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trlProps/ctrlProp1.xml" ContentType="application/vnd.ms-excel.controlproperties+xml"/>
  <Override PartName="/xl/drawings/drawing8.xml" ContentType="application/vnd.openxmlformats-officedocument.drawing+xml"/>
  <Override PartName="/xl/ctrlProps/ctrlProp2.xml" ContentType="application/vnd.ms-excel.controlproperties+xml"/>
  <Override PartName="/xl/drawings/drawing9.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Z:\PREFEITURA\02_LICITAÇÕES\2025 - CONCORRÊNCIA 008 - ASFALTO NOVO VIDA NOVA\15_MEDIÇÕES\2ª MEDIÇÃO\"/>
    </mc:Choice>
  </mc:AlternateContent>
  <xr:revisionPtr revIDLastSave="0" documentId="13_ncr:1_{F9B78D2B-C04A-41F9-8BDE-615EA149DC7D}" xr6:coauthVersionLast="47" xr6:coauthVersionMax="47" xr10:uidLastSave="{00000000-0000-0000-0000-000000000000}"/>
  <bookViews>
    <workbookView xWindow="-120" yWindow="-120" windowWidth="29040" windowHeight="15720" tabRatio="882" activeTab="4" xr2:uid="{7DF7910D-46FE-4B41-8CEC-681F2997BE16}"/>
  </bookViews>
  <sheets>
    <sheet name="faixas_ultima_medição" sheetId="14" r:id="rId1"/>
    <sheet name="Cronograma_Empresa" sheetId="37" r:id="rId2"/>
    <sheet name="Descrições_ETAPAS_Empresa" sheetId="34" r:id="rId3"/>
    <sheet name="Carimbo_Unificado" sheetId="6" r:id="rId4"/>
    <sheet name="MEDIÇÃO_OBJETO (1)" sheetId="17" r:id="rId5"/>
    <sheet name="MEDIÇÃO_GLOBAL" sheetId="4" r:id="rId6"/>
    <sheet name="RESUMO_GLOBAL" sheetId="5" r:id="rId7"/>
    <sheet name="Dados_Obra" sheetId="33" r:id="rId8"/>
    <sheet name="Dados_GLOBAL_Inicial" sheetId="11" r:id="rId9"/>
    <sheet name="Cronograma_Proposta_Empresa" sheetId="10" r:id="rId10"/>
    <sheet name="BASEMED" sheetId="36" state="hidden" r:id="rId11"/>
    <sheet name="Cod_Gde_Itens" sheetId="12" state="hidden" r:id="rId12"/>
    <sheet name="PREFEITURAS" sheetId="8" state="hidden" r:id="rId13"/>
  </sheets>
  <externalReferences>
    <externalReference r:id="rId14"/>
  </externalReferences>
  <definedNames>
    <definedName name="____xlnm.Print_Area_2">#REF!</definedName>
    <definedName name="____xlnm.Print_Area_3">#REF!</definedName>
    <definedName name="____xlnm.Print_Area_3_1">#REF!</definedName>
    <definedName name="____xlnm.Print_Titles_2">#REF!</definedName>
    <definedName name="____xlnm.Print_Titles_3">#REF!</definedName>
    <definedName name="___xlnm.Print_Area_2" localSheetId="11">#REF!</definedName>
    <definedName name="___xlnm.Print_Area_2">#REF!</definedName>
    <definedName name="___xlnm.Print_Area_3">#REF!</definedName>
    <definedName name="___xlnm.Print_Area_3_1">#REF!</definedName>
    <definedName name="___xlnm.Print_Titles_2" localSheetId="11">#REF!</definedName>
    <definedName name="___xlnm.Print_Titles_2">#REF!</definedName>
    <definedName name="___xlnm.Print_Titles_3" localSheetId="11">#REF!</definedName>
    <definedName name="___xlnm.Print_Titles_3">#REF!</definedName>
    <definedName name="__Anonymous_Sheet_DB__0">#REF!</definedName>
    <definedName name="__xlnm.Print_Area_2">#REF!</definedName>
    <definedName name="__xlnm.Print_Area_3">#REF!</definedName>
    <definedName name="__xlnm.Print_Area_3_1">#REF!</definedName>
    <definedName name="__xlnm.Print_Titles_2">#REF!</definedName>
    <definedName name="__xlnm.Print_Titles_3">#REF!</definedName>
    <definedName name="_xlnm._FilterDatabase" localSheetId="10" hidden="1">BASEMED!$OG$4:$OI$4</definedName>
    <definedName name="_xlnm._FilterDatabase" localSheetId="9" hidden="1">Cronograma_Proposta_Empresa!#REF!</definedName>
    <definedName name="_xlnm._FilterDatabase" localSheetId="8" hidden="1">Dados_GLOBAL_Inicial!$A$7:$FE$713</definedName>
    <definedName name="_xlnm._FilterDatabase" localSheetId="2" hidden="1">Descrições_ETAPAS_Empresa!$A$17:$B$43</definedName>
    <definedName name="_xlnm._FilterDatabase" localSheetId="5" hidden="1">MEDIÇÃO_GLOBAL!$A$8:$BL$723</definedName>
    <definedName name="_xlnm._FilterDatabase" localSheetId="4" hidden="1">'MEDIÇÃO_OBJETO (1)'!$A$8:$BA$723</definedName>
    <definedName name="_xlnm._FilterDatabase" localSheetId="12" hidden="1">PREFEITURAS!$C$1:$D$400</definedName>
    <definedName name="_xlnm._FilterDatabase" localSheetId="6" hidden="1">RESUMO_GLOBAL!$A$15:$E$69</definedName>
    <definedName name="_R10P" localSheetId="0">#REF!</definedName>
    <definedName name="_R10P">#REF!</definedName>
    <definedName name="_R10R" localSheetId="2">#REF!</definedName>
    <definedName name="_R10R" localSheetId="0">#REF!</definedName>
    <definedName name="_R10R">#REF!</definedName>
    <definedName name="_R11P" localSheetId="0">#REF!</definedName>
    <definedName name="_R11P">#REF!</definedName>
    <definedName name="_R11R">#REF!</definedName>
    <definedName name="_R12P">#REF!</definedName>
    <definedName name="_R12R">#REF!</definedName>
    <definedName name="_R13P">#REF!</definedName>
    <definedName name="_R13R">#REF!</definedName>
    <definedName name="_R14P">#REF!</definedName>
    <definedName name="_R14R">#REF!</definedName>
    <definedName name="_R15P">#REF!</definedName>
    <definedName name="_R15R">#REF!</definedName>
    <definedName name="_R16P">#REF!</definedName>
    <definedName name="_R16R">#REF!</definedName>
    <definedName name="_R17P">#REF!</definedName>
    <definedName name="_R17R">#REF!</definedName>
    <definedName name="_R18P">#REF!</definedName>
    <definedName name="_R18R">#REF!</definedName>
    <definedName name="_R19P">#REF!</definedName>
    <definedName name="_R19R">#REF!</definedName>
    <definedName name="_R1P">#REF!</definedName>
    <definedName name="_R1R">#REF!</definedName>
    <definedName name="_R20P">#REF!</definedName>
    <definedName name="_R20R">#REF!</definedName>
    <definedName name="_R21P">#REF!</definedName>
    <definedName name="_R21R">#REF!</definedName>
    <definedName name="_R22P">#REF!</definedName>
    <definedName name="_R22R">#REF!</definedName>
    <definedName name="_R23P">#REF!</definedName>
    <definedName name="_R23R">#REF!</definedName>
    <definedName name="_R24P">#REF!</definedName>
    <definedName name="_R24R">#REF!</definedName>
    <definedName name="_R2P">#REF!</definedName>
    <definedName name="_R2R">#REF!</definedName>
    <definedName name="_R3P">#REF!</definedName>
    <definedName name="_R3R">#REF!</definedName>
    <definedName name="_R4P">#REF!</definedName>
    <definedName name="_R4R">#REF!</definedName>
    <definedName name="_R5P">#REF!</definedName>
    <definedName name="_R5R">#REF!</definedName>
    <definedName name="_R6P">#REF!</definedName>
    <definedName name="_R6R">#REF!</definedName>
    <definedName name="_R7P">#REF!</definedName>
    <definedName name="_R7R">#REF!</definedName>
    <definedName name="_R8P">#REF!</definedName>
    <definedName name="_R8R">#REF!</definedName>
    <definedName name="_R9P">#REF!</definedName>
    <definedName name="_R9R">#REF!</definedName>
    <definedName name="_RP1">#REF!</definedName>
    <definedName name="_RP10">#REF!</definedName>
    <definedName name="_RP11">#REF!</definedName>
    <definedName name="_RP12">#REF!</definedName>
    <definedName name="_RP13">#REF!</definedName>
    <definedName name="_RP14">#REF!</definedName>
    <definedName name="_RP15">#REF!</definedName>
    <definedName name="_RP16">#REF!</definedName>
    <definedName name="_RP17">#REF!</definedName>
    <definedName name="_RP18">#REF!</definedName>
    <definedName name="_RP19">#REF!</definedName>
    <definedName name="_RP2">#REF!</definedName>
    <definedName name="_RP20">#REF!</definedName>
    <definedName name="_RP21">#REF!</definedName>
    <definedName name="_RP22">#REF!</definedName>
    <definedName name="_RP23">#REF!</definedName>
    <definedName name="_RP24">#REF!</definedName>
    <definedName name="_RP3">#REF!</definedName>
    <definedName name="_RP4">#REF!</definedName>
    <definedName name="_RP5">#REF!</definedName>
    <definedName name="_RP6">#REF!</definedName>
    <definedName name="_RP7">#REF!</definedName>
    <definedName name="_RP8">#REF!</definedName>
    <definedName name="_RP9">#REF!</definedName>
    <definedName name="_RR1">#REF!</definedName>
    <definedName name="_RR10">#REF!</definedName>
    <definedName name="_RR12">#REF!</definedName>
    <definedName name="_RR13">#REF!</definedName>
    <definedName name="_RR14">#REF!</definedName>
    <definedName name="_RR15">#REF!</definedName>
    <definedName name="_RR16">#REF!</definedName>
    <definedName name="_RR17">#REF!</definedName>
    <definedName name="_RR18">#REF!</definedName>
    <definedName name="_RR19">#REF!</definedName>
    <definedName name="_RR2">#REF!</definedName>
    <definedName name="_RR20">#REF!</definedName>
    <definedName name="_RR21">#REF!</definedName>
    <definedName name="_RR22">#REF!</definedName>
    <definedName name="_RR23">#REF!</definedName>
    <definedName name="_RR24">#REF!</definedName>
    <definedName name="_RR3">#REF!</definedName>
    <definedName name="_RR4">#REF!</definedName>
    <definedName name="_RR5">#REF!</definedName>
    <definedName name="_RR6">#REF!</definedName>
    <definedName name="_RR7">#REF!</definedName>
    <definedName name="_RR8">#REF!</definedName>
    <definedName name="_RR9">#REF!</definedName>
    <definedName name="_tt1">"$#REF!.$A$1:$B$3278"</definedName>
    <definedName name="A1P1" localSheetId="2">#REF!</definedName>
    <definedName name="A1P1" localSheetId="0">#REF!</definedName>
    <definedName name="A1P1">#REF!</definedName>
    <definedName name="A1P10" localSheetId="0">#REF!</definedName>
    <definedName name="A1P10">#REF!</definedName>
    <definedName name="A1P11" localSheetId="0">#REF!</definedName>
    <definedName name="A1P11">#REF!</definedName>
    <definedName name="A1P12">#REF!</definedName>
    <definedName name="A1P13">#REF!</definedName>
    <definedName name="A1P14">#REF!</definedName>
    <definedName name="A1P15">#REF!</definedName>
    <definedName name="A1P16">#REF!</definedName>
    <definedName name="A1P17">#REF!</definedName>
    <definedName name="A1P18">#REF!</definedName>
    <definedName name="A1P19">#REF!</definedName>
    <definedName name="A1P2">#REF!</definedName>
    <definedName name="A1P20">#REF!</definedName>
    <definedName name="A1P21">#REF!</definedName>
    <definedName name="A1P22">#REF!</definedName>
    <definedName name="A1P23">#REF!</definedName>
    <definedName name="A1P24">#REF!</definedName>
    <definedName name="A1P3">#REF!</definedName>
    <definedName name="A1P4">#REF!</definedName>
    <definedName name="A1P5">#REF!</definedName>
    <definedName name="A1P6">#REF!</definedName>
    <definedName name="A1P7">#REF!</definedName>
    <definedName name="A1P8">#REF!</definedName>
    <definedName name="A1P9">#REF!</definedName>
    <definedName name="A1R1">#REF!</definedName>
    <definedName name="A1R10">#REF!</definedName>
    <definedName name="A1R11">#REF!</definedName>
    <definedName name="A1R12">#REF!</definedName>
    <definedName name="A1R13">#REF!</definedName>
    <definedName name="A1R14">#REF!</definedName>
    <definedName name="A1R15">#REF!</definedName>
    <definedName name="A1R16">#REF!</definedName>
    <definedName name="A1R17">#REF!</definedName>
    <definedName name="A1R18">#REF!</definedName>
    <definedName name="A1R19">#REF!</definedName>
    <definedName name="A1R2">#REF!</definedName>
    <definedName name="A1R20">#REF!</definedName>
    <definedName name="A1R21">#REF!</definedName>
    <definedName name="A1R22">#REF!</definedName>
    <definedName name="A1R23">#REF!</definedName>
    <definedName name="A1R24">#REF!</definedName>
    <definedName name="A1R3">#REF!</definedName>
    <definedName name="A1R4">#REF!</definedName>
    <definedName name="A1R5">#REF!</definedName>
    <definedName name="A1R6">#REF!</definedName>
    <definedName name="A1R7">#REF!</definedName>
    <definedName name="A1R8">#REF!</definedName>
    <definedName name="A1R9">#REF!</definedName>
    <definedName name="A2P1">#REF!</definedName>
    <definedName name="A2P10">#REF!</definedName>
    <definedName name="A2P11">#REF!</definedName>
    <definedName name="A2P12">#REF!</definedName>
    <definedName name="A2P13">#REF!</definedName>
    <definedName name="A2P14">#REF!</definedName>
    <definedName name="A2P15">#REF!</definedName>
    <definedName name="A2P16">#REF!</definedName>
    <definedName name="A2P17">#REF!</definedName>
    <definedName name="A2P18">#REF!</definedName>
    <definedName name="A2P19">#REF!</definedName>
    <definedName name="A2P2">#REF!</definedName>
    <definedName name="A2P20">#REF!</definedName>
    <definedName name="A2P21">#REF!</definedName>
    <definedName name="A2P22">#REF!</definedName>
    <definedName name="A2P23">#REF!</definedName>
    <definedName name="A2P24">#REF!</definedName>
    <definedName name="A2P3">#REF!</definedName>
    <definedName name="A2P4">#REF!</definedName>
    <definedName name="A2P5">#REF!</definedName>
    <definedName name="A2P6">#REF!</definedName>
    <definedName name="A2P7">#REF!</definedName>
    <definedName name="A2P8">#REF!</definedName>
    <definedName name="A2P9">#REF!</definedName>
    <definedName name="A2R1">#REF!</definedName>
    <definedName name="A2R10">#REF!</definedName>
    <definedName name="A2R11">#REF!</definedName>
    <definedName name="A2R12">#REF!</definedName>
    <definedName name="A2R13">#REF!</definedName>
    <definedName name="A2R14">#REF!</definedName>
    <definedName name="A2R15">#REF!</definedName>
    <definedName name="A2R16">#REF!</definedName>
    <definedName name="A2R17">#REF!</definedName>
    <definedName name="A2R18">#REF!</definedName>
    <definedName name="A2R19">#REF!</definedName>
    <definedName name="A2R2">#REF!</definedName>
    <definedName name="A2R20">#REF!</definedName>
    <definedName name="A2R21">#REF!</definedName>
    <definedName name="A2R22">#REF!</definedName>
    <definedName name="A2R23">#REF!</definedName>
    <definedName name="A2R24">#REF!</definedName>
    <definedName name="A2R3">#REF!</definedName>
    <definedName name="A2R4">#REF!</definedName>
    <definedName name="A2R5">#REF!</definedName>
    <definedName name="A2R6">#REF!</definedName>
    <definedName name="A2R7">#REF!</definedName>
    <definedName name="A2R8">#REF!</definedName>
    <definedName name="A2R9">#REF!</definedName>
    <definedName name="A3P1">#REF!</definedName>
    <definedName name="A3P10">#REF!</definedName>
    <definedName name="A3P11">#REF!</definedName>
    <definedName name="A3P12">#REF!</definedName>
    <definedName name="A3P13">#REF!</definedName>
    <definedName name="A3P14">#REF!</definedName>
    <definedName name="A3P15">#REF!</definedName>
    <definedName name="A3P16">#REF!</definedName>
    <definedName name="A3P17">#REF!</definedName>
    <definedName name="A3P18">#REF!</definedName>
    <definedName name="A3P19">#REF!</definedName>
    <definedName name="A3P2">#REF!</definedName>
    <definedName name="A3P20">#REF!</definedName>
    <definedName name="A3P21">#REF!</definedName>
    <definedName name="A3P22">#REF!</definedName>
    <definedName name="A3P23">#REF!</definedName>
    <definedName name="A3P24">#REF!</definedName>
    <definedName name="A3P3">#REF!</definedName>
    <definedName name="A3P4">#REF!</definedName>
    <definedName name="A3P5">#REF!</definedName>
    <definedName name="A3P6">#REF!</definedName>
    <definedName name="A3P7">#REF!</definedName>
    <definedName name="A3P8">#REF!</definedName>
    <definedName name="A3P9">#REF!</definedName>
    <definedName name="A3R1">#REF!</definedName>
    <definedName name="A3R10">#REF!</definedName>
    <definedName name="A3R11">#REF!</definedName>
    <definedName name="A3R12">#REF!</definedName>
    <definedName name="A3R13">#REF!</definedName>
    <definedName name="A3R14">#REF!</definedName>
    <definedName name="A3R15">#REF!</definedName>
    <definedName name="A3R16">#REF!</definedName>
    <definedName name="A3R17">#REF!</definedName>
    <definedName name="A3R18">#REF!</definedName>
    <definedName name="A3R19">#REF!</definedName>
    <definedName name="A3R2">#REF!</definedName>
    <definedName name="A3R20">#REF!</definedName>
    <definedName name="A3R21">#REF!</definedName>
    <definedName name="A3R22">#REF!</definedName>
    <definedName name="A3R23">#REF!</definedName>
    <definedName name="A3R24">#REF!</definedName>
    <definedName name="A3R3">#REF!</definedName>
    <definedName name="A3R4">#REF!</definedName>
    <definedName name="A3R5">#REF!</definedName>
    <definedName name="A3R6">#REF!</definedName>
    <definedName name="A3R7">#REF!</definedName>
    <definedName name="A3R8">#REF!</definedName>
    <definedName name="A3R9">#REF!</definedName>
    <definedName name="A4P1">#REF!</definedName>
    <definedName name="A4P10">#REF!</definedName>
    <definedName name="A4P11">#REF!</definedName>
    <definedName name="A4P12">#REF!</definedName>
    <definedName name="A4P13">#REF!</definedName>
    <definedName name="A4P14">#REF!</definedName>
    <definedName name="A4P15">#REF!</definedName>
    <definedName name="A4P16">#REF!</definedName>
    <definedName name="A4P17">#REF!</definedName>
    <definedName name="A4P18">#REF!</definedName>
    <definedName name="A4P19">#REF!</definedName>
    <definedName name="A4P2">#REF!</definedName>
    <definedName name="A4P20">#REF!</definedName>
    <definedName name="A4P21">#REF!</definedName>
    <definedName name="A4P22">#REF!</definedName>
    <definedName name="A4P23">#REF!</definedName>
    <definedName name="A4P24">#REF!</definedName>
    <definedName name="A4P3">#REF!</definedName>
    <definedName name="A4P4">#REF!</definedName>
    <definedName name="A4P5">#REF!</definedName>
    <definedName name="A4P6">#REF!</definedName>
    <definedName name="A4P7">#REF!</definedName>
    <definedName name="A4P8">#REF!</definedName>
    <definedName name="A4P9">#REF!</definedName>
    <definedName name="A4R1">#REF!</definedName>
    <definedName name="A4R10">#REF!</definedName>
    <definedName name="A4R11">#REF!</definedName>
    <definedName name="A4R12">#REF!</definedName>
    <definedName name="A4R13">#REF!</definedName>
    <definedName name="A4R14">#REF!</definedName>
    <definedName name="A4R15">#REF!</definedName>
    <definedName name="A4R16">#REF!</definedName>
    <definedName name="A4R17">#REF!</definedName>
    <definedName name="A4R18">#REF!</definedName>
    <definedName name="A4R19">#REF!</definedName>
    <definedName name="A4R2">#REF!</definedName>
    <definedName name="A4R20">#REF!</definedName>
    <definedName name="A4R21">#REF!</definedName>
    <definedName name="A4R22">#REF!</definedName>
    <definedName name="A4R23">#REF!</definedName>
    <definedName name="A4R24">#REF!</definedName>
    <definedName name="A4R3">#REF!</definedName>
    <definedName name="A4R4">#REF!</definedName>
    <definedName name="A4R5">#REF!</definedName>
    <definedName name="A4R6">#REF!</definedName>
    <definedName name="A4R7">#REF!</definedName>
    <definedName name="A4R8">#REF!</definedName>
    <definedName name="A4R9">#REF!</definedName>
    <definedName name="A5P1">#REF!</definedName>
    <definedName name="A5P10">#REF!</definedName>
    <definedName name="A5P11">#REF!</definedName>
    <definedName name="A5P12">#REF!</definedName>
    <definedName name="A5P13">#REF!</definedName>
    <definedName name="A5P14">#REF!</definedName>
    <definedName name="A5P15">#REF!</definedName>
    <definedName name="A5P16">#REF!</definedName>
    <definedName name="A5P17">#REF!</definedName>
    <definedName name="A5P18">#REF!</definedName>
    <definedName name="A5P19">#REF!</definedName>
    <definedName name="A5P2">#REF!</definedName>
    <definedName name="A5P20">#REF!</definedName>
    <definedName name="A5P21">#REF!</definedName>
    <definedName name="A5P22">#REF!</definedName>
    <definedName name="A5P23">#REF!</definedName>
    <definedName name="A5P24">#REF!</definedName>
    <definedName name="A5P3">#REF!</definedName>
    <definedName name="A5P4">#REF!</definedName>
    <definedName name="A5P5">#REF!</definedName>
    <definedName name="A5P6">#REF!</definedName>
    <definedName name="A5P7">#REF!</definedName>
    <definedName name="A5P8">#REF!</definedName>
    <definedName name="A5P9">#REF!</definedName>
    <definedName name="A5R1">#REF!</definedName>
    <definedName name="A5R10">#REF!</definedName>
    <definedName name="A5R11">#REF!</definedName>
    <definedName name="A5R12">#REF!</definedName>
    <definedName name="A5R13">#REF!</definedName>
    <definedName name="A5R14">#REF!</definedName>
    <definedName name="A5R15">#REF!</definedName>
    <definedName name="A5R16">#REF!</definedName>
    <definedName name="A5R17">#REF!</definedName>
    <definedName name="A5R18">#REF!</definedName>
    <definedName name="A5R19">#REF!</definedName>
    <definedName name="A5R2">#REF!</definedName>
    <definedName name="A5R20">#REF!</definedName>
    <definedName name="A5R21">#REF!</definedName>
    <definedName name="A5R22">#REF!</definedName>
    <definedName name="A5R23">#REF!</definedName>
    <definedName name="A5R24">#REF!</definedName>
    <definedName name="A5R3">#REF!</definedName>
    <definedName name="A5R4">#REF!</definedName>
    <definedName name="A5R5">#REF!</definedName>
    <definedName name="A5R6">#REF!</definedName>
    <definedName name="A5R7">#REF!</definedName>
    <definedName name="A5R8">#REF!</definedName>
    <definedName name="A5R9">#REF!</definedName>
    <definedName name="add_1">#REF!</definedName>
    <definedName name="add_2">#REF!</definedName>
    <definedName name="add_3">#REF!</definedName>
    <definedName name="add_4">#REF!</definedName>
    <definedName name="add_5">#REF!</definedName>
    <definedName name="add_total">#REF!</definedName>
    <definedName name="_xlnm.Print_Area" localSheetId="3">Carimbo_Unificado!$B$2:$C$28</definedName>
    <definedName name="_xlnm.Print_Area" localSheetId="1">Cronograma_Empresa!$A$1:$Z$63</definedName>
    <definedName name="_xlnm.Print_Area" localSheetId="2">Descrições_ETAPAS_Empresa!$B$1:$J$43</definedName>
    <definedName name="_xlnm.Print_Area" localSheetId="5">MEDIÇÃO_GLOBAL!$C$1:$Q$722</definedName>
    <definedName name="_xlnm.Print_Area" localSheetId="4">'MEDIÇÃO_OBJETO (1)'!$C$1:$Q$722</definedName>
    <definedName name="_xlnm.Print_Area" localSheetId="6">RESUMO_GLOBAL!$C$1:$S$59</definedName>
    <definedName name="AUDITORIO" localSheetId="2">#REF!</definedName>
    <definedName name="AUDITORIO" localSheetId="0">#REF!</definedName>
    <definedName name="AUDITORIO">#REF!</definedName>
    <definedName name="BBB" localSheetId="0">#REF!</definedName>
    <definedName name="BBB">#REF!</definedName>
    <definedName name="BD" localSheetId="0">#REF!</definedName>
    <definedName name="BD">#REF!</definedName>
    <definedName name="BDI">#REF!</definedName>
    <definedName name="BDI_LIC">#REF!</definedName>
    <definedName name="cfs">#REF!</definedName>
    <definedName name="cot">#REF!</definedName>
    <definedName name="COTAÇÃO">#REF!</definedName>
    <definedName name="crono">#REF!</definedName>
    <definedName name="CRONO_ADD">#REF!</definedName>
    <definedName name="CRONO_RES">#REF!</definedName>
    <definedName name="d" localSheetId="2">#REF!</definedName>
    <definedName name="d" localSheetId="0">#REF!</definedName>
    <definedName name="d">#REF!</definedName>
    <definedName name="DadosExternos_1" localSheetId="11" hidden="1">Cod_Gde_Itens!#REF!</definedName>
    <definedName name="DXBDFG">"$#REF!.$A$1:$B$2408"</definedName>
    <definedName name="Excel_BuiltIn__FilterDatabase">"$#REF!.$B$8:$M$9"</definedName>
    <definedName name="Excel_BuiltIn__FilterDatabase_1">"$#REF!.$A$1:$F$5248"</definedName>
    <definedName name="Excel_BuiltIn__FilterDatabase_4">NA()</definedName>
    <definedName name="Excel_BuiltIn__FilterDatabase_4_1">"$#REF!.$#REF!$#REF!:$#REF!$#REF!"</definedName>
    <definedName name="Excel_BuiltIn__FilterDatabase_5">NA()</definedName>
    <definedName name="Excel_BuiltIn__FilterDatabase_6" localSheetId="2">#REF!</definedName>
    <definedName name="Excel_BuiltIn__FilterDatabase_6" localSheetId="0">#REF!</definedName>
    <definedName name="Excel_BuiltIn__FilterDatabase_6">#REF!</definedName>
    <definedName name="Excel_BuiltIn__FilterDatabase_6_1">NA()</definedName>
    <definedName name="Excel_BuiltIn__FilterDatabase_6_2">"#REF!"</definedName>
    <definedName name="Excel_BuiltIn__FilterDatabase_6_3">"#REF!"</definedName>
    <definedName name="Excel_BuiltIn_Print_Area">"$#REF!.$B$1:$N$9"</definedName>
    <definedName name="Excel_BuiltIn_Print_Area_7">"#REF!"</definedName>
    <definedName name="Excel_BuiltIn_Print_Area_7_1">"#REF!"</definedName>
    <definedName name="Excel_BuiltIn_Print_Area_7_1_1">"#REF!"</definedName>
    <definedName name="Excel_BuiltIn_Print_Area_7_1_1_1">"#REF!"</definedName>
    <definedName name="Excel_BuiltIn_Print_Area_7_1_1_1_1">"#REF!"</definedName>
    <definedName name="Excel_BuiltIn_Print_Area_7_1_1_1_1_1">"#REF!"</definedName>
    <definedName name="Excel_BuiltIn_Print_Area_7_1_1_1_1_1_1">"#REF!"</definedName>
    <definedName name="Excel_BuiltIn_Print_Area_7_1_1_1_1_1_2">"#REF!"</definedName>
    <definedName name="Excel_BuiltIn_Print_Area_7_1_1_1_1_1_3">"#REF!"</definedName>
    <definedName name="Excel_BuiltIn_Print_Area_7_1_1_1_1_2">"#REF!"</definedName>
    <definedName name="Excel_BuiltIn_Print_Area_7_1_1_1_1_3">"#REF!"</definedName>
    <definedName name="Excel_BuiltIn_Print_Area_7_1_1_1_2">"#REF!"</definedName>
    <definedName name="Excel_BuiltIn_Print_Area_7_1_1_1_3">"#REF!"</definedName>
    <definedName name="Excel_BuiltIn_Print_Area_7_1_1_2">"#REF!"</definedName>
    <definedName name="Excel_BuiltIn_Print_Area_7_1_1_3">"#REF!"</definedName>
    <definedName name="Excel_BuiltIn_Print_Area_7_1_2">"#REF!"</definedName>
    <definedName name="Excel_BuiltIn_Print_Area_7_1_3">"#REF!"</definedName>
    <definedName name="Excel_BuiltIn_Print_Area_7_2">"#REF!"</definedName>
    <definedName name="Excel_BuiltIn_Print_Area_7_3">"#REF!"</definedName>
    <definedName name="Excel_BuiltIn_Print_Titles">"$#REF!.$A$1:$AMJ$9"</definedName>
    <definedName name="fim" localSheetId="5">MEDIÇÃO_GLOBAL!#REF!</definedName>
    <definedName name="fim" localSheetId="4">'MEDIÇÃO_OBJETO (1)'!#REF!</definedName>
    <definedName name="g" localSheetId="2">#REF!</definedName>
    <definedName name="g" localSheetId="0">#REF!</definedName>
    <definedName name="g">#REF!</definedName>
    <definedName name="ini" localSheetId="0">#REF!</definedName>
    <definedName name="ini">#REF!</definedName>
    <definedName name="j" localSheetId="11">#REF!</definedName>
    <definedName name="j" localSheetId="0">#REF!</definedName>
    <definedName name="j">#REF!</definedName>
    <definedName name="k">"$#REF!.$A$1:$B$2408"</definedName>
    <definedName name="matriz" localSheetId="2">#REF!</definedName>
    <definedName name="matriz" localSheetId="0">#REF!</definedName>
    <definedName name="matriz">#REF!</definedName>
    <definedName name="MINUS" localSheetId="11">#REF!</definedName>
    <definedName name="MINUS" localSheetId="0">#REF!</definedName>
    <definedName name="MINUS">#REF!</definedName>
    <definedName name="Plan1">"$#REF!.$A$1:$B$2408"</definedName>
    <definedName name="PLUS" localSheetId="2">#REF!</definedName>
    <definedName name="PLUS" localSheetId="0">#REF!</definedName>
    <definedName name="PLUS">#REF!</definedName>
    <definedName name="po" localSheetId="0">#REF!</definedName>
    <definedName name="po">#REF!</definedName>
    <definedName name="REF" localSheetId="0">#REF!</definedName>
    <definedName name="REF">#REF!</definedName>
    <definedName name="rere" localSheetId="11">#REF!</definedName>
    <definedName name="rere" localSheetId="0">#REF!</definedName>
    <definedName name="rere">#REF!</definedName>
    <definedName name="RODAPÉ" localSheetId="0">#REF!</definedName>
    <definedName name="RODAPÉ">#REF!</definedName>
    <definedName name="rt" localSheetId="11">#REF!</definedName>
    <definedName name="rt" localSheetId="0">#REF!</definedName>
    <definedName name="rt">#REF!</definedName>
    <definedName name="S10P1" localSheetId="11">#REF!</definedName>
    <definedName name="S10P1">#REF!</definedName>
    <definedName name="S10P10" localSheetId="11">#REF!</definedName>
    <definedName name="S10P10">#REF!</definedName>
    <definedName name="S10P11">#REF!</definedName>
    <definedName name="S10P12">#REF!</definedName>
    <definedName name="S10P13">#REF!</definedName>
    <definedName name="S10P14">#REF!</definedName>
    <definedName name="S10P15">#REF!</definedName>
    <definedName name="S10P16">#REF!</definedName>
    <definedName name="S10P17">#REF!</definedName>
    <definedName name="S10P18">#REF!</definedName>
    <definedName name="S10P19">#REF!</definedName>
    <definedName name="S10P2">#REF!</definedName>
    <definedName name="S10P20">#REF!</definedName>
    <definedName name="S10P21">#REF!</definedName>
    <definedName name="S10P22">#REF!</definedName>
    <definedName name="S10P23">#REF!</definedName>
    <definedName name="S10P24">#REF!</definedName>
    <definedName name="S10P3">#REF!</definedName>
    <definedName name="S10P4">#REF!</definedName>
    <definedName name="S10P5">#REF!</definedName>
    <definedName name="S10P6">#REF!</definedName>
    <definedName name="S10P7">#REF!</definedName>
    <definedName name="S10P8">#REF!</definedName>
    <definedName name="S10P9">#REF!</definedName>
    <definedName name="S10R1">#REF!</definedName>
    <definedName name="S10R10">#REF!</definedName>
    <definedName name="S10R11">#REF!</definedName>
    <definedName name="S10R12">#REF!</definedName>
    <definedName name="S10R13">#REF!</definedName>
    <definedName name="S10R14">#REF!</definedName>
    <definedName name="S10R15">#REF!</definedName>
    <definedName name="S10R16">#REF!</definedName>
    <definedName name="S10R17">#REF!</definedName>
    <definedName name="S10R18">#REF!</definedName>
    <definedName name="S10R19">#REF!</definedName>
    <definedName name="S10R2">#REF!</definedName>
    <definedName name="S10R20">#REF!</definedName>
    <definedName name="S10R21">#REF!</definedName>
    <definedName name="S10R22">#REF!</definedName>
    <definedName name="S10R23">#REF!</definedName>
    <definedName name="S10R24">#REF!</definedName>
    <definedName name="S10R3">#REF!</definedName>
    <definedName name="S10R4">#REF!</definedName>
    <definedName name="S10R5">#REF!</definedName>
    <definedName name="S10R6">#REF!</definedName>
    <definedName name="S10R7">#REF!</definedName>
    <definedName name="S10R8">#REF!</definedName>
    <definedName name="S10R9">#REF!</definedName>
    <definedName name="S11P1">#REF!</definedName>
    <definedName name="S11P10">#REF!</definedName>
    <definedName name="S11P11">#REF!</definedName>
    <definedName name="S11P12">#REF!</definedName>
    <definedName name="S11P13">#REF!</definedName>
    <definedName name="S11P14">#REF!</definedName>
    <definedName name="S11P15">#REF!</definedName>
    <definedName name="S11P16">#REF!</definedName>
    <definedName name="S11P17">#REF!</definedName>
    <definedName name="S11P18">#REF!</definedName>
    <definedName name="S11P19">#REF!</definedName>
    <definedName name="S11P2">#REF!</definedName>
    <definedName name="S11P20">#REF!</definedName>
    <definedName name="S11P21">#REF!</definedName>
    <definedName name="S11P22">#REF!</definedName>
    <definedName name="S11P23">#REF!</definedName>
    <definedName name="S11P24">#REF!</definedName>
    <definedName name="S11P3">#REF!</definedName>
    <definedName name="S11P4">#REF!</definedName>
    <definedName name="S11P5">#REF!</definedName>
    <definedName name="S11P6">#REF!</definedName>
    <definedName name="S11P7">#REF!</definedName>
    <definedName name="S11P8">#REF!</definedName>
    <definedName name="S11P9">#REF!</definedName>
    <definedName name="S11R1">#REF!</definedName>
    <definedName name="S11R10">#REF!</definedName>
    <definedName name="S11R11">#REF!</definedName>
    <definedName name="S11R12">#REF!</definedName>
    <definedName name="S11R13">#REF!</definedName>
    <definedName name="S11R14">#REF!</definedName>
    <definedName name="S11R15">#REF!</definedName>
    <definedName name="S11R16">#REF!</definedName>
    <definedName name="S11R17">#REF!</definedName>
    <definedName name="S11R18">#REF!</definedName>
    <definedName name="S11R19">#REF!</definedName>
    <definedName name="S11R2">#REF!</definedName>
    <definedName name="S11R20">#REF!</definedName>
    <definedName name="S11R21">#REF!</definedName>
    <definedName name="S11R22">#REF!</definedName>
    <definedName name="S11R23">#REF!</definedName>
    <definedName name="S11R24">#REF!</definedName>
    <definedName name="S11R3">#REF!</definedName>
    <definedName name="S11R4">#REF!</definedName>
    <definedName name="S11R5">#REF!</definedName>
    <definedName name="S11R6">#REF!</definedName>
    <definedName name="S11R7">#REF!</definedName>
    <definedName name="S11R8">#REF!</definedName>
    <definedName name="S11R9">#REF!</definedName>
    <definedName name="S12P1">#REF!</definedName>
    <definedName name="S12P10">#REF!</definedName>
    <definedName name="S12P11">#REF!</definedName>
    <definedName name="S12P12">#REF!</definedName>
    <definedName name="S12P13">#REF!</definedName>
    <definedName name="S12P14">#REF!</definedName>
    <definedName name="S12P15">#REF!</definedName>
    <definedName name="S12P16">#REF!</definedName>
    <definedName name="S12P17">#REF!</definedName>
    <definedName name="S12P18">#REF!</definedName>
    <definedName name="S12P19">#REF!</definedName>
    <definedName name="S12P2">#REF!</definedName>
    <definedName name="S12P20">#REF!</definedName>
    <definedName name="S12P21">#REF!</definedName>
    <definedName name="S12P22">#REF!</definedName>
    <definedName name="S12P23">#REF!</definedName>
    <definedName name="S12P24">#REF!</definedName>
    <definedName name="S12P3">#REF!</definedName>
    <definedName name="S12P4">#REF!</definedName>
    <definedName name="S12P5">#REF!</definedName>
    <definedName name="S12P6">#REF!</definedName>
    <definedName name="S12P7">#REF!</definedName>
    <definedName name="S12P8">#REF!</definedName>
    <definedName name="S12P9">#REF!</definedName>
    <definedName name="S12R1">#REF!</definedName>
    <definedName name="S12R10">#REF!</definedName>
    <definedName name="S12R11">#REF!</definedName>
    <definedName name="S12R12">#REF!</definedName>
    <definedName name="S12R13">#REF!</definedName>
    <definedName name="S12R14">#REF!</definedName>
    <definedName name="S12R15">#REF!</definedName>
    <definedName name="S12R16">#REF!</definedName>
    <definedName name="S12R17">#REF!</definedName>
    <definedName name="S12R18">#REF!</definedName>
    <definedName name="S12R19">#REF!</definedName>
    <definedName name="S12R2">#REF!</definedName>
    <definedName name="S12R20">#REF!</definedName>
    <definedName name="S12R21">#REF!</definedName>
    <definedName name="S12R22">#REF!</definedName>
    <definedName name="S12R23">#REF!</definedName>
    <definedName name="S12R24">#REF!</definedName>
    <definedName name="S12R3">#REF!</definedName>
    <definedName name="S12R4">#REF!</definedName>
    <definedName name="S12R5">#REF!</definedName>
    <definedName name="S12R6">#REF!</definedName>
    <definedName name="S12R7">#REF!</definedName>
    <definedName name="S12R8">#REF!</definedName>
    <definedName name="S12R9">#REF!</definedName>
    <definedName name="S13P1">#REF!</definedName>
    <definedName name="S13P10">#REF!</definedName>
    <definedName name="S13P11">#REF!</definedName>
    <definedName name="S13P12">#REF!</definedName>
    <definedName name="S13P13">#REF!</definedName>
    <definedName name="S13P14">#REF!</definedName>
    <definedName name="S13P15">#REF!</definedName>
    <definedName name="S13P16">#REF!</definedName>
    <definedName name="S13P17">#REF!</definedName>
    <definedName name="S13P18">#REF!</definedName>
    <definedName name="S13P19">#REF!</definedName>
    <definedName name="S13P2">#REF!</definedName>
    <definedName name="S13P20">#REF!</definedName>
    <definedName name="S13P21">#REF!</definedName>
    <definedName name="S13P22">#REF!</definedName>
    <definedName name="S13P23">#REF!</definedName>
    <definedName name="S13P24">#REF!</definedName>
    <definedName name="S13P3">#REF!</definedName>
    <definedName name="S13P4">#REF!</definedName>
    <definedName name="S13P5">#REF!</definedName>
    <definedName name="S13P6">#REF!</definedName>
    <definedName name="S13P7">#REF!</definedName>
    <definedName name="S13P8">#REF!</definedName>
    <definedName name="S13P9">#REF!</definedName>
    <definedName name="S13R1">#REF!</definedName>
    <definedName name="S13R10">#REF!</definedName>
    <definedName name="S13R11">#REF!</definedName>
    <definedName name="S13R12">#REF!</definedName>
    <definedName name="S13R13">#REF!</definedName>
    <definedName name="S13R14">#REF!</definedName>
    <definedName name="S13R15">#REF!</definedName>
    <definedName name="S13R16">#REF!</definedName>
    <definedName name="S13R17">#REF!</definedName>
    <definedName name="S13R18">#REF!</definedName>
    <definedName name="S13R19">#REF!</definedName>
    <definedName name="S13R2">#REF!</definedName>
    <definedName name="S13R20">#REF!</definedName>
    <definedName name="S13R21">#REF!</definedName>
    <definedName name="S13R22">#REF!</definedName>
    <definedName name="S13R23">#REF!</definedName>
    <definedName name="S13R24">#REF!</definedName>
    <definedName name="S13R3">#REF!</definedName>
    <definedName name="S13R4">#REF!</definedName>
    <definedName name="S13R5">#REF!</definedName>
    <definedName name="S13R6">#REF!</definedName>
    <definedName name="S13R7">#REF!</definedName>
    <definedName name="S13R8">#REF!</definedName>
    <definedName name="S13R9">#REF!</definedName>
    <definedName name="S14P1">#REF!</definedName>
    <definedName name="S14P10">#REF!</definedName>
    <definedName name="S14P11">#REF!</definedName>
    <definedName name="S14P12">#REF!</definedName>
    <definedName name="S14P13">#REF!</definedName>
    <definedName name="S14P14">#REF!</definedName>
    <definedName name="S14P15">#REF!</definedName>
    <definedName name="S14P16">#REF!</definedName>
    <definedName name="S14P17">#REF!</definedName>
    <definedName name="S14P18">#REF!</definedName>
    <definedName name="S14P19">#REF!</definedName>
    <definedName name="S14P2">#REF!</definedName>
    <definedName name="S14P20">#REF!</definedName>
    <definedName name="S14P21">#REF!</definedName>
    <definedName name="S14P22">#REF!</definedName>
    <definedName name="S14P23">#REF!</definedName>
    <definedName name="S14P24">#REF!</definedName>
    <definedName name="S14P3">#REF!</definedName>
    <definedName name="S14P4">#REF!</definedName>
    <definedName name="S14P5">#REF!</definedName>
    <definedName name="S14P6">#REF!</definedName>
    <definedName name="S14P7">#REF!</definedName>
    <definedName name="S14P8">#REF!</definedName>
    <definedName name="S14P9">#REF!</definedName>
    <definedName name="S14R1">#REF!</definedName>
    <definedName name="S14R10">#REF!</definedName>
    <definedName name="S14R11">#REF!</definedName>
    <definedName name="S14R12">#REF!</definedName>
    <definedName name="S14R13">#REF!</definedName>
    <definedName name="S14R14">#REF!</definedName>
    <definedName name="S14R15">#REF!</definedName>
    <definedName name="S14R16">#REF!</definedName>
    <definedName name="S14R17">#REF!</definedName>
    <definedName name="S14R18">#REF!</definedName>
    <definedName name="S14R19">#REF!</definedName>
    <definedName name="S14R2">#REF!</definedName>
    <definedName name="S14R20">#REF!</definedName>
    <definedName name="S14R21">#REF!</definedName>
    <definedName name="S14R22">#REF!</definedName>
    <definedName name="S14R23">#REF!</definedName>
    <definedName name="S14R24">#REF!</definedName>
    <definedName name="S14R3">#REF!</definedName>
    <definedName name="S14R4">#REF!</definedName>
    <definedName name="S14R5">#REF!</definedName>
    <definedName name="S14R6">#REF!</definedName>
    <definedName name="S14R7">#REF!</definedName>
    <definedName name="S14R8">#REF!</definedName>
    <definedName name="S14R9">#REF!</definedName>
    <definedName name="S15P1">#REF!</definedName>
    <definedName name="S15P10">#REF!</definedName>
    <definedName name="S15P11">#REF!</definedName>
    <definedName name="S15P12">#REF!</definedName>
    <definedName name="S15P13">#REF!</definedName>
    <definedName name="S15P14">#REF!</definedName>
    <definedName name="S15P15">#REF!</definedName>
    <definedName name="S15P16">#REF!</definedName>
    <definedName name="S15P17">#REF!</definedName>
    <definedName name="S15P18">#REF!</definedName>
    <definedName name="S15P19">#REF!</definedName>
    <definedName name="S15P2">#REF!</definedName>
    <definedName name="S15P20">#REF!</definedName>
    <definedName name="S15P21">#REF!</definedName>
    <definedName name="S15P22">#REF!</definedName>
    <definedName name="S15P23">#REF!</definedName>
    <definedName name="S15P24">#REF!</definedName>
    <definedName name="S15P3">#REF!</definedName>
    <definedName name="S15P4">#REF!</definedName>
    <definedName name="S15P5">#REF!</definedName>
    <definedName name="S15P6">#REF!</definedName>
    <definedName name="S15P7">#REF!</definedName>
    <definedName name="S15P8">#REF!</definedName>
    <definedName name="S15P9">#REF!</definedName>
    <definedName name="S15R1">#REF!</definedName>
    <definedName name="S15R10">#REF!</definedName>
    <definedName name="S15R11">#REF!</definedName>
    <definedName name="S15R12">#REF!</definedName>
    <definedName name="S15R13">#REF!</definedName>
    <definedName name="S15R14">#REF!</definedName>
    <definedName name="S15R15">#REF!</definedName>
    <definedName name="S15R16">#REF!</definedName>
    <definedName name="S15R17">#REF!</definedName>
    <definedName name="S15R18">#REF!</definedName>
    <definedName name="S15R19">#REF!</definedName>
    <definedName name="S15R2">#REF!</definedName>
    <definedName name="S15R20">#REF!</definedName>
    <definedName name="S15R21">#REF!</definedName>
    <definedName name="S15R22">#REF!</definedName>
    <definedName name="S15R23">#REF!</definedName>
    <definedName name="S15R24">#REF!</definedName>
    <definedName name="S15R3">#REF!</definedName>
    <definedName name="S15R4">#REF!</definedName>
    <definedName name="S15R5">#REF!</definedName>
    <definedName name="S15R6">#REF!</definedName>
    <definedName name="S15R7">#REF!</definedName>
    <definedName name="S15R8">#REF!</definedName>
    <definedName name="S15R9">#REF!</definedName>
    <definedName name="S16P1">#REF!</definedName>
    <definedName name="S16P10">#REF!</definedName>
    <definedName name="S16P11">#REF!</definedName>
    <definedName name="S16P12">#REF!</definedName>
    <definedName name="S16P13">#REF!</definedName>
    <definedName name="S16P14">#REF!</definedName>
    <definedName name="S16P15">#REF!</definedName>
    <definedName name="S16P16">#REF!</definedName>
    <definedName name="S16P17">#REF!</definedName>
    <definedName name="S16P18">#REF!</definedName>
    <definedName name="S16P19">#REF!</definedName>
    <definedName name="S16P2">#REF!</definedName>
    <definedName name="S16P20">#REF!</definedName>
    <definedName name="S16P21">#REF!</definedName>
    <definedName name="S16P22">#REF!</definedName>
    <definedName name="S16P23">#REF!</definedName>
    <definedName name="S16P24">#REF!</definedName>
    <definedName name="S16P3">#REF!</definedName>
    <definedName name="S16P4">#REF!</definedName>
    <definedName name="S16P5">#REF!</definedName>
    <definedName name="S16P6">#REF!</definedName>
    <definedName name="S16P7">#REF!</definedName>
    <definedName name="S16P8">#REF!</definedName>
    <definedName name="S16P9">#REF!</definedName>
    <definedName name="S16R1">#REF!</definedName>
    <definedName name="S16R10">#REF!</definedName>
    <definedName name="S16R11">#REF!</definedName>
    <definedName name="S16R12">#REF!</definedName>
    <definedName name="S16R13">#REF!</definedName>
    <definedName name="S16R14">#REF!</definedName>
    <definedName name="S16R15">#REF!</definedName>
    <definedName name="S16R16">#REF!</definedName>
    <definedName name="S16R17">#REF!</definedName>
    <definedName name="S16R18">#REF!</definedName>
    <definedName name="S16R19">#REF!</definedName>
    <definedName name="S16R2">#REF!</definedName>
    <definedName name="S16R20">#REF!</definedName>
    <definedName name="S16R21">#REF!</definedName>
    <definedName name="S16R22">#REF!</definedName>
    <definedName name="S16R23">#REF!</definedName>
    <definedName name="S16R24">#REF!</definedName>
    <definedName name="S16R3">#REF!</definedName>
    <definedName name="S16R4">#REF!</definedName>
    <definedName name="S16R5">#REF!</definedName>
    <definedName name="S16R6">#REF!</definedName>
    <definedName name="S16R7">#REF!</definedName>
    <definedName name="S16R8">#REF!</definedName>
    <definedName name="S16R9">#REF!</definedName>
    <definedName name="S17P1">#REF!</definedName>
    <definedName name="S17P10">#REF!</definedName>
    <definedName name="S17P11">#REF!</definedName>
    <definedName name="S17P12">#REF!</definedName>
    <definedName name="S17P13">#REF!</definedName>
    <definedName name="S17P14">#REF!</definedName>
    <definedName name="S17P15">#REF!</definedName>
    <definedName name="S17P16">#REF!</definedName>
    <definedName name="S17P17">#REF!</definedName>
    <definedName name="S17P18">#REF!</definedName>
    <definedName name="S17P19">#REF!</definedName>
    <definedName name="S17P2">#REF!</definedName>
    <definedName name="S17P20">#REF!</definedName>
    <definedName name="S17P21">#REF!</definedName>
    <definedName name="S17P22">#REF!</definedName>
    <definedName name="S17P23">#REF!</definedName>
    <definedName name="S17P24">#REF!</definedName>
    <definedName name="S17P3">#REF!</definedName>
    <definedName name="S17P4">#REF!</definedName>
    <definedName name="S17P5">#REF!</definedName>
    <definedName name="S17P6">#REF!</definedName>
    <definedName name="S17P7">#REF!</definedName>
    <definedName name="S17P8">#REF!</definedName>
    <definedName name="S17P9">#REF!</definedName>
    <definedName name="S17R1">#REF!</definedName>
    <definedName name="S17R10">#REF!</definedName>
    <definedName name="S17R11">#REF!</definedName>
    <definedName name="S17R12">#REF!</definedName>
    <definedName name="S17R13">#REF!</definedName>
    <definedName name="S17R14">#REF!</definedName>
    <definedName name="S17R15">#REF!</definedName>
    <definedName name="S17R16">#REF!</definedName>
    <definedName name="S17R17">#REF!</definedName>
    <definedName name="S17R18">#REF!</definedName>
    <definedName name="S17R19">#REF!</definedName>
    <definedName name="S17R2">#REF!</definedName>
    <definedName name="S17R20">#REF!</definedName>
    <definedName name="S17R21">#REF!</definedName>
    <definedName name="S17R22">#REF!</definedName>
    <definedName name="S17R23">#REF!</definedName>
    <definedName name="S17R24">#REF!</definedName>
    <definedName name="S17R3">#REF!</definedName>
    <definedName name="S17R4">#REF!</definedName>
    <definedName name="S17R5">#REF!</definedName>
    <definedName name="S17R6">#REF!</definedName>
    <definedName name="S17R7">#REF!</definedName>
    <definedName name="S17R8">#REF!</definedName>
    <definedName name="S17R9">#REF!</definedName>
    <definedName name="S18P1">#REF!</definedName>
    <definedName name="S18P10">#REF!</definedName>
    <definedName name="S18P11">#REF!</definedName>
    <definedName name="S18P12">#REF!</definedName>
    <definedName name="S18P13">#REF!</definedName>
    <definedName name="S18P14">#REF!</definedName>
    <definedName name="S18P15">#REF!</definedName>
    <definedName name="S18P16">#REF!</definedName>
    <definedName name="S18P17">#REF!</definedName>
    <definedName name="S18P18">#REF!</definedName>
    <definedName name="S18P19">#REF!</definedName>
    <definedName name="S18P2">#REF!</definedName>
    <definedName name="S18P20">#REF!</definedName>
    <definedName name="S18P21">#REF!</definedName>
    <definedName name="S18P22">#REF!</definedName>
    <definedName name="S18P23">#REF!</definedName>
    <definedName name="S18P24">#REF!</definedName>
    <definedName name="S18P3">#REF!</definedName>
    <definedName name="S18P4">#REF!</definedName>
    <definedName name="S18P5">#REF!</definedName>
    <definedName name="S18P6">#REF!</definedName>
    <definedName name="S18P7">#REF!</definedName>
    <definedName name="S18P8">#REF!</definedName>
    <definedName name="S18P9">#REF!</definedName>
    <definedName name="S18R1">#REF!</definedName>
    <definedName name="S18R10">#REF!</definedName>
    <definedName name="S18R11">#REF!</definedName>
    <definedName name="S18R12">#REF!</definedName>
    <definedName name="S18R13">#REF!</definedName>
    <definedName name="S18R14">#REF!</definedName>
    <definedName name="S18R15">#REF!</definedName>
    <definedName name="S18R16">#REF!</definedName>
    <definedName name="S18R17">#REF!</definedName>
    <definedName name="S18R18">#REF!</definedName>
    <definedName name="S18R19">#REF!</definedName>
    <definedName name="S18R2">#REF!</definedName>
    <definedName name="S18R20">#REF!</definedName>
    <definedName name="S18R21">#REF!</definedName>
    <definedName name="S18R22">#REF!</definedName>
    <definedName name="S18R23">#REF!</definedName>
    <definedName name="S18R24">#REF!</definedName>
    <definedName name="S18R3">#REF!</definedName>
    <definedName name="S18R4">#REF!</definedName>
    <definedName name="S18R5">#REF!</definedName>
    <definedName name="S18R6">#REF!</definedName>
    <definedName name="S18R7">#REF!</definedName>
    <definedName name="S18R8">#REF!</definedName>
    <definedName name="S18R9">#REF!</definedName>
    <definedName name="S19P1">#REF!</definedName>
    <definedName name="S19P10">#REF!</definedName>
    <definedName name="S19P11">#REF!</definedName>
    <definedName name="S19P12">#REF!</definedName>
    <definedName name="S19P13">#REF!</definedName>
    <definedName name="S19P14">#REF!</definedName>
    <definedName name="S19P15">#REF!</definedName>
    <definedName name="S19P16">#REF!</definedName>
    <definedName name="S19P17">#REF!</definedName>
    <definedName name="S19P18">#REF!</definedName>
    <definedName name="S19P19">#REF!</definedName>
    <definedName name="S19P2">#REF!</definedName>
    <definedName name="S19P20">#REF!</definedName>
    <definedName name="S19P21">#REF!</definedName>
    <definedName name="S19P22">#REF!</definedName>
    <definedName name="S19P23">#REF!</definedName>
    <definedName name="S19P24">#REF!</definedName>
    <definedName name="S19P3">#REF!</definedName>
    <definedName name="S19P4">#REF!</definedName>
    <definedName name="S19P5">#REF!</definedName>
    <definedName name="S19P6">#REF!</definedName>
    <definedName name="S19P7">#REF!</definedName>
    <definedName name="S19P8">#REF!</definedName>
    <definedName name="S19P9">#REF!</definedName>
    <definedName name="S19R1">#REF!</definedName>
    <definedName name="S19R10">#REF!</definedName>
    <definedName name="S19R11">#REF!</definedName>
    <definedName name="S19R12">#REF!</definedName>
    <definedName name="S19R13">#REF!</definedName>
    <definedName name="S19R14">#REF!</definedName>
    <definedName name="S19R15">#REF!</definedName>
    <definedName name="S19R16">#REF!</definedName>
    <definedName name="S19R17">#REF!</definedName>
    <definedName name="S19R18">#REF!</definedName>
    <definedName name="S19R19">#REF!</definedName>
    <definedName name="S19R2">#REF!</definedName>
    <definedName name="S19R20">#REF!</definedName>
    <definedName name="S19R21">#REF!</definedName>
    <definedName name="S19R22">#REF!</definedName>
    <definedName name="S19R23">#REF!</definedName>
    <definedName name="S19R24">#REF!</definedName>
    <definedName name="S19R3">#REF!</definedName>
    <definedName name="S19R4">#REF!</definedName>
    <definedName name="S19R5">#REF!</definedName>
    <definedName name="S19R6">#REF!</definedName>
    <definedName name="S19R7">#REF!</definedName>
    <definedName name="S19R8">#REF!</definedName>
    <definedName name="S19R9">#REF!</definedName>
    <definedName name="S1P1">#REF!</definedName>
    <definedName name="S1P10">#REF!</definedName>
    <definedName name="S1P11">#REF!</definedName>
    <definedName name="S1P12">#REF!</definedName>
    <definedName name="S1P13">#REF!</definedName>
    <definedName name="S1P14">#REF!</definedName>
    <definedName name="S1P15">#REF!</definedName>
    <definedName name="S1P16">#REF!</definedName>
    <definedName name="S1P17">#REF!</definedName>
    <definedName name="S1P18">#REF!</definedName>
    <definedName name="S1P19">#REF!</definedName>
    <definedName name="S1P2">#REF!</definedName>
    <definedName name="S1P20">#REF!</definedName>
    <definedName name="S1P21">#REF!</definedName>
    <definedName name="S1P22">#REF!</definedName>
    <definedName name="S1P23">#REF!</definedName>
    <definedName name="S1P24">#REF!</definedName>
    <definedName name="S1P3">#REF!</definedName>
    <definedName name="S1P4">#REF!</definedName>
    <definedName name="S1P5">#REF!</definedName>
    <definedName name="S1P6">#REF!</definedName>
    <definedName name="S1P7">#REF!</definedName>
    <definedName name="S1P8">#REF!</definedName>
    <definedName name="S1P9">#REF!</definedName>
    <definedName name="S1R1">#REF!</definedName>
    <definedName name="S1R10">#REF!</definedName>
    <definedName name="S1R11">#REF!</definedName>
    <definedName name="S1R12">#REF!</definedName>
    <definedName name="S1R13">#REF!</definedName>
    <definedName name="S1R14">#REF!</definedName>
    <definedName name="S1R15">#REF!</definedName>
    <definedName name="S1R16">#REF!</definedName>
    <definedName name="S1R17">#REF!</definedName>
    <definedName name="S1R18">#REF!</definedName>
    <definedName name="S1R19">#REF!</definedName>
    <definedName name="S1R2">#REF!</definedName>
    <definedName name="S1R20">#REF!</definedName>
    <definedName name="S1R21">#REF!</definedName>
    <definedName name="S1R22">#REF!</definedName>
    <definedName name="S1R23">#REF!</definedName>
    <definedName name="S1R24">#REF!</definedName>
    <definedName name="S1R3">#REF!</definedName>
    <definedName name="S1R4">#REF!</definedName>
    <definedName name="S1R5">#REF!</definedName>
    <definedName name="S1R6">#REF!</definedName>
    <definedName name="S1R7">#REF!</definedName>
    <definedName name="S1R8">#REF!</definedName>
    <definedName name="S1R9">#REF!</definedName>
    <definedName name="S20P1">#REF!</definedName>
    <definedName name="S20P10">#REF!</definedName>
    <definedName name="S20P11">#REF!</definedName>
    <definedName name="S20P12">#REF!</definedName>
    <definedName name="S20P13">#REF!</definedName>
    <definedName name="S20P14">#REF!</definedName>
    <definedName name="S20P15">#REF!</definedName>
    <definedName name="S20P16">#REF!</definedName>
    <definedName name="S20P17">#REF!</definedName>
    <definedName name="S20P18">#REF!</definedName>
    <definedName name="S20P19">#REF!</definedName>
    <definedName name="S20P2">#REF!</definedName>
    <definedName name="S20P20">#REF!</definedName>
    <definedName name="S20P21">#REF!</definedName>
    <definedName name="S20P22">#REF!</definedName>
    <definedName name="S20P23">#REF!</definedName>
    <definedName name="S20P24">#REF!</definedName>
    <definedName name="S20P3">#REF!</definedName>
    <definedName name="S20P4">#REF!</definedName>
    <definedName name="S20P5">#REF!</definedName>
    <definedName name="S20P6">#REF!</definedName>
    <definedName name="S20P7">#REF!</definedName>
    <definedName name="S20P8">#REF!</definedName>
    <definedName name="S20P9">#REF!</definedName>
    <definedName name="S20R1">#REF!</definedName>
    <definedName name="S20R10">#REF!</definedName>
    <definedName name="S20R11">#REF!</definedName>
    <definedName name="S20R12">#REF!</definedName>
    <definedName name="S20R13">#REF!</definedName>
    <definedName name="S20R14">#REF!</definedName>
    <definedName name="S20R15">#REF!</definedName>
    <definedName name="S20R16">#REF!</definedName>
    <definedName name="S20R17">#REF!</definedName>
    <definedName name="S20R18">#REF!</definedName>
    <definedName name="S20R19">#REF!</definedName>
    <definedName name="S20R2">#REF!</definedName>
    <definedName name="S20R20">#REF!</definedName>
    <definedName name="S20R21">#REF!</definedName>
    <definedName name="S20R22">#REF!</definedName>
    <definedName name="S20R23">#REF!</definedName>
    <definedName name="S20R24">#REF!</definedName>
    <definedName name="S20R3">#REF!</definedName>
    <definedName name="S20R4">#REF!</definedName>
    <definedName name="S20R5">#REF!</definedName>
    <definedName name="S20R6">#REF!</definedName>
    <definedName name="S20R7">#REF!</definedName>
    <definedName name="S20R8">#REF!</definedName>
    <definedName name="S20R9">#REF!</definedName>
    <definedName name="S21P1">#REF!</definedName>
    <definedName name="S21P10">#REF!</definedName>
    <definedName name="S21P11">#REF!</definedName>
    <definedName name="S21P12">#REF!</definedName>
    <definedName name="S21P13">#REF!</definedName>
    <definedName name="S21P14">#REF!</definedName>
    <definedName name="S21P15">#REF!</definedName>
    <definedName name="S21P16">#REF!</definedName>
    <definedName name="S21P17">#REF!</definedName>
    <definedName name="S21P18">#REF!</definedName>
    <definedName name="S21P19">#REF!</definedName>
    <definedName name="S21P2">#REF!</definedName>
    <definedName name="S21P20">#REF!</definedName>
    <definedName name="S21P21">#REF!</definedName>
    <definedName name="S21P22">#REF!</definedName>
    <definedName name="S21P23">#REF!</definedName>
    <definedName name="S21P24">#REF!</definedName>
    <definedName name="S21P3">#REF!</definedName>
    <definedName name="S21P4">#REF!</definedName>
    <definedName name="S21P5">#REF!</definedName>
    <definedName name="S21P6">#REF!</definedName>
    <definedName name="S21P7">#REF!</definedName>
    <definedName name="S21P8">#REF!</definedName>
    <definedName name="S21P9">#REF!</definedName>
    <definedName name="S21R1">#REF!</definedName>
    <definedName name="S21R10">#REF!</definedName>
    <definedName name="S21R11">#REF!</definedName>
    <definedName name="S21R12">#REF!</definedName>
    <definedName name="S21R13">#REF!</definedName>
    <definedName name="S21R14">#REF!</definedName>
    <definedName name="S21R15">#REF!</definedName>
    <definedName name="S21R16">#REF!</definedName>
    <definedName name="S21R17">#REF!</definedName>
    <definedName name="S21R18">#REF!</definedName>
    <definedName name="S21R19">#REF!</definedName>
    <definedName name="S21R2">#REF!</definedName>
    <definedName name="S21R20">#REF!</definedName>
    <definedName name="S21R21">#REF!</definedName>
    <definedName name="S21R22">#REF!</definedName>
    <definedName name="S21R23">#REF!</definedName>
    <definedName name="S21R24">#REF!</definedName>
    <definedName name="S21R3">#REF!</definedName>
    <definedName name="S21R4">#REF!</definedName>
    <definedName name="S21R5">#REF!</definedName>
    <definedName name="S21R6">#REF!</definedName>
    <definedName name="S21R7">#REF!</definedName>
    <definedName name="S21R8">#REF!</definedName>
    <definedName name="S21R9">#REF!</definedName>
    <definedName name="S22P1">#REF!</definedName>
    <definedName name="S22P10">#REF!</definedName>
    <definedName name="S22P11">#REF!</definedName>
    <definedName name="S22P12">#REF!</definedName>
    <definedName name="S22P13">#REF!</definedName>
    <definedName name="S22P14">#REF!</definedName>
    <definedName name="S22P15">#REF!</definedName>
    <definedName name="S22P16">#REF!</definedName>
    <definedName name="S22P17">#REF!</definedName>
    <definedName name="S22P18">#REF!</definedName>
    <definedName name="S22P19">#REF!</definedName>
    <definedName name="S22P2">#REF!</definedName>
    <definedName name="S22P20">#REF!</definedName>
    <definedName name="S22P21">#REF!</definedName>
    <definedName name="S22P22">#REF!</definedName>
    <definedName name="S22P23">#REF!</definedName>
    <definedName name="S22P24">#REF!</definedName>
    <definedName name="S22P3">#REF!</definedName>
    <definedName name="S22P4">#REF!</definedName>
    <definedName name="S22P5">#REF!</definedName>
    <definedName name="S22P6">#REF!</definedName>
    <definedName name="S22P7">#REF!</definedName>
    <definedName name="S22P8">#REF!</definedName>
    <definedName name="S22P9">#REF!</definedName>
    <definedName name="S22R1">#REF!</definedName>
    <definedName name="S22R10">#REF!</definedName>
    <definedName name="S22R11">#REF!</definedName>
    <definedName name="S22R12">#REF!</definedName>
    <definedName name="S22R13">#REF!</definedName>
    <definedName name="S22R14">#REF!</definedName>
    <definedName name="S22R15">#REF!</definedName>
    <definedName name="S22R16">#REF!</definedName>
    <definedName name="S22R17">#REF!</definedName>
    <definedName name="S22R18">#REF!</definedName>
    <definedName name="S22R19">#REF!</definedName>
    <definedName name="S22R2">#REF!</definedName>
    <definedName name="S22R20">#REF!</definedName>
    <definedName name="S22R21">#REF!</definedName>
    <definedName name="S22R22">#REF!</definedName>
    <definedName name="S22R23">#REF!</definedName>
    <definedName name="S22R24">#REF!</definedName>
    <definedName name="S22R3">#REF!</definedName>
    <definedName name="S22R4">#REF!</definedName>
    <definedName name="S22R5">#REF!</definedName>
    <definedName name="S22R6">#REF!</definedName>
    <definedName name="S22R7">#REF!</definedName>
    <definedName name="S22R8">#REF!</definedName>
    <definedName name="S22R9">#REF!</definedName>
    <definedName name="S23P1">#REF!</definedName>
    <definedName name="S23P10">#REF!</definedName>
    <definedName name="S23P11">#REF!</definedName>
    <definedName name="S23P12">#REF!</definedName>
    <definedName name="S23P13">#REF!</definedName>
    <definedName name="S23P14">#REF!</definedName>
    <definedName name="S23P15">#REF!</definedName>
    <definedName name="S23P16">#REF!</definedName>
    <definedName name="S23P17">#REF!</definedName>
    <definedName name="S23P18">#REF!</definedName>
    <definedName name="S23P19">#REF!</definedName>
    <definedName name="S23P2">#REF!</definedName>
    <definedName name="S23P20">#REF!</definedName>
    <definedName name="S23P21">#REF!</definedName>
    <definedName name="S23P22">#REF!</definedName>
    <definedName name="S23P23">#REF!</definedName>
    <definedName name="S23P24">#REF!</definedName>
    <definedName name="S23P3">#REF!</definedName>
    <definedName name="S23P4">#REF!</definedName>
    <definedName name="S23P5">#REF!</definedName>
    <definedName name="S23P6">#REF!</definedName>
    <definedName name="S23P7">#REF!</definedName>
    <definedName name="S23P8">#REF!</definedName>
    <definedName name="S23P9">#REF!</definedName>
    <definedName name="S23R1">#REF!</definedName>
    <definedName name="S23R10">#REF!</definedName>
    <definedName name="S23R11">#REF!</definedName>
    <definedName name="S23R12">#REF!</definedName>
    <definedName name="S23R13">#REF!</definedName>
    <definedName name="S23R14">#REF!</definedName>
    <definedName name="S23R15">#REF!</definedName>
    <definedName name="S23R16">#REF!</definedName>
    <definedName name="S23R17">#REF!</definedName>
    <definedName name="S23R18">#REF!</definedName>
    <definedName name="S23R19">#REF!</definedName>
    <definedName name="S23R2">#REF!</definedName>
    <definedName name="S23R20">#REF!</definedName>
    <definedName name="S23R21">#REF!</definedName>
    <definedName name="S23R22">#REF!</definedName>
    <definedName name="S23R23">#REF!</definedName>
    <definedName name="S23R24">#REF!</definedName>
    <definedName name="S23R3">#REF!</definedName>
    <definedName name="S23R4">#REF!</definedName>
    <definedName name="S23R5">#REF!</definedName>
    <definedName name="S23R6">#REF!</definedName>
    <definedName name="S23R7">#REF!</definedName>
    <definedName name="S23R8">#REF!</definedName>
    <definedName name="S23R9">#REF!</definedName>
    <definedName name="S24P1">#REF!</definedName>
    <definedName name="S24P10">#REF!</definedName>
    <definedName name="S24P11">#REF!</definedName>
    <definedName name="S24P12">#REF!</definedName>
    <definedName name="S24P13">#REF!</definedName>
    <definedName name="S24P14">#REF!</definedName>
    <definedName name="S24P15">#REF!</definedName>
    <definedName name="S24P16">#REF!</definedName>
    <definedName name="S24P17">#REF!</definedName>
    <definedName name="S24P18">#REF!</definedName>
    <definedName name="S24P19">#REF!</definedName>
    <definedName name="S24P2">#REF!</definedName>
    <definedName name="S24P20">#REF!</definedName>
    <definedName name="S24P21">#REF!</definedName>
    <definedName name="S24P22">#REF!</definedName>
    <definedName name="S24P23">#REF!</definedName>
    <definedName name="S24P24">#REF!</definedName>
    <definedName name="S24P3">#REF!</definedName>
    <definedName name="S24P4">#REF!</definedName>
    <definedName name="S24P5">#REF!</definedName>
    <definedName name="S24P6">#REF!</definedName>
    <definedName name="S24P7">#REF!</definedName>
    <definedName name="S24P8">#REF!</definedName>
    <definedName name="S24P9">#REF!</definedName>
    <definedName name="S24R1">#REF!</definedName>
    <definedName name="S24R10">#REF!</definedName>
    <definedName name="S24R11">#REF!</definedName>
    <definedName name="S24R12">#REF!</definedName>
    <definedName name="S24R13">#REF!</definedName>
    <definedName name="S24R14">#REF!</definedName>
    <definedName name="S24R15">#REF!</definedName>
    <definedName name="S24R16">#REF!</definedName>
    <definedName name="S24R17">#REF!</definedName>
    <definedName name="S24R18">#REF!</definedName>
    <definedName name="S24R19">#REF!</definedName>
    <definedName name="S24R2">#REF!</definedName>
    <definedName name="S24R20">#REF!</definedName>
    <definedName name="S24R21">#REF!</definedName>
    <definedName name="S24R22">#REF!</definedName>
    <definedName name="S24R23">#REF!</definedName>
    <definedName name="S24R24">#REF!</definedName>
    <definedName name="S24R3">#REF!</definedName>
    <definedName name="S24R4">#REF!</definedName>
    <definedName name="S24R5">#REF!</definedName>
    <definedName name="S24R6">#REF!</definedName>
    <definedName name="S24R7">#REF!</definedName>
    <definedName name="S24R8">#REF!</definedName>
    <definedName name="S24R9">#REF!</definedName>
    <definedName name="S25P1">#REF!</definedName>
    <definedName name="S25P10">#REF!</definedName>
    <definedName name="S25P11">#REF!</definedName>
    <definedName name="S25P12">#REF!</definedName>
    <definedName name="S25P13">#REF!</definedName>
    <definedName name="S25P14">#REF!</definedName>
    <definedName name="S25P15">#REF!</definedName>
    <definedName name="S25P16">#REF!</definedName>
    <definedName name="S25P17">#REF!</definedName>
    <definedName name="S25P18">#REF!</definedName>
    <definedName name="S25P19">#REF!</definedName>
    <definedName name="S25P2">#REF!</definedName>
    <definedName name="S25P20">#REF!</definedName>
    <definedName name="S25P21">#REF!</definedName>
    <definedName name="S25P22">#REF!</definedName>
    <definedName name="S25P23">#REF!</definedName>
    <definedName name="S25P24">#REF!</definedName>
    <definedName name="S25P3">#REF!</definedName>
    <definedName name="S25P4">#REF!</definedName>
    <definedName name="S25P5">#REF!</definedName>
    <definedName name="S25P6">#REF!</definedName>
    <definedName name="S25P7">#REF!</definedName>
    <definedName name="S25P8">#REF!</definedName>
    <definedName name="S25P9">#REF!</definedName>
    <definedName name="S25R1">#REF!</definedName>
    <definedName name="S25R10">#REF!</definedName>
    <definedName name="S25R11">#REF!</definedName>
    <definedName name="S25R12">#REF!</definedName>
    <definedName name="S25R13">#REF!</definedName>
    <definedName name="S25R14">#REF!</definedName>
    <definedName name="S25R15">#REF!</definedName>
    <definedName name="S25R16">#REF!</definedName>
    <definedName name="S25R17">#REF!</definedName>
    <definedName name="S25R18">#REF!</definedName>
    <definedName name="S25R19">#REF!</definedName>
    <definedName name="S25R2">#REF!</definedName>
    <definedName name="S25R20">#REF!</definedName>
    <definedName name="S25R21">#REF!</definedName>
    <definedName name="S25R22">#REF!</definedName>
    <definedName name="S25R23">#REF!</definedName>
    <definedName name="S25R24">#REF!</definedName>
    <definedName name="S25R3">#REF!</definedName>
    <definedName name="S25R4">#REF!</definedName>
    <definedName name="S25R5">#REF!</definedName>
    <definedName name="S25R6">#REF!</definedName>
    <definedName name="S25R7">#REF!</definedName>
    <definedName name="S25R8">#REF!</definedName>
    <definedName name="S25R9">#REF!</definedName>
    <definedName name="S26P1">#REF!</definedName>
    <definedName name="S26P10">#REF!</definedName>
    <definedName name="S26P11">#REF!</definedName>
    <definedName name="S26P12">#REF!</definedName>
    <definedName name="S26P13">#REF!</definedName>
    <definedName name="S26P14">#REF!</definedName>
    <definedName name="S26P15">#REF!</definedName>
    <definedName name="S26P16">#REF!</definedName>
    <definedName name="S26P17">#REF!</definedName>
    <definedName name="S26P18">#REF!</definedName>
    <definedName name="S26P19">#REF!</definedName>
    <definedName name="S26P2">#REF!</definedName>
    <definedName name="S26P20">#REF!</definedName>
    <definedName name="S26P21">#REF!</definedName>
    <definedName name="S26P22">#REF!</definedName>
    <definedName name="S26P23">#REF!</definedName>
    <definedName name="S26P24">#REF!</definedName>
    <definedName name="S26P3">#REF!</definedName>
    <definedName name="S26P4">#REF!</definedName>
    <definedName name="S26P5">#REF!</definedName>
    <definedName name="S26P6">#REF!</definedName>
    <definedName name="S26P7">#REF!</definedName>
    <definedName name="S26P8">#REF!</definedName>
    <definedName name="S26P9">#REF!</definedName>
    <definedName name="S26R1">#REF!</definedName>
    <definedName name="S26R10">#REF!</definedName>
    <definedName name="S26R11">#REF!</definedName>
    <definedName name="S26R12">#REF!</definedName>
    <definedName name="S26R13">#REF!</definedName>
    <definedName name="S26R14">#REF!</definedName>
    <definedName name="S26R15">#REF!</definedName>
    <definedName name="S26R16">#REF!</definedName>
    <definedName name="S26R17">#REF!</definedName>
    <definedName name="S26R18">#REF!</definedName>
    <definedName name="S26R19">#REF!</definedName>
    <definedName name="S26R2">#REF!</definedName>
    <definedName name="S26R20">#REF!</definedName>
    <definedName name="S26R21">#REF!</definedName>
    <definedName name="S26R22">#REF!</definedName>
    <definedName name="S26R23">#REF!</definedName>
    <definedName name="S26R24">#REF!</definedName>
    <definedName name="S26R3">#REF!</definedName>
    <definedName name="S26R4">#REF!</definedName>
    <definedName name="S26R5">#REF!</definedName>
    <definedName name="S26R6">#REF!</definedName>
    <definedName name="S26R7">#REF!</definedName>
    <definedName name="S26R8">#REF!</definedName>
    <definedName name="S26R9">#REF!</definedName>
    <definedName name="S27P1">#REF!</definedName>
    <definedName name="S27P10">#REF!</definedName>
    <definedName name="S27P11">#REF!</definedName>
    <definedName name="S27P12">#REF!</definedName>
    <definedName name="S27P13">#REF!</definedName>
    <definedName name="S27P14">#REF!</definedName>
    <definedName name="S27P15">#REF!</definedName>
    <definedName name="S27P16">#REF!</definedName>
    <definedName name="S27P17">#REF!</definedName>
    <definedName name="S27P18">#REF!</definedName>
    <definedName name="S27P19">#REF!</definedName>
    <definedName name="S27P2">#REF!</definedName>
    <definedName name="S27P20">#REF!</definedName>
    <definedName name="S27P21">#REF!</definedName>
    <definedName name="S27P22">#REF!</definedName>
    <definedName name="S27P23">#REF!</definedName>
    <definedName name="S27P24">#REF!</definedName>
    <definedName name="S27P3">#REF!</definedName>
    <definedName name="S27P4">#REF!</definedName>
    <definedName name="S27P5">#REF!</definedName>
    <definedName name="S27P6">#REF!</definedName>
    <definedName name="S27P7">#REF!</definedName>
    <definedName name="S27P8">#REF!</definedName>
    <definedName name="S27P9">#REF!</definedName>
    <definedName name="S27R1">#REF!</definedName>
    <definedName name="S27R10">#REF!</definedName>
    <definedName name="S27R11">#REF!</definedName>
    <definedName name="S27R12">#REF!</definedName>
    <definedName name="S27R13">#REF!</definedName>
    <definedName name="S27R14">#REF!</definedName>
    <definedName name="S27R15">#REF!</definedName>
    <definedName name="S27R16">#REF!</definedName>
    <definedName name="S27R17">#REF!</definedName>
    <definedName name="S27R18">#REF!</definedName>
    <definedName name="S27R19">#REF!</definedName>
    <definedName name="S27R2">#REF!</definedName>
    <definedName name="S27R20">#REF!</definedName>
    <definedName name="S27R21">#REF!</definedName>
    <definedName name="S27R22">#REF!</definedName>
    <definedName name="S27R23">#REF!</definedName>
    <definedName name="S27R24">#REF!</definedName>
    <definedName name="S27R3">#REF!</definedName>
    <definedName name="S27R4">#REF!</definedName>
    <definedName name="S27R5">#REF!</definedName>
    <definedName name="S27R6">#REF!</definedName>
    <definedName name="S27R7">#REF!</definedName>
    <definedName name="S27R8">#REF!</definedName>
    <definedName name="S27R9">#REF!</definedName>
    <definedName name="S28P1">#REF!</definedName>
    <definedName name="S28P10">#REF!</definedName>
    <definedName name="S28P11">#REF!</definedName>
    <definedName name="S28P12">#REF!</definedName>
    <definedName name="S28P13">#REF!</definedName>
    <definedName name="S28P14">#REF!</definedName>
    <definedName name="S28P15">#REF!</definedName>
    <definedName name="S28P16">#REF!</definedName>
    <definedName name="S28P17">#REF!</definedName>
    <definedName name="S28P18">#REF!</definedName>
    <definedName name="S28P19">#REF!</definedName>
    <definedName name="S28P2">#REF!</definedName>
    <definedName name="S28P20">#REF!</definedName>
    <definedName name="S28P21">#REF!</definedName>
    <definedName name="S28P22">#REF!</definedName>
    <definedName name="S28P23">#REF!</definedName>
    <definedName name="S28P24">#REF!</definedName>
    <definedName name="S28P3">#REF!</definedName>
    <definedName name="S28P4">#REF!</definedName>
    <definedName name="S28P5">#REF!</definedName>
    <definedName name="S28P6">#REF!</definedName>
    <definedName name="S28P7">#REF!</definedName>
    <definedName name="S28P8">#REF!</definedName>
    <definedName name="S28P9">#REF!</definedName>
    <definedName name="S28R1">#REF!</definedName>
    <definedName name="S28R10">#REF!</definedName>
    <definedName name="S28R11">#REF!</definedName>
    <definedName name="S28R12">#REF!</definedName>
    <definedName name="S28R13">#REF!</definedName>
    <definedName name="S28R14">#REF!</definedName>
    <definedName name="S28R15">#REF!</definedName>
    <definedName name="S28R16">#REF!</definedName>
    <definedName name="S28R17">#REF!</definedName>
    <definedName name="S28R18">#REF!</definedName>
    <definedName name="S28R19">#REF!</definedName>
    <definedName name="S28R2">#REF!</definedName>
    <definedName name="S28R20">#REF!</definedName>
    <definedName name="S28R21">#REF!</definedName>
    <definedName name="S28R22">#REF!</definedName>
    <definedName name="S28R23">#REF!</definedName>
    <definedName name="S28R24">#REF!</definedName>
    <definedName name="S28R3">#REF!</definedName>
    <definedName name="S28R4">#REF!</definedName>
    <definedName name="S28R5">#REF!</definedName>
    <definedName name="S28R6">#REF!</definedName>
    <definedName name="S28R7">#REF!</definedName>
    <definedName name="S28R8">#REF!</definedName>
    <definedName name="S28R9">#REF!</definedName>
    <definedName name="S29P1">#REF!</definedName>
    <definedName name="S29P10">#REF!</definedName>
    <definedName name="S29P11">#REF!</definedName>
    <definedName name="S29P12">#REF!</definedName>
    <definedName name="S29P13">#REF!</definedName>
    <definedName name="S29P14">#REF!</definedName>
    <definedName name="S29P15">#REF!</definedName>
    <definedName name="S29P16">#REF!</definedName>
    <definedName name="S29P17">#REF!</definedName>
    <definedName name="S29P18">#REF!</definedName>
    <definedName name="S29P19">#REF!</definedName>
    <definedName name="S29P2">#REF!</definedName>
    <definedName name="S29P20">#REF!</definedName>
    <definedName name="S29P21">#REF!</definedName>
    <definedName name="S29P22">#REF!</definedName>
    <definedName name="S29P23">#REF!</definedName>
    <definedName name="S29P24">#REF!</definedName>
    <definedName name="S29P3">#REF!</definedName>
    <definedName name="S29P4">#REF!</definedName>
    <definedName name="S29P5">#REF!</definedName>
    <definedName name="S29P6">#REF!</definedName>
    <definedName name="S29P7">#REF!</definedName>
    <definedName name="S29P8">#REF!</definedName>
    <definedName name="S29P9">#REF!</definedName>
    <definedName name="S29R1">#REF!</definedName>
    <definedName name="S29R10">#REF!</definedName>
    <definedName name="S29R11">#REF!</definedName>
    <definedName name="S29R12">#REF!</definedName>
    <definedName name="S29R13">#REF!</definedName>
    <definedName name="S29R14">#REF!</definedName>
    <definedName name="S29R15">#REF!</definedName>
    <definedName name="S29R16">#REF!</definedName>
    <definedName name="S29R17">#REF!</definedName>
    <definedName name="S29R18">#REF!</definedName>
    <definedName name="S29R19">#REF!</definedName>
    <definedName name="S29R2">#REF!</definedName>
    <definedName name="S29R20">#REF!</definedName>
    <definedName name="S29R21">#REF!</definedName>
    <definedName name="S29R22">#REF!</definedName>
    <definedName name="S29R23">#REF!</definedName>
    <definedName name="S29R24">#REF!</definedName>
    <definedName name="S29R3">#REF!</definedName>
    <definedName name="S29R4">#REF!</definedName>
    <definedName name="S29R5">#REF!</definedName>
    <definedName name="S29R6">#REF!</definedName>
    <definedName name="S29R7">#REF!</definedName>
    <definedName name="S29R8">#REF!</definedName>
    <definedName name="S29R9">#REF!</definedName>
    <definedName name="S2P1">#REF!</definedName>
    <definedName name="S2P10">#REF!</definedName>
    <definedName name="S2P11">#REF!</definedName>
    <definedName name="S2P12">#REF!</definedName>
    <definedName name="S2P13">#REF!</definedName>
    <definedName name="S2P14">#REF!</definedName>
    <definedName name="S2P15">#REF!</definedName>
    <definedName name="S2P16">#REF!</definedName>
    <definedName name="S2P17">#REF!</definedName>
    <definedName name="S2P18">#REF!</definedName>
    <definedName name="S2P19">#REF!</definedName>
    <definedName name="S2P2">#REF!</definedName>
    <definedName name="S2P20">#REF!</definedName>
    <definedName name="S2P21">#REF!</definedName>
    <definedName name="S2P22">#REF!</definedName>
    <definedName name="S2P23">#REF!</definedName>
    <definedName name="S2P24">#REF!</definedName>
    <definedName name="S2P3">#REF!</definedName>
    <definedName name="S2P4">#REF!</definedName>
    <definedName name="S2P5">#REF!</definedName>
    <definedName name="S2P6">#REF!</definedName>
    <definedName name="S2P7">#REF!</definedName>
    <definedName name="S2P8">#REF!</definedName>
    <definedName name="S2P9">#REF!</definedName>
    <definedName name="S2PP4">#REF!</definedName>
    <definedName name="S2R1">#REF!</definedName>
    <definedName name="S2R10">#REF!</definedName>
    <definedName name="S2R11">#REF!</definedName>
    <definedName name="S2R12">#REF!</definedName>
    <definedName name="S2R13">#REF!</definedName>
    <definedName name="S2R14">#REF!</definedName>
    <definedName name="S2R15">#REF!</definedName>
    <definedName name="S2R16">#REF!</definedName>
    <definedName name="S2R17">#REF!</definedName>
    <definedName name="S2R18">#REF!</definedName>
    <definedName name="S2R19">#REF!</definedName>
    <definedName name="S2R2">#REF!</definedName>
    <definedName name="S2R20">#REF!</definedName>
    <definedName name="S2R21">#REF!</definedName>
    <definedName name="S2R22">#REF!</definedName>
    <definedName name="S2R23">#REF!</definedName>
    <definedName name="S2R24">#REF!</definedName>
    <definedName name="S2R3">#REF!</definedName>
    <definedName name="S2R4">#REF!</definedName>
    <definedName name="S2R5">#REF!</definedName>
    <definedName name="S2R6">#REF!</definedName>
    <definedName name="S2R7">#REF!</definedName>
    <definedName name="S2R8">#REF!</definedName>
    <definedName name="S2R9">#REF!</definedName>
    <definedName name="S30P1">#REF!</definedName>
    <definedName name="S30P10">#REF!</definedName>
    <definedName name="S30P11">#REF!</definedName>
    <definedName name="S30P12">#REF!</definedName>
    <definedName name="S30P13">#REF!</definedName>
    <definedName name="S30P14">#REF!</definedName>
    <definedName name="S30P15">#REF!</definedName>
    <definedName name="S30P16">#REF!</definedName>
    <definedName name="S30P17">#REF!</definedName>
    <definedName name="S30P18">#REF!</definedName>
    <definedName name="S30P19">#REF!</definedName>
    <definedName name="S30P2">#REF!</definedName>
    <definedName name="S30P20">#REF!</definedName>
    <definedName name="S30P21">#REF!</definedName>
    <definedName name="S30P22">#REF!</definedName>
    <definedName name="S30P23">#REF!</definedName>
    <definedName name="S30P24">#REF!</definedName>
    <definedName name="S30P3">#REF!</definedName>
    <definedName name="S30P4">#REF!</definedName>
    <definedName name="S30P5">#REF!</definedName>
    <definedName name="S30P6">#REF!</definedName>
    <definedName name="S30P7">#REF!</definedName>
    <definedName name="S30P8">#REF!</definedName>
    <definedName name="S30P9">#REF!</definedName>
    <definedName name="S30R1">#REF!</definedName>
    <definedName name="S30R10">#REF!</definedName>
    <definedName name="S30R11">#REF!</definedName>
    <definedName name="S30R12">#REF!</definedName>
    <definedName name="S30R13">#REF!</definedName>
    <definedName name="S30R14">#REF!</definedName>
    <definedName name="S30R15">#REF!</definedName>
    <definedName name="S30R16">#REF!</definedName>
    <definedName name="S30R17">#REF!</definedName>
    <definedName name="S30R18">#REF!</definedName>
    <definedName name="S30R19">#REF!</definedName>
    <definedName name="S30R2">#REF!</definedName>
    <definedName name="S30R20">#REF!</definedName>
    <definedName name="S30R21">#REF!</definedName>
    <definedName name="S30R22">#REF!</definedName>
    <definedName name="S30R23">#REF!</definedName>
    <definedName name="S30R24">#REF!</definedName>
    <definedName name="S30R3">#REF!</definedName>
    <definedName name="S30R4">#REF!</definedName>
    <definedName name="S30R5">#REF!</definedName>
    <definedName name="S30R6">#REF!</definedName>
    <definedName name="S30R7">#REF!</definedName>
    <definedName name="S30R8">#REF!</definedName>
    <definedName name="S30R9">#REF!</definedName>
    <definedName name="S31P1">#REF!</definedName>
    <definedName name="S31P10">#REF!</definedName>
    <definedName name="S31P11">#REF!</definedName>
    <definedName name="S31P12">#REF!</definedName>
    <definedName name="S31P13">#REF!</definedName>
    <definedName name="S31P14">#REF!</definedName>
    <definedName name="S31P15">#REF!</definedName>
    <definedName name="S31P16">#REF!</definedName>
    <definedName name="S31P17">#REF!</definedName>
    <definedName name="S31P18">#REF!</definedName>
    <definedName name="S31P19">#REF!</definedName>
    <definedName name="S31P2">#REF!</definedName>
    <definedName name="S31P20">#REF!</definedName>
    <definedName name="S31P21">#REF!</definedName>
    <definedName name="S31P22">#REF!</definedName>
    <definedName name="S31P23">#REF!</definedName>
    <definedName name="S31P24">#REF!</definedName>
    <definedName name="S31P3">#REF!</definedName>
    <definedName name="S31P4">#REF!</definedName>
    <definedName name="S31P5">#REF!</definedName>
    <definedName name="S31P6">#REF!</definedName>
    <definedName name="S31P7">#REF!</definedName>
    <definedName name="S31P8">#REF!</definedName>
    <definedName name="S31P9">#REF!</definedName>
    <definedName name="S31R1">#REF!</definedName>
    <definedName name="S31R10">#REF!</definedName>
    <definedName name="S31R11">#REF!</definedName>
    <definedName name="S31R12">#REF!</definedName>
    <definedName name="S31R13">#REF!</definedName>
    <definedName name="S31R14">#REF!</definedName>
    <definedName name="S31R15">#REF!</definedName>
    <definedName name="S31R16">#REF!</definedName>
    <definedName name="S31R17">#REF!</definedName>
    <definedName name="S31R18">#REF!</definedName>
    <definedName name="S31R19">#REF!</definedName>
    <definedName name="S31R2">#REF!</definedName>
    <definedName name="S31R20">#REF!</definedName>
    <definedName name="S31R21">#REF!</definedName>
    <definedName name="S31R22">#REF!</definedName>
    <definedName name="S31R23">#REF!</definedName>
    <definedName name="S31R24">#REF!</definedName>
    <definedName name="S31R3">#REF!</definedName>
    <definedName name="S31R4">#REF!</definedName>
    <definedName name="S31R5">#REF!</definedName>
    <definedName name="S31R6">#REF!</definedName>
    <definedName name="S31R7">#REF!</definedName>
    <definedName name="S31R8">#REF!</definedName>
    <definedName name="S31R9">#REF!</definedName>
    <definedName name="S32P1">#REF!</definedName>
    <definedName name="S32P10">#REF!</definedName>
    <definedName name="S32P11">#REF!</definedName>
    <definedName name="S32P12">#REF!</definedName>
    <definedName name="S32P13">#REF!</definedName>
    <definedName name="S32P14">#REF!</definedName>
    <definedName name="S32P15">#REF!</definedName>
    <definedName name="S32P16">#REF!</definedName>
    <definedName name="S32P17">#REF!</definedName>
    <definedName name="S32P18">#REF!</definedName>
    <definedName name="S32P19">#REF!</definedName>
    <definedName name="S32P2">#REF!</definedName>
    <definedName name="S32P20">#REF!</definedName>
    <definedName name="S32P21">#REF!</definedName>
    <definedName name="S32P22">#REF!</definedName>
    <definedName name="S32P23">#REF!</definedName>
    <definedName name="S32P24">#REF!</definedName>
    <definedName name="S32P3">#REF!</definedName>
    <definedName name="S32P4">#REF!</definedName>
    <definedName name="S32P5">#REF!</definedName>
    <definedName name="S32P6">#REF!</definedName>
    <definedName name="S32P7">#REF!</definedName>
    <definedName name="S32P8">#REF!</definedName>
    <definedName name="S32P9">#REF!</definedName>
    <definedName name="S32R1">#REF!</definedName>
    <definedName name="S32R10">#REF!</definedName>
    <definedName name="S32R11">#REF!</definedName>
    <definedName name="S32R12">#REF!</definedName>
    <definedName name="S32R13">#REF!</definedName>
    <definedName name="S32R14">#REF!</definedName>
    <definedName name="S32R15">#REF!</definedName>
    <definedName name="S32R16">#REF!</definedName>
    <definedName name="S32R17">#REF!</definedName>
    <definedName name="S32R18">#REF!</definedName>
    <definedName name="S32R19">#REF!</definedName>
    <definedName name="S32R2">#REF!</definedName>
    <definedName name="S32R20">#REF!</definedName>
    <definedName name="S32R21">#REF!</definedName>
    <definedName name="S32R22">#REF!</definedName>
    <definedName name="S32R23">#REF!</definedName>
    <definedName name="S32R24">#REF!</definedName>
    <definedName name="S32R3">#REF!</definedName>
    <definedName name="S32R4">#REF!</definedName>
    <definedName name="S32R5">#REF!</definedName>
    <definedName name="S32R6">#REF!</definedName>
    <definedName name="S32R7">#REF!</definedName>
    <definedName name="S32R8">#REF!</definedName>
    <definedName name="S32R9">#REF!</definedName>
    <definedName name="S33P1">#REF!</definedName>
    <definedName name="S33P10">#REF!</definedName>
    <definedName name="S33P11">#REF!</definedName>
    <definedName name="S33P12">#REF!</definedName>
    <definedName name="S33P13">#REF!</definedName>
    <definedName name="S33P14">#REF!</definedName>
    <definedName name="S33P15">#REF!</definedName>
    <definedName name="S33P16">#REF!</definedName>
    <definedName name="S33P17">#REF!</definedName>
    <definedName name="S33P18">#REF!</definedName>
    <definedName name="S33P19">#REF!</definedName>
    <definedName name="S33P2">#REF!</definedName>
    <definedName name="S33P20">#REF!</definedName>
    <definedName name="S33P21">#REF!</definedName>
    <definedName name="S33P22">#REF!</definedName>
    <definedName name="S33P23">#REF!</definedName>
    <definedName name="S33P24">#REF!</definedName>
    <definedName name="S33P3">#REF!</definedName>
    <definedName name="S33P4">#REF!</definedName>
    <definedName name="S33P5">#REF!</definedName>
    <definedName name="S33P6">#REF!</definedName>
    <definedName name="S33P7">#REF!</definedName>
    <definedName name="S33P8">#REF!</definedName>
    <definedName name="S33P9">#REF!</definedName>
    <definedName name="S33R1">#REF!</definedName>
    <definedName name="S33R10">#REF!</definedName>
    <definedName name="S33R11">#REF!</definedName>
    <definedName name="S33R12">#REF!</definedName>
    <definedName name="S33R13">#REF!</definedName>
    <definedName name="S33R14">#REF!</definedName>
    <definedName name="S33R15">#REF!</definedName>
    <definedName name="S33R16">#REF!</definedName>
    <definedName name="S33R17">#REF!</definedName>
    <definedName name="S33R18">#REF!</definedName>
    <definedName name="S33R19">#REF!</definedName>
    <definedName name="S33R2">#REF!</definedName>
    <definedName name="S33R20">#REF!</definedName>
    <definedName name="S33R21">#REF!</definedName>
    <definedName name="S33R22">#REF!</definedName>
    <definedName name="S33R23">#REF!</definedName>
    <definedName name="S33R24">#REF!</definedName>
    <definedName name="S33R3">#REF!</definedName>
    <definedName name="S33R4">#REF!</definedName>
    <definedName name="S33R5">#REF!</definedName>
    <definedName name="S33R6">#REF!</definedName>
    <definedName name="S33R7">#REF!</definedName>
    <definedName name="S33R8">#REF!</definedName>
    <definedName name="S33R9">#REF!</definedName>
    <definedName name="S34P1">#REF!</definedName>
    <definedName name="S34P10">#REF!</definedName>
    <definedName name="S34P11">#REF!</definedName>
    <definedName name="S34P12">#REF!</definedName>
    <definedName name="S34P13">#REF!</definedName>
    <definedName name="S34P14">#REF!</definedName>
    <definedName name="S34P15">#REF!</definedName>
    <definedName name="S34P16">#REF!</definedName>
    <definedName name="S34P17">#REF!</definedName>
    <definedName name="S34P18">#REF!</definedName>
    <definedName name="S34P19">#REF!</definedName>
    <definedName name="S34P2">#REF!</definedName>
    <definedName name="S34P20">#REF!</definedName>
    <definedName name="S34P21">#REF!</definedName>
    <definedName name="S34P22">#REF!</definedName>
    <definedName name="S34P23">#REF!</definedName>
    <definedName name="S34P24">#REF!</definedName>
    <definedName name="S34P3">#REF!</definedName>
    <definedName name="S34P4">#REF!</definedName>
    <definedName name="S34P5">#REF!</definedName>
    <definedName name="S34P6">#REF!</definedName>
    <definedName name="S34P7">#REF!</definedName>
    <definedName name="S34P8">#REF!</definedName>
    <definedName name="S34P9">#REF!</definedName>
    <definedName name="S34R1">#REF!</definedName>
    <definedName name="S34R10">#REF!</definedName>
    <definedName name="S34R11">#REF!</definedName>
    <definedName name="S34R12">#REF!</definedName>
    <definedName name="S34R13">#REF!</definedName>
    <definedName name="S34R14">#REF!</definedName>
    <definedName name="S34R15">#REF!</definedName>
    <definedName name="S34R16">#REF!</definedName>
    <definedName name="S34R17">#REF!</definedName>
    <definedName name="S34R18">#REF!</definedName>
    <definedName name="S34R19">#REF!</definedName>
    <definedName name="S34R2">#REF!</definedName>
    <definedName name="S34R20">#REF!</definedName>
    <definedName name="S34R21">#REF!</definedName>
    <definedName name="S34R22">#REF!</definedName>
    <definedName name="S34R23">#REF!</definedName>
    <definedName name="S34R24">#REF!</definedName>
    <definedName name="S34R3">#REF!</definedName>
    <definedName name="S34R4">#REF!</definedName>
    <definedName name="S34R5">#REF!</definedName>
    <definedName name="S34R6">#REF!</definedName>
    <definedName name="S34R7">#REF!</definedName>
    <definedName name="S34R8">#REF!</definedName>
    <definedName name="S34R9">#REF!</definedName>
    <definedName name="S35P1">#REF!</definedName>
    <definedName name="S35P10">#REF!</definedName>
    <definedName name="S35P11">#REF!</definedName>
    <definedName name="S35P12">#REF!</definedName>
    <definedName name="S35P13">#REF!</definedName>
    <definedName name="S35P14">#REF!</definedName>
    <definedName name="S35P15">#REF!</definedName>
    <definedName name="S35P16">#REF!</definedName>
    <definedName name="S35P17">#REF!</definedName>
    <definedName name="S35P18">#REF!</definedName>
    <definedName name="S35P19">#REF!</definedName>
    <definedName name="S35P2">#REF!</definedName>
    <definedName name="S35P20">#REF!</definedName>
    <definedName name="S35P21">#REF!</definedName>
    <definedName name="S35P22">#REF!</definedName>
    <definedName name="S35P23">#REF!</definedName>
    <definedName name="S35P24">#REF!</definedName>
    <definedName name="S35P3">#REF!</definedName>
    <definedName name="S35P4">#REF!</definedName>
    <definedName name="S35P5">#REF!</definedName>
    <definedName name="S35P6">#REF!</definedName>
    <definedName name="S35P7">#REF!</definedName>
    <definedName name="S35P8">#REF!</definedName>
    <definedName name="S35P9">#REF!</definedName>
    <definedName name="S35R1">#REF!</definedName>
    <definedName name="S35R10">#REF!</definedName>
    <definedName name="S35R11">#REF!</definedName>
    <definedName name="S35R12">#REF!</definedName>
    <definedName name="S35R13">#REF!</definedName>
    <definedName name="S35R14">#REF!</definedName>
    <definedName name="S35R15">#REF!</definedName>
    <definedName name="S35R16">#REF!</definedName>
    <definedName name="S35R17">#REF!</definedName>
    <definedName name="S35R18">#REF!</definedName>
    <definedName name="S35R19">#REF!</definedName>
    <definedName name="S35R2">#REF!</definedName>
    <definedName name="S35R20">#REF!</definedName>
    <definedName name="S35R21">#REF!</definedName>
    <definedName name="S35R22">#REF!</definedName>
    <definedName name="S35R23">#REF!</definedName>
    <definedName name="S35R24">#REF!</definedName>
    <definedName name="S35R3">#REF!</definedName>
    <definedName name="S35R4">#REF!</definedName>
    <definedName name="S35R5">#REF!</definedName>
    <definedName name="S35R6">#REF!</definedName>
    <definedName name="S35R7">#REF!</definedName>
    <definedName name="S35R8">#REF!</definedName>
    <definedName name="S35R9">#REF!</definedName>
    <definedName name="S36P1">#REF!</definedName>
    <definedName name="S36P10">#REF!</definedName>
    <definedName name="S36P11">#REF!</definedName>
    <definedName name="S36P12">#REF!</definedName>
    <definedName name="S36P13">#REF!</definedName>
    <definedName name="S36P14">#REF!</definedName>
    <definedName name="S36P15">#REF!</definedName>
    <definedName name="S36P16">#REF!</definedName>
    <definedName name="S36P17">#REF!</definedName>
    <definedName name="S36P18">#REF!</definedName>
    <definedName name="S36P19">#REF!</definedName>
    <definedName name="S36P2">#REF!</definedName>
    <definedName name="S36P20">#REF!</definedName>
    <definedName name="S36P21">#REF!</definedName>
    <definedName name="S36P22">#REF!</definedName>
    <definedName name="S36P23">#REF!</definedName>
    <definedName name="S36P24">#REF!</definedName>
    <definedName name="S36P3">#REF!</definedName>
    <definedName name="S36P4">#REF!</definedName>
    <definedName name="S36P5">#REF!</definedName>
    <definedName name="S36P6">#REF!</definedName>
    <definedName name="S36P7">#REF!</definedName>
    <definedName name="S36P8">#REF!</definedName>
    <definedName name="S36P9">#REF!</definedName>
    <definedName name="S36R1">#REF!</definedName>
    <definedName name="S36R10">#REF!</definedName>
    <definedName name="S36R11">#REF!</definedName>
    <definedName name="S36R12">#REF!</definedName>
    <definedName name="S36R13">#REF!</definedName>
    <definedName name="S36R14">#REF!</definedName>
    <definedName name="S36R15">#REF!</definedName>
    <definedName name="S36R16">#REF!</definedName>
    <definedName name="S36R17">#REF!</definedName>
    <definedName name="S36R18">#REF!</definedName>
    <definedName name="S36R19">#REF!</definedName>
    <definedName name="S36R2">#REF!</definedName>
    <definedName name="S36R20">#REF!</definedName>
    <definedName name="S36R21">#REF!</definedName>
    <definedName name="S36R22">#REF!</definedName>
    <definedName name="S36R23">#REF!</definedName>
    <definedName name="S36R24">#REF!</definedName>
    <definedName name="S36R3">#REF!</definedName>
    <definedName name="S36R4">#REF!</definedName>
    <definedName name="S36R5">#REF!</definedName>
    <definedName name="S36R6">#REF!</definedName>
    <definedName name="S36R7">#REF!</definedName>
    <definedName name="S36R8">#REF!</definedName>
    <definedName name="S36R9">#REF!</definedName>
    <definedName name="S37P1">#REF!</definedName>
    <definedName name="S37P10">#REF!</definedName>
    <definedName name="S37P11">#REF!</definedName>
    <definedName name="S37P12">#REF!</definedName>
    <definedName name="S37P13">#REF!</definedName>
    <definedName name="S37P14">#REF!</definedName>
    <definedName name="S37P15">#REF!</definedName>
    <definedName name="S37P16">#REF!</definedName>
    <definedName name="S37P17">#REF!</definedName>
    <definedName name="S37P18">#REF!</definedName>
    <definedName name="S37P19">#REF!</definedName>
    <definedName name="S37P2">#REF!</definedName>
    <definedName name="S37P20">#REF!</definedName>
    <definedName name="S37P21">#REF!</definedName>
    <definedName name="S37P22">#REF!</definedName>
    <definedName name="S37P23">#REF!</definedName>
    <definedName name="S37P24">#REF!</definedName>
    <definedName name="S37P3">#REF!</definedName>
    <definedName name="S37P4">#REF!</definedName>
    <definedName name="S37P5">#REF!</definedName>
    <definedName name="S37P6">#REF!</definedName>
    <definedName name="S37P7">#REF!</definedName>
    <definedName name="S37P8">#REF!</definedName>
    <definedName name="S37P9">#REF!</definedName>
    <definedName name="S37R1">#REF!</definedName>
    <definedName name="S37R10">#REF!</definedName>
    <definedName name="S37R11">#REF!</definedName>
    <definedName name="S37R12">#REF!</definedName>
    <definedName name="S37R13">#REF!</definedName>
    <definedName name="S37R14">#REF!</definedName>
    <definedName name="S37R15">#REF!</definedName>
    <definedName name="S37R16">#REF!</definedName>
    <definedName name="S37R17">#REF!</definedName>
    <definedName name="S37R18">#REF!</definedName>
    <definedName name="S37R19">#REF!</definedName>
    <definedName name="S37R2">#REF!</definedName>
    <definedName name="S37R20">#REF!</definedName>
    <definedName name="S37R21">#REF!</definedName>
    <definedName name="S37R22">#REF!</definedName>
    <definedName name="S37R23">#REF!</definedName>
    <definedName name="S37R24">#REF!</definedName>
    <definedName name="S37R3">#REF!</definedName>
    <definedName name="S37R4">#REF!</definedName>
    <definedName name="S37R5">#REF!</definedName>
    <definedName name="S37R6">#REF!</definedName>
    <definedName name="S37R7">#REF!</definedName>
    <definedName name="S37R8">#REF!</definedName>
    <definedName name="S37R9">#REF!</definedName>
    <definedName name="S38P1">#REF!</definedName>
    <definedName name="S38P10">#REF!</definedName>
    <definedName name="S38P11">#REF!</definedName>
    <definedName name="S38P12">#REF!</definedName>
    <definedName name="S38P13">#REF!</definedName>
    <definedName name="S38P14">#REF!</definedName>
    <definedName name="S38P15">#REF!</definedName>
    <definedName name="S38P16">#REF!</definedName>
    <definedName name="S38P17">#REF!</definedName>
    <definedName name="S38P18">#REF!</definedName>
    <definedName name="S38P19">#REF!</definedName>
    <definedName name="S38P2">#REF!</definedName>
    <definedName name="S38P20">#REF!</definedName>
    <definedName name="S38P21">#REF!</definedName>
    <definedName name="S38P22">#REF!</definedName>
    <definedName name="S38P23">#REF!</definedName>
    <definedName name="S38P24">#REF!</definedName>
    <definedName name="S38P3">#REF!</definedName>
    <definedName name="S38P4">#REF!</definedName>
    <definedName name="S38P5">#REF!</definedName>
    <definedName name="S38P6">#REF!</definedName>
    <definedName name="S38P7">#REF!</definedName>
    <definedName name="S38P8">#REF!</definedName>
    <definedName name="S38P9">#REF!</definedName>
    <definedName name="S38R1">#REF!</definedName>
    <definedName name="S38R10">#REF!</definedName>
    <definedName name="S38R11">#REF!</definedName>
    <definedName name="S38R12">#REF!</definedName>
    <definedName name="S38R13">#REF!</definedName>
    <definedName name="S38R14">#REF!</definedName>
    <definedName name="S38R15">#REF!</definedName>
    <definedName name="S38R16">#REF!</definedName>
    <definedName name="S38R17">#REF!</definedName>
    <definedName name="S38R18">#REF!</definedName>
    <definedName name="S38R19">#REF!</definedName>
    <definedName name="S38R2">#REF!</definedName>
    <definedName name="S38R20">#REF!</definedName>
    <definedName name="S38R21">#REF!</definedName>
    <definedName name="S38R22">#REF!</definedName>
    <definedName name="S38R23">#REF!</definedName>
    <definedName name="S38R24">#REF!</definedName>
    <definedName name="S38R3">#REF!</definedName>
    <definedName name="S38R4">#REF!</definedName>
    <definedName name="S38R5">#REF!</definedName>
    <definedName name="S38R6">#REF!</definedName>
    <definedName name="S38R7">#REF!</definedName>
    <definedName name="S38R8">#REF!</definedName>
    <definedName name="S38R9">#REF!</definedName>
    <definedName name="S39P1">#REF!</definedName>
    <definedName name="S39P10">#REF!</definedName>
    <definedName name="S39P11">#REF!</definedName>
    <definedName name="S39P12">#REF!</definedName>
    <definedName name="S39P13">#REF!</definedName>
    <definedName name="S39P14">#REF!</definedName>
    <definedName name="S39P15">#REF!</definedName>
    <definedName name="S39P16">#REF!</definedName>
    <definedName name="S39P17">#REF!</definedName>
    <definedName name="S39P18">#REF!</definedName>
    <definedName name="S39P19">#REF!</definedName>
    <definedName name="S39P2">#REF!</definedName>
    <definedName name="S39P20">#REF!</definedName>
    <definedName name="S39P21">#REF!</definedName>
    <definedName name="S39P22">#REF!</definedName>
    <definedName name="S39P23">#REF!</definedName>
    <definedName name="S39P24">#REF!</definedName>
    <definedName name="S39P3">#REF!</definedName>
    <definedName name="S39P4">#REF!</definedName>
    <definedName name="S39P5">#REF!</definedName>
    <definedName name="S39P6">#REF!</definedName>
    <definedName name="S39P7">#REF!</definedName>
    <definedName name="S39P8">#REF!</definedName>
    <definedName name="S39P9">#REF!</definedName>
    <definedName name="S39R1">#REF!</definedName>
    <definedName name="S39R10">#REF!</definedName>
    <definedName name="S39R11">#REF!</definedName>
    <definedName name="S39R12">#REF!</definedName>
    <definedName name="S39R13">#REF!</definedName>
    <definedName name="S39R14">#REF!</definedName>
    <definedName name="S39R15">#REF!</definedName>
    <definedName name="S39R16">#REF!</definedName>
    <definedName name="S39R17">#REF!</definedName>
    <definedName name="S39R18">#REF!</definedName>
    <definedName name="S39R19">#REF!</definedName>
    <definedName name="S39R2">#REF!</definedName>
    <definedName name="S39R20">#REF!</definedName>
    <definedName name="S39R21">#REF!</definedName>
    <definedName name="S39R22">#REF!</definedName>
    <definedName name="S39R23">#REF!</definedName>
    <definedName name="S39R24">#REF!</definedName>
    <definedName name="S39R3">#REF!</definedName>
    <definedName name="S39R4">#REF!</definedName>
    <definedName name="S39R5">#REF!</definedName>
    <definedName name="S39R6">#REF!</definedName>
    <definedName name="S39R7">#REF!</definedName>
    <definedName name="S39R8">#REF!</definedName>
    <definedName name="S39R9">#REF!</definedName>
    <definedName name="S3P1">#REF!</definedName>
    <definedName name="S3P10">#REF!</definedName>
    <definedName name="S3P11">#REF!</definedName>
    <definedName name="S3P12">#REF!</definedName>
    <definedName name="S3P13">#REF!</definedName>
    <definedName name="S3P14">#REF!</definedName>
    <definedName name="S3P15">#REF!</definedName>
    <definedName name="S3P16">#REF!</definedName>
    <definedName name="S3P17">#REF!</definedName>
    <definedName name="S3P18">#REF!</definedName>
    <definedName name="S3P19">#REF!</definedName>
    <definedName name="S3P2">#REF!</definedName>
    <definedName name="S3P20">#REF!</definedName>
    <definedName name="S3P21">#REF!</definedName>
    <definedName name="S3P22">#REF!</definedName>
    <definedName name="S3P23">#REF!</definedName>
    <definedName name="S3P24">#REF!</definedName>
    <definedName name="S3P3">#REF!</definedName>
    <definedName name="S3P4">#REF!</definedName>
    <definedName name="S3P5">#REF!</definedName>
    <definedName name="S3P6">#REF!</definedName>
    <definedName name="S3P7">#REF!</definedName>
    <definedName name="S3P8">#REF!</definedName>
    <definedName name="S3P9">#REF!</definedName>
    <definedName name="S3R1">#REF!</definedName>
    <definedName name="S3R10">#REF!</definedName>
    <definedName name="S3R11">#REF!</definedName>
    <definedName name="S3R12">#REF!</definedName>
    <definedName name="S3R13">#REF!</definedName>
    <definedName name="S3R14">#REF!</definedName>
    <definedName name="S3R15">#REF!</definedName>
    <definedName name="S3R16">#REF!</definedName>
    <definedName name="S3R17">#REF!</definedName>
    <definedName name="S3R18">#REF!</definedName>
    <definedName name="S3R19">#REF!</definedName>
    <definedName name="S3R2">#REF!</definedName>
    <definedName name="S3R20">#REF!</definedName>
    <definedName name="S3R21">#REF!</definedName>
    <definedName name="S3R22">#REF!</definedName>
    <definedName name="S3R23">#REF!</definedName>
    <definedName name="S3R24">#REF!</definedName>
    <definedName name="S3R3">#REF!</definedName>
    <definedName name="S3R4">#REF!</definedName>
    <definedName name="S3R5">#REF!</definedName>
    <definedName name="S3R6">#REF!</definedName>
    <definedName name="S3R7">#REF!</definedName>
    <definedName name="S3R8">#REF!</definedName>
    <definedName name="S3R9">#REF!</definedName>
    <definedName name="S40P1">#REF!</definedName>
    <definedName name="S40P10">#REF!</definedName>
    <definedName name="S40P11">#REF!</definedName>
    <definedName name="S40P12">#REF!</definedName>
    <definedName name="S40P13">#REF!</definedName>
    <definedName name="S40P14">#REF!</definedName>
    <definedName name="S40P15">#REF!</definedName>
    <definedName name="S40P16">#REF!</definedName>
    <definedName name="S40P17">#REF!</definedName>
    <definedName name="S40P18">#REF!</definedName>
    <definedName name="S40P19">#REF!</definedName>
    <definedName name="S40P2">#REF!</definedName>
    <definedName name="S40P20">#REF!</definedName>
    <definedName name="S40P21">#REF!</definedName>
    <definedName name="S40P22">#REF!</definedName>
    <definedName name="S40P23">#REF!</definedName>
    <definedName name="S40P24">#REF!</definedName>
    <definedName name="S40P3">#REF!</definedName>
    <definedName name="S40P4">#REF!</definedName>
    <definedName name="S40P5">#REF!</definedName>
    <definedName name="S40P6">#REF!</definedName>
    <definedName name="S40P7">#REF!</definedName>
    <definedName name="S40P8">#REF!</definedName>
    <definedName name="S40P9">#REF!</definedName>
    <definedName name="S40R1">#REF!</definedName>
    <definedName name="S40R10">#REF!</definedName>
    <definedName name="S40R11">#REF!</definedName>
    <definedName name="S40R12">#REF!</definedName>
    <definedName name="S40R13">#REF!</definedName>
    <definedName name="S40R14">#REF!</definedName>
    <definedName name="S40R15">#REF!</definedName>
    <definedName name="S40R16">#REF!</definedName>
    <definedName name="S40R17">#REF!</definedName>
    <definedName name="S40R18">#REF!</definedName>
    <definedName name="S40R19">#REF!</definedName>
    <definedName name="S40R2">#REF!</definedName>
    <definedName name="S40R20">#REF!</definedName>
    <definedName name="S40R21">#REF!</definedName>
    <definedName name="S40R22">#REF!</definedName>
    <definedName name="S40R23">#REF!</definedName>
    <definedName name="S40R24">#REF!</definedName>
    <definedName name="S40R3">#REF!</definedName>
    <definedName name="S40R4">#REF!</definedName>
    <definedName name="S40R5">#REF!</definedName>
    <definedName name="S40R6">#REF!</definedName>
    <definedName name="S40R7">#REF!</definedName>
    <definedName name="S40R8">#REF!</definedName>
    <definedName name="S40R9">#REF!</definedName>
    <definedName name="S41P1">#REF!</definedName>
    <definedName name="S41P10">#REF!</definedName>
    <definedName name="S41P11">#REF!</definedName>
    <definedName name="S41P12">#REF!</definedName>
    <definedName name="S41P13">#REF!</definedName>
    <definedName name="S41P14">#REF!</definedName>
    <definedName name="S41P15">#REF!</definedName>
    <definedName name="S41P16">#REF!</definedName>
    <definedName name="S41P17">#REF!</definedName>
    <definedName name="S41P18">#REF!</definedName>
    <definedName name="S41P19">#REF!</definedName>
    <definedName name="S41P2">#REF!</definedName>
    <definedName name="S41P20">#REF!</definedName>
    <definedName name="S41P21">#REF!</definedName>
    <definedName name="S41P22">#REF!</definedName>
    <definedName name="S41P23">#REF!</definedName>
    <definedName name="S41P24">#REF!</definedName>
    <definedName name="S41P3">#REF!</definedName>
    <definedName name="S41P4">#REF!</definedName>
    <definedName name="S41P5">#REF!</definedName>
    <definedName name="S41P6">#REF!</definedName>
    <definedName name="S41P7">#REF!</definedName>
    <definedName name="S41P8">#REF!</definedName>
    <definedName name="S41P9">#REF!</definedName>
    <definedName name="S41R1">#REF!</definedName>
    <definedName name="S41R10">#REF!</definedName>
    <definedName name="S41R11">#REF!</definedName>
    <definedName name="S41R12">#REF!</definedName>
    <definedName name="S41R13">#REF!</definedName>
    <definedName name="S41R14">#REF!</definedName>
    <definedName name="S41R15">#REF!</definedName>
    <definedName name="S41R16">#REF!</definedName>
    <definedName name="S41R17">#REF!</definedName>
    <definedName name="S41R18">#REF!</definedName>
    <definedName name="S41R19">#REF!</definedName>
    <definedName name="S41R2">#REF!</definedName>
    <definedName name="S41R20">#REF!</definedName>
    <definedName name="S41R21">#REF!</definedName>
    <definedName name="S41R22">#REF!</definedName>
    <definedName name="S41R23">#REF!</definedName>
    <definedName name="S41R24">#REF!</definedName>
    <definedName name="S41R3">#REF!</definedName>
    <definedName name="S41R4">#REF!</definedName>
    <definedName name="S41R5">#REF!</definedName>
    <definedName name="S41R6">#REF!</definedName>
    <definedName name="S41R7">#REF!</definedName>
    <definedName name="S41R8">#REF!</definedName>
    <definedName name="S41R9">#REF!</definedName>
    <definedName name="S42P1">#REF!</definedName>
    <definedName name="S42P10">#REF!</definedName>
    <definedName name="S42P11">#REF!</definedName>
    <definedName name="S42P12">#REF!</definedName>
    <definedName name="S42P13">#REF!</definedName>
    <definedName name="S42P14">#REF!</definedName>
    <definedName name="S42P15">#REF!</definedName>
    <definedName name="S42P16">#REF!</definedName>
    <definedName name="S42P17">#REF!</definedName>
    <definedName name="S42P18">#REF!</definedName>
    <definedName name="S42P19">#REF!</definedName>
    <definedName name="S42P2">#REF!</definedName>
    <definedName name="S42P20">#REF!</definedName>
    <definedName name="S42P21">#REF!</definedName>
    <definedName name="S42P22">#REF!</definedName>
    <definedName name="S42P23">#REF!</definedName>
    <definedName name="S42P24">#REF!</definedName>
    <definedName name="S42P3">#REF!</definedName>
    <definedName name="S42P4">#REF!</definedName>
    <definedName name="S42P5">#REF!</definedName>
    <definedName name="S42P6">#REF!</definedName>
    <definedName name="S42P7">#REF!</definedName>
    <definedName name="S42P8">#REF!</definedName>
    <definedName name="S42P9">#REF!</definedName>
    <definedName name="S42R1">#REF!</definedName>
    <definedName name="S42R10">#REF!</definedName>
    <definedName name="S42R11">#REF!</definedName>
    <definedName name="S42R12">#REF!</definedName>
    <definedName name="S42R13">#REF!</definedName>
    <definedName name="S42R14">#REF!</definedName>
    <definedName name="S42R15">#REF!</definedName>
    <definedName name="S42R16">#REF!</definedName>
    <definedName name="S42R17">#REF!</definedName>
    <definedName name="S42R18">#REF!</definedName>
    <definedName name="S42R19">#REF!</definedName>
    <definedName name="S42R2">#REF!</definedName>
    <definedName name="S42R20">#REF!</definedName>
    <definedName name="S42R21">#REF!</definedName>
    <definedName name="S42R22">#REF!</definedName>
    <definedName name="S42R23">#REF!</definedName>
    <definedName name="S42R24">#REF!</definedName>
    <definedName name="S42R3">#REF!</definedName>
    <definedName name="S42R4">#REF!</definedName>
    <definedName name="S42R5">#REF!</definedName>
    <definedName name="S42R6">#REF!</definedName>
    <definedName name="S42R7">#REF!</definedName>
    <definedName name="S42R8">#REF!</definedName>
    <definedName name="S42R9">#REF!</definedName>
    <definedName name="S43P1">#REF!</definedName>
    <definedName name="S43P10">#REF!</definedName>
    <definedName name="S43P11">#REF!</definedName>
    <definedName name="S43P12">#REF!</definedName>
    <definedName name="S43P13">#REF!</definedName>
    <definedName name="S43P14">#REF!</definedName>
    <definedName name="S43P15">#REF!</definedName>
    <definedName name="S43P16">#REF!</definedName>
    <definedName name="S43P17">#REF!</definedName>
    <definedName name="S43P18">#REF!</definedName>
    <definedName name="S43P19">#REF!</definedName>
    <definedName name="S43P2">#REF!</definedName>
    <definedName name="S43P20">#REF!</definedName>
    <definedName name="S43P21">#REF!</definedName>
    <definedName name="S43P22">#REF!</definedName>
    <definedName name="S43P23">#REF!</definedName>
    <definedName name="S43P24">#REF!</definedName>
    <definedName name="S43P3">#REF!</definedName>
    <definedName name="S43P4">#REF!</definedName>
    <definedName name="S43P5">#REF!</definedName>
    <definedName name="S43P6">#REF!</definedName>
    <definedName name="S43P7">#REF!</definedName>
    <definedName name="S43P8">#REF!</definedName>
    <definedName name="S43P9">#REF!</definedName>
    <definedName name="S43R1">#REF!</definedName>
    <definedName name="S43R10">#REF!</definedName>
    <definedName name="S43R11">#REF!</definedName>
    <definedName name="S43R12">#REF!</definedName>
    <definedName name="S43R13">#REF!</definedName>
    <definedName name="S43R14">#REF!</definedName>
    <definedName name="S43R15">#REF!</definedName>
    <definedName name="S43R16">#REF!</definedName>
    <definedName name="S43R17">#REF!</definedName>
    <definedName name="S43R18">#REF!</definedName>
    <definedName name="S43R19">#REF!</definedName>
    <definedName name="S43R2">#REF!</definedName>
    <definedName name="S43R20">#REF!</definedName>
    <definedName name="S43R21">#REF!</definedName>
    <definedName name="S43R22">#REF!</definedName>
    <definedName name="S43R23">#REF!</definedName>
    <definedName name="S43R24">#REF!</definedName>
    <definedName name="S43R3">#REF!</definedName>
    <definedName name="S43R4">#REF!</definedName>
    <definedName name="S43R5">#REF!</definedName>
    <definedName name="S43R6">#REF!</definedName>
    <definedName name="S43R7">#REF!</definedName>
    <definedName name="S43R8">#REF!</definedName>
    <definedName name="S43R9">#REF!</definedName>
    <definedName name="S44P1">#REF!</definedName>
    <definedName name="S44P10">#REF!</definedName>
    <definedName name="S44P11">#REF!</definedName>
    <definedName name="S44P12">#REF!</definedName>
    <definedName name="S44P13">#REF!</definedName>
    <definedName name="S44P14">#REF!</definedName>
    <definedName name="S44P15">#REF!</definedName>
    <definedName name="S44P16">#REF!</definedName>
    <definedName name="S44P17">#REF!</definedName>
    <definedName name="S44P18">#REF!</definedName>
    <definedName name="S44P19">#REF!</definedName>
    <definedName name="S44P2">#REF!</definedName>
    <definedName name="S44P20">#REF!</definedName>
    <definedName name="S44P21">#REF!</definedName>
    <definedName name="S44P22">#REF!</definedName>
    <definedName name="S44P23">#REF!</definedName>
    <definedName name="S44P24">#REF!</definedName>
    <definedName name="S44P3">#REF!</definedName>
    <definedName name="S44P4">#REF!</definedName>
    <definedName name="S44P5">#REF!</definedName>
    <definedName name="S44P6">#REF!</definedName>
    <definedName name="S44P7">#REF!</definedName>
    <definedName name="S44P8">#REF!</definedName>
    <definedName name="S44P9">#REF!</definedName>
    <definedName name="S44R1">#REF!</definedName>
    <definedName name="S44R10">#REF!</definedName>
    <definedName name="S44R11">#REF!</definedName>
    <definedName name="S44R12">#REF!</definedName>
    <definedName name="S44R13">#REF!</definedName>
    <definedName name="S44R14">#REF!</definedName>
    <definedName name="S44R15">#REF!</definedName>
    <definedName name="S44R16">#REF!</definedName>
    <definedName name="S44R17">#REF!</definedName>
    <definedName name="S44R18">#REF!</definedName>
    <definedName name="S44R19">#REF!</definedName>
    <definedName name="S44R2">#REF!</definedName>
    <definedName name="S44R20">#REF!</definedName>
    <definedName name="S44R21">#REF!</definedName>
    <definedName name="S44R22">#REF!</definedName>
    <definedName name="S44R23">#REF!</definedName>
    <definedName name="S44R24">#REF!</definedName>
    <definedName name="S44R3">#REF!</definedName>
    <definedName name="S44R4">#REF!</definedName>
    <definedName name="S44R5">#REF!</definedName>
    <definedName name="S44R6">#REF!</definedName>
    <definedName name="S44R7">#REF!</definedName>
    <definedName name="S44R8">#REF!</definedName>
    <definedName name="S44R9">#REF!</definedName>
    <definedName name="S45P1">#REF!</definedName>
    <definedName name="S45P10">#REF!</definedName>
    <definedName name="S45P11">#REF!</definedName>
    <definedName name="S45P12">#REF!</definedName>
    <definedName name="S45P13">#REF!</definedName>
    <definedName name="S45P14">#REF!</definedName>
    <definedName name="S45P15">#REF!</definedName>
    <definedName name="S45P16">#REF!</definedName>
    <definedName name="S45P17">#REF!</definedName>
    <definedName name="S45P18">#REF!</definedName>
    <definedName name="S45P19">#REF!</definedName>
    <definedName name="S45P2">#REF!</definedName>
    <definedName name="S45P20">#REF!</definedName>
    <definedName name="S45P21">#REF!</definedName>
    <definedName name="S45P22">#REF!</definedName>
    <definedName name="S45P23">#REF!</definedName>
    <definedName name="S45P24">#REF!</definedName>
    <definedName name="S45P3">#REF!</definedName>
    <definedName name="S45P4">#REF!</definedName>
    <definedName name="S45P5">#REF!</definedName>
    <definedName name="S45P6">#REF!</definedName>
    <definedName name="S45P7">#REF!</definedName>
    <definedName name="S45P8">#REF!</definedName>
    <definedName name="S45P9">#REF!</definedName>
    <definedName name="S45R1">#REF!</definedName>
    <definedName name="S45R10">#REF!</definedName>
    <definedName name="S45R11">#REF!</definedName>
    <definedName name="S45R12">#REF!</definedName>
    <definedName name="S45R13">#REF!</definedName>
    <definedName name="S45R14">#REF!</definedName>
    <definedName name="S45R15">#REF!</definedName>
    <definedName name="S45R16">#REF!</definedName>
    <definedName name="S45R17">#REF!</definedName>
    <definedName name="S45R18">#REF!</definedName>
    <definedName name="S45R19">#REF!</definedName>
    <definedName name="S45R2">#REF!</definedName>
    <definedName name="S45R20">#REF!</definedName>
    <definedName name="S45R21">#REF!</definedName>
    <definedName name="S45R22">#REF!</definedName>
    <definedName name="S45R23">#REF!</definedName>
    <definedName name="S45R24">#REF!</definedName>
    <definedName name="S45R3">#REF!</definedName>
    <definedName name="S45R4">#REF!</definedName>
    <definedName name="S45R5">#REF!</definedName>
    <definedName name="S45R6">#REF!</definedName>
    <definedName name="S45R7">#REF!</definedName>
    <definedName name="S45R8">#REF!</definedName>
    <definedName name="S45R9">#REF!</definedName>
    <definedName name="S4P1">#REF!</definedName>
    <definedName name="S4P10">#REF!</definedName>
    <definedName name="S4P11">#REF!</definedName>
    <definedName name="S4P12">#REF!</definedName>
    <definedName name="S4P13">#REF!</definedName>
    <definedName name="S4P14">#REF!</definedName>
    <definedName name="S4P15">#REF!</definedName>
    <definedName name="S4P16">#REF!</definedName>
    <definedName name="S4P17">#REF!</definedName>
    <definedName name="S4P18">#REF!</definedName>
    <definedName name="S4P19">#REF!</definedName>
    <definedName name="S4P2">#REF!</definedName>
    <definedName name="S4P20">#REF!</definedName>
    <definedName name="S4P21">#REF!</definedName>
    <definedName name="S4P22">#REF!</definedName>
    <definedName name="S4P23">#REF!</definedName>
    <definedName name="S4P24">#REF!</definedName>
    <definedName name="S4P3">#REF!</definedName>
    <definedName name="S4P4">#REF!</definedName>
    <definedName name="S4P5">#REF!</definedName>
    <definedName name="S4P6">#REF!</definedName>
    <definedName name="S4P7">#REF!</definedName>
    <definedName name="S4P8">#REF!</definedName>
    <definedName name="S4P9">#REF!</definedName>
    <definedName name="S4R1">#REF!</definedName>
    <definedName name="S4R10">#REF!</definedName>
    <definedName name="S4R11">#REF!</definedName>
    <definedName name="S4R12">#REF!</definedName>
    <definedName name="S4R13">#REF!</definedName>
    <definedName name="S4R14">#REF!</definedName>
    <definedName name="S4R15">#REF!</definedName>
    <definedName name="S4R16">#REF!</definedName>
    <definedName name="S4R17">#REF!</definedName>
    <definedName name="S4R18">#REF!</definedName>
    <definedName name="S4R19">#REF!</definedName>
    <definedName name="S4R2">#REF!</definedName>
    <definedName name="S4R20">#REF!</definedName>
    <definedName name="S4R21">#REF!</definedName>
    <definedName name="S4R22">#REF!</definedName>
    <definedName name="S4R23">#REF!</definedName>
    <definedName name="S4R24">#REF!</definedName>
    <definedName name="S4R3">#REF!</definedName>
    <definedName name="S4R4">#REF!</definedName>
    <definedName name="S4R5">#REF!</definedName>
    <definedName name="S4R6">#REF!</definedName>
    <definedName name="S4R7">#REF!</definedName>
    <definedName name="S4R8">#REF!</definedName>
    <definedName name="S4R9">#REF!</definedName>
    <definedName name="S5P1">#REF!</definedName>
    <definedName name="S5P10">#REF!</definedName>
    <definedName name="S5P11">#REF!</definedName>
    <definedName name="S5P12">#REF!</definedName>
    <definedName name="S5P13">#REF!</definedName>
    <definedName name="S5P14">#REF!</definedName>
    <definedName name="S5P15">#REF!</definedName>
    <definedName name="S5P16">#REF!</definedName>
    <definedName name="S5P17">#REF!</definedName>
    <definedName name="S5P18">#REF!</definedName>
    <definedName name="S5P19">#REF!</definedName>
    <definedName name="S5P2">#REF!</definedName>
    <definedName name="S5P20">#REF!</definedName>
    <definedName name="S5P21">#REF!</definedName>
    <definedName name="S5P22">#REF!</definedName>
    <definedName name="S5P23">#REF!</definedName>
    <definedName name="S5P24">#REF!</definedName>
    <definedName name="S5P3">#REF!</definedName>
    <definedName name="S5P4">#REF!</definedName>
    <definedName name="S5P5">#REF!</definedName>
    <definedName name="S5P6">#REF!</definedName>
    <definedName name="S5P7">#REF!</definedName>
    <definedName name="S5P8">#REF!</definedName>
    <definedName name="S5P9">#REF!</definedName>
    <definedName name="S5R1">#REF!</definedName>
    <definedName name="S5R10">#REF!</definedName>
    <definedName name="S5R11">#REF!</definedName>
    <definedName name="S5R12">#REF!</definedName>
    <definedName name="S5R13">#REF!</definedName>
    <definedName name="S5R14">#REF!</definedName>
    <definedName name="S5R15">#REF!</definedName>
    <definedName name="S5R16">#REF!</definedName>
    <definedName name="S5R17">#REF!</definedName>
    <definedName name="S5R18">#REF!</definedName>
    <definedName name="S5R19">#REF!</definedName>
    <definedName name="S5R2">#REF!</definedName>
    <definedName name="S5R20">#REF!</definedName>
    <definedName name="S5R21">#REF!</definedName>
    <definedName name="S5R22">#REF!</definedName>
    <definedName name="S5R23">#REF!</definedName>
    <definedName name="S5R24">#REF!</definedName>
    <definedName name="S5R3">#REF!</definedName>
    <definedName name="S5R4">#REF!</definedName>
    <definedName name="S5R5">#REF!</definedName>
    <definedName name="S5R6">#REF!</definedName>
    <definedName name="S5R7">#REF!</definedName>
    <definedName name="S5R8">#REF!</definedName>
    <definedName name="S5R9">#REF!</definedName>
    <definedName name="S6P1">#REF!</definedName>
    <definedName name="S6P10">#REF!</definedName>
    <definedName name="S6P11">#REF!</definedName>
    <definedName name="S6P12">#REF!</definedName>
    <definedName name="S6P13">#REF!</definedName>
    <definedName name="S6P14">#REF!</definedName>
    <definedName name="S6P15">#REF!</definedName>
    <definedName name="S6P16">#REF!</definedName>
    <definedName name="S6P17">#REF!</definedName>
    <definedName name="S6P18">#REF!</definedName>
    <definedName name="S6P19">#REF!</definedName>
    <definedName name="S6P2">#REF!</definedName>
    <definedName name="S6P20">#REF!</definedName>
    <definedName name="S6P21">#REF!</definedName>
    <definedName name="S6P22">#REF!</definedName>
    <definedName name="S6P23">#REF!</definedName>
    <definedName name="S6P24">#REF!</definedName>
    <definedName name="S6P3">#REF!</definedName>
    <definedName name="S6P4">#REF!</definedName>
    <definedName name="S6P5">#REF!</definedName>
    <definedName name="S6P6">#REF!</definedName>
    <definedName name="S6P7">#REF!</definedName>
    <definedName name="S6P8">#REF!</definedName>
    <definedName name="S6P9">#REF!</definedName>
    <definedName name="S6R1">#REF!</definedName>
    <definedName name="S6R10">#REF!</definedName>
    <definedName name="S6R11">#REF!</definedName>
    <definedName name="S6R12">#REF!</definedName>
    <definedName name="S6R13">#REF!</definedName>
    <definedName name="S6R14">#REF!</definedName>
    <definedName name="S6R15">#REF!</definedName>
    <definedName name="S6R16">#REF!</definedName>
    <definedName name="S6R17">#REF!</definedName>
    <definedName name="S6R18">#REF!</definedName>
    <definedName name="S6R19">#REF!</definedName>
    <definedName name="S6R2">#REF!</definedName>
    <definedName name="S6R20">#REF!</definedName>
    <definedName name="S6R21">#REF!</definedName>
    <definedName name="S6R22">#REF!</definedName>
    <definedName name="S6R23">#REF!</definedName>
    <definedName name="S6R24">#REF!</definedName>
    <definedName name="S6R3">#REF!</definedName>
    <definedName name="S6R4">#REF!</definedName>
    <definedName name="S6R5">#REF!</definedName>
    <definedName name="S6R6">#REF!</definedName>
    <definedName name="S6R7">#REF!</definedName>
    <definedName name="S6R8">#REF!</definedName>
    <definedName name="S6R9">#REF!</definedName>
    <definedName name="S7P1">#REF!</definedName>
    <definedName name="S7P10">#REF!</definedName>
    <definedName name="S7P11">#REF!</definedName>
    <definedName name="S7P12">#REF!</definedName>
    <definedName name="S7P13">#REF!</definedName>
    <definedName name="S7P14">#REF!</definedName>
    <definedName name="S7P15">#REF!</definedName>
    <definedName name="S7P16">#REF!</definedName>
    <definedName name="S7P17">#REF!</definedName>
    <definedName name="S7P18">#REF!</definedName>
    <definedName name="S7P19">#REF!</definedName>
    <definedName name="S7P2">#REF!</definedName>
    <definedName name="S7P20">#REF!</definedName>
    <definedName name="S7P21">#REF!</definedName>
    <definedName name="S7P22">#REF!</definedName>
    <definedName name="S7P23">#REF!</definedName>
    <definedName name="S7P24">#REF!</definedName>
    <definedName name="S7P3">#REF!</definedName>
    <definedName name="S7P4">#REF!</definedName>
    <definedName name="S7P5">#REF!</definedName>
    <definedName name="S7P6">#REF!</definedName>
    <definedName name="S7P7">#REF!</definedName>
    <definedName name="S7P8">#REF!</definedName>
    <definedName name="S7P9">#REF!</definedName>
    <definedName name="S7R1">#REF!</definedName>
    <definedName name="S7R10">#REF!</definedName>
    <definedName name="S7R11">#REF!</definedName>
    <definedName name="S7R12">#REF!</definedName>
    <definedName name="S7R13">#REF!</definedName>
    <definedName name="S7R14">#REF!</definedName>
    <definedName name="S7R15">#REF!</definedName>
    <definedName name="S7R16">#REF!</definedName>
    <definedName name="S7R17">#REF!</definedName>
    <definedName name="S7R18">#REF!</definedName>
    <definedName name="S7R19">#REF!</definedName>
    <definedName name="S7R2">#REF!</definedName>
    <definedName name="S7R20">#REF!</definedName>
    <definedName name="S7R21">#REF!</definedName>
    <definedName name="S7R22">#REF!</definedName>
    <definedName name="S7R23">#REF!</definedName>
    <definedName name="S7R24">#REF!</definedName>
    <definedName name="S7R3">#REF!</definedName>
    <definedName name="S7R4">#REF!</definedName>
    <definedName name="S7R5">#REF!</definedName>
    <definedName name="S7R6">#REF!</definedName>
    <definedName name="S7R7">#REF!</definedName>
    <definedName name="S7R8">#REF!</definedName>
    <definedName name="S7R9">#REF!</definedName>
    <definedName name="S8P1">#REF!</definedName>
    <definedName name="S8P10">#REF!</definedName>
    <definedName name="S8P11">#REF!</definedName>
    <definedName name="S8P12">#REF!</definedName>
    <definedName name="S8P13">#REF!</definedName>
    <definedName name="S8P14">#REF!</definedName>
    <definedName name="S8P15">#REF!</definedName>
    <definedName name="S8P16">#REF!</definedName>
    <definedName name="S8P17">#REF!</definedName>
    <definedName name="S8P18">#REF!</definedName>
    <definedName name="S8P19">#REF!</definedName>
    <definedName name="S8P2">#REF!</definedName>
    <definedName name="S8P20">#REF!</definedName>
    <definedName name="S8P21">#REF!</definedName>
    <definedName name="S8P22">#REF!</definedName>
    <definedName name="S8P23">#REF!</definedName>
    <definedName name="S8P24">#REF!</definedName>
    <definedName name="S8P3">#REF!</definedName>
    <definedName name="S8P4">#REF!</definedName>
    <definedName name="S8P5">#REF!</definedName>
    <definedName name="S8P6">#REF!</definedName>
    <definedName name="S8P7">#REF!</definedName>
    <definedName name="S8P8">#REF!</definedName>
    <definedName name="S8P9">#REF!</definedName>
    <definedName name="S8R1">#REF!</definedName>
    <definedName name="S8R10">#REF!</definedName>
    <definedName name="S8R11">#REF!</definedName>
    <definedName name="S8R12">#REF!</definedName>
    <definedName name="S8R13">#REF!</definedName>
    <definedName name="S8R14">#REF!</definedName>
    <definedName name="S8R15">#REF!</definedName>
    <definedName name="S8R16">#REF!</definedName>
    <definedName name="S8R17">#REF!</definedName>
    <definedName name="S8R18">#REF!</definedName>
    <definedName name="S8R19">#REF!</definedName>
    <definedName name="S8R2">#REF!</definedName>
    <definedName name="S8R20">#REF!</definedName>
    <definedName name="S8R21">#REF!</definedName>
    <definedName name="S8R22">#REF!</definedName>
    <definedName name="S8R23">#REF!</definedName>
    <definedName name="S8R24">#REF!</definedName>
    <definedName name="S8R3">#REF!</definedName>
    <definedName name="S8R4">#REF!</definedName>
    <definedName name="S8R5">#REF!</definedName>
    <definedName name="S8R6">#REF!</definedName>
    <definedName name="S8R7">#REF!</definedName>
    <definedName name="S8R8">#REF!</definedName>
    <definedName name="S8R9">#REF!</definedName>
    <definedName name="S9P1">#REF!</definedName>
    <definedName name="S9P10">#REF!</definedName>
    <definedName name="S9P11">#REF!</definedName>
    <definedName name="S9P12">#REF!</definedName>
    <definedName name="S9P13">#REF!</definedName>
    <definedName name="S9P14">#REF!</definedName>
    <definedName name="S9P15">#REF!</definedName>
    <definedName name="S9P16">#REF!</definedName>
    <definedName name="S9P17">#REF!</definedName>
    <definedName name="S9P18">#REF!</definedName>
    <definedName name="S9P19">#REF!</definedName>
    <definedName name="S9P2">#REF!</definedName>
    <definedName name="S9P20">#REF!</definedName>
    <definedName name="S9P21">#REF!</definedName>
    <definedName name="S9P22">#REF!</definedName>
    <definedName name="S9P23">#REF!</definedName>
    <definedName name="S9P24">#REF!</definedName>
    <definedName name="S9P3">#REF!</definedName>
    <definedName name="S9P4">#REF!</definedName>
    <definedName name="S9P5">#REF!</definedName>
    <definedName name="S9P6">#REF!</definedName>
    <definedName name="S9P7">#REF!</definedName>
    <definedName name="S9P8">#REF!</definedName>
    <definedName name="S9P9">#REF!</definedName>
    <definedName name="S9R1">#REF!</definedName>
    <definedName name="S9R10">#REF!</definedName>
    <definedName name="S9R11">#REF!</definedName>
    <definedName name="S9R12">#REF!</definedName>
    <definedName name="S9R13">#REF!</definedName>
    <definedName name="S9R14">#REF!</definedName>
    <definedName name="S9R15">#REF!</definedName>
    <definedName name="S9R16">#REF!</definedName>
    <definedName name="S9R17">#REF!</definedName>
    <definedName name="S9R18">#REF!</definedName>
    <definedName name="S9R19">#REF!</definedName>
    <definedName name="S9R2">#REF!</definedName>
    <definedName name="S9R20">#REF!</definedName>
    <definedName name="S9R21">#REF!</definedName>
    <definedName name="S9R22">#REF!</definedName>
    <definedName name="S9R23">#REF!</definedName>
    <definedName name="S9R24">#REF!</definedName>
    <definedName name="S9R3">#REF!</definedName>
    <definedName name="S9R4">#REF!</definedName>
    <definedName name="S9R5">#REF!</definedName>
    <definedName name="S9R6">#REF!</definedName>
    <definedName name="S9R7">#REF!</definedName>
    <definedName name="S9R8">#REF!</definedName>
    <definedName name="S9R9">#REF!</definedName>
    <definedName name="soma_total">#REF!</definedName>
    <definedName name="sub_item_1">#REF!</definedName>
    <definedName name="sub_item_10">#REF!</definedName>
    <definedName name="sub_item_11">#REF!</definedName>
    <definedName name="sub_item_12">#REF!</definedName>
    <definedName name="sub_item_13">#REF!</definedName>
    <definedName name="sub_item_14">#REF!</definedName>
    <definedName name="sub_item_15">#REF!</definedName>
    <definedName name="sub_item_16">#REF!</definedName>
    <definedName name="sub_item_17">#REF!</definedName>
    <definedName name="sub_item_18">#REF!</definedName>
    <definedName name="sub_item_19">#REF!</definedName>
    <definedName name="sub_item_2">#REF!</definedName>
    <definedName name="sub_item_20">#REF!</definedName>
    <definedName name="sub_item_21">#REF!</definedName>
    <definedName name="sub_item_22">#REF!</definedName>
    <definedName name="sub_item_23">#REF!</definedName>
    <definedName name="sub_item_24">#REF!</definedName>
    <definedName name="sub_item_25">#REF!</definedName>
    <definedName name="sub_item_26">#REF!</definedName>
    <definedName name="sub_item_27">#REF!</definedName>
    <definedName name="sub_item_28">#REF!</definedName>
    <definedName name="sub_item_29">#REF!</definedName>
    <definedName name="sub_item_3">#REF!</definedName>
    <definedName name="sub_item_30">#REF!</definedName>
    <definedName name="sub_item_31">#REF!</definedName>
    <definedName name="sub_item_32">#REF!</definedName>
    <definedName name="sub_item_33">#REF!</definedName>
    <definedName name="sub_item_34">#REF!</definedName>
    <definedName name="sub_item_35">#REF!</definedName>
    <definedName name="sub_item_36">#REF!</definedName>
    <definedName name="sub_item_37">#REF!</definedName>
    <definedName name="sub_item_38">#REF!</definedName>
    <definedName name="sub_item_39">#REF!</definedName>
    <definedName name="sub_item_4">#REF!</definedName>
    <definedName name="sub_item_40">#REF!</definedName>
    <definedName name="sub_item_41">#REF!</definedName>
    <definedName name="sub_item_42">#REF!</definedName>
    <definedName name="sub_item_43">#REF!</definedName>
    <definedName name="sub_item_44">#REF!</definedName>
    <definedName name="sub_item_45">#REF!</definedName>
    <definedName name="sub_item_5">#REF!</definedName>
    <definedName name="sub_item_6">#REF!</definedName>
    <definedName name="sub_item_7">#REF!</definedName>
    <definedName name="sub_item_8">#REF!</definedName>
    <definedName name="sub_item_9">#REF!</definedName>
    <definedName name="switch">#REF!</definedName>
    <definedName name="T">#REF!</definedName>
    <definedName name="teste">"$#REF!.$A$1:$B$3278"</definedName>
    <definedName name="_xlnm.Print_Titles" localSheetId="5">MEDIÇÃO_GLOBAL!$8:$8</definedName>
    <definedName name="_xlnm.Print_Titles" localSheetId="4">'MEDIÇÃO_OBJETO (1)'!$8:$8</definedName>
    <definedName name="total" localSheetId="5">MEDIÇÃO_GLOBAL!$P$716</definedName>
    <definedName name="total" localSheetId="4">'MEDIÇÃO_OBJETO (1)'!$P$716</definedName>
    <definedName name="TOTAL_ACU_REF" localSheetId="11">#REF!</definedName>
    <definedName name="TOTAL_ACU_REF" localSheetId="0">#REF!</definedName>
    <definedName name="TOTAL_ACU_REF">#REF!</definedName>
    <definedName name="TOTAL_ADD" localSheetId="11">#REF!</definedName>
    <definedName name="TOTAL_ADD">#REF!</definedName>
    <definedName name="TOTAL_ADD_ACU">#REF!</definedName>
    <definedName name="TOTAL_REF">#REF!</definedName>
    <definedName name="TOTAL_RES">#REF!</definedName>
    <definedName name="TOTAL_RES_ACU">#REF!</definedName>
    <definedName name="Z_E9EF4FFF_2A51_4B23_8A33_7F2B85269ACF_.wvu.PrintArea_7">"#REF!"</definedName>
    <definedName name="Z_E9EF4FFF_2A51_4B23_8A33_7F2B85269ACF_.wvu.PrintArea_7_1">"#REF!"</definedName>
    <definedName name="Z_E9EF4FFF_2A51_4B23_8A33_7F2B85269ACF_.wvu.PrintArea_7_2">"#REF!"</definedName>
    <definedName name="Z_E9EF4FFF_2A51_4B23_8A33_7F2B85269ACF_.wvu.PrintArea_7_3">"#REF!"</definedName>
    <definedName name="Z_E9EF4FFF_2A51_4B23_8A33_7F2B85269ACF_.wvu.Rows_2">("#REF!,#REF!,#REF!,#REF!,#REF!,#REF!,#REF!,#REF!,#REF!,#REF!,#REF!,#REF!,#REF!)")</definedName>
    <definedName name="Z_E9EF4FFF_2A51_4B23_8A33_7F2B85269ACF_.wvu.Rows_2_1">("#REF!,#REF!,#REF!,#REF!,#REF!,#REF!,#REF!,#REF!,#REF!,#REF!,#REF!,#REF!,#REF!)")</definedName>
    <definedName name="Z_E9EF4FFF_2A51_4B23_8A33_7F2B85269ACF_.wvu.Rows_2_2">("#REF!,#REF!,#REF!,#REF!,#REF!,#REF!,#REF!,#REF!,#REF!,#REF!,#REF!,#REF!,#REF!)")</definedName>
    <definedName name="Z_E9EF4FFF_2A51_4B23_8A33_7F2B85269ACF_.wvu.Rows_2_3">("#REF!,#REF!,#REF!,#REF!,#REF!,#REF!,#REF!,#REF!,#REF!,#REF!,#REF!,#REF!,#REF!)")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G8" i="17" l="1"/>
  <c r="AF8" i="4"/>
  <c r="N718" i="17"/>
  <c r="N719" i="17"/>
  <c r="Y63" i="37" l="1"/>
  <c r="X63" i="37"/>
  <c r="B63" i="37"/>
  <c r="C4" i="37"/>
  <c r="L3" i="37"/>
  <c r="O2" i="37"/>
  <c r="W7" i="37"/>
  <c r="W6" i="37" s="1"/>
  <c r="W8" i="37" s="1"/>
  <c r="W9" i="37" s="1"/>
  <c r="V7" i="37"/>
  <c r="V6" i="37" s="1"/>
  <c r="V8" i="37" s="1"/>
  <c r="V9" i="37" s="1"/>
  <c r="U7" i="37"/>
  <c r="U6" i="37" s="1"/>
  <c r="U8" i="37" s="1"/>
  <c r="U9" i="37" s="1"/>
  <c r="T7" i="37"/>
  <c r="C33" i="34" s="1"/>
  <c r="S7" i="37"/>
  <c r="S6" i="37" s="1"/>
  <c r="S8" i="37" s="1"/>
  <c r="S9" i="37" s="1"/>
  <c r="R7" i="37"/>
  <c r="R6" i="37" s="1"/>
  <c r="R8" i="37" s="1"/>
  <c r="R9" i="37" s="1"/>
  <c r="Q7" i="37"/>
  <c r="Q6" i="37" s="1"/>
  <c r="Q8" i="37" s="1"/>
  <c r="Q9" i="37" s="1"/>
  <c r="P7" i="37"/>
  <c r="P6" i="37" s="1"/>
  <c r="P8" i="37" s="1"/>
  <c r="P9" i="37" s="1"/>
  <c r="O7" i="37"/>
  <c r="O6" i="37" s="1"/>
  <c r="O8" i="37" s="1"/>
  <c r="O9" i="37" s="1"/>
  <c r="N7" i="37"/>
  <c r="N6" i="37" s="1"/>
  <c r="N8" i="37" s="1"/>
  <c r="N9" i="37" s="1"/>
  <c r="M7" i="37"/>
  <c r="M6" i="37" s="1"/>
  <c r="M8" i="37" s="1"/>
  <c r="M9" i="37" s="1"/>
  <c r="L7" i="37"/>
  <c r="C25" i="34" s="1"/>
  <c r="K7" i="37"/>
  <c r="C24" i="34" s="1"/>
  <c r="J7" i="37"/>
  <c r="C23" i="34" s="1"/>
  <c r="I7" i="37"/>
  <c r="C22" i="34" s="1"/>
  <c r="H7" i="37"/>
  <c r="H6" i="37" s="1"/>
  <c r="G7" i="37"/>
  <c r="C20" i="34" s="1"/>
  <c r="F7" i="37"/>
  <c r="C19" i="34" s="1"/>
  <c r="E6" i="37"/>
  <c r="T6" i="37" l="1"/>
  <c r="T8" i="37" s="1"/>
  <c r="T9" i="37" s="1"/>
  <c r="C30" i="34"/>
  <c r="C31" i="34"/>
  <c r="C32" i="34"/>
  <c r="C21" i="34"/>
  <c r="C29" i="34"/>
  <c r="C26" i="34"/>
  <c r="C34" i="34"/>
  <c r="C27" i="34"/>
  <c r="C35" i="34"/>
  <c r="C28" i="34"/>
  <c r="C36" i="34"/>
  <c r="E7" i="37"/>
  <c r="I6" i="37"/>
  <c r="J6" i="37" s="1"/>
  <c r="K6" i="37" l="1"/>
  <c r="L6" i="37" s="1"/>
  <c r="BB67" i="37" l="1"/>
  <c r="BD66" i="37"/>
  <c r="BC65" i="37"/>
  <c r="AF50" i="37"/>
  <c r="AF48" i="37"/>
  <c r="AF46" i="37"/>
  <c r="AF44" i="37"/>
  <c r="AF42" i="37"/>
  <c r="AF40" i="37"/>
  <c r="AF38" i="37"/>
  <c r="AF36" i="37"/>
  <c r="AF34" i="37"/>
  <c r="AF32" i="37"/>
  <c r="AF30" i="37"/>
  <c r="AF28" i="37"/>
  <c r="D27" i="37"/>
  <c r="AX26" i="37"/>
  <c r="AW26" i="37"/>
  <c r="AV26" i="37"/>
  <c r="AU26" i="37"/>
  <c r="AT26" i="37"/>
  <c r="AS26" i="37"/>
  <c r="AR26" i="37"/>
  <c r="AQ26" i="37"/>
  <c r="AP26" i="37"/>
  <c r="AO26" i="37"/>
  <c r="AN26" i="37"/>
  <c r="AM26" i="37"/>
  <c r="AL26" i="37"/>
  <c r="AK26" i="37"/>
  <c r="AJ26" i="37"/>
  <c r="AI26" i="37"/>
  <c r="AH26" i="37"/>
  <c r="AG26" i="37"/>
  <c r="V26" i="37"/>
  <c r="U26" i="37"/>
  <c r="T26" i="37"/>
  <c r="K26" i="37"/>
  <c r="J26" i="37"/>
  <c r="I26" i="37"/>
  <c r="H26" i="37"/>
  <c r="G26" i="37"/>
  <c r="W26" i="37"/>
  <c r="S26" i="37"/>
  <c r="R26" i="37"/>
  <c r="Q26" i="37"/>
  <c r="P26" i="37"/>
  <c r="F26" i="37"/>
  <c r="A21" i="37"/>
  <c r="D4" i="37"/>
  <c r="D6" i="37" l="1"/>
  <c r="M26" i="37"/>
  <c r="N26" i="37"/>
  <c r="O26" i="37"/>
  <c r="L26" i="37"/>
  <c r="D35" i="37"/>
  <c r="D37" i="37"/>
  <c r="AF27" i="37"/>
  <c r="D39" i="37"/>
  <c r="A10" i="37"/>
  <c r="A11" i="37"/>
  <c r="A12" i="37"/>
  <c r="A13" i="37"/>
  <c r="A14" i="37"/>
  <c r="A15" i="37"/>
  <c r="A16" i="37"/>
  <c r="A17" i="37"/>
  <c r="A18" i="37"/>
  <c r="A19" i="37"/>
  <c r="A20" i="37"/>
  <c r="D43" i="37"/>
  <c r="D45" i="37"/>
  <c r="D41" i="37"/>
  <c r="D47" i="37"/>
  <c r="D49" i="37"/>
  <c r="D52" i="37"/>
  <c r="B27" i="37"/>
  <c r="D29" i="37"/>
  <c r="D31" i="37"/>
  <c r="D33" i="37"/>
  <c r="AF41" i="37" l="1"/>
  <c r="B41" i="37"/>
  <c r="B52" i="37"/>
  <c r="AF43" i="37"/>
  <c r="B43" i="37"/>
  <c r="B37" i="37"/>
  <c r="AF37" i="37"/>
  <c r="AF47" i="37"/>
  <c r="B47" i="37"/>
  <c r="AF33" i="37"/>
  <c r="B33" i="37"/>
  <c r="AF39" i="37"/>
  <c r="B39" i="37"/>
  <c r="B35" i="37"/>
  <c r="AF35" i="37"/>
  <c r="AF31" i="37"/>
  <c r="B31" i="37"/>
  <c r="AF49" i="37"/>
  <c r="B49" i="37"/>
  <c r="B29" i="37"/>
  <c r="AF29" i="37"/>
  <c r="B45" i="37"/>
  <c r="AF45" i="37"/>
  <c r="CE45" i="5" l="1"/>
  <c r="CD45" i="5"/>
  <c r="CC45" i="5"/>
  <c r="CB45" i="5"/>
  <c r="CA45" i="5"/>
  <c r="BZ45" i="5"/>
  <c r="BY45" i="5"/>
  <c r="BX45" i="5"/>
  <c r="BW45" i="5"/>
  <c r="BV45" i="5"/>
  <c r="BU45" i="5"/>
  <c r="BT45" i="5"/>
  <c r="BS45" i="5"/>
  <c r="BR45" i="5"/>
  <c r="BQ45" i="5"/>
  <c r="BP45" i="5"/>
  <c r="BO45" i="5"/>
  <c r="BN45" i="5"/>
  <c r="CE44" i="5"/>
  <c r="CD44" i="5"/>
  <c r="CC44" i="5"/>
  <c r="CB44" i="5"/>
  <c r="CA44" i="5"/>
  <c r="BZ44" i="5"/>
  <c r="BY44" i="5"/>
  <c r="BX44" i="5"/>
  <c r="BW44" i="5"/>
  <c r="BV44" i="5"/>
  <c r="BU44" i="5"/>
  <c r="BT44" i="5"/>
  <c r="BS44" i="5"/>
  <c r="BR44" i="5"/>
  <c r="BQ44" i="5"/>
  <c r="BP44" i="5"/>
  <c r="BO44" i="5"/>
  <c r="BN44" i="5"/>
  <c r="CE43" i="5"/>
  <c r="CD43" i="5"/>
  <c r="CC43" i="5"/>
  <c r="CB43" i="5"/>
  <c r="CA43" i="5"/>
  <c r="BZ43" i="5"/>
  <c r="BY43" i="5"/>
  <c r="BX43" i="5"/>
  <c r="BW43" i="5"/>
  <c r="BV43" i="5"/>
  <c r="BU43" i="5"/>
  <c r="BT43" i="5"/>
  <c r="BS43" i="5"/>
  <c r="BR43" i="5"/>
  <c r="BQ43" i="5"/>
  <c r="BP43" i="5"/>
  <c r="BO43" i="5"/>
  <c r="BN43" i="5"/>
  <c r="CE42" i="5"/>
  <c r="CD42" i="5"/>
  <c r="CC42" i="5"/>
  <c r="CB42" i="5"/>
  <c r="CA42" i="5"/>
  <c r="BZ42" i="5"/>
  <c r="BY42" i="5"/>
  <c r="BX42" i="5"/>
  <c r="BW42" i="5"/>
  <c r="BV42" i="5"/>
  <c r="BU42" i="5"/>
  <c r="BT42" i="5"/>
  <c r="BS42" i="5"/>
  <c r="BR42" i="5"/>
  <c r="BQ42" i="5"/>
  <c r="BP42" i="5"/>
  <c r="BO42" i="5"/>
  <c r="BN42" i="5"/>
  <c r="CE41" i="5"/>
  <c r="CD41" i="5"/>
  <c r="CC41" i="5"/>
  <c r="CB41" i="5"/>
  <c r="CA41" i="5"/>
  <c r="BZ41" i="5"/>
  <c r="BY41" i="5"/>
  <c r="BX41" i="5"/>
  <c r="BW41" i="5"/>
  <c r="BV41" i="5"/>
  <c r="BU41" i="5"/>
  <c r="BT41" i="5"/>
  <c r="BS41" i="5"/>
  <c r="BR41" i="5"/>
  <c r="BQ41" i="5"/>
  <c r="BP41" i="5"/>
  <c r="BO41" i="5"/>
  <c r="BN41" i="5"/>
  <c r="CE40" i="5"/>
  <c r="CD40" i="5"/>
  <c r="CC40" i="5"/>
  <c r="CB40" i="5"/>
  <c r="CA40" i="5"/>
  <c r="BZ40" i="5"/>
  <c r="BY40" i="5"/>
  <c r="BX40" i="5"/>
  <c r="BW40" i="5"/>
  <c r="BV40" i="5"/>
  <c r="BU40" i="5"/>
  <c r="BT40" i="5"/>
  <c r="BS40" i="5"/>
  <c r="BR40" i="5"/>
  <c r="BQ40" i="5"/>
  <c r="BP40" i="5"/>
  <c r="BO40" i="5"/>
  <c r="BN40" i="5"/>
  <c r="CE39" i="5"/>
  <c r="CD39" i="5"/>
  <c r="CC39" i="5"/>
  <c r="CB39" i="5"/>
  <c r="CA39" i="5"/>
  <c r="BZ39" i="5"/>
  <c r="BY39" i="5"/>
  <c r="BX39" i="5"/>
  <c r="BW39" i="5"/>
  <c r="BV39" i="5"/>
  <c r="BU39" i="5"/>
  <c r="BT39" i="5"/>
  <c r="BS39" i="5"/>
  <c r="BR39" i="5"/>
  <c r="BQ39" i="5"/>
  <c r="BP39" i="5"/>
  <c r="BO39" i="5"/>
  <c r="BN39" i="5"/>
  <c r="CE38" i="5"/>
  <c r="CD38" i="5"/>
  <c r="CC38" i="5"/>
  <c r="CB38" i="5"/>
  <c r="CA38" i="5"/>
  <c r="BZ38" i="5"/>
  <c r="BY38" i="5"/>
  <c r="BX38" i="5"/>
  <c r="BW38" i="5"/>
  <c r="BV38" i="5"/>
  <c r="BU38" i="5"/>
  <c r="BT38" i="5"/>
  <c r="BS38" i="5"/>
  <c r="BR38" i="5"/>
  <c r="BQ38" i="5"/>
  <c r="BP38" i="5"/>
  <c r="BO38" i="5"/>
  <c r="BN38" i="5"/>
  <c r="CE37" i="5"/>
  <c r="CD37" i="5"/>
  <c r="CC37" i="5"/>
  <c r="CB37" i="5"/>
  <c r="CA37" i="5"/>
  <c r="BZ37" i="5"/>
  <c r="BY37" i="5"/>
  <c r="BX37" i="5"/>
  <c r="BW37" i="5"/>
  <c r="BV37" i="5"/>
  <c r="BU37" i="5"/>
  <c r="BT37" i="5"/>
  <c r="BS37" i="5"/>
  <c r="BR37" i="5"/>
  <c r="BQ37" i="5"/>
  <c r="BP37" i="5"/>
  <c r="BO37" i="5"/>
  <c r="BN37" i="5"/>
  <c r="CE36" i="5"/>
  <c r="CD36" i="5"/>
  <c r="CC36" i="5"/>
  <c r="CB36" i="5"/>
  <c r="CA36" i="5"/>
  <c r="BZ36" i="5"/>
  <c r="BY36" i="5"/>
  <c r="BX36" i="5"/>
  <c r="BW36" i="5"/>
  <c r="BV36" i="5"/>
  <c r="BU36" i="5"/>
  <c r="BT36" i="5"/>
  <c r="BR36" i="5"/>
  <c r="BQ36" i="5"/>
  <c r="BP36" i="5"/>
  <c r="BO36" i="5"/>
  <c r="BN36" i="5"/>
  <c r="CE35" i="5"/>
  <c r="CD35" i="5"/>
  <c r="CC35" i="5"/>
  <c r="CB35" i="5"/>
  <c r="CA35" i="5"/>
  <c r="BZ35" i="5"/>
  <c r="BY35" i="5"/>
  <c r="BX35" i="5"/>
  <c r="BW35" i="5"/>
  <c r="BV35" i="5"/>
  <c r="BU35" i="5"/>
  <c r="BT35" i="5"/>
  <c r="BS35" i="5"/>
  <c r="BR35" i="5"/>
  <c r="BQ35" i="5"/>
  <c r="BP35" i="5"/>
  <c r="CF35" i="5" s="1"/>
  <c r="BO35" i="5"/>
  <c r="BN35" i="5"/>
  <c r="CE34" i="5"/>
  <c r="CD34" i="5"/>
  <c r="CC34" i="5"/>
  <c r="CB34" i="5"/>
  <c r="CA34" i="5"/>
  <c r="BZ34" i="5"/>
  <c r="BY34" i="5"/>
  <c r="BX34" i="5"/>
  <c r="BW34" i="5"/>
  <c r="BV34" i="5"/>
  <c r="BU34" i="5"/>
  <c r="BT34" i="5"/>
  <c r="BS34" i="5"/>
  <c r="BR34" i="5"/>
  <c r="BQ34" i="5"/>
  <c r="BP34" i="5"/>
  <c r="BO34" i="5"/>
  <c r="BN34" i="5"/>
  <c r="CE33" i="5"/>
  <c r="CD33" i="5"/>
  <c r="CC33" i="5"/>
  <c r="CB33" i="5"/>
  <c r="CA33" i="5"/>
  <c r="BZ33" i="5"/>
  <c r="BY33" i="5"/>
  <c r="BX33" i="5"/>
  <c r="BW33" i="5"/>
  <c r="BV33" i="5"/>
  <c r="BU33" i="5"/>
  <c r="BT33" i="5"/>
  <c r="BS33" i="5"/>
  <c r="BR33" i="5"/>
  <c r="BQ33" i="5"/>
  <c r="BP33" i="5"/>
  <c r="BO33" i="5"/>
  <c r="BN33" i="5"/>
  <c r="CE32" i="5"/>
  <c r="CD32" i="5"/>
  <c r="CC32" i="5"/>
  <c r="CB32" i="5"/>
  <c r="CA32" i="5"/>
  <c r="BZ32" i="5"/>
  <c r="BY32" i="5"/>
  <c r="BX32" i="5"/>
  <c r="BW32" i="5"/>
  <c r="BV32" i="5"/>
  <c r="BU32" i="5"/>
  <c r="BT32" i="5"/>
  <c r="BS32" i="5"/>
  <c r="BR32" i="5"/>
  <c r="BQ32" i="5"/>
  <c r="BP32" i="5"/>
  <c r="BO32" i="5"/>
  <c r="BN32" i="5"/>
  <c r="CF32" i="5" s="1"/>
  <c r="CE31" i="5"/>
  <c r="CD31" i="5"/>
  <c r="CC31" i="5"/>
  <c r="CB31" i="5"/>
  <c r="CA31" i="5"/>
  <c r="BZ31" i="5"/>
  <c r="BY31" i="5"/>
  <c r="BX31" i="5"/>
  <c r="BW31" i="5"/>
  <c r="BV31" i="5"/>
  <c r="BU31" i="5"/>
  <c r="BT31" i="5"/>
  <c r="BS31" i="5"/>
  <c r="BR31" i="5"/>
  <c r="BQ31" i="5"/>
  <c r="BP31" i="5"/>
  <c r="BO31" i="5"/>
  <c r="BN31" i="5"/>
  <c r="CF31" i="5" s="1"/>
  <c r="CE30" i="5"/>
  <c r="CD30" i="5"/>
  <c r="CC30" i="5"/>
  <c r="CB30" i="5"/>
  <c r="CA30" i="5"/>
  <c r="BZ30" i="5"/>
  <c r="BY30" i="5"/>
  <c r="BX30" i="5"/>
  <c r="BW30" i="5"/>
  <c r="BV30" i="5"/>
  <c r="BU30" i="5"/>
  <c r="BT30" i="5"/>
  <c r="BS30" i="5"/>
  <c r="BR30" i="5"/>
  <c r="BQ30" i="5"/>
  <c r="BP30" i="5"/>
  <c r="BO30" i="5"/>
  <c r="BN30" i="5"/>
  <c r="CE29" i="5"/>
  <c r="CD29" i="5"/>
  <c r="CC29" i="5"/>
  <c r="CB29" i="5"/>
  <c r="CA29" i="5"/>
  <c r="BZ29" i="5"/>
  <c r="BY29" i="5"/>
  <c r="BX29" i="5"/>
  <c r="BW29" i="5"/>
  <c r="BV29" i="5"/>
  <c r="BU29" i="5"/>
  <c r="BT29" i="5"/>
  <c r="BS29" i="5"/>
  <c r="BR29" i="5"/>
  <c r="BQ29" i="5"/>
  <c r="BP29" i="5"/>
  <c r="BO29" i="5"/>
  <c r="BN29" i="5"/>
  <c r="CE28" i="5"/>
  <c r="CD28" i="5"/>
  <c r="CC28" i="5"/>
  <c r="CB28" i="5"/>
  <c r="CA28" i="5"/>
  <c r="BZ28" i="5"/>
  <c r="BY28" i="5"/>
  <c r="BX28" i="5"/>
  <c r="BW28" i="5"/>
  <c r="BV28" i="5"/>
  <c r="BU28" i="5"/>
  <c r="BT28" i="5"/>
  <c r="BS28" i="5"/>
  <c r="BR28" i="5"/>
  <c r="BQ28" i="5"/>
  <c r="BP28" i="5"/>
  <c r="BO28" i="5"/>
  <c r="BN28" i="5"/>
  <c r="CE27" i="5"/>
  <c r="CD27" i="5"/>
  <c r="CC27" i="5"/>
  <c r="CB27" i="5"/>
  <c r="CA27" i="5"/>
  <c r="BZ27" i="5"/>
  <c r="BY27" i="5"/>
  <c r="BX27" i="5"/>
  <c r="BW27" i="5"/>
  <c r="BV27" i="5"/>
  <c r="BU27" i="5"/>
  <c r="BT27" i="5"/>
  <c r="BS27" i="5"/>
  <c r="BR27" i="5"/>
  <c r="BQ27" i="5"/>
  <c r="BP27" i="5"/>
  <c r="BO27" i="5"/>
  <c r="BN27" i="5"/>
  <c r="CE26" i="5"/>
  <c r="CD26" i="5"/>
  <c r="CC26" i="5"/>
  <c r="CB26" i="5"/>
  <c r="CA26" i="5"/>
  <c r="BZ26" i="5"/>
  <c r="BY26" i="5"/>
  <c r="BX26" i="5"/>
  <c r="BW26" i="5"/>
  <c r="BV26" i="5"/>
  <c r="BU26" i="5"/>
  <c r="BT26" i="5"/>
  <c r="BS26" i="5"/>
  <c r="BR26" i="5"/>
  <c r="BQ26" i="5"/>
  <c r="BP26" i="5"/>
  <c r="BO26" i="5"/>
  <c r="BN26" i="5"/>
  <c r="CE25" i="5"/>
  <c r="CD25" i="5"/>
  <c r="CC25" i="5"/>
  <c r="CB25" i="5"/>
  <c r="CA25" i="5"/>
  <c r="BZ25" i="5"/>
  <c r="BY25" i="5"/>
  <c r="BX25" i="5"/>
  <c r="BW25" i="5"/>
  <c r="BV25" i="5"/>
  <c r="BU25" i="5"/>
  <c r="BT25" i="5"/>
  <c r="BS25" i="5"/>
  <c r="BR25" i="5"/>
  <c r="BQ25" i="5"/>
  <c r="BP25" i="5"/>
  <c r="BO25" i="5"/>
  <c r="BN25" i="5"/>
  <c r="CE24" i="5"/>
  <c r="CD24" i="5"/>
  <c r="CC24" i="5"/>
  <c r="CB24" i="5"/>
  <c r="CA24" i="5"/>
  <c r="BZ24" i="5"/>
  <c r="BY24" i="5"/>
  <c r="BX24" i="5"/>
  <c r="BW24" i="5"/>
  <c r="BV24" i="5"/>
  <c r="BU24" i="5"/>
  <c r="BT24" i="5"/>
  <c r="BS24" i="5"/>
  <c r="BR24" i="5"/>
  <c r="BQ24" i="5"/>
  <c r="BP24" i="5"/>
  <c r="BO24" i="5"/>
  <c r="BN24" i="5"/>
  <c r="CE23" i="5"/>
  <c r="CD23" i="5"/>
  <c r="CC23" i="5"/>
  <c r="CB23" i="5"/>
  <c r="CA23" i="5"/>
  <c r="BZ23" i="5"/>
  <c r="BY23" i="5"/>
  <c r="BX23" i="5"/>
  <c r="BW23" i="5"/>
  <c r="BV23" i="5"/>
  <c r="BU23" i="5"/>
  <c r="BT23" i="5"/>
  <c r="BS23" i="5"/>
  <c r="BR23" i="5"/>
  <c r="BQ23" i="5"/>
  <c r="BP23" i="5"/>
  <c r="BO23" i="5"/>
  <c r="BN23" i="5"/>
  <c r="CE22" i="5"/>
  <c r="CD22" i="5"/>
  <c r="CC22" i="5"/>
  <c r="CB22" i="5"/>
  <c r="CA22" i="5"/>
  <c r="BZ22" i="5"/>
  <c r="BY22" i="5"/>
  <c r="BX22" i="5"/>
  <c r="BW22" i="5"/>
  <c r="BV22" i="5"/>
  <c r="BU22" i="5"/>
  <c r="BT22" i="5"/>
  <c r="BS22" i="5"/>
  <c r="BR22" i="5"/>
  <c r="BQ22" i="5"/>
  <c r="BP22" i="5"/>
  <c r="BO22" i="5"/>
  <c r="BN22" i="5"/>
  <c r="CE21" i="5"/>
  <c r="CD21" i="5"/>
  <c r="CC21" i="5"/>
  <c r="CB21" i="5"/>
  <c r="CA21" i="5"/>
  <c r="BZ21" i="5"/>
  <c r="BY21" i="5"/>
  <c r="BX21" i="5"/>
  <c r="BW21" i="5"/>
  <c r="BV21" i="5"/>
  <c r="BU21" i="5"/>
  <c r="BT21" i="5"/>
  <c r="BS21" i="5"/>
  <c r="BR21" i="5"/>
  <c r="BQ21" i="5"/>
  <c r="BP21" i="5"/>
  <c r="BO21" i="5"/>
  <c r="BN21" i="5"/>
  <c r="CE20" i="5"/>
  <c r="CD20" i="5"/>
  <c r="CC20" i="5"/>
  <c r="CB20" i="5"/>
  <c r="CA20" i="5"/>
  <c r="BZ20" i="5"/>
  <c r="BY20" i="5"/>
  <c r="BX20" i="5"/>
  <c r="BW20" i="5"/>
  <c r="BV20" i="5"/>
  <c r="BU20" i="5"/>
  <c r="BT20" i="5"/>
  <c r="BS20" i="5"/>
  <c r="BR20" i="5"/>
  <c r="BQ20" i="5"/>
  <c r="BP20" i="5"/>
  <c r="BO20" i="5"/>
  <c r="BN20" i="5"/>
  <c r="CE19" i="5"/>
  <c r="CD19" i="5"/>
  <c r="CC19" i="5"/>
  <c r="CB19" i="5"/>
  <c r="CA19" i="5"/>
  <c r="BZ19" i="5"/>
  <c r="BY19" i="5"/>
  <c r="BX19" i="5"/>
  <c r="BW19" i="5"/>
  <c r="BV19" i="5"/>
  <c r="BU19" i="5"/>
  <c r="BT19" i="5"/>
  <c r="BS19" i="5"/>
  <c r="BR19" i="5"/>
  <c r="BQ19" i="5"/>
  <c r="BP19" i="5"/>
  <c r="BO19" i="5"/>
  <c r="BN19" i="5"/>
  <c r="CE18" i="5"/>
  <c r="CD18" i="5"/>
  <c r="CC18" i="5"/>
  <c r="CB18" i="5"/>
  <c r="CA18" i="5"/>
  <c r="BZ18" i="5"/>
  <c r="BY18" i="5"/>
  <c r="BX18" i="5"/>
  <c r="BW18" i="5"/>
  <c r="BV18" i="5"/>
  <c r="BU18" i="5"/>
  <c r="BT18" i="5"/>
  <c r="BS18" i="5"/>
  <c r="BR18" i="5"/>
  <c r="BQ18" i="5"/>
  <c r="BP18" i="5"/>
  <c r="BO18" i="5"/>
  <c r="BN18" i="5"/>
  <c r="CE17" i="5"/>
  <c r="CD17" i="5"/>
  <c r="CC17" i="5"/>
  <c r="CB17" i="5"/>
  <c r="CA17" i="5"/>
  <c r="BZ17" i="5"/>
  <c r="BY17" i="5"/>
  <c r="BX17" i="5"/>
  <c r="BW17" i="5"/>
  <c r="BV17" i="5"/>
  <c r="BU17" i="5"/>
  <c r="BT17" i="5"/>
  <c r="BS17" i="5"/>
  <c r="BR17" i="5"/>
  <c r="BQ17" i="5"/>
  <c r="BP17" i="5"/>
  <c r="BO17" i="5"/>
  <c r="BN17" i="5"/>
  <c r="P716" i="17"/>
  <c r="CF30" i="5" l="1"/>
  <c r="CF39" i="5"/>
  <c r="CF43" i="5"/>
  <c r="CF25" i="5"/>
  <c r="CF41" i="5"/>
  <c r="CF26" i="5"/>
  <c r="CF40" i="5"/>
  <c r="CF27" i="5"/>
  <c r="CF33" i="5"/>
  <c r="CF34" i="5"/>
  <c r="CF38" i="5"/>
  <c r="CF42" i="5"/>
  <c r="CF28" i="5"/>
  <c r="CF44" i="5"/>
  <c r="CF29" i="5"/>
  <c r="CF37" i="5"/>
  <c r="CF45" i="5"/>
  <c r="CF20" i="5"/>
  <c r="CF23" i="5"/>
  <c r="CF24" i="5"/>
  <c r="CF21" i="5"/>
  <c r="CF17" i="5"/>
  <c r="CF19" i="5"/>
  <c r="CF22" i="5"/>
  <c r="CF18" i="5"/>
  <c r="O37" i="33"/>
  <c r="P37" i="33" s="1"/>
  <c r="X18" i="10" l="1"/>
  <c r="X19" i="10"/>
  <c r="X20" i="10"/>
  <c r="X21" i="10"/>
  <c r="X22" i="10"/>
  <c r="X23" i="10"/>
  <c r="X24" i="10"/>
  <c r="X25" i="10"/>
  <c r="X26" i="10"/>
  <c r="X28" i="10"/>
  <c r="X29" i="10"/>
  <c r="X30" i="10"/>
  <c r="X31" i="10"/>
  <c r="X32" i="10"/>
  <c r="X33" i="10"/>
  <c r="X34" i="10"/>
  <c r="X35" i="10"/>
  <c r="X36" i="10"/>
  <c r="C29" i="33"/>
  <c r="S11" i="11"/>
  <c r="Z3" i="17"/>
  <c r="Z2" i="17"/>
  <c r="Q54" i="5"/>
  <c r="BP6" i="4"/>
  <c r="BP7" i="4" s="1"/>
  <c r="A18" i="10"/>
  <c r="A19" i="10" s="1"/>
  <c r="A20" i="10" s="1"/>
  <c r="A21" i="10" s="1"/>
  <c r="A22" i="10" s="1"/>
  <c r="A23" i="10" s="1"/>
  <c r="A24" i="10" s="1"/>
  <c r="A25" i="10" s="1"/>
  <c r="A26" i="10" s="1"/>
  <c r="A27" i="10" s="1"/>
  <c r="A28" i="10" s="1"/>
  <c r="A29" i="10" s="1"/>
  <c r="A30" i="10" s="1"/>
  <c r="A31" i="10" s="1"/>
  <c r="A32" i="10" s="1"/>
  <c r="A33" i="10" s="1"/>
  <c r="A34" i="10" s="1"/>
  <c r="A35" i="10" s="1"/>
  <c r="A36" i="10" s="1"/>
  <c r="V2" i="10"/>
  <c r="U2" i="10"/>
  <c r="T2" i="10"/>
  <c r="S2" i="10"/>
  <c r="R2" i="10"/>
  <c r="Q2" i="10"/>
  <c r="P2" i="10"/>
  <c r="O2" i="10"/>
  <c r="N2" i="10"/>
  <c r="M2" i="10"/>
  <c r="L2" i="10"/>
  <c r="K2" i="10"/>
  <c r="I2" i="10"/>
  <c r="H2" i="10"/>
  <c r="G2" i="10"/>
  <c r="F2" i="10"/>
  <c r="E2" i="10"/>
  <c r="V68" i="10"/>
  <c r="U68" i="10"/>
  <c r="T68" i="10"/>
  <c r="S68" i="10"/>
  <c r="R68" i="10"/>
  <c r="Q68" i="10"/>
  <c r="P68" i="10"/>
  <c r="O68" i="10"/>
  <c r="N68" i="10"/>
  <c r="M68" i="10"/>
  <c r="L68" i="10"/>
  <c r="V67" i="10"/>
  <c r="U67" i="10"/>
  <c r="T67" i="10"/>
  <c r="S67" i="10"/>
  <c r="R67" i="10"/>
  <c r="Q67" i="10"/>
  <c r="P67" i="10"/>
  <c r="O67" i="10"/>
  <c r="N67" i="10"/>
  <c r="M67" i="10"/>
  <c r="L67" i="10"/>
  <c r="V66" i="10"/>
  <c r="U66" i="10"/>
  <c r="T66" i="10"/>
  <c r="S66" i="10"/>
  <c r="R66" i="10"/>
  <c r="Q66" i="10"/>
  <c r="P66" i="10"/>
  <c r="O66" i="10"/>
  <c r="N66" i="10"/>
  <c r="M66" i="10"/>
  <c r="L66" i="10"/>
  <c r="V65" i="10"/>
  <c r="U65" i="10"/>
  <c r="T65" i="10"/>
  <c r="S65" i="10"/>
  <c r="R65" i="10"/>
  <c r="Q65" i="10"/>
  <c r="P65" i="10"/>
  <c r="O65" i="10"/>
  <c r="N65" i="10"/>
  <c r="M65" i="10"/>
  <c r="L65" i="10"/>
  <c r="V64" i="10"/>
  <c r="U64" i="10"/>
  <c r="T64" i="10"/>
  <c r="S64" i="10"/>
  <c r="R64" i="10"/>
  <c r="Q64" i="10"/>
  <c r="P64" i="10"/>
  <c r="O64" i="10"/>
  <c r="N64" i="10"/>
  <c r="M64" i="10"/>
  <c r="L64" i="10"/>
  <c r="V63" i="10"/>
  <c r="U63" i="10"/>
  <c r="T63" i="10"/>
  <c r="S63" i="10"/>
  <c r="R63" i="10"/>
  <c r="Q63" i="10"/>
  <c r="P63" i="10"/>
  <c r="O63" i="10"/>
  <c r="N63" i="10"/>
  <c r="M63" i="10"/>
  <c r="L63" i="10"/>
  <c r="V62" i="10"/>
  <c r="U62" i="10"/>
  <c r="T62" i="10"/>
  <c r="S62" i="10"/>
  <c r="R62" i="10"/>
  <c r="Q62" i="10"/>
  <c r="P62" i="10"/>
  <c r="O62" i="10"/>
  <c r="N62" i="10"/>
  <c r="M62" i="10"/>
  <c r="L62" i="10"/>
  <c r="V61" i="10"/>
  <c r="U61" i="10"/>
  <c r="T61" i="10"/>
  <c r="S61" i="10"/>
  <c r="R61" i="10"/>
  <c r="Q61" i="10"/>
  <c r="P61" i="10"/>
  <c r="O61" i="10"/>
  <c r="N61" i="10"/>
  <c r="M61" i="10"/>
  <c r="L61" i="10"/>
  <c r="V60" i="10"/>
  <c r="U60" i="10"/>
  <c r="T60" i="10"/>
  <c r="S60" i="10"/>
  <c r="R60" i="10"/>
  <c r="Q60" i="10"/>
  <c r="P60" i="10"/>
  <c r="O60" i="10"/>
  <c r="N60" i="10"/>
  <c r="M60" i="10"/>
  <c r="L60" i="10"/>
  <c r="V59" i="10"/>
  <c r="U59" i="10"/>
  <c r="T59" i="10"/>
  <c r="S59" i="10"/>
  <c r="R59" i="10"/>
  <c r="Q59" i="10"/>
  <c r="P59" i="10"/>
  <c r="O59" i="10"/>
  <c r="N59" i="10"/>
  <c r="M59" i="10"/>
  <c r="L59" i="10"/>
  <c r="V58" i="10"/>
  <c r="U58" i="10"/>
  <c r="T58" i="10"/>
  <c r="S58" i="10"/>
  <c r="R58" i="10"/>
  <c r="Q58" i="10"/>
  <c r="P58" i="10"/>
  <c r="O58" i="10"/>
  <c r="N58" i="10"/>
  <c r="M58" i="10"/>
  <c r="L58" i="10"/>
  <c r="V57" i="10"/>
  <c r="U57" i="10"/>
  <c r="T57" i="10"/>
  <c r="S57" i="10"/>
  <c r="R57" i="10"/>
  <c r="Q57" i="10"/>
  <c r="P57" i="10"/>
  <c r="O57" i="10"/>
  <c r="N57" i="10"/>
  <c r="M57" i="10"/>
  <c r="L57" i="10"/>
  <c r="V56" i="10"/>
  <c r="U56" i="10"/>
  <c r="T56" i="10"/>
  <c r="S56" i="10"/>
  <c r="R56" i="10"/>
  <c r="Q56" i="10"/>
  <c r="P56" i="10"/>
  <c r="O56" i="10"/>
  <c r="N56" i="10"/>
  <c r="M56" i="10"/>
  <c r="L56" i="10"/>
  <c r="V55" i="10"/>
  <c r="U55" i="10"/>
  <c r="T55" i="10"/>
  <c r="S55" i="10"/>
  <c r="R55" i="10"/>
  <c r="Q55" i="10"/>
  <c r="P55" i="10"/>
  <c r="O55" i="10"/>
  <c r="N55" i="10"/>
  <c r="M55" i="10"/>
  <c r="L55" i="10"/>
  <c r="V54" i="10"/>
  <c r="U54" i="10"/>
  <c r="T54" i="10"/>
  <c r="S54" i="10"/>
  <c r="R54" i="10"/>
  <c r="Q54" i="10"/>
  <c r="P54" i="10"/>
  <c r="O54" i="10"/>
  <c r="N54" i="10"/>
  <c r="M54" i="10"/>
  <c r="L54" i="10"/>
  <c r="V53" i="10"/>
  <c r="U53" i="10"/>
  <c r="T53" i="10"/>
  <c r="S53" i="10"/>
  <c r="R53" i="10"/>
  <c r="Q53" i="10"/>
  <c r="P53" i="10"/>
  <c r="O53" i="10"/>
  <c r="N53" i="10"/>
  <c r="M53" i="10"/>
  <c r="L53" i="10"/>
  <c r="V52" i="10"/>
  <c r="U52" i="10"/>
  <c r="T52" i="10"/>
  <c r="S52" i="10"/>
  <c r="R52" i="10"/>
  <c r="Q52" i="10"/>
  <c r="P52" i="10"/>
  <c r="O52" i="10"/>
  <c r="N52" i="10"/>
  <c r="M52" i="10"/>
  <c r="L52" i="10"/>
  <c r="V51" i="10"/>
  <c r="U51" i="10"/>
  <c r="T51" i="10"/>
  <c r="S51" i="10"/>
  <c r="R51" i="10"/>
  <c r="Q51" i="10"/>
  <c r="P51" i="10"/>
  <c r="O51" i="10"/>
  <c r="N51" i="10"/>
  <c r="M51" i="10"/>
  <c r="L51" i="10"/>
  <c r="V50" i="10"/>
  <c r="U50" i="10"/>
  <c r="T50" i="10"/>
  <c r="S50" i="10"/>
  <c r="R50" i="10"/>
  <c r="Q50" i="10"/>
  <c r="P50" i="10"/>
  <c r="O50" i="10"/>
  <c r="N50" i="10"/>
  <c r="M50" i="10"/>
  <c r="L50" i="10"/>
  <c r="V49" i="10"/>
  <c r="U49" i="10"/>
  <c r="T49" i="10"/>
  <c r="S49" i="10"/>
  <c r="R49" i="10"/>
  <c r="Q49" i="10"/>
  <c r="P49" i="10"/>
  <c r="O49" i="10"/>
  <c r="N49" i="10"/>
  <c r="M49" i="10"/>
  <c r="L49" i="10"/>
  <c r="V48" i="10"/>
  <c r="U48" i="10"/>
  <c r="T48" i="10"/>
  <c r="S48" i="10"/>
  <c r="R48" i="10"/>
  <c r="Q48" i="10"/>
  <c r="P48" i="10"/>
  <c r="O48" i="10"/>
  <c r="N48" i="10"/>
  <c r="M48" i="10"/>
  <c r="L48" i="10"/>
  <c r="V47" i="10"/>
  <c r="U47" i="10"/>
  <c r="T47" i="10"/>
  <c r="S47" i="10"/>
  <c r="R47" i="10"/>
  <c r="Q47" i="10"/>
  <c r="P47" i="10"/>
  <c r="O47" i="10"/>
  <c r="N47" i="10"/>
  <c r="M47" i="10"/>
  <c r="L47" i="10"/>
  <c r="V46" i="10"/>
  <c r="U46" i="10"/>
  <c r="T46" i="10"/>
  <c r="S46" i="10"/>
  <c r="R46" i="10"/>
  <c r="Q46" i="10"/>
  <c r="P46" i="10"/>
  <c r="O46" i="10"/>
  <c r="N46" i="10"/>
  <c r="M46" i="10"/>
  <c r="L46" i="10"/>
  <c r="V45" i="10"/>
  <c r="U45" i="10"/>
  <c r="T45" i="10"/>
  <c r="S45" i="10"/>
  <c r="R45" i="10"/>
  <c r="Q45" i="10"/>
  <c r="P45" i="10"/>
  <c r="O45" i="10"/>
  <c r="N45" i="10"/>
  <c r="M45" i="10"/>
  <c r="L45" i="10"/>
  <c r="V44" i="10"/>
  <c r="U44" i="10"/>
  <c r="T44" i="10"/>
  <c r="S44" i="10"/>
  <c r="R44" i="10"/>
  <c r="Q44" i="10"/>
  <c r="P44" i="10"/>
  <c r="O44" i="10"/>
  <c r="N44" i="10"/>
  <c r="M44" i="10"/>
  <c r="L44" i="10"/>
  <c r="V43" i="10"/>
  <c r="U43" i="10"/>
  <c r="T43" i="10"/>
  <c r="S43" i="10"/>
  <c r="R43" i="10"/>
  <c r="Q43" i="10"/>
  <c r="P43" i="10"/>
  <c r="O43" i="10"/>
  <c r="N43" i="10"/>
  <c r="M43" i="10"/>
  <c r="L43" i="10"/>
  <c r="V42" i="10"/>
  <c r="U42" i="10"/>
  <c r="T42" i="10"/>
  <c r="S42" i="10"/>
  <c r="R42" i="10"/>
  <c r="Q42" i="10"/>
  <c r="P42" i="10"/>
  <c r="O42" i="10"/>
  <c r="N42" i="10"/>
  <c r="M42" i="10"/>
  <c r="L42" i="10"/>
  <c r="V41" i="10"/>
  <c r="U41" i="10"/>
  <c r="T41" i="10"/>
  <c r="S41" i="10"/>
  <c r="R41" i="10"/>
  <c r="Q41" i="10"/>
  <c r="P41" i="10"/>
  <c r="O41" i="10"/>
  <c r="N41" i="10"/>
  <c r="M41" i="10"/>
  <c r="L41" i="10"/>
  <c r="V40" i="10"/>
  <c r="U40" i="10"/>
  <c r="T40" i="10"/>
  <c r="S40" i="10"/>
  <c r="R40" i="10"/>
  <c r="Q40" i="10"/>
  <c r="P40" i="10"/>
  <c r="O40" i="10"/>
  <c r="N40" i="10"/>
  <c r="M40" i="10"/>
  <c r="L40" i="10"/>
  <c r="V39" i="10"/>
  <c r="U39" i="10"/>
  <c r="T39" i="10"/>
  <c r="S39" i="10"/>
  <c r="R39" i="10"/>
  <c r="Q39" i="10"/>
  <c r="P39" i="10"/>
  <c r="O39" i="10"/>
  <c r="N39" i="10"/>
  <c r="M39" i="10"/>
  <c r="L39" i="10"/>
  <c r="K68" i="10"/>
  <c r="J68" i="10"/>
  <c r="I68" i="10"/>
  <c r="H68" i="10"/>
  <c r="G68" i="10"/>
  <c r="F68" i="10"/>
  <c r="E68" i="10"/>
  <c r="K67" i="10"/>
  <c r="J67" i="10"/>
  <c r="I67" i="10"/>
  <c r="H67" i="10"/>
  <c r="G67" i="10"/>
  <c r="F67" i="10"/>
  <c r="E67" i="10"/>
  <c r="K66" i="10"/>
  <c r="J66" i="10"/>
  <c r="I66" i="10"/>
  <c r="H66" i="10"/>
  <c r="G66" i="10"/>
  <c r="F66" i="10"/>
  <c r="E66" i="10"/>
  <c r="K65" i="10"/>
  <c r="J65" i="10"/>
  <c r="I65" i="10"/>
  <c r="H65" i="10"/>
  <c r="G65" i="10"/>
  <c r="F65" i="10"/>
  <c r="E65" i="10"/>
  <c r="K64" i="10"/>
  <c r="J64" i="10"/>
  <c r="I64" i="10"/>
  <c r="H64" i="10"/>
  <c r="G64" i="10"/>
  <c r="F64" i="10"/>
  <c r="E64" i="10"/>
  <c r="K63" i="10"/>
  <c r="J63" i="10"/>
  <c r="I63" i="10"/>
  <c r="H63" i="10"/>
  <c r="G63" i="10"/>
  <c r="F63" i="10"/>
  <c r="E63" i="10"/>
  <c r="K62" i="10"/>
  <c r="J62" i="10"/>
  <c r="I62" i="10"/>
  <c r="H62" i="10"/>
  <c r="G62" i="10"/>
  <c r="F62" i="10"/>
  <c r="E62" i="10"/>
  <c r="K61" i="10"/>
  <c r="J61" i="10"/>
  <c r="I61" i="10"/>
  <c r="H61" i="10"/>
  <c r="G61" i="10"/>
  <c r="F61" i="10"/>
  <c r="E61" i="10"/>
  <c r="K60" i="10"/>
  <c r="J60" i="10"/>
  <c r="I60" i="10"/>
  <c r="H60" i="10"/>
  <c r="G60" i="10"/>
  <c r="F60" i="10"/>
  <c r="E60" i="10"/>
  <c r="K59" i="10"/>
  <c r="I59" i="10"/>
  <c r="H59" i="10"/>
  <c r="G59" i="10"/>
  <c r="F59" i="10"/>
  <c r="E59" i="10"/>
  <c r="K58" i="10"/>
  <c r="J58" i="10"/>
  <c r="I58" i="10"/>
  <c r="H58" i="10"/>
  <c r="G58" i="10"/>
  <c r="F58" i="10"/>
  <c r="E58" i="10"/>
  <c r="K57" i="10"/>
  <c r="J57" i="10"/>
  <c r="I57" i="10"/>
  <c r="H57" i="10"/>
  <c r="G57" i="10"/>
  <c r="F57" i="10"/>
  <c r="E57" i="10"/>
  <c r="K56" i="10"/>
  <c r="J56" i="10"/>
  <c r="I56" i="10"/>
  <c r="H56" i="10"/>
  <c r="G56" i="10"/>
  <c r="F56" i="10"/>
  <c r="E56" i="10"/>
  <c r="K55" i="10"/>
  <c r="J55" i="10"/>
  <c r="I55" i="10"/>
  <c r="H55" i="10"/>
  <c r="G55" i="10"/>
  <c r="F55" i="10"/>
  <c r="E55" i="10"/>
  <c r="K54" i="10"/>
  <c r="J54" i="10"/>
  <c r="I54" i="10"/>
  <c r="H54" i="10"/>
  <c r="G54" i="10"/>
  <c r="F54" i="10"/>
  <c r="E54" i="10"/>
  <c r="K53" i="10"/>
  <c r="J53" i="10"/>
  <c r="I53" i="10"/>
  <c r="H53" i="10"/>
  <c r="G53" i="10"/>
  <c r="F53" i="10"/>
  <c r="E53" i="10"/>
  <c r="K52" i="10"/>
  <c r="J52" i="10"/>
  <c r="I52" i="10"/>
  <c r="H52" i="10"/>
  <c r="G52" i="10"/>
  <c r="F52" i="10"/>
  <c r="E52" i="10"/>
  <c r="K51" i="10"/>
  <c r="J51" i="10"/>
  <c r="I51" i="10"/>
  <c r="H51" i="10"/>
  <c r="G51" i="10"/>
  <c r="F51" i="10"/>
  <c r="E51" i="10"/>
  <c r="K50" i="10"/>
  <c r="J50" i="10"/>
  <c r="I50" i="10"/>
  <c r="H50" i="10"/>
  <c r="G50" i="10"/>
  <c r="F50" i="10"/>
  <c r="E50" i="10"/>
  <c r="K49" i="10"/>
  <c r="J49" i="10"/>
  <c r="I49" i="10"/>
  <c r="H49" i="10"/>
  <c r="G49" i="10"/>
  <c r="F49" i="10"/>
  <c r="E49" i="10"/>
  <c r="K48" i="10"/>
  <c r="J48" i="10"/>
  <c r="I48" i="10"/>
  <c r="H48" i="10"/>
  <c r="G48" i="10"/>
  <c r="F48" i="10"/>
  <c r="E48" i="10"/>
  <c r="K47" i="10"/>
  <c r="J47" i="10"/>
  <c r="I47" i="10"/>
  <c r="H47" i="10"/>
  <c r="G47" i="10"/>
  <c r="F47" i="10"/>
  <c r="E47" i="10"/>
  <c r="K46" i="10"/>
  <c r="J46" i="10"/>
  <c r="I46" i="10"/>
  <c r="H46" i="10"/>
  <c r="G46" i="10"/>
  <c r="F46" i="10"/>
  <c r="E46" i="10"/>
  <c r="D50" i="10"/>
  <c r="D51" i="10" s="1"/>
  <c r="D52" i="10" s="1"/>
  <c r="D53" i="10" s="1"/>
  <c r="D54" i="10" s="1"/>
  <c r="D55" i="10" s="1"/>
  <c r="D56" i="10" s="1"/>
  <c r="D57" i="10" s="1"/>
  <c r="D58" i="10" s="1"/>
  <c r="D59" i="10" s="1"/>
  <c r="D60" i="10" s="1"/>
  <c r="D61" i="10" s="1"/>
  <c r="D62" i="10" s="1"/>
  <c r="D63" i="10" s="1"/>
  <c r="D64" i="10" s="1"/>
  <c r="D65" i="10" s="1"/>
  <c r="D66" i="10" s="1"/>
  <c r="D67" i="10" s="1"/>
  <c r="D68" i="10" s="1"/>
  <c r="E39" i="10"/>
  <c r="K45" i="10"/>
  <c r="J45" i="10"/>
  <c r="I45" i="10"/>
  <c r="H45" i="10"/>
  <c r="G45" i="10"/>
  <c r="F45" i="10"/>
  <c r="E45" i="10"/>
  <c r="K44" i="10"/>
  <c r="J44" i="10"/>
  <c r="I44" i="10"/>
  <c r="H44" i="10"/>
  <c r="G44" i="10"/>
  <c r="F44" i="10"/>
  <c r="E44" i="10"/>
  <c r="K43" i="10"/>
  <c r="J43" i="10"/>
  <c r="I43" i="10"/>
  <c r="H43" i="10"/>
  <c r="G43" i="10"/>
  <c r="F43" i="10"/>
  <c r="E43" i="10"/>
  <c r="K42" i="10"/>
  <c r="J42" i="10"/>
  <c r="I42" i="10"/>
  <c r="H42" i="10"/>
  <c r="G42" i="10"/>
  <c r="F42" i="10"/>
  <c r="E42" i="10"/>
  <c r="K41" i="10"/>
  <c r="J41" i="10"/>
  <c r="I41" i="10"/>
  <c r="H41" i="10"/>
  <c r="F41" i="10"/>
  <c r="E41" i="10"/>
  <c r="K40" i="10"/>
  <c r="J40" i="10"/>
  <c r="I40" i="10"/>
  <c r="H40" i="10"/>
  <c r="G40" i="10"/>
  <c r="F40" i="10"/>
  <c r="E40" i="10"/>
  <c r="K39" i="10"/>
  <c r="J39" i="10"/>
  <c r="I39" i="10"/>
  <c r="H39" i="10"/>
  <c r="G39" i="10"/>
  <c r="F39" i="10"/>
  <c r="X17" i="10" l="1"/>
  <c r="X16" i="10"/>
  <c r="X15" i="10"/>
  <c r="X14" i="10"/>
  <c r="X13" i="10"/>
  <c r="X12" i="10"/>
  <c r="X11" i="10"/>
  <c r="X10" i="10"/>
  <c r="X8" i="10"/>
  <c r="X7" i="10"/>
  <c r="BC104" i="33"/>
  <c r="BA104" i="33"/>
  <c r="BC103" i="33"/>
  <c r="BA103" i="33"/>
  <c r="K62" i="37" s="1"/>
  <c r="X9" i="10" l="1"/>
  <c r="G41" i="10"/>
  <c r="B19" i="34" l="1"/>
  <c r="Q53" i="5"/>
  <c r="CE16" i="5"/>
  <c r="CD16" i="5"/>
  <c r="CC16" i="5"/>
  <c r="CB16" i="5"/>
  <c r="CA16" i="5"/>
  <c r="BZ16" i="5"/>
  <c r="BY16" i="5"/>
  <c r="BX16" i="5"/>
  <c r="BW16" i="5"/>
  <c r="BV16" i="5"/>
  <c r="BU16" i="5"/>
  <c r="BT16" i="5"/>
  <c r="BS16" i="5"/>
  <c r="BR16" i="5"/>
  <c r="BQ16" i="5"/>
  <c r="BP16" i="5"/>
  <c r="BO16" i="5"/>
  <c r="BN16" i="5"/>
  <c r="V3" i="10"/>
  <c r="U3" i="10"/>
  <c r="T3" i="10"/>
  <c r="S3" i="10"/>
  <c r="R3" i="10"/>
  <c r="Q3" i="10"/>
  <c r="P3" i="10"/>
  <c r="O3" i="10"/>
  <c r="N1" i="10"/>
  <c r="M3" i="10"/>
  <c r="PB2" i="36"/>
  <c r="PB1" i="36" s="1"/>
  <c r="PA2" i="36"/>
  <c r="PA1" i="36" s="1"/>
  <c r="OZ2" i="36"/>
  <c r="OZ1" i="36" s="1"/>
  <c r="OY2" i="36"/>
  <c r="OY1" i="36" s="1"/>
  <c r="OX2" i="36"/>
  <c r="OX1" i="36" s="1"/>
  <c r="OW2" i="36"/>
  <c r="OW1" i="36" s="1"/>
  <c r="OV2" i="36"/>
  <c r="OV1" i="36" s="1"/>
  <c r="OU2" i="36"/>
  <c r="OU1" i="36" s="1"/>
  <c r="OT2" i="36"/>
  <c r="OT1" i="36" s="1"/>
  <c r="OS2" i="36"/>
  <c r="OS1" i="36" s="1"/>
  <c r="OR2" i="36"/>
  <c r="OR1" i="36" s="1"/>
  <c r="OQ2" i="36"/>
  <c r="OQ1" i="36" s="1"/>
  <c r="OP2" i="36"/>
  <c r="OP1" i="36" s="1"/>
  <c r="OO2" i="36"/>
  <c r="OO1" i="36" s="1"/>
  <c r="ON2" i="36"/>
  <c r="ON1" i="36" s="1"/>
  <c r="OM2" i="36"/>
  <c r="OM1" i="36" s="1"/>
  <c r="OL2" i="36"/>
  <c r="OL1" i="36" s="1"/>
  <c r="OK2" i="36"/>
  <c r="OK1" i="36" s="1"/>
  <c r="S30" i="11"/>
  <c r="S29" i="11"/>
  <c r="S28" i="11"/>
  <c r="S27" i="11"/>
  <c r="S26" i="11"/>
  <c r="S25" i="11"/>
  <c r="S24" i="11"/>
  <c r="S23" i="11"/>
  <c r="S22" i="11"/>
  <c r="S21" i="11"/>
  <c r="S20" i="11"/>
  <c r="S19" i="11"/>
  <c r="S18" i="11"/>
  <c r="S17" i="11"/>
  <c r="S16" i="11"/>
  <c r="S15" i="11"/>
  <c r="S14" i="11"/>
  <c r="S13" i="11"/>
  <c r="S12" i="11"/>
  <c r="S10" i="11"/>
  <c r="H10" i="17" s="1"/>
  <c r="M1" i="10" l="1"/>
  <c r="Q1" i="10"/>
  <c r="O1" i="10"/>
  <c r="R1" i="10"/>
  <c r="V1" i="10"/>
  <c r="P1" i="10"/>
  <c r="S1" i="10"/>
  <c r="T1" i="10"/>
  <c r="U1" i="10"/>
  <c r="N3" i="10"/>
  <c r="E3" i="10"/>
  <c r="F3" i="10"/>
  <c r="G3" i="10"/>
  <c r="H3" i="10"/>
  <c r="E1" i="10"/>
  <c r="I3" i="10"/>
  <c r="L3" i="10"/>
  <c r="R53" i="5" l="1"/>
  <c r="F1" i="10"/>
  <c r="G1" i="10" s="1"/>
  <c r="H1" i="10" s="1"/>
  <c r="I1" i="10" s="1"/>
  <c r="I713" i="4" l="1"/>
  <c r="C713" i="11" s="1"/>
  <c r="I712" i="4"/>
  <c r="C712" i="11" s="1"/>
  <c r="I711" i="4"/>
  <c r="C711" i="11" s="1"/>
  <c r="I710" i="4"/>
  <c r="C710" i="11" s="1"/>
  <c r="I709" i="4"/>
  <c r="C709" i="11" s="1"/>
  <c r="I708" i="4"/>
  <c r="C708" i="11" s="1"/>
  <c r="I707" i="4"/>
  <c r="C707" i="11" s="1"/>
  <c r="I706" i="4"/>
  <c r="C706" i="11" s="1"/>
  <c r="I705" i="4"/>
  <c r="C705" i="11" s="1"/>
  <c r="I704" i="4"/>
  <c r="C704" i="11" s="1"/>
  <c r="I703" i="4"/>
  <c r="C703" i="11" s="1"/>
  <c r="I702" i="4"/>
  <c r="C702" i="11" s="1"/>
  <c r="I701" i="4"/>
  <c r="C701" i="11" s="1"/>
  <c r="I700" i="4"/>
  <c r="C700" i="11" s="1"/>
  <c r="I699" i="4"/>
  <c r="C699" i="11" s="1"/>
  <c r="I698" i="4"/>
  <c r="C698" i="11" s="1"/>
  <c r="I697" i="4"/>
  <c r="C697" i="11" s="1"/>
  <c r="I696" i="4"/>
  <c r="C696" i="11" s="1"/>
  <c r="I695" i="4"/>
  <c r="C695" i="11" s="1"/>
  <c r="I694" i="4"/>
  <c r="C694" i="11" s="1"/>
  <c r="I693" i="4"/>
  <c r="C693" i="11" s="1"/>
  <c r="I692" i="4"/>
  <c r="C692" i="11" s="1"/>
  <c r="I691" i="4"/>
  <c r="C691" i="11" s="1"/>
  <c r="I690" i="4"/>
  <c r="C690" i="11" s="1"/>
  <c r="I689" i="4"/>
  <c r="C689" i="11" s="1"/>
  <c r="I688" i="4"/>
  <c r="C688" i="11" s="1"/>
  <c r="I687" i="4"/>
  <c r="C687" i="11" s="1"/>
  <c r="I686" i="4"/>
  <c r="C686" i="11" s="1"/>
  <c r="I685" i="4"/>
  <c r="C685" i="11" s="1"/>
  <c r="I684" i="4"/>
  <c r="C684" i="11" s="1"/>
  <c r="I683" i="4"/>
  <c r="C683" i="11" s="1"/>
  <c r="I682" i="4"/>
  <c r="C682" i="11" s="1"/>
  <c r="I681" i="4"/>
  <c r="C681" i="11" s="1"/>
  <c r="I680" i="4"/>
  <c r="C680" i="11" s="1"/>
  <c r="I679" i="4"/>
  <c r="C679" i="11" s="1"/>
  <c r="I678" i="4"/>
  <c r="C678" i="11" s="1"/>
  <c r="I677" i="4"/>
  <c r="C677" i="11" s="1"/>
  <c r="I676" i="4"/>
  <c r="C676" i="11" s="1"/>
  <c r="I675" i="4"/>
  <c r="C675" i="11" s="1"/>
  <c r="I674" i="4"/>
  <c r="C674" i="11" s="1"/>
  <c r="I673" i="4"/>
  <c r="C673" i="11" s="1"/>
  <c r="I672" i="4"/>
  <c r="C672" i="11" s="1"/>
  <c r="I671" i="4"/>
  <c r="C671" i="11" s="1"/>
  <c r="I670" i="4"/>
  <c r="C670" i="11" s="1"/>
  <c r="I669" i="4"/>
  <c r="C669" i="11" s="1"/>
  <c r="I668" i="4"/>
  <c r="C668" i="11" s="1"/>
  <c r="I667" i="4"/>
  <c r="C667" i="11" s="1"/>
  <c r="I666" i="4"/>
  <c r="C666" i="11" s="1"/>
  <c r="I665" i="4"/>
  <c r="C665" i="11" s="1"/>
  <c r="I664" i="4"/>
  <c r="C664" i="11" s="1"/>
  <c r="I663" i="4"/>
  <c r="C663" i="11" s="1"/>
  <c r="I662" i="4"/>
  <c r="C662" i="11" s="1"/>
  <c r="I661" i="4"/>
  <c r="C661" i="11" s="1"/>
  <c r="I660" i="4"/>
  <c r="C660" i="11" s="1"/>
  <c r="I659" i="4"/>
  <c r="C659" i="11" s="1"/>
  <c r="I658" i="4"/>
  <c r="C658" i="11" s="1"/>
  <c r="I657" i="4"/>
  <c r="C657" i="11" s="1"/>
  <c r="I656" i="4"/>
  <c r="C656" i="11" s="1"/>
  <c r="I655" i="4"/>
  <c r="C655" i="11" s="1"/>
  <c r="I654" i="4"/>
  <c r="C654" i="11" s="1"/>
  <c r="I653" i="4"/>
  <c r="C653" i="11" s="1"/>
  <c r="I652" i="4"/>
  <c r="C652" i="11" s="1"/>
  <c r="I651" i="4"/>
  <c r="C651" i="11" s="1"/>
  <c r="I650" i="4"/>
  <c r="C650" i="11" s="1"/>
  <c r="I649" i="4"/>
  <c r="C649" i="11" s="1"/>
  <c r="I648" i="4"/>
  <c r="C648" i="11" s="1"/>
  <c r="I647" i="4"/>
  <c r="C647" i="11" s="1"/>
  <c r="I646" i="4"/>
  <c r="C646" i="11" s="1"/>
  <c r="I645" i="4"/>
  <c r="C645" i="11" s="1"/>
  <c r="I644" i="4"/>
  <c r="C644" i="11" s="1"/>
  <c r="I643" i="4"/>
  <c r="C643" i="11" s="1"/>
  <c r="I642" i="4"/>
  <c r="C642" i="11" s="1"/>
  <c r="I641" i="4"/>
  <c r="C641" i="11" s="1"/>
  <c r="I640" i="4"/>
  <c r="C640" i="11" s="1"/>
  <c r="I639" i="4"/>
  <c r="C639" i="11" s="1"/>
  <c r="I638" i="4"/>
  <c r="C638" i="11" s="1"/>
  <c r="I637" i="4"/>
  <c r="C637" i="11" s="1"/>
  <c r="I636" i="4"/>
  <c r="C636" i="11" s="1"/>
  <c r="I635" i="4"/>
  <c r="C635" i="11" s="1"/>
  <c r="I634" i="4"/>
  <c r="C634" i="11" s="1"/>
  <c r="I633" i="4"/>
  <c r="C633" i="11" s="1"/>
  <c r="I632" i="4"/>
  <c r="C632" i="11" s="1"/>
  <c r="I631" i="4"/>
  <c r="C631" i="11" s="1"/>
  <c r="I630" i="4"/>
  <c r="C630" i="11" s="1"/>
  <c r="I629" i="4"/>
  <c r="C629" i="11" s="1"/>
  <c r="I628" i="4"/>
  <c r="C628" i="11" s="1"/>
  <c r="I627" i="4"/>
  <c r="C627" i="11" s="1"/>
  <c r="I626" i="4"/>
  <c r="C626" i="11" s="1"/>
  <c r="I625" i="4"/>
  <c r="C625" i="11" s="1"/>
  <c r="I624" i="4"/>
  <c r="C624" i="11" s="1"/>
  <c r="I623" i="4"/>
  <c r="C623" i="11" s="1"/>
  <c r="I622" i="4"/>
  <c r="C622" i="11" s="1"/>
  <c r="I621" i="4"/>
  <c r="C621" i="11" s="1"/>
  <c r="I620" i="4"/>
  <c r="C620" i="11" s="1"/>
  <c r="I619" i="4"/>
  <c r="C619" i="11" s="1"/>
  <c r="I618" i="4"/>
  <c r="C618" i="11" s="1"/>
  <c r="I617" i="4"/>
  <c r="C617" i="11" s="1"/>
  <c r="I616" i="4"/>
  <c r="C616" i="11" s="1"/>
  <c r="I615" i="4"/>
  <c r="C615" i="11" s="1"/>
  <c r="I614" i="4"/>
  <c r="C614" i="11" s="1"/>
  <c r="I613" i="4"/>
  <c r="C613" i="11" s="1"/>
  <c r="I612" i="4"/>
  <c r="C612" i="11" s="1"/>
  <c r="I611" i="4"/>
  <c r="C611" i="11" s="1"/>
  <c r="I610" i="4"/>
  <c r="C610" i="11" s="1"/>
  <c r="I609" i="4"/>
  <c r="C609" i="11" s="1"/>
  <c r="I608" i="4"/>
  <c r="C608" i="11" s="1"/>
  <c r="I607" i="4"/>
  <c r="C607" i="11" s="1"/>
  <c r="I606" i="4"/>
  <c r="C606" i="11" s="1"/>
  <c r="I605" i="4"/>
  <c r="C605" i="11" s="1"/>
  <c r="I604" i="4"/>
  <c r="C604" i="11" s="1"/>
  <c r="I603" i="4"/>
  <c r="C603" i="11" s="1"/>
  <c r="I602" i="4"/>
  <c r="C602" i="11" s="1"/>
  <c r="I601" i="4"/>
  <c r="C601" i="11" s="1"/>
  <c r="I600" i="4"/>
  <c r="C600" i="11" s="1"/>
  <c r="I599" i="4"/>
  <c r="C599" i="11" s="1"/>
  <c r="I598" i="4"/>
  <c r="C598" i="11" s="1"/>
  <c r="I597" i="4"/>
  <c r="C597" i="11" s="1"/>
  <c r="I596" i="4"/>
  <c r="C596" i="11" s="1"/>
  <c r="I595" i="4"/>
  <c r="C595" i="11" s="1"/>
  <c r="I594" i="4"/>
  <c r="C594" i="11" s="1"/>
  <c r="I593" i="4"/>
  <c r="C593" i="11" s="1"/>
  <c r="I592" i="4"/>
  <c r="C592" i="11" s="1"/>
  <c r="I591" i="4"/>
  <c r="C591" i="11" s="1"/>
  <c r="I590" i="4"/>
  <c r="C590" i="11" s="1"/>
  <c r="I589" i="4"/>
  <c r="C589" i="11" s="1"/>
  <c r="I588" i="4"/>
  <c r="C588" i="11" s="1"/>
  <c r="I587" i="4"/>
  <c r="C587" i="11" s="1"/>
  <c r="I586" i="4"/>
  <c r="C586" i="11" s="1"/>
  <c r="I585" i="4"/>
  <c r="C585" i="11" s="1"/>
  <c r="I584" i="4"/>
  <c r="C584" i="11" s="1"/>
  <c r="I583" i="4"/>
  <c r="C583" i="11" s="1"/>
  <c r="I582" i="4"/>
  <c r="C582" i="11" s="1"/>
  <c r="I581" i="4"/>
  <c r="C581" i="11" s="1"/>
  <c r="I580" i="4"/>
  <c r="C580" i="11" s="1"/>
  <c r="I579" i="4"/>
  <c r="C579" i="11" s="1"/>
  <c r="I578" i="4"/>
  <c r="C578" i="11" s="1"/>
  <c r="I577" i="4"/>
  <c r="C577" i="11" s="1"/>
  <c r="I576" i="4"/>
  <c r="C576" i="11" s="1"/>
  <c r="I575" i="4"/>
  <c r="C575" i="11" s="1"/>
  <c r="I574" i="4"/>
  <c r="C574" i="11" s="1"/>
  <c r="I573" i="4"/>
  <c r="C573" i="11" s="1"/>
  <c r="I572" i="4"/>
  <c r="C572" i="11" s="1"/>
  <c r="I571" i="4"/>
  <c r="C571" i="11" s="1"/>
  <c r="I570" i="4"/>
  <c r="C570" i="11" s="1"/>
  <c r="I569" i="4"/>
  <c r="C569" i="11" s="1"/>
  <c r="I568" i="4"/>
  <c r="C568" i="11" s="1"/>
  <c r="I567" i="4"/>
  <c r="C567" i="11" s="1"/>
  <c r="I566" i="4"/>
  <c r="C566" i="11" s="1"/>
  <c r="I565" i="4"/>
  <c r="C565" i="11" s="1"/>
  <c r="I564" i="4"/>
  <c r="C564" i="11" s="1"/>
  <c r="I563" i="4"/>
  <c r="C563" i="11" s="1"/>
  <c r="I562" i="4"/>
  <c r="C562" i="11" s="1"/>
  <c r="I561" i="4"/>
  <c r="C561" i="11" s="1"/>
  <c r="I560" i="4"/>
  <c r="C560" i="11" s="1"/>
  <c r="I559" i="4"/>
  <c r="C559" i="11" s="1"/>
  <c r="I558" i="4"/>
  <c r="C558" i="11" s="1"/>
  <c r="I557" i="4"/>
  <c r="C557" i="11" s="1"/>
  <c r="I556" i="4"/>
  <c r="C556" i="11" s="1"/>
  <c r="I555" i="4"/>
  <c r="C555" i="11" s="1"/>
  <c r="I554" i="4"/>
  <c r="C554" i="11" s="1"/>
  <c r="I553" i="4"/>
  <c r="C553" i="11" s="1"/>
  <c r="I552" i="4"/>
  <c r="C552" i="11" s="1"/>
  <c r="I551" i="4"/>
  <c r="C551" i="11" s="1"/>
  <c r="I550" i="4"/>
  <c r="C550" i="11" s="1"/>
  <c r="I549" i="4"/>
  <c r="C549" i="11" s="1"/>
  <c r="I548" i="4"/>
  <c r="C548" i="11" s="1"/>
  <c r="I547" i="4"/>
  <c r="C547" i="11" s="1"/>
  <c r="I546" i="4"/>
  <c r="C546" i="11" s="1"/>
  <c r="I545" i="4"/>
  <c r="C545" i="11" s="1"/>
  <c r="I544" i="4"/>
  <c r="C544" i="11" s="1"/>
  <c r="I543" i="4"/>
  <c r="C543" i="11" s="1"/>
  <c r="I542" i="4"/>
  <c r="C542" i="11" s="1"/>
  <c r="I541" i="4"/>
  <c r="C541" i="11" s="1"/>
  <c r="I540" i="4"/>
  <c r="C540" i="11" s="1"/>
  <c r="I539" i="4"/>
  <c r="C539" i="11" s="1"/>
  <c r="I538" i="4"/>
  <c r="C538" i="11" s="1"/>
  <c r="I537" i="4"/>
  <c r="C537" i="11" s="1"/>
  <c r="I536" i="4"/>
  <c r="C536" i="11" s="1"/>
  <c r="I535" i="4"/>
  <c r="C535" i="11" s="1"/>
  <c r="I534" i="4"/>
  <c r="C534" i="11" s="1"/>
  <c r="I533" i="4"/>
  <c r="C533" i="11" s="1"/>
  <c r="I532" i="4"/>
  <c r="C532" i="11" s="1"/>
  <c r="I531" i="4"/>
  <c r="C531" i="11" s="1"/>
  <c r="I530" i="4"/>
  <c r="C530" i="11" s="1"/>
  <c r="I529" i="4"/>
  <c r="C529" i="11" s="1"/>
  <c r="I528" i="4"/>
  <c r="C528" i="11" s="1"/>
  <c r="I527" i="4"/>
  <c r="C527" i="11" s="1"/>
  <c r="I526" i="4"/>
  <c r="C526" i="11" s="1"/>
  <c r="I525" i="4"/>
  <c r="C525" i="11" s="1"/>
  <c r="I524" i="4"/>
  <c r="C524" i="11" s="1"/>
  <c r="I523" i="4"/>
  <c r="C523" i="11" s="1"/>
  <c r="I522" i="4"/>
  <c r="C522" i="11" s="1"/>
  <c r="I521" i="4"/>
  <c r="C521" i="11" s="1"/>
  <c r="I520" i="4"/>
  <c r="C520" i="11" s="1"/>
  <c r="I519" i="4"/>
  <c r="C519" i="11" s="1"/>
  <c r="I518" i="4"/>
  <c r="C518" i="11" s="1"/>
  <c r="I517" i="4"/>
  <c r="C517" i="11" s="1"/>
  <c r="I516" i="4"/>
  <c r="C516" i="11" s="1"/>
  <c r="I515" i="4"/>
  <c r="C515" i="11" s="1"/>
  <c r="I514" i="4"/>
  <c r="C514" i="11" s="1"/>
  <c r="I513" i="4"/>
  <c r="C513" i="11" s="1"/>
  <c r="I512" i="4"/>
  <c r="C512" i="11" s="1"/>
  <c r="I511" i="4"/>
  <c r="C511" i="11" s="1"/>
  <c r="I510" i="4"/>
  <c r="C510" i="11" s="1"/>
  <c r="I509" i="4"/>
  <c r="C509" i="11" s="1"/>
  <c r="I508" i="4"/>
  <c r="C508" i="11" s="1"/>
  <c r="I507" i="4"/>
  <c r="C507" i="11" s="1"/>
  <c r="I506" i="4"/>
  <c r="C506" i="11" s="1"/>
  <c r="I505" i="4"/>
  <c r="C505" i="11" s="1"/>
  <c r="I504" i="4"/>
  <c r="C504" i="11" s="1"/>
  <c r="I503" i="4"/>
  <c r="C503" i="11" s="1"/>
  <c r="I502" i="4"/>
  <c r="C502" i="11" s="1"/>
  <c r="I501" i="4"/>
  <c r="C501" i="11" s="1"/>
  <c r="I500" i="4"/>
  <c r="C500" i="11" s="1"/>
  <c r="I499" i="4"/>
  <c r="C499" i="11" s="1"/>
  <c r="I498" i="4"/>
  <c r="C498" i="11" s="1"/>
  <c r="I497" i="4"/>
  <c r="C497" i="11" s="1"/>
  <c r="I496" i="4"/>
  <c r="C496" i="11" s="1"/>
  <c r="I495" i="4"/>
  <c r="C495" i="11" s="1"/>
  <c r="I494" i="4"/>
  <c r="C494" i="11" s="1"/>
  <c r="I493" i="4"/>
  <c r="C493" i="11" s="1"/>
  <c r="I492" i="4"/>
  <c r="C492" i="11" s="1"/>
  <c r="I491" i="4"/>
  <c r="C491" i="11" s="1"/>
  <c r="I490" i="4"/>
  <c r="C490" i="11" s="1"/>
  <c r="I489" i="4"/>
  <c r="C489" i="11" s="1"/>
  <c r="I488" i="4"/>
  <c r="C488" i="11" s="1"/>
  <c r="I487" i="4"/>
  <c r="C487" i="11" s="1"/>
  <c r="I486" i="4"/>
  <c r="C486" i="11" s="1"/>
  <c r="I485" i="4"/>
  <c r="C485" i="11" s="1"/>
  <c r="I484" i="4"/>
  <c r="C484" i="11" s="1"/>
  <c r="I483" i="4"/>
  <c r="C483" i="11" s="1"/>
  <c r="I482" i="4"/>
  <c r="C482" i="11" s="1"/>
  <c r="I481" i="4"/>
  <c r="C481" i="11" s="1"/>
  <c r="I480" i="4"/>
  <c r="C480" i="11" s="1"/>
  <c r="I479" i="4"/>
  <c r="C479" i="11" s="1"/>
  <c r="I478" i="4"/>
  <c r="C478" i="11" s="1"/>
  <c r="I477" i="4"/>
  <c r="C477" i="11" s="1"/>
  <c r="I476" i="4"/>
  <c r="C476" i="11" s="1"/>
  <c r="I475" i="4"/>
  <c r="C475" i="11" s="1"/>
  <c r="I474" i="4"/>
  <c r="C474" i="11" s="1"/>
  <c r="I473" i="4"/>
  <c r="C473" i="11" s="1"/>
  <c r="I472" i="4"/>
  <c r="C472" i="11" s="1"/>
  <c r="I471" i="4"/>
  <c r="C471" i="11" s="1"/>
  <c r="I470" i="4"/>
  <c r="C470" i="11" s="1"/>
  <c r="I469" i="4"/>
  <c r="C469" i="11" s="1"/>
  <c r="I468" i="4"/>
  <c r="C468" i="11" s="1"/>
  <c r="I467" i="4"/>
  <c r="C467" i="11" s="1"/>
  <c r="I466" i="4"/>
  <c r="C466" i="11" s="1"/>
  <c r="I465" i="4"/>
  <c r="C465" i="11" s="1"/>
  <c r="I464" i="4"/>
  <c r="C464" i="11" s="1"/>
  <c r="I463" i="4"/>
  <c r="C463" i="11" s="1"/>
  <c r="I462" i="4"/>
  <c r="C462" i="11" s="1"/>
  <c r="I461" i="4"/>
  <c r="C461" i="11" s="1"/>
  <c r="I460" i="4"/>
  <c r="C460" i="11" s="1"/>
  <c r="I459" i="4"/>
  <c r="C459" i="11" s="1"/>
  <c r="I458" i="4"/>
  <c r="C458" i="11" s="1"/>
  <c r="I457" i="4"/>
  <c r="C457" i="11" s="1"/>
  <c r="I456" i="4"/>
  <c r="C456" i="11" s="1"/>
  <c r="I455" i="4"/>
  <c r="C455" i="11" s="1"/>
  <c r="I454" i="4"/>
  <c r="C454" i="11" s="1"/>
  <c r="I453" i="4"/>
  <c r="C453" i="11" s="1"/>
  <c r="I452" i="4"/>
  <c r="C452" i="11" s="1"/>
  <c r="I451" i="4"/>
  <c r="C451" i="11" s="1"/>
  <c r="I450" i="4"/>
  <c r="C450" i="11" s="1"/>
  <c r="I449" i="4"/>
  <c r="C449" i="11" s="1"/>
  <c r="I448" i="4"/>
  <c r="C448" i="11" s="1"/>
  <c r="I447" i="4"/>
  <c r="C447" i="11" s="1"/>
  <c r="I446" i="4"/>
  <c r="C446" i="11" s="1"/>
  <c r="I445" i="4"/>
  <c r="C445" i="11" s="1"/>
  <c r="I444" i="4"/>
  <c r="C444" i="11" s="1"/>
  <c r="I443" i="4"/>
  <c r="C443" i="11" s="1"/>
  <c r="I442" i="4"/>
  <c r="C442" i="11" s="1"/>
  <c r="I441" i="4"/>
  <c r="C441" i="11" s="1"/>
  <c r="I440" i="4"/>
  <c r="C440" i="11" s="1"/>
  <c r="I439" i="4"/>
  <c r="C439" i="11" s="1"/>
  <c r="I438" i="4"/>
  <c r="C438" i="11" s="1"/>
  <c r="I437" i="4"/>
  <c r="C437" i="11" s="1"/>
  <c r="I436" i="4"/>
  <c r="C436" i="11" s="1"/>
  <c r="I435" i="4"/>
  <c r="C435" i="11" s="1"/>
  <c r="I434" i="4"/>
  <c r="C434" i="11" s="1"/>
  <c r="I433" i="4"/>
  <c r="C433" i="11" s="1"/>
  <c r="I432" i="4"/>
  <c r="C432" i="11" s="1"/>
  <c r="I431" i="4"/>
  <c r="C431" i="11" s="1"/>
  <c r="I430" i="4"/>
  <c r="C430" i="11" s="1"/>
  <c r="I429" i="4"/>
  <c r="C429" i="11" s="1"/>
  <c r="I428" i="4"/>
  <c r="C428" i="11" s="1"/>
  <c r="I427" i="4"/>
  <c r="C427" i="11" s="1"/>
  <c r="I426" i="4"/>
  <c r="C426" i="11" s="1"/>
  <c r="I425" i="4"/>
  <c r="C425" i="11" s="1"/>
  <c r="I424" i="4"/>
  <c r="C424" i="11" s="1"/>
  <c r="I423" i="4"/>
  <c r="C423" i="11" s="1"/>
  <c r="I422" i="4"/>
  <c r="C422" i="11" s="1"/>
  <c r="I421" i="4"/>
  <c r="C421" i="11" s="1"/>
  <c r="I420" i="4"/>
  <c r="C420" i="11" s="1"/>
  <c r="I419" i="4"/>
  <c r="C419" i="11" s="1"/>
  <c r="I418" i="4"/>
  <c r="C418" i="11" s="1"/>
  <c r="I417" i="4"/>
  <c r="C417" i="11" s="1"/>
  <c r="I416" i="4"/>
  <c r="C416" i="11" s="1"/>
  <c r="I415" i="4"/>
  <c r="C415" i="11" s="1"/>
  <c r="I414" i="4"/>
  <c r="C414" i="11" s="1"/>
  <c r="I413" i="4"/>
  <c r="C413" i="11" s="1"/>
  <c r="I412" i="4"/>
  <c r="C412" i="11" s="1"/>
  <c r="I411" i="4"/>
  <c r="C411" i="11" s="1"/>
  <c r="I410" i="4"/>
  <c r="C410" i="11" s="1"/>
  <c r="I409" i="4"/>
  <c r="C409" i="11" s="1"/>
  <c r="I408" i="4"/>
  <c r="C408" i="11" s="1"/>
  <c r="I407" i="4"/>
  <c r="C407" i="11" s="1"/>
  <c r="I406" i="4"/>
  <c r="C406" i="11" s="1"/>
  <c r="I405" i="4"/>
  <c r="C405" i="11" s="1"/>
  <c r="I404" i="4"/>
  <c r="C404" i="11" s="1"/>
  <c r="I403" i="4"/>
  <c r="C403" i="11" s="1"/>
  <c r="I402" i="4"/>
  <c r="C402" i="11" s="1"/>
  <c r="I401" i="4"/>
  <c r="C401" i="11" s="1"/>
  <c r="I400" i="4"/>
  <c r="C400" i="11" s="1"/>
  <c r="I399" i="4"/>
  <c r="C399" i="11" s="1"/>
  <c r="I398" i="4"/>
  <c r="C398" i="11" s="1"/>
  <c r="I397" i="4"/>
  <c r="C397" i="11" s="1"/>
  <c r="I396" i="4"/>
  <c r="C396" i="11" s="1"/>
  <c r="I395" i="4"/>
  <c r="C395" i="11" s="1"/>
  <c r="I394" i="4"/>
  <c r="C394" i="11" s="1"/>
  <c r="I393" i="4"/>
  <c r="C393" i="11" s="1"/>
  <c r="I392" i="4"/>
  <c r="C392" i="11" s="1"/>
  <c r="I391" i="4"/>
  <c r="C391" i="11" s="1"/>
  <c r="I390" i="4"/>
  <c r="C390" i="11" s="1"/>
  <c r="I389" i="4"/>
  <c r="C389" i="11" s="1"/>
  <c r="I388" i="4"/>
  <c r="C388" i="11" s="1"/>
  <c r="I387" i="4"/>
  <c r="C387" i="11" s="1"/>
  <c r="I386" i="4"/>
  <c r="C386" i="11" s="1"/>
  <c r="I385" i="4"/>
  <c r="C385" i="11" s="1"/>
  <c r="I384" i="4"/>
  <c r="C384" i="11" s="1"/>
  <c r="I383" i="4"/>
  <c r="C383" i="11" s="1"/>
  <c r="I382" i="4"/>
  <c r="C382" i="11" s="1"/>
  <c r="I381" i="4"/>
  <c r="C381" i="11" s="1"/>
  <c r="I380" i="4"/>
  <c r="C380" i="11" s="1"/>
  <c r="I379" i="4"/>
  <c r="C379" i="11" s="1"/>
  <c r="I378" i="4"/>
  <c r="C378" i="11" s="1"/>
  <c r="I377" i="4"/>
  <c r="C377" i="11" s="1"/>
  <c r="I376" i="4"/>
  <c r="C376" i="11" s="1"/>
  <c r="I375" i="4"/>
  <c r="C375" i="11" s="1"/>
  <c r="I374" i="4"/>
  <c r="C374" i="11" s="1"/>
  <c r="I373" i="4"/>
  <c r="C373" i="11" s="1"/>
  <c r="I372" i="4"/>
  <c r="C372" i="11" s="1"/>
  <c r="I371" i="4"/>
  <c r="C371" i="11" s="1"/>
  <c r="I370" i="4"/>
  <c r="C370" i="11" s="1"/>
  <c r="I369" i="4"/>
  <c r="C369" i="11" s="1"/>
  <c r="I368" i="4"/>
  <c r="C368" i="11" s="1"/>
  <c r="I367" i="4"/>
  <c r="C367" i="11" s="1"/>
  <c r="I366" i="4"/>
  <c r="C366" i="11" s="1"/>
  <c r="I365" i="4"/>
  <c r="C365" i="11" s="1"/>
  <c r="I364" i="4"/>
  <c r="C364" i="11" s="1"/>
  <c r="I363" i="4"/>
  <c r="C363" i="11" s="1"/>
  <c r="I362" i="4"/>
  <c r="C362" i="11" s="1"/>
  <c r="I361" i="4"/>
  <c r="C361" i="11" s="1"/>
  <c r="I360" i="4"/>
  <c r="C360" i="11" s="1"/>
  <c r="I359" i="4"/>
  <c r="C359" i="11" s="1"/>
  <c r="I358" i="4"/>
  <c r="C358" i="11" s="1"/>
  <c r="I357" i="4"/>
  <c r="C357" i="11" s="1"/>
  <c r="I356" i="4"/>
  <c r="C356" i="11" s="1"/>
  <c r="I355" i="4"/>
  <c r="C355" i="11" s="1"/>
  <c r="I354" i="4"/>
  <c r="C354" i="11" s="1"/>
  <c r="I353" i="4"/>
  <c r="C353" i="11" s="1"/>
  <c r="I352" i="4"/>
  <c r="C352" i="11" s="1"/>
  <c r="I351" i="4"/>
  <c r="C351" i="11" s="1"/>
  <c r="I350" i="4"/>
  <c r="C350" i="11" s="1"/>
  <c r="I349" i="4"/>
  <c r="C349" i="11" s="1"/>
  <c r="I348" i="4"/>
  <c r="C348" i="11" s="1"/>
  <c r="I347" i="4"/>
  <c r="C347" i="11" s="1"/>
  <c r="I346" i="4"/>
  <c r="C346" i="11" s="1"/>
  <c r="I345" i="4"/>
  <c r="C345" i="11" s="1"/>
  <c r="I344" i="4"/>
  <c r="C344" i="11" s="1"/>
  <c r="I343" i="4"/>
  <c r="C343" i="11" s="1"/>
  <c r="I342" i="4"/>
  <c r="C342" i="11" s="1"/>
  <c r="I341" i="4"/>
  <c r="C341" i="11" s="1"/>
  <c r="I340" i="4"/>
  <c r="C340" i="11" s="1"/>
  <c r="I339" i="4"/>
  <c r="C339" i="11" s="1"/>
  <c r="I338" i="4"/>
  <c r="C338" i="11" s="1"/>
  <c r="I337" i="4"/>
  <c r="C337" i="11" s="1"/>
  <c r="I336" i="4"/>
  <c r="C336" i="11" s="1"/>
  <c r="I335" i="4"/>
  <c r="C335" i="11" s="1"/>
  <c r="I334" i="4"/>
  <c r="C334" i="11" s="1"/>
  <c r="I333" i="4"/>
  <c r="C333" i="11" s="1"/>
  <c r="I332" i="4"/>
  <c r="C332" i="11" s="1"/>
  <c r="I331" i="4"/>
  <c r="C331" i="11" s="1"/>
  <c r="I330" i="4"/>
  <c r="C330" i="11" s="1"/>
  <c r="I329" i="4"/>
  <c r="C329" i="11" s="1"/>
  <c r="I328" i="4"/>
  <c r="C328" i="11" s="1"/>
  <c r="I327" i="4"/>
  <c r="C327" i="11" s="1"/>
  <c r="I326" i="4"/>
  <c r="C326" i="11" s="1"/>
  <c r="I325" i="4"/>
  <c r="C325" i="11" s="1"/>
  <c r="I324" i="4"/>
  <c r="C324" i="11" s="1"/>
  <c r="I323" i="4"/>
  <c r="C323" i="11" s="1"/>
  <c r="I322" i="4"/>
  <c r="C322" i="11" s="1"/>
  <c r="I321" i="4"/>
  <c r="C321" i="11" s="1"/>
  <c r="I320" i="4"/>
  <c r="C320" i="11" s="1"/>
  <c r="I319" i="4"/>
  <c r="C319" i="11" s="1"/>
  <c r="I318" i="4"/>
  <c r="C318" i="11" s="1"/>
  <c r="I317" i="4"/>
  <c r="C317" i="11" s="1"/>
  <c r="I316" i="4"/>
  <c r="C316" i="11" s="1"/>
  <c r="I315" i="4"/>
  <c r="C315" i="11" s="1"/>
  <c r="I314" i="4"/>
  <c r="C314" i="11" s="1"/>
  <c r="I313" i="4"/>
  <c r="C313" i="11" s="1"/>
  <c r="I312" i="4"/>
  <c r="C312" i="11" s="1"/>
  <c r="I311" i="4"/>
  <c r="C311" i="11" s="1"/>
  <c r="I310" i="4"/>
  <c r="C310" i="11" s="1"/>
  <c r="I309" i="4"/>
  <c r="C309" i="11" s="1"/>
  <c r="I308" i="4"/>
  <c r="C308" i="11" s="1"/>
  <c r="I307" i="4"/>
  <c r="C307" i="11" s="1"/>
  <c r="I306" i="4"/>
  <c r="C306" i="11" s="1"/>
  <c r="I305" i="4"/>
  <c r="C305" i="11" s="1"/>
  <c r="I304" i="4"/>
  <c r="C304" i="11" s="1"/>
  <c r="I303" i="4"/>
  <c r="C303" i="11" s="1"/>
  <c r="I302" i="4"/>
  <c r="C302" i="11" s="1"/>
  <c r="I301" i="4"/>
  <c r="C301" i="11" s="1"/>
  <c r="I300" i="4"/>
  <c r="C300" i="11" s="1"/>
  <c r="I299" i="4"/>
  <c r="C299" i="11" s="1"/>
  <c r="I298" i="4"/>
  <c r="C298" i="11" s="1"/>
  <c r="I297" i="4"/>
  <c r="C297" i="11" s="1"/>
  <c r="I296" i="4"/>
  <c r="C296" i="11" s="1"/>
  <c r="I295" i="4"/>
  <c r="C295" i="11" s="1"/>
  <c r="I294" i="4"/>
  <c r="C294" i="11" s="1"/>
  <c r="I293" i="4"/>
  <c r="C293" i="11" s="1"/>
  <c r="I292" i="4"/>
  <c r="C292" i="11" s="1"/>
  <c r="I291" i="4"/>
  <c r="C291" i="11" s="1"/>
  <c r="I290" i="4"/>
  <c r="C290" i="11" s="1"/>
  <c r="I289" i="4"/>
  <c r="C289" i="11" s="1"/>
  <c r="I288" i="4"/>
  <c r="C288" i="11" s="1"/>
  <c r="I287" i="4"/>
  <c r="C287" i="11" s="1"/>
  <c r="I286" i="4"/>
  <c r="C286" i="11" s="1"/>
  <c r="I285" i="4"/>
  <c r="C285" i="11" s="1"/>
  <c r="I284" i="4"/>
  <c r="C284" i="11" s="1"/>
  <c r="I283" i="4"/>
  <c r="C283" i="11" s="1"/>
  <c r="I282" i="4"/>
  <c r="C282" i="11" s="1"/>
  <c r="I281" i="4"/>
  <c r="C281" i="11" s="1"/>
  <c r="I280" i="4"/>
  <c r="C280" i="11" s="1"/>
  <c r="I279" i="4"/>
  <c r="C279" i="11" s="1"/>
  <c r="I278" i="4"/>
  <c r="C278" i="11" s="1"/>
  <c r="I277" i="4"/>
  <c r="C277" i="11" s="1"/>
  <c r="I276" i="4"/>
  <c r="C276" i="11" s="1"/>
  <c r="I275" i="4"/>
  <c r="C275" i="11" s="1"/>
  <c r="I274" i="4"/>
  <c r="C274" i="11" s="1"/>
  <c r="I273" i="4"/>
  <c r="C273" i="11" s="1"/>
  <c r="I272" i="4"/>
  <c r="C272" i="11" s="1"/>
  <c r="I271" i="4"/>
  <c r="C271" i="11" s="1"/>
  <c r="I270" i="4"/>
  <c r="C270" i="11" s="1"/>
  <c r="I269" i="4"/>
  <c r="C269" i="11" s="1"/>
  <c r="I268" i="4"/>
  <c r="C268" i="11" s="1"/>
  <c r="I267" i="4"/>
  <c r="C267" i="11" s="1"/>
  <c r="I266" i="4"/>
  <c r="C266" i="11" s="1"/>
  <c r="I265" i="4"/>
  <c r="C265" i="11" s="1"/>
  <c r="I264" i="4"/>
  <c r="C264" i="11" s="1"/>
  <c r="I263" i="4"/>
  <c r="C263" i="11" s="1"/>
  <c r="I262" i="4"/>
  <c r="C262" i="11" s="1"/>
  <c r="I261" i="4"/>
  <c r="C261" i="11" s="1"/>
  <c r="I260" i="4"/>
  <c r="C260" i="11" s="1"/>
  <c r="I259" i="4"/>
  <c r="C259" i="11" s="1"/>
  <c r="I258" i="4"/>
  <c r="C258" i="11" s="1"/>
  <c r="I257" i="4"/>
  <c r="C257" i="11" s="1"/>
  <c r="I256" i="4"/>
  <c r="C256" i="11" s="1"/>
  <c r="I255" i="4"/>
  <c r="C255" i="11" s="1"/>
  <c r="I254" i="4"/>
  <c r="C254" i="11" s="1"/>
  <c r="I253" i="4"/>
  <c r="C253" i="11" s="1"/>
  <c r="I252" i="4"/>
  <c r="C252" i="11" s="1"/>
  <c r="I251" i="4"/>
  <c r="C251" i="11" s="1"/>
  <c r="I250" i="4"/>
  <c r="C250" i="11" s="1"/>
  <c r="I249" i="4"/>
  <c r="C249" i="11" s="1"/>
  <c r="I248" i="4"/>
  <c r="C248" i="11" s="1"/>
  <c r="I247" i="4"/>
  <c r="C247" i="11" s="1"/>
  <c r="I246" i="4"/>
  <c r="C246" i="11" s="1"/>
  <c r="I245" i="4"/>
  <c r="C245" i="11" s="1"/>
  <c r="I244" i="4"/>
  <c r="C244" i="11" s="1"/>
  <c r="I243" i="4"/>
  <c r="C243" i="11" s="1"/>
  <c r="I242" i="4"/>
  <c r="C242" i="11" s="1"/>
  <c r="I241" i="4"/>
  <c r="C241" i="11" s="1"/>
  <c r="I240" i="4"/>
  <c r="C240" i="11" s="1"/>
  <c r="I239" i="4"/>
  <c r="C239" i="11" s="1"/>
  <c r="I238" i="4"/>
  <c r="C238" i="11" s="1"/>
  <c r="I237" i="4"/>
  <c r="C237" i="11" s="1"/>
  <c r="I236" i="4"/>
  <c r="C236" i="11" s="1"/>
  <c r="I235" i="4"/>
  <c r="C235" i="11" s="1"/>
  <c r="I234" i="4"/>
  <c r="C234" i="11" s="1"/>
  <c r="I233" i="4"/>
  <c r="C233" i="11" s="1"/>
  <c r="I232" i="4"/>
  <c r="C232" i="11" s="1"/>
  <c r="I231" i="4"/>
  <c r="C231" i="11" s="1"/>
  <c r="I230" i="4"/>
  <c r="C230" i="11" s="1"/>
  <c r="I229" i="4"/>
  <c r="C229" i="11" s="1"/>
  <c r="I228" i="4"/>
  <c r="C228" i="11" s="1"/>
  <c r="I227" i="4"/>
  <c r="C227" i="11" s="1"/>
  <c r="I226" i="4"/>
  <c r="C226" i="11" s="1"/>
  <c r="I225" i="4"/>
  <c r="C225" i="11" s="1"/>
  <c r="I224" i="4"/>
  <c r="C224" i="11" s="1"/>
  <c r="I223" i="4"/>
  <c r="C223" i="11" s="1"/>
  <c r="I222" i="4"/>
  <c r="C222" i="11" s="1"/>
  <c r="I221" i="4"/>
  <c r="C221" i="11" s="1"/>
  <c r="I220" i="4"/>
  <c r="C220" i="11" s="1"/>
  <c r="I219" i="4"/>
  <c r="C219" i="11" s="1"/>
  <c r="I218" i="4"/>
  <c r="C218" i="11" s="1"/>
  <c r="I217" i="4"/>
  <c r="C217" i="11" s="1"/>
  <c r="I216" i="4"/>
  <c r="C216" i="11" s="1"/>
  <c r="I215" i="4"/>
  <c r="C215" i="11" s="1"/>
  <c r="I214" i="4"/>
  <c r="C214" i="11" s="1"/>
  <c r="I213" i="4"/>
  <c r="C213" i="11" s="1"/>
  <c r="I212" i="4"/>
  <c r="C212" i="11" s="1"/>
  <c r="I211" i="4"/>
  <c r="C211" i="11" s="1"/>
  <c r="I210" i="4"/>
  <c r="C210" i="11" s="1"/>
  <c r="I209" i="4"/>
  <c r="C209" i="11" s="1"/>
  <c r="I208" i="4"/>
  <c r="C208" i="11" s="1"/>
  <c r="I207" i="4"/>
  <c r="C207" i="11" s="1"/>
  <c r="I206" i="4"/>
  <c r="C206" i="11" s="1"/>
  <c r="I205" i="4"/>
  <c r="C205" i="11" s="1"/>
  <c r="I204" i="4"/>
  <c r="C204" i="11" s="1"/>
  <c r="I203" i="4"/>
  <c r="C203" i="11" s="1"/>
  <c r="I202" i="4"/>
  <c r="C202" i="11" s="1"/>
  <c r="I201" i="4"/>
  <c r="C201" i="11" s="1"/>
  <c r="I200" i="4"/>
  <c r="C200" i="11" s="1"/>
  <c r="I199" i="4"/>
  <c r="C199" i="11" s="1"/>
  <c r="I198" i="4"/>
  <c r="C198" i="11" s="1"/>
  <c r="I197" i="4"/>
  <c r="C197" i="11" s="1"/>
  <c r="I196" i="4"/>
  <c r="C196" i="11" s="1"/>
  <c r="I195" i="4"/>
  <c r="C195" i="11" s="1"/>
  <c r="I194" i="4"/>
  <c r="C194" i="11" s="1"/>
  <c r="I193" i="4"/>
  <c r="C193" i="11" s="1"/>
  <c r="I192" i="4"/>
  <c r="C192" i="11" s="1"/>
  <c r="I191" i="4"/>
  <c r="C191" i="11" s="1"/>
  <c r="I190" i="4"/>
  <c r="C190" i="11" s="1"/>
  <c r="I189" i="4"/>
  <c r="C189" i="11" s="1"/>
  <c r="I188" i="4"/>
  <c r="C188" i="11" s="1"/>
  <c r="I187" i="4"/>
  <c r="C187" i="11" s="1"/>
  <c r="I186" i="4"/>
  <c r="C186" i="11" s="1"/>
  <c r="I185" i="4"/>
  <c r="C185" i="11" s="1"/>
  <c r="I184" i="4"/>
  <c r="C184" i="11" s="1"/>
  <c r="I183" i="4"/>
  <c r="C183" i="11" s="1"/>
  <c r="I182" i="4"/>
  <c r="C182" i="11" s="1"/>
  <c r="I181" i="4"/>
  <c r="C181" i="11" s="1"/>
  <c r="I180" i="4"/>
  <c r="C180" i="11" s="1"/>
  <c r="I179" i="4"/>
  <c r="C179" i="11" s="1"/>
  <c r="I178" i="4"/>
  <c r="C178" i="11" s="1"/>
  <c r="I177" i="4"/>
  <c r="C177" i="11" s="1"/>
  <c r="I176" i="4"/>
  <c r="C176" i="11" s="1"/>
  <c r="I175" i="4"/>
  <c r="C175" i="11" s="1"/>
  <c r="I174" i="4"/>
  <c r="C174" i="11" s="1"/>
  <c r="I173" i="4"/>
  <c r="C173" i="11" s="1"/>
  <c r="I172" i="4"/>
  <c r="C172" i="11" s="1"/>
  <c r="I171" i="4"/>
  <c r="C171" i="11" s="1"/>
  <c r="I170" i="4"/>
  <c r="C170" i="11" s="1"/>
  <c r="I169" i="4"/>
  <c r="C169" i="11" s="1"/>
  <c r="I168" i="4"/>
  <c r="C168" i="11" s="1"/>
  <c r="I167" i="4"/>
  <c r="C167" i="11" s="1"/>
  <c r="I166" i="4"/>
  <c r="C166" i="11" s="1"/>
  <c r="I165" i="4"/>
  <c r="C165" i="11" s="1"/>
  <c r="I164" i="4"/>
  <c r="C164" i="11" s="1"/>
  <c r="I163" i="4"/>
  <c r="C163" i="11" s="1"/>
  <c r="I162" i="4"/>
  <c r="C162" i="11" s="1"/>
  <c r="I161" i="4"/>
  <c r="C161" i="11" s="1"/>
  <c r="I160" i="4"/>
  <c r="C160" i="11" s="1"/>
  <c r="I159" i="4"/>
  <c r="C159" i="11" s="1"/>
  <c r="I158" i="4"/>
  <c r="C158" i="11" s="1"/>
  <c r="I157" i="4"/>
  <c r="C157" i="11" s="1"/>
  <c r="I156" i="4"/>
  <c r="C156" i="11" s="1"/>
  <c r="I155" i="4"/>
  <c r="C155" i="11" s="1"/>
  <c r="I154" i="4"/>
  <c r="C154" i="11" s="1"/>
  <c r="I153" i="4"/>
  <c r="C153" i="11" s="1"/>
  <c r="I152" i="4"/>
  <c r="C152" i="11" s="1"/>
  <c r="I151" i="4"/>
  <c r="C151" i="11" s="1"/>
  <c r="I150" i="4"/>
  <c r="C150" i="11" s="1"/>
  <c r="I149" i="4"/>
  <c r="C149" i="11" s="1"/>
  <c r="I148" i="4"/>
  <c r="C148" i="11" s="1"/>
  <c r="I147" i="4"/>
  <c r="C147" i="11" s="1"/>
  <c r="I146" i="4"/>
  <c r="C146" i="11" s="1"/>
  <c r="I145" i="4"/>
  <c r="C145" i="11" s="1"/>
  <c r="I144" i="4"/>
  <c r="C144" i="11" s="1"/>
  <c r="I143" i="4"/>
  <c r="C143" i="11" s="1"/>
  <c r="I142" i="4"/>
  <c r="C142" i="11" s="1"/>
  <c r="I141" i="4"/>
  <c r="C141" i="11" s="1"/>
  <c r="I140" i="4"/>
  <c r="C140" i="11" s="1"/>
  <c r="I139" i="4"/>
  <c r="C139" i="11" s="1"/>
  <c r="I138" i="4"/>
  <c r="C138" i="11" s="1"/>
  <c r="I137" i="4"/>
  <c r="C137" i="11" s="1"/>
  <c r="I136" i="4"/>
  <c r="C136" i="11" s="1"/>
  <c r="I135" i="4"/>
  <c r="C135" i="11" s="1"/>
  <c r="I134" i="4"/>
  <c r="C134" i="11" s="1"/>
  <c r="I133" i="4"/>
  <c r="C133" i="11" s="1"/>
  <c r="I132" i="4"/>
  <c r="C132" i="11" s="1"/>
  <c r="I131" i="4"/>
  <c r="C131" i="11" s="1"/>
  <c r="I130" i="4"/>
  <c r="C130" i="11" s="1"/>
  <c r="I129" i="4"/>
  <c r="C129" i="11" s="1"/>
  <c r="I128" i="4"/>
  <c r="C128" i="11" s="1"/>
  <c r="I127" i="4"/>
  <c r="C127" i="11" s="1"/>
  <c r="I126" i="4"/>
  <c r="C126" i="11" s="1"/>
  <c r="I125" i="4"/>
  <c r="C125" i="11" s="1"/>
  <c r="I124" i="4"/>
  <c r="C124" i="11" s="1"/>
  <c r="I123" i="4"/>
  <c r="C123" i="11" s="1"/>
  <c r="I122" i="4"/>
  <c r="C122" i="11" s="1"/>
  <c r="I121" i="4"/>
  <c r="C121" i="11" s="1"/>
  <c r="I120" i="4"/>
  <c r="C120" i="11" s="1"/>
  <c r="I119" i="4"/>
  <c r="C119" i="11" s="1"/>
  <c r="I118" i="4"/>
  <c r="C118" i="11" s="1"/>
  <c r="I117" i="4"/>
  <c r="C117" i="11" s="1"/>
  <c r="I116" i="4"/>
  <c r="C116" i="11" s="1"/>
  <c r="I115" i="4"/>
  <c r="C115" i="11" s="1"/>
  <c r="I114" i="4"/>
  <c r="C114" i="11" s="1"/>
  <c r="I113" i="4"/>
  <c r="C113" i="11" s="1"/>
  <c r="I112" i="4"/>
  <c r="C112" i="11" s="1"/>
  <c r="I111" i="4"/>
  <c r="C111" i="11" s="1"/>
  <c r="I110" i="4"/>
  <c r="C110" i="11" s="1"/>
  <c r="I109" i="4"/>
  <c r="C109" i="11" s="1"/>
  <c r="I108" i="4"/>
  <c r="C108" i="11" s="1"/>
  <c r="I107" i="4"/>
  <c r="C107" i="11" s="1"/>
  <c r="I106" i="4"/>
  <c r="C106" i="11" s="1"/>
  <c r="I105" i="4"/>
  <c r="C105" i="11" s="1"/>
  <c r="I104" i="4"/>
  <c r="C104" i="11" s="1"/>
  <c r="I103" i="4"/>
  <c r="C103" i="11" s="1"/>
  <c r="I102" i="4"/>
  <c r="C102" i="11" s="1"/>
  <c r="I101" i="4"/>
  <c r="C101" i="11" s="1"/>
  <c r="I100" i="4"/>
  <c r="C100" i="11" s="1"/>
  <c r="I99" i="4"/>
  <c r="C99" i="11" s="1"/>
  <c r="I98" i="4"/>
  <c r="C98" i="11" s="1"/>
  <c r="I97" i="4"/>
  <c r="C97" i="11" s="1"/>
  <c r="I96" i="4"/>
  <c r="C96" i="11" s="1"/>
  <c r="I95" i="4"/>
  <c r="C95" i="11" s="1"/>
  <c r="I94" i="4"/>
  <c r="C94" i="11" s="1"/>
  <c r="I93" i="4"/>
  <c r="C93" i="11" s="1"/>
  <c r="I92" i="4"/>
  <c r="C92" i="11" s="1"/>
  <c r="I91" i="4"/>
  <c r="C91" i="11" s="1"/>
  <c r="I90" i="4"/>
  <c r="C90" i="11" s="1"/>
  <c r="I89" i="4"/>
  <c r="C89" i="11" s="1"/>
  <c r="I88" i="4"/>
  <c r="C88" i="11" s="1"/>
  <c r="I87" i="4"/>
  <c r="C87" i="11" s="1"/>
  <c r="I86" i="4"/>
  <c r="C86" i="11" s="1"/>
  <c r="I85" i="4"/>
  <c r="C85" i="11" s="1"/>
  <c r="I84" i="4"/>
  <c r="C84" i="11" s="1"/>
  <c r="I83" i="4"/>
  <c r="C83" i="11" s="1"/>
  <c r="I82" i="4"/>
  <c r="C82" i="11" s="1"/>
  <c r="I81" i="4"/>
  <c r="C81" i="11" s="1"/>
  <c r="I80" i="4"/>
  <c r="C80" i="11" s="1"/>
  <c r="I79" i="4"/>
  <c r="C79" i="11" s="1"/>
  <c r="I78" i="4"/>
  <c r="C78" i="11" s="1"/>
  <c r="I77" i="4"/>
  <c r="C77" i="11" s="1"/>
  <c r="I76" i="4"/>
  <c r="C76" i="11" s="1"/>
  <c r="I75" i="4"/>
  <c r="C75" i="11" s="1"/>
  <c r="I74" i="4"/>
  <c r="C74" i="11" s="1"/>
  <c r="I73" i="4"/>
  <c r="C73" i="11" s="1"/>
  <c r="I72" i="4"/>
  <c r="C72" i="11" s="1"/>
  <c r="I71" i="4"/>
  <c r="C71" i="11" s="1"/>
  <c r="I70" i="4"/>
  <c r="C70" i="11" s="1"/>
  <c r="I69" i="4"/>
  <c r="C69" i="11" s="1"/>
  <c r="I68" i="4"/>
  <c r="C68" i="11" s="1"/>
  <c r="I67" i="4"/>
  <c r="C67" i="11" s="1"/>
  <c r="I66" i="4"/>
  <c r="C66" i="11" s="1"/>
  <c r="I65" i="4"/>
  <c r="C65" i="11" s="1"/>
  <c r="I64" i="4"/>
  <c r="C64" i="11" s="1"/>
  <c r="I63" i="4"/>
  <c r="C63" i="11" s="1"/>
  <c r="I62" i="4"/>
  <c r="C62" i="11" s="1"/>
  <c r="I61" i="4"/>
  <c r="C61" i="11" s="1"/>
  <c r="I60" i="4"/>
  <c r="C60" i="11" s="1"/>
  <c r="I59" i="4"/>
  <c r="C59" i="11" s="1"/>
  <c r="I58" i="4"/>
  <c r="C58" i="11" s="1"/>
  <c r="I57" i="4"/>
  <c r="C57" i="11" s="1"/>
  <c r="I56" i="4"/>
  <c r="C56" i="11" s="1"/>
  <c r="I55" i="4"/>
  <c r="C55" i="11" s="1"/>
  <c r="I54" i="4"/>
  <c r="C54" i="11" s="1"/>
  <c r="I53" i="4"/>
  <c r="C53" i="11" s="1"/>
  <c r="I52" i="4"/>
  <c r="C52" i="11" s="1"/>
  <c r="I51" i="4"/>
  <c r="C51" i="11" s="1"/>
  <c r="I50" i="4"/>
  <c r="C50" i="11" s="1"/>
  <c r="I49" i="4"/>
  <c r="C49" i="11" s="1"/>
  <c r="I48" i="4"/>
  <c r="C48" i="11" s="1"/>
  <c r="I47" i="4"/>
  <c r="C47" i="11" s="1"/>
  <c r="I46" i="4"/>
  <c r="C46" i="11" s="1"/>
  <c r="I45" i="4"/>
  <c r="C45" i="11" s="1"/>
  <c r="I44" i="4"/>
  <c r="C44" i="11" s="1"/>
  <c r="I43" i="4"/>
  <c r="C43" i="11" s="1"/>
  <c r="I42" i="4"/>
  <c r="C42" i="11" s="1"/>
  <c r="I41" i="4"/>
  <c r="C41" i="11" s="1"/>
  <c r="I40" i="4"/>
  <c r="C40" i="11" s="1"/>
  <c r="I39" i="4"/>
  <c r="C39" i="11" s="1"/>
  <c r="I38" i="4"/>
  <c r="C38" i="11" s="1"/>
  <c r="I37" i="4"/>
  <c r="C37" i="11" s="1"/>
  <c r="I36" i="4"/>
  <c r="C36" i="11" s="1"/>
  <c r="I35" i="4"/>
  <c r="C35" i="11" s="1"/>
  <c r="I34" i="4"/>
  <c r="C34" i="11" s="1"/>
  <c r="I33" i="4"/>
  <c r="C33" i="11" s="1"/>
  <c r="I32" i="4"/>
  <c r="C32" i="11" s="1"/>
  <c r="I31" i="4"/>
  <c r="C31" i="11" s="1"/>
  <c r="I30" i="4"/>
  <c r="C30" i="11" s="1"/>
  <c r="I29" i="4"/>
  <c r="C29" i="11" s="1"/>
  <c r="I28" i="4"/>
  <c r="C28" i="11" s="1"/>
  <c r="I27" i="4"/>
  <c r="C27" i="11" s="1"/>
  <c r="I26" i="4"/>
  <c r="C26" i="11" s="1"/>
  <c r="I25" i="4"/>
  <c r="C25" i="11" s="1"/>
  <c r="I24" i="4"/>
  <c r="C24" i="11" s="1"/>
  <c r="I23" i="4"/>
  <c r="C23" i="11" s="1"/>
  <c r="I22" i="4"/>
  <c r="C22" i="11" s="1"/>
  <c r="I21" i="4"/>
  <c r="C21" i="11" s="1"/>
  <c r="I20" i="4"/>
  <c r="C20" i="11" s="1"/>
  <c r="I19" i="4"/>
  <c r="C19" i="11" s="1"/>
  <c r="I18" i="4"/>
  <c r="C18" i="11" s="1"/>
  <c r="I17" i="4"/>
  <c r="C17" i="11" s="1"/>
  <c r="I16" i="4"/>
  <c r="C16" i="11" s="1"/>
  <c r="I15" i="4"/>
  <c r="C15" i="11" s="1"/>
  <c r="I14" i="4"/>
  <c r="C14" i="11" s="1"/>
  <c r="I13" i="4"/>
  <c r="C13" i="11" s="1"/>
  <c r="I12" i="4"/>
  <c r="C12" i="11" s="1"/>
  <c r="I11" i="4"/>
  <c r="C11" i="11" s="1"/>
  <c r="L9" i="11" s="1"/>
  <c r="I10" i="4"/>
  <c r="R713" i="11"/>
  <c r="R712" i="11"/>
  <c r="R711" i="11"/>
  <c r="R710" i="11"/>
  <c r="R709" i="11"/>
  <c r="R708" i="11"/>
  <c r="R707" i="11"/>
  <c r="R706" i="11"/>
  <c r="R705" i="11"/>
  <c r="R704" i="11"/>
  <c r="R703" i="11"/>
  <c r="R702" i="11"/>
  <c r="R701" i="11"/>
  <c r="R700" i="11"/>
  <c r="R699" i="11"/>
  <c r="R698" i="11"/>
  <c r="R697" i="11"/>
  <c r="R696" i="11"/>
  <c r="R695" i="11"/>
  <c r="R694" i="11"/>
  <c r="R693" i="11"/>
  <c r="R692" i="11"/>
  <c r="R691" i="11"/>
  <c r="R690" i="11"/>
  <c r="R689" i="11"/>
  <c r="R688" i="11"/>
  <c r="R687" i="11"/>
  <c r="R686" i="11"/>
  <c r="R685" i="11"/>
  <c r="R684" i="11"/>
  <c r="R683" i="11"/>
  <c r="R682" i="11"/>
  <c r="R681" i="11"/>
  <c r="R680" i="11"/>
  <c r="R679" i="11"/>
  <c r="R678" i="11"/>
  <c r="R677" i="11"/>
  <c r="R676" i="11"/>
  <c r="R675" i="11"/>
  <c r="R674" i="11"/>
  <c r="R673" i="11"/>
  <c r="R672" i="11"/>
  <c r="R671" i="11"/>
  <c r="R670" i="11"/>
  <c r="R669" i="11"/>
  <c r="R668" i="11"/>
  <c r="R667" i="11"/>
  <c r="R666" i="11"/>
  <c r="R665" i="11"/>
  <c r="R664" i="11"/>
  <c r="R663" i="11"/>
  <c r="R662" i="11"/>
  <c r="R661" i="11"/>
  <c r="R660" i="11"/>
  <c r="R659" i="11"/>
  <c r="R658" i="11"/>
  <c r="R657" i="11"/>
  <c r="R656" i="11"/>
  <c r="R655" i="11"/>
  <c r="R654" i="11"/>
  <c r="R653" i="11"/>
  <c r="R652" i="11"/>
  <c r="R651" i="11"/>
  <c r="R650" i="11"/>
  <c r="R649" i="11"/>
  <c r="R648" i="11"/>
  <c r="R647" i="11"/>
  <c r="R646" i="11"/>
  <c r="R645" i="11"/>
  <c r="R644" i="11"/>
  <c r="R643" i="11"/>
  <c r="R642" i="11"/>
  <c r="R641" i="11"/>
  <c r="R640" i="11"/>
  <c r="R639" i="11"/>
  <c r="R638" i="11"/>
  <c r="R637" i="11"/>
  <c r="R636" i="11"/>
  <c r="R635" i="11"/>
  <c r="R634" i="11"/>
  <c r="R633" i="11"/>
  <c r="R632" i="11"/>
  <c r="R631" i="11"/>
  <c r="R630" i="11"/>
  <c r="R629" i="11"/>
  <c r="R628" i="11"/>
  <c r="R627" i="11"/>
  <c r="R626" i="11"/>
  <c r="R625" i="11"/>
  <c r="R624" i="11"/>
  <c r="R623" i="11"/>
  <c r="R622" i="11"/>
  <c r="R621" i="11"/>
  <c r="R620" i="11"/>
  <c r="R619" i="11"/>
  <c r="R618" i="11"/>
  <c r="R617" i="11"/>
  <c r="R616" i="11"/>
  <c r="R615" i="11"/>
  <c r="R614" i="11"/>
  <c r="R613" i="11"/>
  <c r="R612" i="11"/>
  <c r="R611" i="11"/>
  <c r="R610" i="11"/>
  <c r="R609" i="11"/>
  <c r="R608" i="11"/>
  <c r="R607" i="11"/>
  <c r="R606" i="11"/>
  <c r="R605" i="11"/>
  <c r="R604" i="11"/>
  <c r="R603" i="11"/>
  <c r="R602" i="11"/>
  <c r="R601" i="11"/>
  <c r="R600" i="11"/>
  <c r="R599" i="11"/>
  <c r="R598" i="11"/>
  <c r="R597" i="11"/>
  <c r="R596" i="11"/>
  <c r="R595" i="11"/>
  <c r="R594" i="11"/>
  <c r="R593" i="11"/>
  <c r="R592" i="11"/>
  <c r="R591" i="11"/>
  <c r="R590" i="11"/>
  <c r="R589" i="11"/>
  <c r="R588" i="11"/>
  <c r="R587" i="11"/>
  <c r="R586" i="11"/>
  <c r="R585" i="11"/>
  <c r="R584" i="11"/>
  <c r="R583" i="11"/>
  <c r="R582" i="11"/>
  <c r="R581" i="11"/>
  <c r="R580" i="11"/>
  <c r="R579" i="11"/>
  <c r="R578" i="11"/>
  <c r="R577" i="11"/>
  <c r="R576" i="11"/>
  <c r="R575" i="11"/>
  <c r="R574" i="11"/>
  <c r="R573" i="11"/>
  <c r="R572" i="11"/>
  <c r="R571" i="11"/>
  <c r="R570" i="11"/>
  <c r="R569" i="11"/>
  <c r="R568" i="11"/>
  <c r="R567" i="11"/>
  <c r="R566" i="11"/>
  <c r="R565" i="11"/>
  <c r="R564" i="11"/>
  <c r="R563" i="11"/>
  <c r="R562" i="11"/>
  <c r="R561" i="11"/>
  <c r="R560" i="11"/>
  <c r="R559" i="11"/>
  <c r="R558" i="11"/>
  <c r="R557" i="11"/>
  <c r="R556" i="11"/>
  <c r="R555" i="11"/>
  <c r="R554" i="11"/>
  <c r="R553" i="11"/>
  <c r="R552" i="11"/>
  <c r="R551" i="11"/>
  <c r="R550" i="11"/>
  <c r="R549" i="11"/>
  <c r="R548" i="11"/>
  <c r="R547" i="11"/>
  <c r="R546" i="11"/>
  <c r="R545" i="11"/>
  <c r="R544" i="11"/>
  <c r="R543" i="11"/>
  <c r="R542" i="11"/>
  <c r="R541" i="11"/>
  <c r="R540" i="11"/>
  <c r="R539" i="11"/>
  <c r="R538" i="11"/>
  <c r="R537" i="11"/>
  <c r="R536" i="11"/>
  <c r="R535" i="11"/>
  <c r="R534" i="11"/>
  <c r="R533" i="11"/>
  <c r="R532" i="11"/>
  <c r="R531" i="11"/>
  <c r="R530" i="11"/>
  <c r="R529" i="11"/>
  <c r="R528" i="11"/>
  <c r="R527" i="11"/>
  <c r="R526" i="11"/>
  <c r="R525" i="11"/>
  <c r="R524" i="11"/>
  <c r="R523" i="11"/>
  <c r="R522" i="11"/>
  <c r="R521" i="11"/>
  <c r="R520" i="11"/>
  <c r="R519" i="11"/>
  <c r="R518" i="11"/>
  <c r="R517" i="11"/>
  <c r="R516" i="11"/>
  <c r="R515" i="11"/>
  <c r="R514" i="11"/>
  <c r="R513" i="11"/>
  <c r="R512" i="11"/>
  <c r="R511" i="11"/>
  <c r="R510" i="11"/>
  <c r="R509" i="11"/>
  <c r="R508" i="11"/>
  <c r="R507" i="11"/>
  <c r="R506" i="11"/>
  <c r="R505" i="11"/>
  <c r="R504" i="11"/>
  <c r="R503" i="11"/>
  <c r="R502" i="11"/>
  <c r="R501" i="11"/>
  <c r="R500" i="11"/>
  <c r="R499" i="11"/>
  <c r="R498" i="11"/>
  <c r="R497" i="11"/>
  <c r="R496" i="11"/>
  <c r="R495" i="11"/>
  <c r="R494" i="11"/>
  <c r="R493" i="11"/>
  <c r="R492" i="11"/>
  <c r="R491" i="11"/>
  <c r="R490" i="11"/>
  <c r="R489" i="11"/>
  <c r="R488" i="11"/>
  <c r="R487" i="11"/>
  <c r="R486" i="11"/>
  <c r="R485" i="11"/>
  <c r="R484" i="11"/>
  <c r="R483" i="11"/>
  <c r="R482" i="11"/>
  <c r="R481" i="11"/>
  <c r="R480" i="11"/>
  <c r="R479" i="11"/>
  <c r="R478" i="11"/>
  <c r="R477" i="11"/>
  <c r="R476" i="11"/>
  <c r="R475" i="11"/>
  <c r="R474" i="11"/>
  <c r="R473" i="11"/>
  <c r="R472" i="11"/>
  <c r="R471" i="11"/>
  <c r="R470" i="11"/>
  <c r="R469" i="11"/>
  <c r="R468" i="11"/>
  <c r="R467" i="11"/>
  <c r="R466" i="11"/>
  <c r="R465" i="11"/>
  <c r="R464" i="11"/>
  <c r="R463" i="11"/>
  <c r="R462" i="11"/>
  <c r="R461" i="11"/>
  <c r="R460" i="11"/>
  <c r="R459" i="11"/>
  <c r="R458" i="11"/>
  <c r="R457" i="11"/>
  <c r="R456" i="11"/>
  <c r="R455" i="11"/>
  <c r="R454" i="11"/>
  <c r="R453" i="11"/>
  <c r="R452" i="11"/>
  <c r="R451" i="11"/>
  <c r="R450" i="11"/>
  <c r="R449" i="11"/>
  <c r="R448" i="11"/>
  <c r="R447" i="11"/>
  <c r="R446" i="11"/>
  <c r="R445" i="11"/>
  <c r="R444" i="11"/>
  <c r="R443" i="11"/>
  <c r="R442" i="11"/>
  <c r="R441" i="11"/>
  <c r="R440" i="11"/>
  <c r="R439" i="11"/>
  <c r="R438" i="11"/>
  <c r="R437" i="11"/>
  <c r="R436" i="11"/>
  <c r="R435" i="11"/>
  <c r="R434" i="11"/>
  <c r="R433" i="11"/>
  <c r="R432" i="11"/>
  <c r="R431" i="11"/>
  <c r="R430" i="11"/>
  <c r="R429" i="11"/>
  <c r="R428" i="11"/>
  <c r="R427" i="11"/>
  <c r="R426" i="11"/>
  <c r="R425" i="11"/>
  <c r="R424" i="11"/>
  <c r="R423" i="11"/>
  <c r="R422" i="11"/>
  <c r="R421" i="11"/>
  <c r="R420" i="11"/>
  <c r="R419" i="11"/>
  <c r="R418" i="11"/>
  <c r="R417" i="11"/>
  <c r="R416" i="11"/>
  <c r="R415" i="11"/>
  <c r="R414" i="11"/>
  <c r="R413" i="11"/>
  <c r="R412" i="11"/>
  <c r="R411" i="11"/>
  <c r="R410" i="11"/>
  <c r="R409" i="11"/>
  <c r="R408" i="11"/>
  <c r="R407" i="11"/>
  <c r="R406" i="11"/>
  <c r="R405" i="11"/>
  <c r="R404" i="11"/>
  <c r="R403" i="11"/>
  <c r="R402" i="11"/>
  <c r="R401" i="11"/>
  <c r="R400" i="11"/>
  <c r="R399" i="11"/>
  <c r="R398" i="11"/>
  <c r="R397" i="11"/>
  <c r="R396" i="11"/>
  <c r="R395" i="11"/>
  <c r="R394" i="11"/>
  <c r="R393" i="11"/>
  <c r="R392" i="11"/>
  <c r="R391" i="11"/>
  <c r="R390" i="11"/>
  <c r="R389" i="11"/>
  <c r="R388" i="11"/>
  <c r="R387" i="11"/>
  <c r="R386" i="11"/>
  <c r="R385" i="11"/>
  <c r="R384" i="11"/>
  <c r="R383" i="11"/>
  <c r="R382" i="11"/>
  <c r="R381" i="11"/>
  <c r="R380" i="11"/>
  <c r="R379" i="11"/>
  <c r="R378" i="11"/>
  <c r="R377" i="11"/>
  <c r="R376" i="11"/>
  <c r="R375" i="11"/>
  <c r="R374" i="11"/>
  <c r="R373" i="11"/>
  <c r="R372" i="11"/>
  <c r="R371" i="11"/>
  <c r="R370" i="11"/>
  <c r="R369" i="11"/>
  <c r="R368" i="11"/>
  <c r="R367" i="11"/>
  <c r="R366" i="11"/>
  <c r="R365" i="11"/>
  <c r="R364" i="11"/>
  <c r="R363" i="11"/>
  <c r="R362" i="11"/>
  <c r="R361" i="11"/>
  <c r="R360" i="11"/>
  <c r="R359" i="11"/>
  <c r="R358" i="11"/>
  <c r="R357" i="11"/>
  <c r="R356" i="11"/>
  <c r="R355" i="11"/>
  <c r="R354" i="11"/>
  <c r="R353" i="11"/>
  <c r="R352" i="11"/>
  <c r="R351" i="11"/>
  <c r="R350" i="11"/>
  <c r="R349" i="11"/>
  <c r="R348" i="11"/>
  <c r="R347" i="11"/>
  <c r="R346" i="11"/>
  <c r="R345" i="11"/>
  <c r="R344" i="11"/>
  <c r="R343" i="11"/>
  <c r="R342" i="11"/>
  <c r="R341" i="11"/>
  <c r="R340" i="11"/>
  <c r="R339" i="11"/>
  <c r="R338" i="11"/>
  <c r="R337" i="11"/>
  <c r="R336" i="11"/>
  <c r="R335" i="11"/>
  <c r="R334" i="11"/>
  <c r="R333" i="11"/>
  <c r="R332" i="11"/>
  <c r="R331" i="11"/>
  <c r="R330" i="11"/>
  <c r="R329" i="11"/>
  <c r="R328" i="11"/>
  <c r="R327" i="11"/>
  <c r="R326" i="11"/>
  <c r="R325" i="11"/>
  <c r="R324" i="11"/>
  <c r="R323" i="11"/>
  <c r="R322" i="11"/>
  <c r="R321" i="11"/>
  <c r="R320" i="11"/>
  <c r="R319" i="11"/>
  <c r="R318" i="11"/>
  <c r="R317" i="11"/>
  <c r="R316" i="11"/>
  <c r="R315" i="11"/>
  <c r="R314" i="11"/>
  <c r="R313" i="11"/>
  <c r="R312" i="11"/>
  <c r="R311" i="11"/>
  <c r="R310" i="11"/>
  <c r="R309" i="11"/>
  <c r="R297" i="11"/>
  <c r="R296" i="11"/>
  <c r="R293" i="11"/>
  <c r="R219" i="11"/>
  <c r="R208" i="11"/>
  <c r="R192" i="11"/>
  <c r="R187" i="11"/>
  <c r="R178" i="11"/>
  <c r="R173" i="11"/>
  <c r="R134" i="11"/>
  <c r="R29" i="11"/>
  <c r="R21" i="11"/>
  <c r="R20" i="11"/>
  <c r="R19" i="11"/>
  <c r="R14" i="11"/>
  <c r="R10" i="11"/>
  <c r="R11" i="11"/>
  <c r="R12" i="11"/>
  <c r="R13" i="11"/>
  <c r="H14" i="17"/>
  <c r="H15" i="17"/>
  <c r="H16" i="17"/>
  <c r="R18" i="11"/>
  <c r="R22" i="11"/>
  <c r="R23" i="11"/>
  <c r="R24" i="11"/>
  <c r="R25" i="11"/>
  <c r="R26" i="11"/>
  <c r="R27" i="11"/>
  <c r="R28" i="11"/>
  <c r="R30" i="11"/>
  <c r="S31" i="11"/>
  <c r="R31" i="11" s="1"/>
  <c r="S32" i="11"/>
  <c r="R32" i="11" s="1"/>
  <c r="S33" i="11"/>
  <c r="H33" i="17" s="1"/>
  <c r="S34" i="11"/>
  <c r="R34" i="11" s="1"/>
  <c r="S35" i="11"/>
  <c r="R35" i="11" s="1"/>
  <c r="S36" i="11"/>
  <c r="R36" i="11" s="1"/>
  <c r="S37" i="11"/>
  <c r="R37" i="11" s="1"/>
  <c r="S38" i="11"/>
  <c r="R38" i="11" s="1"/>
  <c r="S39" i="11"/>
  <c r="R39" i="11" s="1"/>
  <c r="S40" i="11"/>
  <c r="R40" i="11" s="1"/>
  <c r="S41" i="11"/>
  <c r="R41" i="11" s="1"/>
  <c r="S42" i="11"/>
  <c r="R42" i="11" s="1"/>
  <c r="S43" i="11"/>
  <c r="R43" i="11" s="1"/>
  <c r="S44" i="11"/>
  <c r="R44" i="11" s="1"/>
  <c r="S45" i="11"/>
  <c r="R45" i="11" s="1"/>
  <c r="S46" i="11"/>
  <c r="R46" i="11" s="1"/>
  <c r="S47" i="11"/>
  <c r="R47" i="11" s="1"/>
  <c r="S48" i="11"/>
  <c r="R48" i="11" s="1"/>
  <c r="S49" i="11"/>
  <c r="R49" i="11" s="1"/>
  <c r="S50" i="11"/>
  <c r="R50" i="11" s="1"/>
  <c r="S51" i="11"/>
  <c r="R51" i="11" s="1"/>
  <c r="S52" i="11"/>
  <c r="R52" i="11" s="1"/>
  <c r="S53" i="11"/>
  <c r="R53" i="11" s="1"/>
  <c r="S54" i="11"/>
  <c r="R54" i="11" s="1"/>
  <c r="S55" i="11"/>
  <c r="R55" i="11" s="1"/>
  <c r="S56" i="11"/>
  <c r="R56" i="11" s="1"/>
  <c r="S57" i="11"/>
  <c r="R57" i="11" s="1"/>
  <c r="S58" i="11"/>
  <c r="H58" i="17" s="1"/>
  <c r="S59" i="11"/>
  <c r="R59" i="11" s="1"/>
  <c r="S60" i="11"/>
  <c r="R60" i="11" s="1"/>
  <c r="S61" i="11"/>
  <c r="R61" i="11" s="1"/>
  <c r="S62" i="11"/>
  <c r="R62" i="11" s="1"/>
  <c r="S63" i="11"/>
  <c r="R63" i="11" s="1"/>
  <c r="S64" i="11"/>
  <c r="R64" i="11" s="1"/>
  <c r="S65" i="11"/>
  <c r="R65" i="11" s="1"/>
  <c r="S66" i="11"/>
  <c r="R66" i="11" s="1"/>
  <c r="S67" i="11"/>
  <c r="R67" i="11" s="1"/>
  <c r="S68" i="11"/>
  <c r="R68" i="11" s="1"/>
  <c r="S69" i="11"/>
  <c r="R69" i="11" s="1"/>
  <c r="S70" i="11"/>
  <c r="R70" i="11" s="1"/>
  <c r="S71" i="11"/>
  <c r="R71" i="11" s="1"/>
  <c r="S72" i="11"/>
  <c r="R72" i="11" s="1"/>
  <c r="S73" i="11"/>
  <c r="R73" i="11" s="1"/>
  <c r="S74" i="11"/>
  <c r="R74" i="11" s="1"/>
  <c r="S75" i="11"/>
  <c r="R75" i="11" s="1"/>
  <c r="S76" i="11"/>
  <c r="R76" i="11" s="1"/>
  <c r="S77" i="11"/>
  <c r="R77" i="11" s="1"/>
  <c r="S78" i="11"/>
  <c r="R78" i="11" s="1"/>
  <c r="S79" i="11"/>
  <c r="R79" i="11" s="1"/>
  <c r="S80" i="11"/>
  <c r="R80" i="11" s="1"/>
  <c r="S81" i="11"/>
  <c r="R81" i="11" s="1"/>
  <c r="S82" i="11"/>
  <c r="R82" i="11" s="1"/>
  <c r="S83" i="11"/>
  <c r="R83" i="11" s="1"/>
  <c r="S84" i="11"/>
  <c r="R84" i="11" s="1"/>
  <c r="S85" i="11"/>
  <c r="R85" i="11" s="1"/>
  <c r="S86" i="11"/>
  <c r="R86" i="11" s="1"/>
  <c r="S87" i="11"/>
  <c r="R87" i="11" s="1"/>
  <c r="S88" i="11"/>
  <c r="R88" i="11" s="1"/>
  <c r="S89" i="11"/>
  <c r="R89" i="11" s="1"/>
  <c r="S90" i="11"/>
  <c r="R90" i="11" s="1"/>
  <c r="S91" i="11"/>
  <c r="R91" i="11" s="1"/>
  <c r="S92" i="11"/>
  <c r="R92" i="11" s="1"/>
  <c r="S93" i="11"/>
  <c r="R93" i="11" s="1"/>
  <c r="S94" i="11"/>
  <c r="R94" i="11" s="1"/>
  <c r="S95" i="11"/>
  <c r="R95" i="11" s="1"/>
  <c r="S96" i="11"/>
  <c r="R96" i="11" s="1"/>
  <c r="S97" i="11"/>
  <c r="R97" i="11" s="1"/>
  <c r="S98" i="11"/>
  <c r="R98" i="11" s="1"/>
  <c r="S99" i="11"/>
  <c r="R99" i="11" s="1"/>
  <c r="S100" i="11"/>
  <c r="R100" i="11" s="1"/>
  <c r="S101" i="11"/>
  <c r="R101" i="11" s="1"/>
  <c r="S102" i="11"/>
  <c r="R102" i="11" s="1"/>
  <c r="S103" i="11"/>
  <c r="R103" i="11" s="1"/>
  <c r="S104" i="11"/>
  <c r="R104" i="11" s="1"/>
  <c r="S105" i="11"/>
  <c r="R105" i="11" s="1"/>
  <c r="S106" i="11"/>
  <c r="R106" i="11" s="1"/>
  <c r="S107" i="11"/>
  <c r="R107" i="11" s="1"/>
  <c r="S108" i="11"/>
  <c r="R108" i="11" s="1"/>
  <c r="S109" i="11"/>
  <c r="R109" i="11" s="1"/>
  <c r="S110" i="11"/>
  <c r="R110" i="11" s="1"/>
  <c r="S111" i="11"/>
  <c r="R111" i="11" s="1"/>
  <c r="S112" i="11"/>
  <c r="R112" i="11" s="1"/>
  <c r="S113" i="11"/>
  <c r="R113" i="11" s="1"/>
  <c r="S114" i="11"/>
  <c r="R114" i="11" s="1"/>
  <c r="S115" i="11"/>
  <c r="R115" i="11" s="1"/>
  <c r="S116" i="11"/>
  <c r="R116" i="11" s="1"/>
  <c r="S117" i="11"/>
  <c r="R117" i="11" s="1"/>
  <c r="S118" i="11"/>
  <c r="R118" i="11" s="1"/>
  <c r="S119" i="11"/>
  <c r="R119" i="11" s="1"/>
  <c r="S120" i="11"/>
  <c r="R120" i="11" s="1"/>
  <c r="S121" i="11"/>
  <c r="R121" i="11" s="1"/>
  <c r="S122" i="11"/>
  <c r="R122" i="11" s="1"/>
  <c r="S123" i="11"/>
  <c r="R123" i="11" s="1"/>
  <c r="S124" i="11"/>
  <c r="R124" i="11" s="1"/>
  <c r="S125" i="11"/>
  <c r="R125" i="11" s="1"/>
  <c r="S126" i="11"/>
  <c r="R126" i="11" s="1"/>
  <c r="S127" i="11"/>
  <c r="R127" i="11" s="1"/>
  <c r="S128" i="11"/>
  <c r="R128" i="11" s="1"/>
  <c r="S129" i="11"/>
  <c r="R129" i="11" s="1"/>
  <c r="S130" i="11"/>
  <c r="R130" i="11" s="1"/>
  <c r="S131" i="11"/>
  <c r="R131" i="11" s="1"/>
  <c r="S132" i="11"/>
  <c r="R132" i="11" s="1"/>
  <c r="S133" i="11"/>
  <c r="R133" i="11" s="1"/>
  <c r="S134" i="11"/>
  <c r="H134" i="17" s="1"/>
  <c r="S135" i="11"/>
  <c r="R135" i="11" s="1"/>
  <c r="S136" i="11"/>
  <c r="R136" i="11" s="1"/>
  <c r="S137" i="11"/>
  <c r="R137" i="11" s="1"/>
  <c r="S138" i="11"/>
  <c r="R138" i="11" s="1"/>
  <c r="S139" i="11"/>
  <c r="R139" i="11" s="1"/>
  <c r="S140" i="11"/>
  <c r="R140" i="11" s="1"/>
  <c r="S141" i="11"/>
  <c r="R141" i="11" s="1"/>
  <c r="S142" i="11"/>
  <c r="R142" i="11" s="1"/>
  <c r="S143" i="11"/>
  <c r="R143" i="11" s="1"/>
  <c r="S144" i="11"/>
  <c r="R144" i="11" s="1"/>
  <c r="S145" i="11"/>
  <c r="R145" i="11" s="1"/>
  <c r="S146" i="11"/>
  <c r="R146" i="11" s="1"/>
  <c r="S147" i="11"/>
  <c r="R147" i="11" s="1"/>
  <c r="S148" i="11"/>
  <c r="R148" i="11" s="1"/>
  <c r="S149" i="11"/>
  <c r="R149" i="11" s="1"/>
  <c r="S150" i="11"/>
  <c r="R150" i="11" s="1"/>
  <c r="S151" i="11"/>
  <c r="R151" i="11" s="1"/>
  <c r="S152" i="11"/>
  <c r="R152" i="11" s="1"/>
  <c r="S153" i="11"/>
  <c r="R153" i="11" s="1"/>
  <c r="S154" i="11"/>
  <c r="R154" i="11" s="1"/>
  <c r="S155" i="11"/>
  <c r="R155" i="11" s="1"/>
  <c r="S156" i="11"/>
  <c r="R156" i="11" s="1"/>
  <c r="S157" i="11"/>
  <c r="R157" i="11" s="1"/>
  <c r="S158" i="11"/>
  <c r="R158" i="11" s="1"/>
  <c r="S159" i="11"/>
  <c r="R159" i="11" s="1"/>
  <c r="S160" i="11"/>
  <c r="R160" i="11" s="1"/>
  <c r="S161" i="11"/>
  <c r="R161" i="11" s="1"/>
  <c r="S162" i="11"/>
  <c r="R162" i="11" s="1"/>
  <c r="S163" i="11"/>
  <c r="R163" i="11" s="1"/>
  <c r="S164" i="11"/>
  <c r="R164" i="11" s="1"/>
  <c r="S165" i="11"/>
  <c r="R165" i="11" s="1"/>
  <c r="S166" i="11"/>
  <c r="R166" i="11" s="1"/>
  <c r="S167" i="11"/>
  <c r="R167" i="11" s="1"/>
  <c r="S168" i="11"/>
  <c r="R168" i="11" s="1"/>
  <c r="S169" i="11"/>
  <c r="R169" i="11" s="1"/>
  <c r="S170" i="11"/>
  <c r="R170" i="11" s="1"/>
  <c r="S171" i="11"/>
  <c r="R171" i="11" s="1"/>
  <c r="S172" i="11"/>
  <c r="R172" i="11" s="1"/>
  <c r="S173" i="11"/>
  <c r="S174" i="11"/>
  <c r="R174" i="11" s="1"/>
  <c r="S175" i="11"/>
  <c r="R175" i="11" s="1"/>
  <c r="S176" i="11"/>
  <c r="R176" i="11" s="1"/>
  <c r="S177" i="11"/>
  <c r="R177" i="11" s="1"/>
  <c r="S178" i="11"/>
  <c r="H178" i="17" s="1"/>
  <c r="S179" i="11"/>
  <c r="R179" i="11" s="1"/>
  <c r="S180" i="11"/>
  <c r="R180" i="11" s="1"/>
  <c r="S181" i="11"/>
  <c r="R181" i="11" s="1"/>
  <c r="S182" i="11"/>
  <c r="R182" i="11" s="1"/>
  <c r="S183" i="11"/>
  <c r="R183" i="11" s="1"/>
  <c r="S184" i="11"/>
  <c r="R184" i="11" s="1"/>
  <c r="S185" i="11"/>
  <c r="R185" i="11" s="1"/>
  <c r="S186" i="11"/>
  <c r="R186" i="11" s="1"/>
  <c r="S187" i="11"/>
  <c r="S188" i="11"/>
  <c r="R188" i="11" s="1"/>
  <c r="S189" i="11"/>
  <c r="R189" i="11" s="1"/>
  <c r="S190" i="11"/>
  <c r="R190" i="11" s="1"/>
  <c r="S191" i="11"/>
  <c r="R191" i="11" s="1"/>
  <c r="S192" i="11"/>
  <c r="S193" i="11"/>
  <c r="R193" i="11" s="1"/>
  <c r="S194" i="11"/>
  <c r="R194" i="11" s="1"/>
  <c r="S195" i="11"/>
  <c r="R195" i="11" s="1"/>
  <c r="S196" i="11"/>
  <c r="R196" i="11" s="1"/>
  <c r="S197" i="11"/>
  <c r="R197" i="11" s="1"/>
  <c r="S198" i="11"/>
  <c r="R198" i="11" s="1"/>
  <c r="S199" i="11"/>
  <c r="R199" i="11" s="1"/>
  <c r="S200" i="11"/>
  <c r="R200" i="11" s="1"/>
  <c r="S201" i="11"/>
  <c r="R201" i="11" s="1"/>
  <c r="S202" i="11"/>
  <c r="R202" i="11" s="1"/>
  <c r="S203" i="11"/>
  <c r="R203" i="11" s="1"/>
  <c r="S204" i="11"/>
  <c r="R204" i="11" s="1"/>
  <c r="S205" i="11"/>
  <c r="R205" i="11" s="1"/>
  <c r="S206" i="11"/>
  <c r="R206" i="11" s="1"/>
  <c r="S207" i="11"/>
  <c r="R207" i="11" s="1"/>
  <c r="S208" i="11"/>
  <c r="H208" i="17" s="1"/>
  <c r="S209" i="11"/>
  <c r="R209" i="11" s="1"/>
  <c r="S210" i="11"/>
  <c r="R210" i="11" s="1"/>
  <c r="S211" i="11"/>
  <c r="R211" i="11" s="1"/>
  <c r="S212" i="11"/>
  <c r="R212" i="11" s="1"/>
  <c r="S213" i="11"/>
  <c r="R213" i="11" s="1"/>
  <c r="S214" i="11"/>
  <c r="R214" i="11" s="1"/>
  <c r="S215" i="11"/>
  <c r="R215" i="11" s="1"/>
  <c r="S216" i="11"/>
  <c r="R216" i="11" s="1"/>
  <c r="S217" i="11"/>
  <c r="R217" i="11" s="1"/>
  <c r="S218" i="11"/>
  <c r="R218" i="11" s="1"/>
  <c r="S219" i="11"/>
  <c r="S220" i="11"/>
  <c r="R220" i="11" s="1"/>
  <c r="S221" i="11"/>
  <c r="R221" i="11" s="1"/>
  <c r="S222" i="11"/>
  <c r="R222" i="11" s="1"/>
  <c r="S223" i="11"/>
  <c r="R223" i="11" s="1"/>
  <c r="S224" i="11"/>
  <c r="R224" i="11" s="1"/>
  <c r="S225" i="11"/>
  <c r="R225" i="11" s="1"/>
  <c r="S226" i="11"/>
  <c r="R226" i="11" s="1"/>
  <c r="S227" i="11"/>
  <c r="R227" i="11" s="1"/>
  <c r="S228" i="11"/>
  <c r="R228" i="11" s="1"/>
  <c r="S229" i="11"/>
  <c r="R229" i="11" s="1"/>
  <c r="S230" i="11"/>
  <c r="R230" i="11" s="1"/>
  <c r="S231" i="11"/>
  <c r="R231" i="11" s="1"/>
  <c r="S232" i="11"/>
  <c r="R232" i="11" s="1"/>
  <c r="S233" i="11"/>
  <c r="R233" i="11" s="1"/>
  <c r="S234" i="11"/>
  <c r="R234" i="11" s="1"/>
  <c r="S235" i="11"/>
  <c r="R235" i="11" s="1"/>
  <c r="S236" i="11"/>
  <c r="R236" i="11" s="1"/>
  <c r="S237" i="11"/>
  <c r="R237" i="11" s="1"/>
  <c r="S238" i="11"/>
  <c r="R238" i="11" s="1"/>
  <c r="S239" i="11"/>
  <c r="R239" i="11" s="1"/>
  <c r="S240" i="11"/>
  <c r="R240" i="11" s="1"/>
  <c r="S241" i="11"/>
  <c r="R241" i="11" s="1"/>
  <c r="S242" i="11"/>
  <c r="R242" i="11" s="1"/>
  <c r="S243" i="11"/>
  <c r="R243" i="11" s="1"/>
  <c r="S244" i="11"/>
  <c r="R244" i="11" s="1"/>
  <c r="S245" i="11"/>
  <c r="R245" i="11" s="1"/>
  <c r="S246" i="11"/>
  <c r="R246" i="11" s="1"/>
  <c r="S247" i="11"/>
  <c r="R247" i="11" s="1"/>
  <c r="S248" i="11"/>
  <c r="R248" i="11" s="1"/>
  <c r="S249" i="11"/>
  <c r="R249" i="11" s="1"/>
  <c r="S250" i="11"/>
  <c r="R250" i="11" s="1"/>
  <c r="S251" i="11"/>
  <c r="R251" i="11" s="1"/>
  <c r="S252" i="11"/>
  <c r="R252" i="11" s="1"/>
  <c r="S253" i="11"/>
  <c r="R253" i="11" s="1"/>
  <c r="S254" i="11"/>
  <c r="R254" i="11" s="1"/>
  <c r="S255" i="11"/>
  <c r="R255" i="11" s="1"/>
  <c r="S256" i="11"/>
  <c r="R256" i="11" s="1"/>
  <c r="S257" i="11"/>
  <c r="R257" i="11" s="1"/>
  <c r="S258" i="11"/>
  <c r="R258" i="11" s="1"/>
  <c r="S259" i="11"/>
  <c r="R259" i="11" s="1"/>
  <c r="S260" i="11"/>
  <c r="R260" i="11" s="1"/>
  <c r="S261" i="11"/>
  <c r="R261" i="11" s="1"/>
  <c r="S262" i="11"/>
  <c r="R262" i="11" s="1"/>
  <c r="S263" i="11"/>
  <c r="R263" i="11" s="1"/>
  <c r="S264" i="11"/>
  <c r="R264" i="11" s="1"/>
  <c r="S265" i="11"/>
  <c r="R265" i="11" s="1"/>
  <c r="S266" i="11"/>
  <c r="R266" i="11" s="1"/>
  <c r="S267" i="11"/>
  <c r="R267" i="11" s="1"/>
  <c r="S268" i="11"/>
  <c r="R268" i="11" s="1"/>
  <c r="S269" i="11"/>
  <c r="R269" i="11" s="1"/>
  <c r="S270" i="11"/>
  <c r="R270" i="11" s="1"/>
  <c r="S271" i="11"/>
  <c r="R271" i="11" s="1"/>
  <c r="S272" i="11"/>
  <c r="R272" i="11" s="1"/>
  <c r="S273" i="11"/>
  <c r="R273" i="11" s="1"/>
  <c r="S274" i="11"/>
  <c r="R274" i="11" s="1"/>
  <c r="S275" i="11"/>
  <c r="R275" i="11" s="1"/>
  <c r="S276" i="11"/>
  <c r="R276" i="11" s="1"/>
  <c r="S277" i="11"/>
  <c r="R277" i="11" s="1"/>
  <c r="S278" i="11"/>
  <c r="R278" i="11" s="1"/>
  <c r="S279" i="11"/>
  <c r="R279" i="11" s="1"/>
  <c r="S280" i="11"/>
  <c r="R280" i="11" s="1"/>
  <c r="S281" i="11"/>
  <c r="R281" i="11" s="1"/>
  <c r="S282" i="11"/>
  <c r="R282" i="11" s="1"/>
  <c r="S283" i="11"/>
  <c r="R283" i="11" s="1"/>
  <c r="S284" i="11"/>
  <c r="R284" i="11" s="1"/>
  <c r="S285" i="11"/>
  <c r="R285" i="11" s="1"/>
  <c r="S286" i="11"/>
  <c r="R286" i="11" s="1"/>
  <c r="S287" i="11"/>
  <c r="R287" i="11" s="1"/>
  <c r="S288" i="11"/>
  <c r="R288" i="11" s="1"/>
  <c r="S289" i="11"/>
  <c r="R289" i="11" s="1"/>
  <c r="S290" i="11"/>
  <c r="R290" i="11" s="1"/>
  <c r="S291" i="11"/>
  <c r="R291" i="11" s="1"/>
  <c r="S292" i="11"/>
  <c r="R292" i="11" s="1"/>
  <c r="S293" i="11"/>
  <c r="S294" i="11"/>
  <c r="R294" i="11" s="1"/>
  <c r="S295" i="11"/>
  <c r="R295" i="11" s="1"/>
  <c r="S296" i="11"/>
  <c r="S297" i="11"/>
  <c r="H297" i="17" s="1"/>
  <c r="S298" i="11"/>
  <c r="R298" i="11" s="1"/>
  <c r="S299" i="11"/>
  <c r="R299" i="11" s="1"/>
  <c r="S300" i="11"/>
  <c r="R300" i="11" s="1"/>
  <c r="S301" i="11"/>
  <c r="R301" i="11" s="1"/>
  <c r="S302" i="11"/>
  <c r="R302" i="11" s="1"/>
  <c r="S303" i="11"/>
  <c r="R303" i="11" s="1"/>
  <c r="S304" i="11"/>
  <c r="R304" i="11" s="1"/>
  <c r="S305" i="11"/>
  <c r="R305" i="11" s="1"/>
  <c r="S306" i="11"/>
  <c r="R306" i="11" s="1"/>
  <c r="S307" i="11"/>
  <c r="R307" i="11" s="1"/>
  <c r="S308" i="11"/>
  <c r="R308" i="11" s="1"/>
  <c r="S309" i="11"/>
  <c r="S310" i="11"/>
  <c r="S311" i="11"/>
  <c r="S312" i="11"/>
  <c r="S313" i="11"/>
  <c r="H313" i="17" s="1"/>
  <c r="S314" i="11"/>
  <c r="S315" i="11"/>
  <c r="S316" i="11"/>
  <c r="S317" i="11"/>
  <c r="S318" i="11"/>
  <c r="S319" i="11"/>
  <c r="S320" i="11"/>
  <c r="S321" i="11"/>
  <c r="S322" i="11"/>
  <c r="S323" i="11"/>
  <c r="S324" i="11"/>
  <c r="S325" i="11"/>
  <c r="S326" i="11"/>
  <c r="S327" i="11"/>
  <c r="S328" i="11"/>
  <c r="S329" i="11"/>
  <c r="H329" i="17" s="1"/>
  <c r="S330" i="11"/>
  <c r="S331" i="11"/>
  <c r="S332" i="11"/>
  <c r="S333" i="11"/>
  <c r="S334" i="11"/>
  <c r="S335" i="11"/>
  <c r="S336" i="11"/>
  <c r="S337" i="11"/>
  <c r="S338" i="11"/>
  <c r="S339" i="11"/>
  <c r="S340" i="11"/>
  <c r="S341" i="11"/>
  <c r="S342" i="11"/>
  <c r="S343" i="11"/>
  <c r="S344" i="11"/>
  <c r="S345" i="11"/>
  <c r="H345" i="17" s="1"/>
  <c r="S346" i="11"/>
  <c r="S347" i="11"/>
  <c r="S348" i="11"/>
  <c r="H348" i="17" s="1"/>
  <c r="S349" i="11"/>
  <c r="S350" i="11"/>
  <c r="S351" i="11"/>
  <c r="S352" i="11"/>
  <c r="S353" i="11"/>
  <c r="S354" i="11"/>
  <c r="S355" i="11"/>
  <c r="S356" i="11"/>
  <c r="S357" i="11"/>
  <c r="S358" i="11"/>
  <c r="S359" i="11"/>
  <c r="S360" i="11"/>
  <c r="S361" i="11"/>
  <c r="H361" i="17" s="1"/>
  <c r="S362" i="11"/>
  <c r="S363" i="11"/>
  <c r="S364" i="11"/>
  <c r="S365" i="11"/>
  <c r="S366" i="11"/>
  <c r="S367" i="11"/>
  <c r="S368" i="11"/>
  <c r="S369" i="11"/>
  <c r="S370" i="11"/>
  <c r="S371" i="11"/>
  <c r="S372" i="11"/>
  <c r="S373" i="11"/>
  <c r="S374" i="11"/>
  <c r="S375" i="11"/>
  <c r="S376" i="11"/>
  <c r="S377" i="11"/>
  <c r="H377" i="17" s="1"/>
  <c r="S378" i="11"/>
  <c r="S379" i="11"/>
  <c r="S380" i="11"/>
  <c r="S381" i="11"/>
  <c r="S382" i="11"/>
  <c r="S383" i="11"/>
  <c r="S384" i="11"/>
  <c r="S385" i="11"/>
  <c r="S386" i="11"/>
  <c r="S387" i="11"/>
  <c r="S388" i="11"/>
  <c r="S389" i="11"/>
  <c r="S390" i="11"/>
  <c r="S391" i="11"/>
  <c r="S392" i="11"/>
  <c r="S393" i="11"/>
  <c r="H393" i="17" s="1"/>
  <c r="S394" i="11"/>
  <c r="S395" i="11"/>
  <c r="S396" i="11"/>
  <c r="S397" i="11"/>
  <c r="S398" i="11"/>
  <c r="S399" i="11"/>
  <c r="S400" i="11"/>
  <c r="S401" i="11"/>
  <c r="S402" i="11"/>
  <c r="S403" i="11"/>
  <c r="S404" i="11"/>
  <c r="S405" i="11"/>
  <c r="S406" i="11"/>
  <c r="S407" i="11"/>
  <c r="S408" i="11"/>
  <c r="S409" i="11"/>
  <c r="H409" i="17" s="1"/>
  <c r="S410" i="11"/>
  <c r="S411" i="11"/>
  <c r="S412" i="11"/>
  <c r="S413" i="11"/>
  <c r="S414" i="11"/>
  <c r="S415" i="11"/>
  <c r="S416" i="11"/>
  <c r="S417" i="11"/>
  <c r="S418" i="11"/>
  <c r="S419" i="11"/>
  <c r="S420" i="11"/>
  <c r="S421" i="11"/>
  <c r="S422" i="11"/>
  <c r="S423" i="11"/>
  <c r="S424" i="11"/>
  <c r="S425" i="11"/>
  <c r="H425" i="17" s="1"/>
  <c r="S426" i="11"/>
  <c r="S427" i="11"/>
  <c r="S428" i="11"/>
  <c r="S429" i="11"/>
  <c r="S430" i="11"/>
  <c r="S431" i="11"/>
  <c r="S432" i="11"/>
  <c r="S433" i="11"/>
  <c r="S434" i="11"/>
  <c r="S435" i="11"/>
  <c r="S436" i="11"/>
  <c r="S437" i="11"/>
  <c r="S438" i="11"/>
  <c r="S439" i="11"/>
  <c r="S440" i="11"/>
  <c r="S441" i="11"/>
  <c r="H441" i="17" s="1"/>
  <c r="S442" i="11"/>
  <c r="S443" i="11"/>
  <c r="S444" i="11"/>
  <c r="S445" i="11"/>
  <c r="S446" i="11"/>
  <c r="S447" i="11"/>
  <c r="S448" i="11"/>
  <c r="S449" i="11"/>
  <c r="S450" i="11"/>
  <c r="S451" i="11"/>
  <c r="S452" i="11"/>
  <c r="S453" i="11"/>
  <c r="S454" i="11"/>
  <c r="S455" i="11"/>
  <c r="S456" i="11"/>
  <c r="S457" i="11"/>
  <c r="H457" i="17" s="1"/>
  <c r="S458" i="11"/>
  <c r="S459" i="11"/>
  <c r="S460" i="11"/>
  <c r="S461" i="11"/>
  <c r="S462" i="11"/>
  <c r="S463" i="11"/>
  <c r="S464" i="11"/>
  <c r="S465" i="11"/>
  <c r="S466" i="11"/>
  <c r="S467" i="11"/>
  <c r="S468" i="11"/>
  <c r="S469" i="11"/>
  <c r="S470" i="11"/>
  <c r="S471" i="11"/>
  <c r="S472" i="11"/>
  <c r="S473" i="11"/>
  <c r="H473" i="17" s="1"/>
  <c r="S474" i="11"/>
  <c r="S475" i="11"/>
  <c r="S476" i="11"/>
  <c r="S477" i="11"/>
  <c r="S478" i="11"/>
  <c r="S479" i="11"/>
  <c r="S480" i="11"/>
  <c r="S481" i="11"/>
  <c r="S482" i="11"/>
  <c r="S483" i="11"/>
  <c r="S484" i="11"/>
  <c r="S485" i="11"/>
  <c r="S486" i="11"/>
  <c r="S487" i="11"/>
  <c r="S488" i="11"/>
  <c r="S489" i="11"/>
  <c r="H489" i="17" s="1"/>
  <c r="S490" i="11"/>
  <c r="S491" i="11"/>
  <c r="S492" i="11"/>
  <c r="S493" i="11"/>
  <c r="S494" i="11"/>
  <c r="S495" i="11"/>
  <c r="S496" i="11"/>
  <c r="S497" i="11"/>
  <c r="S498" i="11"/>
  <c r="S499" i="11"/>
  <c r="S500" i="11"/>
  <c r="S501" i="11"/>
  <c r="S502" i="11"/>
  <c r="S503" i="11"/>
  <c r="S504" i="11"/>
  <c r="S505" i="11"/>
  <c r="H505" i="17" s="1"/>
  <c r="S506" i="11"/>
  <c r="S507" i="11"/>
  <c r="S508" i="11"/>
  <c r="S509" i="11"/>
  <c r="S510" i="11"/>
  <c r="S511" i="11"/>
  <c r="S512" i="11"/>
  <c r="S513" i="11"/>
  <c r="S514" i="11"/>
  <c r="S515" i="11"/>
  <c r="S516" i="11"/>
  <c r="S517" i="11"/>
  <c r="S518" i="11"/>
  <c r="S519" i="11"/>
  <c r="S520" i="11"/>
  <c r="S521" i="11"/>
  <c r="H521" i="17" s="1"/>
  <c r="S522" i="11"/>
  <c r="S523" i="11"/>
  <c r="S524" i="11"/>
  <c r="S525" i="11"/>
  <c r="S526" i="11"/>
  <c r="S527" i="11"/>
  <c r="S528" i="11"/>
  <c r="S529" i="11"/>
  <c r="S530" i="11"/>
  <c r="S531" i="11"/>
  <c r="S532" i="11"/>
  <c r="S533" i="11"/>
  <c r="S534" i="11"/>
  <c r="S535" i="11"/>
  <c r="S536" i="11"/>
  <c r="S537" i="11"/>
  <c r="H537" i="17" s="1"/>
  <c r="S538" i="11"/>
  <c r="S539" i="11"/>
  <c r="S540" i="11"/>
  <c r="S541" i="11"/>
  <c r="S542" i="11"/>
  <c r="S543" i="11"/>
  <c r="S544" i="11"/>
  <c r="S545" i="11"/>
  <c r="S546" i="11"/>
  <c r="S547" i="11"/>
  <c r="S548" i="11"/>
  <c r="S549" i="11"/>
  <c r="S550" i="11"/>
  <c r="S551" i="11"/>
  <c r="S552" i="11"/>
  <c r="S553" i="11"/>
  <c r="H553" i="17" s="1"/>
  <c r="S554" i="11"/>
  <c r="S555" i="11"/>
  <c r="S556" i="11"/>
  <c r="S557" i="11"/>
  <c r="S558" i="11"/>
  <c r="S559" i="11"/>
  <c r="S560" i="11"/>
  <c r="S561" i="11"/>
  <c r="S562" i="11"/>
  <c r="S563" i="11"/>
  <c r="S564" i="11"/>
  <c r="S565" i="11"/>
  <c r="S566" i="11"/>
  <c r="S567" i="11"/>
  <c r="S568" i="11"/>
  <c r="S569" i="11"/>
  <c r="H569" i="17" s="1"/>
  <c r="S570" i="11"/>
  <c r="S571" i="11"/>
  <c r="S572" i="11"/>
  <c r="S573" i="11"/>
  <c r="S574" i="11"/>
  <c r="S575" i="11"/>
  <c r="S576" i="11"/>
  <c r="S577" i="11"/>
  <c r="S578" i="11"/>
  <c r="S579" i="11"/>
  <c r="S580" i="11"/>
  <c r="S581" i="11"/>
  <c r="S582" i="11"/>
  <c r="S583" i="11"/>
  <c r="S584" i="11"/>
  <c r="S585" i="11"/>
  <c r="H585" i="17" s="1"/>
  <c r="S586" i="11"/>
  <c r="S587" i="11"/>
  <c r="S588" i="11"/>
  <c r="S589" i="11"/>
  <c r="S590" i="11"/>
  <c r="S591" i="11"/>
  <c r="S592" i="11"/>
  <c r="S593" i="11"/>
  <c r="S594" i="11"/>
  <c r="S595" i="11"/>
  <c r="S596" i="11"/>
  <c r="S597" i="11"/>
  <c r="S598" i="11"/>
  <c r="S599" i="11"/>
  <c r="S600" i="11"/>
  <c r="S601" i="11"/>
  <c r="H601" i="17" s="1"/>
  <c r="S602" i="11"/>
  <c r="S603" i="11"/>
  <c r="S604" i="11"/>
  <c r="S605" i="11"/>
  <c r="S606" i="11"/>
  <c r="S607" i="11"/>
  <c r="S608" i="11"/>
  <c r="S609" i="11"/>
  <c r="S610" i="11"/>
  <c r="S611" i="11"/>
  <c r="S612" i="11"/>
  <c r="S613" i="11"/>
  <c r="S614" i="11"/>
  <c r="S615" i="11"/>
  <c r="H615" i="17" s="1"/>
  <c r="S616" i="11"/>
  <c r="S617" i="11"/>
  <c r="H617" i="17" s="1"/>
  <c r="S618" i="11"/>
  <c r="S619" i="11"/>
  <c r="S620" i="11"/>
  <c r="S621" i="11"/>
  <c r="S622" i="11"/>
  <c r="S623" i="11"/>
  <c r="S624" i="11"/>
  <c r="S625" i="11"/>
  <c r="S626" i="11"/>
  <c r="S627" i="11"/>
  <c r="S628" i="11"/>
  <c r="S629" i="11"/>
  <c r="S630" i="11"/>
  <c r="S631" i="11"/>
  <c r="S632" i="11"/>
  <c r="S633" i="11"/>
  <c r="H633" i="17" s="1"/>
  <c r="S634" i="11"/>
  <c r="S635" i="11"/>
  <c r="S636" i="11"/>
  <c r="S637" i="11"/>
  <c r="S638" i="11"/>
  <c r="S639" i="11"/>
  <c r="S640" i="11"/>
  <c r="S641" i="11"/>
  <c r="S642" i="11"/>
  <c r="S643" i="11"/>
  <c r="S644" i="11"/>
  <c r="S645" i="11"/>
  <c r="S646" i="11"/>
  <c r="S647" i="11"/>
  <c r="S648" i="11"/>
  <c r="S649" i="11"/>
  <c r="H649" i="17" s="1"/>
  <c r="S650" i="11"/>
  <c r="S651" i="11"/>
  <c r="S652" i="11"/>
  <c r="S653" i="11"/>
  <c r="S654" i="11"/>
  <c r="S655" i="11"/>
  <c r="S656" i="11"/>
  <c r="S657" i="11"/>
  <c r="S658" i="11"/>
  <c r="S659" i="11"/>
  <c r="S660" i="11"/>
  <c r="S661" i="11"/>
  <c r="S662" i="11"/>
  <c r="S663" i="11"/>
  <c r="S664" i="11"/>
  <c r="S665" i="11"/>
  <c r="H665" i="17" s="1"/>
  <c r="S666" i="11"/>
  <c r="S667" i="11"/>
  <c r="S668" i="11"/>
  <c r="S669" i="11"/>
  <c r="S670" i="11"/>
  <c r="S671" i="11"/>
  <c r="S672" i="11"/>
  <c r="S673" i="11"/>
  <c r="S674" i="11"/>
  <c r="S675" i="11"/>
  <c r="S676" i="11"/>
  <c r="S677" i="11"/>
  <c r="S678" i="11"/>
  <c r="S679" i="11"/>
  <c r="S680" i="11"/>
  <c r="S681" i="11"/>
  <c r="H681" i="17" s="1"/>
  <c r="S682" i="11"/>
  <c r="S683" i="11"/>
  <c r="S684" i="11"/>
  <c r="S685" i="11"/>
  <c r="S686" i="11"/>
  <c r="S687" i="11"/>
  <c r="S688" i="11"/>
  <c r="S689" i="11"/>
  <c r="S690" i="11"/>
  <c r="S691" i="11"/>
  <c r="S692" i="11"/>
  <c r="S693" i="11"/>
  <c r="S694" i="11"/>
  <c r="S695" i="11"/>
  <c r="S696" i="11"/>
  <c r="S697" i="11"/>
  <c r="H697" i="17" s="1"/>
  <c r="S698" i="11"/>
  <c r="S699" i="11"/>
  <c r="S700" i="11"/>
  <c r="S701" i="11"/>
  <c r="S702" i="11"/>
  <c r="S703" i="11"/>
  <c r="S704" i="11"/>
  <c r="S705" i="11"/>
  <c r="S706" i="11"/>
  <c r="S707" i="11"/>
  <c r="S708" i="11"/>
  <c r="S709" i="11"/>
  <c r="S710" i="11"/>
  <c r="S711" i="11"/>
  <c r="S712" i="11"/>
  <c r="S713" i="11"/>
  <c r="H713" i="17" s="1"/>
  <c r="AW713" i="4"/>
  <c r="AV713" i="4"/>
  <c r="AU713" i="4"/>
  <c r="AT713" i="4"/>
  <c r="AS713" i="4"/>
  <c r="AR713" i="4"/>
  <c r="AQ713" i="4"/>
  <c r="AP713" i="4"/>
  <c r="AO713" i="4"/>
  <c r="AN713" i="4"/>
  <c r="AM713" i="4"/>
  <c r="AL713" i="4"/>
  <c r="AK713" i="4"/>
  <c r="AJ713" i="4"/>
  <c r="AI713" i="4"/>
  <c r="AH713" i="4"/>
  <c r="AG713" i="4"/>
  <c r="AF713" i="4"/>
  <c r="AW712" i="4"/>
  <c r="AV712" i="4"/>
  <c r="AU712" i="4"/>
  <c r="AT712" i="4"/>
  <c r="AS712" i="4"/>
  <c r="AR712" i="4"/>
  <c r="AQ712" i="4"/>
  <c r="AP712" i="4"/>
  <c r="AO712" i="4"/>
  <c r="AN712" i="4"/>
  <c r="AM712" i="4"/>
  <c r="AL712" i="4"/>
  <c r="AK712" i="4"/>
  <c r="AJ712" i="4"/>
  <c r="AI712" i="4"/>
  <c r="AH712" i="4"/>
  <c r="AG712" i="4"/>
  <c r="AF712" i="4"/>
  <c r="AW711" i="4"/>
  <c r="AV711" i="4"/>
  <c r="AU711" i="4"/>
  <c r="AT711" i="4"/>
  <c r="AS711" i="4"/>
  <c r="AR711" i="4"/>
  <c r="AQ711" i="4"/>
  <c r="AP711" i="4"/>
  <c r="AO711" i="4"/>
  <c r="AN711" i="4"/>
  <c r="AM711" i="4"/>
  <c r="AL711" i="4"/>
  <c r="AK711" i="4"/>
  <c r="AJ711" i="4"/>
  <c r="AI711" i="4"/>
  <c r="AH711" i="4"/>
  <c r="AG711" i="4"/>
  <c r="AF711" i="4"/>
  <c r="AW710" i="4"/>
  <c r="AV710" i="4"/>
  <c r="AU710" i="4"/>
  <c r="AT710" i="4"/>
  <c r="AS710" i="4"/>
  <c r="AR710" i="4"/>
  <c r="AQ710" i="4"/>
  <c r="AP710" i="4"/>
  <c r="AO710" i="4"/>
  <c r="AN710" i="4"/>
  <c r="AM710" i="4"/>
  <c r="AL710" i="4"/>
  <c r="AK710" i="4"/>
  <c r="AJ710" i="4"/>
  <c r="AI710" i="4"/>
  <c r="AH710" i="4"/>
  <c r="AG710" i="4"/>
  <c r="AF710" i="4"/>
  <c r="AW709" i="4"/>
  <c r="AV709" i="4"/>
  <c r="AU709" i="4"/>
  <c r="AT709" i="4"/>
  <c r="AS709" i="4"/>
  <c r="AR709" i="4"/>
  <c r="AQ709" i="4"/>
  <c r="AP709" i="4"/>
  <c r="AO709" i="4"/>
  <c r="AN709" i="4"/>
  <c r="AM709" i="4"/>
  <c r="AL709" i="4"/>
  <c r="AK709" i="4"/>
  <c r="AJ709" i="4"/>
  <c r="AI709" i="4"/>
  <c r="AH709" i="4"/>
  <c r="AG709" i="4"/>
  <c r="AF709" i="4"/>
  <c r="AW708" i="4"/>
  <c r="AV708" i="4"/>
  <c r="AU708" i="4"/>
  <c r="AT708" i="4"/>
  <c r="AS708" i="4"/>
  <c r="AR708" i="4"/>
  <c r="AQ708" i="4"/>
  <c r="AP708" i="4"/>
  <c r="AO708" i="4"/>
  <c r="AN708" i="4"/>
  <c r="AM708" i="4"/>
  <c r="AL708" i="4"/>
  <c r="AK708" i="4"/>
  <c r="AJ708" i="4"/>
  <c r="AI708" i="4"/>
  <c r="AH708" i="4"/>
  <c r="AG708" i="4"/>
  <c r="AF708" i="4"/>
  <c r="AW707" i="4"/>
  <c r="AV707" i="4"/>
  <c r="AU707" i="4"/>
  <c r="AT707" i="4"/>
  <c r="AS707" i="4"/>
  <c r="AR707" i="4"/>
  <c r="AQ707" i="4"/>
  <c r="AP707" i="4"/>
  <c r="AO707" i="4"/>
  <c r="AN707" i="4"/>
  <c r="AM707" i="4"/>
  <c r="AL707" i="4"/>
  <c r="AK707" i="4"/>
  <c r="AJ707" i="4"/>
  <c r="AI707" i="4"/>
  <c r="AH707" i="4"/>
  <c r="AG707" i="4"/>
  <c r="AF707" i="4"/>
  <c r="AW706" i="4"/>
  <c r="AV706" i="4"/>
  <c r="AU706" i="4"/>
  <c r="AT706" i="4"/>
  <c r="AS706" i="4"/>
  <c r="AR706" i="4"/>
  <c r="AQ706" i="4"/>
  <c r="AP706" i="4"/>
  <c r="AO706" i="4"/>
  <c r="AN706" i="4"/>
  <c r="AM706" i="4"/>
  <c r="AL706" i="4"/>
  <c r="AK706" i="4"/>
  <c r="AJ706" i="4"/>
  <c r="AI706" i="4"/>
  <c r="AH706" i="4"/>
  <c r="AG706" i="4"/>
  <c r="AF706" i="4"/>
  <c r="AW705" i="4"/>
  <c r="AV705" i="4"/>
  <c r="AU705" i="4"/>
  <c r="AT705" i="4"/>
  <c r="AS705" i="4"/>
  <c r="AR705" i="4"/>
  <c r="AQ705" i="4"/>
  <c r="AP705" i="4"/>
  <c r="AO705" i="4"/>
  <c r="AN705" i="4"/>
  <c r="AM705" i="4"/>
  <c r="AL705" i="4"/>
  <c r="AK705" i="4"/>
  <c r="AJ705" i="4"/>
  <c r="AI705" i="4"/>
  <c r="AH705" i="4"/>
  <c r="AG705" i="4"/>
  <c r="AF705" i="4"/>
  <c r="AW704" i="4"/>
  <c r="AV704" i="4"/>
  <c r="AU704" i="4"/>
  <c r="AT704" i="4"/>
  <c r="AS704" i="4"/>
  <c r="AR704" i="4"/>
  <c r="AQ704" i="4"/>
  <c r="AP704" i="4"/>
  <c r="AO704" i="4"/>
  <c r="AN704" i="4"/>
  <c r="AM704" i="4"/>
  <c r="AL704" i="4"/>
  <c r="AK704" i="4"/>
  <c r="AJ704" i="4"/>
  <c r="AI704" i="4"/>
  <c r="AH704" i="4"/>
  <c r="AG704" i="4"/>
  <c r="AF704" i="4"/>
  <c r="AW703" i="4"/>
  <c r="AV703" i="4"/>
  <c r="AU703" i="4"/>
  <c r="AT703" i="4"/>
  <c r="AS703" i="4"/>
  <c r="AR703" i="4"/>
  <c r="AQ703" i="4"/>
  <c r="AP703" i="4"/>
  <c r="AO703" i="4"/>
  <c r="AN703" i="4"/>
  <c r="AM703" i="4"/>
  <c r="AL703" i="4"/>
  <c r="AK703" i="4"/>
  <c r="AJ703" i="4"/>
  <c r="AI703" i="4"/>
  <c r="AH703" i="4"/>
  <c r="AG703" i="4"/>
  <c r="AF703" i="4"/>
  <c r="AW702" i="4"/>
  <c r="AV702" i="4"/>
  <c r="AU702" i="4"/>
  <c r="AT702" i="4"/>
  <c r="AS702" i="4"/>
  <c r="AR702" i="4"/>
  <c r="AQ702" i="4"/>
  <c r="AP702" i="4"/>
  <c r="AO702" i="4"/>
  <c r="AN702" i="4"/>
  <c r="AM702" i="4"/>
  <c r="AL702" i="4"/>
  <c r="AK702" i="4"/>
  <c r="AJ702" i="4"/>
  <c r="AI702" i="4"/>
  <c r="AH702" i="4"/>
  <c r="AG702" i="4"/>
  <c r="AF702" i="4"/>
  <c r="AW701" i="4"/>
  <c r="AV701" i="4"/>
  <c r="AU701" i="4"/>
  <c r="AT701" i="4"/>
  <c r="AS701" i="4"/>
  <c r="AR701" i="4"/>
  <c r="AQ701" i="4"/>
  <c r="AP701" i="4"/>
  <c r="AO701" i="4"/>
  <c r="AN701" i="4"/>
  <c r="AM701" i="4"/>
  <c r="AL701" i="4"/>
  <c r="AK701" i="4"/>
  <c r="AJ701" i="4"/>
  <c r="AI701" i="4"/>
  <c r="AH701" i="4"/>
  <c r="AG701" i="4"/>
  <c r="AF701" i="4"/>
  <c r="AW700" i="4"/>
  <c r="AV700" i="4"/>
  <c r="AU700" i="4"/>
  <c r="AT700" i="4"/>
  <c r="AS700" i="4"/>
  <c r="AR700" i="4"/>
  <c r="AQ700" i="4"/>
  <c r="AP700" i="4"/>
  <c r="AO700" i="4"/>
  <c r="AN700" i="4"/>
  <c r="AM700" i="4"/>
  <c r="AL700" i="4"/>
  <c r="AK700" i="4"/>
  <c r="AJ700" i="4"/>
  <c r="AI700" i="4"/>
  <c r="AH700" i="4"/>
  <c r="AG700" i="4"/>
  <c r="AF700" i="4"/>
  <c r="AW699" i="4"/>
  <c r="AV699" i="4"/>
  <c r="AU699" i="4"/>
  <c r="AT699" i="4"/>
  <c r="AS699" i="4"/>
  <c r="AR699" i="4"/>
  <c r="AQ699" i="4"/>
  <c r="AP699" i="4"/>
  <c r="AO699" i="4"/>
  <c r="AN699" i="4"/>
  <c r="AM699" i="4"/>
  <c r="AL699" i="4"/>
  <c r="AK699" i="4"/>
  <c r="AJ699" i="4"/>
  <c r="AI699" i="4"/>
  <c r="AH699" i="4"/>
  <c r="AG699" i="4"/>
  <c r="AF699" i="4"/>
  <c r="AW698" i="4"/>
  <c r="AV698" i="4"/>
  <c r="AU698" i="4"/>
  <c r="AT698" i="4"/>
  <c r="AS698" i="4"/>
  <c r="AR698" i="4"/>
  <c r="AQ698" i="4"/>
  <c r="AP698" i="4"/>
  <c r="AO698" i="4"/>
  <c r="AN698" i="4"/>
  <c r="AM698" i="4"/>
  <c r="AL698" i="4"/>
  <c r="AK698" i="4"/>
  <c r="AJ698" i="4"/>
  <c r="AI698" i="4"/>
  <c r="AH698" i="4"/>
  <c r="AG698" i="4"/>
  <c r="AF698" i="4"/>
  <c r="AW697" i="4"/>
  <c r="AV697" i="4"/>
  <c r="AU697" i="4"/>
  <c r="AT697" i="4"/>
  <c r="AS697" i="4"/>
  <c r="AR697" i="4"/>
  <c r="AQ697" i="4"/>
  <c r="AP697" i="4"/>
  <c r="AO697" i="4"/>
  <c r="AN697" i="4"/>
  <c r="AM697" i="4"/>
  <c r="AL697" i="4"/>
  <c r="AK697" i="4"/>
  <c r="AJ697" i="4"/>
  <c r="AI697" i="4"/>
  <c r="AH697" i="4"/>
  <c r="AG697" i="4"/>
  <c r="AF697" i="4"/>
  <c r="AW696" i="4"/>
  <c r="AV696" i="4"/>
  <c r="AU696" i="4"/>
  <c r="AT696" i="4"/>
  <c r="AS696" i="4"/>
  <c r="AR696" i="4"/>
  <c r="AQ696" i="4"/>
  <c r="AP696" i="4"/>
  <c r="AO696" i="4"/>
  <c r="AN696" i="4"/>
  <c r="AM696" i="4"/>
  <c r="AL696" i="4"/>
  <c r="AK696" i="4"/>
  <c r="AJ696" i="4"/>
  <c r="AI696" i="4"/>
  <c r="AH696" i="4"/>
  <c r="AG696" i="4"/>
  <c r="AF696" i="4"/>
  <c r="AW695" i="4"/>
  <c r="AV695" i="4"/>
  <c r="AU695" i="4"/>
  <c r="AT695" i="4"/>
  <c r="AS695" i="4"/>
  <c r="AR695" i="4"/>
  <c r="AQ695" i="4"/>
  <c r="AP695" i="4"/>
  <c r="AO695" i="4"/>
  <c r="AN695" i="4"/>
  <c r="AM695" i="4"/>
  <c r="AL695" i="4"/>
  <c r="AK695" i="4"/>
  <c r="AJ695" i="4"/>
  <c r="AI695" i="4"/>
  <c r="AH695" i="4"/>
  <c r="AG695" i="4"/>
  <c r="AF695" i="4"/>
  <c r="AW694" i="4"/>
  <c r="AV694" i="4"/>
  <c r="AU694" i="4"/>
  <c r="AT694" i="4"/>
  <c r="AS694" i="4"/>
  <c r="AR694" i="4"/>
  <c r="AQ694" i="4"/>
  <c r="AP694" i="4"/>
  <c r="AO694" i="4"/>
  <c r="AN694" i="4"/>
  <c r="AM694" i="4"/>
  <c r="AL694" i="4"/>
  <c r="AK694" i="4"/>
  <c r="AJ694" i="4"/>
  <c r="AI694" i="4"/>
  <c r="AH694" i="4"/>
  <c r="AG694" i="4"/>
  <c r="AF694" i="4"/>
  <c r="AW693" i="4"/>
  <c r="AV693" i="4"/>
  <c r="AU693" i="4"/>
  <c r="AT693" i="4"/>
  <c r="AS693" i="4"/>
  <c r="AR693" i="4"/>
  <c r="AQ693" i="4"/>
  <c r="AP693" i="4"/>
  <c r="AO693" i="4"/>
  <c r="AN693" i="4"/>
  <c r="AM693" i="4"/>
  <c r="AL693" i="4"/>
  <c r="AK693" i="4"/>
  <c r="AJ693" i="4"/>
  <c r="AI693" i="4"/>
  <c r="AH693" i="4"/>
  <c r="AG693" i="4"/>
  <c r="AF693" i="4"/>
  <c r="AW692" i="4"/>
  <c r="AV692" i="4"/>
  <c r="AU692" i="4"/>
  <c r="AT692" i="4"/>
  <c r="AS692" i="4"/>
  <c r="AR692" i="4"/>
  <c r="AQ692" i="4"/>
  <c r="AP692" i="4"/>
  <c r="AO692" i="4"/>
  <c r="AN692" i="4"/>
  <c r="AM692" i="4"/>
  <c r="AL692" i="4"/>
  <c r="AK692" i="4"/>
  <c r="AJ692" i="4"/>
  <c r="AI692" i="4"/>
  <c r="AH692" i="4"/>
  <c r="AG692" i="4"/>
  <c r="AF692" i="4"/>
  <c r="AW691" i="4"/>
  <c r="AV691" i="4"/>
  <c r="AU691" i="4"/>
  <c r="AT691" i="4"/>
  <c r="AS691" i="4"/>
  <c r="AR691" i="4"/>
  <c r="AQ691" i="4"/>
  <c r="AP691" i="4"/>
  <c r="AO691" i="4"/>
  <c r="AN691" i="4"/>
  <c r="AM691" i="4"/>
  <c r="AL691" i="4"/>
  <c r="AK691" i="4"/>
  <c r="AJ691" i="4"/>
  <c r="AI691" i="4"/>
  <c r="AH691" i="4"/>
  <c r="AG691" i="4"/>
  <c r="AF691" i="4"/>
  <c r="AW690" i="4"/>
  <c r="AV690" i="4"/>
  <c r="AU690" i="4"/>
  <c r="AT690" i="4"/>
  <c r="AS690" i="4"/>
  <c r="AR690" i="4"/>
  <c r="AQ690" i="4"/>
  <c r="AP690" i="4"/>
  <c r="AO690" i="4"/>
  <c r="AN690" i="4"/>
  <c r="AM690" i="4"/>
  <c r="AL690" i="4"/>
  <c r="AK690" i="4"/>
  <c r="AJ690" i="4"/>
  <c r="AI690" i="4"/>
  <c r="AH690" i="4"/>
  <c r="AG690" i="4"/>
  <c r="AF690" i="4"/>
  <c r="AW689" i="4"/>
  <c r="AV689" i="4"/>
  <c r="AU689" i="4"/>
  <c r="AT689" i="4"/>
  <c r="AS689" i="4"/>
  <c r="AR689" i="4"/>
  <c r="AQ689" i="4"/>
  <c r="AP689" i="4"/>
  <c r="AO689" i="4"/>
  <c r="AN689" i="4"/>
  <c r="AM689" i="4"/>
  <c r="AL689" i="4"/>
  <c r="AK689" i="4"/>
  <c r="AJ689" i="4"/>
  <c r="AI689" i="4"/>
  <c r="AH689" i="4"/>
  <c r="AG689" i="4"/>
  <c r="AF689" i="4"/>
  <c r="AW688" i="4"/>
  <c r="AV688" i="4"/>
  <c r="AU688" i="4"/>
  <c r="AT688" i="4"/>
  <c r="AS688" i="4"/>
  <c r="AR688" i="4"/>
  <c r="AQ688" i="4"/>
  <c r="AP688" i="4"/>
  <c r="AO688" i="4"/>
  <c r="AN688" i="4"/>
  <c r="AM688" i="4"/>
  <c r="AL688" i="4"/>
  <c r="AK688" i="4"/>
  <c r="AJ688" i="4"/>
  <c r="AI688" i="4"/>
  <c r="AH688" i="4"/>
  <c r="AG688" i="4"/>
  <c r="AF688" i="4"/>
  <c r="AW687" i="4"/>
  <c r="AV687" i="4"/>
  <c r="AU687" i="4"/>
  <c r="AT687" i="4"/>
  <c r="AS687" i="4"/>
  <c r="AR687" i="4"/>
  <c r="AQ687" i="4"/>
  <c r="AP687" i="4"/>
  <c r="AO687" i="4"/>
  <c r="AN687" i="4"/>
  <c r="AM687" i="4"/>
  <c r="AL687" i="4"/>
  <c r="AK687" i="4"/>
  <c r="AJ687" i="4"/>
  <c r="AI687" i="4"/>
  <c r="AH687" i="4"/>
  <c r="AG687" i="4"/>
  <c r="AF687" i="4"/>
  <c r="AW686" i="4"/>
  <c r="AV686" i="4"/>
  <c r="AU686" i="4"/>
  <c r="AT686" i="4"/>
  <c r="AS686" i="4"/>
  <c r="AR686" i="4"/>
  <c r="AQ686" i="4"/>
  <c r="AP686" i="4"/>
  <c r="AO686" i="4"/>
  <c r="AN686" i="4"/>
  <c r="AM686" i="4"/>
  <c r="AL686" i="4"/>
  <c r="AK686" i="4"/>
  <c r="AJ686" i="4"/>
  <c r="AI686" i="4"/>
  <c r="AH686" i="4"/>
  <c r="AG686" i="4"/>
  <c r="AF686" i="4"/>
  <c r="AW685" i="4"/>
  <c r="AV685" i="4"/>
  <c r="AU685" i="4"/>
  <c r="AT685" i="4"/>
  <c r="AS685" i="4"/>
  <c r="AR685" i="4"/>
  <c r="AQ685" i="4"/>
  <c r="AP685" i="4"/>
  <c r="AO685" i="4"/>
  <c r="AN685" i="4"/>
  <c r="AM685" i="4"/>
  <c r="AL685" i="4"/>
  <c r="AK685" i="4"/>
  <c r="AJ685" i="4"/>
  <c r="AI685" i="4"/>
  <c r="AH685" i="4"/>
  <c r="AG685" i="4"/>
  <c r="AF685" i="4"/>
  <c r="AW684" i="4"/>
  <c r="AV684" i="4"/>
  <c r="AU684" i="4"/>
  <c r="AT684" i="4"/>
  <c r="AS684" i="4"/>
  <c r="AR684" i="4"/>
  <c r="AQ684" i="4"/>
  <c r="AP684" i="4"/>
  <c r="AO684" i="4"/>
  <c r="AN684" i="4"/>
  <c r="AM684" i="4"/>
  <c r="AL684" i="4"/>
  <c r="AK684" i="4"/>
  <c r="AJ684" i="4"/>
  <c r="AI684" i="4"/>
  <c r="AH684" i="4"/>
  <c r="AG684" i="4"/>
  <c r="AF684" i="4"/>
  <c r="AW683" i="4"/>
  <c r="AV683" i="4"/>
  <c r="AU683" i="4"/>
  <c r="AT683" i="4"/>
  <c r="AS683" i="4"/>
  <c r="AR683" i="4"/>
  <c r="AQ683" i="4"/>
  <c r="AP683" i="4"/>
  <c r="AO683" i="4"/>
  <c r="AN683" i="4"/>
  <c r="AM683" i="4"/>
  <c r="AL683" i="4"/>
  <c r="AK683" i="4"/>
  <c r="AJ683" i="4"/>
  <c r="AI683" i="4"/>
  <c r="AH683" i="4"/>
  <c r="AG683" i="4"/>
  <c r="AF683" i="4"/>
  <c r="AW682" i="4"/>
  <c r="AV682" i="4"/>
  <c r="AU682" i="4"/>
  <c r="AT682" i="4"/>
  <c r="AS682" i="4"/>
  <c r="AR682" i="4"/>
  <c r="AQ682" i="4"/>
  <c r="AP682" i="4"/>
  <c r="AO682" i="4"/>
  <c r="AN682" i="4"/>
  <c r="AM682" i="4"/>
  <c r="AL682" i="4"/>
  <c r="AK682" i="4"/>
  <c r="AJ682" i="4"/>
  <c r="AI682" i="4"/>
  <c r="AH682" i="4"/>
  <c r="AG682" i="4"/>
  <c r="AF682" i="4"/>
  <c r="AW681" i="4"/>
  <c r="AV681" i="4"/>
  <c r="AU681" i="4"/>
  <c r="AT681" i="4"/>
  <c r="AS681" i="4"/>
  <c r="AR681" i="4"/>
  <c r="AQ681" i="4"/>
  <c r="AP681" i="4"/>
  <c r="AO681" i="4"/>
  <c r="AN681" i="4"/>
  <c r="AM681" i="4"/>
  <c r="AL681" i="4"/>
  <c r="AK681" i="4"/>
  <c r="AJ681" i="4"/>
  <c r="AI681" i="4"/>
  <c r="AH681" i="4"/>
  <c r="AG681" i="4"/>
  <c r="AF681" i="4"/>
  <c r="AW680" i="4"/>
  <c r="AV680" i="4"/>
  <c r="AU680" i="4"/>
  <c r="AT680" i="4"/>
  <c r="AS680" i="4"/>
  <c r="AR680" i="4"/>
  <c r="AQ680" i="4"/>
  <c r="AP680" i="4"/>
  <c r="AO680" i="4"/>
  <c r="AN680" i="4"/>
  <c r="AM680" i="4"/>
  <c r="AL680" i="4"/>
  <c r="AK680" i="4"/>
  <c r="AJ680" i="4"/>
  <c r="AI680" i="4"/>
  <c r="AH680" i="4"/>
  <c r="AG680" i="4"/>
  <c r="AF680" i="4"/>
  <c r="AW679" i="4"/>
  <c r="AV679" i="4"/>
  <c r="AU679" i="4"/>
  <c r="AT679" i="4"/>
  <c r="AS679" i="4"/>
  <c r="AR679" i="4"/>
  <c r="AQ679" i="4"/>
  <c r="AP679" i="4"/>
  <c r="AO679" i="4"/>
  <c r="AN679" i="4"/>
  <c r="AM679" i="4"/>
  <c r="AL679" i="4"/>
  <c r="AK679" i="4"/>
  <c r="AJ679" i="4"/>
  <c r="AI679" i="4"/>
  <c r="AH679" i="4"/>
  <c r="AG679" i="4"/>
  <c r="AF679" i="4"/>
  <c r="AW678" i="4"/>
  <c r="AV678" i="4"/>
  <c r="AU678" i="4"/>
  <c r="AT678" i="4"/>
  <c r="AS678" i="4"/>
  <c r="AR678" i="4"/>
  <c r="AQ678" i="4"/>
  <c r="AP678" i="4"/>
  <c r="AO678" i="4"/>
  <c r="AN678" i="4"/>
  <c r="AM678" i="4"/>
  <c r="AL678" i="4"/>
  <c r="AK678" i="4"/>
  <c r="AJ678" i="4"/>
  <c r="AI678" i="4"/>
  <c r="AH678" i="4"/>
  <c r="AG678" i="4"/>
  <c r="AF678" i="4"/>
  <c r="AW677" i="4"/>
  <c r="AV677" i="4"/>
  <c r="AU677" i="4"/>
  <c r="AT677" i="4"/>
  <c r="AS677" i="4"/>
  <c r="AR677" i="4"/>
  <c r="AQ677" i="4"/>
  <c r="AP677" i="4"/>
  <c r="AO677" i="4"/>
  <c r="AN677" i="4"/>
  <c r="AM677" i="4"/>
  <c r="AL677" i="4"/>
  <c r="AK677" i="4"/>
  <c r="AJ677" i="4"/>
  <c r="AI677" i="4"/>
  <c r="AH677" i="4"/>
  <c r="AG677" i="4"/>
  <c r="AF677" i="4"/>
  <c r="AW676" i="4"/>
  <c r="AV676" i="4"/>
  <c r="AU676" i="4"/>
  <c r="AT676" i="4"/>
  <c r="AS676" i="4"/>
  <c r="AR676" i="4"/>
  <c r="AQ676" i="4"/>
  <c r="AP676" i="4"/>
  <c r="AO676" i="4"/>
  <c r="AN676" i="4"/>
  <c r="AM676" i="4"/>
  <c r="AL676" i="4"/>
  <c r="AK676" i="4"/>
  <c r="AJ676" i="4"/>
  <c r="AI676" i="4"/>
  <c r="AH676" i="4"/>
  <c r="AG676" i="4"/>
  <c r="AF676" i="4"/>
  <c r="AW675" i="4"/>
  <c r="AV675" i="4"/>
  <c r="AU675" i="4"/>
  <c r="AT675" i="4"/>
  <c r="AS675" i="4"/>
  <c r="AR675" i="4"/>
  <c r="AQ675" i="4"/>
  <c r="AP675" i="4"/>
  <c r="AO675" i="4"/>
  <c r="AN675" i="4"/>
  <c r="AM675" i="4"/>
  <c r="AL675" i="4"/>
  <c r="AK675" i="4"/>
  <c r="AJ675" i="4"/>
  <c r="AI675" i="4"/>
  <c r="AH675" i="4"/>
  <c r="AG675" i="4"/>
  <c r="AF675" i="4"/>
  <c r="AW674" i="4"/>
  <c r="AV674" i="4"/>
  <c r="AU674" i="4"/>
  <c r="AT674" i="4"/>
  <c r="AS674" i="4"/>
  <c r="AR674" i="4"/>
  <c r="AQ674" i="4"/>
  <c r="AP674" i="4"/>
  <c r="AO674" i="4"/>
  <c r="AN674" i="4"/>
  <c r="AM674" i="4"/>
  <c r="AL674" i="4"/>
  <c r="AK674" i="4"/>
  <c r="AJ674" i="4"/>
  <c r="AI674" i="4"/>
  <c r="AH674" i="4"/>
  <c r="AG674" i="4"/>
  <c r="AF674" i="4"/>
  <c r="AW673" i="4"/>
  <c r="AV673" i="4"/>
  <c r="AU673" i="4"/>
  <c r="AT673" i="4"/>
  <c r="AS673" i="4"/>
  <c r="AR673" i="4"/>
  <c r="AQ673" i="4"/>
  <c r="AP673" i="4"/>
  <c r="AO673" i="4"/>
  <c r="AN673" i="4"/>
  <c r="AM673" i="4"/>
  <c r="AL673" i="4"/>
  <c r="AK673" i="4"/>
  <c r="AJ673" i="4"/>
  <c r="AI673" i="4"/>
  <c r="AH673" i="4"/>
  <c r="AG673" i="4"/>
  <c r="AF673" i="4"/>
  <c r="AW672" i="4"/>
  <c r="AV672" i="4"/>
  <c r="AU672" i="4"/>
  <c r="AT672" i="4"/>
  <c r="AS672" i="4"/>
  <c r="AR672" i="4"/>
  <c r="AQ672" i="4"/>
  <c r="AP672" i="4"/>
  <c r="AO672" i="4"/>
  <c r="AN672" i="4"/>
  <c r="AM672" i="4"/>
  <c r="AL672" i="4"/>
  <c r="AK672" i="4"/>
  <c r="AJ672" i="4"/>
  <c r="AI672" i="4"/>
  <c r="AH672" i="4"/>
  <c r="AG672" i="4"/>
  <c r="AF672" i="4"/>
  <c r="AW671" i="4"/>
  <c r="AV671" i="4"/>
  <c r="AU671" i="4"/>
  <c r="AT671" i="4"/>
  <c r="AS671" i="4"/>
  <c r="AR671" i="4"/>
  <c r="AQ671" i="4"/>
  <c r="AP671" i="4"/>
  <c r="AO671" i="4"/>
  <c r="AN671" i="4"/>
  <c r="AM671" i="4"/>
  <c r="AL671" i="4"/>
  <c r="AK671" i="4"/>
  <c r="AJ671" i="4"/>
  <c r="AI671" i="4"/>
  <c r="AH671" i="4"/>
  <c r="AG671" i="4"/>
  <c r="AF671" i="4"/>
  <c r="AW670" i="4"/>
  <c r="AV670" i="4"/>
  <c r="AU670" i="4"/>
  <c r="AT670" i="4"/>
  <c r="AS670" i="4"/>
  <c r="AR670" i="4"/>
  <c r="AQ670" i="4"/>
  <c r="AP670" i="4"/>
  <c r="AO670" i="4"/>
  <c r="AN670" i="4"/>
  <c r="AM670" i="4"/>
  <c r="AL670" i="4"/>
  <c r="AK670" i="4"/>
  <c r="AJ670" i="4"/>
  <c r="AI670" i="4"/>
  <c r="AH670" i="4"/>
  <c r="AG670" i="4"/>
  <c r="AF670" i="4"/>
  <c r="AW669" i="4"/>
  <c r="AV669" i="4"/>
  <c r="AU669" i="4"/>
  <c r="AT669" i="4"/>
  <c r="AS669" i="4"/>
  <c r="AR669" i="4"/>
  <c r="AQ669" i="4"/>
  <c r="AP669" i="4"/>
  <c r="AO669" i="4"/>
  <c r="AN669" i="4"/>
  <c r="AM669" i="4"/>
  <c r="AL669" i="4"/>
  <c r="AK669" i="4"/>
  <c r="AJ669" i="4"/>
  <c r="AI669" i="4"/>
  <c r="AH669" i="4"/>
  <c r="AG669" i="4"/>
  <c r="AF669" i="4"/>
  <c r="AW668" i="4"/>
  <c r="AV668" i="4"/>
  <c r="AU668" i="4"/>
  <c r="AT668" i="4"/>
  <c r="AS668" i="4"/>
  <c r="AR668" i="4"/>
  <c r="AQ668" i="4"/>
  <c r="AP668" i="4"/>
  <c r="AO668" i="4"/>
  <c r="AN668" i="4"/>
  <c r="AM668" i="4"/>
  <c r="AL668" i="4"/>
  <c r="AK668" i="4"/>
  <c r="AJ668" i="4"/>
  <c r="AI668" i="4"/>
  <c r="AH668" i="4"/>
  <c r="AG668" i="4"/>
  <c r="AF668" i="4"/>
  <c r="AW667" i="4"/>
  <c r="AV667" i="4"/>
  <c r="AU667" i="4"/>
  <c r="AT667" i="4"/>
  <c r="AS667" i="4"/>
  <c r="AR667" i="4"/>
  <c r="AQ667" i="4"/>
  <c r="AP667" i="4"/>
  <c r="AO667" i="4"/>
  <c r="AN667" i="4"/>
  <c r="AM667" i="4"/>
  <c r="AL667" i="4"/>
  <c r="AK667" i="4"/>
  <c r="AJ667" i="4"/>
  <c r="AI667" i="4"/>
  <c r="AH667" i="4"/>
  <c r="AG667" i="4"/>
  <c r="AF667" i="4"/>
  <c r="AW666" i="4"/>
  <c r="AV666" i="4"/>
  <c r="AU666" i="4"/>
  <c r="AT666" i="4"/>
  <c r="AS666" i="4"/>
  <c r="AR666" i="4"/>
  <c r="AQ666" i="4"/>
  <c r="AP666" i="4"/>
  <c r="AO666" i="4"/>
  <c r="AN666" i="4"/>
  <c r="AM666" i="4"/>
  <c r="AL666" i="4"/>
  <c r="AK666" i="4"/>
  <c r="AJ666" i="4"/>
  <c r="AI666" i="4"/>
  <c r="AH666" i="4"/>
  <c r="AG666" i="4"/>
  <c r="AF666" i="4"/>
  <c r="AW665" i="4"/>
  <c r="AV665" i="4"/>
  <c r="AU665" i="4"/>
  <c r="AT665" i="4"/>
  <c r="AS665" i="4"/>
  <c r="AR665" i="4"/>
  <c r="AQ665" i="4"/>
  <c r="AP665" i="4"/>
  <c r="AO665" i="4"/>
  <c r="AN665" i="4"/>
  <c r="AM665" i="4"/>
  <c r="AL665" i="4"/>
  <c r="AK665" i="4"/>
  <c r="AJ665" i="4"/>
  <c r="AI665" i="4"/>
  <c r="AH665" i="4"/>
  <c r="AG665" i="4"/>
  <c r="AF665" i="4"/>
  <c r="AW664" i="4"/>
  <c r="AV664" i="4"/>
  <c r="AU664" i="4"/>
  <c r="AT664" i="4"/>
  <c r="AS664" i="4"/>
  <c r="AR664" i="4"/>
  <c r="AQ664" i="4"/>
  <c r="AP664" i="4"/>
  <c r="AO664" i="4"/>
  <c r="AN664" i="4"/>
  <c r="AM664" i="4"/>
  <c r="AL664" i="4"/>
  <c r="AK664" i="4"/>
  <c r="AJ664" i="4"/>
  <c r="AI664" i="4"/>
  <c r="AH664" i="4"/>
  <c r="AG664" i="4"/>
  <c r="AF664" i="4"/>
  <c r="AW663" i="4"/>
  <c r="AV663" i="4"/>
  <c r="AU663" i="4"/>
  <c r="AT663" i="4"/>
  <c r="AS663" i="4"/>
  <c r="AR663" i="4"/>
  <c r="AQ663" i="4"/>
  <c r="AP663" i="4"/>
  <c r="AO663" i="4"/>
  <c r="AN663" i="4"/>
  <c r="AM663" i="4"/>
  <c r="AL663" i="4"/>
  <c r="AK663" i="4"/>
  <c r="AJ663" i="4"/>
  <c r="AI663" i="4"/>
  <c r="AH663" i="4"/>
  <c r="AG663" i="4"/>
  <c r="AF663" i="4"/>
  <c r="AW662" i="4"/>
  <c r="AV662" i="4"/>
  <c r="AU662" i="4"/>
  <c r="AT662" i="4"/>
  <c r="AS662" i="4"/>
  <c r="AR662" i="4"/>
  <c r="AQ662" i="4"/>
  <c r="AP662" i="4"/>
  <c r="AO662" i="4"/>
  <c r="AN662" i="4"/>
  <c r="AM662" i="4"/>
  <c r="AL662" i="4"/>
  <c r="AK662" i="4"/>
  <c r="AJ662" i="4"/>
  <c r="AI662" i="4"/>
  <c r="AH662" i="4"/>
  <c r="AG662" i="4"/>
  <c r="AF662" i="4"/>
  <c r="AW661" i="4"/>
  <c r="AV661" i="4"/>
  <c r="AU661" i="4"/>
  <c r="AT661" i="4"/>
  <c r="AS661" i="4"/>
  <c r="AR661" i="4"/>
  <c r="AQ661" i="4"/>
  <c r="AP661" i="4"/>
  <c r="AO661" i="4"/>
  <c r="AN661" i="4"/>
  <c r="AM661" i="4"/>
  <c r="AL661" i="4"/>
  <c r="AK661" i="4"/>
  <c r="AJ661" i="4"/>
  <c r="AI661" i="4"/>
  <c r="AH661" i="4"/>
  <c r="AG661" i="4"/>
  <c r="AF661" i="4"/>
  <c r="AW660" i="4"/>
  <c r="AV660" i="4"/>
  <c r="AU660" i="4"/>
  <c r="AT660" i="4"/>
  <c r="AS660" i="4"/>
  <c r="AR660" i="4"/>
  <c r="AQ660" i="4"/>
  <c r="AP660" i="4"/>
  <c r="AO660" i="4"/>
  <c r="AN660" i="4"/>
  <c r="AM660" i="4"/>
  <c r="AL660" i="4"/>
  <c r="AK660" i="4"/>
  <c r="AJ660" i="4"/>
  <c r="AI660" i="4"/>
  <c r="AH660" i="4"/>
  <c r="AG660" i="4"/>
  <c r="AF660" i="4"/>
  <c r="AW659" i="4"/>
  <c r="AV659" i="4"/>
  <c r="AU659" i="4"/>
  <c r="AT659" i="4"/>
  <c r="AS659" i="4"/>
  <c r="AR659" i="4"/>
  <c r="AQ659" i="4"/>
  <c r="AP659" i="4"/>
  <c r="AO659" i="4"/>
  <c r="AN659" i="4"/>
  <c r="AM659" i="4"/>
  <c r="AL659" i="4"/>
  <c r="AK659" i="4"/>
  <c r="AJ659" i="4"/>
  <c r="AI659" i="4"/>
  <c r="AH659" i="4"/>
  <c r="AG659" i="4"/>
  <c r="AF659" i="4"/>
  <c r="AW658" i="4"/>
  <c r="AV658" i="4"/>
  <c r="AU658" i="4"/>
  <c r="AT658" i="4"/>
  <c r="AS658" i="4"/>
  <c r="AR658" i="4"/>
  <c r="AQ658" i="4"/>
  <c r="AP658" i="4"/>
  <c r="AO658" i="4"/>
  <c r="AN658" i="4"/>
  <c r="AM658" i="4"/>
  <c r="AL658" i="4"/>
  <c r="AK658" i="4"/>
  <c r="AJ658" i="4"/>
  <c r="AI658" i="4"/>
  <c r="AH658" i="4"/>
  <c r="AG658" i="4"/>
  <c r="AF658" i="4"/>
  <c r="AW657" i="4"/>
  <c r="AV657" i="4"/>
  <c r="AU657" i="4"/>
  <c r="AT657" i="4"/>
  <c r="AS657" i="4"/>
  <c r="AR657" i="4"/>
  <c r="AQ657" i="4"/>
  <c r="AP657" i="4"/>
  <c r="AO657" i="4"/>
  <c r="AN657" i="4"/>
  <c r="AM657" i="4"/>
  <c r="AL657" i="4"/>
  <c r="AK657" i="4"/>
  <c r="AJ657" i="4"/>
  <c r="AI657" i="4"/>
  <c r="AH657" i="4"/>
  <c r="AG657" i="4"/>
  <c r="AF657" i="4"/>
  <c r="AW656" i="4"/>
  <c r="AV656" i="4"/>
  <c r="AU656" i="4"/>
  <c r="AT656" i="4"/>
  <c r="AS656" i="4"/>
  <c r="AR656" i="4"/>
  <c r="AQ656" i="4"/>
  <c r="AP656" i="4"/>
  <c r="AO656" i="4"/>
  <c r="AN656" i="4"/>
  <c r="AM656" i="4"/>
  <c r="AL656" i="4"/>
  <c r="AK656" i="4"/>
  <c r="AJ656" i="4"/>
  <c r="AI656" i="4"/>
  <c r="AH656" i="4"/>
  <c r="AG656" i="4"/>
  <c r="AF656" i="4"/>
  <c r="AW655" i="4"/>
  <c r="AV655" i="4"/>
  <c r="AU655" i="4"/>
  <c r="AT655" i="4"/>
  <c r="AS655" i="4"/>
  <c r="AR655" i="4"/>
  <c r="AQ655" i="4"/>
  <c r="AP655" i="4"/>
  <c r="AO655" i="4"/>
  <c r="AN655" i="4"/>
  <c r="AM655" i="4"/>
  <c r="AL655" i="4"/>
  <c r="AK655" i="4"/>
  <c r="AJ655" i="4"/>
  <c r="AI655" i="4"/>
  <c r="AH655" i="4"/>
  <c r="AG655" i="4"/>
  <c r="AF655" i="4"/>
  <c r="AW654" i="4"/>
  <c r="AV654" i="4"/>
  <c r="AU654" i="4"/>
  <c r="AT654" i="4"/>
  <c r="AS654" i="4"/>
  <c r="AR654" i="4"/>
  <c r="AQ654" i="4"/>
  <c r="AP654" i="4"/>
  <c r="AO654" i="4"/>
  <c r="AN654" i="4"/>
  <c r="AM654" i="4"/>
  <c r="AL654" i="4"/>
  <c r="AK654" i="4"/>
  <c r="AJ654" i="4"/>
  <c r="AI654" i="4"/>
  <c r="AH654" i="4"/>
  <c r="AG654" i="4"/>
  <c r="AF654" i="4"/>
  <c r="AW653" i="4"/>
  <c r="AV653" i="4"/>
  <c r="AU653" i="4"/>
  <c r="AT653" i="4"/>
  <c r="AS653" i="4"/>
  <c r="AR653" i="4"/>
  <c r="AQ653" i="4"/>
  <c r="AP653" i="4"/>
  <c r="AO653" i="4"/>
  <c r="AN653" i="4"/>
  <c r="AM653" i="4"/>
  <c r="AL653" i="4"/>
  <c r="AK653" i="4"/>
  <c r="AJ653" i="4"/>
  <c r="AI653" i="4"/>
  <c r="AH653" i="4"/>
  <c r="AG653" i="4"/>
  <c r="AF653" i="4"/>
  <c r="AW652" i="4"/>
  <c r="AV652" i="4"/>
  <c r="AU652" i="4"/>
  <c r="AT652" i="4"/>
  <c r="AS652" i="4"/>
  <c r="AR652" i="4"/>
  <c r="AQ652" i="4"/>
  <c r="AP652" i="4"/>
  <c r="AO652" i="4"/>
  <c r="AN652" i="4"/>
  <c r="AM652" i="4"/>
  <c r="AL652" i="4"/>
  <c r="AK652" i="4"/>
  <c r="AJ652" i="4"/>
  <c r="AI652" i="4"/>
  <c r="AH652" i="4"/>
  <c r="AG652" i="4"/>
  <c r="AF652" i="4"/>
  <c r="AW651" i="4"/>
  <c r="AV651" i="4"/>
  <c r="AU651" i="4"/>
  <c r="AT651" i="4"/>
  <c r="AS651" i="4"/>
  <c r="AR651" i="4"/>
  <c r="AQ651" i="4"/>
  <c r="AP651" i="4"/>
  <c r="AO651" i="4"/>
  <c r="AN651" i="4"/>
  <c r="AM651" i="4"/>
  <c r="AL651" i="4"/>
  <c r="AK651" i="4"/>
  <c r="AJ651" i="4"/>
  <c r="AI651" i="4"/>
  <c r="AH651" i="4"/>
  <c r="AG651" i="4"/>
  <c r="AF651" i="4"/>
  <c r="AW650" i="4"/>
  <c r="AV650" i="4"/>
  <c r="AU650" i="4"/>
  <c r="AT650" i="4"/>
  <c r="AS650" i="4"/>
  <c r="AR650" i="4"/>
  <c r="AQ650" i="4"/>
  <c r="AP650" i="4"/>
  <c r="AO650" i="4"/>
  <c r="AN650" i="4"/>
  <c r="AM650" i="4"/>
  <c r="AL650" i="4"/>
  <c r="AK650" i="4"/>
  <c r="AJ650" i="4"/>
  <c r="AI650" i="4"/>
  <c r="AH650" i="4"/>
  <c r="AG650" i="4"/>
  <c r="AF650" i="4"/>
  <c r="AW649" i="4"/>
  <c r="AV649" i="4"/>
  <c r="AU649" i="4"/>
  <c r="AT649" i="4"/>
  <c r="AS649" i="4"/>
  <c r="AR649" i="4"/>
  <c r="AQ649" i="4"/>
  <c r="AP649" i="4"/>
  <c r="AO649" i="4"/>
  <c r="AN649" i="4"/>
  <c r="AM649" i="4"/>
  <c r="AL649" i="4"/>
  <c r="AK649" i="4"/>
  <c r="AJ649" i="4"/>
  <c r="AI649" i="4"/>
  <c r="AH649" i="4"/>
  <c r="AG649" i="4"/>
  <c r="AF649" i="4"/>
  <c r="AW648" i="4"/>
  <c r="AV648" i="4"/>
  <c r="AU648" i="4"/>
  <c r="AT648" i="4"/>
  <c r="AS648" i="4"/>
  <c r="AR648" i="4"/>
  <c r="AQ648" i="4"/>
  <c r="AP648" i="4"/>
  <c r="AO648" i="4"/>
  <c r="AN648" i="4"/>
  <c r="AM648" i="4"/>
  <c r="AL648" i="4"/>
  <c r="AK648" i="4"/>
  <c r="AJ648" i="4"/>
  <c r="AI648" i="4"/>
  <c r="AH648" i="4"/>
  <c r="AG648" i="4"/>
  <c r="AF648" i="4"/>
  <c r="AW647" i="4"/>
  <c r="AV647" i="4"/>
  <c r="AU647" i="4"/>
  <c r="AT647" i="4"/>
  <c r="AS647" i="4"/>
  <c r="AR647" i="4"/>
  <c r="AQ647" i="4"/>
  <c r="AP647" i="4"/>
  <c r="AO647" i="4"/>
  <c r="AN647" i="4"/>
  <c r="AM647" i="4"/>
  <c r="AL647" i="4"/>
  <c r="AK647" i="4"/>
  <c r="AJ647" i="4"/>
  <c r="AI647" i="4"/>
  <c r="AH647" i="4"/>
  <c r="AG647" i="4"/>
  <c r="AF647" i="4"/>
  <c r="AW646" i="4"/>
  <c r="AV646" i="4"/>
  <c r="AU646" i="4"/>
  <c r="AT646" i="4"/>
  <c r="AS646" i="4"/>
  <c r="AR646" i="4"/>
  <c r="AQ646" i="4"/>
  <c r="AP646" i="4"/>
  <c r="AO646" i="4"/>
  <c r="AN646" i="4"/>
  <c r="AM646" i="4"/>
  <c r="AL646" i="4"/>
  <c r="AK646" i="4"/>
  <c r="AJ646" i="4"/>
  <c r="AI646" i="4"/>
  <c r="AH646" i="4"/>
  <c r="AG646" i="4"/>
  <c r="AF646" i="4"/>
  <c r="AW645" i="4"/>
  <c r="AV645" i="4"/>
  <c r="AU645" i="4"/>
  <c r="AT645" i="4"/>
  <c r="AS645" i="4"/>
  <c r="AR645" i="4"/>
  <c r="AQ645" i="4"/>
  <c r="AP645" i="4"/>
  <c r="AO645" i="4"/>
  <c r="AN645" i="4"/>
  <c r="AM645" i="4"/>
  <c r="AL645" i="4"/>
  <c r="AK645" i="4"/>
  <c r="AJ645" i="4"/>
  <c r="AI645" i="4"/>
  <c r="AH645" i="4"/>
  <c r="AG645" i="4"/>
  <c r="AF645" i="4"/>
  <c r="AW644" i="4"/>
  <c r="AV644" i="4"/>
  <c r="AU644" i="4"/>
  <c r="AT644" i="4"/>
  <c r="AS644" i="4"/>
  <c r="AR644" i="4"/>
  <c r="AQ644" i="4"/>
  <c r="AP644" i="4"/>
  <c r="AO644" i="4"/>
  <c r="AN644" i="4"/>
  <c r="AM644" i="4"/>
  <c r="AL644" i="4"/>
  <c r="AK644" i="4"/>
  <c r="AJ644" i="4"/>
  <c r="AI644" i="4"/>
  <c r="AH644" i="4"/>
  <c r="AG644" i="4"/>
  <c r="AF644" i="4"/>
  <c r="AW643" i="4"/>
  <c r="AV643" i="4"/>
  <c r="AU643" i="4"/>
  <c r="AT643" i="4"/>
  <c r="AS643" i="4"/>
  <c r="AR643" i="4"/>
  <c r="AQ643" i="4"/>
  <c r="AP643" i="4"/>
  <c r="AO643" i="4"/>
  <c r="AN643" i="4"/>
  <c r="AM643" i="4"/>
  <c r="AL643" i="4"/>
  <c r="AK643" i="4"/>
  <c r="AJ643" i="4"/>
  <c r="AI643" i="4"/>
  <c r="AH643" i="4"/>
  <c r="AG643" i="4"/>
  <c r="AF643" i="4"/>
  <c r="AW642" i="4"/>
  <c r="AV642" i="4"/>
  <c r="AU642" i="4"/>
  <c r="AT642" i="4"/>
  <c r="AS642" i="4"/>
  <c r="AR642" i="4"/>
  <c r="AQ642" i="4"/>
  <c r="AP642" i="4"/>
  <c r="AO642" i="4"/>
  <c r="AN642" i="4"/>
  <c r="AM642" i="4"/>
  <c r="AL642" i="4"/>
  <c r="AK642" i="4"/>
  <c r="AJ642" i="4"/>
  <c r="AI642" i="4"/>
  <c r="AH642" i="4"/>
  <c r="AG642" i="4"/>
  <c r="AF642" i="4"/>
  <c r="AW641" i="4"/>
  <c r="AV641" i="4"/>
  <c r="AU641" i="4"/>
  <c r="AT641" i="4"/>
  <c r="AS641" i="4"/>
  <c r="AR641" i="4"/>
  <c r="AQ641" i="4"/>
  <c r="AP641" i="4"/>
  <c r="AO641" i="4"/>
  <c r="AN641" i="4"/>
  <c r="AM641" i="4"/>
  <c r="AL641" i="4"/>
  <c r="AK641" i="4"/>
  <c r="AJ641" i="4"/>
  <c r="AI641" i="4"/>
  <c r="AH641" i="4"/>
  <c r="AG641" i="4"/>
  <c r="AF641" i="4"/>
  <c r="AW640" i="4"/>
  <c r="AV640" i="4"/>
  <c r="AU640" i="4"/>
  <c r="AT640" i="4"/>
  <c r="AS640" i="4"/>
  <c r="AR640" i="4"/>
  <c r="AQ640" i="4"/>
  <c r="AP640" i="4"/>
  <c r="AO640" i="4"/>
  <c r="AN640" i="4"/>
  <c r="AM640" i="4"/>
  <c r="AL640" i="4"/>
  <c r="AK640" i="4"/>
  <c r="AJ640" i="4"/>
  <c r="AI640" i="4"/>
  <c r="AH640" i="4"/>
  <c r="AG640" i="4"/>
  <c r="AF640" i="4"/>
  <c r="AW639" i="4"/>
  <c r="AV639" i="4"/>
  <c r="AU639" i="4"/>
  <c r="AT639" i="4"/>
  <c r="AS639" i="4"/>
  <c r="AR639" i="4"/>
  <c r="AQ639" i="4"/>
  <c r="AP639" i="4"/>
  <c r="AO639" i="4"/>
  <c r="AN639" i="4"/>
  <c r="AM639" i="4"/>
  <c r="AL639" i="4"/>
  <c r="AK639" i="4"/>
  <c r="AJ639" i="4"/>
  <c r="AI639" i="4"/>
  <c r="AH639" i="4"/>
  <c r="AG639" i="4"/>
  <c r="AF639" i="4"/>
  <c r="AW638" i="4"/>
  <c r="AV638" i="4"/>
  <c r="AU638" i="4"/>
  <c r="AT638" i="4"/>
  <c r="AS638" i="4"/>
  <c r="AR638" i="4"/>
  <c r="AQ638" i="4"/>
  <c r="AP638" i="4"/>
  <c r="AO638" i="4"/>
  <c r="AN638" i="4"/>
  <c r="AM638" i="4"/>
  <c r="AL638" i="4"/>
  <c r="AK638" i="4"/>
  <c r="AJ638" i="4"/>
  <c r="AI638" i="4"/>
  <c r="AH638" i="4"/>
  <c r="AG638" i="4"/>
  <c r="AF638" i="4"/>
  <c r="AW637" i="4"/>
  <c r="AV637" i="4"/>
  <c r="AU637" i="4"/>
  <c r="AT637" i="4"/>
  <c r="AS637" i="4"/>
  <c r="AR637" i="4"/>
  <c r="AQ637" i="4"/>
  <c r="AP637" i="4"/>
  <c r="AO637" i="4"/>
  <c r="AN637" i="4"/>
  <c r="AM637" i="4"/>
  <c r="AL637" i="4"/>
  <c r="AK637" i="4"/>
  <c r="AJ637" i="4"/>
  <c r="AI637" i="4"/>
  <c r="AH637" i="4"/>
  <c r="AG637" i="4"/>
  <c r="AF637" i="4"/>
  <c r="AW636" i="4"/>
  <c r="AV636" i="4"/>
  <c r="AU636" i="4"/>
  <c r="AT636" i="4"/>
  <c r="AS636" i="4"/>
  <c r="AR636" i="4"/>
  <c r="AQ636" i="4"/>
  <c r="AP636" i="4"/>
  <c r="AO636" i="4"/>
  <c r="AN636" i="4"/>
  <c r="AM636" i="4"/>
  <c r="AL636" i="4"/>
  <c r="AK636" i="4"/>
  <c r="AJ636" i="4"/>
  <c r="AI636" i="4"/>
  <c r="AH636" i="4"/>
  <c r="AG636" i="4"/>
  <c r="AF636" i="4"/>
  <c r="AW635" i="4"/>
  <c r="AV635" i="4"/>
  <c r="AU635" i="4"/>
  <c r="AT635" i="4"/>
  <c r="AS635" i="4"/>
  <c r="AR635" i="4"/>
  <c r="AQ635" i="4"/>
  <c r="AP635" i="4"/>
  <c r="AO635" i="4"/>
  <c r="AN635" i="4"/>
  <c r="AM635" i="4"/>
  <c r="AL635" i="4"/>
  <c r="AK635" i="4"/>
  <c r="AJ635" i="4"/>
  <c r="AI635" i="4"/>
  <c r="AH635" i="4"/>
  <c r="AG635" i="4"/>
  <c r="AF635" i="4"/>
  <c r="AW634" i="4"/>
  <c r="AV634" i="4"/>
  <c r="AU634" i="4"/>
  <c r="AT634" i="4"/>
  <c r="AS634" i="4"/>
  <c r="AR634" i="4"/>
  <c r="AQ634" i="4"/>
  <c r="AP634" i="4"/>
  <c r="AO634" i="4"/>
  <c r="AN634" i="4"/>
  <c r="AM634" i="4"/>
  <c r="AL634" i="4"/>
  <c r="AK634" i="4"/>
  <c r="AJ634" i="4"/>
  <c r="AI634" i="4"/>
  <c r="AH634" i="4"/>
  <c r="AG634" i="4"/>
  <c r="AF634" i="4"/>
  <c r="AW633" i="4"/>
  <c r="AV633" i="4"/>
  <c r="AU633" i="4"/>
  <c r="AT633" i="4"/>
  <c r="AS633" i="4"/>
  <c r="AR633" i="4"/>
  <c r="AQ633" i="4"/>
  <c r="AP633" i="4"/>
  <c r="AO633" i="4"/>
  <c r="AN633" i="4"/>
  <c r="AM633" i="4"/>
  <c r="AL633" i="4"/>
  <c r="AK633" i="4"/>
  <c r="AJ633" i="4"/>
  <c r="AI633" i="4"/>
  <c r="AH633" i="4"/>
  <c r="AG633" i="4"/>
  <c r="AF633" i="4"/>
  <c r="AW632" i="4"/>
  <c r="AV632" i="4"/>
  <c r="AU632" i="4"/>
  <c r="AT632" i="4"/>
  <c r="AS632" i="4"/>
  <c r="AR632" i="4"/>
  <c r="AQ632" i="4"/>
  <c r="AP632" i="4"/>
  <c r="AO632" i="4"/>
  <c r="AN632" i="4"/>
  <c r="AM632" i="4"/>
  <c r="AL632" i="4"/>
  <c r="AK632" i="4"/>
  <c r="AJ632" i="4"/>
  <c r="AI632" i="4"/>
  <c r="AH632" i="4"/>
  <c r="AG632" i="4"/>
  <c r="AF632" i="4"/>
  <c r="AW631" i="4"/>
  <c r="AV631" i="4"/>
  <c r="AU631" i="4"/>
  <c r="AT631" i="4"/>
  <c r="AS631" i="4"/>
  <c r="AR631" i="4"/>
  <c r="AQ631" i="4"/>
  <c r="AP631" i="4"/>
  <c r="AO631" i="4"/>
  <c r="AN631" i="4"/>
  <c r="AM631" i="4"/>
  <c r="AL631" i="4"/>
  <c r="AK631" i="4"/>
  <c r="AJ631" i="4"/>
  <c r="AI631" i="4"/>
  <c r="AH631" i="4"/>
  <c r="AG631" i="4"/>
  <c r="AF631" i="4"/>
  <c r="AW630" i="4"/>
  <c r="AV630" i="4"/>
  <c r="AU630" i="4"/>
  <c r="AT630" i="4"/>
  <c r="AS630" i="4"/>
  <c r="AR630" i="4"/>
  <c r="AQ630" i="4"/>
  <c r="AP630" i="4"/>
  <c r="AO630" i="4"/>
  <c r="AN630" i="4"/>
  <c r="AM630" i="4"/>
  <c r="AL630" i="4"/>
  <c r="AK630" i="4"/>
  <c r="AJ630" i="4"/>
  <c r="AI630" i="4"/>
  <c r="AH630" i="4"/>
  <c r="AG630" i="4"/>
  <c r="AF630" i="4"/>
  <c r="AW629" i="4"/>
  <c r="AV629" i="4"/>
  <c r="AU629" i="4"/>
  <c r="AT629" i="4"/>
  <c r="AS629" i="4"/>
  <c r="AR629" i="4"/>
  <c r="AQ629" i="4"/>
  <c r="AP629" i="4"/>
  <c r="AO629" i="4"/>
  <c r="AN629" i="4"/>
  <c r="AM629" i="4"/>
  <c r="AL629" i="4"/>
  <c r="AK629" i="4"/>
  <c r="AJ629" i="4"/>
  <c r="AI629" i="4"/>
  <c r="AH629" i="4"/>
  <c r="AG629" i="4"/>
  <c r="AF629" i="4"/>
  <c r="AW628" i="4"/>
  <c r="AV628" i="4"/>
  <c r="AU628" i="4"/>
  <c r="AT628" i="4"/>
  <c r="AS628" i="4"/>
  <c r="AR628" i="4"/>
  <c r="AQ628" i="4"/>
  <c r="AP628" i="4"/>
  <c r="AO628" i="4"/>
  <c r="AN628" i="4"/>
  <c r="AM628" i="4"/>
  <c r="AL628" i="4"/>
  <c r="AK628" i="4"/>
  <c r="AJ628" i="4"/>
  <c r="AI628" i="4"/>
  <c r="AH628" i="4"/>
  <c r="AG628" i="4"/>
  <c r="AF628" i="4"/>
  <c r="AW627" i="4"/>
  <c r="AV627" i="4"/>
  <c r="AU627" i="4"/>
  <c r="AT627" i="4"/>
  <c r="AS627" i="4"/>
  <c r="AR627" i="4"/>
  <c r="AQ627" i="4"/>
  <c r="AP627" i="4"/>
  <c r="AO627" i="4"/>
  <c r="AN627" i="4"/>
  <c r="AM627" i="4"/>
  <c r="AL627" i="4"/>
  <c r="AK627" i="4"/>
  <c r="AJ627" i="4"/>
  <c r="AI627" i="4"/>
  <c r="AH627" i="4"/>
  <c r="AG627" i="4"/>
  <c r="AF627" i="4"/>
  <c r="AW626" i="4"/>
  <c r="AV626" i="4"/>
  <c r="AU626" i="4"/>
  <c r="AT626" i="4"/>
  <c r="AS626" i="4"/>
  <c r="AR626" i="4"/>
  <c r="AQ626" i="4"/>
  <c r="AP626" i="4"/>
  <c r="AO626" i="4"/>
  <c r="AN626" i="4"/>
  <c r="AM626" i="4"/>
  <c r="AL626" i="4"/>
  <c r="AK626" i="4"/>
  <c r="AJ626" i="4"/>
  <c r="AI626" i="4"/>
  <c r="AH626" i="4"/>
  <c r="AG626" i="4"/>
  <c r="AF626" i="4"/>
  <c r="AW625" i="4"/>
  <c r="AV625" i="4"/>
  <c r="AU625" i="4"/>
  <c r="AT625" i="4"/>
  <c r="AS625" i="4"/>
  <c r="AR625" i="4"/>
  <c r="AQ625" i="4"/>
  <c r="AP625" i="4"/>
  <c r="AO625" i="4"/>
  <c r="AN625" i="4"/>
  <c r="AM625" i="4"/>
  <c r="AL625" i="4"/>
  <c r="AK625" i="4"/>
  <c r="AJ625" i="4"/>
  <c r="AI625" i="4"/>
  <c r="AH625" i="4"/>
  <c r="AG625" i="4"/>
  <c r="AF625" i="4"/>
  <c r="AW624" i="4"/>
  <c r="AV624" i="4"/>
  <c r="AU624" i="4"/>
  <c r="AT624" i="4"/>
  <c r="AS624" i="4"/>
  <c r="AR624" i="4"/>
  <c r="AQ624" i="4"/>
  <c r="AP624" i="4"/>
  <c r="AO624" i="4"/>
  <c r="AN624" i="4"/>
  <c r="AM624" i="4"/>
  <c r="AL624" i="4"/>
  <c r="AK624" i="4"/>
  <c r="AJ624" i="4"/>
  <c r="AI624" i="4"/>
  <c r="AH624" i="4"/>
  <c r="AG624" i="4"/>
  <c r="AF624" i="4"/>
  <c r="AW623" i="4"/>
  <c r="AV623" i="4"/>
  <c r="AU623" i="4"/>
  <c r="AT623" i="4"/>
  <c r="AS623" i="4"/>
  <c r="AR623" i="4"/>
  <c r="AQ623" i="4"/>
  <c r="AP623" i="4"/>
  <c r="AO623" i="4"/>
  <c r="AN623" i="4"/>
  <c r="AM623" i="4"/>
  <c r="AL623" i="4"/>
  <c r="AK623" i="4"/>
  <c r="AJ623" i="4"/>
  <c r="AI623" i="4"/>
  <c r="AH623" i="4"/>
  <c r="AG623" i="4"/>
  <c r="AF623" i="4"/>
  <c r="AW622" i="4"/>
  <c r="AV622" i="4"/>
  <c r="AU622" i="4"/>
  <c r="AT622" i="4"/>
  <c r="AS622" i="4"/>
  <c r="AR622" i="4"/>
  <c r="AQ622" i="4"/>
  <c r="AP622" i="4"/>
  <c r="AO622" i="4"/>
  <c r="AN622" i="4"/>
  <c r="AM622" i="4"/>
  <c r="AL622" i="4"/>
  <c r="AK622" i="4"/>
  <c r="AJ622" i="4"/>
  <c r="AI622" i="4"/>
  <c r="AH622" i="4"/>
  <c r="AG622" i="4"/>
  <c r="AF622" i="4"/>
  <c r="AW621" i="4"/>
  <c r="AV621" i="4"/>
  <c r="AU621" i="4"/>
  <c r="AT621" i="4"/>
  <c r="AS621" i="4"/>
  <c r="AR621" i="4"/>
  <c r="AQ621" i="4"/>
  <c r="AP621" i="4"/>
  <c r="AO621" i="4"/>
  <c r="AN621" i="4"/>
  <c r="AM621" i="4"/>
  <c r="AL621" i="4"/>
  <c r="AK621" i="4"/>
  <c r="AJ621" i="4"/>
  <c r="AI621" i="4"/>
  <c r="AH621" i="4"/>
  <c r="AG621" i="4"/>
  <c r="AF621" i="4"/>
  <c r="AW620" i="4"/>
  <c r="AV620" i="4"/>
  <c r="AU620" i="4"/>
  <c r="AT620" i="4"/>
  <c r="AS620" i="4"/>
  <c r="AR620" i="4"/>
  <c r="AQ620" i="4"/>
  <c r="AP620" i="4"/>
  <c r="AO620" i="4"/>
  <c r="AN620" i="4"/>
  <c r="AM620" i="4"/>
  <c r="AL620" i="4"/>
  <c r="AK620" i="4"/>
  <c r="AJ620" i="4"/>
  <c r="AI620" i="4"/>
  <c r="AH620" i="4"/>
  <c r="AG620" i="4"/>
  <c r="AF620" i="4"/>
  <c r="AW619" i="4"/>
  <c r="AV619" i="4"/>
  <c r="AU619" i="4"/>
  <c r="AT619" i="4"/>
  <c r="AS619" i="4"/>
  <c r="AR619" i="4"/>
  <c r="AQ619" i="4"/>
  <c r="AP619" i="4"/>
  <c r="AO619" i="4"/>
  <c r="AN619" i="4"/>
  <c r="AM619" i="4"/>
  <c r="AL619" i="4"/>
  <c r="AK619" i="4"/>
  <c r="AJ619" i="4"/>
  <c r="AI619" i="4"/>
  <c r="AH619" i="4"/>
  <c r="AG619" i="4"/>
  <c r="AF619" i="4"/>
  <c r="AW618" i="4"/>
  <c r="AV618" i="4"/>
  <c r="AU618" i="4"/>
  <c r="AT618" i="4"/>
  <c r="AS618" i="4"/>
  <c r="AR618" i="4"/>
  <c r="AQ618" i="4"/>
  <c r="AP618" i="4"/>
  <c r="AO618" i="4"/>
  <c r="AN618" i="4"/>
  <c r="AM618" i="4"/>
  <c r="AL618" i="4"/>
  <c r="AK618" i="4"/>
  <c r="AJ618" i="4"/>
  <c r="AI618" i="4"/>
  <c r="AH618" i="4"/>
  <c r="AG618" i="4"/>
  <c r="AF618" i="4"/>
  <c r="AW617" i="4"/>
  <c r="AV617" i="4"/>
  <c r="AU617" i="4"/>
  <c r="AT617" i="4"/>
  <c r="AS617" i="4"/>
  <c r="AR617" i="4"/>
  <c r="AQ617" i="4"/>
  <c r="AP617" i="4"/>
  <c r="AO617" i="4"/>
  <c r="AN617" i="4"/>
  <c r="AM617" i="4"/>
  <c r="AL617" i="4"/>
  <c r="AK617" i="4"/>
  <c r="AJ617" i="4"/>
  <c r="AI617" i="4"/>
  <c r="AH617" i="4"/>
  <c r="AG617" i="4"/>
  <c r="AF617" i="4"/>
  <c r="AW616" i="4"/>
  <c r="AV616" i="4"/>
  <c r="AU616" i="4"/>
  <c r="AT616" i="4"/>
  <c r="AS616" i="4"/>
  <c r="AR616" i="4"/>
  <c r="AQ616" i="4"/>
  <c r="AP616" i="4"/>
  <c r="AO616" i="4"/>
  <c r="AN616" i="4"/>
  <c r="AM616" i="4"/>
  <c r="AL616" i="4"/>
  <c r="AK616" i="4"/>
  <c r="AJ616" i="4"/>
  <c r="AI616" i="4"/>
  <c r="AH616" i="4"/>
  <c r="AG616" i="4"/>
  <c r="AF616" i="4"/>
  <c r="AW615" i="4"/>
  <c r="AV615" i="4"/>
  <c r="AU615" i="4"/>
  <c r="AT615" i="4"/>
  <c r="AS615" i="4"/>
  <c r="AR615" i="4"/>
  <c r="AQ615" i="4"/>
  <c r="AP615" i="4"/>
  <c r="AO615" i="4"/>
  <c r="AN615" i="4"/>
  <c r="AM615" i="4"/>
  <c r="AL615" i="4"/>
  <c r="AK615" i="4"/>
  <c r="AJ615" i="4"/>
  <c r="AI615" i="4"/>
  <c r="AH615" i="4"/>
  <c r="AG615" i="4"/>
  <c r="AF615" i="4"/>
  <c r="AW614" i="4"/>
  <c r="AV614" i="4"/>
  <c r="AU614" i="4"/>
  <c r="AT614" i="4"/>
  <c r="AS614" i="4"/>
  <c r="AR614" i="4"/>
  <c r="AQ614" i="4"/>
  <c r="AP614" i="4"/>
  <c r="AO614" i="4"/>
  <c r="AN614" i="4"/>
  <c r="AM614" i="4"/>
  <c r="AL614" i="4"/>
  <c r="AK614" i="4"/>
  <c r="AJ614" i="4"/>
  <c r="AI614" i="4"/>
  <c r="AH614" i="4"/>
  <c r="AG614" i="4"/>
  <c r="AF614" i="4"/>
  <c r="AW613" i="4"/>
  <c r="AV613" i="4"/>
  <c r="AU613" i="4"/>
  <c r="AT613" i="4"/>
  <c r="AS613" i="4"/>
  <c r="AR613" i="4"/>
  <c r="AQ613" i="4"/>
  <c r="AP613" i="4"/>
  <c r="AO613" i="4"/>
  <c r="AN613" i="4"/>
  <c r="AM613" i="4"/>
  <c r="AL613" i="4"/>
  <c r="AK613" i="4"/>
  <c r="AJ613" i="4"/>
  <c r="AI613" i="4"/>
  <c r="AH613" i="4"/>
  <c r="AG613" i="4"/>
  <c r="AF613" i="4"/>
  <c r="AW612" i="4"/>
  <c r="AV612" i="4"/>
  <c r="AU612" i="4"/>
  <c r="AT612" i="4"/>
  <c r="AS612" i="4"/>
  <c r="AR612" i="4"/>
  <c r="AQ612" i="4"/>
  <c r="AP612" i="4"/>
  <c r="AO612" i="4"/>
  <c r="AN612" i="4"/>
  <c r="AM612" i="4"/>
  <c r="AL612" i="4"/>
  <c r="AK612" i="4"/>
  <c r="AJ612" i="4"/>
  <c r="AI612" i="4"/>
  <c r="AH612" i="4"/>
  <c r="AG612" i="4"/>
  <c r="AF612" i="4"/>
  <c r="AW611" i="4"/>
  <c r="AV611" i="4"/>
  <c r="AU611" i="4"/>
  <c r="AT611" i="4"/>
  <c r="AS611" i="4"/>
  <c r="AR611" i="4"/>
  <c r="AQ611" i="4"/>
  <c r="AP611" i="4"/>
  <c r="AO611" i="4"/>
  <c r="AN611" i="4"/>
  <c r="AM611" i="4"/>
  <c r="AL611" i="4"/>
  <c r="AK611" i="4"/>
  <c r="AJ611" i="4"/>
  <c r="AI611" i="4"/>
  <c r="AH611" i="4"/>
  <c r="AG611" i="4"/>
  <c r="AF611" i="4"/>
  <c r="AW610" i="4"/>
  <c r="AV610" i="4"/>
  <c r="AU610" i="4"/>
  <c r="AT610" i="4"/>
  <c r="AS610" i="4"/>
  <c r="AR610" i="4"/>
  <c r="AQ610" i="4"/>
  <c r="AP610" i="4"/>
  <c r="AO610" i="4"/>
  <c r="AN610" i="4"/>
  <c r="AM610" i="4"/>
  <c r="AL610" i="4"/>
  <c r="AK610" i="4"/>
  <c r="AJ610" i="4"/>
  <c r="AI610" i="4"/>
  <c r="AH610" i="4"/>
  <c r="AG610" i="4"/>
  <c r="AF610" i="4"/>
  <c r="AW609" i="4"/>
  <c r="AV609" i="4"/>
  <c r="AU609" i="4"/>
  <c r="AT609" i="4"/>
  <c r="AS609" i="4"/>
  <c r="AR609" i="4"/>
  <c r="AQ609" i="4"/>
  <c r="AP609" i="4"/>
  <c r="AO609" i="4"/>
  <c r="AN609" i="4"/>
  <c r="AM609" i="4"/>
  <c r="AL609" i="4"/>
  <c r="AK609" i="4"/>
  <c r="AJ609" i="4"/>
  <c r="AI609" i="4"/>
  <c r="AH609" i="4"/>
  <c r="AG609" i="4"/>
  <c r="AF609" i="4"/>
  <c r="AW608" i="4"/>
  <c r="AV608" i="4"/>
  <c r="AU608" i="4"/>
  <c r="AT608" i="4"/>
  <c r="AS608" i="4"/>
  <c r="AR608" i="4"/>
  <c r="AQ608" i="4"/>
  <c r="AP608" i="4"/>
  <c r="AO608" i="4"/>
  <c r="AN608" i="4"/>
  <c r="AM608" i="4"/>
  <c r="AL608" i="4"/>
  <c r="AK608" i="4"/>
  <c r="AJ608" i="4"/>
  <c r="AI608" i="4"/>
  <c r="AH608" i="4"/>
  <c r="AG608" i="4"/>
  <c r="AF608" i="4"/>
  <c r="AW607" i="4"/>
  <c r="AV607" i="4"/>
  <c r="AU607" i="4"/>
  <c r="AT607" i="4"/>
  <c r="AS607" i="4"/>
  <c r="AR607" i="4"/>
  <c r="AQ607" i="4"/>
  <c r="AP607" i="4"/>
  <c r="AO607" i="4"/>
  <c r="AN607" i="4"/>
  <c r="AM607" i="4"/>
  <c r="AL607" i="4"/>
  <c r="AK607" i="4"/>
  <c r="AJ607" i="4"/>
  <c r="AI607" i="4"/>
  <c r="AH607" i="4"/>
  <c r="AG607" i="4"/>
  <c r="AF607" i="4"/>
  <c r="AW606" i="4"/>
  <c r="AV606" i="4"/>
  <c r="AU606" i="4"/>
  <c r="AT606" i="4"/>
  <c r="AS606" i="4"/>
  <c r="AR606" i="4"/>
  <c r="AQ606" i="4"/>
  <c r="AP606" i="4"/>
  <c r="AO606" i="4"/>
  <c r="AN606" i="4"/>
  <c r="AM606" i="4"/>
  <c r="AL606" i="4"/>
  <c r="AK606" i="4"/>
  <c r="AJ606" i="4"/>
  <c r="AI606" i="4"/>
  <c r="AH606" i="4"/>
  <c r="AG606" i="4"/>
  <c r="AF606" i="4"/>
  <c r="AW605" i="4"/>
  <c r="AV605" i="4"/>
  <c r="AU605" i="4"/>
  <c r="AT605" i="4"/>
  <c r="AS605" i="4"/>
  <c r="AR605" i="4"/>
  <c r="AQ605" i="4"/>
  <c r="AP605" i="4"/>
  <c r="AO605" i="4"/>
  <c r="AN605" i="4"/>
  <c r="AM605" i="4"/>
  <c r="AL605" i="4"/>
  <c r="AK605" i="4"/>
  <c r="AJ605" i="4"/>
  <c r="AI605" i="4"/>
  <c r="AH605" i="4"/>
  <c r="AG605" i="4"/>
  <c r="AF605" i="4"/>
  <c r="AW604" i="4"/>
  <c r="AV604" i="4"/>
  <c r="AU604" i="4"/>
  <c r="AT604" i="4"/>
  <c r="AS604" i="4"/>
  <c r="AR604" i="4"/>
  <c r="AQ604" i="4"/>
  <c r="AP604" i="4"/>
  <c r="AO604" i="4"/>
  <c r="AN604" i="4"/>
  <c r="AM604" i="4"/>
  <c r="AL604" i="4"/>
  <c r="AK604" i="4"/>
  <c r="AJ604" i="4"/>
  <c r="AI604" i="4"/>
  <c r="AH604" i="4"/>
  <c r="AG604" i="4"/>
  <c r="AF604" i="4"/>
  <c r="AW603" i="4"/>
  <c r="AV603" i="4"/>
  <c r="AU603" i="4"/>
  <c r="AT603" i="4"/>
  <c r="AS603" i="4"/>
  <c r="AR603" i="4"/>
  <c r="AQ603" i="4"/>
  <c r="AP603" i="4"/>
  <c r="AO603" i="4"/>
  <c r="AN603" i="4"/>
  <c r="AM603" i="4"/>
  <c r="AL603" i="4"/>
  <c r="AK603" i="4"/>
  <c r="AJ603" i="4"/>
  <c r="AI603" i="4"/>
  <c r="AH603" i="4"/>
  <c r="AG603" i="4"/>
  <c r="AF603" i="4"/>
  <c r="AW602" i="4"/>
  <c r="AV602" i="4"/>
  <c r="AU602" i="4"/>
  <c r="AT602" i="4"/>
  <c r="AS602" i="4"/>
  <c r="AR602" i="4"/>
  <c r="AQ602" i="4"/>
  <c r="AP602" i="4"/>
  <c r="AO602" i="4"/>
  <c r="AN602" i="4"/>
  <c r="AM602" i="4"/>
  <c r="AL602" i="4"/>
  <c r="AK602" i="4"/>
  <c r="AJ602" i="4"/>
  <c r="AI602" i="4"/>
  <c r="AH602" i="4"/>
  <c r="AG602" i="4"/>
  <c r="AF602" i="4"/>
  <c r="AW601" i="4"/>
  <c r="AV601" i="4"/>
  <c r="AU601" i="4"/>
  <c r="AT601" i="4"/>
  <c r="AS601" i="4"/>
  <c r="AR601" i="4"/>
  <c r="AQ601" i="4"/>
  <c r="AP601" i="4"/>
  <c r="AO601" i="4"/>
  <c r="AN601" i="4"/>
  <c r="AM601" i="4"/>
  <c r="AL601" i="4"/>
  <c r="AK601" i="4"/>
  <c r="AJ601" i="4"/>
  <c r="AI601" i="4"/>
  <c r="AH601" i="4"/>
  <c r="AG601" i="4"/>
  <c r="AF601" i="4"/>
  <c r="AW600" i="4"/>
  <c r="AV600" i="4"/>
  <c r="AU600" i="4"/>
  <c r="AT600" i="4"/>
  <c r="AS600" i="4"/>
  <c r="AR600" i="4"/>
  <c r="AQ600" i="4"/>
  <c r="AP600" i="4"/>
  <c r="AO600" i="4"/>
  <c r="AN600" i="4"/>
  <c r="AM600" i="4"/>
  <c r="AL600" i="4"/>
  <c r="AK600" i="4"/>
  <c r="AJ600" i="4"/>
  <c r="AI600" i="4"/>
  <c r="AH600" i="4"/>
  <c r="AG600" i="4"/>
  <c r="AF600" i="4"/>
  <c r="AW599" i="4"/>
  <c r="AV599" i="4"/>
  <c r="AU599" i="4"/>
  <c r="AT599" i="4"/>
  <c r="AS599" i="4"/>
  <c r="AR599" i="4"/>
  <c r="AQ599" i="4"/>
  <c r="AP599" i="4"/>
  <c r="AO599" i="4"/>
  <c r="AN599" i="4"/>
  <c r="AM599" i="4"/>
  <c r="AL599" i="4"/>
  <c r="AK599" i="4"/>
  <c r="AJ599" i="4"/>
  <c r="AI599" i="4"/>
  <c r="AH599" i="4"/>
  <c r="AG599" i="4"/>
  <c r="AF599" i="4"/>
  <c r="AW598" i="4"/>
  <c r="AV598" i="4"/>
  <c r="AU598" i="4"/>
  <c r="AT598" i="4"/>
  <c r="AS598" i="4"/>
  <c r="AR598" i="4"/>
  <c r="AQ598" i="4"/>
  <c r="AP598" i="4"/>
  <c r="AO598" i="4"/>
  <c r="AN598" i="4"/>
  <c r="AM598" i="4"/>
  <c r="AL598" i="4"/>
  <c r="AK598" i="4"/>
  <c r="AJ598" i="4"/>
  <c r="AI598" i="4"/>
  <c r="AH598" i="4"/>
  <c r="AG598" i="4"/>
  <c r="AF598" i="4"/>
  <c r="AW597" i="4"/>
  <c r="AV597" i="4"/>
  <c r="AU597" i="4"/>
  <c r="AT597" i="4"/>
  <c r="AS597" i="4"/>
  <c r="AR597" i="4"/>
  <c r="AQ597" i="4"/>
  <c r="AP597" i="4"/>
  <c r="AO597" i="4"/>
  <c r="AN597" i="4"/>
  <c r="AM597" i="4"/>
  <c r="AL597" i="4"/>
  <c r="AK597" i="4"/>
  <c r="AJ597" i="4"/>
  <c r="AI597" i="4"/>
  <c r="AH597" i="4"/>
  <c r="AG597" i="4"/>
  <c r="AF597" i="4"/>
  <c r="AW596" i="4"/>
  <c r="AV596" i="4"/>
  <c r="AU596" i="4"/>
  <c r="AT596" i="4"/>
  <c r="AS596" i="4"/>
  <c r="AR596" i="4"/>
  <c r="AQ596" i="4"/>
  <c r="AP596" i="4"/>
  <c r="AO596" i="4"/>
  <c r="AN596" i="4"/>
  <c r="AM596" i="4"/>
  <c r="AL596" i="4"/>
  <c r="AK596" i="4"/>
  <c r="AJ596" i="4"/>
  <c r="AI596" i="4"/>
  <c r="AH596" i="4"/>
  <c r="AG596" i="4"/>
  <c r="AF596" i="4"/>
  <c r="AW595" i="4"/>
  <c r="AV595" i="4"/>
  <c r="AU595" i="4"/>
  <c r="AT595" i="4"/>
  <c r="AS595" i="4"/>
  <c r="AR595" i="4"/>
  <c r="AQ595" i="4"/>
  <c r="AP595" i="4"/>
  <c r="AO595" i="4"/>
  <c r="AN595" i="4"/>
  <c r="AM595" i="4"/>
  <c r="AL595" i="4"/>
  <c r="AK595" i="4"/>
  <c r="AJ595" i="4"/>
  <c r="AI595" i="4"/>
  <c r="AH595" i="4"/>
  <c r="AG595" i="4"/>
  <c r="AF595" i="4"/>
  <c r="AW594" i="4"/>
  <c r="AV594" i="4"/>
  <c r="AU594" i="4"/>
  <c r="AT594" i="4"/>
  <c r="AS594" i="4"/>
  <c r="AR594" i="4"/>
  <c r="AQ594" i="4"/>
  <c r="AP594" i="4"/>
  <c r="AO594" i="4"/>
  <c r="AN594" i="4"/>
  <c r="AM594" i="4"/>
  <c r="AL594" i="4"/>
  <c r="AK594" i="4"/>
  <c r="AJ594" i="4"/>
  <c r="AI594" i="4"/>
  <c r="AH594" i="4"/>
  <c r="AG594" i="4"/>
  <c r="AF594" i="4"/>
  <c r="AW593" i="4"/>
  <c r="AV593" i="4"/>
  <c r="AU593" i="4"/>
  <c r="AT593" i="4"/>
  <c r="AS593" i="4"/>
  <c r="AR593" i="4"/>
  <c r="AQ593" i="4"/>
  <c r="AP593" i="4"/>
  <c r="AO593" i="4"/>
  <c r="AN593" i="4"/>
  <c r="AM593" i="4"/>
  <c r="AL593" i="4"/>
  <c r="AK593" i="4"/>
  <c r="AJ593" i="4"/>
  <c r="AI593" i="4"/>
  <c r="AH593" i="4"/>
  <c r="AG593" i="4"/>
  <c r="AF593" i="4"/>
  <c r="AW592" i="4"/>
  <c r="AV592" i="4"/>
  <c r="AU592" i="4"/>
  <c r="AT592" i="4"/>
  <c r="AS592" i="4"/>
  <c r="AR592" i="4"/>
  <c r="AQ592" i="4"/>
  <c r="AP592" i="4"/>
  <c r="AO592" i="4"/>
  <c r="AN592" i="4"/>
  <c r="AM592" i="4"/>
  <c r="AL592" i="4"/>
  <c r="AK592" i="4"/>
  <c r="AJ592" i="4"/>
  <c r="AI592" i="4"/>
  <c r="AH592" i="4"/>
  <c r="AG592" i="4"/>
  <c r="AF592" i="4"/>
  <c r="AW591" i="4"/>
  <c r="AV591" i="4"/>
  <c r="AU591" i="4"/>
  <c r="AT591" i="4"/>
  <c r="AS591" i="4"/>
  <c r="AR591" i="4"/>
  <c r="AQ591" i="4"/>
  <c r="AP591" i="4"/>
  <c r="AO591" i="4"/>
  <c r="AN591" i="4"/>
  <c r="AM591" i="4"/>
  <c r="AL591" i="4"/>
  <c r="AK591" i="4"/>
  <c r="AJ591" i="4"/>
  <c r="AI591" i="4"/>
  <c r="AH591" i="4"/>
  <c r="AG591" i="4"/>
  <c r="AF591" i="4"/>
  <c r="AW590" i="4"/>
  <c r="AV590" i="4"/>
  <c r="AU590" i="4"/>
  <c r="AT590" i="4"/>
  <c r="AS590" i="4"/>
  <c r="AR590" i="4"/>
  <c r="AQ590" i="4"/>
  <c r="AP590" i="4"/>
  <c r="AO590" i="4"/>
  <c r="AN590" i="4"/>
  <c r="AM590" i="4"/>
  <c r="AL590" i="4"/>
  <c r="AK590" i="4"/>
  <c r="AJ590" i="4"/>
  <c r="AI590" i="4"/>
  <c r="AH590" i="4"/>
  <c r="AG590" i="4"/>
  <c r="AF590" i="4"/>
  <c r="AW589" i="4"/>
  <c r="AV589" i="4"/>
  <c r="AU589" i="4"/>
  <c r="AT589" i="4"/>
  <c r="AS589" i="4"/>
  <c r="AR589" i="4"/>
  <c r="AQ589" i="4"/>
  <c r="AP589" i="4"/>
  <c r="AO589" i="4"/>
  <c r="AN589" i="4"/>
  <c r="AM589" i="4"/>
  <c r="AL589" i="4"/>
  <c r="AK589" i="4"/>
  <c r="AJ589" i="4"/>
  <c r="AI589" i="4"/>
  <c r="AH589" i="4"/>
  <c r="AG589" i="4"/>
  <c r="AF589" i="4"/>
  <c r="AW588" i="4"/>
  <c r="AV588" i="4"/>
  <c r="AU588" i="4"/>
  <c r="AT588" i="4"/>
  <c r="AS588" i="4"/>
  <c r="AR588" i="4"/>
  <c r="AQ588" i="4"/>
  <c r="AP588" i="4"/>
  <c r="AO588" i="4"/>
  <c r="AN588" i="4"/>
  <c r="AM588" i="4"/>
  <c r="AL588" i="4"/>
  <c r="AK588" i="4"/>
  <c r="AJ588" i="4"/>
  <c r="AI588" i="4"/>
  <c r="AH588" i="4"/>
  <c r="AG588" i="4"/>
  <c r="AF588" i="4"/>
  <c r="AW587" i="4"/>
  <c r="AV587" i="4"/>
  <c r="AU587" i="4"/>
  <c r="AT587" i="4"/>
  <c r="AS587" i="4"/>
  <c r="AR587" i="4"/>
  <c r="AQ587" i="4"/>
  <c r="AP587" i="4"/>
  <c r="AO587" i="4"/>
  <c r="AN587" i="4"/>
  <c r="AM587" i="4"/>
  <c r="AL587" i="4"/>
  <c r="AK587" i="4"/>
  <c r="AJ587" i="4"/>
  <c r="AI587" i="4"/>
  <c r="AH587" i="4"/>
  <c r="AG587" i="4"/>
  <c r="AF587" i="4"/>
  <c r="AW586" i="4"/>
  <c r="AV586" i="4"/>
  <c r="AU586" i="4"/>
  <c r="AT586" i="4"/>
  <c r="AS586" i="4"/>
  <c r="AR586" i="4"/>
  <c r="AQ586" i="4"/>
  <c r="AP586" i="4"/>
  <c r="AO586" i="4"/>
  <c r="AN586" i="4"/>
  <c r="AM586" i="4"/>
  <c r="AL586" i="4"/>
  <c r="AK586" i="4"/>
  <c r="AJ586" i="4"/>
  <c r="AI586" i="4"/>
  <c r="AH586" i="4"/>
  <c r="AG586" i="4"/>
  <c r="AF586" i="4"/>
  <c r="AW585" i="4"/>
  <c r="AV585" i="4"/>
  <c r="AU585" i="4"/>
  <c r="AT585" i="4"/>
  <c r="AS585" i="4"/>
  <c r="AR585" i="4"/>
  <c r="AQ585" i="4"/>
  <c r="AP585" i="4"/>
  <c r="AO585" i="4"/>
  <c r="AN585" i="4"/>
  <c r="AM585" i="4"/>
  <c r="AL585" i="4"/>
  <c r="AK585" i="4"/>
  <c r="AJ585" i="4"/>
  <c r="AI585" i="4"/>
  <c r="AH585" i="4"/>
  <c r="AG585" i="4"/>
  <c r="AF585" i="4"/>
  <c r="AW584" i="4"/>
  <c r="AV584" i="4"/>
  <c r="AU584" i="4"/>
  <c r="AT584" i="4"/>
  <c r="AS584" i="4"/>
  <c r="AR584" i="4"/>
  <c r="AQ584" i="4"/>
  <c r="AP584" i="4"/>
  <c r="AO584" i="4"/>
  <c r="AN584" i="4"/>
  <c r="AM584" i="4"/>
  <c r="AL584" i="4"/>
  <c r="AK584" i="4"/>
  <c r="AJ584" i="4"/>
  <c r="AI584" i="4"/>
  <c r="AH584" i="4"/>
  <c r="AG584" i="4"/>
  <c r="AF584" i="4"/>
  <c r="AW583" i="4"/>
  <c r="AV583" i="4"/>
  <c r="AU583" i="4"/>
  <c r="AT583" i="4"/>
  <c r="AS583" i="4"/>
  <c r="AR583" i="4"/>
  <c r="AQ583" i="4"/>
  <c r="AP583" i="4"/>
  <c r="AO583" i="4"/>
  <c r="AN583" i="4"/>
  <c r="AM583" i="4"/>
  <c r="AL583" i="4"/>
  <c r="AK583" i="4"/>
  <c r="AJ583" i="4"/>
  <c r="AI583" i="4"/>
  <c r="AH583" i="4"/>
  <c r="AG583" i="4"/>
  <c r="AF583" i="4"/>
  <c r="AW582" i="4"/>
  <c r="AV582" i="4"/>
  <c r="AU582" i="4"/>
  <c r="AT582" i="4"/>
  <c r="AS582" i="4"/>
  <c r="AR582" i="4"/>
  <c r="AQ582" i="4"/>
  <c r="AP582" i="4"/>
  <c r="AO582" i="4"/>
  <c r="AN582" i="4"/>
  <c r="AM582" i="4"/>
  <c r="AL582" i="4"/>
  <c r="AK582" i="4"/>
  <c r="AJ582" i="4"/>
  <c r="AI582" i="4"/>
  <c r="AH582" i="4"/>
  <c r="AG582" i="4"/>
  <c r="AF582" i="4"/>
  <c r="AW581" i="4"/>
  <c r="AV581" i="4"/>
  <c r="AU581" i="4"/>
  <c r="AT581" i="4"/>
  <c r="AS581" i="4"/>
  <c r="AR581" i="4"/>
  <c r="AQ581" i="4"/>
  <c r="AP581" i="4"/>
  <c r="AO581" i="4"/>
  <c r="AN581" i="4"/>
  <c r="AM581" i="4"/>
  <c r="AL581" i="4"/>
  <c r="AK581" i="4"/>
  <c r="AJ581" i="4"/>
  <c r="AI581" i="4"/>
  <c r="AH581" i="4"/>
  <c r="AG581" i="4"/>
  <c r="AF581" i="4"/>
  <c r="AW580" i="4"/>
  <c r="AV580" i="4"/>
  <c r="AU580" i="4"/>
  <c r="AT580" i="4"/>
  <c r="AS580" i="4"/>
  <c r="AR580" i="4"/>
  <c r="AQ580" i="4"/>
  <c r="AP580" i="4"/>
  <c r="AO580" i="4"/>
  <c r="AN580" i="4"/>
  <c r="AM580" i="4"/>
  <c r="AL580" i="4"/>
  <c r="AK580" i="4"/>
  <c r="AJ580" i="4"/>
  <c r="AI580" i="4"/>
  <c r="AH580" i="4"/>
  <c r="AG580" i="4"/>
  <c r="AF580" i="4"/>
  <c r="AW579" i="4"/>
  <c r="AV579" i="4"/>
  <c r="AU579" i="4"/>
  <c r="AT579" i="4"/>
  <c r="AS579" i="4"/>
  <c r="AR579" i="4"/>
  <c r="AQ579" i="4"/>
  <c r="AP579" i="4"/>
  <c r="AO579" i="4"/>
  <c r="AN579" i="4"/>
  <c r="AM579" i="4"/>
  <c r="AL579" i="4"/>
  <c r="AK579" i="4"/>
  <c r="AJ579" i="4"/>
  <c r="AI579" i="4"/>
  <c r="AH579" i="4"/>
  <c r="AG579" i="4"/>
  <c r="AF579" i="4"/>
  <c r="AW578" i="4"/>
  <c r="AV578" i="4"/>
  <c r="AU578" i="4"/>
  <c r="AT578" i="4"/>
  <c r="AS578" i="4"/>
  <c r="AR578" i="4"/>
  <c r="AQ578" i="4"/>
  <c r="AP578" i="4"/>
  <c r="AO578" i="4"/>
  <c r="AN578" i="4"/>
  <c r="AM578" i="4"/>
  <c r="AL578" i="4"/>
  <c r="AK578" i="4"/>
  <c r="AJ578" i="4"/>
  <c r="AI578" i="4"/>
  <c r="AH578" i="4"/>
  <c r="AG578" i="4"/>
  <c r="AF578" i="4"/>
  <c r="AW577" i="4"/>
  <c r="AV577" i="4"/>
  <c r="AU577" i="4"/>
  <c r="AT577" i="4"/>
  <c r="AS577" i="4"/>
  <c r="AR577" i="4"/>
  <c r="AQ577" i="4"/>
  <c r="AP577" i="4"/>
  <c r="AO577" i="4"/>
  <c r="AN577" i="4"/>
  <c r="AM577" i="4"/>
  <c r="AL577" i="4"/>
  <c r="AK577" i="4"/>
  <c r="AJ577" i="4"/>
  <c r="AI577" i="4"/>
  <c r="AH577" i="4"/>
  <c r="AG577" i="4"/>
  <c r="AF577" i="4"/>
  <c r="AW576" i="4"/>
  <c r="AV576" i="4"/>
  <c r="AU576" i="4"/>
  <c r="AT576" i="4"/>
  <c r="AS576" i="4"/>
  <c r="AR576" i="4"/>
  <c r="AQ576" i="4"/>
  <c r="AP576" i="4"/>
  <c r="AO576" i="4"/>
  <c r="AN576" i="4"/>
  <c r="AM576" i="4"/>
  <c r="AL576" i="4"/>
  <c r="AK576" i="4"/>
  <c r="AJ576" i="4"/>
  <c r="AI576" i="4"/>
  <c r="AH576" i="4"/>
  <c r="AG576" i="4"/>
  <c r="AF576" i="4"/>
  <c r="AW575" i="4"/>
  <c r="AV575" i="4"/>
  <c r="AU575" i="4"/>
  <c r="AT575" i="4"/>
  <c r="AS575" i="4"/>
  <c r="AR575" i="4"/>
  <c r="AQ575" i="4"/>
  <c r="AP575" i="4"/>
  <c r="AO575" i="4"/>
  <c r="AN575" i="4"/>
  <c r="AM575" i="4"/>
  <c r="AL575" i="4"/>
  <c r="AK575" i="4"/>
  <c r="AJ575" i="4"/>
  <c r="AI575" i="4"/>
  <c r="AH575" i="4"/>
  <c r="AG575" i="4"/>
  <c r="AF575" i="4"/>
  <c r="AW574" i="4"/>
  <c r="AV574" i="4"/>
  <c r="AU574" i="4"/>
  <c r="AT574" i="4"/>
  <c r="AS574" i="4"/>
  <c r="AR574" i="4"/>
  <c r="AQ574" i="4"/>
  <c r="AP574" i="4"/>
  <c r="AO574" i="4"/>
  <c r="AN574" i="4"/>
  <c r="AM574" i="4"/>
  <c r="AL574" i="4"/>
  <c r="AK574" i="4"/>
  <c r="AJ574" i="4"/>
  <c r="AI574" i="4"/>
  <c r="AH574" i="4"/>
  <c r="AG574" i="4"/>
  <c r="AF574" i="4"/>
  <c r="AW573" i="4"/>
  <c r="AV573" i="4"/>
  <c r="AU573" i="4"/>
  <c r="AT573" i="4"/>
  <c r="AS573" i="4"/>
  <c r="AR573" i="4"/>
  <c r="AQ573" i="4"/>
  <c r="AP573" i="4"/>
  <c r="AO573" i="4"/>
  <c r="AN573" i="4"/>
  <c r="AM573" i="4"/>
  <c r="AL573" i="4"/>
  <c r="AK573" i="4"/>
  <c r="AJ573" i="4"/>
  <c r="AI573" i="4"/>
  <c r="AH573" i="4"/>
  <c r="AG573" i="4"/>
  <c r="AF573" i="4"/>
  <c r="AW572" i="4"/>
  <c r="AV572" i="4"/>
  <c r="AU572" i="4"/>
  <c r="AT572" i="4"/>
  <c r="AS572" i="4"/>
  <c r="AR572" i="4"/>
  <c r="AQ572" i="4"/>
  <c r="AP572" i="4"/>
  <c r="AO572" i="4"/>
  <c r="AN572" i="4"/>
  <c r="AM572" i="4"/>
  <c r="AL572" i="4"/>
  <c r="AK572" i="4"/>
  <c r="AJ572" i="4"/>
  <c r="AI572" i="4"/>
  <c r="AH572" i="4"/>
  <c r="AG572" i="4"/>
  <c r="AF572" i="4"/>
  <c r="AW571" i="4"/>
  <c r="AV571" i="4"/>
  <c r="AU571" i="4"/>
  <c r="AT571" i="4"/>
  <c r="AS571" i="4"/>
  <c r="AR571" i="4"/>
  <c r="AQ571" i="4"/>
  <c r="AP571" i="4"/>
  <c r="AO571" i="4"/>
  <c r="AN571" i="4"/>
  <c r="AM571" i="4"/>
  <c r="AL571" i="4"/>
  <c r="AK571" i="4"/>
  <c r="AJ571" i="4"/>
  <c r="AI571" i="4"/>
  <c r="AH571" i="4"/>
  <c r="AG571" i="4"/>
  <c r="AF571" i="4"/>
  <c r="AW570" i="4"/>
  <c r="AV570" i="4"/>
  <c r="AU570" i="4"/>
  <c r="AT570" i="4"/>
  <c r="AS570" i="4"/>
  <c r="AR570" i="4"/>
  <c r="AQ570" i="4"/>
  <c r="AP570" i="4"/>
  <c r="AO570" i="4"/>
  <c r="AN570" i="4"/>
  <c r="AM570" i="4"/>
  <c r="AL570" i="4"/>
  <c r="AK570" i="4"/>
  <c r="AJ570" i="4"/>
  <c r="AI570" i="4"/>
  <c r="AH570" i="4"/>
  <c r="AG570" i="4"/>
  <c r="AF570" i="4"/>
  <c r="AW569" i="4"/>
  <c r="AV569" i="4"/>
  <c r="AU569" i="4"/>
  <c r="AT569" i="4"/>
  <c r="AS569" i="4"/>
  <c r="AR569" i="4"/>
  <c r="AQ569" i="4"/>
  <c r="AP569" i="4"/>
  <c r="AO569" i="4"/>
  <c r="AN569" i="4"/>
  <c r="AM569" i="4"/>
  <c r="AL569" i="4"/>
  <c r="AK569" i="4"/>
  <c r="AJ569" i="4"/>
  <c r="AI569" i="4"/>
  <c r="AH569" i="4"/>
  <c r="AG569" i="4"/>
  <c r="AF569" i="4"/>
  <c r="AW568" i="4"/>
  <c r="AV568" i="4"/>
  <c r="AU568" i="4"/>
  <c r="AT568" i="4"/>
  <c r="AS568" i="4"/>
  <c r="AR568" i="4"/>
  <c r="AQ568" i="4"/>
  <c r="AP568" i="4"/>
  <c r="AO568" i="4"/>
  <c r="AN568" i="4"/>
  <c r="AM568" i="4"/>
  <c r="AL568" i="4"/>
  <c r="AK568" i="4"/>
  <c r="AJ568" i="4"/>
  <c r="AI568" i="4"/>
  <c r="AH568" i="4"/>
  <c r="AG568" i="4"/>
  <c r="AF568" i="4"/>
  <c r="AW567" i="4"/>
  <c r="AV567" i="4"/>
  <c r="AU567" i="4"/>
  <c r="AT567" i="4"/>
  <c r="AS567" i="4"/>
  <c r="AR567" i="4"/>
  <c r="AQ567" i="4"/>
  <c r="AP567" i="4"/>
  <c r="AO567" i="4"/>
  <c r="AN567" i="4"/>
  <c r="AM567" i="4"/>
  <c r="AL567" i="4"/>
  <c r="AK567" i="4"/>
  <c r="AJ567" i="4"/>
  <c r="AI567" i="4"/>
  <c r="AH567" i="4"/>
  <c r="AG567" i="4"/>
  <c r="AF567" i="4"/>
  <c r="AW566" i="4"/>
  <c r="AV566" i="4"/>
  <c r="AU566" i="4"/>
  <c r="AT566" i="4"/>
  <c r="AS566" i="4"/>
  <c r="AR566" i="4"/>
  <c r="AQ566" i="4"/>
  <c r="AP566" i="4"/>
  <c r="AO566" i="4"/>
  <c r="AN566" i="4"/>
  <c r="AM566" i="4"/>
  <c r="AL566" i="4"/>
  <c r="AK566" i="4"/>
  <c r="AJ566" i="4"/>
  <c r="AI566" i="4"/>
  <c r="AH566" i="4"/>
  <c r="AG566" i="4"/>
  <c r="AF566" i="4"/>
  <c r="AW565" i="4"/>
  <c r="AV565" i="4"/>
  <c r="AU565" i="4"/>
  <c r="AT565" i="4"/>
  <c r="AS565" i="4"/>
  <c r="AR565" i="4"/>
  <c r="AQ565" i="4"/>
  <c r="AP565" i="4"/>
  <c r="AO565" i="4"/>
  <c r="AN565" i="4"/>
  <c r="AM565" i="4"/>
  <c r="AL565" i="4"/>
  <c r="AK565" i="4"/>
  <c r="AJ565" i="4"/>
  <c r="AI565" i="4"/>
  <c r="AH565" i="4"/>
  <c r="AG565" i="4"/>
  <c r="AF565" i="4"/>
  <c r="AW564" i="4"/>
  <c r="AV564" i="4"/>
  <c r="AU564" i="4"/>
  <c r="AT564" i="4"/>
  <c r="AS564" i="4"/>
  <c r="AR564" i="4"/>
  <c r="AQ564" i="4"/>
  <c r="AP564" i="4"/>
  <c r="AO564" i="4"/>
  <c r="AN564" i="4"/>
  <c r="AM564" i="4"/>
  <c r="AL564" i="4"/>
  <c r="AK564" i="4"/>
  <c r="AJ564" i="4"/>
  <c r="AI564" i="4"/>
  <c r="AH564" i="4"/>
  <c r="AG564" i="4"/>
  <c r="AF564" i="4"/>
  <c r="AW563" i="4"/>
  <c r="AV563" i="4"/>
  <c r="AU563" i="4"/>
  <c r="AT563" i="4"/>
  <c r="AS563" i="4"/>
  <c r="AR563" i="4"/>
  <c r="AQ563" i="4"/>
  <c r="AP563" i="4"/>
  <c r="AO563" i="4"/>
  <c r="AN563" i="4"/>
  <c r="AM563" i="4"/>
  <c r="AL563" i="4"/>
  <c r="AK563" i="4"/>
  <c r="AJ563" i="4"/>
  <c r="AI563" i="4"/>
  <c r="AH563" i="4"/>
  <c r="AG563" i="4"/>
  <c r="AF563" i="4"/>
  <c r="AW562" i="4"/>
  <c r="AV562" i="4"/>
  <c r="AU562" i="4"/>
  <c r="AT562" i="4"/>
  <c r="AS562" i="4"/>
  <c r="AR562" i="4"/>
  <c r="AQ562" i="4"/>
  <c r="AP562" i="4"/>
  <c r="AO562" i="4"/>
  <c r="AN562" i="4"/>
  <c r="AM562" i="4"/>
  <c r="AL562" i="4"/>
  <c r="AK562" i="4"/>
  <c r="AJ562" i="4"/>
  <c r="AI562" i="4"/>
  <c r="AH562" i="4"/>
  <c r="AG562" i="4"/>
  <c r="AF562" i="4"/>
  <c r="AW561" i="4"/>
  <c r="AV561" i="4"/>
  <c r="AU561" i="4"/>
  <c r="AT561" i="4"/>
  <c r="AS561" i="4"/>
  <c r="AR561" i="4"/>
  <c r="AQ561" i="4"/>
  <c r="AP561" i="4"/>
  <c r="AO561" i="4"/>
  <c r="AN561" i="4"/>
  <c r="AM561" i="4"/>
  <c r="AL561" i="4"/>
  <c r="AK561" i="4"/>
  <c r="AJ561" i="4"/>
  <c r="AI561" i="4"/>
  <c r="AH561" i="4"/>
  <c r="AG561" i="4"/>
  <c r="AF561" i="4"/>
  <c r="AW560" i="4"/>
  <c r="AV560" i="4"/>
  <c r="AU560" i="4"/>
  <c r="AT560" i="4"/>
  <c r="AS560" i="4"/>
  <c r="AR560" i="4"/>
  <c r="AQ560" i="4"/>
  <c r="AP560" i="4"/>
  <c r="AO560" i="4"/>
  <c r="AN560" i="4"/>
  <c r="AM560" i="4"/>
  <c r="AL560" i="4"/>
  <c r="AK560" i="4"/>
  <c r="AJ560" i="4"/>
  <c r="AI560" i="4"/>
  <c r="AH560" i="4"/>
  <c r="AG560" i="4"/>
  <c r="AF560" i="4"/>
  <c r="AW559" i="4"/>
  <c r="AV559" i="4"/>
  <c r="AU559" i="4"/>
  <c r="AT559" i="4"/>
  <c r="AS559" i="4"/>
  <c r="AR559" i="4"/>
  <c r="AQ559" i="4"/>
  <c r="AP559" i="4"/>
  <c r="AO559" i="4"/>
  <c r="AN559" i="4"/>
  <c r="AM559" i="4"/>
  <c r="AL559" i="4"/>
  <c r="AK559" i="4"/>
  <c r="AJ559" i="4"/>
  <c r="AI559" i="4"/>
  <c r="AH559" i="4"/>
  <c r="AG559" i="4"/>
  <c r="AF559" i="4"/>
  <c r="AW558" i="4"/>
  <c r="AV558" i="4"/>
  <c r="AU558" i="4"/>
  <c r="AT558" i="4"/>
  <c r="AS558" i="4"/>
  <c r="AR558" i="4"/>
  <c r="AQ558" i="4"/>
  <c r="AP558" i="4"/>
  <c r="AO558" i="4"/>
  <c r="AN558" i="4"/>
  <c r="AM558" i="4"/>
  <c r="AL558" i="4"/>
  <c r="AK558" i="4"/>
  <c r="AJ558" i="4"/>
  <c r="AI558" i="4"/>
  <c r="AH558" i="4"/>
  <c r="AG558" i="4"/>
  <c r="AF558" i="4"/>
  <c r="AW557" i="4"/>
  <c r="AV557" i="4"/>
  <c r="AU557" i="4"/>
  <c r="AT557" i="4"/>
  <c r="AS557" i="4"/>
  <c r="AR557" i="4"/>
  <c r="AQ557" i="4"/>
  <c r="AP557" i="4"/>
  <c r="AO557" i="4"/>
  <c r="AN557" i="4"/>
  <c r="AM557" i="4"/>
  <c r="AL557" i="4"/>
  <c r="AK557" i="4"/>
  <c r="AJ557" i="4"/>
  <c r="AI557" i="4"/>
  <c r="AH557" i="4"/>
  <c r="AG557" i="4"/>
  <c r="AF557" i="4"/>
  <c r="AW556" i="4"/>
  <c r="AV556" i="4"/>
  <c r="AU556" i="4"/>
  <c r="AT556" i="4"/>
  <c r="AS556" i="4"/>
  <c r="AR556" i="4"/>
  <c r="AQ556" i="4"/>
  <c r="AP556" i="4"/>
  <c r="AO556" i="4"/>
  <c r="AN556" i="4"/>
  <c r="AM556" i="4"/>
  <c r="AL556" i="4"/>
  <c r="AK556" i="4"/>
  <c r="AJ556" i="4"/>
  <c r="AI556" i="4"/>
  <c r="AH556" i="4"/>
  <c r="AG556" i="4"/>
  <c r="AF556" i="4"/>
  <c r="AW555" i="4"/>
  <c r="AV555" i="4"/>
  <c r="AU555" i="4"/>
  <c r="AT555" i="4"/>
  <c r="AS555" i="4"/>
  <c r="AR555" i="4"/>
  <c r="AQ555" i="4"/>
  <c r="AP555" i="4"/>
  <c r="AO555" i="4"/>
  <c r="AN555" i="4"/>
  <c r="AM555" i="4"/>
  <c r="AL555" i="4"/>
  <c r="AK555" i="4"/>
  <c r="AJ555" i="4"/>
  <c r="AI555" i="4"/>
  <c r="AH555" i="4"/>
  <c r="AG555" i="4"/>
  <c r="AF555" i="4"/>
  <c r="AW554" i="4"/>
  <c r="AV554" i="4"/>
  <c r="AU554" i="4"/>
  <c r="AT554" i="4"/>
  <c r="AS554" i="4"/>
  <c r="AR554" i="4"/>
  <c r="AQ554" i="4"/>
  <c r="AP554" i="4"/>
  <c r="AO554" i="4"/>
  <c r="AN554" i="4"/>
  <c r="AM554" i="4"/>
  <c r="AL554" i="4"/>
  <c r="AK554" i="4"/>
  <c r="AJ554" i="4"/>
  <c r="AI554" i="4"/>
  <c r="AH554" i="4"/>
  <c r="AG554" i="4"/>
  <c r="AF554" i="4"/>
  <c r="AW553" i="4"/>
  <c r="AV553" i="4"/>
  <c r="AU553" i="4"/>
  <c r="AT553" i="4"/>
  <c r="AS553" i="4"/>
  <c r="AR553" i="4"/>
  <c r="AQ553" i="4"/>
  <c r="AP553" i="4"/>
  <c r="AO553" i="4"/>
  <c r="AN553" i="4"/>
  <c r="AM553" i="4"/>
  <c r="AL553" i="4"/>
  <c r="AK553" i="4"/>
  <c r="AJ553" i="4"/>
  <c r="AI553" i="4"/>
  <c r="AH553" i="4"/>
  <c r="AG553" i="4"/>
  <c r="AF553" i="4"/>
  <c r="AW552" i="4"/>
  <c r="AV552" i="4"/>
  <c r="AU552" i="4"/>
  <c r="AT552" i="4"/>
  <c r="AS552" i="4"/>
  <c r="AR552" i="4"/>
  <c r="AQ552" i="4"/>
  <c r="AP552" i="4"/>
  <c r="AO552" i="4"/>
  <c r="AN552" i="4"/>
  <c r="AM552" i="4"/>
  <c r="AL552" i="4"/>
  <c r="AK552" i="4"/>
  <c r="AJ552" i="4"/>
  <c r="AI552" i="4"/>
  <c r="AH552" i="4"/>
  <c r="AG552" i="4"/>
  <c r="AF552" i="4"/>
  <c r="AW551" i="4"/>
  <c r="AV551" i="4"/>
  <c r="AU551" i="4"/>
  <c r="AT551" i="4"/>
  <c r="AS551" i="4"/>
  <c r="AR551" i="4"/>
  <c r="AQ551" i="4"/>
  <c r="AP551" i="4"/>
  <c r="AO551" i="4"/>
  <c r="AN551" i="4"/>
  <c r="AM551" i="4"/>
  <c r="AL551" i="4"/>
  <c r="AK551" i="4"/>
  <c r="AJ551" i="4"/>
  <c r="AI551" i="4"/>
  <c r="AH551" i="4"/>
  <c r="AG551" i="4"/>
  <c r="AF551" i="4"/>
  <c r="AW550" i="4"/>
  <c r="AV550" i="4"/>
  <c r="AU550" i="4"/>
  <c r="AT550" i="4"/>
  <c r="AS550" i="4"/>
  <c r="AR550" i="4"/>
  <c r="AQ550" i="4"/>
  <c r="AP550" i="4"/>
  <c r="AO550" i="4"/>
  <c r="AN550" i="4"/>
  <c r="AM550" i="4"/>
  <c r="AL550" i="4"/>
  <c r="AK550" i="4"/>
  <c r="AJ550" i="4"/>
  <c r="AI550" i="4"/>
  <c r="AH550" i="4"/>
  <c r="AG550" i="4"/>
  <c r="AF550" i="4"/>
  <c r="AW549" i="4"/>
  <c r="AV549" i="4"/>
  <c r="AU549" i="4"/>
  <c r="AT549" i="4"/>
  <c r="AS549" i="4"/>
  <c r="AR549" i="4"/>
  <c r="AQ549" i="4"/>
  <c r="AP549" i="4"/>
  <c r="AO549" i="4"/>
  <c r="AN549" i="4"/>
  <c r="AM549" i="4"/>
  <c r="AL549" i="4"/>
  <c r="AK549" i="4"/>
  <c r="AJ549" i="4"/>
  <c r="AI549" i="4"/>
  <c r="AH549" i="4"/>
  <c r="AG549" i="4"/>
  <c r="AF549" i="4"/>
  <c r="AW548" i="4"/>
  <c r="AV548" i="4"/>
  <c r="AU548" i="4"/>
  <c r="AT548" i="4"/>
  <c r="AS548" i="4"/>
  <c r="AR548" i="4"/>
  <c r="AQ548" i="4"/>
  <c r="AP548" i="4"/>
  <c r="AO548" i="4"/>
  <c r="AN548" i="4"/>
  <c r="AM548" i="4"/>
  <c r="AL548" i="4"/>
  <c r="AK548" i="4"/>
  <c r="AJ548" i="4"/>
  <c r="AI548" i="4"/>
  <c r="AH548" i="4"/>
  <c r="AG548" i="4"/>
  <c r="AF548" i="4"/>
  <c r="AW547" i="4"/>
  <c r="AV547" i="4"/>
  <c r="AU547" i="4"/>
  <c r="AT547" i="4"/>
  <c r="AS547" i="4"/>
  <c r="AR547" i="4"/>
  <c r="AQ547" i="4"/>
  <c r="AP547" i="4"/>
  <c r="AO547" i="4"/>
  <c r="AN547" i="4"/>
  <c r="AM547" i="4"/>
  <c r="AL547" i="4"/>
  <c r="AK547" i="4"/>
  <c r="AJ547" i="4"/>
  <c r="AI547" i="4"/>
  <c r="AH547" i="4"/>
  <c r="AG547" i="4"/>
  <c r="AF547" i="4"/>
  <c r="AW546" i="4"/>
  <c r="AV546" i="4"/>
  <c r="AU546" i="4"/>
  <c r="AT546" i="4"/>
  <c r="AS546" i="4"/>
  <c r="AR546" i="4"/>
  <c r="AQ546" i="4"/>
  <c r="AP546" i="4"/>
  <c r="AO546" i="4"/>
  <c r="AN546" i="4"/>
  <c r="AM546" i="4"/>
  <c r="AL546" i="4"/>
  <c r="AK546" i="4"/>
  <c r="AJ546" i="4"/>
  <c r="AI546" i="4"/>
  <c r="AH546" i="4"/>
  <c r="AG546" i="4"/>
  <c r="AF546" i="4"/>
  <c r="AW545" i="4"/>
  <c r="AV545" i="4"/>
  <c r="AU545" i="4"/>
  <c r="AT545" i="4"/>
  <c r="AS545" i="4"/>
  <c r="AR545" i="4"/>
  <c r="AQ545" i="4"/>
  <c r="AP545" i="4"/>
  <c r="AO545" i="4"/>
  <c r="AN545" i="4"/>
  <c r="AM545" i="4"/>
  <c r="AL545" i="4"/>
  <c r="AK545" i="4"/>
  <c r="AJ545" i="4"/>
  <c r="AI545" i="4"/>
  <c r="AH545" i="4"/>
  <c r="AG545" i="4"/>
  <c r="AF545" i="4"/>
  <c r="AW544" i="4"/>
  <c r="AV544" i="4"/>
  <c r="AU544" i="4"/>
  <c r="AT544" i="4"/>
  <c r="AS544" i="4"/>
  <c r="AR544" i="4"/>
  <c r="AQ544" i="4"/>
  <c r="AP544" i="4"/>
  <c r="AO544" i="4"/>
  <c r="AN544" i="4"/>
  <c r="AM544" i="4"/>
  <c r="AL544" i="4"/>
  <c r="AK544" i="4"/>
  <c r="AJ544" i="4"/>
  <c r="AI544" i="4"/>
  <c r="AH544" i="4"/>
  <c r="AG544" i="4"/>
  <c r="AF544" i="4"/>
  <c r="AW543" i="4"/>
  <c r="AV543" i="4"/>
  <c r="AU543" i="4"/>
  <c r="AT543" i="4"/>
  <c r="AS543" i="4"/>
  <c r="AR543" i="4"/>
  <c r="AQ543" i="4"/>
  <c r="AP543" i="4"/>
  <c r="AO543" i="4"/>
  <c r="AN543" i="4"/>
  <c r="AM543" i="4"/>
  <c r="AL543" i="4"/>
  <c r="AK543" i="4"/>
  <c r="AJ543" i="4"/>
  <c r="AI543" i="4"/>
  <c r="AH543" i="4"/>
  <c r="AG543" i="4"/>
  <c r="AF543" i="4"/>
  <c r="AW542" i="4"/>
  <c r="AV542" i="4"/>
  <c r="AU542" i="4"/>
  <c r="AT542" i="4"/>
  <c r="AS542" i="4"/>
  <c r="AR542" i="4"/>
  <c r="AQ542" i="4"/>
  <c r="AP542" i="4"/>
  <c r="AO542" i="4"/>
  <c r="AN542" i="4"/>
  <c r="AM542" i="4"/>
  <c r="AL542" i="4"/>
  <c r="AK542" i="4"/>
  <c r="AJ542" i="4"/>
  <c r="AI542" i="4"/>
  <c r="AH542" i="4"/>
  <c r="AG542" i="4"/>
  <c r="AF542" i="4"/>
  <c r="AW541" i="4"/>
  <c r="AV541" i="4"/>
  <c r="AU541" i="4"/>
  <c r="AT541" i="4"/>
  <c r="AS541" i="4"/>
  <c r="AR541" i="4"/>
  <c r="AQ541" i="4"/>
  <c r="AP541" i="4"/>
  <c r="AO541" i="4"/>
  <c r="AN541" i="4"/>
  <c r="AM541" i="4"/>
  <c r="AL541" i="4"/>
  <c r="AK541" i="4"/>
  <c r="AJ541" i="4"/>
  <c r="AI541" i="4"/>
  <c r="AH541" i="4"/>
  <c r="AG541" i="4"/>
  <c r="AF541" i="4"/>
  <c r="AW540" i="4"/>
  <c r="AV540" i="4"/>
  <c r="AU540" i="4"/>
  <c r="AT540" i="4"/>
  <c r="AS540" i="4"/>
  <c r="AR540" i="4"/>
  <c r="AQ540" i="4"/>
  <c r="AP540" i="4"/>
  <c r="AO540" i="4"/>
  <c r="AN540" i="4"/>
  <c r="AM540" i="4"/>
  <c r="AL540" i="4"/>
  <c r="AK540" i="4"/>
  <c r="AJ540" i="4"/>
  <c r="AI540" i="4"/>
  <c r="AH540" i="4"/>
  <c r="AG540" i="4"/>
  <c r="AF540" i="4"/>
  <c r="AW539" i="4"/>
  <c r="AV539" i="4"/>
  <c r="AU539" i="4"/>
  <c r="AT539" i="4"/>
  <c r="AS539" i="4"/>
  <c r="AR539" i="4"/>
  <c r="AQ539" i="4"/>
  <c r="AP539" i="4"/>
  <c r="AO539" i="4"/>
  <c r="AN539" i="4"/>
  <c r="AM539" i="4"/>
  <c r="AL539" i="4"/>
  <c r="AK539" i="4"/>
  <c r="AJ539" i="4"/>
  <c r="AI539" i="4"/>
  <c r="AH539" i="4"/>
  <c r="AG539" i="4"/>
  <c r="AF539" i="4"/>
  <c r="AW538" i="4"/>
  <c r="AV538" i="4"/>
  <c r="AU538" i="4"/>
  <c r="AT538" i="4"/>
  <c r="AS538" i="4"/>
  <c r="AR538" i="4"/>
  <c r="AQ538" i="4"/>
  <c r="AP538" i="4"/>
  <c r="AO538" i="4"/>
  <c r="AN538" i="4"/>
  <c r="AM538" i="4"/>
  <c r="AL538" i="4"/>
  <c r="AK538" i="4"/>
  <c r="AJ538" i="4"/>
  <c r="AI538" i="4"/>
  <c r="AH538" i="4"/>
  <c r="AG538" i="4"/>
  <c r="AF538" i="4"/>
  <c r="AW537" i="4"/>
  <c r="AV537" i="4"/>
  <c r="AU537" i="4"/>
  <c r="AT537" i="4"/>
  <c r="AS537" i="4"/>
  <c r="AR537" i="4"/>
  <c r="AQ537" i="4"/>
  <c r="AP537" i="4"/>
  <c r="AO537" i="4"/>
  <c r="AN537" i="4"/>
  <c r="AM537" i="4"/>
  <c r="AL537" i="4"/>
  <c r="AK537" i="4"/>
  <c r="AJ537" i="4"/>
  <c r="AI537" i="4"/>
  <c r="AH537" i="4"/>
  <c r="AG537" i="4"/>
  <c r="AF537" i="4"/>
  <c r="AW536" i="4"/>
  <c r="AV536" i="4"/>
  <c r="AU536" i="4"/>
  <c r="AT536" i="4"/>
  <c r="AS536" i="4"/>
  <c r="AR536" i="4"/>
  <c r="AQ536" i="4"/>
  <c r="AP536" i="4"/>
  <c r="AO536" i="4"/>
  <c r="AN536" i="4"/>
  <c r="AM536" i="4"/>
  <c r="AL536" i="4"/>
  <c r="AK536" i="4"/>
  <c r="AJ536" i="4"/>
  <c r="AI536" i="4"/>
  <c r="AH536" i="4"/>
  <c r="AG536" i="4"/>
  <c r="AF536" i="4"/>
  <c r="AW535" i="4"/>
  <c r="AV535" i="4"/>
  <c r="AU535" i="4"/>
  <c r="AT535" i="4"/>
  <c r="AS535" i="4"/>
  <c r="AR535" i="4"/>
  <c r="AQ535" i="4"/>
  <c r="AP535" i="4"/>
  <c r="AO535" i="4"/>
  <c r="AN535" i="4"/>
  <c r="AM535" i="4"/>
  <c r="AL535" i="4"/>
  <c r="AK535" i="4"/>
  <c r="AJ535" i="4"/>
  <c r="AI535" i="4"/>
  <c r="AH535" i="4"/>
  <c r="AG535" i="4"/>
  <c r="AF535" i="4"/>
  <c r="AW534" i="4"/>
  <c r="AV534" i="4"/>
  <c r="AU534" i="4"/>
  <c r="AT534" i="4"/>
  <c r="AS534" i="4"/>
  <c r="AR534" i="4"/>
  <c r="AQ534" i="4"/>
  <c r="AP534" i="4"/>
  <c r="AO534" i="4"/>
  <c r="AN534" i="4"/>
  <c r="AM534" i="4"/>
  <c r="AL534" i="4"/>
  <c r="AK534" i="4"/>
  <c r="AJ534" i="4"/>
  <c r="AI534" i="4"/>
  <c r="AH534" i="4"/>
  <c r="AG534" i="4"/>
  <c r="AF534" i="4"/>
  <c r="AW533" i="4"/>
  <c r="AV533" i="4"/>
  <c r="AU533" i="4"/>
  <c r="AT533" i="4"/>
  <c r="AS533" i="4"/>
  <c r="AR533" i="4"/>
  <c r="AQ533" i="4"/>
  <c r="AP533" i="4"/>
  <c r="AO533" i="4"/>
  <c r="AN533" i="4"/>
  <c r="AM533" i="4"/>
  <c r="AL533" i="4"/>
  <c r="AK533" i="4"/>
  <c r="AJ533" i="4"/>
  <c r="AI533" i="4"/>
  <c r="AH533" i="4"/>
  <c r="AG533" i="4"/>
  <c r="AF533" i="4"/>
  <c r="AW532" i="4"/>
  <c r="AV532" i="4"/>
  <c r="AU532" i="4"/>
  <c r="AT532" i="4"/>
  <c r="AS532" i="4"/>
  <c r="AR532" i="4"/>
  <c r="AQ532" i="4"/>
  <c r="AP532" i="4"/>
  <c r="AO532" i="4"/>
  <c r="AN532" i="4"/>
  <c r="AM532" i="4"/>
  <c r="AL532" i="4"/>
  <c r="AK532" i="4"/>
  <c r="AJ532" i="4"/>
  <c r="AI532" i="4"/>
  <c r="AH532" i="4"/>
  <c r="AG532" i="4"/>
  <c r="AF532" i="4"/>
  <c r="AW531" i="4"/>
  <c r="AV531" i="4"/>
  <c r="AU531" i="4"/>
  <c r="AT531" i="4"/>
  <c r="AS531" i="4"/>
  <c r="AR531" i="4"/>
  <c r="AQ531" i="4"/>
  <c r="AP531" i="4"/>
  <c r="AO531" i="4"/>
  <c r="AN531" i="4"/>
  <c r="AM531" i="4"/>
  <c r="AL531" i="4"/>
  <c r="AK531" i="4"/>
  <c r="AJ531" i="4"/>
  <c r="AI531" i="4"/>
  <c r="AH531" i="4"/>
  <c r="AG531" i="4"/>
  <c r="AF531" i="4"/>
  <c r="AW530" i="4"/>
  <c r="AV530" i="4"/>
  <c r="AU530" i="4"/>
  <c r="AT530" i="4"/>
  <c r="AS530" i="4"/>
  <c r="AR530" i="4"/>
  <c r="AQ530" i="4"/>
  <c r="AP530" i="4"/>
  <c r="AO530" i="4"/>
  <c r="AN530" i="4"/>
  <c r="AM530" i="4"/>
  <c r="AL530" i="4"/>
  <c r="AK530" i="4"/>
  <c r="AJ530" i="4"/>
  <c r="AI530" i="4"/>
  <c r="AH530" i="4"/>
  <c r="AG530" i="4"/>
  <c r="AF530" i="4"/>
  <c r="AW529" i="4"/>
  <c r="AV529" i="4"/>
  <c r="AU529" i="4"/>
  <c r="AT529" i="4"/>
  <c r="AS529" i="4"/>
  <c r="AR529" i="4"/>
  <c r="AQ529" i="4"/>
  <c r="AP529" i="4"/>
  <c r="AO529" i="4"/>
  <c r="AN529" i="4"/>
  <c r="AM529" i="4"/>
  <c r="AL529" i="4"/>
  <c r="AK529" i="4"/>
  <c r="AJ529" i="4"/>
  <c r="AI529" i="4"/>
  <c r="AH529" i="4"/>
  <c r="AG529" i="4"/>
  <c r="AF529" i="4"/>
  <c r="AW528" i="4"/>
  <c r="AV528" i="4"/>
  <c r="AU528" i="4"/>
  <c r="AT528" i="4"/>
  <c r="AS528" i="4"/>
  <c r="AR528" i="4"/>
  <c r="AQ528" i="4"/>
  <c r="AP528" i="4"/>
  <c r="AO528" i="4"/>
  <c r="AN528" i="4"/>
  <c r="AM528" i="4"/>
  <c r="AL528" i="4"/>
  <c r="AK528" i="4"/>
  <c r="AJ528" i="4"/>
  <c r="AI528" i="4"/>
  <c r="AH528" i="4"/>
  <c r="AG528" i="4"/>
  <c r="AF528" i="4"/>
  <c r="AW527" i="4"/>
  <c r="AV527" i="4"/>
  <c r="AU527" i="4"/>
  <c r="AT527" i="4"/>
  <c r="AS527" i="4"/>
  <c r="AR527" i="4"/>
  <c r="AQ527" i="4"/>
  <c r="AP527" i="4"/>
  <c r="AO527" i="4"/>
  <c r="AN527" i="4"/>
  <c r="AM527" i="4"/>
  <c r="AL527" i="4"/>
  <c r="AK527" i="4"/>
  <c r="AJ527" i="4"/>
  <c r="AI527" i="4"/>
  <c r="AH527" i="4"/>
  <c r="AG527" i="4"/>
  <c r="AF527" i="4"/>
  <c r="AW526" i="4"/>
  <c r="AV526" i="4"/>
  <c r="AU526" i="4"/>
  <c r="AT526" i="4"/>
  <c r="AS526" i="4"/>
  <c r="AR526" i="4"/>
  <c r="AQ526" i="4"/>
  <c r="AP526" i="4"/>
  <c r="AO526" i="4"/>
  <c r="AN526" i="4"/>
  <c r="AM526" i="4"/>
  <c r="AL526" i="4"/>
  <c r="AK526" i="4"/>
  <c r="AJ526" i="4"/>
  <c r="AI526" i="4"/>
  <c r="AH526" i="4"/>
  <c r="AG526" i="4"/>
  <c r="AF526" i="4"/>
  <c r="AW525" i="4"/>
  <c r="AV525" i="4"/>
  <c r="AU525" i="4"/>
  <c r="AT525" i="4"/>
  <c r="AS525" i="4"/>
  <c r="AR525" i="4"/>
  <c r="AQ525" i="4"/>
  <c r="AP525" i="4"/>
  <c r="AO525" i="4"/>
  <c r="AN525" i="4"/>
  <c r="AM525" i="4"/>
  <c r="AL525" i="4"/>
  <c r="AK525" i="4"/>
  <c r="AJ525" i="4"/>
  <c r="AI525" i="4"/>
  <c r="AH525" i="4"/>
  <c r="AG525" i="4"/>
  <c r="AF525" i="4"/>
  <c r="AW524" i="4"/>
  <c r="AV524" i="4"/>
  <c r="AU524" i="4"/>
  <c r="AT524" i="4"/>
  <c r="AS524" i="4"/>
  <c r="AR524" i="4"/>
  <c r="AQ524" i="4"/>
  <c r="AP524" i="4"/>
  <c r="AO524" i="4"/>
  <c r="AN524" i="4"/>
  <c r="AM524" i="4"/>
  <c r="AL524" i="4"/>
  <c r="AK524" i="4"/>
  <c r="AJ524" i="4"/>
  <c r="AI524" i="4"/>
  <c r="AH524" i="4"/>
  <c r="AG524" i="4"/>
  <c r="AF524" i="4"/>
  <c r="AW523" i="4"/>
  <c r="AV523" i="4"/>
  <c r="AU523" i="4"/>
  <c r="AT523" i="4"/>
  <c r="AS523" i="4"/>
  <c r="AR523" i="4"/>
  <c r="AQ523" i="4"/>
  <c r="AP523" i="4"/>
  <c r="AO523" i="4"/>
  <c r="AN523" i="4"/>
  <c r="AM523" i="4"/>
  <c r="AL523" i="4"/>
  <c r="AK523" i="4"/>
  <c r="AJ523" i="4"/>
  <c r="AI523" i="4"/>
  <c r="AH523" i="4"/>
  <c r="AG523" i="4"/>
  <c r="AF523" i="4"/>
  <c r="AW522" i="4"/>
  <c r="AV522" i="4"/>
  <c r="AU522" i="4"/>
  <c r="AT522" i="4"/>
  <c r="AS522" i="4"/>
  <c r="AR522" i="4"/>
  <c r="AQ522" i="4"/>
  <c r="AP522" i="4"/>
  <c r="AO522" i="4"/>
  <c r="AN522" i="4"/>
  <c r="AM522" i="4"/>
  <c r="AL522" i="4"/>
  <c r="AK522" i="4"/>
  <c r="AJ522" i="4"/>
  <c r="AI522" i="4"/>
  <c r="AH522" i="4"/>
  <c r="AG522" i="4"/>
  <c r="AF522" i="4"/>
  <c r="AW521" i="4"/>
  <c r="AV521" i="4"/>
  <c r="AU521" i="4"/>
  <c r="AT521" i="4"/>
  <c r="AS521" i="4"/>
  <c r="AR521" i="4"/>
  <c r="AQ521" i="4"/>
  <c r="AP521" i="4"/>
  <c r="AO521" i="4"/>
  <c r="AN521" i="4"/>
  <c r="AM521" i="4"/>
  <c r="AL521" i="4"/>
  <c r="AK521" i="4"/>
  <c r="AJ521" i="4"/>
  <c r="AI521" i="4"/>
  <c r="AH521" i="4"/>
  <c r="AG521" i="4"/>
  <c r="AF521" i="4"/>
  <c r="AW520" i="4"/>
  <c r="AV520" i="4"/>
  <c r="AU520" i="4"/>
  <c r="AT520" i="4"/>
  <c r="AS520" i="4"/>
  <c r="AR520" i="4"/>
  <c r="AQ520" i="4"/>
  <c r="AP520" i="4"/>
  <c r="AO520" i="4"/>
  <c r="AN520" i="4"/>
  <c r="AM520" i="4"/>
  <c r="AL520" i="4"/>
  <c r="AK520" i="4"/>
  <c r="AJ520" i="4"/>
  <c r="AI520" i="4"/>
  <c r="AH520" i="4"/>
  <c r="AG520" i="4"/>
  <c r="AF520" i="4"/>
  <c r="AW519" i="4"/>
  <c r="AV519" i="4"/>
  <c r="AU519" i="4"/>
  <c r="AT519" i="4"/>
  <c r="AS519" i="4"/>
  <c r="AR519" i="4"/>
  <c r="AQ519" i="4"/>
  <c r="AP519" i="4"/>
  <c r="AO519" i="4"/>
  <c r="AN519" i="4"/>
  <c r="AM519" i="4"/>
  <c r="AL519" i="4"/>
  <c r="AK519" i="4"/>
  <c r="AJ519" i="4"/>
  <c r="AI519" i="4"/>
  <c r="AH519" i="4"/>
  <c r="AG519" i="4"/>
  <c r="AF519" i="4"/>
  <c r="AW518" i="4"/>
  <c r="AV518" i="4"/>
  <c r="AU518" i="4"/>
  <c r="AT518" i="4"/>
  <c r="AS518" i="4"/>
  <c r="AR518" i="4"/>
  <c r="AQ518" i="4"/>
  <c r="AP518" i="4"/>
  <c r="AO518" i="4"/>
  <c r="AN518" i="4"/>
  <c r="AM518" i="4"/>
  <c r="AL518" i="4"/>
  <c r="AK518" i="4"/>
  <c r="AJ518" i="4"/>
  <c r="AI518" i="4"/>
  <c r="AH518" i="4"/>
  <c r="AG518" i="4"/>
  <c r="AF518" i="4"/>
  <c r="AW517" i="4"/>
  <c r="AV517" i="4"/>
  <c r="AU517" i="4"/>
  <c r="AT517" i="4"/>
  <c r="AS517" i="4"/>
  <c r="AR517" i="4"/>
  <c r="AQ517" i="4"/>
  <c r="AP517" i="4"/>
  <c r="AO517" i="4"/>
  <c r="AN517" i="4"/>
  <c r="AM517" i="4"/>
  <c r="AL517" i="4"/>
  <c r="AK517" i="4"/>
  <c r="AJ517" i="4"/>
  <c r="AI517" i="4"/>
  <c r="AH517" i="4"/>
  <c r="AG517" i="4"/>
  <c r="AF517" i="4"/>
  <c r="AW516" i="4"/>
  <c r="AV516" i="4"/>
  <c r="AU516" i="4"/>
  <c r="AT516" i="4"/>
  <c r="AS516" i="4"/>
  <c r="AR516" i="4"/>
  <c r="AQ516" i="4"/>
  <c r="AP516" i="4"/>
  <c r="AO516" i="4"/>
  <c r="AN516" i="4"/>
  <c r="AM516" i="4"/>
  <c r="AL516" i="4"/>
  <c r="AK516" i="4"/>
  <c r="AJ516" i="4"/>
  <c r="AI516" i="4"/>
  <c r="AH516" i="4"/>
  <c r="AG516" i="4"/>
  <c r="AF516" i="4"/>
  <c r="AW515" i="4"/>
  <c r="AV515" i="4"/>
  <c r="AU515" i="4"/>
  <c r="AT515" i="4"/>
  <c r="AS515" i="4"/>
  <c r="AR515" i="4"/>
  <c r="AQ515" i="4"/>
  <c r="AP515" i="4"/>
  <c r="AO515" i="4"/>
  <c r="AN515" i="4"/>
  <c r="AM515" i="4"/>
  <c r="AL515" i="4"/>
  <c r="AK515" i="4"/>
  <c r="AJ515" i="4"/>
  <c r="AI515" i="4"/>
  <c r="AH515" i="4"/>
  <c r="AG515" i="4"/>
  <c r="AF515" i="4"/>
  <c r="AW514" i="4"/>
  <c r="AV514" i="4"/>
  <c r="AU514" i="4"/>
  <c r="AT514" i="4"/>
  <c r="AS514" i="4"/>
  <c r="AR514" i="4"/>
  <c r="AQ514" i="4"/>
  <c r="AP514" i="4"/>
  <c r="AO514" i="4"/>
  <c r="AN514" i="4"/>
  <c r="AM514" i="4"/>
  <c r="AL514" i="4"/>
  <c r="AK514" i="4"/>
  <c r="AJ514" i="4"/>
  <c r="AI514" i="4"/>
  <c r="AH514" i="4"/>
  <c r="AG514" i="4"/>
  <c r="AF514" i="4"/>
  <c r="AW513" i="4"/>
  <c r="AV513" i="4"/>
  <c r="AU513" i="4"/>
  <c r="AT513" i="4"/>
  <c r="AS513" i="4"/>
  <c r="AR513" i="4"/>
  <c r="AQ513" i="4"/>
  <c r="AP513" i="4"/>
  <c r="AO513" i="4"/>
  <c r="AN513" i="4"/>
  <c r="AM513" i="4"/>
  <c r="AL513" i="4"/>
  <c r="AK513" i="4"/>
  <c r="AJ513" i="4"/>
  <c r="AI513" i="4"/>
  <c r="AH513" i="4"/>
  <c r="AG513" i="4"/>
  <c r="AF513" i="4"/>
  <c r="AW512" i="4"/>
  <c r="AV512" i="4"/>
  <c r="AU512" i="4"/>
  <c r="AT512" i="4"/>
  <c r="AS512" i="4"/>
  <c r="AR512" i="4"/>
  <c r="AQ512" i="4"/>
  <c r="AP512" i="4"/>
  <c r="AO512" i="4"/>
  <c r="AN512" i="4"/>
  <c r="AM512" i="4"/>
  <c r="AL512" i="4"/>
  <c r="AK512" i="4"/>
  <c r="AJ512" i="4"/>
  <c r="AI512" i="4"/>
  <c r="AH512" i="4"/>
  <c r="AG512" i="4"/>
  <c r="AF512" i="4"/>
  <c r="AW511" i="4"/>
  <c r="AV511" i="4"/>
  <c r="AU511" i="4"/>
  <c r="AT511" i="4"/>
  <c r="AS511" i="4"/>
  <c r="AR511" i="4"/>
  <c r="AQ511" i="4"/>
  <c r="AP511" i="4"/>
  <c r="AO511" i="4"/>
  <c r="AN511" i="4"/>
  <c r="AM511" i="4"/>
  <c r="AL511" i="4"/>
  <c r="AK511" i="4"/>
  <c r="AJ511" i="4"/>
  <c r="AI511" i="4"/>
  <c r="AH511" i="4"/>
  <c r="AG511" i="4"/>
  <c r="AF511" i="4"/>
  <c r="AW510" i="4"/>
  <c r="AV510" i="4"/>
  <c r="AU510" i="4"/>
  <c r="AT510" i="4"/>
  <c r="AS510" i="4"/>
  <c r="AR510" i="4"/>
  <c r="AQ510" i="4"/>
  <c r="AP510" i="4"/>
  <c r="AO510" i="4"/>
  <c r="AN510" i="4"/>
  <c r="AM510" i="4"/>
  <c r="AL510" i="4"/>
  <c r="AK510" i="4"/>
  <c r="AJ510" i="4"/>
  <c r="AI510" i="4"/>
  <c r="AH510" i="4"/>
  <c r="AG510" i="4"/>
  <c r="AF510" i="4"/>
  <c r="AW509" i="4"/>
  <c r="AV509" i="4"/>
  <c r="AU509" i="4"/>
  <c r="AT509" i="4"/>
  <c r="AS509" i="4"/>
  <c r="AR509" i="4"/>
  <c r="AQ509" i="4"/>
  <c r="AP509" i="4"/>
  <c r="AO509" i="4"/>
  <c r="AN509" i="4"/>
  <c r="AM509" i="4"/>
  <c r="AL509" i="4"/>
  <c r="AK509" i="4"/>
  <c r="AJ509" i="4"/>
  <c r="AI509" i="4"/>
  <c r="AH509" i="4"/>
  <c r="AG509" i="4"/>
  <c r="AF509" i="4"/>
  <c r="AW508" i="4"/>
  <c r="AV508" i="4"/>
  <c r="AU508" i="4"/>
  <c r="AT508" i="4"/>
  <c r="AS508" i="4"/>
  <c r="AR508" i="4"/>
  <c r="AQ508" i="4"/>
  <c r="AP508" i="4"/>
  <c r="AO508" i="4"/>
  <c r="AN508" i="4"/>
  <c r="AM508" i="4"/>
  <c r="AL508" i="4"/>
  <c r="AK508" i="4"/>
  <c r="AJ508" i="4"/>
  <c r="AI508" i="4"/>
  <c r="AH508" i="4"/>
  <c r="AG508" i="4"/>
  <c r="AF508" i="4"/>
  <c r="AW507" i="4"/>
  <c r="AV507" i="4"/>
  <c r="AU507" i="4"/>
  <c r="AT507" i="4"/>
  <c r="AS507" i="4"/>
  <c r="AR507" i="4"/>
  <c r="AQ507" i="4"/>
  <c r="AP507" i="4"/>
  <c r="AO507" i="4"/>
  <c r="AN507" i="4"/>
  <c r="AM507" i="4"/>
  <c r="AL507" i="4"/>
  <c r="AK507" i="4"/>
  <c r="AJ507" i="4"/>
  <c r="AI507" i="4"/>
  <c r="AH507" i="4"/>
  <c r="AG507" i="4"/>
  <c r="AF507" i="4"/>
  <c r="AW506" i="4"/>
  <c r="AV506" i="4"/>
  <c r="AU506" i="4"/>
  <c r="AT506" i="4"/>
  <c r="AS506" i="4"/>
  <c r="AR506" i="4"/>
  <c r="AQ506" i="4"/>
  <c r="AP506" i="4"/>
  <c r="AO506" i="4"/>
  <c r="AN506" i="4"/>
  <c r="AM506" i="4"/>
  <c r="AL506" i="4"/>
  <c r="AK506" i="4"/>
  <c r="AJ506" i="4"/>
  <c r="AI506" i="4"/>
  <c r="AH506" i="4"/>
  <c r="AG506" i="4"/>
  <c r="AF506" i="4"/>
  <c r="AW505" i="4"/>
  <c r="AV505" i="4"/>
  <c r="AU505" i="4"/>
  <c r="AT505" i="4"/>
  <c r="AS505" i="4"/>
  <c r="AR505" i="4"/>
  <c r="AQ505" i="4"/>
  <c r="AP505" i="4"/>
  <c r="AO505" i="4"/>
  <c r="AN505" i="4"/>
  <c r="AM505" i="4"/>
  <c r="AL505" i="4"/>
  <c r="AK505" i="4"/>
  <c r="AJ505" i="4"/>
  <c r="AI505" i="4"/>
  <c r="AH505" i="4"/>
  <c r="AG505" i="4"/>
  <c r="AF505" i="4"/>
  <c r="AW504" i="4"/>
  <c r="AV504" i="4"/>
  <c r="AU504" i="4"/>
  <c r="AT504" i="4"/>
  <c r="AS504" i="4"/>
  <c r="AR504" i="4"/>
  <c r="AQ504" i="4"/>
  <c r="AP504" i="4"/>
  <c r="AO504" i="4"/>
  <c r="AN504" i="4"/>
  <c r="AM504" i="4"/>
  <c r="AL504" i="4"/>
  <c r="AK504" i="4"/>
  <c r="AJ504" i="4"/>
  <c r="AI504" i="4"/>
  <c r="AH504" i="4"/>
  <c r="AG504" i="4"/>
  <c r="AF504" i="4"/>
  <c r="AW503" i="4"/>
  <c r="AV503" i="4"/>
  <c r="AU503" i="4"/>
  <c r="AT503" i="4"/>
  <c r="AS503" i="4"/>
  <c r="AR503" i="4"/>
  <c r="AQ503" i="4"/>
  <c r="AP503" i="4"/>
  <c r="AO503" i="4"/>
  <c r="AN503" i="4"/>
  <c r="AM503" i="4"/>
  <c r="AL503" i="4"/>
  <c r="AK503" i="4"/>
  <c r="AJ503" i="4"/>
  <c r="AI503" i="4"/>
  <c r="AH503" i="4"/>
  <c r="AG503" i="4"/>
  <c r="AF503" i="4"/>
  <c r="AW502" i="4"/>
  <c r="AV502" i="4"/>
  <c r="AU502" i="4"/>
  <c r="AT502" i="4"/>
  <c r="AS502" i="4"/>
  <c r="AR502" i="4"/>
  <c r="AQ502" i="4"/>
  <c r="AP502" i="4"/>
  <c r="AO502" i="4"/>
  <c r="AN502" i="4"/>
  <c r="AM502" i="4"/>
  <c r="AL502" i="4"/>
  <c r="AK502" i="4"/>
  <c r="AJ502" i="4"/>
  <c r="AI502" i="4"/>
  <c r="AH502" i="4"/>
  <c r="AG502" i="4"/>
  <c r="AF502" i="4"/>
  <c r="AW501" i="4"/>
  <c r="AV501" i="4"/>
  <c r="AU501" i="4"/>
  <c r="AT501" i="4"/>
  <c r="AS501" i="4"/>
  <c r="AR501" i="4"/>
  <c r="AQ501" i="4"/>
  <c r="AP501" i="4"/>
  <c r="AO501" i="4"/>
  <c r="AN501" i="4"/>
  <c r="AM501" i="4"/>
  <c r="AL501" i="4"/>
  <c r="AK501" i="4"/>
  <c r="AJ501" i="4"/>
  <c r="AI501" i="4"/>
  <c r="AH501" i="4"/>
  <c r="AG501" i="4"/>
  <c r="AF501" i="4"/>
  <c r="AW500" i="4"/>
  <c r="AV500" i="4"/>
  <c r="AU500" i="4"/>
  <c r="AT500" i="4"/>
  <c r="AS500" i="4"/>
  <c r="AR500" i="4"/>
  <c r="AQ500" i="4"/>
  <c r="AP500" i="4"/>
  <c r="AO500" i="4"/>
  <c r="AN500" i="4"/>
  <c r="AM500" i="4"/>
  <c r="AL500" i="4"/>
  <c r="AK500" i="4"/>
  <c r="AJ500" i="4"/>
  <c r="AI500" i="4"/>
  <c r="AH500" i="4"/>
  <c r="AG500" i="4"/>
  <c r="AF500" i="4"/>
  <c r="AW499" i="4"/>
  <c r="AV499" i="4"/>
  <c r="AU499" i="4"/>
  <c r="AT499" i="4"/>
  <c r="AS499" i="4"/>
  <c r="AR499" i="4"/>
  <c r="AQ499" i="4"/>
  <c r="AP499" i="4"/>
  <c r="AO499" i="4"/>
  <c r="AN499" i="4"/>
  <c r="AM499" i="4"/>
  <c r="AL499" i="4"/>
  <c r="AK499" i="4"/>
  <c r="AJ499" i="4"/>
  <c r="AI499" i="4"/>
  <c r="AH499" i="4"/>
  <c r="AG499" i="4"/>
  <c r="AF499" i="4"/>
  <c r="AW498" i="4"/>
  <c r="AV498" i="4"/>
  <c r="AU498" i="4"/>
  <c r="AT498" i="4"/>
  <c r="AS498" i="4"/>
  <c r="AR498" i="4"/>
  <c r="AQ498" i="4"/>
  <c r="AP498" i="4"/>
  <c r="AO498" i="4"/>
  <c r="AN498" i="4"/>
  <c r="AM498" i="4"/>
  <c r="AL498" i="4"/>
  <c r="AK498" i="4"/>
  <c r="AJ498" i="4"/>
  <c r="AI498" i="4"/>
  <c r="AH498" i="4"/>
  <c r="AG498" i="4"/>
  <c r="AF498" i="4"/>
  <c r="AW497" i="4"/>
  <c r="AV497" i="4"/>
  <c r="AU497" i="4"/>
  <c r="AT497" i="4"/>
  <c r="AS497" i="4"/>
  <c r="AR497" i="4"/>
  <c r="AQ497" i="4"/>
  <c r="AP497" i="4"/>
  <c r="AO497" i="4"/>
  <c r="AN497" i="4"/>
  <c r="AM497" i="4"/>
  <c r="AL497" i="4"/>
  <c r="AK497" i="4"/>
  <c r="AJ497" i="4"/>
  <c r="AI497" i="4"/>
  <c r="AH497" i="4"/>
  <c r="AG497" i="4"/>
  <c r="AF497" i="4"/>
  <c r="AW496" i="4"/>
  <c r="AV496" i="4"/>
  <c r="AU496" i="4"/>
  <c r="AT496" i="4"/>
  <c r="AS496" i="4"/>
  <c r="AR496" i="4"/>
  <c r="AQ496" i="4"/>
  <c r="AP496" i="4"/>
  <c r="AO496" i="4"/>
  <c r="AN496" i="4"/>
  <c r="AM496" i="4"/>
  <c r="AL496" i="4"/>
  <c r="AK496" i="4"/>
  <c r="AJ496" i="4"/>
  <c r="AI496" i="4"/>
  <c r="AH496" i="4"/>
  <c r="AG496" i="4"/>
  <c r="AF496" i="4"/>
  <c r="AW495" i="4"/>
  <c r="AV495" i="4"/>
  <c r="AU495" i="4"/>
  <c r="AT495" i="4"/>
  <c r="AS495" i="4"/>
  <c r="AR495" i="4"/>
  <c r="AQ495" i="4"/>
  <c r="AP495" i="4"/>
  <c r="AO495" i="4"/>
  <c r="AN495" i="4"/>
  <c r="AM495" i="4"/>
  <c r="AL495" i="4"/>
  <c r="AK495" i="4"/>
  <c r="AJ495" i="4"/>
  <c r="AI495" i="4"/>
  <c r="AH495" i="4"/>
  <c r="AG495" i="4"/>
  <c r="AF495" i="4"/>
  <c r="AW494" i="4"/>
  <c r="AV494" i="4"/>
  <c r="AU494" i="4"/>
  <c r="AT494" i="4"/>
  <c r="AS494" i="4"/>
  <c r="AR494" i="4"/>
  <c r="AQ494" i="4"/>
  <c r="AP494" i="4"/>
  <c r="AO494" i="4"/>
  <c r="AN494" i="4"/>
  <c r="AM494" i="4"/>
  <c r="AL494" i="4"/>
  <c r="AK494" i="4"/>
  <c r="AJ494" i="4"/>
  <c r="AI494" i="4"/>
  <c r="AH494" i="4"/>
  <c r="AG494" i="4"/>
  <c r="AF494" i="4"/>
  <c r="AW493" i="4"/>
  <c r="AV493" i="4"/>
  <c r="AU493" i="4"/>
  <c r="AT493" i="4"/>
  <c r="AS493" i="4"/>
  <c r="AR493" i="4"/>
  <c r="AQ493" i="4"/>
  <c r="AP493" i="4"/>
  <c r="AO493" i="4"/>
  <c r="AN493" i="4"/>
  <c r="AM493" i="4"/>
  <c r="AL493" i="4"/>
  <c r="AK493" i="4"/>
  <c r="AJ493" i="4"/>
  <c r="AI493" i="4"/>
  <c r="AH493" i="4"/>
  <c r="AG493" i="4"/>
  <c r="AF493" i="4"/>
  <c r="AW492" i="4"/>
  <c r="AV492" i="4"/>
  <c r="AU492" i="4"/>
  <c r="AT492" i="4"/>
  <c r="AS492" i="4"/>
  <c r="AR492" i="4"/>
  <c r="AQ492" i="4"/>
  <c r="AP492" i="4"/>
  <c r="AO492" i="4"/>
  <c r="AN492" i="4"/>
  <c r="AM492" i="4"/>
  <c r="AL492" i="4"/>
  <c r="AK492" i="4"/>
  <c r="AJ492" i="4"/>
  <c r="AI492" i="4"/>
  <c r="AH492" i="4"/>
  <c r="AG492" i="4"/>
  <c r="AF492" i="4"/>
  <c r="AW491" i="4"/>
  <c r="AV491" i="4"/>
  <c r="AU491" i="4"/>
  <c r="AT491" i="4"/>
  <c r="AS491" i="4"/>
  <c r="AR491" i="4"/>
  <c r="AQ491" i="4"/>
  <c r="AP491" i="4"/>
  <c r="AO491" i="4"/>
  <c r="AN491" i="4"/>
  <c r="AM491" i="4"/>
  <c r="AL491" i="4"/>
  <c r="AK491" i="4"/>
  <c r="AJ491" i="4"/>
  <c r="AI491" i="4"/>
  <c r="AH491" i="4"/>
  <c r="AG491" i="4"/>
  <c r="AF491" i="4"/>
  <c r="AW490" i="4"/>
  <c r="AV490" i="4"/>
  <c r="AU490" i="4"/>
  <c r="AT490" i="4"/>
  <c r="AS490" i="4"/>
  <c r="AR490" i="4"/>
  <c r="AQ490" i="4"/>
  <c r="AP490" i="4"/>
  <c r="AO490" i="4"/>
  <c r="AN490" i="4"/>
  <c r="AM490" i="4"/>
  <c r="AL490" i="4"/>
  <c r="AK490" i="4"/>
  <c r="AJ490" i="4"/>
  <c r="AI490" i="4"/>
  <c r="AH490" i="4"/>
  <c r="AG490" i="4"/>
  <c r="AF490" i="4"/>
  <c r="AW489" i="4"/>
  <c r="AV489" i="4"/>
  <c r="AU489" i="4"/>
  <c r="AT489" i="4"/>
  <c r="AS489" i="4"/>
  <c r="AR489" i="4"/>
  <c r="AQ489" i="4"/>
  <c r="AP489" i="4"/>
  <c r="AO489" i="4"/>
  <c r="AN489" i="4"/>
  <c r="AM489" i="4"/>
  <c r="AL489" i="4"/>
  <c r="AK489" i="4"/>
  <c r="AJ489" i="4"/>
  <c r="AI489" i="4"/>
  <c r="AH489" i="4"/>
  <c r="AG489" i="4"/>
  <c r="AF489" i="4"/>
  <c r="AW488" i="4"/>
  <c r="AV488" i="4"/>
  <c r="AU488" i="4"/>
  <c r="AT488" i="4"/>
  <c r="AS488" i="4"/>
  <c r="AR488" i="4"/>
  <c r="AQ488" i="4"/>
  <c r="AP488" i="4"/>
  <c r="AO488" i="4"/>
  <c r="AN488" i="4"/>
  <c r="AM488" i="4"/>
  <c r="AL488" i="4"/>
  <c r="AK488" i="4"/>
  <c r="AJ488" i="4"/>
  <c r="AI488" i="4"/>
  <c r="AH488" i="4"/>
  <c r="AG488" i="4"/>
  <c r="AF488" i="4"/>
  <c r="AW487" i="4"/>
  <c r="AV487" i="4"/>
  <c r="AU487" i="4"/>
  <c r="AT487" i="4"/>
  <c r="AS487" i="4"/>
  <c r="AR487" i="4"/>
  <c r="AQ487" i="4"/>
  <c r="AP487" i="4"/>
  <c r="AO487" i="4"/>
  <c r="AN487" i="4"/>
  <c r="AM487" i="4"/>
  <c r="AL487" i="4"/>
  <c r="AK487" i="4"/>
  <c r="AJ487" i="4"/>
  <c r="AI487" i="4"/>
  <c r="AH487" i="4"/>
  <c r="AG487" i="4"/>
  <c r="AF487" i="4"/>
  <c r="AW486" i="4"/>
  <c r="AV486" i="4"/>
  <c r="AU486" i="4"/>
  <c r="AT486" i="4"/>
  <c r="AS486" i="4"/>
  <c r="AR486" i="4"/>
  <c r="AQ486" i="4"/>
  <c r="AP486" i="4"/>
  <c r="AO486" i="4"/>
  <c r="AN486" i="4"/>
  <c r="AM486" i="4"/>
  <c r="AL486" i="4"/>
  <c r="AK486" i="4"/>
  <c r="AJ486" i="4"/>
  <c r="AI486" i="4"/>
  <c r="AH486" i="4"/>
  <c r="AG486" i="4"/>
  <c r="AF486" i="4"/>
  <c r="AW485" i="4"/>
  <c r="AV485" i="4"/>
  <c r="AU485" i="4"/>
  <c r="AT485" i="4"/>
  <c r="AS485" i="4"/>
  <c r="AR485" i="4"/>
  <c r="AQ485" i="4"/>
  <c r="AP485" i="4"/>
  <c r="AO485" i="4"/>
  <c r="AN485" i="4"/>
  <c r="AM485" i="4"/>
  <c r="AL485" i="4"/>
  <c r="AK485" i="4"/>
  <c r="AJ485" i="4"/>
  <c r="AI485" i="4"/>
  <c r="AH485" i="4"/>
  <c r="AG485" i="4"/>
  <c r="AF485" i="4"/>
  <c r="AW484" i="4"/>
  <c r="AV484" i="4"/>
  <c r="AU484" i="4"/>
  <c r="AT484" i="4"/>
  <c r="AS484" i="4"/>
  <c r="AR484" i="4"/>
  <c r="AQ484" i="4"/>
  <c r="AP484" i="4"/>
  <c r="AO484" i="4"/>
  <c r="AN484" i="4"/>
  <c r="AM484" i="4"/>
  <c r="AL484" i="4"/>
  <c r="AK484" i="4"/>
  <c r="AJ484" i="4"/>
  <c r="AI484" i="4"/>
  <c r="AH484" i="4"/>
  <c r="AG484" i="4"/>
  <c r="AF484" i="4"/>
  <c r="AW483" i="4"/>
  <c r="AV483" i="4"/>
  <c r="AU483" i="4"/>
  <c r="AT483" i="4"/>
  <c r="AS483" i="4"/>
  <c r="AR483" i="4"/>
  <c r="AQ483" i="4"/>
  <c r="AP483" i="4"/>
  <c r="AO483" i="4"/>
  <c r="AN483" i="4"/>
  <c r="AM483" i="4"/>
  <c r="AL483" i="4"/>
  <c r="AK483" i="4"/>
  <c r="AJ483" i="4"/>
  <c r="AI483" i="4"/>
  <c r="AH483" i="4"/>
  <c r="AG483" i="4"/>
  <c r="AF483" i="4"/>
  <c r="AW482" i="4"/>
  <c r="AV482" i="4"/>
  <c r="AU482" i="4"/>
  <c r="AT482" i="4"/>
  <c r="AS482" i="4"/>
  <c r="AR482" i="4"/>
  <c r="AQ482" i="4"/>
  <c r="AP482" i="4"/>
  <c r="AO482" i="4"/>
  <c r="AN482" i="4"/>
  <c r="AM482" i="4"/>
  <c r="AL482" i="4"/>
  <c r="AK482" i="4"/>
  <c r="AJ482" i="4"/>
  <c r="AI482" i="4"/>
  <c r="AH482" i="4"/>
  <c r="AG482" i="4"/>
  <c r="AF482" i="4"/>
  <c r="AW481" i="4"/>
  <c r="AV481" i="4"/>
  <c r="AU481" i="4"/>
  <c r="AT481" i="4"/>
  <c r="AS481" i="4"/>
  <c r="AR481" i="4"/>
  <c r="AQ481" i="4"/>
  <c r="AP481" i="4"/>
  <c r="AO481" i="4"/>
  <c r="AN481" i="4"/>
  <c r="AM481" i="4"/>
  <c r="AL481" i="4"/>
  <c r="AK481" i="4"/>
  <c r="AJ481" i="4"/>
  <c r="AI481" i="4"/>
  <c r="AH481" i="4"/>
  <c r="AG481" i="4"/>
  <c r="AF481" i="4"/>
  <c r="AW480" i="4"/>
  <c r="AV480" i="4"/>
  <c r="AU480" i="4"/>
  <c r="AT480" i="4"/>
  <c r="AS480" i="4"/>
  <c r="AR480" i="4"/>
  <c r="AQ480" i="4"/>
  <c r="AP480" i="4"/>
  <c r="AO480" i="4"/>
  <c r="AN480" i="4"/>
  <c r="AM480" i="4"/>
  <c r="AL480" i="4"/>
  <c r="AK480" i="4"/>
  <c r="AJ480" i="4"/>
  <c r="AI480" i="4"/>
  <c r="AH480" i="4"/>
  <c r="AG480" i="4"/>
  <c r="AF480" i="4"/>
  <c r="AW479" i="4"/>
  <c r="AV479" i="4"/>
  <c r="AU479" i="4"/>
  <c r="AT479" i="4"/>
  <c r="AS479" i="4"/>
  <c r="AR479" i="4"/>
  <c r="AQ479" i="4"/>
  <c r="AP479" i="4"/>
  <c r="AO479" i="4"/>
  <c r="AN479" i="4"/>
  <c r="AM479" i="4"/>
  <c r="AL479" i="4"/>
  <c r="AK479" i="4"/>
  <c r="AJ479" i="4"/>
  <c r="AI479" i="4"/>
  <c r="AH479" i="4"/>
  <c r="AG479" i="4"/>
  <c r="AF479" i="4"/>
  <c r="AW478" i="4"/>
  <c r="AV478" i="4"/>
  <c r="AU478" i="4"/>
  <c r="AT478" i="4"/>
  <c r="AS478" i="4"/>
  <c r="AR478" i="4"/>
  <c r="AQ478" i="4"/>
  <c r="AP478" i="4"/>
  <c r="AO478" i="4"/>
  <c r="AN478" i="4"/>
  <c r="AM478" i="4"/>
  <c r="AL478" i="4"/>
  <c r="AK478" i="4"/>
  <c r="AJ478" i="4"/>
  <c r="AI478" i="4"/>
  <c r="AH478" i="4"/>
  <c r="AG478" i="4"/>
  <c r="AF478" i="4"/>
  <c r="AW477" i="4"/>
  <c r="AV477" i="4"/>
  <c r="AU477" i="4"/>
  <c r="AT477" i="4"/>
  <c r="AS477" i="4"/>
  <c r="AR477" i="4"/>
  <c r="AQ477" i="4"/>
  <c r="AP477" i="4"/>
  <c r="AO477" i="4"/>
  <c r="AN477" i="4"/>
  <c r="AM477" i="4"/>
  <c r="AL477" i="4"/>
  <c r="AK477" i="4"/>
  <c r="AJ477" i="4"/>
  <c r="AI477" i="4"/>
  <c r="AH477" i="4"/>
  <c r="AG477" i="4"/>
  <c r="AF477" i="4"/>
  <c r="AW476" i="4"/>
  <c r="AV476" i="4"/>
  <c r="AU476" i="4"/>
  <c r="AT476" i="4"/>
  <c r="AS476" i="4"/>
  <c r="AR476" i="4"/>
  <c r="AQ476" i="4"/>
  <c r="AP476" i="4"/>
  <c r="AO476" i="4"/>
  <c r="AN476" i="4"/>
  <c r="AM476" i="4"/>
  <c r="AL476" i="4"/>
  <c r="AK476" i="4"/>
  <c r="AJ476" i="4"/>
  <c r="AI476" i="4"/>
  <c r="AH476" i="4"/>
  <c r="AG476" i="4"/>
  <c r="AF476" i="4"/>
  <c r="AW475" i="4"/>
  <c r="AV475" i="4"/>
  <c r="AU475" i="4"/>
  <c r="AT475" i="4"/>
  <c r="AS475" i="4"/>
  <c r="AR475" i="4"/>
  <c r="AQ475" i="4"/>
  <c r="AP475" i="4"/>
  <c r="AO475" i="4"/>
  <c r="AN475" i="4"/>
  <c r="AM475" i="4"/>
  <c r="AL475" i="4"/>
  <c r="AK475" i="4"/>
  <c r="AJ475" i="4"/>
  <c r="AI475" i="4"/>
  <c r="AH475" i="4"/>
  <c r="AG475" i="4"/>
  <c r="AF475" i="4"/>
  <c r="AW474" i="4"/>
  <c r="AV474" i="4"/>
  <c r="AU474" i="4"/>
  <c r="AT474" i="4"/>
  <c r="AS474" i="4"/>
  <c r="AR474" i="4"/>
  <c r="AQ474" i="4"/>
  <c r="AP474" i="4"/>
  <c r="AO474" i="4"/>
  <c r="AN474" i="4"/>
  <c r="AM474" i="4"/>
  <c r="AL474" i="4"/>
  <c r="AK474" i="4"/>
  <c r="AJ474" i="4"/>
  <c r="AI474" i="4"/>
  <c r="AH474" i="4"/>
  <c r="AG474" i="4"/>
  <c r="AF474" i="4"/>
  <c r="AW473" i="4"/>
  <c r="AV473" i="4"/>
  <c r="AU473" i="4"/>
  <c r="AT473" i="4"/>
  <c r="AS473" i="4"/>
  <c r="AR473" i="4"/>
  <c r="AQ473" i="4"/>
  <c r="AP473" i="4"/>
  <c r="AO473" i="4"/>
  <c r="AN473" i="4"/>
  <c r="AM473" i="4"/>
  <c r="AL473" i="4"/>
  <c r="AK473" i="4"/>
  <c r="AJ473" i="4"/>
  <c r="AI473" i="4"/>
  <c r="AH473" i="4"/>
  <c r="AG473" i="4"/>
  <c r="AF473" i="4"/>
  <c r="AW472" i="4"/>
  <c r="AV472" i="4"/>
  <c r="AU472" i="4"/>
  <c r="AT472" i="4"/>
  <c r="AS472" i="4"/>
  <c r="AR472" i="4"/>
  <c r="AQ472" i="4"/>
  <c r="AP472" i="4"/>
  <c r="AO472" i="4"/>
  <c r="AN472" i="4"/>
  <c r="AM472" i="4"/>
  <c r="AL472" i="4"/>
  <c r="AK472" i="4"/>
  <c r="AJ472" i="4"/>
  <c r="AI472" i="4"/>
  <c r="AH472" i="4"/>
  <c r="AG472" i="4"/>
  <c r="AF472" i="4"/>
  <c r="AW471" i="4"/>
  <c r="AV471" i="4"/>
  <c r="AU471" i="4"/>
  <c r="AT471" i="4"/>
  <c r="AS471" i="4"/>
  <c r="AR471" i="4"/>
  <c r="AQ471" i="4"/>
  <c r="AP471" i="4"/>
  <c r="AO471" i="4"/>
  <c r="AN471" i="4"/>
  <c r="AM471" i="4"/>
  <c r="AL471" i="4"/>
  <c r="AK471" i="4"/>
  <c r="AJ471" i="4"/>
  <c r="AI471" i="4"/>
  <c r="AH471" i="4"/>
  <c r="AG471" i="4"/>
  <c r="AF471" i="4"/>
  <c r="AW470" i="4"/>
  <c r="AV470" i="4"/>
  <c r="AU470" i="4"/>
  <c r="AT470" i="4"/>
  <c r="AS470" i="4"/>
  <c r="AR470" i="4"/>
  <c r="AQ470" i="4"/>
  <c r="AP470" i="4"/>
  <c r="AO470" i="4"/>
  <c r="AN470" i="4"/>
  <c r="AM470" i="4"/>
  <c r="AL470" i="4"/>
  <c r="AK470" i="4"/>
  <c r="AJ470" i="4"/>
  <c r="AI470" i="4"/>
  <c r="AH470" i="4"/>
  <c r="AG470" i="4"/>
  <c r="AF470" i="4"/>
  <c r="AW469" i="4"/>
  <c r="AV469" i="4"/>
  <c r="AU469" i="4"/>
  <c r="AT469" i="4"/>
  <c r="AS469" i="4"/>
  <c r="AR469" i="4"/>
  <c r="AQ469" i="4"/>
  <c r="AP469" i="4"/>
  <c r="AO469" i="4"/>
  <c r="AN469" i="4"/>
  <c r="AM469" i="4"/>
  <c r="AL469" i="4"/>
  <c r="AK469" i="4"/>
  <c r="AJ469" i="4"/>
  <c r="AI469" i="4"/>
  <c r="AH469" i="4"/>
  <c r="AG469" i="4"/>
  <c r="AF469" i="4"/>
  <c r="AW468" i="4"/>
  <c r="AV468" i="4"/>
  <c r="AU468" i="4"/>
  <c r="AT468" i="4"/>
  <c r="AS468" i="4"/>
  <c r="AR468" i="4"/>
  <c r="AQ468" i="4"/>
  <c r="AP468" i="4"/>
  <c r="AO468" i="4"/>
  <c r="AN468" i="4"/>
  <c r="AM468" i="4"/>
  <c r="AL468" i="4"/>
  <c r="AK468" i="4"/>
  <c r="AJ468" i="4"/>
  <c r="AI468" i="4"/>
  <c r="AH468" i="4"/>
  <c r="AG468" i="4"/>
  <c r="AF468" i="4"/>
  <c r="AW467" i="4"/>
  <c r="AV467" i="4"/>
  <c r="AU467" i="4"/>
  <c r="AT467" i="4"/>
  <c r="AS467" i="4"/>
  <c r="AR467" i="4"/>
  <c r="AQ467" i="4"/>
  <c r="AP467" i="4"/>
  <c r="AO467" i="4"/>
  <c r="AN467" i="4"/>
  <c r="AM467" i="4"/>
  <c r="AL467" i="4"/>
  <c r="AK467" i="4"/>
  <c r="AJ467" i="4"/>
  <c r="AI467" i="4"/>
  <c r="AH467" i="4"/>
  <c r="AG467" i="4"/>
  <c r="AF467" i="4"/>
  <c r="AW466" i="4"/>
  <c r="AV466" i="4"/>
  <c r="AU466" i="4"/>
  <c r="AT466" i="4"/>
  <c r="AS466" i="4"/>
  <c r="AR466" i="4"/>
  <c r="AQ466" i="4"/>
  <c r="AP466" i="4"/>
  <c r="AO466" i="4"/>
  <c r="AN466" i="4"/>
  <c r="AM466" i="4"/>
  <c r="AL466" i="4"/>
  <c r="AK466" i="4"/>
  <c r="AJ466" i="4"/>
  <c r="AI466" i="4"/>
  <c r="AH466" i="4"/>
  <c r="AG466" i="4"/>
  <c r="AF466" i="4"/>
  <c r="AW465" i="4"/>
  <c r="AV465" i="4"/>
  <c r="AU465" i="4"/>
  <c r="AT465" i="4"/>
  <c r="AS465" i="4"/>
  <c r="AR465" i="4"/>
  <c r="AQ465" i="4"/>
  <c r="AP465" i="4"/>
  <c r="AO465" i="4"/>
  <c r="AN465" i="4"/>
  <c r="AM465" i="4"/>
  <c r="AL465" i="4"/>
  <c r="AK465" i="4"/>
  <c r="AJ465" i="4"/>
  <c r="AI465" i="4"/>
  <c r="AH465" i="4"/>
  <c r="AG465" i="4"/>
  <c r="AF465" i="4"/>
  <c r="AW464" i="4"/>
  <c r="AV464" i="4"/>
  <c r="AU464" i="4"/>
  <c r="AT464" i="4"/>
  <c r="AS464" i="4"/>
  <c r="AR464" i="4"/>
  <c r="AQ464" i="4"/>
  <c r="AP464" i="4"/>
  <c r="AO464" i="4"/>
  <c r="AN464" i="4"/>
  <c r="AM464" i="4"/>
  <c r="AL464" i="4"/>
  <c r="AK464" i="4"/>
  <c r="AJ464" i="4"/>
  <c r="AI464" i="4"/>
  <c r="AH464" i="4"/>
  <c r="AG464" i="4"/>
  <c r="AF464" i="4"/>
  <c r="AW463" i="4"/>
  <c r="AV463" i="4"/>
  <c r="AU463" i="4"/>
  <c r="AT463" i="4"/>
  <c r="AS463" i="4"/>
  <c r="AR463" i="4"/>
  <c r="AQ463" i="4"/>
  <c r="AP463" i="4"/>
  <c r="AO463" i="4"/>
  <c r="AN463" i="4"/>
  <c r="AM463" i="4"/>
  <c r="AL463" i="4"/>
  <c r="AK463" i="4"/>
  <c r="AJ463" i="4"/>
  <c r="AI463" i="4"/>
  <c r="AH463" i="4"/>
  <c r="AG463" i="4"/>
  <c r="AF463" i="4"/>
  <c r="AW462" i="4"/>
  <c r="AV462" i="4"/>
  <c r="AU462" i="4"/>
  <c r="AT462" i="4"/>
  <c r="AS462" i="4"/>
  <c r="AR462" i="4"/>
  <c r="AQ462" i="4"/>
  <c r="AP462" i="4"/>
  <c r="AO462" i="4"/>
  <c r="AN462" i="4"/>
  <c r="AM462" i="4"/>
  <c r="AL462" i="4"/>
  <c r="AK462" i="4"/>
  <c r="AJ462" i="4"/>
  <c r="AI462" i="4"/>
  <c r="AH462" i="4"/>
  <c r="AG462" i="4"/>
  <c r="AF462" i="4"/>
  <c r="AW461" i="4"/>
  <c r="AV461" i="4"/>
  <c r="AU461" i="4"/>
  <c r="AT461" i="4"/>
  <c r="AS461" i="4"/>
  <c r="AR461" i="4"/>
  <c r="AQ461" i="4"/>
  <c r="AP461" i="4"/>
  <c r="AO461" i="4"/>
  <c r="AN461" i="4"/>
  <c r="AM461" i="4"/>
  <c r="AL461" i="4"/>
  <c r="AK461" i="4"/>
  <c r="AJ461" i="4"/>
  <c r="AI461" i="4"/>
  <c r="AH461" i="4"/>
  <c r="AG461" i="4"/>
  <c r="AF461" i="4"/>
  <c r="AW460" i="4"/>
  <c r="AV460" i="4"/>
  <c r="AU460" i="4"/>
  <c r="AT460" i="4"/>
  <c r="AS460" i="4"/>
  <c r="AR460" i="4"/>
  <c r="AQ460" i="4"/>
  <c r="AP460" i="4"/>
  <c r="AO460" i="4"/>
  <c r="AN460" i="4"/>
  <c r="AM460" i="4"/>
  <c r="AL460" i="4"/>
  <c r="AK460" i="4"/>
  <c r="AJ460" i="4"/>
  <c r="AI460" i="4"/>
  <c r="AH460" i="4"/>
  <c r="AG460" i="4"/>
  <c r="AF460" i="4"/>
  <c r="AW459" i="4"/>
  <c r="AV459" i="4"/>
  <c r="AU459" i="4"/>
  <c r="AT459" i="4"/>
  <c r="AS459" i="4"/>
  <c r="AR459" i="4"/>
  <c r="AQ459" i="4"/>
  <c r="AP459" i="4"/>
  <c r="AO459" i="4"/>
  <c r="AN459" i="4"/>
  <c r="AM459" i="4"/>
  <c r="AL459" i="4"/>
  <c r="AK459" i="4"/>
  <c r="AJ459" i="4"/>
  <c r="AI459" i="4"/>
  <c r="AH459" i="4"/>
  <c r="AG459" i="4"/>
  <c r="AF459" i="4"/>
  <c r="AW458" i="4"/>
  <c r="AV458" i="4"/>
  <c r="AU458" i="4"/>
  <c r="AT458" i="4"/>
  <c r="AS458" i="4"/>
  <c r="AR458" i="4"/>
  <c r="AQ458" i="4"/>
  <c r="AP458" i="4"/>
  <c r="AO458" i="4"/>
  <c r="AN458" i="4"/>
  <c r="AM458" i="4"/>
  <c r="AL458" i="4"/>
  <c r="AK458" i="4"/>
  <c r="AJ458" i="4"/>
  <c r="AI458" i="4"/>
  <c r="AH458" i="4"/>
  <c r="AG458" i="4"/>
  <c r="AF458" i="4"/>
  <c r="AW457" i="4"/>
  <c r="AV457" i="4"/>
  <c r="AU457" i="4"/>
  <c r="AT457" i="4"/>
  <c r="AS457" i="4"/>
  <c r="AR457" i="4"/>
  <c r="AQ457" i="4"/>
  <c r="AP457" i="4"/>
  <c r="AO457" i="4"/>
  <c r="AN457" i="4"/>
  <c r="AM457" i="4"/>
  <c r="AL457" i="4"/>
  <c r="AK457" i="4"/>
  <c r="AJ457" i="4"/>
  <c r="AI457" i="4"/>
  <c r="AH457" i="4"/>
  <c r="AG457" i="4"/>
  <c r="AF457" i="4"/>
  <c r="AW456" i="4"/>
  <c r="AV456" i="4"/>
  <c r="AU456" i="4"/>
  <c r="AT456" i="4"/>
  <c r="AS456" i="4"/>
  <c r="AR456" i="4"/>
  <c r="AQ456" i="4"/>
  <c r="AP456" i="4"/>
  <c r="AO456" i="4"/>
  <c r="AN456" i="4"/>
  <c r="AM456" i="4"/>
  <c r="AL456" i="4"/>
  <c r="AK456" i="4"/>
  <c r="AJ456" i="4"/>
  <c r="AI456" i="4"/>
  <c r="AH456" i="4"/>
  <c r="AG456" i="4"/>
  <c r="AF456" i="4"/>
  <c r="AW455" i="4"/>
  <c r="AV455" i="4"/>
  <c r="AU455" i="4"/>
  <c r="AT455" i="4"/>
  <c r="AS455" i="4"/>
  <c r="AR455" i="4"/>
  <c r="AQ455" i="4"/>
  <c r="AP455" i="4"/>
  <c r="AO455" i="4"/>
  <c r="AN455" i="4"/>
  <c r="AM455" i="4"/>
  <c r="AL455" i="4"/>
  <c r="AK455" i="4"/>
  <c r="AJ455" i="4"/>
  <c r="AI455" i="4"/>
  <c r="AH455" i="4"/>
  <c r="AG455" i="4"/>
  <c r="AF455" i="4"/>
  <c r="AW454" i="4"/>
  <c r="AV454" i="4"/>
  <c r="AU454" i="4"/>
  <c r="AT454" i="4"/>
  <c r="AS454" i="4"/>
  <c r="AR454" i="4"/>
  <c r="AQ454" i="4"/>
  <c r="AP454" i="4"/>
  <c r="AO454" i="4"/>
  <c r="AN454" i="4"/>
  <c r="AM454" i="4"/>
  <c r="AL454" i="4"/>
  <c r="AK454" i="4"/>
  <c r="AJ454" i="4"/>
  <c r="AI454" i="4"/>
  <c r="AH454" i="4"/>
  <c r="AG454" i="4"/>
  <c r="AF454" i="4"/>
  <c r="AW453" i="4"/>
  <c r="AV453" i="4"/>
  <c r="AU453" i="4"/>
  <c r="AT453" i="4"/>
  <c r="AS453" i="4"/>
  <c r="AR453" i="4"/>
  <c r="AQ453" i="4"/>
  <c r="AP453" i="4"/>
  <c r="AO453" i="4"/>
  <c r="AN453" i="4"/>
  <c r="AM453" i="4"/>
  <c r="AL453" i="4"/>
  <c r="AK453" i="4"/>
  <c r="AJ453" i="4"/>
  <c r="AI453" i="4"/>
  <c r="AH453" i="4"/>
  <c r="AG453" i="4"/>
  <c r="AF453" i="4"/>
  <c r="AW452" i="4"/>
  <c r="AV452" i="4"/>
  <c r="AU452" i="4"/>
  <c r="AT452" i="4"/>
  <c r="AS452" i="4"/>
  <c r="AR452" i="4"/>
  <c r="AQ452" i="4"/>
  <c r="AP452" i="4"/>
  <c r="AO452" i="4"/>
  <c r="AN452" i="4"/>
  <c r="AM452" i="4"/>
  <c r="AL452" i="4"/>
  <c r="AK452" i="4"/>
  <c r="AJ452" i="4"/>
  <c r="AI452" i="4"/>
  <c r="AH452" i="4"/>
  <c r="AG452" i="4"/>
  <c r="AF452" i="4"/>
  <c r="AW451" i="4"/>
  <c r="AV451" i="4"/>
  <c r="AU451" i="4"/>
  <c r="AT451" i="4"/>
  <c r="AS451" i="4"/>
  <c r="AR451" i="4"/>
  <c r="AQ451" i="4"/>
  <c r="AP451" i="4"/>
  <c r="AO451" i="4"/>
  <c r="AN451" i="4"/>
  <c r="AM451" i="4"/>
  <c r="AL451" i="4"/>
  <c r="AK451" i="4"/>
  <c r="AJ451" i="4"/>
  <c r="AI451" i="4"/>
  <c r="AH451" i="4"/>
  <c r="AG451" i="4"/>
  <c r="AF451" i="4"/>
  <c r="AW450" i="4"/>
  <c r="AV450" i="4"/>
  <c r="AU450" i="4"/>
  <c r="AT450" i="4"/>
  <c r="AS450" i="4"/>
  <c r="AR450" i="4"/>
  <c r="AQ450" i="4"/>
  <c r="AP450" i="4"/>
  <c r="AO450" i="4"/>
  <c r="AN450" i="4"/>
  <c r="AM450" i="4"/>
  <c r="AL450" i="4"/>
  <c r="AK450" i="4"/>
  <c r="AJ450" i="4"/>
  <c r="AI450" i="4"/>
  <c r="AH450" i="4"/>
  <c r="AG450" i="4"/>
  <c r="AF450" i="4"/>
  <c r="AW449" i="4"/>
  <c r="AV449" i="4"/>
  <c r="AU449" i="4"/>
  <c r="AT449" i="4"/>
  <c r="AS449" i="4"/>
  <c r="AR449" i="4"/>
  <c r="AQ449" i="4"/>
  <c r="AP449" i="4"/>
  <c r="AO449" i="4"/>
  <c r="AN449" i="4"/>
  <c r="AM449" i="4"/>
  <c r="AL449" i="4"/>
  <c r="AK449" i="4"/>
  <c r="AJ449" i="4"/>
  <c r="AI449" i="4"/>
  <c r="AH449" i="4"/>
  <c r="AG449" i="4"/>
  <c r="AF449" i="4"/>
  <c r="AW448" i="4"/>
  <c r="AV448" i="4"/>
  <c r="AU448" i="4"/>
  <c r="AT448" i="4"/>
  <c r="AS448" i="4"/>
  <c r="AR448" i="4"/>
  <c r="AQ448" i="4"/>
  <c r="AP448" i="4"/>
  <c r="AO448" i="4"/>
  <c r="AN448" i="4"/>
  <c r="AM448" i="4"/>
  <c r="AL448" i="4"/>
  <c r="AK448" i="4"/>
  <c r="AJ448" i="4"/>
  <c r="AI448" i="4"/>
  <c r="AH448" i="4"/>
  <c r="AG448" i="4"/>
  <c r="AF448" i="4"/>
  <c r="AW447" i="4"/>
  <c r="AV447" i="4"/>
  <c r="AU447" i="4"/>
  <c r="AT447" i="4"/>
  <c r="AS447" i="4"/>
  <c r="AR447" i="4"/>
  <c r="AQ447" i="4"/>
  <c r="AP447" i="4"/>
  <c r="AO447" i="4"/>
  <c r="AN447" i="4"/>
  <c r="AM447" i="4"/>
  <c r="AL447" i="4"/>
  <c r="AK447" i="4"/>
  <c r="AJ447" i="4"/>
  <c r="AI447" i="4"/>
  <c r="AH447" i="4"/>
  <c r="AG447" i="4"/>
  <c r="AF447" i="4"/>
  <c r="AW446" i="4"/>
  <c r="AV446" i="4"/>
  <c r="AU446" i="4"/>
  <c r="AT446" i="4"/>
  <c r="AS446" i="4"/>
  <c r="AR446" i="4"/>
  <c r="AQ446" i="4"/>
  <c r="AP446" i="4"/>
  <c r="AO446" i="4"/>
  <c r="AN446" i="4"/>
  <c r="AM446" i="4"/>
  <c r="AL446" i="4"/>
  <c r="AK446" i="4"/>
  <c r="AJ446" i="4"/>
  <c r="AI446" i="4"/>
  <c r="AH446" i="4"/>
  <c r="AG446" i="4"/>
  <c r="AF446" i="4"/>
  <c r="AW445" i="4"/>
  <c r="AV445" i="4"/>
  <c r="AU445" i="4"/>
  <c r="AT445" i="4"/>
  <c r="AS445" i="4"/>
  <c r="AR445" i="4"/>
  <c r="AQ445" i="4"/>
  <c r="AP445" i="4"/>
  <c r="AO445" i="4"/>
  <c r="AN445" i="4"/>
  <c r="AM445" i="4"/>
  <c r="AL445" i="4"/>
  <c r="AK445" i="4"/>
  <c r="AJ445" i="4"/>
  <c r="AI445" i="4"/>
  <c r="AH445" i="4"/>
  <c r="AG445" i="4"/>
  <c r="AF445" i="4"/>
  <c r="AW444" i="4"/>
  <c r="AV444" i="4"/>
  <c r="AU444" i="4"/>
  <c r="AT444" i="4"/>
  <c r="AS444" i="4"/>
  <c r="AR444" i="4"/>
  <c r="AQ444" i="4"/>
  <c r="AP444" i="4"/>
  <c r="AO444" i="4"/>
  <c r="AN444" i="4"/>
  <c r="AM444" i="4"/>
  <c r="AL444" i="4"/>
  <c r="AK444" i="4"/>
  <c r="AJ444" i="4"/>
  <c r="AI444" i="4"/>
  <c r="AH444" i="4"/>
  <c r="AG444" i="4"/>
  <c r="AF444" i="4"/>
  <c r="AW443" i="4"/>
  <c r="AV443" i="4"/>
  <c r="AU443" i="4"/>
  <c r="AT443" i="4"/>
  <c r="AS443" i="4"/>
  <c r="AR443" i="4"/>
  <c r="AQ443" i="4"/>
  <c r="AP443" i="4"/>
  <c r="AO443" i="4"/>
  <c r="AN443" i="4"/>
  <c r="AM443" i="4"/>
  <c r="AL443" i="4"/>
  <c r="AK443" i="4"/>
  <c r="AJ443" i="4"/>
  <c r="AI443" i="4"/>
  <c r="AH443" i="4"/>
  <c r="AG443" i="4"/>
  <c r="AF443" i="4"/>
  <c r="AW442" i="4"/>
  <c r="AV442" i="4"/>
  <c r="AU442" i="4"/>
  <c r="AT442" i="4"/>
  <c r="AS442" i="4"/>
  <c r="AR442" i="4"/>
  <c r="AQ442" i="4"/>
  <c r="AP442" i="4"/>
  <c r="AO442" i="4"/>
  <c r="AN442" i="4"/>
  <c r="AM442" i="4"/>
  <c r="AL442" i="4"/>
  <c r="AK442" i="4"/>
  <c r="AJ442" i="4"/>
  <c r="AI442" i="4"/>
  <c r="AH442" i="4"/>
  <c r="AG442" i="4"/>
  <c r="AF442" i="4"/>
  <c r="AW441" i="4"/>
  <c r="AV441" i="4"/>
  <c r="AU441" i="4"/>
  <c r="AT441" i="4"/>
  <c r="AS441" i="4"/>
  <c r="AR441" i="4"/>
  <c r="AQ441" i="4"/>
  <c r="AP441" i="4"/>
  <c r="AO441" i="4"/>
  <c r="AN441" i="4"/>
  <c r="AM441" i="4"/>
  <c r="AL441" i="4"/>
  <c r="AK441" i="4"/>
  <c r="AJ441" i="4"/>
  <c r="AI441" i="4"/>
  <c r="AH441" i="4"/>
  <c r="AG441" i="4"/>
  <c r="AF441" i="4"/>
  <c r="AW440" i="4"/>
  <c r="AV440" i="4"/>
  <c r="AU440" i="4"/>
  <c r="AT440" i="4"/>
  <c r="AS440" i="4"/>
  <c r="AR440" i="4"/>
  <c r="AQ440" i="4"/>
  <c r="AP440" i="4"/>
  <c r="AO440" i="4"/>
  <c r="AN440" i="4"/>
  <c r="AM440" i="4"/>
  <c r="AL440" i="4"/>
  <c r="AK440" i="4"/>
  <c r="AJ440" i="4"/>
  <c r="AI440" i="4"/>
  <c r="AH440" i="4"/>
  <c r="AG440" i="4"/>
  <c r="AF440" i="4"/>
  <c r="AW439" i="4"/>
  <c r="AV439" i="4"/>
  <c r="AU439" i="4"/>
  <c r="AT439" i="4"/>
  <c r="AS439" i="4"/>
  <c r="AR439" i="4"/>
  <c r="AQ439" i="4"/>
  <c r="AP439" i="4"/>
  <c r="AO439" i="4"/>
  <c r="AN439" i="4"/>
  <c r="AM439" i="4"/>
  <c r="AL439" i="4"/>
  <c r="AK439" i="4"/>
  <c r="AJ439" i="4"/>
  <c r="AI439" i="4"/>
  <c r="AH439" i="4"/>
  <c r="AG439" i="4"/>
  <c r="AF439" i="4"/>
  <c r="AW438" i="4"/>
  <c r="AV438" i="4"/>
  <c r="AU438" i="4"/>
  <c r="AT438" i="4"/>
  <c r="AS438" i="4"/>
  <c r="AR438" i="4"/>
  <c r="AQ438" i="4"/>
  <c r="AP438" i="4"/>
  <c r="AO438" i="4"/>
  <c r="AN438" i="4"/>
  <c r="AM438" i="4"/>
  <c r="AL438" i="4"/>
  <c r="AK438" i="4"/>
  <c r="AJ438" i="4"/>
  <c r="AI438" i="4"/>
  <c r="AH438" i="4"/>
  <c r="AG438" i="4"/>
  <c r="AF438" i="4"/>
  <c r="AW437" i="4"/>
  <c r="AV437" i="4"/>
  <c r="AU437" i="4"/>
  <c r="AT437" i="4"/>
  <c r="AS437" i="4"/>
  <c r="AR437" i="4"/>
  <c r="AQ437" i="4"/>
  <c r="AP437" i="4"/>
  <c r="AO437" i="4"/>
  <c r="AN437" i="4"/>
  <c r="AM437" i="4"/>
  <c r="AL437" i="4"/>
  <c r="AK437" i="4"/>
  <c r="AJ437" i="4"/>
  <c r="AI437" i="4"/>
  <c r="AH437" i="4"/>
  <c r="AG437" i="4"/>
  <c r="AF437" i="4"/>
  <c r="AW436" i="4"/>
  <c r="AV436" i="4"/>
  <c r="AU436" i="4"/>
  <c r="AT436" i="4"/>
  <c r="AS436" i="4"/>
  <c r="AR436" i="4"/>
  <c r="AQ436" i="4"/>
  <c r="AP436" i="4"/>
  <c r="AO436" i="4"/>
  <c r="AN436" i="4"/>
  <c r="AM436" i="4"/>
  <c r="AL436" i="4"/>
  <c r="AK436" i="4"/>
  <c r="AJ436" i="4"/>
  <c r="AI436" i="4"/>
  <c r="AH436" i="4"/>
  <c r="AG436" i="4"/>
  <c r="AF436" i="4"/>
  <c r="AW435" i="4"/>
  <c r="AV435" i="4"/>
  <c r="AU435" i="4"/>
  <c r="AT435" i="4"/>
  <c r="AS435" i="4"/>
  <c r="AR435" i="4"/>
  <c r="AQ435" i="4"/>
  <c r="AP435" i="4"/>
  <c r="AO435" i="4"/>
  <c r="AN435" i="4"/>
  <c r="AM435" i="4"/>
  <c r="AL435" i="4"/>
  <c r="AK435" i="4"/>
  <c r="AJ435" i="4"/>
  <c r="AI435" i="4"/>
  <c r="AH435" i="4"/>
  <c r="AG435" i="4"/>
  <c r="AF435" i="4"/>
  <c r="AW434" i="4"/>
  <c r="AV434" i="4"/>
  <c r="AU434" i="4"/>
  <c r="AT434" i="4"/>
  <c r="AS434" i="4"/>
  <c r="AR434" i="4"/>
  <c r="AQ434" i="4"/>
  <c r="AP434" i="4"/>
  <c r="AO434" i="4"/>
  <c r="AN434" i="4"/>
  <c r="AM434" i="4"/>
  <c r="AL434" i="4"/>
  <c r="AK434" i="4"/>
  <c r="AJ434" i="4"/>
  <c r="AI434" i="4"/>
  <c r="AH434" i="4"/>
  <c r="AG434" i="4"/>
  <c r="AF434" i="4"/>
  <c r="AW433" i="4"/>
  <c r="AV433" i="4"/>
  <c r="AU433" i="4"/>
  <c r="AT433" i="4"/>
  <c r="AS433" i="4"/>
  <c r="AR433" i="4"/>
  <c r="AQ433" i="4"/>
  <c r="AP433" i="4"/>
  <c r="AO433" i="4"/>
  <c r="AN433" i="4"/>
  <c r="AM433" i="4"/>
  <c r="AL433" i="4"/>
  <c r="AK433" i="4"/>
  <c r="AJ433" i="4"/>
  <c r="AI433" i="4"/>
  <c r="AH433" i="4"/>
  <c r="AG433" i="4"/>
  <c r="AF433" i="4"/>
  <c r="AW432" i="4"/>
  <c r="AV432" i="4"/>
  <c r="AU432" i="4"/>
  <c r="AT432" i="4"/>
  <c r="AS432" i="4"/>
  <c r="AR432" i="4"/>
  <c r="AQ432" i="4"/>
  <c r="AP432" i="4"/>
  <c r="AO432" i="4"/>
  <c r="AN432" i="4"/>
  <c r="AM432" i="4"/>
  <c r="AL432" i="4"/>
  <c r="AK432" i="4"/>
  <c r="AJ432" i="4"/>
  <c r="AI432" i="4"/>
  <c r="AH432" i="4"/>
  <c r="AG432" i="4"/>
  <c r="AF432" i="4"/>
  <c r="AW431" i="4"/>
  <c r="AV431" i="4"/>
  <c r="AU431" i="4"/>
  <c r="AT431" i="4"/>
  <c r="AS431" i="4"/>
  <c r="AR431" i="4"/>
  <c r="AQ431" i="4"/>
  <c r="AP431" i="4"/>
  <c r="AO431" i="4"/>
  <c r="AN431" i="4"/>
  <c r="AM431" i="4"/>
  <c r="AL431" i="4"/>
  <c r="AK431" i="4"/>
  <c r="AJ431" i="4"/>
  <c r="AI431" i="4"/>
  <c r="AH431" i="4"/>
  <c r="AG431" i="4"/>
  <c r="AF431" i="4"/>
  <c r="AW430" i="4"/>
  <c r="AV430" i="4"/>
  <c r="AU430" i="4"/>
  <c r="AT430" i="4"/>
  <c r="AS430" i="4"/>
  <c r="AR430" i="4"/>
  <c r="AQ430" i="4"/>
  <c r="AP430" i="4"/>
  <c r="AO430" i="4"/>
  <c r="AN430" i="4"/>
  <c r="AM430" i="4"/>
  <c r="AL430" i="4"/>
  <c r="AK430" i="4"/>
  <c r="AJ430" i="4"/>
  <c r="AI430" i="4"/>
  <c r="AH430" i="4"/>
  <c r="AG430" i="4"/>
  <c r="AF430" i="4"/>
  <c r="AW429" i="4"/>
  <c r="AV429" i="4"/>
  <c r="AU429" i="4"/>
  <c r="AT429" i="4"/>
  <c r="AS429" i="4"/>
  <c r="AR429" i="4"/>
  <c r="AQ429" i="4"/>
  <c r="AP429" i="4"/>
  <c r="AO429" i="4"/>
  <c r="AN429" i="4"/>
  <c r="AM429" i="4"/>
  <c r="AL429" i="4"/>
  <c r="AK429" i="4"/>
  <c r="AJ429" i="4"/>
  <c r="AI429" i="4"/>
  <c r="AH429" i="4"/>
  <c r="AG429" i="4"/>
  <c r="AF429" i="4"/>
  <c r="AW428" i="4"/>
  <c r="AV428" i="4"/>
  <c r="AU428" i="4"/>
  <c r="AT428" i="4"/>
  <c r="AS428" i="4"/>
  <c r="AR428" i="4"/>
  <c r="AQ428" i="4"/>
  <c r="AP428" i="4"/>
  <c r="AO428" i="4"/>
  <c r="AN428" i="4"/>
  <c r="AM428" i="4"/>
  <c r="AL428" i="4"/>
  <c r="AK428" i="4"/>
  <c r="AJ428" i="4"/>
  <c r="AI428" i="4"/>
  <c r="AH428" i="4"/>
  <c r="AG428" i="4"/>
  <c r="AF428" i="4"/>
  <c r="AW427" i="4"/>
  <c r="AV427" i="4"/>
  <c r="AU427" i="4"/>
  <c r="AT427" i="4"/>
  <c r="AS427" i="4"/>
  <c r="AR427" i="4"/>
  <c r="AQ427" i="4"/>
  <c r="AP427" i="4"/>
  <c r="AO427" i="4"/>
  <c r="AN427" i="4"/>
  <c r="AM427" i="4"/>
  <c r="AL427" i="4"/>
  <c r="AK427" i="4"/>
  <c r="AJ427" i="4"/>
  <c r="AI427" i="4"/>
  <c r="AH427" i="4"/>
  <c r="AG427" i="4"/>
  <c r="AF427" i="4"/>
  <c r="AW426" i="4"/>
  <c r="AV426" i="4"/>
  <c r="AU426" i="4"/>
  <c r="AT426" i="4"/>
  <c r="AS426" i="4"/>
  <c r="AR426" i="4"/>
  <c r="AQ426" i="4"/>
  <c r="AP426" i="4"/>
  <c r="AO426" i="4"/>
  <c r="AN426" i="4"/>
  <c r="AM426" i="4"/>
  <c r="AL426" i="4"/>
  <c r="AK426" i="4"/>
  <c r="AJ426" i="4"/>
  <c r="AI426" i="4"/>
  <c r="AH426" i="4"/>
  <c r="AG426" i="4"/>
  <c r="AF426" i="4"/>
  <c r="AW425" i="4"/>
  <c r="AV425" i="4"/>
  <c r="AU425" i="4"/>
  <c r="AT425" i="4"/>
  <c r="AS425" i="4"/>
  <c r="AR425" i="4"/>
  <c r="AQ425" i="4"/>
  <c r="AP425" i="4"/>
  <c r="AO425" i="4"/>
  <c r="AN425" i="4"/>
  <c r="AM425" i="4"/>
  <c r="AL425" i="4"/>
  <c r="AK425" i="4"/>
  <c r="AJ425" i="4"/>
  <c r="AI425" i="4"/>
  <c r="AH425" i="4"/>
  <c r="AG425" i="4"/>
  <c r="AF425" i="4"/>
  <c r="AW424" i="4"/>
  <c r="AV424" i="4"/>
  <c r="AU424" i="4"/>
  <c r="AT424" i="4"/>
  <c r="AS424" i="4"/>
  <c r="AR424" i="4"/>
  <c r="AQ424" i="4"/>
  <c r="AP424" i="4"/>
  <c r="AO424" i="4"/>
  <c r="AN424" i="4"/>
  <c r="AM424" i="4"/>
  <c r="AL424" i="4"/>
  <c r="AK424" i="4"/>
  <c r="AJ424" i="4"/>
  <c r="AI424" i="4"/>
  <c r="AH424" i="4"/>
  <c r="AG424" i="4"/>
  <c r="AF424" i="4"/>
  <c r="AW423" i="4"/>
  <c r="AV423" i="4"/>
  <c r="AU423" i="4"/>
  <c r="AT423" i="4"/>
  <c r="AS423" i="4"/>
  <c r="AR423" i="4"/>
  <c r="AQ423" i="4"/>
  <c r="AP423" i="4"/>
  <c r="AO423" i="4"/>
  <c r="AN423" i="4"/>
  <c r="AM423" i="4"/>
  <c r="AL423" i="4"/>
  <c r="AK423" i="4"/>
  <c r="AJ423" i="4"/>
  <c r="AI423" i="4"/>
  <c r="AH423" i="4"/>
  <c r="AG423" i="4"/>
  <c r="AF423" i="4"/>
  <c r="AW422" i="4"/>
  <c r="AV422" i="4"/>
  <c r="AU422" i="4"/>
  <c r="AT422" i="4"/>
  <c r="AS422" i="4"/>
  <c r="AR422" i="4"/>
  <c r="AQ422" i="4"/>
  <c r="AP422" i="4"/>
  <c r="AO422" i="4"/>
  <c r="AN422" i="4"/>
  <c r="AM422" i="4"/>
  <c r="AL422" i="4"/>
  <c r="AK422" i="4"/>
  <c r="AJ422" i="4"/>
  <c r="AI422" i="4"/>
  <c r="AH422" i="4"/>
  <c r="AG422" i="4"/>
  <c r="AF422" i="4"/>
  <c r="AW421" i="4"/>
  <c r="AV421" i="4"/>
  <c r="AU421" i="4"/>
  <c r="AT421" i="4"/>
  <c r="AS421" i="4"/>
  <c r="AR421" i="4"/>
  <c r="AQ421" i="4"/>
  <c r="AP421" i="4"/>
  <c r="AO421" i="4"/>
  <c r="AN421" i="4"/>
  <c r="AM421" i="4"/>
  <c r="AL421" i="4"/>
  <c r="AK421" i="4"/>
  <c r="AJ421" i="4"/>
  <c r="AI421" i="4"/>
  <c r="AH421" i="4"/>
  <c r="AG421" i="4"/>
  <c r="AF421" i="4"/>
  <c r="AW420" i="4"/>
  <c r="AV420" i="4"/>
  <c r="AU420" i="4"/>
  <c r="AT420" i="4"/>
  <c r="AS420" i="4"/>
  <c r="AR420" i="4"/>
  <c r="AQ420" i="4"/>
  <c r="AP420" i="4"/>
  <c r="AO420" i="4"/>
  <c r="AN420" i="4"/>
  <c r="AM420" i="4"/>
  <c r="AL420" i="4"/>
  <c r="AK420" i="4"/>
  <c r="AJ420" i="4"/>
  <c r="AI420" i="4"/>
  <c r="AH420" i="4"/>
  <c r="AG420" i="4"/>
  <c r="AF420" i="4"/>
  <c r="AW419" i="4"/>
  <c r="AV419" i="4"/>
  <c r="AU419" i="4"/>
  <c r="AT419" i="4"/>
  <c r="AS419" i="4"/>
  <c r="AR419" i="4"/>
  <c r="AQ419" i="4"/>
  <c r="AP419" i="4"/>
  <c r="AO419" i="4"/>
  <c r="AN419" i="4"/>
  <c r="AM419" i="4"/>
  <c r="AL419" i="4"/>
  <c r="AK419" i="4"/>
  <c r="AJ419" i="4"/>
  <c r="AI419" i="4"/>
  <c r="AH419" i="4"/>
  <c r="AG419" i="4"/>
  <c r="AF419" i="4"/>
  <c r="AW418" i="4"/>
  <c r="AV418" i="4"/>
  <c r="AU418" i="4"/>
  <c r="AT418" i="4"/>
  <c r="AS418" i="4"/>
  <c r="AR418" i="4"/>
  <c r="AQ418" i="4"/>
  <c r="AP418" i="4"/>
  <c r="AO418" i="4"/>
  <c r="AN418" i="4"/>
  <c r="AM418" i="4"/>
  <c r="AL418" i="4"/>
  <c r="AK418" i="4"/>
  <c r="AJ418" i="4"/>
  <c r="AI418" i="4"/>
  <c r="AH418" i="4"/>
  <c r="AG418" i="4"/>
  <c r="AF418" i="4"/>
  <c r="AW417" i="4"/>
  <c r="AV417" i="4"/>
  <c r="AU417" i="4"/>
  <c r="AT417" i="4"/>
  <c r="AS417" i="4"/>
  <c r="AR417" i="4"/>
  <c r="AQ417" i="4"/>
  <c r="AP417" i="4"/>
  <c r="AO417" i="4"/>
  <c r="AN417" i="4"/>
  <c r="AM417" i="4"/>
  <c r="AL417" i="4"/>
  <c r="AK417" i="4"/>
  <c r="AJ417" i="4"/>
  <c r="AI417" i="4"/>
  <c r="AH417" i="4"/>
  <c r="AG417" i="4"/>
  <c r="AF417" i="4"/>
  <c r="AW416" i="4"/>
  <c r="AV416" i="4"/>
  <c r="AU416" i="4"/>
  <c r="AT416" i="4"/>
  <c r="AS416" i="4"/>
  <c r="AR416" i="4"/>
  <c r="AQ416" i="4"/>
  <c r="AP416" i="4"/>
  <c r="AO416" i="4"/>
  <c r="AN416" i="4"/>
  <c r="AM416" i="4"/>
  <c r="AL416" i="4"/>
  <c r="AK416" i="4"/>
  <c r="AJ416" i="4"/>
  <c r="AI416" i="4"/>
  <c r="AH416" i="4"/>
  <c r="AG416" i="4"/>
  <c r="AF416" i="4"/>
  <c r="AW415" i="4"/>
  <c r="AV415" i="4"/>
  <c r="AU415" i="4"/>
  <c r="AT415" i="4"/>
  <c r="AS415" i="4"/>
  <c r="AR415" i="4"/>
  <c r="AQ415" i="4"/>
  <c r="AP415" i="4"/>
  <c r="AO415" i="4"/>
  <c r="AN415" i="4"/>
  <c r="AM415" i="4"/>
  <c r="AL415" i="4"/>
  <c r="AK415" i="4"/>
  <c r="AJ415" i="4"/>
  <c r="AI415" i="4"/>
  <c r="AH415" i="4"/>
  <c r="AG415" i="4"/>
  <c r="AF415" i="4"/>
  <c r="AW414" i="4"/>
  <c r="AV414" i="4"/>
  <c r="AU414" i="4"/>
  <c r="AT414" i="4"/>
  <c r="AS414" i="4"/>
  <c r="AR414" i="4"/>
  <c r="AQ414" i="4"/>
  <c r="AP414" i="4"/>
  <c r="AO414" i="4"/>
  <c r="AN414" i="4"/>
  <c r="AM414" i="4"/>
  <c r="AL414" i="4"/>
  <c r="AK414" i="4"/>
  <c r="AJ414" i="4"/>
  <c r="AI414" i="4"/>
  <c r="AH414" i="4"/>
  <c r="AG414" i="4"/>
  <c r="AF414" i="4"/>
  <c r="AW413" i="4"/>
  <c r="AV413" i="4"/>
  <c r="AU413" i="4"/>
  <c r="AT413" i="4"/>
  <c r="AS413" i="4"/>
  <c r="AR413" i="4"/>
  <c r="AQ413" i="4"/>
  <c r="AP413" i="4"/>
  <c r="AO413" i="4"/>
  <c r="AN413" i="4"/>
  <c r="AM413" i="4"/>
  <c r="AL413" i="4"/>
  <c r="AK413" i="4"/>
  <c r="AJ413" i="4"/>
  <c r="AI413" i="4"/>
  <c r="AH413" i="4"/>
  <c r="AG413" i="4"/>
  <c r="AF413" i="4"/>
  <c r="AW412" i="4"/>
  <c r="AV412" i="4"/>
  <c r="AU412" i="4"/>
  <c r="AT412" i="4"/>
  <c r="AS412" i="4"/>
  <c r="AR412" i="4"/>
  <c r="AQ412" i="4"/>
  <c r="AP412" i="4"/>
  <c r="AO412" i="4"/>
  <c r="AN412" i="4"/>
  <c r="AM412" i="4"/>
  <c r="AL412" i="4"/>
  <c r="AK412" i="4"/>
  <c r="AJ412" i="4"/>
  <c r="AI412" i="4"/>
  <c r="AH412" i="4"/>
  <c r="AG412" i="4"/>
  <c r="AF412" i="4"/>
  <c r="AW411" i="4"/>
  <c r="AV411" i="4"/>
  <c r="AU411" i="4"/>
  <c r="AT411" i="4"/>
  <c r="AS411" i="4"/>
  <c r="AR411" i="4"/>
  <c r="AQ411" i="4"/>
  <c r="AP411" i="4"/>
  <c r="AO411" i="4"/>
  <c r="AN411" i="4"/>
  <c r="AM411" i="4"/>
  <c r="AL411" i="4"/>
  <c r="AK411" i="4"/>
  <c r="AJ411" i="4"/>
  <c r="AI411" i="4"/>
  <c r="AH411" i="4"/>
  <c r="AG411" i="4"/>
  <c r="AF411" i="4"/>
  <c r="AW410" i="4"/>
  <c r="AV410" i="4"/>
  <c r="AU410" i="4"/>
  <c r="AT410" i="4"/>
  <c r="AS410" i="4"/>
  <c r="AR410" i="4"/>
  <c r="AQ410" i="4"/>
  <c r="AP410" i="4"/>
  <c r="AO410" i="4"/>
  <c r="AN410" i="4"/>
  <c r="AM410" i="4"/>
  <c r="AL410" i="4"/>
  <c r="AK410" i="4"/>
  <c r="AJ410" i="4"/>
  <c r="AI410" i="4"/>
  <c r="AH410" i="4"/>
  <c r="AG410" i="4"/>
  <c r="AF410" i="4"/>
  <c r="AW409" i="4"/>
  <c r="AV409" i="4"/>
  <c r="AU409" i="4"/>
  <c r="AT409" i="4"/>
  <c r="AS409" i="4"/>
  <c r="AR409" i="4"/>
  <c r="AQ409" i="4"/>
  <c r="AP409" i="4"/>
  <c r="AO409" i="4"/>
  <c r="AN409" i="4"/>
  <c r="AM409" i="4"/>
  <c r="AL409" i="4"/>
  <c r="AK409" i="4"/>
  <c r="AJ409" i="4"/>
  <c r="AI409" i="4"/>
  <c r="AH409" i="4"/>
  <c r="AG409" i="4"/>
  <c r="AF409" i="4"/>
  <c r="AW408" i="4"/>
  <c r="AV408" i="4"/>
  <c r="AU408" i="4"/>
  <c r="AT408" i="4"/>
  <c r="AS408" i="4"/>
  <c r="AR408" i="4"/>
  <c r="AQ408" i="4"/>
  <c r="AP408" i="4"/>
  <c r="AO408" i="4"/>
  <c r="AN408" i="4"/>
  <c r="AM408" i="4"/>
  <c r="AL408" i="4"/>
  <c r="AK408" i="4"/>
  <c r="AJ408" i="4"/>
  <c r="AI408" i="4"/>
  <c r="AH408" i="4"/>
  <c r="AG408" i="4"/>
  <c r="AF408" i="4"/>
  <c r="AW407" i="4"/>
  <c r="AV407" i="4"/>
  <c r="AU407" i="4"/>
  <c r="AT407" i="4"/>
  <c r="AS407" i="4"/>
  <c r="AR407" i="4"/>
  <c r="AQ407" i="4"/>
  <c r="AP407" i="4"/>
  <c r="AO407" i="4"/>
  <c r="AN407" i="4"/>
  <c r="AM407" i="4"/>
  <c r="AL407" i="4"/>
  <c r="AK407" i="4"/>
  <c r="AJ407" i="4"/>
  <c r="AI407" i="4"/>
  <c r="AH407" i="4"/>
  <c r="AG407" i="4"/>
  <c r="AF407" i="4"/>
  <c r="AW406" i="4"/>
  <c r="AV406" i="4"/>
  <c r="AU406" i="4"/>
  <c r="AT406" i="4"/>
  <c r="AS406" i="4"/>
  <c r="AR406" i="4"/>
  <c r="AQ406" i="4"/>
  <c r="AP406" i="4"/>
  <c r="AO406" i="4"/>
  <c r="AN406" i="4"/>
  <c r="AM406" i="4"/>
  <c r="AL406" i="4"/>
  <c r="AK406" i="4"/>
  <c r="AJ406" i="4"/>
  <c r="AI406" i="4"/>
  <c r="AH406" i="4"/>
  <c r="AG406" i="4"/>
  <c r="AF406" i="4"/>
  <c r="AW405" i="4"/>
  <c r="AV405" i="4"/>
  <c r="AU405" i="4"/>
  <c r="AT405" i="4"/>
  <c r="AS405" i="4"/>
  <c r="AR405" i="4"/>
  <c r="AQ405" i="4"/>
  <c r="AP405" i="4"/>
  <c r="AO405" i="4"/>
  <c r="AN405" i="4"/>
  <c r="AM405" i="4"/>
  <c r="AL405" i="4"/>
  <c r="AK405" i="4"/>
  <c r="AJ405" i="4"/>
  <c r="AI405" i="4"/>
  <c r="AH405" i="4"/>
  <c r="AG405" i="4"/>
  <c r="AF405" i="4"/>
  <c r="AW404" i="4"/>
  <c r="AV404" i="4"/>
  <c r="AU404" i="4"/>
  <c r="AT404" i="4"/>
  <c r="AS404" i="4"/>
  <c r="AR404" i="4"/>
  <c r="AQ404" i="4"/>
  <c r="AP404" i="4"/>
  <c r="AO404" i="4"/>
  <c r="AN404" i="4"/>
  <c r="AM404" i="4"/>
  <c r="AL404" i="4"/>
  <c r="AK404" i="4"/>
  <c r="AJ404" i="4"/>
  <c r="AI404" i="4"/>
  <c r="AH404" i="4"/>
  <c r="AG404" i="4"/>
  <c r="AF404" i="4"/>
  <c r="AW403" i="4"/>
  <c r="AV403" i="4"/>
  <c r="AU403" i="4"/>
  <c r="AT403" i="4"/>
  <c r="AS403" i="4"/>
  <c r="AR403" i="4"/>
  <c r="AQ403" i="4"/>
  <c r="AP403" i="4"/>
  <c r="AO403" i="4"/>
  <c r="AN403" i="4"/>
  <c r="AM403" i="4"/>
  <c r="AL403" i="4"/>
  <c r="AK403" i="4"/>
  <c r="AJ403" i="4"/>
  <c r="AI403" i="4"/>
  <c r="AH403" i="4"/>
  <c r="AG403" i="4"/>
  <c r="AF403" i="4"/>
  <c r="AW402" i="4"/>
  <c r="AV402" i="4"/>
  <c r="AU402" i="4"/>
  <c r="AT402" i="4"/>
  <c r="AS402" i="4"/>
  <c r="AR402" i="4"/>
  <c r="AQ402" i="4"/>
  <c r="AP402" i="4"/>
  <c r="AO402" i="4"/>
  <c r="AN402" i="4"/>
  <c r="AM402" i="4"/>
  <c r="AL402" i="4"/>
  <c r="AK402" i="4"/>
  <c r="AJ402" i="4"/>
  <c r="AI402" i="4"/>
  <c r="AH402" i="4"/>
  <c r="AG402" i="4"/>
  <c r="AF402" i="4"/>
  <c r="AW401" i="4"/>
  <c r="AV401" i="4"/>
  <c r="AU401" i="4"/>
  <c r="AT401" i="4"/>
  <c r="AS401" i="4"/>
  <c r="AR401" i="4"/>
  <c r="AQ401" i="4"/>
  <c r="AP401" i="4"/>
  <c r="AO401" i="4"/>
  <c r="AN401" i="4"/>
  <c r="AM401" i="4"/>
  <c r="AL401" i="4"/>
  <c r="AK401" i="4"/>
  <c r="AJ401" i="4"/>
  <c r="AI401" i="4"/>
  <c r="AH401" i="4"/>
  <c r="AG401" i="4"/>
  <c r="AF401" i="4"/>
  <c r="AW400" i="4"/>
  <c r="AV400" i="4"/>
  <c r="AU400" i="4"/>
  <c r="AT400" i="4"/>
  <c r="AS400" i="4"/>
  <c r="AR400" i="4"/>
  <c r="AQ400" i="4"/>
  <c r="AP400" i="4"/>
  <c r="AO400" i="4"/>
  <c r="AN400" i="4"/>
  <c r="AM400" i="4"/>
  <c r="AL400" i="4"/>
  <c r="AK400" i="4"/>
  <c r="AJ400" i="4"/>
  <c r="AI400" i="4"/>
  <c r="AH400" i="4"/>
  <c r="AG400" i="4"/>
  <c r="AF400" i="4"/>
  <c r="AW399" i="4"/>
  <c r="AV399" i="4"/>
  <c r="AU399" i="4"/>
  <c r="AT399" i="4"/>
  <c r="AS399" i="4"/>
  <c r="AR399" i="4"/>
  <c r="AQ399" i="4"/>
  <c r="AP399" i="4"/>
  <c r="AO399" i="4"/>
  <c r="AN399" i="4"/>
  <c r="AM399" i="4"/>
  <c r="AL399" i="4"/>
  <c r="AK399" i="4"/>
  <c r="AJ399" i="4"/>
  <c r="AI399" i="4"/>
  <c r="AH399" i="4"/>
  <c r="AG399" i="4"/>
  <c r="AF399" i="4"/>
  <c r="AW398" i="4"/>
  <c r="AV398" i="4"/>
  <c r="AU398" i="4"/>
  <c r="AT398" i="4"/>
  <c r="AS398" i="4"/>
  <c r="AR398" i="4"/>
  <c r="AQ398" i="4"/>
  <c r="AP398" i="4"/>
  <c r="AO398" i="4"/>
  <c r="AN398" i="4"/>
  <c r="AM398" i="4"/>
  <c r="AL398" i="4"/>
  <c r="AK398" i="4"/>
  <c r="AJ398" i="4"/>
  <c r="AI398" i="4"/>
  <c r="AH398" i="4"/>
  <c r="AG398" i="4"/>
  <c r="AF398" i="4"/>
  <c r="AW397" i="4"/>
  <c r="AV397" i="4"/>
  <c r="AU397" i="4"/>
  <c r="AT397" i="4"/>
  <c r="AS397" i="4"/>
  <c r="AR397" i="4"/>
  <c r="AQ397" i="4"/>
  <c r="AP397" i="4"/>
  <c r="AO397" i="4"/>
  <c r="AN397" i="4"/>
  <c r="AM397" i="4"/>
  <c r="AL397" i="4"/>
  <c r="AK397" i="4"/>
  <c r="AJ397" i="4"/>
  <c r="AI397" i="4"/>
  <c r="AH397" i="4"/>
  <c r="AG397" i="4"/>
  <c r="AF397" i="4"/>
  <c r="AW396" i="4"/>
  <c r="AV396" i="4"/>
  <c r="AU396" i="4"/>
  <c r="AT396" i="4"/>
  <c r="AS396" i="4"/>
  <c r="AR396" i="4"/>
  <c r="AQ396" i="4"/>
  <c r="AP396" i="4"/>
  <c r="AO396" i="4"/>
  <c r="AN396" i="4"/>
  <c r="AM396" i="4"/>
  <c r="AL396" i="4"/>
  <c r="AK396" i="4"/>
  <c r="AJ396" i="4"/>
  <c r="AI396" i="4"/>
  <c r="AH396" i="4"/>
  <c r="AG396" i="4"/>
  <c r="AF396" i="4"/>
  <c r="AW395" i="4"/>
  <c r="AV395" i="4"/>
  <c r="AU395" i="4"/>
  <c r="AT395" i="4"/>
  <c r="AS395" i="4"/>
  <c r="AR395" i="4"/>
  <c r="AQ395" i="4"/>
  <c r="AP395" i="4"/>
  <c r="AO395" i="4"/>
  <c r="AN395" i="4"/>
  <c r="AM395" i="4"/>
  <c r="AL395" i="4"/>
  <c r="AK395" i="4"/>
  <c r="AJ395" i="4"/>
  <c r="AI395" i="4"/>
  <c r="AH395" i="4"/>
  <c r="AG395" i="4"/>
  <c r="AF395" i="4"/>
  <c r="AW394" i="4"/>
  <c r="AV394" i="4"/>
  <c r="AU394" i="4"/>
  <c r="AT394" i="4"/>
  <c r="AS394" i="4"/>
  <c r="AR394" i="4"/>
  <c r="AQ394" i="4"/>
  <c r="AP394" i="4"/>
  <c r="AO394" i="4"/>
  <c r="AN394" i="4"/>
  <c r="AM394" i="4"/>
  <c r="AL394" i="4"/>
  <c r="AK394" i="4"/>
  <c r="AJ394" i="4"/>
  <c r="AI394" i="4"/>
  <c r="AH394" i="4"/>
  <c r="AG394" i="4"/>
  <c r="AF394" i="4"/>
  <c r="AW393" i="4"/>
  <c r="AV393" i="4"/>
  <c r="AU393" i="4"/>
  <c r="AT393" i="4"/>
  <c r="AS393" i="4"/>
  <c r="AR393" i="4"/>
  <c r="AQ393" i="4"/>
  <c r="AP393" i="4"/>
  <c r="AO393" i="4"/>
  <c r="AN393" i="4"/>
  <c r="AM393" i="4"/>
  <c r="AL393" i="4"/>
  <c r="AK393" i="4"/>
  <c r="AJ393" i="4"/>
  <c r="AI393" i="4"/>
  <c r="AH393" i="4"/>
  <c r="AG393" i="4"/>
  <c r="AF393" i="4"/>
  <c r="AW392" i="4"/>
  <c r="AV392" i="4"/>
  <c r="AU392" i="4"/>
  <c r="AT392" i="4"/>
  <c r="AS392" i="4"/>
  <c r="AR392" i="4"/>
  <c r="AQ392" i="4"/>
  <c r="AP392" i="4"/>
  <c r="AO392" i="4"/>
  <c r="AN392" i="4"/>
  <c r="AM392" i="4"/>
  <c r="AL392" i="4"/>
  <c r="AK392" i="4"/>
  <c r="AJ392" i="4"/>
  <c r="AI392" i="4"/>
  <c r="AH392" i="4"/>
  <c r="AG392" i="4"/>
  <c r="AF392" i="4"/>
  <c r="AW391" i="4"/>
  <c r="AV391" i="4"/>
  <c r="AU391" i="4"/>
  <c r="AT391" i="4"/>
  <c r="AS391" i="4"/>
  <c r="AR391" i="4"/>
  <c r="AQ391" i="4"/>
  <c r="AP391" i="4"/>
  <c r="AO391" i="4"/>
  <c r="AN391" i="4"/>
  <c r="AM391" i="4"/>
  <c r="AL391" i="4"/>
  <c r="AK391" i="4"/>
  <c r="AJ391" i="4"/>
  <c r="AI391" i="4"/>
  <c r="AH391" i="4"/>
  <c r="AG391" i="4"/>
  <c r="AF391" i="4"/>
  <c r="AW390" i="4"/>
  <c r="AV390" i="4"/>
  <c r="AU390" i="4"/>
  <c r="AT390" i="4"/>
  <c r="AS390" i="4"/>
  <c r="AR390" i="4"/>
  <c r="AQ390" i="4"/>
  <c r="AP390" i="4"/>
  <c r="AO390" i="4"/>
  <c r="AN390" i="4"/>
  <c r="AM390" i="4"/>
  <c r="AL390" i="4"/>
  <c r="AK390" i="4"/>
  <c r="AJ390" i="4"/>
  <c r="AI390" i="4"/>
  <c r="AH390" i="4"/>
  <c r="AG390" i="4"/>
  <c r="AF390" i="4"/>
  <c r="AW389" i="4"/>
  <c r="AV389" i="4"/>
  <c r="AU389" i="4"/>
  <c r="AT389" i="4"/>
  <c r="AS389" i="4"/>
  <c r="AR389" i="4"/>
  <c r="AQ389" i="4"/>
  <c r="AP389" i="4"/>
  <c r="AO389" i="4"/>
  <c r="AN389" i="4"/>
  <c r="AM389" i="4"/>
  <c r="AL389" i="4"/>
  <c r="AK389" i="4"/>
  <c r="AJ389" i="4"/>
  <c r="AI389" i="4"/>
  <c r="AH389" i="4"/>
  <c r="AG389" i="4"/>
  <c r="AF389" i="4"/>
  <c r="AW388" i="4"/>
  <c r="AV388" i="4"/>
  <c r="AU388" i="4"/>
  <c r="AT388" i="4"/>
  <c r="AS388" i="4"/>
  <c r="AR388" i="4"/>
  <c r="AQ388" i="4"/>
  <c r="AP388" i="4"/>
  <c r="AO388" i="4"/>
  <c r="AN388" i="4"/>
  <c r="AM388" i="4"/>
  <c r="AL388" i="4"/>
  <c r="AK388" i="4"/>
  <c r="AJ388" i="4"/>
  <c r="AI388" i="4"/>
  <c r="AH388" i="4"/>
  <c r="AG388" i="4"/>
  <c r="AF388" i="4"/>
  <c r="AW387" i="4"/>
  <c r="AV387" i="4"/>
  <c r="AU387" i="4"/>
  <c r="AT387" i="4"/>
  <c r="AS387" i="4"/>
  <c r="AR387" i="4"/>
  <c r="AQ387" i="4"/>
  <c r="AP387" i="4"/>
  <c r="AO387" i="4"/>
  <c r="AN387" i="4"/>
  <c r="AM387" i="4"/>
  <c r="AL387" i="4"/>
  <c r="AK387" i="4"/>
  <c r="AJ387" i="4"/>
  <c r="AI387" i="4"/>
  <c r="AH387" i="4"/>
  <c r="AG387" i="4"/>
  <c r="AF387" i="4"/>
  <c r="AW386" i="4"/>
  <c r="AV386" i="4"/>
  <c r="AU386" i="4"/>
  <c r="AT386" i="4"/>
  <c r="AS386" i="4"/>
  <c r="AR386" i="4"/>
  <c r="AQ386" i="4"/>
  <c r="AP386" i="4"/>
  <c r="AO386" i="4"/>
  <c r="AN386" i="4"/>
  <c r="AM386" i="4"/>
  <c r="AL386" i="4"/>
  <c r="AK386" i="4"/>
  <c r="AJ386" i="4"/>
  <c r="AI386" i="4"/>
  <c r="AH386" i="4"/>
  <c r="AG386" i="4"/>
  <c r="AF386" i="4"/>
  <c r="AW385" i="4"/>
  <c r="AV385" i="4"/>
  <c r="AU385" i="4"/>
  <c r="AT385" i="4"/>
  <c r="AS385" i="4"/>
  <c r="AR385" i="4"/>
  <c r="AQ385" i="4"/>
  <c r="AP385" i="4"/>
  <c r="AO385" i="4"/>
  <c r="AN385" i="4"/>
  <c r="AM385" i="4"/>
  <c r="AL385" i="4"/>
  <c r="AK385" i="4"/>
  <c r="AJ385" i="4"/>
  <c r="AI385" i="4"/>
  <c r="AH385" i="4"/>
  <c r="AG385" i="4"/>
  <c r="AF385" i="4"/>
  <c r="AW384" i="4"/>
  <c r="AV384" i="4"/>
  <c r="AU384" i="4"/>
  <c r="AT384" i="4"/>
  <c r="AS384" i="4"/>
  <c r="AR384" i="4"/>
  <c r="AQ384" i="4"/>
  <c r="AP384" i="4"/>
  <c r="AO384" i="4"/>
  <c r="AN384" i="4"/>
  <c r="AM384" i="4"/>
  <c r="AL384" i="4"/>
  <c r="AK384" i="4"/>
  <c r="AJ384" i="4"/>
  <c r="AI384" i="4"/>
  <c r="AH384" i="4"/>
  <c r="AG384" i="4"/>
  <c r="AF384" i="4"/>
  <c r="AW383" i="4"/>
  <c r="AV383" i="4"/>
  <c r="AU383" i="4"/>
  <c r="AT383" i="4"/>
  <c r="AS383" i="4"/>
  <c r="AR383" i="4"/>
  <c r="AQ383" i="4"/>
  <c r="AP383" i="4"/>
  <c r="AO383" i="4"/>
  <c r="AN383" i="4"/>
  <c r="AM383" i="4"/>
  <c r="AL383" i="4"/>
  <c r="AK383" i="4"/>
  <c r="AJ383" i="4"/>
  <c r="AI383" i="4"/>
  <c r="AH383" i="4"/>
  <c r="AG383" i="4"/>
  <c r="AF383" i="4"/>
  <c r="AW382" i="4"/>
  <c r="AV382" i="4"/>
  <c r="AU382" i="4"/>
  <c r="AT382" i="4"/>
  <c r="AS382" i="4"/>
  <c r="AR382" i="4"/>
  <c r="AQ382" i="4"/>
  <c r="AP382" i="4"/>
  <c r="AO382" i="4"/>
  <c r="AN382" i="4"/>
  <c r="AM382" i="4"/>
  <c r="AL382" i="4"/>
  <c r="AK382" i="4"/>
  <c r="AJ382" i="4"/>
  <c r="AI382" i="4"/>
  <c r="AH382" i="4"/>
  <c r="AG382" i="4"/>
  <c r="AF382" i="4"/>
  <c r="AW381" i="4"/>
  <c r="AV381" i="4"/>
  <c r="AU381" i="4"/>
  <c r="AT381" i="4"/>
  <c r="AS381" i="4"/>
  <c r="AR381" i="4"/>
  <c r="AQ381" i="4"/>
  <c r="AP381" i="4"/>
  <c r="AO381" i="4"/>
  <c r="AN381" i="4"/>
  <c r="AM381" i="4"/>
  <c r="AL381" i="4"/>
  <c r="AK381" i="4"/>
  <c r="AJ381" i="4"/>
  <c r="AI381" i="4"/>
  <c r="AH381" i="4"/>
  <c r="AG381" i="4"/>
  <c r="AF381" i="4"/>
  <c r="AW380" i="4"/>
  <c r="AV380" i="4"/>
  <c r="AU380" i="4"/>
  <c r="AT380" i="4"/>
  <c r="AS380" i="4"/>
  <c r="AR380" i="4"/>
  <c r="AQ380" i="4"/>
  <c r="AP380" i="4"/>
  <c r="AO380" i="4"/>
  <c r="AN380" i="4"/>
  <c r="AM380" i="4"/>
  <c r="AL380" i="4"/>
  <c r="AK380" i="4"/>
  <c r="AJ380" i="4"/>
  <c r="AI380" i="4"/>
  <c r="AH380" i="4"/>
  <c r="AG380" i="4"/>
  <c r="AF380" i="4"/>
  <c r="AW379" i="4"/>
  <c r="AV379" i="4"/>
  <c r="AU379" i="4"/>
  <c r="AT379" i="4"/>
  <c r="AS379" i="4"/>
  <c r="AR379" i="4"/>
  <c r="AQ379" i="4"/>
  <c r="AP379" i="4"/>
  <c r="AO379" i="4"/>
  <c r="AN379" i="4"/>
  <c r="AM379" i="4"/>
  <c r="AL379" i="4"/>
  <c r="AK379" i="4"/>
  <c r="AJ379" i="4"/>
  <c r="AI379" i="4"/>
  <c r="AH379" i="4"/>
  <c r="AG379" i="4"/>
  <c r="AF379" i="4"/>
  <c r="AW378" i="4"/>
  <c r="AV378" i="4"/>
  <c r="AU378" i="4"/>
  <c r="AT378" i="4"/>
  <c r="AS378" i="4"/>
  <c r="AR378" i="4"/>
  <c r="AQ378" i="4"/>
  <c r="AP378" i="4"/>
  <c r="AO378" i="4"/>
  <c r="AN378" i="4"/>
  <c r="AM378" i="4"/>
  <c r="AL378" i="4"/>
  <c r="AK378" i="4"/>
  <c r="AJ378" i="4"/>
  <c r="AI378" i="4"/>
  <c r="AH378" i="4"/>
  <c r="AG378" i="4"/>
  <c r="AF378" i="4"/>
  <c r="AW377" i="4"/>
  <c r="AV377" i="4"/>
  <c r="AU377" i="4"/>
  <c r="AT377" i="4"/>
  <c r="AS377" i="4"/>
  <c r="AR377" i="4"/>
  <c r="AQ377" i="4"/>
  <c r="AP377" i="4"/>
  <c r="AO377" i="4"/>
  <c r="AN377" i="4"/>
  <c r="AM377" i="4"/>
  <c r="AL377" i="4"/>
  <c r="AK377" i="4"/>
  <c r="AJ377" i="4"/>
  <c r="AI377" i="4"/>
  <c r="AH377" i="4"/>
  <c r="AG377" i="4"/>
  <c r="AF377" i="4"/>
  <c r="AW376" i="4"/>
  <c r="AV376" i="4"/>
  <c r="AU376" i="4"/>
  <c r="AT376" i="4"/>
  <c r="AS376" i="4"/>
  <c r="AR376" i="4"/>
  <c r="AQ376" i="4"/>
  <c r="AP376" i="4"/>
  <c r="AO376" i="4"/>
  <c r="AN376" i="4"/>
  <c r="AM376" i="4"/>
  <c r="AL376" i="4"/>
  <c r="AK376" i="4"/>
  <c r="AJ376" i="4"/>
  <c r="AI376" i="4"/>
  <c r="AH376" i="4"/>
  <c r="AG376" i="4"/>
  <c r="AF376" i="4"/>
  <c r="AW375" i="4"/>
  <c r="AV375" i="4"/>
  <c r="AU375" i="4"/>
  <c r="AT375" i="4"/>
  <c r="AS375" i="4"/>
  <c r="AR375" i="4"/>
  <c r="AQ375" i="4"/>
  <c r="AP375" i="4"/>
  <c r="AO375" i="4"/>
  <c r="AN375" i="4"/>
  <c r="AM375" i="4"/>
  <c r="AL375" i="4"/>
  <c r="AK375" i="4"/>
  <c r="AJ375" i="4"/>
  <c r="AI375" i="4"/>
  <c r="AH375" i="4"/>
  <c r="AG375" i="4"/>
  <c r="AF375" i="4"/>
  <c r="AW374" i="4"/>
  <c r="AV374" i="4"/>
  <c r="AU374" i="4"/>
  <c r="AT374" i="4"/>
  <c r="AS374" i="4"/>
  <c r="AR374" i="4"/>
  <c r="AQ374" i="4"/>
  <c r="AP374" i="4"/>
  <c r="AO374" i="4"/>
  <c r="AN374" i="4"/>
  <c r="AM374" i="4"/>
  <c r="AL374" i="4"/>
  <c r="AK374" i="4"/>
  <c r="AJ374" i="4"/>
  <c r="AI374" i="4"/>
  <c r="AH374" i="4"/>
  <c r="AG374" i="4"/>
  <c r="AF374" i="4"/>
  <c r="AW373" i="4"/>
  <c r="AV373" i="4"/>
  <c r="AU373" i="4"/>
  <c r="AT373" i="4"/>
  <c r="AS373" i="4"/>
  <c r="AR373" i="4"/>
  <c r="AQ373" i="4"/>
  <c r="AP373" i="4"/>
  <c r="AO373" i="4"/>
  <c r="AN373" i="4"/>
  <c r="AM373" i="4"/>
  <c r="AL373" i="4"/>
  <c r="AK373" i="4"/>
  <c r="AJ373" i="4"/>
  <c r="AI373" i="4"/>
  <c r="AH373" i="4"/>
  <c r="AG373" i="4"/>
  <c r="AF373" i="4"/>
  <c r="AW372" i="4"/>
  <c r="AV372" i="4"/>
  <c r="AU372" i="4"/>
  <c r="AT372" i="4"/>
  <c r="AS372" i="4"/>
  <c r="AR372" i="4"/>
  <c r="AQ372" i="4"/>
  <c r="AP372" i="4"/>
  <c r="AO372" i="4"/>
  <c r="AN372" i="4"/>
  <c r="AM372" i="4"/>
  <c r="AL372" i="4"/>
  <c r="AK372" i="4"/>
  <c r="AJ372" i="4"/>
  <c r="AI372" i="4"/>
  <c r="AH372" i="4"/>
  <c r="AG372" i="4"/>
  <c r="AF372" i="4"/>
  <c r="AW371" i="4"/>
  <c r="AV371" i="4"/>
  <c r="AU371" i="4"/>
  <c r="AT371" i="4"/>
  <c r="AS371" i="4"/>
  <c r="AR371" i="4"/>
  <c r="AQ371" i="4"/>
  <c r="AP371" i="4"/>
  <c r="AO371" i="4"/>
  <c r="AN371" i="4"/>
  <c r="AM371" i="4"/>
  <c r="AL371" i="4"/>
  <c r="AK371" i="4"/>
  <c r="AJ371" i="4"/>
  <c r="AI371" i="4"/>
  <c r="AH371" i="4"/>
  <c r="AG371" i="4"/>
  <c r="AF371" i="4"/>
  <c r="AW370" i="4"/>
  <c r="AV370" i="4"/>
  <c r="AU370" i="4"/>
  <c r="AT370" i="4"/>
  <c r="AS370" i="4"/>
  <c r="AR370" i="4"/>
  <c r="AQ370" i="4"/>
  <c r="AP370" i="4"/>
  <c r="AO370" i="4"/>
  <c r="AN370" i="4"/>
  <c r="AM370" i="4"/>
  <c r="AL370" i="4"/>
  <c r="AK370" i="4"/>
  <c r="AJ370" i="4"/>
  <c r="AI370" i="4"/>
  <c r="AH370" i="4"/>
  <c r="AG370" i="4"/>
  <c r="AF370" i="4"/>
  <c r="AW369" i="4"/>
  <c r="AV369" i="4"/>
  <c r="AU369" i="4"/>
  <c r="AT369" i="4"/>
  <c r="AS369" i="4"/>
  <c r="AR369" i="4"/>
  <c r="AQ369" i="4"/>
  <c r="AP369" i="4"/>
  <c r="AO369" i="4"/>
  <c r="AN369" i="4"/>
  <c r="AM369" i="4"/>
  <c r="AL369" i="4"/>
  <c r="AK369" i="4"/>
  <c r="AJ369" i="4"/>
  <c r="AI369" i="4"/>
  <c r="AH369" i="4"/>
  <c r="AG369" i="4"/>
  <c r="AF369" i="4"/>
  <c r="AW368" i="4"/>
  <c r="AV368" i="4"/>
  <c r="AU368" i="4"/>
  <c r="AT368" i="4"/>
  <c r="AS368" i="4"/>
  <c r="AR368" i="4"/>
  <c r="AQ368" i="4"/>
  <c r="AP368" i="4"/>
  <c r="AO368" i="4"/>
  <c r="AN368" i="4"/>
  <c r="AM368" i="4"/>
  <c r="AL368" i="4"/>
  <c r="AK368" i="4"/>
  <c r="AJ368" i="4"/>
  <c r="AI368" i="4"/>
  <c r="AH368" i="4"/>
  <c r="AG368" i="4"/>
  <c r="AF368" i="4"/>
  <c r="AW367" i="4"/>
  <c r="AV367" i="4"/>
  <c r="AU367" i="4"/>
  <c r="AT367" i="4"/>
  <c r="AS367" i="4"/>
  <c r="AR367" i="4"/>
  <c r="AQ367" i="4"/>
  <c r="AP367" i="4"/>
  <c r="AO367" i="4"/>
  <c r="AN367" i="4"/>
  <c r="AM367" i="4"/>
  <c r="AL367" i="4"/>
  <c r="AK367" i="4"/>
  <c r="AJ367" i="4"/>
  <c r="AI367" i="4"/>
  <c r="AH367" i="4"/>
  <c r="AG367" i="4"/>
  <c r="AF367" i="4"/>
  <c r="AW366" i="4"/>
  <c r="AV366" i="4"/>
  <c r="AU366" i="4"/>
  <c r="AT366" i="4"/>
  <c r="AS366" i="4"/>
  <c r="AR366" i="4"/>
  <c r="AQ366" i="4"/>
  <c r="AP366" i="4"/>
  <c r="AO366" i="4"/>
  <c r="AN366" i="4"/>
  <c r="AM366" i="4"/>
  <c r="AL366" i="4"/>
  <c r="AK366" i="4"/>
  <c r="AJ366" i="4"/>
  <c r="AI366" i="4"/>
  <c r="AH366" i="4"/>
  <c r="AG366" i="4"/>
  <c r="AF366" i="4"/>
  <c r="AW365" i="4"/>
  <c r="AV365" i="4"/>
  <c r="AU365" i="4"/>
  <c r="AT365" i="4"/>
  <c r="AS365" i="4"/>
  <c r="AR365" i="4"/>
  <c r="AQ365" i="4"/>
  <c r="AP365" i="4"/>
  <c r="AO365" i="4"/>
  <c r="AN365" i="4"/>
  <c r="AM365" i="4"/>
  <c r="AL365" i="4"/>
  <c r="AK365" i="4"/>
  <c r="AJ365" i="4"/>
  <c r="AI365" i="4"/>
  <c r="AH365" i="4"/>
  <c r="AG365" i="4"/>
  <c r="AF365" i="4"/>
  <c r="AW364" i="4"/>
  <c r="AV364" i="4"/>
  <c r="AU364" i="4"/>
  <c r="AT364" i="4"/>
  <c r="AS364" i="4"/>
  <c r="AR364" i="4"/>
  <c r="AQ364" i="4"/>
  <c r="AP364" i="4"/>
  <c r="AO364" i="4"/>
  <c r="AN364" i="4"/>
  <c r="AM364" i="4"/>
  <c r="AL364" i="4"/>
  <c r="AK364" i="4"/>
  <c r="AJ364" i="4"/>
  <c r="AI364" i="4"/>
  <c r="AH364" i="4"/>
  <c r="AG364" i="4"/>
  <c r="AF364" i="4"/>
  <c r="AW363" i="4"/>
  <c r="AV363" i="4"/>
  <c r="AU363" i="4"/>
  <c r="AT363" i="4"/>
  <c r="AS363" i="4"/>
  <c r="AR363" i="4"/>
  <c r="AQ363" i="4"/>
  <c r="AP363" i="4"/>
  <c r="AO363" i="4"/>
  <c r="AN363" i="4"/>
  <c r="AM363" i="4"/>
  <c r="AL363" i="4"/>
  <c r="AK363" i="4"/>
  <c r="AJ363" i="4"/>
  <c r="AI363" i="4"/>
  <c r="AH363" i="4"/>
  <c r="AG363" i="4"/>
  <c r="AF363" i="4"/>
  <c r="AW362" i="4"/>
  <c r="AV362" i="4"/>
  <c r="AU362" i="4"/>
  <c r="AT362" i="4"/>
  <c r="AS362" i="4"/>
  <c r="AR362" i="4"/>
  <c r="AQ362" i="4"/>
  <c r="AP362" i="4"/>
  <c r="AO362" i="4"/>
  <c r="AN362" i="4"/>
  <c r="AM362" i="4"/>
  <c r="AL362" i="4"/>
  <c r="AK362" i="4"/>
  <c r="AJ362" i="4"/>
  <c r="AI362" i="4"/>
  <c r="AH362" i="4"/>
  <c r="AG362" i="4"/>
  <c r="AF362" i="4"/>
  <c r="AW361" i="4"/>
  <c r="AV361" i="4"/>
  <c r="AU361" i="4"/>
  <c r="AT361" i="4"/>
  <c r="AS361" i="4"/>
  <c r="AR361" i="4"/>
  <c r="AQ361" i="4"/>
  <c r="AP361" i="4"/>
  <c r="AO361" i="4"/>
  <c r="AN361" i="4"/>
  <c r="AM361" i="4"/>
  <c r="AL361" i="4"/>
  <c r="AK361" i="4"/>
  <c r="AJ361" i="4"/>
  <c r="AI361" i="4"/>
  <c r="AH361" i="4"/>
  <c r="AG361" i="4"/>
  <c r="AF361" i="4"/>
  <c r="AW360" i="4"/>
  <c r="AV360" i="4"/>
  <c r="AU360" i="4"/>
  <c r="AT360" i="4"/>
  <c r="AS360" i="4"/>
  <c r="AR360" i="4"/>
  <c r="AQ360" i="4"/>
  <c r="AP360" i="4"/>
  <c r="AO360" i="4"/>
  <c r="AN360" i="4"/>
  <c r="AM360" i="4"/>
  <c r="AL360" i="4"/>
  <c r="AK360" i="4"/>
  <c r="AJ360" i="4"/>
  <c r="AI360" i="4"/>
  <c r="AH360" i="4"/>
  <c r="AG360" i="4"/>
  <c r="AF360" i="4"/>
  <c r="AW359" i="4"/>
  <c r="AV359" i="4"/>
  <c r="AU359" i="4"/>
  <c r="AT359" i="4"/>
  <c r="AS359" i="4"/>
  <c r="AR359" i="4"/>
  <c r="AQ359" i="4"/>
  <c r="AP359" i="4"/>
  <c r="AO359" i="4"/>
  <c r="AN359" i="4"/>
  <c r="AM359" i="4"/>
  <c r="AL359" i="4"/>
  <c r="AK359" i="4"/>
  <c r="AJ359" i="4"/>
  <c r="AI359" i="4"/>
  <c r="AH359" i="4"/>
  <c r="AG359" i="4"/>
  <c r="AF359" i="4"/>
  <c r="AW358" i="4"/>
  <c r="AV358" i="4"/>
  <c r="AU358" i="4"/>
  <c r="AT358" i="4"/>
  <c r="AS358" i="4"/>
  <c r="AR358" i="4"/>
  <c r="AQ358" i="4"/>
  <c r="AP358" i="4"/>
  <c r="AO358" i="4"/>
  <c r="AN358" i="4"/>
  <c r="AM358" i="4"/>
  <c r="AL358" i="4"/>
  <c r="AK358" i="4"/>
  <c r="AJ358" i="4"/>
  <c r="AI358" i="4"/>
  <c r="AH358" i="4"/>
  <c r="AG358" i="4"/>
  <c r="AF358" i="4"/>
  <c r="AW357" i="4"/>
  <c r="AV357" i="4"/>
  <c r="AU357" i="4"/>
  <c r="AT357" i="4"/>
  <c r="AS357" i="4"/>
  <c r="AR357" i="4"/>
  <c r="AQ357" i="4"/>
  <c r="AP357" i="4"/>
  <c r="AO357" i="4"/>
  <c r="AN357" i="4"/>
  <c r="AM357" i="4"/>
  <c r="AL357" i="4"/>
  <c r="AK357" i="4"/>
  <c r="AJ357" i="4"/>
  <c r="AI357" i="4"/>
  <c r="AH357" i="4"/>
  <c r="AG357" i="4"/>
  <c r="AF357" i="4"/>
  <c r="AW356" i="4"/>
  <c r="AV356" i="4"/>
  <c r="AU356" i="4"/>
  <c r="AT356" i="4"/>
  <c r="AS356" i="4"/>
  <c r="AR356" i="4"/>
  <c r="AQ356" i="4"/>
  <c r="AP356" i="4"/>
  <c r="AO356" i="4"/>
  <c r="AN356" i="4"/>
  <c r="AM356" i="4"/>
  <c r="AL356" i="4"/>
  <c r="AK356" i="4"/>
  <c r="AJ356" i="4"/>
  <c r="AI356" i="4"/>
  <c r="AH356" i="4"/>
  <c r="AG356" i="4"/>
  <c r="AF356" i="4"/>
  <c r="AW355" i="4"/>
  <c r="AV355" i="4"/>
  <c r="AU355" i="4"/>
  <c r="AT355" i="4"/>
  <c r="AS355" i="4"/>
  <c r="AR355" i="4"/>
  <c r="AQ355" i="4"/>
  <c r="AP355" i="4"/>
  <c r="AO355" i="4"/>
  <c r="AN355" i="4"/>
  <c r="AM355" i="4"/>
  <c r="AL355" i="4"/>
  <c r="AK355" i="4"/>
  <c r="AJ355" i="4"/>
  <c r="AI355" i="4"/>
  <c r="AH355" i="4"/>
  <c r="AG355" i="4"/>
  <c r="AF355" i="4"/>
  <c r="AW354" i="4"/>
  <c r="AV354" i="4"/>
  <c r="AU354" i="4"/>
  <c r="AT354" i="4"/>
  <c r="AS354" i="4"/>
  <c r="AR354" i="4"/>
  <c r="AQ354" i="4"/>
  <c r="AP354" i="4"/>
  <c r="AO354" i="4"/>
  <c r="AN354" i="4"/>
  <c r="AM354" i="4"/>
  <c r="AL354" i="4"/>
  <c r="AK354" i="4"/>
  <c r="AJ354" i="4"/>
  <c r="AI354" i="4"/>
  <c r="AH354" i="4"/>
  <c r="AG354" i="4"/>
  <c r="AF354" i="4"/>
  <c r="AW353" i="4"/>
  <c r="AV353" i="4"/>
  <c r="AU353" i="4"/>
  <c r="AT353" i="4"/>
  <c r="AS353" i="4"/>
  <c r="AR353" i="4"/>
  <c r="AQ353" i="4"/>
  <c r="AP353" i="4"/>
  <c r="AO353" i="4"/>
  <c r="AN353" i="4"/>
  <c r="AM353" i="4"/>
  <c r="AL353" i="4"/>
  <c r="AK353" i="4"/>
  <c r="AJ353" i="4"/>
  <c r="AI353" i="4"/>
  <c r="AH353" i="4"/>
  <c r="AG353" i="4"/>
  <c r="AF353" i="4"/>
  <c r="AW352" i="4"/>
  <c r="AV352" i="4"/>
  <c r="AU352" i="4"/>
  <c r="AT352" i="4"/>
  <c r="AS352" i="4"/>
  <c r="AR352" i="4"/>
  <c r="AQ352" i="4"/>
  <c r="AP352" i="4"/>
  <c r="AO352" i="4"/>
  <c r="AN352" i="4"/>
  <c r="AM352" i="4"/>
  <c r="AL352" i="4"/>
  <c r="AK352" i="4"/>
  <c r="AJ352" i="4"/>
  <c r="AI352" i="4"/>
  <c r="AH352" i="4"/>
  <c r="AG352" i="4"/>
  <c r="AF352" i="4"/>
  <c r="AW351" i="4"/>
  <c r="AV351" i="4"/>
  <c r="AU351" i="4"/>
  <c r="AT351" i="4"/>
  <c r="AS351" i="4"/>
  <c r="AR351" i="4"/>
  <c r="AQ351" i="4"/>
  <c r="AP351" i="4"/>
  <c r="AO351" i="4"/>
  <c r="AN351" i="4"/>
  <c r="AM351" i="4"/>
  <c r="AL351" i="4"/>
  <c r="AK351" i="4"/>
  <c r="AJ351" i="4"/>
  <c r="AI351" i="4"/>
  <c r="AH351" i="4"/>
  <c r="AG351" i="4"/>
  <c r="AF351" i="4"/>
  <c r="AW350" i="4"/>
  <c r="AV350" i="4"/>
  <c r="AU350" i="4"/>
  <c r="AT350" i="4"/>
  <c r="AS350" i="4"/>
  <c r="AR350" i="4"/>
  <c r="AQ350" i="4"/>
  <c r="AP350" i="4"/>
  <c r="AO350" i="4"/>
  <c r="AN350" i="4"/>
  <c r="AM350" i="4"/>
  <c r="AL350" i="4"/>
  <c r="AK350" i="4"/>
  <c r="AJ350" i="4"/>
  <c r="AI350" i="4"/>
  <c r="AH350" i="4"/>
  <c r="AG350" i="4"/>
  <c r="AF350" i="4"/>
  <c r="AW349" i="4"/>
  <c r="AV349" i="4"/>
  <c r="AU349" i="4"/>
  <c r="AT349" i="4"/>
  <c r="AS349" i="4"/>
  <c r="AR349" i="4"/>
  <c r="AQ349" i="4"/>
  <c r="AP349" i="4"/>
  <c r="AO349" i="4"/>
  <c r="AN349" i="4"/>
  <c r="AM349" i="4"/>
  <c r="AL349" i="4"/>
  <c r="AK349" i="4"/>
  <c r="AJ349" i="4"/>
  <c r="AI349" i="4"/>
  <c r="AH349" i="4"/>
  <c r="AG349" i="4"/>
  <c r="AF349" i="4"/>
  <c r="AW348" i="4"/>
  <c r="AV348" i="4"/>
  <c r="AU348" i="4"/>
  <c r="AT348" i="4"/>
  <c r="AS348" i="4"/>
  <c r="AR348" i="4"/>
  <c r="AQ348" i="4"/>
  <c r="AP348" i="4"/>
  <c r="AO348" i="4"/>
  <c r="AN348" i="4"/>
  <c r="AM348" i="4"/>
  <c r="AL348" i="4"/>
  <c r="AK348" i="4"/>
  <c r="AJ348" i="4"/>
  <c r="AI348" i="4"/>
  <c r="AH348" i="4"/>
  <c r="AG348" i="4"/>
  <c r="AF348" i="4"/>
  <c r="AW347" i="4"/>
  <c r="AV347" i="4"/>
  <c r="AU347" i="4"/>
  <c r="AT347" i="4"/>
  <c r="AS347" i="4"/>
  <c r="AR347" i="4"/>
  <c r="AQ347" i="4"/>
  <c r="AP347" i="4"/>
  <c r="AO347" i="4"/>
  <c r="AN347" i="4"/>
  <c r="AM347" i="4"/>
  <c r="AL347" i="4"/>
  <c r="AK347" i="4"/>
  <c r="AJ347" i="4"/>
  <c r="AI347" i="4"/>
  <c r="AH347" i="4"/>
  <c r="AG347" i="4"/>
  <c r="AF347" i="4"/>
  <c r="AW346" i="4"/>
  <c r="AV346" i="4"/>
  <c r="AU346" i="4"/>
  <c r="AT346" i="4"/>
  <c r="AS346" i="4"/>
  <c r="AR346" i="4"/>
  <c r="AQ346" i="4"/>
  <c r="AP346" i="4"/>
  <c r="AO346" i="4"/>
  <c r="AN346" i="4"/>
  <c r="AM346" i="4"/>
  <c r="AL346" i="4"/>
  <c r="AK346" i="4"/>
  <c r="AJ346" i="4"/>
  <c r="AI346" i="4"/>
  <c r="AH346" i="4"/>
  <c r="AG346" i="4"/>
  <c r="AF346" i="4"/>
  <c r="AW345" i="4"/>
  <c r="AV345" i="4"/>
  <c r="AU345" i="4"/>
  <c r="AT345" i="4"/>
  <c r="AS345" i="4"/>
  <c r="AR345" i="4"/>
  <c r="AQ345" i="4"/>
  <c r="AP345" i="4"/>
  <c r="AO345" i="4"/>
  <c r="AN345" i="4"/>
  <c r="AM345" i="4"/>
  <c r="AL345" i="4"/>
  <c r="AK345" i="4"/>
  <c r="AJ345" i="4"/>
  <c r="AI345" i="4"/>
  <c r="AH345" i="4"/>
  <c r="AG345" i="4"/>
  <c r="AF345" i="4"/>
  <c r="AW344" i="4"/>
  <c r="AV344" i="4"/>
  <c r="AU344" i="4"/>
  <c r="AT344" i="4"/>
  <c r="AS344" i="4"/>
  <c r="AR344" i="4"/>
  <c r="AQ344" i="4"/>
  <c r="AP344" i="4"/>
  <c r="AO344" i="4"/>
  <c r="AN344" i="4"/>
  <c r="AM344" i="4"/>
  <c r="AL344" i="4"/>
  <c r="AK344" i="4"/>
  <c r="AJ344" i="4"/>
  <c r="AI344" i="4"/>
  <c r="AH344" i="4"/>
  <c r="AG344" i="4"/>
  <c r="AF344" i="4"/>
  <c r="AW343" i="4"/>
  <c r="AV343" i="4"/>
  <c r="AU343" i="4"/>
  <c r="AT343" i="4"/>
  <c r="AS343" i="4"/>
  <c r="AR343" i="4"/>
  <c r="AQ343" i="4"/>
  <c r="AP343" i="4"/>
  <c r="AO343" i="4"/>
  <c r="AN343" i="4"/>
  <c r="AM343" i="4"/>
  <c r="AL343" i="4"/>
  <c r="AK343" i="4"/>
  <c r="AJ343" i="4"/>
  <c r="AI343" i="4"/>
  <c r="AH343" i="4"/>
  <c r="AG343" i="4"/>
  <c r="AF343" i="4"/>
  <c r="AW342" i="4"/>
  <c r="AV342" i="4"/>
  <c r="AU342" i="4"/>
  <c r="AT342" i="4"/>
  <c r="AS342" i="4"/>
  <c r="AR342" i="4"/>
  <c r="AQ342" i="4"/>
  <c r="AP342" i="4"/>
  <c r="AO342" i="4"/>
  <c r="AN342" i="4"/>
  <c r="AM342" i="4"/>
  <c r="AL342" i="4"/>
  <c r="AK342" i="4"/>
  <c r="AJ342" i="4"/>
  <c r="AI342" i="4"/>
  <c r="AH342" i="4"/>
  <c r="AG342" i="4"/>
  <c r="AF342" i="4"/>
  <c r="AW341" i="4"/>
  <c r="AV341" i="4"/>
  <c r="AU341" i="4"/>
  <c r="AT341" i="4"/>
  <c r="AS341" i="4"/>
  <c r="AR341" i="4"/>
  <c r="AQ341" i="4"/>
  <c r="AP341" i="4"/>
  <c r="AO341" i="4"/>
  <c r="AN341" i="4"/>
  <c r="AM341" i="4"/>
  <c r="AL341" i="4"/>
  <c r="AK341" i="4"/>
  <c r="AJ341" i="4"/>
  <c r="AI341" i="4"/>
  <c r="AH341" i="4"/>
  <c r="AG341" i="4"/>
  <c r="AF341" i="4"/>
  <c r="AW340" i="4"/>
  <c r="AV340" i="4"/>
  <c r="AU340" i="4"/>
  <c r="AT340" i="4"/>
  <c r="AS340" i="4"/>
  <c r="AR340" i="4"/>
  <c r="AQ340" i="4"/>
  <c r="AP340" i="4"/>
  <c r="AO340" i="4"/>
  <c r="AN340" i="4"/>
  <c r="AM340" i="4"/>
  <c r="AL340" i="4"/>
  <c r="AK340" i="4"/>
  <c r="AJ340" i="4"/>
  <c r="AI340" i="4"/>
  <c r="AH340" i="4"/>
  <c r="AG340" i="4"/>
  <c r="AF340" i="4"/>
  <c r="AW339" i="4"/>
  <c r="AV339" i="4"/>
  <c r="AU339" i="4"/>
  <c r="AT339" i="4"/>
  <c r="AS339" i="4"/>
  <c r="AR339" i="4"/>
  <c r="AQ339" i="4"/>
  <c r="AP339" i="4"/>
  <c r="AO339" i="4"/>
  <c r="AN339" i="4"/>
  <c r="AM339" i="4"/>
  <c r="AL339" i="4"/>
  <c r="AK339" i="4"/>
  <c r="AJ339" i="4"/>
  <c r="AI339" i="4"/>
  <c r="AH339" i="4"/>
  <c r="AG339" i="4"/>
  <c r="AF339" i="4"/>
  <c r="AW338" i="4"/>
  <c r="AV338" i="4"/>
  <c r="AU338" i="4"/>
  <c r="AT338" i="4"/>
  <c r="AS338" i="4"/>
  <c r="AR338" i="4"/>
  <c r="AQ338" i="4"/>
  <c r="AP338" i="4"/>
  <c r="AO338" i="4"/>
  <c r="AN338" i="4"/>
  <c r="AM338" i="4"/>
  <c r="AL338" i="4"/>
  <c r="AK338" i="4"/>
  <c r="AJ338" i="4"/>
  <c r="AI338" i="4"/>
  <c r="AH338" i="4"/>
  <c r="AG338" i="4"/>
  <c r="AF338" i="4"/>
  <c r="AW337" i="4"/>
  <c r="AV337" i="4"/>
  <c r="AU337" i="4"/>
  <c r="AT337" i="4"/>
  <c r="AS337" i="4"/>
  <c r="AR337" i="4"/>
  <c r="AQ337" i="4"/>
  <c r="AP337" i="4"/>
  <c r="AO337" i="4"/>
  <c r="AN337" i="4"/>
  <c r="AM337" i="4"/>
  <c r="AL337" i="4"/>
  <c r="AK337" i="4"/>
  <c r="AJ337" i="4"/>
  <c r="AI337" i="4"/>
  <c r="AH337" i="4"/>
  <c r="AG337" i="4"/>
  <c r="AF337" i="4"/>
  <c r="AW336" i="4"/>
  <c r="AV336" i="4"/>
  <c r="AU336" i="4"/>
  <c r="AT336" i="4"/>
  <c r="AS336" i="4"/>
  <c r="AR336" i="4"/>
  <c r="AQ336" i="4"/>
  <c r="AP336" i="4"/>
  <c r="AO336" i="4"/>
  <c r="AN336" i="4"/>
  <c r="AM336" i="4"/>
  <c r="AL336" i="4"/>
  <c r="AK336" i="4"/>
  <c r="AJ336" i="4"/>
  <c r="AI336" i="4"/>
  <c r="AH336" i="4"/>
  <c r="AG336" i="4"/>
  <c r="AF336" i="4"/>
  <c r="AW335" i="4"/>
  <c r="AV335" i="4"/>
  <c r="AU335" i="4"/>
  <c r="AT335" i="4"/>
  <c r="AS335" i="4"/>
  <c r="AR335" i="4"/>
  <c r="AQ335" i="4"/>
  <c r="AP335" i="4"/>
  <c r="AO335" i="4"/>
  <c r="AN335" i="4"/>
  <c r="AM335" i="4"/>
  <c r="AL335" i="4"/>
  <c r="AK335" i="4"/>
  <c r="AJ335" i="4"/>
  <c r="AI335" i="4"/>
  <c r="AH335" i="4"/>
  <c r="AG335" i="4"/>
  <c r="AF335" i="4"/>
  <c r="AW334" i="4"/>
  <c r="AV334" i="4"/>
  <c r="AU334" i="4"/>
  <c r="AT334" i="4"/>
  <c r="AS334" i="4"/>
  <c r="AR334" i="4"/>
  <c r="AQ334" i="4"/>
  <c r="AP334" i="4"/>
  <c r="AO334" i="4"/>
  <c r="AN334" i="4"/>
  <c r="AM334" i="4"/>
  <c r="AL334" i="4"/>
  <c r="AK334" i="4"/>
  <c r="AJ334" i="4"/>
  <c r="AI334" i="4"/>
  <c r="AH334" i="4"/>
  <c r="AG334" i="4"/>
  <c r="AF334" i="4"/>
  <c r="AW333" i="4"/>
  <c r="AV333" i="4"/>
  <c r="AU333" i="4"/>
  <c r="AT333" i="4"/>
  <c r="AS333" i="4"/>
  <c r="AR333" i="4"/>
  <c r="AQ333" i="4"/>
  <c r="AP333" i="4"/>
  <c r="AO333" i="4"/>
  <c r="AN333" i="4"/>
  <c r="AM333" i="4"/>
  <c r="AL333" i="4"/>
  <c r="AK333" i="4"/>
  <c r="AJ333" i="4"/>
  <c r="AI333" i="4"/>
  <c r="AH333" i="4"/>
  <c r="AG333" i="4"/>
  <c r="AF333" i="4"/>
  <c r="AW332" i="4"/>
  <c r="AV332" i="4"/>
  <c r="AU332" i="4"/>
  <c r="AT332" i="4"/>
  <c r="AS332" i="4"/>
  <c r="AR332" i="4"/>
  <c r="AQ332" i="4"/>
  <c r="AP332" i="4"/>
  <c r="AO332" i="4"/>
  <c r="AN332" i="4"/>
  <c r="AM332" i="4"/>
  <c r="AL332" i="4"/>
  <c r="AK332" i="4"/>
  <c r="AJ332" i="4"/>
  <c r="AI332" i="4"/>
  <c r="AH332" i="4"/>
  <c r="AG332" i="4"/>
  <c r="AF332" i="4"/>
  <c r="AW331" i="4"/>
  <c r="AV331" i="4"/>
  <c r="AU331" i="4"/>
  <c r="AT331" i="4"/>
  <c r="AS331" i="4"/>
  <c r="AR331" i="4"/>
  <c r="AQ331" i="4"/>
  <c r="AP331" i="4"/>
  <c r="AO331" i="4"/>
  <c r="AN331" i="4"/>
  <c r="AM331" i="4"/>
  <c r="AL331" i="4"/>
  <c r="AK331" i="4"/>
  <c r="AJ331" i="4"/>
  <c r="AI331" i="4"/>
  <c r="AH331" i="4"/>
  <c r="AG331" i="4"/>
  <c r="AF331" i="4"/>
  <c r="AW330" i="4"/>
  <c r="AV330" i="4"/>
  <c r="AU330" i="4"/>
  <c r="AT330" i="4"/>
  <c r="AS330" i="4"/>
  <c r="AR330" i="4"/>
  <c r="AQ330" i="4"/>
  <c r="AP330" i="4"/>
  <c r="AO330" i="4"/>
  <c r="AN330" i="4"/>
  <c r="AM330" i="4"/>
  <c r="AL330" i="4"/>
  <c r="AK330" i="4"/>
  <c r="AJ330" i="4"/>
  <c r="AI330" i="4"/>
  <c r="AH330" i="4"/>
  <c r="AG330" i="4"/>
  <c r="AF330" i="4"/>
  <c r="AW329" i="4"/>
  <c r="AV329" i="4"/>
  <c r="AU329" i="4"/>
  <c r="AT329" i="4"/>
  <c r="AS329" i="4"/>
  <c r="AR329" i="4"/>
  <c r="AQ329" i="4"/>
  <c r="AP329" i="4"/>
  <c r="AO329" i="4"/>
  <c r="AN329" i="4"/>
  <c r="AM329" i="4"/>
  <c r="AL329" i="4"/>
  <c r="AK329" i="4"/>
  <c r="AJ329" i="4"/>
  <c r="AI329" i="4"/>
  <c r="AH329" i="4"/>
  <c r="AG329" i="4"/>
  <c r="AF329" i="4"/>
  <c r="AW328" i="4"/>
  <c r="AV328" i="4"/>
  <c r="AU328" i="4"/>
  <c r="AT328" i="4"/>
  <c r="AS328" i="4"/>
  <c r="AR328" i="4"/>
  <c r="AQ328" i="4"/>
  <c r="AP328" i="4"/>
  <c r="AO328" i="4"/>
  <c r="AN328" i="4"/>
  <c r="AM328" i="4"/>
  <c r="AL328" i="4"/>
  <c r="AK328" i="4"/>
  <c r="AJ328" i="4"/>
  <c r="AI328" i="4"/>
  <c r="AH328" i="4"/>
  <c r="AG328" i="4"/>
  <c r="AF328" i="4"/>
  <c r="AW327" i="4"/>
  <c r="AV327" i="4"/>
  <c r="AU327" i="4"/>
  <c r="AT327" i="4"/>
  <c r="AS327" i="4"/>
  <c r="AR327" i="4"/>
  <c r="AQ327" i="4"/>
  <c r="AP327" i="4"/>
  <c r="AO327" i="4"/>
  <c r="AN327" i="4"/>
  <c r="AM327" i="4"/>
  <c r="AL327" i="4"/>
  <c r="AK327" i="4"/>
  <c r="AJ327" i="4"/>
  <c r="AI327" i="4"/>
  <c r="AH327" i="4"/>
  <c r="AG327" i="4"/>
  <c r="AF327" i="4"/>
  <c r="AW326" i="4"/>
  <c r="AV326" i="4"/>
  <c r="AU326" i="4"/>
  <c r="AT326" i="4"/>
  <c r="AS326" i="4"/>
  <c r="AR326" i="4"/>
  <c r="AQ326" i="4"/>
  <c r="AP326" i="4"/>
  <c r="AO326" i="4"/>
  <c r="AN326" i="4"/>
  <c r="AM326" i="4"/>
  <c r="AL326" i="4"/>
  <c r="AK326" i="4"/>
  <c r="AJ326" i="4"/>
  <c r="AI326" i="4"/>
  <c r="AH326" i="4"/>
  <c r="AG326" i="4"/>
  <c r="AF326" i="4"/>
  <c r="AW325" i="4"/>
  <c r="AV325" i="4"/>
  <c r="AU325" i="4"/>
  <c r="AT325" i="4"/>
  <c r="AS325" i="4"/>
  <c r="AR325" i="4"/>
  <c r="AQ325" i="4"/>
  <c r="AP325" i="4"/>
  <c r="AO325" i="4"/>
  <c r="AN325" i="4"/>
  <c r="AM325" i="4"/>
  <c r="AL325" i="4"/>
  <c r="AK325" i="4"/>
  <c r="AJ325" i="4"/>
  <c r="AI325" i="4"/>
  <c r="AH325" i="4"/>
  <c r="AG325" i="4"/>
  <c r="AF325" i="4"/>
  <c r="AW324" i="4"/>
  <c r="AV324" i="4"/>
  <c r="AU324" i="4"/>
  <c r="AT324" i="4"/>
  <c r="AS324" i="4"/>
  <c r="AR324" i="4"/>
  <c r="AQ324" i="4"/>
  <c r="AP324" i="4"/>
  <c r="AO324" i="4"/>
  <c r="AN324" i="4"/>
  <c r="AM324" i="4"/>
  <c r="AL324" i="4"/>
  <c r="AK324" i="4"/>
  <c r="AJ324" i="4"/>
  <c r="AI324" i="4"/>
  <c r="AH324" i="4"/>
  <c r="AG324" i="4"/>
  <c r="AF324" i="4"/>
  <c r="AW323" i="4"/>
  <c r="AV323" i="4"/>
  <c r="AU323" i="4"/>
  <c r="AT323" i="4"/>
  <c r="AS323" i="4"/>
  <c r="AR323" i="4"/>
  <c r="AQ323" i="4"/>
  <c r="AP323" i="4"/>
  <c r="AO323" i="4"/>
  <c r="AN323" i="4"/>
  <c r="AM323" i="4"/>
  <c r="AL323" i="4"/>
  <c r="AK323" i="4"/>
  <c r="AJ323" i="4"/>
  <c r="AI323" i="4"/>
  <c r="AH323" i="4"/>
  <c r="AG323" i="4"/>
  <c r="AF323" i="4"/>
  <c r="AW322" i="4"/>
  <c r="AV322" i="4"/>
  <c r="AU322" i="4"/>
  <c r="AT322" i="4"/>
  <c r="AS322" i="4"/>
  <c r="AR322" i="4"/>
  <c r="AQ322" i="4"/>
  <c r="AP322" i="4"/>
  <c r="AO322" i="4"/>
  <c r="AN322" i="4"/>
  <c r="AM322" i="4"/>
  <c r="AL322" i="4"/>
  <c r="AK322" i="4"/>
  <c r="AJ322" i="4"/>
  <c r="AI322" i="4"/>
  <c r="AH322" i="4"/>
  <c r="AG322" i="4"/>
  <c r="AF322" i="4"/>
  <c r="AW321" i="4"/>
  <c r="AV321" i="4"/>
  <c r="AU321" i="4"/>
  <c r="AT321" i="4"/>
  <c r="AS321" i="4"/>
  <c r="AR321" i="4"/>
  <c r="AQ321" i="4"/>
  <c r="AP321" i="4"/>
  <c r="AO321" i="4"/>
  <c r="AN321" i="4"/>
  <c r="AM321" i="4"/>
  <c r="AL321" i="4"/>
  <c r="AK321" i="4"/>
  <c r="AJ321" i="4"/>
  <c r="AI321" i="4"/>
  <c r="AH321" i="4"/>
  <c r="AG321" i="4"/>
  <c r="AF321" i="4"/>
  <c r="AW320" i="4"/>
  <c r="AV320" i="4"/>
  <c r="AU320" i="4"/>
  <c r="AT320" i="4"/>
  <c r="AS320" i="4"/>
  <c r="AR320" i="4"/>
  <c r="AQ320" i="4"/>
  <c r="AP320" i="4"/>
  <c r="AO320" i="4"/>
  <c r="AN320" i="4"/>
  <c r="AM320" i="4"/>
  <c r="AL320" i="4"/>
  <c r="AK320" i="4"/>
  <c r="AJ320" i="4"/>
  <c r="AI320" i="4"/>
  <c r="AH320" i="4"/>
  <c r="AG320" i="4"/>
  <c r="AF320" i="4"/>
  <c r="AW319" i="4"/>
  <c r="AV319" i="4"/>
  <c r="AU319" i="4"/>
  <c r="AT319" i="4"/>
  <c r="AS319" i="4"/>
  <c r="AR319" i="4"/>
  <c r="AQ319" i="4"/>
  <c r="AP319" i="4"/>
  <c r="AO319" i="4"/>
  <c r="AN319" i="4"/>
  <c r="AM319" i="4"/>
  <c r="AL319" i="4"/>
  <c r="AK319" i="4"/>
  <c r="AJ319" i="4"/>
  <c r="AI319" i="4"/>
  <c r="AH319" i="4"/>
  <c r="AG319" i="4"/>
  <c r="AF319" i="4"/>
  <c r="AW318" i="4"/>
  <c r="AV318" i="4"/>
  <c r="AU318" i="4"/>
  <c r="AT318" i="4"/>
  <c r="AS318" i="4"/>
  <c r="AR318" i="4"/>
  <c r="AQ318" i="4"/>
  <c r="AP318" i="4"/>
  <c r="AO318" i="4"/>
  <c r="AN318" i="4"/>
  <c r="AM318" i="4"/>
  <c r="AL318" i="4"/>
  <c r="AK318" i="4"/>
  <c r="AJ318" i="4"/>
  <c r="AI318" i="4"/>
  <c r="AH318" i="4"/>
  <c r="AG318" i="4"/>
  <c r="AF318" i="4"/>
  <c r="AW317" i="4"/>
  <c r="AV317" i="4"/>
  <c r="AU317" i="4"/>
  <c r="AT317" i="4"/>
  <c r="AS317" i="4"/>
  <c r="AR317" i="4"/>
  <c r="AQ317" i="4"/>
  <c r="AP317" i="4"/>
  <c r="AO317" i="4"/>
  <c r="AN317" i="4"/>
  <c r="AM317" i="4"/>
  <c r="AL317" i="4"/>
  <c r="AK317" i="4"/>
  <c r="AJ317" i="4"/>
  <c r="AI317" i="4"/>
  <c r="AH317" i="4"/>
  <c r="AG317" i="4"/>
  <c r="AF317" i="4"/>
  <c r="AW316" i="4"/>
  <c r="AV316" i="4"/>
  <c r="AU316" i="4"/>
  <c r="AT316" i="4"/>
  <c r="AS316" i="4"/>
  <c r="AR316" i="4"/>
  <c r="AQ316" i="4"/>
  <c r="AP316" i="4"/>
  <c r="AO316" i="4"/>
  <c r="AN316" i="4"/>
  <c r="AM316" i="4"/>
  <c r="AL316" i="4"/>
  <c r="AK316" i="4"/>
  <c r="AJ316" i="4"/>
  <c r="AI316" i="4"/>
  <c r="AH316" i="4"/>
  <c r="AG316" i="4"/>
  <c r="AF316" i="4"/>
  <c r="AW315" i="4"/>
  <c r="AV315" i="4"/>
  <c r="AU315" i="4"/>
  <c r="AT315" i="4"/>
  <c r="AS315" i="4"/>
  <c r="AR315" i="4"/>
  <c r="AQ315" i="4"/>
  <c r="AP315" i="4"/>
  <c r="AO315" i="4"/>
  <c r="AN315" i="4"/>
  <c r="AM315" i="4"/>
  <c r="AL315" i="4"/>
  <c r="AK315" i="4"/>
  <c r="AJ315" i="4"/>
  <c r="AI315" i="4"/>
  <c r="AH315" i="4"/>
  <c r="AG315" i="4"/>
  <c r="AF315" i="4"/>
  <c r="AW314" i="4"/>
  <c r="AV314" i="4"/>
  <c r="AU314" i="4"/>
  <c r="AT314" i="4"/>
  <c r="AS314" i="4"/>
  <c r="AR314" i="4"/>
  <c r="AQ314" i="4"/>
  <c r="AP314" i="4"/>
  <c r="AO314" i="4"/>
  <c r="AN314" i="4"/>
  <c r="AM314" i="4"/>
  <c r="AL314" i="4"/>
  <c r="AK314" i="4"/>
  <c r="AJ314" i="4"/>
  <c r="AI314" i="4"/>
  <c r="AH314" i="4"/>
  <c r="AG314" i="4"/>
  <c r="AF314" i="4"/>
  <c r="AW313" i="4"/>
  <c r="AV313" i="4"/>
  <c r="AU313" i="4"/>
  <c r="AT313" i="4"/>
  <c r="AS313" i="4"/>
  <c r="AR313" i="4"/>
  <c r="AQ313" i="4"/>
  <c r="AP313" i="4"/>
  <c r="AO313" i="4"/>
  <c r="AN313" i="4"/>
  <c r="AM313" i="4"/>
  <c r="AL313" i="4"/>
  <c r="AK313" i="4"/>
  <c r="AJ313" i="4"/>
  <c r="AI313" i="4"/>
  <c r="AH313" i="4"/>
  <c r="AG313" i="4"/>
  <c r="AF313" i="4"/>
  <c r="AW312" i="4"/>
  <c r="AV312" i="4"/>
  <c r="AU312" i="4"/>
  <c r="AT312" i="4"/>
  <c r="AS312" i="4"/>
  <c r="AR312" i="4"/>
  <c r="AQ312" i="4"/>
  <c r="AP312" i="4"/>
  <c r="AO312" i="4"/>
  <c r="AN312" i="4"/>
  <c r="AM312" i="4"/>
  <c r="AL312" i="4"/>
  <c r="AK312" i="4"/>
  <c r="AJ312" i="4"/>
  <c r="AI312" i="4"/>
  <c r="AH312" i="4"/>
  <c r="AG312" i="4"/>
  <c r="AF312" i="4"/>
  <c r="AW311" i="4"/>
  <c r="AV311" i="4"/>
  <c r="AU311" i="4"/>
  <c r="AT311" i="4"/>
  <c r="AS311" i="4"/>
  <c r="AR311" i="4"/>
  <c r="AQ311" i="4"/>
  <c r="AP311" i="4"/>
  <c r="AO311" i="4"/>
  <c r="AN311" i="4"/>
  <c r="AM311" i="4"/>
  <c r="AL311" i="4"/>
  <c r="AK311" i="4"/>
  <c r="AJ311" i="4"/>
  <c r="AI311" i="4"/>
  <c r="AH311" i="4"/>
  <c r="AG311" i="4"/>
  <c r="AF311" i="4"/>
  <c r="AW310" i="4"/>
  <c r="AV310" i="4"/>
  <c r="AU310" i="4"/>
  <c r="AT310" i="4"/>
  <c r="AS310" i="4"/>
  <c r="AR310" i="4"/>
  <c r="AQ310" i="4"/>
  <c r="AP310" i="4"/>
  <c r="AO310" i="4"/>
  <c r="AN310" i="4"/>
  <c r="AM310" i="4"/>
  <c r="AL310" i="4"/>
  <c r="AK310" i="4"/>
  <c r="AJ310" i="4"/>
  <c r="AI310" i="4"/>
  <c r="AH310" i="4"/>
  <c r="AG310" i="4"/>
  <c r="AF310" i="4"/>
  <c r="AW309" i="4"/>
  <c r="AV309" i="4"/>
  <c r="AU309" i="4"/>
  <c r="AT309" i="4"/>
  <c r="AS309" i="4"/>
  <c r="AR309" i="4"/>
  <c r="AQ309" i="4"/>
  <c r="AP309" i="4"/>
  <c r="AO309" i="4"/>
  <c r="AN309" i="4"/>
  <c r="AM309" i="4"/>
  <c r="AL309" i="4"/>
  <c r="AK309" i="4"/>
  <c r="AJ309" i="4"/>
  <c r="AI309" i="4"/>
  <c r="AH309" i="4"/>
  <c r="AG309" i="4"/>
  <c r="AF309" i="4"/>
  <c r="AW308" i="4"/>
  <c r="AV308" i="4"/>
  <c r="AU308" i="4"/>
  <c r="AT308" i="4"/>
  <c r="AS308" i="4"/>
  <c r="AR308" i="4"/>
  <c r="AQ308" i="4"/>
  <c r="AP308" i="4"/>
  <c r="AO308" i="4"/>
  <c r="AN308" i="4"/>
  <c r="AM308" i="4"/>
  <c r="AL308" i="4"/>
  <c r="AK308" i="4"/>
  <c r="AJ308" i="4"/>
  <c r="AI308" i="4"/>
  <c r="AH308" i="4"/>
  <c r="AG308" i="4"/>
  <c r="AF308" i="4"/>
  <c r="AW307" i="4"/>
  <c r="AV307" i="4"/>
  <c r="AU307" i="4"/>
  <c r="AT307" i="4"/>
  <c r="AS307" i="4"/>
  <c r="AR307" i="4"/>
  <c r="AQ307" i="4"/>
  <c r="AP307" i="4"/>
  <c r="AO307" i="4"/>
  <c r="AN307" i="4"/>
  <c r="AM307" i="4"/>
  <c r="AL307" i="4"/>
  <c r="AK307" i="4"/>
  <c r="AJ307" i="4"/>
  <c r="AI307" i="4"/>
  <c r="AH307" i="4"/>
  <c r="AG307" i="4"/>
  <c r="AF307" i="4"/>
  <c r="AW306" i="4"/>
  <c r="AV306" i="4"/>
  <c r="AU306" i="4"/>
  <c r="AT306" i="4"/>
  <c r="AS306" i="4"/>
  <c r="AR306" i="4"/>
  <c r="AQ306" i="4"/>
  <c r="AP306" i="4"/>
  <c r="AO306" i="4"/>
  <c r="AN306" i="4"/>
  <c r="AM306" i="4"/>
  <c r="AL306" i="4"/>
  <c r="AK306" i="4"/>
  <c r="AJ306" i="4"/>
  <c r="AI306" i="4"/>
  <c r="AH306" i="4"/>
  <c r="AG306" i="4"/>
  <c r="AF306" i="4"/>
  <c r="AW305" i="4"/>
  <c r="AV305" i="4"/>
  <c r="AU305" i="4"/>
  <c r="AT305" i="4"/>
  <c r="AS305" i="4"/>
  <c r="AR305" i="4"/>
  <c r="AQ305" i="4"/>
  <c r="AP305" i="4"/>
  <c r="AO305" i="4"/>
  <c r="AN305" i="4"/>
  <c r="AM305" i="4"/>
  <c r="AL305" i="4"/>
  <c r="AK305" i="4"/>
  <c r="AJ305" i="4"/>
  <c r="AI305" i="4"/>
  <c r="AH305" i="4"/>
  <c r="AG305" i="4"/>
  <c r="AF305" i="4"/>
  <c r="AW304" i="4"/>
  <c r="AV304" i="4"/>
  <c r="AU304" i="4"/>
  <c r="AT304" i="4"/>
  <c r="AS304" i="4"/>
  <c r="AR304" i="4"/>
  <c r="AQ304" i="4"/>
  <c r="AP304" i="4"/>
  <c r="AO304" i="4"/>
  <c r="AN304" i="4"/>
  <c r="AM304" i="4"/>
  <c r="AL304" i="4"/>
  <c r="AK304" i="4"/>
  <c r="AJ304" i="4"/>
  <c r="AI304" i="4"/>
  <c r="AH304" i="4"/>
  <c r="AG304" i="4"/>
  <c r="AF304" i="4"/>
  <c r="AW303" i="4"/>
  <c r="AV303" i="4"/>
  <c r="AU303" i="4"/>
  <c r="AT303" i="4"/>
  <c r="AS303" i="4"/>
  <c r="AR303" i="4"/>
  <c r="AQ303" i="4"/>
  <c r="AP303" i="4"/>
  <c r="AO303" i="4"/>
  <c r="AN303" i="4"/>
  <c r="AM303" i="4"/>
  <c r="AL303" i="4"/>
  <c r="AK303" i="4"/>
  <c r="AJ303" i="4"/>
  <c r="AI303" i="4"/>
  <c r="AH303" i="4"/>
  <c r="AG303" i="4"/>
  <c r="AF303" i="4"/>
  <c r="AW302" i="4"/>
  <c r="AV302" i="4"/>
  <c r="AU302" i="4"/>
  <c r="AT302" i="4"/>
  <c r="AS302" i="4"/>
  <c r="AR302" i="4"/>
  <c r="AQ302" i="4"/>
  <c r="AP302" i="4"/>
  <c r="AO302" i="4"/>
  <c r="AN302" i="4"/>
  <c r="AM302" i="4"/>
  <c r="AL302" i="4"/>
  <c r="AK302" i="4"/>
  <c r="AJ302" i="4"/>
  <c r="AI302" i="4"/>
  <c r="AH302" i="4"/>
  <c r="AG302" i="4"/>
  <c r="AF302" i="4"/>
  <c r="AW301" i="4"/>
  <c r="AV301" i="4"/>
  <c r="AU301" i="4"/>
  <c r="AT301" i="4"/>
  <c r="AS301" i="4"/>
  <c r="AR301" i="4"/>
  <c r="AQ301" i="4"/>
  <c r="AP301" i="4"/>
  <c r="AO301" i="4"/>
  <c r="AN301" i="4"/>
  <c r="AM301" i="4"/>
  <c r="AL301" i="4"/>
  <c r="AK301" i="4"/>
  <c r="AJ301" i="4"/>
  <c r="AI301" i="4"/>
  <c r="AH301" i="4"/>
  <c r="AG301" i="4"/>
  <c r="AF301" i="4"/>
  <c r="AW300" i="4"/>
  <c r="AV300" i="4"/>
  <c r="AU300" i="4"/>
  <c r="AT300" i="4"/>
  <c r="AS300" i="4"/>
  <c r="AR300" i="4"/>
  <c r="AQ300" i="4"/>
  <c r="AP300" i="4"/>
  <c r="AO300" i="4"/>
  <c r="AN300" i="4"/>
  <c r="AM300" i="4"/>
  <c r="AL300" i="4"/>
  <c r="AK300" i="4"/>
  <c r="AJ300" i="4"/>
  <c r="AI300" i="4"/>
  <c r="AH300" i="4"/>
  <c r="AG300" i="4"/>
  <c r="AF300" i="4"/>
  <c r="AW299" i="4"/>
  <c r="AV299" i="4"/>
  <c r="AU299" i="4"/>
  <c r="AT299" i="4"/>
  <c r="AS299" i="4"/>
  <c r="AR299" i="4"/>
  <c r="AQ299" i="4"/>
  <c r="AP299" i="4"/>
  <c r="AO299" i="4"/>
  <c r="AN299" i="4"/>
  <c r="AM299" i="4"/>
  <c r="AL299" i="4"/>
  <c r="AK299" i="4"/>
  <c r="AJ299" i="4"/>
  <c r="AI299" i="4"/>
  <c r="AH299" i="4"/>
  <c r="AG299" i="4"/>
  <c r="AF299" i="4"/>
  <c r="AW298" i="4"/>
  <c r="AV298" i="4"/>
  <c r="AU298" i="4"/>
  <c r="AT298" i="4"/>
  <c r="AS298" i="4"/>
  <c r="AR298" i="4"/>
  <c r="AQ298" i="4"/>
  <c r="AP298" i="4"/>
  <c r="AO298" i="4"/>
  <c r="AN298" i="4"/>
  <c r="AM298" i="4"/>
  <c r="AL298" i="4"/>
  <c r="AK298" i="4"/>
  <c r="AJ298" i="4"/>
  <c r="AI298" i="4"/>
  <c r="AH298" i="4"/>
  <c r="AG298" i="4"/>
  <c r="AF298" i="4"/>
  <c r="AW297" i="4"/>
  <c r="AV297" i="4"/>
  <c r="AU297" i="4"/>
  <c r="AT297" i="4"/>
  <c r="AS297" i="4"/>
  <c r="AR297" i="4"/>
  <c r="AQ297" i="4"/>
  <c r="AP297" i="4"/>
  <c r="AO297" i="4"/>
  <c r="AN297" i="4"/>
  <c r="AM297" i="4"/>
  <c r="AL297" i="4"/>
  <c r="AK297" i="4"/>
  <c r="AJ297" i="4"/>
  <c r="AI297" i="4"/>
  <c r="AH297" i="4"/>
  <c r="AG297" i="4"/>
  <c r="AF297" i="4"/>
  <c r="AW296" i="4"/>
  <c r="AV296" i="4"/>
  <c r="AU296" i="4"/>
  <c r="AT296" i="4"/>
  <c r="AS296" i="4"/>
  <c r="AR296" i="4"/>
  <c r="AQ296" i="4"/>
  <c r="AP296" i="4"/>
  <c r="AO296" i="4"/>
  <c r="AN296" i="4"/>
  <c r="AM296" i="4"/>
  <c r="AL296" i="4"/>
  <c r="AK296" i="4"/>
  <c r="AJ296" i="4"/>
  <c r="AI296" i="4"/>
  <c r="AH296" i="4"/>
  <c r="AG296" i="4"/>
  <c r="AF296" i="4"/>
  <c r="AW295" i="4"/>
  <c r="AV295" i="4"/>
  <c r="AU295" i="4"/>
  <c r="AT295" i="4"/>
  <c r="AS295" i="4"/>
  <c r="AR295" i="4"/>
  <c r="AQ295" i="4"/>
  <c r="AP295" i="4"/>
  <c r="AO295" i="4"/>
  <c r="AN295" i="4"/>
  <c r="AM295" i="4"/>
  <c r="AL295" i="4"/>
  <c r="AK295" i="4"/>
  <c r="AJ295" i="4"/>
  <c r="AI295" i="4"/>
  <c r="AH295" i="4"/>
  <c r="AG295" i="4"/>
  <c r="AF295" i="4"/>
  <c r="AW294" i="4"/>
  <c r="AV294" i="4"/>
  <c r="AU294" i="4"/>
  <c r="AT294" i="4"/>
  <c r="AS294" i="4"/>
  <c r="AR294" i="4"/>
  <c r="AQ294" i="4"/>
  <c r="AP294" i="4"/>
  <c r="AO294" i="4"/>
  <c r="AN294" i="4"/>
  <c r="AM294" i="4"/>
  <c r="AL294" i="4"/>
  <c r="AK294" i="4"/>
  <c r="AJ294" i="4"/>
  <c r="AI294" i="4"/>
  <c r="AH294" i="4"/>
  <c r="AG294" i="4"/>
  <c r="AF294" i="4"/>
  <c r="AW293" i="4"/>
  <c r="AV293" i="4"/>
  <c r="AU293" i="4"/>
  <c r="AT293" i="4"/>
  <c r="AS293" i="4"/>
  <c r="AR293" i="4"/>
  <c r="AQ293" i="4"/>
  <c r="AP293" i="4"/>
  <c r="AO293" i="4"/>
  <c r="AN293" i="4"/>
  <c r="AM293" i="4"/>
  <c r="AL293" i="4"/>
  <c r="AK293" i="4"/>
  <c r="AJ293" i="4"/>
  <c r="AI293" i="4"/>
  <c r="AH293" i="4"/>
  <c r="AG293" i="4"/>
  <c r="AF293" i="4"/>
  <c r="AW292" i="4"/>
  <c r="AV292" i="4"/>
  <c r="AU292" i="4"/>
  <c r="AT292" i="4"/>
  <c r="AS292" i="4"/>
  <c r="AR292" i="4"/>
  <c r="AQ292" i="4"/>
  <c r="AP292" i="4"/>
  <c r="AO292" i="4"/>
  <c r="AN292" i="4"/>
  <c r="AM292" i="4"/>
  <c r="AL292" i="4"/>
  <c r="AK292" i="4"/>
  <c r="AJ292" i="4"/>
  <c r="AI292" i="4"/>
  <c r="AH292" i="4"/>
  <c r="AG292" i="4"/>
  <c r="AF292" i="4"/>
  <c r="AW291" i="4"/>
  <c r="AV291" i="4"/>
  <c r="AU291" i="4"/>
  <c r="AT291" i="4"/>
  <c r="AS291" i="4"/>
  <c r="AR291" i="4"/>
  <c r="AQ291" i="4"/>
  <c r="AP291" i="4"/>
  <c r="AO291" i="4"/>
  <c r="AN291" i="4"/>
  <c r="AM291" i="4"/>
  <c r="AL291" i="4"/>
  <c r="AK291" i="4"/>
  <c r="AJ291" i="4"/>
  <c r="AI291" i="4"/>
  <c r="AH291" i="4"/>
  <c r="AG291" i="4"/>
  <c r="AF291" i="4"/>
  <c r="AW290" i="4"/>
  <c r="AV290" i="4"/>
  <c r="AU290" i="4"/>
  <c r="AT290" i="4"/>
  <c r="AS290" i="4"/>
  <c r="AR290" i="4"/>
  <c r="AQ290" i="4"/>
  <c r="AP290" i="4"/>
  <c r="AO290" i="4"/>
  <c r="AN290" i="4"/>
  <c r="AM290" i="4"/>
  <c r="AL290" i="4"/>
  <c r="AK290" i="4"/>
  <c r="AJ290" i="4"/>
  <c r="AI290" i="4"/>
  <c r="AH290" i="4"/>
  <c r="AG290" i="4"/>
  <c r="AF290" i="4"/>
  <c r="AW289" i="4"/>
  <c r="AV289" i="4"/>
  <c r="AU289" i="4"/>
  <c r="AT289" i="4"/>
  <c r="AS289" i="4"/>
  <c r="AR289" i="4"/>
  <c r="AQ289" i="4"/>
  <c r="AP289" i="4"/>
  <c r="AO289" i="4"/>
  <c r="AN289" i="4"/>
  <c r="AM289" i="4"/>
  <c r="AL289" i="4"/>
  <c r="AK289" i="4"/>
  <c r="AJ289" i="4"/>
  <c r="AI289" i="4"/>
  <c r="AH289" i="4"/>
  <c r="AG289" i="4"/>
  <c r="AF289" i="4"/>
  <c r="AW288" i="4"/>
  <c r="AV288" i="4"/>
  <c r="AU288" i="4"/>
  <c r="AT288" i="4"/>
  <c r="AS288" i="4"/>
  <c r="AR288" i="4"/>
  <c r="AQ288" i="4"/>
  <c r="AP288" i="4"/>
  <c r="AO288" i="4"/>
  <c r="AN288" i="4"/>
  <c r="AM288" i="4"/>
  <c r="AL288" i="4"/>
  <c r="AK288" i="4"/>
  <c r="AJ288" i="4"/>
  <c r="AI288" i="4"/>
  <c r="AH288" i="4"/>
  <c r="AG288" i="4"/>
  <c r="AF288" i="4"/>
  <c r="AW287" i="4"/>
  <c r="AV287" i="4"/>
  <c r="AU287" i="4"/>
  <c r="AT287" i="4"/>
  <c r="AS287" i="4"/>
  <c r="AR287" i="4"/>
  <c r="AQ287" i="4"/>
  <c r="AP287" i="4"/>
  <c r="AO287" i="4"/>
  <c r="AN287" i="4"/>
  <c r="AM287" i="4"/>
  <c r="AL287" i="4"/>
  <c r="AK287" i="4"/>
  <c r="AJ287" i="4"/>
  <c r="AI287" i="4"/>
  <c r="AH287" i="4"/>
  <c r="AG287" i="4"/>
  <c r="AF287" i="4"/>
  <c r="AW286" i="4"/>
  <c r="AV286" i="4"/>
  <c r="AU286" i="4"/>
  <c r="AT286" i="4"/>
  <c r="AS286" i="4"/>
  <c r="AR286" i="4"/>
  <c r="AQ286" i="4"/>
  <c r="AP286" i="4"/>
  <c r="AO286" i="4"/>
  <c r="AN286" i="4"/>
  <c r="AM286" i="4"/>
  <c r="AL286" i="4"/>
  <c r="AK286" i="4"/>
  <c r="AJ286" i="4"/>
  <c r="AI286" i="4"/>
  <c r="AH286" i="4"/>
  <c r="AG286" i="4"/>
  <c r="AF286" i="4"/>
  <c r="AW285" i="4"/>
  <c r="AV285" i="4"/>
  <c r="AU285" i="4"/>
  <c r="AT285" i="4"/>
  <c r="AS285" i="4"/>
  <c r="AR285" i="4"/>
  <c r="AQ285" i="4"/>
  <c r="AP285" i="4"/>
  <c r="AO285" i="4"/>
  <c r="AN285" i="4"/>
  <c r="AM285" i="4"/>
  <c r="AL285" i="4"/>
  <c r="AK285" i="4"/>
  <c r="AJ285" i="4"/>
  <c r="AI285" i="4"/>
  <c r="AH285" i="4"/>
  <c r="AG285" i="4"/>
  <c r="AF285" i="4"/>
  <c r="AW284" i="4"/>
  <c r="AV284" i="4"/>
  <c r="AU284" i="4"/>
  <c r="AT284" i="4"/>
  <c r="AS284" i="4"/>
  <c r="AR284" i="4"/>
  <c r="AQ284" i="4"/>
  <c r="AP284" i="4"/>
  <c r="AO284" i="4"/>
  <c r="AN284" i="4"/>
  <c r="AM284" i="4"/>
  <c r="AL284" i="4"/>
  <c r="AK284" i="4"/>
  <c r="AJ284" i="4"/>
  <c r="AI284" i="4"/>
  <c r="AH284" i="4"/>
  <c r="AG284" i="4"/>
  <c r="AF284" i="4"/>
  <c r="AW283" i="4"/>
  <c r="AV283" i="4"/>
  <c r="AU283" i="4"/>
  <c r="AT283" i="4"/>
  <c r="AS283" i="4"/>
  <c r="AR283" i="4"/>
  <c r="AQ283" i="4"/>
  <c r="AP283" i="4"/>
  <c r="AO283" i="4"/>
  <c r="AN283" i="4"/>
  <c r="AM283" i="4"/>
  <c r="AL283" i="4"/>
  <c r="AK283" i="4"/>
  <c r="AJ283" i="4"/>
  <c r="AI283" i="4"/>
  <c r="AH283" i="4"/>
  <c r="AG283" i="4"/>
  <c r="AF283" i="4"/>
  <c r="AW282" i="4"/>
  <c r="AV282" i="4"/>
  <c r="AU282" i="4"/>
  <c r="AT282" i="4"/>
  <c r="AS282" i="4"/>
  <c r="AR282" i="4"/>
  <c r="AQ282" i="4"/>
  <c r="AP282" i="4"/>
  <c r="AO282" i="4"/>
  <c r="AN282" i="4"/>
  <c r="AM282" i="4"/>
  <c r="AL282" i="4"/>
  <c r="AK282" i="4"/>
  <c r="AJ282" i="4"/>
  <c r="AI282" i="4"/>
  <c r="AH282" i="4"/>
  <c r="AG282" i="4"/>
  <c r="AF282" i="4"/>
  <c r="AW281" i="4"/>
  <c r="AV281" i="4"/>
  <c r="AU281" i="4"/>
  <c r="AT281" i="4"/>
  <c r="AS281" i="4"/>
  <c r="AR281" i="4"/>
  <c r="AQ281" i="4"/>
  <c r="AP281" i="4"/>
  <c r="AO281" i="4"/>
  <c r="AN281" i="4"/>
  <c r="AM281" i="4"/>
  <c r="AL281" i="4"/>
  <c r="AK281" i="4"/>
  <c r="AJ281" i="4"/>
  <c r="AI281" i="4"/>
  <c r="AH281" i="4"/>
  <c r="AG281" i="4"/>
  <c r="AF281" i="4"/>
  <c r="AW280" i="4"/>
  <c r="AV280" i="4"/>
  <c r="AU280" i="4"/>
  <c r="AT280" i="4"/>
  <c r="AS280" i="4"/>
  <c r="AR280" i="4"/>
  <c r="AQ280" i="4"/>
  <c r="AP280" i="4"/>
  <c r="AO280" i="4"/>
  <c r="AN280" i="4"/>
  <c r="AM280" i="4"/>
  <c r="AL280" i="4"/>
  <c r="AK280" i="4"/>
  <c r="AJ280" i="4"/>
  <c r="AI280" i="4"/>
  <c r="AH280" i="4"/>
  <c r="AG280" i="4"/>
  <c r="AF280" i="4"/>
  <c r="AW279" i="4"/>
  <c r="AV279" i="4"/>
  <c r="AU279" i="4"/>
  <c r="AT279" i="4"/>
  <c r="AS279" i="4"/>
  <c r="AR279" i="4"/>
  <c r="AQ279" i="4"/>
  <c r="AP279" i="4"/>
  <c r="AO279" i="4"/>
  <c r="AN279" i="4"/>
  <c r="AM279" i="4"/>
  <c r="AL279" i="4"/>
  <c r="AK279" i="4"/>
  <c r="AJ279" i="4"/>
  <c r="AI279" i="4"/>
  <c r="AH279" i="4"/>
  <c r="AG279" i="4"/>
  <c r="AF279" i="4"/>
  <c r="AW278" i="4"/>
  <c r="AV278" i="4"/>
  <c r="AU278" i="4"/>
  <c r="AT278" i="4"/>
  <c r="AS278" i="4"/>
  <c r="AR278" i="4"/>
  <c r="AQ278" i="4"/>
  <c r="AP278" i="4"/>
  <c r="AO278" i="4"/>
  <c r="AN278" i="4"/>
  <c r="AM278" i="4"/>
  <c r="AL278" i="4"/>
  <c r="AK278" i="4"/>
  <c r="AJ278" i="4"/>
  <c r="AI278" i="4"/>
  <c r="AH278" i="4"/>
  <c r="AG278" i="4"/>
  <c r="AF278" i="4"/>
  <c r="AW277" i="4"/>
  <c r="AV277" i="4"/>
  <c r="AU277" i="4"/>
  <c r="AT277" i="4"/>
  <c r="AS277" i="4"/>
  <c r="AR277" i="4"/>
  <c r="AQ277" i="4"/>
  <c r="AP277" i="4"/>
  <c r="AO277" i="4"/>
  <c r="AN277" i="4"/>
  <c r="AM277" i="4"/>
  <c r="AL277" i="4"/>
  <c r="AK277" i="4"/>
  <c r="AJ277" i="4"/>
  <c r="AI277" i="4"/>
  <c r="AH277" i="4"/>
  <c r="AG277" i="4"/>
  <c r="AF277" i="4"/>
  <c r="AW276" i="4"/>
  <c r="AV276" i="4"/>
  <c r="AU276" i="4"/>
  <c r="AT276" i="4"/>
  <c r="AS276" i="4"/>
  <c r="AR276" i="4"/>
  <c r="AQ276" i="4"/>
  <c r="AP276" i="4"/>
  <c r="AO276" i="4"/>
  <c r="AN276" i="4"/>
  <c r="AM276" i="4"/>
  <c r="AL276" i="4"/>
  <c r="AK276" i="4"/>
  <c r="AJ276" i="4"/>
  <c r="AI276" i="4"/>
  <c r="AH276" i="4"/>
  <c r="AG276" i="4"/>
  <c r="AF276" i="4"/>
  <c r="AW275" i="4"/>
  <c r="AV275" i="4"/>
  <c r="AU275" i="4"/>
  <c r="AT275" i="4"/>
  <c r="AS275" i="4"/>
  <c r="AR275" i="4"/>
  <c r="AQ275" i="4"/>
  <c r="AP275" i="4"/>
  <c r="AO275" i="4"/>
  <c r="AN275" i="4"/>
  <c r="AM275" i="4"/>
  <c r="AL275" i="4"/>
  <c r="AK275" i="4"/>
  <c r="AJ275" i="4"/>
  <c r="AI275" i="4"/>
  <c r="AH275" i="4"/>
  <c r="AG275" i="4"/>
  <c r="AF275" i="4"/>
  <c r="AW274" i="4"/>
  <c r="AV274" i="4"/>
  <c r="AU274" i="4"/>
  <c r="AT274" i="4"/>
  <c r="AS274" i="4"/>
  <c r="AR274" i="4"/>
  <c r="AQ274" i="4"/>
  <c r="AP274" i="4"/>
  <c r="AO274" i="4"/>
  <c r="AN274" i="4"/>
  <c r="AM274" i="4"/>
  <c r="AL274" i="4"/>
  <c r="AK274" i="4"/>
  <c r="AJ274" i="4"/>
  <c r="AI274" i="4"/>
  <c r="AH274" i="4"/>
  <c r="AG274" i="4"/>
  <c r="AF274" i="4"/>
  <c r="AW273" i="4"/>
  <c r="AV273" i="4"/>
  <c r="AU273" i="4"/>
  <c r="AT273" i="4"/>
  <c r="AS273" i="4"/>
  <c r="AR273" i="4"/>
  <c r="AQ273" i="4"/>
  <c r="AP273" i="4"/>
  <c r="AO273" i="4"/>
  <c r="AN273" i="4"/>
  <c r="AM273" i="4"/>
  <c r="AL273" i="4"/>
  <c r="AK273" i="4"/>
  <c r="AJ273" i="4"/>
  <c r="AI273" i="4"/>
  <c r="AH273" i="4"/>
  <c r="AG273" i="4"/>
  <c r="AF273" i="4"/>
  <c r="AW272" i="4"/>
  <c r="AV272" i="4"/>
  <c r="AU272" i="4"/>
  <c r="AT272" i="4"/>
  <c r="AS272" i="4"/>
  <c r="AR272" i="4"/>
  <c r="AQ272" i="4"/>
  <c r="AP272" i="4"/>
  <c r="AO272" i="4"/>
  <c r="AN272" i="4"/>
  <c r="AM272" i="4"/>
  <c r="AL272" i="4"/>
  <c r="AK272" i="4"/>
  <c r="AJ272" i="4"/>
  <c r="AI272" i="4"/>
  <c r="AH272" i="4"/>
  <c r="AG272" i="4"/>
  <c r="AF272" i="4"/>
  <c r="AW271" i="4"/>
  <c r="AV271" i="4"/>
  <c r="AU271" i="4"/>
  <c r="AT271" i="4"/>
  <c r="AS271" i="4"/>
  <c r="AR271" i="4"/>
  <c r="AQ271" i="4"/>
  <c r="AP271" i="4"/>
  <c r="AO271" i="4"/>
  <c r="AN271" i="4"/>
  <c r="AM271" i="4"/>
  <c r="AL271" i="4"/>
  <c r="AK271" i="4"/>
  <c r="AJ271" i="4"/>
  <c r="AI271" i="4"/>
  <c r="AH271" i="4"/>
  <c r="AG271" i="4"/>
  <c r="AF271" i="4"/>
  <c r="AW270" i="4"/>
  <c r="AV270" i="4"/>
  <c r="AU270" i="4"/>
  <c r="AT270" i="4"/>
  <c r="AS270" i="4"/>
  <c r="AR270" i="4"/>
  <c r="AQ270" i="4"/>
  <c r="AP270" i="4"/>
  <c r="AO270" i="4"/>
  <c r="AN270" i="4"/>
  <c r="AM270" i="4"/>
  <c r="AL270" i="4"/>
  <c r="AK270" i="4"/>
  <c r="AJ270" i="4"/>
  <c r="AI270" i="4"/>
  <c r="AH270" i="4"/>
  <c r="AG270" i="4"/>
  <c r="AF270" i="4"/>
  <c r="AW269" i="4"/>
  <c r="AV269" i="4"/>
  <c r="AU269" i="4"/>
  <c r="AT269" i="4"/>
  <c r="AS269" i="4"/>
  <c r="AR269" i="4"/>
  <c r="AQ269" i="4"/>
  <c r="AP269" i="4"/>
  <c r="AO269" i="4"/>
  <c r="AN269" i="4"/>
  <c r="AM269" i="4"/>
  <c r="AL269" i="4"/>
  <c r="AK269" i="4"/>
  <c r="AJ269" i="4"/>
  <c r="AI269" i="4"/>
  <c r="AH269" i="4"/>
  <c r="AG269" i="4"/>
  <c r="AF269" i="4"/>
  <c r="AW268" i="4"/>
  <c r="AV268" i="4"/>
  <c r="AU268" i="4"/>
  <c r="AT268" i="4"/>
  <c r="AS268" i="4"/>
  <c r="AR268" i="4"/>
  <c r="AQ268" i="4"/>
  <c r="AP268" i="4"/>
  <c r="AO268" i="4"/>
  <c r="AN268" i="4"/>
  <c r="AM268" i="4"/>
  <c r="AL268" i="4"/>
  <c r="AK268" i="4"/>
  <c r="AJ268" i="4"/>
  <c r="AI268" i="4"/>
  <c r="AH268" i="4"/>
  <c r="AG268" i="4"/>
  <c r="AF268" i="4"/>
  <c r="AW267" i="4"/>
  <c r="AV267" i="4"/>
  <c r="AU267" i="4"/>
  <c r="AT267" i="4"/>
  <c r="AS267" i="4"/>
  <c r="AR267" i="4"/>
  <c r="AQ267" i="4"/>
  <c r="AP267" i="4"/>
  <c r="AO267" i="4"/>
  <c r="AN267" i="4"/>
  <c r="AM267" i="4"/>
  <c r="AL267" i="4"/>
  <c r="AK267" i="4"/>
  <c r="AJ267" i="4"/>
  <c r="AI267" i="4"/>
  <c r="AH267" i="4"/>
  <c r="AG267" i="4"/>
  <c r="AF267" i="4"/>
  <c r="AW266" i="4"/>
  <c r="AV266" i="4"/>
  <c r="AU266" i="4"/>
  <c r="AT266" i="4"/>
  <c r="AS266" i="4"/>
  <c r="AR266" i="4"/>
  <c r="AQ266" i="4"/>
  <c r="AP266" i="4"/>
  <c r="AO266" i="4"/>
  <c r="AN266" i="4"/>
  <c r="AM266" i="4"/>
  <c r="AL266" i="4"/>
  <c r="AK266" i="4"/>
  <c r="AJ266" i="4"/>
  <c r="AI266" i="4"/>
  <c r="AH266" i="4"/>
  <c r="AG266" i="4"/>
  <c r="AF266" i="4"/>
  <c r="AW265" i="4"/>
  <c r="AV265" i="4"/>
  <c r="AU265" i="4"/>
  <c r="AT265" i="4"/>
  <c r="AS265" i="4"/>
  <c r="AR265" i="4"/>
  <c r="AQ265" i="4"/>
  <c r="AP265" i="4"/>
  <c r="AO265" i="4"/>
  <c r="AN265" i="4"/>
  <c r="AM265" i="4"/>
  <c r="AL265" i="4"/>
  <c r="AK265" i="4"/>
  <c r="AJ265" i="4"/>
  <c r="AI265" i="4"/>
  <c r="AH265" i="4"/>
  <c r="AG265" i="4"/>
  <c r="AF265" i="4"/>
  <c r="AW264" i="4"/>
  <c r="AV264" i="4"/>
  <c r="AU264" i="4"/>
  <c r="AT264" i="4"/>
  <c r="AS264" i="4"/>
  <c r="AR264" i="4"/>
  <c r="AQ264" i="4"/>
  <c r="AP264" i="4"/>
  <c r="AO264" i="4"/>
  <c r="AN264" i="4"/>
  <c r="AM264" i="4"/>
  <c r="AL264" i="4"/>
  <c r="AK264" i="4"/>
  <c r="AJ264" i="4"/>
  <c r="AI264" i="4"/>
  <c r="AH264" i="4"/>
  <c r="AG264" i="4"/>
  <c r="AF264" i="4"/>
  <c r="AW263" i="4"/>
  <c r="AV263" i="4"/>
  <c r="AU263" i="4"/>
  <c r="AT263" i="4"/>
  <c r="AS263" i="4"/>
  <c r="AR263" i="4"/>
  <c r="AQ263" i="4"/>
  <c r="AP263" i="4"/>
  <c r="AO263" i="4"/>
  <c r="AN263" i="4"/>
  <c r="AM263" i="4"/>
  <c r="AL263" i="4"/>
  <c r="AK263" i="4"/>
  <c r="AJ263" i="4"/>
  <c r="AI263" i="4"/>
  <c r="AH263" i="4"/>
  <c r="AG263" i="4"/>
  <c r="AF263" i="4"/>
  <c r="AW262" i="4"/>
  <c r="AV262" i="4"/>
  <c r="AU262" i="4"/>
  <c r="AT262" i="4"/>
  <c r="AS262" i="4"/>
  <c r="AR262" i="4"/>
  <c r="AQ262" i="4"/>
  <c r="AP262" i="4"/>
  <c r="AO262" i="4"/>
  <c r="AN262" i="4"/>
  <c r="AM262" i="4"/>
  <c r="AL262" i="4"/>
  <c r="AK262" i="4"/>
  <c r="AJ262" i="4"/>
  <c r="AI262" i="4"/>
  <c r="AH262" i="4"/>
  <c r="AG262" i="4"/>
  <c r="AF262" i="4"/>
  <c r="AW261" i="4"/>
  <c r="AV261" i="4"/>
  <c r="AU261" i="4"/>
  <c r="AT261" i="4"/>
  <c r="AS261" i="4"/>
  <c r="AR261" i="4"/>
  <c r="AQ261" i="4"/>
  <c r="AP261" i="4"/>
  <c r="AO261" i="4"/>
  <c r="AN261" i="4"/>
  <c r="AM261" i="4"/>
  <c r="AL261" i="4"/>
  <c r="AK261" i="4"/>
  <c r="AJ261" i="4"/>
  <c r="AI261" i="4"/>
  <c r="AH261" i="4"/>
  <c r="AG261" i="4"/>
  <c r="AF261" i="4"/>
  <c r="AW260" i="4"/>
  <c r="AV260" i="4"/>
  <c r="AU260" i="4"/>
  <c r="AT260" i="4"/>
  <c r="AS260" i="4"/>
  <c r="AR260" i="4"/>
  <c r="AQ260" i="4"/>
  <c r="AP260" i="4"/>
  <c r="AO260" i="4"/>
  <c r="AN260" i="4"/>
  <c r="AM260" i="4"/>
  <c r="AL260" i="4"/>
  <c r="AK260" i="4"/>
  <c r="AJ260" i="4"/>
  <c r="AI260" i="4"/>
  <c r="AH260" i="4"/>
  <c r="AG260" i="4"/>
  <c r="AF260" i="4"/>
  <c r="AW259" i="4"/>
  <c r="AV259" i="4"/>
  <c r="AU259" i="4"/>
  <c r="AT259" i="4"/>
  <c r="AS259" i="4"/>
  <c r="AR259" i="4"/>
  <c r="AQ259" i="4"/>
  <c r="AP259" i="4"/>
  <c r="AO259" i="4"/>
  <c r="AN259" i="4"/>
  <c r="AM259" i="4"/>
  <c r="AL259" i="4"/>
  <c r="AK259" i="4"/>
  <c r="AJ259" i="4"/>
  <c r="AI259" i="4"/>
  <c r="AH259" i="4"/>
  <c r="AG259" i="4"/>
  <c r="AF259" i="4"/>
  <c r="AW258" i="4"/>
  <c r="AV258" i="4"/>
  <c r="AU258" i="4"/>
  <c r="AT258" i="4"/>
  <c r="AS258" i="4"/>
  <c r="AR258" i="4"/>
  <c r="AQ258" i="4"/>
  <c r="AP258" i="4"/>
  <c r="AO258" i="4"/>
  <c r="AN258" i="4"/>
  <c r="AM258" i="4"/>
  <c r="AL258" i="4"/>
  <c r="AK258" i="4"/>
  <c r="AJ258" i="4"/>
  <c r="AI258" i="4"/>
  <c r="AH258" i="4"/>
  <c r="AG258" i="4"/>
  <c r="AF258" i="4"/>
  <c r="AW257" i="4"/>
  <c r="AV257" i="4"/>
  <c r="AU257" i="4"/>
  <c r="AT257" i="4"/>
  <c r="AS257" i="4"/>
  <c r="AR257" i="4"/>
  <c r="AQ257" i="4"/>
  <c r="AP257" i="4"/>
  <c r="AO257" i="4"/>
  <c r="AN257" i="4"/>
  <c r="AM257" i="4"/>
  <c r="AL257" i="4"/>
  <c r="AK257" i="4"/>
  <c r="AJ257" i="4"/>
  <c r="AI257" i="4"/>
  <c r="AH257" i="4"/>
  <c r="AG257" i="4"/>
  <c r="AF257" i="4"/>
  <c r="AW256" i="4"/>
  <c r="AV256" i="4"/>
  <c r="AU256" i="4"/>
  <c r="AT256" i="4"/>
  <c r="AS256" i="4"/>
  <c r="AR256" i="4"/>
  <c r="AQ256" i="4"/>
  <c r="AP256" i="4"/>
  <c r="AO256" i="4"/>
  <c r="AN256" i="4"/>
  <c r="AM256" i="4"/>
  <c r="AL256" i="4"/>
  <c r="AK256" i="4"/>
  <c r="AJ256" i="4"/>
  <c r="AI256" i="4"/>
  <c r="AH256" i="4"/>
  <c r="AG256" i="4"/>
  <c r="AF256" i="4"/>
  <c r="AW255" i="4"/>
  <c r="AV255" i="4"/>
  <c r="AU255" i="4"/>
  <c r="AT255" i="4"/>
  <c r="AS255" i="4"/>
  <c r="AR255" i="4"/>
  <c r="AQ255" i="4"/>
  <c r="AP255" i="4"/>
  <c r="AO255" i="4"/>
  <c r="AN255" i="4"/>
  <c r="AM255" i="4"/>
  <c r="AL255" i="4"/>
  <c r="AK255" i="4"/>
  <c r="AJ255" i="4"/>
  <c r="AI255" i="4"/>
  <c r="AH255" i="4"/>
  <c r="AG255" i="4"/>
  <c r="AF255" i="4"/>
  <c r="AW254" i="4"/>
  <c r="AV254" i="4"/>
  <c r="AU254" i="4"/>
  <c r="AT254" i="4"/>
  <c r="AS254" i="4"/>
  <c r="AR254" i="4"/>
  <c r="AQ254" i="4"/>
  <c r="AP254" i="4"/>
  <c r="AO254" i="4"/>
  <c r="AN254" i="4"/>
  <c r="AM254" i="4"/>
  <c r="AL254" i="4"/>
  <c r="AK254" i="4"/>
  <c r="AJ254" i="4"/>
  <c r="AI254" i="4"/>
  <c r="AH254" i="4"/>
  <c r="AG254" i="4"/>
  <c r="AF254" i="4"/>
  <c r="AW253" i="4"/>
  <c r="AV253" i="4"/>
  <c r="AU253" i="4"/>
  <c r="AT253" i="4"/>
  <c r="AS253" i="4"/>
  <c r="AR253" i="4"/>
  <c r="AQ253" i="4"/>
  <c r="AP253" i="4"/>
  <c r="AO253" i="4"/>
  <c r="AN253" i="4"/>
  <c r="AM253" i="4"/>
  <c r="AL253" i="4"/>
  <c r="AK253" i="4"/>
  <c r="AJ253" i="4"/>
  <c r="AI253" i="4"/>
  <c r="AH253" i="4"/>
  <c r="AG253" i="4"/>
  <c r="AF253" i="4"/>
  <c r="AW252" i="4"/>
  <c r="AV252" i="4"/>
  <c r="AU252" i="4"/>
  <c r="AT252" i="4"/>
  <c r="AS252" i="4"/>
  <c r="AR252" i="4"/>
  <c r="AQ252" i="4"/>
  <c r="AP252" i="4"/>
  <c r="AO252" i="4"/>
  <c r="AN252" i="4"/>
  <c r="AM252" i="4"/>
  <c r="AL252" i="4"/>
  <c r="AK252" i="4"/>
  <c r="AJ252" i="4"/>
  <c r="AI252" i="4"/>
  <c r="AH252" i="4"/>
  <c r="AG252" i="4"/>
  <c r="AF252" i="4"/>
  <c r="AW251" i="4"/>
  <c r="AV251" i="4"/>
  <c r="AU251" i="4"/>
  <c r="AT251" i="4"/>
  <c r="AS251" i="4"/>
  <c r="AR251" i="4"/>
  <c r="AQ251" i="4"/>
  <c r="AP251" i="4"/>
  <c r="AO251" i="4"/>
  <c r="AN251" i="4"/>
  <c r="AM251" i="4"/>
  <c r="AL251" i="4"/>
  <c r="AK251" i="4"/>
  <c r="AJ251" i="4"/>
  <c r="AI251" i="4"/>
  <c r="AH251" i="4"/>
  <c r="AG251" i="4"/>
  <c r="AF251" i="4"/>
  <c r="AW250" i="4"/>
  <c r="AV250" i="4"/>
  <c r="AU250" i="4"/>
  <c r="AT250" i="4"/>
  <c r="AS250" i="4"/>
  <c r="AR250" i="4"/>
  <c r="AQ250" i="4"/>
  <c r="AP250" i="4"/>
  <c r="AO250" i="4"/>
  <c r="AN250" i="4"/>
  <c r="AM250" i="4"/>
  <c r="AL250" i="4"/>
  <c r="AK250" i="4"/>
  <c r="AJ250" i="4"/>
  <c r="AI250" i="4"/>
  <c r="AH250" i="4"/>
  <c r="AG250" i="4"/>
  <c r="AF250" i="4"/>
  <c r="AW249" i="4"/>
  <c r="AV249" i="4"/>
  <c r="AU249" i="4"/>
  <c r="AT249" i="4"/>
  <c r="AS249" i="4"/>
  <c r="AR249" i="4"/>
  <c r="AQ249" i="4"/>
  <c r="AP249" i="4"/>
  <c r="AO249" i="4"/>
  <c r="AN249" i="4"/>
  <c r="AM249" i="4"/>
  <c r="AL249" i="4"/>
  <c r="AK249" i="4"/>
  <c r="AJ249" i="4"/>
  <c r="AI249" i="4"/>
  <c r="AH249" i="4"/>
  <c r="AG249" i="4"/>
  <c r="AF249" i="4"/>
  <c r="AW248" i="4"/>
  <c r="AV248" i="4"/>
  <c r="AU248" i="4"/>
  <c r="AT248" i="4"/>
  <c r="AS248" i="4"/>
  <c r="AR248" i="4"/>
  <c r="AQ248" i="4"/>
  <c r="AP248" i="4"/>
  <c r="AO248" i="4"/>
  <c r="AN248" i="4"/>
  <c r="AM248" i="4"/>
  <c r="AL248" i="4"/>
  <c r="AK248" i="4"/>
  <c r="AJ248" i="4"/>
  <c r="AI248" i="4"/>
  <c r="AH248" i="4"/>
  <c r="AG248" i="4"/>
  <c r="AF248" i="4"/>
  <c r="AW247" i="4"/>
  <c r="AV247" i="4"/>
  <c r="AU247" i="4"/>
  <c r="AT247" i="4"/>
  <c r="AS247" i="4"/>
  <c r="AR247" i="4"/>
  <c r="AQ247" i="4"/>
  <c r="AP247" i="4"/>
  <c r="AO247" i="4"/>
  <c r="AN247" i="4"/>
  <c r="AM247" i="4"/>
  <c r="AL247" i="4"/>
  <c r="AK247" i="4"/>
  <c r="AJ247" i="4"/>
  <c r="AI247" i="4"/>
  <c r="AH247" i="4"/>
  <c r="AG247" i="4"/>
  <c r="AF247" i="4"/>
  <c r="AW246" i="4"/>
  <c r="AV246" i="4"/>
  <c r="AU246" i="4"/>
  <c r="AT246" i="4"/>
  <c r="AS246" i="4"/>
  <c r="AR246" i="4"/>
  <c r="AQ246" i="4"/>
  <c r="AP246" i="4"/>
  <c r="AO246" i="4"/>
  <c r="AN246" i="4"/>
  <c r="AM246" i="4"/>
  <c r="AL246" i="4"/>
  <c r="AK246" i="4"/>
  <c r="AJ246" i="4"/>
  <c r="AI246" i="4"/>
  <c r="AH246" i="4"/>
  <c r="AG246" i="4"/>
  <c r="AF246" i="4"/>
  <c r="AW245" i="4"/>
  <c r="AV245" i="4"/>
  <c r="AU245" i="4"/>
  <c r="AT245" i="4"/>
  <c r="AS245" i="4"/>
  <c r="AR245" i="4"/>
  <c r="AQ245" i="4"/>
  <c r="AP245" i="4"/>
  <c r="AO245" i="4"/>
  <c r="AN245" i="4"/>
  <c r="AM245" i="4"/>
  <c r="AL245" i="4"/>
  <c r="AK245" i="4"/>
  <c r="AJ245" i="4"/>
  <c r="AI245" i="4"/>
  <c r="AH245" i="4"/>
  <c r="AG245" i="4"/>
  <c r="AF245" i="4"/>
  <c r="AW244" i="4"/>
  <c r="AV244" i="4"/>
  <c r="AU244" i="4"/>
  <c r="AT244" i="4"/>
  <c r="AS244" i="4"/>
  <c r="AR244" i="4"/>
  <c r="AQ244" i="4"/>
  <c r="AP244" i="4"/>
  <c r="AO244" i="4"/>
  <c r="AN244" i="4"/>
  <c r="AM244" i="4"/>
  <c r="AL244" i="4"/>
  <c r="AK244" i="4"/>
  <c r="AJ244" i="4"/>
  <c r="AI244" i="4"/>
  <c r="AH244" i="4"/>
  <c r="AG244" i="4"/>
  <c r="AF244" i="4"/>
  <c r="AW243" i="4"/>
  <c r="AV243" i="4"/>
  <c r="AU243" i="4"/>
  <c r="AT243" i="4"/>
  <c r="AS243" i="4"/>
  <c r="AR243" i="4"/>
  <c r="AQ243" i="4"/>
  <c r="AP243" i="4"/>
  <c r="AO243" i="4"/>
  <c r="AN243" i="4"/>
  <c r="AM243" i="4"/>
  <c r="AL243" i="4"/>
  <c r="AK243" i="4"/>
  <c r="AJ243" i="4"/>
  <c r="AI243" i="4"/>
  <c r="AH243" i="4"/>
  <c r="AG243" i="4"/>
  <c r="AF243" i="4"/>
  <c r="AW242" i="4"/>
  <c r="AV242" i="4"/>
  <c r="AU242" i="4"/>
  <c r="AT242" i="4"/>
  <c r="AS242" i="4"/>
  <c r="AR242" i="4"/>
  <c r="AQ242" i="4"/>
  <c r="AP242" i="4"/>
  <c r="AO242" i="4"/>
  <c r="AN242" i="4"/>
  <c r="AM242" i="4"/>
  <c r="AL242" i="4"/>
  <c r="AK242" i="4"/>
  <c r="AJ242" i="4"/>
  <c r="AI242" i="4"/>
  <c r="AH242" i="4"/>
  <c r="AG242" i="4"/>
  <c r="AF242" i="4"/>
  <c r="AW241" i="4"/>
  <c r="AV241" i="4"/>
  <c r="AU241" i="4"/>
  <c r="AT241" i="4"/>
  <c r="AS241" i="4"/>
  <c r="AR241" i="4"/>
  <c r="AQ241" i="4"/>
  <c r="AP241" i="4"/>
  <c r="AO241" i="4"/>
  <c r="AN241" i="4"/>
  <c r="AM241" i="4"/>
  <c r="AL241" i="4"/>
  <c r="AK241" i="4"/>
  <c r="AJ241" i="4"/>
  <c r="AI241" i="4"/>
  <c r="AH241" i="4"/>
  <c r="AG241" i="4"/>
  <c r="AF241" i="4"/>
  <c r="AW240" i="4"/>
  <c r="AV240" i="4"/>
  <c r="AU240" i="4"/>
  <c r="AT240" i="4"/>
  <c r="AS240" i="4"/>
  <c r="AR240" i="4"/>
  <c r="AQ240" i="4"/>
  <c r="AP240" i="4"/>
  <c r="AO240" i="4"/>
  <c r="AN240" i="4"/>
  <c r="AM240" i="4"/>
  <c r="AL240" i="4"/>
  <c r="AK240" i="4"/>
  <c r="AJ240" i="4"/>
  <c r="AI240" i="4"/>
  <c r="AH240" i="4"/>
  <c r="AG240" i="4"/>
  <c r="AF240" i="4"/>
  <c r="AW239" i="4"/>
  <c r="AV239" i="4"/>
  <c r="AU239" i="4"/>
  <c r="AT239" i="4"/>
  <c r="AS239" i="4"/>
  <c r="AR239" i="4"/>
  <c r="AQ239" i="4"/>
  <c r="AP239" i="4"/>
  <c r="AO239" i="4"/>
  <c r="AN239" i="4"/>
  <c r="AM239" i="4"/>
  <c r="AL239" i="4"/>
  <c r="AK239" i="4"/>
  <c r="AJ239" i="4"/>
  <c r="AI239" i="4"/>
  <c r="AH239" i="4"/>
  <c r="AG239" i="4"/>
  <c r="AF239" i="4"/>
  <c r="AW238" i="4"/>
  <c r="AV238" i="4"/>
  <c r="AU238" i="4"/>
  <c r="AT238" i="4"/>
  <c r="AS238" i="4"/>
  <c r="AR238" i="4"/>
  <c r="AQ238" i="4"/>
  <c r="AP238" i="4"/>
  <c r="AO238" i="4"/>
  <c r="AN238" i="4"/>
  <c r="AM238" i="4"/>
  <c r="AL238" i="4"/>
  <c r="AK238" i="4"/>
  <c r="AJ238" i="4"/>
  <c r="AI238" i="4"/>
  <c r="AH238" i="4"/>
  <c r="AG238" i="4"/>
  <c r="AF238" i="4"/>
  <c r="AW237" i="4"/>
  <c r="AV237" i="4"/>
  <c r="AU237" i="4"/>
  <c r="AT237" i="4"/>
  <c r="AS237" i="4"/>
  <c r="AR237" i="4"/>
  <c r="AQ237" i="4"/>
  <c r="AP237" i="4"/>
  <c r="AO237" i="4"/>
  <c r="AN237" i="4"/>
  <c r="AM237" i="4"/>
  <c r="AL237" i="4"/>
  <c r="AK237" i="4"/>
  <c r="AJ237" i="4"/>
  <c r="AI237" i="4"/>
  <c r="AH237" i="4"/>
  <c r="AG237" i="4"/>
  <c r="AF237" i="4"/>
  <c r="AW236" i="4"/>
  <c r="AV236" i="4"/>
  <c r="AU236" i="4"/>
  <c r="AT236" i="4"/>
  <c r="AS236" i="4"/>
  <c r="AR236" i="4"/>
  <c r="AQ236" i="4"/>
  <c r="AP236" i="4"/>
  <c r="AO236" i="4"/>
  <c r="AN236" i="4"/>
  <c r="AM236" i="4"/>
  <c r="AL236" i="4"/>
  <c r="AK236" i="4"/>
  <c r="AJ236" i="4"/>
  <c r="AI236" i="4"/>
  <c r="AH236" i="4"/>
  <c r="AG236" i="4"/>
  <c r="AF236" i="4"/>
  <c r="AW235" i="4"/>
  <c r="AV235" i="4"/>
  <c r="AU235" i="4"/>
  <c r="AT235" i="4"/>
  <c r="AS235" i="4"/>
  <c r="AR235" i="4"/>
  <c r="AQ235" i="4"/>
  <c r="AP235" i="4"/>
  <c r="AO235" i="4"/>
  <c r="AN235" i="4"/>
  <c r="AM235" i="4"/>
  <c r="AL235" i="4"/>
  <c r="AK235" i="4"/>
  <c r="AJ235" i="4"/>
  <c r="AI235" i="4"/>
  <c r="AH235" i="4"/>
  <c r="AG235" i="4"/>
  <c r="AF235" i="4"/>
  <c r="AW234" i="4"/>
  <c r="AV234" i="4"/>
  <c r="AU234" i="4"/>
  <c r="AT234" i="4"/>
  <c r="AS234" i="4"/>
  <c r="AR234" i="4"/>
  <c r="AQ234" i="4"/>
  <c r="AP234" i="4"/>
  <c r="AO234" i="4"/>
  <c r="AN234" i="4"/>
  <c r="AM234" i="4"/>
  <c r="AL234" i="4"/>
  <c r="AK234" i="4"/>
  <c r="AJ234" i="4"/>
  <c r="AI234" i="4"/>
  <c r="AH234" i="4"/>
  <c r="AG234" i="4"/>
  <c r="AF234" i="4"/>
  <c r="AW233" i="4"/>
  <c r="AV233" i="4"/>
  <c r="AU233" i="4"/>
  <c r="AT233" i="4"/>
  <c r="AS233" i="4"/>
  <c r="AR233" i="4"/>
  <c r="AQ233" i="4"/>
  <c r="AP233" i="4"/>
  <c r="AO233" i="4"/>
  <c r="AN233" i="4"/>
  <c r="AM233" i="4"/>
  <c r="AL233" i="4"/>
  <c r="AK233" i="4"/>
  <c r="AJ233" i="4"/>
  <c r="AI233" i="4"/>
  <c r="AH233" i="4"/>
  <c r="AG233" i="4"/>
  <c r="AF233" i="4"/>
  <c r="AW232" i="4"/>
  <c r="AV232" i="4"/>
  <c r="AU232" i="4"/>
  <c r="AT232" i="4"/>
  <c r="AS232" i="4"/>
  <c r="AR232" i="4"/>
  <c r="AQ232" i="4"/>
  <c r="AP232" i="4"/>
  <c r="AO232" i="4"/>
  <c r="AN232" i="4"/>
  <c r="AM232" i="4"/>
  <c r="AL232" i="4"/>
  <c r="AK232" i="4"/>
  <c r="AJ232" i="4"/>
  <c r="AI232" i="4"/>
  <c r="AH232" i="4"/>
  <c r="AG232" i="4"/>
  <c r="AF232" i="4"/>
  <c r="AW231" i="4"/>
  <c r="AV231" i="4"/>
  <c r="AU231" i="4"/>
  <c r="AT231" i="4"/>
  <c r="AS231" i="4"/>
  <c r="AR231" i="4"/>
  <c r="AQ231" i="4"/>
  <c r="AP231" i="4"/>
  <c r="AO231" i="4"/>
  <c r="AN231" i="4"/>
  <c r="AM231" i="4"/>
  <c r="AL231" i="4"/>
  <c r="AK231" i="4"/>
  <c r="AJ231" i="4"/>
  <c r="AI231" i="4"/>
  <c r="AH231" i="4"/>
  <c r="AG231" i="4"/>
  <c r="AF231" i="4"/>
  <c r="AW230" i="4"/>
  <c r="AV230" i="4"/>
  <c r="AU230" i="4"/>
  <c r="AT230" i="4"/>
  <c r="AS230" i="4"/>
  <c r="AR230" i="4"/>
  <c r="AQ230" i="4"/>
  <c r="AP230" i="4"/>
  <c r="AO230" i="4"/>
  <c r="AN230" i="4"/>
  <c r="AM230" i="4"/>
  <c r="AL230" i="4"/>
  <c r="AK230" i="4"/>
  <c r="AJ230" i="4"/>
  <c r="AI230" i="4"/>
  <c r="AH230" i="4"/>
  <c r="AG230" i="4"/>
  <c r="AF230" i="4"/>
  <c r="AW229" i="4"/>
  <c r="AV229" i="4"/>
  <c r="AU229" i="4"/>
  <c r="AT229" i="4"/>
  <c r="AS229" i="4"/>
  <c r="AR229" i="4"/>
  <c r="AQ229" i="4"/>
  <c r="AP229" i="4"/>
  <c r="AO229" i="4"/>
  <c r="AN229" i="4"/>
  <c r="AM229" i="4"/>
  <c r="AL229" i="4"/>
  <c r="AK229" i="4"/>
  <c r="AJ229" i="4"/>
  <c r="AI229" i="4"/>
  <c r="AH229" i="4"/>
  <c r="AG229" i="4"/>
  <c r="AF229" i="4"/>
  <c r="AW228" i="4"/>
  <c r="AV228" i="4"/>
  <c r="AU228" i="4"/>
  <c r="AT228" i="4"/>
  <c r="AS228" i="4"/>
  <c r="AR228" i="4"/>
  <c r="AQ228" i="4"/>
  <c r="AP228" i="4"/>
  <c r="AO228" i="4"/>
  <c r="AN228" i="4"/>
  <c r="AM228" i="4"/>
  <c r="AL228" i="4"/>
  <c r="AK228" i="4"/>
  <c r="AJ228" i="4"/>
  <c r="AI228" i="4"/>
  <c r="AH228" i="4"/>
  <c r="AG228" i="4"/>
  <c r="AF228" i="4"/>
  <c r="AW227" i="4"/>
  <c r="AV227" i="4"/>
  <c r="AU227" i="4"/>
  <c r="AT227" i="4"/>
  <c r="AS227" i="4"/>
  <c r="AR227" i="4"/>
  <c r="AQ227" i="4"/>
  <c r="AP227" i="4"/>
  <c r="AO227" i="4"/>
  <c r="AN227" i="4"/>
  <c r="AM227" i="4"/>
  <c r="AL227" i="4"/>
  <c r="AK227" i="4"/>
  <c r="AJ227" i="4"/>
  <c r="AI227" i="4"/>
  <c r="AH227" i="4"/>
  <c r="AG227" i="4"/>
  <c r="AF227" i="4"/>
  <c r="AW226" i="4"/>
  <c r="AV226" i="4"/>
  <c r="AU226" i="4"/>
  <c r="AT226" i="4"/>
  <c r="AS226" i="4"/>
  <c r="AR226" i="4"/>
  <c r="AQ226" i="4"/>
  <c r="AP226" i="4"/>
  <c r="AO226" i="4"/>
  <c r="AN226" i="4"/>
  <c r="AM226" i="4"/>
  <c r="AL226" i="4"/>
  <c r="AK226" i="4"/>
  <c r="AJ226" i="4"/>
  <c r="AI226" i="4"/>
  <c r="AH226" i="4"/>
  <c r="AG226" i="4"/>
  <c r="AF226" i="4"/>
  <c r="AW225" i="4"/>
  <c r="AV225" i="4"/>
  <c r="AU225" i="4"/>
  <c r="AT225" i="4"/>
  <c r="AS225" i="4"/>
  <c r="AR225" i="4"/>
  <c r="AQ225" i="4"/>
  <c r="AP225" i="4"/>
  <c r="AO225" i="4"/>
  <c r="AN225" i="4"/>
  <c r="AM225" i="4"/>
  <c r="AL225" i="4"/>
  <c r="AK225" i="4"/>
  <c r="AJ225" i="4"/>
  <c r="AI225" i="4"/>
  <c r="AH225" i="4"/>
  <c r="AG225" i="4"/>
  <c r="AF225" i="4"/>
  <c r="AW224" i="4"/>
  <c r="AV224" i="4"/>
  <c r="AU224" i="4"/>
  <c r="AT224" i="4"/>
  <c r="AS224" i="4"/>
  <c r="AR224" i="4"/>
  <c r="AQ224" i="4"/>
  <c r="AP224" i="4"/>
  <c r="AO224" i="4"/>
  <c r="AN224" i="4"/>
  <c r="AM224" i="4"/>
  <c r="AL224" i="4"/>
  <c r="AK224" i="4"/>
  <c r="AJ224" i="4"/>
  <c r="AI224" i="4"/>
  <c r="AH224" i="4"/>
  <c r="AG224" i="4"/>
  <c r="AF224" i="4"/>
  <c r="AW223" i="4"/>
  <c r="AV223" i="4"/>
  <c r="AU223" i="4"/>
  <c r="AT223" i="4"/>
  <c r="AS223" i="4"/>
  <c r="AR223" i="4"/>
  <c r="AQ223" i="4"/>
  <c r="AP223" i="4"/>
  <c r="AO223" i="4"/>
  <c r="AN223" i="4"/>
  <c r="AM223" i="4"/>
  <c r="AL223" i="4"/>
  <c r="AK223" i="4"/>
  <c r="AJ223" i="4"/>
  <c r="AI223" i="4"/>
  <c r="AH223" i="4"/>
  <c r="AG223" i="4"/>
  <c r="AF223" i="4"/>
  <c r="AW222" i="4"/>
  <c r="AV222" i="4"/>
  <c r="AU222" i="4"/>
  <c r="AT222" i="4"/>
  <c r="AS222" i="4"/>
  <c r="AR222" i="4"/>
  <c r="AQ222" i="4"/>
  <c r="AP222" i="4"/>
  <c r="AO222" i="4"/>
  <c r="AN222" i="4"/>
  <c r="AM222" i="4"/>
  <c r="AL222" i="4"/>
  <c r="AK222" i="4"/>
  <c r="AJ222" i="4"/>
  <c r="AI222" i="4"/>
  <c r="AH222" i="4"/>
  <c r="AG222" i="4"/>
  <c r="AF222" i="4"/>
  <c r="AW221" i="4"/>
  <c r="AV221" i="4"/>
  <c r="AU221" i="4"/>
  <c r="AT221" i="4"/>
  <c r="AS221" i="4"/>
  <c r="AR221" i="4"/>
  <c r="AQ221" i="4"/>
  <c r="AP221" i="4"/>
  <c r="AO221" i="4"/>
  <c r="AN221" i="4"/>
  <c r="AM221" i="4"/>
  <c r="AL221" i="4"/>
  <c r="AK221" i="4"/>
  <c r="AJ221" i="4"/>
  <c r="AI221" i="4"/>
  <c r="AH221" i="4"/>
  <c r="AG221" i="4"/>
  <c r="AF221" i="4"/>
  <c r="AW220" i="4"/>
  <c r="AV220" i="4"/>
  <c r="AU220" i="4"/>
  <c r="AT220" i="4"/>
  <c r="AS220" i="4"/>
  <c r="AR220" i="4"/>
  <c r="AQ220" i="4"/>
  <c r="AP220" i="4"/>
  <c r="AO220" i="4"/>
  <c r="AN220" i="4"/>
  <c r="AM220" i="4"/>
  <c r="AL220" i="4"/>
  <c r="AK220" i="4"/>
  <c r="AJ220" i="4"/>
  <c r="AI220" i="4"/>
  <c r="AH220" i="4"/>
  <c r="AG220" i="4"/>
  <c r="AF220" i="4"/>
  <c r="AW219" i="4"/>
  <c r="AV219" i="4"/>
  <c r="AU219" i="4"/>
  <c r="AT219" i="4"/>
  <c r="AS219" i="4"/>
  <c r="AR219" i="4"/>
  <c r="AQ219" i="4"/>
  <c r="AP219" i="4"/>
  <c r="AO219" i="4"/>
  <c r="AN219" i="4"/>
  <c r="AM219" i="4"/>
  <c r="AL219" i="4"/>
  <c r="AK219" i="4"/>
  <c r="AJ219" i="4"/>
  <c r="AI219" i="4"/>
  <c r="AH219" i="4"/>
  <c r="AG219" i="4"/>
  <c r="AF219" i="4"/>
  <c r="AW218" i="4"/>
  <c r="AV218" i="4"/>
  <c r="AU218" i="4"/>
  <c r="AT218" i="4"/>
  <c r="AS218" i="4"/>
  <c r="AR218" i="4"/>
  <c r="AQ218" i="4"/>
  <c r="AP218" i="4"/>
  <c r="AO218" i="4"/>
  <c r="AN218" i="4"/>
  <c r="AM218" i="4"/>
  <c r="AL218" i="4"/>
  <c r="AK218" i="4"/>
  <c r="AJ218" i="4"/>
  <c r="AI218" i="4"/>
  <c r="AH218" i="4"/>
  <c r="AG218" i="4"/>
  <c r="AF218" i="4"/>
  <c r="AW217" i="4"/>
  <c r="AV217" i="4"/>
  <c r="AU217" i="4"/>
  <c r="AT217" i="4"/>
  <c r="AS217" i="4"/>
  <c r="AR217" i="4"/>
  <c r="AQ217" i="4"/>
  <c r="AP217" i="4"/>
  <c r="AO217" i="4"/>
  <c r="AN217" i="4"/>
  <c r="AM217" i="4"/>
  <c r="AL217" i="4"/>
  <c r="AK217" i="4"/>
  <c r="AJ217" i="4"/>
  <c r="AI217" i="4"/>
  <c r="AH217" i="4"/>
  <c r="AG217" i="4"/>
  <c r="AF217" i="4"/>
  <c r="AW216" i="4"/>
  <c r="AV216" i="4"/>
  <c r="AU216" i="4"/>
  <c r="AT216" i="4"/>
  <c r="AS216" i="4"/>
  <c r="AR216" i="4"/>
  <c r="AQ216" i="4"/>
  <c r="AP216" i="4"/>
  <c r="AO216" i="4"/>
  <c r="AN216" i="4"/>
  <c r="AM216" i="4"/>
  <c r="AL216" i="4"/>
  <c r="AK216" i="4"/>
  <c r="AJ216" i="4"/>
  <c r="AI216" i="4"/>
  <c r="AH216" i="4"/>
  <c r="AG216" i="4"/>
  <c r="AF216" i="4"/>
  <c r="AW215" i="4"/>
  <c r="AV215" i="4"/>
  <c r="AU215" i="4"/>
  <c r="AT215" i="4"/>
  <c r="AS215" i="4"/>
  <c r="AR215" i="4"/>
  <c r="AQ215" i="4"/>
  <c r="AP215" i="4"/>
  <c r="AO215" i="4"/>
  <c r="AN215" i="4"/>
  <c r="AM215" i="4"/>
  <c r="AL215" i="4"/>
  <c r="AK215" i="4"/>
  <c r="AJ215" i="4"/>
  <c r="AI215" i="4"/>
  <c r="AH215" i="4"/>
  <c r="AG215" i="4"/>
  <c r="AF215" i="4"/>
  <c r="AW214" i="4"/>
  <c r="AV214" i="4"/>
  <c r="AU214" i="4"/>
  <c r="AT214" i="4"/>
  <c r="AS214" i="4"/>
  <c r="AR214" i="4"/>
  <c r="AQ214" i="4"/>
  <c r="AP214" i="4"/>
  <c r="AO214" i="4"/>
  <c r="AN214" i="4"/>
  <c r="AM214" i="4"/>
  <c r="AL214" i="4"/>
  <c r="AK214" i="4"/>
  <c r="AJ214" i="4"/>
  <c r="AI214" i="4"/>
  <c r="AH214" i="4"/>
  <c r="AG214" i="4"/>
  <c r="AF214" i="4"/>
  <c r="AW213" i="4"/>
  <c r="AV213" i="4"/>
  <c r="AU213" i="4"/>
  <c r="AT213" i="4"/>
  <c r="AS213" i="4"/>
  <c r="AR213" i="4"/>
  <c r="AQ213" i="4"/>
  <c r="AP213" i="4"/>
  <c r="AO213" i="4"/>
  <c r="AN213" i="4"/>
  <c r="AM213" i="4"/>
  <c r="AL213" i="4"/>
  <c r="AK213" i="4"/>
  <c r="AJ213" i="4"/>
  <c r="AI213" i="4"/>
  <c r="AH213" i="4"/>
  <c r="AG213" i="4"/>
  <c r="AF213" i="4"/>
  <c r="AW212" i="4"/>
  <c r="AV212" i="4"/>
  <c r="AU212" i="4"/>
  <c r="AT212" i="4"/>
  <c r="AS212" i="4"/>
  <c r="AR212" i="4"/>
  <c r="AQ212" i="4"/>
  <c r="AP212" i="4"/>
  <c r="AO212" i="4"/>
  <c r="AN212" i="4"/>
  <c r="AM212" i="4"/>
  <c r="AL212" i="4"/>
  <c r="AK212" i="4"/>
  <c r="AJ212" i="4"/>
  <c r="AI212" i="4"/>
  <c r="AH212" i="4"/>
  <c r="AG212" i="4"/>
  <c r="AF212" i="4"/>
  <c r="AW211" i="4"/>
  <c r="AV211" i="4"/>
  <c r="AU211" i="4"/>
  <c r="AT211" i="4"/>
  <c r="AS211" i="4"/>
  <c r="AR211" i="4"/>
  <c r="AQ211" i="4"/>
  <c r="AP211" i="4"/>
  <c r="AO211" i="4"/>
  <c r="AN211" i="4"/>
  <c r="AM211" i="4"/>
  <c r="AL211" i="4"/>
  <c r="AK211" i="4"/>
  <c r="AJ211" i="4"/>
  <c r="AI211" i="4"/>
  <c r="AH211" i="4"/>
  <c r="AG211" i="4"/>
  <c r="AF211" i="4"/>
  <c r="AW210" i="4"/>
  <c r="AV210" i="4"/>
  <c r="AU210" i="4"/>
  <c r="AT210" i="4"/>
  <c r="AS210" i="4"/>
  <c r="AR210" i="4"/>
  <c r="AQ210" i="4"/>
  <c r="AP210" i="4"/>
  <c r="AO210" i="4"/>
  <c r="AN210" i="4"/>
  <c r="AM210" i="4"/>
  <c r="AL210" i="4"/>
  <c r="AK210" i="4"/>
  <c r="AJ210" i="4"/>
  <c r="AI210" i="4"/>
  <c r="AH210" i="4"/>
  <c r="AG210" i="4"/>
  <c r="AF210" i="4"/>
  <c r="AW209" i="4"/>
  <c r="AV209" i="4"/>
  <c r="AU209" i="4"/>
  <c r="AT209" i="4"/>
  <c r="AS209" i="4"/>
  <c r="AR209" i="4"/>
  <c r="AQ209" i="4"/>
  <c r="AP209" i="4"/>
  <c r="AO209" i="4"/>
  <c r="AN209" i="4"/>
  <c r="AM209" i="4"/>
  <c r="AL209" i="4"/>
  <c r="AK209" i="4"/>
  <c r="AJ209" i="4"/>
  <c r="AI209" i="4"/>
  <c r="AH209" i="4"/>
  <c r="AG209" i="4"/>
  <c r="AF209" i="4"/>
  <c r="AW208" i="4"/>
  <c r="AV208" i="4"/>
  <c r="AU208" i="4"/>
  <c r="AT208" i="4"/>
  <c r="AS208" i="4"/>
  <c r="AR208" i="4"/>
  <c r="AQ208" i="4"/>
  <c r="AP208" i="4"/>
  <c r="AO208" i="4"/>
  <c r="AN208" i="4"/>
  <c r="AM208" i="4"/>
  <c r="AL208" i="4"/>
  <c r="AK208" i="4"/>
  <c r="AJ208" i="4"/>
  <c r="AI208" i="4"/>
  <c r="AH208" i="4"/>
  <c r="AG208" i="4"/>
  <c r="AF208" i="4"/>
  <c r="AW207" i="4"/>
  <c r="AV207" i="4"/>
  <c r="AU207" i="4"/>
  <c r="AT207" i="4"/>
  <c r="AS207" i="4"/>
  <c r="AR207" i="4"/>
  <c r="AQ207" i="4"/>
  <c r="AP207" i="4"/>
  <c r="AO207" i="4"/>
  <c r="AN207" i="4"/>
  <c r="AM207" i="4"/>
  <c r="AL207" i="4"/>
  <c r="AK207" i="4"/>
  <c r="AJ207" i="4"/>
  <c r="AI207" i="4"/>
  <c r="AH207" i="4"/>
  <c r="AG207" i="4"/>
  <c r="AF207" i="4"/>
  <c r="AW206" i="4"/>
  <c r="AV206" i="4"/>
  <c r="AU206" i="4"/>
  <c r="AT206" i="4"/>
  <c r="AS206" i="4"/>
  <c r="AR206" i="4"/>
  <c r="AQ206" i="4"/>
  <c r="AP206" i="4"/>
  <c r="AO206" i="4"/>
  <c r="AN206" i="4"/>
  <c r="AM206" i="4"/>
  <c r="AL206" i="4"/>
  <c r="AK206" i="4"/>
  <c r="AJ206" i="4"/>
  <c r="AI206" i="4"/>
  <c r="AH206" i="4"/>
  <c r="AG206" i="4"/>
  <c r="AF206" i="4"/>
  <c r="AW205" i="4"/>
  <c r="AV205" i="4"/>
  <c r="AU205" i="4"/>
  <c r="AT205" i="4"/>
  <c r="AS205" i="4"/>
  <c r="AR205" i="4"/>
  <c r="AQ205" i="4"/>
  <c r="AP205" i="4"/>
  <c r="AO205" i="4"/>
  <c r="AN205" i="4"/>
  <c r="AM205" i="4"/>
  <c r="AL205" i="4"/>
  <c r="AK205" i="4"/>
  <c r="AJ205" i="4"/>
  <c r="AI205" i="4"/>
  <c r="AH205" i="4"/>
  <c r="AG205" i="4"/>
  <c r="AF205" i="4"/>
  <c r="AW204" i="4"/>
  <c r="AV204" i="4"/>
  <c r="AU204" i="4"/>
  <c r="AT204" i="4"/>
  <c r="AS204" i="4"/>
  <c r="AR204" i="4"/>
  <c r="AQ204" i="4"/>
  <c r="AP204" i="4"/>
  <c r="AO204" i="4"/>
  <c r="AN204" i="4"/>
  <c r="AM204" i="4"/>
  <c r="AL204" i="4"/>
  <c r="AK204" i="4"/>
  <c r="AJ204" i="4"/>
  <c r="AI204" i="4"/>
  <c r="AH204" i="4"/>
  <c r="AG204" i="4"/>
  <c r="AF204" i="4"/>
  <c r="AW203" i="4"/>
  <c r="AV203" i="4"/>
  <c r="AU203" i="4"/>
  <c r="AT203" i="4"/>
  <c r="AS203" i="4"/>
  <c r="AR203" i="4"/>
  <c r="AQ203" i="4"/>
  <c r="AP203" i="4"/>
  <c r="AO203" i="4"/>
  <c r="AN203" i="4"/>
  <c r="AM203" i="4"/>
  <c r="AL203" i="4"/>
  <c r="AK203" i="4"/>
  <c r="AJ203" i="4"/>
  <c r="AI203" i="4"/>
  <c r="AH203" i="4"/>
  <c r="AG203" i="4"/>
  <c r="AF203" i="4"/>
  <c r="AW202" i="4"/>
  <c r="AV202" i="4"/>
  <c r="AU202" i="4"/>
  <c r="AT202" i="4"/>
  <c r="AS202" i="4"/>
  <c r="AR202" i="4"/>
  <c r="AQ202" i="4"/>
  <c r="AP202" i="4"/>
  <c r="AO202" i="4"/>
  <c r="AN202" i="4"/>
  <c r="AM202" i="4"/>
  <c r="AL202" i="4"/>
  <c r="AK202" i="4"/>
  <c r="AJ202" i="4"/>
  <c r="AI202" i="4"/>
  <c r="AH202" i="4"/>
  <c r="AG202" i="4"/>
  <c r="AF202" i="4"/>
  <c r="AW201" i="4"/>
  <c r="AV201" i="4"/>
  <c r="AU201" i="4"/>
  <c r="AT201" i="4"/>
  <c r="AS201" i="4"/>
  <c r="AR201" i="4"/>
  <c r="AQ201" i="4"/>
  <c r="AP201" i="4"/>
  <c r="AO201" i="4"/>
  <c r="AN201" i="4"/>
  <c r="AM201" i="4"/>
  <c r="AL201" i="4"/>
  <c r="AK201" i="4"/>
  <c r="AJ201" i="4"/>
  <c r="AI201" i="4"/>
  <c r="AH201" i="4"/>
  <c r="AG201" i="4"/>
  <c r="AF201" i="4"/>
  <c r="AW200" i="4"/>
  <c r="AV200" i="4"/>
  <c r="AU200" i="4"/>
  <c r="AT200" i="4"/>
  <c r="AS200" i="4"/>
  <c r="AR200" i="4"/>
  <c r="AQ200" i="4"/>
  <c r="AP200" i="4"/>
  <c r="AO200" i="4"/>
  <c r="AN200" i="4"/>
  <c r="AM200" i="4"/>
  <c r="AL200" i="4"/>
  <c r="AK200" i="4"/>
  <c r="AJ200" i="4"/>
  <c r="AI200" i="4"/>
  <c r="AH200" i="4"/>
  <c r="AG200" i="4"/>
  <c r="AF200" i="4"/>
  <c r="AW199" i="4"/>
  <c r="AV199" i="4"/>
  <c r="AU199" i="4"/>
  <c r="AT199" i="4"/>
  <c r="AS199" i="4"/>
  <c r="AR199" i="4"/>
  <c r="AQ199" i="4"/>
  <c r="AP199" i="4"/>
  <c r="AO199" i="4"/>
  <c r="AN199" i="4"/>
  <c r="AM199" i="4"/>
  <c r="AL199" i="4"/>
  <c r="AK199" i="4"/>
  <c r="AJ199" i="4"/>
  <c r="AI199" i="4"/>
  <c r="AH199" i="4"/>
  <c r="AG199" i="4"/>
  <c r="AF199" i="4"/>
  <c r="AW198" i="4"/>
  <c r="AV198" i="4"/>
  <c r="AU198" i="4"/>
  <c r="AT198" i="4"/>
  <c r="AS198" i="4"/>
  <c r="AR198" i="4"/>
  <c r="AQ198" i="4"/>
  <c r="AP198" i="4"/>
  <c r="AO198" i="4"/>
  <c r="AN198" i="4"/>
  <c r="AM198" i="4"/>
  <c r="AL198" i="4"/>
  <c r="AK198" i="4"/>
  <c r="AJ198" i="4"/>
  <c r="AI198" i="4"/>
  <c r="AH198" i="4"/>
  <c r="AG198" i="4"/>
  <c r="AF198" i="4"/>
  <c r="AW197" i="4"/>
  <c r="AV197" i="4"/>
  <c r="AU197" i="4"/>
  <c r="AT197" i="4"/>
  <c r="AS197" i="4"/>
  <c r="AR197" i="4"/>
  <c r="AQ197" i="4"/>
  <c r="AP197" i="4"/>
  <c r="AO197" i="4"/>
  <c r="AN197" i="4"/>
  <c r="AM197" i="4"/>
  <c r="AL197" i="4"/>
  <c r="AK197" i="4"/>
  <c r="AJ197" i="4"/>
  <c r="AI197" i="4"/>
  <c r="AH197" i="4"/>
  <c r="AG197" i="4"/>
  <c r="AF197" i="4"/>
  <c r="AW196" i="4"/>
  <c r="AV196" i="4"/>
  <c r="AU196" i="4"/>
  <c r="AT196" i="4"/>
  <c r="AS196" i="4"/>
  <c r="AR196" i="4"/>
  <c r="AQ196" i="4"/>
  <c r="AP196" i="4"/>
  <c r="AO196" i="4"/>
  <c r="AN196" i="4"/>
  <c r="AM196" i="4"/>
  <c r="AL196" i="4"/>
  <c r="AK196" i="4"/>
  <c r="AJ196" i="4"/>
  <c r="AI196" i="4"/>
  <c r="AH196" i="4"/>
  <c r="AG196" i="4"/>
  <c r="AF196" i="4"/>
  <c r="AW195" i="4"/>
  <c r="AV195" i="4"/>
  <c r="AU195" i="4"/>
  <c r="AT195" i="4"/>
  <c r="AS195" i="4"/>
  <c r="AR195" i="4"/>
  <c r="AQ195" i="4"/>
  <c r="AP195" i="4"/>
  <c r="AO195" i="4"/>
  <c r="AN195" i="4"/>
  <c r="AM195" i="4"/>
  <c r="AL195" i="4"/>
  <c r="AK195" i="4"/>
  <c r="AJ195" i="4"/>
  <c r="AI195" i="4"/>
  <c r="AH195" i="4"/>
  <c r="AG195" i="4"/>
  <c r="AF195" i="4"/>
  <c r="AW194" i="4"/>
  <c r="AV194" i="4"/>
  <c r="AU194" i="4"/>
  <c r="AT194" i="4"/>
  <c r="AS194" i="4"/>
  <c r="AR194" i="4"/>
  <c r="AQ194" i="4"/>
  <c r="AP194" i="4"/>
  <c r="AO194" i="4"/>
  <c r="AN194" i="4"/>
  <c r="AM194" i="4"/>
  <c r="AL194" i="4"/>
  <c r="AK194" i="4"/>
  <c r="AJ194" i="4"/>
  <c r="AI194" i="4"/>
  <c r="AH194" i="4"/>
  <c r="AG194" i="4"/>
  <c r="AF194" i="4"/>
  <c r="AW193" i="4"/>
  <c r="AV193" i="4"/>
  <c r="AU193" i="4"/>
  <c r="AT193" i="4"/>
  <c r="AS193" i="4"/>
  <c r="AR193" i="4"/>
  <c r="AQ193" i="4"/>
  <c r="AP193" i="4"/>
  <c r="AO193" i="4"/>
  <c r="AN193" i="4"/>
  <c r="AM193" i="4"/>
  <c r="AL193" i="4"/>
  <c r="AK193" i="4"/>
  <c r="AJ193" i="4"/>
  <c r="AI193" i="4"/>
  <c r="AH193" i="4"/>
  <c r="AG193" i="4"/>
  <c r="AF193" i="4"/>
  <c r="AW192" i="4"/>
  <c r="AV192" i="4"/>
  <c r="AU192" i="4"/>
  <c r="AT192" i="4"/>
  <c r="AS192" i="4"/>
  <c r="AR192" i="4"/>
  <c r="AQ192" i="4"/>
  <c r="AP192" i="4"/>
  <c r="AO192" i="4"/>
  <c r="AN192" i="4"/>
  <c r="AM192" i="4"/>
  <c r="AL192" i="4"/>
  <c r="AK192" i="4"/>
  <c r="AJ192" i="4"/>
  <c r="AI192" i="4"/>
  <c r="AH192" i="4"/>
  <c r="AG192" i="4"/>
  <c r="AF192" i="4"/>
  <c r="AW191" i="4"/>
  <c r="AV191" i="4"/>
  <c r="AU191" i="4"/>
  <c r="AT191" i="4"/>
  <c r="AS191" i="4"/>
  <c r="AR191" i="4"/>
  <c r="AQ191" i="4"/>
  <c r="AP191" i="4"/>
  <c r="AO191" i="4"/>
  <c r="AN191" i="4"/>
  <c r="AM191" i="4"/>
  <c r="AL191" i="4"/>
  <c r="AK191" i="4"/>
  <c r="AJ191" i="4"/>
  <c r="AI191" i="4"/>
  <c r="AH191" i="4"/>
  <c r="AG191" i="4"/>
  <c r="AF191" i="4"/>
  <c r="AW190" i="4"/>
  <c r="AV190" i="4"/>
  <c r="AU190" i="4"/>
  <c r="AT190" i="4"/>
  <c r="AS190" i="4"/>
  <c r="AR190" i="4"/>
  <c r="AQ190" i="4"/>
  <c r="AP190" i="4"/>
  <c r="AO190" i="4"/>
  <c r="AN190" i="4"/>
  <c r="AM190" i="4"/>
  <c r="AL190" i="4"/>
  <c r="AK190" i="4"/>
  <c r="AJ190" i="4"/>
  <c r="AI190" i="4"/>
  <c r="AH190" i="4"/>
  <c r="AG190" i="4"/>
  <c r="AF190" i="4"/>
  <c r="AW189" i="4"/>
  <c r="AV189" i="4"/>
  <c r="AU189" i="4"/>
  <c r="AT189" i="4"/>
  <c r="AS189" i="4"/>
  <c r="AR189" i="4"/>
  <c r="AQ189" i="4"/>
  <c r="AP189" i="4"/>
  <c r="AO189" i="4"/>
  <c r="AN189" i="4"/>
  <c r="AM189" i="4"/>
  <c r="AL189" i="4"/>
  <c r="AK189" i="4"/>
  <c r="AJ189" i="4"/>
  <c r="AI189" i="4"/>
  <c r="AH189" i="4"/>
  <c r="AG189" i="4"/>
  <c r="AF189" i="4"/>
  <c r="AW188" i="4"/>
  <c r="AV188" i="4"/>
  <c r="AU188" i="4"/>
  <c r="AT188" i="4"/>
  <c r="AS188" i="4"/>
  <c r="AR188" i="4"/>
  <c r="AQ188" i="4"/>
  <c r="AP188" i="4"/>
  <c r="AO188" i="4"/>
  <c r="AN188" i="4"/>
  <c r="AM188" i="4"/>
  <c r="AL188" i="4"/>
  <c r="AK188" i="4"/>
  <c r="AJ188" i="4"/>
  <c r="AI188" i="4"/>
  <c r="AH188" i="4"/>
  <c r="AG188" i="4"/>
  <c r="AF188" i="4"/>
  <c r="AW187" i="4"/>
  <c r="AV187" i="4"/>
  <c r="AU187" i="4"/>
  <c r="AT187" i="4"/>
  <c r="AS187" i="4"/>
  <c r="AR187" i="4"/>
  <c r="AQ187" i="4"/>
  <c r="AP187" i="4"/>
  <c r="AO187" i="4"/>
  <c r="AN187" i="4"/>
  <c r="AM187" i="4"/>
  <c r="AL187" i="4"/>
  <c r="AK187" i="4"/>
  <c r="AJ187" i="4"/>
  <c r="AI187" i="4"/>
  <c r="AH187" i="4"/>
  <c r="AG187" i="4"/>
  <c r="AF187" i="4"/>
  <c r="AW186" i="4"/>
  <c r="AV186" i="4"/>
  <c r="AU186" i="4"/>
  <c r="AT186" i="4"/>
  <c r="AS186" i="4"/>
  <c r="AR186" i="4"/>
  <c r="AQ186" i="4"/>
  <c r="AP186" i="4"/>
  <c r="AO186" i="4"/>
  <c r="AN186" i="4"/>
  <c r="AM186" i="4"/>
  <c r="AL186" i="4"/>
  <c r="AK186" i="4"/>
  <c r="AJ186" i="4"/>
  <c r="AI186" i="4"/>
  <c r="AH186" i="4"/>
  <c r="AG186" i="4"/>
  <c r="AF186" i="4"/>
  <c r="AW185" i="4"/>
  <c r="AV185" i="4"/>
  <c r="AU185" i="4"/>
  <c r="AT185" i="4"/>
  <c r="AS185" i="4"/>
  <c r="AR185" i="4"/>
  <c r="AQ185" i="4"/>
  <c r="AP185" i="4"/>
  <c r="AO185" i="4"/>
  <c r="AN185" i="4"/>
  <c r="AM185" i="4"/>
  <c r="AL185" i="4"/>
  <c r="AK185" i="4"/>
  <c r="AJ185" i="4"/>
  <c r="AI185" i="4"/>
  <c r="AH185" i="4"/>
  <c r="AG185" i="4"/>
  <c r="AF185" i="4"/>
  <c r="AW184" i="4"/>
  <c r="AV184" i="4"/>
  <c r="AU184" i="4"/>
  <c r="AT184" i="4"/>
  <c r="AS184" i="4"/>
  <c r="AR184" i="4"/>
  <c r="AQ184" i="4"/>
  <c r="AP184" i="4"/>
  <c r="AO184" i="4"/>
  <c r="AN184" i="4"/>
  <c r="AM184" i="4"/>
  <c r="AL184" i="4"/>
  <c r="AK184" i="4"/>
  <c r="AJ184" i="4"/>
  <c r="AI184" i="4"/>
  <c r="AH184" i="4"/>
  <c r="AG184" i="4"/>
  <c r="AF184" i="4"/>
  <c r="AW183" i="4"/>
  <c r="AV183" i="4"/>
  <c r="AU183" i="4"/>
  <c r="AT183" i="4"/>
  <c r="AS183" i="4"/>
  <c r="AR183" i="4"/>
  <c r="AQ183" i="4"/>
  <c r="AP183" i="4"/>
  <c r="AO183" i="4"/>
  <c r="AN183" i="4"/>
  <c r="AM183" i="4"/>
  <c r="AL183" i="4"/>
  <c r="AK183" i="4"/>
  <c r="AJ183" i="4"/>
  <c r="AI183" i="4"/>
  <c r="AH183" i="4"/>
  <c r="AG183" i="4"/>
  <c r="AF183" i="4"/>
  <c r="AW182" i="4"/>
  <c r="AV182" i="4"/>
  <c r="AU182" i="4"/>
  <c r="AT182" i="4"/>
  <c r="AS182" i="4"/>
  <c r="AR182" i="4"/>
  <c r="AQ182" i="4"/>
  <c r="AP182" i="4"/>
  <c r="AO182" i="4"/>
  <c r="AN182" i="4"/>
  <c r="AM182" i="4"/>
  <c r="AL182" i="4"/>
  <c r="AK182" i="4"/>
  <c r="AJ182" i="4"/>
  <c r="AI182" i="4"/>
  <c r="AH182" i="4"/>
  <c r="AG182" i="4"/>
  <c r="AF182" i="4"/>
  <c r="AW181" i="4"/>
  <c r="AV181" i="4"/>
  <c r="AU181" i="4"/>
  <c r="AT181" i="4"/>
  <c r="AS181" i="4"/>
  <c r="AR181" i="4"/>
  <c r="AQ181" i="4"/>
  <c r="AP181" i="4"/>
  <c r="AO181" i="4"/>
  <c r="AN181" i="4"/>
  <c r="AM181" i="4"/>
  <c r="AL181" i="4"/>
  <c r="AK181" i="4"/>
  <c r="AJ181" i="4"/>
  <c r="AI181" i="4"/>
  <c r="AH181" i="4"/>
  <c r="AG181" i="4"/>
  <c r="AF181" i="4"/>
  <c r="AW180" i="4"/>
  <c r="AV180" i="4"/>
  <c r="AU180" i="4"/>
  <c r="AT180" i="4"/>
  <c r="AS180" i="4"/>
  <c r="AR180" i="4"/>
  <c r="AQ180" i="4"/>
  <c r="AP180" i="4"/>
  <c r="AO180" i="4"/>
  <c r="AN180" i="4"/>
  <c r="AM180" i="4"/>
  <c r="AL180" i="4"/>
  <c r="AK180" i="4"/>
  <c r="AJ180" i="4"/>
  <c r="AI180" i="4"/>
  <c r="AH180" i="4"/>
  <c r="AG180" i="4"/>
  <c r="AF180" i="4"/>
  <c r="AW179" i="4"/>
  <c r="AV179" i="4"/>
  <c r="AU179" i="4"/>
  <c r="AT179" i="4"/>
  <c r="AS179" i="4"/>
  <c r="AR179" i="4"/>
  <c r="AQ179" i="4"/>
  <c r="AP179" i="4"/>
  <c r="AO179" i="4"/>
  <c r="AN179" i="4"/>
  <c r="AM179" i="4"/>
  <c r="AL179" i="4"/>
  <c r="AK179" i="4"/>
  <c r="AJ179" i="4"/>
  <c r="AI179" i="4"/>
  <c r="AH179" i="4"/>
  <c r="AG179" i="4"/>
  <c r="AF179" i="4"/>
  <c r="AW178" i="4"/>
  <c r="AV178" i="4"/>
  <c r="AU178" i="4"/>
  <c r="AT178" i="4"/>
  <c r="AS178" i="4"/>
  <c r="AR178" i="4"/>
  <c r="AQ178" i="4"/>
  <c r="AP178" i="4"/>
  <c r="AO178" i="4"/>
  <c r="AN178" i="4"/>
  <c r="AM178" i="4"/>
  <c r="AL178" i="4"/>
  <c r="AK178" i="4"/>
  <c r="AJ178" i="4"/>
  <c r="AI178" i="4"/>
  <c r="AH178" i="4"/>
  <c r="AG178" i="4"/>
  <c r="AF178" i="4"/>
  <c r="AW177" i="4"/>
  <c r="AV177" i="4"/>
  <c r="AU177" i="4"/>
  <c r="AT177" i="4"/>
  <c r="AS177" i="4"/>
  <c r="AR177" i="4"/>
  <c r="AQ177" i="4"/>
  <c r="AP177" i="4"/>
  <c r="AO177" i="4"/>
  <c r="AN177" i="4"/>
  <c r="AM177" i="4"/>
  <c r="AL177" i="4"/>
  <c r="AK177" i="4"/>
  <c r="AJ177" i="4"/>
  <c r="AI177" i="4"/>
  <c r="AH177" i="4"/>
  <c r="AG177" i="4"/>
  <c r="AF177" i="4"/>
  <c r="AW176" i="4"/>
  <c r="AV176" i="4"/>
  <c r="AU176" i="4"/>
  <c r="AT176" i="4"/>
  <c r="AS176" i="4"/>
  <c r="AR176" i="4"/>
  <c r="AQ176" i="4"/>
  <c r="AP176" i="4"/>
  <c r="AO176" i="4"/>
  <c r="AN176" i="4"/>
  <c r="AM176" i="4"/>
  <c r="AL176" i="4"/>
  <c r="AK176" i="4"/>
  <c r="AJ176" i="4"/>
  <c r="AI176" i="4"/>
  <c r="AH176" i="4"/>
  <c r="AG176" i="4"/>
  <c r="AF176" i="4"/>
  <c r="AW175" i="4"/>
  <c r="AV175" i="4"/>
  <c r="AU175" i="4"/>
  <c r="AT175" i="4"/>
  <c r="AS175" i="4"/>
  <c r="AR175" i="4"/>
  <c r="AQ175" i="4"/>
  <c r="AP175" i="4"/>
  <c r="AO175" i="4"/>
  <c r="AN175" i="4"/>
  <c r="AM175" i="4"/>
  <c r="AL175" i="4"/>
  <c r="AK175" i="4"/>
  <c r="AJ175" i="4"/>
  <c r="AI175" i="4"/>
  <c r="AH175" i="4"/>
  <c r="AG175" i="4"/>
  <c r="AF175" i="4"/>
  <c r="AW174" i="4"/>
  <c r="AV174" i="4"/>
  <c r="AU174" i="4"/>
  <c r="AT174" i="4"/>
  <c r="AS174" i="4"/>
  <c r="AR174" i="4"/>
  <c r="AQ174" i="4"/>
  <c r="AP174" i="4"/>
  <c r="AO174" i="4"/>
  <c r="AN174" i="4"/>
  <c r="AM174" i="4"/>
  <c r="AL174" i="4"/>
  <c r="AK174" i="4"/>
  <c r="AJ174" i="4"/>
  <c r="AI174" i="4"/>
  <c r="AH174" i="4"/>
  <c r="AG174" i="4"/>
  <c r="AF174" i="4"/>
  <c r="AW173" i="4"/>
  <c r="AV173" i="4"/>
  <c r="AU173" i="4"/>
  <c r="AT173" i="4"/>
  <c r="AS173" i="4"/>
  <c r="AR173" i="4"/>
  <c r="AQ173" i="4"/>
  <c r="AP173" i="4"/>
  <c r="AO173" i="4"/>
  <c r="AN173" i="4"/>
  <c r="AM173" i="4"/>
  <c r="AL173" i="4"/>
  <c r="AK173" i="4"/>
  <c r="AJ173" i="4"/>
  <c r="AI173" i="4"/>
  <c r="AH173" i="4"/>
  <c r="AG173" i="4"/>
  <c r="AF173" i="4"/>
  <c r="AW172" i="4"/>
  <c r="AV172" i="4"/>
  <c r="AU172" i="4"/>
  <c r="AT172" i="4"/>
  <c r="AS172" i="4"/>
  <c r="AR172" i="4"/>
  <c r="AQ172" i="4"/>
  <c r="AP172" i="4"/>
  <c r="AO172" i="4"/>
  <c r="AN172" i="4"/>
  <c r="AM172" i="4"/>
  <c r="AL172" i="4"/>
  <c r="AK172" i="4"/>
  <c r="AJ172" i="4"/>
  <c r="AI172" i="4"/>
  <c r="AH172" i="4"/>
  <c r="AG172" i="4"/>
  <c r="AF172" i="4"/>
  <c r="AW171" i="4"/>
  <c r="AV171" i="4"/>
  <c r="AU171" i="4"/>
  <c r="AT171" i="4"/>
  <c r="AS171" i="4"/>
  <c r="AR171" i="4"/>
  <c r="AQ171" i="4"/>
  <c r="AP171" i="4"/>
  <c r="AO171" i="4"/>
  <c r="AN171" i="4"/>
  <c r="AM171" i="4"/>
  <c r="AL171" i="4"/>
  <c r="AK171" i="4"/>
  <c r="AJ171" i="4"/>
  <c r="AI171" i="4"/>
  <c r="AH171" i="4"/>
  <c r="AG171" i="4"/>
  <c r="AF171" i="4"/>
  <c r="AW170" i="4"/>
  <c r="AV170" i="4"/>
  <c r="AU170" i="4"/>
  <c r="AT170" i="4"/>
  <c r="AS170" i="4"/>
  <c r="AR170" i="4"/>
  <c r="AQ170" i="4"/>
  <c r="AP170" i="4"/>
  <c r="AO170" i="4"/>
  <c r="AN170" i="4"/>
  <c r="AM170" i="4"/>
  <c r="AL170" i="4"/>
  <c r="AK170" i="4"/>
  <c r="AJ170" i="4"/>
  <c r="AI170" i="4"/>
  <c r="AH170" i="4"/>
  <c r="AG170" i="4"/>
  <c r="AF170" i="4"/>
  <c r="AW169" i="4"/>
  <c r="AV169" i="4"/>
  <c r="AU169" i="4"/>
  <c r="AT169" i="4"/>
  <c r="AS169" i="4"/>
  <c r="AR169" i="4"/>
  <c r="AQ169" i="4"/>
  <c r="AP169" i="4"/>
  <c r="AO169" i="4"/>
  <c r="AN169" i="4"/>
  <c r="AM169" i="4"/>
  <c r="AL169" i="4"/>
  <c r="AK169" i="4"/>
  <c r="AJ169" i="4"/>
  <c r="AI169" i="4"/>
  <c r="AH169" i="4"/>
  <c r="AG169" i="4"/>
  <c r="AF169" i="4"/>
  <c r="AW168" i="4"/>
  <c r="AV168" i="4"/>
  <c r="AU168" i="4"/>
  <c r="AT168" i="4"/>
  <c r="AS168" i="4"/>
  <c r="AR168" i="4"/>
  <c r="AQ168" i="4"/>
  <c r="AP168" i="4"/>
  <c r="AO168" i="4"/>
  <c r="AN168" i="4"/>
  <c r="AM168" i="4"/>
  <c r="AL168" i="4"/>
  <c r="AK168" i="4"/>
  <c r="AJ168" i="4"/>
  <c r="AI168" i="4"/>
  <c r="AH168" i="4"/>
  <c r="AG168" i="4"/>
  <c r="AF168" i="4"/>
  <c r="AW167" i="4"/>
  <c r="AV167" i="4"/>
  <c r="AU167" i="4"/>
  <c r="AT167" i="4"/>
  <c r="AS167" i="4"/>
  <c r="AR167" i="4"/>
  <c r="AQ167" i="4"/>
  <c r="AP167" i="4"/>
  <c r="AO167" i="4"/>
  <c r="AN167" i="4"/>
  <c r="AM167" i="4"/>
  <c r="AL167" i="4"/>
  <c r="AK167" i="4"/>
  <c r="AJ167" i="4"/>
  <c r="AI167" i="4"/>
  <c r="AH167" i="4"/>
  <c r="AG167" i="4"/>
  <c r="AF167" i="4"/>
  <c r="AW166" i="4"/>
  <c r="AV166" i="4"/>
  <c r="AU166" i="4"/>
  <c r="AT166" i="4"/>
  <c r="AS166" i="4"/>
  <c r="AR166" i="4"/>
  <c r="AQ166" i="4"/>
  <c r="AP166" i="4"/>
  <c r="AO166" i="4"/>
  <c r="AN166" i="4"/>
  <c r="AM166" i="4"/>
  <c r="AL166" i="4"/>
  <c r="AK166" i="4"/>
  <c r="AJ166" i="4"/>
  <c r="AI166" i="4"/>
  <c r="AH166" i="4"/>
  <c r="AG166" i="4"/>
  <c r="AF166" i="4"/>
  <c r="AW165" i="4"/>
  <c r="AV165" i="4"/>
  <c r="AU165" i="4"/>
  <c r="AT165" i="4"/>
  <c r="AS165" i="4"/>
  <c r="AR165" i="4"/>
  <c r="AQ165" i="4"/>
  <c r="AP165" i="4"/>
  <c r="AO165" i="4"/>
  <c r="AN165" i="4"/>
  <c r="AM165" i="4"/>
  <c r="AL165" i="4"/>
  <c r="AK165" i="4"/>
  <c r="AJ165" i="4"/>
  <c r="AI165" i="4"/>
  <c r="AH165" i="4"/>
  <c r="AG165" i="4"/>
  <c r="AF165" i="4"/>
  <c r="AW164" i="4"/>
  <c r="AV164" i="4"/>
  <c r="AU164" i="4"/>
  <c r="AT164" i="4"/>
  <c r="AS164" i="4"/>
  <c r="AR164" i="4"/>
  <c r="AQ164" i="4"/>
  <c r="AP164" i="4"/>
  <c r="AO164" i="4"/>
  <c r="AN164" i="4"/>
  <c r="AM164" i="4"/>
  <c r="AL164" i="4"/>
  <c r="AK164" i="4"/>
  <c r="AJ164" i="4"/>
  <c r="AI164" i="4"/>
  <c r="AH164" i="4"/>
  <c r="AG164" i="4"/>
  <c r="AF164" i="4"/>
  <c r="AW163" i="4"/>
  <c r="AV163" i="4"/>
  <c r="AU163" i="4"/>
  <c r="AT163" i="4"/>
  <c r="AS163" i="4"/>
  <c r="AR163" i="4"/>
  <c r="AQ163" i="4"/>
  <c r="AP163" i="4"/>
  <c r="AO163" i="4"/>
  <c r="AN163" i="4"/>
  <c r="AM163" i="4"/>
  <c r="AL163" i="4"/>
  <c r="AK163" i="4"/>
  <c r="AJ163" i="4"/>
  <c r="AI163" i="4"/>
  <c r="AH163" i="4"/>
  <c r="AG163" i="4"/>
  <c r="AF163" i="4"/>
  <c r="AW162" i="4"/>
  <c r="AV162" i="4"/>
  <c r="AU162" i="4"/>
  <c r="AT162" i="4"/>
  <c r="AS162" i="4"/>
  <c r="AR162" i="4"/>
  <c r="AQ162" i="4"/>
  <c r="AP162" i="4"/>
  <c r="AO162" i="4"/>
  <c r="AN162" i="4"/>
  <c r="AM162" i="4"/>
  <c r="AL162" i="4"/>
  <c r="AK162" i="4"/>
  <c r="AJ162" i="4"/>
  <c r="AI162" i="4"/>
  <c r="AH162" i="4"/>
  <c r="AG162" i="4"/>
  <c r="AF162" i="4"/>
  <c r="AW161" i="4"/>
  <c r="AV161" i="4"/>
  <c r="AU161" i="4"/>
  <c r="AT161" i="4"/>
  <c r="AS161" i="4"/>
  <c r="AR161" i="4"/>
  <c r="AQ161" i="4"/>
  <c r="AP161" i="4"/>
  <c r="AO161" i="4"/>
  <c r="AN161" i="4"/>
  <c r="AM161" i="4"/>
  <c r="AL161" i="4"/>
  <c r="AK161" i="4"/>
  <c r="AJ161" i="4"/>
  <c r="AI161" i="4"/>
  <c r="AH161" i="4"/>
  <c r="AG161" i="4"/>
  <c r="AF161" i="4"/>
  <c r="AW160" i="4"/>
  <c r="AV160" i="4"/>
  <c r="AU160" i="4"/>
  <c r="AT160" i="4"/>
  <c r="AS160" i="4"/>
  <c r="AR160" i="4"/>
  <c r="AQ160" i="4"/>
  <c r="AP160" i="4"/>
  <c r="AO160" i="4"/>
  <c r="AN160" i="4"/>
  <c r="AM160" i="4"/>
  <c r="AL160" i="4"/>
  <c r="AK160" i="4"/>
  <c r="AJ160" i="4"/>
  <c r="AI160" i="4"/>
  <c r="AH160" i="4"/>
  <c r="AG160" i="4"/>
  <c r="AF160" i="4"/>
  <c r="AW159" i="4"/>
  <c r="AV159" i="4"/>
  <c r="AU159" i="4"/>
  <c r="AT159" i="4"/>
  <c r="AS159" i="4"/>
  <c r="AR159" i="4"/>
  <c r="AQ159" i="4"/>
  <c r="AP159" i="4"/>
  <c r="AO159" i="4"/>
  <c r="AN159" i="4"/>
  <c r="AM159" i="4"/>
  <c r="AL159" i="4"/>
  <c r="AK159" i="4"/>
  <c r="AJ159" i="4"/>
  <c r="AI159" i="4"/>
  <c r="AH159" i="4"/>
  <c r="AG159" i="4"/>
  <c r="AF159" i="4"/>
  <c r="AW158" i="4"/>
  <c r="AV158" i="4"/>
  <c r="AU158" i="4"/>
  <c r="AT158" i="4"/>
  <c r="AS158" i="4"/>
  <c r="AR158" i="4"/>
  <c r="AQ158" i="4"/>
  <c r="AP158" i="4"/>
  <c r="AO158" i="4"/>
  <c r="AN158" i="4"/>
  <c r="AM158" i="4"/>
  <c r="AL158" i="4"/>
  <c r="AK158" i="4"/>
  <c r="AJ158" i="4"/>
  <c r="AI158" i="4"/>
  <c r="AH158" i="4"/>
  <c r="AG158" i="4"/>
  <c r="AF158" i="4"/>
  <c r="AW157" i="4"/>
  <c r="AV157" i="4"/>
  <c r="AU157" i="4"/>
  <c r="AT157" i="4"/>
  <c r="AS157" i="4"/>
  <c r="AR157" i="4"/>
  <c r="AQ157" i="4"/>
  <c r="AP157" i="4"/>
  <c r="AO157" i="4"/>
  <c r="AN157" i="4"/>
  <c r="AM157" i="4"/>
  <c r="AL157" i="4"/>
  <c r="AK157" i="4"/>
  <c r="AJ157" i="4"/>
  <c r="AI157" i="4"/>
  <c r="AH157" i="4"/>
  <c r="AG157" i="4"/>
  <c r="AF157" i="4"/>
  <c r="AW156" i="4"/>
  <c r="AV156" i="4"/>
  <c r="AU156" i="4"/>
  <c r="AT156" i="4"/>
  <c r="AS156" i="4"/>
  <c r="AR156" i="4"/>
  <c r="AQ156" i="4"/>
  <c r="AP156" i="4"/>
  <c r="AO156" i="4"/>
  <c r="AN156" i="4"/>
  <c r="AM156" i="4"/>
  <c r="AL156" i="4"/>
  <c r="AK156" i="4"/>
  <c r="AJ156" i="4"/>
  <c r="AI156" i="4"/>
  <c r="AH156" i="4"/>
  <c r="AG156" i="4"/>
  <c r="AF156" i="4"/>
  <c r="AW155" i="4"/>
  <c r="AV155" i="4"/>
  <c r="AU155" i="4"/>
  <c r="AT155" i="4"/>
  <c r="AS155" i="4"/>
  <c r="AR155" i="4"/>
  <c r="AQ155" i="4"/>
  <c r="AP155" i="4"/>
  <c r="AO155" i="4"/>
  <c r="AN155" i="4"/>
  <c r="AM155" i="4"/>
  <c r="AL155" i="4"/>
  <c r="AK155" i="4"/>
  <c r="AJ155" i="4"/>
  <c r="AI155" i="4"/>
  <c r="AH155" i="4"/>
  <c r="AG155" i="4"/>
  <c r="AF155" i="4"/>
  <c r="AW154" i="4"/>
  <c r="AV154" i="4"/>
  <c r="AU154" i="4"/>
  <c r="AT154" i="4"/>
  <c r="AS154" i="4"/>
  <c r="AR154" i="4"/>
  <c r="AQ154" i="4"/>
  <c r="AP154" i="4"/>
  <c r="AO154" i="4"/>
  <c r="AN154" i="4"/>
  <c r="AM154" i="4"/>
  <c r="AL154" i="4"/>
  <c r="AK154" i="4"/>
  <c r="AJ154" i="4"/>
  <c r="AI154" i="4"/>
  <c r="AH154" i="4"/>
  <c r="AG154" i="4"/>
  <c r="AF154" i="4"/>
  <c r="AW153" i="4"/>
  <c r="AV153" i="4"/>
  <c r="AU153" i="4"/>
  <c r="AT153" i="4"/>
  <c r="AS153" i="4"/>
  <c r="AR153" i="4"/>
  <c r="AQ153" i="4"/>
  <c r="AP153" i="4"/>
  <c r="AO153" i="4"/>
  <c r="AN153" i="4"/>
  <c r="AM153" i="4"/>
  <c r="AL153" i="4"/>
  <c r="AK153" i="4"/>
  <c r="AJ153" i="4"/>
  <c r="AI153" i="4"/>
  <c r="AH153" i="4"/>
  <c r="AG153" i="4"/>
  <c r="AF153" i="4"/>
  <c r="AW152" i="4"/>
  <c r="AV152" i="4"/>
  <c r="AU152" i="4"/>
  <c r="AT152" i="4"/>
  <c r="AS152" i="4"/>
  <c r="AR152" i="4"/>
  <c r="AQ152" i="4"/>
  <c r="AP152" i="4"/>
  <c r="AO152" i="4"/>
  <c r="AN152" i="4"/>
  <c r="AM152" i="4"/>
  <c r="AL152" i="4"/>
  <c r="AK152" i="4"/>
  <c r="AJ152" i="4"/>
  <c r="AI152" i="4"/>
  <c r="AH152" i="4"/>
  <c r="AG152" i="4"/>
  <c r="AF152" i="4"/>
  <c r="AW151" i="4"/>
  <c r="AV151" i="4"/>
  <c r="AU151" i="4"/>
  <c r="AT151" i="4"/>
  <c r="AS151" i="4"/>
  <c r="AR151" i="4"/>
  <c r="AQ151" i="4"/>
  <c r="AP151" i="4"/>
  <c r="AO151" i="4"/>
  <c r="AN151" i="4"/>
  <c r="AM151" i="4"/>
  <c r="AL151" i="4"/>
  <c r="AK151" i="4"/>
  <c r="AJ151" i="4"/>
  <c r="AI151" i="4"/>
  <c r="AH151" i="4"/>
  <c r="AG151" i="4"/>
  <c r="AF151" i="4"/>
  <c r="AW150" i="4"/>
  <c r="AV150" i="4"/>
  <c r="AU150" i="4"/>
  <c r="AT150" i="4"/>
  <c r="AS150" i="4"/>
  <c r="AR150" i="4"/>
  <c r="AQ150" i="4"/>
  <c r="AP150" i="4"/>
  <c r="AO150" i="4"/>
  <c r="AN150" i="4"/>
  <c r="AM150" i="4"/>
  <c r="AL150" i="4"/>
  <c r="AK150" i="4"/>
  <c r="AJ150" i="4"/>
  <c r="AI150" i="4"/>
  <c r="AH150" i="4"/>
  <c r="AG150" i="4"/>
  <c r="AF150" i="4"/>
  <c r="AW149" i="4"/>
  <c r="AV149" i="4"/>
  <c r="AU149" i="4"/>
  <c r="AT149" i="4"/>
  <c r="AS149" i="4"/>
  <c r="AR149" i="4"/>
  <c r="AQ149" i="4"/>
  <c r="AP149" i="4"/>
  <c r="AO149" i="4"/>
  <c r="AN149" i="4"/>
  <c r="AM149" i="4"/>
  <c r="AL149" i="4"/>
  <c r="AK149" i="4"/>
  <c r="AJ149" i="4"/>
  <c r="AI149" i="4"/>
  <c r="AH149" i="4"/>
  <c r="AG149" i="4"/>
  <c r="AF149" i="4"/>
  <c r="AW148" i="4"/>
  <c r="AV148" i="4"/>
  <c r="AU148" i="4"/>
  <c r="AT148" i="4"/>
  <c r="AS148" i="4"/>
  <c r="AR148" i="4"/>
  <c r="AQ148" i="4"/>
  <c r="AP148" i="4"/>
  <c r="AO148" i="4"/>
  <c r="AN148" i="4"/>
  <c r="AM148" i="4"/>
  <c r="AL148" i="4"/>
  <c r="AK148" i="4"/>
  <c r="AJ148" i="4"/>
  <c r="AI148" i="4"/>
  <c r="AH148" i="4"/>
  <c r="AG148" i="4"/>
  <c r="AF148" i="4"/>
  <c r="AW147" i="4"/>
  <c r="AV147" i="4"/>
  <c r="AU147" i="4"/>
  <c r="AT147" i="4"/>
  <c r="AS147" i="4"/>
  <c r="AR147" i="4"/>
  <c r="AQ147" i="4"/>
  <c r="AP147" i="4"/>
  <c r="AO147" i="4"/>
  <c r="AN147" i="4"/>
  <c r="AM147" i="4"/>
  <c r="AL147" i="4"/>
  <c r="AK147" i="4"/>
  <c r="AJ147" i="4"/>
  <c r="AI147" i="4"/>
  <c r="AH147" i="4"/>
  <c r="AG147" i="4"/>
  <c r="AF147" i="4"/>
  <c r="AW146" i="4"/>
  <c r="AV146" i="4"/>
  <c r="AU146" i="4"/>
  <c r="AT146" i="4"/>
  <c r="AS146" i="4"/>
  <c r="AR146" i="4"/>
  <c r="AQ146" i="4"/>
  <c r="AP146" i="4"/>
  <c r="AO146" i="4"/>
  <c r="AN146" i="4"/>
  <c r="AM146" i="4"/>
  <c r="AL146" i="4"/>
  <c r="AK146" i="4"/>
  <c r="AJ146" i="4"/>
  <c r="AI146" i="4"/>
  <c r="AH146" i="4"/>
  <c r="AG146" i="4"/>
  <c r="AF146" i="4"/>
  <c r="AW145" i="4"/>
  <c r="AV145" i="4"/>
  <c r="AU145" i="4"/>
  <c r="AT145" i="4"/>
  <c r="AS145" i="4"/>
  <c r="AR145" i="4"/>
  <c r="AQ145" i="4"/>
  <c r="AP145" i="4"/>
  <c r="AO145" i="4"/>
  <c r="AN145" i="4"/>
  <c r="AM145" i="4"/>
  <c r="AL145" i="4"/>
  <c r="AK145" i="4"/>
  <c r="AJ145" i="4"/>
  <c r="AI145" i="4"/>
  <c r="AH145" i="4"/>
  <c r="AG145" i="4"/>
  <c r="AF145" i="4"/>
  <c r="AW144" i="4"/>
  <c r="AV144" i="4"/>
  <c r="AU144" i="4"/>
  <c r="AT144" i="4"/>
  <c r="AS144" i="4"/>
  <c r="AR144" i="4"/>
  <c r="AQ144" i="4"/>
  <c r="AP144" i="4"/>
  <c r="AO144" i="4"/>
  <c r="AN144" i="4"/>
  <c r="AM144" i="4"/>
  <c r="AL144" i="4"/>
  <c r="AK144" i="4"/>
  <c r="AJ144" i="4"/>
  <c r="AI144" i="4"/>
  <c r="AH144" i="4"/>
  <c r="AG144" i="4"/>
  <c r="AF144" i="4"/>
  <c r="AW143" i="4"/>
  <c r="AV143" i="4"/>
  <c r="AU143" i="4"/>
  <c r="AT143" i="4"/>
  <c r="AS143" i="4"/>
  <c r="AR143" i="4"/>
  <c r="AQ143" i="4"/>
  <c r="AP143" i="4"/>
  <c r="AO143" i="4"/>
  <c r="AN143" i="4"/>
  <c r="AM143" i="4"/>
  <c r="AL143" i="4"/>
  <c r="AK143" i="4"/>
  <c r="AJ143" i="4"/>
  <c r="AI143" i="4"/>
  <c r="AH143" i="4"/>
  <c r="AG143" i="4"/>
  <c r="AF143" i="4"/>
  <c r="AW142" i="4"/>
  <c r="AV142" i="4"/>
  <c r="AU142" i="4"/>
  <c r="AT142" i="4"/>
  <c r="AS142" i="4"/>
  <c r="AR142" i="4"/>
  <c r="AQ142" i="4"/>
  <c r="AP142" i="4"/>
  <c r="AO142" i="4"/>
  <c r="AN142" i="4"/>
  <c r="AM142" i="4"/>
  <c r="AL142" i="4"/>
  <c r="AK142" i="4"/>
  <c r="AJ142" i="4"/>
  <c r="AI142" i="4"/>
  <c r="AH142" i="4"/>
  <c r="AG142" i="4"/>
  <c r="AF142" i="4"/>
  <c r="AW141" i="4"/>
  <c r="AV141" i="4"/>
  <c r="AU141" i="4"/>
  <c r="AT141" i="4"/>
  <c r="AS141" i="4"/>
  <c r="AR141" i="4"/>
  <c r="AQ141" i="4"/>
  <c r="AP141" i="4"/>
  <c r="AO141" i="4"/>
  <c r="AN141" i="4"/>
  <c r="AM141" i="4"/>
  <c r="AL141" i="4"/>
  <c r="AK141" i="4"/>
  <c r="AJ141" i="4"/>
  <c r="AI141" i="4"/>
  <c r="AH141" i="4"/>
  <c r="AG141" i="4"/>
  <c r="AF141" i="4"/>
  <c r="AW140" i="4"/>
  <c r="AV140" i="4"/>
  <c r="AU140" i="4"/>
  <c r="AT140" i="4"/>
  <c r="AS140" i="4"/>
  <c r="AR140" i="4"/>
  <c r="AQ140" i="4"/>
  <c r="AP140" i="4"/>
  <c r="AO140" i="4"/>
  <c r="AN140" i="4"/>
  <c r="AM140" i="4"/>
  <c r="AL140" i="4"/>
  <c r="AK140" i="4"/>
  <c r="AJ140" i="4"/>
  <c r="AI140" i="4"/>
  <c r="AH140" i="4"/>
  <c r="AG140" i="4"/>
  <c r="AF140" i="4"/>
  <c r="AW139" i="4"/>
  <c r="AV139" i="4"/>
  <c r="AU139" i="4"/>
  <c r="AT139" i="4"/>
  <c r="AS139" i="4"/>
  <c r="AR139" i="4"/>
  <c r="AQ139" i="4"/>
  <c r="AP139" i="4"/>
  <c r="AO139" i="4"/>
  <c r="AN139" i="4"/>
  <c r="AM139" i="4"/>
  <c r="AL139" i="4"/>
  <c r="AK139" i="4"/>
  <c r="AJ139" i="4"/>
  <c r="AI139" i="4"/>
  <c r="AH139" i="4"/>
  <c r="AG139" i="4"/>
  <c r="AF139" i="4"/>
  <c r="AW138" i="4"/>
  <c r="AV138" i="4"/>
  <c r="AU138" i="4"/>
  <c r="AT138" i="4"/>
  <c r="AS138" i="4"/>
  <c r="AR138" i="4"/>
  <c r="AQ138" i="4"/>
  <c r="AP138" i="4"/>
  <c r="AO138" i="4"/>
  <c r="AN138" i="4"/>
  <c r="AM138" i="4"/>
  <c r="AL138" i="4"/>
  <c r="AK138" i="4"/>
  <c r="AJ138" i="4"/>
  <c r="AI138" i="4"/>
  <c r="AH138" i="4"/>
  <c r="AG138" i="4"/>
  <c r="AF138" i="4"/>
  <c r="AW137" i="4"/>
  <c r="AV137" i="4"/>
  <c r="AU137" i="4"/>
  <c r="AT137" i="4"/>
  <c r="AS137" i="4"/>
  <c r="AR137" i="4"/>
  <c r="AQ137" i="4"/>
  <c r="AP137" i="4"/>
  <c r="AO137" i="4"/>
  <c r="AN137" i="4"/>
  <c r="AM137" i="4"/>
  <c r="AL137" i="4"/>
  <c r="AK137" i="4"/>
  <c r="AJ137" i="4"/>
  <c r="AI137" i="4"/>
  <c r="AH137" i="4"/>
  <c r="AG137" i="4"/>
  <c r="AF137" i="4"/>
  <c r="AW136" i="4"/>
  <c r="AV136" i="4"/>
  <c r="AU136" i="4"/>
  <c r="AT136" i="4"/>
  <c r="AS136" i="4"/>
  <c r="AR136" i="4"/>
  <c r="AQ136" i="4"/>
  <c r="AP136" i="4"/>
  <c r="AO136" i="4"/>
  <c r="AN136" i="4"/>
  <c r="AM136" i="4"/>
  <c r="AL136" i="4"/>
  <c r="AK136" i="4"/>
  <c r="AJ136" i="4"/>
  <c r="AI136" i="4"/>
  <c r="AH136" i="4"/>
  <c r="AG136" i="4"/>
  <c r="AF136" i="4"/>
  <c r="AW135" i="4"/>
  <c r="AV135" i="4"/>
  <c r="AU135" i="4"/>
  <c r="AT135" i="4"/>
  <c r="AS135" i="4"/>
  <c r="AR135" i="4"/>
  <c r="AQ135" i="4"/>
  <c r="AP135" i="4"/>
  <c r="AO135" i="4"/>
  <c r="AN135" i="4"/>
  <c r="AM135" i="4"/>
  <c r="AL135" i="4"/>
  <c r="AK135" i="4"/>
  <c r="AJ135" i="4"/>
  <c r="AI135" i="4"/>
  <c r="AH135" i="4"/>
  <c r="AG135" i="4"/>
  <c r="AF135" i="4"/>
  <c r="AW134" i="4"/>
  <c r="AV134" i="4"/>
  <c r="AU134" i="4"/>
  <c r="AT134" i="4"/>
  <c r="AS134" i="4"/>
  <c r="AR134" i="4"/>
  <c r="AQ134" i="4"/>
  <c r="AP134" i="4"/>
  <c r="AO134" i="4"/>
  <c r="AN134" i="4"/>
  <c r="AM134" i="4"/>
  <c r="AL134" i="4"/>
  <c r="AK134" i="4"/>
  <c r="AJ134" i="4"/>
  <c r="AI134" i="4"/>
  <c r="AH134" i="4"/>
  <c r="AG134" i="4"/>
  <c r="AF134" i="4"/>
  <c r="AW133" i="4"/>
  <c r="AV133" i="4"/>
  <c r="AU133" i="4"/>
  <c r="AT133" i="4"/>
  <c r="AS133" i="4"/>
  <c r="AR133" i="4"/>
  <c r="AQ133" i="4"/>
  <c r="AP133" i="4"/>
  <c r="AO133" i="4"/>
  <c r="AN133" i="4"/>
  <c r="AM133" i="4"/>
  <c r="AL133" i="4"/>
  <c r="AK133" i="4"/>
  <c r="AJ133" i="4"/>
  <c r="AI133" i="4"/>
  <c r="AH133" i="4"/>
  <c r="AG133" i="4"/>
  <c r="AF133" i="4"/>
  <c r="AW132" i="4"/>
  <c r="AV132" i="4"/>
  <c r="AU132" i="4"/>
  <c r="AT132" i="4"/>
  <c r="AS132" i="4"/>
  <c r="AR132" i="4"/>
  <c r="AQ132" i="4"/>
  <c r="AP132" i="4"/>
  <c r="AO132" i="4"/>
  <c r="AN132" i="4"/>
  <c r="AM132" i="4"/>
  <c r="AL132" i="4"/>
  <c r="AK132" i="4"/>
  <c r="AJ132" i="4"/>
  <c r="AI132" i="4"/>
  <c r="AH132" i="4"/>
  <c r="AG132" i="4"/>
  <c r="AF132" i="4"/>
  <c r="AW131" i="4"/>
  <c r="AV131" i="4"/>
  <c r="AU131" i="4"/>
  <c r="AT131" i="4"/>
  <c r="AS131" i="4"/>
  <c r="AR131" i="4"/>
  <c r="AQ131" i="4"/>
  <c r="AP131" i="4"/>
  <c r="AO131" i="4"/>
  <c r="AN131" i="4"/>
  <c r="AM131" i="4"/>
  <c r="AL131" i="4"/>
  <c r="AK131" i="4"/>
  <c r="AJ131" i="4"/>
  <c r="AI131" i="4"/>
  <c r="AH131" i="4"/>
  <c r="AG131" i="4"/>
  <c r="AF131" i="4"/>
  <c r="AW130" i="4"/>
  <c r="AV130" i="4"/>
  <c r="AU130" i="4"/>
  <c r="AT130" i="4"/>
  <c r="AS130" i="4"/>
  <c r="AR130" i="4"/>
  <c r="AQ130" i="4"/>
  <c r="AP130" i="4"/>
  <c r="AO130" i="4"/>
  <c r="AN130" i="4"/>
  <c r="AM130" i="4"/>
  <c r="AL130" i="4"/>
  <c r="AK130" i="4"/>
  <c r="AJ130" i="4"/>
  <c r="AI130" i="4"/>
  <c r="AH130" i="4"/>
  <c r="AG130" i="4"/>
  <c r="AF130" i="4"/>
  <c r="AW129" i="4"/>
  <c r="AV129" i="4"/>
  <c r="AU129" i="4"/>
  <c r="AT129" i="4"/>
  <c r="AS129" i="4"/>
  <c r="AR129" i="4"/>
  <c r="AQ129" i="4"/>
  <c r="AP129" i="4"/>
  <c r="AO129" i="4"/>
  <c r="AN129" i="4"/>
  <c r="AM129" i="4"/>
  <c r="AL129" i="4"/>
  <c r="AK129" i="4"/>
  <c r="AJ129" i="4"/>
  <c r="AI129" i="4"/>
  <c r="AH129" i="4"/>
  <c r="AG129" i="4"/>
  <c r="AF129" i="4"/>
  <c r="AW128" i="4"/>
  <c r="AV128" i="4"/>
  <c r="AU128" i="4"/>
  <c r="AT128" i="4"/>
  <c r="AS128" i="4"/>
  <c r="AR128" i="4"/>
  <c r="AQ128" i="4"/>
  <c r="AP128" i="4"/>
  <c r="AO128" i="4"/>
  <c r="AN128" i="4"/>
  <c r="AM128" i="4"/>
  <c r="AL128" i="4"/>
  <c r="AK128" i="4"/>
  <c r="AJ128" i="4"/>
  <c r="AI128" i="4"/>
  <c r="AH128" i="4"/>
  <c r="AG128" i="4"/>
  <c r="AF128" i="4"/>
  <c r="AW127" i="4"/>
  <c r="AV127" i="4"/>
  <c r="AU127" i="4"/>
  <c r="AT127" i="4"/>
  <c r="AS127" i="4"/>
  <c r="AR127" i="4"/>
  <c r="AQ127" i="4"/>
  <c r="AP127" i="4"/>
  <c r="AO127" i="4"/>
  <c r="AN127" i="4"/>
  <c r="AM127" i="4"/>
  <c r="AL127" i="4"/>
  <c r="AK127" i="4"/>
  <c r="AJ127" i="4"/>
  <c r="AI127" i="4"/>
  <c r="AH127" i="4"/>
  <c r="AG127" i="4"/>
  <c r="AF127" i="4"/>
  <c r="AW126" i="4"/>
  <c r="AV126" i="4"/>
  <c r="AU126" i="4"/>
  <c r="AT126" i="4"/>
  <c r="AS126" i="4"/>
  <c r="AR126" i="4"/>
  <c r="AQ126" i="4"/>
  <c r="AP126" i="4"/>
  <c r="AO126" i="4"/>
  <c r="AN126" i="4"/>
  <c r="AM126" i="4"/>
  <c r="AL126" i="4"/>
  <c r="AK126" i="4"/>
  <c r="AJ126" i="4"/>
  <c r="AI126" i="4"/>
  <c r="AH126" i="4"/>
  <c r="AG126" i="4"/>
  <c r="AF126" i="4"/>
  <c r="AW125" i="4"/>
  <c r="AV125" i="4"/>
  <c r="AU125" i="4"/>
  <c r="AT125" i="4"/>
  <c r="AS125" i="4"/>
  <c r="AR125" i="4"/>
  <c r="AQ125" i="4"/>
  <c r="AP125" i="4"/>
  <c r="AO125" i="4"/>
  <c r="AN125" i="4"/>
  <c r="AM125" i="4"/>
  <c r="AL125" i="4"/>
  <c r="AK125" i="4"/>
  <c r="AJ125" i="4"/>
  <c r="AI125" i="4"/>
  <c r="AH125" i="4"/>
  <c r="AG125" i="4"/>
  <c r="AF125" i="4"/>
  <c r="AW124" i="4"/>
  <c r="AV124" i="4"/>
  <c r="AU124" i="4"/>
  <c r="AT124" i="4"/>
  <c r="AS124" i="4"/>
  <c r="AR124" i="4"/>
  <c r="AQ124" i="4"/>
  <c r="AP124" i="4"/>
  <c r="AO124" i="4"/>
  <c r="AN124" i="4"/>
  <c r="AM124" i="4"/>
  <c r="AL124" i="4"/>
  <c r="AK124" i="4"/>
  <c r="AJ124" i="4"/>
  <c r="AI124" i="4"/>
  <c r="AH124" i="4"/>
  <c r="AG124" i="4"/>
  <c r="AF124" i="4"/>
  <c r="AW123" i="4"/>
  <c r="AV123" i="4"/>
  <c r="AU123" i="4"/>
  <c r="AT123" i="4"/>
  <c r="AS123" i="4"/>
  <c r="AR123" i="4"/>
  <c r="AQ123" i="4"/>
  <c r="AP123" i="4"/>
  <c r="AO123" i="4"/>
  <c r="AN123" i="4"/>
  <c r="AM123" i="4"/>
  <c r="AL123" i="4"/>
  <c r="AK123" i="4"/>
  <c r="AJ123" i="4"/>
  <c r="AI123" i="4"/>
  <c r="AH123" i="4"/>
  <c r="AG123" i="4"/>
  <c r="AF123" i="4"/>
  <c r="AW122" i="4"/>
  <c r="AV122" i="4"/>
  <c r="AU122" i="4"/>
  <c r="AT122" i="4"/>
  <c r="AS122" i="4"/>
  <c r="AR122" i="4"/>
  <c r="AQ122" i="4"/>
  <c r="AP122" i="4"/>
  <c r="AO122" i="4"/>
  <c r="AN122" i="4"/>
  <c r="AM122" i="4"/>
  <c r="AL122" i="4"/>
  <c r="AK122" i="4"/>
  <c r="AJ122" i="4"/>
  <c r="AI122" i="4"/>
  <c r="AH122" i="4"/>
  <c r="AG122" i="4"/>
  <c r="AF122" i="4"/>
  <c r="AW121" i="4"/>
  <c r="AV121" i="4"/>
  <c r="AU121" i="4"/>
  <c r="AT121" i="4"/>
  <c r="AS121" i="4"/>
  <c r="AR121" i="4"/>
  <c r="AQ121" i="4"/>
  <c r="AP121" i="4"/>
  <c r="AO121" i="4"/>
  <c r="AN121" i="4"/>
  <c r="AM121" i="4"/>
  <c r="AL121" i="4"/>
  <c r="AK121" i="4"/>
  <c r="AJ121" i="4"/>
  <c r="AI121" i="4"/>
  <c r="AH121" i="4"/>
  <c r="AG121" i="4"/>
  <c r="AF121" i="4"/>
  <c r="AW120" i="4"/>
  <c r="AV120" i="4"/>
  <c r="AU120" i="4"/>
  <c r="AT120" i="4"/>
  <c r="AS120" i="4"/>
  <c r="AR120" i="4"/>
  <c r="AQ120" i="4"/>
  <c r="AP120" i="4"/>
  <c r="AO120" i="4"/>
  <c r="AN120" i="4"/>
  <c r="AM120" i="4"/>
  <c r="AL120" i="4"/>
  <c r="AK120" i="4"/>
  <c r="AJ120" i="4"/>
  <c r="AI120" i="4"/>
  <c r="AH120" i="4"/>
  <c r="AG120" i="4"/>
  <c r="AF120" i="4"/>
  <c r="AW119" i="4"/>
  <c r="AV119" i="4"/>
  <c r="AU119" i="4"/>
  <c r="AT119" i="4"/>
  <c r="AS119" i="4"/>
  <c r="AR119" i="4"/>
  <c r="AQ119" i="4"/>
  <c r="AP119" i="4"/>
  <c r="AO119" i="4"/>
  <c r="AN119" i="4"/>
  <c r="AM119" i="4"/>
  <c r="AL119" i="4"/>
  <c r="AK119" i="4"/>
  <c r="AJ119" i="4"/>
  <c r="AI119" i="4"/>
  <c r="AH119" i="4"/>
  <c r="AG119" i="4"/>
  <c r="AF119" i="4"/>
  <c r="AW118" i="4"/>
  <c r="AV118" i="4"/>
  <c r="AU118" i="4"/>
  <c r="AT118" i="4"/>
  <c r="AS118" i="4"/>
  <c r="AR118" i="4"/>
  <c r="AQ118" i="4"/>
  <c r="AP118" i="4"/>
  <c r="AO118" i="4"/>
  <c r="AN118" i="4"/>
  <c r="AM118" i="4"/>
  <c r="AL118" i="4"/>
  <c r="AK118" i="4"/>
  <c r="AJ118" i="4"/>
  <c r="AI118" i="4"/>
  <c r="AH118" i="4"/>
  <c r="AG118" i="4"/>
  <c r="AF118" i="4"/>
  <c r="AW117" i="4"/>
  <c r="AV117" i="4"/>
  <c r="AU117" i="4"/>
  <c r="AT117" i="4"/>
  <c r="AS117" i="4"/>
  <c r="AR117" i="4"/>
  <c r="AQ117" i="4"/>
  <c r="AP117" i="4"/>
  <c r="AO117" i="4"/>
  <c r="AN117" i="4"/>
  <c r="AM117" i="4"/>
  <c r="AL117" i="4"/>
  <c r="AK117" i="4"/>
  <c r="AJ117" i="4"/>
  <c r="AI117" i="4"/>
  <c r="AH117" i="4"/>
  <c r="AG117" i="4"/>
  <c r="AF117" i="4"/>
  <c r="AW116" i="4"/>
  <c r="AV116" i="4"/>
  <c r="AU116" i="4"/>
  <c r="AT116" i="4"/>
  <c r="AS116" i="4"/>
  <c r="AR116" i="4"/>
  <c r="AQ116" i="4"/>
  <c r="AP116" i="4"/>
  <c r="AO116" i="4"/>
  <c r="AN116" i="4"/>
  <c r="AM116" i="4"/>
  <c r="AL116" i="4"/>
  <c r="AK116" i="4"/>
  <c r="AJ116" i="4"/>
  <c r="AI116" i="4"/>
  <c r="AH116" i="4"/>
  <c r="AG116" i="4"/>
  <c r="AF116" i="4"/>
  <c r="AW115" i="4"/>
  <c r="AV115" i="4"/>
  <c r="AU115" i="4"/>
  <c r="AT115" i="4"/>
  <c r="AS115" i="4"/>
  <c r="AR115" i="4"/>
  <c r="AQ115" i="4"/>
  <c r="AP115" i="4"/>
  <c r="AO115" i="4"/>
  <c r="AN115" i="4"/>
  <c r="AM115" i="4"/>
  <c r="AL115" i="4"/>
  <c r="AK115" i="4"/>
  <c r="AJ115" i="4"/>
  <c r="AI115" i="4"/>
  <c r="AH115" i="4"/>
  <c r="AG115" i="4"/>
  <c r="AF115" i="4"/>
  <c r="AW114" i="4"/>
  <c r="AV114" i="4"/>
  <c r="AU114" i="4"/>
  <c r="AT114" i="4"/>
  <c r="AS114" i="4"/>
  <c r="AR114" i="4"/>
  <c r="AQ114" i="4"/>
  <c r="AP114" i="4"/>
  <c r="AO114" i="4"/>
  <c r="AN114" i="4"/>
  <c r="AM114" i="4"/>
  <c r="AL114" i="4"/>
  <c r="AK114" i="4"/>
  <c r="AJ114" i="4"/>
  <c r="AI114" i="4"/>
  <c r="AH114" i="4"/>
  <c r="AG114" i="4"/>
  <c r="AF114" i="4"/>
  <c r="AW113" i="4"/>
  <c r="AV113" i="4"/>
  <c r="AU113" i="4"/>
  <c r="AT113" i="4"/>
  <c r="AS113" i="4"/>
  <c r="AR113" i="4"/>
  <c r="AQ113" i="4"/>
  <c r="AP113" i="4"/>
  <c r="AO113" i="4"/>
  <c r="AN113" i="4"/>
  <c r="AM113" i="4"/>
  <c r="AL113" i="4"/>
  <c r="AK113" i="4"/>
  <c r="AJ113" i="4"/>
  <c r="AI113" i="4"/>
  <c r="AH113" i="4"/>
  <c r="AG113" i="4"/>
  <c r="AF113" i="4"/>
  <c r="AW112" i="4"/>
  <c r="AV112" i="4"/>
  <c r="AU112" i="4"/>
  <c r="AT112" i="4"/>
  <c r="AS112" i="4"/>
  <c r="AR112" i="4"/>
  <c r="AQ112" i="4"/>
  <c r="AP112" i="4"/>
  <c r="AO112" i="4"/>
  <c r="AN112" i="4"/>
  <c r="AM112" i="4"/>
  <c r="AL112" i="4"/>
  <c r="AK112" i="4"/>
  <c r="AJ112" i="4"/>
  <c r="AI112" i="4"/>
  <c r="AH112" i="4"/>
  <c r="AG112" i="4"/>
  <c r="AF112" i="4"/>
  <c r="AW111" i="4"/>
  <c r="AV111" i="4"/>
  <c r="AU111" i="4"/>
  <c r="AT111" i="4"/>
  <c r="AS111" i="4"/>
  <c r="AR111" i="4"/>
  <c r="AQ111" i="4"/>
  <c r="AP111" i="4"/>
  <c r="AO111" i="4"/>
  <c r="AN111" i="4"/>
  <c r="AM111" i="4"/>
  <c r="AL111" i="4"/>
  <c r="AK111" i="4"/>
  <c r="AJ111" i="4"/>
  <c r="AI111" i="4"/>
  <c r="AH111" i="4"/>
  <c r="AG111" i="4"/>
  <c r="AF111" i="4"/>
  <c r="AW110" i="4"/>
  <c r="AV110" i="4"/>
  <c r="AU110" i="4"/>
  <c r="AT110" i="4"/>
  <c r="AS110" i="4"/>
  <c r="AR110" i="4"/>
  <c r="AQ110" i="4"/>
  <c r="AP110" i="4"/>
  <c r="AO110" i="4"/>
  <c r="AN110" i="4"/>
  <c r="AM110" i="4"/>
  <c r="AL110" i="4"/>
  <c r="AK110" i="4"/>
  <c r="AJ110" i="4"/>
  <c r="AI110" i="4"/>
  <c r="AH110" i="4"/>
  <c r="AG110" i="4"/>
  <c r="AF110" i="4"/>
  <c r="AW109" i="4"/>
  <c r="AV109" i="4"/>
  <c r="AU109" i="4"/>
  <c r="AT109" i="4"/>
  <c r="AS109" i="4"/>
  <c r="AR109" i="4"/>
  <c r="AQ109" i="4"/>
  <c r="AP109" i="4"/>
  <c r="AO109" i="4"/>
  <c r="AN109" i="4"/>
  <c r="AM109" i="4"/>
  <c r="AL109" i="4"/>
  <c r="AK109" i="4"/>
  <c r="AJ109" i="4"/>
  <c r="AI109" i="4"/>
  <c r="AH109" i="4"/>
  <c r="AG109" i="4"/>
  <c r="AF109" i="4"/>
  <c r="AW108" i="4"/>
  <c r="AV108" i="4"/>
  <c r="AU108" i="4"/>
  <c r="AT108" i="4"/>
  <c r="AS108" i="4"/>
  <c r="AR108" i="4"/>
  <c r="AQ108" i="4"/>
  <c r="AP108" i="4"/>
  <c r="AO108" i="4"/>
  <c r="AN108" i="4"/>
  <c r="AM108" i="4"/>
  <c r="AL108" i="4"/>
  <c r="AK108" i="4"/>
  <c r="AJ108" i="4"/>
  <c r="AI108" i="4"/>
  <c r="AH108" i="4"/>
  <c r="AG108" i="4"/>
  <c r="AF108" i="4"/>
  <c r="AW107" i="4"/>
  <c r="AV107" i="4"/>
  <c r="AU107" i="4"/>
  <c r="AT107" i="4"/>
  <c r="AS107" i="4"/>
  <c r="AR107" i="4"/>
  <c r="AQ107" i="4"/>
  <c r="AP107" i="4"/>
  <c r="AO107" i="4"/>
  <c r="AN107" i="4"/>
  <c r="AM107" i="4"/>
  <c r="AL107" i="4"/>
  <c r="AK107" i="4"/>
  <c r="AJ107" i="4"/>
  <c r="AI107" i="4"/>
  <c r="AH107" i="4"/>
  <c r="AG107" i="4"/>
  <c r="AF107" i="4"/>
  <c r="AW106" i="4"/>
  <c r="AV106" i="4"/>
  <c r="AU106" i="4"/>
  <c r="AT106" i="4"/>
  <c r="AS106" i="4"/>
  <c r="AR106" i="4"/>
  <c r="AQ106" i="4"/>
  <c r="AP106" i="4"/>
  <c r="AO106" i="4"/>
  <c r="AN106" i="4"/>
  <c r="AM106" i="4"/>
  <c r="AL106" i="4"/>
  <c r="AK106" i="4"/>
  <c r="AJ106" i="4"/>
  <c r="AI106" i="4"/>
  <c r="AH106" i="4"/>
  <c r="AG106" i="4"/>
  <c r="AF106" i="4"/>
  <c r="AW105" i="4"/>
  <c r="AV105" i="4"/>
  <c r="AU105" i="4"/>
  <c r="AT105" i="4"/>
  <c r="AS105" i="4"/>
  <c r="AR105" i="4"/>
  <c r="AQ105" i="4"/>
  <c r="AP105" i="4"/>
  <c r="AO105" i="4"/>
  <c r="AN105" i="4"/>
  <c r="AM105" i="4"/>
  <c r="AL105" i="4"/>
  <c r="AK105" i="4"/>
  <c r="AJ105" i="4"/>
  <c r="AI105" i="4"/>
  <c r="AH105" i="4"/>
  <c r="AG105" i="4"/>
  <c r="AF105" i="4"/>
  <c r="AW104" i="4"/>
  <c r="AV104" i="4"/>
  <c r="AU104" i="4"/>
  <c r="AT104" i="4"/>
  <c r="AS104" i="4"/>
  <c r="AR104" i="4"/>
  <c r="AQ104" i="4"/>
  <c r="AP104" i="4"/>
  <c r="AO104" i="4"/>
  <c r="AN104" i="4"/>
  <c r="AM104" i="4"/>
  <c r="AL104" i="4"/>
  <c r="AK104" i="4"/>
  <c r="AJ104" i="4"/>
  <c r="AI104" i="4"/>
  <c r="AH104" i="4"/>
  <c r="AG104" i="4"/>
  <c r="AF104" i="4"/>
  <c r="AW103" i="4"/>
  <c r="AV103" i="4"/>
  <c r="AU103" i="4"/>
  <c r="AT103" i="4"/>
  <c r="AS103" i="4"/>
  <c r="AR103" i="4"/>
  <c r="AQ103" i="4"/>
  <c r="AP103" i="4"/>
  <c r="AO103" i="4"/>
  <c r="AN103" i="4"/>
  <c r="AM103" i="4"/>
  <c r="AL103" i="4"/>
  <c r="AK103" i="4"/>
  <c r="AJ103" i="4"/>
  <c r="AI103" i="4"/>
  <c r="AH103" i="4"/>
  <c r="AG103" i="4"/>
  <c r="AF103" i="4"/>
  <c r="AW102" i="4"/>
  <c r="AV102" i="4"/>
  <c r="AU102" i="4"/>
  <c r="AT102" i="4"/>
  <c r="AS102" i="4"/>
  <c r="AR102" i="4"/>
  <c r="AQ102" i="4"/>
  <c r="AP102" i="4"/>
  <c r="AO102" i="4"/>
  <c r="AN102" i="4"/>
  <c r="AM102" i="4"/>
  <c r="AL102" i="4"/>
  <c r="AK102" i="4"/>
  <c r="AJ102" i="4"/>
  <c r="AI102" i="4"/>
  <c r="AH102" i="4"/>
  <c r="AG102" i="4"/>
  <c r="AF102" i="4"/>
  <c r="AW101" i="4"/>
  <c r="AV101" i="4"/>
  <c r="AU101" i="4"/>
  <c r="AT101" i="4"/>
  <c r="AS101" i="4"/>
  <c r="AR101" i="4"/>
  <c r="AQ101" i="4"/>
  <c r="AP101" i="4"/>
  <c r="AO101" i="4"/>
  <c r="AN101" i="4"/>
  <c r="AM101" i="4"/>
  <c r="AL101" i="4"/>
  <c r="AK101" i="4"/>
  <c r="AJ101" i="4"/>
  <c r="AI101" i="4"/>
  <c r="AH101" i="4"/>
  <c r="AG101" i="4"/>
  <c r="AF101" i="4"/>
  <c r="AW100" i="4"/>
  <c r="AV100" i="4"/>
  <c r="AU100" i="4"/>
  <c r="AT100" i="4"/>
  <c r="AS100" i="4"/>
  <c r="AR100" i="4"/>
  <c r="AQ100" i="4"/>
  <c r="AP100" i="4"/>
  <c r="AO100" i="4"/>
  <c r="AN100" i="4"/>
  <c r="AM100" i="4"/>
  <c r="AL100" i="4"/>
  <c r="AK100" i="4"/>
  <c r="AJ100" i="4"/>
  <c r="AI100" i="4"/>
  <c r="AH100" i="4"/>
  <c r="AG100" i="4"/>
  <c r="AF100" i="4"/>
  <c r="AW99" i="4"/>
  <c r="AV99" i="4"/>
  <c r="AU99" i="4"/>
  <c r="AT99" i="4"/>
  <c r="AS99" i="4"/>
  <c r="AR99" i="4"/>
  <c r="AQ99" i="4"/>
  <c r="AP99" i="4"/>
  <c r="AO99" i="4"/>
  <c r="AN99" i="4"/>
  <c r="AM99" i="4"/>
  <c r="AL99" i="4"/>
  <c r="AK99" i="4"/>
  <c r="AJ99" i="4"/>
  <c r="AI99" i="4"/>
  <c r="AH99" i="4"/>
  <c r="AG99" i="4"/>
  <c r="AF99" i="4"/>
  <c r="AW98" i="4"/>
  <c r="AV98" i="4"/>
  <c r="AU98" i="4"/>
  <c r="AT98" i="4"/>
  <c r="AS98" i="4"/>
  <c r="AR98" i="4"/>
  <c r="AQ98" i="4"/>
  <c r="AP98" i="4"/>
  <c r="AO98" i="4"/>
  <c r="AN98" i="4"/>
  <c r="AM98" i="4"/>
  <c r="AL98" i="4"/>
  <c r="AK98" i="4"/>
  <c r="AJ98" i="4"/>
  <c r="AI98" i="4"/>
  <c r="AH98" i="4"/>
  <c r="AG98" i="4"/>
  <c r="AF98" i="4"/>
  <c r="AW97" i="4"/>
  <c r="AV97" i="4"/>
  <c r="AU97" i="4"/>
  <c r="AT97" i="4"/>
  <c r="AS97" i="4"/>
  <c r="AR97" i="4"/>
  <c r="AQ97" i="4"/>
  <c r="AP97" i="4"/>
  <c r="AO97" i="4"/>
  <c r="AN97" i="4"/>
  <c r="AM97" i="4"/>
  <c r="AL97" i="4"/>
  <c r="AK97" i="4"/>
  <c r="AJ97" i="4"/>
  <c r="AI97" i="4"/>
  <c r="AH97" i="4"/>
  <c r="AG97" i="4"/>
  <c r="AF97" i="4"/>
  <c r="AW96" i="4"/>
  <c r="AV96" i="4"/>
  <c r="AU96" i="4"/>
  <c r="AT96" i="4"/>
  <c r="AS96" i="4"/>
  <c r="AR96" i="4"/>
  <c r="AQ96" i="4"/>
  <c r="AP96" i="4"/>
  <c r="AO96" i="4"/>
  <c r="AN96" i="4"/>
  <c r="AM96" i="4"/>
  <c r="AL96" i="4"/>
  <c r="AK96" i="4"/>
  <c r="AJ96" i="4"/>
  <c r="AI96" i="4"/>
  <c r="AH96" i="4"/>
  <c r="AG96" i="4"/>
  <c r="AF96" i="4"/>
  <c r="AW95" i="4"/>
  <c r="AV95" i="4"/>
  <c r="AU95" i="4"/>
  <c r="AT95" i="4"/>
  <c r="AS95" i="4"/>
  <c r="AR95" i="4"/>
  <c r="AQ95" i="4"/>
  <c r="AP95" i="4"/>
  <c r="AO95" i="4"/>
  <c r="AN95" i="4"/>
  <c r="AM95" i="4"/>
  <c r="AL95" i="4"/>
  <c r="AK95" i="4"/>
  <c r="AJ95" i="4"/>
  <c r="AI95" i="4"/>
  <c r="AH95" i="4"/>
  <c r="AG95" i="4"/>
  <c r="AF95" i="4"/>
  <c r="AW94" i="4"/>
  <c r="AV94" i="4"/>
  <c r="AU94" i="4"/>
  <c r="AT94" i="4"/>
  <c r="AS94" i="4"/>
  <c r="AR94" i="4"/>
  <c r="AQ94" i="4"/>
  <c r="AP94" i="4"/>
  <c r="AO94" i="4"/>
  <c r="AN94" i="4"/>
  <c r="AM94" i="4"/>
  <c r="AL94" i="4"/>
  <c r="AK94" i="4"/>
  <c r="AJ94" i="4"/>
  <c r="AI94" i="4"/>
  <c r="AH94" i="4"/>
  <c r="AG94" i="4"/>
  <c r="AF94" i="4"/>
  <c r="AW93" i="4"/>
  <c r="AV93" i="4"/>
  <c r="AU93" i="4"/>
  <c r="AT93" i="4"/>
  <c r="AS93" i="4"/>
  <c r="AR93" i="4"/>
  <c r="AQ93" i="4"/>
  <c r="AP93" i="4"/>
  <c r="AO93" i="4"/>
  <c r="AN93" i="4"/>
  <c r="AM93" i="4"/>
  <c r="AL93" i="4"/>
  <c r="AK93" i="4"/>
  <c r="AJ93" i="4"/>
  <c r="AI93" i="4"/>
  <c r="AH93" i="4"/>
  <c r="AG93" i="4"/>
  <c r="AF93" i="4"/>
  <c r="AW92" i="4"/>
  <c r="AV92" i="4"/>
  <c r="AU92" i="4"/>
  <c r="AT92" i="4"/>
  <c r="AS92" i="4"/>
  <c r="AR92" i="4"/>
  <c r="AQ92" i="4"/>
  <c r="AP92" i="4"/>
  <c r="AO92" i="4"/>
  <c r="AN92" i="4"/>
  <c r="AM92" i="4"/>
  <c r="AL92" i="4"/>
  <c r="AK92" i="4"/>
  <c r="AJ92" i="4"/>
  <c r="AI92" i="4"/>
  <c r="AH92" i="4"/>
  <c r="AG92" i="4"/>
  <c r="AF92" i="4"/>
  <c r="AW91" i="4"/>
  <c r="AV91" i="4"/>
  <c r="AU91" i="4"/>
  <c r="AT91" i="4"/>
  <c r="AS91" i="4"/>
  <c r="AR91" i="4"/>
  <c r="AQ91" i="4"/>
  <c r="AP91" i="4"/>
  <c r="AO91" i="4"/>
  <c r="AN91" i="4"/>
  <c r="AM91" i="4"/>
  <c r="AL91" i="4"/>
  <c r="AK91" i="4"/>
  <c r="AJ91" i="4"/>
  <c r="AI91" i="4"/>
  <c r="AH91" i="4"/>
  <c r="AG91" i="4"/>
  <c r="AF91" i="4"/>
  <c r="AW90" i="4"/>
  <c r="AV90" i="4"/>
  <c r="AU90" i="4"/>
  <c r="AT90" i="4"/>
  <c r="AS90" i="4"/>
  <c r="AR90" i="4"/>
  <c r="AQ90" i="4"/>
  <c r="AP90" i="4"/>
  <c r="AO90" i="4"/>
  <c r="AN90" i="4"/>
  <c r="AM90" i="4"/>
  <c r="AL90" i="4"/>
  <c r="AK90" i="4"/>
  <c r="AJ90" i="4"/>
  <c r="AI90" i="4"/>
  <c r="AH90" i="4"/>
  <c r="AG90" i="4"/>
  <c r="AF90" i="4"/>
  <c r="AW89" i="4"/>
  <c r="AV89" i="4"/>
  <c r="AU89" i="4"/>
  <c r="AT89" i="4"/>
  <c r="AS89" i="4"/>
  <c r="AR89" i="4"/>
  <c r="AQ89" i="4"/>
  <c r="AP89" i="4"/>
  <c r="AO89" i="4"/>
  <c r="AN89" i="4"/>
  <c r="AM89" i="4"/>
  <c r="AL89" i="4"/>
  <c r="AK89" i="4"/>
  <c r="AJ89" i="4"/>
  <c r="AI89" i="4"/>
  <c r="AH89" i="4"/>
  <c r="AG89" i="4"/>
  <c r="AF89" i="4"/>
  <c r="AW88" i="4"/>
  <c r="AV88" i="4"/>
  <c r="AU88" i="4"/>
  <c r="AT88" i="4"/>
  <c r="AS88" i="4"/>
  <c r="AR88" i="4"/>
  <c r="AQ88" i="4"/>
  <c r="AP88" i="4"/>
  <c r="AO88" i="4"/>
  <c r="AN88" i="4"/>
  <c r="AM88" i="4"/>
  <c r="AL88" i="4"/>
  <c r="AK88" i="4"/>
  <c r="AJ88" i="4"/>
  <c r="AI88" i="4"/>
  <c r="AH88" i="4"/>
  <c r="AG88" i="4"/>
  <c r="AF88" i="4"/>
  <c r="AW87" i="4"/>
  <c r="AV87" i="4"/>
  <c r="AU87" i="4"/>
  <c r="AT87" i="4"/>
  <c r="AS87" i="4"/>
  <c r="AR87" i="4"/>
  <c r="AQ87" i="4"/>
  <c r="AP87" i="4"/>
  <c r="AO87" i="4"/>
  <c r="AN87" i="4"/>
  <c r="AM87" i="4"/>
  <c r="AL87" i="4"/>
  <c r="AK87" i="4"/>
  <c r="AJ87" i="4"/>
  <c r="AI87" i="4"/>
  <c r="AH87" i="4"/>
  <c r="AG87" i="4"/>
  <c r="AF87" i="4"/>
  <c r="AW86" i="4"/>
  <c r="AV86" i="4"/>
  <c r="AU86" i="4"/>
  <c r="AT86" i="4"/>
  <c r="AS86" i="4"/>
  <c r="AR86" i="4"/>
  <c r="AQ86" i="4"/>
  <c r="AP86" i="4"/>
  <c r="AO86" i="4"/>
  <c r="AN86" i="4"/>
  <c r="AM86" i="4"/>
  <c r="AL86" i="4"/>
  <c r="AK86" i="4"/>
  <c r="AJ86" i="4"/>
  <c r="AI86" i="4"/>
  <c r="AH86" i="4"/>
  <c r="AG86" i="4"/>
  <c r="AF86" i="4"/>
  <c r="AW85" i="4"/>
  <c r="AV85" i="4"/>
  <c r="AU85" i="4"/>
  <c r="AT85" i="4"/>
  <c r="AS85" i="4"/>
  <c r="AR85" i="4"/>
  <c r="AQ85" i="4"/>
  <c r="AP85" i="4"/>
  <c r="AO85" i="4"/>
  <c r="AN85" i="4"/>
  <c r="AM85" i="4"/>
  <c r="AL85" i="4"/>
  <c r="AK85" i="4"/>
  <c r="AJ85" i="4"/>
  <c r="AI85" i="4"/>
  <c r="AH85" i="4"/>
  <c r="AG85" i="4"/>
  <c r="AF85" i="4"/>
  <c r="AW84" i="4"/>
  <c r="AV84" i="4"/>
  <c r="AU84" i="4"/>
  <c r="AT84" i="4"/>
  <c r="AS84" i="4"/>
  <c r="AR84" i="4"/>
  <c r="AQ84" i="4"/>
  <c r="AP84" i="4"/>
  <c r="AO84" i="4"/>
  <c r="AN84" i="4"/>
  <c r="AM84" i="4"/>
  <c r="AL84" i="4"/>
  <c r="AK84" i="4"/>
  <c r="AJ84" i="4"/>
  <c r="AI84" i="4"/>
  <c r="AH84" i="4"/>
  <c r="AG84" i="4"/>
  <c r="AF84" i="4"/>
  <c r="AW83" i="4"/>
  <c r="AV83" i="4"/>
  <c r="AU83" i="4"/>
  <c r="AT83" i="4"/>
  <c r="AS83" i="4"/>
  <c r="AR83" i="4"/>
  <c r="AQ83" i="4"/>
  <c r="AP83" i="4"/>
  <c r="AO83" i="4"/>
  <c r="AN83" i="4"/>
  <c r="AM83" i="4"/>
  <c r="AL83" i="4"/>
  <c r="AK83" i="4"/>
  <c r="AJ83" i="4"/>
  <c r="AI83" i="4"/>
  <c r="AH83" i="4"/>
  <c r="AG83" i="4"/>
  <c r="AF83" i="4"/>
  <c r="AW82" i="4"/>
  <c r="AV82" i="4"/>
  <c r="AU82" i="4"/>
  <c r="AT82" i="4"/>
  <c r="AS82" i="4"/>
  <c r="AR82" i="4"/>
  <c r="AQ82" i="4"/>
  <c r="AP82" i="4"/>
  <c r="AO82" i="4"/>
  <c r="AN82" i="4"/>
  <c r="AM82" i="4"/>
  <c r="AL82" i="4"/>
  <c r="AK82" i="4"/>
  <c r="AJ82" i="4"/>
  <c r="AI82" i="4"/>
  <c r="AH82" i="4"/>
  <c r="AG82" i="4"/>
  <c r="AF82" i="4"/>
  <c r="AW81" i="4"/>
  <c r="AV81" i="4"/>
  <c r="AU81" i="4"/>
  <c r="AT81" i="4"/>
  <c r="AS81" i="4"/>
  <c r="AR81" i="4"/>
  <c r="AQ81" i="4"/>
  <c r="AP81" i="4"/>
  <c r="AO81" i="4"/>
  <c r="AN81" i="4"/>
  <c r="AM81" i="4"/>
  <c r="AL81" i="4"/>
  <c r="AK81" i="4"/>
  <c r="AJ81" i="4"/>
  <c r="AI81" i="4"/>
  <c r="AH81" i="4"/>
  <c r="AG81" i="4"/>
  <c r="AF81" i="4"/>
  <c r="AW80" i="4"/>
  <c r="AV80" i="4"/>
  <c r="AU80" i="4"/>
  <c r="AT80" i="4"/>
  <c r="AS80" i="4"/>
  <c r="AR80" i="4"/>
  <c r="AQ80" i="4"/>
  <c r="AP80" i="4"/>
  <c r="AO80" i="4"/>
  <c r="AN80" i="4"/>
  <c r="AM80" i="4"/>
  <c r="AL80" i="4"/>
  <c r="AK80" i="4"/>
  <c r="AJ80" i="4"/>
  <c r="AI80" i="4"/>
  <c r="AH80" i="4"/>
  <c r="AG80" i="4"/>
  <c r="AF80" i="4"/>
  <c r="AW79" i="4"/>
  <c r="AV79" i="4"/>
  <c r="AU79" i="4"/>
  <c r="AT79" i="4"/>
  <c r="AS79" i="4"/>
  <c r="AR79" i="4"/>
  <c r="AQ79" i="4"/>
  <c r="AP79" i="4"/>
  <c r="AO79" i="4"/>
  <c r="AN79" i="4"/>
  <c r="AM79" i="4"/>
  <c r="AL79" i="4"/>
  <c r="AK79" i="4"/>
  <c r="AJ79" i="4"/>
  <c r="AI79" i="4"/>
  <c r="AH79" i="4"/>
  <c r="AG79" i="4"/>
  <c r="AF79" i="4"/>
  <c r="AW78" i="4"/>
  <c r="AV78" i="4"/>
  <c r="AU78" i="4"/>
  <c r="AT78" i="4"/>
  <c r="AS78" i="4"/>
  <c r="AR78" i="4"/>
  <c r="AQ78" i="4"/>
  <c r="AP78" i="4"/>
  <c r="AO78" i="4"/>
  <c r="AN78" i="4"/>
  <c r="AM78" i="4"/>
  <c r="AL78" i="4"/>
  <c r="AK78" i="4"/>
  <c r="AJ78" i="4"/>
  <c r="AI78" i="4"/>
  <c r="AH78" i="4"/>
  <c r="AG78" i="4"/>
  <c r="AF78" i="4"/>
  <c r="AW77" i="4"/>
  <c r="AV77" i="4"/>
  <c r="AU77" i="4"/>
  <c r="AT77" i="4"/>
  <c r="AS77" i="4"/>
  <c r="AR77" i="4"/>
  <c r="AQ77" i="4"/>
  <c r="AP77" i="4"/>
  <c r="AO77" i="4"/>
  <c r="AN77" i="4"/>
  <c r="AM77" i="4"/>
  <c r="AL77" i="4"/>
  <c r="AK77" i="4"/>
  <c r="AJ77" i="4"/>
  <c r="AI77" i="4"/>
  <c r="AH77" i="4"/>
  <c r="AG77" i="4"/>
  <c r="AF77" i="4"/>
  <c r="AW76" i="4"/>
  <c r="AV76" i="4"/>
  <c r="AU76" i="4"/>
  <c r="AT76" i="4"/>
  <c r="AS76" i="4"/>
  <c r="AR76" i="4"/>
  <c r="AQ76" i="4"/>
  <c r="AP76" i="4"/>
  <c r="AO76" i="4"/>
  <c r="AN76" i="4"/>
  <c r="AM76" i="4"/>
  <c r="AL76" i="4"/>
  <c r="AK76" i="4"/>
  <c r="AJ76" i="4"/>
  <c r="AI76" i="4"/>
  <c r="AH76" i="4"/>
  <c r="AG76" i="4"/>
  <c r="AF76" i="4"/>
  <c r="AW75" i="4"/>
  <c r="AV75" i="4"/>
  <c r="AU75" i="4"/>
  <c r="AT75" i="4"/>
  <c r="AS75" i="4"/>
  <c r="AR75" i="4"/>
  <c r="AQ75" i="4"/>
  <c r="AP75" i="4"/>
  <c r="AO75" i="4"/>
  <c r="AN75" i="4"/>
  <c r="AM75" i="4"/>
  <c r="AL75" i="4"/>
  <c r="AK75" i="4"/>
  <c r="AJ75" i="4"/>
  <c r="AI75" i="4"/>
  <c r="AH75" i="4"/>
  <c r="AG75" i="4"/>
  <c r="AF75" i="4"/>
  <c r="AW74" i="4"/>
  <c r="AV74" i="4"/>
  <c r="AU74" i="4"/>
  <c r="AT74" i="4"/>
  <c r="AS74" i="4"/>
  <c r="AR74" i="4"/>
  <c r="AQ74" i="4"/>
  <c r="AP74" i="4"/>
  <c r="AO74" i="4"/>
  <c r="AN74" i="4"/>
  <c r="AM74" i="4"/>
  <c r="AL74" i="4"/>
  <c r="AK74" i="4"/>
  <c r="AJ74" i="4"/>
  <c r="AI74" i="4"/>
  <c r="AH74" i="4"/>
  <c r="AG74" i="4"/>
  <c r="AF74" i="4"/>
  <c r="AW73" i="4"/>
  <c r="AV73" i="4"/>
  <c r="AU73" i="4"/>
  <c r="AT73" i="4"/>
  <c r="AS73" i="4"/>
  <c r="AR73" i="4"/>
  <c r="AQ73" i="4"/>
  <c r="AP73" i="4"/>
  <c r="AO73" i="4"/>
  <c r="AN73" i="4"/>
  <c r="AM73" i="4"/>
  <c r="AL73" i="4"/>
  <c r="AK73" i="4"/>
  <c r="AJ73" i="4"/>
  <c r="AI73" i="4"/>
  <c r="AH73" i="4"/>
  <c r="AG73" i="4"/>
  <c r="AF73" i="4"/>
  <c r="AW72" i="4"/>
  <c r="AV72" i="4"/>
  <c r="AU72" i="4"/>
  <c r="AT72" i="4"/>
  <c r="AS72" i="4"/>
  <c r="AR72" i="4"/>
  <c r="AQ72" i="4"/>
  <c r="AP72" i="4"/>
  <c r="AO72" i="4"/>
  <c r="AN72" i="4"/>
  <c r="AM72" i="4"/>
  <c r="AL72" i="4"/>
  <c r="AK72" i="4"/>
  <c r="AJ72" i="4"/>
  <c r="AI72" i="4"/>
  <c r="AH72" i="4"/>
  <c r="AG72" i="4"/>
  <c r="AF72" i="4"/>
  <c r="AW71" i="4"/>
  <c r="AV71" i="4"/>
  <c r="AU71" i="4"/>
  <c r="AT71" i="4"/>
  <c r="AS71" i="4"/>
  <c r="AR71" i="4"/>
  <c r="AQ71" i="4"/>
  <c r="AP71" i="4"/>
  <c r="AO71" i="4"/>
  <c r="AN71" i="4"/>
  <c r="AM71" i="4"/>
  <c r="AL71" i="4"/>
  <c r="AK71" i="4"/>
  <c r="AJ71" i="4"/>
  <c r="AI71" i="4"/>
  <c r="AH71" i="4"/>
  <c r="AG71" i="4"/>
  <c r="AF71" i="4"/>
  <c r="AW70" i="4"/>
  <c r="AV70" i="4"/>
  <c r="AU70" i="4"/>
  <c r="AT70" i="4"/>
  <c r="AS70" i="4"/>
  <c r="AR70" i="4"/>
  <c r="AQ70" i="4"/>
  <c r="AP70" i="4"/>
  <c r="AO70" i="4"/>
  <c r="AN70" i="4"/>
  <c r="AM70" i="4"/>
  <c r="AL70" i="4"/>
  <c r="AK70" i="4"/>
  <c r="AJ70" i="4"/>
  <c r="AI70" i="4"/>
  <c r="AH70" i="4"/>
  <c r="AG70" i="4"/>
  <c r="AF70" i="4"/>
  <c r="AW69" i="4"/>
  <c r="AV69" i="4"/>
  <c r="AU69" i="4"/>
  <c r="AT69" i="4"/>
  <c r="AS69" i="4"/>
  <c r="AR69" i="4"/>
  <c r="AQ69" i="4"/>
  <c r="AP69" i="4"/>
  <c r="AO69" i="4"/>
  <c r="AN69" i="4"/>
  <c r="AM69" i="4"/>
  <c r="AL69" i="4"/>
  <c r="AK69" i="4"/>
  <c r="AJ69" i="4"/>
  <c r="AI69" i="4"/>
  <c r="AH69" i="4"/>
  <c r="AG69" i="4"/>
  <c r="AF69" i="4"/>
  <c r="AW68" i="4"/>
  <c r="AV68" i="4"/>
  <c r="AU68" i="4"/>
  <c r="AT68" i="4"/>
  <c r="AS68" i="4"/>
  <c r="AR68" i="4"/>
  <c r="AQ68" i="4"/>
  <c r="AP68" i="4"/>
  <c r="AO68" i="4"/>
  <c r="AN68" i="4"/>
  <c r="AM68" i="4"/>
  <c r="AL68" i="4"/>
  <c r="AK68" i="4"/>
  <c r="AJ68" i="4"/>
  <c r="AI68" i="4"/>
  <c r="AH68" i="4"/>
  <c r="AG68" i="4"/>
  <c r="AF68" i="4"/>
  <c r="AW67" i="4"/>
  <c r="AV67" i="4"/>
  <c r="AU67" i="4"/>
  <c r="AT67" i="4"/>
  <c r="AS67" i="4"/>
  <c r="AR67" i="4"/>
  <c r="AQ67" i="4"/>
  <c r="AP67" i="4"/>
  <c r="AO67" i="4"/>
  <c r="AN67" i="4"/>
  <c r="AM67" i="4"/>
  <c r="AL67" i="4"/>
  <c r="AK67" i="4"/>
  <c r="AJ67" i="4"/>
  <c r="AI67" i="4"/>
  <c r="AH67" i="4"/>
  <c r="AG67" i="4"/>
  <c r="AF67" i="4"/>
  <c r="AW66" i="4"/>
  <c r="AV66" i="4"/>
  <c r="AU66" i="4"/>
  <c r="AT66" i="4"/>
  <c r="AS66" i="4"/>
  <c r="AR66" i="4"/>
  <c r="AQ66" i="4"/>
  <c r="AP66" i="4"/>
  <c r="AO66" i="4"/>
  <c r="AN66" i="4"/>
  <c r="AM66" i="4"/>
  <c r="AL66" i="4"/>
  <c r="AK66" i="4"/>
  <c r="AJ66" i="4"/>
  <c r="AI66" i="4"/>
  <c r="AH66" i="4"/>
  <c r="AG66" i="4"/>
  <c r="AF66" i="4"/>
  <c r="AW65" i="4"/>
  <c r="AV65" i="4"/>
  <c r="AU65" i="4"/>
  <c r="AT65" i="4"/>
  <c r="AS65" i="4"/>
  <c r="AR65" i="4"/>
  <c r="AQ65" i="4"/>
  <c r="AP65" i="4"/>
  <c r="AO65" i="4"/>
  <c r="AN65" i="4"/>
  <c r="AM65" i="4"/>
  <c r="AL65" i="4"/>
  <c r="AK65" i="4"/>
  <c r="AJ65" i="4"/>
  <c r="AI65" i="4"/>
  <c r="AH65" i="4"/>
  <c r="AG65" i="4"/>
  <c r="AF65" i="4"/>
  <c r="AW64" i="4"/>
  <c r="AV64" i="4"/>
  <c r="AU64" i="4"/>
  <c r="AT64" i="4"/>
  <c r="AS64" i="4"/>
  <c r="AR64" i="4"/>
  <c r="AQ64" i="4"/>
  <c r="AP64" i="4"/>
  <c r="AO64" i="4"/>
  <c r="AN64" i="4"/>
  <c r="AM64" i="4"/>
  <c r="AL64" i="4"/>
  <c r="AK64" i="4"/>
  <c r="AJ64" i="4"/>
  <c r="AI64" i="4"/>
  <c r="AH64" i="4"/>
  <c r="AW63" i="4"/>
  <c r="AV63" i="4"/>
  <c r="AU63" i="4"/>
  <c r="AT63" i="4"/>
  <c r="AS63" i="4"/>
  <c r="AR63" i="4"/>
  <c r="AQ63" i="4"/>
  <c r="AP63" i="4"/>
  <c r="AO63" i="4"/>
  <c r="AN63" i="4"/>
  <c r="AM63" i="4"/>
  <c r="AL63" i="4"/>
  <c r="AK63" i="4"/>
  <c r="AJ63" i="4"/>
  <c r="AI63" i="4"/>
  <c r="AH63" i="4"/>
  <c r="AW62" i="4"/>
  <c r="AV62" i="4"/>
  <c r="AU62" i="4"/>
  <c r="AT62" i="4"/>
  <c r="AS62" i="4"/>
  <c r="AR62" i="4"/>
  <c r="AQ62" i="4"/>
  <c r="AP62" i="4"/>
  <c r="AO62" i="4"/>
  <c r="AN62" i="4"/>
  <c r="AM62" i="4"/>
  <c r="AL62" i="4"/>
  <c r="AK62" i="4"/>
  <c r="AJ62" i="4"/>
  <c r="AI62" i="4"/>
  <c r="AH62" i="4"/>
  <c r="AW61" i="4"/>
  <c r="AV61" i="4"/>
  <c r="AU61" i="4"/>
  <c r="AT61" i="4"/>
  <c r="AS61" i="4"/>
  <c r="AR61" i="4"/>
  <c r="AQ61" i="4"/>
  <c r="AP61" i="4"/>
  <c r="AO61" i="4"/>
  <c r="AN61" i="4"/>
  <c r="AM61" i="4"/>
  <c r="AL61" i="4"/>
  <c r="AK61" i="4"/>
  <c r="AJ61" i="4"/>
  <c r="AI61" i="4"/>
  <c r="AH61" i="4"/>
  <c r="AW60" i="4"/>
  <c r="AV60" i="4"/>
  <c r="AU60" i="4"/>
  <c r="AT60" i="4"/>
  <c r="AS60" i="4"/>
  <c r="AR60" i="4"/>
  <c r="AQ60" i="4"/>
  <c r="AP60" i="4"/>
  <c r="AO60" i="4"/>
  <c r="AN60" i="4"/>
  <c r="AM60" i="4"/>
  <c r="AL60" i="4"/>
  <c r="AK60" i="4"/>
  <c r="AJ60" i="4"/>
  <c r="AI60" i="4"/>
  <c r="AH60" i="4"/>
  <c r="AW59" i="4"/>
  <c r="AV59" i="4"/>
  <c r="AU59" i="4"/>
  <c r="AT59" i="4"/>
  <c r="AS59" i="4"/>
  <c r="AR59" i="4"/>
  <c r="AQ59" i="4"/>
  <c r="AP59" i="4"/>
  <c r="AO59" i="4"/>
  <c r="AN59" i="4"/>
  <c r="AM59" i="4"/>
  <c r="AL59" i="4"/>
  <c r="AK59" i="4"/>
  <c r="AJ59" i="4"/>
  <c r="AI59" i="4"/>
  <c r="AH59" i="4"/>
  <c r="AW58" i="4"/>
  <c r="AV58" i="4"/>
  <c r="AU58" i="4"/>
  <c r="AT58" i="4"/>
  <c r="AS58" i="4"/>
  <c r="AR58" i="4"/>
  <c r="AQ58" i="4"/>
  <c r="AP58" i="4"/>
  <c r="AO58" i="4"/>
  <c r="AN58" i="4"/>
  <c r="AM58" i="4"/>
  <c r="AL58" i="4"/>
  <c r="AK58" i="4"/>
  <c r="AJ58" i="4"/>
  <c r="AI58" i="4"/>
  <c r="AH58" i="4"/>
  <c r="AW57" i="4"/>
  <c r="AV57" i="4"/>
  <c r="AU57" i="4"/>
  <c r="AT57" i="4"/>
  <c r="AS57" i="4"/>
  <c r="AR57" i="4"/>
  <c r="AQ57" i="4"/>
  <c r="AP57" i="4"/>
  <c r="AO57" i="4"/>
  <c r="AN57" i="4"/>
  <c r="AM57" i="4"/>
  <c r="AL57" i="4"/>
  <c r="AK57" i="4"/>
  <c r="AJ57" i="4"/>
  <c r="AI57" i="4"/>
  <c r="AH57" i="4"/>
  <c r="AW56" i="4"/>
  <c r="AV56" i="4"/>
  <c r="AU56" i="4"/>
  <c r="AT56" i="4"/>
  <c r="AS56" i="4"/>
  <c r="AR56" i="4"/>
  <c r="AQ56" i="4"/>
  <c r="AP56" i="4"/>
  <c r="AO56" i="4"/>
  <c r="AN56" i="4"/>
  <c r="AM56" i="4"/>
  <c r="AL56" i="4"/>
  <c r="AK56" i="4"/>
  <c r="AJ56" i="4"/>
  <c r="AI56" i="4"/>
  <c r="AH56" i="4"/>
  <c r="AW55" i="4"/>
  <c r="AV55" i="4"/>
  <c r="AU55" i="4"/>
  <c r="AT55" i="4"/>
  <c r="AS55" i="4"/>
  <c r="AR55" i="4"/>
  <c r="AQ55" i="4"/>
  <c r="AP55" i="4"/>
  <c r="AO55" i="4"/>
  <c r="AN55" i="4"/>
  <c r="AM55" i="4"/>
  <c r="AL55" i="4"/>
  <c r="AK55" i="4"/>
  <c r="AJ55" i="4"/>
  <c r="AI55" i="4"/>
  <c r="AH55" i="4"/>
  <c r="AW54" i="4"/>
  <c r="AV54" i="4"/>
  <c r="AU54" i="4"/>
  <c r="AT54" i="4"/>
  <c r="AS54" i="4"/>
  <c r="AR54" i="4"/>
  <c r="AQ54" i="4"/>
  <c r="AP54" i="4"/>
  <c r="AO54" i="4"/>
  <c r="AN54" i="4"/>
  <c r="AM54" i="4"/>
  <c r="AL54" i="4"/>
  <c r="AK54" i="4"/>
  <c r="AJ54" i="4"/>
  <c r="AI54" i="4"/>
  <c r="AH54" i="4"/>
  <c r="AG54" i="4"/>
  <c r="AW53" i="4"/>
  <c r="AV53" i="4"/>
  <c r="AU53" i="4"/>
  <c r="AT53" i="4"/>
  <c r="AS53" i="4"/>
  <c r="AR53" i="4"/>
  <c r="AQ53" i="4"/>
  <c r="AP53" i="4"/>
  <c r="AO53" i="4"/>
  <c r="AN53" i="4"/>
  <c r="AM53" i="4"/>
  <c r="AL53" i="4"/>
  <c r="AK53" i="4"/>
  <c r="AJ53" i="4"/>
  <c r="AI53" i="4"/>
  <c r="AH53" i="4"/>
  <c r="AG53" i="4"/>
  <c r="AW52" i="4"/>
  <c r="AV52" i="4"/>
  <c r="AU52" i="4"/>
  <c r="AT52" i="4"/>
  <c r="AS52" i="4"/>
  <c r="AR52" i="4"/>
  <c r="AQ52" i="4"/>
  <c r="AP52" i="4"/>
  <c r="AO52" i="4"/>
  <c r="AN52" i="4"/>
  <c r="AM52" i="4"/>
  <c r="AL52" i="4"/>
  <c r="AK52" i="4"/>
  <c r="AJ52" i="4"/>
  <c r="AI52" i="4"/>
  <c r="AH52" i="4"/>
  <c r="AW51" i="4"/>
  <c r="AV51" i="4"/>
  <c r="AU51" i="4"/>
  <c r="AT51" i="4"/>
  <c r="AS51" i="4"/>
  <c r="AR51" i="4"/>
  <c r="AQ51" i="4"/>
  <c r="AP51" i="4"/>
  <c r="AO51" i="4"/>
  <c r="AN51" i="4"/>
  <c r="AM51" i="4"/>
  <c r="AL51" i="4"/>
  <c r="AK51" i="4"/>
  <c r="AJ51" i="4"/>
  <c r="AI51" i="4"/>
  <c r="AH51" i="4"/>
  <c r="AW50" i="4"/>
  <c r="AV50" i="4"/>
  <c r="AU50" i="4"/>
  <c r="AT50" i="4"/>
  <c r="AS50" i="4"/>
  <c r="AR50" i="4"/>
  <c r="AQ50" i="4"/>
  <c r="AP50" i="4"/>
  <c r="AO50" i="4"/>
  <c r="AN50" i="4"/>
  <c r="AM50" i="4"/>
  <c r="AL50" i="4"/>
  <c r="AK50" i="4"/>
  <c r="AJ50" i="4"/>
  <c r="AI50" i="4"/>
  <c r="AH50" i="4"/>
  <c r="AW49" i="4"/>
  <c r="AV49" i="4"/>
  <c r="AU49" i="4"/>
  <c r="AT49" i="4"/>
  <c r="AS49" i="4"/>
  <c r="AR49" i="4"/>
  <c r="AQ49" i="4"/>
  <c r="AP49" i="4"/>
  <c r="AO49" i="4"/>
  <c r="AN49" i="4"/>
  <c r="AM49" i="4"/>
  <c r="AL49" i="4"/>
  <c r="AK49" i="4"/>
  <c r="AJ49" i="4"/>
  <c r="AI49" i="4"/>
  <c r="AH49" i="4"/>
  <c r="AW48" i="4"/>
  <c r="AV48" i="4"/>
  <c r="AU48" i="4"/>
  <c r="AT48" i="4"/>
  <c r="AS48" i="4"/>
  <c r="AR48" i="4"/>
  <c r="AQ48" i="4"/>
  <c r="AP48" i="4"/>
  <c r="AO48" i="4"/>
  <c r="AN48" i="4"/>
  <c r="AM48" i="4"/>
  <c r="AL48" i="4"/>
  <c r="AK48" i="4"/>
  <c r="AJ48" i="4"/>
  <c r="AI48" i="4"/>
  <c r="AH48" i="4"/>
  <c r="AG48" i="4"/>
  <c r="AW47" i="4"/>
  <c r="AV47" i="4"/>
  <c r="AU47" i="4"/>
  <c r="AT47" i="4"/>
  <c r="AS47" i="4"/>
  <c r="AR47" i="4"/>
  <c r="AQ47" i="4"/>
  <c r="AP47" i="4"/>
  <c r="AO47" i="4"/>
  <c r="AN47" i="4"/>
  <c r="AM47" i="4"/>
  <c r="AL47" i="4"/>
  <c r="AK47" i="4"/>
  <c r="AJ47" i="4"/>
  <c r="AI47" i="4"/>
  <c r="AH47" i="4"/>
  <c r="AW46" i="4"/>
  <c r="AV46" i="4"/>
  <c r="AU46" i="4"/>
  <c r="AT46" i="4"/>
  <c r="AS46" i="4"/>
  <c r="AR46" i="4"/>
  <c r="AQ46" i="4"/>
  <c r="AP46" i="4"/>
  <c r="AO46" i="4"/>
  <c r="AN46" i="4"/>
  <c r="AM46" i="4"/>
  <c r="AL46" i="4"/>
  <c r="AK46" i="4"/>
  <c r="AJ46" i="4"/>
  <c r="AI46" i="4"/>
  <c r="AH46" i="4"/>
  <c r="AW45" i="4"/>
  <c r="AV45" i="4"/>
  <c r="AU45" i="4"/>
  <c r="AT45" i="4"/>
  <c r="AS45" i="4"/>
  <c r="AR45" i="4"/>
  <c r="AQ45" i="4"/>
  <c r="AP45" i="4"/>
  <c r="AO45" i="4"/>
  <c r="AN45" i="4"/>
  <c r="AM45" i="4"/>
  <c r="AL45" i="4"/>
  <c r="AK45" i="4"/>
  <c r="AJ45" i="4"/>
  <c r="AI45" i="4"/>
  <c r="AH45" i="4"/>
  <c r="AW44" i="4"/>
  <c r="AV44" i="4"/>
  <c r="AU44" i="4"/>
  <c r="AT44" i="4"/>
  <c r="AS44" i="4"/>
  <c r="AR44" i="4"/>
  <c r="AQ44" i="4"/>
  <c r="AP44" i="4"/>
  <c r="AO44" i="4"/>
  <c r="AN44" i="4"/>
  <c r="AM44" i="4"/>
  <c r="AL44" i="4"/>
  <c r="AK44" i="4"/>
  <c r="AJ44" i="4"/>
  <c r="AI44" i="4"/>
  <c r="AH44" i="4"/>
  <c r="AW43" i="4"/>
  <c r="AV43" i="4"/>
  <c r="AU43" i="4"/>
  <c r="AT43" i="4"/>
  <c r="AS43" i="4"/>
  <c r="AR43" i="4"/>
  <c r="AQ43" i="4"/>
  <c r="AP43" i="4"/>
  <c r="AO43" i="4"/>
  <c r="AN43" i="4"/>
  <c r="AM43" i="4"/>
  <c r="AL43" i="4"/>
  <c r="AK43" i="4"/>
  <c r="AJ43" i="4"/>
  <c r="AI43" i="4"/>
  <c r="AH43" i="4"/>
  <c r="AW42" i="4"/>
  <c r="AV42" i="4"/>
  <c r="AU42" i="4"/>
  <c r="AT42" i="4"/>
  <c r="AS42" i="4"/>
  <c r="AR42" i="4"/>
  <c r="AQ42" i="4"/>
  <c r="AP42" i="4"/>
  <c r="AO42" i="4"/>
  <c r="AN42" i="4"/>
  <c r="AM42" i="4"/>
  <c r="AL42" i="4"/>
  <c r="AK42" i="4"/>
  <c r="AJ42" i="4"/>
  <c r="AI42" i="4"/>
  <c r="AH42" i="4"/>
  <c r="AG42" i="4"/>
  <c r="AW41" i="4"/>
  <c r="AV41" i="4"/>
  <c r="AU41" i="4"/>
  <c r="AT41" i="4"/>
  <c r="AS41" i="4"/>
  <c r="AR41" i="4"/>
  <c r="AQ41" i="4"/>
  <c r="AP41" i="4"/>
  <c r="AO41" i="4"/>
  <c r="AN41" i="4"/>
  <c r="AM41" i="4"/>
  <c r="AL41" i="4"/>
  <c r="AK41" i="4"/>
  <c r="AJ41" i="4"/>
  <c r="AI41" i="4"/>
  <c r="AH41" i="4"/>
  <c r="AW40" i="4"/>
  <c r="AV40" i="4"/>
  <c r="AU40" i="4"/>
  <c r="AT40" i="4"/>
  <c r="AS40" i="4"/>
  <c r="AR40" i="4"/>
  <c r="AQ40" i="4"/>
  <c r="AP40" i="4"/>
  <c r="AO40" i="4"/>
  <c r="AN40" i="4"/>
  <c r="AM40" i="4"/>
  <c r="AL40" i="4"/>
  <c r="AK40" i="4"/>
  <c r="AJ40" i="4"/>
  <c r="AI40" i="4"/>
  <c r="AH40" i="4"/>
  <c r="AW39" i="4"/>
  <c r="AV39" i="4"/>
  <c r="AU39" i="4"/>
  <c r="AT39" i="4"/>
  <c r="AS39" i="4"/>
  <c r="AR39" i="4"/>
  <c r="AQ39" i="4"/>
  <c r="AP39" i="4"/>
  <c r="AO39" i="4"/>
  <c r="AN39" i="4"/>
  <c r="AM39" i="4"/>
  <c r="AL39" i="4"/>
  <c r="AK39" i="4"/>
  <c r="AJ39" i="4"/>
  <c r="AI39" i="4"/>
  <c r="AH39" i="4"/>
  <c r="AG39" i="4"/>
  <c r="AW38" i="4"/>
  <c r="AV38" i="4"/>
  <c r="AU38" i="4"/>
  <c r="AT38" i="4"/>
  <c r="AS38" i="4"/>
  <c r="AR38" i="4"/>
  <c r="AQ38" i="4"/>
  <c r="AP38" i="4"/>
  <c r="AO38" i="4"/>
  <c r="AN38" i="4"/>
  <c r="AM38" i="4"/>
  <c r="AL38" i="4"/>
  <c r="AK38" i="4"/>
  <c r="AJ38" i="4"/>
  <c r="AI38" i="4"/>
  <c r="AH38" i="4"/>
  <c r="AW37" i="4"/>
  <c r="AV37" i="4"/>
  <c r="AU37" i="4"/>
  <c r="AT37" i="4"/>
  <c r="AS37" i="4"/>
  <c r="AR37" i="4"/>
  <c r="AQ37" i="4"/>
  <c r="AP37" i="4"/>
  <c r="AO37" i="4"/>
  <c r="AN37" i="4"/>
  <c r="AM37" i="4"/>
  <c r="AL37" i="4"/>
  <c r="AK37" i="4"/>
  <c r="AJ37" i="4"/>
  <c r="AI37" i="4"/>
  <c r="AH37" i="4"/>
  <c r="AW36" i="4"/>
  <c r="AV36" i="4"/>
  <c r="AU36" i="4"/>
  <c r="AT36" i="4"/>
  <c r="AS36" i="4"/>
  <c r="AR36" i="4"/>
  <c r="AQ36" i="4"/>
  <c r="AP36" i="4"/>
  <c r="AO36" i="4"/>
  <c r="AN36" i="4"/>
  <c r="AM36" i="4"/>
  <c r="AL36" i="4"/>
  <c r="AK36" i="4"/>
  <c r="AJ36" i="4"/>
  <c r="AI36" i="4"/>
  <c r="AH36" i="4"/>
  <c r="AW35" i="4"/>
  <c r="AV35" i="4"/>
  <c r="AU35" i="4"/>
  <c r="AT35" i="4"/>
  <c r="AS35" i="4"/>
  <c r="AR35" i="4"/>
  <c r="AQ35" i="4"/>
  <c r="AP35" i="4"/>
  <c r="AO35" i="4"/>
  <c r="AN35" i="4"/>
  <c r="AM35" i="4"/>
  <c r="AL35" i="4"/>
  <c r="AK35" i="4"/>
  <c r="AJ35" i="4"/>
  <c r="AI35" i="4"/>
  <c r="AH35" i="4"/>
  <c r="AW34" i="4"/>
  <c r="AV34" i="4"/>
  <c r="AU34" i="4"/>
  <c r="AT34" i="4"/>
  <c r="AS34" i="4"/>
  <c r="AR34" i="4"/>
  <c r="AQ34" i="4"/>
  <c r="AP34" i="4"/>
  <c r="AO34" i="4"/>
  <c r="AN34" i="4"/>
  <c r="AM34" i="4"/>
  <c r="AL34" i="4"/>
  <c r="AK34" i="4"/>
  <c r="AJ34" i="4"/>
  <c r="AI34" i="4"/>
  <c r="AH34" i="4"/>
  <c r="AW33" i="4"/>
  <c r="AV33" i="4"/>
  <c r="AU33" i="4"/>
  <c r="AT33" i="4"/>
  <c r="AS33" i="4"/>
  <c r="AR33" i="4"/>
  <c r="AQ33" i="4"/>
  <c r="AP33" i="4"/>
  <c r="AO33" i="4"/>
  <c r="AN33" i="4"/>
  <c r="AM33" i="4"/>
  <c r="AL33" i="4"/>
  <c r="AK33" i="4"/>
  <c r="AJ33" i="4"/>
  <c r="AI33" i="4"/>
  <c r="AH33" i="4"/>
  <c r="AW32" i="4"/>
  <c r="AV32" i="4"/>
  <c r="AU32" i="4"/>
  <c r="AT32" i="4"/>
  <c r="AS32" i="4"/>
  <c r="AR32" i="4"/>
  <c r="AQ32" i="4"/>
  <c r="AP32" i="4"/>
  <c r="AO32" i="4"/>
  <c r="AN32" i="4"/>
  <c r="AM32" i="4"/>
  <c r="AL32" i="4"/>
  <c r="AK32" i="4"/>
  <c r="AJ32" i="4"/>
  <c r="AI32" i="4"/>
  <c r="AH32" i="4"/>
  <c r="AG32" i="4"/>
  <c r="AW31" i="4"/>
  <c r="AV31" i="4"/>
  <c r="AU31" i="4"/>
  <c r="AT31" i="4"/>
  <c r="AS31" i="4"/>
  <c r="AR31" i="4"/>
  <c r="AQ31" i="4"/>
  <c r="AP31" i="4"/>
  <c r="AO31" i="4"/>
  <c r="AN31" i="4"/>
  <c r="AM31" i="4"/>
  <c r="AL31" i="4"/>
  <c r="AK31" i="4"/>
  <c r="AJ31" i="4"/>
  <c r="AI31" i="4"/>
  <c r="AH31" i="4"/>
  <c r="AW30" i="4"/>
  <c r="AV30" i="4"/>
  <c r="AU30" i="4"/>
  <c r="AT30" i="4"/>
  <c r="AS30" i="4"/>
  <c r="AR30" i="4"/>
  <c r="AQ30" i="4"/>
  <c r="AP30" i="4"/>
  <c r="AO30" i="4"/>
  <c r="AN30" i="4"/>
  <c r="AM30" i="4"/>
  <c r="AL30" i="4"/>
  <c r="AK30" i="4"/>
  <c r="AJ30" i="4"/>
  <c r="AI30" i="4"/>
  <c r="AH30" i="4"/>
  <c r="AW29" i="4"/>
  <c r="AV29" i="4"/>
  <c r="AU29" i="4"/>
  <c r="AT29" i="4"/>
  <c r="AS29" i="4"/>
  <c r="AR29" i="4"/>
  <c r="AQ29" i="4"/>
  <c r="AP29" i="4"/>
  <c r="AO29" i="4"/>
  <c r="AN29" i="4"/>
  <c r="AM29" i="4"/>
  <c r="AL29" i="4"/>
  <c r="AK29" i="4"/>
  <c r="AJ29" i="4"/>
  <c r="AI29" i="4"/>
  <c r="AH29" i="4"/>
  <c r="AG29" i="4"/>
  <c r="AW28" i="4"/>
  <c r="AV28" i="4"/>
  <c r="AU28" i="4"/>
  <c r="AT28" i="4"/>
  <c r="AS28" i="4"/>
  <c r="AR28" i="4"/>
  <c r="AQ28" i="4"/>
  <c r="AP28" i="4"/>
  <c r="AO28" i="4"/>
  <c r="AN28" i="4"/>
  <c r="AM28" i="4"/>
  <c r="AL28" i="4"/>
  <c r="AK28" i="4"/>
  <c r="AJ28" i="4"/>
  <c r="AI28" i="4"/>
  <c r="AH28" i="4"/>
  <c r="AW27" i="4"/>
  <c r="AV27" i="4"/>
  <c r="AU27" i="4"/>
  <c r="AT27" i="4"/>
  <c r="AS27" i="4"/>
  <c r="AR27" i="4"/>
  <c r="AQ27" i="4"/>
  <c r="AP27" i="4"/>
  <c r="AO27" i="4"/>
  <c r="AN27" i="4"/>
  <c r="AM27" i="4"/>
  <c r="AL27" i="4"/>
  <c r="AK27" i="4"/>
  <c r="AJ27" i="4"/>
  <c r="AI27" i="4"/>
  <c r="AH27" i="4"/>
  <c r="AW26" i="4"/>
  <c r="AV26" i="4"/>
  <c r="AU26" i="4"/>
  <c r="AT26" i="4"/>
  <c r="AS26" i="4"/>
  <c r="AR26" i="4"/>
  <c r="AQ26" i="4"/>
  <c r="AP26" i="4"/>
  <c r="AO26" i="4"/>
  <c r="AN26" i="4"/>
  <c r="AM26" i="4"/>
  <c r="AL26" i="4"/>
  <c r="AK26" i="4"/>
  <c r="AJ26" i="4"/>
  <c r="AI26" i="4"/>
  <c r="AH26" i="4"/>
  <c r="AW25" i="4"/>
  <c r="AV25" i="4"/>
  <c r="AU25" i="4"/>
  <c r="AT25" i="4"/>
  <c r="AS25" i="4"/>
  <c r="AR25" i="4"/>
  <c r="AQ25" i="4"/>
  <c r="AP25" i="4"/>
  <c r="AO25" i="4"/>
  <c r="AN25" i="4"/>
  <c r="AM25" i="4"/>
  <c r="AL25" i="4"/>
  <c r="AK25" i="4"/>
  <c r="AJ25" i="4"/>
  <c r="AI25" i="4"/>
  <c r="AH25" i="4"/>
  <c r="AW24" i="4"/>
  <c r="AV24" i="4"/>
  <c r="AU24" i="4"/>
  <c r="AT24" i="4"/>
  <c r="AS24" i="4"/>
  <c r="AR24" i="4"/>
  <c r="AQ24" i="4"/>
  <c r="AP24" i="4"/>
  <c r="AO24" i="4"/>
  <c r="AN24" i="4"/>
  <c r="AM24" i="4"/>
  <c r="AL24" i="4"/>
  <c r="AK24" i="4"/>
  <c r="AJ24" i="4"/>
  <c r="AI24" i="4"/>
  <c r="AH24" i="4"/>
  <c r="AW23" i="4"/>
  <c r="AV23" i="4"/>
  <c r="AU23" i="4"/>
  <c r="AT23" i="4"/>
  <c r="AS23" i="4"/>
  <c r="AR23" i="4"/>
  <c r="AQ23" i="4"/>
  <c r="AP23" i="4"/>
  <c r="AO23" i="4"/>
  <c r="AN23" i="4"/>
  <c r="AM23" i="4"/>
  <c r="AL23" i="4"/>
  <c r="AK23" i="4"/>
  <c r="AJ23" i="4"/>
  <c r="AI23" i="4"/>
  <c r="AH23" i="4"/>
  <c r="AW22" i="4"/>
  <c r="AV22" i="4"/>
  <c r="AU22" i="4"/>
  <c r="AT22" i="4"/>
  <c r="AS22" i="4"/>
  <c r="AR22" i="4"/>
  <c r="AQ22" i="4"/>
  <c r="AP22" i="4"/>
  <c r="AO22" i="4"/>
  <c r="AN22" i="4"/>
  <c r="AM22" i="4"/>
  <c r="AL22" i="4"/>
  <c r="AK22" i="4"/>
  <c r="AJ22" i="4"/>
  <c r="AI22" i="4"/>
  <c r="AH22" i="4"/>
  <c r="AW21" i="4"/>
  <c r="AV21" i="4"/>
  <c r="AU21" i="4"/>
  <c r="AT21" i="4"/>
  <c r="AS21" i="4"/>
  <c r="AR21" i="4"/>
  <c r="AQ21" i="4"/>
  <c r="AP21" i="4"/>
  <c r="AO21" i="4"/>
  <c r="AN21" i="4"/>
  <c r="AM21" i="4"/>
  <c r="AL21" i="4"/>
  <c r="AK21" i="4"/>
  <c r="AJ21" i="4"/>
  <c r="AI21" i="4"/>
  <c r="AH21" i="4"/>
  <c r="AW20" i="4"/>
  <c r="AV20" i="4"/>
  <c r="AU20" i="4"/>
  <c r="AT20" i="4"/>
  <c r="AS20" i="4"/>
  <c r="AR20" i="4"/>
  <c r="AQ20" i="4"/>
  <c r="AP20" i="4"/>
  <c r="AO20" i="4"/>
  <c r="AN20" i="4"/>
  <c r="AM20" i="4"/>
  <c r="AL20" i="4"/>
  <c r="AK20" i="4"/>
  <c r="AJ20" i="4"/>
  <c r="AI20" i="4"/>
  <c r="AH20" i="4"/>
  <c r="AW19" i="4"/>
  <c r="AV19" i="4"/>
  <c r="AU19" i="4"/>
  <c r="AT19" i="4"/>
  <c r="AS19" i="4"/>
  <c r="AR19" i="4"/>
  <c r="AQ19" i="4"/>
  <c r="AP19" i="4"/>
  <c r="AO19" i="4"/>
  <c r="AN19" i="4"/>
  <c r="AM19" i="4"/>
  <c r="AL19" i="4"/>
  <c r="AK19" i="4"/>
  <c r="AJ19" i="4"/>
  <c r="AI19" i="4"/>
  <c r="AH19" i="4"/>
  <c r="AW18" i="4"/>
  <c r="AV18" i="4"/>
  <c r="AU18" i="4"/>
  <c r="AT18" i="4"/>
  <c r="AS18" i="4"/>
  <c r="AR18" i="4"/>
  <c r="AQ18" i="4"/>
  <c r="AP18" i="4"/>
  <c r="AO18" i="4"/>
  <c r="AN18" i="4"/>
  <c r="AM18" i="4"/>
  <c r="AL18" i="4"/>
  <c r="AK18" i="4"/>
  <c r="AJ18" i="4"/>
  <c r="AI18" i="4"/>
  <c r="AH18" i="4"/>
  <c r="AW17" i="4"/>
  <c r="AV17" i="4"/>
  <c r="AU17" i="4"/>
  <c r="AT17" i="4"/>
  <c r="AS17" i="4"/>
  <c r="AR17" i="4"/>
  <c r="AQ17" i="4"/>
  <c r="AP17" i="4"/>
  <c r="AO17" i="4"/>
  <c r="AN17" i="4"/>
  <c r="AM17" i="4"/>
  <c r="AL17" i="4"/>
  <c r="AK17" i="4"/>
  <c r="AJ17" i="4"/>
  <c r="AI17" i="4"/>
  <c r="AH17" i="4"/>
  <c r="AG17" i="4"/>
  <c r="AW16" i="4"/>
  <c r="AV16" i="4"/>
  <c r="AU16" i="4"/>
  <c r="AT16" i="4"/>
  <c r="AS16" i="4"/>
  <c r="AR16" i="4"/>
  <c r="AQ16" i="4"/>
  <c r="AP16" i="4"/>
  <c r="AO16" i="4"/>
  <c r="AN16" i="4"/>
  <c r="AM16" i="4"/>
  <c r="AL16" i="4"/>
  <c r="AK16" i="4"/>
  <c r="AJ16" i="4"/>
  <c r="AI16" i="4"/>
  <c r="AH16" i="4"/>
  <c r="AW15" i="4"/>
  <c r="AV15" i="4"/>
  <c r="AU15" i="4"/>
  <c r="AT15" i="4"/>
  <c r="AS15" i="4"/>
  <c r="AR15" i="4"/>
  <c r="AQ15" i="4"/>
  <c r="AP15" i="4"/>
  <c r="AO15" i="4"/>
  <c r="AN15" i="4"/>
  <c r="AM15" i="4"/>
  <c r="AL15" i="4"/>
  <c r="AK15" i="4"/>
  <c r="AJ15" i="4"/>
  <c r="AI15" i="4"/>
  <c r="AH15" i="4"/>
  <c r="AW14" i="4"/>
  <c r="AV14" i="4"/>
  <c r="AU14" i="4"/>
  <c r="AT14" i="4"/>
  <c r="AS14" i="4"/>
  <c r="AR14" i="4"/>
  <c r="AQ14" i="4"/>
  <c r="AP14" i="4"/>
  <c r="AO14" i="4"/>
  <c r="AN14" i="4"/>
  <c r="AM14" i="4"/>
  <c r="AL14" i="4"/>
  <c r="AK14" i="4"/>
  <c r="AJ14" i="4"/>
  <c r="AI14" i="4"/>
  <c r="AH14" i="4"/>
  <c r="AW13" i="4"/>
  <c r="AV13" i="4"/>
  <c r="AU13" i="4"/>
  <c r="AT13" i="4"/>
  <c r="AS13" i="4"/>
  <c r="AR13" i="4"/>
  <c r="AQ13" i="4"/>
  <c r="AP13" i="4"/>
  <c r="AO13" i="4"/>
  <c r="AN13" i="4"/>
  <c r="AM13" i="4"/>
  <c r="AL13" i="4"/>
  <c r="AK13" i="4"/>
  <c r="AJ13" i="4"/>
  <c r="AI13" i="4"/>
  <c r="AH13" i="4"/>
  <c r="AG13" i="4"/>
  <c r="AW12" i="4"/>
  <c r="AV12" i="4"/>
  <c r="AU12" i="4"/>
  <c r="AT12" i="4"/>
  <c r="AS12" i="4"/>
  <c r="AR12" i="4"/>
  <c r="AQ12" i="4"/>
  <c r="AP12" i="4"/>
  <c r="AO12" i="4"/>
  <c r="AN12" i="4"/>
  <c r="AM12" i="4"/>
  <c r="AL12" i="4"/>
  <c r="AK12" i="4"/>
  <c r="AJ12" i="4"/>
  <c r="AI12" i="4"/>
  <c r="AH12" i="4"/>
  <c r="AW10" i="4"/>
  <c r="AV10" i="4"/>
  <c r="AU10" i="4"/>
  <c r="AT10" i="4"/>
  <c r="AS10" i="4"/>
  <c r="AR10" i="4"/>
  <c r="AQ10" i="4"/>
  <c r="AP10" i="4"/>
  <c r="AO10" i="4"/>
  <c r="AN10" i="4"/>
  <c r="AM10" i="4"/>
  <c r="AL10" i="4"/>
  <c r="AK10" i="4"/>
  <c r="AJ10" i="4"/>
  <c r="AI10" i="4"/>
  <c r="AH10" i="4"/>
  <c r="AG10" i="4"/>
  <c r="AF10" i="4"/>
  <c r="AW11" i="4"/>
  <c r="AV11" i="4"/>
  <c r="AU11" i="4"/>
  <c r="AT11" i="4"/>
  <c r="AS11" i="4"/>
  <c r="AR11" i="4"/>
  <c r="AQ11" i="4"/>
  <c r="AP11" i="4"/>
  <c r="AO11" i="4"/>
  <c r="AN11" i="4"/>
  <c r="AM11" i="4"/>
  <c r="AL11" i="4"/>
  <c r="AK11" i="4"/>
  <c r="AJ11" i="4"/>
  <c r="AI11" i="4"/>
  <c r="AH11" i="4"/>
  <c r="H712" i="17"/>
  <c r="H711" i="17"/>
  <c r="H710" i="17"/>
  <c r="H709" i="17"/>
  <c r="H708" i="17"/>
  <c r="H707" i="17"/>
  <c r="H706" i="17"/>
  <c r="H705" i="17"/>
  <c r="H704" i="17"/>
  <c r="H703" i="17"/>
  <c r="H702" i="17"/>
  <c r="H701" i="17"/>
  <c r="H700" i="17"/>
  <c r="H699" i="17"/>
  <c r="H698" i="17"/>
  <c r="H696" i="17"/>
  <c r="H695" i="17"/>
  <c r="H694" i="17"/>
  <c r="H693" i="17"/>
  <c r="H692" i="17"/>
  <c r="H691" i="17"/>
  <c r="H690" i="17"/>
  <c r="H689" i="17"/>
  <c r="H688" i="17"/>
  <c r="H687" i="17"/>
  <c r="H686" i="17"/>
  <c r="H685" i="17"/>
  <c r="H684" i="17"/>
  <c r="H683" i="17"/>
  <c r="H682" i="17"/>
  <c r="H680" i="17"/>
  <c r="H679" i="17"/>
  <c r="H678" i="17"/>
  <c r="H677" i="17"/>
  <c r="H676" i="17"/>
  <c r="H675" i="17"/>
  <c r="H674" i="17"/>
  <c r="H673" i="17"/>
  <c r="H672" i="17"/>
  <c r="H671" i="17"/>
  <c r="H670" i="17"/>
  <c r="H669" i="17"/>
  <c r="H668" i="17"/>
  <c r="H667" i="17"/>
  <c r="H666" i="17"/>
  <c r="H664" i="17"/>
  <c r="H663" i="17"/>
  <c r="H662" i="17"/>
  <c r="H661" i="17"/>
  <c r="H660" i="17"/>
  <c r="H659" i="17"/>
  <c r="H658" i="17"/>
  <c r="H657" i="17"/>
  <c r="H656" i="17"/>
  <c r="H655" i="17"/>
  <c r="H654" i="17"/>
  <c r="H653" i="17"/>
  <c r="H652" i="17"/>
  <c r="H651" i="17"/>
  <c r="H650" i="17"/>
  <c r="H648" i="17"/>
  <c r="H647" i="17"/>
  <c r="H646" i="17"/>
  <c r="H645" i="17"/>
  <c r="H644" i="17"/>
  <c r="H643" i="17"/>
  <c r="H642" i="17"/>
  <c r="H641" i="17"/>
  <c r="H640" i="17"/>
  <c r="H639" i="17"/>
  <c r="H638" i="17"/>
  <c r="H637" i="17"/>
  <c r="H636" i="17"/>
  <c r="H635" i="17"/>
  <c r="H634" i="17"/>
  <c r="H632" i="17"/>
  <c r="H631" i="17"/>
  <c r="H630" i="17"/>
  <c r="H629" i="17"/>
  <c r="H628" i="17"/>
  <c r="H627" i="17"/>
  <c r="H626" i="17"/>
  <c r="H625" i="17"/>
  <c r="H624" i="17"/>
  <c r="H623" i="17"/>
  <c r="H622" i="17"/>
  <c r="H621" i="17"/>
  <c r="H620" i="17"/>
  <c r="H619" i="17"/>
  <c r="H618" i="17"/>
  <c r="H616" i="17"/>
  <c r="H614" i="17"/>
  <c r="H613" i="17"/>
  <c r="H612" i="17"/>
  <c r="H611" i="17"/>
  <c r="H610" i="17"/>
  <c r="H609" i="17"/>
  <c r="H608" i="17"/>
  <c r="H607" i="17"/>
  <c r="H606" i="17"/>
  <c r="H605" i="17"/>
  <c r="H604" i="17"/>
  <c r="H603" i="17"/>
  <c r="H602" i="17"/>
  <c r="H600" i="17"/>
  <c r="H599" i="17"/>
  <c r="H598" i="17"/>
  <c r="H597" i="17"/>
  <c r="H596" i="17"/>
  <c r="H595" i="17"/>
  <c r="H594" i="17"/>
  <c r="H593" i="17"/>
  <c r="H592" i="17"/>
  <c r="H591" i="17"/>
  <c r="H590" i="17"/>
  <c r="H589" i="17"/>
  <c r="H588" i="17"/>
  <c r="H587" i="17"/>
  <c r="H586" i="17"/>
  <c r="H584" i="17"/>
  <c r="H583" i="17"/>
  <c r="H582" i="17"/>
  <c r="H581" i="17"/>
  <c r="H580" i="17"/>
  <c r="H579" i="17"/>
  <c r="H578" i="17"/>
  <c r="H577" i="17"/>
  <c r="H576" i="17"/>
  <c r="H575" i="17"/>
  <c r="H574" i="17"/>
  <c r="H573" i="17"/>
  <c r="H572" i="17"/>
  <c r="H571" i="17"/>
  <c r="H570" i="17"/>
  <c r="H568" i="17"/>
  <c r="H567" i="17"/>
  <c r="H566" i="17"/>
  <c r="H565" i="17"/>
  <c r="H564" i="17"/>
  <c r="H563" i="17"/>
  <c r="H562" i="17"/>
  <c r="H561" i="17"/>
  <c r="H560" i="17"/>
  <c r="H559" i="17"/>
  <c r="H558" i="17"/>
  <c r="H557" i="17"/>
  <c r="H556" i="17"/>
  <c r="H555" i="17"/>
  <c r="H554" i="17"/>
  <c r="H552" i="17"/>
  <c r="H551" i="17"/>
  <c r="H550" i="17"/>
  <c r="H549" i="17"/>
  <c r="H548" i="17"/>
  <c r="H547" i="17"/>
  <c r="H546" i="17"/>
  <c r="H545" i="17"/>
  <c r="H544" i="17"/>
  <c r="H543" i="17"/>
  <c r="H542" i="17"/>
  <c r="H541" i="17"/>
  <c r="H540" i="17"/>
  <c r="H539" i="17"/>
  <c r="H538" i="17"/>
  <c r="H536" i="17"/>
  <c r="H535" i="17"/>
  <c r="H534" i="17"/>
  <c r="H533" i="17"/>
  <c r="H532" i="17"/>
  <c r="H531" i="17"/>
  <c r="H530" i="17"/>
  <c r="H529" i="17"/>
  <c r="H528" i="17"/>
  <c r="H527" i="17"/>
  <c r="H526" i="17"/>
  <c r="H525" i="17"/>
  <c r="H524" i="17"/>
  <c r="H523" i="17"/>
  <c r="H522" i="17"/>
  <c r="H520" i="17"/>
  <c r="H519" i="17"/>
  <c r="H518" i="17"/>
  <c r="H517" i="17"/>
  <c r="H516" i="17"/>
  <c r="H515" i="17"/>
  <c r="H514" i="17"/>
  <c r="H513" i="17"/>
  <c r="H512" i="17"/>
  <c r="H511" i="17"/>
  <c r="H510" i="17"/>
  <c r="H509" i="17"/>
  <c r="H508" i="17"/>
  <c r="H507" i="17"/>
  <c r="H506" i="17"/>
  <c r="H504" i="17"/>
  <c r="H503" i="17"/>
  <c r="H502" i="17"/>
  <c r="H501" i="17"/>
  <c r="H500" i="17"/>
  <c r="H499" i="17"/>
  <c r="H498" i="17"/>
  <c r="H497" i="17"/>
  <c r="H496" i="17"/>
  <c r="H495" i="17"/>
  <c r="H494" i="17"/>
  <c r="H493" i="17"/>
  <c r="H492" i="17"/>
  <c r="H491" i="17"/>
  <c r="H490" i="17"/>
  <c r="H488" i="17"/>
  <c r="H487" i="17"/>
  <c r="H486" i="17"/>
  <c r="H485" i="17"/>
  <c r="H484" i="17"/>
  <c r="H483" i="17"/>
  <c r="H482" i="17"/>
  <c r="H481" i="17"/>
  <c r="H480" i="17"/>
  <c r="H479" i="17"/>
  <c r="H478" i="17"/>
  <c r="H477" i="17"/>
  <c r="H476" i="17"/>
  <c r="H475" i="17"/>
  <c r="H474" i="17"/>
  <c r="H472" i="17"/>
  <c r="H471" i="17"/>
  <c r="H470" i="17"/>
  <c r="H469" i="17"/>
  <c r="H468" i="17"/>
  <c r="H467" i="17"/>
  <c r="H466" i="17"/>
  <c r="H465" i="17"/>
  <c r="H464" i="17"/>
  <c r="H463" i="17"/>
  <c r="H462" i="17"/>
  <c r="H461" i="17"/>
  <c r="H460" i="17"/>
  <c r="H459" i="17"/>
  <c r="H458" i="17"/>
  <c r="H456" i="17"/>
  <c r="H455" i="17"/>
  <c r="H454" i="17"/>
  <c r="H453" i="17"/>
  <c r="H452" i="17"/>
  <c r="H451" i="17"/>
  <c r="H450" i="17"/>
  <c r="H449" i="17"/>
  <c r="H448" i="17"/>
  <c r="H447" i="17"/>
  <c r="H446" i="17"/>
  <c r="H445" i="17"/>
  <c r="H444" i="17"/>
  <c r="H443" i="17"/>
  <c r="H442" i="17"/>
  <c r="H440" i="17"/>
  <c r="H439" i="17"/>
  <c r="H438" i="17"/>
  <c r="H437" i="17"/>
  <c r="H436" i="17"/>
  <c r="H435" i="17"/>
  <c r="H434" i="17"/>
  <c r="H433" i="17"/>
  <c r="H432" i="17"/>
  <c r="H431" i="17"/>
  <c r="H430" i="17"/>
  <c r="H429" i="17"/>
  <c r="H428" i="17"/>
  <c r="H427" i="17"/>
  <c r="H426" i="17"/>
  <c r="H424" i="17"/>
  <c r="H423" i="17"/>
  <c r="H422" i="17"/>
  <c r="H421" i="17"/>
  <c r="H420" i="17"/>
  <c r="H419" i="17"/>
  <c r="H418" i="17"/>
  <c r="H417" i="17"/>
  <c r="H416" i="17"/>
  <c r="H415" i="17"/>
  <c r="H414" i="17"/>
  <c r="H413" i="17"/>
  <c r="H412" i="17"/>
  <c r="H411" i="17"/>
  <c r="H410" i="17"/>
  <c r="H408" i="17"/>
  <c r="H407" i="17"/>
  <c r="H406" i="17"/>
  <c r="H405" i="17"/>
  <c r="H404" i="17"/>
  <c r="H403" i="17"/>
  <c r="H402" i="17"/>
  <c r="H401" i="17"/>
  <c r="H400" i="17"/>
  <c r="H399" i="17"/>
  <c r="H398" i="17"/>
  <c r="H397" i="17"/>
  <c r="H396" i="17"/>
  <c r="H395" i="17"/>
  <c r="H394" i="17"/>
  <c r="H392" i="17"/>
  <c r="H391" i="17"/>
  <c r="H390" i="17"/>
  <c r="H389" i="17"/>
  <c r="H388" i="17"/>
  <c r="H387" i="17"/>
  <c r="H386" i="17"/>
  <c r="H385" i="17"/>
  <c r="H384" i="17"/>
  <c r="H383" i="17"/>
  <c r="H382" i="17"/>
  <c r="H381" i="17"/>
  <c r="H380" i="17"/>
  <c r="H379" i="17"/>
  <c r="H378" i="17"/>
  <c r="H376" i="17"/>
  <c r="H375" i="17"/>
  <c r="H374" i="17"/>
  <c r="H373" i="17"/>
  <c r="H372" i="17"/>
  <c r="H371" i="17"/>
  <c r="H370" i="17"/>
  <c r="H369" i="17"/>
  <c r="H368" i="17"/>
  <c r="H367" i="17"/>
  <c r="H366" i="17"/>
  <c r="H365" i="17"/>
  <c r="H364" i="17"/>
  <c r="H363" i="17"/>
  <c r="H362" i="17"/>
  <c r="H360" i="17"/>
  <c r="H359" i="17"/>
  <c r="H358" i="17"/>
  <c r="H357" i="17"/>
  <c r="H356" i="17"/>
  <c r="H355" i="17"/>
  <c r="H354" i="17"/>
  <c r="H353" i="17"/>
  <c r="H352" i="17"/>
  <c r="H351" i="17"/>
  <c r="H350" i="17"/>
  <c r="H349" i="17"/>
  <c r="H347" i="17"/>
  <c r="H346" i="17"/>
  <c r="H344" i="17"/>
  <c r="H343" i="17"/>
  <c r="H342" i="17"/>
  <c r="H341" i="17"/>
  <c r="H340" i="17"/>
  <c r="H339" i="17"/>
  <c r="H338" i="17"/>
  <c r="H337" i="17"/>
  <c r="H336" i="17"/>
  <c r="H335" i="17"/>
  <c r="H334" i="17"/>
  <c r="H333" i="17"/>
  <c r="H332" i="17"/>
  <c r="H331" i="17"/>
  <c r="H330" i="17"/>
  <c r="H328" i="17"/>
  <c r="H327" i="17"/>
  <c r="H326" i="17"/>
  <c r="H325" i="17"/>
  <c r="H324" i="17"/>
  <c r="H323" i="17"/>
  <c r="H322" i="17"/>
  <c r="H321" i="17"/>
  <c r="H320" i="17"/>
  <c r="H319" i="17"/>
  <c r="H318" i="17"/>
  <c r="H317" i="17"/>
  <c r="H316" i="17"/>
  <c r="H315" i="17"/>
  <c r="H314" i="17"/>
  <c r="H312" i="17"/>
  <c r="H311" i="17"/>
  <c r="H310" i="17"/>
  <c r="H309" i="17"/>
  <c r="H308" i="17"/>
  <c r="H307" i="17"/>
  <c r="H306" i="17"/>
  <c r="H296" i="17"/>
  <c r="H295" i="17"/>
  <c r="H294" i="17"/>
  <c r="H293" i="17"/>
  <c r="H292" i="17"/>
  <c r="H291" i="17"/>
  <c r="H290" i="17"/>
  <c r="H289" i="17"/>
  <c r="H288" i="17"/>
  <c r="H287" i="17"/>
  <c r="H286" i="17"/>
  <c r="H285" i="17"/>
  <c r="H284" i="17"/>
  <c r="H283" i="17"/>
  <c r="H282" i="17"/>
  <c r="H272" i="17"/>
  <c r="H271" i="17"/>
  <c r="H270" i="17"/>
  <c r="H269" i="17"/>
  <c r="H268" i="17"/>
  <c r="H267" i="17"/>
  <c r="H266" i="17"/>
  <c r="H264" i="17"/>
  <c r="H263" i="17"/>
  <c r="H262" i="17"/>
  <c r="H261" i="17"/>
  <c r="H260" i="17"/>
  <c r="H259" i="17"/>
  <c r="H258" i="17"/>
  <c r="H248" i="17"/>
  <c r="H247" i="17"/>
  <c r="H246" i="17"/>
  <c r="H245" i="17"/>
  <c r="H244" i="17"/>
  <c r="H243" i="17"/>
  <c r="H242" i="17"/>
  <c r="H241" i="17"/>
  <c r="H240" i="17"/>
  <c r="H239" i="17"/>
  <c r="H238" i="17"/>
  <c r="H237" i="17"/>
  <c r="H236" i="17"/>
  <c r="H235" i="17"/>
  <c r="H234" i="17"/>
  <c r="H224" i="17"/>
  <c r="H223" i="17"/>
  <c r="H222" i="17"/>
  <c r="H221" i="17"/>
  <c r="H220" i="17"/>
  <c r="H219" i="17"/>
  <c r="H218" i="17"/>
  <c r="H216" i="17"/>
  <c r="H215" i="17"/>
  <c r="H214" i="17"/>
  <c r="H213" i="17"/>
  <c r="H212" i="17"/>
  <c r="H211" i="17"/>
  <c r="H210" i="17"/>
  <c r="H200" i="17"/>
  <c r="H199" i="17"/>
  <c r="H198" i="17"/>
  <c r="H197" i="17"/>
  <c r="H196" i="17"/>
  <c r="H195" i="17"/>
  <c r="H194" i="17"/>
  <c r="H193" i="17"/>
  <c r="H192" i="17"/>
  <c r="H191" i="17"/>
  <c r="H190" i="17"/>
  <c r="H189" i="17"/>
  <c r="H188" i="17"/>
  <c r="H187" i="17"/>
  <c r="H186" i="17"/>
  <c r="H176" i="17"/>
  <c r="H175" i="17"/>
  <c r="H174" i="17"/>
  <c r="H173" i="17"/>
  <c r="H172" i="17"/>
  <c r="H171" i="17"/>
  <c r="H170" i="17"/>
  <c r="H168" i="17"/>
  <c r="H167" i="17"/>
  <c r="H166" i="17"/>
  <c r="H165" i="17"/>
  <c r="H164" i="17"/>
  <c r="H163" i="17"/>
  <c r="H162" i="17"/>
  <c r="H152" i="17"/>
  <c r="H151" i="17"/>
  <c r="H150" i="17"/>
  <c r="H149" i="17"/>
  <c r="H148" i="17"/>
  <c r="H147" i="17"/>
  <c r="H146" i="17"/>
  <c r="H145" i="17"/>
  <c r="H144" i="17"/>
  <c r="H143" i="17"/>
  <c r="H142" i="17"/>
  <c r="H141" i="17"/>
  <c r="H140" i="17"/>
  <c r="H139" i="17"/>
  <c r="H138" i="17"/>
  <c r="H128" i="17"/>
  <c r="H127" i="17"/>
  <c r="H126" i="17"/>
  <c r="H125" i="17"/>
  <c r="H124" i="17"/>
  <c r="H123" i="17"/>
  <c r="H122" i="17"/>
  <c r="H120" i="17"/>
  <c r="H119" i="17"/>
  <c r="H118" i="17"/>
  <c r="H117" i="17"/>
  <c r="H116" i="17"/>
  <c r="H115" i="17"/>
  <c r="H114" i="17"/>
  <c r="H104" i="17"/>
  <c r="H103" i="17"/>
  <c r="H102" i="17"/>
  <c r="H101" i="17"/>
  <c r="H100" i="17"/>
  <c r="H99" i="17"/>
  <c r="H98" i="17"/>
  <c r="H97" i="17"/>
  <c r="H96" i="17"/>
  <c r="H95" i="17"/>
  <c r="H94" i="17"/>
  <c r="H93" i="17"/>
  <c r="H92" i="17"/>
  <c r="H91" i="17"/>
  <c r="H90" i="17"/>
  <c r="H80" i="17"/>
  <c r="H79" i="17"/>
  <c r="H78" i="17"/>
  <c r="H77" i="17"/>
  <c r="H76" i="17"/>
  <c r="H75" i="17"/>
  <c r="H74" i="17"/>
  <c r="H72" i="17"/>
  <c r="H71" i="17"/>
  <c r="H70" i="17"/>
  <c r="H69" i="17"/>
  <c r="H68" i="17"/>
  <c r="H67" i="17"/>
  <c r="H66" i="17"/>
  <c r="H56" i="17"/>
  <c r="H55" i="17"/>
  <c r="H54" i="17"/>
  <c r="H53" i="17"/>
  <c r="H52" i="17"/>
  <c r="H51" i="17"/>
  <c r="H50" i="17"/>
  <c r="H49" i="17"/>
  <c r="H48" i="17"/>
  <c r="H47" i="17"/>
  <c r="H46" i="17"/>
  <c r="H45" i="17"/>
  <c r="H44" i="17"/>
  <c r="H43" i="17"/>
  <c r="H42" i="17"/>
  <c r="H32" i="17"/>
  <c r="H31" i="17"/>
  <c r="H30" i="17"/>
  <c r="H29" i="17"/>
  <c r="H28" i="17"/>
  <c r="H27" i="17"/>
  <c r="H26" i="17"/>
  <c r="H25" i="17"/>
  <c r="H24" i="17"/>
  <c r="H23" i="17"/>
  <c r="H22" i="17"/>
  <c r="H21" i="17"/>
  <c r="H20" i="17"/>
  <c r="H19" i="17"/>
  <c r="H18" i="17"/>
  <c r="H13" i="17"/>
  <c r="H12" i="17"/>
  <c r="H11" i="17"/>
  <c r="H121" i="17" l="1"/>
  <c r="H73" i="17"/>
  <c r="H265" i="17"/>
  <c r="H217" i="17"/>
  <c r="H169" i="17"/>
  <c r="R33" i="11"/>
  <c r="R58" i="11"/>
  <c r="H81" i="17"/>
  <c r="H82" i="17"/>
  <c r="H250" i="17"/>
  <c r="H35" i="17"/>
  <c r="H83" i="17"/>
  <c r="H131" i="17"/>
  <c r="H155" i="17"/>
  <c r="H179" i="17"/>
  <c r="H203" i="17"/>
  <c r="H227" i="17"/>
  <c r="H275" i="17"/>
  <c r="H299" i="17"/>
  <c r="H36" i="17"/>
  <c r="H60" i="17"/>
  <c r="H84" i="17"/>
  <c r="H108" i="17"/>
  <c r="H132" i="17"/>
  <c r="H156" i="17"/>
  <c r="H180" i="17"/>
  <c r="H204" i="17"/>
  <c r="H228" i="17"/>
  <c r="H252" i="17"/>
  <c r="H276" i="17"/>
  <c r="H300" i="17"/>
  <c r="H129" i="17"/>
  <c r="H130" i="17"/>
  <c r="H85" i="17"/>
  <c r="H181" i="17"/>
  <c r="H38" i="17"/>
  <c r="H62" i="17"/>
  <c r="H86" i="17"/>
  <c r="H110" i="17"/>
  <c r="H158" i="17"/>
  <c r="H182" i="17"/>
  <c r="H206" i="17"/>
  <c r="H230" i="17"/>
  <c r="H254" i="17"/>
  <c r="H278" i="17"/>
  <c r="H302" i="17"/>
  <c r="H177" i="17"/>
  <c r="H34" i="17"/>
  <c r="H133" i="17"/>
  <c r="H39" i="17"/>
  <c r="H63" i="17"/>
  <c r="H87" i="17"/>
  <c r="H111" i="17"/>
  <c r="H135" i="17"/>
  <c r="H159" i="17"/>
  <c r="H183" i="17"/>
  <c r="H207" i="17"/>
  <c r="H231" i="17"/>
  <c r="H255" i="17"/>
  <c r="H279" i="17"/>
  <c r="H303" i="17"/>
  <c r="H226" i="17"/>
  <c r="H205" i="17"/>
  <c r="H40" i="17"/>
  <c r="H64" i="17"/>
  <c r="H88" i="17"/>
  <c r="H112" i="17"/>
  <c r="H136" i="17"/>
  <c r="H160" i="17"/>
  <c r="H184" i="17"/>
  <c r="H232" i="17"/>
  <c r="H256" i="17"/>
  <c r="H280" i="17"/>
  <c r="H304" i="17"/>
  <c r="H105" i="17"/>
  <c r="H106" i="17"/>
  <c r="H61" i="17"/>
  <c r="H253" i="17"/>
  <c r="H41" i="17"/>
  <c r="H65" i="17"/>
  <c r="H89" i="17"/>
  <c r="H113" i="17"/>
  <c r="H137" i="17"/>
  <c r="H161" i="17"/>
  <c r="H185" i="17"/>
  <c r="H209" i="17"/>
  <c r="H233" i="17"/>
  <c r="H257" i="17"/>
  <c r="H281" i="17"/>
  <c r="H305" i="17"/>
  <c r="H57" i="17"/>
  <c r="H225" i="17"/>
  <c r="H298" i="17"/>
  <c r="H37" i="17"/>
  <c r="H301" i="17"/>
  <c r="H249" i="17"/>
  <c r="H274" i="17"/>
  <c r="H157" i="17"/>
  <c r="H201" i="17"/>
  <c r="H154" i="17"/>
  <c r="H109" i="17"/>
  <c r="H229" i="17"/>
  <c r="H153" i="17"/>
  <c r="H202" i="17"/>
  <c r="H277" i="17"/>
  <c r="H273" i="17"/>
  <c r="H59" i="17"/>
  <c r="H107" i="17"/>
  <c r="H251" i="17"/>
  <c r="H17" i="17"/>
  <c r="R17" i="11"/>
  <c r="R16" i="11"/>
  <c r="R15" i="11"/>
  <c r="AU15" i="5" l="1"/>
  <c r="AB713" i="4" l="1"/>
  <c r="AB712" i="4"/>
  <c r="AB711" i="4"/>
  <c r="AB710" i="4"/>
  <c r="AB709" i="4"/>
  <c r="AB708" i="4"/>
  <c r="AB707" i="4"/>
  <c r="AB706" i="4"/>
  <c r="AB705" i="4"/>
  <c r="AB704" i="4"/>
  <c r="AB703" i="4"/>
  <c r="AB702" i="4"/>
  <c r="AB701" i="4"/>
  <c r="AB700" i="4"/>
  <c r="AB699" i="4"/>
  <c r="AB698" i="4"/>
  <c r="AB697" i="4"/>
  <c r="AB696" i="4"/>
  <c r="AB695" i="4"/>
  <c r="AB694" i="4"/>
  <c r="AB693" i="4"/>
  <c r="AB692" i="4"/>
  <c r="AB691" i="4"/>
  <c r="AB690" i="4"/>
  <c r="AB689" i="4"/>
  <c r="AB688" i="4"/>
  <c r="AB687" i="4"/>
  <c r="AB686" i="4"/>
  <c r="AB685" i="4"/>
  <c r="AB684" i="4"/>
  <c r="AB683" i="4"/>
  <c r="AB682" i="4"/>
  <c r="AB681" i="4"/>
  <c r="AB680" i="4"/>
  <c r="AB679" i="4"/>
  <c r="AB678" i="4"/>
  <c r="AB677" i="4"/>
  <c r="AB676" i="4"/>
  <c r="AB675" i="4"/>
  <c r="AB674" i="4"/>
  <c r="AB673" i="4"/>
  <c r="AB672" i="4"/>
  <c r="AB671" i="4"/>
  <c r="AB670" i="4"/>
  <c r="AB669" i="4"/>
  <c r="AB668" i="4"/>
  <c r="AB667" i="4"/>
  <c r="AB666" i="4"/>
  <c r="AB665" i="4"/>
  <c r="AB664" i="4"/>
  <c r="AB663" i="4"/>
  <c r="AB662" i="4"/>
  <c r="AB661" i="4"/>
  <c r="AB660" i="4"/>
  <c r="AB659" i="4"/>
  <c r="AB658" i="4"/>
  <c r="AB657" i="4"/>
  <c r="AB656" i="4"/>
  <c r="AB655" i="4"/>
  <c r="AB654" i="4"/>
  <c r="AB653" i="4"/>
  <c r="AB652" i="4"/>
  <c r="AB651" i="4"/>
  <c r="AB650" i="4"/>
  <c r="AB649" i="4"/>
  <c r="AB648" i="4"/>
  <c r="AB647" i="4"/>
  <c r="AB646" i="4"/>
  <c r="AB645" i="4"/>
  <c r="AB644" i="4"/>
  <c r="AB643" i="4"/>
  <c r="AB642" i="4"/>
  <c r="AB641" i="4"/>
  <c r="AB640" i="4"/>
  <c r="AB639" i="4"/>
  <c r="AB638" i="4"/>
  <c r="AB637" i="4"/>
  <c r="AB636" i="4"/>
  <c r="AB635" i="4"/>
  <c r="AB634" i="4"/>
  <c r="AB633" i="4"/>
  <c r="AB632" i="4"/>
  <c r="AB631" i="4"/>
  <c r="AB630" i="4"/>
  <c r="AB629" i="4"/>
  <c r="AB628" i="4"/>
  <c r="AB627" i="4"/>
  <c r="AB626" i="4"/>
  <c r="AB625" i="4"/>
  <c r="AB624" i="4"/>
  <c r="AB623" i="4"/>
  <c r="AB622" i="4"/>
  <c r="AB621" i="4"/>
  <c r="AB620" i="4"/>
  <c r="AB619" i="4"/>
  <c r="AB618" i="4"/>
  <c r="AB617" i="4"/>
  <c r="AB616" i="4"/>
  <c r="AB615" i="4"/>
  <c r="AB614" i="4"/>
  <c r="AB613" i="4"/>
  <c r="AB612" i="4"/>
  <c r="AB611" i="4"/>
  <c r="AB610" i="4"/>
  <c r="AB609" i="4"/>
  <c r="AB608" i="4"/>
  <c r="AB607" i="4"/>
  <c r="AB606" i="4"/>
  <c r="AB605" i="4"/>
  <c r="AB604" i="4"/>
  <c r="AB603" i="4"/>
  <c r="AB602" i="4"/>
  <c r="AB601" i="4"/>
  <c r="AB600" i="4"/>
  <c r="AB599" i="4"/>
  <c r="AB598" i="4"/>
  <c r="AB597" i="4"/>
  <c r="AB596" i="4"/>
  <c r="AB595" i="4"/>
  <c r="AB594" i="4"/>
  <c r="AB593" i="4"/>
  <c r="AB592" i="4"/>
  <c r="AB591" i="4"/>
  <c r="AB590" i="4"/>
  <c r="AB589" i="4"/>
  <c r="AB588" i="4"/>
  <c r="AB587" i="4"/>
  <c r="AB586" i="4"/>
  <c r="AB585" i="4"/>
  <c r="AB584" i="4"/>
  <c r="AB583" i="4"/>
  <c r="AB582" i="4"/>
  <c r="AB581" i="4"/>
  <c r="AB580" i="4"/>
  <c r="AB579" i="4"/>
  <c r="AB578" i="4"/>
  <c r="AB577" i="4"/>
  <c r="AB576" i="4"/>
  <c r="AB575" i="4"/>
  <c r="AB574" i="4"/>
  <c r="AB573" i="4"/>
  <c r="AB572" i="4"/>
  <c r="AB571" i="4"/>
  <c r="AB570" i="4"/>
  <c r="AB569" i="4"/>
  <c r="AB568" i="4"/>
  <c r="AB567" i="4"/>
  <c r="AB566" i="4"/>
  <c r="AB565" i="4"/>
  <c r="AB564" i="4"/>
  <c r="AB563" i="4"/>
  <c r="AB562" i="4"/>
  <c r="AB561" i="4"/>
  <c r="AB560" i="4"/>
  <c r="AB559" i="4"/>
  <c r="AB558" i="4"/>
  <c r="AB557" i="4"/>
  <c r="AB556" i="4"/>
  <c r="AB555" i="4"/>
  <c r="AB554" i="4"/>
  <c r="AB553" i="4"/>
  <c r="AB552" i="4"/>
  <c r="AB551" i="4"/>
  <c r="AB550" i="4"/>
  <c r="AB549" i="4"/>
  <c r="AB548" i="4"/>
  <c r="AB547" i="4"/>
  <c r="AB546" i="4"/>
  <c r="AB545" i="4"/>
  <c r="AB544" i="4"/>
  <c r="AB543" i="4"/>
  <c r="AB542" i="4"/>
  <c r="AB541" i="4"/>
  <c r="AB540" i="4"/>
  <c r="AB539" i="4"/>
  <c r="AB538" i="4"/>
  <c r="AB537" i="4"/>
  <c r="AB536" i="4"/>
  <c r="AB535" i="4"/>
  <c r="AB534" i="4"/>
  <c r="AB533" i="4"/>
  <c r="AB532" i="4"/>
  <c r="AB531" i="4"/>
  <c r="AB530" i="4"/>
  <c r="AB529" i="4"/>
  <c r="AB528" i="4"/>
  <c r="AB527" i="4"/>
  <c r="AB526" i="4"/>
  <c r="AB525" i="4"/>
  <c r="AB524" i="4"/>
  <c r="AB523" i="4"/>
  <c r="AB522" i="4"/>
  <c r="AB521" i="4"/>
  <c r="AB520" i="4"/>
  <c r="AB519" i="4"/>
  <c r="AB518" i="4"/>
  <c r="AB517" i="4"/>
  <c r="AB516" i="4"/>
  <c r="AB515" i="4"/>
  <c r="AB514" i="4"/>
  <c r="AB513" i="4"/>
  <c r="AB512" i="4"/>
  <c r="AB511" i="4"/>
  <c r="AB510" i="4"/>
  <c r="AB509" i="4"/>
  <c r="AB508" i="4"/>
  <c r="AB507" i="4"/>
  <c r="AB506" i="4"/>
  <c r="AB505" i="4"/>
  <c r="AB504" i="4"/>
  <c r="AB503" i="4"/>
  <c r="AB502" i="4"/>
  <c r="AB501" i="4"/>
  <c r="AB500" i="4"/>
  <c r="AB499" i="4"/>
  <c r="AB498" i="4"/>
  <c r="AB497" i="4"/>
  <c r="AB496" i="4"/>
  <c r="AB495" i="4"/>
  <c r="AB494" i="4"/>
  <c r="AB493" i="4"/>
  <c r="AB492" i="4"/>
  <c r="AB491" i="4"/>
  <c r="AB490" i="4"/>
  <c r="AB489" i="4"/>
  <c r="AB488" i="4"/>
  <c r="AB487" i="4"/>
  <c r="AB486" i="4"/>
  <c r="AB485" i="4"/>
  <c r="AB484" i="4"/>
  <c r="AB483" i="4"/>
  <c r="AB482" i="4"/>
  <c r="AB481" i="4"/>
  <c r="AB480" i="4"/>
  <c r="AB479" i="4"/>
  <c r="AB478" i="4"/>
  <c r="AB477" i="4"/>
  <c r="AB476" i="4"/>
  <c r="AB475" i="4"/>
  <c r="AB474" i="4"/>
  <c r="AB473" i="4"/>
  <c r="AB472" i="4"/>
  <c r="AB471" i="4"/>
  <c r="AB470" i="4"/>
  <c r="AB469" i="4"/>
  <c r="AB468" i="4"/>
  <c r="AB467" i="4"/>
  <c r="AB466" i="4"/>
  <c r="AB465" i="4"/>
  <c r="AB464" i="4"/>
  <c r="AB463" i="4"/>
  <c r="AB462" i="4"/>
  <c r="AB461" i="4"/>
  <c r="AB460" i="4"/>
  <c r="AB459" i="4"/>
  <c r="AB458" i="4"/>
  <c r="AB457" i="4"/>
  <c r="AB456" i="4"/>
  <c r="AB455" i="4"/>
  <c r="AB454" i="4"/>
  <c r="AB453" i="4"/>
  <c r="AB452" i="4"/>
  <c r="AB451" i="4"/>
  <c r="AB450" i="4"/>
  <c r="AB449" i="4"/>
  <c r="AB448" i="4"/>
  <c r="AB447" i="4"/>
  <c r="AB446" i="4"/>
  <c r="AB445" i="4"/>
  <c r="AB444" i="4"/>
  <c r="AB443" i="4"/>
  <c r="AB442" i="4"/>
  <c r="AB441" i="4"/>
  <c r="AB440" i="4"/>
  <c r="AB439" i="4"/>
  <c r="AB438" i="4"/>
  <c r="AB437" i="4"/>
  <c r="AB436" i="4"/>
  <c r="AB435" i="4"/>
  <c r="AB434" i="4"/>
  <c r="AB433" i="4"/>
  <c r="AB432" i="4"/>
  <c r="AB431" i="4"/>
  <c r="AB430" i="4"/>
  <c r="AB429" i="4"/>
  <c r="AB428" i="4"/>
  <c r="AB427" i="4"/>
  <c r="AB426" i="4"/>
  <c r="AB425" i="4"/>
  <c r="AB424" i="4"/>
  <c r="AB423" i="4"/>
  <c r="AB422" i="4"/>
  <c r="AB421" i="4"/>
  <c r="AB420" i="4"/>
  <c r="AB419" i="4"/>
  <c r="AB418" i="4"/>
  <c r="AB417" i="4"/>
  <c r="AB416" i="4"/>
  <c r="AB415" i="4"/>
  <c r="AB414" i="4"/>
  <c r="AB413" i="4"/>
  <c r="AB412" i="4"/>
  <c r="AB411" i="4"/>
  <c r="AB410" i="4"/>
  <c r="AB409" i="4"/>
  <c r="AB408" i="4"/>
  <c r="AB407" i="4"/>
  <c r="AB406" i="4"/>
  <c r="AB405" i="4"/>
  <c r="AB404" i="4"/>
  <c r="AB403" i="4"/>
  <c r="AB402" i="4"/>
  <c r="AB401" i="4"/>
  <c r="AB400" i="4"/>
  <c r="AB399" i="4"/>
  <c r="AB398" i="4"/>
  <c r="AB397" i="4"/>
  <c r="AB396" i="4"/>
  <c r="AB395" i="4"/>
  <c r="AB394" i="4"/>
  <c r="AB393" i="4"/>
  <c r="AB392" i="4"/>
  <c r="AB391" i="4"/>
  <c r="AB390" i="4"/>
  <c r="AB389" i="4"/>
  <c r="AB388" i="4"/>
  <c r="AB387" i="4"/>
  <c r="AB386" i="4"/>
  <c r="AB385" i="4"/>
  <c r="AB384" i="4"/>
  <c r="AB383" i="4"/>
  <c r="AB382" i="4"/>
  <c r="AB381" i="4"/>
  <c r="AB380" i="4"/>
  <c r="AB379" i="4"/>
  <c r="AB378" i="4"/>
  <c r="AB377" i="4"/>
  <c r="AB376" i="4"/>
  <c r="AB375" i="4"/>
  <c r="AB374" i="4"/>
  <c r="AB373" i="4"/>
  <c r="AB372" i="4"/>
  <c r="AB371" i="4"/>
  <c r="AB370" i="4"/>
  <c r="AB369" i="4"/>
  <c r="AB368" i="4"/>
  <c r="AB367" i="4"/>
  <c r="AB366" i="4"/>
  <c r="AB365" i="4"/>
  <c r="AB364" i="4"/>
  <c r="AB363" i="4"/>
  <c r="AB362" i="4"/>
  <c r="AB361" i="4"/>
  <c r="AB360" i="4"/>
  <c r="AB359" i="4"/>
  <c r="AB358" i="4"/>
  <c r="AB357" i="4"/>
  <c r="AB356" i="4"/>
  <c r="AB355" i="4"/>
  <c r="AB354" i="4"/>
  <c r="AB353" i="4"/>
  <c r="AB352" i="4"/>
  <c r="AB351" i="4"/>
  <c r="AB350" i="4"/>
  <c r="AB349" i="4"/>
  <c r="AB348" i="4"/>
  <c r="AB347" i="4"/>
  <c r="AB346" i="4"/>
  <c r="AB345" i="4"/>
  <c r="AB344" i="4"/>
  <c r="AB343" i="4"/>
  <c r="AB342" i="4"/>
  <c r="AB341" i="4"/>
  <c r="AB340" i="4"/>
  <c r="AB339" i="4"/>
  <c r="AB338" i="4"/>
  <c r="AB337" i="4"/>
  <c r="AB336" i="4"/>
  <c r="AB335" i="4"/>
  <c r="AB334" i="4"/>
  <c r="AB333" i="4"/>
  <c r="AB332" i="4"/>
  <c r="AB331" i="4"/>
  <c r="AB330" i="4"/>
  <c r="AB329" i="4"/>
  <c r="AB328" i="4"/>
  <c r="AB327" i="4"/>
  <c r="AB326" i="4"/>
  <c r="AB325" i="4"/>
  <c r="AB324" i="4"/>
  <c r="AB323" i="4"/>
  <c r="AB322" i="4"/>
  <c r="AB321" i="4"/>
  <c r="AB320" i="4"/>
  <c r="AB319" i="4"/>
  <c r="AB318" i="4"/>
  <c r="AB317" i="4"/>
  <c r="AB316" i="4"/>
  <c r="AB315" i="4"/>
  <c r="AB314" i="4"/>
  <c r="AB313" i="4"/>
  <c r="AB312" i="4"/>
  <c r="AB311" i="4"/>
  <c r="AB310" i="4"/>
  <c r="AB309" i="4"/>
  <c r="AB308" i="4"/>
  <c r="AB307" i="4"/>
  <c r="AB306" i="4"/>
  <c r="AB305" i="4"/>
  <c r="AB304" i="4"/>
  <c r="AB303" i="4"/>
  <c r="AB302" i="4"/>
  <c r="AB301" i="4"/>
  <c r="AB300" i="4"/>
  <c r="AB299" i="4"/>
  <c r="AB298" i="4"/>
  <c r="AB297" i="4"/>
  <c r="AB296" i="4"/>
  <c r="AB295" i="4"/>
  <c r="AB294" i="4"/>
  <c r="AB293" i="4"/>
  <c r="AB292" i="4"/>
  <c r="AB291" i="4"/>
  <c r="AB290" i="4"/>
  <c r="AB289" i="4"/>
  <c r="AB288" i="4"/>
  <c r="AB287" i="4"/>
  <c r="AB286" i="4"/>
  <c r="AB285" i="4"/>
  <c r="AB284" i="4"/>
  <c r="AB283" i="4"/>
  <c r="AB282" i="4"/>
  <c r="AB281" i="4"/>
  <c r="AB280" i="4"/>
  <c r="AB279" i="4"/>
  <c r="AB278" i="4"/>
  <c r="AB277" i="4"/>
  <c r="AB276" i="4"/>
  <c r="AB275" i="4"/>
  <c r="AB274" i="4"/>
  <c r="AB273" i="4"/>
  <c r="AB272" i="4"/>
  <c r="AB271" i="4"/>
  <c r="AB270" i="4"/>
  <c r="AB269" i="4"/>
  <c r="AB268" i="4"/>
  <c r="AB267" i="4"/>
  <c r="AB266" i="4"/>
  <c r="AB265" i="4"/>
  <c r="AB264" i="4"/>
  <c r="AB263" i="4"/>
  <c r="AB262" i="4"/>
  <c r="AB261" i="4"/>
  <c r="AB260" i="4"/>
  <c r="AB259" i="4"/>
  <c r="AB258" i="4"/>
  <c r="AB257" i="4"/>
  <c r="AB256" i="4"/>
  <c r="AB255" i="4"/>
  <c r="AB254" i="4"/>
  <c r="AB253" i="4"/>
  <c r="AB252" i="4"/>
  <c r="AB251" i="4"/>
  <c r="AB250" i="4"/>
  <c r="AB249" i="4"/>
  <c r="AB248" i="4"/>
  <c r="AB247" i="4"/>
  <c r="AB246" i="4"/>
  <c r="AB245" i="4"/>
  <c r="AB244" i="4"/>
  <c r="AB243" i="4"/>
  <c r="AB242" i="4"/>
  <c r="AB241" i="4"/>
  <c r="AB240" i="4"/>
  <c r="AB239" i="4"/>
  <c r="AB238" i="4"/>
  <c r="AB237" i="4"/>
  <c r="AB236" i="4"/>
  <c r="AB235" i="4"/>
  <c r="AB234" i="4"/>
  <c r="AB233" i="4"/>
  <c r="AB232" i="4"/>
  <c r="AB231" i="4"/>
  <c r="AB230" i="4"/>
  <c r="AB229" i="4"/>
  <c r="AB228" i="4"/>
  <c r="AB227" i="4"/>
  <c r="AB226" i="4"/>
  <c r="AB225" i="4"/>
  <c r="AB224" i="4"/>
  <c r="AB223" i="4"/>
  <c r="AB222" i="4"/>
  <c r="AB221" i="4"/>
  <c r="AB220" i="4"/>
  <c r="AB219" i="4"/>
  <c r="AB218" i="4"/>
  <c r="AB217" i="4"/>
  <c r="AB216" i="4"/>
  <c r="AB215" i="4"/>
  <c r="AB214" i="4"/>
  <c r="AB213" i="4"/>
  <c r="AB212" i="4"/>
  <c r="AB211" i="4"/>
  <c r="AB210" i="4"/>
  <c r="AB209" i="4"/>
  <c r="AB208" i="4"/>
  <c r="AB207" i="4"/>
  <c r="AB206" i="4"/>
  <c r="AB205" i="4"/>
  <c r="AB204" i="4"/>
  <c r="AB203" i="4"/>
  <c r="AB202" i="4"/>
  <c r="AB201" i="4"/>
  <c r="AB200" i="4"/>
  <c r="AB199" i="4"/>
  <c r="AB198" i="4"/>
  <c r="AB197" i="4"/>
  <c r="AB196" i="4"/>
  <c r="AB195" i="4"/>
  <c r="AB194" i="4"/>
  <c r="AB193" i="4"/>
  <c r="AB192" i="4"/>
  <c r="AB191" i="4"/>
  <c r="AB190" i="4"/>
  <c r="AB189" i="4"/>
  <c r="AB188" i="4"/>
  <c r="AB187" i="4"/>
  <c r="AB186" i="4"/>
  <c r="AB185" i="4"/>
  <c r="AB184" i="4"/>
  <c r="AB183" i="4"/>
  <c r="AB182" i="4"/>
  <c r="AB181" i="4"/>
  <c r="AB180" i="4"/>
  <c r="AB179" i="4"/>
  <c r="AB178" i="4"/>
  <c r="AB177" i="4"/>
  <c r="AB176" i="4"/>
  <c r="AB175" i="4"/>
  <c r="AB174" i="4"/>
  <c r="AB173" i="4"/>
  <c r="AB172" i="4"/>
  <c r="AB171" i="4"/>
  <c r="AB170" i="4"/>
  <c r="AB169" i="4"/>
  <c r="AB168" i="4"/>
  <c r="AB167" i="4"/>
  <c r="AB166" i="4"/>
  <c r="AB165" i="4"/>
  <c r="AB164" i="4"/>
  <c r="AB163" i="4"/>
  <c r="AB162" i="4"/>
  <c r="AB161" i="4"/>
  <c r="AB160" i="4"/>
  <c r="AB159" i="4"/>
  <c r="AB158" i="4"/>
  <c r="AB157" i="4"/>
  <c r="AB156" i="4"/>
  <c r="AB155" i="4"/>
  <c r="AB154" i="4"/>
  <c r="AB153" i="4"/>
  <c r="AB152" i="4"/>
  <c r="AB151" i="4"/>
  <c r="AB150" i="4"/>
  <c r="AB149" i="4"/>
  <c r="AB148" i="4"/>
  <c r="AB147" i="4"/>
  <c r="AB146" i="4"/>
  <c r="AB145" i="4"/>
  <c r="AB144" i="4"/>
  <c r="AB143" i="4"/>
  <c r="AB142" i="4"/>
  <c r="AB141" i="4"/>
  <c r="AB140" i="4"/>
  <c r="AB139" i="4"/>
  <c r="AB138" i="4"/>
  <c r="AB137" i="4"/>
  <c r="AB136" i="4"/>
  <c r="AB135" i="4"/>
  <c r="AB134" i="4"/>
  <c r="AB133" i="4"/>
  <c r="AB132" i="4"/>
  <c r="AB131" i="4"/>
  <c r="AB130" i="4"/>
  <c r="AB129" i="4"/>
  <c r="AB128" i="4"/>
  <c r="AB127" i="4"/>
  <c r="AB126" i="4"/>
  <c r="AB125" i="4"/>
  <c r="AB124" i="4"/>
  <c r="AB123" i="4"/>
  <c r="AB122" i="4"/>
  <c r="AB121" i="4"/>
  <c r="AB120" i="4"/>
  <c r="AB119" i="4"/>
  <c r="AB118" i="4"/>
  <c r="AB117" i="4"/>
  <c r="AB116" i="4"/>
  <c r="AB115" i="4"/>
  <c r="AB114" i="4"/>
  <c r="AB113" i="4"/>
  <c r="AB112" i="4"/>
  <c r="AB111" i="4"/>
  <c r="AB110" i="4"/>
  <c r="AB109" i="4"/>
  <c r="AB108" i="4"/>
  <c r="AB107" i="4"/>
  <c r="AB106" i="4"/>
  <c r="AB105" i="4"/>
  <c r="AB104" i="4"/>
  <c r="AB103" i="4"/>
  <c r="AB102" i="4"/>
  <c r="AB101" i="4"/>
  <c r="AB100" i="4"/>
  <c r="AB99" i="4"/>
  <c r="AB98" i="4"/>
  <c r="AB97" i="4"/>
  <c r="AB96" i="4"/>
  <c r="AB95" i="4"/>
  <c r="AB94" i="4"/>
  <c r="AB93" i="4"/>
  <c r="AB92" i="4"/>
  <c r="AB91" i="4"/>
  <c r="AB90" i="4"/>
  <c r="AB89" i="4"/>
  <c r="AB88" i="4"/>
  <c r="AB87" i="4"/>
  <c r="AB86" i="4"/>
  <c r="AB85" i="4"/>
  <c r="AB84" i="4"/>
  <c r="AB83" i="4"/>
  <c r="AB82" i="4"/>
  <c r="AB81" i="4"/>
  <c r="AB80" i="4"/>
  <c r="AB79" i="4"/>
  <c r="AB78" i="4"/>
  <c r="AB77" i="4"/>
  <c r="AB76" i="4"/>
  <c r="AB75" i="4"/>
  <c r="AB74" i="4"/>
  <c r="AB73" i="4"/>
  <c r="AB72" i="4"/>
  <c r="AB71" i="4"/>
  <c r="AB70" i="4"/>
  <c r="AB69" i="4"/>
  <c r="AB68" i="4"/>
  <c r="AB67" i="4"/>
  <c r="AB66" i="4"/>
  <c r="AB65" i="4"/>
  <c r="AB10" i="4"/>
  <c r="AH6" i="17"/>
  <c r="AH8" i="17" s="1"/>
  <c r="AG6" i="4"/>
  <c r="BQ6" i="4" l="1"/>
  <c r="BQ7" i="4" s="1"/>
  <c r="AG8" i="4"/>
  <c r="AI6" i="17"/>
  <c r="AV15" i="5"/>
  <c r="OJ2" i="36"/>
  <c r="AH6" i="4"/>
  <c r="AH8" i="4" s="1"/>
  <c r="AJ6" i="17" l="1"/>
  <c r="AJ8" i="17" s="1"/>
  <c r="AI8" i="17"/>
  <c r="AK6" i="17"/>
  <c r="AK8" i="17" s="1"/>
  <c r="AW15" i="5"/>
  <c r="BR6" i="4"/>
  <c r="BR7" i="4" s="1"/>
  <c r="AI6" i="4"/>
  <c r="AI8" i="4" s="1"/>
  <c r="AL6" i="17" l="1"/>
  <c r="AL8" i="17" s="1"/>
  <c r="AX15" i="5"/>
  <c r="BS6" i="4"/>
  <c r="BS7" i="4" s="1"/>
  <c r="AJ6" i="4"/>
  <c r="AJ8" i="4" s="1"/>
  <c r="AM6" i="17" l="1"/>
  <c r="AM8" i="17" s="1"/>
  <c r="AY15" i="5"/>
  <c r="BT6" i="4"/>
  <c r="BT7" i="4" s="1"/>
  <c r="AK6" i="4"/>
  <c r="AK8" i="4" s="1"/>
  <c r="AN6" i="17" l="1"/>
  <c r="AN8" i="17" s="1"/>
  <c r="AZ15" i="5"/>
  <c r="BU6" i="4"/>
  <c r="BU7" i="4" s="1"/>
  <c r="AL6" i="4"/>
  <c r="AL8" i="4" s="1"/>
  <c r="AO6" i="17" l="1"/>
  <c r="AO8" i="17" s="1"/>
  <c r="BA15" i="5"/>
  <c r="BV6" i="4"/>
  <c r="BV7" i="4" s="1"/>
  <c r="AM6" i="4"/>
  <c r="AM8" i="4" s="1"/>
  <c r="AP6" i="17" l="1"/>
  <c r="AP8" i="17" s="1"/>
  <c r="BB15" i="5"/>
  <c r="BW6" i="4"/>
  <c r="BW7" i="4" s="1"/>
  <c r="AN6" i="4"/>
  <c r="AN8" i="4" s="1"/>
  <c r="S713" i="17"/>
  <c r="S713" i="4" s="1"/>
  <c r="S711" i="17"/>
  <c r="S711" i="4" s="1"/>
  <c r="T709" i="17"/>
  <c r="T709" i="4" s="1"/>
  <c r="T708" i="17"/>
  <c r="T708" i="4" s="1"/>
  <c r="T707" i="17"/>
  <c r="T707" i="4" s="1"/>
  <c r="T706" i="17"/>
  <c r="T706" i="4" s="1"/>
  <c r="S705" i="17"/>
  <c r="S705" i="4" s="1"/>
  <c r="T703" i="17"/>
  <c r="T703" i="4" s="1"/>
  <c r="S702" i="17"/>
  <c r="S702" i="4" s="1"/>
  <c r="S701" i="17"/>
  <c r="S701" i="4" s="1"/>
  <c r="S695" i="17"/>
  <c r="S695" i="4" s="1"/>
  <c r="S694" i="17"/>
  <c r="S694" i="4" s="1"/>
  <c r="T693" i="17"/>
  <c r="T693" i="4" s="1"/>
  <c r="T692" i="17"/>
  <c r="T692" i="4" s="1"/>
  <c r="T691" i="17"/>
  <c r="T691" i="4" s="1"/>
  <c r="T689" i="17"/>
  <c r="T689" i="4" s="1"/>
  <c r="T688" i="17"/>
  <c r="T688" i="4" s="1"/>
  <c r="T686" i="17"/>
  <c r="T686" i="4" s="1"/>
  <c r="T684" i="17"/>
  <c r="T684" i="4" s="1"/>
  <c r="T681" i="17"/>
  <c r="T681" i="4" s="1"/>
  <c r="T677" i="17"/>
  <c r="T677" i="4" s="1"/>
  <c r="T675" i="17"/>
  <c r="T675" i="4" s="1"/>
  <c r="S674" i="17"/>
  <c r="S674" i="4" s="1"/>
  <c r="T671" i="17"/>
  <c r="T671" i="4" s="1"/>
  <c r="T670" i="17"/>
  <c r="T670" i="4" s="1"/>
  <c r="T669" i="17"/>
  <c r="T669" i="4" s="1"/>
  <c r="T660" i="17"/>
  <c r="T660" i="4" s="1"/>
  <c r="S657" i="17"/>
  <c r="S657" i="4" s="1"/>
  <c r="S656" i="17"/>
  <c r="S656" i="4" s="1"/>
  <c r="T654" i="17"/>
  <c r="T654" i="4" s="1"/>
  <c r="T653" i="17"/>
  <c r="T653" i="4" s="1"/>
  <c r="T652" i="17"/>
  <c r="T652" i="4" s="1"/>
  <c r="S649" i="17"/>
  <c r="S649" i="4" s="1"/>
  <c r="T648" i="17"/>
  <c r="T648" i="4" s="1"/>
  <c r="T645" i="17"/>
  <c r="T645" i="4" s="1"/>
  <c r="T642" i="17"/>
  <c r="T642" i="4" s="1"/>
  <c r="S639" i="17"/>
  <c r="S639" i="4" s="1"/>
  <c r="T636" i="17"/>
  <c r="T636" i="4" s="1"/>
  <c r="T634" i="17"/>
  <c r="T634" i="4" s="1"/>
  <c r="T633" i="17"/>
  <c r="T633" i="4" s="1"/>
  <c r="T631" i="17"/>
  <c r="T631" i="4" s="1"/>
  <c r="S628" i="17"/>
  <c r="S628" i="4" s="1"/>
  <c r="S627" i="17"/>
  <c r="S627" i="4" s="1"/>
  <c r="S625" i="17"/>
  <c r="S625" i="4" s="1"/>
  <c r="T620" i="17"/>
  <c r="T620" i="4" s="1"/>
  <c r="T619" i="17"/>
  <c r="T619" i="4" s="1"/>
  <c r="T618" i="17"/>
  <c r="T618" i="4" s="1"/>
  <c r="S617" i="17"/>
  <c r="S617" i="4" s="1"/>
  <c r="S615" i="17"/>
  <c r="S615" i="4" s="1"/>
  <c r="S614" i="17"/>
  <c r="S614" i="4" s="1"/>
  <c r="S613" i="17"/>
  <c r="S613" i="4" s="1"/>
  <c r="T612" i="17"/>
  <c r="T612" i="4" s="1"/>
  <c r="S608" i="17"/>
  <c r="S608" i="4" s="1"/>
  <c r="S606" i="17"/>
  <c r="S606" i="4" s="1"/>
  <c r="T605" i="17"/>
  <c r="T605" i="4" s="1"/>
  <c r="S603" i="17"/>
  <c r="S603" i="4" s="1"/>
  <c r="S600" i="17"/>
  <c r="S600" i="4" s="1"/>
  <c r="T599" i="17"/>
  <c r="T599" i="4" s="1"/>
  <c r="S598" i="17"/>
  <c r="S598" i="4" s="1"/>
  <c r="T597" i="17"/>
  <c r="T597" i="4" s="1"/>
  <c r="T595" i="17"/>
  <c r="T595" i="4" s="1"/>
  <c r="S593" i="17"/>
  <c r="S593" i="4" s="1"/>
  <c r="S592" i="17"/>
  <c r="S592" i="4" s="1"/>
  <c r="T591" i="17"/>
  <c r="T591" i="4" s="1"/>
  <c r="T588" i="17"/>
  <c r="T588" i="4" s="1"/>
  <c r="T586" i="17"/>
  <c r="T586" i="4" s="1"/>
  <c r="S583" i="17"/>
  <c r="S583" i="4" s="1"/>
  <c r="T578" i="17"/>
  <c r="T578" i="4" s="1"/>
  <c r="T573" i="17"/>
  <c r="T573" i="4" s="1"/>
  <c r="T572" i="17"/>
  <c r="T572" i="4" s="1"/>
  <c r="S571" i="17"/>
  <c r="S571" i="4" s="1"/>
  <c r="T570" i="17"/>
  <c r="T570" i="4" s="1"/>
  <c r="S569" i="17"/>
  <c r="S569" i="4" s="1"/>
  <c r="S568" i="17"/>
  <c r="S568" i="4" s="1"/>
  <c r="T567" i="17"/>
  <c r="T567" i="4" s="1"/>
  <c r="T565" i="17"/>
  <c r="T565" i="4" s="1"/>
  <c r="T564" i="17"/>
  <c r="T564" i="4" s="1"/>
  <c r="T562" i="17"/>
  <c r="T562" i="4" s="1"/>
  <c r="T561" i="17"/>
  <c r="T561" i="4" s="1"/>
  <c r="T560" i="17"/>
  <c r="T560" i="4" s="1"/>
  <c r="S556" i="17"/>
  <c r="S556" i="4" s="1"/>
  <c r="S553" i="17"/>
  <c r="S553" i="4" s="1"/>
  <c r="T550" i="17"/>
  <c r="T550" i="4" s="1"/>
  <c r="T549" i="17"/>
  <c r="T549" i="4" s="1"/>
  <c r="S546" i="17"/>
  <c r="S546" i="4" s="1"/>
  <c r="S543" i="17"/>
  <c r="S543" i="4" s="1"/>
  <c r="S542" i="17"/>
  <c r="S542" i="4" s="1"/>
  <c r="T541" i="17"/>
  <c r="T541" i="4" s="1"/>
  <c r="T540" i="17"/>
  <c r="T540" i="4" s="1"/>
  <c r="S539" i="17"/>
  <c r="S539" i="4" s="1"/>
  <c r="T538" i="17"/>
  <c r="T538" i="4" s="1"/>
  <c r="T537" i="17"/>
  <c r="T537" i="4" s="1"/>
  <c r="T535" i="17"/>
  <c r="T535" i="4" s="1"/>
  <c r="T533" i="17"/>
  <c r="T533" i="4" s="1"/>
  <c r="T525" i="17"/>
  <c r="T525" i="4" s="1"/>
  <c r="T524" i="17"/>
  <c r="T524" i="4" s="1"/>
  <c r="T523" i="17"/>
  <c r="T523" i="4" s="1"/>
  <c r="T522" i="17"/>
  <c r="T522" i="4" s="1"/>
  <c r="T521" i="17"/>
  <c r="T521" i="4" s="1"/>
  <c r="T519" i="17"/>
  <c r="T519" i="4" s="1"/>
  <c r="T517" i="17"/>
  <c r="T517" i="4" s="1"/>
  <c r="T516" i="17"/>
  <c r="T516" i="4" s="1"/>
  <c r="T515" i="17"/>
  <c r="T515" i="4" s="1"/>
  <c r="S514" i="17"/>
  <c r="S514" i="4" s="1"/>
  <c r="T510" i="17"/>
  <c r="T510" i="4" s="1"/>
  <c r="S508" i="17"/>
  <c r="S508" i="4" s="1"/>
  <c r="T506" i="17"/>
  <c r="T506" i="4" s="1"/>
  <c r="S505" i="17"/>
  <c r="S505" i="4" s="1"/>
  <c r="T502" i="17"/>
  <c r="T502" i="4" s="1"/>
  <c r="T501" i="17"/>
  <c r="T501" i="4" s="1"/>
  <c r="N713" i="4"/>
  <c r="H713" i="4"/>
  <c r="G713" i="4"/>
  <c r="F713" i="4"/>
  <c r="F713" i="17" s="1"/>
  <c r="D713" i="4"/>
  <c r="C713" i="4"/>
  <c r="AE713" i="4" s="1"/>
  <c r="B713" i="4"/>
  <c r="N712" i="4"/>
  <c r="H712" i="4"/>
  <c r="G712" i="4"/>
  <c r="F712" i="4"/>
  <c r="D712" i="4"/>
  <c r="C712" i="4"/>
  <c r="AE712" i="4" s="1"/>
  <c r="B712" i="4"/>
  <c r="N711" i="4"/>
  <c r="H711" i="4"/>
  <c r="G711" i="4"/>
  <c r="F711" i="4"/>
  <c r="D711" i="4"/>
  <c r="C711" i="4"/>
  <c r="AE711" i="4" s="1"/>
  <c r="B711" i="4"/>
  <c r="N710" i="4"/>
  <c r="H710" i="4"/>
  <c r="G710" i="4"/>
  <c r="F710" i="4"/>
  <c r="D710" i="4"/>
  <c r="C710" i="4"/>
  <c r="AE710" i="4" s="1"/>
  <c r="B710" i="4"/>
  <c r="N709" i="4"/>
  <c r="H709" i="4"/>
  <c r="G709" i="4"/>
  <c r="F709" i="4"/>
  <c r="D709" i="4"/>
  <c r="C709" i="4"/>
  <c r="AE709" i="4" s="1"/>
  <c r="B709" i="4"/>
  <c r="N708" i="4"/>
  <c r="H708" i="4"/>
  <c r="G708" i="4"/>
  <c r="F708" i="4"/>
  <c r="E708" i="4" s="1"/>
  <c r="D708" i="4"/>
  <c r="C708" i="4"/>
  <c r="AE708" i="4" s="1"/>
  <c r="B708" i="4"/>
  <c r="N707" i="4"/>
  <c r="H707" i="4"/>
  <c r="G707" i="4"/>
  <c r="F707" i="4"/>
  <c r="D707" i="4"/>
  <c r="C707" i="4"/>
  <c r="AE707" i="4" s="1"/>
  <c r="B707" i="4"/>
  <c r="N706" i="4"/>
  <c r="H706" i="4"/>
  <c r="G706" i="4"/>
  <c r="F706" i="4"/>
  <c r="D706" i="4"/>
  <c r="C706" i="4"/>
  <c r="AE706" i="4" s="1"/>
  <c r="B706" i="4"/>
  <c r="N705" i="4"/>
  <c r="H705" i="4"/>
  <c r="G705" i="4"/>
  <c r="F705" i="4"/>
  <c r="D705" i="4"/>
  <c r="C705" i="4"/>
  <c r="AE705" i="4" s="1"/>
  <c r="B705" i="4"/>
  <c r="N704" i="4"/>
  <c r="H704" i="4"/>
  <c r="G704" i="4"/>
  <c r="F704" i="4"/>
  <c r="D704" i="4"/>
  <c r="C704" i="4"/>
  <c r="AE704" i="4" s="1"/>
  <c r="B704" i="4"/>
  <c r="N703" i="4"/>
  <c r="H703" i="4"/>
  <c r="G703" i="4"/>
  <c r="G703" i="17" s="1"/>
  <c r="F703" i="4"/>
  <c r="F703" i="17" s="1"/>
  <c r="D703" i="4"/>
  <c r="D703" i="17" s="1"/>
  <c r="C703" i="4"/>
  <c r="AE703" i="4" s="1"/>
  <c r="B703" i="4"/>
  <c r="N702" i="4"/>
  <c r="H702" i="4"/>
  <c r="G702" i="4"/>
  <c r="F702" i="4"/>
  <c r="E702" i="4" s="1"/>
  <c r="D702" i="4"/>
  <c r="C702" i="4"/>
  <c r="AE702" i="4" s="1"/>
  <c r="B702" i="4"/>
  <c r="N701" i="4"/>
  <c r="H701" i="4"/>
  <c r="G701" i="4"/>
  <c r="G701" i="17" s="1"/>
  <c r="F701" i="4"/>
  <c r="D701" i="4"/>
  <c r="D701" i="17" s="1"/>
  <c r="C701" i="4"/>
  <c r="AE701" i="4" s="1"/>
  <c r="B701" i="4"/>
  <c r="N700" i="4"/>
  <c r="H700" i="4"/>
  <c r="G700" i="4"/>
  <c r="F700" i="4"/>
  <c r="E700" i="4" s="1"/>
  <c r="D700" i="4"/>
  <c r="C700" i="4"/>
  <c r="AE700" i="4" s="1"/>
  <c r="B700" i="4"/>
  <c r="N699" i="4"/>
  <c r="H699" i="4"/>
  <c r="G699" i="4"/>
  <c r="F699" i="4"/>
  <c r="D699" i="4"/>
  <c r="C699" i="4"/>
  <c r="AE699" i="4" s="1"/>
  <c r="B699" i="4"/>
  <c r="N698" i="4"/>
  <c r="H698" i="4"/>
  <c r="G698" i="4"/>
  <c r="F698" i="4"/>
  <c r="E698" i="4" s="1"/>
  <c r="D698" i="4"/>
  <c r="C698" i="4"/>
  <c r="AE698" i="4" s="1"/>
  <c r="B698" i="4"/>
  <c r="N697" i="4"/>
  <c r="H697" i="4"/>
  <c r="G697" i="4"/>
  <c r="F697" i="4"/>
  <c r="D697" i="4"/>
  <c r="C697" i="4"/>
  <c r="AE697" i="4" s="1"/>
  <c r="B697" i="4"/>
  <c r="N696" i="4"/>
  <c r="H696" i="4"/>
  <c r="G696" i="4"/>
  <c r="G696" i="17" s="1"/>
  <c r="F696" i="4"/>
  <c r="F696" i="17" s="1"/>
  <c r="D696" i="4"/>
  <c r="C696" i="4"/>
  <c r="AE696" i="4" s="1"/>
  <c r="B696" i="4"/>
  <c r="N695" i="4"/>
  <c r="H695" i="4"/>
  <c r="G695" i="4"/>
  <c r="F695" i="4"/>
  <c r="E695" i="4" s="1"/>
  <c r="E695" i="17" s="1"/>
  <c r="D695" i="4"/>
  <c r="C695" i="4"/>
  <c r="AE695" i="4" s="1"/>
  <c r="B695" i="4"/>
  <c r="N694" i="4"/>
  <c r="H694" i="4"/>
  <c r="G694" i="4"/>
  <c r="G694" i="17" s="1"/>
  <c r="F694" i="4"/>
  <c r="D694" i="4"/>
  <c r="C694" i="4"/>
  <c r="AE694" i="4" s="1"/>
  <c r="B694" i="4"/>
  <c r="N693" i="4"/>
  <c r="H693" i="4"/>
  <c r="G693" i="4"/>
  <c r="F693" i="4"/>
  <c r="D693" i="4"/>
  <c r="C693" i="4"/>
  <c r="AE693" i="4" s="1"/>
  <c r="B693" i="4"/>
  <c r="N692" i="4"/>
  <c r="H692" i="4"/>
  <c r="G692" i="4"/>
  <c r="F692" i="4"/>
  <c r="E692" i="4" s="1"/>
  <c r="E692" i="17" s="1"/>
  <c r="D692" i="4"/>
  <c r="C692" i="4"/>
  <c r="AE692" i="4" s="1"/>
  <c r="B692" i="4"/>
  <c r="N691" i="4"/>
  <c r="H691" i="4"/>
  <c r="G691" i="4"/>
  <c r="G691" i="17" s="1"/>
  <c r="F691" i="4"/>
  <c r="F691" i="17" s="1"/>
  <c r="D691" i="4"/>
  <c r="D691" i="17" s="1"/>
  <c r="C691" i="4"/>
  <c r="AE691" i="4" s="1"/>
  <c r="B691" i="4"/>
  <c r="N690" i="4"/>
  <c r="H690" i="4"/>
  <c r="G690" i="4"/>
  <c r="F690" i="4"/>
  <c r="F690" i="17" s="1"/>
  <c r="D690" i="4"/>
  <c r="D690" i="17" s="1"/>
  <c r="C690" i="4"/>
  <c r="AE690" i="4" s="1"/>
  <c r="B690" i="4"/>
  <c r="N689" i="4"/>
  <c r="H689" i="4"/>
  <c r="G689" i="4"/>
  <c r="G689" i="17" s="1"/>
  <c r="F689" i="4"/>
  <c r="E689" i="4" s="1"/>
  <c r="D689" i="4"/>
  <c r="C689" i="4"/>
  <c r="AE689" i="4" s="1"/>
  <c r="B689" i="4"/>
  <c r="N688" i="4"/>
  <c r="H688" i="4"/>
  <c r="G688" i="4"/>
  <c r="F688" i="4"/>
  <c r="F688" i="17" s="1"/>
  <c r="D688" i="4"/>
  <c r="D688" i="17" s="1"/>
  <c r="C688" i="4"/>
  <c r="AE688" i="4" s="1"/>
  <c r="B688" i="4"/>
  <c r="N687" i="4"/>
  <c r="H687" i="4"/>
  <c r="G687" i="4"/>
  <c r="F687" i="4"/>
  <c r="D687" i="4"/>
  <c r="C687" i="4"/>
  <c r="AE687" i="4" s="1"/>
  <c r="B687" i="4"/>
  <c r="N686" i="4"/>
  <c r="H686" i="4"/>
  <c r="G686" i="4"/>
  <c r="F686" i="4"/>
  <c r="D686" i="4"/>
  <c r="C686" i="4"/>
  <c r="AE686" i="4" s="1"/>
  <c r="B686" i="4"/>
  <c r="N685" i="4"/>
  <c r="H685" i="4"/>
  <c r="G685" i="4"/>
  <c r="G685" i="17" s="1"/>
  <c r="F685" i="4"/>
  <c r="F685" i="17" s="1"/>
  <c r="D685" i="4"/>
  <c r="C685" i="4"/>
  <c r="AE685" i="4" s="1"/>
  <c r="B685" i="4"/>
  <c r="N684" i="4"/>
  <c r="H684" i="4"/>
  <c r="G684" i="4"/>
  <c r="F684" i="4"/>
  <c r="D684" i="4"/>
  <c r="C684" i="4"/>
  <c r="AE684" i="4" s="1"/>
  <c r="B684" i="4"/>
  <c r="N683" i="4"/>
  <c r="H683" i="4"/>
  <c r="G683" i="4"/>
  <c r="F683" i="4"/>
  <c r="E683" i="4" s="1"/>
  <c r="D683" i="4"/>
  <c r="C683" i="4"/>
  <c r="AE683" i="4" s="1"/>
  <c r="B683" i="4"/>
  <c r="N682" i="4"/>
  <c r="H682" i="4"/>
  <c r="G682" i="4"/>
  <c r="G682" i="17" s="1"/>
  <c r="F682" i="4"/>
  <c r="E682" i="4" s="1"/>
  <c r="D682" i="4"/>
  <c r="C682" i="4"/>
  <c r="AE682" i="4" s="1"/>
  <c r="B682" i="4"/>
  <c r="N681" i="4"/>
  <c r="H681" i="4"/>
  <c r="G681" i="4"/>
  <c r="G681" i="17" s="1"/>
  <c r="F681" i="4"/>
  <c r="F681" i="17" s="1"/>
  <c r="D681" i="4"/>
  <c r="C681" i="4"/>
  <c r="AE681" i="4" s="1"/>
  <c r="B681" i="4"/>
  <c r="N680" i="4"/>
  <c r="H680" i="4"/>
  <c r="G680" i="4"/>
  <c r="F680" i="4"/>
  <c r="D680" i="4"/>
  <c r="C680" i="4"/>
  <c r="AE680" i="4" s="1"/>
  <c r="B680" i="4"/>
  <c r="N679" i="4"/>
  <c r="H679" i="4"/>
  <c r="G679" i="4"/>
  <c r="G679" i="17" s="1"/>
  <c r="F679" i="4"/>
  <c r="E679" i="4" s="1"/>
  <c r="D679" i="4"/>
  <c r="C679" i="4"/>
  <c r="AE679" i="4" s="1"/>
  <c r="B679" i="4"/>
  <c r="N678" i="4"/>
  <c r="H678" i="4"/>
  <c r="G678" i="4"/>
  <c r="G678" i="17" s="1"/>
  <c r="F678" i="4"/>
  <c r="F678" i="17" s="1"/>
  <c r="D678" i="4"/>
  <c r="D678" i="17" s="1"/>
  <c r="C678" i="4"/>
  <c r="AE678" i="4" s="1"/>
  <c r="B678" i="4"/>
  <c r="N677" i="4"/>
  <c r="H677" i="4"/>
  <c r="G677" i="4"/>
  <c r="F677" i="4"/>
  <c r="D677" i="4"/>
  <c r="C677" i="4"/>
  <c r="B677" i="4"/>
  <c r="N676" i="4"/>
  <c r="H676" i="4"/>
  <c r="G676" i="4"/>
  <c r="G676" i="17" s="1"/>
  <c r="F676" i="4"/>
  <c r="F676" i="17" s="1"/>
  <c r="D676" i="4"/>
  <c r="D676" i="17" s="1"/>
  <c r="C676" i="4"/>
  <c r="AE676" i="4" s="1"/>
  <c r="B676" i="4"/>
  <c r="N675" i="4"/>
  <c r="H675" i="4"/>
  <c r="G675" i="4"/>
  <c r="F675" i="4"/>
  <c r="E675" i="4" s="1"/>
  <c r="D675" i="4"/>
  <c r="D675" i="17" s="1"/>
  <c r="C675" i="4"/>
  <c r="AE675" i="4" s="1"/>
  <c r="B675" i="4"/>
  <c r="N674" i="4"/>
  <c r="H674" i="4"/>
  <c r="G674" i="4"/>
  <c r="F674" i="4"/>
  <c r="D674" i="4"/>
  <c r="C674" i="4"/>
  <c r="AE674" i="4" s="1"/>
  <c r="B674" i="4"/>
  <c r="N673" i="4"/>
  <c r="H673" i="4"/>
  <c r="G673" i="4"/>
  <c r="F673" i="4"/>
  <c r="D673" i="4"/>
  <c r="C673" i="4"/>
  <c r="AE673" i="4" s="1"/>
  <c r="B673" i="4"/>
  <c r="N672" i="4"/>
  <c r="H672" i="4"/>
  <c r="G672" i="4"/>
  <c r="F672" i="4"/>
  <c r="E672" i="4" s="1"/>
  <c r="D672" i="4"/>
  <c r="C672" i="4"/>
  <c r="AE672" i="4" s="1"/>
  <c r="B672" i="4"/>
  <c r="N671" i="4"/>
  <c r="H671" i="4"/>
  <c r="G671" i="4"/>
  <c r="G671" i="17" s="1"/>
  <c r="F671" i="4"/>
  <c r="D671" i="4"/>
  <c r="C671" i="4"/>
  <c r="AE671" i="4" s="1"/>
  <c r="B671" i="4"/>
  <c r="N670" i="4"/>
  <c r="H670" i="4"/>
  <c r="G670" i="4"/>
  <c r="F670" i="4"/>
  <c r="E670" i="4" s="1"/>
  <c r="E670" i="17" s="1"/>
  <c r="D670" i="4"/>
  <c r="C670" i="4"/>
  <c r="AE670" i="4" s="1"/>
  <c r="B670" i="4"/>
  <c r="N669" i="4"/>
  <c r="H669" i="4"/>
  <c r="G669" i="4"/>
  <c r="F669" i="4"/>
  <c r="D669" i="4"/>
  <c r="C669" i="4"/>
  <c r="AE669" i="4" s="1"/>
  <c r="B669" i="4"/>
  <c r="N668" i="4"/>
  <c r="H668" i="4"/>
  <c r="G668" i="4"/>
  <c r="F668" i="4"/>
  <c r="D668" i="4"/>
  <c r="D668" i="17" s="1"/>
  <c r="C668" i="4"/>
  <c r="AE668" i="4" s="1"/>
  <c r="B668" i="4"/>
  <c r="N667" i="4"/>
  <c r="H667" i="4"/>
  <c r="G667" i="4"/>
  <c r="F667" i="4"/>
  <c r="E667" i="4" s="1"/>
  <c r="D667" i="4"/>
  <c r="C667" i="4"/>
  <c r="AE667" i="4" s="1"/>
  <c r="B667" i="4"/>
  <c r="N666" i="4"/>
  <c r="H666" i="4"/>
  <c r="G666" i="4"/>
  <c r="G666" i="17" s="1"/>
  <c r="F666" i="4"/>
  <c r="F666" i="17" s="1"/>
  <c r="D666" i="4"/>
  <c r="D666" i="17" s="1"/>
  <c r="C666" i="4"/>
  <c r="AE666" i="4" s="1"/>
  <c r="B666" i="4"/>
  <c r="N665" i="4"/>
  <c r="H665" i="4"/>
  <c r="G665" i="4"/>
  <c r="F665" i="4"/>
  <c r="D665" i="4"/>
  <c r="C665" i="4"/>
  <c r="AE665" i="4" s="1"/>
  <c r="B665" i="4"/>
  <c r="N664" i="4"/>
  <c r="H664" i="4"/>
  <c r="G664" i="4"/>
  <c r="G664" i="17" s="1"/>
  <c r="F664" i="4"/>
  <c r="F664" i="17" s="1"/>
  <c r="D664" i="4"/>
  <c r="D664" i="17" s="1"/>
  <c r="C664" i="4"/>
  <c r="AE664" i="4" s="1"/>
  <c r="B664" i="4"/>
  <c r="N663" i="4"/>
  <c r="H663" i="4"/>
  <c r="G663" i="4"/>
  <c r="G663" i="17" s="1"/>
  <c r="F663" i="4"/>
  <c r="D663" i="4"/>
  <c r="D663" i="17" s="1"/>
  <c r="C663" i="4"/>
  <c r="AE663" i="4" s="1"/>
  <c r="B663" i="4"/>
  <c r="N662" i="4"/>
  <c r="H662" i="4"/>
  <c r="G662" i="4"/>
  <c r="F662" i="4"/>
  <c r="E662" i="4" s="1"/>
  <c r="D662" i="4"/>
  <c r="C662" i="4"/>
  <c r="AE662" i="4" s="1"/>
  <c r="B662" i="4"/>
  <c r="N661" i="4"/>
  <c r="H661" i="4"/>
  <c r="G661" i="4"/>
  <c r="G661" i="17" s="1"/>
  <c r="F661" i="4"/>
  <c r="F661" i="17" s="1"/>
  <c r="D661" i="4"/>
  <c r="C661" i="4"/>
  <c r="AE661" i="4" s="1"/>
  <c r="B661" i="4"/>
  <c r="N660" i="4"/>
  <c r="H660" i="4"/>
  <c r="G660" i="4"/>
  <c r="F660" i="4"/>
  <c r="D660" i="4"/>
  <c r="C660" i="4"/>
  <c r="AE660" i="4" s="1"/>
  <c r="B660" i="4"/>
  <c r="N659" i="4"/>
  <c r="H659" i="4"/>
  <c r="G659" i="4"/>
  <c r="G659" i="17" s="1"/>
  <c r="F659" i="4"/>
  <c r="D659" i="4"/>
  <c r="C659" i="4"/>
  <c r="AE659" i="4" s="1"/>
  <c r="B659" i="4"/>
  <c r="N658" i="4"/>
  <c r="H658" i="4"/>
  <c r="G658" i="4"/>
  <c r="F658" i="4"/>
  <c r="D658" i="4"/>
  <c r="D658" i="17" s="1"/>
  <c r="C658" i="4"/>
  <c r="AE658" i="4" s="1"/>
  <c r="B658" i="4"/>
  <c r="N657" i="4"/>
  <c r="H657" i="4"/>
  <c r="G657" i="4"/>
  <c r="F657" i="4"/>
  <c r="E657" i="4" s="1"/>
  <c r="D657" i="4"/>
  <c r="D657" i="17" s="1"/>
  <c r="C657" i="4"/>
  <c r="AE657" i="4" s="1"/>
  <c r="B657" i="4"/>
  <c r="N656" i="4"/>
  <c r="H656" i="4"/>
  <c r="G656" i="4"/>
  <c r="F656" i="4"/>
  <c r="D656" i="4"/>
  <c r="C656" i="4"/>
  <c r="AE656" i="4" s="1"/>
  <c r="B656" i="4"/>
  <c r="N655" i="4"/>
  <c r="H655" i="4"/>
  <c r="G655" i="4"/>
  <c r="F655" i="4"/>
  <c r="E655" i="4" s="1"/>
  <c r="D655" i="4"/>
  <c r="C655" i="4"/>
  <c r="AE655" i="4" s="1"/>
  <c r="B655" i="4"/>
  <c r="N654" i="4"/>
  <c r="H654" i="4"/>
  <c r="G654" i="4"/>
  <c r="F654" i="4"/>
  <c r="D654" i="4"/>
  <c r="C654" i="4"/>
  <c r="AE654" i="4" s="1"/>
  <c r="B654" i="4"/>
  <c r="N653" i="4"/>
  <c r="H653" i="4"/>
  <c r="G653" i="4"/>
  <c r="F653" i="4"/>
  <c r="D653" i="4"/>
  <c r="C653" i="4"/>
  <c r="AE653" i="4" s="1"/>
  <c r="B653" i="4"/>
  <c r="N652" i="4"/>
  <c r="H652" i="4"/>
  <c r="G652" i="4"/>
  <c r="F652" i="4"/>
  <c r="E652" i="4" s="1"/>
  <c r="D652" i="4"/>
  <c r="C652" i="4"/>
  <c r="AE652" i="4" s="1"/>
  <c r="B652" i="4"/>
  <c r="N651" i="4"/>
  <c r="H651" i="4"/>
  <c r="G651" i="4"/>
  <c r="G651" i="17" s="1"/>
  <c r="F651" i="4"/>
  <c r="F651" i="17" s="1"/>
  <c r="D651" i="4"/>
  <c r="C651" i="4"/>
  <c r="AE651" i="4" s="1"/>
  <c r="B651" i="4"/>
  <c r="N650" i="4"/>
  <c r="H650" i="4"/>
  <c r="G650" i="4"/>
  <c r="F650" i="4"/>
  <c r="D650" i="4"/>
  <c r="C650" i="4"/>
  <c r="AE650" i="4" s="1"/>
  <c r="B650" i="4"/>
  <c r="N649" i="4"/>
  <c r="H649" i="4"/>
  <c r="G649" i="4"/>
  <c r="F649" i="4"/>
  <c r="F649" i="17" s="1"/>
  <c r="D649" i="4"/>
  <c r="D649" i="17" s="1"/>
  <c r="C649" i="4"/>
  <c r="AE649" i="4" s="1"/>
  <c r="B649" i="4"/>
  <c r="N648" i="4"/>
  <c r="H648" i="4"/>
  <c r="G648" i="4"/>
  <c r="G648" i="17" s="1"/>
  <c r="F648" i="4"/>
  <c r="E648" i="4" s="1"/>
  <c r="E648" i="17" s="1"/>
  <c r="D648" i="4"/>
  <c r="C648" i="4"/>
  <c r="AE648" i="4" s="1"/>
  <c r="B648" i="4"/>
  <c r="N647" i="4"/>
  <c r="H647" i="4"/>
  <c r="G647" i="4"/>
  <c r="F647" i="4"/>
  <c r="D647" i="4"/>
  <c r="C647" i="4"/>
  <c r="AE647" i="4" s="1"/>
  <c r="B647" i="4"/>
  <c r="N646" i="4"/>
  <c r="H646" i="4"/>
  <c r="G646" i="4"/>
  <c r="F646" i="4"/>
  <c r="D646" i="4"/>
  <c r="D646" i="17" s="1"/>
  <c r="C646" i="4"/>
  <c r="AE646" i="4" s="1"/>
  <c r="B646" i="4"/>
  <c r="N645" i="4"/>
  <c r="H645" i="4"/>
  <c r="G645" i="4"/>
  <c r="F645" i="4"/>
  <c r="E645" i="4" s="1"/>
  <c r="E645" i="17" s="1"/>
  <c r="D645" i="4"/>
  <c r="C645" i="4"/>
  <c r="AE645" i="4" s="1"/>
  <c r="B645" i="4"/>
  <c r="N644" i="4"/>
  <c r="H644" i="4"/>
  <c r="G644" i="4"/>
  <c r="G644" i="17" s="1"/>
  <c r="F644" i="4"/>
  <c r="D644" i="4"/>
  <c r="C644" i="4"/>
  <c r="AE644" i="4" s="1"/>
  <c r="B644" i="4"/>
  <c r="N643" i="4"/>
  <c r="H643" i="4"/>
  <c r="G643" i="4"/>
  <c r="F643" i="4"/>
  <c r="D643" i="4"/>
  <c r="C643" i="4"/>
  <c r="AE643" i="4" s="1"/>
  <c r="B643" i="4"/>
  <c r="N642" i="4"/>
  <c r="H642" i="4"/>
  <c r="G642" i="4"/>
  <c r="F642" i="4"/>
  <c r="F642" i="17" s="1"/>
  <c r="D642" i="4"/>
  <c r="C642" i="4"/>
  <c r="AE642" i="4" s="1"/>
  <c r="B642" i="4"/>
  <c r="N641" i="4"/>
  <c r="H641" i="4"/>
  <c r="G641" i="4"/>
  <c r="F641" i="4"/>
  <c r="D641" i="4"/>
  <c r="C641" i="4"/>
  <c r="AE641" i="4" s="1"/>
  <c r="B641" i="4"/>
  <c r="N640" i="4"/>
  <c r="H640" i="4"/>
  <c r="G640" i="4"/>
  <c r="G640" i="17" s="1"/>
  <c r="F640" i="4"/>
  <c r="F640" i="17" s="1"/>
  <c r="D640" i="4"/>
  <c r="D640" i="17" s="1"/>
  <c r="C640" i="4"/>
  <c r="AE640" i="4" s="1"/>
  <c r="B640" i="4"/>
  <c r="N639" i="4"/>
  <c r="H639" i="4"/>
  <c r="G639" i="4"/>
  <c r="F639" i="4"/>
  <c r="D639" i="4"/>
  <c r="C639" i="4"/>
  <c r="AE639" i="4" s="1"/>
  <c r="B639" i="4"/>
  <c r="N638" i="4"/>
  <c r="H638" i="4"/>
  <c r="G638" i="4"/>
  <c r="G638" i="17" s="1"/>
  <c r="F638" i="4"/>
  <c r="D638" i="4"/>
  <c r="D638" i="17" s="1"/>
  <c r="C638" i="4"/>
  <c r="AE638" i="4" s="1"/>
  <c r="B638" i="4"/>
  <c r="N637" i="4"/>
  <c r="H637" i="4"/>
  <c r="G637" i="4"/>
  <c r="F637" i="4"/>
  <c r="D637" i="4"/>
  <c r="C637" i="4"/>
  <c r="AE637" i="4" s="1"/>
  <c r="B637" i="4"/>
  <c r="N636" i="4"/>
  <c r="H636" i="4"/>
  <c r="G636" i="4"/>
  <c r="F636" i="4"/>
  <c r="D636" i="4"/>
  <c r="D636" i="17" s="1"/>
  <c r="C636" i="4"/>
  <c r="AE636" i="4" s="1"/>
  <c r="B636" i="4"/>
  <c r="N635" i="4"/>
  <c r="H635" i="4"/>
  <c r="G635" i="4"/>
  <c r="F635" i="4"/>
  <c r="E635" i="4" s="1"/>
  <c r="D635" i="4"/>
  <c r="C635" i="4"/>
  <c r="AE635" i="4" s="1"/>
  <c r="B635" i="4"/>
  <c r="N634" i="4"/>
  <c r="H634" i="4"/>
  <c r="G634" i="4"/>
  <c r="G634" i="17" s="1"/>
  <c r="F634" i="4"/>
  <c r="F634" i="17" s="1"/>
  <c r="D634" i="4"/>
  <c r="D634" i="17" s="1"/>
  <c r="C634" i="4"/>
  <c r="AE634" i="4" s="1"/>
  <c r="B634" i="4"/>
  <c r="N633" i="4"/>
  <c r="H633" i="4"/>
  <c r="G633" i="4"/>
  <c r="G633" i="17" s="1"/>
  <c r="F633" i="4"/>
  <c r="F633" i="17" s="1"/>
  <c r="D633" i="4"/>
  <c r="D633" i="17" s="1"/>
  <c r="C633" i="4"/>
  <c r="AE633" i="4" s="1"/>
  <c r="B633" i="4"/>
  <c r="N632" i="4"/>
  <c r="H632" i="4"/>
  <c r="G632" i="4"/>
  <c r="F632" i="4"/>
  <c r="E632" i="4" s="1"/>
  <c r="D632" i="4"/>
  <c r="C632" i="4"/>
  <c r="AE632" i="4" s="1"/>
  <c r="B632" i="4"/>
  <c r="N631" i="4"/>
  <c r="H631" i="4"/>
  <c r="G631" i="4"/>
  <c r="F631" i="4"/>
  <c r="F631" i="17" s="1"/>
  <c r="D631" i="4"/>
  <c r="D631" i="17" s="1"/>
  <c r="C631" i="4"/>
  <c r="AE631" i="4" s="1"/>
  <c r="B631" i="4"/>
  <c r="N630" i="4"/>
  <c r="H630" i="4"/>
  <c r="G630" i="4"/>
  <c r="F630" i="4"/>
  <c r="D630" i="4"/>
  <c r="C630" i="4"/>
  <c r="AE630" i="4" s="1"/>
  <c r="B630" i="4"/>
  <c r="N629" i="4"/>
  <c r="H629" i="4"/>
  <c r="G629" i="4"/>
  <c r="F629" i="4"/>
  <c r="D629" i="4"/>
  <c r="C629" i="4"/>
  <c r="AE629" i="4" s="1"/>
  <c r="B629" i="4"/>
  <c r="N628" i="4"/>
  <c r="H628" i="4"/>
  <c r="G628" i="4"/>
  <c r="F628" i="4"/>
  <c r="E628" i="4" s="1"/>
  <c r="E628" i="17" s="1"/>
  <c r="D628" i="4"/>
  <c r="C628" i="4"/>
  <c r="AE628" i="4" s="1"/>
  <c r="B628" i="4"/>
  <c r="N627" i="4"/>
  <c r="H627" i="4"/>
  <c r="G627" i="4"/>
  <c r="F627" i="4"/>
  <c r="D627" i="4"/>
  <c r="C627" i="4"/>
  <c r="AE627" i="4" s="1"/>
  <c r="B627" i="4"/>
  <c r="N626" i="4"/>
  <c r="H626" i="4"/>
  <c r="G626" i="4"/>
  <c r="F626" i="4"/>
  <c r="F626" i="17" s="1"/>
  <c r="D626" i="4"/>
  <c r="D626" i="17" s="1"/>
  <c r="C626" i="4"/>
  <c r="AE626" i="4" s="1"/>
  <c r="B626" i="4"/>
  <c r="N625" i="4"/>
  <c r="H625" i="4"/>
  <c r="G625" i="4"/>
  <c r="F625" i="4"/>
  <c r="D625" i="4"/>
  <c r="C625" i="4"/>
  <c r="AE625" i="4" s="1"/>
  <c r="B625" i="4"/>
  <c r="N624" i="4"/>
  <c r="H624" i="4"/>
  <c r="G624" i="4"/>
  <c r="G624" i="17" s="1"/>
  <c r="F624" i="4"/>
  <c r="F624" i="17" s="1"/>
  <c r="D624" i="4"/>
  <c r="C624" i="4"/>
  <c r="AE624" i="4" s="1"/>
  <c r="B624" i="4"/>
  <c r="N623" i="4"/>
  <c r="H623" i="4"/>
  <c r="G623" i="4"/>
  <c r="F623" i="4"/>
  <c r="E623" i="4" s="1"/>
  <c r="E623" i="17" s="1"/>
  <c r="D623" i="4"/>
  <c r="C623" i="4"/>
  <c r="AE623" i="4" s="1"/>
  <c r="B623" i="4"/>
  <c r="N622" i="4"/>
  <c r="H622" i="4"/>
  <c r="G622" i="4"/>
  <c r="F622" i="4"/>
  <c r="E622" i="4" s="1"/>
  <c r="E622" i="17" s="1"/>
  <c r="D622" i="4"/>
  <c r="C622" i="4"/>
  <c r="AE622" i="4" s="1"/>
  <c r="B622" i="4"/>
  <c r="N621" i="4"/>
  <c r="H621" i="4"/>
  <c r="G621" i="4"/>
  <c r="F621" i="4"/>
  <c r="F621" i="17" s="1"/>
  <c r="D621" i="4"/>
  <c r="C621" i="4"/>
  <c r="AE621" i="4" s="1"/>
  <c r="B621" i="4"/>
  <c r="N620" i="4"/>
  <c r="H620" i="4"/>
  <c r="G620" i="4"/>
  <c r="F620" i="4"/>
  <c r="E620" i="4" s="1"/>
  <c r="E620" i="17" s="1"/>
  <c r="D620" i="4"/>
  <c r="C620" i="4"/>
  <c r="AE620" i="4" s="1"/>
  <c r="B620" i="4"/>
  <c r="N619" i="4"/>
  <c r="H619" i="4"/>
  <c r="G619" i="4"/>
  <c r="G619" i="17" s="1"/>
  <c r="F619" i="4"/>
  <c r="F619" i="17" s="1"/>
  <c r="D619" i="4"/>
  <c r="D619" i="17" s="1"/>
  <c r="C619" i="4"/>
  <c r="AE619" i="4" s="1"/>
  <c r="B619" i="4"/>
  <c r="N618" i="4"/>
  <c r="H618" i="4"/>
  <c r="G618" i="4"/>
  <c r="F618" i="4"/>
  <c r="E618" i="4" s="1"/>
  <c r="D618" i="4"/>
  <c r="C618" i="4"/>
  <c r="AE618" i="4" s="1"/>
  <c r="B618" i="4"/>
  <c r="N617" i="4"/>
  <c r="H617" i="4"/>
  <c r="G617" i="4"/>
  <c r="F617" i="4"/>
  <c r="E617" i="4" s="1"/>
  <c r="D617" i="4"/>
  <c r="D617" i="17" s="1"/>
  <c r="C617" i="4"/>
  <c r="AE617" i="4" s="1"/>
  <c r="B617" i="4"/>
  <c r="N616" i="4"/>
  <c r="H616" i="4"/>
  <c r="G616" i="4"/>
  <c r="F616" i="4"/>
  <c r="D616" i="4"/>
  <c r="D616" i="17" s="1"/>
  <c r="C616" i="4"/>
  <c r="AE616" i="4" s="1"/>
  <c r="B616" i="4"/>
  <c r="N615" i="4"/>
  <c r="H615" i="4"/>
  <c r="G615" i="4"/>
  <c r="F615" i="4"/>
  <c r="F615" i="17" s="1"/>
  <c r="D615" i="4"/>
  <c r="C615" i="4"/>
  <c r="AE615" i="4" s="1"/>
  <c r="B615" i="4"/>
  <c r="N614" i="4"/>
  <c r="H614" i="4"/>
  <c r="G614" i="4"/>
  <c r="F614" i="4"/>
  <c r="E614" i="4" s="1"/>
  <c r="E614" i="17" s="1"/>
  <c r="D614" i="4"/>
  <c r="C614" i="4"/>
  <c r="AE614" i="4" s="1"/>
  <c r="B614" i="4"/>
  <c r="N613" i="4"/>
  <c r="H613" i="4"/>
  <c r="G613" i="4"/>
  <c r="F613" i="4"/>
  <c r="E613" i="4" s="1"/>
  <c r="D613" i="4"/>
  <c r="C613" i="4"/>
  <c r="AE613" i="4" s="1"/>
  <c r="B613" i="4"/>
  <c r="N612" i="4"/>
  <c r="H612" i="4"/>
  <c r="G612" i="4"/>
  <c r="G612" i="17" s="1"/>
  <c r="F612" i="4"/>
  <c r="F612" i="17" s="1"/>
  <c r="D612" i="4"/>
  <c r="D612" i="17" s="1"/>
  <c r="C612" i="4"/>
  <c r="AE612" i="4" s="1"/>
  <c r="B612" i="4"/>
  <c r="N611" i="4"/>
  <c r="H611" i="4"/>
  <c r="G611" i="4"/>
  <c r="F611" i="4"/>
  <c r="D611" i="4"/>
  <c r="C611" i="4"/>
  <c r="AE611" i="4" s="1"/>
  <c r="B611" i="4"/>
  <c r="N610" i="4"/>
  <c r="H610" i="4"/>
  <c r="G610" i="4"/>
  <c r="G610" i="17" s="1"/>
  <c r="F610" i="4"/>
  <c r="D610" i="4"/>
  <c r="C610" i="4"/>
  <c r="AE610" i="4" s="1"/>
  <c r="B610" i="4"/>
  <c r="N609" i="4"/>
  <c r="H609" i="4"/>
  <c r="G609" i="4"/>
  <c r="F609" i="4"/>
  <c r="E609" i="4" s="1"/>
  <c r="E609" i="17" s="1"/>
  <c r="D609" i="4"/>
  <c r="C609" i="4"/>
  <c r="AE609" i="4" s="1"/>
  <c r="B609" i="4"/>
  <c r="N608" i="4"/>
  <c r="H608" i="4"/>
  <c r="G608" i="4"/>
  <c r="F608" i="4"/>
  <c r="E608" i="4" s="1"/>
  <c r="E608" i="17" s="1"/>
  <c r="D608" i="4"/>
  <c r="C608" i="4"/>
  <c r="AE608" i="4" s="1"/>
  <c r="B608" i="4"/>
  <c r="N607" i="4"/>
  <c r="H607" i="4"/>
  <c r="G607" i="4"/>
  <c r="F607" i="4"/>
  <c r="E607" i="4" s="1"/>
  <c r="D607" i="4"/>
  <c r="C607" i="4"/>
  <c r="AE607" i="4" s="1"/>
  <c r="B607" i="4"/>
  <c r="N606" i="4"/>
  <c r="H606" i="4"/>
  <c r="G606" i="4"/>
  <c r="G606" i="17" s="1"/>
  <c r="F606" i="4"/>
  <c r="E606" i="4" s="1"/>
  <c r="E606" i="17" s="1"/>
  <c r="D606" i="4"/>
  <c r="D606" i="17" s="1"/>
  <c r="C606" i="4"/>
  <c r="AE606" i="4" s="1"/>
  <c r="B606" i="4"/>
  <c r="N605" i="4"/>
  <c r="H605" i="4"/>
  <c r="G605" i="4"/>
  <c r="F605" i="4"/>
  <c r="D605" i="4"/>
  <c r="C605" i="4"/>
  <c r="AE605" i="4" s="1"/>
  <c r="B605" i="4"/>
  <c r="N604" i="4"/>
  <c r="H604" i="4"/>
  <c r="G604" i="4"/>
  <c r="F604" i="4"/>
  <c r="E604" i="4" s="1"/>
  <c r="D604" i="4"/>
  <c r="C604" i="4"/>
  <c r="AE604" i="4" s="1"/>
  <c r="B604" i="4"/>
  <c r="N603" i="4"/>
  <c r="H603" i="4"/>
  <c r="G603" i="4"/>
  <c r="F603" i="4"/>
  <c r="D603" i="4"/>
  <c r="C603" i="4"/>
  <c r="AE603" i="4" s="1"/>
  <c r="B603" i="4"/>
  <c r="N602" i="4"/>
  <c r="H602" i="4"/>
  <c r="G602" i="4"/>
  <c r="F602" i="4"/>
  <c r="E602" i="4" s="1"/>
  <c r="E602" i="17" s="1"/>
  <c r="D602" i="4"/>
  <c r="D602" i="17" s="1"/>
  <c r="C602" i="4"/>
  <c r="AE602" i="4" s="1"/>
  <c r="B602" i="4"/>
  <c r="N601" i="4"/>
  <c r="H601" i="4"/>
  <c r="G601" i="4"/>
  <c r="F601" i="4"/>
  <c r="D601" i="4"/>
  <c r="C601" i="4"/>
  <c r="AE601" i="4" s="1"/>
  <c r="B601" i="4"/>
  <c r="N600" i="4"/>
  <c r="H600" i="4"/>
  <c r="G600" i="4"/>
  <c r="G600" i="17" s="1"/>
  <c r="F600" i="4"/>
  <c r="D600" i="4"/>
  <c r="C600" i="4"/>
  <c r="AE600" i="4" s="1"/>
  <c r="B600" i="4"/>
  <c r="N599" i="4"/>
  <c r="H599" i="4"/>
  <c r="G599" i="4"/>
  <c r="F599" i="4"/>
  <c r="D599" i="4"/>
  <c r="C599" i="4"/>
  <c r="AE599" i="4" s="1"/>
  <c r="B599" i="4"/>
  <c r="N598" i="4"/>
  <c r="H598" i="4"/>
  <c r="G598" i="4"/>
  <c r="F598" i="4"/>
  <c r="F598" i="17" s="1"/>
  <c r="D598" i="4"/>
  <c r="C598" i="4"/>
  <c r="AE598" i="4" s="1"/>
  <c r="B598" i="4"/>
  <c r="N597" i="4"/>
  <c r="H597" i="4"/>
  <c r="G597" i="4"/>
  <c r="F597" i="4"/>
  <c r="D597" i="4"/>
  <c r="C597" i="4"/>
  <c r="AE597" i="4" s="1"/>
  <c r="B597" i="4"/>
  <c r="N596" i="4"/>
  <c r="H596" i="4"/>
  <c r="G596" i="4"/>
  <c r="F596" i="4"/>
  <c r="D596" i="4"/>
  <c r="C596" i="4"/>
  <c r="AE596" i="4" s="1"/>
  <c r="B596" i="4"/>
  <c r="N595" i="4"/>
  <c r="H595" i="4"/>
  <c r="G595" i="4"/>
  <c r="F595" i="4"/>
  <c r="D595" i="4"/>
  <c r="D595" i="17" s="1"/>
  <c r="C595" i="4"/>
  <c r="AE595" i="4" s="1"/>
  <c r="B595" i="4"/>
  <c r="N594" i="4"/>
  <c r="H594" i="4"/>
  <c r="G594" i="4"/>
  <c r="F594" i="4"/>
  <c r="E594" i="4" s="1"/>
  <c r="E594" i="17" s="1"/>
  <c r="D594" i="4"/>
  <c r="C594" i="4"/>
  <c r="AE594" i="4" s="1"/>
  <c r="B594" i="4"/>
  <c r="N593" i="4"/>
  <c r="H593" i="4"/>
  <c r="G593" i="4"/>
  <c r="F593" i="4"/>
  <c r="D593" i="4"/>
  <c r="C593" i="4"/>
  <c r="AE593" i="4" s="1"/>
  <c r="B593" i="4"/>
  <c r="N592" i="4"/>
  <c r="H592" i="4"/>
  <c r="G592" i="4"/>
  <c r="G592" i="17" s="1"/>
  <c r="F592" i="4"/>
  <c r="E592" i="4" s="1"/>
  <c r="E592" i="17" s="1"/>
  <c r="D592" i="4"/>
  <c r="D592" i="17" s="1"/>
  <c r="C592" i="4"/>
  <c r="AE592" i="4" s="1"/>
  <c r="B592" i="4"/>
  <c r="N591" i="4"/>
  <c r="H591" i="4"/>
  <c r="G591" i="4"/>
  <c r="F591" i="4"/>
  <c r="D591" i="4"/>
  <c r="C591" i="4"/>
  <c r="AE591" i="4" s="1"/>
  <c r="B591" i="4"/>
  <c r="N590" i="4"/>
  <c r="H590" i="4"/>
  <c r="G590" i="4"/>
  <c r="F590" i="4"/>
  <c r="D590" i="4"/>
  <c r="C590" i="4"/>
  <c r="AE590" i="4" s="1"/>
  <c r="B590" i="4"/>
  <c r="N589" i="4"/>
  <c r="H589" i="4"/>
  <c r="G589" i="4"/>
  <c r="F589" i="4"/>
  <c r="D589" i="4"/>
  <c r="C589" i="4"/>
  <c r="AE589" i="4" s="1"/>
  <c r="B589" i="4"/>
  <c r="N588" i="4"/>
  <c r="H588" i="4"/>
  <c r="G588" i="4"/>
  <c r="F588" i="4"/>
  <c r="D588" i="4"/>
  <c r="C588" i="4"/>
  <c r="AE588" i="4" s="1"/>
  <c r="B588" i="4"/>
  <c r="N587" i="4"/>
  <c r="H587" i="4"/>
  <c r="G587" i="4"/>
  <c r="G587" i="17" s="1"/>
  <c r="F587" i="4"/>
  <c r="F587" i="17" s="1"/>
  <c r="D587" i="4"/>
  <c r="C587" i="4"/>
  <c r="AE587" i="4" s="1"/>
  <c r="B587" i="4"/>
  <c r="N586" i="4"/>
  <c r="H586" i="4"/>
  <c r="G586" i="4"/>
  <c r="F586" i="4"/>
  <c r="D586" i="4"/>
  <c r="C586" i="4"/>
  <c r="AE586" i="4" s="1"/>
  <c r="B586" i="4"/>
  <c r="N585" i="4"/>
  <c r="H585" i="4"/>
  <c r="G585" i="4"/>
  <c r="G585" i="17" s="1"/>
  <c r="F585" i="4"/>
  <c r="D585" i="4"/>
  <c r="D585" i="17" s="1"/>
  <c r="C585" i="4"/>
  <c r="AE585" i="4" s="1"/>
  <c r="B585" i="4"/>
  <c r="N584" i="4"/>
  <c r="H584" i="4"/>
  <c r="G584" i="4"/>
  <c r="F584" i="4"/>
  <c r="D584" i="4"/>
  <c r="C584" i="4"/>
  <c r="AE584" i="4" s="1"/>
  <c r="B584" i="4"/>
  <c r="N583" i="4"/>
  <c r="H583" i="4"/>
  <c r="G583" i="4"/>
  <c r="F583" i="4"/>
  <c r="E583" i="4" s="1"/>
  <c r="E583" i="17" s="1"/>
  <c r="D583" i="4"/>
  <c r="C583" i="4"/>
  <c r="AE583" i="4" s="1"/>
  <c r="B583" i="4"/>
  <c r="N582" i="4"/>
  <c r="H582" i="4"/>
  <c r="G582" i="4"/>
  <c r="F582" i="4"/>
  <c r="D582" i="4"/>
  <c r="C582" i="4"/>
  <c r="AE582" i="4" s="1"/>
  <c r="B582" i="4"/>
  <c r="N581" i="4"/>
  <c r="H581" i="4"/>
  <c r="G581" i="4"/>
  <c r="F581" i="4"/>
  <c r="E581" i="4" s="1"/>
  <c r="E581" i="17" s="1"/>
  <c r="D581" i="4"/>
  <c r="C581" i="4"/>
  <c r="AE581" i="4" s="1"/>
  <c r="B581" i="4"/>
  <c r="N580" i="4"/>
  <c r="H580" i="4"/>
  <c r="G580" i="4"/>
  <c r="F580" i="4"/>
  <c r="E580" i="4" s="1"/>
  <c r="E580" i="17" s="1"/>
  <c r="D580" i="4"/>
  <c r="C580" i="4"/>
  <c r="AE580" i="4" s="1"/>
  <c r="B580" i="4"/>
  <c r="N579" i="4"/>
  <c r="H579" i="4"/>
  <c r="G579" i="4"/>
  <c r="F579" i="4"/>
  <c r="E579" i="4" s="1"/>
  <c r="D579" i="4"/>
  <c r="C579" i="4"/>
  <c r="AE579" i="4" s="1"/>
  <c r="B579" i="4"/>
  <c r="N578" i="4"/>
  <c r="H578" i="4"/>
  <c r="G578" i="4"/>
  <c r="F578" i="4"/>
  <c r="E578" i="4" s="1"/>
  <c r="D578" i="4"/>
  <c r="C578" i="4"/>
  <c r="AE578" i="4" s="1"/>
  <c r="B578" i="4"/>
  <c r="N577" i="4"/>
  <c r="H577" i="4"/>
  <c r="G577" i="4"/>
  <c r="F577" i="4"/>
  <c r="E577" i="4" s="1"/>
  <c r="E577" i="17" s="1"/>
  <c r="D577" i="4"/>
  <c r="C577" i="4"/>
  <c r="AE577" i="4" s="1"/>
  <c r="B577" i="4"/>
  <c r="N576" i="4"/>
  <c r="H576" i="4"/>
  <c r="G576" i="4"/>
  <c r="F576" i="4"/>
  <c r="E576" i="4" s="1"/>
  <c r="E576" i="17" s="1"/>
  <c r="D576" i="4"/>
  <c r="C576" i="4"/>
  <c r="AE576" i="4" s="1"/>
  <c r="B576" i="4"/>
  <c r="N575" i="4"/>
  <c r="H575" i="4"/>
  <c r="G575" i="4"/>
  <c r="F575" i="4"/>
  <c r="D575" i="4"/>
  <c r="D575" i="17" s="1"/>
  <c r="C575" i="4"/>
  <c r="AE575" i="4" s="1"/>
  <c r="B575" i="4"/>
  <c r="N574" i="4"/>
  <c r="H574" i="4"/>
  <c r="G574" i="4"/>
  <c r="F574" i="4"/>
  <c r="D574" i="4"/>
  <c r="C574" i="4"/>
  <c r="AE574" i="4" s="1"/>
  <c r="B574" i="4"/>
  <c r="N573" i="4"/>
  <c r="H573" i="4"/>
  <c r="G573" i="4"/>
  <c r="F573" i="4"/>
  <c r="E573" i="4" s="1"/>
  <c r="E573" i="17" s="1"/>
  <c r="D573" i="4"/>
  <c r="C573" i="4"/>
  <c r="AE573" i="4" s="1"/>
  <c r="B573" i="4"/>
  <c r="N572" i="4"/>
  <c r="H572" i="4"/>
  <c r="G572" i="4"/>
  <c r="F572" i="4"/>
  <c r="D572" i="4"/>
  <c r="C572" i="4"/>
  <c r="AE572" i="4" s="1"/>
  <c r="B572" i="4"/>
  <c r="N571" i="4"/>
  <c r="H571" i="4"/>
  <c r="G571" i="4"/>
  <c r="F571" i="4"/>
  <c r="F571" i="17" s="1"/>
  <c r="D571" i="4"/>
  <c r="D571" i="17" s="1"/>
  <c r="C571" i="4"/>
  <c r="B571" i="4"/>
  <c r="N570" i="4"/>
  <c r="H570" i="4"/>
  <c r="G570" i="4"/>
  <c r="F570" i="4"/>
  <c r="D570" i="4"/>
  <c r="D570" i="17" s="1"/>
  <c r="C570" i="4"/>
  <c r="AE570" i="4" s="1"/>
  <c r="B570" i="4"/>
  <c r="N569" i="4"/>
  <c r="H569" i="4"/>
  <c r="G569" i="4"/>
  <c r="F569" i="4"/>
  <c r="D569" i="4"/>
  <c r="C569" i="4"/>
  <c r="AE569" i="4" s="1"/>
  <c r="B569" i="4"/>
  <c r="N568" i="4"/>
  <c r="H568" i="4"/>
  <c r="G568" i="4"/>
  <c r="F568" i="4"/>
  <c r="E568" i="4" s="1"/>
  <c r="D568" i="4"/>
  <c r="C568" i="4"/>
  <c r="AE568" i="4" s="1"/>
  <c r="B568" i="4"/>
  <c r="N567" i="4"/>
  <c r="H567" i="4"/>
  <c r="G567" i="4"/>
  <c r="F567" i="4"/>
  <c r="D567" i="4"/>
  <c r="C567" i="4"/>
  <c r="AE567" i="4" s="1"/>
  <c r="B567" i="4"/>
  <c r="N566" i="4"/>
  <c r="H566" i="4"/>
  <c r="G566" i="4"/>
  <c r="F566" i="4"/>
  <c r="E566" i="4" s="1"/>
  <c r="E566" i="17" s="1"/>
  <c r="D566" i="4"/>
  <c r="C566" i="4"/>
  <c r="AE566" i="4" s="1"/>
  <c r="B566" i="4"/>
  <c r="N565" i="4"/>
  <c r="H565" i="4"/>
  <c r="G565" i="4"/>
  <c r="F565" i="4"/>
  <c r="D565" i="4"/>
  <c r="D565" i="17" s="1"/>
  <c r="C565" i="4"/>
  <c r="AE565" i="4" s="1"/>
  <c r="B565" i="4"/>
  <c r="N564" i="4"/>
  <c r="H564" i="4"/>
  <c r="G564" i="4"/>
  <c r="F564" i="4"/>
  <c r="D564" i="4"/>
  <c r="C564" i="4"/>
  <c r="AE564" i="4" s="1"/>
  <c r="B564" i="4"/>
  <c r="N563" i="4"/>
  <c r="H563" i="4"/>
  <c r="G563" i="4"/>
  <c r="F563" i="4"/>
  <c r="E563" i="4" s="1"/>
  <c r="E563" i="17" s="1"/>
  <c r="D563" i="4"/>
  <c r="C563" i="4"/>
  <c r="AE563" i="4" s="1"/>
  <c r="B563" i="4"/>
  <c r="N562" i="4"/>
  <c r="H562" i="4"/>
  <c r="G562" i="4"/>
  <c r="G562" i="17" s="1"/>
  <c r="F562" i="4"/>
  <c r="E562" i="4" s="1"/>
  <c r="D562" i="4"/>
  <c r="D562" i="17" s="1"/>
  <c r="C562" i="4"/>
  <c r="AE562" i="4" s="1"/>
  <c r="B562" i="4"/>
  <c r="N561" i="4"/>
  <c r="H561" i="4"/>
  <c r="G561" i="4"/>
  <c r="F561" i="4"/>
  <c r="E561" i="4" s="1"/>
  <c r="D561" i="4"/>
  <c r="C561" i="4"/>
  <c r="AE561" i="4" s="1"/>
  <c r="B561" i="4"/>
  <c r="N560" i="4"/>
  <c r="H560" i="4"/>
  <c r="G560" i="4"/>
  <c r="F560" i="4"/>
  <c r="F560" i="17" s="1"/>
  <c r="D560" i="4"/>
  <c r="C560" i="4"/>
  <c r="AE560" i="4" s="1"/>
  <c r="B560" i="4"/>
  <c r="N559" i="4"/>
  <c r="H559" i="4"/>
  <c r="G559" i="4"/>
  <c r="F559" i="4"/>
  <c r="E559" i="4" s="1"/>
  <c r="E559" i="17" s="1"/>
  <c r="D559" i="4"/>
  <c r="C559" i="4"/>
  <c r="AE559" i="4" s="1"/>
  <c r="B559" i="4"/>
  <c r="N558" i="4"/>
  <c r="H558" i="4"/>
  <c r="G558" i="4"/>
  <c r="F558" i="4"/>
  <c r="D558" i="4"/>
  <c r="C558" i="4"/>
  <c r="AE558" i="4" s="1"/>
  <c r="B558" i="4"/>
  <c r="N557" i="4"/>
  <c r="H557" i="4"/>
  <c r="G557" i="4"/>
  <c r="F557" i="4"/>
  <c r="D557" i="4"/>
  <c r="C557" i="4"/>
  <c r="AE557" i="4" s="1"/>
  <c r="B557" i="4"/>
  <c r="N556" i="4"/>
  <c r="H556" i="4"/>
  <c r="G556" i="4"/>
  <c r="G556" i="17" s="1"/>
  <c r="F556" i="4"/>
  <c r="D556" i="4"/>
  <c r="C556" i="4"/>
  <c r="AE556" i="4" s="1"/>
  <c r="B556" i="4"/>
  <c r="N555" i="4"/>
  <c r="H555" i="4"/>
  <c r="G555" i="4"/>
  <c r="F555" i="4"/>
  <c r="E555" i="4" s="1"/>
  <c r="E555" i="17" s="1"/>
  <c r="D555" i="4"/>
  <c r="C555" i="4"/>
  <c r="AE555" i="4" s="1"/>
  <c r="B555" i="4"/>
  <c r="N554" i="4"/>
  <c r="H554" i="4"/>
  <c r="G554" i="4"/>
  <c r="F554" i="4"/>
  <c r="D554" i="4"/>
  <c r="C554" i="4"/>
  <c r="AE554" i="4" s="1"/>
  <c r="B554" i="4"/>
  <c r="N553" i="4"/>
  <c r="H553" i="4"/>
  <c r="G553" i="4"/>
  <c r="G553" i="17" s="1"/>
  <c r="F553" i="4"/>
  <c r="F553" i="17" s="1"/>
  <c r="D553" i="4"/>
  <c r="C553" i="4"/>
  <c r="AE553" i="4" s="1"/>
  <c r="B553" i="4"/>
  <c r="N552" i="4"/>
  <c r="H552" i="4"/>
  <c r="G552" i="4"/>
  <c r="F552" i="4"/>
  <c r="E552" i="4" s="1"/>
  <c r="E552" i="17" s="1"/>
  <c r="D552" i="4"/>
  <c r="C552" i="4"/>
  <c r="AE552" i="4" s="1"/>
  <c r="B552" i="4"/>
  <c r="N551" i="4"/>
  <c r="H551" i="4"/>
  <c r="G551" i="4"/>
  <c r="F551" i="4"/>
  <c r="D551" i="4"/>
  <c r="C551" i="4"/>
  <c r="AE551" i="4" s="1"/>
  <c r="B551" i="4"/>
  <c r="N550" i="4"/>
  <c r="H550" i="4"/>
  <c r="G550" i="4"/>
  <c r="F550" i="4"/>
  <c r="D550" i="4"/>
  <c r="C550" i="4"/>
  <c r="AE550" i="4" s="1"/>
  <c r="B550" i="4"/>
  <c r="N549" i="4"/>
  <c r="H549" i="4"/>
  <c r="G549" i="4"/>
  <c r="F549" i="4"/>
  <c r="E549" i="4" s="1"/>
  <c r="D549" i="4"/>
  <c r="C549" i="4"/>
  <c r="AE549" i="4" s="1"/>
  <c r="B549" i="4"/>
  <c r="N548" i="4"/>
  <c r="H548" i="4"/>
  <c r="G548" i="4"/>
  <c r="F548" i="4"/>
  <c r="E548" i="4" s="1"/>
  <c r="E548" i="17" s="1"/>
  <c r="D548" i="4"/>
  <c r="C548" i="4"/>
  <c r="AE548" i="4" s="1"/>
  <c r="B548" i="4"/>
  <c r="N547" i="4"/>
  <c r="H547" i="4"/>
  <c r="G547" i="4"/>
  <c r="G547" i="17" s="1"/>
  <c r="F547" i="4"/>
  <c r="D547" i="4"/>
  <c r="C547" i="4"/>
  <c r="AE547" i="4" s="1"/>
  <c r="B547" i="4"/>
  <c r="N546" i="4"/>
  <c r="H546" i="4"/>
  <c r="G546" i="4"/>
  <c r="F546" i="4"/>
  <c r="E546" i="4" s="1"/>
  <c r="D546" i="4"/>
  <c r="D546" i="17" s="1"/>
  <c r="C546" i="4"/>
  <c r="AE546" i="4" s="1"/>
  <c r="B546" i="4"/>
  <c r="N545" i="4"/>
  <c r="H545" i="4"/>
  <c r="G545" i="4"/>
  <c r="G545" i="17" s="1"/>
  <c r="F545" i="4"/>
  <c r="F545" i="17" s="1"/>
  <c r="D545" i="4"/>
  <c r="D545" i="17" s="1"/>
  <c r="C545" i="4"/>
  <c r="AE545" i="4" s="1"/>
  <c r="B545" i="4"/>
  <c r="N544" i="4"/>
  <c r="H544" i="4"/>
  <c r="G544" i="4"/>
  <c r="F544" i="4"/>
  <c r="D544" i="4"/>
  <c r="C544" i="4"/>
  <c r="AE544" i="4" s="1"/>
  <c r="B544" i="4"/>
  <c r="N543" i="4"/>
  <c r="H543" i="4"/>
  <c r="G543" i="4"/>
  <c r="F543" i="4"/>
  <c r="D543" i="4"/>
  <c r="C543" i="4"/>
  <c r="AE543" i="4" s="1"/>
  <c r="B543" i="4"/>
  <c r="N542" i="4"/>
  <c r="H542" i="4"/>
  <c r="G542" i="4"/>
  <c r="F542" i="4"/>
  <c r="E542" i="4" s="1"/>
  <c r="E542" i="17" s="1"/>
  <c r="D542" i="4"/>
  <c r="C542" i="4"/>
  <c r="AE542" i="4" s="1"/>
  <c r="B542" i="4"/>
  <c r="N541" i="4"/>
  <c r="H541" i="4"/>
  <c r="G541" i="4"/>
  <c r="F541" i="4"/>
  <c r="E541" i="4" s="1"/>
  <c r="E541" i="17" s="1"/>
  <c r="D541" i="4"/>
  <c r="D541" i="17" s="1"/>
  <c r="C541" i="4"/>
  <c r="AE541" i="4" s="1"/>
  <c r="B541" i="4"/>
  <c r="N540" i="4"/>
  <c r="H540" i="4"/>
  <c r="G540" i="4"/>
  <c r="G540" i="17" s="1"/>
  <c r="F540" i="4"/>
  <c r="D540" i="4"/>
  <c r="C540" i="4"/>
  <c r="AE540" i="4" s="1"/>
  <c r="B540" i="4"/>
  <c r="N539" i="4"/>
  <c r="H539" i="4"/>
  <c r="G539" i="4"/>
  <c r="F539" i="4"/>
  <c r="D539" i="4"/>
  <c r="C539" i="4"/>
  <c r="AE539" i="4" s="1"/>
  <c r="B539" i="4"/>
  <c r="N538" i="4"/>
  <c r="H538" i="4"/>
  <c r="G538" i="4"/>
  <c r="G538" i="17" s="1"/>
  <c r="F538" i="4"/>
  <c r="F538" i="17" s="1"/>
  <c r="D538" i="4"/>
  <c r="D538" i="17" s="1"/>
  <c r="C538" i="4"/>
  <c r="AE538" i="4" s="1"/>
  <c r="B538" i="4"/>
  <c r="N537" i="4"/>
  <c r="H537" i="4"/>
  <c r="G537" i="4"/>
  <c r="F537" i="4"/>
  <c r="E537" i="4" s="1"/>
  <c r="E537" i="17" s="1"/>
  <c r="D537" i="4"/>
  <c r="C537" i="4"/>
  <c r="AE537" i="4" s="1"/>
  <c r="B537" i="4"/>
  <c r="N536" i="4"/>
  <c r="H536" i="4"/>
  <c r="G536" i="4"/>
  <c r="G536" i="17" s="1"/>
  <c r="F536" i="4"/>
  <c r="D536" i="4"/>
  <c r="C536" i="4"/>
  <c r="AE536" i="4" s="1"/>
  <c r="B536" i="4"/>
  <c r="N535" i="4"/>
  <c r="H535" i="4"/>
  <c r="G535" i="4"/>
  <c r="F535" i="4"/>
  <c r="D535" i="4"/>
  <c r="C535" i="4"/>
  <c r="AE535" i="4" s="1"/>
  <c r="B535" i="4"/>
  <c r="N534" i="4"/>
  <c r="H534" i="4"/>
  <c r="G534" i="4"/>
  <c r="G534" i="17" s="1"/>
  <c r="F534" i="4"/>
  <c r="F534" i="17" s="1"/>
  <c r="D534" i="4"/>
  <c r="D534" i="17" s="1"/>
  <c r="C534" i="4"/>
  <c r="AE534" i="4" s="1"/>
  <c r="B534" i="4"/>
  <c r="N533" i="4"/>
  <c r="H533" i="4"/>
  <c r="G533" i="4"/>
  <c r="F533" i="4"/>
  <c r="E533" i="4" s="1"/>
  <c r="D533" i="4"/>
  <c r="C533" i="4"/>
  <c r="AE533" i="4" s="1"/>
  <c r="B533" i="4"/>
  <c r="N532" i="4"/>
  <c r="H532" i="4"/>
  <c r="G532" i="4"/>
  <c r="G532" i="17" s="1"/>
  <c r="F532" i="4"/>
  <c r="F532" i="17" s="1"/>
  <c r="D532" i="4"/>
  <c r="D532" i="17" s="1"/>
  <c r="C532" i="4"/>
  <c r="AE532" i="4" s="1"/>
  <c r="B532" i="4"/>
  <c r="N531" i="4"/>
  <c r="H531" i="4"/>
  <c r="G531" i="4"/>
  <c r="G531" i="17" s="1"/>
  <c r="F531" i="4"/>
  <c r="F531" i="17" s="1"/>
  <c r="D531" i="4"/>
  <c r="C531" i="4"/>
  <c r="AE531" i="4" s="1"/>
  <c r="B531" i="4"/>
  <c r="N530" i="4"/>
  <c r="H530" i="4"/>
  <c r="G530" i="4"/>
  <c r="F530" i="4"/>
  <c r="F530" i="17" s="1"/>
  <c r="D530" i="4"/>
  <c r="C530" i="4"/>
  <c r="AE530" i="4" s="1"/>
  <c r="B530" i="4"/>
  <c r="N529" i="4"/>
  <c r="H529" i="4"/>
  <c r="G529" i="4"/>
  <c r="F529" i="4"/>
  <c r="E529" i="4" s="1"/>
  <c r="D529" i="4"/>
  <c r="C529" i="4"/>
  <c r="AE529" i="4" s="1"/>
  <c r="B529" i="4"/>
  <c r="N528" i="4"/>
  <c r="H528" i="4"/>
  <c r="G528" i="4"/>
  <c r="G528" i="17" s="1"/>
  <c r="F528" i="4"/>
  <c r="D528" i="4"/>
  <c r="D528" i="17" s="1"/>
  <c r="C528" i="4"/>
  <c r="AE528" i="4" s="1"/>
  <c r="B528" i="4"/>
  <c r="N527" i="4"/>
  <c r="H527" i="4"/>
  <c r="G527" i="4"/>
  <c r="F527" i="4"/>
  <c r="E527" i="4" s="1"/>
  <c r="D527" i="4"/>
  <c r="D527" i="17" s="1"/>
  <c r="C527" i="4"/>
  <c r="AE527" i="4" s="1"/>
  <c r="B527" i="4"/>
  <c r="N526" i="4"/>
  <c r="H526" i="4"/>
  <c r="G526" i="4"/>
  <c r="G526" i="17" s="1"/>
  <c r="F526" i="4"/>
  <c r="F526" i="17" s="1"/>
  <c r="D526" i="4"/>
  <c r="D526" i="17" s="1"/>
  <c r="C526" i="4"/>
  <c r="AE526" i="4" s="1"/>
  <c r="B526" i="4"/>
  <c r="N525" i="4"/>
  <c r="H525" i="4"/>
  <c r="G525" i="4"/>
  <c r="F525" i="4"/>
  <c r="D525" i="4"/>
  <c r="C525" i="4"/>
  <c r="AE525" i="4" s="1"/>
  <c r="B525" i="4"/>
  <c r="N524" i="4"/>
  <c r="H524" i="4"/>
  <c r="G524" i="4"/>
  <c r="F524" i="4"/>
  <c r="F524" i="17" s="1"/>
  <c r="D524" i="4"/>
  <c r="C524" i="4"/>
  <c r="AE524" i="4" s="1"/>
  <c r="B524" i="4"/>
  <c r="N523" i="4"/>
  <c r="H523" i="4"/>
  <c r="G523" i="4"/>
  <c r="F523" i="4"/>
  <c r="D523" i="4"/>
  <c r="C523" i="4"/>
  <c r="AE523" i="4" s="1"/>
  <c r="B523" i="4"/>
  <c r="N522" i="4"/>
  <c r="H522" i="4"/>
  <c r="G522" i="4"/>
  <c r="G522" i="17" s="1"/>
  <c r="F522" i="4"/>
  <c r="F522" i="17" s="1"/>
  <c r="D522" i="4"/>
  <c r="D522" i="17" s="1"/>
  <c r="C522" i="4"/>
  <c r="AE522" i="4" s="1"/>
  <c r="B522" i="4"/>
  <c r="N521" i="4"/>
  <c r="H521" i="4"/>
  <c r="G521" i="4"/>
  <c r="F521" i="4"/>
  <c r="D521" i="4"/>
  <c r="C521" i="4"/>
  <c r="AE521" i="4" s="1"/>
  <c r="B521" i="4"/>
  <c r="N520" i="4"/>
  <c r="H520" i="4"/>
  <c r="G520" i="4"/>
  <c r="F520" i="4"/>
  <c r="F520" i="17" s="1"/>
  <c r="D520" i="4"/>
  <c r="D520" i="17" s="1"/>
  <c r="C520" i="4"/>
  <c r="AE520" i="4" s="1"/>
  <c r="B520" i="4"/>
  <c r="N519" i="4"/>
  <c r="H519" i="4"/>
  <c r="G519" i="4"/>
  <c r="G519" i="17" s="1"/>
  <c r="F519" i="4"/>
  <c r="E519" i="4" s="1"/>
  <c r="E519" i="17" s="1"/>
  <c r="D519" i="4"/>
  <c r="D519" i="17" s="1"/>
  <c r="C519" i="4"/>
  <c r="AE519" i="4" s="1"/>
  <c r="B519" i="4"/>
  <c r="N518" i="4"/>
  <c r="H518" i="4"/>
  <c r="G518" i="4"/>
  <c r="F518" i="4"/>
  <c r="D518" i="4"/>
  <c r="C518" i="4"/>
  <c r="AE518" i="4" s="1"/>
  <c r="B518" i="4"/>
  <c r="N517" i="4"/>
  <c r="H517" i="4"/>
  <c r="G517" i="4"/>
  <c r="F517" i="4"/>
  <c r="E517" i="4" s="1"/>
  <c r="E517" i="17" s="1"/>
  <c r="D517" i="4"/>
  <c r="C517" i="4"/>
  <c r="AE517" i="4" s="1"/>
  <c r="B517" i="4"/>
  <c r="N516" i="4"/>
  <c r="H516" i="4"/>
  <c r="G516" i="4"/>
  <c r="G516" i="17" s="1"/>
  <c r="F516" i="4"/>
  <c r="F516" i="17" s="1"/>
  <c r="D516" i="4"/>
  <c r="C516" i="4"/>
  <c r="AE516" i="4" s="1"/>
  <c r="B516" i="4"/>
  <c r="N515" i="4"/>
  <c r="H515" i="4"/>
  <c r="G515" i="4"/>
  <c r="F515" i="4"/>
  <c r="E515" i="4" s="1"/>
  <c r="D515" i="4"/>
  <c r="C515" i="4"/>
  <c r="AE515" i="4" s="1"/>
  <c r="B515" i="4"/>
  <c r="N514" i="4"/>
  <c r="H514" i="4"/>
  <c r="G514" i="4"/>
  <c r="G514" i="17" s="1"/>
  <c r="F514" i="4"/>
  <c r="D514" i="4"/>
  <c r="C514" i="4"/>
  <c r="AE514" i="4" s="1"/>
  <c r="B514" i="4"/>
  <c r="N513" i="4"/>
  <c r="H513" i="4"/>
  <c r="G513" i="4"/>
  <c r="G513" i="17" s="1"/>
  <c r="F513" i="4"/>
  <c r="D513" i="4"/>
  <c r="C513" i="4"/>
  <c r="AE513" i="4" s="1"/>
  <c r="B513" i="4"/>
  <c r="N512" i="4"/>
  <c r="H512" i="4"/>
  <c r="G512" i="4"/>
  <c r="G512" i="17" s="1"/>
  <c r="F512" i="4"/>
  <c r="D512" i="4"/>
  <c r="C512" i="4"/>
  <c r="AE512" i="4" s="1"/>
  <c r="B512" i="4"/>
  <c r="N511" i="4"/>
  <c r="H511" i="4"/>
  <c r="G511" i="4"/>
  <c r="F511" i="4"/>
  <c r="D511" i="4"/>
  <c r="C511" i="4"/>
  <c r="AE511" i="4" s="1"/>
  <c r="B511" i="4"/>
  <c r="N510" i="4"/>
  <c r="H510" i="4"/>
  <c r="G510" i="4"/>
  <c r="F510" i="4"/>
  <c r="F510" i="17" s="1"/>
  <c r="D510" i="4"/>
  <c r="C510" i="4"/>
  <c r="AE510" i="4" s="1"/>
  <c r="B510" i="4"/>
  <c r="N509" i="4"/>
  <c r="H509" i="4"/>
  <c r="G509" i="4"/>
  <c r="F509" i="4"/>
  <c r="E509" i="4" s="1"/>
  <c r="D509" i="4"/>
  <c r="C509" i="4"/>
  <c r="AE509" i="4" s="1"/>
  <c r="B509" i="4"/>
  <c r="N508" i="4"/>
  <c r="H508" i="4"/>
  <c r="G508" i="4"/>
  <c r="F508" i="4"/>
  <c r="D508" i="4"/>
  <c r="C508" i="4"/>
  <c r="AE508" i="4" s="1"/>
  <c r="B508" i="4"/>
  <c r="N507" i="4"/>
  <c r="H507" i="4"/>
  <c r="G507" i="4"/>
  <c r="G507" i="17" s="1"/>
  <c r="F507" i="4"/>
  <c r="D507" i="4"/>
  <c r="D507" i="17" s="1"/>
  <c r="C507" i="4"/>
  <c r="AE507" i="4" s="1"/>
  <c r="B507" i="4"/>
  <c r="N506" i="4"/>
  <c r="H506" i="4"/>
  <c r="G506" i="4"/>
  <c r="F506" i="4"/>
  <c r="D506" i="4"/>
  <c r="C506" i="4"/>
  <c r="AE506" i="4" s="1"/>
  <c r="B506" i="4"/>
  <c r="N505" i="4"/>
  <c r="H505" i="4"/>
  <c r="G505" i="4"/>
  <c r="G505" i="17" s="1"/>
  <c r="F505" i="4"/>
  <c r="F505" i="17" s="1"/>
  <c r="D505" i="4"/>
  <c r="D505" i="17" s="1"/>
  <c r="C505" i="4"/>
  <c r="AE505" i="4" s="1"/>
  <c r="B505" i="4"/>
  <c r="N504" i="4"/>
  <c r="H504" i="4"/>
  <c r="G504" i="4"/>
  <c r="G504" i="17" s="1"/>
  <c r="F504" i="4"/>
  <c r="E504" i="4" s="1"/>
  <c r="D504" i="4"/>
  <c r="C504" i="4"/>
  <c r="AE504" i="4" s="1"/>
  <c r="B504" i="4"/>
  <c r="N503" i="4"/>
  <c r="H503" i="4"/>
  <c r="G503" i="4"/>
  <c r="F503" i="4"/>
  <c r="E503" i="4" s="1"/>
  <c r="D503" i="4"/>
  <c r="C503" i="4"/>
  <c r="AE503" i="4" s="1"/>
  <c r="B503" i="4"/>
  <c r="N502" i="4"/>
  <c r="H502" i="4"/>
  <c r="G502" i="4"/>
  <c r="F502" i="4"/>
  <c r="D502" i="4"/>
  <c r="C502" i="4"/>
  <c r="AE502" i="4" s="1"/>
  <c r="B502" i="4"/>
  <c r="O713" i="11"/>
  <c r="O712" i="11"/>
  <c r="O711" i="11"/>
  <c r="O710" i="11"/>
  <c r="O709" i="11"/>
  <c r="O708" i="11"/>
  <c r="O707" i="11"/>
  <c r="O706" i="11"/>
  <c r="O705" i="11"/>
  <c r="O704" i="11"/>
  <c r="O703" i="11"/>
  <c r="O702" i="11"/>
  <c r="O701" i="11"/>
  <c r="O700" i="11"/>
  <c r="O699" i="11"/>
  <c r="O698" i="11"/>
  <c r="O697" i="11"/>
  <c r="O696" i="11"/>
  <c r="O695" i="11"/>
  <c r="O694" i="11"/>
  <c r="O693" i="11"/>
  <c r="O692" i="11"/>
  <c r="O691" i="11"/>
  <c r="O690" i="11"/>
  <c r="O689" i="11"/>
  <c r="O688" i="11"/>
  <c r="O687" i="11"/>
  <c r="O686" i="11"/>
  <c r="O685" i="11"/>
  <c r="O684" i="11"/>
  <c r="O683" i="11"/>
  <c r="O682" i="11"/>
  <c r="O681" i="11"/>
  <c r="O680" i="11"/>
  <c r="O679" i="11"/>
  <c r="O678" i="11"/>
  <c r="O677" i="11"/>
  <c r="O676" i="11"/>
  <c r="O675" i="11"/>
  <c r="O674" i="11"/>
  <c r="O673" i="11"/>
  <c r="O672" i="11"/>
  <c r="O671" i="11"/>
  <c r="O670" i="11"/>
  <c r="O669" i="11"/>
  <c r="O668" i="11"/>
  <c r="O667" i="11"/>
  <c r="O666" i="11"/>
  <c r="O665" i="11"/>
  <c r="O664" i="11"/>
  <c r="O663" i="11"/>
  <c r="O662" i="11"/>
  <c r="O661" i="11"/>
  <c r="O660" i="11"/>
  <c r="O659" i="11"/>
  <c r="O658" i="11"/>
  <c r="O657" i="11"/>
  <c r="O656" i="11"/>
  <c r="O655" i="11"/>
  <c r="O654" i="11"/>
  <c r="O653" i="11"/>
  <c r="O652" i="11"/>
  <c r="O651" i="11"/>
  <c r="O650" i="11"/>
  <c r="O649" i="11"/>
  <c r="O648" i="11"/>
  <c r="O647" i="11"/>
  <c r="O646" i="11"/>
  <c r="O645" i="11"/>
  <c r="O644" i="11"/>
  <c r="O643" i="11"/>
  <c r="O642" i="11"/>
  <c r="O641" i="11"/>
  <c r="O640" i="11"/>
  <c r="O639" i="11"/>
  <c r="O638" i="11"/>
  <c r="O637" i="11"/>
  <c r="O636" i="11"/>
  <c r="O635" i="11"/>
  <c r="O634" i="11"/>
  <c r="O633" i="11"/>
  <c r="O632" i="11"/>
  <c r="O631" i="11"/>
  <c r="O630" i="11"/>
  <c r="O629" i="11"/>
  <c r="O628" i="11"/>
  <c r="O627" i="11"/>
  <c r="O626" i="11"/>
  <c r="O625" i="11"/>
  <c r="O624" i="11"/>
  <c r="O623" i="11"/>
  <c r="O622" i="11"/>
  <c r="O621" i="11"/>
  <c r="O620" i="11"/>
  <c r="O619" i="11"/>
  <c r="O618" i="11"/>
  <c r="O617" i="11"/>
  <c r="O616" i="11"/>
  <c r="O615" i="11"/>
  <c r="O614" i="11"/>
  <c r="O613" i="11"/>
  <c r="O612" i="11"/>
  <c r="O611" i="11"/>
  <c r="O610" i="11"/>
  <c r="O609" i="11"/>
  <c r="O608" i="11"/>
  <c r="O607" i="11"/>
  <c r="O606" i="11"/>
  <c r="O605" i="11"/>
  <c r="O604" i="11"/>
  <c r="O603" i="11"/>
  <c r="O602" i="11"/>
  <c r="O601" i="11"/>
  <c r="O600" i="11"/>
  <c r="O599" i="11"/>
  <c r="O598" i="11"/>
  <c r="O597" i="11"/>
  <c r="O596" i="11"/>
  <c r="O595" i="11"/>
  <c r="O594" i="11"/>
  <c r="O593" i="11"/>
  <c r="O592" i="11"/>
  <c r="O591" i="11"/>
  <c r="O590" i="11"/>
  <c r="O589" i="11"/>
  <c r="O588" i="11"/>
  <c r="O587" i="11"/>
  <c r="O586" i="11"/>
  <c r="O585" i="11"/>
  <c r="O584" i="11"/>
  <c r="O583" i="11"/>
  <c r="O582" i="11"/>
  <c r="O581" i="11"/>
  <c r="O580" i="11"/>
  <c r="O579" i="11"/>
  <c r="O578" i="11"/>
  <c r="O577" i="11"/>
  <c r="O576" i="11"/>
  <c r="O575" i="11"/>
  <c r="O574" i="11"/>
  <c r="O573" i="11"/>
  <c r="O572" i="11"/>
  <c r="O571" i="11"/>
  <c r="O570" i="11"/>
  <c r="O569" i="11"/>
  <c r="O568" i="11"/>
  <c r="O567" i="11"/>
  <c r="O566" i="11"/>
  <c r="O565" i="11"/>
  <c r="O564" i="11"/>
  <c r="O563" i="11"/>
  <c r="O562" i="11"/>
  <c r="O561" i="11"/>
  <c r="O560" i="11"/>
  <c r="O559" i="11"/>
  <c r="O558" i="11"/>
  <c r="O557" i="11"/>
  <c r="O556" i="11"/>
  <c r="O555" i="11"/>
  <c r="O554" i="11"/>
  <c r="O553" i="11"/>
  <c r="O552" i="11"/>
  <c r="O551" i="11"/>
  <c r="O550" i="11"/>
  <c r="O549" i="11"/>
  <c r="O548" i="11"/>
  <c r="O547" i="11"/>
  <c r="O546" i="11"/>
  <c r="O545" i="11"/>
  <c r="O544" i="11"/>
  <c r="O543" i="11"/>
  <c r="O542" i="11"/>
  <c r="O541" i="11"/>
  <c r="O540" i="11"/>
  <c r="O539" i="11"/>
  <c r="O538" i="11"/>
  <c r="O537" i="11"/>
  <c r="O536" i="11"/>
  <c r="O535" i="11"/>
  <c r="O534" i="11"/>
  <c r="O533" i="11"/>
  <c r="O532" i="11"/>
  <c r="O531" i="11"/>
  <c r="O530" i="11"/>
  <c r="O529" i="11"/>
  <c r="O528" i="11"/>
  <c r="O527" i="11"/>
  <c r="O526" i="11"/>
  <c r="O525" i="11"/>
  <c r="O524" i="11"/>
  <c r="O523" i="11"/>
  <c r="O522" i="11"/>
  <c r="O521" i="11"/>
  <c r="O520" i="11"/>
  <c r="O519" i="11"/>
  <c r="O518" i="11"/>
  <c r="O517" i="11"/>
  <c r="O516" i="11"/>
  <c r="O515" i="11"/>
  <c r="O514" i="11"/>
  <c r="O513" i="11"/>
  <c r="O512" i="11"/>
  <c r="O511" i="11"/>
  <c r="O510" i="11"/>
  <c r="O509" i="11"/>
  <c r="O508" i="11"/>
  <c r="O507" i="11"/>
  <c r="O506" i="11"/>
  <c r="O505" i="11"/>
  <c r="O504" i="11"/>
  <c r="O503" i="11"/>
  <c r="O502" i="11"/>
  <c r="O501" i="11"/>
  <c r="O500" i="11"/>
  <c r="O499" i="11"/>
  <c r="O498" i="11"/>
  <c r="O497" i="11"/>
  <c r="O496" i="11"/>
  <c r="O495" i="11"/>
  <c r="O494" i="11"/>
  <c r="O493" i="11"/>
  <c r="O492" i="11"/>
  <c r="O491" i="11"/>
  <c r="O490" i="11"/>
  <c r="O489" i="11"/>
  <c r="O488" i="11"/>
  <c r="O487" i="11"/>
  <c r="O486" i="11"/>
  <c r="O485" i="11"/>
  <c r="O484" i="11"/>
  <c r="O483" i="11"/>
  <c r="O482" i="11"/>
  <c r="O481" i="11"/>
  <c r="O480" i="11"/>
  <c r="O479" i="11"/>
  <c r="O478" i="11"/>
  <c r="O477" i="11"/>
  <c r="O476" i="11"/>
  <c r="O475" i="11"/>
  <c r="O474" i="11"/>
  <c r="O473" i="11"/>
  <c r="O472" i="11"/>
  <c r="O471" i="11"/>
  <c r="O470" i="11"/>
  <c r="O469" i="11"/>
  <c r="O468" i="11"/>
  <c r="O467" i="11"/>
  <c r="O466" i="11"/>
  <c r="O465" i="11"/>
  <c r="O464" i="11"/>
  <c r="O463" i="11"/>
  <c r="O462" i="11"/>
  <c r="O461" i="11"/>
  <c r="O460" i="11"/>
  <c r="O459" i="11"/>
  <c r="O458" i="11"/>
  <c r="O457" i="11"/>
  <c r="O456" i="11"/>
  <c r="O455" i="11"/>
  <c r="O454" i="11"/>
  <c r="O453" i="11"/>
  <c r="O452" i="11"/>
  <c r="O451" i="11"/>
  <c r="O450" i="11"/>
  <c r="O449" i="11"/>
  <c r="O448" i="11"/>
  <c r="O447" i="11"/>
  <c r="O446" i="11"/>
  <c r="O445" i="11"/>
  <c r="O444" i="11"/>
  <c r="O443" i="11"/>
  <c r="O442" i="11"/>
  <c r="O441" i="11"/>
  <c r="O440" i="11"/>
  <c r="O439" i="11"/>
  <c r="O438" i="11"/>
  <c r="O437" i="11"/>
  <c r="O436" i="11"/>
  <c r="A1" i="11"/>
  <c r="AC7" i="4"/>
  <c r="AQ6" i="17" l="1"/>
  <c r="AQ8" i="17" s="1"/>
  <c r="BP604" i="4"/>
  <c r="BS604" i="4"/>
  <c r="BW604" i="4"/>
  <c r="BR604" i="4"/>
  <c r="BU604" i="4"/>
  <c r="BV604" i="4"/>
  <c r="BQ604" i="4"/>
  <c r="BZ604" i="4"/>
  <c r="BT604" i="4"/>
  <c r="BY604" i="4"/>
  <c r="CB604" i="4"/>
  <c r="CC604" i="4"/>
  <c r="CD604" i="4"/>
  <c r="CG604" i="4"/>
  <c r="CA604" i="4"/>
  <c r="CE604" i="4"/>
  <c r="BX604" i="4"/>
  <c r="CF604" i="4"/>
  <c r="CF607" i="4"/>
  <c r="CG607" i="4"/>
  <c r="BQ607" i="4"/>
  <c r="BR607" i="4"/>
  <c r="BS607" i="4"/>
  <c r="BP607" i="4"/>
  <c r="BU607" i="4"/>
  <c r="CA607" i="4"/>
  <c r="BT607" i="4"/>
  <c r="BW607" i="4"/>
  <c r="CE607" i="4"/>
  <c r="BZ607" i="4"/>
  <c r="BX607" i="4"/>
  <c r="CD607" i="4"/>
  <c r="BY607" i="4"/>
  <c r="BV607" i="4"/>
  <c r="CC607" i="4"/>
  <c r="CB607" i="4"/>
  <c r="CA610" i="4"/>
  <c r="CC610" i="4"/>
  <c r="CE610" i="4"/>
  <c r="CB610" i="4"/>
  <c r="CF610" i="4"/>
  <c r="CG610" i="4"/>
  <c r="BZ610" i="4"/>
  <c r="CD610" i="4"/>
  <c r="BR610" i="4"/>
  <c r="BS610" i="4"/>
  <c r="BQ610" i="4"/>
  <c r="BY610" i="4"/>
  <c r="BT610" i="4"/>
  <c r="BV610" i="4"/>
  <c r="BP610" i="4"/>
  <c r="BU610" i="4"/>
  <c r="BX610" i="4"/>
  <c r="BW610" i="4"/>
  <c r="BT613" i="4"/>
  <c r="BU613" i="4"/>
  <c r="BX613" i="4"/>
  <c r="BY613" i="4"/>
  <c r="BV613" i="4"/>
  <c r="CB613" i="4"/>
  <c r="BW613" i="4"/>
  <c r="CD613" i="4"/>
  <c r="CA613" i="4"/>
  <c r="CE613" i="4"/>
  <c r="BZ613" i="4"/>
  <c r="CC613" i="4"/>
  <c r="CF613" i="4"/>
  <c r="BP613" i="4"/>
  <c r="BS613" i="4"/>
  <c r="BR613" i="4"/>
  <c r="BQ613" i="4"/>
  <c r="CG613" i="4"/>
  <c r="BP616" i="4"/>
  <c r="BR616" i="4"/>
  <c r="BS616" i="4"/>
  <c r="BV616" i="4"/>
  <c r="BQ616" i="4"/>
  <c r="BU616" i="4"/>
  <c r="BW616" i="4"/>
  <c r="BT616" i="4"/>
  <c r="BY616" i="4"/>
  <c r="BZ616" i="4"/>
  <c r="CB616" i="4"/>
  <c r="CA616" i="4"/>
  <c r="CC616" i="4"/>
  <c r="CE616" i="4"/>
  <c r="CF616" i="4"/>
  <c r="CD616" i="4"/>
  <c r="CG616" i="4"/>
  <c r="BX616" i="4"/>
  <c r="CF619" i="4"/>
  <c r="CG619" i="4"/>
  <c r="BR619" i="4"/>
  <c r="BP619" i="4"/>
  <c r="BT619" i="4"/>
  <c r="BQ619" i="4"/>
  <c r="BX619" i="4"/>
  <c r="BU619" i="4"/>
  <c r="BZ619" i="4"/>
  <c r="BS619" i="4"/>
  <c r="BV619" i="4"/>
  <c r="CC619" i="4"/>
  <c r="BY619" i="4"/>
  <c r="BW619" i="4"/>
  <c r="CB619" i="4"/>
  <c r="CE619" i="4"/>
  <c r="CA619" i="4"/>
  <c r="CD619" i="4"/>
  <c r="CC622" i="4"/>
  <c r="CD622" i="4"/>
  <c r="BZ622" i="4"/>
  <c r="CB622" i="4"/>
  <c r="CE622" i="4"/>
  <c r="CA622" i="4"/>
  <c r="CG622" i="4"/>
  <c r="CF622" i="4"/>
  <c r="BS622" i="4"/>
  <c r="BW622" i="4"/>
  <c r="BP622" i="4"/>
  <c r="BX622" i="4"/>
  <c r="BU622" i="4"/>
  <c r="BQ622" i="4"/>
  <c r="BT622" i="4"/>
  <c r="BV622" i="4"/>
  <c r="BR622" i="4"/>
  <c r="BY622" i="4"/>
  <c r="BU625" i="4"/>
  <c r="BX625" i="4"/>
  <c r="BT625" i="4"/>
  <c r="BY625" i="4"/>
  <c r="BV625" i="4"/>
  <c r="BW625" i="4"/>
  <c r="BZ625" i="4"/>
  <c r="CC625" i="4"/>
  <c r="CD625" i="4"/>
  <c r="CE625" i="4"/>
  <c r="CA625" i="4"/>
  <c r="CB625" i="4"/>
  <c r="CF625" i="4"/>
  <c r="CG625" i="4"/>
  <c r="BP625" i="4"/>
  <c r="BQ625" i="4"/>
  <c r="BS625" i="4"/>
  <c r="BR625" i="4"/>
  <c r="BQ628" i="4"/>
  <c r="BP628" i="4"/>
  <c r="BS628" i="4"/>
  <c r="BX628" i="4"/>
  <c r="BW628" i="4"/>
  <c r="BU628" i="4"/>
  <c r="BT628" i="4"/>
  <c r="BV628" i="4"/>
  <c r="BZ628" i="4"/>
  <c r="BR628" i="4"/>
  <c r="CC628" i="4"/>
  <c r="BY628" i="4"/>
  <c r="CB628" i="4"/>
  <c r="CD628" i="4"/>
  <c r="CA628" i="4"/>
  <c r="CE628" i="4"/>
  <c r="CF628" i="4"/>
  <c r="CG628" i="4"/>
  <c r="CG631" i="4"/>
  <c r="CF631" i="4"/>
  <c r="BP631" i="4"/>
  <c r="BS631" i="4"/>
  <c r="BT631" i="4"/>
  <c r="BQ631" i="4"/>
  <c r="BZ631" i="4"/>
  <c r="BV631" i="4"/>
  <c r="CA631" i="4"/>
  <c r="BU631" i="4"/>
  <c r="BY631" i="4"/>
  <c r="CE631" i="4"/>
  <c r="BW631" i="4"/>
  <c r="CC631" i="4"/>
  <c r="BX631" i="4"/>
  <c r="CB631" i="4"/>
  <c r="BR631" i="4"/>
  <c r="CD631" i="4"/>
  <c r="CD634" i="4"/>
  <c r="CE634" i="4"/>
  <c r="CA634" i="4"/>
  <c r="CG634" i="4"/>
  <c r="CC634" i="4"/>
  <c r="CF634" i="4"/>
  <c r="BZ634" i="4"/>
  <c r="CB634" i="4"/>
  <c r="BP634" i="4"/>
  <c r="BU634" i="4"/>
  <c r="BX634" i="4"/>
  <c r="BY634" i="4"/>
  <c r="BS634" i="4"/>
  <c r="BQ634" i="4"/>
  <c r="BW634" i="4"/>
  <c r="BT634" i="4"/>
  <c r="BV634" i="4"/>
  <c r="BR634" i="4"/>
  <c r="BX637" i="4"/>
  <c r="BT637" i="4"/>
  <c r="BV637" i="4"/>
  <c r="BY637" i="4"/>
  <c r="BU637" i="4"/>
  <c r="BZ637" i="4"/>
  <c r="BW637" i="4"/>
  <c r="CE637" i="4"/>
  <c r="CB637" i="4"/>
  <c r="CD637" i="4"/>
  <c r="CA637" i="4"/>
  <c r="CF637" i="4"/>
  <c r="CG637" i="4"/>
  <c r="BP637" i="4"/>
  <c r="CC637" i="4"/>
  <c r="BR637" i="4"/>
  <c r="BQ637" i="4"/>
  <c r="BS637" i="4"/>
  <c r="BR640" i="4"/>
  <c r="BQ640" i="4"/>
  <c r="BS640" i="4"/>
  <c r="BU640" i="4"/>
  <c r="BT640" i="4"/>
  <c r="BP640" i="4"/>
  <c r="BW640" i="4"/>
  <c r="BV640" i="4"/>
  <c r="BX640" i="4"/>
  <c r="BY640" i="4"/>
  <c r="CD640" i="4"/>
  <c r="BZ640" i="4"/>
  <c r="CC640" i="4"/>
  <c r="CE640" i="4"/>
  <c r="CG640" i="4"/>
  <c r="CA640" i="4"/>
  <c r="CB640" i="4"/>
  <c r="CF640" i="4"/>
  <c r="CG643" i="4"/>
  <c r="CF643" i="4"/>
  <c r="BR643" i="4"/>
  <c r="BQ643" i="4"/>
  <c r="BT643" i="4"/>
  <c r="BS643" i="4"/>
  <c r="BW643" i="4"/>
  <c r="CE643" i="4"/>
  <c r="BX643" i="4"/>
  <c r="CA643" i="4"/>
  <c r="CC643" i="4"/>
  <c r="BU643" i="4"/>
  <c r="BV643" i="4"/>
  <c r="CD643" i="4"/>
  <c r="BP643" i="4"/>
  <c r="CB643" i="4"/>
  <c r="BY643" i="4"/>
  <c r="BZ643" i="4"/>
  <c r="CA646" i="4"/>
  <c r="BZ646" i="4"/>
  <c r="CE646" i="4"/>
  <c r="CB646" i="4"/>
  <c r="CF646" i="4"/>
  <c r="CC646" i="4"/>
  <c r="CG646" i="4"/>
  <c r="CD646" i="4"/>
  <c r="BP646" i="4"/>
  <c r="BT646" i="4"/>
  <c r="BY646" i="4"/>
  <c r="BU646" i="4"/>
  <c r="BQ646" i="4"/>
  <c r="BX646" i="4"/>
  <c r="BS646" i="4"/>
  <c r="BR646" i="4"/>
  <c r="BV646" i="4"/>
  <c r="BW646" i="4"/>
  <c r="BV649" i="4"/>
  <c r="BT649" i="4"/>
  <c r="BY649" i="4"/>
  <c r="BW649" i="4"/>
  <c r="BX649" i="4"/>
  <c r="CB649" i="4"/>
  <c r="BU649" i="4"/>
  <c r="BZ649" i="4"/>
  <c r="CA649" i="4"/>
  <c r="CD649" i="4"/>
  <c r="CC649" i="4"/>
  <c r="CE649" i="4"/>
  <c r="CF649" i="4"/>
  <c r="CG649" i="4"/>
  <c r="BP649" i="4"/>
  <c r="BQ649" i="4"/>
  <c r="BS649" i="4"/>
  <c r="BR649" i="4"/>
  <c r="BR652" i="4"/>
  <c r="BS652" i="4"/>
  <c r="BP652" i="4"/>
  <c r="BW652" i="4"/>
  <c r="BQ652" i="4"/>
  <c r="BU652" i="4"/>
  <c r="BT652" i="4"/>
  <c r="BY652" i="4"/>
  <c r="BX652" i="4"/>
  <c r="BV652" i="4"/>
  <c r="CE652" i="4"/>
  <c r="BZ652" i="4"/>
  <c r="CD652" i="4"/>
  <c r="CA652" i="4"/>
  <c r="CF652" i="4"/>
  <c r="CB652" i="4"/>
  <c r="CG652" i="4"/>
  <c r="CC652" i="4"/>
  <c r="CG655" i="4"/>
  <c r="CF655" i="4"/>
  <c r="BR655" i="4"/>
  <c r="BQ655" i="4"/>
  <c r="BP655" i="4"/>
  <c r="BS655" i="4"/>
  <c r="BT655" i="4"/>
  <c r="BX655" i="4"/>
  <c r="BU655" i="4"/>
  <c r="BW655" i="4"/>
  <c r="CD655" i="4"/>
  <c r="BY655" i="4"/>
  <c r="BZ655" i="4"/>
  <c r="CB655" i="4"/>
  <c r="CC655" i="4"/>
  <c r="CE655" i="4"/>
  <c r="BV655" i="4"/>
  <c r="CA655" i="4"/>
  <c r="CC658" i="4"/>
  <c r="CD658" i="4"/>
  <c r="BZ658" i="4"/>
  <c r="CB658" i="4"/>
  <c r="CA658" i="4"/>
  <c r="CE658" i="4"/>
  <c r="CF658" i="4"/>
  <c r="CG658" i="4"/>
  <c r="BP658" i="4"/>
  <c r="BU658" i="4"/>
  <c r="BQ658" i="4"/>
  <c r="BR658" i="4"/>
  <c r="BT658" i="4"/>
  <c r="BV658" i="4"/>
  <c r="BW658" i="4"/>
  <c r="BY658" i="4"/>
  <c r="BS658" i="4"/>
  <c r="BX658" i="4"/>
  <c r="BU661" i="4"/>
  <c r="BW661" i="4"/>
  <c r="BX661" i="4"/>
  <c r="BY661" i="4"/>
  <c r="BV661" i="4"/>
  <c r="BZ661" i="4"/>
  <c r="CD661" i="4"/>
  <c r="CA661" i="4"/>
  <c r="CC661" i="4"/>
  <c r="BT661" i="4"/>
  <c r="CF661" i="4"/>
  <c r="CB661" i="4"/>
  <c r="BR661" i="4"/>
  <c r="BP661" i="4"/>
  <c r="BQ661" i="4"/>
  <c r="CG661" i="4"/>
  <c r="CE661" i="4"/>
  <c r="BS661" i="4"/>
  <c r="BP664" i="4"/>
  <c r="BR664" i="4"/>
  <c r="BS664" i="4"/>
  <c r="BV664" i="4"/>
  <c r="BU664" i="4"/>
  <c r="BT664" i="4"/>
  <c r="BQ664" i="4"/>
  <c r="BW664" i="4"/>
  <c r="BZ664" i="4"/>
  <c r="BX664" i="4"/>
  <c r="CB664" i="4"/>
  <c r="BY664" i="4"/>
  <c r="CE664" i="4"/>
  <c r="CG664" i="4"/>
  <c r="CD664" i="4"/>
  <c r="CF664" i="4"/>
  <c r="CA664" i="4"/>
  <c r="CC664" i="4"/>
  <c r="CF667" i="4"/>
  <c r="CG667" i="4"/>
  <c r="BQ667" i="4"/>
  <c r="BP667" i="4"/>
  <c r="BS667" i="4"/>
  <c r="BV667" i="4"/>
  <c r="BU667" i="4"/>
  <c r="CA667" i="4"/>
  <c r="BT667" i="4"/>
  <c r="CD667" i="4"/>
  <c r="BW667" i="4"/>
  <c r="BY667" i="4"/>
  <c r="BX667" i="4"/>
  <c r="BZ667" i="4"/>
  <c r="CB667" i="4"/>
  <c r="CC667" i="4"/>
  <c r="CE667" i="4"/>
  <c r="BR667" i="4"/>
  <c r="CB670" i="4"/>
  <c r="BZ670" i="4"/>
  <c r="CD670" i="4"/>
  <c r="CA670" i="4"/>
  <c r="CE670" i="4"/>
  <c r="CF670" i="4"/>
  <c r="CG670" i="4"/>
  <c r="CC670" i="4"/>
  <c r="BU670" i="4"/>
  <c r="BQ670" i="4"/>
  <c r="BP670" i="4"/>
  <c r="BR670" i="4"/>
  <c r="BS670" i="4"/>
  <c r="BX670" i="4"/>
  <c r="BT670" i="4"/>
  <c r="BV670" i="4"/>
  <c r="BW670" i="4"/>
  <c r="BY670" i="4"/>
  <c r="BW673" i="4"/>
  <c r="BY673" i="4"/>
  <c r="BV673" i="4"/>
  <c r="BX673" i="4"/>
  <c r="BT673" i="4"/>
  <c r="CA673" i="4"/>
  <c r="BU673" i="4"/>
  <c r="CD673" i="4"/>
  <c r="CB673" i="4"/>
  <c r="BZ673" i="4"/>
  <c r="CC673" i="4"/>
  <c r="CE673" i="4"/>
  <c r="CF673" i="4"/>
  <c r="BS673" i="4"/>
  <c r="CG673" i="4"/>
  <c r="BR673" i="4"/>
  <c r="BQ673" i="4"/>
  <c r="BP673" i="4"/>
  <c r="BR676" i="4"/>
  <c r="BP676" i="4"/>
  <c r="BX676" i="4"/>
  <c r="BT676" i="4"/>
  <c r="BS676" i="4"/>
  <c r="BW676" i="4"/>
  <c r="BV676" i="4"/>
  <c r="BZ676" i="4"/>
  <c r="BU676" i="4"/>
  <c r="BQ676" i="4"/>
  <c r="BY676" i="4"/>
  <c r="CG676" i="4"/>
  <c r="CA676" i="4"/>
  <c r="CF676" i="4"/>
  <c r="CC676" i="4"/>
  <c r="CB676" i="4"/>
  <c r="CE676" i="4"/>
  <c r="CD676" i="4"/>
  <c r="CG679" i="4"/>
  <c r="CF679" i="4"/>
  <c r="BP679" i="4"/>
  <c r="BQ679" i="4"/>
  <c r="BS679" i="4"/>
  <c r="BR679" i="4"/>
  <c r="BU679" i="4"/>
  <c r="BT679" i="4"/>
  <c r="CC679" i="4"/>
  <c r="CE679" i="4"/>
  <c r="BZ679" i="4"/>
  <c r="BV679" i="4"/>
  <c r="BW679" i="4"/>
  <c r="BY679" i="4"/>
  <c r="BX679" i="4"/>
  <c r="CD679" i="4"/>
  <c r="CB679" i="4"/>
  <c r="CA679" i="4"/>
  <c r="CB682" i="4"/>
  <c r="CG682" i="4"/>
  <c r="CD682" i="4"/>
  <c r="BZ682" i="4"/>
  <c r="CE682" i="4"/>
  <c r="CC682" i="4"/>
  <c r="CA682" i="4"/>
  <c r="CF682" i="4"/>
  <c r="BP682" i="4"/>
  <c r="BR682" i="4"/>
  <c r="BT682" i="4"/>
  <c r="BQ682" i="4"/>
  <c r="BS682" i="4"/>
  <c r="BV682" i="4"/>
  <c r="BW682" i="4"/>
  <c r="BU682" i="4"/>
  <c r="BY682" i="4"/>
  <c r="BX682" i="4"/>
  <c r="BU685" i="4"/>
  <c r="BW685" i="4"/>
  <c r="CA685" i="4"/>
  <c r="BV685" i="4"/>
  <c r="BX685" i="4"/>
  <c r="CC685" i="4"/>
  <c r="CD685" i="4"/>
  <c r="BT685" i="4"/>
  <c r="BY685" i="4"/>
  <c r="CB685" i="4"/>
  <c r="CF685" i="4"/>
  <c r="CE685" i="4"/>
  <c r="CG685" i="4"/>
  <c r="BZ685" i="4"/>
  <c r="BP685" i="4"/>
  <c r="BQ685" i="4"/>
  <c r="BR685" i="4"/>
  <c r="BS685" i="4"/>
  <c r="BS688" i="4"/>
  <c r="BX688" i="4"/>
  <c r="BP688" i="4"/>
  <c r="BR688" i="4"/>
  <c r="BU688" i="4"/>
  <c r="BT688" i="4"/>
  <c r="BQ688" i="4"/>
  <c r="BV688" i="4"/>
  <c r="BZ688" i="4"/>
  <c r="CA688" i="4"/>
  <c r="BY688" i="4"/>
  <c r="CB688" i="4"/>
  <c r="CF688" i="4"/>
  <c r="CD688" i="4"/>
  <c r="BW688" i="4"/>
  <c r="CG688" i="4"/>
  <c r="CE688" i="4"/>
  <c r="CC688" i="4"/>
  <c r="CF691" i="4"/>
  <c r="BR691" i="4"/>
  <c r="BP691" i="4"/>
  <c r="CG691" i="4"/>
  <c r="BT691" i="4"/>
  <c r="BQ691" i="4"/>
  <c r="BV691" i="4"/>
  <c r="BS691" i="4"/>
  <c r="BU691" i="4"/>
  <c r="CA691" i="4"/>
  <c r="BZ691" i="4"/>
  <c r="CD691" i="4"/>
  <c r="CB691" i="4"/>
  <c r="CC691" i="4"/>
  <c r="BY691" i="4"/>
  <c r="CE691" i="4"/>
  <c r="BW691" i="4"/>
  <c r="BX691" i="4"/>
  <c r="BZ694" i="4"/>
  <c r="CA694" i="4"/>
  <c r="CE694" i="4"/>
  <c r="CB694" i="4"/>
  <c r="CC694" i="4"/>
  <c r="CD694" i="4"/>
  <c r="CG694" i="4"/>
  <c r="CF694" i="4"/>
  <c r="BT694" i="4"/>
  <c r="BQ694" i="4"/>
  <c r="BP694" i="4"/>
  <c r="BR694" i="4"/>
  <c r="BX694" i="4"/>
  <c r="BS694" i="4"/>
  <c r="BV694" i="4"/>
  <c r="BW694" i="4"/>
  <c r="BU694" i="4"/>
  <c r="BY694" i="4"/>
  <c r="BY697" i="4"/>
  <c r="BX697" i="4"/>
  <c r="BU697" i="4"/>
  <c r="BV697" i="4"/>
  <c r="BT697" i="4"/>
  <c r="CA697" i="4"/>
  <c r="CB697" i="4"/>
  <c r="BW697" i="4"/>
  <c r="BZ697" i="4"/>
  <c r="CC697" i="4"/>
  <c r="CD697" i="4"/>
  <c r="CF697" i="4"/>
  <c r="BR697" i="4"/>
  <c r="BS697" i="4"/>
  <c r="CG697" i="4"/>
  <c r="CE697" i="4"/>
  <c r="BP697" i="4"/>
  <c r="BQ697" i="4"/>
  <c r="BR700" i="4"/>
  <c r="BP700" i="4"/>
  <c r="BQ700" i="4"/>
  <c r="BZ700" i="4"/>
  <c r="BU700" i="4"/>
  <c r="BV700" i="4"/>
  <c r="BS700" i="4"/>
  <c r="BT700" i="4"/>
  <c r="BW700" i="4"/>
  <c r="BX700" i="4"/>
  <c r="BY700" i="4"/>
  <c r="CB700" i="4"/>
  <c r="CA700" i="4"/>
  <c r="CD700" i="4"/>
  <c r="CE700" i="4"/>
  <c r="CF700" i="4"/>
  <c r="CG700" i="4"/>
  <c r="CC700" i="4"/>
  <c r="CG703" i="4"/>
  <c r="CF703" i="4"/>
  <c r="BQ703" i="4"/>
  <c r="BP703" i="4"/>
  <c r="BR703" i="4"/>
  <c r="BT703" i="4"/>
  <c r="BU703" i="4"/>
  <c r="CA703" i="4"/>
  <c r="BW703" i="4"/>
  <c r="BS703" i="4"/>
  <c r="CE703" i="4"/>
  <c r="BX703" i="4"/>
  <c r="BV703" i="4"/>
  <c r="BY703" i="4"/>
  <c r="CD703" i="4"/>
  <c r="BZ703" i="4"/>
  <c r="CC703" i="4"/>
  <c r="CB703" i="4"/>
  <c r="BZ706" i="4"/>
  <c r="CE706" i="4"/>
  <c r="CC706" i="4"/>
  <c r="CB706" i="4"/>
  <c r="CA706" i="4"/>
  <c r="CD706" i="4"/>
  <c r="CG706" i="4"/>
  <c r="BR706" i="4"/>
  <c r="CF706" i="4"/>
  <c r="BS706" i="4"/>
  <c r="BY706" i="4"/>
  <c r="BU706" i="4"/>
  <c r="BP706" i="4"/>
  <c r="BW706" i="4"/>
  <c r="BX706" i="4"/>
  <c r="BT706" i="4"/>
  <c r="BV706" i="4"/>
  <c r="BQ706" i="4"/>
  <c r="BV709" i="4"/>
  <c r="BW709" i="4"/>
  <c r="BX709" i="4"/>
  <c r="BU709" i="4"/>
  <c r="BY709" i="4"/>
  <c r="BZ709" i="4"/>
  <c r="CA709" i="4"/>
  <c r="CC709" i="4"/>
  <c r="BT709" i="4"/>
  <c r="CB709" i="4"/>
  <c r="CF709" i="4"/>
  <c r="CE709" i="4"/>
  <c r="CD709" i="4"/>
  <c r="BS709" i="4"/>
  <c r="BP709" i="4"/>
  <c r="CG709" i="4"/>
  <c r="BR709" i="4"/>
  <c r="BQ709" i="4"/>
  <c r="BS712" i="4"/>
  <c r="BQ712" i="4"/>
  <c r="BR712" i="4"/>
  <c r="BU712" i="4"/>
  <c r="BP712" i="4"/>
  <c r="BW712" i="4"/>
  <c r="BX712" i="4"/>
  <c r="BV712" i="4"/>
  <c r="BZ712" i="4"/>
  <c r="BT712" i="4"/>
  <c r="BY712" i="4"/>
  <c r="CB712" i="4"/>
  <c r="CA712" i="4"/>
  <c r="CC712" i="4"/>
  <c r="CG712" i="4"/>
  <c r="CD712" i="4"/>
  <c r="CE712" i="4"/>
  <c r="CF712" i="4"/>
  <c r="CF503" i="4"/>
  <c r="CG503" i="4"/>
  <c r="BQ503" i="4"/>
  <c r="BP503" i="4"/>
  <c r="BR503" i="4"/>
  <c r="BT503" i="4"/>
  <c r="BZ503" i="4"/>
  <c r="BY503" i="4"/>
  <c r="BV503" i="4"/>
  <c r="BS503" i="4"/>
  <c r="BX503" i="4"/>
  <c r="CA503" i="4"/>
  <c r="BU503" i="4"/>
  <c r="BW503" i="4"/>
  <c r="CE503" i="4"/>
  <c r="CB503" i="4"/>
  <c r="CC503" i="4"/>
  <c r="CD503" i="4"/>
  <c r="CD506" i="4"/>
  <c r="BZ506" i="4"/>
  <c r="CE506" i="4"/>
  <c r="CA506" i="4"/>
  <c r="CC506" i="4"/>
  <c r="CG506" i="4"/>
  <c r="CB506" i="4"/>
  <c r="CF506" i="4"/>
  <c r="BP506" i="4"/>
  <c r="BX506" i="4"/>
  <c r="BR506" i="4"/>
  <c r="BS506" i="4"/>
  <c r="BQ506" i="4"/>
  <c r="BT506" i="4"/>
  <c r="BV506" i="4"/>
  <c r="BY506" i="4"/>
  <c r="BW506" i="4"/>
  <c r="BU506" i="4"/>
  <c r="BU509" i="4"/>
  <c r="BW509" i="4"/>
  <c r="CD509" i="4"/>
  <c r="BX509" i="4"/>
  <c r="BV509" i="4"/>
  <c r="BT509" i="4"/>
  <c r="BY509" i="4"/>
  <c r="CC509" i="4"/>
  <c r="CB509" i="4"/>
  <c r="CF509" i="4"/>
  <c r="CA509" i="4"/>
  <c r="BZ509" i="4"/>
  <c r="CG509" i="4"/>
  <c r="BP509" i="4"/>
  <c r="CE509" i="4"/>
  <c r="BR509" i="4"/>
  <c r="BQ509" i="4"/>
  <c r="BS509" i="4"/>
  <c r="BQ512" i="4"/>
  <c r="BS512" i="4"/>
  <c r="BU512" i="4"/>
  <c r="BR512" i="4"/>
  <c r="BP512" i="4"/>
  <c r="BT512" i="4"/>
  <c r="BW512" i="4"/>
  <c r="BV512" i="4"/>
  <c r="BZ512" i="4"/>
  <c r="BX512" i="4"/>
  <c r="CD512" i="4"/>
  <c r="BY512" i="4"/>
  <c r="CC512" i="4"/>
  <c r="CE512" i="4"/>
  <c r="CG512" i="4"/>
  <c r="CA512" i="4"/>
  <c r="CB512" i="4"/>
  <c r="CF512" i="4"/>
  <c r="CF515" i="4"/>
  <c r="BP515" i="4"/>
  <c r="BT515" i="4"/>
  <c r="BQ515" i="4"/>
  <c r="CG515" i="4"/>
  <c r="BS515" i="4"/>
  <c r="BW515" i="4"/>
  <c r="BR515" i="4"/>
  <c r="CE515" i="4"/>
  <c r="CA515" i="4"/>
  <c r="BX515" i="4"/>
  <c r="CC515" i="4"/>
  <c r="BU515" i="4"/>
  <c r="BV515" i="4"/>
  <c r="BY515" i="4"/>
  <c r="CD515" i="4"/>
  <c r="BZ515" i="4"/>
  <c r="CB515" i="4"/>
  <c r="BZ518" i="4"/>
  <c r="CB518" i="4"/>
  <c r="CE518" i="4"/>
  <c r="CG518" i="4"/>
  <c r="CA518" i="4"/>
  <c r="CC518" i="4"/>
  <c r="CF518" i="4"/>
  <c r="CD518" i="4"/>
  <c r="BQ518" i="4"/>
  <c r="BP518" i="4"/>
  <c r="BV518" i="4"/>
  <c r="BY518" i="4"/>
  <c r="BU518" i="4"/>
  <c r="BR518" i="4"/>
  <c r="BS518" i="4"/>
  <c r="BX518" i="4"/>
  <c r="BT518" i="4"/>
  <c r="BW518" i="4"/>
  <c r="BY521" i="4"/>
  <c r="BW521" i="4"/>
  <c r="BX521" i="4"/>
  <c r="BT521" i="4"/>
  <c r="BU521" i="4"/>
  <c r="BV521" i="4"/>
  <c r="CC521" i="4"/>
  <c r="CA521" i="4"/>
  <c r="BZ521" i="4"/>
  <c r="CD521" i="4"/>
  <c r="CB521" i="4"/>
  <c r="CF521" i="4"/>
  <c r="CE521" i="4"/>
  <c r="CG521" i="4"/>
  <c r="BQ521" i="4"/>
  <c r="BS521" i="4"/>
  <c r="BP521" i="4"/>
  <c r="BR521" i="4"/>
  <c r="BS524" i="4"/>
  <c r="BP524" i="4"/>
  <c r="BR524" i="4"/>
  <c r="BQ524" i="4"/>
  <c r="BV524" i="4"/>
  <c r="BT524" i="4"/>
  <c r="BW524" i="4"/>
  <c r="BU524" i="4"/>
  <c r="BZ524" i="4"/>
  <c r="BX524" i="4"/>
  <c r="CE524" i="4"/>
  <c r="CD524" i="4"/>
  <c r="CA524" i="4"/>
  <c r="CF524" i="4"/>
  <c r="BY524" i="4"/>
  <c r="CG524" i="4"/>
  <c r="CC524" i="4"/>
  <c r="CB524" i="4"/>
  <c r="CF527" i="4"/>
  <c r="BP527" i="4"/>
  <c r="CG527" i="4"/>
  <c r="BQ527" i="4"/>
  <c r="BR527" i="4"/>
  <c r="BS527" i="4"/>
  <c r="BX527" i="4"/>
  <c r="BU527" i="4"/>
  <c r="CB527" i="4"/>
  <c r="BT527" i="4"/>
  <c r="BZ527" i="4"/>
  <c r="CC527" i="4"/>
  <c r="CA527" i="4"/>
  <c r="CE527" i="4"/>
  <c r="CD527" i="4"/>
  <c r="BV527" i="4"/>
  <c r="BW527" i="4"/>
  <c r="BY527" i="4"/>
  <c r="CB530" i="4"/>
  <c r="BZ530" i="4"/>
  <c r="CA530" i="4"/>
  <c r="CG530" i="4"/>
  <c r="CE530" i="4"/>
  <c r="CD530" i="4"/>
  <c r="CC530" i="4"/>
  <c r="CF530" i="4"/>
  <c r="BP530" i="4"/>
  <c r="BU530" i="4"/>
  <c r="BQ530" i="4"/>
  <c r="BV530" i="4"/>
  <c r="BT530" i="4"/>
  <c r="BS530" i="4"/>
  <c r="BW530" i="4"/>
  <c r="BY530" i="4"/>
  <c r="BR530" i="4"/>
  <c r="BX530" i="4"/>
  <c r="BT533" i="4"/>
  <c r="BY533" i="4"/>
  <c r="BW533" i="4"/>
  <c r="BU533" i="4"/>
  <c r="BX533" i="4"/>
  <c r="BV533" i="4"/>
  <c r="CD533" i="4"/>
  <c r="CC533" i="4"/>
  <c r="BZ533" i="4"/>
  <c r="CA533" i="4"/>
  <c r="CB533" i="4"/>
  <c r="CF533" i="4"/>
  <c r="BR533" i="4"/>
  <c r="BP533" i="4"/>
  <c r="BQ533" i="4"/>
  <c r="CE533" i="4"/>
  <c r="CG533" i="4"/>
  <c r="BS533" i="4"/>
  <c r="BP536" i="4"/>
  <c r="BS536" i="4"/>
  <c r="BQ536" i="4"/>
  <c r="BR536" i="4"/>
  <c r="BW536" i="4"/>
  <c r="BT536" i="4"/>
  <c r="BX536" i="4"/>
  <c r="BV536" i="4"/>
  <c r="BU536" i="4"/>
  <c r="BZ536" i="4"/>
  <c r="BY536" i="4"/>
  <c r="CB536" i="4"/>
  <c r="CE536" i="4"/>
  <c r="CC536" i="4"/>
  <c r="CF536" i="4"/>
  <c r="CG536" i="4"/>
  <c r="CA536" i="4"/>
  <c r="CD536" i="4"/>
  <c r="CF539" i="4"/>
  <c r="CG539" i="4"/>
  <c r="BR539" i="4"/>
  <c r="BQ539" i="4"/>
  <c r="BP539" i="4"/>
  <c r="BT539" i="4"/>
  <c r="CB539" i="4"/>
  <c r="BS539" i="4"/>
  <c r="BV539" i="4"/>
  <c r="BU539" i="4"/>
  <c r="CA539" i="4"/>
  <c r="BY539" i="4"/>
  <c r="CD539" i="4"/>
  <c r="BX539" i="4"/>
  <c r="BZ539" i="4"/>
  <c r="CC539" i="4"/>
  <c r="CE539" i="4"/>
  <c r="BW539" i="4"/>
  <c r="CD542" i="4"/>
  <c r="CC542" i="4"/>
  <c r="BZ542" i="4"/>
  <c r="CE542" i="4"/>
  <c r="CB542" i="4"/>
  <c r="CA542" i="4"/>
  <c r="CG542" i="4"/>
  <c r="CF542" i="4"/>
  <c r="BU542" i="4"/>
  <c r="BQ542" i="4"/>
  <c r="BP542" i="4"/>
  <c r="BR542" i="4"/>
  <c r="BS542" i="4"/>
  <c r="BV542" i="4"/>
  <c r="BX542" i="4"/>
  <c r="BW542" i="4"/>
  <c r="BT542" i="4"/>
  <c r="BY542" i="4"/>
  <c r="BU545" i="4"/>
  <c r="BY545" i="4"/>
  <c r="BV545" i="4"/>
  <c r="BW545" i="4"/>
  <c r="BX545" i="4"/>
  <c r="BT545" i="4"/>
  <c r="BZ545" i="4"/>
  <c r="CD545" i="4"/>
  <c r="CB545" i="4"/>
  <c r="CC545" i="4"/>
  <c r="CA545" i="4"/>
  <c r="CE545" i="4"/>
  <c r="CF545" i="4"/>
  <c r="BS545" i="4"/>
  <c r="BP545" i="4"/>
  <c r="BR545" i="4"/>
  <c r="BQ545" i="4"/>
  <c r="CG545" i="4"/>
  <c r="BP548" i="4"/>
  <c r="BR548" i="4"/>
  <c r="BS548" i="4"/>
  <c r="BQ548" i="4"/>
  <c r="BV548" i="4"/>
  <c r="BW548" i="4"/>
  <c r="BU548" i="4"/>
  <c r="BX548" i="4"/>
  <c r="BT548" i="4"/>
  <c r="BY548" i="4"/>
  <c r="BZ548" i="4"/>
  <c r="CA548" i="4"/>
  <c r="CB548" i="4"/>
  <c r="CC548" i="4"/>
  <c r="CD548" i="4"/>
  <c r="CE548" i="4"/>
  <c r="CF548" i="4"/>
  <c r="CG548" i="4"/>
  <c r="CF551" i="4"/>
  <c r="BQ551" i="4"/>
  <c r="CG551" i="4"/>
  <c r="BP551" i="4"/>
  <c r="BR551" i="4"/>
  <c r="BT551" i="4"/>
  <c r="BU551" i="4"/>
  <c r="BW551" i="4"/>
  <c r="BS551" i="4"/>
  <c r="CA551" i="4"/>
  <c r="CC551" i="4"/>
  <c r="BV551" i="4"/>
  <c r="BX551" i="4"/>
  <c r="CE551" i="4"/>
  <c r="BY551" i="4"/>
  <c r="CB551" i="4"/>
  <c r="CD551" i="4"/>
  <c r="BZ551" i="4"/>
  <c r="CE554" i="4"/>
  <c r="BZ554" i="4"/>
  <c r="CD554" i="4"/>
  <c r="CC554" i="4"/>
  <c r="CA554" i="4"/>
  <c r="CB554" i="4"/>
  <c r="CG554" i="4"/>
  <c r="CF554" i="4"/>
  <c r="BP554" i="4"/>
  <c r="BR554" i="4"/>
  <c r="BT554" i="4"/>
  <c r="BQ554" i="4"/>
  <c r="BS554" i="4"/>
  <c r="BU554" i="4"/>
  <c r="BW554" i="4"/>
  <c r="BY554" i="4"/>
  <c r="BV554" i="4"/>
  <c r="BX554" i="4"/>
  <c r="BU557" i="4"/>
  <c r="BT557" i="4"/>
  <c r="BW557" i="4"/>
  <c r="BY557" i="4"/>
  <c r="BX557" i="4"/>
  <c r="BZ557" i="4"/>
  <c r="BV557" i="4"/>
  <c r="CB557" i="4"/>
  <c r="CA557" i="4"/>
  <c r="CC557" i="4"/>
  <c r="CF557" i="4"/>
  <c r="CD557" i="4"/>
  <c r="CE557" i="4"/>
  <c r="CG557" i="4"/>
  <c r="BQ557" i="4"/>
  <c r="BP557" i="4"/>
  <c r="BR557" i="4"/>
  <c r="BS557" i="4"/>
  <c r="BS560" i="4"/>
  <c r="BT560" i="4"/>
  <c r="BV560" i="4"/>
  <c r="BQ560" i="4"/>
  <c r="BW560" i="4"/>
  <c r="BP560" i="4"/>
  <c r="BU560" i="4"/>
  <c r="BR560" i="4"/>
  <c r="BY560" i="4"/>
  <c r="BX560" i="4"/>
  <c r="BZ560" i="4"/>
  <c r="CA560" i="4"/>
  <c r="CB560" i="4"/>
  <c r="CC560" i="4"/>
  <c r="CD560" i="4"/>
  <c r="CG560" i="4"/>
  <c r="CE560" i="4"/>
  <c r="CF560" i="4"/>
  <c r="CF563" i="4"/>
  <c r="BQ563" i="4"/>
  <c r="CG563" i="4"/>
  <c r="BR563" i="4"/>
  <c r="BP563" i="4"/>
  <c r="BS563" i="4"/>
  <c r="BT563" i="4"/>
  <c r="BV563" i="4"/>
  <c r="BU563" i="4"/>
  <c r="CA563" i="4"/>
  <c r="BZ563" i="4"/>
  <c r="CD563" i="4"/>
  <c r="BW563" i="4"/>
  <c r="BX563" i="4"/>
  <c r="CC563" i="4"/>
  <c r="BY563" i="4"/>
  <c r="CE563" i="4"/>
  <c r="CB563" i="4"/>
  <c r="CA566" i="4"/>
  <c r="CE566" i="4"/>
  <c r="CB566" i="4"/>
  <c r="CC566" i="4"/>
  <c r="BZ566" i="4"/>
  <c r="CD566" i="4"/>
  <c r="CG566" i="4"/>
  <c r="CF566" i="4"/>
  <c r="BT566" i="4"/>
  <c r="BQ566" i="4"/>
  <c r="BP566" i="4"/>
  <c r="BR566" i="4"/>
  <c r="BV566" i="4"/>
  <c r="BX566" i="4"/>
  <c r="BU566" i="4"/>
  <c r="BW566" i="4"/>
  <c r="BY566" i="4"/>
  <c r="BS566" i="4"/>
  <c r="BT569" i="4"/>
  <c r="BW569" i="4"/>
  <c r="BU569" i="4"/>
  <c r="BY569" i="4"/>
  <c r="BX569" i="4"/>
  <c r="CD569" i="4"/>
  <c r="BV569" i="4"/>
  <c r="BZ569" i="4"/>
  <c r="CC569" i="4"/>
  <c r="CA569" i="4"/>
  <c r="CE569" i="4"/>
  <c r="CB569" i="4"/>
  <c r="BP569" i="4"/>
  <c r="BR569" i="4"/>
  <c r="CG569" i="4"/>
  <c r="BS569" i="4"/>
  <c r="BQ569" i="4"/>
  <c r="CF569" i="4"/>
  <c r="BS572" i="4"/>
  <c r="BR572" i="4"/>
  <c r="BQ572" i="4"/>
  <c r="BU572" i="4"/>
  <c r="BT572" i="4"/>
  <c r="BP572" i="4"/>
  <c r="BV572" i="4"/>
  <c r="BX572" i="4"/>
  <c r="BW572" i="4"/>
  <c r="BZ572" i="4"/>
  <c r="BY572" i="4"/>
  <c r="CB572" i="4"/>
  <c r="CF572" i="4"/>
  <c r="CA572" i="4"/>
  <c r="CC572" i="4"/>
  <c r="CD572" i="4"/>
  <c r="CG572" i="4"/>
  <c r="CE572" i="4"/>
  <c r="CF575" i="4"/>
  <c r="CG575" i="4"/>
  <c r="BP575" i="4"/>
  <c r="BQ575" i="4"/>
  <c r="BT575" i="4"/>
  <c r="BS575" i="4"/>
  <c r="BR575" i="4"/>
  <c r="BU575" i="4"/>
  <c r="CA575" i="4"/>
  <c r="BW575" i="4"/>
  <c r="BY575" i="4"/>
  <c r="CE575" i="4"/>
  <c r="CB575" i="4"/>
  <c r="BZ575" i="4"/>
  <c r="BV575" i="4"/>
  <c r="CD575" i="4"/>
  <c r="BX575" i="4"/>
  <c r="CC575" i="4"/>
  <c r="CC578" i="4"/>
  <c r="CA578" i="4"/>
  <c r="CD578" i="4"/>
  <c r="BZ578" i="4"/>
  <c r="CE578" i="4"/>
  <c r="CG578" i="4"/>
  <c r="CB578" i="4"/>
  <c r="CF578" i="4"/>
  <c r="BR578" i="4"/>
  <c r="BQ578" i="4"/>
  <c r="BS578" i="4"/>
  <c r="BY578" i="4"/>
  <c r="BW578" i="4"/>
  <c r="BV578" i="4"/>
  <c r="BT578" i="4"/>
  <c r="BP578" i="4"/>
  <c r="BX578" i="4"/>
  <c r="BU578" i="4"/>
  <c r="BV581" i="4"/>
  <c r="BY581" i="4"/>
  <c r="BW581" i="4"/>
  <c r="BT581" i="4"/>
  <c r="CB581" i="4"/>
  <c r="BU581" i="4"/>
  <c r="BZ581" i="4"/>
  <c r="BX581" i="4"/>
  <c r="CD581" i="4"/>
  <c r="CA581" i="4"/>
  <c r="CC581" i="4"/>
  <c r="CF581" i="4"/>
  <c r="CE581" i="4"/>
  <c r="BP581" i="4"/>
  <c r="CG581" i="4"/>
  <c r="BR581" i="4"/>
  <c r="BQ581" i="4"/>
  <c r="BS581" i="4"/>
  <c r="BS584" i="4"/>
  <c r="BQ584" i="4"/>
  <c r="BR584" i="4"/>
  <c r="BX584" i="4"/>
  <c r="BW584" i="4"/>
  <c r="BT584" i="4"/>
  <c r="BY584" i="4"/>
  <c r="BU584" i="4"/>
  <c r="BP584" i="4"/>
  <c r="BV584" i="4"/>
  <c r="CB584" i="4"/>
  <c r="CA584" i="4"/>
  <c r="CC584" i="4"/>
  <c r="CG584" i="4"/>
  <c r="CE584" i="4"/>
  <c r="CF584" i="4"/>
  <c r="CD584" i="4"/>
  <c r="BZ584" i="4"/>
  <c r="CG587" i="4"/>
  <c r="CF587" i="4"/>
  <c r="BP587" i="4"/>
  <c r="BR587" i="4"/>
  <c r="BS587" i="4"/>
  <c r="BQ587" i="4"/>
  <c r="BX587" i="4"/>
  <c r="BU587" i="4"/>
  <c r="BZ587" i="4"/>
  <c r="CC587" i="4"/>
  <c r="BY587" i="4"/>
  <c r="CE587" i="4"/>
  <c r="BT587" i="4"/>
  <c r="CD587" i="4"/>
  <c r="BV587" i="4"/>
  <c r="CB587" i="4"/>
  <c r="BW587" i="4"/>
  <c r="CA587" i="4"/>
  <c r="CB590" i="4"/>
  <c r="CA590" i="4"/>
  <c r="CD590" i="4"/>
  <c r="BZ590" i="4"/>
  <c r="CC590" i="4"/>
  <c r="CE590" i="4"/>
  <c r="CG590" i="4"/>
  <c r="CF590" i="4"/>
  <c r="BS590" i="4"/>
  <c r="BU590" i="4"/>
  <c r="BW590" i="4"/>
  <c r="BX590" i="4"/>
  <c r="BR590" i="4"/>
  <c r="BY590" i="4"/>
  <c r="BP590" i="4"/>
  <c r="BT590" i="4"/>
  <c r="BV590" i="4"/>
  <c r="BQ590" i="4"/>
  <c r="BT593" i="4"/>
  <c r="BV593" i="4"/>
  <c r="BW593" i="4"/>
  <c r="BY593" i="4"/>
  <c r="BU593" i="4"/>
  <c r="CA593" i="4"/>
  <c r="BX593" i="4"/>
  <c r="CD593" i="4"/>
  <c r="CB593" i="4"/>
  <c r="BZ593" i="4"/>
  <c r="CC593" i="4"/>
  <c r="CF593" i="4"/>
  <c r="CE593" i="4"/>
  <c r="CG593" i="4"/>
  <c r="BP593" i="4"/>
  <c r="BQ593" i="4"/>
  <c r="BS593" i="4"/>
  <c r="BR593" i="4"/>
  <c r="BR596" i="4"/>
  <c r="BP596" i="4"/>
  <c r="BQ596" i="4"/>
  <c r="BS596" i="4"/>
  <c r="BT596" i="4"/>
  <c r="BV596" i="4"/>
  <c r="BZ596" i="4"/>
  <c r="BU596" i="4"/>
  <c r="BX596" i="4"/>
  <c r="BW596" i="4"/>
  <c r="CC596" i="4"/>
  <c r="BY596" i="4"/>
  <c r="CB596" i="4"/>
  <c r="CD596" i="4"/>
  <c r="CG596" i="4"/>
  <c r="CE596" i="4"/>
  <c r="CA596" i="4"/>
  <c r="CF596" i="4"/>
  <c r="CF599" i="4"/>
  <c r="CG599" i="4"/>
  <c r="BP599" i="4"/>
  <c r="BQ599" i="4"/>
  <c r="BR599" i="4"/>
  <c r="BT599" i="4"/>
  <c r="BZ599" i="4"/>
  <c r="BV599" i="4"/>
  <c r="BS599" i="4"/>
  <c r="BX599" i="4"/>
  <c r="CB599" i="4"/>
  <c r="BW599" i="4"/>
  <c r="CD599" i="4"/>
  <c r="CA599" i="4"/>
  <c r="CC599" i="4"/>
  <c r="BY599" i="4"/>
  <c r="BU599" i="4"/>
  <c r="CE599" i="4"/>
  <c r="CE602" i="4"/>
  <c r="BZ602" i="4"/>
  <c r="CA602" i="4"/>
  <c r="CB602" i="4"/>
  <c r="CC602" i="4"/>
  <c r="CF602" i="4"/>
  <c r="CG602" i="4"/>
  <c r="CD602" i="4"/>
  <c r="BP602" i="4"/>
  <c r="BR602" i="4"/>
  <c r="BX602" i="4"/>
  <c r="BT602" i="4"/>
  <c r="BY602" i="4"/>
  <c r="BV602" i="4"/>
  <c r="BU602" i="4"/>
  <c r="BW602" i="4"/>
  <c r="BS602" i="4"/>
  <c r="BQ602" i="4"/>
  <c r="BT605" i="4"/>
  <c r="BU605" i="4"/>
  <c r="BX605" i="4"/>
  <c r="BY605" i="4"/>
  <c r="BV605" i="4"/>
  <c r="CA605" i="4"/>
  <c r="BW605" i="4"/>
  <c r="BZ605" i="4"/>
  <c r="CB605" i="4"/>
  <c r="CC605" i="4"/>
  <c r="CF605" i="4"/>
  <c r="CG605" i="4"/>
  <c r="BP605" i="4"/>
  <c r="CE605" i="4"/>
  <c r="BR605" i="4"/>
  <c r="CD605" i="4"/>
  <c r="BQ605" i="4"/>
  <c r="BS605" i="4"/>
  <c r="BR608" i="4"/>
  <c r="BQ608" i="4"/>
  <c r="BS608" i="4"/>
  <c r="BU608" i="4"/>
  <c r="BT608" i="4"/>
  <c r="BV608" i="4"/>
  <c r="BX608" i="4"/>
  <c r="BP608" i="4"/>
  <c r="BZ608" i="4"/>
  <c r="CD608" i="4"/>
  <c r="BY608" i="4"/>
  <c r="CC608" i="4"/>
  <c r="BW608" i="4"/>
  <c r="CE608" i="4"/>
  <c r="CF608" i="4"/>
  <c r="CG608" i="4"/>
  <c r="CB608" i="4"/>
  <c r="CA608" i="4"/>
  <c r="CF611" i="4"/>
  <c r="CG611" i="4"/>
  <c r="BR611" i="4"/>
  <c r="BT611" i="4"/>
  <c r="BP611" i="4"/>
  <c r="BS611" i="4"/>
  <c r="BQ611" i="4"/>
  <c r="BW611" i="4"/>
  <c r="BV611" i="4"/>
  <c r="CB611" i="4"/>
  <c r="CE611" i="4"/>
  <c r="BZ611" i="4"/>
  <c r="BU611" i="4"/>
  <c r="BX611" i="4"/>
  <c r="BY611" i="4"/>
  <c r="CC611" i="4"/>
  <c r="CA611" i="4"/>
  <c r="CD611" i="4"/>
  <c r="CB614" i="4"/>
  <c r="CD614" i="4"/>
  <c r="CA614" i="4"/>
  <c r="CC614" i="4"/>
  <c r="BZ614" i="4"/>
  <c r="CE614" i="4"/>
  <c r="CG614" i="4"/>
  <c r="CF614" i="4"/>
  <c r="BP614" i="4"/>
  <c r="BQ614" i="4"/>
  <c r="BV614" i="4"/>
  <c r="BY614" i="4"/>
  <c r="BT614" i="4"/>
  <c r="BR614" i="4"/>
  <c r="BU614" i="4"/>
  <c r="BX614" i="4"/>
  <c r="BS614" i="4"/>
  <c r="BW614" i="4"/>
  <c r="BT617" i="4"/>
  <c r="BU617" i="4"/>
  <c r="BY617" i="4"/>
  <c r="BX617" i="4"/>
  <c r="CC617" i="4"/>
  <c r="BV617" i="4"/>
  <c r="BZ617" i="4"/>
  <c r="BW617" i="4"/>
  <c r="CA617" i="4"/>
  <c r="CE617" i="4"/>
  <c r="CF617" i="4"/>
  <c r="CG617" i="4"/>
  <c r="BQ617" i="4"/>
  <c r="CD617" i="4"/>
  <c r="BP617" i="4"/>
  <c r="BS617" i="4"/>
  <c r="CB617" i="4"/>
  <c r="BR617" i="4"/>
  <c r="BQ620" i="4"/>
  <c r="BS620" i="4"/>
  <c r="BP620" i="4"/>
  <c r="BV620" i="4"/>
  <c r="BT620" i="4"/>
  <c r="BU620" i="4"/>
  <c r="BY620" i="4"/>
  <c r="BZ620" i="4"/>
  <c r="BR620" i="4"/>
  <c r="CE620" i="4"/>
  <c r="CD620" i="4"/>
  <c r="BW620" i="4"/>
  <c r="CA620" i="4"/>
  <c r="BX620" i="4"/>
  <c r="CB620" i="4"/>
  <c r="CC620" i="4"/>
  <c r="CF620" i="4"/>
  <c r="CG620" i="4"/>
  <c r="CF623" i="4"/>
  <c r="CG623" i="4"/>
  <c r="BQ623" i="4"/>
  <c r="BT623" i="4"/>
  <c r="BP623" i="4"/>
  <c r="BR623" i="4"/>
  <c r="BS623" i="4"/>
  <c r="BX623" i="4"/>
  <c r="BU623" i="4"/>
  <c r="CB623" i="4"/>
  <c r="BV623" i="4"/>
  <c r="BY623" i="4"/>
  <c r="CD623" i="4"/>
  <c r="CC623" i="4"/>
  <c r="CE623" i="4"/>
  <c r="BW623" i="4"/>
  <c r="BZ623" i="4"/>
  <c r="CA623" i="4"/>
  <c r="CD626" i="4"/>
  <c r="CA626" i="4"/>
  <c r="CB626" i="4"/>
  <c r="CE626" i="4"/>
  <c r="CF626" i="4"/>
  <c r="CG626" i="4"/>
  <c r="CC626" i="4"/>
  <c r="BZ626" i="4"/>
  <c r="BP626" i="4"/>
  <c r="BU626" i="4"/>
  <c r="BQ626" i="4"/>
  <c r="BS626" i="4"/>
  <c r="BW626" i="4"/>
  <c r="BY626" i="4"/>
  <c r="BV626" i="4"/>
  <c r="BR626" i="4"/>
  <c r="BT626" i="4"/>
  <c r="BX626" i="4"/>
  <c r="BU629" i="4"/>
  <c r="BX629" i="4"/>
  <c r="BV629" i="4"/>
  <c r="BY629" i="4"/>
  <c r="BW629" i="4"/>
  <c r="BT629" i="4"/>
  <c r="BZ629" i="4"/>
  <c r="CF629" i="4"/>
  <c r="CD629" i="4"/>
  <c r="CB629" i="4"/>
  <c r="CA629" i="4"/>
  <c r="CE629" i="4"/>
  <c r="CC629" i="4"/>
  <c r="CG629" i="4"/>
  <c r="BR629" i="4"/>
  <c r="BQ629" i="4"/>
  <c r="BP629" i="4"/>
  <c r="BS629" i="4"/>
  <c r="BS632" i="4"/>
  <c r="BR632" i="4"/>
  <c r="BQ632" i="4"/>
  <c r="BV632" i="4"/>
  <c r="BP632" i="4"/>
  <c r="BX632" i="4"/>
  <c r="BW632" i="4"/>
  <c r="BT632" i="4"/>
  <c r="BY632" i="4"/>
  <c r="BZ632" i="4"/>
  <c r="CB632" i="4"/>
  <c r="BU632" i="4"/>
  <c r="CG632" i="4"/>
  <c r="CA632" i="4"/>
  <c r="CE632" i="4"/>
  <c r="CC632" i="4"/>
  <c r="CF632" i="4"/>
  <c r="CD632" i="4"/>
  <c r="CG635" i="4"/>
  <c r="BR635" i="4"/>
  <c r="CF635" i="4"/>
  <c r="BP635" i="4"/>
  <c r="BQ635" i="4"/>
  <c r="BT635" i="4"/>
  <c r="CB635" i="4"/>
  <c r="BV635" i="4"/>
  <c r="BU635" i="4"/>
  <c r="CA635" i="4"/>
  <c r="CE635" i="4"/>
  <c r="CD635" i="4"/>
  <c r="BS635" i="4"/>
  <c r="BY635" i="4"/>
  <c r="BW635" i="4"/>
  <c r="CC635" i="4"/>
  <c r="BZ635" i="4"/>
  <c r="BX635" i="4"/>
  <c r="CC638" i="4"/>
  <c r="CA638" i="4"/>
  <c r="BZ638" i="4"/>
  <c r="CE638" i="4"/>
  <c r="CB638" i="4"/>
  <c r="CD638" i="4"/>
  <c r="CG638" i="4"/>
  <c r="CF638" i="4"/>
  <c r="BU638" i="4"/>
  <c r="BQ638" i="4"/>
  <c r="BP638" i="4"/>
  <c r="BR638" i="4"/>
  <c r="BX638" i="4"/>
  <c r="BW638" i="4"/>
  <c r="BT638" i="4"/>
  <c r="BS638" i="4"/>
  <c r="BV638" i="4"/>
  <c r="BY638" i="4"/>
  <c r="BY641" i="4"/>
  <c r="BW641" i="4"/>
  <c r="BX641" i="4"/>
  <c r="BV641" i="4"/>
  <c r="BU641" i="4"/>
  <c r="CC641" i="4"/>
  <c r="CB641" i="4"/>
  <c r="BZ641" i="4"/>
  <c r="CD641" i="4"/>
  <c r="CE641" i="4"/>
  <c r="CA641" i="4"/>
  <c r="BT641" i="4"/>
  <c r="BS641" i="4"/>
  <c r="BP641" i="4"/>
  <c r="CG641" i="4"/>
  <c r="BR641" i="4"/>
  <c r="BQ641" i="4"/>
  <c r="CF641" i="4"/>
  <c r="BP644" i="4"/>
  <c r="BS644" i="4"/>
  <c r="BU644" i="4"/>
  <c r="BQ644" i="4"/>
  <c r="BR644" i="4"/>
  <c r="BW644" i="4"/>
  <c r="BT644" i="4"/>
  <c r="BV644" i="4"/>
  <c r="BX644" i="4"/>
  <c r="BZ644" i="4"/>
  <c r="BY644" i="4"/>
  <c r="CF644" i="4"/>
  <c r="CG644" i="4"/>
  <c r="CA644" i="4"/>
  <c r="CB644" i="4"/>
  <c r="CC644" i="4"/>
  <c r="CE644" i="4"/>
  <c r="CD644" i="4"/>
  <c r="CF647" i="4"/>
  <c r="CG647" i="4"/>
  <c r="BR647" i="4"/>
  <c r="BQ647" i="4"/>
  <c r="BP647" i="4"/>
  <c r="BS647" i="4"/>
  <c r="BU647" i="4"/>
  <c r="BX647" i="4"/>
  <c r="CB647" i="4"/>
  <c r="CC647" i="4"/>
  <c r="BZ647" i="4"/>
  <c r="BW647" i="4"/>
  <c r="BT647" i="4"/>
  <c r="CE647" i="4"/>
  <c r="CA647" i="4"/>
  <c r="BV647" i="4"/>
  <c r="CD647" i="4"/>
  <c r="BY647" i="4"/>
  <c r="BZ650" i="4"/>
  <c r="CA650" i="4"/>
  <c r="CB650" i="4"/>
  <c r="CE650" i="4"/>
  <c r="CD650" i="4"/>
  <c r="CF650" i="4"/>
  <c r="CC650" i="4"/>
  <c r="BP650" i="4"/>
  <c r="BR650" i="4"/>
  <c r="BT650" i="4"/>
  <c r="CG650" i="4"/>
  <c r="BQ650" i="4"/>
  <c r="BS650" i="4"/>
  <c r="BV650" i="4"/>
  <c r="BW650" i="4"/>
  <c r="BY650" i="4"/>
  <c r="BU650" i="4"/>
  <c r="BX650" i="4"/>
  <c r="BT653" i="4"/>
  <c r="BV653" i="4"/>
  <c r="BU653" i="4"/>
  <c r="CB653" i="4"/>
  <c r="BY653" i="4"/>
  <c r="BX653" i="4"/>
  <c r="CC653" i="4"/>
  <c r="BZ653" i="4"/>
  <c r="CD653" i="4"/>
  <c r="CF653" i="4"/>
  <c r="CA653" i="4"/>
  <c r="BW653" i="4"/>
  <c r="CE653" i="4"/>
  <c r="CG653" i="4"/>
  <c r="BP653" i="4"/>
  <c r="BQ653" i="4"/>
  <c r="BR653" i="4"/>
  <c r="BS653" i="4"/>
  <c r="BP656" i="4"/>
  <c r="BR656" i="4"/>
  <c r="BS656" i="4"/>
  <c r="BQ656" i="4"/>
  <c r="BW656" i="4"/>
  <c r="BT656" i="4"/>
  <c r="BU656" i="4"/>
  <c r="BV656" i="4"/>
  <c r="BZ656" i="4"/>
  <c r="BY656" i="4"/>
  <c r="BX656" i="4"/>
  <c r="CA656" i="4"/>
  <c r="CD656" i="4"/>
  <c r="CC656" i="4"/>
  <c r="CF656" i="4"/>
  <c r="CB656" i="4"/>
  <c r="CG656" i="4"/>
  <c r="CE656" i="4"/>
  <c r="CG659" i="4"/>
  <c r="BQ659" i="4"/>
  <c r="BP659" i="4"/>
  <c r="CF659" i="4"/>
  <c r="BS659" i="4"/>
  <c r="BR659" i="4"/>
  <c r="BT659" i="4"/>
  <c r="BV659" i="4"/>
  <c r="BU659" i="4"/>
  <c r="CA659" i="4"/>
  <c r="BZ659" i="4"/>
  <c r="BY659" i="4"/>
  <c r="CD659" i="4"/>
  <c r="BW659" i="4"/>
  <c r="BX659" i="4"/>
  <c r="CB659" i="4"/>
  <c r="CC659" i="4"/>
  <c r="CE659" i="4"/>
  <c r="CB662" i="4"/>
  <c r="CA662" i="4"/>
  <c r="CD662" i="4"/>
  <c r="CC662" i="4"/>
  <c r="BZ662" i="4"/>
  <c r="CE662" i="4"/>
  <c r="CG662" i="4"/>
  <c r="CF662" i="4"/>
  <c r="BT662" i="4"/>
  <c r="BQ662" i="4"/>
  <c r="BP662" i="4"/>
  <c r="BR662" i="4"/>
  <c r="BS662" i="4"/>
  <c r="BX662" i="4"/>
  <c r="BU662" i="4"/>
  <c r="BV662" i="4"/>
  <c r="BW662" i="4"/>
  <c r="BY662" i="4"/>
  <c r="BV665" i="4"/>
  <c r="BT665" i="4"/>
  <c r="BW665" i="4"/>
  <c r="BU665" i="4"/>
  <c r="BY665" i="4"/>
  <c r="CD665" i="4"/>
  <c r="BZ665" i="4"/>
  <c r="CC665" i="4"/>
  <c r="CF665" i="4"/>
  <c r="CE665" i="4"/>
  <c r="CA665" i="4"/>
  <c r="CB665" i="4"/>
  <c r="BX665" i="4"/>
  <c r="BP665" i="4"/>
  <c r="BR665" i="4"/>
  <c r="BQ665" i="4"/>
  <c r="CG665" i="4"/>
  <c r="BS665" i="4"/>
  <c r="BS668" i="4"/>
  <c r="BR668" i="4"/>
  <c r="BW668" i="4"/>
  <c r="BP668" i="4"/>
  <c r="BX668" i="4"/>
  <c r="BV668" i="4"/>
  <c r="BQ668" i="4"/>
  <c r="BY668" i="4"/>
  <c r="BT668" i="4"/>
  <c r="BU668" i="4"/>
  <c r="BZ668" i="4"/>
  <c r="CB668" i="4"/>
  <c r="CC668" i="4"/>
  <c r="CE668" i="4"/>
  <c r="CD668" i="4"/>
  <c r="CF668" i="4"/>
  <c r="CA668" i="4"/>
  <c r="CG668" i="4"/>
  <c r="CF671" i="4"/>
  <c r="BQ671" i="4"/>
  <c r="BR671" i="4"/>
  <c r="BS671" i="4"/>
  <c r="BP671" i="4"/>
  <c r="BT671" i="4"/>
  <c r="CG671" i="4"/>
  <c r="BU671" i="4"/>
  <c r="CA671" i="4"/>
  <c r="BW671" i="4"/>
  <c r="CE671" i="4"/>
  <c r="BY671" i="4"/>
  <c r="CD671" i="4"/>
  <c r="BX671" i="4"/>
  <c r="BZ671" i="4"/>
  <c r="CC671" i="4"/>
  <c r="BV671" i="4"/>
  <c r="CB671" i="4"/>
  <c r="BZ674" i="4"/>
  <c r="CD674" i="4"/>
  <c r="CB674" i="4"/>
  <c r="CE674" i="4"/>
  <c r="CC674" i="4"/>
  <c r="CA674" i="4"/>
  <c r="CG674" i="4"/>
  <c r="BR674" i="4"/>
  <c r="BS674" i="4"/>
  <c r="CF674" i="4"/>
  <c r="BU674" i="4"/>
  <c r="BY674" i="4"/>
  <c r="BW674" i="4"/>
  <c r="BQ674" i="4"/>
  <c r="BT674" i="4"/>
  <c r="BX674" i="4"/>
  <c r="BV674" i="4"/>
  <c r="BP674" i="4"/>
  <c r="BW677" i="4"/>
  <c r="BU677" i="4"/>
  <c r="BX677" i="4"/>
  <c r="BY677" i="4"/>
  <c r="CB677" i="4"/>
  <c r="BT677" i="4"/>
  <c r="BV677" i="4"/>
  <c r="CC677" i="4"/>
  <c r="BZ677" i="4"/>
  <c r="CE677" i="4"/>
  <c r="CD677" i="4"/>
  <c r="CF677" i="4"/>
  <c r="CA677" i="4"/>
  <c r="BS677" i="4"/>
  <c r="BP677" i="4"/>
  <c r="BR677" i="4"/>
  <c r="CG677" i="4"/>
  <c r="BQ677" i="4"/>
  <c r="BS680" i="4"/>
  <c r="BR680" i="4"/>
  <c r="BP680" i="4"/>
  <c r="BT680" i="4"/>
  <c r="BV680" i="4"/>
  <c r="BX680" i="4"/>
  <c r="BZ680" i="4"/>
  <c r="BQ680" i="4"/>
  <c r="BY680" i="4"/>
  <c r="CB680" i="4"/>
  <c r="CA680" i="4"/>
  <c r="CC680" i="4"/>
  <c r="BW680" i="4"/>
  <c r="BU680" i="4"/>
  <c r="CG680" i="4"/>
  <c r="CE680" i="4"/>
  <c r="CD680" i="4"/>
  <c r="CF680" i="4"/>
  <c r="CG683" i="4"/>
  <c r="BP683" i="4"/>
  <c r="BR683" i="4"/>
  <c r="CF683" i="4"/>
  <c r="BX683" i="4"/>
  <c r="BU683" i="4"/>
  <c r="BS683" i="4"/>
  <c r="BZ683" i="4"/>
  <c r="BT683" i="4"/>
  <c r="CC683" i="4"/>
  <c r="CB683" i="4"/>
  <c r="CA683" i="4"/>
  <c r="CE683" i="4"/>
  <c r="BQ683" i="4"/>
  <c r="BW683" i="4"/>
  <c r="CD683" i="4"/>
  <c r="BY683" i="4"/>
  <c r="BV683" i="4"/>
  <c r="CC686" i="4"/>
  <c r="BZ686" i="4"/>
  <c r="CD686" i="4"/>
  <c r="CE686" i="4"/>
  <c r="CB686" i="4"/>
  <c r="CA686" i="4"/>
  <c r="CF686" i="4"/>
  <c r="CG686" i="4"/>
  <c r="BS686" i="4"/>
  <c r="BP686" i="4"/>
  <c r="BT686" i="4"/>
  <c r="BV686" i="4"/>
  <c r="BX686" i="4"/>
  <c r="BW686" i="4"/>
  <c r="BU686" i="4"/>
  <c r="BY686" i="4"/>
  <c r="BQ686" i="4"/>
  <c r="BR686" i="4"/>
  <c r="BU689" i="4"/>
  <c r="CD689" i="4"/>
  <c r="BY689" i="4"/>
  <c r="BW689" i="4"/>
  <c r="BV689" i="4"/>
  <c r="BX689" i="4"/>
  <c r="BT689" i="4"/>
  <c r="CC689" i="4"/>
  <c r="CE689" i="4"/>
  <c r="BZ689" i="4"/>
  <c r="CA689" i="4"/>
  <c r="CF689" i="4"/>
  <c r="CG689" i="4"/>
  <c r="BP689" i="4"/>
  <c r="BQ689" i="4"/>
  <c r="CB689" i="4"/>
  <c r="BS689" i="4"/>
  <c r="BR689" i="4"/>
  <c r="BS692" i="4"/>
  <c r="BP692" i="4"/>
  <c r="BQ692" i="4"/>
  <c r="BW692" i="4"/>
  <c r="BR692" i="4"/>
  <c r="BU692" i="4"/>
  <c r="BX692" i="4"/>
  <c r="BV692" i="4"/>
  <c r="CC692" i="4"/>
  <c r="BT692" i="4"/>
  <c r="BZ692" i="4"/>
  <c r="CB692" i="4"/>
  <c r="CD692" i="4"/>
  <c r="CE692" i="4"/>
  <c r="CF692" i="4"/>
  <c r="BY692" i="4"/>
  <c r="CG692" i="4"/>
  <c r="CA692" i="4"/>
  <c r="CF695" i="4"/>
  <c r="CG695" i="4"/>
  <c r="BR695" i="4"/>
  <c r="BQ695" i="4"/>
  <c r="BS695" i="4"/>
  <c r="BP695" i="4"/>
  <c r="BZ695" i="4"/>
  <c r="BT695" i="4"/>
  <c r="BV695" i="4"/>
  <c r="BU695" i="4"/>
  <c r="CD695" i="4"/>
  <c r="BX695" i="4"/>
  <c r="CB695" i="4"/>
  <c r="CC695" i="4"/>
  <c r="CA695" i="4"/>
  <c r="CE695" i="4"/>
  <c r="BW695" i="4"/>
  <c r="BY695" i="4"/>
  <c r="BZ698" i="4"/>
  <c r="CE698" i="4"/>
  <c r="CB698" i="4"/>
  <c r="CC698" i="4"/>
  <c r="CF698" i="4"/>
  <c r="CG698" i="4"/>
  <c r="CD698" i="4"/>
  <c r="CA698" i="4"/>
  <c r="BP698" i="4"/>
  <c r="BS698" i="4"/>
  <c r="BQ698" i="4"/>
  <c r="BX698" i="4"/>
  <c r="BT698" i="4"/>
  <c r="BV698" i="4"/>
  <c r="BW698" i="4"/>
  <c r="BU698" i="4"/>
  <c r="BR698" i="4"/>
  <c r="BY698" i="4"/>
  <c r="BW701" i="4"/>
  <c r="BX701" i="4"/>
  <c r="BU701" i="4"/>
  <c r="BY701" i="4"/>
  <c r="BV701" i="4"/>
  <c r="BT701" i="4"/>
  <c r="CC701" i="4"/>
  <c r="CD701" i="4"/>
  <c r="CA701" i="4"/>
  <c r="CE701" i="4"/>
  <c r="BZ701" i="4"/>
  <c r="CG701" i="4"/>
  <c r="CF701" i="4"/>
  <c r="BR701" i="4"/>
  <c r="CB701" i="4"/>
  <c r="BP701" i="4"/>
  <c r="BQ701" i="4"/>
  <c r="BS701" i="4"/>
  <c r="BP704" i="4"/>
  <c r="BQ704" i="4"/>
  <c r="BR704" i="4"/>
  <c r="BS704" i="4"/>
  <c r="BU704" i="4"/>
  <c r="BX704" i="4"/>
  <c r="BV704" i="4"/>
  <c r="BT704" i="4"/>
  <c r="CD704" i="4"/>
  <c r="BZ704" i="4"/>
  <c r="BY704" i="4"/>
  <c r="CC704" i="4"/>
  <c r="BW704" i="4"/>
  <c r="CE704" i="4"/>
  <c r="CA704" i="4"/>
  <c r="CB704" i="4"/>
  <c r="CF704" i="4"/>
  <c r="CG704" i="4"/>
  <c r="CG707" i="4"/>
  <c r="BP707" i="4"/>
  <c r="CF707" i="4"/>
  <c r="BQ707" i="4"/>
  <c r="BT707" i="4"/>
  <c r="BS707" i="4"/>
  <c r="BR707" i="4"/>
  <c r="BW707" i="4"/>
  <c r="BX707" i="4"/>
  <c r="CE707" i="4"/>
  <c r="CA707" i="4"/>
  <c r="BY707" i="4"/>
  <c r="BU707" i="4"/>
  <c r="BV707" i="4"/>
  <c r="CD707" i="4"/>
  <c r="BZ707" i="4"/>
  <c r="CB707" i="4"/>
  <c r="CC707" i="4"/>
  <c r="CA710" i="4"/>
  <c r="BZ710" i="4"/>
  <c r="CC710" i="4"/>
  <c r="CD710" i="4"/>
  <c r="CB710" i="4"/>
  <c r="CG710" i="4"/>
  <c r="CF710" i="4"/>
  <c r="CE710" i="4"/>
  <c r="BP710" i="4"/>
  <c r="BQ710" i="4"/>
  <c r="BY710" i="4"/>
  <c r="BR710" i="4"/>
  <c r="BS710" i="4"/>
  <c r="BX710" i="4"/>
  <c r="BT710" i="4"/>
  <c r="BV710" i="4"/>
  <c r="BU710" i="4"/>
  <c r="BW710" i="4"/>
  <c r="BU713" i="4"/>
  <c r="BW713" i="4"/>
  <c r="BX713" i="4"/>
  <c r="BV713" i="4"/>
  <c r="BY713" i="4"/>
  <c r="BZ713" i="4"/>
  <c r="CA713" i="4"/>
  <c r="CF713" i="4"/>
  <c r="CC713" i="4"/>
  <c r="CB713" i="4"/>
  <c r="BT713" i="4"/>
  <c r="CE713" i="4"/>
  <c r="CG713" i="4"/>
  <c r="CD713" i="4"/>
  <c r="BQ713" i="4"/>
  <c r="BS713" i="4"/>
  <c r="BR713" i="4"/>
  <c r="BP713" i="4"/>
  <c r="BS504" i="4"/>
  <c r="BQ504" i="4"/>
  <c r="BT504" i="4"/>
  <c r="BP504" i="4"/>
  <c r="BW504" i="4"/>
  <c r="BV504" i="4"/>
  <c r="BX504" i="4"/>
  <c r="BR504" i="4"/>
  <c r="BZ504" i="4"/>
  <c r="BU504" i="4"/>
  <c r="CE504" i="4"/>
  <c r="CB504" i="4"/>
  <c r="CD504" i="4"/>
  <c r="CG504" i="4"/>
  <c r="CA504" i="4"/>
  <c r="BY504" i="4"/>
  <c r="CC504" i="4"/>
  <c r="CF504" i="4"/>
  <c r="CF507" i="4"/>
  <c r="BP507" i="4"/>
  <c r="CG507" i="4"/>
  <c r="BQ507" i="4"/>
  <c r="BR507" i="4"/>
  <c r="BT507" i="4"/>
  <c r="BS507" i="4"/>
  <c r="CB507" i="4"/>
  <c r="BY507" i="4"/>
  <c r="BV507" i="4"/>
  <c r="BU507" i="4"/>
  <c r="CA507" i="4"/>
  <c r="CE507" i="4"/>
  <c r="BX507" i="4"/>
  <c r="CD507" i="4"/>
  <c r="BW507" i="4"/>
  <c r="BZ507" i="4"/>
  <c r="CC507" i="4"/>
  <c r="BZ510" i="4"/>
  <c r="CA510" i="4"/>
  <c r="CE510" i="4"/>
  <c r="CC510" i="4"/>
  <c r="CD510" i="4"/>
  <c r="CG510" i="4"/>
  <c r="CB510" i="4"/>
  <c r="CF510" i="4"/>
  <c r="BU510" i="4"/>
  <c r="BQ510" i="4"/>
  <c r="BP510" i="4"/>
  <c r="BR510" i="4"/>
  <c r="BX510" i="4"/>
  <c r="BS510" i="4"/>
  <c r="BV510" i="4"/>
  <c r="BT510" i="4"/>
  <c r="BW510" i="4"/>
  <c r="BY510" i="4"/>
  <c r="BV513" i="4"/>
  <c r="BX513" i="4"/>
  <c r="BT513" i="4"/>
  <c r="BW513" i="4"/>
  <c r="BY513" i="4"/>
  <c r="BU513" i="4"/>
  <c r="CB513" i="4"/>
  <c r="BZ513" i="4"/>
  <c r="CA513" i="4"/>
  <c r="CE513" i="4"/>
  <c r="CC513" i="4"/>
  <c r="CD513" i="4"/>
  <c r="CF513" i="4"/>
  <c r="BS513" i="4"/>
  <c r="BQ513" i="4"/>
  <c r="BR513" i="4"/>
  <c r="CG513" i="4"/>
  <c r="BP513" i="4"/>
  <c r="BQ516" i="4"/>
  <c r="BR516" i="4"/>
  <c r="BS516" i="4"/>
  <c r="BT516" i="4"/>
  <c r="BU516" i="4"/>
  <c r="BW516" i="4"/>
  <c r="BX516" i="4"/>
  <c r="BP516" i="4"/>
  <c r="BV516" i="4"/>
  <c r="BZ516" i="4"/>
  <c r="CC516" i="4"/>
  <c r="CF516" i="4"/>
  <c r="CG516" i="4"/>
  <c r="BY516" i="4"/>
  <c r="CD516" i="4"/>
  <c r="CA516" i="4"/>
  <c r="CB516" i="4"/>
  <c r="CE516" i="4"/>
  <c r="CF519" i="4"/>
  <c r="CG519" i="4"/>
  <c r="BP519" i="4"/>
  <c r="BQ519" i="4"/>
  <c r="BR519" i="4"/>
  <c r="BS519" i="4"/>
  <c r="BT519" i="4"/>
  <c r="BU519" i="4"/>
  <c r="BW519" i="4"/>
  <c r="CC519" i="4"/>
  <c r="CE519" i="4"/>
  <c r="CA519" i="4"/>
  <c r="BX519" i="4"/>
  <c r="BV519" i="4"/>
  <c r="BY519" i="4"/>
  <c r="CD519" i="4"/>
  <c r="CB519" i="4"/>
  <c r="BZ519" i="4"/>
  <c r="CD522" i="4"/>
  <c r="CC522" i="4"/>
  <c r="CA522" i="4"/>
  <c r="CE522" i="4"/>
  <c r="BZ522" i="4"/>
  <c r="CB522" i="4"/>
  <c r="CF522" i="4"/>
  <c r="CG522" i="4"/>
  <c r="BP522" i="4"/>
  <c r="BR522" i="4"/>
  <c r="BT522" i="4"/>
  <c r="BQ522" i="4"/>
  <c r="BS522" i="4"/>
  <c r="BW522" i="4"/>
  <c r="BU522" i="4"/>
  <c r="BY522" i="4"/>
  <c r="BX522" i="4"/>
  <c r="BV522" i="4"/>
  <c r="BT525" i="4"/>
  <c r="BW525" i="4"/>
  <c r="BY525" i="4"/>
  <c r="BU525" i="4"/>
  <c r="BX525" i="4"/>
  <c r="BV525" i="4"/>
  <c r="CC525" i="4"/>
  <c r="CA525" i="4"/>
  <c r="CB525" i="4"/>
  <c r="CE525" i="4"/>
  <c r="BZ525" i="4"/>
  <c r="CD525" i="4"/>
  <c r="CF525" i="4"/>
  <c r="CG525" i="4"/>
  <c r="BP525" i="4"/>
  <c r="BQ525" i="4"/>
  <c r="BS525" i="4"/>
  <c r="BR525" i="4"/>
  <c r="BQ528" i="4"/>
  <c r="BV528" i="4"/>
  <c r="BS528" i="4"/>
  <c r="BR528" i="4"/>
  <c r="BT528" i="4"/>
  <c r="BP528" i="4"/>
  <c r="BW528" i="4"/>
  <c r="BZ528" i="4"/>
  <c r="BX528" i="4"/>
  <c r="BY528" i="4"/>
  <c r="BU528" i="4"/>
  <c r="CA528" i="4"/>
  <c r="CF528" i="4"/>
  <c r="CG528" i="4"/>
  <c r="CD528" i="4"/>
  <c r="CC528" i="4"/>
  <c r="CB528" i="4"/>
  <c r="CE528" i="4"/>
  <c r="CG531" i="4"/>
  <c r="CF531" i="4"/>
  <c r="BP531" i="4"/>
  <c r="BQ531" i="4"/>
  <c r="BR531" i="4"/>
  <c r="BT531" i="4"/>
  <c r="BS531" i="4"/>
  <c r="BV531" i="4"/>
  <c r="BU531" i="4"/>
  <c r="CA531" i="4"/>
  <c r="BZ531" i="4"/>
  <c r="CD531" i="4"/>
  <c r="CB531" i="4"/>
  <c r="CC531" i="4"/>
  <c r="CE531" i="4"/>
  <c r="BX531" i="4"/>
  <c r="BW531" i="4"/>
  <c r="BY531" i="4"/>
  <c r="CD534" i="4"/>
  <c r="CE534" i="4"/>
  <c r="BZ534" i="4"/>
  <c r="CC534" i="4"/>
  <c r="CB534" i="4"/>
  <c r="CA534" i="4"/>
  <c r="CF534" i="4"/>
  <c r="CG534" i="4"/>
  <c r="BT534" i="4"/>
  <c r="BQ534" i="4"/>
  <c r="BP534" i="4"/>
  <c r="BR534" i="4"/>
  <c r="BX534" i="4"/>
  <c r="BV534" i="4"/>
  <c r="BW534" i="4"/>
  <c r="BU534" i="4"/>
  <c r="BY534" i="4"/>
  <c r="BS534" i="4"/>
  <c r="BU537" i="4"/>
  <c r="BY537" i="4"/>
  <c r="BX537" i="4"/>
  <c r="BT537" i="4"/>
  <c r="BV537" i="4"/>
  <c r="BW537" i="4"/>
  <c r="CC537" i="4"/>
  <c r="CB537" i="4"/>
  <c r="CA537" i="4"/>
  <c r="CD537" i="4"/>
  <c r="CE537" i="4"/>
  <c r="BZ537" i="4"/>
  <c r="CF537" i="4"/>
  <c r="BP537" i="4"/>
  <c r="BR537" i="4"/>
  <c r="BQ537" i="4"/>
  <c r="CG537" i="4"/>
  <c r="BS537" i="4"/>
  <c r="BR540" i="4"/>
  <c r="BQ540" i="4"/>
  <c r="BV540" i="4"/>
  <c r="BT540" i="4"/>
  <c r="BS540" i="4"/>
  <c r="BW540" i="4"/>
  <c r="BY540" i="4"/>
  <c r="BU540" i="4"/>
  <c r="BX540" i="4"/>
  <c r="BZ540" i="4"/>
  <c r="BP540" i="4"/>
  <c r="CB540" i="4"/>
  <c r="CC540" i="4"/>
  <c r="CE540" i="4"/>
  <c r="CA540" i="4"/>
  <c r="CF540" i="4"/>
  <c r="CG540" i="4"/>
  <c r="CD540" i="4"/>
  <c r="CG543" i="4"/>
  <c r="CF543" i="4"/>
  <c r="BP543" i="4"/>
  <c r="BQ543" i="4"/>
  <c r="BR543" i="4"/>
  <c r="BU543" i="4"/>
  <c r="CA543" i="4"/>
  <c r="BW543" i="4"/>
  <c r="BS543" i="4"/>
  <c r="BT543" i="4"/>
  <c r="CE543" i="4"/>
  <c r="BY543" i="4"/>
  <c r="CB543" i="4"/>
  <c r="CD543" i="4"/>
  <c r="BZ543" i="4"/>
  <c r="BV543" i="4"/>
  <c r="CC543" i="4"/>
  <c r="BX543" i="4"/>
  <c r="BZ546" i="4"/>
  <c r="CC546" i="4"/>
  <c r="CA546" i="4"/>
  <c r="CE546" i="4"/>
  <c r="CD546" i="4"/>
  <c r="CF546" i="4"/>
  <c r="CG546" i="4"/>
  <c r="CB546" i="4"/>
  <c r="BR546" i="4"/>
  <c r="BQ546" i="4"/>
  <c r="BS546" i="4"/>
  <c r="BY546" i="4"/>
  <c r="BW546" i="4"/>
  <c r="BU546" i="4"/>
  <c r="BV546" i="4"/>
  <c r="BX546" i="4"/>
  <c r="BT546" i="4"/>
  <c r="BP546" i="4"/>
  <c r="BU549" i="4"/>
  <c r="BV549" i="4"/>
  <c r="BT549" i="4"/>
  <c r="BW549" i="4"/>
  <c r="BX549" i="4"/>
  <c r="CD549" i="4"/>
  <c r="CB549" i="4"/>
  <c r="CA549" i="4"/>
  <c r="BZ549" i="4"/>
  <c r="CE549" i="4"/>
  <c r="CC549" i="4"/>
  <c r="CG549" i="4"/>
  <c r="BY549" i="4"/>
  <c r="BS549" i="4"/>
  <c r="CF549" i="4"/>
  <c r="BP549" i="4"/>
  <c r="BR549" i="4"/>
  <c r="BQ549" i="4"/>
  <c r="BR552" i="4"/>
  <c r="BS552" i="4"/>
  <c r="BP552" i="4"/>
  <c r="BV552" i="4"/>
  <c r="BW552" i="4"/>
  <c r="BX552" i="4"/>
  <c r="BY552" i="4"/>
  <c r="BT552" i="4"/>
  <c r="BU552" i="4"/>
  <c r="BQ552" i="4"/>
  <c r="CB552" i="4"/>
  <c r="BZ552" i="4"/>
  <c r="CA552" i="4"/>
  <c r="CC552" i="4"/>
  <c r="CG552" i="4"/>
  <c r="CD552" i="4"/>
  <c r="CE552" i="4"/>
  <c r="CF552" i="4"/>
  <c r="CG555" i="4"/>
  <c r="CF555" i="4"/>
  <c r="BP555" i="4"/>
  <c r="BQ555" i="4"/>
  <c r="BT555" i="4"/>
  <c r="BS555" i="4"/>
  <c r="BR555" i="4"/>
  <c r="BX555" i="4"/>
  <c r="BU555" i="4"/>
  <c r="BZ555" i="4"/>
  <c r="BV555" i="4"/>
  <c r="CC555" i="4"/>
  <c r="BW555" i="4"/>
  <c r="CA555" i="4"/>
  <c r="CE555" i="4"/>
  <c r="CD555" i="4"/>
  <c r="BY555" i="4"/>
  <c r="CB555" i="4"/>
  <c r="BZ558" i="4"/>
  <c r="CD558" i="4"/>
  <c r="CA558" i="4"/>
  <c r="CE558" i="4"/>
  <c r="CB558" i="4"/>
  <c r="CF558" i="4"/>
  <c r="CC558" i="4"/>
  <c r="CG558" i="4"/>
  <c r="BS558" i="4"/>
  <c r="BV558" i="4"/>
  <c r="BP558" i="4"/>
  <c r="BQ558" i="4"/>
  <c r="BR558" i="4"/>
  <c r="BU558" i="4"/>
  <c r="BW558" i="4"/>
  <c r="BY558" i="4"/>
  <c r="BX558" i="4"/>
  <c r="BT558" i="4"/>
  <c r="BX561" i="4"/>
  <c r="BV561" i="4"/>
  <c r="BU561" i="4"/>
  <c r="BT561" i="4"/>
  <c r="BW561" i="4"/>
  <c r="CB561" i="4"/>
  <c r="CA561" i="4"/>
  <c r="CD561" i="4"/>
  <c r="CC561" i="4"/>
  <c r="CE561" i="4"/>
  <c r="BY561" i="4"/>
  <c r="BZ561" i="4"/>
  <c r="CF561" i="4"/>
  <c r="CG561" i="4"/>
  <c r="BP561" i="4"/>
  <c r="BQ561" i="4"/>
  <c r="BS561" i="4"/>
  <c r="BR561" i="4"/>
  <c r="BS564" i="4"/>
  <c r="BP564" i="4"/>
  <c r="BR564" i="4"/>
  <c r="BV564" i="4"/>
  <c r="BW564" i="4"/>
  <c r="BX564" i="4"/>
  <c r="BQ564" i="4"/>
  <c r="BU564" i="4"/>
  <c r="CC564" i="4"/>
  <c r="BT564" i="4"/>
  <c r="CB564" i="4"/>
  <c r="BY564" i="4"/>
  <c r="CD564" i="4"/>
  <c r="CF564" i="4"/>
  <c r="CA564" i="4"/>
  <c r="CG564" i="4"/>
  <c r="BZ564" i="4"/>
  <c r="CE564" i="4"/>
  <c r="CG567" i="4"/>
  <c r="CF567" i="4"/>
  <c r="BP567" i="4"/>
  <c r="BQ567" i="4"/>
  <c r="BR567" i="4"/>
  <c r="BZ567" i="4"/>
  <c r="BT567" i="4"/>
  <c r="BV567" i="4"/>
  <c r="CD567" i="4"/>
  <c r="CB567" i="4"/>
  <c r="BU567" i="4"/>
  <c r="BW567" i="4"/>
  <c r="BX567" i="4"/>
  <c r="CA567" i="4"/>
  <c r="CC567" i="4"/>
  <c r="BS567" i="4"/>
  <c r="BY567" i="4"/>
  <c r="CE567" i="4"/>
  <c r="CD570" i="4"/>
  <c r="CB570" i="4"/>
  <c r="CE570" i="4"/>
  <c r="CC570" i="4"/>
  <c r="BZ570" i="4"/>
  <c r="CA570" i="4"/>
  <c r="CG570" i="4"/>
  <c r="CF570" i="4"/>
  <c r="BP570" i="4"/>
  <c r="BV570" i="4"/>
  <c r="BY570" i="4"/>
  <c r="BT570" i="4"/>
  <c r="BX570" i="4"/>
  <c r="BS570" i="4"/>
  <c r="BQ570" i="4"/>
  <c r="BR570" i="4"/>
  <c r="BU570" i="4"/>
  <c r="BW570" i="4"/>
  <c r="BU573" i="4"/>
  <c r="BT573" i="4"/>
  <c r="BX573" i="4"/>
  <c r="BW573" i="4"/>
  <c r="CC573" i="4"/>
  <c r="BV573" i="4"/>
  <c r="BY573" i="4"/>
  <c r="BZ573" i="4"/>
  <c r="CA573" i="4"/>
  <c r="CB573" i="4"/>
  <c r="CF573" i="4"/>
  <c r="CE573" i="4"/>
  <c r="CD573" i="4"/>
  <c r="CG573" i="4"/>
  <c r="BP573" i="4"/>
  <c r="BR573" i="4"/>
  <c r="BQ573" i="4"/>
  <c r="BS573" i="4"/>
  <c r="BR576" i="4"/>
  <c r="BS576" i="4"/>
  <c r="BQ576" i="4"/>
  <c r="BP576" i="4"/>
  <c r="BT576" i="4"/>
  <c r="BW576" i="4"/>
  <c r="BY576" i="4"/>
  <c r="BV576" i="4"/>
  <c r="BU576" i="4"/>
  <c r="BX576" i="4"/>
  <c r="CD576" i="4"/>
  <c r="CC576" i="4"/>
  <c r="CE576" i="4"/>
  <c r="CF576" i="4"/>
  <c r="CA576" i="4"/>
  <c r="CB576" i="4"/>
  <c r="CG576" i="4"/>
  <c r="BZ576" i="4"/>
  <c r="CF579" i="4"/>
  <c r="CG579" i="4"/>
  <c r="BP579" i="4"/>
  <c r="BR579" i="4"/>
  <c r="BQ579" i="4"/>
  <c r="BS579" i="4"/>
  <c r="BW579" i="4"/>
  <c r="BY579" i="4"/>
  <c r="CE579" i="4"/>
  <c r="CB579" i="4"/>
  <c r="BZ579" i="4"/>
  <c r="BU579" i="4"/>
  <c r="BV579" i="4"/>
  <c r="CD579" i="4"/>
  <c r="BX579" i="4"/>
  <c r="CA579" i="4"/>
  <c r="BT579" i="4"/>
  <c r="CC579" i="4"/>
  <c r="BZ582" i="4"/>
  <c r="CA582" i="4"/>
  <c r="CC582" i="4"/>
  <c r="CB582" i="4"/>
  <c r="CD582" i="4"/>
  <c r="CE582" i="4"/>
  <c r="CF582" i="4"/>
  <c r="CG582" i="4"/>
  <c r="BP582" i="4"/>
  <c r="BY582" i="4"/>
  <c r="BS582" i="4"/>
  <c r="BV582" i="4"/>
  <c r="BT582" i="4"/>
  <c r="BU582" i="4"/>
  <c r="BQ582" i="4"/>
  <c r="BX582" i="4"/>
  <c r="BR582" i="4"/>
  <c r="BW582" i="4"/>
  <c r="BT585" i="4"/>
  <c r="BU585" i="4"/>
  <c r="BY585" i="4"/>
  <c r="BV585" i="4"/>
  <c r="BX585" i="4"/>
  <c r="CC585" i="4"/>
  <c r="BZ585" i="4"/>
  <c r="CA585" i="4"/>
  <c r="CB585" i="4"/>
  <c r="BW585" i="4"/>
  <c r="CF585" i="4"/>
  <c r="CE585" i="4"/>
  <c r="CG585" i="4"/>
  <c r="CD585" i="4"/>
  <c r="BQ585" i="4"/>
  <c r="BS585" i="4"/>
  <c r="BP585" i="4"/>
  <c r="BR585" i="4"/>
  <c r="BS588" i="4"/>
  <c r="BR588" i="4"/>
  <c r="BQ588" i="4"/>
  <c r="BW588" i="4"/>
  <c r="BV588" i="4"/>
  <c r="BP588" i="4"/>
  <c r="BT588" i="4"/>
  <c r="BU588" i="4"/>
  <c r="BX588" i="4"/>
  <c r="BY588" i="4"/>
  <c r="BZ588" i="4"/>
  <c r="CE588" i="4"/>
  <c r="CD588" i="4"/>
  <c r="CA588" i="4"/>
  <c r="CB588" i="4"/>
  <c r="CF588" i="4"/>
  <c r="CC588" i="4"/>
  <c r="CG588" i="4"/>
  <c r="CF591" i="4"/>
  <c r="CG591" i="4"/>
  <c r="BP591" i="4"/>
  <c r="BQ591" i="4"/>
  <c r="BR591" i="4"/>
  <c r="BS591" i="4"/>
  <c r="BX591" i="4"/>
  <c r="BU591" i="4"/>
  <c r="CB591" i="4"/>
  <c r="CA591" i="4"/>
  <c r="CD591" i="4"/>
  <c r="CC591" i="4"/>
  <c r="BY591" i="4"/>
  <c r="CE591" i="4"/>
  <c r="BW591" i="4"/>
  <c r="BV591" i="4"/>
  <c r="BZ591" i="4"/>
  <c r="BT591" i="4"/>
  <c r="BZ594" i="4"/>
  <c r="CD594" i="4"/>
  <c r="CC594" i="4"/>
  <c r="CA594" i="4"/>
  <c r="CE594" i="4"/>
  <c r="CF594" i="4"/>
  <c r="CB594" i="4"/>
  <c r="CG594" i="4"/>
  <c r="BP594" i="4"/>
  <c r="BU594" i="4"/>
  <c r="BQ594" i="4"/>
  <c r="BW594" i="4"/>
  <c r="BS594" i="4"/>
  <c r="BT594" i="4"/>
  <c r="BY594" i="4"/>
  <c r="BV594" i="4"/>
  <c r="BR594" i="4"/>
  <c r="BX594" i="4"/>
  <c r="BT597" i="4"/>
  <c r="BX597" i="4"/>
  <c r="BU597" i="4"/>
  <c r="BV597" i="4"/>
  <c r="BY597" i="4"/>
  <c r="BW597" i="4"/>
  <c r="CA597" i="4"/>
  <c r="BZ597" i="4"/>
  <c r="CB597" i="4"/>
  <c r="CC597" i="4"/>
  <c r="CE597" i="4"/>
  <c r="CF597" i="4"/>
  <c r="CD597" i="4"/>
  <c r="BR597" i="4"/>
  <c r="BQ597" i="4"/>
  <c r="BP597" i="4"/>
  <c r="CG597" i="4"/>
  <c r="BS597" i="4"/>
  <c r="BS600" i="4"/>
  <c r="BR600" i="4"/>
  <c r="BX600" i="4"/>
  <c r="BQ600" i="4"/>
  <c r="BP600" i="4"/>
  <c r="BY600" i="4"/>
  <c r="BV600" i="4"/>
  <c r="BT600" i="4"/>
  <c r="BU600" i="4"/>
  <c r="BZ600" i="4"/>
  <c r="BW600" i="4"/>
  <c r="CB600" i="4"/>
  <c r="CD600" i="4"/>
  <c r="CG600" i="4"/>
  <c r="CE600" i="4"/>
  <c r="CF600" i="4"/>
  <c r="CA600" i="4"/>
  <c r="CC600" i="4"/>
  <c r="CF603" i="4"/>
  <c r="BQ603" i="4"/>
  <c r="CG603" i="4"/>
  <c r="BT603" i="4"/>
  <c r="CB603" i="4"/>
  <c r="BV603" i="4"/>
  <c r="BS603" i="4"/>
  <c r="BU603" i="4"/>
  <c r="CA603" i="4"/>
  <c r="BW603" i="4"/>
  <c r="BR603" i="4"/>
  <c r="CD603" i="4"/>
  <c r="BX603" i="4"/>
  <c r="CE603" i="4"/>
  <c r="BP603" i="4"/>
  <c r="CC603" i="4"/>
  <c r="BY603" i="4"/>
  <c r="BZ603" i="4"/>
  <c r="BZ606" i="4"/>
  <c r="CA606" i="4"/>
  <c r="CD606" i="4"/>
  <c r="CC606" i="4"/>
  <c r="CE606" i="4"/>
  <c r="CB606" i="4"/>
  <c r="CF606" i="4"/>
  <c r="BU606" i="4"/>
  <c r="BQ606" i="4"/>
  <c r="CG606" i="4"/>
  <c r="BP606" i="4"/>
  <c r="BR606" i="4"/>
  <c r="BT606" i="4"/>
  <c r="BX606" i="4"/>
  <c r="BW606" i="4"/>
  <c r="BS606" i="4"/>
  <c r="BV606" i="4"/>
  <c r="BY606" i="4"/>
  <c r="BT609" i="4"/>
  <c r="BU609" i="4"/>
  <c r="BV609" i="4"/>
  <c r="BW609" i="4"/>
  <c r="BX609" i="4"/>
  <c r="BY609" i="4"/>
  <c r="BZ609" i="4"/>
  <c r="CD609" i="4"/>
  <c r="CB609" i="4"/>
  <c r="CA609" i="4"/>
  <c r="CE609" i="4"/>
  <c r="CC609" i="4"/>
  <c r="BP609" i="4"/>
  <c r="CF609" i="4"/>
  <c r="BS609" i="4"/>
  <c r="BQ609" i="4"/>
  <c r="CG609" i="4"/>
  <c r="BR609" i="4"/>
  <c r="BQ612" i="4"/>
  <c r="BP612" i="4"/>
  <c r="BT612" i="4"/>
  <c r="BS612" i="4"/>
  <c r="BW612" i="4"/>
  <c r="BV612" i="4"/>
  <c r="BU612" i="4"/>
  <c r="BR612" i="4"/>
  <c r="BZ612" i="4"/>
  <c r="BX612" i="4"/>
  <c r="BY612" i="4"/>
  <c r="CC612" i="4"/>
  <c r="CE612" i="4"/>
  <c r="CF612" i="4"/>
  <c r="CD612" i="4"/>
  <c r="CG612" i="4"/>
  <c r="CA612" i="4"/>
  <c r="CB612" i="4"/>
  <c r="CF615" i="4"/>
  <c r="CG615" i="4"/>
  <c r="BP615" i="4"/>
  <c r="BR615" i="4"/>
  <c r="BQ615" i="4"/>
  <c r="BS615" i="4"/>
  <c r="BT615" i="4"/>
  <c r="BU615" i="4"/>
  <c r="CC615" i="4"/>
  <c r="CE615" i="4"/>
  <c r="BW615" i="4"/>
  <c r="CB615" i="4"/>
  <c r="BZ615" i="4"/>
  <c r="BX615" i="4"/>
  <c r="CA615" i="4"/>
  <c r="CD615" i="4"/>
  <c r="BV615" i="4"/>
  <c r="BY615" i="4"/>
  <c r="CE618" i="4"/>
  <c r="BZ618" i="4"/>
  <c r="CA618" i="4"/>
  <c r="CD618" i="4"/>
  <c r="CB618" i="4"/>
  <c r="CC618" i="4"/>
  <c r="CF618" i="4"/>
  <c r="BP618" i="4"/>
  <c r="BR618" i="4"/>
  <c r="CG618" i="4"/>
  <c r="BT618" i="4"/>
  <c r="BQ618" i="4"/>
  <c r="BS618" i="4"/>
  <c r="BW618" i="4"/>
  <c r="BV618" i="4"/>
  <c r="BY618" i="4"/>
  <c r="BX618" i="4"/>
  <c r="BU618" i="4"/>
  <c r="BU621" i="4"/>
  <c r="CA621" i="4"/>
  <c r="BT621" i="4"/>
  <c r="BY621" i="4"/>
  <c r="BX621" i="4"/>
  <c r="BW621" i="4"/>
  <c r="BV621" i="4"/>
  <c r="CD621" i="4"/>
  <c r="BZ621" i="4"/>
  <c r="CB621" i="4"/>
  <c r="CC621" i="4"/>
  <c r="CF621" i="4"/>
  <c r="CG621" i="4"/>
  <c r="CE621" i="4"/>
  <c r="BQ621" i="4"/>
  <c r="BP621" i="4"/>
  <c r="BS621" i="4"/>
  <c r="BR621" i="4"/>
  <c r="BS624" i="4"/>
  <c r="BP624" i="4"/>
  <c r="BQ624" i="4"/>
  <c r="BR624" i="4"/>
  <c r="BX624" i="4"/>
  <c r="BV624" i="4"/>
  <c r="BT624" i="4"/>
  <c r="BW624" i="4"/>
  <c r="BZ624" i="4"/>
  <c r="BY624" i="4"/>
  <c r="BU624" i="4"/>
  <c r="CA624" i="4"/>
  <c r="CE624" i="4"/>
  <c r="CB624" i="4"/>
  <c r="CG624" i="4"/>
  <c r="CC624" i="4"/>
  <c r="CD624" i="4"/>
  <c r="CF624" i="4"/>
  <c r="CF627" i="4"/>
  <c r="CG627" i="4"/>
  <c r="BQ627" i="4"/>
  <c r="BP627" i="4"/>
  <c r="BT627" i="4"/>
  <c r="BR627" i="4"/>
  <c r="BS627" i="4"/>
  <c r="BV627" i="4"/>
  <c r="BU627" i="4"/>
  <c r="CA627" i="4"/>
  <c r="BZ627" i="4"/>
  <c r="CD627" i="4"/>
  <c r="BY627" i="4"/>
  <c r="CC627" i="4"/>
  <c r="BW627" i="4"/>
  <c r="CB627" i="4"/>
  <c r="BX627" i="4"/>
  <c r="CE627" i="4"/>
  <c r="CB630" i="4"/>
  <c r="BZ630" i="4"/>
  <c r="CA630" i="4"/>
  <c r="CC630" i="4"/>
  <c r="CD630" i="4"/>
  <c r="CG630" i="4"/>
  <c r="CE630" i="4"/>
  <c r="CF630" i="4"/>
  <c r="BT630" i="4"/>
  <c r="BQ630" i="4"/>
  <c r="BP630" i="4"/>
  <c r="BR630" i="4"/>
  <c r="BX630" i="4"/>
  <c r="BS630" i="4"/>
  <c r="BW630" i="4"/>
  <c r="BY630" i="4"/>
  <c r="BV630" i="4"/>
  <c r="BU630" i="4"/>
  <c r="BT633" i="4"/>
  <c r="BX633" i="4"/>
  <c r="BV633" i="4"/>
  <c r="BY633" i="4"/>
  <c r="BW633" i="4"/>
  <c r="CD633" i="4"/>
  <c r="CA633" i="4"/>
  <c r="CF633" i="4"/>
  <c r="BU633" i="4"/>
  <c r="CC633" i="4"/>
  <c r="CB633" i="4"/>
  <c r="CE633" i="4"/>
  <c r="BZ633" i="4"/>
  <c r="BP633" i="4"/>
  <c r="BR633" i="4"/>
  <c r="CG633" i="4"/>
  <c r="BQ633" i="4"/>
  <c r="BS633" i="4"/>
  <c r="BP636" i="4"/>
  <c r="BS636" i="4"/>
  <c r="BR636" i="4"/>
  <c r="BQ636" i="4"/>
  <c r="BU636" i="4"/>
  <c r="BX636" i="4"/>
  <c r="BW636" i="4"/>
  <c r="BV636" i="4"/>
  <c r="BT636" i="4"/>
  <c r="BY636" i="4"/>
  <c r="BZ636" i="4"/>
  <c r="CB636" i="4"/>
  <c r="CG636" i="4"/>
  <c r="CA636" i="4"/>
  <c r="CD636" i="4"/>
  <c r="CE636" i="4"/>
  <c r="CC636" i="4"/>
  <c r="CF636" i="4"/>
  <c r="CG639" i="4"/>
  <c r="BP639" i="4"/>
  <c r="CF639" i="4"/>
  <c r="BQ639" i="4"/>
  <c r="BR639" i="4"/>
  <c r="BT639" i="4"/>
  <c r="BS639" i="4"/>
  <c r="BU639" i="4"/>
  <c r="CA639" i="4"/>
  <c r="BW639" i="4"/>
  <c r="CE639" i="4"/>
  <c r="BZ639" i="4"/>
  <c r="BV639" i="4"/>
  <c r="CD639" i="4"/>
  <c r="BX639" i="4"/>
  <c r="BY639" i="4"/>
  <c r="CB639" i="4"/>
  <c r="CC639" i="4"/>
  <c r="CA642" i="4"/>
  <c r="BZ642" i="4"/>
  <c r="CD642" i="4"/>
  <c r="CB642" i="4"/>
  <c r="CE642" i="4"/>
  <c r="CC642" i="4"/>
  <c r="CG642" i="4"/>
  <c r="CF642" i="4"/>
  <c r="BR642" i="4"/>
  <c r="BS642" i="4"/>
  <c r="BY642" i="4"/>
  <c r="BU642" i="4"/>
  <c r="BP642" i="4"/>
  <c r="BX642" i="4"/>
  <c r="BV642" i="4"/>
  <c r="BQ642" i="4"/>
  <c r="BW642" i="4"/>
  <c r="BT642" i="4"/>
  <c r="BV645" i="4"/>
  <c r="BU645" i="4"/>
  <c r="BX645" i="4"/>
  <c r="CB645" i="4"/>
  <c r="BW645" i="4"/>
  <c r="BY645" i="4"/>
  <c r="CA645" i="4"/>
  <c r="CD645" i="4"/>
  <c r="BT645" i="4"/>
  <c r="CE645" i="4"/>
  <c r="CC645" i="4"/>
  <c r="BZ645" i="4"/>
  <c r="CF645" i="4"/>
  <c r="BS645" i="4"/>
  <c r="CG645" i="4"/>
  <c r="BR645" i="4"/>
  <c r="BP645" i="4"/>
  <c r="BQ645" i="4"/>
  <c r="BR648" i="4"/>
  <c r="BS648" i="4"/>
  <c r="BQ648" i="4"/>
  <c r="BX648" i="4"/>
  <c r="BP648" i="4"/>
  <c r="BW648" i="4"/>
  <c r="BU648" i="4"/>
  <c r="BT648" i="4"/>
  <c r="BV648" i="4"/>
  <c r="BZ648" i="4"/>
  <c r="CB648" i="4"/>
  <c r="CA648" i="4"/>
  <c r="BY648" i="4"/>
  <c r="CC648" i="4"/>
  <c r="CD648" i="4"/>
  <c r="CF648" i="4"/>
  <c r="CG648" i="4"/>
  <c r="CE648" i="4"/>
  <c r="CG651" i="4"/>
  <c r="BT651" i="4"/>
  <c r="BP651" i="4"/>
  <c r="BR651" i="4"/>
  <c r="CF651" i="4"/>
  <c r="BQ651" i="4"/>
  <c r="BS651" i="4"/>
  <c r="BX651" i="4"/>
  <c r="BU651" i="4"/>
  <c r="BZ651" i="4"/>
  <c r="CC651" i="4"/>
  <c r="CB651" i="4"/>
  <c r="BW651" i="4"/>
  <c r="CD651" i="4"/>
  <c r="CE651" i="4"/>
  <c r="BV651" i="4"/>
  <c r="BY651" i="4"/>
  <c r="CA651" i="4"/>
  <c r="CA654" i="4"/>
  <c r="BZ654" i="4"/>
  <c r="CE654" i="4"/>
  <c r="CB654" i="4"/>
  <c r="CD654" i="4"/>
  <c r="CC654" i="4"/>
  <c r="CG654" i="4"/>
  <c r="CF654" i="4"/>
  <c r="BS654" i="4"/>
  <c r="BR654" i="4"/>
  <c r="BW654" i="4"/>
  <c r="BT654" i="4"/>
  <c r="BV654" i="4"/>
  <c r="BX654" i="4"/>
  <c r="BY654" i="4"/>
  <c r="BP654" i="4"/>
  <c r="BU654" i="4"/>
  <c r="BQ654" i="4"/>
  <c r="BV657" i="4"/>
  <c r="BY657" i="4"/>
  <c r="BT657" i="4"/>
  <c r="BW657" i="4"/>
  <c r="BZ657" i="4"/>
  <c r="CC657" i="4"/>
  <c r="BU657" i="4"/>
  <c r="BX657" i="4"/>
  <c r="CA657" i="4"/>
  <c r="CD657" i="4"/>
  <c r="CE657" i="4"/>
  <c r="CF657" i="4"/>
  <c r="CB657" i="4"/>
  <c r="CG657" i="4"/>
  <c r="BP657" i="4"/>
  <c r="BQ657" i="4"/>
  <c r="BS657" i="4"/>
  <c r="BR657" i="4"/>
  <c r="BP660" i="4"/>
  <c r="BQ660" i="4"/>
  <c r="BR660" i="4"/>
  <c r="BW660" i="4"/>
  <c r="BU660" i="4"/>
  <c r="BT660" i="4"/>
  <c r="BV660" i="4"/>
  <c r="BS660" i="4"/>
  <c r="BY660" i="4"/>
  <c r="BX660" i="4"/>
  <c r="CC660" i="4"/>
  <c r="BZ660" i="4"/>
  <c r="CB660" i="4"/>
  <c r="CD660" i="4"/>
  <c r="CE660" i="4"/>
  <c r="CF660" i="4"/>
  <c r="CA660" i="4"/>
  <c r="CG660" i="4"/>
  <c r="CG663" i="4"/>
  <c r="CF663" i="4"/>
  <c r="BQ663" i="4"/>
  <c r="BR663" i="4"/>
  <c r="BS663" i="4"/>
  <c r="BP663" i="4"/>
  <c r="BT663" i="4"/>
  <c r="BZ663" i="4"/>
  <c r="BV663" i="4"/>
  <c r="BY663" i="4"/>
  <c r="CD663" i="4"/>
  <c r="BW663" i="4"/>
  <c r="BX663" i="4"/>
  <c r="CB663" i="4"/>
  <c r="CC663" i="4"/>
  <c r="BU663" i="4"/>
  <c r="CE663" i="4"/>
  <c r="CA663" i="4"/>
  <c r="CC666" i="4"/>
  <c r="CA666" i="4"/>
  <c r="BZ666" i="4"/>
  <c r="CD666" i="4"/>
  <c r="CF666" i="4"/>
  <c r="CE666" i="4"/>
  <c r="CB666" i="4"/>
  <c r="CG666" i="4"/>
  <c r="BP666" i="4"/>
  <c r="BX666" i="4"/>
  <c r="BQ666" i="4"/>
  <c r="BS666" i="4"/>
  <c r="BR666" i="4"/>
  <c r="BU666" i="4"/>
  <c r="BT666" i="4"/>
  <c r="BV666" i="4"/>
  <c r="BW666" i="4"/>
  <c r="BY666" i="4"/>
  <c r="BU669" i="4"/>
  <c r="BW669" i="4"/>
  <c r="BV669" i="4"/>
  <c r="BT669" i="4"/>
  <c r="BZ669" i="4"/>
  <c r="BX669" i="4"/>
  <c r="CC669" i="4"/>
  <c r="BY669" i="4"/>
  <c r="CE669" i="4"/>
  <c r="CA669" i="4"/>
  <c r="CF669" i="4"/>
  <c r="CG669" i="4"/>
  <c r="BP669" i="4"/>
  <c r="CD669" i="4"/>
  <c r="BR669" i="4"/>
  <c r="CB669" i="4"/>
  <c r="BQ669" i="4"/>
  <c r="BS669" i="4"/>
  <c r="BQ672" i="4"/>
  <c r="BP672" i="4"/>
  <c r="BR672" i="4"/>
  <c r="BS672" i="4"/>
  <c r="BW672" i="4"/>
  <c r="BV672" i="4"/>
  <c r="BU672" i="4"/>
  <c r="BZ672" i="4"/>
  <c r="BY672" i="4"/>
  <c r="BT672" i="4"/>
  <c r="CD672" i="4"/>
  <c r="CC672" i="4"/>
  <c r="CE672" i="4"/>
  <c r="BX672" i="4"/>
  <c r="CB672" i="4"/>
  <c r="CF672" i="4"/>
  <c r="CA672" i="4"/>
  <c r="CG672" i="4"/>
  <c r="CF675" i="4"/>
  <c r="BP675" i="4"/>
  <c r="CG675" i="4"/>
  <c r="BT675" i="4"/>
  <c r="BW675" i="4"/>
  <c r="BQ675" i="4"/>
  <c r="BS675" i="4"/>
  <c r="CA675" i="4"/>
  <c r="CC675" i="4"/>
  <c r="BZ675" i="4"/>
  <c r="BY675" i="4"/>
  <c r="CB675" i="4"/>
  <c r="CD675" i="4"/>
  <c r="BX675" i="4"/>
  <c r="BU675" i="4"/>
  <c r="BV675" i="4"/>
  <c r="BR675" i="4"/>
  <c r="CE675" i="4"/>
  <c r="CB678" i="4"/>
  <c r="CE678" i="4"/>
  <c r="CG678" i="4"/>
  <c r="CD678" i="4"/>
  <c r="BZ678" i="4"/>
  <c r="CC678" i="4"/>
  <c r="CF678" i="4"/>
  <c r="CA678" i="4"/>
  <c r="BP678" i="4"/>
  <c r="BU678" i="4"/>
  <c r="BY678" i="4"/>
  <c r="BT678" i="4"/>
  <c r="BQ678" i="4"/>
  <c r="BS678" i="4"/>
  <c r="BV678" i="4"/>
  <c r="BR678" i="4"/>
  <c r="BX678" i="4"/>
  <c r="BW678" i="4"/>
  <c r="BT681" i="4"/>
  <c r="BW681" i="4"/>
  <c r="BX681" i="4"/>
  <c r="BU681" i="4"/>
  <c r="BV681" i="4"/>
  <c r="CD681" i="4"/>
  <c r="BY681" i="4"/>
  <c r="CC681" i="4"/>
  <c r="BZ681" i="4"/>
  <c r="CA681" i="4"/>
  <c r="CB681" i="4"/>
  <c r="CG681" i="4"/>
  <c r="CF681" i="4"/>
  <c r="BQ681" i="4"/>
  <c r="BS681" i="4"/>
  <c r="CE681" i="4"/>
  <c r="BR681" i="4"/>
  <c r="BP681" i="4"/>
  <c r="BP684" i="4"/>
  <c r="BV684" i="4"/>
  <c r="BR684" i="4"/>
  <c r="BT684" i="4"/>
  <c r="BS684" i="4"/>
  <c r="BW684" i="4"/>
  <c r="BQ684" i="4"/>
  <c r="BY684" i="4"/>
  <c r="BX684" i="4"/>
  <c r="CE684" i="4"/>
  <c r="CD684" i="4"/>
  <c r="CA684" i="4"/>
  <c r="BZ684" i="4"/>
  <c r="BU684" i="4"/>
  <c r="CG684" i="4"/>
  <c r="CC684" i="4"/>
  <c r="CB684" i="4"/>
  <c r="CF684" i="4"/>
  <c r="CG687" i="4"/>
  <c r="CF687" i="4"/>
  <c r="BR687" i="4"/>
  <c r="BP687" i="4"/>
  <c r="BX687" i="4"/>
  <c r="BQ687" i="4"/>
  <c r="BU687" i="4"/>
  <c r="BT687" i="4"/>
  <c r="BV687" i="4"/>
  <c r="BZ687" i="4"/>
  <c r="CB687" i="4"/>
  <c r="CC687" i="4"/>
  <c r="CE687" i="4"/>
  <c r="CA687" i="4"/>
  <c r="BS687" i="4"/>
  <c r="BW687" i="4"/>
  <c r="CD687" i="4"/>
  <c r="BY687" i="4"/>
  <c r="CE690" i="4"/>
  <c r="CA690" i="4"/>
  <c r="CB690" i="4"/>
  <c r="CG690" i="4"/>
  <c r="CD690" i="4"/>
  <c r="CC690" i="4"/>
  <c r="BZ690" i="4"/>
  <c r="CF690" i="4"/>
  <c r="BP690" i="4"/>
  <c r="BU690" i="4"/>
  <c r="BQ690" i="4"/>
  <c r="BT690" i="4"/>
  <c r="BV690" i="4"/>
  <c r="BR690" i="4"/>
  <c r="BW690" i="4"/>
  <c r="BY690" i="4"/>
  <c r="BS690" i="4"/>
  <c r="BX690" i="4"/>
  <c r="BW693" i="4"/>
  <c r="BY693" i="4"/>
  <c r="BV693" i="4"/>
  <c r="BT693" i="4"/>
  <c r="BX693" i="4"/>
  <c r="BU693" i="4"/>
  <c r="CD693" i="4"/>
  <c r="CF693" i="4"/>
  <c r="CC693" i="4"/>
  <c r="CE693" i="4"/>
  <c r="CB693" i="4"/>
  <c r="BZ693" i="4"/>
  <c r="CA693" i="4"/>
  <c r="BR693" i="4"/>
  <c r="BP693" i="4"/>
  <c r="BQ693" i="4"/>
  <c r="BS693" i="4"/>
  <c r="CG693" i="4"/>
  <c r="BP696" i="4"/>
  <c r="BV696" i="4"/>
  <c r="BR696" i="4"/>
  <c r="BQ696" i="4"/>
  <c r="BU696" i="4"/>
  <c r="BS696" i="4"/>
  <c r="BW696" i="4"/>
  <c r="BX696" i="4"/>
  <c r="BT696" i="4"/>
  <c r="BY696" i="4"/>
  <c r="BZ696" i="4"/>
  <c r="CB696" i="4"/>
  <c r="CA696" i="4"/>
  <c r="CF696" i="4"/>
  <c r="CC696" i="4"/>
  <c r="CG696" i="4"/>
  <c r="CD696" i="4"/>
  <c r="CE696" i="4"/>
  <c r="CG699" i="4"/>
  <c r="CF699" i="4"/>
  <c r="BR699" i="4"/>
  <c r="BP699" i="4"/>
  <c r="BS699" i="4"/>
  <c r="BQ699" i="4"/>
  <c r="BT699" i="4"/>
  <c r="BV699" i="4"/>
  <c r="BU699" i="4"/>
  <c r="CA699" i="4"/>
  <c r="BX699" i="4"/>
  <c r="CD699" i="4"/>
  <c r="BY699" i="4"/>
  <c r="BZ699" i="4"/>
  <c r="CB699" i="4"/>
  <c r="CC699" i="4"/>
  <c r="BW699" i="4"/>
  <c r="CE699" i="4"/>
  <c r="CA702" i="4"/>
  <c r="BZ702" i="4"/>
  <c r="CG702" i="4"/>
  <c r="CB702" i="4"/>
  <c r="CC702" i="4"/>
  <c r="CD702" i="4"/>
  <c r="CF702" i="4"/>
  <c r="CE702" i="4"/>
  <c r="BU702" i="4"/>
  <c r="BQ702" i="4"/>
  <c r="BP702" i="4"/>
  <c r="BR702" i="4"/>
  <c r="BW702" i="4"/>
  <c r="BX702" i="4"/>
  <c r="BT702" i="4"/>
  <c r="BV702" i="4"/>
  <c r="BY702" i="4"/>
  <c r="BS702" i="4"/>
  <c r="BU705" i="4"/>
  <c r="BW705" i="4"/>
  <c r="BY705" i="4"/>
  <c r="CA705" i="4"/>
  <c r="BV705" i="4"/>
  <c r="BT705" i="4"/>
  <c r="CB705" i="4"/>
  <c r="BZ705" i="4"/>
  <c r="BX705" i="4"/>
  <c r="CC705" i="4"/>
  <c r="CD705" i="4"/>
  <c r="BS705" i="4"/>
  <c r="CF705" i="4"/>
  <c r="CG705" i="4"/>
  <c r="BP705" i="4"/>
  <c r="BR705" i="4"/>
  <c r="CE705" i="4"/>
  <c r="BQ705" i="4"/>
  <c r="BQ708" i="4"/>
  <c r="BS708" i="4"/>
  <c r="BU708" i="4"/>
  <c r="BP708" i="4"/>
  <c r="BR708" i="4"/>
  <c r="BX708" i="4"/>
  <c r="BW708" i="4"/>
  <c r="BY708" i="4"/>
  <c r="BT708" i="4"/>
  <c r="BV708" i="4"/>
  <c r="BZ708" i="4"/>
  <c r="CC708" i="4"/>
  <c r="CG708" i="4"/>
  <c r="CD708" i="4"/>
  <c r="CE708" i="4"/>
  <c r="CA708" i="4"/>
  <c r="CB708" i="4"/>
  <c r="CF708" i="4"/>
  <c r="CF711" i="4"/>
  <c r="CG711" i="4"/>
  <c r="BQ711" i="4"/>
  <c r="BP711" i="4"/>
  <c r="BR711" i="4"/>
  <c r="BU711" i="4"/>
  <c r="BT711" i="4"/>
  <c r="CC711" i="4"/>
  <c r="BW711" i="4"/>
  <c r="CE711" i="4"/>
  <c r="BX711" i="4"/>
  <c r="BV711" i="4"/>
  <c r="BY711" i="4"/>
  <c r="BS711" i="4"/>
  <c r="CD711" i="4"/>
  <c r="BZ711" i="4"/>
  <c r="CB711" i="4"/>
  <c r="CA711" i="4"/>
  <c r="CD502" i="4"/>
  <c r="BZ502" i="4"/>
  <c r="CC502" i="4"/>
  <c r="CB502" i="4"/>
  <c r="CA502" i="4"/>
  <c r="CE502" i="4"/>
  <c r="CG502" i="4"/>
  <c r="CF502" i="4"/>
  <c r="BT502" i="4"/>
  <c r="BQ502" i="4"/>
  <c r="BS502" i="4"/>
  <c r="BP502" i="4"/>
  <c r="BR502" i="4"/>
  <c r="BX502" i="4"/>
  <c r="BV502" i="4"/>
  <c r="BW502" i="4"/>
  <c r="BU502" i="4"/>
  <c r="BY502" i="4"/>
  <c r="BT505" i="4"/>
  <c r="BY505" i="4"/>
  <c r="BX505" i="4"/>
  <c r="CA505" i="4"/>
  <c r="BW505" i="4"/>
  <c r="BU505" i="4"/>
  <c r="CC505" i="4"/>
  <c r="BV505" i="4"/>
  <c r="CB505" i="4"/>
  <c r="BZ505" i="4"/>
  <c r="CD505" i="4"/>
  <c r="CF505" i="4"/>
  <c r="CE505" i="4"/>
  <c r="BP505" i="4"/>
  <c r="CG505" i="4"/>
  <c r="BQ505" i="4"/>
  <c r="BR505" i="4"/>
  <c r="BS505" i="4"/>
  <c r="BP508" i="4"/>
  <c r="BS508" i="4"/>
  <c r="BQ508" i="4"/>
  <c r="BR508" i="4"/>
  <c r="BX508" i="4"/>
  <c r="BV508" i="4"/>
  <c r="BU508" i="4"/>
  <c r="BY508" i="4"/>
  <c r="BZ508" i="4"/>
  <c r="BT508" i="4"/>
  <c r="BW508" i="4"/>
  <c r="CB508" i="4"/>
  <c r="CD508" i="4"/>
  <c r="CA508" i="4"/>
  <c r="CE508" i="4"/>
  <c r="CC508" i="4"/>
  <c r="CF508" i="4"/>
  <c r="CG508" i="4"/>
  <c r="CG511" i="4"/>
  <c r="CF511" i="4"/>
  <c r="BP511" i="4"/>
  <c r="BQ511" i="4"/>
  <c r="BR511" i="4"/>
  <c r="BU511" i="4"/>
  <c r="CA511" i="4"/>
  <c r="BW511" i="4"/>
  <c r="BT511" i="4"/>
  <c r="CE511" i="4"/>
  <c r="BX511" i="4"/>
  <c r="BS511" i="4"/>
  <c r="BV511" i="4"/>
  <c r="CD511" i="4"/>
  <c r="BY511" i="4"/>
  <c r="CB511" i="4"/>
  <c r="BZ511" i="4"/>
  <c r="CC511" i="4"/>
  <c r="CE514" i="4"/>
  <c r="CC514" i="4"/>
  <c r="BZ514" i="4"/>
  <c r="CF514" i="4"/>
  <c r="CB514" i="4"/>
  <c r="CD514" i="4"/>
  <c r="CA514" i="4"/>
  <c r="CG514" i="4"/>
  <c r="BR514" i="4"/>
  <c r="BQ514" i="4"/>
  <c r="BS514" i="4"/>
  <c r="BU514" i="4"/>
  <c r="BY514" i="4"/>
  <c r="BP514" i="4"/>
  <c r="BX514" i="4"/>
  <c r="BV514" i="4"/>
  <c r="BT514" i="4"/>
  <c r="BW514" i="4"/>
  <c r="BX517" i="4"/>
  <c r="BT517" i="4"/>
  <c r="BY517" i="4"/>
  <c r="BV517" i="4"/>
  <c r="BW517" i="4"/>
  <c r="BU517" i="4"/>
  <c r="CD517" i="4"/>
  <c r="CE517" i="4"/>
  <c r="CA517" i="4"/>
  <c r="CC517" i="4"/>
  <c r="CB517" i="4"/>
  <c r="CF517" i="4"/>
  <c r="BS517" i="4"/>
  <c r="BZ517" i="4"/>
  <c r="BR517" i="4"/>
  <c r="CG517" i="4"/>
  <c r="BP517" i="4"/>
  <c r="BQ517" i="4"/>
  <c r="BQ520" i="4"/>
  <c r="BR520" i="4"/>
  <c r="BP520" i="4"/>
  <c r="BU520" i="4"/>
  <c r="BX520" i="4"/>
  <c r="BS520" i="4"/>
  <c r="BT520" i="4"/>
  <c r="BV520" i="4"/>
  <c r="BZ520" i="4"/>
  <c r="BY520" i="4"/>
  <c r="CB520" i="4"/>
  <c r="BW520" i="4"/>
  <c r="CA520" i="4"/>
  <c r="CC520" i="4"/>
  <c r="CG520" i="4"/>
  <c r="CD520" i="4"/>
  <c r="CE520" i="4"/>
  <c r="CF520" i="4"/>
  <c r="CG523" i="4"/>
  <c r="CF523" i="4"/>
  <c r="BQ523" i="4"/>
  <c r="BR523" i="4"/>
  <c r="BP523" i="4"/>
  <c r="BX523" i="4"/>
  <c r="BU523" i="4"/>
  <c r="BS523" i="4"/>
  <c r="BT523" i="4"/>
  <c r="BZ523" i="4"/>
  <c r="CC523" i="4"/>
  <c r="CA523" i="4"/>
  <c r="CE523" i="4"/>
  <c r="BW523" i="4"/>
  <c r="BV523" i="4"/>
  <c r="CD523" i="4"/>
  <c r="BY523" i="4"/>
  <c r="CB523" i="4"/>
  <c r="CA526" i="4"/>
  <c r="BZ526" i="4"/>
  <c r="CE526" i="4"/>
  <c r="CD526" i="4"/>
  <c r="CC526" i="4"/>
  <c r="CB526" i="4"/>
  <c r="CF526" i="4"/>
  <c r="CG526" i="4"/>
  <c r="BS526" i="4"/>
  <c r="BT526" i="4"/>
  <c r="BV526" i="4"/>
  <c r="BU526" i="4"/>
  <c r="BY526" i="4"/>
  <c r="BX526" i="4"/>
  <c r="BR526" i="4"/>
  <c r="BP526" i="4"/>
  <c r="BQ526" i="4"/>
  <c r="BW526" i="4"/>
  <c r="BY529" i="4"/>
  <c r="BX529" i="4"/>
  <c r="BW529" i="4"/>
  <c r="BV529" i="4"/>
  <c r="BT529" i="4"/>
  <c r="CE529" i="4"/>
  <c r="CC529" i="4"/>
  <c r="CD529" i="4"/>
  <c r="BZ529" i="4"/>
  <c r="CB529" i="4"/>
  <c r="BU529" i="4"/>
  <c r="CF529" i="4"/>
  <c r="CA529" i="4"/>
  <c r="CG529" i="4"/>
  <c r="BP529" i="4"/>
  <c r="BQ529" i="4"/>
  <c r="BS529" i="4"/>
  <c r="BR529" i="4"/>
  <c r="BS532" i="4"/>
  <c r="BR532" i="4"/>
  <c r="BQ532" i="4"/>
  <c r="BT532" i="4"/>
  <c r="BP532" i="4"/>
  <c r="BX532" i="4"/>
  <c r="BW532" i="4"/>
  <c r="BU532" i="4"/>
  <c r="CC532" i="4"/>
  <c r="BV532" i="4"/>
  <c r="CB532" i="4"/>
  <c r="BY532" i="4"/>
  <c r="CD532" i="4"/>
  <c r="BZ532" i="4"/>
  <c r="CF532" i="4"/>
  <c r="CG532" i="4"/>
  <c r="CA532" i="4"/>
  <c r="CE532" i="4"/>
  <c r="BP535" i="4"/>
  <c r="CF535" i="4"/>
  <c r="CG535" i="4"/>
  <c r="BQ535" i="4"/>
  <c r="BS535" i="4"/>
  <c r="BR535" i="4"/>
  <c r="BZ535" i="4"/>
  <c r="BY535" i="4"/>
  <c r="BV535" i="4"/>
  <c r="CD535" i="4"/>
  <c r="BW535" i="4"/>
  <c r="CB535" i="4"/>
  <c r="CE535" i="4"/>
  <c r="CC535" i="4"/>
  <c r="BX535" i="4"/>
  <c r="CA535" i="4"/>
  <c r="BU535" i="4"/>
  <c r="BT535" i="4"/>
  <c r="CC538" i="4"/>
  <c r="CE538" i="4"/>
  <c r="CB538" i="4"/>
  <c r="CA538" i="4"/>
  <c r="CD538" i="4"/>
  <c r="BZ538" i="4"/>
  <c r="CF538" i="4"/>
  <c r="CG538" i="4"/>
  <c r="BP538" i="4"/>
  <c r="BS538" i="4"/>
  <c r="BX538" i="4"/>
  <c r="BT538" i="4"/>
  <c r="BV538" i="4"/>
  <c r="BU538" i="4"/>
  <c r="BR538" i="4"/>
  <c r="BW538" i="4"/>
  <c r="BY538" i="4"/>
  <c r="BQ538" i="4"/>
  <c r="BT541" i="4"/>
  <c r="BY541" i="4"/>
  <c r="BW541" i="4"/>
  <c r="BU541" i="4"/>
  <c r="BV541" i="4"/>
  <c r="BZ541" i="4"/>
  <c r="BX541" i="4"/>
  <c r="CD541" i="4"/>
  <c r="CC541" i="4"/>
  <c r="CB541" i="4"/>
  <c r="CF541" i="4"/>
  <c r="CE541" i="4"/>
  <c r="CA541" i="4"/>
  <c r="CG541" i="4"/>
  <c r="BP541" i="4"/>
  <c r="BR541" i="4"/>
  <c r="BQ541" i="4"/>
  <c r="BS541" i="4"/>
  <c r="BR544" i="4"/>
  <c r="BP544" i="4"/>
  <c r="BU544" i="4"/>
  <c r="BT544" i="4"/>
  <c r="BS544" i="4"/>
  <c r="BQ544" i="4"/>
  <c r="BW544" i="4"/>
  <c r="BV544" i="4"/>
  <c r="BX544" i="4"/>
  <c r="CD544" i="4"/>
  <c r="CC544" i="4"/>
  <c r="BY544" i="4"/>
  <c r="CE544" i="4"/>
  <c r="CB544" i="4"/>
  <c r="CF544" i="4"/>
  <c r="BZ544" i="4"/>
  <c r="CA544" i="4"/>
  <c r="CG544" i="4"/>
  <c r="CF547" i="4"/>
  <c r="CG547" i="4"/>
  <c r="BP547" i="4"/>
  <c r="BS547" i="4"/>
  <c r="BR547" i="4"/>
  <c r="BT547" i="4"/>
  <c r="BQ547" i="4"/>
  <c r="BW547" i="4"/>
  <c r="BX547" i="4"/>
  <c r="CC547" i="4"/>
  <c r="BY547" i="4"/>
  <c r="CB547" i="4"/>
  <c r="CD547" i="4"/>
  <c r="BZ547" i="4"/>
  <c r="CA547" i="4"/>
  <c r="BU547" i="4"/>
  <c r="BV547" i="4"/>
  <c r="CE547" i="4"/>
  <c r="CE550" i="4"/>
  <c r="CB550" i="4"/>
  <c r="CC550" i="4"/>
  <c r="BZ550" i="4"/>
  <c r="CA550" i="4"/>
  <c r="CD550" i="4"/>
  <c r="CF550" i="4"/>
  <c r="CG550" i="4"/>
  <c r="BQ550" i="4"/>
  <c r="BP550" i="4"/>
  <c r="BR550" i="4"/>
  <c r="BS550" i="4"/>
  <c r="BV550" i="4"/>
  <c r="BX550" i="4"/>
  <c r="BT550" i="4"/>
  <c r="BU550" i="4"/>
  <c r="BW550" i="4"/>
  <c r="BY550" i="4"/>
  <c r="BV553" i="4"/>
  <c r="BT553" i="4"/>
  <c r="BY553" i="4"/>
  <c r="BX553" i="4"/>
  <c r="BU553" i="4"/>
  <c r="BW553" i="4"/>
  <c r="CB553" i="4"/>
  <c r="BZ553" i="4"/>
  <c r="CD553" i="4"/>
  <c r="CA553" i="4"/>
  <c r="CC553" i="4"/>
  <c r="CF553" i="4"/>
  <c r="CE553" i="4"/>
  <c r="CG553" i="4"/>
  <c r="BQ553" i="4"/>
  <c r="BS553" i="4"/>
  <c r="BP553" i="4"/>
  <c r="BR553" i="4"/>
  <c r="BS556" i="4"/>
  <c r="BR556" i="4"/>
  <c r="BQ556" i="4"/>
  <c r="BP556" i="4"/>
  <c r="BT556" i="4"/>
  <c r="BU556" i="4"/>
  <c r="BW556" i="4"/>
  <c r="BZ556" i="4"/>
  <c r="BX556" i="4"/>
  <c r="BY556" i="4"/>
  <c r="CE556" i="4"/>
  <c r="BV556" i="4"/>
  <c r="CD556" i="4"/>
  <c r="CA556" i="4"/>
  <c r="CB556" i="4"/>
  <c r="CG556" i="4"/>
  <c r="CC556" i="4"/>
  <c r="CF556" i="4"/>
  <c r="CF559" i="4"/>
  <c r="CG559" i="4"/>
  <c r="BR559" i="4"/>
  <c r="BS559" i="4"/>
  <c r="BP559" i="4"/>
  <c r="BQ559" i="4"/>
  <c r="BX559" i="4"/>
  <c r="BU559" i="4"/>
  <c r="CB559" i="4"/>
  <c r="BT559" i="4"/>
  <c r="BZ559" i="4"/>
  <c r="CD559" i="4"/>
  <c r="BV559" i="4"/>
  <c r="BW559" i="4"/>
  <c r="CA559" i="4"/>
  <c r="CC559" i="4"/>
  <c r="CE559" i="4"/>
  <c r="BY559" i="4"/>
  <c r="BZ562" i="4"/>
  <c r="CB562" i="4"/>
  <c r="CC562" i="4"/>
  <c r="CE562" i="4"/>
  <c r="CA562" i="4"/>
  <c r="CG562" i="4"/>
  <c r="CF562" i="4"/>
  <c r="CD562" i="4"/>
  <c r="BP562" i="4"/>
  <c r="BU562" i="4"/>
  <c r="BQ562" i="4"/>
  <c r="BV562" i="4"/>
  <c r="BR562" i="4"/>
  <c r="BW562" i="4"/>
  <c r="BS562" i="4"/>
  <c r="BY562" i="4"/>
  <c r="BT562" i="4"/>
  <c r="BX562" i="4"/>
  <c r="BY565" i="4"/>
  <c r="BU565" i="4"/>
  <c r="BT565" i="4"/>
  <c r="BX565" i="4"/>
  <c r="BW565" i="4"/>
  <c r="CB565" i="4"/>
  <c r="BV565" i="4"/>
  <c r="CE565" i="4"/>
  <c r="CA565" i="4"/>
  <c r="BZ565" i="4"/>
  <c r="CD565" i="4"/>
  <c r="CF565" i="4"/>
  <c r="CC565" i="4"/>
  <c r="BR565" i="4"/>
  <c r="CG565" i="4"/>
  <c r="BQ565" i="4"/>
  <c r="BS565" i="4"/>
  <c r="BP565" i="4"/>
  <c r="BR568" i="4"/>
  <c r="BQ568" i="4"/>
  <c r="BS568" i="4"/>
  <c r="BV568" i="4"/>
  <c r="BT568" i="4"/>
  <c r="BX568" i="4"/>
  <c r="BP568" i="4"/>
  <c r="BU568" i="4"/>
  <c r="BW568" i="4"/>
  <c r="BY568" i="4"/>
  <c r="CB568" i="4"/>
  <c r="CF568" i="4"/>
  <c r="CA568" i="4"/>
  <c r="CC568" i="4"/>
  <c r="CD568" i="4"/>
  <c r="CG568" i="4"/>
  <c r="BZ568" i="4"/>
  <c r="CE568" i="4"/>
  <c r="CF571" i="4"/>
  <c r="CG571" i="4"/>
  <c r="BQ571" i="4"/>
  <c r="BP571" i="4"/>
  <c r="BS571" i="4"/>
  <c r="BT571" i="4"/>
  <c r="BR571" i="4"/>
  <c r="CB571" i="4"/>
  <c r="BV571" i="4"/>
  <c r="BU571" i="4"/>
  <c r="CA571" i="4"/>
  <c r="BZ571" i="4"/>
  <c r="CD571" i="4"/>
  <c r="BY571" i="4"/>
  <c r="CE571" i="4"/>
  <c r="BW571" i="4"/>
  <c r="BX571" i="4"/>
  <c r="CC571" i="4"/>
  <c r="CD574" i="4"/>
  <c r="CC574" i="4"/>
  <c r="CB574" i="4"/>
  <c r="CE574" i="4"/>
  <c r="CA574" i="4"/>
  <c r="CF574" i="4"/>
  <c r="BZ574" i="4"/>
  <c r="CG574" i="4"/>
  <c r="BU574" i="4"/>
  <c r="BQ574" i="4"/>
  <c r="BP574" i="4"/>
  <c r="BR574" i="4"/>
  <c r="BV574" i="4"/>
  <c r="BT574" i="4"/>
  <c r="BX574" i="4"/>
  <c r="BW574" i="4"/>
  <c r="BS574" i="4"/>
  <c r="BY574" i="4"/>
  <c r="BY577" i="4"/>
  <c r="BU577" i="4"/>
  <c r="BT577" i="4"/>
  <c r="BV577" i="4"/>
  <c r="BW577" i="4"/>
  <c r="BX577" i="4"/>
  <c r="CD577" i="4"/>
  <c r="BZ577" i="4"/>
  <c r="CE577" i="4"/>
  <c r="CC577" i="4"/>
  <c r="CB577" i="4"/>
  <c r="CF577" i="4"/>
  <c r="CA577" i="4"/>
  <c r="BS577" i="4"/>
  <c r="BQ577" i="4"/>
  <c r="BP577" i="4"/>
  <c r="CG577" i="4"/>
  <c r="BR577" i="4"/>
  <c r="BR580" i="4"/>
  <c r="BP580" i="4"/>
  <c r="BS580" i="4"/>
  <c r="BQ580" i="4"/>
  <c r="BX580" i="4"/>
  <c r="BU580" i="4"/>
  <c r="BW580" i="4"/>
  <c r="BV580" i="4"/>
  <c r="BT580" i="4"/>
  <c r="BZ580" i="4"/>
  <c r="CE580" i="4"/>
  <c r="BY580" i="4"/>
  <c r="CF580" i="4"/>
  <c r="CA580" i="4"/>
  <c r="CB580" i="4"/>
  <c r="CC580" i="4"/>
  <c r="CG580" i="4"/>
  <c r="CD580" i="4"/>
  <c r="CF583" i="4"/>
  <c r="CG583" i="4"/>
  <c r="BP583" i="4"/>
  <c r="BQ583" i="4"/>
  <c r="BR583" i="4"/>
  <c r="BU583" i="4"/>
  <c r="BS583" i="4"/>
  <c r="BW583" i="4"/>
  <c r="CC583" i="4"/>
  <c r="CE583" i="4"/>
  <c r="BY583" i="4"/>
  <c r="CB583" i="4"/>
  <c r="BV583" i="4"/>
  <c r="BZ583" i="4"/>
  <c r="BX583" i="4"/>
  <c r="BT583" i="4"/>
  <c r="CD583" i="4"/>
  <c r="CA583" i="4"/>
  <c r="CB586" i="4"/>
  <c r="CD586" i="4"/>
  <c r="BZ586" i="4"/>
  <c r="CC586" i="4"/>
  <c r="CE586" i="4"/>
  <c r="CA586" i="4"/>
  <c r="CF586" i="4"/>
  <c r="CG586" i="4"/>
  <c r="BP586" i="4"/>
  <c r="BR586" i="4"/>
  <c r="BT586" i="4"/>
  <c r="BQ586" i="4"/>
  <c r="BS586" i="4"/>
  <c r="BW586" i="4"/>
  <c r="BU586" i="4"/>
  <c r="BY586" i="4"/>
  <c r="BV586" i="4"/>
  <c r="BX586" i="4"/>
  <c r="BT589" i="4"/>
  <c r="BV589" i="4"/>
  <c r="BX589" i="4"/>
  <c r="BW589" i="4"/>
  <c r="BY589" i="4"/>
  <c r="BU589" i="4"/>
  <c r="BZ589" i="4"/>
  <c r="CA589" i="4"/>
  <c r="CC589" i="4"/>
  <c r="CF589" i="4"/>
  <c r="CD589" i="4"/>
  <c r="CB589" i="4"/>
  <c r="CE589" i="4"/>
  <c r="CG589" i="4"/>
  <c r="BQ589" i="4"/>
  <c r="BS589" i="4"/>
  <c r="BP589" i="4"/>
  <c r="BR589" i="4"/>
  <c r="BS592" i="4"/>
  <c r="BP592" i="4"/>
  <c r="BQ592" i="4"/>
  <c r="BV592" i="4"/>
  <c r="BR592" i="4"/>
  <c r="BZ592" i="4"/>
  <c r="BX592" i="4"/>
  <c r="BU592" i="4"/>
  <c r="BW592" i="4"/>
  <c r="BY592" i="4"/>
  <c r="BT592" i="4"/>
  <c r="CA592" i="4"/>
  <c r="CG592" i="4"/>
  <c r="CD592" i="4"/>
  <c r="CE592" i="4"/>
  <c r="CC592" i="4"/>
  <c r="CB592" i="4"/>
  <c r="CF592" i="4"/>
  <c r="CF595" i="4"/>
  <c r="CG595" i="4"/>
  <c r="BR595" i="4"/>
  <c r="BP595" i="4"/>
  <c r="BQ595" i="4"/>
  <c r="BS595" i="4"/>
  <c r="BV595" i="4"/>
  <c r="BU595" i="4"/>
  <c r="CA595" i="4"/>
  <c r="BT595" i="4"/>
  <c r="BZ595" i="4"/>
  <c r="CD595" i="4"/>
  <c r="CC595" i="4"/>
  <c r="BY595" i="4"/>
  <c r="BW595" i="4"/>
  <c r="CE595" i="4"/>
  <c r="CB595" i="4"/>
  <c r="BX595" i="4"/>
  <c r="CD598" i="4"/>
  <c r="BZ598" i="4"/>
  <c r="CB598" i="4"/>
  <c r="CC598" i="4"/>
  <c r="CE598" i="4"/>
  <c r="CA598" i="4"/>
  <c r="CF598" i="4"/>
  <c r="CG598" i="4"/>
  <c r="BT598" i="4"/>
  <c r="BQ598" i="4"/>
  <c r="BP598" i="4"/>
  <c r="BR598" i="4"/>
  <c r="BX598" i="4"/>
  <c r="BV598" i="4"/>
  <c r="BU598" i="4"/>
  <c r="BW598" i="4"/>
  <c r="BS598" i="4"/>
  <c r="BY598" i="4"/>
  <c r="BT601" i="4"/>
  <c r="BX601" i="4"/>
  <c r="BV601" i="4"/>
  <c r="BU601" i="4"/>
  <c r="BW601" i="4"/>
  <c r="CD601" i="4"/>
  <c r="CA601" i="4"/>
  <c r="CE601" i="4"/>
  <c r="CC601" i="4"/>
  <c r="CB601" i="4"/>
  <c r="BY601" i="4"/>
  <c r="CF601" i="4"/>
  <c r="BZ601" i="4"/>
  <c r="BP601" i="4"/>
  <c r="BR601" i="4"/>
  <c r="BS601" i="4"/>
  <c r="BQ601" i="4"/>
  <c r="CG601" i="4"/>
  <c r="BC15" i="5"/>
  <c r="BX6" i="4"/>
  <c r="BX7" i="4" s="1"/>
  <c r="N502" i="17"/>
  <c r="N505" i="17"/>
  <c r="N508" i="17"/>
  <c r="N511" i="17"/>
  <c r="N514" i="17"/>
  <c r="N517" i="17"/>
  <c r="N520" i="17"/>
  <c r="N523" i="17"/>
  <c r="N526" i="17"/>
  <c r="A526" i="17" s="1"/>
  <c r="N529" i="17"/>
  <c r="N532" i="17"/>
  <c r="A532" i="17" s="1"/>
  <c r="N535" i="17"/>
  <c r="N538" i="17"/>
  <c r="A538" i="17" s="1"/>
  <c r="N541" i="17"/>
  <c r="N544" i="17"/>
  <c r="N547" i="17"/>
  <c r="N550" i="17"/>
  <c r="N553" i="17"/>
  <c r="A553" i="17" s="1"/>
  <c r="N556" i="17"/>
  <c r="N559" i="17"/>
  <c r="N562" i="17"/>
  <c r="N565" i="17"/>
  <c r="N568" i="17"/>
  <c r="N571" i="17"/>
  <c r="A571" i="17" s="1"/>
  <c r="N574" i="17"/>
  <c r="N577" i="17"/>
  <c r="N580" i="17"/>
  <c r="N583" i="17"/>
  <c r="N586" i="17"/>
  <c r="N589" i="17"/>
  <c r="N592" i="17"/>
  <c r="N595" i="17"/>
  <c r="N598" i="17"/>
  <c r="N601" i="17"/>
  <c r="N604" i="17"/>
  <c r="N607" i="17"/>
  <c r="N610" i="17"/>
  <c r="N613" i="17"/>
  <c r="N616" i="17"/>
  <c r="N619" i="17"/>
  <c r="A619" i="17" s="1"/>
  <c r="N622" i="17"/>
  <c r="N625" i="17"/>
  <c r="N628" i="17"/>
  <c r="N631" i="17"/>
  <c r="A631" i="17" s="1"/>
  <c r="N634" i="17"/>
  <c r="A634" i="17" s="1"/>
  <c r="N637" i="17"/>
  <c r="N640" i="17"/>
  <c r="A640" i="17" s="1"/>
  <c r="N643" i="17"/>
  <c r="N646" i="17"/>
  <c r="N649" i="17"/>
  <c r="N652" i="17"/>
  <c r="N655" i="17"/>
  <c r="N658" i="17"/>
  <c r="N661" i="17"/>
  <c r="N664" i="17"/>
  <c r="N667" i="17"/>
  <c r="N670" i="17"/>
  <c r="N673" i="17"/>
  <c r="N676" i="17"/>
  <c r="A676" i="17" s="1"/>
  <c r="N679" i="17"/>
  <c r="N682" i="17"/>
  <c r="N685" i="17"/>
  <c r="A685" i="17" s="1"/>
  <c r="N688" i="17"/>
  <c r="A688" i="17" s="1"/>
  <c r="N691" i="17"/>
  <c r="A691" i="17" s="1"/>
  <c r="N694" i="17"/>
  <c r="N697" i="17"/>
  <c r="N700" i="17"/>
  <c r="N703" i="17"/>
  <c r="A703" i="17" s="1"/>
  <c r="N706" i="17"/>
  <c r="N709" i="17"/>
  <c r="N712" i="17"/>
  <c r="N503" i="17"/>
  <c r="N506" i="17"/>
  <c r="N509" i="17"/>
  <c r="N512" i="17"/>
  <c r="N515" i="17"/>
  <c r="N518" i="17"/>
  <c r="N521" i="17"/>
  <c r="N527" i="17"/>
  <c r="N530" i="17"/>
  <c r="N533" i="17"/>
  <c r="N536" i="17"/>
  <c r="N539" i="17"/>
  <c r="N542" i="17"/>
  <c r="N545" i="17"/>
  <c r="A545" i="17" s="1"/>
  <c r="N548" i="17"/>
  <c r="N551" i="17"/>
  <c r="N554" i="17"/>
  <c r="N557" i="17"/>
  <c r="N560" i="17"/>
  <c r="A560" i="17" s="1"/>
  <c r="N563" i="17"/>
  <c r="N566" i="17"/>
  <c r="N569" i="17"/>
  <c r="N572" i="17"/>
  <c r="N575" i="17"/>
  <c r="N578" i="17"/>
  <c r="N581" i="17"/>
  <c r="N584" i="17"/>
  <c r="N587" i="17"/>
  <c r="N590" i="17"/>
  <c r="N593" i="17"/>
  <c r="N596" i="17"/>
  <c r="N599" i="17"/>
  <c r="N602" i="17"/>
  <c r="N605" i="17"/>
  <c r="N608" i="17"/>
  <c r="N611" i="17"/>
  <c r="N614" i="17"/>
  <c r="N617" i="17"/>
  <c r="N620" i="17"/>
  <c r="N623" i="17"/>
  <c r="N626" i="17"/>
  <c r="A626" i="17" s="1"/>
  <c r="N629" i="17"/>
  <c r="N632" i="17"/>
  <c r="N635" i="17"/>
  <c r="N638" i="17"/>
  <c r="N641" i="17"/>
  <c r="N644" i="17"/>
  <c r="N647" i="17"/>
  <c r="N650" i="17"/>
  <c r="N653" i="17"/>
  <c r="N656" i="17"/>
  <c r="N659" i="17"/>
  <c r="N662" i="17"/>
  <c r="N665" i="17"/>
  <c r="N668" i="17"/>
  <c r="N671" i="17"/>
  <c r="N674" i="17"/>
  <c r="N677" i="17"/>
  <c r="N680" i="17"/>
  <c r="N683" i="17"/>
  <c r="N686" i="17"/>
  <c r="N689" i="17"/>
  <c r="N692" i="17"/>
  <c r="N695" i="17"/>
  <c r="N698" i="17"/>
  <c r="N701" i="17"/>
  <c r="N704" i="17"/>
  <c r="N707" i="17"/>
  <c r="N710" i="17"/>
  <c r="N713" i="17"/>
  <c r="A713" i="17" s="1"/>
  <c r="N524" i="17"/>
  <c r="A524" i="17" s="1"/>
  <c r="N504" i="17"/>
  <c r="N507" i="17"/>
  <c r="N510" i="17"/>
  <c r="A510" i="17" s="1"/>
  <c r="N513" i="17"/>
  <c r="N516" i="17"/>
  <c r="N519" i="17"/>
  <c r="N522" i="17"/>
  <c r="N525" i="17"/>
  <c r="N528" i="17"/>
  <c r="N531" i="17"/>
  <c r="A531" i="17" s="1"/>
  <c r="N534" i="17"/>
  <c r="N537" i="17"/>
  <c r="N540" i="17"/>
  <c r="N543" i="17"/>
  <c r="N546" i="17"/>
  <c r="N549" i="17"/>
  <c r="N552" i="17"/>
  <c r="N555" i="17"/>
  <c r="N558" i="17"/>
  <c r="N561" i="17"/>
  <c r="N564" i="17"/>
  <c r="N567" i="17"/>
  <c r="N570" i="17"/>
  <c r="N573" i="17"/>
  <c r="N576" i="17"/>
  <c r="N579" i="17"/>
  <c r="N582" i="17"/>
  <c r="N585" i="17"/>
  <c r="N588" i="17"/>
  <c r="N591" i="17"/>
  <c r="N594" i="17"/>
  <c r="N597" i="17"/>
  <c r="N600" i="17"/>
  <c r="N603" i="17"/>
  <c r="N606" i="17"/>
  <c r="N609" i="17"/>
  <c r="N612" i="17"/>
  <c r="A612" i="17" s="1"/>
  <c r="N615" i="17"/>
  <c r="A615" i="17" s="1"/>
  <c r="N618" i="17"/>
  <c r="N621" i="17"/>
  <c r="A621" i="17" s="1"/>
  <c r="N624" i="17"/>
  <c r="A624" i="17" s="1"/>
  <c r="N627" i="17"/>
  <c r="N630" i="17"/>
  <c r="N633" i="17"/>
  <c r="A633" i="17" s="1"/>
  <c r="N636" i="17"/>
  <c r="N639" i="17"/>
  <c r="N642" i="17"/>
  <c r="A642" i="17" s="1"/>
  <c r="N645" i="17"/>
  <c r="N648" i="17"/>
  <c r="N651" i="17"/>
  <c r="A651" i="17" s="1"/>
  <c r="N654" i="17"/>
  <c r="N657" i="17"/>
  <c r="N660" i="17"/>
  <c r="N663" i="17"/>
  <c r="N666" i="17"/>
  <c r="N669" i="17"/>
  <c r="N672" i="17"/>
  <c r="N675" i="17"/>
  <c r="N678" i="17"/>
  <c r="A678" i="17" s="1"/>
  <c r="N681" i="17"/>
  <c r="N684" i="17"/>
  <c r="N687" i="17"/>
  <c r="N690" i="17"/>
  <c r="A690" i="17" s="1"/>
  <c r="N693" i="17"/>
  <c r="N696" i="17"/>
  <c r="A696" i="17" s="1"/>
  <c r="N699" i="17"/>
  <c r="N702" i="17"/>
  <c r="N705" i="17"/>
  <c r="N708" i="17"/>
  <c r="N711" i="17"/>
  <c r="J614" i="17"/>
  <c r="J515" i="17"/>
  <c r="J591" i="17"/>
  <c r="J643" i="17"/>
  <c r="J651" i="17"/>
  <c r="J608" i="17"/>
  <c r="J641" i="17"/>
  <c r="J701" i="17"/>
  <c r="J611" i="17"/>
  <c r="J550" i="17"/>
  <c r="J589" i="17"/>
  <c r="J637" i="17"/>
  <c r="J708" i="17"/>
  <c r="J621" i="17"/>
  <c r="J645" i="17"/>
  <c r="J527" i="17"/>
  <c r="J618" i="17"/>
  <c r="J580" i="17"/>
  <c r="J652" i="17"/>
  <c r="J583" i="17"/>
  <c r="J626" i="17"/>
  <c r="J613" i="17"/>
  <c r="S599" i="17"/>
  <c r="S599" i="4" s="1"/>
  <c r="A673" i="4"/>
  <c r="S538" i="17"/>
  <c r="S538" i="4" s="1"/>
  <c r="J586" i="17"/>
  <c r="J582" i="17"/>
  <c r="T711" i="17"/>
  <c r="T711" i="4" s="1"/>
  <c r="DL571" i="4"/>
  <c r="AE571" i="4"/>
  <c r="DQ677" i="4"/>
  <c r="AE677" i="4"/>
  <c r="J640" i="17"/>
  <c r="AO6" i="4"/>
  <c r="AO8" i="4" s="1"/>
  <c r="J634" i="17"/>
  <c r="J633" i="17"/>
  <c r="J672" i="17"/>
  <c r="J564" i="17"/>
  <c r="J599" i="17"/>
  <c r="J600" i="17"/>
  <c r="J595" i="17"/>
  <c r="S595" i="17"/>
  <c r="S595" i="4" s="1"/>
  <c r="T656" i="17"/>
  <c r="T656" i="4" s="1"/>
  <c r="J650" i="17"/>
  <c r="J540" i="17"/>
  <c r="T651" i="17"/>
  <c r="T651" i="4" s="1"/>
  <c r="S651" i="17"/>
  <c r="S651" i="4" s="1"/>
  <c r="J558" i="17"/>
  <c r="J557" i="17"/>
  <c r="T556" i="17"/>
  <c r="T556" i="4" s="1"/>
  <c r="J544" i="17"/>
  <c r="J545" i="17"/>
  <c r="S533" i="17"/>
  <c r="S533" i="4" s="1"/>
  <c r="J534" i="17"/>
  <c r="J669" i="17"/>
  <c r="J523" i="17"/>
  <c r="J625" i="17"/>
  <c r="J683" i="17"/>
  <c r="J678" i="17"/>
  <c r="J680" i="17"/>
  <c r="J512" i="17"/>
  <c r="A625" i="4"/>
  <c r="T701" i="17"/>
  <c r="T701" i="4" s="1"/>
  <c r="T702" i="17"/>
  <c r="T702" i="4" s="1"/>
  <c r="A711" i="4"/>
  <c r="S586" i="17"/>
  <c r="S586" i="4" s="1"/>
  <c r="T614" i="17"/>
  <c r="T614" i="4" s="1"/>
  <c r="S545" i="17"/>
  <c r="S545" i="4" s="1"/>
  <c r="T545" i="17"/>
  <c r="T545" i="4" s="1"/>
  <c r="J670" i="17"/>
  <c r="T529" i="17"/>
  <c r="T529" i="4" s="1"/>
  <c r="S529" i="17"/>
  <c r="S529" i="4" s="1"/>
  <c r="T713" i="17"/>
  <c r="T713" i="4" s="1"/>
  <c r="S550" i="17"/>
  <c r="S550" i="4" s="1"/>
  <c r="S618" i="17"/>
  <c r="S618" i="4" s="1"/>
  <c r="S620" i="17"/>
  <c r="S620" i="4" s="1"/>
  <c r="T621" i="17"/>
  <c r="T621" i="4" s="1"/>
  <c r="S621" i="17"/>
  <c r="S621" i="4" s="1"/>
  <c r="J562" i="17"/>
  <c r="S699" i="17"/>
  <c r="S699" i="4" s="1"/>
  <c r="T699" i="17"/>
  <c r="T699" i="4" s="1"/>
  <c r="J555" i="17"/>
  <c r="S562" i="17"/>
  <c r="S562" i="4" s="1"/>
  <c r="J587" i="17"/>
  <c r="J588" i="17"/>
  <c r="J671" i="17"/>
  <c r="J568" i="17"/>
  <c r="J571" i="17"/>
  <c r="J691" i="17"/>
  <c r="J694" i="17"/>
  <c r="J565" i="17"/>
  <c r="T571" i="17"/>
  <c r="T571" i="4" s="1"/>
  <c r="J572" i="17"/>
  <c r="S572" i="17"/>
  <c r="S572" i="4" s="1"/>
  <c r="J539" i="17"/>
  <c r="T603" i="17"/>
  <c r="T603" i="4" s="1"/>
  <c r="J517" i="17"/>
  <c r="S540" i="17"/>
  <c r="S540" i="4" s="1"/>
  <c r="S515" i="17"/>
  <c r="S515" i="4" s="1"/>
  <c r="J543" i="17"/>
  <c r="T583" i="17"/>
  <c r="T583" i="4" s="1"/>
  <c r="S645" i="17"/>
  <c r="S645" i="4" s="1"/>
  <c r="J658" i="17"/>
  <c r="T674" i="17"/>
  <c r="T674" i="4" s="1"/>
  <c r="J659" i="17"/>
  <c r="S709" i="17"/>
  <c r="S709" i="4" s="1"/>
  <c r="S660" i="17"/>
  <c r="S660" i="4" s="1"/>
  <c r="J686" i="17"/>
  <c r="S688" i="17"/>
  <c r="S688" i="4" s="1"/>
  <c r="J689" i="17"/>
  <c r="J690" i="17"/>
  <c r="J693" i="17"/>
  <c r="A693" i="4"/>
  <c r="E627" i="4"/>
  <c r="E627" i="17" s="1"/>
  <c r="S502" i="17"/>
  <c r="S502" i="4" s="1"/>
  <c r="J551" i="17"/>
  <c r="T600" i="17"/>
  <c r="T600" i="4" s="1"/>
  <c r="J601" i="17"/>
  <c r="T664" i="17"/>
  <c r="T664" i="4" s="1"/>
  <c r="S664" i="17"/>
  <c r="S664" i="4" s="1"/>
  <c r="S601" i="17"/>
  <c r="S601" i="4" s="1"/>
  <c r="T601" i="17"/>
  <c r="T601" i="4" s="1"/>
  <c r="A528" i="4"/>
  <c r="S612" i="17"/>
  <c r="S612" i="4" s="1"/>
  <c r="T543" i="17"/>
  <c r="T543" i="4" s="1"/>
  <c r="T593" i="17"/>
  <c r="T593" i="4" s="1"/>
  <c r="S654" i="17"/>
  <c r="S654" i="4" s="1"/>
  <c r="S684" i="17"/>
  <c r="S684" i="4" s="1"/>
  <c r="J685" i="17"/>
  <c r="T582" i="17"/>
  <c r="T582" i="4" s="1"/>
  <c r="S582" i="17"/>
  <c r="S582" i="4" s="1"/>
  <c r="S652" i="17"/>
  <c r="S652" i="4" s="1"/>
  <c r="J688" i="17"/>
  <c r="S653" i="17"/>
  <c r="S653" i="4" s="1"/>
  <c r="J570" i="17"/>
  <c r="S521" i="17"/>
  <c r="S521" i="4" s="1"/>
  <c r="J554" i="17"/>
  <c r="J594" i="17"/>
  <c r="S631" i="17"/>
  <c r="S631" i="4" s="1"/>
  <c r="S706" i="17"/>
  <c r="S706" i="4" s="1"/>
  <c r="T613" i="17"/>
  <c r="T613" i="4" s="1"/>
  <c r="S707" i="17"/>
  <c r="S707" i="4" s="1"/>
  <c r="J654" i="17"/>
  <c r="S588" i="17"/>
  <c r="S588" i="4" s="1"/>
  <c r="T608" i="17"/>
  <c r="T608" i="4" s="1"/>
  <c r="S708" i="17"/>
  <c r="S708" i="4" s="1"/>
  <c r="T710" i="17"/>
  <c r="T710" i="4" s="1"/>
  <c r="S710" i="17"/>
  <c r="S710" i="4" s="1"/>
  <c r="J531" i="17"/>
  <c r="J573" i="17"/>
  <c r="J574" i="17"/>
  <c r="T625" i="17"/>
  <c r="T625" i="4" s="1"/>
  <c r="T676" i="17"/>
  <c r="T676" i="4" s="1"/>
  <c r="S676" i="17"/>
  <c r="S676" i="4" s="1"/>
  <c r="J590" i="17"/>
  <c r="J603" i="17"/>
  <c r="J516" i="17"/>
  <c r="J575" i="17"/>
  <c r="J628" i="17"/>
  <c r="J647" i="17"/>
  <c r="J692" i="17"/>
  <c r="T628" i="17"/>
  <c r="T628" i="4" s="1"/>
  <c r="J532" i="17"/>
  <c r="T546" i="17"/>
  <c r="T546" i="4" s="1"/>
  <c r="J569" i="17"/>
  <c r="J592" i="17"/>
  <c r="S692" i="17"/>
  <c r="S692" i="4" s="1"/>
  <c r="T508" i="17"/>
  <c r="T508" i="4" s="1"/>
  <c r="T569" i="17"/>
  <c r="T569" i="4" s="1"/>
  <c r="T592" i="17"/>
  <c r="T592" i="4" s="1"/>
  <c r="T598" i="17"/>
  <c r="T598" i="4" s="1"/>
  <c r="J638" i="17"/>
  <c r="S693" i="17"/>
  <c r="S693" i="4" s="1"/>
  <c r="J713" i="17"/>
  <c r="J519" i="17"/>
  <c r="J533" i="17"/>
  <c r="J579" i="17"/>
  <c r="J610" i="17"/>
  <c r="J639" i="17"/>
  <c r="J662" i="17"/>
  <c r="J676" i="17"/>
  <c r="J697" i="17"/>
  <c r="J703" i="17"/>
  <c r="J642" i="17"/>
  <c r="J681" i="17"/>
  <c r="S670" i="17"/>
  <c r="S670" i="4" s="1"/>
  <c r="J665" i="17"/>
  <c r="S671" i="17"/>
  <c r="S671" i="4" s="1"/>
  <c r="J684" i="17"/>
  <c r="S691" i="17"/>
  <c r="S691" i="4" s="1"/>
  <c r="T705" i="17"/>
  <c r="T705" i="4" s="1"/>
  <c r="T649" i="17"/>
  <c r="T649" i="4" s="1"/>
  <c r="DT618" i="4"/>
  <c r="T639" i="17"/>
  <c r="T639" i="4" s="1"/>
  <c r="J553" i="17"/>
  <c r="T553" i="17"/>
  <c r="T553" i="4" s="1"/>
  <c r="T576" i="17"/>
  <c r="T576" i="4" s="1"/>
  <c r="S576" i="17"/>
  <c r="S576" i="4" s="1"/>
  <c r="S634" i="17"/>
  <c r="S634" i="4" s="1"/>
  <c r="T504" i="17"/>
  <c r="T504" i="4" s="1"/>
  <c r="S504" i="17"/>
  <c r="S504" i="4" s="1"/>
  <c r="J602" i="17"/>
  <c r="T630" i="17"/>
  <c r="T630" i="4" s="1"/>
  <c r="S630" i="17"/>
  <c r="S630" i="4" s="1"/>
  <c r="E588" i="4"/>
  <c r="E588" i="17" s="1"/>
  <c r="T624" i="17"/>
  <c r="T624" i="4" s="1"/>
  <c r="S624" i="17"/>
  <c r="S624" i="4" s="1"/>
  <c r="S611" i="17"/>
  <c r="S611" i="4" s="1"/>
  <c r="T611" i="17"/>
  <c r="T611" i="4" s="1"/>
  <c r="T566" i="17"/>
  <c r="T566" i="4" s="1"/>
  <c r="S566" i="17"/>
  <c r="S566" i="4" s="1"/>
  <c r="T584" i="17"/>
  <c r="T584" i="4" s="1"/>
  <c r="S584" i="17"/>
  <c r="S584" i="4" s="1"/>
  <c r="J584" i="17"/>
  <c r="J663" i="17"/>
  <c r="T663" i="17"/>
  <c r="T663" i="4" s="1"/>
  <c r="S663" i="17"/>
  <c r="S663" i="4" s="1"/>
  <c r="T617" i="17"/>
  <c r="T617" i="4" s="1"/>
  <c r="J668" i="17"/>
  <c r="J675" i="17"/>
  <c r="S703" i="17"/>
  <c r="S703" i="4" s="1"/>
  <c r="S642" i="17"/>
  <c r="S642" i="4" s="1"/>
  <c r="T547" i="17"/>
  <c r="T547" i="4" s="1"/>
  <c r="S547" i="17"/>
  <c r="S547" i="4" s="1"/>
  <c r="J547" i="17"/>
  <c r="T520" i="17"/>
  <c r="T520" i="4" s="1"/>
  <c r="S520" i="17"/>
  <c r="S520" i="4" s="1"/>
  <c r="J520" i="17"/>
  <c r="T509" i="17"/>
  <c r="T509" i="4" s="1"/>
  <c r="S509" i="17"/>
  <c r="S509" i="4" s="1"/>
  <c r="S516" i="17"/>
  <c r="S516" i="4" s="1"/>
  <c r="S605" i="17"/>
  <c r="S605" i="4" s="1"/>
  <c r="S575" i="17"/>
  <c r="S575" i="4" s="1"/>
  <c r="T575" i="17"/>
  <c r="T575" i="4" s="1"/>
  <c r="S675" i="17"/>
  <c r="S675" i="4" s="1"/>
  <c r="J699" i="17"/>
  <c r="T563" i="17"/>
  <c r="T563" i="4" s="1"/>
  <c r="S563" i="17"/>
  <c r="S563" i="4" s="1"/>
  <c r="J649" i="17"/>
  <c r="T568" i="17"/>
  <c r="T568" i="4" s="1"/>
  <c r="J615" i="17"/>
  <c r="T615" i="17"/>
  <c r="T615" i="4" s="1"/>
  <c r="J546" i="17"/>
  <c r="C578" i="17"/>
  <c r="J627" i="17"/>
  <c r="T627" i="17"/>
  <c r="T627" i="4" s="1"/>
  <c r="S517" i="17"/>
  <c r="S517" i="4" s="1"/>
  <c r="J521" i="17"/>
  <c r="T632" i="17"/>
  <c r="T632" i="4" s="1"/>
  <c r="S632" i="17"/>
  <c r="S632" i="4" s="1"/>
  <c r="J529" i="17"/>
  <c r="J578" i="17"/>
  <c r="T596" i="17"/>
  <c r="T596" i="4" s="1"/>
  <c r="S596" i="17"/>
  <c r="S596" i="4" s="1"/>
  <c r="J695" i="17"/>
  <c r="J596" i="17"/>
  <c r="J660" i="17"/>
  <c r="T695" i="17"/>
  <c r="T695" i="4" s="1"/>
  <c r="T687" i="17"/>
  <c r="T687" i="4" s="1"/>
  <c r="S687" i="17"/>
  <c r="S687" i="4" s="1"/>
  <c r="T679" i="17"/>
  <c r="T679" i="4" s="1"/>
  <c r="S679" i="17"/>
  <c r="S679" i="4" s="1"/>
  <c r="J679" i="17"/>
  <c r="T661" i="17"/>
  <c r="T661" i="4" s="1"/>
  <c r="S661" i="17"/>
  <c r="S661" i="4" s="1"/>
  <c r="J661" i="17"/>
  <c r="T696" i="17"/>
  <c r="T696" i="4" s="1"/>
  <c r="S696" i="17"/>
  <c r="S696" i="4" s="1"/>
  <c r="J612" i="17"/>
  <c r="J566" i="17"/>
  <c r="J576" i="17"/>
  <c r="J632" i="17"/>
  <c r="T704" i="17"/>
  <c r="T704" i="4" s="1"/>
  <c r="S704" i="17"/>
  <c r="S704" i="4" s="1"/>
  <c r="J704" i="17"/>
  <c r="T552" i="17"/>
  <c r="T552" i="4" s="1"/>
  <c r="S552" i="17"/>
  <c r="S552" i="4" s="1"/>
  <c r="T616" i="17"/>
  <c r="T616" i="4" s="1"/>
  <c r="S616" i="17"/>
  <c r="S616" i="4" s="1"/>
  <c r="J673" i="17"/>
  <c r="S522" i="17"/>
  <c r="S522" i="4" s="1"/>
  <c r="J620" i="17"/>
  <c r="T640" i="17"/>
  <c r="T640" i="4" s="1"/>
  <c r="S640" i="17"/>
  <c r="S640" i="4" s="1"/>
  <c r="J541" i="17"/>
  <c r="J710" i="17"/>
  <c r="J581" i="17"/>
  <c r="T585" i="17"/>
  <c r="T585" i="4" s="1"/>
  <c r="S585" i="17"/>
  <c r="S585" i="4" s="1"/>
  <c r="J606" i="17"/>
  <c r="T514" i="17"/>
  <c r="T514" i="4" s="1"/>
  <c r="S541" i="17"/>
  <c r="S541" i="4" s="1"/>
  <c r="S549" i="17"/>
  <c r="S549" i="4" s="1"/>
  <c r="T606" i="17"/>
  <c r="T606" i="4" s="1"/>
  <c r="S677" i="17"/>
  <c r="S677" i="4" s="1"/>
  <c r="S506" i="17"/>
  <c r="S506" i="4" s="1"/>
  <c r="S510" i="17"/>
  <c r="S510" i="4" s="1"/>
  <c r="S537" i="17"/>
  <c r="S537" i="4" s="1"/>
  <c r="S669" i="17"/>
  <c r="S669" i="4" s="1"/>
  <c r="S519" i="17"/>
  <c r="S519" i="4" s="1"/>
  <c r="S561" i="17"/>
  <c r="S561" i="4" s="1"/>
  <c r="S564" i="17"/>
  <c r="S564" i="4" s="1"/>
  <c r="S570" i="17"/>
  <c r="S570" i="4" s="1"/>
  <c r="S573" i="17"/>
  <c r="S573" i="4" s="1"/>
  <c r="S686" i="17"/>
  <c r="S686" i="4" s="1"/>
  <c r="J593" i="17"/>
  <c r="J617" i="17"/>
  <c r="S680" i="17"/>
  <c r="S680" i="4" s="1"/>
  <c r="T680" i="17"/>
  <c r="T680" i="4" s="1"/>
  <c r="J706" i="17"/>
  <c r="J530" i="17"/>
  <c r="J552" i="17"/>
  <c r="J585" i="17"/>
  <c r="J616" i="17"/>
  <c r="J630" i="17"/>
  <c r="J687" i="17"/>
  <c r="J707" i="17"/>
  <c r="J648" i="17"/>
  <c r="T539" i="17"/>
  <c r="T539" i="4" s="1"/>
  <c r="S689" i="17"/>
  <c r="S689" i="4" s="1"/>
  <c r="J542" i="17"/>
  <c r="J567" i="17"/>
  <c r="S648" i="17"/>
  <c r="S648" i="4" s="1"/>
  <c r="T694" i="17"/>
  <c r="T694" i="4" s="1"/>
  <c r="J619" i="17"/>
  <c r="S633" i="17"/>
  <c r="S633" i="4" s="1"/>
  <c r="J653" i="17"/>
  <c r="T542" i="17"/>
  <c r="T542" i="4" s="1"/>
  <c r="J560" i="17"/>
  <c r="S567" i="17"/>
  <c r="S567" i="4" s="1"/>
  <c r="J656" i="17"/>
  <c r="S560" i="17"/>
  <c r="S560" i="4" s="1"/>
  <c r="S619" i="17"/>
  <c r="S619" i="4" s="1"/>
  <c r="J666" i="17"/>
  <c r="J518" i="17"/>
  <c r="S523" i="17"/>
  <c r="S523" i="4" s="1"/>
  <c r="S597" i="17"/>
  <c r="S597" i="4" s="1"/>
  <c r="J622" i="17"/>
  <c r="S681" i="17"/>
  <c r="S681" i="4" s="1"/>
  <c r="T505" i="17"/>
  <c r="T505" i="4" s="1"/>
  <c r="S518" i="17"/>
  <c r="S518" i="4" s="1"/>
  <c r="S565" i="17"/>
  <c r="S565" i="4" s="1"/>
  <c r="S591" i="17"/>
  <c r="S591" i="4" s="1"/>
  <c r="J636" i="17"/>
  <c r="J510" i="17"/>
  <c r="T518" i="17"/>
  <c r="T518" i="4" s="1"/>
  <c r="J563" i="17"/>
  <c r="J605" i="17"/>
  <c r="S636" i="17"/>
  <c r="S636" i="4" s="1"/>
  <c r="J677" i="17"/>
  <c r="J705" i="17"/>
  <c r="DX706" i="4"/>
  <c r="DY706" i="4" s="1"/>
  <c r="DG521" i="4"/>
  <c r="DT536" i="4"/>
  <c r="DI596" i="4"/>
  <c r="DH597" i="4"/>
  <c r="DF667" i="4"/>
  <c r="DT524" i="4"/>
  <c r="C559" i="17"/>
  <c r="AF559" i="17" s="1"/>
  <c r="A596" i="4"/>
  <c r="C631" i="17"/>
  <c r="Y631" i="17" s="1"/>
  <c r="C646" i="17"/>
  <c r="C668" i="17"/>
  <c r="DK690" i="4"/>
  <c r="Z707" i="4"/>
  <c r="C538" i="17"/>
  <c r="DV583" i="4"/>
  <c r="DM585" i="4"/>
  <c r="DR615" i="4"/>
  <c r="DX708" i="4"/>
  <c r="DY708" i="4" s="1"/>
  <c r="C522" i="17"/>
  <c r="DQ535" i="4"/>
  <c r="C520" i="17"/>
  <c r="Z523" i="4"/>
  <c r="DR580" i="4"/>
  <c r="DV539" i="4"/>
  <c r="Z540" i="4"/>
  <c r="Z691" i="4"/>
  <c r="C692" i="17"/>
  <c r="AF692" i="17" s="1"/>
  <c r="DX555" i="4"/>
  <c r="DY555" i="4" s="1"/>
  <c r="DT613" i="4"/>
  <c r="DX541" i="4"/>
  <c r="DY541" i="4" s="1"/>
  <c r="DM666" i="4"/>
  <c r="DI634" i="4"/>
  <c r="DX650" i="4"/>
  <c r="DY650" i="4" s="1"/>
  <c r="DQ588" i="4"/>
  <c r="DV600" i="4"/>
  <c r="DW600" i="4"/>
  <c r="DX649" i="4"/>
  <c r="DY649" i="4" s="1"/>
  <c r="DK671" i="4"/>
  <c r="DP617" i="4"/>
  <c r="DR589" i="4"/>
  <c r="DO601" i="4"/>
  <c r="DX602" i="4"/>
  <c r="DY602" i="4" s="1"/>
  <c r="DF652" i="4"/>
  <c r="Z673" i="4"/>
  <c r="DP695" i="4"/>
  <c r="Z565" i="4"/>
  <c r="DM618" i="4"/>
  <c r="DX637" i="4"/>
  <c r="DY637" i="4" s="1"/>
  <c r="DV711" i="4"/>
  <c r="C544" i="17"/>
  <c r="DX545" i="4"/>
  <c r="DY545" i="4" s="1"/>
  <c r="DG563" i="4"/>
  <c r="DK569" i="4"/>
  <c r="C570" i="17"/>
  <c r="DF605" i="4"/>
  <c r="DP606" i="4"/>
  <c r="DG639" i="4"/>
  <c r="C675" i="17"/>
  <c r="DH677" i="4"/>
  <c r="C678" i="17"/>
  <c r="AF678" i="17" s="1"/>
  <c r="DT696" i="4"/>
  <c r="DJ679" i="4"/>
  <c r="DI697" i="4"/>
  <c r="DQ528" i="4"/>
  <c r="C571" i="17"/>
  <c r="AA571" i="17" s="1"/>
  <c r="Z654" i="4"/>
  <c r="DV655" i="4"/>
  <c r="C519" i="17"/>
  <c r="AF519" i="17" s="1"/>
  <c r="DH578" i="4"/>
  <c r="C527" i="17"/>
  <c r="AF527" i="17" s="1"/>
  <c r="DX562" i="4"/>
  <c r="DY562" i="4" s="1"/>
  <c r="DI564" i="4"/>
  <c r="DG505" i="4"/>
  <c r="C510" i="17"/>
  <c r="C619" i="17"/>
  <c r="C640" i="17"/>
  <c r="DR699" i="4"/>
  <c r="DU700" i="4"/>
  <c r="DH503" i="4"/>
  <c r="DK506" i="4"/>
  <c r="DF682" i="4"/>
  <c r="C701" i="17"/>
  <c r="AF701" i="17" s="1"/>
  <c r="C509" i="17"/>
  <c r="AF509" i="17" s="1"/>
  <c r="C512" i="17"/>
  <c r="DT515" i="4"/>
  <c r="DH516" i="4"/>
  <c r="DJ621" i="4"/>
  <c r="DW656" i="4"/>
  <c r="F509" i="17"/>
  <c r="DP504" i="4"/>
  <c r="DR513" i="4"/>
  <c r="DX517" i="4"/>
  <c r="DY517" i="4" s="1"/>
  <c r="DO532" i="4"/>
  <c r="DQ592" i="4"/>
  <c r="DW641" i="4"/>
  <c r="C683" i="17"/>
  <c r="AF683" i="17" s="1"/>
  <c r="J615" i="4"/>
  <c r="AC615" i="4" s="1"/>
  <c r="K615" i="4" s="1"/>
  <c r="DI531" i="4"/>
  <c r="DR593" i="4"/>
  <c r="C660" i="17"/>
  <c r="DU664" i="4"/>
  <c r="Z685" i="4"/>
  <c r="C703" i="17"/>
  <c r="DU554" i="4"/>
  <c r="DV502" i="4"/>
  <c r="DK518" i="4"/>
  <c r="A550" i="4"/>
  <c r="X552" i="4"/>
  <c r="C575" i="17"/>
  <c r="DV610" i="4"/>
  <c r="DI643" i="4"/>
  <c r="DG533" i="4"/>
  <c r="C624" i="17"/>
  <c r="DJ661" i="4"/>
  <c r="DM662" i="4"/>
  <c r="C663" i="17"/>
  <c r="DW688" i="4"/>
  <c r="Z594" i="4"/>
  <c r="C611" i="17"/>
  <c r="Z625" i="4"/>
  <c r="DX693" i="4"/>
  <c r="DY693" i="4" s="1"/>
  <c r="DN694" i="4"/>
  <c r="DX526" i="4"/>
  <c r="DY526" i="4" s="1"/>
  <c r="X543" i="4"/>
  <c r="DF561" i="4"/>
  <c r="DU618" i="4"/>
  <c r="DU636" i="4"/>
  <c r="DW618" i="4"/>
  <c r="DR698" i="4"/>
  <c r="DX534" i="4"/>
  <c r="DY534" i="4" s="1"/>
  <c r="DT705" i="4"/>
  <c r="DX614" i="4"/>
  <c r="DY614" i="4" s="1"/>
  <c r="DV614" i="4"/>
  <c r="DU614" i="4"/>
  <c r="DT614" i="4"/>
  <c r="DS614" i="4"/>
  <c r="X638" i="4"/>
  <c r="C638" i="17"/>
  <c r="AF638" i="17" s="1"/>
  <c r="F693" i="17"/>
  <c r="E638" i="4"/>
  <c r="F638" i="17"/>
  <c r="D679" i="17"/>
  <c r="E532" i="4"/>
  <c r="E532" i="17" s="1"/>
  <c r="DF533" i="4"/>
  <c r="E550" i="4"/>
  <c r="DF596" i="4"/>
  <c r="J659" i="4"/>
  <c r="D659" i="11" s="1"/>
  <c r="DX509" i="4"/>
  <c r="DY509" i="4" s="1"/>
  <c r="J610" i="4"/>
  <c r="D610" i="11" s="1"/>
  <c r="E567" i="4"/>
  <c r="E567" i="17" s="1"/>
  <c r="DV573" i="4"/>
  <c r="Z534" i="4"/>
  <c r="DS534" i="4"/>
  <c r="D573" i="17"/>
  <c r="E591" i="4"/>
  <c r="DU534" i="4"/>
  <c r="G693" i="17"/>
  <c r="DV534" i="4"/>
  <c r="DN534" i="4"/>
  <c r="DQ534" i="4"/>
  <c r="D693" i="17"/>
  <c r="E709" i="4"/>
  <c r="A709" i="4"/>
  <c r="E674" i="4"/>
  <c r="A674" i="4"/>
  <c r="C603" i="17"/>
  <c r="DR534" i="4"/>
  <c r="E558" i="4"/>
  <c r="E558" i="17" s="1"/>
  <c r="E621" i="4"/>
  <c r="E621" i="17" s="1"/>
  <c r="G601" i="17"/>
  <c r="D603" i="17"/>
  <c r="DL699" i="4"/>
  <c r="DP534" i="4"/>
  <c r="DH560" i="4"/>
  <c r="DX600" i="4"/>
  <c r="DY600" i="4" s="1"/>
  <c r="X534" i="4"/>
  <c r="DP614" i="4"/>
  <c r="J684" i="4"/>
  <c r="DX524" i="4"/>
  <c r="DY524" i="4" s="1"/>
  <c r="DO534" i="4"/>
  <c r="DN666" i="4"/>
  <c r="J518" i="4"/>
  <c r="D518" i="11" s="1"/>
  <c r="DQ614" i="4"/>
  <c r="DR662" i="4"/>
  <c r="A628" i="4"/>
  <c r="DK618" i="4"/>
  <c r="DS618" i="4"/>
  <c r="A547" i="4"/>
  <c r="DJ505" i="4"/>
  <c r="E629" i="4"/>
  <c r="A629" i="4"/>
  <c r="F629" i="17"/>
  <c r="X632" i="4"/>
  <c r="Z632" i="4"/>
  <c r="D509" i="17"/>
  <c r="DQ509" i="4"/>
  <c r="DI511" i="4"/>
  <c r="DU514" i="4"/>
  <c r="E507" i="4"/>
  <c r="DF705" i="4"/>
  <c r="C507" i="17"/>
  <c r="AF507" i="17" s="1"/>
  <c r="DU706" i="4"/>
  <c r="E640" i="4"/>
  <c r="E640" i="17" s="1"/>
  <c r="A640" i="4"/>
  <c r="DM657" i="4"/>
  <c r="C657" i="17"/>
  <c r="DK674" i="4"/>
  <c r="E544" i="4"/>
  <c r="E544" i="17" s="1"/>
  <c r="E545" i="4"/>
  <c r="DK658" i="4"/>
  <c r="Z658" i="4"/>
  <c r="DX658" i="4"/>
  <c r="DY658" i="4" s="1"/>
  <c r="DN658" i="4"/>
  <c r="C568" i="17"/>
  <c r="AF568" i="17" s="1"/>
  <c r="Z568" i="4"/>
  <c r="G642" i="17"/>
  <c r="DI505" i="4"/>
  <c r="D547" i="17"/>
  <c r="DL675" i="4"/>
  <c r="DN599" i="4"/>
  <c r="DU615" i="4"/>
  <c r="A549" i="4"/>
  <c r="A569" i="4"/>
  <c r="DV615" i="4"/>
  <c r="DQ599" i="4"/>
  <c r="DX573" i="4"/>
  <c r="DY573" i="4" s="1"/>
  <c r="J654" i="4"/>
  <c r="D654" i="11" s="1"/>
  <c r="DU520" i="4"/>
  <c r="A574" i="4"/>
  <c r="A648" i="4"/>
  <c r="X675" i="4"/>
  <c r="E681" i="4"/>
  <c r="DW520" i="4"/>
  <c r="DF521" i="4"/>
  <c r="Z615" i="4"/>
  <c r="X621" i="4"/>
  <c r="DR639" i="4"/>
  <c r="A665" i="4"/>
  <c r="DS639" i="4"/>
  <c r="E540" i="4"/>
  <c r="E540" i="17" s="1"/>
  <c r="E556" i="4"/>
  <c r="E556" i="17" s="1"/>
  <c r="DQ601" i="4"/>
  <c r="DH602" i="4"/>
  <c r="DX627" i="4"/>
  <c r="DY627" i="4" s="1"/>
  <c r="Z638" i="4"/>
  <c r="DT639" i="4"/>
  <c r="DR666" i="4"/>
  <c r="X639" i="4"/>
  <c r="DU639" i="4"/>
  <c r="J561" i="4"/>
  <c r="M561" i="4" s="1"/>
  <c r="DJ614" i="4"/>
  <c r="Z639" i="4"/>
  <c r="DX639" i="4"/>
  <c r="DY639" i="4" s="1"/>
  <c r="DK614" i="4"/>
  <c r="DO502" i="4"/>
  <c r="DL614" i="4"/>
  <c r="DN618" i="4"/>
  <c r="C666" i="17"/>
  <c r="DU524" i="4"/>
  <c r="DM614" i="4"/>
  <c r="DO618" i="4"/>
  <c r="C710" i="17"/>
  <c r="AF710" i="17" s="1"/>
  <c r="DI611" i="4"/>
  <c r="DS621" i="4"/>
  <c r="DP573" i="4"/>
  <c r="DO599" i="4"/>
  <c r="DW573" i="4"/>
  <c r="DX615" i="4"/>
  <c r="DY615" i="4" s="1"/>
  <c r="DV524" i="4"/>
  <c r="X614" i="4"/>
  <c r="DN614" i="4"/>
  <c r="DQ618" i="4"/>
  <c r="C621" i="17"/>
  <c r="AF621" i="17" s="1"/>
  <c r="DT615" i="4"/>
  <c r="DW524" i="4"/>
  <c r="DH534" i="4"/>
  <c r="Z614" i="4"/>
  <c r="DO614" i="4"/>
  <c r="DR618" i="4"/>
  <c r="DF688" i="4"/>
  <c r="C649" i="17"/>
  <c r="AF649" i="17" s="1"/>
  <c r="DG543" i="4"/>
  <c r="DX698" i="4"/>
  <c r="DY698" i="4" s="1"/>
  <c r="J530" i="4"/>
  <c r="D530" i="11" s="1"/>
  <c r="DI543" i="4"/>
  <c r="DF637" i="4"/>
  <c r="DG682" i="4"/>
  <c r="A699" i="4"/>
  <c r="A708" i="4"/>
  <c r="DJ543" i="4"/>
  <c r="E624" i="4"/>
  <c r="DI637" i="4"/>
  <c r="DI682" i="4"/>
  <c r="DP690" i="4"/>
  <c r="DI699" i="4"/>
  <c r="DF584" i="4"/>
  <c r="DJ594" i="4"/>
  <c r="DL637" i="4"/>
  <c r="A659" i="4"/>
  <c r="DN662" i="4"/>
  <c r="DJ682" i="4"/>
  <c r="DV690" i="4"/>
  <c r="DK699" i="4"/>
  <c r="G524" i="17"/>
  <c r="F636" i="17"/>
  <c r="DM594" i="4"/>
  <c r="E600" i="4"/>
  <c r="E600" i="17" s="1"/>
  <c r="E625" i="4"/>
  <c r="DM637" i="4"/>
  <c r="DO662" i="4"/>
  <c r="DF663" i="4"/>
  <c r="DK682" i="4"/>
  <c r="DM691" i="4"/>
  <c r="C505" i="17"/>
  <c r="AF505" i="17" s="1"/>
  <c r="C573" i="17"/>
  <c r="AF573" i="17" s="1"/>
  <c r="G636" i="17"/>
  <c r="DM526" i="4"/>
  <c r="DK585" i="4"/>
  <c r="DO594" i="4"/>
  <c r="DO637" i="4"/>
  <c r="X682" i="4"/>
  <c r="DL682" i="4"/>
  <c r="DN691" i="4"/>
  <c r="DO526" i="4"/>
  <c r="X594" i="4"/>
  <c r="DF609" i="4"/>
  <c r="DP637" i="4"/>
  <c r="Z682" i="4"/>
  <c r="DM682" i="4"/>
  <c r="DQ691" i="4"/>
  <c r="Z637" i="4"/>
  <c r="DP682" i="4"/>
  <c r="J502" i="4"/>
  <c r="M502" i="4" s="1"/>
  <c r="DN519" i="4"/>
  <c r="DJ533" i="4"/>
  <c r="DW610" i="4"/>
  <c r="DS637" i="4"/>
  <c r="DP519" i="4"/>
  <c r="DT526" i="4"/>
  <c r="DK533" i="4"/>
  <c r="DI587" i="4"/>
  <c r="DT637" i="4"/>
  <c r="C545" i="17"/>
  <c r="AF545" i="17" s="1"/>
  <c r="J580" i="4"/>
  <c r="X505" i="4"/>
  <c r="DO505" i="4"/>
  <c r="DQ519" i="4"/>
  <c r="Z533" i="4"/>
  <c r="DL533" i="4"/>
  <c r="A560" i="4"/>
  <c r="Z573" i="4"/>
  <c r="DN574" i="4"/>
  <c r="DJ587" i="4"/>
  <c r="DK603" i="4"/>
  <c r="E619" i="4"/>
  <c r="DU637" i="4"/>
  <c r="DW642" i="4"/>
  <c r="DS692" i="4"/>
  <c r="A522" i="17"/>
  <c r="D621" i="17"/>
  <c r="F657" i="17"/>
  <c r="A657" i="17" s="1"/>
  <c r="Z505" i="4"/>
  <c r="DP505" i="4"/>
  <c r="DS519" i="4"/>
  <c r="DM533" i="4"/>
  <c r="DK587" i="4"/>
  <c r="DR592" i="4"/>
  <c r="DL603" i="4"/>
  <c r="DV637" i="4"/>
  <c r="DT692" i="4"/>
  <c r="G657" i="17"/>
  <c r="DT505" i="4"/>
  <c r="DT519" i="4"/>
  <c r="DN533" i="4"/>
  <c r="X545" i="4"/>
  <c r="DL587" i="4"/>
  <c r="DS592" i="4"/>
  <c r="DM603" i="4"/>
  <c r="E615" i="4"/>
  <c r="E615" i="17" s="1"/>
  <c r="DW637" i="4"/>
  <c r="X652" i="4"/>
  <c r="DM656" i="4"/>
  <c r="DO666" i="4"/>
  <c r="DO675" i="4"/>
  <c r="DU692" i="4"/>
  <c r="DG506" i="4"/>
  <c r="DO533" i="4"/>
  <c r="DW539" i="4"/>
  <c r="Z545" i="4"/>
  <c r="DM587" i="4"/>
  <c r="DT592" i="4"/>
  <c r="DN603" i="4"/>
  <c r="Z652" i="4"/>
  <c r="DN656" i="4"/>
  <c r="DQ666" i="4"/>
  <c r="DT675" i="4"/>
  <c r="DF676" i="4"/>
  <c r="DX692" i="4"/>
  <c r="DY692" i="4" s="1"/>
  <c r="C617" i="17"/>
  <c r="AF617" i="17" s="1"/>
  <c r="C679" i="17"/>
  <c r="AF679" i="17" s="1"/>
  <c r="DQ637" i="4"/>
  <c r="A507" i="4"/>
  <c r="DP533" i="4"/>
  <c r="A540" i="4"/>
  <c r="E547" i="4"/>
  <c r="E547" i="17" s="1"/>
  <c r="E560" i="4"/>
  <c r="E560" i="17" s="1"/>
  <c r="DN587" i="4"/>
  <c r="DU592" i="4"/>
  <c r="X603" i="4"/>
  <c r="DP603" i="4"/>
  <c r="DN621" i="4"/>
  <c r="DF638" i="4"/>
  <c r="A657" i="4"/>
  <c r="DG676" i="4"/>
  <c r="DO686" i="4"/>
  <c r="C681" i="17"/>
  <c r="J679" i="4"/>
  <c r="D679" i="11" s="1"/>
  <c r="DV509" i="4"/>
  <c r="DQ533" i="4"/>
  <c r="X587" i="4"/>
  <c r="DP587" i="4"/>
  <c r="DV592" i="4"/>
  <c r="DF599" i="4"/>
  <c r="Z603" i="4"/>
  <c r="DU603" i="4"/>
  <c r="DQ621" i="4"/>
  <c r="DS666" i="4"/>
  <c r="DS686" i="4"/>
  <c r="F617" i="17"/>
  <c r="F679" i="17"/>
  <c r="D681" i="17"/>
  <c r="F689" i="17"/>
  <c r="DL505" i="4"/>
  <c r="DT533" i="4"/>
  <c r="Z587" i="4"/>
  <c r="DQ587" i="4"/>
  <c r="X592" i="4"/>
  <c r="DW592" i="4"/>
  <c r="DG599" i="4"/>
  <c r="DV603" i="4"/>
  <c r="DT666" i="4"/>
  <c r="DV705" i="4"/>
  <c r="C594" i="17"/>
  <c r="AF594" i="17" s="1"/>
  <c r="G617" i="17"/>
  <c r="D630" i="17"/>
  <c r="DO682" i="4"/>
  <c r="DU533" i="4"/>
  <c r="DR540" i="4"/>
  <c r="DJ578" i="4"/>
  <c r="DS587" i="4"/>
  <c r="Z592" i="4"/>
  <c r="DX592" i="4"/>
  <c r="DY592" i="4" s="1"/>
  <c r="DH599" i="4"/>
  <c r="DW603" i="4"/>
  <c r="DT621" i="4"/>
  <c r="DU666" i="4"/>
  <c r="DW705" i="4"/>
  <c r="C555" i="17"/>
  <c r="C615" i="17"/>
  <c r="AF615" i="17" s="1"/>
  <c r="C673" i="17"/>
  <c r="A530" i="4"/>
  <c r="DR578" i="4"/>
  <c r="DU587" i="4"/>
  <c r="DJ599" i="4"/>
  <c r="A644" i="4"/>
  <c r="DV666" i="4"/>
  <c r="A694" i="4"/>
  <c r="DX705" i="4"/>
  <c r="DY705" i="4" s="1"/>
  <c r="C513" i="17"/>
  <c r="D615" i="17"/>
  <c r="DQ526" i="4"/>
  <c r="DS526" i="4"/>
  <c r="DW545" i="4"/>
  <c r="DN505" i="4"/>
  <c r="DI603" i="4"/>
  <c r="DR692" i="4"/>
  <c r="J567" i="4"/>
  <c r="D567" i="11" s="1"/>
  <c r="DR514" i="4"/>
  <c r="DS578" i="4"/>
  <c r="DW587" i="4"/>
  <c r="X599" i="4"/>
  <c r="DL599" i="4"/>
  <c r="DW666" i="4"/>
  <c r="A687" i="4"/>
  <c r="F658" i="17"/>
  <c r="DP526" i="4"/>
  <c r="X637" i="4"/>
  <c r="DH533" i="4"/>
  <c r="DR637" i="4"/>
  <c r="DM505" i="4"/>
  <c r="D624" i="17"/>
  <c r="X533" i="4"/>
  <c r="DX514" i="4"/>
  <c r="DY514" i="4" s="1"/>
  <c r="Z539" i="4"/>
  <c r="DW568" i="4"/>
  <c r="DX587" i="4"/>
  <c r="DY587" i="4" s="1"/>
  <c r="Z599" i="4"/>
  <c r="DM599" i="4"/>
  <c r="Z621" i="4"/>
  <c r="E634" i="4"/>
  <c r="E634" i="17" s="1"/>
  <c r="DQ639" i="4"/>
  <c r="E658" i="4"/>
  <c r="DL658" i="4"/>
  <c r="DO697" i="4"/>
  <c r="C533" i="17"/>
  <c r="AF533" i="17" s="1"/>
  <c r="G615" i="17"/>
  <c r="DG544" i="4"/>
  <c r="DI554" i="4"/>
  <c r="DU584" i="4"/>
  <c r="DF625" i="4"/>
  <c r="DH654" i="4"/>
  <c r="F515" i="17"/>
  <c r="DH544" i="4"/>
  <c r="DJ554" i="4"/>
  <c r="DH557" i="4"/>
  <c r="DP625" i="4"/>
  <c r="DX644" i="4"/>
  <c r="DY644" i="4" s="1"/>
  <c r="DI654" i="4"/>
  <c r="DH537" i="4"/>
  <c r="DI544" i="4"/>
  <c r="DK554" i="4"/>
  <c r="DW557" i="4"/>
  <c r="DS601" i="4"/>
  <c r="DX608" i="4"/>
  <c r="DY608" i="4" s="1"/>
  <c r="DQ625" i="4"/>
  <c r="DF633" i="4"/>
  <c r="DJ654" i="4"/>
  <c r="DL676" i="4"/>
  <c r="E687" i="4"/>
  <c r="DL691" i="4"/>
  <c r="DG695" i="4"/>
  <c r="C540" i="17"/>
  <c r="AF540" i="17" s="1"/>
  <c r="F603" i="17"/>
  <c r="C676" i="17"/>
  <c r="AF676" i="17" s="1"/>
  <c r="DK528" i="4"/>
  <c r="DI537" i="4"/>
  <c r="DJ544" i="4"/>
  <c r="DL554" i="4"/>
  <c r="DX557" i="4"/>
  <c r="DY557" i="4" s="1"/>
  <c r="DG565" i="4"/>
  <c r="DG585" i="4"/>
  <c r="DT601" i="4"/>
  <c r="DR625" i="4"/>
  <c r="DH633" i="4"/>
  <c r="DK654" i="4"/>
  <c r="DF659" i="4"/>
  <c r="DM677" i="4"/>
  <c r="DK695" i="4"/>
  <c r="DF702" i="4"/>
  <c r="D540" i="17"/>
  <c r="G603" i="17"/>
  <c r="C691" i="17"/>
  <c r="C693" i="17"/>
  <c r="DL528" i="4"/>
  <c r="DJ537" i="4"/>
  <c r="DK544" i="4"/>
  <c r="DM554" i="4"/>
  <c r="DH565" i="4"/>
  <c r="E571" i="4"/>
  <c r="DJ571" i="4"/>
  <c r="DH585" i="4"/>
  <c r="DK591" i="4"/>
  <c r="DG611" i="4"/>
  <c r="DT625" i="4"/>
  <c r="DI633" i="4"/>
  <c r="E664" i="4"/>
  <c r="DN677" i="4"/>
  <c r="DL695" i="4"/>
  <c r="DJ699" i="4"/>
  <c r="DL702" i="4"/>
  <c r="DR706" i="4"/>
  <c r="DW710" i="4"/>
  <c r="F540" i="17"/>
  <c r="DV520" i="4"/>
  <c r="DM528" i="4"/>
  <c r="DK537" i="4"/>
  <c r="DP540" i="4"/>
  <c r="DM544" i="4"/>
  <c r="DO554" i="4"/>
  <c r="DJ565" i="4"/>
  <c r="DK571" i="4"/>
  <c r="E574" i="4"/>
  <c r="DI585" i="4"/>
  <c r="DL591" i="4"/>
  <c r="DW595" i="4"/>
  <c r="DG602" i="4"/>
  <c r="DH611" i="4"/>
  <c r="DJ633" i="4"/>
  <c r="DP677" i="4"/>
  <c r="DP691" i="4"/>
  <c r="DM695" i="4"/>
  <c r="DM702" i="4"/>
  <c r="DT706" i="4"/>
  <c r="DK565" i="4"/>
  <c r="DL633" i="4"/>
  <c r="DJ504" i="4"/>
  <c r="DI583" i="4"/>
  <c r="DX520" i="4"/>
  <c r="DY520" i="4" s="1"/>
  <c r="DG525" i="4"/>
  <c r="Z537" i="4"/>
  <c r="DP544" i="4"/>
  <c r="DS582" i="4"/>
  <c r="DG609" i="4"/>
  <c r="DJ611" i="4"/>
  <c r="DJ617" i="4"/>
  <c r="X625" i="4"/>
  <c r="DV677" i="4"/>
  <c r="DG688" i="4"/>
  <c r="DJ693" i="4"/>
  <c r="DN699" i="4"/>
  <c r="DO702" i="4"/>
  <c r="DV706" i="4"/>
  <c r="C518" i="17"/>
  <c r="AF518" i="17" s="1"/>
  <c r="C565" i="17"/>
  <c r="AF565" i="17" s="1"/>
  <c r="DM504" i="4"/>
  <c r="DG518" i="4"/>
  <c r="Z528" i="4"/>
  <c r="X565" i="4"/>
  <c r="DN585" i="4"/>
  <c r="DJ602" i="4"/>
  <c r="X611" i="4"/>
  <c r="DK611" i="4"/>
  <c r="DO619" i="4"/>
  <c r="DF660" i="4"/>
  <c r="DH664" i="4"/>
  <c r="DK693" i="4"/>
  <c r="DO699" i="4"/>
  <c r="DP702" i="4"/>
  <c r="DW706" i="4"/>
  <c r="DR565" i="4"/>
  <c r="X585" i="4"/>
  <c r="DX585" i="4"/>
  <c r="DY585" i="4" s="1"/>
  <c r="DF600" i="4"/>
  <c r="DN611" i="4"/>
  <c r="DS664" i="4"/>
  <c r="DG674" i="4"/>
  <c r="DL693" i="4"/>
  <c r="DS696" i="4"/>
  <c r="X699" i="4"/>
  <c r="Z702" i="4"/>
  <c r="DR702" i="4"/>
  <c r="F547" i="17"/>
  <c r="DI518" i="4"/>
  <c r="X540" i="4"/>
  <c r="DT544" i="4"/>
  <c r="DW554" i="4"/>
  <c r="DS565" i="4"/>
  <c r="DQ591" i="4"/>
  <c r="DH660" i="4"/>
  <c r="X664" i="4"/>
  <c r="DT683" i="4"/>
  <c r="DJ688" i="4"/>
  <c r="DN693" i="4"/>
  <c r="Z699" i="4"/>
  <c r="DT702" i="4"/>
  <c r="F556" i="17"/>
  <c r="G565" i="17"/>
  <c r="C625" i="17"/>
  <c r="DQ504" i="4"/>
  <c r="DJ518" i="4"/>
  <c r="DS522" i="4"/>
  <c r="X525" i="4"/>
  <c r="DJ527" i="4"/>
  <c r="DK679" i="4"/>
  <c r="DK688" i="4"/>
  <c r="DQ693" i="4"/>
  <c r="DU702" i="4"/>
  <c r="DR504" i="4"/>
  <c r="DJ597" i="4"/>
  <c r="DJ600" i="4"/>
  <c r="X602" i="4"/>
  <c r="DN602" i="4"/>
  <c r="DL634" i="4"/>
  <c r="DV664" i="4"/>
  <c r="DG667" i="4"/>
  <c r="DU679" i="4"/>
  <c r="DL688" i="4"/>
  <c r="DT693" i="4"/>
  <c r="DP697" i="4"/>
  <c r="DS699" i="4"/>
  <c r="DK502" i="4"/>
  <c r="DS504" i="4"/>
  <c r="DQ513" i="4"/>
  <c r="DL518" i="4"/>
  <c r="DU522" i="4"/>
  <c r="DL527" i="4"/>
  <c r="DH531" i="4"/>
  <c r="DS535" i="4"/>
  <c r="DU537" i="4"/>
  <c r="DX544" i="4"/>
  <c r="DY544" i="4" s="1"/>
  <c r="DF552" i="4"/>
  <c r="DP555" i="4"/>
  <c r="DI560" i="4"/>
  <c r="DN575" i="4"/>
  <c r="DK583" i="4"/>
  <c r="DR588" i="4"/>
  <c r="DU591" i="4"/>
  <c r="DT593" i="4"/>
  <c r="DK600" i="4"/>
  <c r="Z602" i="4"/>
  <c r="DO602" i="4"/>
  <c r="DO609" i="4"/>
  <c r="DS611" i="4"/>
  <c r="DW614" i="4"/>
  <c r="X619" i="4"/>
  <c r="DT619" i="4"/>
  <c r="DQ624" i="4"/>
  <c r="DM634" i="4"/>
  <c r="A638" i="4"/>
  <c r="E641" i="4"/>
  <c r="A651" i="4"/>
  <c r="DK660" i="4"/>
  <c r="DW664" i="4"/>
  <c r="DH667" i="4"/>
  <c r="DX679" i="4"/>
  <c r="DY679" i="4" s="1"/>
  <c r="DN688" i="4"/>
  <c r="X693" i="4"/>
  <c r="DU693" i="4"/>
  <c r="DQ697" i="4"/>
  <c r="DT699" i="4"/>
  <c r="A707" i="4"/>
  <c r="DU707" i="4"/>
  <c r="C602" i="17"/>
  <c r="AF602" i="17" s="1"/>
  <c r="F620" i="17"/>
  <c r="DR535" i="4"/>
  <c r="DL609" i="4"/>
  <c r="DL502" i="4"/>
  <c r="DT504" i="4"/>
  <c r="DM518" i="4"/>
  <c r="DV522" i="4"/>
  <c r="E526" i="4"/>
  <c r="X527" i="4"/>
  <c r="DM527" i="4"/>
  <c r="J529" i="4"/>
  <c r="M529" i="4" s="1"/>
  <c r="E530" i="4"/>
  <c r="DT535" i="4"/>
  <c r="DW537" i="4"/>
  <c r="A552" i="4"/>
  <c r="DG552" i="4"/>
  <c r="DQ555" i="4"/>
  <c r="A561" i="4"/>
  <c r="Z575" i="4"/>
  <c r="DL583" i="4"/>
  <c r="DG587" i="4"/>
  <c r="X588" i="4"/>
  <c r="DS588" i="4"/>
  <c r="DV591" i="4"/>
  <c r="X593" i="4"/>
  <c r="DU593" i="4"/>
  <c r="X600" i="4"/>
  <c r="DM600" i="4"/>
  <c r="DP602" i="4"/>
  <c r="DT611" i="4"/>
  <c r="DU619" i="4"/>
  <c r="DR624" i="4"/>
  <c r="X626" i="4"/>
  <c r="DN634" i="4"/>
  <c r="DL660" i="4"/>
  <c r="DX664" i="4"/>
  <c r="DY664" i="4" s="1"/>
  <c r="J667" i="4"/>
  <c r="DJ667" i="4"/>
  <c r="DP688" i="4"/>
  <c r="DI692" i="4"/>
  <c r="Z693" i="4"/>
  <c r="DV693" i="4"/>
  <c r="DR697" i="4"/>
  <c r="DU699" i="4"/>
  <c r="F574" i="17"/>
  <c r="G582" i="17"/>
  <c r="D600" i="17"/>
  <c r="DM502" i="4"/>
  <c r="DU504" i="4"/>
  <c r="DN518" i="4"/>
  <c r="DW522" i="4"/>
  <c r="Z527" i="4"/>
  <c r="DN527" i="4"/>
  <c r="X535" i="4"/>
  <c r="DU535" i="4"/>
  <c r="Z541" i="4"/>
  <c r="DJ552" i="4"/>
  <c r="DR555" i="4"/>
  <c r="DM583" i="4"/>
  <c r="DH587" i="4"/>
  <c r="Z588" i="4"/>
  <c r="DT588" i="4"/>
  <c r="DV593" i="4"/>
  <c r="DN600" i="4"/>
  <c r="DQ602" i="4"/>
  <c r="DI618" i="4"/>
  <c r="DV619" i="4"/>
  <c r="DS624" i="4"/>
  <c r="DP634" i="4"/>
  <c r="DV642" i="4"/>
  <c r="DM660" i="4"/>
  <c r="DU667" i="4"/>
  <c r="X674" i="4"/>
  <c r="E685" i="4"/>
  <c r="DQ688" i="4"/>
  <c r="DJ692" i="4"/>
  <c r="DT697" i="4"/>
  <c r="DW699" i="4"/>
  <c r="C526" i="17"/>
  <c r="AF526" i="17" s="1"/>
  <c r="F600" i="17"/>
  <c r="C688" i="17"/>
  <c r="AF688" i="17" s="1"/>
  <c r="C690" i="17"/>
  <c r="AF690" i="17" s="1"/>
  <c r="Z611" i="4"/>
  <c r="DV504" i="4"/>
  <c r="DN514" i="4"/>
  <c r="DO518" i="4"/>
  <c r="DX522" i="4"/>
  <c r="DY522" i="4" s="1"/>
  <c r="DF526" i="4"/>
  <c r="DP527" i="4"/>
  <c r="DG534" i="4"/>
  <c r="Z535" i="4"/>
  <c r="DV535" i="4"/>
  <c r="DU552" i="4"/>
  <c r="DS555" i="4"/>
  <c r="DV568" i="4"/>
  <c r="DN583" i="4"/>
  <c r="DV588" i="4"/>
  <c r="DW593" i="4"/>
  <c r="DO600" i="4"/>
  <c r="DR602" i="4"/>
  <c r="DG606" i="4"/>
  <c r="DF610" i="4"/>
  <c r="DJ618" i="4"/>
  <c r="DX619" i="4"/>
  <c r="DY619" i="4" s="1"/>
  <c r="Z624" i="4"/>
  <c r="DT624" i="4"/>
  <c r="X634" i="4"/>
  <c r="DQ634" i="4"/>
  <c r="DN660" i="4"/>
  <c r="DV667" i="4"/>
  <c r="DF675" i="4"/>
  <c r="Z683" i="4"/>
  <c r="DT688" i="4"/>
  <c r="DK692" i="4"/>
  <c r="DU697" i="4"/>
  <c r="DX699" i="4"/>
  <c r="DY699" i="4" s="1"/>
  <c r="C514" i="17"/>
  <c r="C528" i="17"/>
  <c r="C541" i="17"/>
  <c r="C587" i="17"/>
  <c r="C593" i="17"/>
  <c r="DG554" i="4"/>
  <c r="DN544" i="4"/>
  <c r="DN702" i="4"/>
  <c r="DP619" i="4"/>
  <c r="Z525" i="4"/>
  <c r="DS591" i="4"/>
  <c r="J504" i="4"/>
  <c r="AC504" i="4" s="1"/>
  <c r="K504" i="4" s="1"/>
  <c r="DQ502" i="4"/>
  <c r="DW504" i="4"/>
  <c r="DQ518" i="4"/>
  <c r="DG526" i="4"/>
  <c r="DQ527" i="4"/>
  <c r="DW535" i="4"/>
  <c r="DO539" i="4"/>
  <c r="DV552" i="4"/>
  <c r="DT555" i="4"/>
  <c r="X583" i="4"/>
  <c r="DO583" i="4"/>
  <c r="DW588" i="4"/>
  <c r="DX593" i="4"/>
  <c r="DY593" i="4" s="1"/>
  <c r="X597" i="4"/>
  <c r="DP600" i="4"/>
  <c r="DS602" i="4"/>
  <c r="DH606" i="4"/>
  <c r="DQ610" i="4"/>
  <c r="DL615" i="4"/>
  <c r="DU624" i="4"/>
  <c r="Z634" i="4"/>
  <c r="DF658" i="4"/>
  <c r="DP660" i="4"/>
  <c r="X667" i="4"/>
  <c r="DW667" i="4"/>
  <c r="DG675" i="4"/>
  <c r="DK681" i="4"/>
  <c r="DN686" i="4"/>
  <c r="DV688" i="4"/>
  <c r="DL692" i="4"/>
  <c r="DV697" i="4"/>
  <c r="DH708" i="4"/>
  <c r="F514" i="17"/>
  <c r="F528" i="17"/>
  <c r="A528" i="17" s="1"/>
  <c r="C608" i="17"/>
  <c r="DL537" i="4"/>
  <c r="DM591" i="4"/>
  <c r="DT522" i="4"/>
  <c r="J524" i="4"/>
  <c r="D524" i="11" s="1"/>
  <c r="DR502" i="4"/>
  <c r="DX504" i="4"/>
  <c r="DY504" i="4" s="1"/>
  <c r="DH526" i="4"/>
  <c r="DR527" i="4"/>
  <c r="DI534" i="4"/>
  <c r="DX535" i="4"/>
  <c r="DY535" i="4" s="1"/>
  <c r="DP539" i="4"/>
  <c r="DF543" i="4"/>
  <c r="DW552" i="4"/>
  <c r="DU555" i="4"/>
  <c r="DQ573" i="4"/>
  <c r="DQ583" i="4"/>
  <c r="DM592" i="4"/>
  <c r="A594" i="4"/>
  <c r="DQ600" i="4"/>
  <c r="DU602" i="4"/>
  <c r="DI606" i="4"/>
  <c r="DR610" i="4"/>
  <c r="DN615" i="4"/>
  <c r="DL618" i="4"/>
  <c r="DV624" i="4"/>
  <c r="DG658" i="4"/>
  <c r="DF661" i="4"/>
  <c r="DX667" i="4"/>
  <c r="DY667" i="4" s="1"/>
  <c r="DI675" i="4"/>
  <c r="X692" i="4"/>
  <c r="DM692" i="4"/>
  <c r="DX697" i="4"/>
  <c r="DY697" i="4" s="1"/>
  <c r="DR700" i="4"/>
  <c r="DJ708" i="4"/>
  <c r="D510" i="17"/>
  <c r="C534" i="17"/>
  <c r="AF534" i="17" s="1"/>
  <c r="F541" i="17"/>
  <c r="D608" i="17"/>
  <c r="C633" i="17"/>
  <c r="C696" i="17"/>
  <c r="D713" i="17"/>
  <c r="DK504" i="4"/>
  <c r="DN528" i="4"/>
  <c r="C591" i="17"/>
  <c r="Y591" i="17" s="1"/>
  <c r="DH600" i="4"/>
  <c r="DS619" i="4"/>
  <c r="J664" i="4"/>
  <c r="DS502" i="4"/>
  <c r="DI526" i="4"/>
  <c r="DS527" i="4"/>
  <c r="DJ534" i="4"/>
  <c r="DR539" i="4"/>
  <c r="DV555" i="4"/>
  <c r="DG569" i="4"/>
  <c r="DR573" i="4"/>
  <c r="DR583" i="4"/>
  <c r="DN592" i="4"/>
  <c r="DS600" i="4"/>
  <c r="DV602" i="4"/>
  <c r="X606" i="4"/>
  <c r="DK606" i="4"/>
  <c r="DS610" i="4"/>
  <c r="DO615" i="4"/>
  <c r="DW624" i="4"/>
  <c r="DH658" i="4"/>
  <c r="DH661" i="4"/>
  <c r="DJ675" i="4"/>
  <c r="DQ686" i="4"/>
  <c r="Z692" i="4"/>
  <c r="DN692" i="4"/>
  <c r="DH694" i="4"/>
  <c r="DS700" i="4"/>
  <c r="DG705" i="4"/>
  <c r="DS708" i="4"/>
  <c r="G541" i="17"/>
  <c r="F562" i="17"/>
  <c r="C585" i="17"/>
  <c r="F606" i="17"/>
  <c r="F608" i="17"/>
  <c r="DI617" i="4"/>
  <c r="DO504" i="4"/>
  <c r="X502" i="4"/>
  <c r="DT502" i="4"/>
  <c r="DJ526" i="4"/>
  <c r="DT527" i="4"/>
  <c r="DK534" i="4"/>
  <c r="DJ536" i="4"/>
  <c r="DT539" i="4"/>
  <c r="DF563" i="4"/>
  <c r="DI569" i="4"/>
  <c r="DS573" i="4"/>
  <c r="DS583" i="4"/>
  <c r="DO592" i="4"/>
  <c r="DT600" i="4"/>
  <c r="Z606" i="4"/>
  <c r="DL606" i="4"/>
  <c r="DT610" i="4"/>
  <c r="DP615" i="4"/>
  <c r="DX624" i="4"/>
  <c r="DY624" i="4" s="1"/>
  <c r="A631" i="4"/>
  <c r="DI658" i="4"/>
  <c r="DK666" i="4"/>
  <c r="DK675" i="4"/>
  <c r="DR686" i="4"/>
  <c r="DO692" i="4"/>
  <c r="DK694" i="4"/>
  <c r="DT700" i="4"/>
  <c r="DH705" i="4"/>
  <c r="DT708" i="4"/>
  <c r="D512" i="17"/>
  <c r="C524" i="17"/>
  <c r="C592" i="17"/>
  <c r="AA592" i="17" s="1"/>
  <c r="C626" i="17"/>
  <c r="AF626" i="17" s="1"/>
  <c r="G631" i="17"/>
  <c r="G713" i="17"/>
  <c r="X554" i="4"/>
  <c r="DL519" i="4"/>
  <c r="DS524" i="4"/>
  <c r="X526" i="4"/>
  <c r="DK526" i="4"/>
  <c r="DV527" i="4"/>
  <c r="DL534" i="4"/>
  <c r="DU539" i="4"/>
  <c r="DJ569" i="4"/>
  <c r="DU573" i="4"/>
  <c r="DF578" i="4"/>
  <c r="DT583" i="4"/>
  <c r="DP592" i="4"/>
  <c r="DU600" i="4"/>
  <c r="DM606" i="4"/>
  <c r="DU610" i="4"/>
  <c r="DQ615" i="4"/>
  <c r="DJ658" i="4"/>
  <c r="DJ662" i="4"/>
  <c r="DL666" i="4"/>
  <c r="DP692" i="4"/>
  <c r="DL694" i="4"/>
  <c r="DN698" i="4"/>
  <c r="DR705" i="4"/>
  <c r="DW708" i="4"/>
  <c r="D524" i="17"/>
  <c r="F570" i="17"/>
  <c r="DF504" i="4"/>
  <c r="DH504" i="4"/>
  <c r="DI504" i="4"/>
  <c r="X504" i="4"/>
  <c r="X537" i="4"/>
  <c r="DQ554" i="4"/>
  <c r="Z504" i="4"/>
  <c r="DL504" i="4"/>
  <c r="X528" i="4"/>
  <c r="DM537" i="4"/>
  <c r="Z544" i="4"/>
  <c r="DR554" i="4"/>
  <c r="DN565" i="4"/>
  <c r="DM571" i="4"/>
  <c r="DN591" i="4"/>
  <c r="DI602" i="4"/>
  <c r="X633" i="4"/>
  <c r="DF664" i="4"/>
  <c r="DS691" i="4"/>
  <c r="C547" i="17"/>
  <c r="AF547" i="17" s="1"/>
  <c r="DI525" i="4"/>
  <c r="DN537" i="4"/>
  <c r="DV541" i="4"/>
  <c r="DQ544" i="4"/>
  <c r="DS554" i="4"/>
  <c r="DO565" i="4"/>
  <c r="DN571" i="4"/>
  <c r="DG575" i="4"/>
  <c r="Z591" i="4"/>
  <c r="DO591" i="4"/>
  <c r="DH609" i="4"/>
  <c r="DK617" i="4"/>
  <c r="Z633" i="4"/>
  <c r="DH688" i="4"/>
  <c r="DT691" i="4"/>
  <c r="DR696" i="4"/>
  <c r="DH518" i="4"/>
  <c r="DN525" i="4"/>
  <c r="DO537" i="4"/>
  <c r="DW541" i="4"/>
  <c r="DR544" i="4"/>
  <c r="DO571" i="4"/>
  <c r="DH575" i="4"/>
  <c r="DN588" i="4"/>
  <c r="DP591" i="4"/>
  <c r="DK602" i="4"/>
  <c r="DI609" i="4"/>
  <c r="DM617" i="4"/>
  <c r="DG660" i="4"/>
  <c r="DF683" i="4"/>
  <c r="DI688" i="4"/>
  <c r="DP699" i="4"/>
  <c r="F565" i="17"/>
  <c r="F644" i="17"/>
  <c r="DO525" i="4"/>
  <c r="DP535" i="4"/>
  <c r="DP537" i="4"/>
  <c r="X571" i="4"/>
  <c r="DP571" i="4"/>
  <c r="DI575" i="4"/>
  <c r="DH583" i="4"/>
  <c r="DO588" i="4"/>
  <c r="DG593" i="4"/>
  <c r="DL602" i="4"/>
  <c r="DJ609" i="4"/>
  <c r="DP611" i="4"/>
  <c r="DO617" i="4"/>
  <c r="DQ619" i="4"/>
  <c r="DL624" i="4"/>
  <c r="DT664" i="4"/>
  <c r="DH674" i="4"/>
  <c r="X688" i="4"/>
  <c r="DQ699" i="4"/>
  <c r="DR537" i="4"/>
  <c r="DU544" i="4"/>
  <c r="Z571" i="4"/>
  <c r="DQ571" i="4"/>
  <c r="DJ575" i="4"/>
  <c r="DP588" i="4"/>
  <c r="DR591" i="4"/>
  <c r="DQ593" i="4"/>
  <c r="DI600" i="4"/>
  <c r="DM602" i="4"/>
  <c r="DK609" i="4"/>
  <c r="DQ611" i="4"/>
  <c r="DR619" i="4"/>
  <c r="DO624" i="4"/>
  <c r="DI660" i="4"/>
  <c r="Z664" i="4"/>
  <c r="DI674" i="4"/>
  <c r="Z677" i="4"/>
  <c r="Z688" i="4"/>
  <c r="Z518" i="4"/>
  <c r="X520" i="4"/>
  <c r="DK527" i="4"/>
  <c r="DS537" i="4"/>
  <c r="DV544" i="4"/>
  <c r="DT571" i="4"/>
  <c r="DK575" i="4"/>
  <c r="DJ583" i="4"/>
  <c r="X609" i="4"/>
  <c r="DR611" i="4"/>
  <c r="DP624" i="4"/>
  <c r="Z660" i="4"/>
  <c r="DJ660" i="4"/>
  <c r="A505" i="4"/>
  <c r="DM519" i="4"/>
  <c r="Z526" i="4"/>
  <c r="DL526" i="4"/>
  <c r="DM534" i="4"/>
  <c r="X568" i="4"/>
  <c r="DO587" i="4"/>
  <c r="DI599" i="4"/>
  <c r="DP618" i="4"/>
  <c r="X658" i="4"/>
  <c r="Z675" i="4"/>
  <c r="DN675" i="4"/>
  <c r="DQ692" i="4"/>
  <c r="F592" i="17"/>
  <c r="A643" i="4"/>
  <c r="F643" i="17"/>
  <c r="D695" i="17"/>
  <c r="D705" i="17"/>
  <c r="E536" i="4"/>
  <c r="F536" i="17"/>
  <c r="A698" i="4"/>
  <c r="DX516" i="4"/>
  <c r="DY516" i="4" s="1"/>
  <c r="DW516" i="4"/>
  <c r="DV516" i="4"/>
  <c r="DU516" i="4"/>
  <c r="DT516" i="4"/>
  <c r="DS516" i="4"/>
  <c r="DR516" i="4"/>
  <c r="DO516" i="4"/>
  <c r="DQ516" i="4"/>
  <c r="DP516" i="4"/>
  <c r="G533" i="17"/>
  <c r="D589" i="17"/>
  <c r="DF589" i="4"/>
  <c r="DQ506" i="4"/>
  <c r="DX506" i="4"/>
  <c r="DY506" i="4" s="1"/>
  <c r="DW506" i="4"/>
  <c r="DV506" i="4"/>
  <c r="DH506" i="4"/>
  <c r="D516" i="17"/>
  <c r="A578" i="4"/>
  <c r="F589" i="17"/>
  <c r="E589" i="4"/>
  <c r="DQ589" i="4"/>
  <c r="A621" i="4"/>
  <c r="F637" i="17"/>
  <c r="E637" i="4"/>
  <c r="A637" i="4"/>
  <c r="G695" i="17"/>
  <c r="C506" i="17"/>
  <c r="AF506" i="17" s="1"/>
  <c r="F533" i="17"/>
  <c r="G543" i="17"/>
  <c r="G643" i="17"/>
  <c r="F700" i="17"/>
  <c r="A705" i="4"/>
  <c r="F705" i="17"/>
  <c r="G539" i="17"/>
  <c r="F695" i="17"/>
  <c r="DI506" i="4"/>
  <c r="G515" i="17"/>
  <c r="DF516" i="4"/>
  <c r="A536" i="4"/>
  <c r="D579" i="17"/>
  <c r="G589" i="17"/>
  <c r="G637" i="17"/>
  <c r="Z644" i="4"/>
  <c r="DV644" i="4"/>
  <c r="G688" i="17"/>
  <c r="D506" i="17"/>
  <c r="C644" i="17"/>
  <c r="E539" i="4"/>
  <c r="E539" i="17" s="1"/>
  <c r="F539" i="17"/>
  <c r="DX589" i="4"/>
  <c r="DY589" i="4" s="1"/>
  <c r="C589" i="17"/>
  <c r="DP589" i="4"/>
  <c r="DO589" i="4"/>
  <c r="DN589" i="4"/>
  <c r="DM589" i="4"/>
  <c r="Z589" i="4"/>
  <c r="DL589" i="4"/>
  <c r="X589" i="4"/>
  <c r="DK589" i="4"/>
  <c r="DJ589" i="4"/>
  <c r="DI589" i="4"/>
  <c r="G621" i="17"/>
  <c r="E506" i="4"/>
  <c r="E506" i="17" s="1"/>
  <c r="F506" i="17"/>
  <c r="DG516" i="4"/>
  <c r="DL580" i="4"/>
  <c r="C580" i="17"/>
  <c r="AF580" i="17" s="1"/>
  <c r="DT580" i="4"/>
  <c r="DS589" i="4"/>
  <c r="D644" i="17"/>
  <c r="E543" i="4"/>
  <c r="F543" i="17"/>
  <c r="D521" i="17"/>
  <c r="D536" i="17"/>
  <c r="G578" i="17"/>
  <c r="D539" i="17"/>
  <c r="G506" i="17"/>
  <c r="D503" i="17"/>
  <c r="DG503" i="4"/>
  <c r="D511" i="17"/>
  <c r="DG511" i="4"/>
  <c r="DL523" i="4"/>
  <c r="DR569" i="4"/>
  <c r="C569" i="17"/>
  <c r="AF569" i="17" s="1"/>
  <c r="DN569" i="4"/>
  <c r="Z569" i="4"/>
  <c r="DQ569" i="4"/>
  <c r="X569" i="4"/>
  <c r="DM569" i="4"/>
  <c r="DL569" i="4"/>
  <c r="DH569" i="4"/>
  <c r="F583" i="17"/>
  <c r="D586" i="17"/>
  <c r="DF586" i="4"/>
  <c r="D599" i="17"/>
  <c r="A626" i="4"/>
  <c r="G627" i="17"/>
  <c r="C628" i="17"/>
  <c r="DM655" i="4"/>
  <c r="G670" i="17"/>
  <c r="F671" i="17"/>
  <c r="E711" i="4"/>
  <c r="F711" i="17"/>
  <c r="DF711" i="4"/>
  <c r="J527" i="4"/>
  <c r="M527" i="4" s="1"/>
  <c r="J691" i="4"/>
  <c r="D691" i="11" s="1"/>
  <c r="E511" i="4"/>
  <c r="F511" i="17"/>
  <c r="A511" i="17" s="1"/>
  <c r="DH511" i="4"/>
  <c r="X523" i="4"/>
  <c r="DN523" i="4"/>
  <c r="G530" i="17"/>
  <c r="DV531" i="4"/>
  <c r="DQ531" i="4"/>
  <c r="DP531" i="4"/>
  <c r="Z531" i="4"/>
  <c r="DO531" i="4"/>
  <c r="X531" i="4"/>
  <c r="DN531" i="4"/>
  <c r="DM531" i="4"/>
  <c r="DL531" i="4"/>
  <c r="DK531" i="4"/>
  <c r="DJ531" i="4"/>
  <c r="C531" i="17"/>
  <c r="AF531" i="17" s="1"/>
  <c r="DW531" i="4"/>
  <c r="DU531" i="4"/>
  <c r="DS531" i="4"/>
  <c r="DR531" i="4"/>
  <c r="F549" i="17"/>
  <c r="D569" i="17"/>
  <c r="G583" i="17"/>
  <c r="E586" i="4"/>
  <c r="F586" i="17"/>
  <c r="A586" i="17" s="1"/>
  <c r="DG586" i="4"/>
  <c r="G591" i="17"/>
  <c r="D628" i="17"/>
  <c r="DN655" i="4"/>
  <c r="F686" i="17"/>
  <c r="G711" i="17"/>
  <c r="DH711" i="4"/>
  <c r="F503" i="17"/>
  <c r="G549" i="17"/>
  <c r="C550" i="17"/>
  <c r="D558" i="17"/>
  <c r="E569" i="4"/>
  <c r="F569" i="17"/>
  <c r="G586" i="17"/>
  <c r="DP595" i="4"/>
  <c r="DO595" i="4"/>
  <c r="DN595" i="4"/>
  <c r="DM595" i="4"/>
  <c r="Z595" i="4"/>
  <c r="DK595" i="4"/>
  <c r="X595" i="4"/>
  <c r="DJ595" i="4"/>
  <c r="DI595" i="4"/>
  <c r="DH595" i="4"/>
  <c r="C595" i="17"/>
  <c r="DX595" i="4"/>
  <c r="DY595" i="4" s="1"/>
  <c r="DF595" i="4"/>
  <c r="F618" i="17"/>
  <c r="DR655" i="4"/>
  <c r="C672" i="17"/>
  <c r="A685" i="4"/>
  <c r="G686" i="17"/>
  <c r="DN711" i="4"/>
  <c r="D550" i="17"/>
  <c r="DX551" i="4"/>
  <c r="DY551" i="4" s="1"/>
  <c r="DU551" i="4"/>
  <c r="DT551" i="4"/>
  <c r="DR551" i="4"/>
  <c r="DQ551" i="4"/>
  <c r="DP551" i="4"/>
  <c r="DO551" i="4"/>
  <c r="DN551" i="4"/>
  <c r="DM551" i="4"/>
  <c r="DJ551" i="4"/>
  <c r="DW551" i="4"/>
  <c r="DV551" i="4"/>
  <c r="Z551" i="4"/>
  <c r="DL551" i="4"/>
  <c r="X551" i="4"/>
  <c r="DK551" i="4"/>
  <c r="DH551" i="4"/>
  <c r="DG551" i="4"/>
  <c r="C551" i="17"/>
  <c r="Y551" i="17" s="1"/>
  <c r="D559" i="17"/>
  <c r="G569" i="17"/>
  <c r="A591" i="4"/>
  <c r="DG595" i="4"/>
  <c r="A606" i="4"/>
  <c r="G618" i="17"/>
  <c r="F628" i="17"/>
  <c r="C650" i="17"/>
  <c r="AF650" i="17" s="1"/>
  <c r="DU655" i="4"/>
  <c r="D672" i="17"/>
  <c r="D518" i="17"/>
  <c r="D551" i="17"/>
  <c r="DF551" i="4"/>
  <c r="A558" i="4"/>
  <c r="F558" i="17"/>
  <c r="F595" i="17"/>
  <c r="DQ595" i="4"/>
  <c r="G628" i="17"/>
  <c r="C629" i="17"/>
  <c r="AF629" i="17" s="1"/>
  <c r="G649" i="17"/>
  <c r="D650" i="17"/>
  <c r="Z655" i="4"/>
  <c r="C698" i="17"/>
  <c r="AF698" i="17" s="1"/>
  <c r="DW698" i="4"/>
  <c r="X698" i="4"/>
  <c r="C542" i="17"/>
  <c r="E518" i="4"/>
  <c r="F518" i="17"/>
  <c r="F550" i="17"/>
  <c r="E551" i="4"/>
  <c r="F551" i="17"/>
  <c r="G558" i="17"/>
  <c r="F559" i="17"/>
  <c r="A559" i="4"/>
  <c r="D593" i="17"/>
  <c r="G595" i="17"/>
  <c r="DR595" i="4"/>
  <c r="D629" i="17"/>
  <c r="F650" i="17"/>
  <c r="E650" i="4"/>
  <c r="E650" i="17" s="1"/>
  <c r="A650" i="4"/>
  <c r="C651" i="17"/>
  <c r="AF651" i="17" s="1"/>
  <c r="D698" i="17"/>
  <c r="A700" i="4"/>
  <c r="D542" i="17"/>
  <c r="G639" i="17"/>
  <c r="A539" i="4"/>
  <c r="G550" i="17"/>
  <c r="G551" i="17"/>
  <c r="G559" i="17"/>
  <c r="D578" i="17"/>
  <c r="E593" i="4"/>
  <c r="F593" i="17"/>
  <c r="A593" i="17" s="1"/>
  <c r="DS595" i="4"/>
  <c r="Z630" i="4"/>
  <c r="X630" i="4"/>
  <c r="C630" i="17"/>
  <c r="AF630" i="17" s="1"/>
  <c r="DL635" i="4"/>
  <c r="DX635" i="4"/>
  <c r="DY635" i="4" s="1"/>
  <c r="DW635" i="4"/>
  <c r="DV635" i="4"/>
  <c r="DU635" i="4"/>
  <c r="DT635" i="4"/>
  <c r="X635" i="4"/>
  <c r="DS635" i="4"/>
  <c r="C635" i="17"/>
  <c r="AF635" i="17" s="1"/>
  <c r="DR635" i="4"/>
  <c r="DQ635" i="4"/>
  <c r="DP635" i="4"/>
  <c r="DO635" i="4"/>
  <c r="DN635" i="4"/>
  <c r="DM635" i="4"/>
  <c r="G650" i="17"/>
  <c r="D651" i="17"/>
  <c r="DF651" i="4"/>
  <c r="A664" i="4"/>
  <c r="A664" i="17"/>
  <c r="A695" i="4"/>
  <c r="DF698" i="4"/>
  <c r="G511" i="17"/>
  <c r="G520" i="17"/>
  <c r="A542" i="4"/>
  <c r="F542" i="17"/>
  <c r="DP543" i="4"/>
  <c r="C543" i="17"/>
  <c r="AF543" i="17" s="1"/>
  <c r="DQ543" i="4"/>
  <c r="DO543" i="4"/>
  <c r="DN543" i="4"/>
  <c r="DL543" i="4"/>
  <c r="DK543" i="4"/>
  <c r="DH543" i="4"/>
  <c r="Z543" i="4"/>
  <c r="DU560" i="4"/>
  <c r="DR560" i="4"/>
  <c r="DQ560" i="4"/>
  <c r="DP560" i="4"/>
  <c r="DO560" i="4"/>
  <c r="DM560" i="4"/>
  <c r="DL560" i="4"/>
  <c r="X560" i="4"/>
  <c r="DK560" i="4"/>
  <c r="DJ560" i="4"/>
  <c r="DF560" i="4"/>
  <c r="C560" i="17"/>
  <c r="DT560" i="4"/>
  <c r="DT595" i="4"/>
  <c r="D643" i="17"/>
  <c r="F698" i="17"/>
  <c r="DI698" i="4"/>
  <c r="DI700" i="4"/>
  <c r="DQ700" i="4"/>
  <c r="DP700" i="4"/>
  <c r="DO700" i="4"/>
  <c r="Z700" i="4"/>
  <c r="DN700" i="4"/>
  <c r="X700" i="4"/>
  <c r="DM700" i="4"/>
  <c r="DL700" i="4"/>
  <c r="DK700" i="4"/>
  <c r="DJ700" i="4"/>
  <c r="C700" i="17"/>
  <c r="AF700" i="17" s="1"/>
  <c r="DX700" i="4"/>
  <c r="DY700" i="4" s="1"/>
  <c r="DV700" i="4"/>
  <c r="DF700" i="4"/>
  <c r="A520" i="17"/>
  <c r="A537" i="4"/>
  <c r="F537" i="17"/>
  <c r="DP553" i="4"/>
  <c r="DN553" i="4"/>
  <c r="DM553" i="4"/>
  <c r="DL553" i="4"/>
  <c r="C553" i="17"/>
  <c r="F579" i="17"/>
  <c r="A579" i="4"/>
  <c r="D580" i="17"/>
  <c r="DT589" i="4"/>
  <c r="A602" i="4"/>
  <c r="F602" i="17"/>
  <c r="DH680" i="4"/>
  <c r="C680" i="17"/>
  <c r="AF680" i="17" s="1"/>
  <c r="DX680" i="4"/>
  <c r="DY680" i="4" s="1"/>
  <c r="DU680" i="4"/>
  <c r="DW680" i="4"/>
  <c r="DV680" i="4"/>
  <c r="DT680" i="4"/>
  <c r="Z680" i="4"/>
  <c r="A516" i="17"/>
  <c r="DI516" i="4"/>
  <c r="DV562" i="4"/>
  <c r="DM562" i="4"/>
  <c r="Z562" i="4"/>
  <c r="DL562" i="4"/>
  <c r="DK562" i="4"/>
  <c r="DJ562" i="4"/>
  <c r="DH562" i="4"/>
  <c r="DF562" i="4"/>
  <c r="C562" i="17"/>
  <c r="AF562" i="17" s="1"/>
  <c r="DW589" i="4"/>
  <c r="A597" i="4"/>
  <c r="F597" i="17"/>
  <c r="E597" i="4"/>
  <c r="G602" i="17"/>
  <c r="G658" i="17"/>
  <c r="D680" i="17"/>
  <c r="DF680" i="4"/>
  <c r="D683" i="17"/>
  <c r="DJ516" i="4"/>
  <c r="A527" i="4"/>
  <c r="F527" i="17"/>
  <c r="C529" i="17"/>
  <c r="AF529" i="17" s="1"/>
  <c r="DS556" i="4"/>
  <c r="C556" i="17"/>
  <c r="DU556" i="4"/>
  <c r="DR556" i="4"/>
  <c r="DQ556" i="4"/>
  <c r="DP556" i="4"/>
  <c r="DO556" i="4"/>
  <c r="DN556" i="4"/>
  <c r="DM556" i="4"/>
  <c r="DN567" i="4"/>
  <c r="DX567" i="4"/>
  <c r="DY567" i="4" s="1"/>
  <c r="DW567" i="4"/>
  <c r="DV567" i="4"/>
  <c r="DU567" i="4"/>
  <c r="DT567" i="4"/>
  <c r="DQ567" i="4"/>
  <c r="DS567" i="4"/>
  <c r="DR567" i="4"/>
  <c r="DP567" i="4"/>
  <c r="DO567" i="4"/>
  <c r="DM567" i="4"/>
  <c r="Z567" i="4"/>
  <c r="DL567" i="4"/>
  <c r="X567" i="4"/>
  <c r="DK567" i="4"/>
  <c r="DJ567" i="4"/>
  <c r="DI567" i="4"/>
  <c r="DH567" i="4"/>
  <c r="C567" i="17"/>
  <c r="AF567" i="17" s="1"/>
  <c r="DG567" i="4"/>
  <c r="DF567" i="4"/>
  <c r="G597" i="17"/>
  <c r="C604" i="17"/>
  <c r="DV604" i="4"/>
  <c r="DU604" i="4"/>
  <c r="DT604" i="4"/>
  <c r="DR604" i="4"/>
  <c r="DQ604" i="4"/>
  <c r="Z604" i="4"/>
  <c r="DP604" i="4"/>
  <c r="X604" i="4"/>
  <c r="DO604" i="4"/>
  <c r="DN604" i="4"/>
  <c r="DF604" i="4"/>
  <c r="F609" i="17"/>
  <c r="C623" i="17"/>
  <c r="DW623" i="4"/>
  <c r="DV623" i="4"/>
  <c r="DU623" i="4"/>
  <c r="DT623" i="4"/>
  <c r="DS623" i="4"/>
  <c r="DR623" i="4"/>
  <c r="DQ623" i="4"/>
  <c r="DP623" i="4"/>
  <c r="DO623" i="4"/>
  <c r="DN623" i="4"/>
  <c r="DJ623" i="4"/>
  <c r="DI623" i="4"/>
  <c r="E680" i="4"/>
  <c r="F680" i="17"/>
  <c r="DG680" i="4"/>
  <c r="D702" i="17"/>
  <c r="G574" i="17"/>
  <c r="X516" i="4"/>
  <c r="DK516" i="4"/>
  <c r="DM523" i="4"/>
  <c r="DX523" i="4"/>
  <c r="DY523" i="4" s="1"/>
  <c r="C523" i="17"/>
  <c r="DR523" i="4"/>
  <c r="DJ523" i="4"/>
  <c r="G527" i="17"/>
  <c r="D529" i="17"/>
  <c r="D556" i="17"/>
  <c r="DN562" i="4"/>
  <c r="D567" i="17"/>
  <c r="E575" i="4"/>
  <c r="F575" i="17"/>
  <c r="DW598" i="4"/>
  <c r="DV598" i="4"/>
  <c r="DU598" i="4"/>
  <c r="DT598" i="4"/>
  <c r="DS598" i="4"/>
  <c r="C598" i="17"/>
  <c r="DR598" i="4"/>
  <c r="DP598" i="4"/>
  <c r="DM598" i="4"/>
  <c r="D604" i="17"/>
  <c r="DL604" i="4"/>
  <c r="G609" i="17"/>
  <c r="A622" i="4"/>
  <c r="F622" i="17"/>
  <c r="D623" i="17"/>
  <c r="DH623" i="4"/>
  <c r="D661" i="17"/>
  <c r="G680" i="17"/>
  <c r="DI680" i="4"/>
  <c r="Z516" i="4"/>
  <c r="DL516" i="4"/>
  <c r="D523" i="17"/>
  <c r="D554" i="17"/>
  <c r="DL556" i="4"/>
  <c r="DP562" i="4"/>
  <c r="D568" i="17"/>
  <c r="DP572" i="4"/>
  <c r="C572" i="17"/>
  <c r="DX572" i="4"/>
  <c r="DY572" i="4" s="1"/>
  <c r="DM572" i="4"/>
  <c r="DH572" i="4"/>
  <c r="G575" i="17"/>
  <c r="D598" i="17"/>
  <c r="DL598" i="4"/>
  <c r="DM604" i="4"/>
  <c r="A666" i="17"/>
  <c r="DJ680" i="4"/>
  <c r="F702" i="17"/>
  <c r="A702" i="4"/>
  <c r="DV510" i="4"/>
  <c r="DT510" i="4"/>
  <c r="DS510" i="4"/>
  <c r="DR510" i="4"/>
  <c r="Z510" i="4"/>
  <c r="DQ510" i="4"/>
  <c r="DP510" i="4"/>
  <c r="DO510" i="4"/>
  <c r="DN510" i="4"/>
  <c r="DL510" i="4"/>
  <c r="DM516" i="4"/>
  <c r="E523" i="4"/>
  <c r="F523" i="17"/>
  <c r="DF523" i="4"/>
  <c r="F529" i="17"/>
  <c r="E554" i="4"/>
  <c r="E554" i="17" s="1"/>
  <c r="F554" i="17"/>
  <c r="DS562" i="4"/>
  <c r="D572" i="17"/>
  <c r="DF572" i="4"/>
  <c r="DN598" i="4"/>
  <c r="A609" i="4"/>
  <c r="C655" i="17"/>
  <c r="AF655" i="17" s="1"/>
  <c r="DK655" i="4"/>
  <c r="X655" i="4"/>
  <c r="DI655" i="4"/>
  <c r="DH655" i="4"/>
  <c r="DG655" i="4"/>
  <c r="DF655" i="4"/>
  <c r="DX655" i="4"/>
  <c r="DY655" i="4" s="1"/>
  <c r="DW655" i="4"/>
  <c r="A668" i="4"/>
  <c r="E668" i="4"/>
  <c r="F668" i="17"/>
  <c r="C669" i="17"/>
  <c r="AF669" i="17" s="1"/>
  <c r="C670" i="17"/>
  <c r="A680" i="4"/>
  <c r="DK680" i="4"/>
  <c r="G702" i="17"/>
  <c r="J508" i="4"/>
  <c r="AC508" i="4" s="1"/>
  <c r="K508" i="4" s="1"/>
  <c r="DM510" i="4"/>
  <c r="DN516" i="4"/>
  <c r="G523" i="17"/>
  <c r="DG523" i="4"/>
  <c r="G529" i="17"/>
  <c r="DM530" i="4"/>
  <c r="C530" i="17"/>
  <c r="AF530" i="17" s="1"/>
  <c r="DT562" i="4"/>
  <c r="F568" i="17"/>
  <c r="A568" i="4"/>
  <c r="E572" i="4"/>
  <c r="F572" i="17"/>
  <c r="DG572" i="4"/>
  <c r="A575" i="4"/>
  <c r="G598" i="17"/>
  <c r="DO598" i="4"/>
  <c r="G604" i="17"/>
  <c r="DI605" i="4"/>
  <c r="C605" i="17"/>
  <c r="AF605" i="17" s="1"/>
  <c r="DV605" i="4"/>
  <c r="DX605" i="4"/>
  <c r="DY605" i="4" s="1"/>
  <c r="DW605" i="4"/>
  <c r="DU605" i="4"/>
  <c r="DT605" i="4"/>
  <c r="DS605" i="4"/>
  <c r="DR605" i="4"/>
  <c r="Z605" i="4"/>
  <c r="DQ605" i="4"/>
  <c r="X605" i="4"/>
  <c r="DP605" i="4"/>
  <c r="DO605" i="4"/>
  <c r="DJ605" i="4"/>
  <c r="DH605" i="4"/>
  <c r="DG605" i="4"/>
  <c r="A617" i="4"/>
  <c r="D627" i="17"/>
  <c r="D655" i="17"/>
  <c r="G668" i="17"/>
  <c r="D669" i="17"/>
  <c r="D670" i="17"/>
  <c r="DO680" i="4"/>
  <c r="G710" i="17"/>
  <c r="E510" i="4"/>
  <c r="DH523" i="4"/>
  <c r="D530" i="17"/>
  <c r="F548" i="17"/>
  <c r="A548" i="4"/>
  <c r="C549" i="17"/>
  <c r="AF549" i="17" s="1"/>
  <c r="DU562" i="4"/>
  <c r="G568" i="17"/>
  <c r="DJ572" i="4"/>
  <c r="D605" i="17"/>
  <c r="F669" i="17"/>
  <c r="C671" i="17"/>
  <c r="AA671" i="17" s="1"/>
  <c r="X680" i="4"/>
  <c r="DU711" i="4"/>
  <c r="C711" i="17"/>
  <c r="AF711" i="17" s="1"/>
  <c r="X711" i="4"/>
  <c r="DP503" i="4"/>
  <c r="C503" i="17"/>
  <c r="AF503" i="17" s="1"/>
  <c r="DO503" i="4"/>
  <c r="DM503" i="4"/>
  <c r="X503" i="4"/>
  <c r="DL503" i="4"/>
  <c r="DK503" i="4"/>
  <c r="DJ503" i="4"/>
  <c r="DI503" i="4"/>
  <c r="DF503" i="4"/>
  <c r="G509" i="17"/>
  <c r="G510" i="17"/>
  <c r="DQ511" i="4"/>
  <c r="C511" i="17"/>
  <c r="AF511" i="17" s="1"/>
  <c r="DX511" i="4"/>
  <c r="DY511" i="4" s="1"/>
  <c r="DU511" i="4"/>
  <c r="Z511" i="4"/>
  <c r="DN511" i="4"/>
  <c r="DL511" i="4"/>
  <c r="DJ511" i="4"/>
  <c r="DF511" i="4"/>
  <c r="DI523" i="4"/>
  <c r="DI530" i="4"/>
  <c r="G548" i="17"/>
  <c r="D549" i="17"/>
  <c r="DW549" i="4"/>
  <c r="DW562" i="4"/>
  <c r="DK572" i="4"/>
  <c r="C586" i="17"/>
  <c r="DX586" i="4"/>
  <c r="DY586" i="4" s="1"/>
  <c r="DW586" i="4"/>
  <c r="DV586" i="4"/>
  <c r="DU586" i="4"/>
  <c r="DT586" i="4"/>
  <c r="DR586" i="4"/>
  <c r="DN586" i="4"/>
  <c r="DQ586" i="4"/>
  <c r="DO586" i="4"/>
  <c r="DM586" i="4"/>
  <c r="DL586" i="4"/>
  <c r="DK586" i="4"/>
  <c r="Z586" i="4"/>
  <c r="DJ586" i="4"/>
  <c r="X586" i="4"/>
  <c r="DI586" i="4"/>
  <c r="DH586" i="4"/>
  <c r="F627" i="17"/>
  <c r="A627" i="4"/>
  <c r="DL655" i="4"/>
  <c r="G669" i="17"/>
  <c r="A670" i="4"/>
  <c r="F670" i="17"/>
  <c r="D671" i="17"/>
  <c r="DI671" i="4"/>
  <c r="A710" i="4"/>
  <c r="D711" i="17"/>
  <c r="DO521" i="4"/>
  <c r="Z521" i="4"/>
  <c r="C521" i="17"/>
  <c r="DQ521" i="4"/>
  <c r="X521" i="4"/>
  <c r="DN521" i="4"/>
  <c r="DM521" i="4"/>
  <c r="DL521" i="4"/>
  <c r="DK521" i="4"/>
  <c r="DJ521" i="4"/>
  <c r="DH521" i="4"/>
  <c r="DX536" i="4"/>
  <c r="DY536" i="4" s="1"/>
  <c r="DW536" i="4"/>
  <c r="Z536" i="4"/>
  <c r="DV536" i="4"/>
  <c r="X536" i="4"/>
  <c r="DU536" i="4"/>
  <c r="DH536" i="4"/>
  <c r="C536" i="17"/>
  <c r="DG536" i="4"/>
  <c r="C539" i="17"/>
  <c r="AF539" i="17" s="1"/>
  <c r="DX539" i="4"/>
  <c r="DY539" i="4" s="1"/>
  <c r="DN539" i="4"/>
  <c r="G542" i="17"/>
  <c r="D543" i="17"/>
  <c r="D560" i="17"/>
  <c r="F578" i="17"/>
  <c r="A587" i="17"/>
  <c r="A589" i="4"/>
  <c r="DV595" i="4"/>
  <c r="F639" i="17"/>
  <c r="E643" i="4"/>
  <c r="DH695" i="4"/>
  <c r="C695" i="17"/>
  <c r="DT695" i="4"/>
  <c r="DR695" i="4"/>
  <c r="X695" i="4"/>
  <c r="G698" i="17"/>
  <c r="DJ698" i="4"/>
  <c r="DH700" i="4"/>
  <c r="C516" i="17"/>
  <c r="AF516" i="17" s="1"/>
  <c r="A556" i="4"/>
  <c r="C563" i="17"/>
  <c r="AF563" i="17" s="1"/>
  <c r="DH563" i="4"/>
  <c r="A566" i="4"/>
  <c r="F566" i="17"/>
  <c r="G579" i="17"/>
  <c r="DO581" i="4"/>
  <c r="C581" i="17"/>
  <c r="A586" i="4"/>
  <c r="DX590" i="4"/>
  <c r="DY590" i="4" s="1"/>
  <c r="C590" i="17"/>
  <c r="AF590" i="17" s="1"/>
  <c r="DU590" i="4"/>
  <c r="DT590" i="4"/>
  <c r="DS590" i="4"/>
  <c r="DR590" i="4"/>
  <c r="DQ590" i="4"/>
  <c r="DP590" i="4"/>
  <c r="DM590" i="4"/>
  <c r="E599" i="4"/>
  <c r="F599" i="17"/>
  <c r="E605" i="4"/>
  <c r="F605" i="17"/>
  <c r="D610" i="17"/>
  <c r="DS612" i="4"/>
  <c r="DO612" i="4"/>
  <c r="DM612" i="4"/>
  <c r="DL612" i="4"/>
  <c r="DK612" i="4"/>
  <c r="DJ612" i="4"/>
  <c r="DI612" i="4"/>
  <c r="DH612" i="4"/>
  <c r="DG612" i="4"/>
  <c r="C612" i="17"/>
  <c r="AF612" i="17" s="1"/>
  <c r="DF612" i="4"/>
  <c r="DF616" i="4"/>
  <c r="DP616" i="4"/>
  <c r="DO616" i="4"/>
  <c r="DN616" i="4"/>
  <c r="DM616" i="4"/>
  <c r="DL616" i="4"/>
  <c r="Z616" i="4"/>
  <c r="DK616" i="4"/>
  <c r="C616" i="17"/>
  <c r="DJ616" i="4"/>
  <c r="DI616" i="4"/>
  <c r="A618" i="4"/>
  <c r="DJ620" i="4"/>
  <c r="DS620" i="4"/>
  <c r="DR620" i="4"/>
  <c r="C620" i="17"/>
  <c r="DQ620" i="4"/>
  <c r="DP620" i="4"/>
  <c r="DO620" i="4"/>
  <c r="DN620" i="4"/>
  <c r="Z620" i="4"/>
  <c r="DM620" i="4"/>
  <c r="DL620" i="4"/>
  <c r="DH620" i="4"/>
  <c r="DF620" i="4"/>
  <c r="D635" i="17"/>
  <c r="C659" i="17"/>
  <c r="DO659" i="4"/>
  <c r="Z659" i="4"/>
  <c r="DM659" i="4"/>
  <c r="DL659" i="4"/>
  <c r="DK659" i="4"/>
  <c r="DJ659" i="4"/>
  <c r="DG659" i="4"/>
  <c r="DH659" i="4"/>
  <c r="G672" i="17"/>
  <c r="D673" i="17"/>
  <c r="G503" i="17"/>
  <c r="F521" i="17"/>
  <c r="A526" i="4"/>
  <c r="DU546" i="4"/>
  <c r="C546" i="17"/>
  <c r="G554" i="17"/>
  <c r="D563" i="17"/>
  <c r="DK563" i="4"/>
  <c r="G566" i="17"/>
  <c r="F580" i="17"/>
  <c r="D581" i="17"/>
  <c r="D590" i="17"/>
  <c r="G599" i="17"/>
  <c r="G605" i="17"/>
  <c r="C607" i="17"/>
  <c r="AF607" i="17" s="1"/>
  <c r="DV607" i="4"/>
  <c r="E610" i="4"/>
  <c r="F610" i="17"/>
  <c r="DG616" i="4"/>
  <c r="D620" i="17"/>
  <c r="DG620" i="4"/>
  <c r="A623" i="4"/>
  <c r="F623" i="17"/>
  <c r="F630" i="17"/>
  <c r="DM653" i="4"/>
  <c r="DI659" i="4"/>
  <c r="DX663" i="4"/>
  <c r="DY663" i="4" s="1"/>
  <c r="DW663" i="4"/>
  <c r="DT663" i="4"/>
  <c r="DG663" i="4"/>
  <c r="D667" i="17"/>
  <c r="E673" i="4"/>
  <c r="F673" i="17"/>
  <c r="F683" i="17"/>
  <c r="A683" i="4"/>
  <c r="DQ703" i="4"/>
  <c r="DT703" i="4"/>
  <c r="DS703" i="4"/>
  <c r="DR703" i="4"/>
  <c r="X703" i="4"/>
  <c r="DP703" i="4"/>
  <c r="DO703" i="4"/>
  <c r="DN703" i="4"/>
  <c r="DM703" i="4"/>
  <c r="DF703" i="4"/>
  <c r="DG712" i="4"/>
  <c r="C712" i="17"/>
  <c r="AF712" i="17" s="1"/>
  <c r="Z712" i="4"/>
  <c r="DH712" i="4"/>
  <c r="A506" i="4"/>
  <c r="G521" i="17"/>
  <c r="DS546" i="4"/>
  <c r="DJ577" i="4"/>
  <c r="C577" i="17"/>
  <c r="DR577" i="4"/>
  <c r="DQ577" i="4"/>
  <c r="DP577" i="4"/>
  <c r="DO577" i="4"/>
  <c r="DN577" i="4"/>
  <c r="DM577" i="4"/>
  <c r="Z577" i="4"/>
  <c r="DL577" i="4"/>
  <c r="X577" i="4"/>
  <c r="DK577" i="4"/>
  <c r="DF577" i="4"/>
  <c r="G580" i="17"/>
  <c r="DF581" i="4"/>
  <c r="E590" i="4"/>
  <c r="F590" i="17"/>
  <c r="DG607" i="4"/>
  <c r="C613" i="17"/>
  <c r="DR613" i="4"/>
  <c r="F616" i="17"/>
  <c r="DH616" i="4"/>
  <c r="DI620" i="4"/>
  <c r="G623" i="17"/>
  <c r="G630" i="17"/>
  <c r="E659" i="4"/>
  <c r="F659" i="17"/>
  <c r="A659" i="17" s="1"/>
  <c r="DH663" i="4"/>
  <c r="G683" i="17"/>
  <c r="DW684" i="4"/>
  <c r="C684" i="17"/>
  <c r="AF684" i="17" s="1"/>
  <c r="DV684" i="4"/>
  <c r="DU684" i="4"/>
  <c r="DQ684" i="4"/>
  <c r="DV687" i="4"/>
  <c r="DX687" i="4"/>
  <c r="DY687" i="4" s="1"/>
  <c r="DW687" i="4"/>
  <c r="C687" i="17"/>
  <c r="AF687" i="17" s="1"/>
  <c r="DU687" i="4"/>
  <c r="DR687" i="4"/>
  <c r="DX703" i="4"/>
  <c r="DY703" i="4" s="1"/>
  <c r="D706" i="17"/>
  <c r="C709" i="17"/>
  <c r="AF709" i="17" s="1"/>
  <c r="DX709" i="4"/>
  <c r="DY709" i="4" s="1"/>
  <c r="DW709" i="4"/>
  <c r="DV709" i="4"/>
  <c r="DS709" i="4"/>
  <c r="Z709" i="4"/>
  <c r="D712" i="17"/>
  <c r="J629" i="4"/>
  <c r="A503" i="4"/>
  <c r="DX561" i="4"/>
  <c r="DY561" i="4" s="1"/>
  <c r="C561" i="17"/>
  <c r="AF561" i="17" s="1"/>
  <c r="DR561" i="4"/>
  <c r="A563" i="4"/>
  <c r="F563" i="17"/>
  <c r="DT564" i="4"/>
  <c r="DR564" i="4"/>
  <c r="DQ564" i="4"/>
  <c r="DP564" i="4"/>
  <c r="DO564" i="4"/>
  <c r="DN564" i="4"/>
  <c r="X564" i="4"/>
  <c r="DM564" i="4"/>
  <c r="DL564" i="4"/>
  <c r="DJ564" i="4"/>
  <c r="DG564" i="4"/>
  <c r="DH564" i="4"/>
  <c r="G573" i="17"/>
  <c r="A576" i="4"/>
  <c r="D577" i="17"/>
  <c r="F581" i="17"/>
  <c r="DG581" i="4"/>
  <c r="DK584" i="4"/>
  <c r="DO584" i="4"/>
  <c r="DN584" i="4"/>
  <c r="Z584" i="4"/>
  <c r="DM584" i="4"/>
  <c r="X584" i="4"/>
  <c r="DL584" i="4"/>
  <c r="DJ584" i="4"/>
  <c r="C584" i="17"/>
  <c r="DI584" i="4"/>
  <c r="DH584" i="4"/>
  <c r="DG584" i="4"/>
  <c r="DP584" i="4"/>
  <c r="DT596" i="4"/>
  <c r="DS596" i="4"/>
  <c r="DR596" i="4"/>
  <c r="DQ596" i="4"/>
  <c r="C596" i="17"/>
  <c r="AF596" i="17" s="1"/>
  <c r="DP596" i="4"/>
  <c r="DO596" i="4"/>
  <c r="DN596" i="4"/>
  <c r="Z596" i="4"/>
  <c r="DM596" i="4"/>
  <c r="X596" i="4"/>
  <c r="DJ596" i="4"/>
  <c r="DG596" i="4"/>
  <c r="A599" i="4"/>
  <c r="DR607" i="4"/>
  <c r="D613" i="17"/>
  <c r="G616" i="17"/>
  <c r="DQ616" i="4"/>
  <c r="DK620" i="4"/>
  <c r="G635" i="17"/>
  <c r="DF653" i="4"/>
  <c r="Z656" i="4"/>
  <c r="C656" i="17"/>
  <c r="AF656" i="17" s="1"/>
  <c r="X656" i="4"/>
  <c r="DX656" i="4"/>
  <c r="DY656" i="4" s="1"/>
  <c r="DV656" i="4"/>
  <c r="E663" i="4"/>
  <c r="F663" i="17"/>
  <c r="DI663" i="4"/>
  <c r="G677" i="17"/>
  <c r="D684" i="17"/>
  <c r="D687" i="17"/>
  <c r="C689" i="17"/>
  <c r="DQ689" i="4"/>
  <c r="DN689" i="4"/>
  <c r="DF689" i="4"/>
  <c r="DJ701" i="4"/>
  <c r="DW701" i="4"/>
  <c r="DV701" i="4"/>
  <c r="DU701" i="4"/>
  <c r="DT701" i="4"/>
  <c r="DS701" i="4"/>
  <c r="DR701" i="4"/>
  <c r="DQ701" i="4"/>
  <c r="DP701" i="4"/>
  <c r="DM701" i="4"/>
  <c r="F706" i="17"/>
  <c r="D709" i="17"/>
  <c r="F712" i="17"/>
  <c r="E712" i="4"/>
  <c r="F567" i="17"/>
  <c r="D607" i="17"/>
  <c r="DW517" i="4"/>
  <c r="A546" i="4"/>
  <c r="F546" i="17"/>
  <c r="D561" i="17"/>
  <c r="G563" i="17"/>
  <c r="A567" i="4"/>
  <c r="DG577" i="4"/>
  <c r="G581" i="17"/>
  <c r="DH581" i="4"/>
  <c r="D584" i="17"/>
  <c r="DJ590" i="4"/>
  <c r="D596" i="17"/>
  <c r="F607" i="17"/>
  <c r="DS607" i="4"/>
  <c r="DF613" i="4"/>
  <c r="DR616" i="4"/>
  <c r="DT620" i="4"/>
  <c r="D625" i="17"/>
  <c r="C647" i="17"/>
  <c r="AF647" i="17" s="1"/>
  <c r="DG653" i="4"/>
  <c r="D656" i="17"/>
  <c r="D660" i="17"/>
  <c r="DK663" i="4"/>
  <c r="F684" i="17"/>
  <c r="DG684" i="4"/>
  <c r="A692" i="4"/>
  <c r="D696" i="17"/>
  <c r="DW704" i="4"/>
  <c r="G706" i="17"/>
  <c r="DF709" i="4"/>
  <c r="G712" i="17"/>
  <c r="G567" i="17"/>
  <c r="C713" i="17"/>
  <c r="DQ532" i="4"/>
  <c r="C532" i="17"/>
  <c r="AF532" i="17" s="1"/>
  <c r="DV532" i="4"/>
  <c r="DT532" i="4"/>
  <c r="DS532" i="4"/>
  <c r="DR532" i="4"/>
  <c r="DP532" i="4"/>
  <c r="DL532" i="4"/>
  <c r="F544" i="17"/>
  <c r="G546" i="17"/>
  <c r="DW547" i="4"/>
  <c r="DV547" i="4"/>
  <c r="DU547" i="4"/>
  <c r="DT547" i="4"/>
  <c r="Z547" i="4"/>
  <c r="DQ547" i="4"/>
  <c r="DG561" i="4"/>
  <c r="E564" i="4"/>
  <c r="DS564" i="4"/>
  <c r="A577" i="4"/>
  <c r="F577" i="17"/>
  <c r="DI577" i="4"/>
  <c r="DI581" i="4"/>
  <c r="DW584" i="4"/>
  <c r="DK590" i="4"/>
  <c r="E596" i="4"/>
  <c r="F596" i="17"/>
  <c r="A596" i="17" s="1"/>
  <c r="DK596" i="4"/>
  <c r="G607" i="17"/>
  <c r="DT607" i="4"/>
  <c r="A613" i="4"/>
  <c r="F613" i="17"/>
  <c r="DG613" i="4"/>
  <c r="DS616" i="4"/>
  <c r="DU620" i="4"/>
  <c r="E646" i="4"/>
  <c r="A646" i="4"/>
  <c r="F646" i="17"/>
  <c r="D647" i="17"/>
  <c r="DI653" i="4"/>
  <c r="E656" i="4"/>
  <c r="F656" i="17"/>
  <c r="E660" i="4"/>
  <c r="A660" i="4"/>
  <c r="F660" i="17"/>
  <c r="DL663" i="4"/>
  <c r="DG678" i="4"/>
  <c r="G684" i="17"/>
  <c r="DH684" i="4"/>
  <c r="F687" i="17"/>
  <c r="DJ687" i="4"/>
  <c r="E696" i="4"/>
  <c r="F701" i="17"/>
  <c r="DG701" i="4"/>
  <c r="F709" i="17"/>
  <c r="DG709" i="4"/>
  <c r="F507" i="17"/>
  <c r="C653" i="17"/>
  <c r="G544" i="17"/>
  <c r="F561" i="17"/>
  <c r="DJ561" i="4"/>
  <c r="DV564" i="4"/>
  <c r="DS577" i="4"/>
  <c r="A581" i="4"/>
  <c r="DK581" i="4"/>
  <c r="DX584" i="4"/>
  <c r="DY584" i="4" s="1"/>
  <c r="A590" i="4"/>
  <c r="DL590" i="4"/>
  <c r="DK594" i="4"/>
  <c r="G596" i="17"/>
  <c r="DL596" i="4"/>
  <c r="DW607" i="4"/>
  <c r="G613" i="17"/>
  <c r="DH613" i="4"/>
  <c r="DU616" i="4"/>
  <c r="DV620" i="4"/>
  <c r="G646" i="17"/>
  <c r="F647" i="17"/>
  <c r="DX653" i="4"/>
  <c r="DY653" i="4" s="1"/>
  <c r="G656" i="17"/>
  <c r="G660" i="17"/>
  <c r="DN663" i="4"/>
  <c r="C665" i="17"/>
  <c r="DN665" i="4"/>
  <c r="DL665" i="4"/>
  <c r="DK665" i="4"/>
  <c r="Z665" i="4"/>
  <c r="DJ665" i="4"/>
  <c r="X665" i="4"/>
  <c r="DI665" i="4"/>
  <c r="DF665" i="4"/>
  <c r="DK684" i="4"/>
  <c r="G687" i="17"/>
  <c r="DO687" i="4"/>
  <c r="DJ694" i="4"/>
  <c r="DW694" i="4"/>
  <c r="DV694" i="4"/>
  <c r="C694" i="17"/>
  <c r="AF694" i="17" s="1"/>
  <c r="DU694" i="4"/>
  <c r="DT694" i="4"/>
  <c r="DS694" i="4"/>
  <c r="DR694" i="4"/>
  <c r="DQ694" i="4"/>
  <c r="DP694" i="4"/>
  <c r="DM694" i="4"/>
  <c r="DI701" i="4"/>
  <c r="E704" i="4"/>
  <c r="DF704" i="4"/>
  <c r="G709" i="17"/>
  <c r="DH709" i="4"/>
  <c r="C517" i="17"/>
  <c r="C564" i="17"/>
  <c r="G629" i="17"/>
  <c r="F635" i="17"/>
  <c r="D653" i="17"/>
  <c r="C704" i="17"/>
  <c r="AF704" i="17" s="1"/>
  <c r="C508" i="17"/>
  <c r="AF508" i="17" s="1"/>
  <c r="A517" i="4"/>
  <c r="DF517" i="4"/>
  <c r="DG519" i="4"/>
  <c r="DX519" i="4"/>
  <c r="DY519" i="4" s="1"/>
  <c r="DW519" i="4"/>
  <c r="DV519" i="4"/>
  <c r="DU519" i="4"/>
  <c r="DR519" i="4"/>
  <c r="DF532" i="4"/>
  <c r="G561" i="17"/>
  <c r="DK561" i="4"/>
  <c r="DT577" i="4"/>
  <c r="DN590" i="4"/>
  <c r="D594" i="17"/>
  <c r="DU596" i="4"/>
  <c r="DX607" i="4"/>
  <c r="DY607" i="4" s="1"/>
  <c r="DJ613" i="4"/>
  <c r="DW620" i="4"/>
  <c r="A633" i="4"/>
  <c r="E633" i="4"/>
  <c r="G647" i="17"/>
  <c r="DO663" i="4"/>
  <c r="D665" i="17"/>
  <c r="DG665" i="4"/>
  <c r="A678" i="4"/>
  <c r="DW679" i="4"/>
  <c r="DT679" i="4"/>
  <c r="DS679" i="4"/>
  <c r="DR679" i="4"/>
  <c r="DQ679" i="4"/>
  <c r="DP679" i="4"/>
  <c r="DN679" i="4"/>
  <c r="DM679" i="4"/>
  <c r="Z679" i="4"/>
  <c r="DL679" i="4"/>
  <c r="X679" i="4"/>
  <c r="DI679" i="4"/>
  <c r="A681" i="4"/>
  <c r="C682" i="17"/>
  <c r="DW682" i="4"/>
  <c r="DU682" i="4"/>
  <c r="DT682" i="4"/>
  <c r="DS682" i="4"/>
  <c r="DQ682" i="4"/>
  <c r="DN682" i="4"/>
  <c r="DL684" i="4"/>
  <c r="DQ687" i="4"/>
  <c r="D694" i="17"/>
  <c r="DK701" i="4"/>
  <c r="DG704" i="4"/>
  <c r="DI709" i="4"/>
  <c r="D517" i="17"/>
  <c r="D564" i="17"/>
  <c r="F653" i="17"/>
  <c r="D704" i="17"/>
  <c r="DN504" i="4"/>
  <c r="DQ505" i="4"/>
  <c r="D508" i="17"/>
  <c r="DF509" i="4"/>
  <c r="DG517" i="4"/>
  <c r="DG532" i="4"/>
  <c r="DN547" i="4"/>
  <c r="DN557" i="4"/>
  <c r="DT557" i="4"/>
  <c r="DS557" i="4"/>
  <c r="DQ557" i="4"/>
  <c r="DP557" i="4"/>
  <c r="DO557" i="4"/>
  <c r="X557" i="4"/>
  <c r="DM557" i="4"/>
  <c r="C557" i="17"/>
  <c r="DJ557" i="4"/>
  <c r="DI557" i="4"/>
  <c r="DF557" i="4"/>
  <c r="DG557" i="4"/>
  <c r="DL561" i="4"/>
  <c r="DF565" i="4"/>
  <c r="DX565" i="4"/>
  <c r="DY565" i="4" s="1"/>
  <c r="DW565" i="4"/>
  <c r="DV565" i="4"/>
  <c r="DU565" i="4"/>
  <c r="DT565" i="4"/>
  <c r="DP565" i="4"/>
  <c r="DU577" i="4"/>
  <c r="C582" i="17"/>
  <c r="AF582" i="17" s="1"/>
  <c r="DX582" i="4"/>
  <c r="DY582" i="4" s="1"/>
  <c r="DW582" i="4"/>
  <c r="DV582" i="4"/>
  <c r="DU582" i="4"/>
  <c r="DT582" i="4"/>
  <c r="DQ582" i="4"/>
  <c r="DP582" i="4"/>
  <c r="DW585" i="4"/>
  <c r="DV585" i="4"/>
  <c r="DU585" i="4"/>
  <c r="DT585" i="4"/>
  <c r="DS585" i="4"/>
  <c r="DQ585" i="4"/>
  <c r="DP585" i="4"/>
  <c r="DO585" i="4"/>
  <c r="DL585" i="4"/>
  <c r="Z585" i="4"/>
  <c r="A588" i="4"/>
  <c r="X590" i="4"/>
  <c r="DO590" i="4"/>
  <c r="DW596" i="4"/>
  <c r="C601" i="17"/>
  <c r="DX601" i="4"/>
  <c r="DY601" i="4" s="1"/>
  <c r="DW601" i="4"/>
  <c r="DV601" i="4"/>
  <c r="Z601" i="4"/>
  <c r="DU601" i="4"/>
  <c r="X601" i="4"/>
  <c r="DR601" i="4"/>
  <c r="DP601" i="4"/>
  <c r="DK613" i="4"/>
  <c r="DG617" i="4"/>
  <c r="DV617" i="4"/>
  <c r="DT617" i="4"/>
  <c r="DS617" i="4"/>
  <c r="DR617" i="4"/>
  <c r="DQ617" i="4"/>
  <c r="DN617" i="4"/>
  <c r="Z617" i="4"/>
  <c r="DW648" i="4"/>
  <c r="X653" i="4"/>
  <c r="DU654" i="4"/>
  <c r="C654" i="17"/>
  <c r="AF654" i="17" s="1"/>
  <c r="DG654" i="4"/>
  <c r="X663" i="4"/>
  <c r="DP663" i="4"/>
  <c r="E665" i="4"/>
  <c r="F665" i="17"/>
  <c r="DH665" i="4"/>
  <c r="DP675" i="4"/>
  <c r="DF679" i="4"/>
  <c r="D682" i="17"/>
  <c r="DM684" i="4"/>
  <c r="DS687" i="4"/>
  <c r="E694" i="4"/>
  <c r="F694" i="17"/>
  <c r="DG694" i="4"/>
  <c r="DL701" i="4"/>
  <c r="DN704" i="4"/>
  <c r="DK709" i="4"/>
  <c r="F517" i="17"/>
  <c r="A517" i="17" s="1"/>
  <c r="F519" i="17"/>
  <c r="G560" i="17"/>
  <c r="F564" i="17"/>
  <c r="G653" i="17"/>
  <c r="F704" i="17"/>
  <c r="J539" i="4"/>
  <c r="DJ502" i="4"/>
  <c r="E508" i="4"/>
  <c r="E508" i="17" s="1"/>
  <c r="F508" i="17"/>
  <c r="A508" i="17" s="1"/>
  <c r="F512" i="17"/>
  <c r="D513" i="17"/>
  <c r="D514" i="17"/>
  <c r="DH517" i="4"/>
  <c r="DH532" i="4"/>
  <c r="DP547" i="4"/>
  <c r="DK552" i="4"/>
  <c r="C552" i="17"/>
  <c r="DX552" i="4"/>
  <c r="DY552" i="4" s="1"/>
  <c r="D557" i="17"/>
  <c r="DM561" i="4"/>
  <c r="DV577" i="4"/>
  <c r="D582" i="17"/>
  <c r="DR582" i="4"/>
  <c r="DF585" i="4"/>
  <c r="Z590" i="4"/>
  <c r="F594" i="17"/>
  <c r="DX596" i="4"/>
  <c r="DY596" i="4" s="1"/>
  <c r="D601" i="17"/>
  <c r="DL613" i="4"/>
  <c r="DH617" i="4"/>
  <c r="E642" i="4"/>
  <c r="A642" i="4"/>
  <c r="DX648" i="4"/>
  <c r="DY648" i="4" s="1"/>
  <c r="D654" i="17"/>
  <c r="Z663" i="4"/>
  <c r="DQ663" i="4"/>
  <c r="DG679" i="4"/>
  <c r="X684" i="4"/>
  <c r="DN684" i="4"/>
  <c r="DT687" i="4"/>
  <c r="DN701" i="4"/>
  <c r="DP704" i="4"/>
  <c r="DL709" i="4"/>
  <c r="G517" i="17"/>
  <c r="G564" i="17"/>
  <c r="C576" i="17"/>
  <c r="G704" i="17"/>
  <c r="J509" i="4"/>
  <c r="AC509" i="4" s="1"/>
  <c r="K509" i="4" s="1"/>
  <c r="E505" i="4"/>
  <c r="G508" i="17"/>
  <c r="DR509" i="4"/>
  <c r="A514" i="4"/>
  <c r="DI517" i="4"/>
  <c r="DU525" i="4"/>
  <c r="DS525" i="4"/>
  <c r="C525" i="17"/>
  <c r="AF525" i="17" s="1"/>
  <c r="DR525" i="4"/>
  <c r="DQ525" i="4"/>
  <c r="DP525" i="4"/>
  <c r="DL525" i="4"/>
  <c r="DI532" i="4"/>
  <c r="DR547" i="4"/>
  <c r="D552" i="17"/>
  <c r="F557" i="17"/>
  <c r="E557" i="4"/>
  <c r="DN561" i="4"/>
  <c r="E565" i="4"/>
  <c r="G571" i="17"/>
  <c r="DW577" i="4"/>
  <c r="A582" i="4"/>
  <c r="F582" i="17"/>
  <c r="E582" i="4"/>
  <c r="E582" i="17" s="1"/>
  <c r="E585" i="4"/>
  <c r="F585" i="17"/>
  <c r="D587" i="17"/>
  <c r="DJ591" i="4"/>
  <c r="DW591" i="4"/>
  <c r="DT591" i="4"/>
  <c r="G594" i="17"/>
  <c r="F601" i="17"/>
  <c r="D611" i="17"/>
  <c r="DM613" i="4"/>
  <c r="DK615" i="4"/>
  <c r="X615" i="4"/>
  <c r="DJ615" i="4"/>
  <c r="DI615" i="4"/>
  <c r="DH615" i="4"/>
  <c r="DG615" i="4"/>
  <c r="DF615" i="4"/>
  <c r="DG621" i="4"/>
  <c r="DX621" i="4"/>
  <c r="DY621" i="4" s="1"/>
  <c r="DW621" i="4"/>
  <c r="DV621" i="4"/>
  <c r="DU621" i="4"/>
  <c r="DR621" i="4"/>
  <c r="F654" i="17"/>
  <c r="DR663" i="4"/>
  <c r="A679" i="4"/>
  <c r="A682" i="4"/>
  <c r="F682" i="17"/>
  <c r="Z684" i="4"/>
  <c r="DO684" i="4"/>
  <c r="Z687" i="4"/>
  <c r="DX691" i="4"/>
  <c r="DY691" i="4" s="1"/>
  <c r="DW691" i="4"/>
  <c r="DR691" i="4"/>
  <c r="DH691" i="4"/>
  <c r="Z701" i="4"/>
  <c r="DO701" i="4"/>
  <c r="DQ704" i="4"/>
  <c r="DW707" i="4"/>
  <c r="X709" i="4"/>
  <c r="DT709" i="4"/>
  <c r="C502" i="17"/>
  <c r="D576" i="17"/>
  <c r="G590" i="17"/>
  <c r="G622" i="17"/>
  <c r="G690" i="17"/>
  <c r="A502" i="4"/>
  <c r="DS509" i="4"/>
  <c r="DJ517" i="4"/>
  <c r="D525" i="17"/>
  <c r="DJ532" i="4"/>
  <c r="DS547" i="4"/>
  <c r="G557" i="17"/>
  <c r="DO561" i="4"/>
  <c r="C574" i="17"/>
  <c r="DT574" i="4"/>
  <c r="Z574" i="4"/>
  <c r="DR574" i="4"/>
  <c r="X574" i="4"/>
  <c r="DQ574" i="4"/>
  <c r="DP574" i="4"/>
  <c r="DX577" i="4"/>
  <c r="DY577" i="4" s="1"/>
  <c r="D591" i="17"/>
  <c r="C597" i="17"/>
  <c r="AF597" i="17" s="1"/>
  <c r="Z597" i="4"/>
  <c r="A603" i="4"/>
  <c r="E611" i="4"/>
  <c r="F611" i="17"/>
  <c r="DN613" i="4"/>
  <c r="DV649" i="4"/>
  <c r="G654" i="17"/>
  <c r="DS663" i="4"/>
  <c r="F675" i="17"/>
  <c r="A681" i="17"/>
  <c r="DP684" i="4"/>
  <c r="DI691" i="4"/>
  <c r="X704" i="4"/>
  <c r="DR704" i="4"/>
  <c r="D707" i="17"/>
  <c r="DU709" i="4"/>
  <c r="D502" i="17"/>
  <c r="C504" i="17"/>
  <c r="F513" i="17"/>
  <c r="A513" i="17" s="1"/>
  <c r="D531" i="17"/>
  <c r="F576" i="17"/>
  <c r="G620" i="17"/>
  <c r="C648" i="17"/>
  <c r="C707" i="17"/>
  <c r="A508" i="4"/>
  <c r="DT509" i="4"/>
  <c r="X517" i="4"/>
  <c r="DK517" i="4"/>
  <c r="E525" i="4"/>
  <c r="E525" i="17" s="1"/>
  <c r="F525" i="17"/>
  <c r="DK532" i="4"/>
  <c r="F552" i="17"/>
  <c r="D555" i="17"/>
  <c r="DP561" i="4"/>
  <c r="D574" i="17"/>
  <c r="D597" i="17"/>
  <c r="DQ609" i="4"/>
  <c r="C609" i="17"/>
  <c r="G611" i="17"/>
  <c r="DO613" i="4"/>
  <c r="DN624" i="4"/>
  <c r="DK624" i="4"/>
  <c r="X624" i="4"/>
  <c r="DJ624" i="4"/>
  <c r="DI624" i="4"/>
  <c r="DH624" i="4"/>
  <c r="DG624" i="4"/>
  <c r="DF624" i="4"/>
  <c r="C639" i="17"/>
  <c r="AF639" i="17" s="1"/>
  <c r="DU663" i="4"/>
  <c r="E666" i="4"/>
  <c r="G675" i="17"/>
  <c r="DR684" i="4"/>
  <c r="DJ691" i="4"/>
  <c r="DV704" i="4"/>
  <c r="E707" i="4"/>
  <c r="F707" i="17"/>
  <c r="DI707" i="4"/>
  <c r="F502" i="17"/>
  <c r="D504" i="17"/>
  <c r="G576" i="17"/>
  <c r="D648" i="17"/>
  <c r="DN502" i="4"/>
  <c r="DG504" i="4"/>
  <c r="DK505" i="4"/>
  <c r="A509" i="4"/>
  <c r="DU509" i="4"/>
  <c r="DM517" i="4"/>
  <c r="A519" i="4"/>
  <c r="DO519" i="4"/>
  <c r="G525" i="17"/>
  <c r="DF525" i="4"/>
  <c r="DN532" i="4"/>
  <c r="X547" i="4"/>
  <c r="G552" i="17"/>
  <c r="DH552" i="4"/>
  <c r="DX558" i="4"/>
  <c r="DY558" i="4" s="1"/>
  <c r="C558" i="17"/>
  <c r="AF558" i="17" s="1"/>
  <c r="DI565" i="4"/>
  <c r="DM574" i="4"/>
  <c r="DG578" i="4"/>
  <c r="DX578" i="4"/>
  <c r="DY578" i="4" s="1"/>
  <c r="DW578" i="4"/>
  <c r="DV578" i="4"/>
  <c r="DU578" i="4"/>
  <c r="Z578" i="4"/>
  <c r="DT578" i="4"/>
  <c r="X578" i="4"/>
  <c r="DQ578" i="4"/>
  <c r="DJ585" i="4"/>
  <c r="F591" i="17"/>
  <c r="DN594" i="4"/>
  <c r="DG597" i="4"/>
  <c r="D609" i="17"/>
  <c r="DP613" i="4"/>
  <c r="DM615" i="4"/>
  <c r="DL617" i="4"/>
  <c r="DF621" i="4"/>
  <c r="G626" i="17"/>
  <c r="C627" i="17"/>
  <c r="AF627" i="17" s="1"/>
  <c r="DK634" i="4"/>
  <c r="C634" i="17"/>
  <c r="DX634" i="4"/>
  <c r="DY634" i="4" s="1"/>
  <c r="DW634" i="4"/>
  <c r="DV634" i="4"/>
  <c r="DU634" i="4"/>
  <c r="DT634" i="4"/>
  <c r="DS634" i="4"/>
  <c r="DR634" i="4"/>
  <c r="DO634" i="4"/>
  <c r="C636" i="17"/>
  <c r="AF636" i="17" s="1"/>
  <c r="DX636" i="4"/>
  <c r="DY636" i="4" s="1"/>
  <c r="DW636" i="4"/>
  <c r="DV636" i="4"/>
  <c r="D639" i="17"/>
  <c r="DF643" i="4"/>
  <c r="C643" i="17"/>
  <c r="AF643" i="17" s="1"/>
  <c r="DM654" i="4"/>
  <c r="A658" i="4"/>
  <c r="DV663" i="4"/>
  <c r="DH675" i="4"/>
  <c r="DV679" i="4"/>
  <c r="DH682" i="4"/>
  <c r="DT684" i="4"/>
  <c r="E688" i="4"/>
  <c r="A688" i="4"/>
  <c r="DK691" i="4"/>
  <c r="Z694" i="4"/>
  <c r="DO694" i="4"/>
  <c r="C702" i="17"/>
  <c r="DX704" i="4"/>
  <c r="DY704" i="4" s="1"/>
  <c r="G707" i="17"/>
  <c r="DJ707" i="4"/>
  <c r="G502" i="17"/>
  <c r="F504" i="17"/>
  <c r="G537" i="17"/>
  <c r="F648" i="17"/>
  <c r="J598" i="4"/>
  <c r="AC598" i="4" s="1"/>
  <c r="K598" i="4" s="1"/>
  <c r="DL514" i="4"/>
  <c r="DT518" i="4"/>
  <c r="DR526" i="4"/>
  <c r="DU527" i="4"/>
  <c r="A529" i="4"/>
  <c r="DR533" i="4"/>
  <c r="DT534" i="4"/>
  <c r="DT537" i="4"/>
  <c r="DW544" i="4"/>
  <c r="G572" i="17"/>
  <c r="G577" i="17"/>
  <c r="DV587" i="4"/>
  <c r="DF593" i="4"/>
  <c r="DG600" i="4"/>
  <c r="DT602" i="4"/>
  <c r="F604" i="17"/>
  <c r="C610" i="17"/>
  <c r="DV611" i="4"/>
  <c r="DW625" i="4"/>
  <c r="E644" i="4"/>
  <c r="D659" i="17"/>
  <c r="C661" i="17"/>
  <c r="DG661" i="4"/>
  <c r="G665" i="17"/>
  <c r="DK667" i="4"/>
  <c r="C667" i="17"/>
  <c r="A672" i="4"/>
  <c r="F672" i="17"/>
  <c r="A672" i="17" s="1"/>
  <c r="DW692" i="4"/>
  <c r="DW696" i="4"/>
  <c r="DI696" i="4"/>
  <c r="D700" i="17"/>
  <c r="C705" i="17"/>
  <c r="AF705" i="17" s="1"/>
  <c r="C600" i="17"/>
  <c r="AF600" i="17" s="1"/>
  <c r="DJ522" i="4"/>
  <c r="DU526" i="4"/>
  <c r="E531" i="4"/>
  <c r="DV533" i="4"/>
  <c r="DW534" i="4"/>
  <c r="E584" i="4"/>
  <c r="DW602" i="4"/>
  <c r="A604" i="4"/>
  <c r="A608" i="4"/>
  <c r="DI619" i="4"/>
  <c r="A620" i="4"/>
  <c r="F625" i="17"/>
  <c r="E636" i="4"/>
  <c r="DT638" i="4"/>
  <c r="C645" i="17"/>
  <c r="E651" i="4"/>
  <c r="E651" i="17" s="1"/>
  <c r="F667" i="17"/>
  <c r="C674" i="17"/>
  <c r="AF674" i="17" s="1"/>
  <c r="DH676" i="4"/>
  <c r="D689" i="17"/>
  <c r="G700" i="17"/>
  <c r="E703" i="4"/>
  <c r="G705" i="17"/>
  <c r="C708" i="17"/>
  <c r="AF708" i="17" s="1"/>
  <c r="D533" i="17"/>
  <c r="D553" i="17"/>
  <c r="DL522" i="4"/>
  <c r="DV526" i="4"/>
  <c r="DR528" i="4"/>
  <c r="DW533" i="4"/>
  <c r="DP538" i="4"/>
  <c r="DF538" i="4"/>
  <c r="E553" i="4"/>
  <c r="E553" i="17" s="1"/>
  <c r="A557" i="4"/>
  <c r="A592" i="4"/>
  <c r="E612" i="4"/>
  <c r="G625" i="17"/>
  <c r="E631" i="4"/>
  <c r="D632" i="17"/>
  <c r="DV641" i="4"/>
  <c r="D645" i="17"/>
  <c r="C652" i="17"/>
  <c r="AF652" i="17" s="1"/>
  <c r="F655" i="17"/>
  <c r="DG662" i="4"/>
  <c r="G667" i="17"/>
  <c r="D674" i="17"/>
  <c r="DI676" i="4"/>
  <c r="DG693" i="4"/>
  <c r="DH699" i="4"/>
  <c r="C699" i="17"/>
  <c r="D708" i="17"/>
  <c r="A712" i="4"/>
  <c r="A713" i="4"/>
  <c r="F573" i="17"/>
  <c r="C614" i="17"/>
  <c r="F652" i="17"/>
  <c r="A652" i="17" s="1"/>
  <c r="A515" i="4"/>
  <c r="DM522" i="4"/>
  <c r="DW526" i="4"/>
  <c r="DX533" i="4"/>
  <c r="DY533" i="4" s="1"/>
  <c r="DG538" i="4"/>
  <c r="A553" i="4"/>
  <c r="A562" i="4"/>
  <c r="E570" i="4"/>
  <c r="DF570" i="4"/>
  <c r="A573" i="4"/>
  <c r="C588" i="17"/>
  <c r="DN606" i="4"/>
  <c r="D652" i="17"/>
  <c r="G655" i="17"/>
  <c r="DI657" i="4"/>
  <c r="D662" i="17"/>
  <c r="DI662" i="4"/>
  <c r="DF674" i="4"/>
  <c r="E676" i="4"/>
  <c r="DJ676" i="4"/>
  <c r="A689" i="4"/>
  <c r="DF693" i="4"/>
  <c r="A696" i="4"/>
  <c r="C697" i="17"/>
  <c r="DN697" i="4"/>
  <c r="D699" i="17"/>
  <c r="DG699" i="4"/>
  <c r="DG708" i="4"/>
  <c r="D614" i="17"/>
  <c r="C632" i="17"/>
  <c r="G652" i="17"/>
  <c r="DN522" i="4"/>
  <c r="E528" i="4"/>
  <c r="DL535" i="4"/>
  <c r="E538" i="4"/>
  <c r="DI538" i="4"/>
  <c r="DQ541" i="4"/>
  <c r="A545" i="4"/>
  <c r="A584" i="4"/>
  <c r="D588" i="17"/>
  <c r="DK592" i="4"/>
  <c r="A619" i="4"/>
  <c r="DJ619" i="4"/>
  <c r="A632" i="4"/>
  <c r="F632" i="17"/>
  <c r="A636" i="4"/>
  <c r="DX641" i="4"/>
  <c r="DY641" i="4" s="1"/>
  <c r="A645" i="4"/>
  <c r="F645" i="17"/>
  <c r="DG664" i="4"/>
  <c r="C664" i="17"/>
  <c r="AF664" i="17" s="1"/>
  <c r="A667" i="4"/>
  <c r="F674" i="17"/>
  <c r="DP685" i="4"/>
  <c r="DH692" i="4"/>
  <c r="E693" i="4"/>
  <c r="D697" i="17"/>
  <c r="E699" i="4"/>
  <c r="F699" i="17"/>
  <c r="A703" i="4"/>
  <c r="F708" i="17"/>
  <c r="C535" i="17"/>
  <c r="AF535" i="17" s="1"/>
  <c r="F555" i="17"/>
  <c r="F614" i="17"/>
  <c r="C641" i="17"/>
  <c r="G673" i="17"/>
  <c r="C685" i="17"/>
  <c r="AF685" i="17" s="1"/>
  <c r="DO515" i="4"/>
  <c r="DF520" i="4"/>
  <c r="DO522" i="4"/>
  <c r="DG528" i="4"/>
  <c r="DJ538" i="4"/>
  <c r="DF541" i="4"/>
  <c r="DF545" i="4"/>
  <c r="G570" i="17"/>
  <c r="DH608" i="4"/>
  <c r="DF614" i="4"/>
  <c r="DK619" i="4"/>
  <c r="G632" i="17"/>
  <c r="DP638" i="4"/>
  <c r="A641" i="4"/>
  <c r="G645" i="17"/>
  <c r="A652" i="4"/>
  <c r="A662" i="4"/>
  <c r="F662" i="17"/>
  <c r="G674" i="17"/>
  <c r="DI681" i="4"/>
  <c r="D692" i="17"/>
  <c r="E697" i="4"/>
  <c r="F697" i="17"/>
  <c r="G699" i="17"/>
  <c r="G708" i="17"/>
  <c r="G518" i="17"/>
  <c r="D535" i="17"/>
  <c r="G555" i="17"/>
  <c r="F584" i="17"/>
  <c r="G614" i="17"/>
  <c r="D641" i="17"/>
  <c r="D685" i="17"/>
  <c r="DP515" i="4"/>
  <c r="DH520" i="4"/>
  <c r="DG520" i="4"/>
  <c r="DP522" i="4"/>
  <c r="E524" i="4"/>
  <c r="DP524" i="4"/>
  <c r="DH528" i="4"/>
  <c r="E535" i="4"/>
  <c r="DM535" i="4"/>
  <c r="DK538" i="4"/>
  <c r="DG541" i="4"/>
  <c r="DI545" i="4"/>
  <c r="J570" i="4"/>
  <c r="D570" i="11" s="1"/>
  <c r="DS575" i="4"/>
  <c r="F588" i="17"/>
  <c r="A588" i="17" s="1"/>
  <c r="DK588" i="4"/>
  <c r="DS608" i="4"/>
  <c r="DG614" i="4"/>
  <c r="DL619" i="4"/>
  <c r="A624" i="4"/>
  <c r="DU626" i="4"/>
  <c r="DO633" i="4"/>
  <c r="DN637" i="4"/>
  <c r="C637" i="17"/>
  <c r="AF637" i="17" s="1"/>
  <c r="DQ638" i="4"/>
  <c r="A655" i="4"/>
  <c r="G662" i="17"/>
  <c r="A676" i="4"/>
  <c r="DF677" i="4"/>
  <c r="C677" i="17"/>
  <c r="DJ677" i="4"/>
  <c r="DN690" i="4"/>
  <c r="G697" i="17"/>
  <c r="F535" i="17"/>
  <c r="G584" i="17"/>
  <c r="F641" i="17"/>
  <c r="C662" i="17"/>
  <c r="AF662" i="17" s="1"/>
  <c r="DQ515" i="4"/>
  <c r="DI520" i="4"/>
  <c r="DQ522" i="4"/>
  <c r="DQ524" i="4"/>
  <c r="DN526" i="4"/>
  <c r="DI528" i="4"/>
  <c r="E534" i="4"/>
  <c r="DN535" i="4"/>
  <c r="DM538" i="4"/>
  <c r="A541" i="4"/>
  <c r="DI541" i="4"/>
  <c r="DU545" i="4"/>
  <c r="C548" i="17"/>
  <c r="AF548" i="17" s="1"/>
  <c r="DU566" i="4"/>
  <c r="C566" i="17"/>
  <c r="DF566" i="4"/>
  <c r="A570" i="4"/>
  <c r="DG571" i="4"/>
  <c r="DN573" i="4"/>
  <c r="C583" i="17"/>
  <c r="G588" i="17"/>
  <c r="DL588" i="4"/>
  <c r="DF592" i="4"/>
  <c r="E603" i="4"/>
  <c r="DF603" i="4"/>
  <c r="G608" i="17"/>
  <c r="DT608" i="4"/>
  <c r="A614" i="4"/>
  <c r="DH614" i="4"/>
  <c r="DH618" i="4"/>
  <c r="C618" i="17"/>
  <c r="AF618" i="17" s="1"/>
  <c r="DM619" i="4"/>
  <c r="DG626" i="4"/>
  <c r="D637" i="17"/>
  <c r="DS638" i="4"/>
  <c r="C642" i="17"/>
  <c r="AF642" i="17" s="1"/>
  <c r="DX646" i="4"/>
  <c r="DY646" i="4" s="1"/>
  <c r="DH652" i="4"/>
  <c r="D677" i="17"/>
  <c r="DK677" i="4"/>
  <c r="DL681" i="4"/>
  <c r="C686" i="17"/>
  <c r="DF690" i="4"/>
  <c r="F692" i="17"/>
  <c r="D710" i="17"/>
  <c r="DG710" i="4"/>
  <c r="C515" i="17"/>
  <c r="AF515" i="17" s="1"/>
  <c r="G535" i="17"/>
  <c r="C537" i="17"/>
  <c r="C622" i="17"/>
  <c r="AF622" i="17" s="1"/>
  <c r="G641" i="17"/>
  <c r="DR515" i="4"/>
  <c r="E520" i="4"/>
  <c r="DK520" i="4"/>
  <c r="DR522" i="4"/>
  <c r="DR524" i="4"/>
  <c r="DJ528" i="4"/>
  <c r="DF534" i="4"/>
  <c r="DO535" i="4"/>
  <c r="DX538" i="4"/>
  <c r="DY538" i="4" s="1"/>
  <c r="DT541" i="4"/>
  <c r="D544" i="17"/>
  <c r="DF544" i="4"/>
  <c r="DV545" i="4"/>
  <c r="D548" i="17"/>
  <c r="DW548" i="4"/>
  <c r="DN554" i="4"/>
  <c r="C554" i="17"/>
  <c r="DF554" i="4"/>
  <c r="D566" i="17"/>
  <c r="DS566" i="4"/>
  <c r="DP568" i="4"/>
  <c r="A571" i="4"/>
  <c r="DI571" i="4"/>
  <c r="DO573" i="4"/>
  <c r="DF575" i="4"/>
  <c r="DG579" i="4"/>
  <c r="C579" i="17"/>
  <c r="AF579" i="17" s="1"/>
  <c r="D583" i="17"/>
  <c r="DG583" i="4"/>
  <c r="DM588" i="4"/>
  <c r="DL592" i="4"/>
  <c r="C599" i="17"/>
  <c r="AF599" i="17" s="1"/>
  <c r="DF602" i="4"/>
  <c r="DH603" i="4"/>
  <c r="DF606" i="4"/>
  <c r="DU608" i="4"/>
  <c r="DI614" i="4"/>
  <c r="D618" i="17"/>
  <c r="DN619" i="4"/>
  <c r="E626" i="4"/>
  <c r="DV626" i="4"/>
  <c r="D642" i="17"/>
  <c r="DP662" i="4"/>
  <c r="DJ666" i="4"/>
  <c r="DN674" i="4"/>
  <c r="F677" i="17"/>
  <c r="DL677" i="4"/>
  <c r="DX681" i="4"/>
  <c r="DY681" i="4" s="1"/>
  <c r="DH683" i="4"/>
  <c r="D686" i="17"/>
  <c r="DM686" i="4"/>
  <c r="DG690" i="4"/>
  <c r="G692" i="17"/>
  <c r="DF692" i="4"/>
  <c r="DP693" i="4"/>
  <c r="A697" i="4"/>
  <c r="DS697" i="4"/>
  <c r="DM699" i="4"/>
  <c r="C706" i="17"/>
  <c r="AF706" i="17" s="1"/>
  <c r="DU708" i="4"/>
  <c r="E710" i="4"/>
  <c r="F710" i="17"/>
  <c r="DV710" i="4"/>
  <c r="D515" i="17"/>
  <c r="D537" i="17"/>
  <c r="G593" i="17"/>
  <c r="A598" i="17"/>
  <c r="C606" i="17"/>
  <c r="AF606" i="17" s="1"/>
  <c r="D622" i="17"/>
  <c r="C658" i="17"/>
  <c r="AF658" i="17" s="1"/>
  <c r="J534" i="4"/>
  <c r="J636" i="4"/>
  <c r="AC636" i="4" s="1"/>
  <c r="K636" i="4" s="1"/>
  <c r="J554" i="4"/>
  <c r="J505" i="4"/>
  <c r="M505" i="4" s="1"/>
  <c r="J540" i="4"/>
  <c r="D540" i="11" s="1"/>
  <c r="J583" i="4"/>
  <c r="AC583" i="4" s="1"/>
  <c r="K583" i="4" s="1"/>
  <c r="J588" i="4"/>
  <c r="AC588" i="4" s="1"/>
  <c r="K588" i="4" s="1"/>
  <c r="J532" i="4"/>
  <c r="AC532" i="4" s="1"/>
  <c r="K532" i="4" s="1"/>
  <c r="J525" i="4"/>
  <c r="AC525" i="4" s="1"/>
  <c r="K525" i="4" s="1"/>
  <c r="J569" i="4"/>
  <c r="M569" i="4" s="1"/>
  <c r="J544" i="4"/>
  <c r="D544" i="11" s="1"/>
  <c r="J563" i="4"/>
  <c r="J639" i="4"/>
  <c r="D639" i="11" s="1"/>
  <c r="J647" i="4"/>
  <c r="D647" i="11" s="1"/>
  <c r="J665" i="4"/>
  <c r="M665" i="4" s="1"/>
  <c r="J694" i="4"/>
  <c r="M694" i="4" s="1"/>
  <c r="J700" i="4"/>
  <c r="M700" i="4" s="1"/>
  <c r="J683" i="4"/>
  <c r="J709" i="4"/>
  <c r="J562" i="4"/>
  <c r="M562" i="4" s="1"/>
  <c r="J548" i="4"/>
  <c r="M548" i="4" s="1"/>
  <c r="J609" i="4"/>
  <c r="J556" i="4"/>
  <c r="M556" i="4" s="1"/>
  <c r="J614" i="4"/>
  <c r="M614" i="4" s="1"/>
  <c r="J690" i="4"/>
  <c r="D690" i="11" s="1"/>
  <c r="J590" i="4"/>
  <c r="D590" i="11" s="1"/>
  <c r="J626" i="4"/>
  <c r="D626" i="11" s="1"/>
  <c r="J536" i="4"/>
  <c r="AC536" i="4" s="1"/>
  <c r="K536" i="4" s="1"/>
  <c r="J572" i="4"/>
  <c r="J648" i="4"/>
  <c r="J637" i="4"/>
  <c r="J698" i="4"/>
  <c r="AC698" i="4" s="1"/>
  <c r="K698" i="4" s="1"/>
  <c r="J612" i="4"/>
  <c r="J522" i="4"/>
  <c r="J597" i="4"/>
  <c r="J606" i="4"/>
  <c r="M606" i="4" s="1"/>
  <c r="J630" i="4"/>
  <c r="J646" i="4"/>
  <c r="D646" i="11" s="1"/>
  <c r="J538" i="4"/>
  <c r="D538" i="11" s="1"/>
  <c r="J651" i="4"/>
  <c r="D651" i="11" s="1"/>
  <c r="J552" i="4"/>
  <c r="M552" i="4" s="1"/>
  <c r="J591" i="4"/>
  <c r="M591" i="4" s="1"/>
  <c r="J687" i="4"/>
  <c r="J531" i="4"/>
  <c r="M531" i="4" s="1"/>
  <c r="J640" i="4"/>
  <c r="J528" i="4"/>
  <c r="J619" i="4"/>
  <c r="J703" i="4"/>
  <c r="J620" i="4"/>
  <c r="AC620" i="4" s="1"/>
  <c r="K620" i="4" s="1"/>
  <c r="J605" i="4"/>
  <c r="J680" i="4"/>
  <c r="D680" i="11" s="1"/>
  <c r="J513" i="4"/>
  <c r="M513" i="4" s="1"/>
  <c r="J617" i="4"/>
  <c r="AC617" i="4" s="1"/>
  <c r="K617" i="4" s="1"/>
  <c r="J692" i="4"/>
  <c r="D692" i="11" s="1"/>
  <c r="J693" i="4"/>
  <c r="M693" i="4" s="1"/>
  <c r="J506" i="4"/>
  <c r="J560" i="4"/>
  <c r="AC560" i="4" s="1"/>
  <c r="K560" i="4" s="1"/>
  <c r="J510" i="4"/>
  <c r="J512" i="4"/>
  <c r="AC512" i="4" s="1"/>
  <c r="K512" i="4" s="1"/>
  <c r="J537" i="4"/>
  <c r="J541" i="4"/>
  <c r="D541" i="11" s="1"/>
  <c r="J672" i="4"/>
  <c r="D672" i="11" s="1"/>
  <c r="J695" i="4"/>
  <c r="AC695" i="4" s="1"/>
  <c r="K695" i="4" s="1"/>
  <c r="J503" i="4"/>
  <c r="M503" i="4" s="1"/>
  <c r="J559" i="4"/>
  <c r="D559" i="11" s="1"/>
  <c r="J577" i="4"/>
  <c r="D577" i="11" s="1"/>
  <c r="J627" i="4"/>
  <c r="D627" i="11" s="1"/>
  <c r="J666" i="4"/>
  <c r="M666" i="4" s="1"/>
  <c r="J699" i="4"/>
  <c r="D699" i="11" s="1"/>
  <c r="J533" i="4"/>
  <c r="M533" i="4" s="1"/>
  <c r="J578" i="4"/>
  <c r="AC578" i="4" s="1"/>
  <c r="K578" i="4" s="1"/>
  <c r="J652" i="4"/>
  <c r="AC652" i="4" s="1"/>
  <c r="K652" i="4" s="1"/>
  <c r="J681" i="4"/>
  <c r="D681" i="11" s="1"/>
  <c r="J706" i="4"/>
  <c r="J712" i="4"/>
  <c r="J632" i="4"/>
  <c r="M632" i="4" s="1"/>
  <c r="J603" i="4"/>
  <c r="J607" i="4"/>
  <c r="M607" i="4" s="1"/>
  <c r="J611" i="4"/>
  <c r="J545" i="4"/>
  <c r="J581" i="4"/>
  <c r="J589" i="4"/>
  <c r="AC589" i="4" s="1"/>
  <c r="K589" i="4" s="1"/>
  <c r="J661" i="4"/>
  <c r="D661" i="11" s="1"/>
  <c r="J673" i="4"/>
  <c r="M673" i="4" s="1"/>
  <c r="J678" i="4"/>
  <c r="D678" i="11" s="1"/>
  <c r="J573" i="4"/>
  <c r="M573" i="4" s="1"/>
  <c r="J645" i="4"/>
  <c r="M645" i="4" s="1"/>
  <c r="J649" i="4"/>
  <c r="D649" i="11" s="1"/>
  <c r="J657" i="4"/>
  <c r="J713" i="4"/>
  <c r="D713" i="11" s="1"/>
  <c r="J616" i="4"/>
  <c r="D616" i="11" s="1"/>
  <c r="J624" i="4"/>
  <c r="D624" i="11" s="1"/>
  <c r="J628" i="4"/>
  <c r="J515" i="4"/>
  <c r="M515" i="4" s="1"/>
  <c r="J523" i="4"/>
  <c r="AC523" i="4" s="1"/>
  <c r="K523" i="4" s="1"/>
  <c r="J653" i="4"/>
  <c r="D653" i="11" s="1"/>
  <c r="J668" i="4"/>
  <c r="M668" i="4" s="1"/>
  <c r="J526" i="4"/>
  <c r="J542" i="4"/>
  <c r="J622" i="4"/>
  <c r="D622" i="11" s="1"/>
  <c r="J674" i="4"/>
  <c r="D674" i="11" s="1"/>
  <c r="J685" i="4"/>
  <c r="D685" i="11" s="1"/>
  <c r="J586" i="4"/>
  <c r="M586" i="4" s="1"/>
  <c r="J587" i="4"/>
  <c r="D587" i="11" s="1"/>
  <c r="J594" i="4"/>
  <c r="M594" i="4" s="1"/>
  <c r="J662" i="4"/>
  <c r="M662" i="4" s="1"/>
  <c r="J705" i="4"/>
  <c r="J543" i="4"/>
  <c r="M543" i="4" s="1"/>
  <c r="J566" i="4"/>
  <c r="J658" i="4"/>
  <c r="J676" i="4"/>
  <c r="D676" i="11" s="1"/>
  <c r="J696" i="4"/>
  <c r="M696" i="4" s="1"/>
  <c r="J585" i="4"/>
  <c r="D585" i="11" s="1"/>
  <c r="J613" i="4"/>
  <c r="D613" i="11" s="1"/>
  <c r="J638" i="4"/>
  <c r="M638" i="4" s="1"/>
  <c r="J660" i="4"/>
  <c r="J670" i="4"/>
  <c r="D670" i="11" s="1"/>
  <c r="J707" i="4"/>
  <c r="M707" i="4" s="1"/>
  <c r="J516" i="4"/>
  <c r="AC516" i="4" s="1"/>
  <c r="K516" i="4" s="1"/>
  <c r="J520" i="4"/>
  <c r="AC520" i="4" s="1"/>
  <c r="K520" i="4" s="1"/>
  <c r="J565" i="4"/>
  <c r="J643" i="4"/>
  <c r="J517" i="4"/>
  <c r="M517" i="4" s="1"/>
  <c r="J621" i="4"/>
  <c r="D621" i="11" s="1"/>
  <c r="J623" i="4"/>
  <c r="D623" i="11" s="1"/>
  <c r="J711" i="4"/>
  <c r="D711" i="11" s="1"/>
  <c r="J546" i="4"/>
  <c r="D546" i="11" s="1"/>
  <c r="J593" i="4"/>
  <c r="AC593" i="4" s="1"/>
  <c r="K593" i="4" s="1"/>
  <c r="J677" i="4"/>
  <c r="D677" i="11" s="1"/>
  <c r="J553" i="4"/>
  <c r="J568" i="4"/>
  <c r="M568" i="4" s="1"/>
  <c r="J579" i="4"/>
  <c r="D579" i="11" s="1"/>
  <c r="J701" i="4"/>
  <c r="J549" i="4"/>
  <c r="AC549" i="4" s="1"/>
  <c r="K549" i="4" s="1"/>
  <c r="J596" i="4"/>
  <c r="D596" i="11" s="1"/>
  <c r="J599" i="4"/>
  <c r="J604" i="4"/>
  <c r="M604" i="4" s="1"/>
  <c r="J656" i="4"/>
  <c r="AC656" i="4" s="1"/>
  <c r="K656" i="4" s="1"/>
  <c r="J663" i="4"/>
  <c r="D663" i="11" s="1"/>
  <c r="J507" i="4"/>
  <c r="M507" i="4" s="1"/>
  <c r="J558" i="4"/>
  <c r="D558" i="11" s="1"/>
  <c r="J564" i="4"/>
  <c r="J574" i="4"/>
  <c r="J675" i="4"/>
  <c r="J688" i="4"/>
  <c r="J704" i="4"/>
  <c r="M704" i="4" s="1"/>
  <c r="J514" i="4"/>
  <c r="J571" i="4"/>
  <c r="M571" i="4" s="1"/>
  <c r="J592" i="4"/>
  <c r="D592" i="11" s="1"/>
  <c r="J618" i="4"/>
  <c r="D618" i="11" s="1"/>
  <c r="J641" i="4"/>
  <c r="D641" i="11" s="1"/>
  <c r="E549" i="17"/>
  <c r="A530" i="17"/>
  <c r="E515" i="17"/>
  <c r="E700" i="17"/>
  <c r="E579" i="17"/>
  <c r="E675" i="17"/>
  <c r="E679" i="17"/>
  <c r="E607" i="17"/>
  <c r="E509" i="17"/>
  <c r="E708" i="17"/>
  <c r="E562" i="17"/>
  <c r="A534" i="17"/>
  <c r="E698" i="17"/>
  <c r="E662" i="17"/>
  <c r="E617" i="17"/>
  <c r="E702" i="17"/>
  <c r="E503" i="17"/>
  <c r="E689" i="17"/>
  <c r="E657" i="17"/>
  <c r="E667" i="17"/>
  <c r="E672" i="17"/>
  <c r="E687" i="17"/>
  <c r="E682" i="17"/>
  <c r="E635" i="17"/>
  <c r="E504" i="17"/>
  <c r="E546" i="17"/>
  <c r="E533" i="17"/>
  <c r="E652" i="17"/>
  <c r="E561" i="17"/>
  <c r="E575" i="17"/>
  <c r="E597" i="17"/>
  <c r="E632" i="17"/>
  <c r="E683" i="17"/>
  <c r="E709" i="17"/>
  <c r="E527" i="17"/>
  <c r="E578" i="17"/>
  <c r="E613" i="17"/>
  <c r="E618" i="17"/>
  <c r="E529" i="17"/>
  <c r="E568" i="17"/>
  <c r="E655" i="17"/>
  <c r="E604" i="17"/>
  <c r="A661" i="17"/>
  <c r="T531" i="17"/>
  <c r="T531" i="4" s="1"/>
  <c r="S531" i="17"/>
  <c r="S531" i="4" s="1"/>
  <c r="T503" i="17"/>
  <c r="T503" i="4" s="1"/>
  <c r="S503" i="17"/>
  <c r="S503" i="4" s="1"/>
  <c r="S641" i="17"/>
  <c r="S641" i="4" s="1"/>
  <c r="T641" i="17"/>
  <c r="T641" i="4" s="1"/>
  <c r="T555" i="17"/>
  <c r="T555" i="4" s="1"/>
  <c r="S555" i="17"/>
  <c r="S555" i="4" s="1"/>
  <c r="S511" i="17"/>
  <c r="S511" i="4" s="1"/>
  <c r="J511" i="17"/>
  <c r="T511" i="17"/>
  <c r="T511" i="4" s="1"/>
  <c r="J526" i="17"/>
  <c r="T526" i="17"/>
  <c r="T526" i="4" s="1"/>
  <c r="S526" i="17"/>
  <c r="S526" i="4" s="1"/>
  <c r="S534" i="17"/>
  <c r="S534" i="4" s="1"/>
  <c r="T534" i="17"/>
  <c r="T534" i="4" s="1"/>
  <c r="T574" i="17"/>
  <c r="T574" i="4" s="1"/>
  <c r="S574" i="17"/>
  <c r="S574" i="4" s="1"/>
  <c r="S501" i="17"/>
  <c r="S501" i="4" s="1"/>
  <c r="T528" i="17"/>
  <c r="T528" i="4" s="1"/>
  <c r="S528" i="17"/>
  <c r="S528" i="4" s="1"/>
  <c r="J528" i="17"/>
  <c r="S544" i="17"/>
  <c r="S544" i="4" s="1"/>
  <c r="T544" i="17"/>
  <c r="T544" i="4" s="1"/>
  <c r="S530" i="17"/>
  <c r="S530" i="4" s="1"/>
  <c r="T530" i="17"/>
  <c r="T530" i="4" s="1"/>
  <c r="T646" i="17"/>
  <c r="T646" i="4" s="1"/>
  <c r="S646" i="17"/>
  <c r="S646" i="4" s="1"/>
  <c r="J536" i="17"/>
  <c r="T551" i="17"/>
  <c r="T551" i="4" s="1"/>
  <c r="S551" i="17"/>
  <c r="S551" i="4" s="1"/>
  <c r="T554" i="17"/>
  <c r="T554" i="4" s="1"/>
  <c r="S554" i="17"/>
  <c r="S554" i="4" s="1"/>
  <c r="A505" i="17"/>
  <c r="T536" i="17"/>
  <c r="T536" i="4" s="1"/>
  <c r="S536" i="17"/>
  <c r="S536" i="4" s="1"/>
  <c r="S527" i="17"/>
  <c r="S527" i="4" s="1"/>
  <c r="T527" i="17"/>
  <c r="T527" i="4" s="1"/>
  <c r="J577" i="17"/>
  <c r="T577" i="17"/>
  <c r="T577" i="4" s="1"/>
  <c r="S577" i="17"/>
  <c r="S577" i="4" s="1"/>
  <c r="S532" i="17"/>
  <c r="S532" i="4" s="1"/>
  <c r="T532" i="17"/>
  <c r="T532" i="4" s="1"/>
  <c r="T507" i="17"/>
  <c r="T507" i="4" s="1"/>
  <c r="S507" i="17"/>
  <c r="S507" i="4" s="1"/>
  <c r="S512" i="17"/>
  <c r="S512" i="4" s="1"/>
  <c r="T512" i="17"/>
  <c r="T512" i="4" s="1"/>
  <c r="T513" i="17"/>
  <c r="T513" i="4" s="1"/>
  <c r="S513" i="17"/>
  <c r="S513" i="4" s="1"/>
  <c r="J513" i="17"/>
  <c r="S578" i="17"/>
  <c r="S578" i="4" s="1"/>
  <c r="T548" i="17"/>
  <c r="T548" i="4" s="1"/>
  <c r="S548" i="17"/>
  <c r="S548" i="4" s="1"/>
  <c r="T647" i="17"/>
  <c r="T647" i="4" s="1"/>
  <c r="S647" i="17"/>
  <c r="S647" i="4" s="1"/>
  <c r="T580" i="17"/>
  <c r="T580" i="4" s="1"/>
  <c r="S580" i="17"/>
  <c r="S580" i="4" s="1"/>
  <c r="T590" i="17"/>
  <c r="T590" i="4" s="1"/>
  <c r="S590" i="17"/>
  <c r="S590" i="4" s="1"/>
  <c r="J597" i="17"/>
  <c r="J604" i="17"/>
  <c r="S604" i="17"/>
  <c r="S604" i="4" s="1"/>
  <c r="T604" i="17"/>
  <c r="T604" i="4" s="1"/>
  <c r="T685" i="17"/>
  <c r="T685" i="4" s="1"/>
  <c r="S685" i="17"/>
  <c r="S685" i="4" s="1"/>
  <c r="S589" i="17"/>
  <c r="S589" i="4" s="1"/>
  <c r="T589" i="17"/>
  <c r="T589" i="4" s="1"/>
  <c r="T579" i="17"/>
  <c r="T579" i="4" s="1"/>
  <c r="S579" i="17"/>
  <c r="S579" i="4" s="1"/>
  <c r="T594" i="17"/>
  <c r="T594" i="4" s="1"/>
  <c r="S594" i="17"/>
  <c r="S594" i="4" s="1"/>
  <c r="T610" i="17"/>
  <c r="T610" i="4" s="1"/>
  <c r="S610" i="17"/>
  <c r="S610" i="4" s="1"/>
  <c r="S525" i="17"/>
  <c r="S525" i="4" s="1"/>
  <c r="J525" i="17"/>
  <c r="T557" i="17"/>
  <c r="T557" i="4" s="1"/>
  <c r="S557" i="17"/>
  <c r="S557" i="4" s="1"/>
  <c r="J524" i="17"/>
  <c r="J535" i="17"/>
  <c r="T609" i="17"/>
  <c r="T609" i="4" s="1"/>
  <c r="S609" i="17"/>
  <c r="S609" i="4" s="1"/>
  <c r="T635" i="17"/>
  <c r="T635" i="4" s="1"/>
  <c r="S635" i="17"/>
  <c r="S635" i="4" s="1"/>
  <c r="J635" i="17"/>
  <c r="T672" i="17"/>
  <c r="T672" i="4" s="1"/>
  <c r="S672" i="17"/>
  <c r="S672" i="4" s="1"/>
  <c r="S524" i="17"/>
  <c r="S524" i="4" s="1"/>
  <c r="S535" i="17"/>
  <c r="S535" i="4" s="1"/>
  <c r="T581" i="17"/>
  <c r="T581" i="4" s="1"/>
  <c r="S581" i="17"/>
  <c r="S581" i="4" s="1"/>
  <c r="J598" i="17"/>
  <c r="J514" i="17"/>
  <c r="T673" i="17"/>
  <c r="T673" i="4" s="1"/>
  <c r="S673" i="17"/>
  <c r="S673" i="4" s="1"/>
  <c r="J522" i="17"/>
  <c r="T623" i="17"/>
  <c r="T623" i="4" s="1"/>
  <c r="S623" i="17"/>
  <c r="S623" i="4" s="1"/>
  <c r="J537" i="17"/>
  <c r="J538" i="17"/>
  <c r="J623" i="17"/>
  <c r="T558" i="17"/>
  <c r="T558" i="4" s="1"/>
  <c r="S558" i="17"/>
  <c r="S558" i="4" s="1"/>
  <c r="T559" i="17"/>
  <c r="T559" i="4" s="1"/>
  <c r="S559" i="17"/>
  <c r="S559" i="4" s="1"/>
  <c r="J559" i="17"/>
  <c r="T607" i="17"/>
  <c r="T607" i="4" s="1"/>
  <c r="S607" i="17"/>
  <c r="S607" i="4" s="1"/>
  <c r="J607" i="17"/>
  <c r="T657" i="17"/>
  <c r="T657" i="4" s="1"/>
  <c r="T655" i="17"/>
  <c r="T655" i="4" s="1"/>
  <c r="S655" i="17"/>
  <c r="S655" i="4" s="1"/>
  <c r="T658" i="17"/>
  <c r="T658" i="4" s="1"/>
  <c r="S658" i="17"/>
  <c r="S658" i="4" s="1"/>
  <c r="T643" i="17"/>
  <c r="T643" i="4" s="1"/>
  <c r="S643" i="17"/>
  <c r="S643" i="4" s="1"/>
  <c r="J646" i="17"/>
  <c r="J655" i="17"/>
  <c r="T644" i="17"/>
  <c r="T644" i="4" s="1"/>
  <c r="S644" i="17"/>
  <c r="S644" i="4" s="1"/>
  <c r="J644" i="17"/>
  <c r="S637" i="17"/>
  <c r="S637" i="4" s="1"/>
  <c r="T637" i="17"/>
  <c r="T637" i="4" s="1"/>
  <c r="T638" i="17"/>
  <c r="T638" i="4" s="1"/>
  <c r="S638" i="17"/>
  <c r="S638" i="4" s="1"/>
  <c r="T662" i="17"/>
  <c r="T662" i="4" s="1"/>
  <c r="S662" i="17"/>
  <c r="S662" i="4" s="1"/>
  <c r="J667" i="17"/>
  <c r="T697" i="17"/>
  <c r="T697" i="4" s="1"/>
  <c r="S697" i="17"/>
  <c r="S697" i="4" s="1"/>
  <c r="T629" i="17"/>
  <c r="T629" i="4" s="1"/>
  <c r="S629" i="17"/>
  <c r="S629" i="4" s="1"/>
  <c r="T667" i="17"/>
  <c r="T667" i="4" s="1"/>
  <c r="S667" i="17"/>
  <c r="S667" i="4" s="1"/>
  <c r="J629" i="17"/>
  <c r="T682" i="17"/>
  <c r="T682" i="4" s="1"/>
  <c r="S682" i="17"/>
  <c r="S682" i="4" s="1"/>
  <c r="J682" i="17"/>
  <c r="T650" i="17"/>
  <c r="T650" i="4" s="1"/>
  <c r="S650" i="17"/>
  <c r="S650" i="4" s="1"/>
  <c r="S665" i="17"/>
  <c r="S665" i="4" s="1"/>
  <c r="T665" i="17"/>
  <c r="T665" i="4" s="1"/>
  <c r="T622" i="17"/>
  <c r="T622" i="4" s="1"/>
  <c r="S622" i="17"/>
  <c r="S622" i="4" s="1"/>
  <c r="J657" i="17"/>
  <c r="T683" i="17"/>
  <c r="T683" i="4" s="1"/>
  <c r="S683" i="17"/>
  <c r="S683" i="4" s="1"/>
  <c r="T690" i="17"/>
  <c r="T690" i="4" s="1"/>
  <c r="S690" i="17"/>
  <c r="S690" i="4" s="1"/>
  <c r="T587" i="17"/>
  <c r="T587" i="4" s="1"/>
  <c r="S587" i="17"/>
  <c r="S587" i="4" s="1"/>
  <c r="T602" i="17"/>
  <c r="T602" i="4" s="1"/>
  <c r="S602" i="17"/>
  <c r="S602" i="4" s="1"/>
  <c r="A649" i="17"/>
  <c r="J712" i="17"/>
  <c r="S712" i="17"/>
  <c r="S712" i="4" s="1"/>
  <c r="T712" i="17"/>
  <c r="T712" i="4" s="1"/>
  <c r="J548" i="17"/>
  <c r="S678" i="17"/>
  <c r="S678" i="4" s="1"/>
  <c r="T678" i="17"/>
  <c r="T678" i="4" s="1"/>
  <c r="J561" i="17"/>
  <c r="J698" i="17"/>
  <c r="T666" i="17"/>
  <c r="T666" i="4" s="1"/>
  <c r="S666" i="17"/>
  <c r="S666" i="4" s="1"/>
  <c r="T698" i="17"/>
  <c r="T698" i="4" s="1"/>
  <c r="S698" i="17"/>
  <c r="S698" i="4" s="1"/>
  <c r="T700" i="17"/>
  <c r="T700" i="4" s="1"/>
  <c r="S700" i="17"/>
  <c r="S700" i="4" s="1"/>
  <c r="J549" i="17"/>
  <c r="J624" i="17"/>
  <c r="J631" i="17"/>
  <c r="J700" i="17"/>
  <c r="S626" i="17"/>
  <c r="S626" i="4" s="1"/>
  <c r="T626" i="17"/>
  <c r="T626" i="4" s="1"/>
  <c r="T659" i="17"/>
  <c r="T659" i="4" s="1"/>
  <c r="S659" i="17"/>
  <c r="S659" i="4" s="1"/>
  <c r="J664" i="17"/>
  <c r="T668" i="17"/>
  <c r="T668" i="4" s="1"/>
  <c r="S668" i="17"/>
  <c r="S668" i="4" s="1"/>
  <c r="J556" i="17"/>
  <c r="J674" i="17"/>
  <c r="J709" i="17"/>
  <c r="J609" i="17"/>
  <c r="J702" i="17"/>
  <c r="J711" i="17"/>
  <c r="J696" i="17"/>
  <c r="DR550" i="4"/>
  <c r="DX550" i="4"/>
  <c r="DY550" i="4" s="1"/>
  <c r="DW550" i="4"/>
  <c r="DU550" i="4"/>
  <c r="DS550" i="4"/>
  <c r="DP550" i="4"/>
  <c r="DV550" i="4"/>
  <c r="DQ550" i="4"/>
  <c r="Z550" i="4"/>
  <c r="X550" i="4"/>
  <c r="DT550" i="4"/>
  <c r="DN550" i="4"/>
  <c r="DM550" i="4"/>
  <c r="DL550" i="4"/>
  <c r="DK550" i="4"/>
  <c r="DJ550" i="4"/>
  <c r="DI550" i="4"/>
  <c r="DH550" i="4"/>
  <c r="DG550" i="4"/>
  <c r="DF550" i="4"/>
  <c r="DO550" i="4"/>
  <c r="A512" i="4"/>
  <c r="E512" i="4"/>
  <c r="DV542" i="4"/>
  <c r="DL542" i="4"/>
  <c r="DI542" i="4"/>
  <c r="DH542" i="4"/>
  <c r="DG542" i="4"/>
  <c r="DF542" i="4"/>
  <c r="DX542" i="4"/>
  <c r="DY542" i="4" s="1"/>
  <c r="DW542" i="4"/>
  <c r="DU542" i="4"/>
  <c r="DT542" i="4"/>
  <c r="DS542" i="4"/>
  <c r="DQ542" i="4"/>
  <c r="X542" i="4"/>
  <c r="DR542" i="4"/>
  <c r="DP542" i="4"/>
  <c r="DO542" i="4"/>
  <c r="DN542" i="4"/>
  <c r="DM542" i="4"/>
  <c r="DK542" i="4"/>
  <c r="DJ542" i="4"/>
  <c r="Z542" i="4"/>
  <c r="DP513" i="4"/>
  <c r="DL513" i="4"/>
  <c r="DJ513" i="4"/>
  <c r="DF513" i="4"/>
  <c r="DO513" i="4"/>
  <c r="DN513" i="4"/>
  <c r="DM513" i="4"/>
  <c r="DK513" i="4"/>
  <c r="DI513" i="4"/>
  <c r="DH513" i="4"/>
  <c r="DG513" i="4"/>
  <c r="Z513" i="4"/>
  <c r="X513" i="4"/>
  <c r="DX513" i="4"/>
  <c r="DY513" i="4" s="1"/>
  <c r="DT513" i="4"/>
  <c r="DG507" i="4"/>
  <c r="DU507" i="4"/>
  <c r="DK507" i="4"/>
  <c r="DJ507" i="4"/>
  <c r="DI507" i="4"/>
  <c r="DH507" i="4"/>
  <c r="DF507" i="4"/>
  <c r="DX507" i="4"/>
  <c r="DY507" i="4" s="1"/>
  <c r="DW507" i="4"/>
  <c r="DV507" i="4"/>
  <c r="DT507" i="4"/>
  <c r="DN507" i="4"/>
  <c r="DS507" i="4"/>
  <c r="Z507" i="4"/>
  <c r="DR507" i="4"/>
  <c r="DQ507" i="4"/>
  <c r="X507" i="4"/>
  <c r="DP507" i="4"/>
  <c r="DO507" i="4"/>
  <c r="DM507" i="4"/>
  <c r="DL507" i="4"/>
  <c r="E513" i="4"/>
  <c r="A513" i="4"/>
  <c r="DU513" i="4"/>
  <c r="DQ549" i="4"/>
  <c r="DT549" i="4"/>
  <c r="DS549" i="4"/>
  <c r="DO549" i="4"/>
  <c r="DK549" i="4"/>
  <c r="DI549" i="4"/>
  <c r="Z549" i="4"/>
  <c r="DH549" i="4"/>
  <c r="DG549" i="4"/>
  <c r="DF549" i="4"/>
  <c r="DP549" i="4"/>
  <c r="DN549" i="4"/>
  <c r="DM549" i="4"/>
  <c r="DL549" i="4"/>
  <c r="DJ549" i="4"/>
  <c r="X549" i="4"/>
  <c r="DV549" i="4"/>
  <c r="DU549" i="4"/>
  <c r="DR549" i="4"/>
  <c r="DV513" i="4"/>
  <c r="J519" i="4"/>
  <c r="DK530" i="4"/>
  <c r="DW513" i="4"/>
  <c r="DL530" i="4"/>
  <c r="DI576" i="4"/>
  <c r="DX576" i="4"/>
  <c r="DY576" i="4" s="1"/>
  <c r="DQ576" i="4"/>
  <c r="DK576" i="4"/>
  <c r="DJ576" i="4"/>
  <c r="DH576" i="4"/>
  <c r="DG576" i="4"/>
  <c r="DF576" i="4"/>
  <c r="Z576" i="4"/>
  <c r="X576" i="4"/>
  <c r="DS576" i="4"/>
  <c r="DR576" i="4"/>
  <c r="DP576" i="4"/>
  <c r="DO576" i="4"/>
  <c r="DN576" i="4"/>
  <c r="DM576" i="4"/>
  <c r="DL576" i="4"/>
  <c r="DW576" i="4"/>
  <c r="DV576" i="4"/>
  <c r="DU576" i="4"/>
  <c r="DT576" i="4"/>
  <c r="DX530" i="4"/>
  <c r="DY530" i="4" s="1"/>
  <c r="DT530" i="4"/>
  <c r="DJ530" i="4"/>
  <c r="DH530" i="4"/>
  <c r="DG530" i="4"/>
  <c r="DF530" i="4"/>
  <c r="DW530" i="4"/>
  <c r="DV530" i="4"/>
  <c r="DU530" i="4"/>
  <c r="DS530" i="4"/>
  <c r="Z530" i="4"/>
  <c r="DR530" i="4"/>
  <c r="DQ530" i="4"/>
  <c r="X530" i="4"/>
  <c r="DP530" i="4"/>
  <c r="DN530" i="4"/>
  <c r="DO530" i="4"/>
  <c r="DH508" i="4"/>
  <c r="DV508" i="4"/>
  <c r="DX508" i="4"/>
  <c r="DY508" i="4" s="1"/>
  <c r="DW508" i="4"/>
  <c r="DU508" i="4"/>
  <c r="DT508" i="4"/>
  <c r="DS508" i="4"/>
  <c r="DR508" i="4"/>
  <c r="DQ508" i="4"/>
  <c r="DO508" i="4"/>
  <c r="DI508" i="4"/>
  <c r="Z508" i="4"/>
  <c r="DP508" i="4"/>
  <c r="DN508" i="4"/>
  <c r="X508" i="4"/>
  <c r="DM508" i="4"/>
  <c r="DL508" i="4"/>
  <c r="DK508" i="4"/>
  <c r="DJ508" i="4"/>
  <c r="DG508" i="4"/>
  <c r="DF508" i="4"/>
  <c r="J576" i="4"/>
  <c r="DL512" i="4"/>
  <c r="Z512" i="4"/>
  <c r="DO512" i="4"/>
  <c r="DN512" i="4"/>
  <c r="DM512" i="4"/>
  <c r="X512" i="4"/>
  <c r="DK512" i="4"/>
  <c r="DJ512" i="4"/>
  <c r="DI512" i="4"/>
  <c r="DH512" i="4"/>
  <c r="DG512" i="4"/>
  <c r="DF512" i="4"/>
  <c r="DX512" i="4"/>
  <c r="DY512" i="4" s="1"/>
  <c r="DW512" i="4"/>
  <c r="DV512" i="4"/>
  <c r="DU512" i="4"/>
  <c r="DT512" i="4"/>
  <c r="DS512" i="4"/>
  <c r="DQ512" i="4"/>
  <c r="DR512" i="4"/>
  <c r="DP512" i="4"/>
  <c r="DS513" i="4"/>
  <c r="DQ529" i="4"/>
  <c r="DG529" i="4"/>
  <c r="DP529" i="4"/>
  <c r="DO529" i="4"/>
  <c r="DN529" i="4"/>
  <c r="Z529" i="4"/>
  <c r="DM529" i="4"/>
  <c r="DL529" i="4"/>
  <c r="X529" i="4"/>
  <c r="DK529" i="4"/>
  <c r="DJ529" i="4"/>
  <c r="DI529" i="4"/>
  <c r="DH529" i="4"/>
  <c r="DV529" i="4"/>
  <c r="DU529" i="4"/>
  <c r="DT529" i="4"/>
  <c r="DS529" i="4"/>
  <c r="DR529" i="4"/>
  <c r="DF529" i="4"/>
  <c r="DX529" i="4"/>
  <c r="DY529" i="4" s="1"/>
  <c r="DW529" i="4"/>
  <c r="DX549" i="4"/>
  <c r="DY549" i="4" s="1"/>
  <c r="X515" i="4"/>
  <c r="DX515" i="4"/>
  <c r="DY515" i="4" s="1"/>
  <c r="DW515" i="4"/>
  <c r="DV515" i="4"/>
  <c r="DU515" i="4"/>
  <c r="DS515" i="4"/>
  <c r="DN515" i="4"/>
  <c r="DM515" i="4"/>
  <c r="DL515" i="4"/>
  <c r="Z515" i="4"/>
  <c r="DK515" i="4"/>
  <c r="DJ515" i="4"/>
  <c r="DI515" i="4"/>
  <c r="DH515" i="4"/>
  <c r="DG515" i="4"/>
  <c r="DF515" i="4"/>
  <c r="J535" i="4"/>
  <c r="DU502" i="4"/>
  <c r="A504" i="4"/>
  <c r="A510" i="4"/>
  <c r="E514" i="4"/>
  <c r="E516" i="4"/>
  <c r="A516" i="4"/>
  <c r="DW502" i="4"/>
  <c r="DJ510" i="4"/>
  <c r="DX510" i="4"/>
  <c r="DY510" i="4" s="1"/>
  <c r="X510" i="4"/>
  <c r="DF510" i="4"/>
  <c r="DW510" i="4"/>
  <c r="DU510" i="4"/>
  <c r="Z502" i="4"/>
  <c r="DP502" i="4"/>
  <c r="DI502" i="4"/>
  <c r="DH502" i="4"/>
  <c r="DG502" i="4"/>
  <c r="DF502" i="4"/>
  <c r="DX502" i="4"/>
  <c r="DY502" i="4" s="1"/>
  <c r="J582" i="4"/>
  <c r="E502" i="4"/>
  <c r="DS505" i="4"/>
  <c r="DX505" i="4"/>
  <c r="DY505" i="4" s="1"/>
  <c r="DW505" i="4"/>
  <c r="DV505" i="4"/>
  <c r="DU505" i="4"/>
  <c r="DR505" i="4"/>
  <c r="E521" i="4"/>
  <c r="A521" i="4"/>
  <c r="DG510" i="4"/>
  <c r="DP548" i="4"/>
  <c r="DI548" i="4"/>
  <c r="Z548" i="4"/>
  <c r="DX548" i="4"/>
  <c r="DY548" i="4" s="1"/>
  <c r="DN548" i="4"/>
  <c r="DM548" i="4"/>
  <c r="DL548" i="4"/>
  <c r="DK548" i="4"/>
  <c r="DJ548" i="4"/>
  <c r="DH548" i="4"/>
  <c r="DG548" i="4"/>
  <c r="DF548" i="4"/>
  <c r="DU548" i="4"/>
  <c r="DT548" i="4"/>
  <c r="DS548" i="4"/>
  <c r="DR548" i="4"/>
  <c r="DQ548" i="4"/>
  <c r="DO548" i="4"/>
  <c r="X548" i="4"/>
  <c r="DF505" i="4"/>
  <c r="DH510" i="4"/>
  <c r="X514" i="4"/>
  <c r="DV548" i="4"/>
  <c r="DI509" i="4"/>
  <c r="DW509" i="4"/>
  <c r="DP509" i="4"/>
  <c r="DO509" i="4"/>
  <c r="DN509" i="4"/>
  <c r="Z509" i="4"/>
  <c r="DM509" i="4"/>
  <c r="DL509" i="4"/>
  <c r="X509" i="4"/>
  <c r="DK509" i="4"/>
  <c r="DJ509" i="4"/>
  <c r="DH509" i="4"/>
  <c r="DG509" i="4"/>
  <c r="DI510" i="4"/>
  <c r="J521" i="4"/>
  <c r="Z514" i="4"/>
  <c r="DW514" i="4"/>
  <c r="DV514" i="4"/>
  <c r="DT514" i="4"/>
  <c r="DS514" i="4"/>
  <c r="DQ514" i="4"/>
  <c r="DP514" i="4"/>
  <c r="DO514" i="4"/>
  <c r="DM514" i="4"/>
  <c r="DK514" i="4"/>
  <c r="DJ514" i="4"/>
  <c r="DI514" i="4"/>
  <c r="DH514" i="4"/>
  <c r="DG514" i="4"/>
  <c r="DF514" i="4"/>
  <c r="J547" i="4"/>
  <c r="DH505" i="4"/>
  <c r="DK510" i="4"/>
  <c r="Z503" i="4"/>
  <c r="DN503" i="4"/>
  <c r="DJ506" i="4"/>
  <c r="X511" i="4"/>
  <c r="DM511" i="4"/>
  <c r="Z517" i="4"/>
  <c r="DP518" i="4"/>
  <c r="DP521" i="4"/>
  <c r="A525" i="4"/>
  <c r="DW527" i="4"/>
  <c r="DF546" i="4"/>
  <c r="DG553" i="4"/>
  <c r="DU553" i="4"/>
  <c r="DJ553" i="4"/>
  <c r="DI553" i="4"/>
  <c r="DH553" i="4"/>
  <c r="DF553" i="4"/>
  <c r="DX553" i="4"/>
  <c r="DY553" i="4" s="1"/>
  <c r="DW553" i="4"/>
  <c r="DV553" i="4"/>
  <c r="DT553" i="4"/>
  <c r="DR553" i="4"/>
  <c r="Z553" i="4"/>
  <c r="X553" i="4"/>
  <c r="DS553" i="4"/>
  <c r="DQ553" i="4"/>
  <c r="DO553" i="4"/>
  <c r="X506" i="4"/>
  <c r="DL506" i="4"/>
  <c r="DO511" i="4"/>
  <c r="A518" i="4"/>
  <c r="DR518" i="4"/>
  <c r="DR521" i="4"/>
  <c r="DM525" i="4"/>
  <c r="DX525" i="4"/>
  <c r="DY525" i="4" s="1"/>
  <c r="DW525" i="4"/>
  <c r="DV525" i="4"/>
  <c r="DT525" i="4"/>
  <c r="DL558" i="4"/>
  <c r="Z558" i="4"/>
  <c r="DN558" i="4"/>
  <c r="DM558" i="4"/>
  <c r="X558" i="4"/>
  <c r="DK558" i="4"/>
  <c r="DJ558" i="4"/>
  <c r="DI558" i="4"/>
  <c r="DH558" i="4"/>
  <c r="DG558" i="4"/>
  <c r="DF558" i="4"/>
  <c r="DU558" i="4"/>
  <c r="DT558" i="4"/>
  <c r="DS558" i="4"/>
  <c r="DR558" i="4"/>
  <c r="DQ558" i="4"/>
  <c r="DP558" i="4"/>
  <c r="DO558" i="4"/>
  <c r="DW558" i="4"/>
  <c r="DV558" i="4"/>
  <c r="DQ503" i="4"/>
  <c r="DR503" i="4"/>
  <c r="DM506" i="4"/>
  <c r="A511" i="4"/>
  <c r="DP511" i="4"/>
  <c r="DT521" i="4"/>
  <c r="DN546" i="4"/>
  <c r="DR546" i="4"/>
  <c r="DG546" i="4"/>
  <c r="DQ546" i="4"/>
  <c r="X546" i="4"/>
  <c r="DP546" i="4"/>
  <c r="DO546" i="4"/>
  <c r="DM546" i="4"/>
  <c r="DL546" i="4"/>
  <c r="DK546" i="4"/>
  <c r="DJ546" i="4"/>
  <c r="DI546" i="4"/>
  <c r="DH546" i="4"/>
  <c r="DX546" i="4"/>
  <c r="DY546" i="4" s="1"/>
  <c r="Z546" i="4"/>
  <c r="DW546" i="4"/>
  <c r="DV546" i="4"/>
  <c r="DT546" i="4"/>
  <c r="DF559" i="4"/>
  <c r="DR559" i="4"/>
  <c r="DH559" i="4"/>
  <c r="DI559" i="4"/>
  <c r="DG559" i="4"/>
  <c r="DX559" i="4"/>
  <c r="DY559" i="4" s="1"/>
  <c r="DW559" i="4"/>
  <c r="DV559" i="4"/>
  <c r="Z559" i="4"/>
  <c r="DU559" i="4"/>
  <c r="DT559" i="4"/>
  <c r="X559" i="4"/>
  <c r="DS559" i="4"/>
  <c r="DQ559" i="4"/>
  <c r="DP559" i="4"/>
  <c r="DO559" i="4"/>
  <c r="DN559" i="4"/>
  <c r="DL559" i="4"/>
  <c r="DS503" i="4"/>
  <c r="Z506" i="4"/>
  <c r="DN506" i="4"/>
  <c r="DF518" i="4"/>
  <c r="X518" i="4"/>
  <c r="DX518" i="4"/>
  <c r="DY518" i="4" s="1"/>
  <c r="DW518" i="4"/>
  <c r="DV518" i="4"/>
  <c r="DU518" i="4"/>
  <c r="DS518" i="4"/>
  <c r="DO527" i="4"/>
  <c r="DI527" i="4"/>
  <c r="DH527" i="4"/>
  <c r="DG527" i="4"/>
  <c r="DF527" i="4"/>
  <c r="DX527" i="4"/>
  <c r="DY527" i="4" s="1"/>
  <c r="J584" i="4"/>
  <c r="DT503" i="4"/>
  <c r="DO506" i="4"/>
  <c r="DK511" i="4"/>
  <c r="DR511" i="4"/>
  <c r="DL524" i="4"/>
  <c r="Z524" i="4"/>
  <c r="DO524" i="4"/>
  <c r="DN524" i="4"/>
  <c r="DM524" i="4"/>
  <c r="X524" i="4"/>
  <c r="DK524" i="4"/>
  <c r="DJ524" i="4"/>
  <c r="DI524" i="4"/>
  <c r="DH524" i="4"/>
  <c r="DG524" i="4"/>
  <c r="DF524" i="4"/>
  <c r="DJ559" i="4"/>
  <c r="DL622" i="4"/>
  <c r="DK622" i="4"/>
  <c r="DX622" i="4"/>
  <c r="DY622" i="4" s="1"/>
  <c r="DW622" i="4"/>
  <c r="DU622" i="4"/>
  <c r="DQ622" i="4"/>
  <c r="DP622" i="4"/>
  <c r="X622" i="4"/>
  <c r="DO622" i="4"/>
  <c r="DN622" i="4"/>
  <c r="DM622" i="4"/>
  <c r="DJ622" i="4"/>
  <c r="DI622" i="4"/>
  <c r="DH622" i="4"/>
  <c r="DG622" i="4"/>
  <c r="DS622" i="4"/>
  <c r="DR622" i="4"/>
  <c r="DF622" i="4"/>
  <c r="Z622" i="4"/>
  <c r="DV622" i="4"/>
  <c r="DT622" i="4"/>
  <c r="DU503" i="4"/>
  <c r="DP506" i="4"/>
  <c r="DS511" i="4"/>
  <c r="DV517" i="4"/>
  <c r="DU517" i="4"/>
  <c r="DT517" i="4"/>
  <c r="DS517" i="4"/>
  <c r="DR517" i="4"/>
  <c r="DQ517" i="4"/>
  <c r="DP517" i="4"/>
  <c r="DO517" i="4"/>
  <c r="DN517" i="4"/>
  <c r="DL517" i="4"/>
  <c r="A533" i="4"/>
  <c r="DT540" i="4"/>
  <c r="DJ540" i="4"/>
  <c r="DX540" i="4"/>
  <c r="DY540" i="4" s="1"/>
  <c r="DW540" i="4"/>
  <c r="DV540" i="4"/>
  <c r="DU540" i="4"/>
  <c r="DS540" i="4"/>
  <c r="DQ540" i="4"/>
  <c r="DK540" i="4"/>
  <c r="DI540" i="4"/>
  <c r="DH540" i="4"/>
  <c r="DG540" i="4"/>
  <c r="DF540" i="4"/>
  <c r="DK559" i="4"/>
  <c r="DV503" i="4"/>
  <c r="DT511" i="4"/>
  <c r="E522" i="4"/>
  <c r="A522" i="4"/>
  <c r="DH525" i="4"/>
  <c r="DL540" i="4"/>
  <c r="DJ556" i="4"/>
  <c r="DX556" i="4"/>
  <c r="DY556" i="4" s="1"/>
  <c r="X556" i="4"/>
  <c r="DW556" i="4"/>
  <c r="DV556" i="4"/>
  <c r="DT556" i="4"/>
  <c r="DK556" i="4"/>
  <c r="DI556" i="4"/>
  <c r="DH556" i="4"/>
  <c r="DG556" i="4"/>
  <c r="DF556" i="4"/>
  <c r="Z556" i="4"/>
  <c r="DM559" i="4"/>
  <c r="DW503" i="4"/>
  <c r="DF506" i="4"/>
  <c r="DT506" i="4"/>
  <c r="DR506" i="4"/>
  <c r="DI521" i="4"/>
  <c r="DX521" i="4"/>
  <c r="DY521" i="4" s="1"/>
  <c r="DW521" i="4"/>
  <c r="DV521" i="4"/>
  <c r="DU521" i="4"/>
  <c r="DS521" i="4"/>
  <c r="A524" i="4"/>
  <c r="DM540" i="4"/>
  <c r="DX503" i="4"/>
  <c r="DY503" i="4" s="1"/>
  <c r="DS506" i="4"/>
  <c r="DV511" i="4"/>
  <c r="DJ525" i="4"/>
  <c r="DN540" i="4"/>
  <c r="DU506" i="4"/>
  <c r="J511" i="4"/>
  <c r="DW511" i="4"/>
  <c r="DK525" i="4"/>
  <c r="DO540" i="4"/>
  <c r="DK553" i="4"/>
  <c r="A595" i="4"/>
  <c r="E595" i="4"/>
  <c r="A520" i="4"/>
  <c r="Z520" i="4"/>
  <c r="DJ520" i="4"/>
  <c r="A523" i="4"/>
  <c r="DO528" i="4"/>
  <c r="A531" i="4"/>
  <c r="X532" i="4"/>
  <c r="A534" i="4"/>
  <c r="DS539" i="4"/>
  <c r="DI539" i="4"/>
  <c r="DM539" i="4"/>
  <c r="DL539" i="4"/>
  <c r="X539" i="4"/>
  <c r="DK539" i="4"/>
  <c r="DJ539" i="4"/>
  <c r="DH539" i="4"/>
  <c r="DG539" i="4"/>
  <c r="DF539" i="4"/>
  <c r="DL520" i="4"/>
  <c r="DK523" i="4"/>
  <c r="DO523" i="4"/>
  <c r="DF531" i="4"/>
  <c r="DT531" i="4"/>
  <c r="DX531" i="4"/>
  <c r="DY531" i="4" s="1"/>
  <c r="J575" i="4"/>
  <c r="DM520" i="4"/>
  <c r="DP523" i="4"/>
  <c r="DP528" i="4"/>
  <c r="DF528" i="4"/>
  <c r="DS528" i="4"/>
  <c r="DQ570" i="4"/>
  <c r="DG570" i="4"/>
  <c r="DP570" i="4"/>
  <c r="DO570" i="4"/>
  <c r="DN570" i="4"/>
  <c r="Z570" i="4"/>
  <c r="DM570" i="4"/>
  <c r="DL570" i="4"/>
  <c r="X570" i="4"/>
  <c r="DK570" i="4"/>
  <c r="DJ570" i="4"/>
  <c r="DI570" i="4"/>
  <c r="DH570" i="4"/>
  <c r="DX570" i="4"/>
  <c r="DY570" i="4" s="1"/>
  <c r="DW570" i="4"/>
  <c r="DV570" i="4"/>
  <c r="DU570" i="4"/>
  <c r="DT570" i="4"/>
  <c r="DR570" i="4"/>
  <c r="DS570" i="4"/>
  <c r="X519" i="4"/>
  <c r="DN520" i="4"/>
  <c r="X522" i="4"/>
  <c r="DQ523" i="4"/>
  <c r="DT528" i="4"/>
  <c r="Z532" i="4"/>
  <c r="DM532" i="4"/>
  <c r="DU532" i="4"/>
  <c r="A544" i="4"/>
  <c r="DO520" i="4"/>
  <c r="DU528" i="4"/>
  <c r="Z519" i="4"/>
  <c r="DF519" i="4"/>
  <c r="DP520" i="4"/>
  <c r="Z522" i="4"/>
  <c r="DF522" i="4"/>
  <c r="DS523" i="4"/>
  <c r="DV528" i="4"/>
  <c r="DW532" i="4"/>
  <c r="DH519" i="4"/>
  <c r="DQ520" i="4"/>
  <c r="DG522" i="4"/>
  <c r="DT523" i="4"/>
  <c r="DW528" i="4"/>
  <c r="A532" i="4"/>
  <c r="DX532" i="4"/>
  <c r="DY532" i="4" s="1"/>
  <c r="DM545" i="4"/>
  <c r="DJ545" i="4"/>
  <c r="DT545" i="4"/>
  <c r="DS545" i="4"/>
  <c r="DR545" i="4"/>
  <c r="DQ545" i="4"/>
  <c r="DP545" i="4"/>
  <c r="DO545" i="4"/>
  <c r="DN545" i="4"/>
  <c r="DL545" i="4"/>
  <c r="DK545" i="4"/>
  <c r="DH545" i="4"/>
  <c r="DO547" i="4"/>
  <c r="DX547" i="4"/>
  <c r="DY547" i="4" s="1"/>
  <c r="DM547" i="4"/>
  <c r="DK547" i="4"/>
  <c r="DJ547" i="4"/>
  <c r="DI547" i="4"/>
  <c r="DH547" i="4"/>
  <c r="DG547" i="4"/>
  <c r="DF547" i="4"/>
  <c r="J555" i="4"/>
  <c r="DI519" i="4"/>
  <c r="DR520" i="4"/>
  <c r="DH522" i="4"/>
  <c r="DU523" i="4"/>
  <c r="DX528" i="4"/>
  <c r="DY528" i="4" s="1"/>
  <c r="A535" i="4"/>
  <c r="DJ519" i="4"/>
  <c r="DS520" i="4"/>
  <c r="DI522" i="4"/>
  <c r="DV523" i="4"/>
  <c r="DK519" i="4"/>
  <c r="DT520" i="4"/>
  <c r="DK522" i="4"/>
  <c r="DW523" i="4"/>
  <c r="DG531" i="4"/>
  <c r="DF536" i="4"/>
  <c r="DS536" i="4"/>
  <c r="DR536" i="4"/>
  <c r="DQ536" i="4"/>
  <c r="DP536" i="4"/>
  <c r="DO536" i="4"/>
  <c r="DN536" i="4"/>
  <c r="DM536" i="4"/>
  <c r="DL536" i="4"/>
  <c r="DK536" i="4"/>
  <c r="DI536" i="4"/>
  <c r="DQ537" i="4"/>
  <c r="DG537" i="4"/>
  <c r="DF537" i="4"/>
  <c r="DX537" i="4"/>
  <c r="DY537" i="4" s="1"/>
  <c r="DV537" i="4"/>
  <c r="DQ539" i="4"/>
  <c r="DG545" i="4"/>
  <c r="DL547" i="4"/>
  <c r="J551" i="4"/>
  <c r="DJ563" i="4"/>
  <c r="DX563" i="4"/>
  <c r="DY563" i="4" s="1"/>
  <c r="DT563" i="4"/>
  <c r="DN563" i="4"/>
  <c r="Z563" i="4"/>
  <c r="DW563" i="4"/>
  <c r="DV563" i="4"/>
  <c r="X563" i="4"/>
  <c r="DU563" i="4"/>
  <c r="DS563" i="4"/>
  <c r="DR563" i="4"/>
  <c r="DQ563" i="4"/>
  <c r="DO563" i="4"/>
  <c r="DP563" i="4"/>
  <c r="DM563" i="4"/>
  <c r="DL563" i="4"/>
  <c r="DI563" i="4"/>
  <c r="DI533" i="4"/>
  <c r="X538" i="4"/>
  <c r="DL538" i="4"/>
  <c r="DH541" i="4"/>
  <c r="A543" i="4"/>
  <c r="DH566" i="4"/>
  <c r="DU574" i="4"/>
  <c r="DK574" i="4"/>
  <c r="DX574" i="4"/>
  <c r="DY574" i="4" s="1"/>
  <c r="DW574" i="4"/>
  <c r="DV574" i="4"/>
  <c r="DS574" i="4"/>
  <c r="DL574" i="4"/>
  <c r="DJ574" i="4"/>
  <c r="DI574" i="4"/>
  <c r="DH574" i="4"/>
  <c r="DG574" i="4"/>
  <c r="DF574" i="4"/>
  <c r="DO574" i="4"/>
  <c r="Z538" i="4"/>
  <c r="DN538" i="4"/>
  <c r="DJ541" i="4"/>
  <c r="DW543" i="4"/>
  <c r="DM543" i="4"/>
  <c r="DR543" i="4"/>
  <c r="J557" i="4"/>
  <c r="A585" i="4"/>
  <c r="A538" i="4"/>
  <c r="DO538" i="4"/>
  <c r="X541" i="4"/>
  <c r="DL541" i="4"/>
  <c r="DS543" i="4"/>
  <c r="A551" i="4"/>
  <c r="DS629" i="4"/>
  <c r="DR629" i="4"/>
  <c r="DQ629" i="4"/>
  <c r="DP629" i="4"/>
  <c r="DO629" i="4"/>
  <c r="DN629" i="4"/>
  <c r="DM629" i="4"/>
  <c r="DL629" i="4"/>
  <c r="DK629" i="4"/>
  <c r="DI629" i="4"/>
  <c r="DX629" i="4"/>
  <c r="DY629" i="4" s="1"/>
  <c r="DW629" i="4"/>
  <c r="DV629" i="4"/>
  <c r="DU629" i="4"/>
  <c r="DT629" i="4"/>
  <c r="DJ629" i="4"/>
  <c r="Z629" i="4"/>
  <c r="DH629" i="4"/>
  <c r="DF629" i="4"/>
  <c r="DG629" i="4"/>
  <c r="X629" i="4"/>
  <c r="DF535" i="4"/>
  <c r="DM541" i="4"/>
  <c r="DT543" i="4"/>
  <c r="J550" i="4"/>
  <c r="DM566" i="4"/>
  <c r="DX566" i="4"/>
  <c r="DY566" i="4" s="1"/>
  <c r="DW566" i="4"/>
  <c r="DV566" i="4"/>
  <c r="DT566" i="4"/>
  <c r="DR566" i="4"/>
  <c r="DQ566" i="4"/>
  <c r="DP566" i="4"/>
  <c r="Z566" i="4"/>
  <c r="DO566" i="4"/>
  <c r="DN566" i="4"/>
  <c r="X566" i="4"/>
  <c r="DL566" i="4"/>
  <c r="DK566" i="4"/>
  <c r="DJ566" i="4"/>
  <c r="DI566" i="4"/>
  <c r="DG566" i="4"/>
  <c r="A605" i="4"/>
  <c r="DU631" i="4"/>
  <c r="DT631" i="4"/>
  <c r="DS631" i="4"/>
  <c r="DR631" i="4"/>
  <c r="DQ631" i="4"/>
  <c r="DP631" i="4"/>
  <c r="DO631" i="4"/>
  <c r="DN631" i="4"/>
  <c r="DM631" i="4"/>
  <c r="DK631" i="4"/>
  <c r="DX631" i="4"/>
  <c r="DY631" i="4" s="1"/>
  <c r="DW631" i="4"/>
  <c r="DV631" i="4"/>
  <c r="DL631" i="4"/>
  <c r="DJ631" i="4"/>
  <c r="DI631" i="4"/>
  <c r="DH631" i="4"/>
  <c r="Z631" i="4"/>
  <c r="DF631" i="4"/>
  <c r="X631" i="4"/>
  <c r="DG631" i="4"/>
  <c r="DG535" i="4"/>
  <c r="DR538" i="4"/>
  <c r="DH538" i="4"/>
  <c r="DQ538" i="4"/>
  <c r="DN541" i="4"/>
  <c r="DU543" i="4"/>
  <c r="A598" i="4"/>
  <c r="E598" i="4"/>
  <c r="DH535" i="4"/>
  <c r="DS538" i="4"/>
  <c r="DO541" i="4"/>
  <c r="DV543" i="4"/>
  <c r="DI555" i="4"/>
  <c r="DW555" i="4"/>
  <c r="DO555" i="4"/>
  <c r="DN555" i="4"/>
  <c r="Z555" i="4"/>
  <c r="DM555" i="4"/>
  <c r="DL555" i="4"/>
  <c r="X555" i="4"/>
  <c r="DK555" i="4"/>
  <c r="DJ555" i="4"/>
  <c r="DH555" i="4"/>
  <c r="DG555" i="4"/>
  <c r="DF555" i="4"/>
  <c r="DO568" i="4"/>
  <c r="DI568" i="4"/>
  <c r="DH568" i="4"/>
  <c r="DG568" i="4"/>
  <c r="DF568" i="4"/>
  <c r="DX568" i="4"/>
  <c r="DY568" i="4" s="1"/>
  <c r="DN568" i="4"/>
  <c r="DM568" i="4"/>
  <c r="DL568" i="4"/>
  <c r="DK568" i="4"/>
  <c r="DJ568" i="4"/>
  <c r="DQ568" i="4"/>
  <c r="DI535" i="4"/>
  <c r="DT538" i="4"/>
  <c r="DP541" i="4"/>
  <c r="DX543" i="4"/>
  <c r="DY543" i="4" s="1"/>
  <c r="DR568" i="4"/>
  <c r="DJ535" i="4"/>
  <c r="DU538" i="4"/>
  <c r="DS568" i="4"/>
  <c r="DT573" i="4"/>
  <c r="DJ573" i="4"/>
  <c r="DM573" i="4"/>
  <c r="DL573" i="4"/>
  <c r="X573" i="4"/>
  <c r="DK573" i="4"/>
  <c r="DI573" i="4"/>
  <c r="DH573" i="4"/>
  <c r="DG573" i="4"/>
  <c r="DF573" i="4"/>
  <c r="DK535" i="4"/>
  <c r="DV538" i="4"/>
  <c r="DU541" i="4"/>
  <c r="DK541" i="4"/>
  <c r="DR541" i="4"/>
  <c r="A555" i="4"/>
  <c r="A564" i="4"/>
  <c r="DT568" i="4"/>
  <c r="DS533" i="4"/>
  <c r="DW538" i="4"/>
  <c r="DS541" i="4"/>
  <c r="DL544" i="4"/>
  <c r="X544" i="4"/>
  <c r="DO544" i="4"/>
  <c r="DS544" i="4"/>
  <c r="DU568" i="4"/>
  <c r="Z552" i="4"/>
  <c r="DI552" i="4"/>
  <c r="A554" i="4"/>
  <c r="Z554" i="4"/>
  <c r="DL557" i="4"/>
  <c r="Z560" i="4"/>
  <c r="DS560" i="4"/>
  <c r="DQ561" i="4"/>
  <c r="DO562" i="4"/>
  <c r="DS571" i="4"/>
  <c r="DH554" i="4"/>
  <c r="DV554" i="4"/>
  <c r="DP554" i="4"/>
  <c r="Z557" i="4"/>
  <c r="DS561" i="4"/>
  <c r="DQ562" i="4"/>
  <c r="DU571" i="4"/>
  <c r="DT552" i="4"/>
  <c r="DL552" i="4"/>
  <c r="DG560" i="4"/>
  <c r="DX560" i="4"/>
  <c r="DY560" i="4" s="1"/>
  <c r="DN560" i="4"/>
  <c r="DV560" i="4"/>
  <c r="X561" i="4"/>
  <c r="DT561" i="4"/>
  <c r="DW571" i="4"/>
  <c r="DM552" i="4"/>
  <c r="DW560" i="4"/>
  <c r="Z561" i="4"/>
  <c r="DU561" i="4"/>
  <c r="J595" i="4"/>
  <c r="DV608" i="4"/>
  <c r="DL608" i="4"/>
  <c r="DG608" i="4"/>
  <c r="DF608" i="4"/>
  <c r="DW608" i="4"/>
  <c r="DR608" i="4"/>
  <c r="Z608" i="4"/>
  <c r="DQ608" i="4"/>
  <c r="DP608" i="4"/>
  <c r="X608" i="4"/>
  <c r="DO608" i="4"/>
  <c r="DN608" i="4"/>
  <c r="DM608" i="4"/>
  <c r="DK608" i="4"/>
  <c r="DJ608" i="4"/>
  <c r="DI608" i="4"/>
  <c r="DN552" i="4"/>
  <c r="DV561" i="4"/>
  <c r="DO552" i="4"/>
  <c r="DT554" i="4"/>
  <c r="DK557" i="4"/>
  <c r="DR557" i="4"/>
  <c r="A565" i="4"/>
  <c r="DL579" i="4"/>
  <c r="DX579" i="4"/>
  <c r="DY579" i="4" s="1"/>
  <c r="DW579" i="4"/>
  <c r="DV579" i="4"/>
  <c r="DU579" i="4"/>
  <c r="DT579" i="4"/>
  <c r="DS579" i="4"/>
  <c r="DR579" i="4"/>
  <c r="DP579" i="4"/>
  <c r="DQ579" i="4"/>
  <c r="DO579" i="4"/>
  <c r="Z579" i="4"/>
  <c r="DN579" i="4"/>
  <c r="DM579" i="4"/>
  <c r="X579" i="4"/>
  <c r="DK579" i="4"/>
  <c r="DJ579" i="4"/>
  <c r="DI579" i="4"/>
  <c r="DH579" i="4"/>
  <c r="DF579" i="4"/>
  <c r="DP552" i="4"/>
  <c r="DH561" i="4"/>
  <c r="DI561" i="4"/>
  <c r="DW561" i="4"/>
  <c r="DM580" i="4"/>
  <c r="DK580" i="4"/>
  <c r="DJ580" i="4"/>
  <c r="DI580" i="4"/>
  <c r="Z580" i="4"/>
  <c r="DH580" i="4"/>
  <c r="DG580" i="4"/>
  <c r="X580" i="4"/>
  <c r="DF580" i="4"/>
  <c r="DX580" i="4"/>
  <c r="DY580" i="4" s="1"/>
  <c r="DW580" i="4"/>
  <c r="DV580" i="4"/>
  <c r="DU580" i="4"/>
  <c r="DS580" i="4"/>
  <c r="DN580" i="4"/>
  <c r="E601" i="4"/>
  <c r="A601" i="4"/>
  <c r="DQ552" i="4"/>
  <c r="DO580" i="4"/>
  <c r="DR552" i="4"/>
  <c r="DX554" i="4"/>
  <c r="DY554" i="4" s="1"/>
  <c r="DU557" i="4"/>
  <c r="DI562" i="4"/>
  <c r="DR562" i="4"/>
  <c r="DG562" i="4"/>
  <c r="X562" i="4"/>
  <c r="DR571" i="4"/>
  <c r="DH571" i="4"/>
  <c r="DF571" i="4"/>
  <c r="DX571" i="4"/>
  <c r="DY571" i="4" s="1"/>
  <c r="DV571" i="4"/>
  <c r="DP580" i="4"/>
  <c r="DS551" i="4"/>
  <c r="DI551" i="4"/>
  <c r="DS552" i="4"/>
  <c r="DV557" i="4"/>
  <c r="DK564" i="4"/>
  <c r="DF564" i="4"/>
  <c r="Z564" i="4"/>
  <c r="DX564" i="4"/>
  <c r="DY564" i="4" s="1"/>
  <c r="DW564" i="4"/>
  <c r="DU564" i="4"/>
  <c r="A580" i="4"/>
  <c r="DQ580" i="4"/>
  <c r="J601" i="4"/>
  <c r="DO569" i="4"/>
  <c r="X572" i="4"/>
  <c r="DL572" i="4"/>
  <c r="DM575" i="4"/>
  <c r="X581" i="4"/>
  <c r="DJ581" i="4"/>
  <c r="Z583" i="4"/>
  <c r="DP583" i="4"/>
  <c r="DF583" i="4"/>
  <c r="DX583" i="4"/>
  <c r="DY583" i="4" s="1"/>
  <c r="DW583" i="4"/>
  <c r="DU583" i="4"/>
  <c r="Z572" i="4"/>
  <c r="DN572" i="4"/>
  <c r="X575" i="4"/>
  <c r="DO575" i="4"/>
  <c r="Z581" i="4"/>
  <c r="DL581" i="4"/>
  <c r="E587" i="4"/>
  <c r="A587" i="4"/>
  <c r="DP569" i="4"/>
  <c r="DF569" i="4"/>
  <c r="DS569" i="4"/>
  <c r="A572" i="4"/>
  <c r="DO572" i="4"/>
  <c r="DP575" i="4"/>
  <c r="DT569" i="4"/>
  <c r="DQ575" i="4"/>
  <c r="DU569" i="4"/>
  <c r="DS572" i="4"/>
  <c r="DI572" i="4"/>
  <c r="DQ572" i="4"/>
  <c r="DR575" i="4"/>
  <c r="DO582" i="4"/>
  <c r="DN582" i="4"/>
  <c r="DM582" i="4"/>
  <c r="Z582" i="4"/>
  <c r="DL582" i="4"/>
  <c r="X582" i="4"/>
  <c r="DK582" i="4"/>
  <c r="DJ582" i="4"/>
  <c r="DI582" i="4"/>
  <c r="DH582" i="4"/>
  <c r="DG582" i="4"/>
  <c r="DF582" i="4"/>
  <c r="DG588" i="4"/>
  <c r="DU588" i="4"/>
  <c r="DI588" i="4"/>
  <c r="DH588" i="4"/>
  <c r="DF588" i="4"/>
  <c r="DX588" i="4"/>
  <c r="DY588" i="4" s="1"/>
  <c r="DL565" i="4"/>
  <c r="DM565" i="4"/>
  <c r="DV569" i="4"/>
  <c r="DR572" i="4"/>
  <c r="DT594" i="4"/>
  <c r="DX594" i="4"/>
  <c r="DY594" i="4" s="1"/>
  <c r="DW594" i="4"/>
  <c r="DV594" i="4"/>
  <c r="DU594" i="4"/>
  <c r="DS594" i="4"/>
  <c r="DR594" i="4"/>
  <c r="DP594" i="4"/>
  <c r="DI594" i="4"/>
  <c r="DH594" i="4"/>
  <c r="DG594" i="4"/>
  <c r="DF594" i="4"/>
  <c r="DL594" i="4"/>
  <c r="E649" i="4"/>
  <c r="A649" i="4"/>
  <c r="A653" i="4"/>
  <c r="E653" i="4"/>
  <c r="DW569" i="4"/>
  <c r="DT572" i="4"/>
  <c r="DV575" i="4"/>
  <c r="DT575" i="4"/>
  <c r="DL575" i="4"/>
  <c r="DU575" i="4"/>
  <c r="DW597" i="4"/>
  <c r="DX597" i="4"/>
  <c r="DY597" i="4" s="1"/>
  <c r="DV597" i="4"/>
  <c r="DU597" i="4"/>
  <c r="DT597" i="4"/>
  <c r="DS597" i="4"/>
  <c r="DR597" i="4"/>
  <c r="DQ597" i="4"/>
  <c r="DO597" i="4"/>
  <c r="DP597" i="4"/>
  <c r="DN597" i="4"/>
  <c r="DM597" i="4"/>
  <c r="DL597" i="4"/>
  <c r="DK597" i="4"/>
  <c r="DI597" i="4"/>
  <c r="DX569" i="4"/>
  <c r="DY569" i="4" s="1"/>
  <c r="DU572" i="4"/>
  <c r="DW575" i="4"/>
  <c r="DX581" i="4"/>
  <c r="DY581" i="4" s="1"/>
  <c r="DN581" i="4"/>
  <c r="DW581" i="4"/>
  <c r="DV581" i="4"/>
  <c r="DU581" i="4"/>
  <c r="DT581" i="4"/>
  <c r="DS581" i="4"/>
  <c r="DR581" i="4"/>
  <c r="DQ581" i="4"/>
  <c r="DP581" i="4"/>
  <c r="DM581" i="4"/>
  <c r="DV572" i="4"/>
  <c r="DX575" i="4"/>
  <c r="DY575" i="4" s="1"/>
  <c r="DQ565" i="4"/>
  <c r="DW572" i="4"/>
  <c r="DJ588" i="4"/>
  <c r="DQ594" i="4"/>
  <c r="DF597" i="4"/>
  <c r="J633" i="4"/>
  <c r="A583" i="4"/>
  <c r="DS586" i="4"/>
  <c r="DP586" i="4"/>
  <c r="DU589" i="4"/>
  <c r="DV590" i="4"/>
  <c r="DQ598" i="4"/>
  <c r="DG603" i="4"/>
  <c r="DT603" i="4"/>
  <c r="DS603" i="4"/>
  <c r="DR603" i="4"/>
  <c r="DQ603" i="4"/>
  <c r="DJ603" i="4"/>
  <c r="DX603" i="4"/>
  <c r="DY603" i="4" s="1"/>
  <c r="DO603" i="4"/>
  <c r="DH589" i="4"/>
  <c r="DG589" i="4"/>
  <c r="DV589" i="4"/>
  <c r="DK578" i="4"/>
  <c r="DI578" i="4"/>
  <c r="A600" i="4"/>
  <c r="DI590" i="4"/>
  <c r="DH590" i="4"/>
  <c r="DG590" i="4"/>
  <c r="DF590" i="4"/>
  <c r="DW590" i="4"/>
  <c r="DL578" i="4"/>
  <c r="DQ584" i="4"/>
  <c r="DR584" i="4"/>
  <c r="DM578" i="4"/>
  <c r="DS584" i="4"/>
  <c r="A610" i="4"/>
  <c r="DN578" i="4"/>
  <c r="DT584" i="4"/>
  <c r="DX598" i="4"/>
  <c r="DY598" i="4" s="1"/>
  <c r="X598" i="4"/>
  <c r="DK598" i="4"/>
  <c r="DJ598" i="4"/>
  <c r="DI598" i="4"/>
  <c r="Z598" i="4"/>
  <c r="DH598" i="4"/>
  <c r="DG598" i="4"/>
  <c r="DF598" i="4"/>
  <c r="J600" i="4"/>
  <c r="DM601" i="4"/>
  <c r="DK601" i="4"/>
  <c r="DN601" i="4"/>
  <c r="DL601" i="4"/>
  <c r="DJ601" i="4"/>
  <c r="DI601" i="4"/>
  <c r="DH601" i="4"/>
  <c r="DG601" i="4"/>
  <c r="DF601" i="4"/>
  <c r="A615" i="4"/>
  <c r="DO578" i="4"/>
  <c r="DK599" i="4"/>
  <c r="DX599" i="4"/>
  <c r="DY599" i="4" s="1"/>
  <c r="DW599" i="4"/>
  <c r="DV599" i="4"/>
  <c r="DU599" i="4"/>
  <c r="DT599" i="4"/>
  <c r="DS599" i="4"/>
  <c r="DR599" i="4"/>
  <c r="DP599" i="4"/>
  <c r="DH577" i="4"/>
  <c r="DP578" i="4"/>
  <c r="DV584" i="4"/>
  <c r="DF587" i="4"/>
  <c r="DT587" i="4"/>
  <c r="DR587" i="4"/>
  <c r="DR585" i="4"/>
  <c r="X591" i="4"/>
  <c r="DX591" i="4"/>
  <c r="DY591" i="4" s="1"/>
  <c r="A593" i="4"/>
  <c r="Z593" i="4"/>
  <c r="DV596" i="4"/>
  <c r="DH596" i="4"/>
  <c r="A611" i="4"/>
  <c r="DR628" i="4"/>
  <c r="DQ628" i="4"/>
  <c r="DP628" i="4"/>
  <c r="DO628" i="4"/>
  <c r="DN628" i="4"/>
  <c r="DM628" i="4"/>
  <c r="DL628" i="4"/>
  <c r="DK628" i="4"/>
  <c r="DJ628" i="4"/>
  <c r="DH628" i="4"/>
  <c r="DX628" i="4"/>
  <c r="DY628" i="4" s="1"/>
  <c r="DW628" i="4"/>
  <c r="DV628" i="4"/>
  <c r="DU628" i="4"/>
  <c r="DT628" i="4"/>
  <c r="DS628" i="4"/>
  <c r="Z628" i="4"/>
  <c r="DI628" i="4"/>
  <c r="DG628" i="4"/>
  <c r="X628" i="4"/>
  <c r="DF628" i="4"/>
  <c r="DS593" i="4"/>
  <c r="DH593" i="4"/>
  <c r="DO611" i="4"/>
  <c r="DF611" i="4"/>
  <c r="DX611" i="4"/>
  <c r="DY611" i="4" s="1"/>
  <c r="DW611" i="4"/>
  <c r="DU611" i="4"/>
  <c r="J625" i="4"/>
  <c r="DI593" i="4"/>
  <c r="DH604" i="4"/>
  <c r="DX604" i="4"/>
  <c r="DY604" i="4" s="1"/>
  <c r="DW604" i="4"/>
  <c r="DS604" i="4"/>
  <c r="DU607" i="4"/>
  <c r="DK607" i="4"/>
  <c r="DQ607" i="4"/>
  <c r="DP607" i="4"/>
  <c r="DO607" i="4"/>
  <c r="DN607" i="4"/>
  <c r="Z607" i="4"/>
  <c r="DM607" i="4"/>
  <c r="DL607" i="4"/>
  <c r="X607" i="4"/>
  <c r="DJ607" i="4"/>
  <c r="DI607" i="4"/>
  <c r="DH607" i="4"/>
  <c r="DF607" i="4"/>
  <c r="J608" i="4"/>
  <c r="DJ593" i="4"/>
  <c r="J602" i="4"/>
  <c r="E647" i="4"/>
  <c r="A647" i="4"/>
  <c r="DK593" i="4"/>
  <c r="DR668" i="4"/>
  <c r="DO668" i="4"/>
  <c r="DN668" i="4"/>
  <c r="DH668" i="4"/>
  <c r="DT668" i="4"/>
  <c r="DS668" i="4"/>
  <c r="DQ668" i="4"/>
  <c r="DP668" i="4"/>
  <c r="DM668" i="4"/>
  <c r="DL668" i="4"/>
  <c r="DK668" i="4"/>
  <c r="DJ668" i="4"/>
  <c r="DI668" i="4"/>
  <c r="DF668" i="4"/>
  <c r="X668" i="4"/>
  <c r="DX668" i="4"/>
  <c r="DY668" i="4" s="1"/>
  <c r="DW668" i="4"/>
  <c r="DV668" i="4"/>
  <c r="DU668" i="4"/>
  <c r="DG668" i="4"/>
  <c r="Z668" i="4"/>
  <c r="DF591" i="4"/>
  <c r="DG592" i="4"/>
  <c r="DL593" i="4"/>
  <c r="DT606" i="4"/>
  <c r="DJ606" i="4"/>
  <c r="DX606" i="4"/>
  <c r="DY606" i="4" s="1"/>
  <c r="DW606" i="4"/>
  <c r="DV606" i="4"/>
  <c r="DU606" i="4"/>
  <c r="DS606" i="4"/>
  <c r="DR606" i="4"/>
  <c r="DQ606" i="4"/>
  <c r="DO606" i="4"/>
  <c r="A607" i="4"/>
  <c r="DG591" i="4"/>
  <c r="DH592" i="4"/>
  <c r="DM593" i="4"/>
  <c r="DG604" i="4"/>
  <c r="A635" i="4"/>
  <c r="DH591" i="4"/>
  <c r="DI592" i="4"/>
  <c r="DN593" i="4"/>
  <c r="DI604" i="4"/>
  <c r="A630" i="4"/>
  <c r="E630" i="4"/>
  <c r="DI591" i="4"/>
  <c r="DJ592" i="4"/>
  <c r="DO593" i="4"/>
  <c r="DJ604" i="4"/>
  <c r="DX610" i="4"/>
  <c r="DY610" i="4" s="1"/>
  <c r="X610" i="4"/>
  <c r="DN610" i="4"/>
  <c r="DP610" i="4"/>
  <c r="DO610" i="4"/>
  <c r="DM610" i="4"/>
  <c r="Z610" i="4"/>
  <c r="DL610" i="4"/>
  <c r="DK610" i="4"/>
  <c r="DJ610" i="4"/>
  <c r="DI610" i="4"/>
  <c r="DH610" i="4"/>
  <c r="DG610" i="4"/>
  <c r="DL611" i="4"/>
  <c r="DP593" i="4"/>
  <c r="DU595" i="4"/>
  <c r="DL595" i="4"/>
  <c r="DL600" i="4"/>
  <c r="Z600" i="4"/>
  <c r="DR600" i="4"/>
  <c r="DK604" i="4"/>
  <c r="DM611" i="4"/>
  <c r="DU613" i="4"/>
  <c r="DQ613" i="4"/>
  <c r="Z613" i="4"/>
  <c r="X613" i="4"/>
  <c r="DX613" i="4"/>
  <c r="DY613" i="4" s="1"/>
  <c r="DW613" i="4"/>
  <c r="DV613" i="4"/>
  <c r="DS613" i="4"/>
  <c r="DI613" i="4"/>
  <c r="DV632" i="4"/>
  <c r="DU632" i="4"/>
  <c r="DT632" i="4"/>
  <c r="DS632" i="4"/>
  <c r="DR632" i="4"/>
  <c r="DQ632" i="4"/>
  <c r="DP632" i="4"/>
  <c r="DO632" i="4"/>
  <c r="DN632" i="4"/>
  <c r="DL632" i="4"/>
  <c r="DX632" i="4"/>
  <c r="DY632" i="4" s="1"/>
  <c r="DW632" i="4"/>
  <c r="DM632" i="4"/>
  <c r="DK632" i="4"/>
  <c r="DJ632" i="4"/>
  <c r="DH632" i="4"/>
  <c r="DI632" i="4"/>
  <c r="DG632" i="4"/>
  <c r="DF632" i="4"/>
  <c r="J635" i="4"/>
  <c r="Z609" i="4"/>
  <c r="DN609" i="4"/>
  <c r="X612" i="4"/>
  <c r="DN612" i="4"/>
  <c r="E616" i="4"/>
  <c r="A616" i="4"/>
  <c r="J631" i="4"/>
  <c r="DS642" i="4"/>
  <c r="DR642" i="4"/>
  <c r="DQ642" i="4"/>
  <c r="DP642" i="4"/>
  <c r="DO642" i="4"/>
  <c r="DN642" i="4"/>
  <c r="DM642" i="4"/>
  <c r="DL642" i="4"/>
  <c r="DK642" i="4"/>
  <c r="DI642" i="4"/>
  <c r="DT642" i="4"/>
  <c r="DJ642" i="4"/>
  <c r="DH642" i="4"/>
  <c r="DG642" i="4"/>
  <c r="DF642" i="4"/>
  <c r="Z642" i="4"/>
  <c r="X642" i="4"/>
  <c r="DX642" i="4"/>
  <c r="DY642" i="4" s="1"/>
  <c r="DP609" i="4"/>
  <c r="DQ612" i="4"/>
  <c r="DS669" i="4"/>
  <c r="DP669" i="4"/>
  <c r="DO669" i="4"/>
  <c r="DI669" i="4"/>
  <c r="DX669" i="4"/>
  <c r="DY669" i="4" s="1"/>
  <c r="DW669" i="4"/>
  <c r="DV669" i="4"/>
  <c r="DU669" i="4"/>
  <c r="DT669" i="4"/>
  <c r="DR669" i="4"/>
  <c r="DQ669" i="4"/>
  <c r="DN669" i="4"/>
  <c r="DL669" i="4"/>
  <c r="Z669" i="4"/>
  <c r="X669" i="4"/>
  <c r="DK669" i="4"/>
  <c r="DM669" i="4"/>
  <c r="DJ669" i="4"/>
  <c r="DH669" i="4"/>
  <c r="DG669" i="4"/>
  <c r="DF669" i="4"/>
  <c r="DR612" i="4"/>
  <c r="DW609" i="4"/>
  <c r="DM609" i="4"/>
  <c r="DR609" i="4"/>
  <c r="Z661" i="4"/>
  <c r="DX661" i="4"/>
  <c r="DY661" i="4" s="1"/>
  <c r="X661" i="4"/>
  <c r="DW661" i="4"/>
  <c r="DV661" i="4"/>
  <c r="DU661" i="4"/>
  <c r="DT661" i="4"/>
  <c r="DS661" i="4"/>
  <c r="DR661" i="4"/>
  <c r="DP661" i="4"/>
  <c r="DQ661" i="4"/>
  <c r="DO661" i="4"/>
  <c r="DN661" i="4"/>
  <c r="DM661" i="4"/>
  <c r="DL661" i="4"/>
  <c r="DK661" i="4"/>
  <c r="DI661" i="4"/>
  <c r="DS609" i="4"/>
  <c r="Z612" i="4"/>
  <c r="DT612" i="4"/>
  <c r="DP612" i="4"/>
  <c r="DU612" i="4"/>
  <c r="DU644" i="4"/>
  <c r="DT644" i="4"/>
  <c r="DS644" i="4"/>
  <c r="DR644" i="4"/>
  <c r="DQ644" i="4"/>
  <c r="DP644" i="4"/>
  <c r="DO644" i="4"/>
  <c r="DN644" i="4"/>
  <c r="DM644" i="4"/>
  <c r="DK644" i="4"/>
  <c r="DH644" i="4"/>
  <c r="DG644" i="4"/>
  <c r="X644" i="4"/>
  <c r="DF644" i="4"/>
  <c r="DL644" i="4"/>
  <c r="DJ644" i="4"/>
  <c r="DI644" i="4"/>
  <c r="DW644" i="4"/>
  <c r="DT609" i="4"/>
  <c r="DV612" i="4"/>
  <c r="J642" i="4"/>
  <c r="A671" i="4"/>
  <c r="E671" i="4"/>
  <c r="DK605" i="4"/>
  <c r="DU609" i="4"/>
  <c r="DW612" i="4"/>
  <c r="DQ627" i="4"/>
  <c r="DP627" i="4"/>
  <c r="DO627" i="4"/>
  <c r="DN627" i="4"/>
  <c r="DM627" i="4"/>
  <c r="DL627" i="4"/>
  <c r="DK627" i="4"/>
  <c r="DJ627" i="4"/>
  <c r="DI627" i="4"/>
  <c r="DG627" i="4"/>
  <c r="DW627" i="4"/>
  <c r="DV627" i="4"/>
  <c r="DU627" i="4"/>
  <c r="DT627" i="4"/>
  <c r="DS627" i="4"/>
  <c r="DR627" i="4"/>
  <c r="DH627" i="4"/>
  <c r="Z627" i="4"/>
  <c r="DF627" i="4"/>
  <c r="X627" i="4"/>
  <c r="DL605" i="4"/>
  <c r="DV609" i="4"/>
  <c r="A612" i="4"/>
  <c r="DX612" i="4"/>
  <c r="DY612" i="4" s="1"/>
  <c r="DT630" i="4"/>
  <c r="DS630" i="4"/>
  <c r="DR630" i="4"/>
  <c r="DQ630" i="4"/>
  <c r="DP630" i="4"/>
  <c r="DO630" i="4"/>
  <c r="DN630" i="4"/>
  <c r="DM630" i="4"/>
  <c r="DL630" i="4"/>
  <c r="DJ630" i="4"/>
  <c r="DX630" i="4"/>
  <c r="DY630" i="4" s="1"/>
  <c r="DW630" i="4"/>
  <c r="DV630" i="4"/>
  <c r="DU630" i="4"/>
  <c r="DK630" i="4"/>
  <c r="DI630" i="4"/>
  <c r="DH630" i="4"/>
  <c r="DG630" i="4"/>
  <c r="DF630" i="4"/>
  <c r="J634" i="4"/>
  <c r="DR649" i="4"/>
  <c r="DQ649" i="4"/>
  <c r="DP649" i="4"/>
  <c r="DO649" i="4"/>
  <c r="DN649" i="4"/>
  <c r="DM649" i="4"/>
  <c r="DL649" i="4"/>
  <c r="DK649" i="4"/>
  <c r="DJ649" i="4"/>
  <c r="DH649" i="4"/>
  <c r="DU649" i="4"/>
  <c r="DT649" i="4"/>
  <c r="DS649" i="4"/>
  <c r="Z649" i="4"/>
  <c r="DI649" i="4"/>
  <c r="DG649" i="4"/>
  <c r="X649" i="4"/>
  <c r="DF649" i="4"/>
  <c r="DW649" i="4"/>
  <c r="J671" i="4"/>
  <c r="DM605" i="4"/>
  <c r="DX609" i="4"/>
  <c r="DY609" i="4" s="1"/>
  <c r="DN645" i="4"/>
  <c r="DM645" i="4"/>
  <c r="DL645" i="4"/>
  <c r="DK645" i="4"/>
  <c r="DJ645" i="4"/>
  <c r="DI645" i="4"/>
  <c r="DH645" i="4"/>
  <c r="DG645" i="4"/>
  <c r="DF645" i="4"/>
  <c r="DX645" i="4"/>
  <c r="DY645" i="4" s="1"/>
  <c r="DW645" i="4"/>
  <c r="DV645" i="4"/>
  <c r="DU645" i="4"/>
  <c r="DT645" i="4"/>
  <c r="DS645" i="4"/>
  <c r="DR645" i="4"/>
  <c r="DP645" i="4"/>
  <c r="DO645" i="4"/>
  <c r="Z645" i="4"/>
  <c r="X645" i="4"/>
  <c r="DQ645" i="4"/>
  <c r="DP647" i="4"/>
  <c r="DO647" i="4"/>
  <c r="DN647" i="4"/>
  <c r="DM647" i="4"/>
  <c r="DL647" i="4"/>
  <c r="DK647" i="4"/>
  <c r="DJ647" i="4"/>
  <c r="DI647" i="4"/>
  <c r="DH647" i="4"/>
  <c r="DF647" i="4"/>
  <c r="DW647" i="4"/>
  <c r="DV647" i="4"/>
  <c r="DU647" i="4"/>
  <c r="DT647" i="4"/>
  <c r="DS647" i="4"/>
  <c r="Z647" i="4"/>
  <c r="DR647" i="4"/>
  <c r="DQ647" i="4"/>
  <c r="X647" i="4"/>
  <c r="DG647" i="4"/>
  <c r="DX647" i="4"/>
  <c r="DY647" i="4" s="1"/>
  <c r="DN605" i="4"/>
  <c r="DU642" i="4"/>
  <c r="DR614" i="4"/>
  <c r="DS615" i="4"/>
  <c r="DT616" i="4"/>
  <c r="DU617" i="4"/>
  <c r="DV618" i="4"/>
  <c r="DW619" i="4"/>
  <c r="X620" i="4"/>
  <c r="DX620" i="4"/>
  <c r="DY620" i="4" s="1"/>
  <c r="X623" i="4"/>
  <c r="DX623" i="4"/>
  <c r="DY623" i="4" s="1"/>
  <c r="DS625" i="4"/>
  <c r="Z626" i="4"/>
  <c r="DK633" i="4"/>
  <c r="DV657" i="4"/>
  <c r="DU657" i="4"/>
  <c r="DT657" i="4"/>
  <c r="DS657" i="4"/>
  <c r="DR657" i="4"/>
  <c r="DQ657" i="4"/>
  <c r="DP657" i="4"/>
  <c r="DO657" i="4"/>
  <c r="DL657" i="4"/>
  <c r="Z657" i="4"/>
  <c r="X657" i="4"/>
  <c r="DX657" i="4"/>
  <c r="DY657" i="4" s="1"/>
  <c r="DW657" i="4"/>
  <c r="DN657" i="4"/>
  <c r="DK657" i="4"/>
  <c r="DH657" i="4"/>
  <c r="DG657" i="4"/>
  <c r="DF657" i="4"/>
  <c r="DJ657" i="4"/>
  <c r="A661" i="4"/>
  <c r="E661" i="4"/>
  <c r="DV616" i="4"/>
  <c r="DW617" i="4"/>
  <c r="X618" i="4"/>
  <c r="DX618" i="4"/>
  <c r="DY618" i="4" s="1"/>
  <c r="Z623" i="4"/>
  <c r="DU625" i="4"/>
  <c r="DQ626" i="4"/>
  <c r="DM633" i="4"/>
  <c r="DW616" i="4"/>
  <c r="X617" i="4"/>
  <c r="DX617" i="4"/>
  <c r="DY617" i="4" s="1"/>
  <c r="Z619" i="4"/>
  <c r="DK621" i="4"/>
  <c r="DH621" i="4"/>
  <c r="DV625" i="4"/>
  <c r="DR626" i="4"/>
  <c r="DT643" i="4"/>
  <c r="DS643" i="4"/>
  <c r="DR643" i="4"/>
  <c r="DQ643" i="4"/>
  <c r="DP643" i="4"/>
  <c r="DO643" i="4"/>
  <c r="DN643" i="4"/>
  <c r="DM643" i="4"/>
  <c r="DL643" i="4"/>
  <c r="DJ643" i="4"/>
  <c r="Z643" i="4"/>
  <c r="X643" i="4"/>
  <c r="DG643" i="4"/>
  <c r="DO646" i="4"/>
  <c r="DN646" i="4"/>
  <c r="DM646" i="4"/>
  <c r="DL646" i="4"/>
  <c r="DK646" i="4"/>
  <c r="DJ646" i="4"/>
  <c r="DI646" i="4"/>
  <c r="DH646" i="4"/>
  <c r="DG646" i="4"/>
  <c r="DW646" i="4"/>
  <c r="DV646" i="4"/>
  <c r="DU646" i="4"/>
  <c r="DT646" i="4"/>
  <c r="DS646" i="4"/>
  <c r="DR646" i="4"/>
  <c r="Z646" i="4"/>
  <c r="DQ646" i="4"/>
  <c r="DP646" i="4"/>
  <c r="X646" i="4"/>
  <c r="DF646" i="4"/>
  <c r="DW615" i="4"/>
  <c r="X616" i="4"/>
  <c r="DX616" i="4"/>
  <c r="DY616" i="4" s="1"/>
  <c r="Z618" i="4"/>
  <c r="DI621" i="4"/>
  <c r="DS626" i="4"/>
  <c r="DH643" i="4"/>
  <c r="DS650" i="4"/>
  <c r="DR650" i="4"/>
  <c r="DQ650" i="4"/>
  <c r="DP650" i="4"/>
  <c r="DO650" i="4"/>
  <c r="DN650" i="4"/>
  <c r="DM650" i="4"/>
  <c r="DL650" i="4"/>
  <c r="DK650" i="4"/>
  <c r="DI650" i="4"/>
  <c r="DW650" i="4"/>
  <c r="DV650" i="4"/>
  <c r="DU650" i="4"/>
  <c r="DT650" i="4"/>
  <c r="DJ650" i="4"/>
  <c r="Z650" i="4"/>
  <c r="DH650" i="4"/>
  <c r="DG650" i="4"/>
  <c r="X650" i="4"/>
  <c r="DF650" i="4"/>
  <c r="DO625" i="4"/>
  <c r="DN625" i="4"/>
  <c r="DM625" i="4"/>
  <c r="DL625" i="4"/>
  <c r="DK625" i="4"/>
  <c r="DJ625" i="4"/>
  <c r="DI625" i="4"/>
  <c r="DH625" i="4"/>
  <c r="DG625" i="4"/>
  <c r="DX625" i="4"/>
  <c r="DY625" i="4" s="1"/>
  <c r="DT626" i="4"/>
  <c r="DQ640" i="4"/>
  <c r="DP640" i="4"/>
  <c r="DO640" i="4"/>
  <c r="DN640" i="4"/>
  <c r="DM640" i="4"/>
  <c r="DL640" i="4"/>
  <c r="DK640" i="4"/>
  <c r="DJ640" i="4"/>
  <c r="DI640" i="4"/>
  <c r="DG640" i="4"/>
  <c r="DW640" i="4"/>
  <c r="DV640" i="4"/>
  <c r="DU640" i="4"/>
  <c r="DT640" i="4"/>
  <c r="DS640" i="4"/>
  <c r="Z640" i="4"/>
  <c r="DR640" i="4"/>
  <c r="DH640" i="4"/>
  <c r="X640" i="4"/>
  <c r="DF640" i="4"/>
  <c r="J655" i="4"/>
  <c r="DL621" i="4"/>
  <c r="DM623" i="4"/>
  <c r="DL623" i="4"/>
  <c r="DK623" i="4"/>
  <c r="DK643" i="4"/>
  <c r="DF619" i="4"/>
  <c r="DM621" i="4"/>
  <c r="DX640" i="4"/>
  <c r="DY640" i="4" s="1"/>
  <c r="DU643" i="4"/>
  <c r="DF618" i="4"/>
  <c r="DG619" i="4"/>
  <c r="DP626" i="4"/>
  <c r="DO626" i="4"/>
  <c r="DN626" i="4"/>
  <c r="DM626" i="4"/>
  <c r="DL626" i="4"/>
  <c r="DK626" i="4"/>
  <c r="DJ626" i="4"/>
  <c r="DI626" i="4"/>
  <c r="DH626" i="4"/>
  <c r="DF626" i="4"/>
  <c r="DW626" i="4"/>
  <c r="A634" i="4"/>
  <c r="E639" i="4"/>
  <c r="A639" i="4"/>
  <c r="DV643" i="4"/>
  <c r="DS671" i="4"/>
  <c r="DX671" i="4"/>
  <c r="DY671" i="4" s="1"/>
  <c r="DW671" i="4"/>
  <c r="DV671" i="4"/>
  <c r="DT671" i="4"/>
  <c r="DR671" i="4"/>
  <c r="DQ671" i="4"/>
  <c r="DO671" i="4"/>
  <c r="DH671" i="4"/>
  <c r="DG671" i="4"/>
  <c r="DF671" i="4"/>
  <c r="Z671" i="4"/>
  <c r="X671" i="4"/>
  <c r="DU671" i="4"/>
  <c r="DP671" i="4"/>
  <c r="DN671" i="4"/>
  <c r="DM671" i="4"/>
  <c r="DL671" i="4"/>
  <c r="DJ671" i="4"/>
  <c r="DF617" i="4"/>
  <c r="DG618" i="4"/>
  <c r="DH619" i="4"/>
  <c r="DO621" i="4"/>
  <c r="DF623" i="4"/>
  <c r="DX626" i="4"/>
  <c r="DY626" i="4" s="1"/>
  <c r="DG633" i="4"/>
  <c r="DX633" i="4"/>
  <c r="DY633" i="4" s="1"/>
  <c r="DW633" i="4"/>
  <c r="DV633" i="4"/>
  <c r="DU633" i="4"/>
  <c r="DT633" i="4"/>
  <c r="DS633" i="4"/>
  <c r="DR633" i="4"/>
  <c r="DQ633" i="4"/>
  <c r="DP633" i="4"/>
  <c r="DN633" i="4"/>
  <c r="DM636" i="4"/>
  <c r="DL636" i="4"/>
  <c r="DK636" i="4"/>
  <c r="DJ636" i="4"/>
  <c r="DI636" i="4"/>
  <c r="DH636" i="4"/>
  <c r="DG636" i="4"/>
  <c r="DF636" i="4"/>
  <c r="DR636" i="4"/>
  <c r="Z636" i="4"/>
  <c r="DQ636" i="4"/>
  <c r="DP636" i="4"/>
  <c r="X636" i="4"/>
  <c r="DO636" i="4"/>
  <c r="DN636" i="4"/>
  <c r="DS636" i="4"/>
  <c r="DW643" i="4"/>
  <c r="DP621" i="4"/>
  <c r="DG623" i="4"/>
  <c r="DT636" i="4"/>
  <c r="DR641" i="4"/>
  <c r="DQ641" i="4"/>
  <c r="DP641" i="4"/>
  <c r="DO641" i="4"/>
  <c r="DN641" i="4"/>
  <c r="DM641" i="4"/>
  <c r="DL641" i="4"/>
  <c r="DK641" i="4"/>
  <c r="DJ641" i="4"/>
  <c r="DH641" i="4"/>
  <c r="DU641" i="4"/>
  <c r="DT641" i="4"/>
  <c r="DS641" i="4"/>
  <c r="DI641" i="4"/>
  <c r="DG641" i="4"/>
  <c r="DF641" i="4"/>
  <c r="Z641" i="4"/>
  <c r="X641" i="4"/>
  <c r="DX643" i="4"/>
  <c r="DY643" i="4" s="1"/>
  <c r="DR638" i="4"/>
  <c r="DT651" i="4"/>
  <c r="DS651" i="4"/>
  <c r="DR651" i="4"/>
  <c r="DQ651" i="4"/>
  <c r="DP651" i="4"/>
  <c r="DO651" i="4"/>
  <c r="DN651" i="4"/>
  <c r="DM651" i="4"/>
  <c r="DL651" i="4"/>
  <c r="DJ651" i="4"/>
  <c r="DX651" i="4"/>
  <c r="DY651" i="4" s="1"/>
  <c r="DW651" i="4"/>
  <c r="DV651" i="4"/>
  <c r="DU651" i="4"/>
  <c r="DK651" i="4"/>
  <c r="DI651" i="4"/>
  <c r="Z651" i="4"/>
  <c r="DH651" i="4"/>
  <c r="DG651" i="4"/>
  <c r="X651" i="4"/>
  <c r="A669" i="4"/>
  <c r="E669" i="4"/>
  <c r="DO638" i="4"/>
  <c r="DN638" i="4"/>
  <c r="DM638" i="4"/>
  <c r="DL638" i="4"/>
  <c r="DK638" i="4"/>
  <c r="DJ638" i="4"/>
  <c r="DI638" i="4"/>
  <c r="DH638" i="4"/>
  <c r="DG638" i="4"/>
  <c r="DU638" i="4"/>
  <c r="J644" i="4"/>
  <c r="J650" i="4"/>
  <c r="DT670" i="4"/>
  <c r="DS670" i="4"/>
  <c r="DR670" i="4"/>
  <c r="DQ670" i="4"/>
  <c r="DP670" i="4"/>
  <c r="DJ670" i="4"/>
  <c r="DO670" i="4"/>
  <c r="DN670" i="4"/>
  <c r="DM670" i="4"/>
  <c r="DL670" i="4"/>
  <c r="Z670" i="4"/>
  <c r="DK670" i="4"/>
  <c r="DI670" i="4"/>
  <c r="X670" i="4"/>
  <c r="DH670" i="4"/>
  <c r="DG670" i="4"/>
  <c r="DF670" i="4"/>
  <c r="DU670" i="4"/>
  <c r="DV638" i="4"/>
  <c r="DW638" i="4"/>
  <c r="DX638" i="4"/>
  <c r="DY638" i="4" s="1"/>
  <c r="DQ648" i="4"/>
  <c r="DP648" i="4"/>
  <c r="DO648" i="4"/>
  <c r="DN648" i="4"/>
  <c r="DM648" i="4"/>
  <c r="DL648" i="4"/>
  <c r="DK648" i="4"/>
  <c r="DJ648" i="4"/>
  <c r="DI648" i="4"/>
  <c r="DG648" i="4"/>
  <c r="DT648" i="4"/>
  <c r="DS648" i="4"/>
  <c r="DR648" i="4"/>
  <c r="DH648" i="4"/>
  <c r="DF648" i="4"/>
  <c r="Z648" i="4"/>
  <c r="X648" i="4"/>
  <c r="DU652" i="4"/>
  <c r="DT652" i="4"/>
  <c r="DS652" i="4"/>
  <c r="DR652" i="4"/>
  <c r="DQ652" i="4"/>
  <c r="DP652" i="4"/>
  <c r="DO652" i="4"/>
  <c r="DN652" i="4"/>
  <c r="DM652" i="4"/>
  <c r="DK652" i="4"/>
  <c r="DX652" i="4"/>
  <c r="DY652" i="4" s="1"/>
  <c r="DW652" i="4"/>
  <c r="DV652" i="4"/>
  <c r="DL652" i="4"/>
  <c r="DJ652" i="4"/>
  <c r="DI652" i="4"/>
  <c r="DG652" i="4"/>
  <c r="DV670" i="4"/>
  <c r="E654" i="4"/>
  <c r="A654" i="4"/>
  <c r="DW670" i="4"/>
  <c r="DX670" i="4"/>
  <c r="DY670" i="4" s="1"/>
  <c r="DT672" i="4"/>
  <c r="DJ672" i="4"/>
  <c r="DP672" i="4"/>
  <c r="DO672" i="4"/>
  <c r="DN672" i="4"/>
  <c r="Z672" i="4"/>
  <c r="DM672" i="4"/>
  <c r="DL672" i="4"/>
  <c r="X672" i="4"/>
  <c r="DI672" i="4"/>
  <c r="DH672" i="4"/>
  <c r="DG672" i="4"/>
  <c r="DX672" i="4"/>
  <c r="DY672" i="4" s="1"/>
  <c r="DW672" i="4"/>
  <c r="DV672" i="4"/>
  <c r="DU672" i="4"/>
  <c r="DR672" i="4"/>
  <c r="DK672" i="4"/>
  <c r="DF672" i="4"/>
  <c r="DQ672" i="4"/>
  <c r="DM624" i="4"/>
  <c r="DP639" i="4"/>
  <c r="DO639" i="4"/>
  <c r="DN639" i="4"/>
  <c r="DM639" i="4"/>
  <c r="DL639" i="4"/>
  <c r="DK639" i="4"/>
  <c r="DJ639" i="4"/>
  <c r="DI639" i="4"/>
  <c r="DH639" i="4"/>
  <c r="DF639" i="4"/>
  <c r="DV639" i="4"/>
  <c r="DU648" i="4"/>
  <c r="DS672" i="4"/>
  <c r="DW639" i="4"/>
  <c r="DV648" i="4"/>
  <c r="Z635" i="4"/>
  <c r="Z653" i="4"/>
  <c r="DH653" i="4"/>
  <c r="DL654" i="4"/>
  <c r="DJ653" i="4"/>
  <c r="DN654" i="4"/>
  <c r="Z662" i="4"/>
  <c r="DX662" i="4"/>
  <c r="DY662" i="4" s="1"/>
  <c r="X662" i="4"/>
  <c r="DW662" i="4"/>
  <c r="DV662" i="4"/>
  <c r="DU662" i="4"/>
  <c r="DT662" i="4"/>
  <c r="DS662" i="4"/>
  <c r="DQ662" i="4"/>
  <c r="DF662" i="4"/>
  <c r="DG637" i="4"/>
  <c r="DK653" i="4"/>
  <c r="DP654" i="4"/>
  <c r="A690" i="4"/>
  <c r="E690" i="4"/>
  <c r="DF635" i="4"/>
  <c r="DH637" i="4"/>
  <c r="DQ654" i="4"/>
  <c r="DH662" i="4"/>
  <c r="J669" i="4"/>
  <c r="DF634" i="4"/>
  <c r="DG635" i="4"/>
  <c r="DR654" i="4"/>
  <c r="DG634" i="4"/>
  <c r="DH635" i="4"/>
  <c r="DJ637" i="4"/>
  <c r="DT654" i="4"/>
  <c r="DH634" i="4"/>
  <c r="DI635" i="4"/>
  <c r="DK637" i="4"/>
  <c r="DW658" i="4"/>
  <c r="DV658" i="4"/>
  <c r="DU658" i="4"/>
  <c r="DT658" i="4"/>
  <c r="DS658" i="4"/>
  <c r="DR658" i="4"/>
  <c r="DQ658" i="4"/>
  <c r="DP658" i="4"/>
  <c r="DO658" i="4"/>
  <c r="DM658" i="4"/>
  <c r="DK662" i="4"/>
  <c r="DJ635" i="4"/>
  <c r="DS654" i="4"/>
  <c r="DO654" i="4"/>
  <c r="DF654" i="4"/>
  <c r="X654" i="4"/>
  <c r="DX654" i="4"/>
  <c r="DY654" i="4" s="1"/>
  <c r="DV654" i="4"/>
  <c r="DW654" i="4"/>
  <c r="DL662" i="4"/>
  <c r="DJ634" i="4"/>
  <c r="DK635" i="4"/>
  <c r="DR653" i="4"/>
  <c r="DW653" i="4"/>
  <c r="DV653" i="4"/>
  <c r="DU653" i="4"/>
  <c r="DT653" i="4"/>
  <c r="DS653" i="4"/>
  <c r="DQ653" i="4"/>
  <c r="DP653" i="4"/>
  <c r="DO653" i="4"/>
  <c r="DN653" i="4"/>
  <c r="DL653" i="4"/>
  <c r="A656" i="4"/>
  <c r="DX659" i="4"/>
  <c r="DY659" i="4" s="1"/>
  <c r="X659" i="4"/>
  <c r="DW659" i="4"/>
  <c r="DV659" i="4"/>
  <c r="DU659" i="4"/>
  <c r="DT659" i="4"/>
  <c r="DS659" i="4"/>
  <c r="DR659" i="4"/>
  <c r="DQ659" i="4"/>
  <c r="DP659" i="4"/>
  <c r="DN659" i="4"/>
  <c r="DX660" i="4"/>
  <c r="DY660" i="4" s="1"/>
  <c r="X660" i="4"/>
  <c r="DW660" i="4"/>
  <c r="DV660" i="4"/>
  <c r="DU660" i="4"/>
  <c r="DT660" i="4"/>
  <c r="DS660" i="4"/>
  <c r="DR660" i="4"/>
  <c r="DQ660" i="4"/>
  <c r="DO660" i="4"/>
  <c r="A666" i="4"/>
  <c r="DU656" i="4"/>
  <c r="DT656" i="4"/>
  <c r="DS656" i="4"/>
  <c r="DR656" i="4"/>
  <c r="DQ656" i="4"/>
  <c r="DP656" i="4"/>
  <c r="DO656" i="4"/>
  <c r="DK656" i="4"/>
  <c r="DP666" i="4"/>
  <c r="DI666" i="4"/>
  <c r="Z666" i="4"/>
  <c r="DH666" i="4"/>
  <c r="DG666" i="4"/>
  <c r="X666" i="4"/>
  <c r="DF666" i="4"/>
  <c r="DX666" i="4"/>
  <c r="DY666" i="4" s="1"/>
  <c r="A663" i="4"/>
  <c r="DN678" i="4"/>
  <c r="Z678" i="4"/>
  <c r="X678" i="4"/>
  <c r="DW678" i="4"/>
  <c r="DV678" i="4"/>
  <c r="DU678" i="4"/>
  <c r="DT678" i="4"/>
  <c r="DQ678" i="4"/>
  <c r="DX678" i="4"/>
  <c r="DY678" i="4" s="1"/>
  <c r="DS678" i="4"/>
  <c r="DR678" i="4"/>
  <c r="DP678" i="4"/>
  <c r="DM678" i="4"/>
  <c r="DO678" i="4"/>
  <c r="DL678" i="4"/>
  <c r="DK678" i="4"/>
  <c r="DJ678" i="4"/>
  <c r="DI678" i="4"/>
  <c r="DH678" i="4"/>
  <c r="DF678" i="4"/>
  <c r="J689" i="4"/>
  <c r="DT655" i="4"/>
  <c r="DS655" i="4"/>
  <c r="DQ655" i="4"/>
  <c r="DP655" i="4"/>
  <c r="DO655" i="4"/>
  <c r="DJ655" i="4"/>
  <c r="DF656" i="4"/>
  <c r="DV674" i="4"/>
  <c r="DU674" i="4"/>
  <c r="DT674" i="4"/>
  <c r="DR674" i="4"/>
  <c r="DL674" i="4"/>
  <c r="DX674" i="4"/>
  <c r="DY674" i="4" s="1"/>
  <c r="DW674" i="4"/>
  <c r="DS674" i="4"/>
  <c r="DQ674" i="4"/>
  <c r="DP674" i="4"/>
  <c r="DO674" i="4"/>
  <c r="DM674" i="4"/>
  <c r="Z674" i="4"/>
  <c r="DJ674" i="4"/>
  <c r="E678" i="4"/>
  <c r="DG656" i="4"/>
  <c r="DO665" i="4"/>
  <c r="DX665" i="4"/>
  <c r="DY665" i="4" s="1"/>
  <c r="DW665" i="4"/>
  <c r="DV665" i="4"/>
  <c r="DU665" i="4"/>
  <c r="DT665" i="4"/>
  <c r="DS665" i="4"/>
  <c r="DR665" i="4"/>
  <c r="DQ665" i="4"/>
  <c r="DP665" i="4"/>
  <c r="DM665" i="4"/>
  <c r="DH656" i="4"/>
  <c r="DI656" i="4"/>
  <c r="DU673" i="4"/>
  <c r="DT673" i="4"/>
  <c r="DK673" i="4"/>
  <c r="DN673" i="4"/>
  <c r="DM673" i="4"/>
  <c r="DL673" i="4"/>
  <c r="DJ673" i="4"/>
  <c r="DI673" i="4"/>
  <c r="DH673" i="4"/>
  <c r="DG673" i="4"/>
  <c r="DF673" i="4"/>
  <c r="DX673" i="4"/>
  <c r="DY673" i="4" s="1"/>
  <c r="X673" i="4"/>
  <c r="DW673" i="4"/>
  <c r="DV673" i="4"/>
  <c r="DS673" i="4"/>
  <c r="DR673" i="4"/>
  <c r="DQ673" i="4"/>
  <c r="DP673" i="4"/>
  <c r="DO673" i="4"/>
  <c r="DJ656" i="4"/>
  <c r="DW681" i="4"/>
  <c r="DU681" i="4"/>
  <c r="DQ681" i="4"/>
  <c r="DV681" i="4"/>
  <c r="DT681" i="4"/>
  <c r="DS681" i="4"/>
  <c r="DP681" i="4"/>
  <c r="DO681" i="4"/>
  <c r="DN681" i="4"/>
  <c r="DM681" i="4"/>
  <c r="DJ681" i="4"/>
  <c r="DH681" i="4"/>
  <c r="DG681" i="4"/>
  <c r="DF681" i="4"/>
  <c r="Z681" i="4"/>
  <c r="X681" i="4"/>
  <c r="DR681" i="4"/>
  <c r="DK685" i="4"/>
  <c r="DJ685" i="4"/>
  <c r="DG685" i="4"/>
  <c r="DN685" i="4"/>
  <c r="DL685" i="4"/>
  <c r="DH685" i="4"/>
  <c r="DF685" i="4"/>
  <c r="DX685" i="4"/>
  <c r="DY685" i="4" s="1"/>
  <c r="DM685" i="4"/>
  <c r="DI685" i="4"/>
  <c r="DW685" i="4"/>
  <c r="DV685" i="4"/>
  <c r="DU685" i="4"/>
  <c r="DT685" i="4"/>
  <c r="DS685" i="4"/>
  <c r="DR685" i="4"/>
  <c r="DQ685" i="4"/>
  <c r="DO685" i="4"/>
  <c r="X685" i="4"/>
  <c r="DL656" i="4"/>
  <c r="Z667" i="4"/>
  <c r="DI667" i="4"/>
  <c r="A675" i="4"/>
  <c r="DN664" i="4"/>
  <c r="DI664" i="4"/>
  <c r="DJ664" i="4"/>
  <c r="DQ667" i="4"/>
  <c r="DL667" i="4"/>
  <c r="E677" i="4"/>
  <c r="A677" i="4"/>
  <c r="DK664" i="4"/>
  <c r="DM667" i="4"/>
  <c r="DL664" i="4"/>
  <c r="DN667" i="4"/>
  <c r="A691" i="4"/>
  <c r="E691" i="4"/>
  <c r="DM664" i="4"/>
  <c r="DO667" i="4"/>
  <c r="DX676" i="4"/>
  <c r="DY676" i="4" s="1"/>
  <c r="X676" i="4"/>
  <c r="DW676" i="4"/>
  <c r="DV676" i="4"/>
  <c r="DT676" i="4"/>
  <c r="DS676" i="4"/>
  <c r="DR676" i="4"/>
  <c r="DQ676" i="4"/>
  <c r="DN676" i="4"/>
  <c r="DU676" i="4"/>
  <c r="Z676" i="4"/>
  <c r="DP676" i="4"/>
  <c r="DO676" i="4"/>
  <c r="DM676" i="4"/>
  <c r="DK676" i="4"/>
  <c r="DX683" i="4"/>
  <c r="DY683" i="4" s="1"/>
  <c r="X683" i="4"/>
  <c r="DW683" i="4"/>
  <c r="DS683" i="4"/>
  <c r="DV683" i="4"/>
  <c r="DU683" i="4"/>
  <c r="DQ683" i="4"/>
  <c r="DR683" i="4"/>
  <c r="DP683" i="4"/>
  <c r="DO683" i="4"/>
  <c r="DN683" i="4"/>
  <c r="DM683" i="4"/>
  <c r="DL683" i="4"/>
  <c r="DK683" i="4"/>
  <c r="DJ683" i="4"/>
  <c r="DI683" i="4"/>
  <c r="DG683" i="4"/>
  <c r="DO664" i="4"/>
  <c r="DP667" i="4"/>
  <c r="DP664" i="4"/>
  <c r="DR667" i="4"/>
  <c r="J682" i="4"/>
  <c r="DQ664" i="4"/>
  <c r="DS667" i="4"/>
  <c r="DM663" i="4"/>
  <c r="DJ663" i="4"/>
  <c r="DR664" i="4"/>
  <c r="DT667" i="4"/>
  <c r="DL686" i="4"/>
  <c r="DK686" i="4"/>
  <c r="DH686" i="4"/>
  <c r="DF686" i="4"/>
  <c r="Z686" i="4"/>
  <c r="DX686" i="4"/>
  <c r="DY686" i="4" s="1"/>
  <c r="DV686" i="4"/>
  <c r="DU686" i="4"/>
  <c r="DT686" i="4"/>
  <c r="DP686" i="4"/>
  <c r="DW686" i="4"/>
  <c r="DJ686" i="4"/>
  <c r="DI686" i="4"/>
  <c r="DG686" i="4"/>
  <c r="X686" i="4"/>
  <c r="DX677" i="4"/>
  <c r="DY677" i="4" s="1"/>
  <c r="X677" i="4"/>
  <c r="DW677" i="4"/>
  <c r="DU677" i="4"/>
  <c r="DT677" i="4"/>
  <c r="DS677" i="4"/>
  <c r="DR677" i="4"/>
  <c r="DO677" i="4"/>
  <c r="DG677" i="4"/>
  <c r="A706" i="4"/>
  <c r="E706" i="4"/>
  <c r="DW675" i="4"/>
  <c r="DV675" i="4"/>
  <c r="DU675" i="4"/>
  <c r="DS675" i="4"/>
  <c r="DR675" i="4"/>
  <c r="DQ675" i="4"/>
  <c r="DM675" i="4"/>
  <c r="DX675" i="4"/>
  <c r="DY675" i="4" s="1"/>
  <c r="DI677" i="4"/>
  <c r="DV689" i="4"/>
  <c r="DT689" i="4"/>
  <c r="DP689" i="4"/>
  <c r="DK689" i="4"/>
  <c r="DJ689" i="4"/>
  <c r="DI689" i="4"/>
  <c r="DG689" i="4"/>
  <c r="Z689" i="4"/>
  <c r="DR689" i="4"/>
  <c r="DO689" i="4"/>
  <c r="DM689" i="4"/>
  <c r="DL689" i="4"/>
  <c r="X689" i="4"/>
  <c r="DH689" i="4"/>
  <c r="DX689" i="4"/>
  <c r="DY689" i="4" s="1"/>
  <c r="DW689" i="4"/>
  <c r="DS689" i="4"/>
  <c r="DU689" i="4"/>
  <c r="DM687" i="4"/>
  <c r="DL687" i="4"/>
  <c r="DK687" i="4"/>
  <c r="DI687" i="4"/>
  <c r="DG687" i="4"/>
  <c r="DP687" i="4"/>
  <c r="DN687" i="4"/>
  <c r="DH687" i="4"/>
  <c r="DF687" i="4"/>
  <c r="X687" i="4"/>
  <c r="DP680" i="4"/>
  <c r="DL680" i="4"/>
  <c r="DM680" i="4"/>
  <c r="Z690" i="4"/>
  <c r="DW690" i="4"/>
  <c r="DU690" i="4"/>
  <c r="DQ690" i="4"/>
  <c r="DX690" i="4"/>
  <c r="DY690" i="4" s="1"/>
  <c r="DT690" i="4"/>
  <c r="DS690" i="4"/>
  <c r="DR690" i="4"/>
  <c r="DM690" i="4"/>
  <c r="DO690" i="4"/>
  <c r="DL690" i="4"/>
  <c r="DJ690" i="4"/>
  <c r="DI690" i="4"/>
  <c r="X690" i="4"/>
  <c r="DH690" i="4"/>
  <c r="DN680" i="4"/>
  <c r="J686" i="4"/>
  <c r="DQ680" i="4"/>
  <c r="E684" i="4"/>
  <c r="A684" i="4"/>
  <c r="E701" i="4"/>
  <c r="A701" i="4"/>
  <c r="DR680" i="4"/>
  <c r="DO679" i="4"/>
  <c r="DH679" i="4"/>
  <c r="DS680" i="4"/>
  <c r="DR682" i="4"/>
  <c r="DS684" i="4"/>
  <c r="E686" i="4"/>
  <c r="A686" i="4"/>
  <c r="J708" i="4"/>
  <c r="DX713" i="4"/>
  <c r="DY713" i="4" s="1"/>
  <c r="DV713" i="4"/>
  <c r="DU713" i="4"/>
  <c r="DT713" i="4"/>
  <c r="DS713" i="4"/>
  <c r="DR713" i="4"/>
  <c r="DQ713" i="4"/>
  <c r="DN713" i="4"/>
  <c r="DW713" i="4"/>
  <c r="DP713" i="4"/>
  <c r="DO713" i="4"/>
  <c r="DM713" i="4"/>
  <c r="DL713" i="4"/>
  <c r="Z713" i="4"/>
  <c r="DK713" i="4"/>
  <c r="DJ713" i="4"/>
  <c r="X713" i="4"/>
  <c r="DI713" i="4"/>
  <c r="DF713" i="4"/>
  <c r="DH713" i="4"/>
  <c r="DG713" i="4"/>
  <c r="DV682" i="4"/>
  <c r="DX682" i="4"/>
  <c r="DY682" i="4" s="1"/>
  <c r="DJ684" i="4"/>
  <c r="DI684" i="4"/>
  <c r="DF684" i="4"/>
  <c r="DX684" i="4"/>
  <c r="DY684" i="4" s="1"/>
  <c r="DX688" i="4"/>
  <c r="DY688" i="4" s="1"/>
  <c r="DS688" i="4"/>
  <c r="DO688" i="4"/>
  <c r="DM688" i="4"/>
  <c r="DQ696" i="4"/>
  <c r="DR688" i="4"/>
  <c r="DU696" i="4"/>
  <c r="DV696" i="4"/>
  <c r="DU688" i="4"/>
  <c r="DK696" i="4"/>
  <c r="DJ696" i="4"/>
  <c r="DG696" i="4"/>
  <c r="DF696" i="4"/>
  <c r="DP696" i="4"/>
  <c r="DO696" i="4"/>
  <c r="DL696" i="4"/>
  <c r="Z696" i="4"/>
  <c r="DH696" i="4"/>
  <c r="DN696" i="4"/>
  <c r="DM696" i="4"/>
  <c r="X696" i="4"/>
  <c r="DX696" i="4"/>
  <c r="DY696" i="4" s="1"/>
  <c r="J702" i="4"/>
  <c r="DL697" i="4"/>
  <c r="DK697" i="4"/>
  <c r="DH697" i="4"/>
  <c r="DG697" i="4"/>
  <c r="DF697" i="4"/>
  <c r="Z697" i="4"/>
  <c r="DW697" i="4"/>
  <c r="DM697" i="4"/>
  <c r="X697" i="4"/>
  <c r="DJ697" i="4"/>
  <c r="DO691" i="4"/>
  <c r="Z695" i="4"/>
  <c r="DI693" i="4"/>
  <c r="DH693" i="4"/>
  <c r="DW693" i="4"/>
  <c r="DM693" i="4"/>
  <c r="DJ695" i="4"/>
  <c r="DI695" i="4"/>
  <c r="DF695" i="4"/>
  <c r="DX695" i="4"/>
  <c r="DY695" i="4" s="1"/>
  <c r="DU695" i="4"/>
  <c r="DS695" i="4"/>
  <c r="DO695" i="4"/>
  <c r="DN695" i="4"/>
  <c r="DJ711" i="4"/>
  <c r="E713" i="4"/>
  <c r="X691" i="4"/>
  <c r="DV691" i="4"/>
  <c r="DO693" i="4"/>
  <c r="DQ695" i="4"/>
  <c r="DR693" i="4"/>
  <c r="DV695" i="4"/>
  <c r="DT711" i="4"/>
  <c r="DS711" i="4"/>
  <c r="DR711" i="4"/>
  <c r="DQ711" i="4"/>
  <c r="DP711" i="4"/>
  <c r="DO711" i="4"/>
  <c r="DL711" i="4"/>
  <c r="DI711" i="4"/>
  <c r="DG711" i="4"/>
  <c r="DX711" i="4"/>
  <c r="DY711" i="4" s="1"/>
  <c r="Z711" i="4"/>
  <c r="DW711" i="4"/>
  <c r="DM711" i="4"/>
  <c r="DK711" i="4"/>
  <c r="DG691" i="4"/>
  <c r="DF691" i="4"/>
  <c r="DU691" i="4"/>
  <c r="DS693" i="4"/>
  <c r="DW695" i="4"/>
  <c r="DK702" i="4"/>
  <c r="DJ702" i="4"/>
  <c r="DI702" i="4"/>
  <c r="DH702" i="4"/>
  <c r="DG702" i="4"/>
  <c r="DW702" i="4"/>
  <c r="X702" i="4"/>
  <c r="DX702" i="4"/>
  <c r="DY702" i="4" s="1"/>
  <c r="DS702" i="4"/>
  <c r="DV702" i="4"/>
  <c r="DQ702" i="4"/>
  <c r="DV692" i="4"/>
  <c r="X694" i="4"/>
  <c r="DX694" i="4"/>
  <c r="DY694" i="4" s="1"/>
  <c r="J697" i="4"/>
  <c r="Z698" i="4"/>
  <c r="DG698" i="4"/>
  <c r="DU698" i="4"/>
  <c r="DV698" i="4"/>
  <c r="DT698" i="4"/>
  <c r="DS698" i="4"/>
  <c r="DQ698" i="4"/>
  <c r="DP698" i="4"/>
  <c r="DO698" i="4"/>
  <c r="DK698" i="4"/>
  <c r="DP707" i="4"/>
  <c r="DO707" i="4"/>
  <c r="DN707" i="4"/>
  <c r="DM707" i="4"/>
  <c r="DL707" i="4"/>
  <c r="DK707" i="4"/>
  <c r="DH707" i="4"/>
  <c r="DX707" i="4"/>
  <c r="DY707" i="4" s="1"/>
  <c r="DV707" i="4"/>
  <c r="DT707" i="4"/>
  <c r="DS707" i="4"/>
  <c r="DR707" i="4"/>
  <c r="DG707" i="4"/>
  <c r="X707" i="4"/>
  <c r="DQ707" i="4"/>
  <c r="DF694" i="4"/>
  <c r="DH698" i="4"/>
  <c r="DS710" i="4"/>
  <c r="DR710" i="4"/>
  <c r="DQ710" i="4"/>
  <c r="DP710" i="4"/>
  <c r="DO710" i="4"/>
  <c r="DN710" i="4"/>
  <c r="DK710" i="4"/>
  <c r="DX710" i="4"/>
  <c r="DY710" i="4" s="1"/>
  <c r="DU710" i="4"/>
  <c r="DT710" i="4"/>
  <c r="DM710" i="4"/>
  <c r="DL710" i="4"/>
  <c r="DJ710" i="4"/>
  <c r="Z710" i="4"/>
  <c r="DI710" i="4"/>
  <c r="DH710" i="4"/>
  <c r="X710" i="4"/>
  <c r="DG692" i="4"/>
  <c r="DI694" i="4"/>
  <c r="DL698" i="4"/>
  <c r="DN705" i="4"/>
  <c r="DM705" i="4"/>
  <c r="DL705" i="4"/>
  <c r="DK705" i="4"/>
  <c r="DJ705" i="4"/>
  <c r="DI705" i="4"/>
  <c r="DU705" i="4"/>
  <c r="DS705" i="4"/>
  <c r="DQ705" i="4"/>
  <c r="Z705" i="4"/>
  <c r="DP705" i="4"/>
  <c r="DO705" i="4"/>
  <c r="X705" i="4"/>
  <c r="DO706" i="4"/>
  <c r="DN706" i="4"/>
  <c r="DM706" i="4"/>
  <c r="DL706" i="4"/>
  <c r="DK706" i="4"/>
  <c r="DJ706" i="4"/>
  <c r="DG706" i="4"/>
  <c r="DS706" i="4"/>
  <c r="Z706" i="4"/>
  <c r="DQ706" i="4"/>
  <c r="X706" i="4"/>
  <c r="DI706" i="4"/>
  <c r="DH706" i="4"/>
  <c r="DF706" i="4"/>
  <c r="DP706" i="4"/>
  <c r="DM698" i="4"/>
  <c r="DF707" i="4"/>
  <c r="DF710" i="4"/>
  <c r="E705" i="4"/>
  <c r="DQ708" i="4"/>
  <c r="DP708" i="4"/>
  <c r="DO708" i="4"/>
  <c r="DN708" i="4"/>
  <c r="DM708" i="4"/>
  <c r="DL708" i="4"/>
  <c r="DI708" i="4"/>
  <c r="Z708" i="4"/>
  <c r="X708" i="4"/>
  <c r="DV708" i="4"/>
  <c r="DF708" i="4"/>
  <c r="DU712" i="4"/>
  <c r="DT712" i="4"/>
  <c r="DS712" i="4"/>
  <c r="DR712" i="4"/>
  <c r="DQ712" i="4"/>
  <c r="DP712" i="4"/>
  <c r="DM712" i="4"/>
  <c r="DW712" i="4"/>
  <c r="X712" i="4"/>
  <c r="DV712" i="4"/>
  <c r="DO712" i="4"/>
  <c r="DL712" i="4"/>
  <c r="DK712" i="4"/>
  <c r="DJ712" i="4"/>
  <c r="DI712" i="4"/>
  <c r="DF712" i="4"/>
  <c r="DN712" i="4"/>
  <c r="DK708" i="4"/>
  <c r="DX712" i="4"/>
  <c r="DY712" i="4" s="1"/>
  <c r="A704" i="4"/>
  <c r="DR708" i="4"/>
  <c r="DV699" i="4"/>
  <c r="DW700" i="4"/>
  <c r="X701" i="4"/>
  <c r="DX701" i="4"/>
  <c r="DY701" i="4" s="1"/>
  <c r="Z703" i="4"/>
  <c r="DO704" i="4"/>
  <c r="DL703" i="4"/>
  <c r="DK703" i="4"/>
  <c r="DJ703" i="4"/>
  <c r="DI703" i="4"/>
  <c r="DH703" i="4"/>
  <c r="DG703" i="4"/>
  <c r="DU703" i="4"/>
  <c r="DS704" i="4"/>
  <c r="DV703" i="4"/>
  <c r="Z704" i="4"/>
  <c r="DT704" i="4"/>
  <c r="DR709" i="4"/>
  <c r="DQ709" i="4"/>
  <c r="DP709" i="4"/>
  <c r="DO709" i="4"/>
  <c r="DN709" i="4"/>
  <c r="DM709" i="4"/>
  <c r="DJ709" i="4"/>
  <c r="DF701" i="4"/>
  <c r="DW703" i="4"/>
  <c r="DU704" i="4"/>
  <c r="DF699" i="4"/>
  <c r="DG700" i="4"/>
  <c r="DH701" i="4"/>
  <c r="J710" i="4"/>
  <c r="DM704" i="4"/>
  <c r="DL704" i="4"/>
  <c r="DK704" i="4"/>
  <c r="DJ704" i="4"/>
  <c r="DI704" i="4"/>
  <c r="DH704" i="4"/>
  <c r="A654" i="17" l="1"/>
  <c r="A574" i="17"/>
  <c r="A582" i="17"/>
  <c r="A507" i="17"/>
  <c r="A578" i="17"/>
  <c r="A503" i="17"/>
  <c r="E637" i="17"/>
  <c r="E711" i="17"/>
  <c r="E586" i="17"/>
  <c r="E680" i="17"/>
  <c r="A693" i="17"/>
  <c r="E523" i="17"/>
  <c r="A547" i="17"/>
  <c r="E658" i="17"/>
  <c r="A540" i="17"/>
  <c r="E681" i="17"/>
  <c r="A647" i="17"/>
  <c r="A648" i="17"/>
  <c r="A568" i="17"/>
  <c r="E599" i="17"/>
  <c r="E545" i="17"/>
  <c r="M559" i="17"/>
  <c r="AD559" i="17"/>
  <c r="K559" i="17" s="1"/>
  <c r="AC559" i="17"/>
  <c r="M556" i="17"/>
  <c r="AD556" i="17"/>
  <c r="AC556" i="17"/>
  <c r="AD550" i="17"/>
  <c r="K550" i="17" s="1"/>
  <c r="AC550" i="17"/>
  <c r="M586" i="17"/>
  <c r="AD586" i="17"/>
  <c r="K586" i="17" s="1"/>
  <c r="AC586" i="17"/>
  <c r="AC611" i="17"/>
  <c r="AD611" i="17"/>
  <c r="M660" i="17"/>
  <c r="AD660" i="17"/>
  <c r="AC660" i="17"/>
  <c r="M668" i="17"/>
  <c r="AD668" i="17"/>
  <c r="K668" i="17" s="1"/>
  <c r="AC668" i="17"/>
  <c r="M647" i="17"/>
  <c r="AD647" i="17"/>
  <c r="AC647" i="17"/>
  <c r="M685" i="17"/>
  <c r="AD685" i="17"/>
  <c r="AC685" i="17"/>
  <c r="M689" i="17"/>
  <c r="AC689" i="17"/>
  <c r="AD689" i="17"/>
  <c r="M596" i="17"/>
  <c r="AC596" i="17"/>
  <c r="AD596" i="17"/>
  <c r="M628" i="17"/>
  <c r="AD628" i="17"/>
  <c r="AC628" i="17"/>
  <c r="AD694" i="17"/>
  <c r="AC694" i="17"/>
  <c r="M558" i="17"/>
  <c r="AD558" i="17"/>
  <c r="AC558" i="17"/>
  <c r="M673" i="17"/>
  <c r="AD673" i="17"/>
  <c r="K673" i="17" s="1"/>
  <c r="AC673" i="17"/>
  <c r="M577" i="17"/>
  <c r="AD577" i="17"/>
  <c r="AC577" i="17"/>
  <c r="M644" i="17"/>
  <c r="AC644" i="17"/>
  <c r="AD644" i="17"/>
  <c r="M711" i="17"/>
  <c r="AD711" i="17"/>
  <c r="K711" i="17" s="1"/>
  <c r="AC711" i="17"/>
  <c r="AD510" i="17"/>
  <c r="K510" i="17" s="1"/>
  <c r="AC510" i="17"/>
  <c r="M575" i="17"/>
  <c r="AD575" i="17"/>
  <c r="AC575" i="17"/>
  <c r="M691" i="17"/>
  <c r="AD691" i="17"/>
  <c r="K691" i="17" s="1"/>
  <c r="AC691" i="17"/>
  <c r="M621" i="17"/>
  <c r="AC621" i="17"/>
  <c r="AD621" i="17"/>
  <c r="M535" i="17"/>
  <c r="AD535" i="17"/>
  <c r="AC535" i="17"/>
  <c r="M710" i="17"/>
  <c r="AD710" i="17"/>
  <c r="AC710" i="17"/>
  <c r="AD542" i="17"/>
  <c r="K542" i="17" s="1"/>
  <c r="AC542" i="17"/>
  <c r="M646" i="17"/>
  <c r="AD646" i="17"/>
  <c r="AC646" i="17"/>
  <c r="M521" i="17"/>
  <c r="AC521" i="17"/>
  <c r="AD521" i="17"/>
  <c r="M681" i="17"/>
  <c r="AD681" i="17"/>
  <c r="K681" i="17" s="1"/>
  <c r="AC681" i="17"/>
  <c r="M662" i="17"/>
  <c r="AD662" i="17"/>
  <c r="AC662" i="17"/>
  <c r="AC573" i="17"/>
  <c r="AD573" i="17"/>
  <c r="K573" i="17" s="1"/>
  <c r="M534" i="17"/>
  <c r="AD534" i="17"/>
  <c r="AC534" i="17"/>
  <c r="M613" i="17"/>
  <c r="AD613" i="17"/>
  <c r="AC613" i="17"/>
  <c r="M651" i="17"/>
  <c r="AD651" i="17"/>
  <c r="K651" i="17" s="1"/>
  <c r="AC651" i="17"/>
  <c r="M698" i="17"/>
  <c r="AD698" i="17"/>
  <c r="AC698" i="17"/>
  <c r="M530" i="17"/>
  <c r="AD530" i="17"/>
  <c r="K530" i="17" s="1"/>
  <c r="AC530" i="17"/>
  <c r="M679" i="17"/>
  <c r="AD679" i="17"/>
  <c r="AC679" i="17"/>
  <c r="AD574" i="17"/>
  <c r="AC574" i="17"/>
  <c r="M671" i="17"/>
  <c r="AC671" i="17"/>
  <c r="AD671" i="17"/>
  <c r="K671" i="17" s="1"/>
  <c r="M514" i="17"/>
  <c r="AD514" i="17"/>
  <c r="AC514" i="17"/>
  <c r="M536" i="17"/>
  <c r="AD536" i="17"/>
  <c r="AC536" i="17"/>
  <c r="AD531" i="17"/>
  <c r="K531" i="17" s="1"/>
  <c r="AC531" i="17"/>
  <c r="M570" i="17"/>
  <c r="AC570" i="17"/>
  <c r="AD570" i="17"/>
  <c r="M601" i="17"/>
  <c r="AD601" i="17"/>
  <c r="AC601" i="17"/>
  <c r="M517" i="17"/>
  <c r="AD517" i="17"/>
  <c r="K517" i="17" s="1"/>
  <c r="AC517" i="17"/>
  <c r="M588" i="17"/>
  <c r="AD588" i="17"/>
  <c r="AC588" i="17"/>
  <c r="M540" i="17"/>
  <c r="AD540" i="17"/>
  <c r="K540" i="17" s="1"/>
  <c r="AC540" i="17"/>
  <c r="M626" i="17"/>
  <c r="AD626" i="17"/>
  <c r="K626" i="17" s="1"/>
  <c r="AC626" i="17"/>
  <c r="M643" i="17"/>
  <c r="AC643" i="17"/>
  <c r="AD643" i="17"/>
  <c r="K643" i="17" s="1"/>
  <c r="M524" i="17"/>
  <c r="AD524" i="17"/>
  <c r="AC524" i="17"/>
  <c r="M587" i="17"/>
  <c r="AC587" i="17"/>
  <c r="AD587" i="17"/>
  <c r="M545" i="17"/>
  <c r="AD545" i="17"/>
  <c r="AC545" i="17"/>
  <c r="M583" i="17"/>
  <c r="AD583" i="17"/>
  <c r="K583" i="17" s="1"/>
  <c r="AC583" i="17"/>
  <c r="M653" i="17"/>
  <c r="AC653" i="17"/>
  <c r="AD653" i="17"/>
  <c r="M612" i="17"/>
  <c r="AD612" i="17"/>
  <c r="AC612" i="17"/>
  <c r="AD627" i="17"/>
  <c r="AC627" i="17"/>
  <c r="M520" i="17"/>
  <c r="AD520" i="17"/>
  <c r="AC520" i="17"/>
  <c r="AD639" i="17"/>
  <c r="K639" i="17" s="1"/>
  <c r="AC639" i="17"/>
  <c r="M569" i="17"/>
  <c r="AD569" i="17"/>
  <c r="AC569" i="17"/>
  <c r="M551" i="17"/>
  <c r="AC551" i="17"/>
  <c r="AD551" i="17"/>
  <c r="M670" i="17"/>
  <c r="AD670" i="17"/>
  <c r="K670" i="17" s="1"/>
  <c r="AC670" i="17"/>
  <c r="AD544" i="17"/>
  <c r="AC544" i="17"/>
  <c r="M652" i="17"/>
  <c r="AD652" i="17"/>
  <c r="AC652" i="17"/>
  <c r="AC515" i="17"/>
  <c r="AD515" i="17"/>
  <c r="K515" i="17" s="1"/>
  <c r="M614" i="17"/>
  <c r="AD614" i="17"/>
  <c r="K614" i="17" s="1"/>
  <c r="AC614" i="17"/>
  <c r="M537" i="17"/>
  <c r="AD537" i="17"/>
  <c r="AC537" i="17"/>
  <c r="M595" i="17"/>
  <c r="AD595" i="17"/>
  <c r="AC595" i="17"/>
  <c r="M592" i="17"/>
  <c r="AD592" i="17"/>
  <c r="AC592" i="17"/>
  <c r="M591" i="17"/>
  <c r="AD591" i="17"/>
  <c r="K591" i="17" s="1"/>
  <c r="AC591" i="17"/>
  <c r="M709" i="17"/>
  <c r="AD709" i="17"/>
  <c r="K709" i="17" s="1"/>
  <c r="AC709" i="17"/>
  <c r="M513" i="17"/>
  <c r="AD513" i="17"/>
  <c r="AC513" i="17"/>
  <c r="M622" i="17"/>
  <c r="AD622" i="17"/>
  <c r="AC622" i="17"/>
  <c r="M648" i="17"/>
  <c r="AD648" i="17"/>
  <c r="K648" i="17" s="1"/>
  <c r="AC648" i="17"/>
  <c r="M610" i="17"/>
  <c r="AD610" i="17"/>
  <c r="AC610" i="17"/>
  <c r="M680" i="17"/>
  <c r="AD680" i="17"/>
  <c r="AC680" i="17"/>
  <c r="M625" i="17"/>
  <c r="AD625" i="17"/>
  <c r="AC625" i="17"/>
  <c r="M580" i="17"/>
  <c r="AD580" i="17"/>
  <c r="AC580" i="17"/>
  <c r="M701" i="17"/>
  <c r="AD701" i="17"/>
  <c r="K701" i="17" s="1"/>
  <c r="AC701" i="17"/>
  <c r="M619" i="17"/>
  <c r="AC619" i="17"/>
  <c r="AD619" i="17"/>
  <c r="AD706" i="17"/>
  <c r="K706" i="17" s="1"/>
  <c r="AC706" i="17"/>
  <c r="M579" i="17"/>
  <c r="AD579" i="17"/>
  <c r="K579" i="17" s="1"/>
  <c r="AC579" i="17"/>
  <c r="M532" i="17"/>
  <c r="AD532" i="17"/>
  <c r="AC532" i="17"/>
  <c r="M678" i="17"/>
  <c r="AC678" i="17"/>
  <c r="AD678" i="17"/>
  <c r="M650" i="17"/>
  <c r="AD650" i="17"/>
  <c r="K650" i="17" s="1"/>
  <c r="AC650" i="17"/>
  <c r="M600" i="17"/>
  <c r="AD600" i="17"/>
  <c r="AC600" i="17"/>
  <c r="M641" i="17"/>
  <c r="AD641" i="17"/>
  <c r="K641" i="17" s="1"/>
  <c r="AC641" i="17"/>
  <c r="AR6" i="17"/>
  <c r="AR8" i="17" s="1"/>
  <c r="M616" i="17"/>
  <c r="AC616" i="17"/>
  <c r="AD616" i="17"/>
  <c r="M705" i="17"/>
  <c r="AD705" i="17"/>
  <c r="K705" i="17" s="1"/>
  <c r="AC705" i="17"/>
  <c r="M704" i="17"/>
  <c r="AC704" i="17"/>
  <c r="AD704" i="17"/>
  <c r="AD546" i="17"/>
  <c r="K546" i="17" s="1"/>
  <c r="AC546" i="17"/>
  <c r="M547" i="17"/>
  <c r="AD547" i="17"/>
  <c r="AC547" i="17"/>
  <c r="M533" i="17"/>
  <c r="AD533" i="17"/>
  <c r="AC533" i="17"/>
  <c r="M539" i="17"/>
  <c r="AC539" i="17"/>
  <c r="AD539" i="17"/>
  <c r="K539" i="17" s="1"/>
  <c r="M555" i="17"/>
  <c r="AD555" i="17"/>
  <c r="AC555" i="17"/>
  <c r="M599" i="17"/>
  <c r="AC599" i="17"/>
  <c r="AD599" i="17"/>
  <c r="M708" i="17"/>
  <c r="AD708" i="17"/>
  <c r="K708" i="17" s="1"/>
  <c r="AC708" i="17"/>
  <c r="M682" i="17"/>
  <c r="AD682" i="17"/>
  <c r="K682" i="17" s="1"/>
  <c r="AC682" i="17"/>
  <c r="M696" i="17"/>
  <c r="AD696" i="17"/>
  <c r="K696" i="17" s="1"/>
  <c r="AC696" i="17"/>
  <c r="M700" i="17"/>
  <c r="AD700" i="17"/>
  <c r="K700" i="17" s="1"/>
  <c r="AC700" i="17"/>
  <c r="M667" i="17"/>
  <c r="AC667" i="17"/>
  <c r="AD667" i="17"/>
  <c r="AD677" i="17"/>
  <c r="K677" i="17" s="1"/>
  <c r="AC677" i="17"/>
  <c r="M518" i="17"/>
  <c r="AD518" i="17"/>
  <c r="K518" i="17" s="1"/>
  <c r="AC518" i="17"/>
  <c r="M519" i="17"/>
  <c r="AD519" i="17"/>
  <c r="K519" i="17" s="1"/>
  <c r="AC519" i="17"/>
  <c r="M659" i="17"/>
  <c r="AC659" i="17"/>
  <c r="AD659" i="17"/>
  <c r="K659" i="17" s="1"/>
  <c r="M557" i="17"/>
  <c r="AD557" i="17"/>
  <c r="AC557" i="17"/>
  <c r="M564" i="17"/>
  <c r="AD564" i="17"/>
  <c r="AC564" i="17"/>
  <c r="M548" i="17"/>
  <c r="AD548" i="17"/>
  <c r="AC548" i="17"/>
  <c r="M598" i="17"/>
  <c r="AD598" i="17"/>
  <c r="K598" i="17" s="1"/>
  <c r="AC598" i="17"/>
  <c r="M657" i="17"/>
  <c r="AD657" i="17"/>
  <c r="AC657" i="17"/>
  <c r="M674" i="17"/>
  <c r="AD674" i="17"/>
  <c r="K674" i="17" s="1"/>
  <c r="AC674" i="17"/>
  <c r="M631" i="17"/>
  <c r="AD631" i="17"/>
  <c r="AC631" i="17"/>
  <c r="M617" i="17"/>
  <c r="AC617" i="17"/>
  <c r="AD617" i="17"/>
  <c r="M615" i="17"/>
  <c r="AD615" i="17"/>
  <c r="AC615" i="17"/>
  <c r="M684" i="17"/>
  <c r="AD684" i="17"/>
  <c r="AC684" i="17"/>
  <c r="M642" i="17"/>
  <c r="AC642" i="17"/>
  <c r="AD642" i="17"/>
  <c r="M688" i="17"/>
  <c r="AC688" i="17"/>
  <c r="AD688" i="17"/>
  <c r="M686" i="17"/>
  <c r="AD686" i="17"/>
  <c r="AC686" i="17"/>
  <c r="M672" i="17"/>
  <c r="AD672" i="17"/>
  <c r="AC672" i="17"/>
  <c r="M634" i="17"/>
  <c r="AD634" i="17"/>
  <c r="K634" i="17" s="1"/>
  <c r="AC634" i="17"/>
  <c r="M582" i="17"/>
  <c r="AD582" i="17"/>
  <c r="K582" i="17" s="1"/>
  <c r="AC582" i="17"/>
  <c r="M656" i="17"/>
  <c r="AC656" i="17"/>
  <c r="AD656" i="17"/>
  <c r="K656" i="17" s="1"/>
  <c r="M523" i="17"/>
  <c r="AC523" i="17"/>
  <c r="AD523" i="17"/>
  <c r="M623" i="17"/>
  <c r="AD623" i="17"/>
  <c r="AC623" i="17"/>
  <c r="M604" i="17"/>
  <c r="AD604" i="17"/>
  <c r="K604" i="17" s="1"/>
  <c r="AC604" i="17"/>
  <c r="AD560" i="17"/>
  <c r="AC560" i="17"/>
  <c r="M584" i="17"/>
  <c r="AC584" i="17"/>
  <c r="AD584" i="17"/>
  <c r="K584" i="17" s="1"/>
  <c r="M638" i="17"/>
  <c r="AD638" i="17"/>
  <c r="K638" i="17" s="1"/>
  <c r="AC638" i="17"/>
  <c r="M571" i="17"/>
  <c r="AD571" i="17"/>
  <c r="AC571" i="17"/>
  <c r="M640" i="17"/>
  <c r="AC640" i="17"/>
  <c r="AD640" i="17"/>
  <c r="K640" i="17" s="1"/>
  <c r="AC630" i="17"/>
  <c r="AD630" i="17"/>
  <c r="M578" i="17"/>
  <c r="AD578" i="17"/>
  <c r="AC578" i="17"/>
  <c r="M664" i="17"/>
  <c r="AD664" i="17"/>
  <c r="K664" i="17" s="1"/>
  <c r="AC664" i="17"/>
  <c r="M526" i="17"/>
  <c r="AD526" i="17"/>
  <c r="K526" i="17" s="1"/>
  <c r="AC526" i="17"/>
  <c r="M529" i="17"/>
  <c r="AD529" i="17"/>
  <c r="AC529" i="17"/>
  <c r="M629" i="17"/>
  <c r="AD629" i="17"/>
  <c r="AC629" i="17"/>
  <c r="M712" i="17"/>
  <c r="AC712" i="17"/>
  <c r="AD712" i="17"/>
  <c r="M605" i="17"/>
  <c r="AD605" i="17"/>
  <c r="K605" i="17" s="1"/>
  <c r="AC605" i="17"/>
  <c r="M593" i="17"/>
  <c r="AD593" i="17"/>
  <c r="K593" i="17" s="1"/>
  <c r="AC593" i="17"/>
  <c r="M620" i="17"/>
  <c r="AC620" i="17"/>
  <c r="AD620" i="17"/>
  <c r="K620" i="17" s="1"/>
  <c r="AD632" i="17"/>
  <c r="AC632" i="17"/>
  <c r="M602" i="17"/>
  <c r="AD602" i="17"/>
  <c r="K602" i="17" s="1"/>
  <c r="AC602" i="17"/>
  <c r="M692" i="17"/>
  <c r="AD692" i="17"/>
  <c r="AC692" i="17"/>
  <c r="AD658" i="17"/>
  <c r="K658" i="17" s="1"/>
  <c r="AC658" i="17"/>
  <c r="AD572" i="17"/>
  <c r="AC572" i="17"/>
  <c r="M562" i="17"/>
  <c r="AD562" i="17"/>
  <c r="AC562" i="17"/>
  <c r="M637" i="17"/>
  <c r="AD637" i="17"/>
  <c r="K637" i="17" s="1"/>
  <c r="AC637" i="17"/>
  <c r="M702" i="17"/>
  <c r="AD702" i="17"/>
  <c r="K702" i="17" s="1"/>
  <c r="AC702" i="17"/>
  <c r="M636" i="17"/>
  <c r="AD636" i="17"/>
  <c r="AC636" i="17"/>
  <c r="M697" i="17"/>
  <c r="AD697" i="17"/>
  <c r="AC697" i="17"/>
  <c r="M713" i="17"/>
  <c r="AD713" i="17"/>
  <c r="K713" i="17" s="1"/>
  <c r="AC713" i="17"/>
  <c r="M707" i="17"/>
  <c r="AC707" i="17"/>
  <c r="AD707" i="17"/>
  <c r="K707" i="17" s="1"/>
  <c r="M699" i="17"/>
  <c r="AD699" i="17"/>
  <c r="AC699" i="17"/>
  <c r="M663" i="17"/>
  <c r="AD663" i="17"/>
  <c r="AC663" i="17"/>
  <c r="AC676" i="17"/>
  <c r="AD676" i="17"/>
  <c r="K676" i="17" s="1"/>
  <c r="M603" i="17"/>
  <c r="AD603" i="17"/>
  <c r="K603" i="17" s="1"/>
  <c r="AC603" i="17"/>
  <c r="M683" i="17"/>
  <c r="AC683" i="17"/>
  <c r="AD683" i="17"/>
  <c r="M538" i="17"/>
  <c r="AD538" i="17"/>
  <c r="K538" i="17" s="1"/>
  <c r="AC538" i="17"/>
  <c r="M597" i="17"/>
  <c r="AC597" i="17"/>
  <c r="AD597" i="17"/>
  <c r="M687" i="17"/>
  <c r="AD687" i="17"/>
  <c r="AC687" i="17"/>
  <c r="M581" i="17"/>
  <c r="AD581" i="17"/>
  <c r="AC581" i="17"/>
  <c r="M661" i="17"/>
  <c r="AD661" i="17"/>
  <c r="K661" i="17" s="1"/>
  <c r="AC661" i="17"/>
  <c r="M553" i="17"/>
  <c r="AD553" i="17"/>
  <c r="K553" i="17" s="1"/>
  <c r="AC553" i="17"/>
  <c r="M590" i="17"/>
  <c r="AD590" i="17"/>
  <c r="AC590" i="17"/>
  <c r="M568" i="17"/>
  <c r="AC568" i="17"/>
  <c r="AD568" i="17"/>
  <c r="M633" i="17"/>
  <c r="AD633" i="17"/>
  <c r="AC633" i="17"/>
  <c r="M594" i="17"/>
  <c r="AC594" i="17"/>
  <c r="AD594" i="17"/>
  <c r="M512" i="17"/>
  <c r="AD512" i="17"/>
  <c r="K512" i="17" s="1"/>
  <c r="AC512" i="17"/>
  <c r="M618" i="17"/>
  <c r="AD618" i="17"/>
  <c r="AC618" i="17"/>
  <c r="M655" i="17"/>
  <c r="AD655" i="17"/>
  <c r="AC655" i="17"/>
  <c r="M525" i="17"/>
  <c r="AD525" i="17"/>
  <c r="AC525" i="17"/>
  <c r="M609" i="17"/>
  <c r="AD609" i="17"/>
  <c r="AC609" i="17"/>
  <c r="M624" i="17"/>
  <c r="AD624" i="17"/>
  <c r="AC624" i="17"/>
  <c r="M607" i="17"/>
  <c r="AC607" i="17"/>
  <c r="AD607" i="17"/>
  <c r="M528" i="17"/>
  <c r="AD528" i="17"/>
  <c r="K528" i="17" s="1"/>
  <c r="AC528" i="17"/>
  <c r="M549" i="17"/>
  <c r="AD549" i="17"/>
  <c r="AC549" i="17"/>
  <c r="M635" i="17"/>
  <c r="AC635" i="17"/>
  <c r="AD635" i="17"/>
  <c r="AC563" i="17"/>
  <c r="AD563" i="17"/>
  <c r="M666" i="17"/>
  <c r="AC666" i="17"/>
  <c r="AD666" i="17"/>
  <c r="K666" i="17" s="1"/>
  <c r="M576" i="17"/>
  <c r="AD576" i="17"/>
  <c r="K576" i="17" s="1"/>
  <c r="AC576" i="17"/>
  <c r="AD649" i="17"/>
  <c r="K649" i="17" s="1"/>
  <c r="AC649" i="17"/>
  <c r="AD665" i="17"/>
  <c r="K665" i="17" s="1"/>
  <c r="AC665" i="17"/>
  <c r="M693" i="17"/>
  <c r="AD693" i="17"/>
  <c r="AC693" i="17"/>
  <c r="M589" i="17"/>
  <c r="AD589" i="17"/>
  <c r="K589" i="17" s="1"/>
  <c r="AC589" i="17"/>
  <c r="M566" i="17"/>
  <c r="AD566" i="17"/>
  <c r="AC566" i="17"/>
  <c r="AD675" i="17"/>
  <c r="K675" i="17" s="1"/>
  <c r="AC675" i="17"/>
  <c r="M654" i="17"/>
  <c r="AD654" i="17"/>
  <c r="K654" i="17" s="1"/>
  <c r="AC654" i="17"/>
  <c r="M690" i="17"/>
  <c r="AC690" i="17"/>
  <c r="AD690" i="17"/>
  <c r="AD565" i="17"/>
  <c r="K565" i="17" s="1"/>
  <c r="AC565" i="17"/>
  <c r="AD606" i="17"/>
  <c r="K606" i="17" s="1"/>
  <c r="AC606" i="17"/>
  <c r="M695" i="17"/>
  <c r="AD695" i="17"/>
  <c r="K695" i="17" s="1"/>
  <c r="AC695" i="17"/>
  <c r="M703" i="17"/>
  <c r="AD703" i="17"/>
  <c r="AC703" i="17"/>
  <c r="M516" i="17"/>
  <c r="AD516" i="17"/>
  <c r="K516" i="17" s="1"/>
  <c r="AC516" i="17"/>
  <c r="M608" i="17"/>
  <c r="AD608" i="17"/>
  <c r="K608" i="17" s="1"/>
  <c r="AC608" i="17"/>
  <c r="M561" i="17"/>
  <c r="AC561" i="17"/>
  <c r="AD561" i="17"/>
  <c r="AD585" i="17"/>
  <c r="K585" i="17" s="1"/>
  <c r="AC585" i="17"/>
  <c r="M541" i="17"/>
  <c r="AD541" i="17"/>
  <c r="K541" i="17" s="1"/>
  <c r="AC541" i="17"/>
  <c r="M554" i="17"/>
  <c r="AD554" i="17"/>
  <c r="K554" i="17" s="1"/>
  <c r="AC554" i="17"/>
  <c r="M669" i="17"/>
  <c r="AD669" i="17"/>
  <c r="K669" i="17" s="1"/>
  <c r="AC669" i="17"/>
  <c r="M527" i="17"/>
  <c r="AD527" i="17"/>
  <c r="AC527" i="17"/>
  <c r="M522" i="17"/>
  <c r="AD522" i="17"/>
  <c r="AC522" i="17"/>
  <c r="M511" i="17"/>
  <c r="AD511" i="17"/>
  <c r="AC511" i="17"/>
  <c r="M567" i="17"/>
  <c r="AD567" i="17"/>
  <c r="AC567" i="17"/>
  <c r="AD552" i="17"/>
  <c r="K552" i="17" s="1"/>
  <c r="AC552" i="17"/>
  <c r="M543" i="17"/>
  <c r="AD543" i="17"/>
  <c r="K543" i="17" s="1"/>
  <c r="AC543" i="17"/>
  <c r="M645" i="17"/>
  <c r="AD645" i="17"/>
  <c r="AC645" i="17"/>
  <c r="K616" i="17"/>
  <c r="A706" i="17"/>
  <c r="A613" i="17"/>
  <c r="A604" i="17"/>
  <c r="A529" i="17"/>
  <c r="A563" i="17"/>
  <c r="E507" i="17"/>
  <c r="A697" i="17"/>
  <c r="E696" i="17"/>
  <c r="E668" i="17"/>
  <c r="A641" i="17"/>
  <c r="A645" i="17"/>
  <c r="A537" i="17"/>
  <c r="A699" i="17"/>
  <c r="A610" i="17"/>
  <c r="A562" i="17"/>
  <c r="A636" i="17"/>
  <c r="A628" i="17"/>
  <c r="A689" i="17"/>
  <c r="A603" i="17"/>
  <c r="A684" i="17"/>
  <c r="A679" i="17"/>
  <c r="A572" i="17"/>
  <c r="A708" i="17"/>
  <c r="A556" i="17"/>
  <c r="A694" i="17"/>
  <c r="A620" i="17"/>
  <c r="A629" i="17"/>
  <c r="A601" i="17"/>
  <c r="A638" i="17"/>
  <c r="BO673" i="4"/>
  <c r="BD15" i="5"/>
  <c r="BY6" i="4"/>
  <c r="BY7" i="4" s="1"/>
  <c r="E704" i="17"/>
  <c r="M676" i="17"/>
  <c r="K560" i="17"/>
  <c r="M560" i="17"/>
  <c r="K630" i="17"/>
  <c r="M630" i="17"/>
  <c r="BO675" i="4"/>
  <c r="BO633" i="4"/>
  <c r="M585" i="17"/>
  <c r="M552" i="17"/>
  <c r="BO559" i="4"/>
  <c r="BO556" i="4"/>
  <c r="M542" i="17"/>
  <c r="K574" i="17"/>
  <c r="M574" i="17"/>
  <c r="BO533" i="4"/>
  <c r="BO518" i="4"/>
  <c r="M573" i="17"/>
  <c r="M531" i="17"/>
  <c r="K627" i="17"/>
  <c r="M627" i="17"/>
  <c r="M639" i="17"/>
  <c r="K544" i="17"/>
  <c r="M544" i="17"/>
  <c r="M706" i="17"/>
  <c r="M546" i="17"/>
  <c r="BO526" i="4"/>
  <c r="M677" i="17"/>
  <c r="K632" i="17"/>
  <c r="M632" i="17"/>
  <c r="M658" i="17"/>
  <c r="K572" i="17"/>
  <c r="M572" i="17"/>
  <c r="M515" i="17"/>
  <c r="K563" i="17"/>
  <c r="M563" i="17"/>
  <c r="M649" i="17"/>
  <c r="M665" i="17"/>
  <c r="M675" i="17"/>
  <c r="M565" i="17"/>
  <c r="M510" i="17"/>
  <c r="K694" i="17"/>
  <c r="M694" i="17"/>
  <c r="M550" i="17"/>
  <c r="K611" i="17"/>
  <c r="M611" i="17"/>
  <c r="BO637" i="4"/>
  <c r="BO613" i="4"/>
  <c r="M606" i="17"/>
  <c r="BO516" i="4"/>
  <c r="BO565" i="4"/>
  <c r="BO657" i="4"/>
  <c r="BO627" i="4"/>
  <c r="BO564" i="4"/>
  <c r="BO546" i="4"/>
  <c r="BO686" i="4"/>
  <c r="BO677" i="4"/>
  <c r="BO671" i="4"/>
  <c r="BO626" i="4"/>
  <c r="BO628" i="4"/>
  <c r="BO610" i="4"/>
  <c r="BO705" i="4"/>
  <c r="BO648" i="4"/>
  <c r="BO585" i="4"/>
  <c r="BO536" i="4"/>
  <c r="BO712" i="4"/>
  <c r="BO697" i="4"/>
  <c r="BO670" i="4"/>
  <c r="BO580" i="4"/>
  <c r="BO562" i="4"/>
  <c r="BO690" i="4"/>
  <c r="BO681" i="4"/>
  <c r="BO522" i="4"/>
  <c r="BO519" i="4"/>
  <c r="BO507" i="4"/>
  <c r="BO605" i="4"/>
  <c r="BO599" i="4"/>
  <c r="BO557" i="4"/>
  <c r="BO655" i="4"/>
  <c r="BO586" i="4"/>
  <c r="BO583" i="4"/>
  <c r="BO504" i="4"/>
  <c r="BO695" i="4"/>
  <c r="BO662" i="4"/>
  <c r="BO602" i="4"/>
  <c r="BO503" i="4"/>
  <c r="BO664" i="4"/>
  <c r="BO541" i="4"/>
  <c r="BO535" i="4"/>
  <c r="BO609" i="4"/>
  <c r="BO603" i="4"/>
  <c r="BO561" i="4"/>
  <c r="BO704" i="4"/>
  <c r="BO623" i="4"/>
  <c r="BO620" i="4"/>
  <c r="BO581" i="4"/>
  <c r="BO631" i="4"/>
  <c r="BO625" i="4"/>
  <c r="BO538" i="4"/>
  <c r="BO606" i="4"/>
  <c r="BO558" i="4"/>
  <c r="BO575" i="4"/>
  <c r="BO572" i="4"/>
  <c r="BO688" i="4"/>
  <c r="BO622" i="4"/>
  <c r="BO517" i="4"/>
  <c r="BO651" i="4"/>
  <c r="BO640" i="4"/>
  <c r="BO708" i="4"/>
  <c r="BO699" i="4"/>
  <c r="BO666" i="4"/>
  <c r="BO624" i="4"/>
  <c r="BO576" i="4"/>
  <c r="BO689" i="4"/>
  <c r="BO638" i="4"/>
  <c r="BO596" i="4"/>
  <c r="BO578" i="4"/>
  <c r="BO682" i="4"/>
  <c r="BO508" i="4"/>
  <c r="BO579" i="4"/>
  <c r="BO537" i="4"/>
  <c r="BO531" i="4"/>
  <c r="BO680" i="4"/>
  <c r="BO665" i="4"/>
  <c r="BO617" i="4"/>
  <c r="BO548" i="4"/>
  <c r="BO530" i="4"/>
  <c r="BO601" i="4"/>
  <c r="BO595" i="4"/>
  <c r="BO532" i="4"/>
  <c r="BO693" i="4"/>
  <c r="BO713" i="4"/>
  <c r="BO554" i="4"/>
  <c r="BO551" i="4"/>
  <c r="BO515" i="4"/>
  <c r="BO658" i="4"/>
  <c r="BO553" i="4"/>
  <c r="BO642" i="4"/>
  <c r="BO600" i="4"/>
  <c r="BO582" i="4"/>
  <c r="BO534" i="4"/>
  <c r="BO632" i="4"/>
  <c r="BO706" i="4"/>
  <c r="BO649" i="4"/>
  <c r="BO598" i="4"/>
  <c r="BO514" i="4"/>
  <c r="BO636" i="4"/>
  <c r="BO621" i="4"/>
  <c r="BO552" i="4"/>
  <c r="BO707" i="4"/>
  <c r="BO593" i="4"/>
  <c r="BO700" i="4"/>
  <c r="BO691" i="4"/>
  <c r="BO616" i="4"/>
  <c r="BO684" i="4"/>
  <c r="BO678" i="4"/>
  <c r="BO555" i="4"/>
  <c r="BO656" i="4"/>
  <c r="BO590" i="4"/>
  <c r="BO527" i="4"/>
  <c r="BO643" i="4"/>
  <c r="BO619" i="4"/>
  <c r="BO577" i="4"/>
  <c r="BO571" i="4"/>
  <c r="BO529" i="4"/>
  <c r="BO683" i="4"/>
  <c r="BO574" i="4"/>
  <c r="BO669" i="4"/>
  <c r="BO660" i="4"/>
  <c r="BO698" i="4"/>
  <c r="BO650" i="4"/>
  <c r="BO608" i="4"/>
  <c r="BO685" i="4"/>
  <c r="BO597" i="4"/>
  <c r="BO528" i="4"/>
  <c r="BO513" i="4"/>
  <c r="BO611" i="4"/>
  <c r="BO569" i="4"/>
  <c r="BO563" i="4"/>
  <c r="BO667" i="4"/>
  <c r="BO634" i="4"/>
  <c r="BO592" i="4"/>
  <c r="BO544" i="4"/>
  <c r="BO711" i="4"/>
  <c r="BO702" i="4"/>
  <c r="BO510" i="4"/>
  <c r="BO641" i="4"/>
  <c r="BO703" i="4"/>
  <c r="BO676" i="4"/>
  <c r="BO661" i="4"/>
  <c r="BO547" i="4"/>
  <c r="BO687" i="4"/>
  <c r="BO654" i="4"/>
  <c r="BO639" i="4"/>
  <c r="BO612" i="4"/>
  <c r="BO594" i="4"/>
  <c r="BO674" i="4"/>
  <c r="BO614" i="4"/>
  <c r="BO566" i="4"/>
  <c r="BO696" i="4"/>
  <c r="BO645" i="4"/>
  <c r="BO618" i="4"/>
  <c r="BO615" i="4"/>
  <c r="BO668" i="4"/>
  <c r="BO584" i="4"/>
  <c r="BO709" i="4"/>
  <c r="BO568" i="4"/>
  <c r="BO550" i="4"/>
  <c r="BO505" i="4"/>
  <c r="BO502" i="4"/>
  <c r="BO573" i="4"/>
  <c r="BO567" i="4"/>
  <c r="BO525" i="4"/>
  <c r="BO587" i="4"/>
  <c r="BO545" i="4"/>
  <c r="BO539" i="4"/>
  <c r="BO509" i="4"/>
  <c r="BO506" i="4"/>
  <c r="BO589" i="4"/>
  <c r="BO520" i="4"/>
  <c r="BO672" i="4"/>
  <c r="BO630" i="4"/>
  <c r="BO570" i="4"/>
  <c r="BO524" i="4"/>
  <c r="BO710" i="4"/>
  <c r="BO701" i="4"/>
  <c r="BO659" i="4"/>
  <c r="BO647" i="4"/>
  <c r="BO542" i="4"/>
  <c r="BO694" i="4"/>
  <c r="BO652" i="4"/>
  <c r="BO646" i="4"/>
  <c r="BO523" i="4"/>
  <c r="BO511" i="4"/>
  <c r="BO663" i="4"/>
  <c r="BO591" i="4"/>
  <c r="BO588" i="4"/>
  <c r="BO549" i="4"/>
  <c r="BO692" i="4"/>
  <c r="BO653" i="4"/>
  <c r="BO521" i="4"/>
  <c r="BO543" i="4"/>
  <c r="BO540" i="4"/>
  <c r="BO644" i="4"/>
  <c r="BO635" i="4"/>
  <c r="BO629" i="4"/>
  <c r="BO560" i="4"/>
  <c r="BO512" i="4"/>
  <c r="BO679" i="4"/>
  <c r="BO607" i="4"/>
  <c r="BO604" i="4"/>
  <c r="E646" i="17"/>
  <c r="E564" i="17"/>
  <c r="E656" i="17"/>
  <c r="A702" i="17"/>
  <c r="A521" i="17"/>
  <c r="A543" i="17"/>
  <c r="AC527" i="4"/>
  <c r="K527" i="4" s="1"/>
  <c r="K581" i="17"/>
  <c r="D597" i="11"/>
  <c r="AC597" i="4"/>
  <c r="K597" i="4" s="1"/>
  <c r="Y666" i="17"/>
  <c r="K596" i="17"/>
  <c r="K642" i="17"/>
  <c r="K601" i="17"/>
  <c r="K686" i="17"/>
  <c r="A559" i="17"/>
  <c r="AA556" i="17"/>
  <c r="A650" i="17"/>
  <c r="K619" i="17"/>
  <c r="AF663" i="17"/>
  <c r="K645" i="17"/>
  <c r="K652" i="17"/>
  <c r="K534" i="17"/>
  <c r="K557" i="17"/>
  <c r="K621" i="17"/>
  <c r="K532" i="17"/>
  <c r="AF603" i="17"/>
  <c r="Y603" i="17"/>
  <c r="AA575" i="17"/>
  <c r="Y646" i="17"/>
  <c r="AC505" i="4"/>
  <c r="K505" i="4" s="1"/>
  <c r="D658" i="11"/>
  <c r="M658" i="4"/>
  <c r="AC658" i="4"/>
  <c r="K658" i="4" s="1"/>
  <c r="Y578" i="17"/>
  <c r="K617" i="17"/>
  <c r="K523" i="17"/>
  <c r="K672" i="17"/>
  <c r="K578" i="17"/>
  <c r="K613" i="17"/>
  <c r="AA611" i="17"/>
  <c r="AF666" i="17"/>
  <c r="AF510" i="17"/>
  <c r="AA510" i="17"/>
  <c r="Y510" i="17"/>
  <c r="D657" i="11"/>
  <c r="M657" i="4"/>
  <c r="AC657" i="4"/>
  <c r="K657" i="4" s="1"/>
  <c r="K684" i="17"/>
  <c r="K618" i="17"/>
  <c r="K527" i="17"/>
  <c r="K625" i="17"/>
  <c r="K580" i="17"/>
  <c r="AA670" i="17"/>
  <c r="Y595" i="17"/>
  <c r="A622" i="17"/>
  <c r="K564" i="17"/>
  <c r="Y568" i="17"/>
  <c r="Y692" i="17"/>
  <c r="Y555" i="17"/>
  <c r="AA617" i="17"/>
  <c r="K567" i="17"/>
  <c r="AA568" i="17"/>
  <c r="AA595" i="17"/>
  <c r="Y660" i="17"/>
  <c r="K529" i="17"/>
  <c r="AA646" i="17"/>
  <c r="D527" i="11"/>
  <c r="Y651" i="17"/>
  <c r="D532" i="11"/>
  <c r="K636" i="17"/>
  <c r="Y592" i="17"/>
  <c r="M597" i="4"/>
  <c r="AC561" i="4"/>
  <c r="K561" i="4" s="1"/>
  <c r="Y511" i="17"/>
  <c r="AC659" i="4"/>
  <c r="K659" i="4" s="1"/>
  <c r="AA527" i="17"/>
  <c r="D561" i="11"/>
  <c r="M532" i="4"/>
  <c r="M653" i="4"/>
  <c r="M659" i="4"/>
  <c r="AA701" i="17"/>
  <c r="K690" i="17"/>
  <c r="Y536" i="17"/>
  <c r="Y527" i="17"/>
  <c r="K599" i="17"/>
  <c r="AA650" i="17"/>
  <c r="K610" i="17"/>
  <c r="AC663" i="4"/>
  <c r="K663" i="4" s="1"/>
  <c r="AC544" i="4"/>
  <c r="K544" i="4" s="1"/>
  <c r="K520" i="17"/>
  <c r="K547" i="17"/>
  <c r="M544" i="4"/>
  <c r="Y701" i="17"/>
  <c r="AA660" i="17"/>
  <c r="AC680" i="4"/>
  <c r="K680" i="4" s="1"/>
  <c r="AA578" i="17"/>
  <c r="K688" i="17"/>
  <c r="AC622" i="4"/>
  <c r="K622" i="4" s="1"/>
  <c r="K622" i="17"/>
  <c r="AC653" i="4"/>
  <c r="K653" i="4" s="1"/>
  <c r="M622" i="4"/>
  <c r="AA651" i="17"/>
  <c r="AC529" i="4"/>
  <c r="K529" i="4" s="1"/>
  <c r="D529" i="11"/>
  <c r="AC646" i="4"/>
  <c r="K646" i="4" s="1"/>
  <c r="M646" i="4"/>
  <c r="D648" i="11"/>
  <c r="M648" i="4"/>
  <c r="AC648" i="4"/>
  <c r="K648" i="4" s="1"/>
  <c r="AC522" i="4"/>
  <c r="K522" i="4" s="1"/>
  <c r="M522" i="4"/>
  <c r="D612" i="11"/>
  <c r="AC612" i="4"/>
  <c r="K612" i="4" s="1"/>
  <c r="M612" i="4"/>
  <c r="D630" i="11"/>
  <c r="M630" i="4"/>
  <c r="AC630" i="4"/>
  <c r="K630" i="4" s="1"/>
  <c r="D701" i="11"/>
  <c r="M701" i="4"/>
  <c r="D566" i="11"/>
  <c r="AC566" i="4"/>
  <c r="K566" i="4" s="1"/>
  <c r="M566" i="4"/>
  <c r="M559" i="4"/>
  <c r="AC567" i="4"/>
  <c r="K567" i="4" s="1"/>
  <c r="M567" i="4"/>
  <c r="M680" i="4"/>
  <c r="AC651" i="4"/>
  <c r="K651" i="4" s="1"/>
  <c r="M679" i="4"/>
  <c r="M651" i="4"/>
  <c r="AC502" i="4"/>
  <c r="K502" i="4" s="1"/>
  <c r="M585" i="4"/>
  <c r="AC585" i="4"/>
  <c r="K585" i="4" s="1"/>
  <c r="Y699" i="17"/>
  <c r="K689" i="17"/>
  <c r="AC627" i="4"/>
  <c r="K627" i="4" s="1"/>
  <c r="AA551" i="17"/>
  <c r="M577" i="4"/>
  <c r="AC665" i="4"/>
  <c r="K665" i="4" s="1"/>
  <c r="AC649" i="4"/>
  <c r="K649" i="4" s="1"/>
  <c r="D522" i="11"/>
  <c r="K600" i="17"/>
  <c r="AC647" i="4"/>
  <c r="K647" i="4" s="1"/>
  <c r="D560" i="11"/>
  <c r="Y623" i="17"/>
  <c r="K566" i="17"/>
  <c r="AC507" i="4"/>
  <c r="K507" i="4" s="1"/>
  <c r="AC645" i="4"/>
  <c r="K645" i="4" s="1"/>
  <c r="AC670" i="4"/>
  <c r="K670" i="4" s="1"/>
  <c r="M647" i="4"/>
  <c r="M560" i="4"/>
  <c r="AA613" i="17"/>
  <c r="M713" i="4"/>
  <c r="M536" i="4"/>
  <c r="M676" i="4"/>
  <c r="AC624" i="4"/>
  <c r="K624" i="4" s="1"/>
  <c r="Y613" i="17"/>
  <c r="AC713" i="4"/>
  <c r="K713" i="4" s="1"/>
  <c r="M627" i="4"/>
  <c r="M624" i="4"/>
  <c r="D533" i="11"/>
  <c r="D615" i="11"/>
  <c r="AC590" i="4"/>
  <c r="K590" i="4" s="1"/>
  <c r="D536" i="11"/>
  <c r="AC701" i="4"/>
  <c r="K701" i="4" s="1"/>
  <c r="AC577" i="4"/>
  <c r="K577" i="4" s="1"/>
  <c r="AC533" i="4"/>
  <c r="K533" i="4" s="1"/>
  <c r="AA585" i="17"/>
  <c r="M590" i="4"/>
  <c r="AC639" i="4"/>
  <c r="K639" i="4" s="1"/>
  <c r="K704" i="17"/>
  <c r="AA634" i="17"/>
  <c r="K590" i="17"/>
  <c r="M639" i="4"/>
  <c r="AC579" i="4"/>
  <c r="K579" i="4" s="1"/>
  <c r="K569" i="17"/>
  <c r="AC654" i="4"/>
  <c r="K654" i="4" s="1"/>
  <c r="M579" i="4"/>
  <c r="Y659" i="17"/>
  <c r="Y663" i="17"/>
  <c r="Y619" i="17"/>
  <c r="Y593" i="17"/>
  <c r="AA541" i="17"/>
  <c r="A514" i="17"/>
  <c r="Y512" i="17"/>
  <c r="AC514" i="4"/>
  <c r="K514" i="4" s="1"/>
  <c r="M514" i="4"/>
  <c r="D514" i="11"/>
  <c r="D542" i="11"/>
  <c r="M542" i="4"/>
  <c r="AC542" i="4"/>
  <c r="K542" i="4" s="1"/>
  <c r="AF628" i="17"/>
  <c r="K663" i="17"/>
  <c r="K703" i="17"/>
  <c r="AA616" i="17"/>
  <c r="Y616" i="17"/>
  <c r="AA675" i="17"/>
  <c r="Y675" i="17"/>
  <c r="AF551" i="17"/>
  <c r="Y571" i="17"/>
  <c r="Y585" i="17"/>
  <c r="K680" i="17"/>
  <c r="AA593" i="17"/>
  <c r="D688" i="11"/>
  <c r="M688" i="4"/>
  <c r="AC688" i="4"/>
  <c r="K688" i="4" s="1"/>
  <c r="K692" i="17"/>
  <c r="AA631" i="17"/>
  <c r="AF587" i="17"/>
  <c r="AA587" i="17"/>
  <c r="AA521" i="17"/>
  <c r="Y521" i="17"/>
  <c r="AA520" i="17"/>
  <c r="AF689" i="17"/>
  <c r="AA689" i="17"/>
  <c r="Y689" i="17"/>
  <c r="AF671" i="17"/>
  <c r="Y671" i="17"/>
  <c r="AF528" i="17"/>
  <c r="AA528" i="17"/>
  <c r="Y640" i="17"/>
  <c r="AA640" i="17"/>
  <c r="AA589" i="17"/>
  <c r="AF522" i="17"/>
  <c r="Y522" i="17"/>
  <c r="AC610" i="4"/>
  <c r="K610" i="4" s="1"/>
  <c r="K551" i="17"/>
  <c r="AA513" i="17"/>
  <c r="K545" i="17"/>
  <c r="AC675" i="4"/>
  <c r="K675" i="4" s="1"/>
  <c r="D675" i="11"/>
  <c r="D640" i="11"/>
  <c r="M640" i="4"/>
  <c r="AC640" i="4"/>
  <c r="K640" i="4" s="1"/>
  <c r="Y693" i="17"/>
  <c r="AA693" i="17"/>
  <c r="K587" i="17"/>
  <c r="Y657" i="17"/>
  <c r="AA657" i="17"/>
  <c r="K660" i="17"/>
  <c r="AF523" i="17"/>
  <c r="AA523" i="17"/>
  <c r="AF560" i="17"/>
  <c r="Y560" i="17"/>
  <c r="AF644" i="17"/>
  <c r="Y556" i="17"/>
  <c r="AA672" i="17"/>
  <c r="Y672" i="17"/>
  <c r="AA581" i="17"/>
  <c r="Y581" i="17"/>
  <c r="K571" i="17"/>
  <c r="M610" i="4"/>
  <c r="M615" i="4"/>
  <c r="Y644" i="17"/>
  <c r="M593" i="4"/>
  <c r="AA542" i="17"/>
  <c r="Y624" i="17"/>
  <c r="D652" i="11"/>
  <c r="M652" i="4"/>
  <c r="D609" i="11"/>
  <c r="AC609" i="4"/>
  <c r="K609" i="4" s="1"/>
  <c r="AF696" i="17"/>
  <c r="K678" i="17"/>
  <c r="D598" i="11"/>
  <c r="M598" i="4"/>
  <c r="AF553" i="17"/>
  <c r="Y553" i="17"/>
  <c r="AA553" i="17"/>
  <c r="D709" i="11"/>
  <c r="M709" i="4"/>
  <c r="AC709" i="4"/>
  <c r="K709" i="4" s="1"/>
  <c r="AA564" i="17"/>
  <c r="AC530" i="4"/>
  <c r="K530" i="4" s="1"/>
  <c r="Y625" i="17"/>
  <c r="AA512" i="17"/>
  <c r="D515" i="11"/>
  <c r="AC515" i="4"/>
  <c r="K515" i="4" s="1"/>
  <c r="AF513" i="17"/>
  <c r="Y513" i="17"/>
  <c r="K633" i="17"/>
  <c r="Y587" i="17"/>
  <c r="AA633" i="17"/>
  <c r="Y528" i="17"/>
  <c r="AA653" i="17"/>
  <c r="Y691" i="17"/>
  <c r="K575" i="17"/>
  <c r="K693" i="17"/>
  <c r="K555" i="17"/>
  <c r="AC526" i="4"/>
  <c r="K526" i="4" s="1"/>
  <c r="M526" i="4"/>
  <c r="M530" i="4"/>
  <c r="D628" i="11"/>
  <c r="M628" i="4"/>
  <c r="AC628" i="4"/>
  <c r="K628" i="4" s="1"/>
  <c r="AC506" i="4"/>
  <c r="K506" i="4" s="1"/>
  <c r="M506" i="4"/>
  <c r="K595" i="17"/>
  <c r="AA695" i="17"/>
  <c r="AF514" i="17"/>
  <c r="AA514" i="17"/>
  <c r="AA625" i="17"/>
  <c r="AC580" i="4"/>
  <c r="K580" i="4" s="1"/>
  <c r="D580" i="11"/>
  <c r="K592" i="17"/>
  <c r="M580" i="4"/>
  <c r="D581" i="11"/>
  <c r="M581" i="4"/>
  <c r="AC581" i="4"/>
  <c r="K581" i="4" s="1"/>
  <c r="AF542" i="17"/>
  <c r="Y542" i="17"/>
  <c r="A644" i="17"/>
  <c r="Y541" i="17"/>
  <c r="AA570" i="17"/>
  <c r="K699" i="17"/>
  <c r="K562" i="17"/>
  <c r="K588" i="17"/>
  <c r="AA608" i="17"/>
  <c r="Y608" i="17"/>
  <c r="AA624" i="17"/>
  <c r="K653" i="17"/>
  <c r="K679" i="17"/>
  <c r="K697" i="17"/>
  <c r="K647" i="17"/>
  <c r="AA696" i="17"/>
  <c r="Y502" i="17"/>
  <c r="AA619" i="17"/>
  <c r="AA691" i="17"/>
  <c r="K568" i="17"/>
  <c r="D643" i="11"/>
  <c r="M643" i="4"/>
  <c r="AC643" i="4"/>
  <c r="K643" i="4" s="1"/>
  <c r="K628" i="17"/>
  <c r="AC699" i="4"/>
  <c r="K699" i="4" s="1"/>
  <c r="M616" i="4"/>
  <c r="K710" i="17"/>
  <c r="Y703" i="17"/>
  <c r="AC616" i="4"/>
  <c r="K616" i="4" s="1"/>
  <c r="M504" i="4"/>
  <c r="K594" i="17"/>
  <c r="AA666" i="17"/>
  <c r="Y611" i="17"/>
  <c r="K521" i="17"/>
  <c r="K662" i="17"/>
  <c r="AA580" i="17"/>
  <c r="M699" i="4"/>
  <c r="AC626" i="4"/>
  <c r="K626" i="4" s="1"/>
  <c r="AA703" i="17"/>
  <c r="A595" i="17"/>
  <c r="M626" i="4"/>
  <c r="Y573" i="17"/>
  <c r="M613" i="4"/>
  <c r="AC613" i="4"/>
  <c r="K613" i="4" s="1"/>
  <c r="AF583" i="17"/>
  <c r="AF598" i="17"/>
  <c r="AF593" i="17"/>
  <c r="AF691" i="17"/>
  <c r="AF537" i="17"/>
  <c r="AF576" i="17"/>
  <c r="AF659" i="17"/>
  <c r="AF695" i="17"/>
  <c r="AF536" i="17"/>
  <c r="AF623" i="17"/>
  <c r="AA623" i="17"/>
  <c r="AF604" i="17"/>
  <c r="AA604" i="17"/>
  <c r="Y604" i="17"/>
  <c r="E518" i="17"/>
  <c r="AF641" i="17"/>
  <c r="AF614" i="17"/>
  <c r="AF707" i="17"/>
  <c r="AF502" i="17"/>
  <c r="AA502" i="17"/>
  <c r="E585" i="17"/>
  <c r="AF665" i="17"/>
  <c r="Y665" i="17"/>
  <c r="AF653" i="17"/>
  <c r="Y653" i="17"/>
  <c r="AF645" i="17"/>
  <c r="AA620" i="17"/>
  <c r="AF620" i="17"/>
  <c r="Y620" i="17"/>
  <c r="AF632" i="17"/>
  <c r="AF702" i="17"/>
  <c r="AF677" i="17"/>
  <c r="Y677" i="17"/>
  <c r="AC513" i="4"/>
  <c r="K513" i="4" s="1"/>
  <c r="Y597" i="17"/>
  <c r="AF588" i="17"/>
  <c r="AA699" i="17"/>
  <c r="AF699" i="17"/>
  <c r="AF634" i="17"/>
  <c r="Y634" i="17"/>
  <c r="AF504" i="17"/>
  <c r="AA705" i="17"/>
  <c r="M711" i="4"/>
  <c r="D513" i="11"/>
  <c r="AA707" i="17"/>
  <c r="AC711" i="4"/>
  <c r="K711" i="4" s="1"/>
  <c r="M570" i="4"/>
  <c r="AA659" i="17"/>
  <c r="AF538" i="17"/>
  <c r="AC570" i="4"/>
  <c r="K570" i="4" s="1"/>
  <c r="AF546" i="17"/>
  <c r="AF566" i="17"/>
  <c r="AF610" i="17"/>
  <c r="Y610" i="17"/>
  <c r="AF557" i="17"/>
  <c r="AF693" i="17"/>
  <c r="AF686" i="17"/>
  <c r="AF577" i="17"/>
  <c r="AF572" i="17"/>
  <c r="AF608" i="17"/>
  <c r="AF613" i="17"/>
  <c r="AF616" i="17"/>
  <c r="AF521" i="17"/>
  <c r="AF541" i="17"/>
  <c r="AF657" i="17"/>
  <c r="AF625" i="17"/>
  <c r="AF624" i="17"/>
  <c r="AF633" i="17"/>
  <c r="AF584" i="17"/>
  <c r="AF556" i="17"/>
  <c r="AF672" i="17"/>
  <c r="AF589" i="17"/>
  <c r="AF668" i="17"/>
  <c r="Y584" i="17"/>
  <c r="AF648" i="17"/>
  <c r="AF581" i="17"/>
  <c r="AF675" i="17"/>
  <c r="AF646" i="17"/>
  <c r="Y564" i="17"/>
  <c r="AF564" i="17"/>
  <c r="AF640" i="17"/>
  <c r="AF631" i="17"/>
  <c r="AF682" i="17"/>
  <c r="AF517" i="17"/>
  <c r="AF585" i="17"/>
  <c r="AF619" i="17"/>
  <c r="AF578" i="17"/>
  <c r="AF550" i="17"/>
  <c r="AF571" i="17"/>
  <c r="AF520" i="17"/>
  <c r="AF661" i="17"/>
  <c r="AF574" i="17"/>
  <c r="AF611" i="17"/>
  <c r="AF703" i="17"/>
  <c r="AF673" i="17"/>
  <c r="AF512" i="17"/>
  <c r="Y682" i="17"/>
  <c r="AF554" i="17"/>
  <c r="AF697" i="17"/>
  <c r="A637" i="17"/>
  <c r="AF570" i="17"/>
  <c r="AF670" i="17"/>
  <c r="AF595" i="17"/>
  <c r="AA555" i="17"/>
  <c r="AF555" i="17"/>
  <c r="AF592" i="17"/>
  <c r="AF681" i="17"/>
  <c r="AF524" i="17"/>
  <c r="AF591" i="17"/>
  <c r="AF660" i="17"/>
  <c r="AF601" i="17"/>
  <c r="AF713" i="17"/>
  <c r="AA586" i="17"/>
  <c r="AF586" i="17"/>
  <c r="AF544" i="17"/>
  <c r="AP6" i="4"/>
  <c r="AP8" i="4" s="1"/>
  <c r="AF667" i="17"/>
  <c r="AF609" i="17"/>
  <c r="AF552" i="17"/>
  <c r="Y575" i="17"/>
  <c r="AF575" i="17"/>
  <c r="AC596" i="4"/>
  <c r="K596" i="4" s="1"/>
  <c r="K570" i="17"/>
  <c r="M596" i="4"/>
  <c r="AC559" i="4"/>
  <c r="K559" i="4" s="1"/>
  <c r="AC690" i="4"/>
  <c r="K690" i="4" s="1"/>
  <c r="K615" i="17"/>
  <c r="M690" i="4"/>
  <c r="AC692" i="4"/>
  <c r="K692" i="4" s="1"/>
  <c r="AC676" i="4"/>
  <c r="K676" i="4" s="1"/>
  <c r="M609" i="4"/>
  <c r="M541" i="4"/>
  <c r="AA682" i="17"/>
  <c r="M649" i="4"/>
  <c r="Y645" i="17"/>
  <c r="E659" i="17"/>
  <c r="Y589" i="17"/>
  <c r="A570" i="17"/>
  <c r="A592" i="17"/>
  <c r="A625" i="17"/>
  <c r="K558" i="17"/>
  <c r="M621" i="4"/>
  <c r="AC621" i="4"/>
  <c r="K621" i="4" s="1"/>
  <c r="Y520" i="17"/>
  <c r="K683" i="17"/>
  <c r="Y614" i="17"/>
  <c r="M520" i="4"/>
  <c r="AA583" i="17"/>
  <c r="AA609" i="17"/>
  <c r="AC674" i="4"/>
  <c r="K674" i="4" s="1"/>
  <c r="D520" i="11"/>
  <c r="M674" i="4"/>
  <c r="Y668" i="17"/>
  <c r="D526" i="11"/>
  <c r="M675" i="4"/>
  <c r="AA544" i="17"/>
  <c r="AA573" i="17"/>
  <c r="AA668" i="17"/>
  <c r="Y609" i="17"/>
  <c r="A542" i="17"/>
  <c r="Y544" i="17"/>
  <c r="A600" i="17"/>
  <c r="A555" i="17"/>
  <c r="E543" i="17"/>
  <c r="E638" i="17"/>
  <c r="E593" i="17"/>
  <c r="Y538" i="17"/>
  <c r="AA522" i="17"/>
  <c r="AA610" i="17"/>
  <c r="AA663" i="17"/>
  <c r="AA692" i="17"/>
  <c r="E664" i="17"/>
  <c r="AA538" i="17"/>
  <c r="AC517" i="4"/>
  <c r="K517" i="4" s="1"/>
  <c r="Y670" i="17"/>
  <c r="K612" i="17"/>
  <c r="D517" i="11"/>
  <c r="AA667" i="17"/>
  <c r="Y617" i="17"/>
  <c r="K687" i="17"/>
  <c r="E663" i="17"/>
  <c r="K685" i="17"/>
  <c r="E699" i="17"/>
  <c r="K533" i="17"/>
  <c r="M663" i="4"/>
  <c r="AA535" i="17"/>
  <c r="AA632" i="17"/>
  <c r="AA552" i="17"/>
  <c r="AA614" i="17"/>
  <c r="AA665" i="17"/>
  <c r="E574" i="17"/>
  <c r="A658" i="17"/>
  <c r="A583" i="17"/>
  <c r="A695" i="17"/>
  <c r="AA536" i="17"/>
  <c r="Y570" i="17"/>
  <c r="AA644" i="17"/>
  <c r="E531" i="17"/>
  <c r="AA677" i="17"/>
  <c r="AC569" i="4"/>
  <c r="K569" i="4" s="1"/>
  <c r="Y696" i="17"/>
  <c r="AA603" i="17"/>
  <c r="Y695" i="17"/>
  <c r="A502" i="17"/>
  <c r="A608" i="17"/>
  <c r="A599" i="17"/>
  <c r="A509" i="17"/>
  <c r="A602" i="17"/>
  <c r="A541" i="17"/>
  <c r="A671" i="17"/>
  <c r="A565" i="17"/>
  <c r="A617" i="17"/>
  <c r="A506" i="17"/>
  <c r="A627" i="17"/>
  <c r="AA647" i="17"/>
  <c r="Y596" i="17"/>
  <c r="AA596" i="17"/>
  <c r="Y569" i="17"/>
  <c r="Y534" i="17"/>
  <c r="AA534" i="17"/>
  <c r="AA602" i="17"/>
  <c r="Y602" i="17"/>
  <c r="AA565" i="17"/>
  <c r="Y565" i="17"/>
  <c r="AA533" i="17"/>
  <c r="Y533" i="17"/>
  <c r="Y545" i="17"/>
  <c r="AA545" i="17"/>
  <c r="AA621" i="17"/>
  <c r="Y621" i="17"/>
  <c r="AA683" i="17"/>
  <c r="Y683" i="17"/>
  <c r="AA509" i="17"/>
  <c r="Y509" i="17"/>
  <c r="AA519" i="17"/>
  <c r="Y519" i="17"/>
  <c r="Y529" i="17"/>
  <c r="AA529" i="17"/>
  <c r="AA678" i="17"/>
  <c r="Y678" i="17"/>
  <c r="Y559" i="17"/>
  <c r="AA559" i="17"/>
  <c r="AA709" i="17"/>
  <c r="Y709" i="17"/>
  <c r="AA549" i="17"/>
  <c r="Y549" i="17"/>
  <c r="AA629" i="17"/>
  <c r="Y629" i="17"/>
  <c r="Y547" i="17"/>
  <c r="AA547" i="17"/>
  <c r="AA710" i="17"/>
  <c r="Y710" i="17"/>
  <c r="Y654" i="17"/>
  <c r="AA582" i="17"/>
  <c r="AA516" i="17"/>
  <c r="Y516" i="17"/>
  <c r="Y594" i="17"/>
  <c r="AA594" i="17"/>
  <c r="Y679" i="17"/>
  <c r="AA679" i="17"/>
  <c r="AA649" i="17"/>
  <c r="Y649" i="17"/>
  <c r="AA652" i="17"/>
  <c r="Y652" i="17"/>
  <c r="AA518" i="17"/>
  <c r="Y518" i="17"/>
  <c r="AA638" i="17"/>
  <c r="Y638" i="17"/>
  <c r="AA708" i="17"/>
  <c r="Y580" i="17"/>
  <c r="Y590" i="17"/>
  <c r="AA590" i="17"/>
  <c r="A576" i="17"/>
  <c r="A675" i="17"/>
  <c r="A552" i="17"/>
  <c r="A577" i="17"/>
  <c r="A656" i="17"/>
  <c r="A635" i="17"/>
  <c r="A548" i="17"/>
  <c r="A606" i="17"/>
  <c r="A687" i="17"/>
  <c r="A594" i="17"/>
  <c r="A569" i="17"/>
  <c r="A660" i="17"/>
  <c r="A646" i="17"/>
  <c r="E644" i="17"/>
  <c r="Y648" i="17"/>
  <c r="A575" i="17"/>
  <c r="A581" i="17"/>
  <c r="A551" i="17"/>
  <c r="AA641" i="17"/>
  <c r="E694" i="17"/>
  <c r="Y641" i="17"/>
  <c r="A550" i="17"/>
  <c r="A639" i="17"/>
  <c r="A580" i="17"/>
  <c r="A523" i="17"/>
  <c r="A579" i="17"/>
  <c r="A518" i="17"/>
  <c r="AA600" i="17"/>
  <c r="Y636" i="17"/>
  <c r="AA636" i="17"/>
  <c r="AA601" i="17"/>
  <c r="Y601" i="17"/>
  <c r="AA694" i="17"/>
  <c r="Y694" i="17"/>
  <c r="D629" i="11"/>
  <c r="M629" i="4"/>
  <c r="AC629" i="4"/>
  <c r="K629" i="4" s="1"/>
  <c r="AA546" i="17"/>
  <c r="Y700" i="17"/>
  <c r="AA700" i="17"/>
  <c r="D553" i="11"/>
  <c r="M553" i="4"/>
  <c r="AC553" i="4"/>
  <c r="K553" i="4" s="1"/>
  <c r="D705" i="11"/>
  <c r="M705" i="4"/>
  <c r="AC705" i="4"/>
  <c r="K705" i="4" s="1"/>
  <c r="AC605" i="4"/>
  <c r="K605" i="4" s="1"/>
  <c r="M605" i="4"/>
  <c r="E565" i="17"/>
  <c r="M539" i="4"/>
  <c r="D539" i="11"/>
  <c r="Y612" i="17"/>
  <c r="AA612" i="17"/>
  <c r="Y563" i="17"/>
  <c r="AA511" i="17"/>
  <c r="E510" i="17"/>
  <c r="Y630" i="17"/>
  <c r="AA626" i="17"/>
  <c r="Y626" i="17"/>
  <c r="M664" i="4"/>
  <c r="AC664" i="4"/>
  <c r="K664" i="4" s="1"/>
  <c r="D664" i="11"/>
  <c r="Y688" i="17"/>
  <c r="E530" i="17"/>
  <c r="AA615" i="17"/>
  <c r="AC667" i="4"/>
  <c r="K667" i="4" s="1"/>
  <c r="D667" i="11"/>
  <c r="M667" i="4"/>
  <c r="AA505" i="17"/>
  <c r="Y505" i="17"/>
  <c r="AA507" i="17"/>
  <c r="E591" i="17"/>
  <c r="M654" i="4"/>
  <c r="E631" i="17"/>
  <c r="Y526" i="17"/>
  <c r="AA526" i="17"/>
  <c r="E571" i="17"/>
  <c r="E629" i="17"/>
  <c r="AC679" i="4"/>
  <c r="K679" i="4" s="1"/>
  <c r="AA662" i="17"/>
  <c r="Y662" i="17"/>
  <c r="E569" i="17"/>
  <c r="A539" i="17"/>
  <c r="AA591" i="17"/>
  <c r="E619" i="17"/>
  <c r="E624" i="17"/>
  <c r="M509" i="4"/>
  <c r="A700" i="17"/>
  <c r="E550" i="17"/>
  <c r="Y713" i="17"/>
  <c r="Y507" i="17"/>
  <c r="A535" i="17"/>
  <c r="AA530" i="17"/>
  <c r="M691" i="4"/>
  <c r="AC691" i="4"/>
  <c r="K691" i="4" s="1"/>
  <c r="AA690" i="17"/>
  <c r="M589" i="4"/>
  <c r="Y690" i="17"/>
  <c r="M508" i="4"/>
  <c r="AA630" i="17"/>
  <c r="E674" i="17"/>
  <c r="Y673" i="17"/>
  <c r="M524" i="4"/>
  <c r="AC539" i="4"/>
  <c r="K539" i="4" s="1"/>
  <c r="AA673" i="17"/>
  <c r="AC524" i="4"/>
  <c r="K524" i="4" s="1"/>
  <c r="AA681" i="17"/>
  <c r="AA563" i="17"/>
  <c r="E660" i="17"/>
  <c r="Y615" i="17"/>
  <c r="AA688" i="17"/>
  <c r="AA540" i="17"/>
  <c r="Y540" i="17"/>
  <c r="AC563" i="4"/>
  <c r="K563" i="4" s="1"/>
  <c r="M563" i="4"/>
  <c r="Y558" i="17"/>
  <c r="A616" i="17"/>
  <c r="A607" i="17"/>
  <c r="A711" i="17"/>
  <c r="A686" i="17"/>
  <c r="Y707" i="17"/>
  <c r="Y656" i="17"/>
  <c r="E673" i="17"/>
  <c r="AA539" i="17"/>
  <c r="Y539" i="17"/>
  <c r="E526" i="17"/>
  <c r="E641" i="17"/>
  <c r="M574" i="4"/>
  <c r="AC574" i="4"/>
  <c r="K574" i="4" s="1"/>
  <c r="D632" i="11"/>
  <c r="AC632" i="4"/>
  <c r="K632" i="4" s="1"/>
  <c r="D537" i="11"/>
  <c r="M537" i="4"/>
  <c r="AC537" i="4"/>
  <c r="K537" i="4" s="1"/>
  <c r="AA532" i="17"/>
  <c r="AA684" i="17"/>
  <c r="E590" i="17"/>
  <c r="E605" i="17"/>
  <c r="AA503" i="17"/>
  <c r="Y503" i="17"/>
  <c r="E625" i="17"/>
  <c r="AC564" i="4"/>
  <c r="K564" i="4" s="1"/>
  <c r="D564" i="11"/>
  <c r="M564" i="4"/>
  <c r="D619" i="11"/>
  <c r="AC619" i="4"/>
  <c r="K619" i="4" s="1"/>
  <c r="M619" i="4"/>
  <c r="D687" i="11"/>
  <c r="M687" i="4"/>
  <c r="AC687" i="4"/>
  <c r="K687" i="4" s="1"/>
  <c r="D637" i="11"/>
  <c r="M637" i="4"/>
  <c r="AC637" i="4"/>
  <c r="K637" i="4" s="1"/>
  <c r="D534" i="11"/>
  <c r="AC534" i="4"/>
  <c r="K534" i="4" s="1"/>
  <c r="M534" i="4"/>
  <c r="E603" i="17"/>
  <c r="E528" i="17"/>
  <c r="AC707" i="4"/>
  <c r="K707" i="4" s="1"/>
  <c r="M512" i="4"/>
  <c r="AC518" i="4"/>
  <c r="K518" i="4" s="1"/>
  <c r="M518" i="4"/>
  <c r="D516" i="11"/>
  <c r="M516" i="4"/>
  <c r="M670" i="4"/>
  <c r="AA576" i="17"/>
  <c r="Y576" i="17"/>
  <c r="Y705" i="17"/>
  <c r="M528" i="4"/>
  <c r="AC528" i="4"/>
  <c r="K528" i="4" s="1"/>
  <c r="M558" i="4"/>
  <c r="AC558" i="4"/>
  <c r="K558" i="4" s="1"/>
  <c r="E584" i="17"/>
  <c r="AA577" i="17"/>
  <c r="M510" i="4"/>
  <c r="AC510" i="4"/>
  <c r="K510" i="4" s="1"/>
  <c r="Y577" i="17"/>
  <c r="AA548" i="17"/>
  <c r="Y704" i="17"/>
  <c r="AA704" i="17"/>
  <c r="Y572" i="17"/>
  <c r="AA572" i="17"/>
  <c r="E551" i="17"/>
  <c r="M706" i="4"/>
  <c r="D706" i="11"/>
  <c r="AA628" i="17"/>
  <c r="Y628" i="17"/>
  <c r="E685" i="17"/>
  <c r="Y552" i="17"/>
  <c r="AA605" i="17"/>
  <c r="Y605" i="17"/>
  <c r="Y650" i="17"/>
  <c r="AC684" i="4"/>
  <c r="K684" i="4" s="1"/>
  <c r="M684" i="4"/>
  <c r="D684" i="11"/>
  <c r="A564" i="17"/>
  <c r="E665" i="17"/>
  <c r="Y667" i="17"/>
  <c r="A630" i="17"/>
  <c r="A515" i="17"/>
  <c r="A536" i="17"/>
  <c r="A549" i="17"/>
  <c r="A668" i="17"/>
  <c r="AA643" i="17"/>
  <c r="AA525" i="17"/>
  <c r="Y525" i="17"/>
  <c r="AA599" i="17"/>
  <c r="AA579" i="17"/>
  <c r="Y579" i="17"/>
  <c r="AA622" i="17"/>
  <c r="Y622" i="17"/>
  <c r="Y637" i="17"/>
  <c r="AA637" i="17"/>
  <c r="Y598" i="17"/>
  <c r="AA598" i="17"/>
  <c r="AA557" i="17"/>
  <c r="Y567" i="17"/>
  <c r="AA567" i="17"/>
  <c r="Y524" i="17"/>
  <c r="Y681" i="17"/>
  <c r="AA524" i="17"/>
  <c r="AA597" i="17"/>
  <c r="AA713" i="17"/>
  <c r="Y530" i="17"/>
  <c r="Y635" i="17"/>
  <c r="Y658" i="17"/>
  <c r="AA635" i="17"/>
  <c r="AA658" i="17"/>
  <c r="Y680" i="17"/>
  <c r="AA669" i="17"/>
  <c r="AA506" i="17"/>
  <c r="Y676" i="17"/>
  <c r="A554" i="17"/>
  <c r="AA531" i="17"/>
  <c r="Y531" i="17"/>
  <c r="AA680" i="17"/>
  <c r="Y506" i="17"/>
  <c r="AA676" i="17"/>
  <c r="A573" i="17"/>
  <c r="AA648" i="17"/>
  <c r="Y523" i="17"/>
  <c r="AA560" i="17"/>
  <c r="AA656" i="17"/>
  <c r="Y655" i="17"/>
  <c r="Y532" i="17"/>
  <c r="AA655" i="17"/>
  <c r="Y669" i="17"/>
  <c r="Y515" i="17"/>
  <c r="Y586" i="17"/>
  <c r="Y517" i="17"/>
  <c r="AA517" i="17"/>
  <c r="Y633" i="17"/>
  <c r="Y514" i="17"/>
  <c r="A611" i="17"/>
  <c r="A710" i="17"/>
  <c r="A591" i="17"/>
  <c r="A707" i="17"/>
  <c r="A546" i="17"/>
  <c r="A525" i="17"/>
  <c r="A704" i="17"/>
  <c r="A682" i="17"/>
  <c r="A527" i="17"/>
  <c r="AC668" i="4"/>
  <c r="K668" i="4" s="1"/>
  <c r="AC572" i="4"/>
  <c r="K572" i="4" s="1"/>
  <c r="M572" i="4"/>
  <c r="AC694" i="4"/>
  <c r="K694" i="4" s="1"/>
  <c r="D694" i="11"/>
  <c r="AC599" i="4"/>
  <c r="K599" i="4" s="1"/>
  <c r="M599" i="4"/>
  <c r="E535" i="17"/>
  <c r="E697" i="17"/>
  <c r="Y588" i="17"/>
  <c r="Y535" i="17"/>
  <c r="E611" i="17"/>
  <c r="M703" i="4"/>
  <c r="AC703" i="4"/>
  <c r="K703" i="4" s="1"/>
  <c r="A663" i="17"/>
  <c r="A712" i="17"/>
  <c r="A623" i="17"/>
  <c r="A609" i="17"/>
  <c r="AC638" i="4"/>
  <c r="K638" i="4" s="1"/>
  <c r="A544" i="17"/>
  <c r="A561" i="17"/>
  <c r="A519" i="17"/>
  <c r="AC706" i="4"/>
  <c r="K706" i="4" s="1"/>
  <c r="A643" i="17"/>
  <c r="Y606" i="17"/>
  <c r="AA606" i="17"/>
  <c r="Y686" i="17"/>
  <c r="AA686" i="17"/>
  <c r="M549" i="4"/>
  <c r="Y643" i="17"/>
  <c r="A701" i="17"/>
  <c r="A590" i="17"/>
  <c r="D528" i="11"/>
  <c r="A674" i="17"/>
  <c r="E666" i="17"/>
  <c r="M523" i="4"/>
  <c r="A667" i="17"/>
  <c r="Y685" i="17"/>
  <c r="A557" i="17"/>
  <c r="AA685" i="17"/>
  <c r="D617" i="11"/>
  <c r="Y599" i="17"/>
  <c r="M578" i="4"/>
  <c r="Y546" i="17"/>
  <c r="E688" i="17"/>
  <c r="A566" i="17"/>
  <c r="A558" i="17"/>
  <c r="A533" i="17"/>
  <c r="A504" i="17"/>
  <c r="A670" i="17"/>
  <c r="AA584" i="17"/>
  <c r="D571" i="11"/>
  <c r="A512" i="17"/>
  <c r="A662" i="17"/>
  <c r="E676" i="17"/>
  <c r="E570" i="17"/>
  <c r="Y566" i="17"/>
  <c r="E557" i="17"/>
  <c r="AC556" i="4"/>
  <c r="K556" i="4" s="1"/>
  <c r="Y632" i="17"/>
  <c r="E534" i="17"/>
  <c r="AC571" i="4"/>
  <c r="K571" i="4" s="1"/>
  <c r="M603" i="4"/>
  <c r="AC603" i="4"/>
  <c r="K603" i="4" s="1"/>
  <c r="AC591" i="4"/>
  <c r="K591" i="4" s="1"/>
  <c r="D591" i="11"/>
  <c r="AC562" i="4"/>
  <c r="K562" i="4" s="1"/>
  <c r="D562" i="11"/>
  <c r="A655" i="17"/>
  <c r="AA645" i="17"/>
  <c r="E538" i="17"/>
  <c r="Y557" i="17"/>
  <c r="A653" i="17"/>
  <c r="A709" i="17"/>
  <c r="A677" i="17"/>
  <c r="A683" i="17"/>
  <c r="A680" i="17"/>
  <c r="A597" i="17"/>
  <c r="A618" i="17"/>
  <c r="A589" i="17"/>
  <c r="A698" i="17"/>
  <c r="A584" i="17"/>
  <c r="A665" i="17"/>
  <c r="A673" i="17"/>
  <c r="D563" i="11"/>
  <c r="Y537" i="17"/>
  <c r="Y548" i="17"/>
  <c r="Y684" i="17"/>
  <c r="AA537" i="17"/>
  <c r="AA504" i="17"/>
  <c r="Y504" i="17"/>
  <c r="E642" i="17"/>
  <c r="AA687" i="17"/>
  <c r="AA554" i="17"/>
  <c r="AA664" i="17"/>
  <c r="Y697" i="17"/>
  <c r="AA697" i="17"/>
  <c r="Y554" i="17"/>
  <c r="Y550" i="17"/>
  <c r="A705" i="17"/>
  <c r="AA639" i="17"/>
  <c r="M545" i="4"/>
  <c r="D545" i="11"/>
  <c r="M611" i="4"/>
  <c r="AC611" i="4"/>
  <c r="K611" i="4" s="1"/>
  <c r="Y582" i="17"/>
  <c r="M565" i="4"/>
  <c r="D565" i="11"/>
  <c r="AC540" i="4"/>
  <c r="K540" i="4" s="1"/>
  <c r="M540" i="4"/>
  <c r="AA642" i="17"/>
  <c r="AA618" i="17"/>
  <c r="AA654" i="17"/>
  <c r="AC545" i="4"/>
  <c r="K545" i="4" s="1"/>
  <c r="M712" i="4"/>
  <c r="AC712" i="4"/>
  <c r="K712" i="4" s="1"/>
  <c r="Y627" i="17"/>
  <c r="M681" i="4"/>
  <c r="AC681" i="4"/>
  <c r="K681" i="4" s="1"/>
  <c r="AA627" i="17"/>
  <c r="Y642" i="17"/>
  <c r="AA558" i="17"/>
  <c r="D703" i="11"/>
  <c r="AC565" i="4"/>
  <c r="K565" i="4" s="1"/>
  <c r="AC666" i="4"/>
  <c r="K666" i="4" s="1"/>
  <c r="D666" i="11"/>
  <c r="AA702" i="17"/>
  <c r="A692" i="17"/>
  <c r="A669" i="17"/>
  <c r="A585" i="17"/>
  <c r="AA515" i="17"/>
  <c r="A632" i="17"/>
  <c r="A605" i="17"/>
  <c r="AA588" i="17"/>
  <c r="E520" i="17"/>
  <c r="E636" i="17"/>
  <c r="Y508" i="17"/>
  <c r="AA508" i="17"/>
  <c r="E596" i="17"/>
  <c r="Y561" i="17"/>
  <c r="AA561" i="17"/>
  <c r="AA661" i="17"/>
  <c r="Y661" i="17"/>
  <c r="Y574" i="17"/>
  <c r="AA574" i="17"/>
  <c r="E633" i="17"/>
  <c r="Y647" i="17"/>
  <c r="A567" i="17"/>
  <c r="Y712" i="17"/>
  <c r="AA712" i="17"/>
  <c r="E610" i="17"/>
  <c r="E572" i="17"/>
  <c r="AA698" i="17"/>
  <c r="Y698" i="17"/>
  <c r="E524" i="17"/>
  <c r="E612" i="17"/>
  <c r="E703" i="17"/>
  <c r="E712" i="17"/>
  <c r="Y687" i="17"/>
  <c r="E710" i="17"/>
  <c r="AA674" i="17"/>
  <c r="Y674" i="17"/>
  <c r="E505" i="17"/>
  <c r="AA607" i="17"/>
  <c r="Y607" i="17"/>
  <c r="E643" i="17"/>
  <c r="E707" i="17"/>
  <c r="E536" i="17"/>
  <c r="AA569" i="17"/>
  <c r="Y711" i="17"/>
  <c r="AA711" i="17"/>
  <c r="Y543" i="17"/>
  <c r="AA543" i="17"/>
  <c r="E511" i="17"/>
  <c r="AA550" i="17"/>
  <c r="AA706" i="17"/>
  <c r="Y706" i="17"/>
  <c r="E626" i="17"/>
  <c r="E693" i="17"/>
  <c r="E589" i="17"/>
  <c r="Y562" i="17"/>
  <c r="AA562" i="17"/>
  <c r="Y664" i="17"/>
  <c r="Y639" i="17"/>
  <c r="M588" i="4"/>
  <c r="D588" i="11"/>
  <c r="M683" i="4"/>
  <c r="D683" i="11"/>
  <c r="AC683" i="4"/>
  <c r="K683" i="4" s="1"/>
  <c r="AC554" i="4"/>
  <c r="K554" i="4" s="1"/>
  <c r="M554" i="4"/>
  <c r="D554" i="11"/>
  <c r="Y708" i="17"/>
  <c r="AA566" i="17"/>
  <c r="Y600" i="17"/>
  <c r="D638" i="11"/>
  <c r="Y583" i="17"/>
  <c r="D578" i="11"/>
  <c r="Y618" i="17"/>
  <c r="M660" i="4"/>
  <c r="AC660" i="4"/>
  <c r="K660" i="4" s="1"/>
  <c r="D660" i="11"/>
  <c r="Y702" i="17"/>
  <c r="A614" i="17"/>
  <c r="AC541" i="4"/>
  <c r="K541" i="4" s="1"/>
  <c r="M692" i="4"/>
  <c r="AC592" i="4"/>
  <c r="K592" i="4" s="1"/>
  <c r="AC618" i="4"/>
  <c r="K618" i="4" s="1"/>
  <c r="M661" i="4"/>
  <c r="D668" i="11"/>
  <c r="AC678" i="4"/>
  <c r="K678" i="4" s="1"/>
  <c r="M678" i="4"/>
  <c r="AC568" i="4"/>
  <c r="K568" i="4" s="1"/>
  <c r="M623" i="4"/>
  <c r="D589" i="11"/>
  <c r="AC503" i="4"/>
  <c r="K503" i="4" s="1"/>
  <c r="M685" i="4"/>
  <c r="AC623" i="4"/>
  <c r="K623" i="4" s="1"/>
  <c r="AC685" i="4"/>
  <c r="K685" i="4" s="1"/>
  <c r="D662" i="11"/>
  <c r="AC693" i="4"/>
  <c r="K693" i="4" s="1"/>
  <c r="D693" i="11"/>
  <c r="D556" i="11"/>
  <c r="AC677" i="4"/>
  <c r="K677" i="4" s="1"/>
  <c r="AC641" i="4"/>
  <c r="K641" i="4" s="1"/>
  <c r="AC661" i="4"/>
  <c r="K661" i="4" s="1"/>
  <c r="M677" i="4"/>
  <c r="M641" i="4"/>
  <c r="AC546" i="4"/>
  <c r="K546" i="4" s="1"/>
  <c r="M546" i="4"/>
  <c r="M672" i="4"/>
  <c r="AC672" i="4"/>
  <c r="K672" i="4" s="1"/>
  <c r="M587" i="4"/>
  <c r="D620" i="11"/>
  <c r="AC587" i="4"/>
  <c r="K587" i="4" s="1"/>
  <c r="M592" i="4"/>
  <c r="M618" i="4"/>
  <c r="D605" i="11"/>
  <c r="M698" i="4"/>
  <c r="AC606" i="4"/>
  <c r="K606" i="4" s="1"/>
  <c r="D707" i="11"/>
  <c r="AC594" i="4"/>
  <c r="K594" i="4" s="1"/>
  <c r="D636" i="11"/>
  <c r="D593" i="11"/>
  <c r="D673" i="11"/>
  <c r="D569" i="11"/>
  <c r="D665" i="11"/>
  <c r="D572" i="11"/>
  <c r="D712" i="11"/>
  <c r="M695" i="4"/>
  <c r="D586" i="11"/>
  <c r="M620" i="4"/>
  <c r="AC662" i="4"/>
  <c r="K662" i="4" s="1"/>
  <c r="D611" i="11"/>
  <c r="D695" i="11"/>
  <c r="AC673" i="4"/>
  <c r="K673" i="4" s="1"/>
  <c r="AC548" i="4"/>
  <c r="K548" i="4" s="1"/>
  <c r="D645" i="11"/>
  <c r="D606" i="11"/>
  <c r="D594" i="11"/>
  <c r="D698" i="11"/>
  <c r="AC573" i="4"/>
  <c r="K573" i="4" s="1"/>
  <c r="D573" i="11"/>
  <c r="M636" i="4"/>
  <c r="M656" i="4"/>
  <c r="D656" i="11"/>
  <c r="AC604" i="4"/>
  <c r="K604" i="4" s="1"/>
  <c r="D604" i="11"/>
  <c r="AC552" i="4"/>
  <c r="K552" i="4" s="1"/>
  <c r="D552" i="11"/>
  <c r="AC696" i="4"/>
  <c r="K696" i="4" s="1"/>
  <c r="D696" i="11"/>
  <c r="D603" i="11"/>
  <c r="AC543" i="4"/>
  <c r="K543" i="4" s="1"/>
  <c r="D543" i="11"/>
  <c r="D574" i="11"/>
  <c r="M583" i="4"/>
  <c r="D583" i="11"/>
  <c r="D568" i="11"/>
  <c r="M617" i="4"/>
  <c r="AC614" i="4"/>
  <c r="K614" i="4" s="1"/>
  <c r="D614" i="11"/>
  <c r="AC700" i="4"/>
  <c r="K700" i="4" s="1"/>
  <c r="D700" i="11"/>
  <c r="AC586" i="4"/>
  <c r="K586" i="4" s="1"/>
  <c r="D523" i="11"/>
  <c r="AC538" i="4"/>
  <c r="K538" i="4" s="1"/>
  <c r="M538" i="4"/>
  <c r="AC704" i="4"/>
  <c r="K704" i="4" s="1"/>
  <c r="D704" i="11"/>
  <c r="AC607" i="4"/>
  <c r="K607" i="4" s="1"/>
  <c r="D607" i="11"/>
  <c r="AC531" i="4"/>
  <c r="K531" i="4" s="1"/>
  <c r="D531" i="11"/>
  <c r="D548" i="11"/>
  <c r="M525" i="4"/>
  <c r="D525" i="11"/>
  <c r="D549" i="11"/>
  <c r="D599" i="11"/>
  <c r="E690" i="17"/>
  <c r="E649" i="17"/>
  <c r="E512" i="17"/>
  <c r="E522" i="17"/>
  <c r="E630" i="17"/>
  <c r="E691" i="17"/>
  <c r="E706" i="17"/>
  <c r="E513" i="17"/>
  <c r="E705" i="17"/>
  <c r="E701" i="17"/>
  <c r="E502" i="17"/>
  <c r="E684" i="17"/>
  <c r="E595" i="17"/>
  <c r="E601" i="17"/>
  <c r="E669" i="17"/>
  <c r="E686" i="17"/>
  <c r="E677" i="17"/>
  <c r="E671" i="17"/>
  <c r="E639" i="17"/>
  <c r="E661" i="17"/>
  <c r="E516" i="17"/>
  <c r="E514" i="17"/>
  <c r="E587" i="17"/>
  <c r="E713" i="17"/>
  <c r="E654" i="17"/>
  <c r="E653" i="17"/>
  <c r="E598" i="17"/>
  <c r="E678" i="17"/>
  <c r="E521" i="17"/>
  <c r="E616" i="17"/>
  <c r="E647" i="17"/>
  <c r="K609" i="17"/>
  <c r="K556" i="17"/>
  <c r="K548" i="17"/>
  <c r="K624" i="17"/>
  <c r="K631" i="17"/>
  <c r="K549" i="17"/>
  <c r="K698" i="17"/>
  <c r="K561" i="17"/>
  <c r="K657" i="17"/>
  <c r="K712" i="17"/>
  <c r="K577" i="17"/>
  <c r="K522" i="17"/>
  <c r="K646" i="17"/>
  <c r="K644" i="17"/>
  <c r="K667" i="17"/>
  <c r="K537" i="17"/>
  <c r="K629" i="17"/>
  <c r="K623" i="17"/>
  <c r="K655" i="17"/>
  <c r="K607" i="17"/>
  <c r="K524" i="17"/>
  <c r="K525" i="17"/>
  <c r="K635" i="17"/>
  <c r="K514" i="17"/>
  <c r="K513" i="17"/>
  <c r="K535" i="17"/>
  <c r="K597" i="17"/>
  <c r="K536" i="17"/>
  <c r="K511" i="17"/>
  <c r="AC689" i="4"/>
  <c r="K689" i="4" s="1"/>
  <c r="M689" i="4"/>
  <c r="D689" i="11"/>
  <c r="AC595" i="4"/>
  <c r="K595" i="4" s="1"/>
  <c r="M595" i="4"/>
  <c r="D595" i="11"/>
  <c r="M702" i="4"/>
  <c r="AC702" i="4"/>
  <c r="K702" i="4" s="1"/>
  <c r="D702" i="11"/>
  <c r="M708" i="4"/>
  <c r="AC708" i="4"/>
  <c r="K708" i="4" s="1"/>
  <c r="D708" i="11"/>
  <c r="M710" i="4"/>
  <c r="AC710" i="4"/>
  <c r="K710" i="4" s="1"/>
  <c r="D710" i="11"/>
  <c r="AC682" i="4"/>
  <c r="K682" i="4" s="1"/>
  <c r="M682" i="4"/>
  <c r="D682" i="11"/>
  <c r="M650" i="4"/>
  <c r="AC650" i="4"/>
  <c r="K650" i="4" s="1"/>
  <c r="D650" i="11"/>
  <c r="M697" i="4"/>
  <c r="AC697" i="4"/>
  <c r="K697" i="4" s="1"/>
  <c r="D697" i="11"/>
  <c r="AC671" i="4"/>
  <c r="K671" i="4" s="1"/>
  <c r="M671" i="4"/>
  <c r="D671" i="11"/>
  <c r="M669" i="4"/>
  <c r="AC669" i="4"/>
  <c r="K669" i="4" s="1"/>
  <c r="D669" i="11"/>
  <c r="AC600" i="4"/>
  <c r="K600" i="4" s="1"/>
  <c r="M600" i="4"/>
  <c r="D600" i="11"/>
  <c r="M555" i="4"/>
  <c r="AC555" i="4"/>
  <c r="K555" i="4" s="1"/>
  <c r="D555" i="11"/>
  <c r="AC633" i="4"/>
  <c r="K633" i="4" s="1"/>
  <c r="M633" i="4"/>
  <c r="D633" i="11"/>
  <c r="AC635" i="4"/>
  <c r="K635" i="4" s="1"/>
  <c r="M635" i="4"/>
  <c r="D635" i="11"/>
  <c r="M686" i="4"/>
  <c r="AC686" i="4"/>
  <c r="K686" i="4" s="1"/>
  <c r="D686" i="11"/>
  <c r="M602" i="4"/>
  <c r="AC602" i="4"/>
  <c r="K602" i="4" s="1"/>
  <c r="D602" i="11"/>
  <c r="M644" i="4"/>
  <c r="AC644" i="4"/>
  <c r="K644" i="4" s="1"/>
  <c r="D644" i="11"/>
  <c r="M642" i="4"/>
  <c r="AC642" i="4"/>
  <c r="K642" i="4" s="1"/>
  <c r="D642" i="11"/>
  <c r="M631" i="4"/>
  <c r="AC631" i="4"/>
  <c r="K631" i="4" s="1"/>
  <c r="D631" i="11"/>
  <c r="AC655" i="4"/>
  <c r="K655" i="4" s="1"/>
  <c r="M655" i="4"/>
  <c r="D655" i="11"/>
  <c r="AC634" i="4"/>
  <c r="K634" i="4" s="1"/>
  <c r="M634" i="4"/>
  <c r="D634" i="11"/>
  <c r="M601" i="4"/>
  <c r="AC601" i="4"/>
  <c r="K601" i="4" s="1"/>
  <c r="D601" i="11"/>
  <c r="M550" i="4"/>
  <c r="AC550" i="4"/>
  <c r="K550" i="4" s="1"/>
  <c r="D550" i="11"/>
  <c r="M608" i="4"/>
  <c r="AC608" i="4"/>
  <c r="K608" i="4" s="1"/>
  <c r="D608" i="11"/>
  <c r="M625" i="4"/>
  <c r="AC625" i="4"/>
  <c r="K625" i="4" s="1"/>
  <c r="D625" i="11"/>
  <c r="M547" i="4"/>
  <c r="AC547" i="4"/>
  <c r="K547" i="4" s="1"/>
  <c r="D547" i="11"/>
  <c r="AC584" i="4"/>
  <c r="K584" i="4" s="1"/>
  <c r="M584" i="4"/>
  <c r="D584" i="11"/>
  <c r="AC511" i="4"/>
  <c r="K511" i="4" s="1"/>
  <c r="M511" i="4"/>
  <c r="AC557" i="4"/>
  <c r="K557" i="4" s="1"/>
  <c r="M557" i="4"/>
  <c r="D557" i="11"/>
  <c r="M521" i="4"/>
  <c r="D521" i="11"/>
  <c r="AC521" i="4"/>
  <c r="K521" i="4" s="1"/>
  <c r="AC519" i="4"/>
  <c r="K519" i="4" s="1"/>
  <c r="D519" i="11"/>
  <c r="M519" i="4"/>
  <c r="AC575" i="4"/>
  <c r="K575" i="4" s="1"/>
  <c r="M575" i="4"/>
  <c r="D575" i="11"/>
  <c r="AC576" i="4"/>
  <c r="K576" i="4" s="1"/>
  <c r="D576" i="11"/>
  <c r="M576" i="4"/>
  <c r="AC582" i="4"/>
  <c r="K582" i="4" s="1"/>
  <c r="M582" i="4"/>
  <c r="D582" i="11"/>
  <c r="AC551" i="4"/>
  <c r="K551" i="4" s="1"/>
  <c r="M551" i="4"/>
  <c r="D551" i="11"/>
  <c r="AC535" i="4"/>
  <c r="K535" i="4" s="1"/>
  <c r="D535" i="11"/>
  <c r="M535" i="4"/>
  <c r="C501" i="4"/>
  <c r="AE501" i="4" s="1"/>
  <c r="C500" i="4"/>
  <c r="AE500" i="4" s="1"/>
  <c r="C499" i="4"/>
  <c r="AE499" i="4" s="1"/>
  <c r="C498" i="4"/>
  <c r="AE498" i="4" s="1"/>
  <c r="C497" i="4"/>
  <c r="AE497" i="4" s="1"/>
  <c r="C496" i="4"/>
  <c r="AE496" i="4" s="1"/>
  <c r="C495" i="4"/>
  <c r="AE495" i="4" s="1"/>
  <c r="C494" i="4"/>
  <c r="AE494" i="4" s="1"/>
  <c r="C493" i="4"/>
  <c r="AE493" i="4" s="1"/>
  <c r="C492" i="4"/>
  <c r="AE492" i="4" s="1"/>
  <c r="C491" i="4"/>
  <c r="AE491" i="4" s="1"/>
  <c r="C490" i="4"/>
  <c r="AE490" i="4" s="1"/>
  <c r="C489" i="4"/>
  <c r="AE489" i="4" s="1"/>
  <c r="C488" i="4"/>
  <c r="AE488" i="4" s="1"/>
  <c r="C487" i="4"/>
  <c r="AE487" i="4" s="1"/>
  <c r="C486" i="4"/>
  <c r="AE486" i="4" s="1"/>
  <c r="C485" i="4"/>
  <c r="AE485" i="4" s="1"/>
  <c r="C484" i="4"/>
  <c r="AE484" i="4" s="1"/>
  <c r="C483" i="4"/>
  <c r="AE483" i="4" s="1"/>
  <c r="C482" i="4"/>
  <c r="AE482" i="4" s="1"/>
  <c r="C481" i="4"/>
  <c r="AE481" i="4" s="1"/>
  <c r="C480" i="4"/>
  <c r="AE480" i="4" s="1"/>
  <c r="C479" i="4"/>
  <c r="AE479" i="4" s="1"/>
  <c r="C478" i="4"/>
  <c r="AE478" i="4" s="1"/>
  <c r="C477" i="4"/>
  <c r="AE477" i="4" s="1"/>
  <c r="C476" i="4"/>
  <c r="AE476" i="4" s="1"/>
  <c r="C475" i="4"/>
  <c r="AE475" i="4" s="1"/>
  <c r="C474" i="4"/>
  <c r="AE474" i="4" s="1"/>
  <c r="C473" i="4"/>
  <c r="AE473" i="4" s="1"/>
  <c r="C472" i="4"/>
  <c r="AE472" i="4" s="1"/>
  <c r="C471" i="4"/>
  <c r="AE471" i="4" s="1"/>
  <c r="C470" i="4"/>
  <c r="AE470" i="4" s="1"/>
  <c r="C469" i="4"/>
  <c r="AE469" i="4" s="1"/>
  <c r="C468" i="4"/>
  <c r="AE468" i="4" s="1"/>
  <c r="C467" i="4"/>
  <c r="AE467" i="4" s="1"/>
  <c r="C466" i="4"/>
  <c r="AE466" i="4" s="1"/>
  <c r="C465" i="4"/>
  <c r="AE465" i="4" s="1"/>
  <c r="C464" i="4"/>
  <c r="AE464" i="4" s="1"/>
  <c r="C463" i="4"/>
  <c r="AE463" i="4" s="1"/>
  <c r="C462" i="4"/>
  <c r="AE462" i="4" s="1"/>
  <c r="C461" i="4"/>
  <c r="AE461" i="4" s="1"/>
  <c r="C460" i="4"/>
  <c r="AE460" i="4" s="1"/>
  <c r="C459" i="4"/>
  <c r="AE459" i="4" s="1"/>
  <c r="C458" i="4"/>
  <c r="AE458" i="4" s="1"/>
  <c r="C457" i="4"/>
  <c r="AE457" i="4" s="1"/>
  <c r="C456" i="4"/>
  <c r="AE456" i="4" s="1"/>
  <c r="C455" i="4"/>
  <c r="AE455" i="4" s="1"/>
  <c r="C454" i="4"/>
  <c r="AE454" i="4" s="1"/>
  <c r="C453" i="4"/>
  <c r="AE453" i="4" s="1"/>
  <c r="C452" i="4"/>
  <c r="AE452" i="4" s="1"/>
  <c r="C451" i="4"/>
  <c r="AE451" i="4" s="1"/>
  <c r="C450" i="4"/>
  <c r="AE450" i="4" s="1"/>
  <c r="C449" i="4"/>
  <c r="AE449" i="4" s="1"/>
  <c r="C448" i="4"/>
  <c r="AE448" i="4" s="1"/>
  <c r="C447" i="4"/>
  <c r="AE447" i="4" s="1"/>
  <c r="C446" i="4"/>
  <c r="AE446" i="4" s="1"/>
  <c r="C445" i="4"/>
  <c r="AE445" i="4" s="1"/>
  <c r="C444" i="4"/>
  <c r="AE444" i="4" s="1"/>
  <c r="C443" i="4"/>
  <c r="AE443" i="4" s="1"/>
  <c r="C442" i="4"/>
  <c r="AE442" i="4" s="1"/>
  <c r="C441" i="4"/>
  <c r="AE441" i="4" s="1"/>
  <c r="C440" i="4"/>
  <c r="AE440" i="4" s="1"/>
  <c r="C439" i="4"/>
  <c r="AE439" i="4" s="1"/>
  <c r="C438" i="4"/>
  <c r="AE438" i="4" s="1"/>
  <c r="C437" i="4"/>
  <c r="AE437" i="4" s="1"/>
  <c r="C436" i="4"/>
  <c r="AE436" i="4" s="1"/>
  <c r="C435" i="4"/>
  <c r="AE435" i="4" s="1"/>
  <c r="C434" i="4"/>
  <c r="AE434" i="4" s="1"/>
  <c r="C433" i="4"/>
  <c r="AE433" i="4" s="1"/>
  <c r="C432" i="4"/>
  <c r="AE432" i="4" s="1"/>
  <c r="C431" i="4"/>
  <c r="AE431" i="4" s="1"/>
  <c r="C430" i="4"/>
  <c r="AE430" i="4" s="1"/>
  <c r="C429" i="4"/>
  <c r="AE429" i="4" s="1"/>
  <c r="C428" i="4"/>
  <c r="AE428" i="4" s="1"/>
  <c r="C427" i="4"/>
  <c r="AE427" i="4" s="1"/>
  <c r="C426" i="4"/>
  <c r="AE426" i="4" s="1"/>
  <c r="C425" i="4"/>
  <c r="AE425" i="4" s="1"/>
  <c r="C424" i="4"/>
  <c r="AE424" i="4" s="1"/>
  <c r="C423" i="4"/>
  <c r="AE423" i="4" s="1"/>
  <c r="C422" i="4"/>
  <c r="AE422" i="4" s="1"/>
  <c r="C421" i="4"/>
  <c r="AE421" i="4" s="1"/>
  <c r="C420" i="4"/>
  <c r="AE420" i="4" s="1"/>
  <c r="C419" i="4"/>
  <c r="AE419" i="4" s="1"/>
  <c r="C418" i="4"/>
  <c r="AE418" i="4" s="1"/>
  <c r="C417" i="4"/>
  <c r="AE417" i="4" s="1"/>
  <c r="C416" i="4"/>
  <c r="AE416" i="4" s="1"/>
  <c r="C415" i="4"/>
  <c r="AE415" i="4" s="1"/>
  <c r="C414" i="4"/>
  <c r="AE414" i="4" s="1"/>
  <c r="C413" i="4"/>
  <c r="AE413" i="4" s="1"/>
  <c r="C412" i="4"/>
  <c r="AE412" i="4" s="1"/>
  <c r="C411" i="4"/>
  <c r="AE411" i="4" s="1"/>
  <c r="C410" i="4"/>
  <c r="AE410" i="4" s="1"/>
  <c r="C409" i="4"/>
  <c r="AE409" i="4" s="1"/>
  <c r="C408" i="4"/>
  <c r="AE408" i="4" s="1"/>
  <c r="C407" i="4"/>
  <c r="AE407" i="4" s="1"/>
  <c r="C406" i="4"/>
  <c r="AE406" i="4" s="1"/>
  <c r="C405" i="4"/>
  <c r="AE405" i="4" s="1"/>
  <c r="C404" i="4"/>
  <c r="AE404" i="4" s="1"/>
  <c r="C403" i="4"/>
  <c r="AE403" i="4" s="1"/>
  <c r="C402" i="4"/>
  <c r="AE402" i="4" s="1"/>
  <c r="C401" i="4"/>
  <c r="AE401" i="4" s="1"/>
  <c r="C400" i="4"/>
  <c r="AE400" i="4" s="1"/>
  <c r="C399" i="4"/>
  <c r="AE399" i="4" s="1"/>
  <c r="C398" i="4"/>
  <c r="AE398" i="4" s="1"/>
  <c r="C397" i="4"/>
  <c r="AE397" i="4" s="1"/>
  <c r="C396" i="4"/>
  <c r="AE396" i="4" s="1"/>
  <c r="C395" i="4"/>
  <c r="AE395" i="4" s="1"/>
  <c r="C394" i="4"/>
  <c r="AE394" i="4" s="1"/>
  <c r="C393" i="4"/>
  <c r="AE393" i="4" s="1"/>
  <c r="C392" i="4"/>
  <c r="AE392" i="4" s="1"/>
  <c r="C391" i="4"/>
  <c r="AE391" i="4" s="1"/>
  <c r="C390" i="4"/>
  <c r="AE390" i="4" s="1"/>
  <c r="C389" i="4"/>
  <c r="AE389" i="4" s="1"/>
  <c r="C388" i="4"/>
  <c r="AE388" i="4" s="1"/>
  <c r="C387" i="4"/>
  <c r="AE387" i="4" s="1"/>
  <c r="C386" i="4"/>
  <c r="AE386" i="4" s="1"/>
  <c r="C385" i="4"/>
  <c r="AE385" i="4" s="1"/>
  <c r="C384" i="4"/>
  <c r="AE384" i="4" s="1"/>
  <c r="C383" i="4"/>
  <c r="AE383" i="4" s="1"/>
  <c r="C382" i="4"/>
  <c r="AE382" i="4" s="1"/>
  <c r="C381" i="4"/>
  <c r="AE381" i="4" s="1"/>
  <c r="C380" i="4"/>
  <c r="AE380" i="4" s="1"/>
  <c r="C379" i="4"/>
  <c r="AE379" i="4" s="1"/>
  <c r="C378" i="4"/>
  <c r="AE378" i="4" s="1"/>
  <c r="C377" i="4"/>
  <c r="AE377" i="4" s="1"/>
  <c r="C376" i="4"/>
  <c r="AE376" i="4" s="1"/>
  <c r="C375" i="4"/>
  <c r="AE375" i="4" s="1"/>
  <c r="C374" i="4"/>
  <c r="AE374" i="4" s="1"/>
  <c r="C373" i="4"/>
  <c r="AE373" i="4" s="1"/>
  <c r="C372" i="4"/>
  <c r="AE372" i="4" s="1"/>
  <c r="C371" i="4"/>
  <c r="AE371" i="4" s="1"/>
  <c r="C370" i="4"/>
  <c r="AE370" i="4" s="1"/>
  <c r="C369" i="4"/>
  <c r="AE369" i="4" s="1"/>
  <c r="C368" i="4"/>
  <c r="AE368" i="4" s="1"/>
  <c r="C367" i="4"/>
  <c r="AE367" i="4" s="1"/>
  <c r="C366" i="4"/>
  <c r="AE366" i="4" s="1"/>
  <c r="C365" i="4"/>
  <c r="AE365" i="4" s="1"/>
  <c r="C364" i="4"/>
  <c r="AE364" i="4" s="1"/>
  <c r="C363" i="4"/>
  <c r="AE363" i="4" s="1"/>
  <c r="C362" i="4"/>
  <c r="AE362" i="4" s="1"/>
  <c r="C361" i="4"/>
  <c r="AE361" i="4" s="1"/>
  <c r="C360" i="4"/>
  <c r="AE360" i="4" s="1"/>
  <c r="C359" i="4"/>
  <c r="AE359" i="4" s="1"/>
  <c r="C358" i="4"/>
  <c r="AE358" i="4" s="1"/>
  <c r="C357" i="4"/>
  <c r="AE357" i="4" s="1"/>
  <c r="C356" i="4"/>
  <c r="AE356" i="4" s="1"/>
  <c r="C355" i="4"/>
  <c r="AE355" i="4" s="1"/>
  <c r="C354" i="4"/>
  <c r="AE354" i="4" s="1"/>
  <c r="C353" i="4"/>
  <c r="AE353" i="4" s="1"/>
  <c r="C352" i="4"/>
  <c r="AE352" i="4" s="1"/>
  <c r="C351" i="4"/>
  <c r="AE351" i="4" s="1"/>
  <c r="C350" i="4"/>
  <c r="AE350" i="4" s="1"/>
  <c r="C349" i="4"/>
  <c r="AE349" i="4" s="1"/>
  <c r="C348" i="4"/>
  <c r="AE348" i="4" s="1"/>
  <c r="C347" i="4"/>
  <c r="AE347" i="4" s="1"/>
  <c r="C346" i="4"/>
  <c r="AE346" i="4" s="1"/>
  <c r="C345" i="4"/>
  <c r="AE345" i="4" s="1"/>
  <c r="C344" i="4"/>
  <c r="AE344" i="4" s="1"/>
  <c r="C343" i="4"/>
  <c r="AE343" i="4" s="1"/>
  <c r="C342" i="4"/>
  <c r="AE342" i="4" s="1"/>
  <c r="C341" i="4"/>
  <c r="AE341" i="4" s="1"/>
  <c r="C340" i="4"/>
  <c r="AE340" i="4" s="1"/>
  <c r="C339" i="4"/>
  <c r="AE339" i="4" s="1"/>
  <c r="C338" i="4"/>
  <c r="AE338" i="4" s="1"/>
  <c r="C337" i="4"/>
  <c r="AE337" i="4" s="1"/>
  <c r="C336" i="4"/>
  <c r="AE336" i="4" s="1"/>
  <c r="C335" i="4"/>
  <c r="AE335" i="4" s="1"/>
  <c r="C334" i="4"/>
  <c r="AE334" i="4" s="1"/>
  <c r="C333" i="4"/>
  <c r="AE333" i="4" s="1"/>
  <c r="C332" i="4"/>
  <c r="AE332" i="4" s="1"/>
  <c r="C331" i="4"/>
  <c r="AE331" i="4" s="1"/>
  <c r="C330" i="4"/>
  <c r="AE330" i="4" s="1"/>
  <c r="C329" i="4"/>
  <c r="AE329" i="4" s="1"/>
  <c r="C328" i="4"/>
  <c r="AE328" i="4" s="1"/>
  <c r="C327" i="4"/>
  <c r="AE327" i="4" s="1"/>
  <c r="C326" i="4"/>
  <c r="AE326" i="4" s="1"/>
  <c r="C325" i="4"/>
  <c r="AE325" i="4" s="1"/>
  <c r="C324" i="4"/>
  <c r="AE324" i="4" s="1"/>
  <c r="C323" i="4"/>
  <c r="AE323" i="4" s="1"/>
  <c r="C322" i="4"/>
  <c r="AE322" i="4" s="1"/>
  <c r="C321" i="4"/>
  <c r="AE321" i="4" s="1"/>
  <c r="C320" i="4"/>
  <c r="AE320" i="4" s="1"/>
  <c r="C319" i="4"/>
  <c r="AE319" i="4" s="1"/>
  <c r="C318" i="4"/>
  <c r="AE318" i="4" s="1"/>
  <c r="C317" i="4"/>
  <c r="AE317" i="4" s="1"/>
  <c r="C316" i="4"/>
  <c r="AE316" i="4" s="1"/>
  <c r="C315" i="4"/>
  <c r="AE315" i="4" s="1"/>
  <c r="C314" i="4"/>
  <c r="AE314" i="4" s="1"/>
  <c r="C313" i="4"/>
  <c r="AE313" i="4" s="1"/>
  <c r="C312" i="4"/>
  <c r="AE312" i="4" s="1"/>
  <c r="C311" i="4"/>
  <c r="AE311" i="4" s="1"/>
  <c r="C310" i="4"/>
  <c r="AE310" i="4" s="1"/>
  <c r="C309" i="4"/>
  <c r="AE309" i="4" s="1"/>
  <c r="C308" i="4"/>
  <c r="AE308" i="4" s="1"/>
  <c r="C307" i="4"/>
  <c r="AE307" i="4" s="1"/>
  <c r="C306" i="4"/>
  <c r="AE306" i="4" s="1"/>
  <c r="C305" i="4"/>
  <c r="AE305" i="4" s="1"/>
  <c r="C304" i="4"/>
  <c r="AE304" i="4" s="1"/>
  <c r="C303" i="4"/>
  <c r="AE303" i="4" s="1"/>
  <c r="C302" i="4"/>
  <c r="AE302" i="4" s="1"/>
  <c r="C301" i="4"/>
  <c r="AE301" i="4" s="1"/>
  <c r="C300" i="4"/>
  <c r="AE300" i="4" s="1"/>
  <c r="C299" i="4"/>
  <c r="AE299" i="4" s="1"/>
  <c r="C298" i="4"/>
  <c r="AE298" i="4" s="1"/>
  <c r="C297" i="4"/>
  <c r="AE297" i="4" s="1"/>
  <c r="C296" i="4"/>
  <c r="AE296" i="4" s="1"/>
  <c r="C295" i="4"/>
  <c r="AE295" i="4" s="1"/>
  <c r="C294" i="4"/>
  <c r="AE294" i="4" s="1"/>
  <c r="C293" i="4"/>
  <c r="AE293" i="4" s="1"/>
  <c r="C292" i="4"/>
  <c r="AE292" i="4" s="1"/>
  <c r="C291" i="4"/>
  <c r="AE291" i="4" s="1"/>
  <c r="C290" i="4"/>
  <c r="AE290" i="4" s="1"/>
  <c r="C289" i="4"/>
  <c r="AE289" i="4" s="1"/>
  <c r="C288" i="4"/>
  <c r="AE288" i="4" s="1"/>
  <c r="C287" i="4"/>
  <c r="AE287" i="4" s="1"/>
  <c r="C286" i="4"/>
  <c r="AE286" i="4" s="1"/>
  <c r="C285" i="4"/>
  <c r="AE285" i="4" s="1"/>
  <c r="C284" i="4"/>
  <c r="AE284" i="4" s="1"/>
  <c r="C283" i="4"/>
  <c r="AE283" i="4" s="1"/>
  <c r="C282" i="4"/>
  <c r="AE282" i="4" s="1"/>
  <c r="C281" i="4"/>
  <c r="AE281" i="4" s="1"/>
  <c r="C280" i="4"/>
  <c r="AE280" i="4" s="1"/>
  <c r="C279" i="4"/>
  <c r="AE279" i="4" s="1"/>
  <c r="C278" i="4"/>
  <c r="AE278" i="4" s="1"/>
  <c r="C277" i="4"/>
  <c r="AE277" i="4" s="1"/>
  <c r="C276" i="4"/>
  <c r="AE276" i="4" s="1"/>
  <c r="C275" i="4"/>
  <c r="AE275" i="4" s="1"/>
  <c r="C274" i="4"/>
  <c r="AE274" i="4" s="1"/>
  <c r="C273" i="4"/>
  <c r="AE273" i="4" s="1"/>
  <c r="C272" i="4"/>
  <c r="AE272" i="4" s="1"/>
  <c r="C271" i="4"/>
  <c r="AE271" i="4" s="1"/>
  <c r="C270" i="4"/>
  <c r="AE270" i="4" s="1"/>
  <c r="C269" i="4"/>
  <c r="AE269" i="4" s="1"/>
  <c r="C268" i="4"/>
  <c r="AE268" i="4" s="1"/>
  <c r="C267" i="4"/>
  <c r="AE267" i="4" s="1"/>
  <c r="C266" i="4"/>
  <c r="AE266" i="4" s="1"/>
  <c r="C265" i="4"/>
  <c r="AE265" i="4" s="1"/>
  <c r="C264" i="4"/>
  <c r="AE264" i="4" s="1"/>
  <c r="C263" i="4"/>
  <c r="AE263" i="4" s="1"/>
  <c r="C262" i="4"/>
  <c r="AE262" i="4" s="1"/>
  <c r="C261" i="4"/>
  <c r="AE261" i="4" s="1"/>
  <c r="C260" i="4"/>
  <c r="AE260" i="4" s="1"/>
  <c r="C259" i="4"/>
  <c r="AE259" i="4" s="1"/>
  <c r="C258" i="4"/>
  <c r="AE258" i="4" s="1"/>
  <c r="C257" i="4"/>
  <c r="AE257" i="4" s="1"/>
  <c r="C256" i="4"/>
  <c r="AE256" i="4" s="1"/>
  <c r="C255" i="4"/>
  <c r="AE255" i="4" s="1"/>
  <c r="C254" i="4"/>
  <c r="AE254" i="4" s="1"/>
  <c r="C253" i="4"/>
  <c r="AE253" i="4" s="1"/>
  <c r="C252" i="4"/>
  <c r="AE252" i="4" s="1"/>
  <c r="C251" i="4"/>
  <c r="AE251" i="4" s="1"/>
  <c r="C250" i="4"/>
  <c r="AE250" i="4" s="1"/>
  <c r="C249" i="4"/>
  <c r="AE249" i="4" s="1"/>
  <c r="C248" i="4"/>
  <c r="AE248" i="4" s="1"/>
  <c r="C247" i="4"/>
  <c r="AE247" i="4" s="1"/>
  <c r="C246" i="4"/>
  <c r="AE246" i="4" s="1"/>
  <c r="C245" i="4"/>
  <c r="AE245" i="4" s="1"/>
  <c r="C244" i="4"/>
  <c r="AE244" i="4" s="1"/>
  <c r="C243" i="4"/>
  <c r="AE243" i="4" s="1"/>
  <c r="C242" i="4"/>
  <c r="AE242" i="4" s="1"/>
  <c r="C241" i="4"/>
  <c r="AE241" i="4" s="1"/>
  <c r="C240" i="4"/>
  <c r="AE240" i="4" s="1"/>
  <c r="C239" i="4"/>
  <c r="AE239" i="4" s="1"/>
  <c r="C238" i="4"/>
  <c r="AE238" i="4" s="1"/>
  <c r="C237" i="4"/>
  <c r="AE237" i="4" s="1"/>
  <c r="C236" i="4"/>
  <c r="AE236" i="4" s="1"/>
  <c r="C235" i="4"/>
  <c r="AE235" i="4" s="1"/>
  <c r="C234" i="4"/>
  <c r="AE234" i="4" s="1"/>
  <c r="C233" i="4"/>
  <c r="AE233" i="4" s="1"/>
  <c r="C232" i="4"/>
  <c r="AE232" i="4" s="1"/>
  <c r="C231" i="4"/>
  <c r="AE231" i="4" s="1"/>
  <c r="C230" i="4"/>
  <c r="AE230" i="4" s="1"/>
  <c r="C229" i="4"/>
  <c r="AE229" i="4" s="1"/>
  <c r="C228" i="4"/>
  <c r="AE228" i="4" s="1"/>
  <c r="C227" i="4"/>
  <c r="AE227" i="4" s="1"/>
  <c r="C226" i="4"/>
  <c r="AE226" i="4" s="1"/>
  <c r="C225" i="4"/>
  <c r="AE225" i="4" s="1"/>
  <c r="C224" i="4"/>
  <c r="AE224" i="4" s="1"/>
  <c r="C223" i="4"/>
  <c r="AE223" i="4" s="1"/>
  <c r="C222" i="4"/>
  <c r="AE222" i="4" s="1"/>
  <c r="C221" i="4"/>
  <c r="AE221" i="4" s="1"/>
  <c r="C220" i="4"/>
  <c r="AE220" i="4" s="1"/>
  <c r="C219" i="4"/>
  <c r="AE219" i="4" s="1"/>
  <c r="C218" i="4"/>
  <c r="AE218" i="4" s="1"/>
  <c r="C217" i="4"/>
  <c r="AE217" i="4" s="1"/>
  <c r="C216" i="4"/>
  <c r="AE216" i="4" s="1"/>
  <c r="C215" i="4"/>
  <c r="AE215" i="4" s="1"/>
  <c r="C214" i="4"/>
  <c r="AE214" i="4" s="1"/>
  <c r="C213" i="4"/>
  <c r="AE213" i="4" s="1"/>
  <c r="C212" i="4"/>
  <c r="AE212" i="4" s="1"/>
  <c r="C211" i="4"/>
  <c r="AE211" i="4" s="1"/>
  <c r="C210" i="4"/>
  <c r="AE210" i="4" s="1"/>
  <c r="C209" i="4"/>
  <c r="AE209" i="4" s="1"/>
  <c r="C208" i="4"/>
  <c r="AE208" i="4" s="1"/>
  <c r="C207" i="4"/>
  <c r="AE207" i="4" s="1"/>
  <c r="C206" i="4"/>
  <c r="AE206" i="4" s="1"/>
  <c r="C205" i="4"/>
  <c r="AE205" i="4" s="1"/>
  <c r="C204" i="4"/>
  <c r="AE204" i="4" s="1"/>
  <c r="C203" i="4"/>
  <c r="AE203" i="4" s="1"/>
  <c r="C202" i="4"/>
  <c r="AE202" i="4" s="1"/>
  <c r="C201" i="4"/>
  <c r="AE201" i="4" s="1"/>
  <c r="C200" i="4"/>
  <c r="AE200" i="4" s="1"/>
  <c r="C199" i="4"/>
  <c r="AE199" i="4" s="1"/>
  <c r="C198" i="4"/>
  <c r="AE198" i="4" s="1"/>
  <c r="C197" i="4"/>
  <c r="AE197" i="4" s="1"/>
  <c r="C196" i="4"/>
  <c r="AE196" i="4" s="1"/>
  <c r="C195" i="4"/>
  <c r="AE195" i="4" s="1"/>
  <c r="C194" i="4"/>
  <c r="AE194" i="4" s="1"/>
  <c r="C193" i="4"/>
  <c r="AE193" i="4" s="1"/>
  <c r="C192" i="4"/>
  <c r="AE192" i="4" s="1"/>
  <c r="C191" i="4"/>
  <c r="AE191" i="4" s="1"/>
  <c r="C190" i="4"/>
  <c r="AE190" i="4" s="1"/>
  <c r="C189" i="4"/>
  <c r="AE189" i="4" s="1"/>
  <c r="C188" i="4"/>
  <c r="AE188" i="4" s="1"/>
  <c r="C187" i="4"/>
  <c r="AE187" i="4" s="1"/>
  <c r="C186" i="4"/>
  <c r="AE186" i="4" s="1"/>
  <c r="C185" i="4"/>
  <c r="AE185" i="4" s="1"/>
  <c r="C184" i="4"/>
  <c r="AE184" i="4" s="1"/>
  <c r="C183" i="4"/>
  <c r="AE183" i="4" s="1"/>
  <c r="C182" i="4"/>
  <c r="AE182" i="4" s="1"/>
  <c r="C181" i="4"/>
  <c r="AE181" i="4" s="1"/>
  <c r="C180" i="4"/>
  <c r="AE180" i="4" s="1"/>
  <c r="C179" i="4"/>
  <c r="AE179" i="4" s="1"/>
  <c r="C178" i="4"/>
  <c r="AE178" i="4" s="1"/>
  <c r="C177" i="4"/>
  <c r="AE177" i="4" s="1"/>
  <c r="C176" i="4"/>
  <c r="AE176" i="4" s="1"/>
  <c r="C175" i="4"/>
  <c r="AE175" i="4" s="1"/>
  <c r="C174" i="4"/>
  <c r="AE174" i="4" s="1"/>
  <c r="C173" i="4"/>
  <c r="AE173" i="4" s="1"/>
  <c r="C172" i="4"/>
  <c r="AE172" i="4" s="1"/>
  <c r="C171" i="4"/>
  <c r="AE171" i="4" s="1"/>
  <c r="C170" i="4"/>
  <c r="AE170" i="4" s="1"/>
  <c r="C169" i="4"/>
  <c r="AE169" i="4" s="1"/>
  <c r="C168" i="4"/>
  <c r="AE168" i="4" s="1"/>
  <c r="C167" i="4"/>
  <c r="AE167" i="4" s="1"/>
  <c r="C166" i="4"/>
  <c r="AE166" i="4" s="1"/>
  <c r="C165" i="4"/>
  <c r="AE165" i="4" s="1"/>
  <c r="C164" i="4"/>
  <c r="AE164" i="4" s="1"/>
  <c r="C163" i="4"/>
  <c r="AE163" i="4" s="1"/>
  <c r="C162" i="4"/>
  <c r="AE162" i="4" s="1"/>
  <c r="C161" i="4"/>
  <c r="AE161" i="4" s="1"/>
  <c r="C160" i="4"/>
  <c r="AE160" i="4" s="1"/>
  <c r="C159" i="4"/>
  <c r="AE159" i="4" s="1"/>
  <c r="C158" i="4"/>
  <c r="AE158" i="4" s="1"/>
  <c r="C157" i="4"/>
  <c r="AE157" i="4" s="1"/>
  <c r="C156" i="4"/>
  <c r="AE156" i="4" s="1"/>
  <c r="C155" i="4"/>
  <c r="AE155" i="4" s="1"/>
  <c r="C154" i="4"/>
  <c r="AE154" i="4" s="1"/>
  <c r="C153" i="4"/>
  <c r="AE153" i="4" s="1"/>
  <c r="C152" i="4"/>
  <c r="AE152" i="4" s="1"/>
  <c r="C151" i="4"/>
  <c r="AE151" i="4" s="1"/>
  <c r="C150" i="4"/>
  <c r="AE150" i="4" s="1"/>
  <c r="C149" i="4"/>
  <c r="AE149" i="4" s="1"/>
  <c r="C148" i="4"/>
  <c r="AE148" i="4" s="1"/>
  <c r="C147" i="4"/>
  <c r="AE147" i="4" s="1"/>
  <c r="C146" i="4"/>
  <c r="AE146" i="4" s="1"/>
  <c r="C145" i="4"/>
  <c r="AE145" i="4" s="1"/>
  <c r="C144" i="4"/>
  <c r="AE144" i="4" s="1"/>
  <c r="C143" i="4"/>
  <c r="AE143" i="4" s="1"/>
  <c r="C142" i="4"/>
  <c r="AE142" i="4" s="1"/>
  <c r="C141" i="4"/>
  <c r="AE141" i="4" s="1"/>
  <c r="C140" i="4"/>
  <c r="AE140" i="4" s="1"/>
  <c r="C139" i="4"/>
  <c r="AE139" i="4" s="1"/>
  <c r="C138" i="4"/>
  <c r="AE138" i="4" s="1"/>
  <c r="C137" i="4"/>
  <c r="AE137" i="4" s="1"/>
  <c r="C136" i="4"/>
  <c r="AE136" i="4" s="1"/>
  <c r="C135" i="4"/>
  <c r="AE135" i="4" s="1"/>
  <c r="C134" i="4"/>
  <c r="AE134" i="4" s="1"/>
  <c r="C133" i="4"/>
  <c r="AE133" i="4" s="1"/>
  <c r="C132" i="4"/>
  <c r="AE132" i="4" s="1"/>
  <c r="C131" i="4"/>
  <c r="AE131" i="4" s="1"/>
  <c r="C130" i="4"/>
  <c r="AE130" i="4" s="1"/>
  <c r="C129" i="4"/>
  <c r="AE129" i="4" s="1"/>
  <c r="C128" i="4"/>
  <c r="AE128" i="4" s="1"/>
  <c r="C127" i="4"/>
  <c r="AE127" i="4" s="1"/>
  <c r="C126" i="4"/>
  <c r="AE126" i="4" s="1"/>
  <c r="C125" i="4"/>
  <c r="AE125" i="4" s="1"/>
  <c r="C124" i="4"/>
  <c r="AE124" i="4" s="1"/>
  <c r="C123" i="4"/>
  <c r="AE123" i="4" s="1"/>
  <c r="C122" i="4"/>
  <c r="AE122" i="4" s="1"/>
  <c r="C121" i="4"/>
  <c r="AE121" i="4" s="1"/>
  <c r="C120" i="4"/>
  <c r="AE120" i="4" s="1"/>
  <c r="C119" i="4"/>
  <c r="AE119" i="4" s="1"/>
  <c r="C118" i="4"/>
  <c r="AE118" i="4" s="1"/>
  <c r="C117" i="4"/>
  <c r="AE117" i="4" s="1"/>
  <c r="C116" i="4"/>
  <c r="AE116" i="4" s="1"/>
  <c r="C115" i="4"/>
  <c r="AE115" i="4" s="1"/>
  <c r="C114" i="4"/>
  <c r="AE114" i="4" s="1"/>
  <c r="C113" i="4"/>
  <c r="AE113" i="4" s="1"/>
  <c r="C112" i="4"/>
  <c r="AE112" i="4" s="1"/>
  <c r="C111" i="4"/>
  <c r="AE111" i="4" s="1"/>
  <c r="C110" i="4"/>
  <c r="AE110" i="4" s="1"/>
  <c r="C109" i="4"/>
  <c r="AE109" i="4" s="1"/>
  <c r="C108" i="4"/>
  <c r="AE108" i="4" s="1"/>
  <c r="C107" i="4"/>
  <c r="AE107" i="4" s="1"/>
  <c r="C106" i="4"/>
  <c r="AE106" i="4" s="1"/>
  <c r="C105" i="4"/>
  <c r="AE105" i="4" s="1"/>
  <c r="C104" i="4"/>
  <c r="AE104" i="4" s="1"/>
  <c r="C103" i="4"/>
  <c r="AE103" i="4" s="1"/>
  <c r="C102" i="4"/>
  <c r="AE102" i="4" s="1"/>
  <c r="C101" i="4"/>
  <c r="AE101" i="4" s="1"/>
  <c r="C100" i="4"/>
  <c r="AE100" i="4" s="1"/>
  <c r="C99" i="4"/>
  <c r="AE99" i="4" s="1"/>
  <c r="C98" i="4"/>
  <c r="AE98" i="4" s="1"/>
  <c r="C97" i="4"/>
  <c r="AE97" i="4" s="1"/>
  <c r="C96" i="4"/>
  <c r="AE96" i="4" s="1"/>
  <c r="C95" i="4"/>
  <c r="AE95" i="4" s="1"/>
  <c r="C94" i="4"/>
  <c r="AE94" i="4" s="1"/>
  <c r="C93" i="4"/>
  <c r="AE93" i="4" s="1"/>
  <c r="C92" i="4"/>
  <c r="AE92" i="4" s="1"/>
  <c r="C91" i="4"/>
  <c r="AE91" i="4" s="1"/>
  <c r="C90" i="4"/>
  <c r="AE90" i="4" s="1"/>
  <c r="C89" i="4"/>
  <c r="AE89" i="4" s="1"/>
  <c r="C88" i="4"/>
  <c r="AE88" i="4" s="1"/>
  <c r="C87" i="4"/>
  <c r="AE87" i="4" s="1"/>
  <c r="C86" i="4"/>
  <c r="AE86" i="4" s="1"/>
  <c r="C85" i="4"/>
  <c r="AE85" i="4" s="1"/>
  <c r="C84" i="4"/>
  <c r="AE84" i="4" s="1"/>
  <c r="C83" i="4"/>
  <c r="AE83" i="4" s="1"/>
  <c r="C82" i="4"/>
  <c r="AE82" i="4" s="1"/>
  <c r="C81" i="4"/>
  <c r="AE81" i="4" s="1"/>
  <c r="C80" i="4"/>
  <c r="AE80" i="4" s="1"/>
  <c r="C79" i="4"/>
  <c r="AE79" i="4" s="1"/>
  <c r="C78" i="4"/>
  <c r="AE78" i="4" s="1"/>
  <c r="C77" i="4"/>
  <c r="AE77" i="4" s="1"/>
  <c r="C76" i="4"/>
  <c r="AE76" i="4" s="1"/>
  <c r="C75" i="4"/>
  <c r="AE75" i="4" s="1"/>
  <c r="C74" i="4"/>
  <c r="AE74" i="4" s="1"/>
  <c r="C73" i="4"/>
  <c r="AE73" i="4" s="1"/>
  <c r="C72" i="4"/>
  <c r="AE72" i="4" s="1"/>
  <c r="C71" i="4"/>
  <c r="AE71" i="4" s="1"/>
  <c r="C70" i="4"/>
  <c r="AE70" i="4" s="1"/>
  <c r="C69" i="4"/>
  <c r="AE69" i="4" s="1"/>
  <c r="C68" i="4"/>
  <c r="AE68" i="4" s="1"/>
  <c r="C67" i="4"/>
  <c r="AE67" i="4" s="1"/>
  <c r="C66" i="4"/>
  <c r="AE66" i="4" s="1"/>
  <c r="C65" i="4"/>
  <c r="AE65" i="4" s="1"/>
  <c r="C64" i="4"/>
  <c r="AE64" i="4" s="1"/>
  <c r="C63" i="4"/>
  <c r="AE63" i="4" s="1"/>
  <c r="C62" i="4"/>
  <c r="AE62" i="4" s="1"/>
  <c r="C61" i="4"/>
  <c r="AE61" i="4" s="1"/>
  <c r="C60" i="4"/>
  <c r="AE60" i="4" s="1"/>
  <c r="C59" i="4"/>
  <c r="AE59" i="4" s="1"/>
  <c r="C58" i="4"/>
  <c r="AE58" i="4" s="1"/>
  <c r="C57" i="4"/>
  <c r="AE57" i="4" s="1"/>
  <c r="C56" i="4"/>
  <c r="AE56" i="4" s="1"/>
  <c r="C55" i="4"/>
  <c r="AE55" i="4" s="1"/>
  <c r="C54" i="4"/>
  <c r="AE54" i="4" s="1"/>
  <c r="C53" i="4"/>
  <c r="C52" i="4"/>
  <c r="AE52" i="4" s="1"/>
  <c r="C51" i="4"/>
  <c r="AE51" i="4" s="1"/>
  <c r="C50" i="4"/>
  <c r="AE50" i="4" s="1"/>
  <c r="C49" i="4"/>
  <c r="AE49" i="4" s="1"/>
  <c r="C48" i="4"/>
  <c r="AE48" i="4" s="1"/>
  <c r="C47" i="4"/>
  <c r="C46" i="4"/>
  <c r="AE46" i="4" s="1"/>
  <c r="C45" i="4"/>
  <c r="AE45" i="4" s="1"/>
  <c r="C44" i="4"/>
  <c r="AE44" i="4" s="1"/>
  <c r="C43" i="4"/>
  <c r="AE43" i="4" s="1"/>
  <c r="C42" i="4"/>
  <c r="AE42" i="4" s="1"/>
  <c r="C41" i="4"/>
  <c r="AE41" i="4" s="1"/>
  <c r="C40" i="4"/>
  <c r="AE40" i="4" s="1"/>
  <c r="C39" i="4"/>
  <c r="AE39" i="4" s="1"/>
  <c r="C38" i="4"/>
  <c r="AE38" i="4" s="1"/>
  <c r="C37" i="4"/>
  <c r="C36" i="4"/>
  <c r="AE36" i="4" s="1"/>
  <c r="C35" i="4"/>
  <c r="AE35" i="4" s="1"/>
  <c r="C34" i="4"/>
  <c r="C33" i="4"/>
  <c r="AE33" i="4" s="1"/>
  <c r="C32" i="4"/>
  <c r="AE32" i="4" s="1"/>
  <c r="C31" i="4"/>
  <c r="AE31" i="4" s="1"/>
  <c r="C30" i="4"/>
  <c r="AE30" i="4" s="1"/>
  <c r="C29" i="4"/>
  <c r="AE29" i="4" s="1"/>
  <c r="C28" i="4"/>
  <c r="AE28" i="4" s="1"/>
  <c r="C27" i="4"/>
  <c r="AE27" i="4" s="1"/>
  <c r="C26" i="4"/>
  <c r="AE26" i="4" s="1"/>
  <c r="C25" i="4"/>
  <c r="AE25" i="4" s="1"/>
  <c r="C24" i="4"/>
  <c r="AE24" i="4" s="1"/>
  <c r="C23" i="4"/>
  <c r="C22" i="4"/>
  <c r="AE22" i="4" s="1"/>
  <c r="C21" i="4"/>
  <c r="AE21" i="4" s="1"/>
  <c r="C20" i="4"/>
  <c r="C19" i="4"/>
  <c r="AE19" i="4" s="1"/>
  <c r="C18" i="4"/>
  <c r="AE18" i="4" s="1"/>
  <c r="C17" i="4"/>
  <c r="AE17" i="4" s="1"/>
  <c r="C16" i="4"/>
  <c r="AE16" i="4" s="1"/>
  <c r="C15" i="4"/>
  <c r="AE15" i="4" s="1"/>
  <c r="C14" i="4"/>
  <c r="AE14" i="4" s="1"/>
  <c r="C13" i="4"/>
  <c r="AE13" i="4" s="1"/>
  <c r="C12" i="4"/>
  <c r="C11" i="4"/>
  <c r="AE11" i="4" s="1"/>
  <c r="C10" i="4"/>
  <c r="N501" i="4"/>
  <c r="N500" i="4"/>
  <c r="N499" i="4"/>
  <c r="N498" i="4"/>
  <c r="N497" i="4"/>
  <c r="N496" i="4"/>
  <c r="N495" i="4"/>
  <c r="N494" i="4"/>
  <c r="N493" i="4"/>
  <c r="N492" i="4"/>
  <c r="N491" i="4"/>
  <c r="N490" i="4"/>
  <c r="N489" i="4"/>
  <c r="N488" i="4"/>
  <c r="N487" i="4"/>
  <c r="N486" i="4"/>
  <c r="N485" i="4"/>
  <c r="N484" i="4"/>
  <c r="N483" i="4"/>
  <c r="N482" i="4"/>
  <c r="N481" i="4"/>
  <c r="N480" i="4"/>
  <c r="N479" i="4"/>
  <c r="N478" i="4"/>
  <c r="N477" i="4"/>
  <c r="N476" i="4"/>
  <c r="N475" i="4"/>
  <c r="N474" i="4"/>
  <c r="N473" i="4"/>
  <c r="N472" i="4"/>
  <c r="N471" i="4"/>
  <c r="N470" i="4"/>
  <c r="N469" i="4"/>
  <c r="N468" i="4"/>
  <c r="N467" i="4"/>
  <c r="N466" i="4"/>
  <c r="N465" i="4"/>
  <c r="N464" i="4"/>
  <c r="N463" i="4"/>
  <c r="N462" i="4"/>
  <c r="N461" i="4"/>
  <c r="N460" i="4"/>
  <c r="N459" i="4"/>
  <c r="N458" i="4"/>
  <c r="N457" i="4"/>
  <c r="N456" i="4"/>
  <c r="N455" i="4"/>
  <c r="N454" i="4"/>
  <c r="N453" i="4"/>
  <c r="N452" i="4"/>
  <c r="N451" i="4"/>
  <c r="N450" i="4"/>
  <c r="N449" i="4"/>
  <c r="N448" i="4"/>
  <c r="N447" i="4"/>
  <c r="N446" i="4"/>
  <c r="N445" i="4"/>
  <c r="N444" i="4"/>
  <c r="N443" i="4"/>
  <c r="N442" i="4"/>
  <c r="N441" i="4"/>
  <c r="N440" i="4"/>
  <c r="N439" i="4"/>
  <c r="N438" i="4"/>
  <c r="N437" i="4"/>
  <c r="N436" i="4"/>
  <c r="N435" i="4"/>
  <c r="N434" i="4"/>
  <c r="N433" i="4"/>
  <c r="N432" i="4"/>
  <c r="N431" i="4"/>
  <c r="N430" i="4"/>
  <c r="N429" i="4"/>
  <c r="N428" i="4"/>
  <c r="N427" i="4"/>
  <c r="N426" i="4"/>
  <c r="N425" i="4"/>
  <c r="N424" i="4"/>
  <c r="N423" i="4"/>
  <c r="N422" i="4"/>
  <c r="N421" i="4"/>
  <c r="N420" i="4"/>
  <c r="N419" i="4"/>
  <c r="N418" i="4"/>
  <c r="N417" i="4"/>
  <c r="N416" i="4"/>
  <c r="N415" i="4"/>
  <c r="N414" i="4"/>
  <c r="N413" i="4"/>
  <c r="N412" i="4"/>
  <c r="N411" i="4"/>
  <c r="N410" i="4"/>
  <c r="N409" i="4"/>
  <c r="N408" i="4"/>
  <c r="N407" i="4"/>
  <c r="N406" i="4"/>
  <c r="N405" i="4"/>
  <c r="N404" i="4"/>
  <c r="N403" i="4"/>
  <c r="N402" i="4"/>
  <c r="N401" i="4"/>
  <c r="N400" i="4"/>
  <c r="N399" i="4"/>
  <c r="N398" i="4"/>
  <c r="N397" i="4"/>
  <c r="N396" i="4"/>
  <c r="N395" i="4"/>
  <c r="N394" i="4"/>
  <c r="N393" i="4"/>
  <c r="N392" i="4"/>
  <c r="N391" i="4"/>
  <c r="N390" i="4"/>
  <c r="N389" i="4"/>
  <c r="N388" i="4"/>
  <c r="N387" i="4"/>
  <c r="N386" i="4"/>
  <c r="N385" i="4"/>
  <c r="N384" i="4"/>
  <c r="N383" i="4"/>
  <c r="N382" i="4"/>
  <c r="N381" i="4"/>
  <c r="N380" i="4"/>
  <c r="N379" i="4"/>
  <c r="N378" i="4"/>
  <c r="N377" i="4"/>
  <c r="N376" i="4"/>
  <c r="N375" i="4"/>
  <c r="N374" i="4"/>
  <c r="N373" i="4"/>
  <c r="N372" i="4"/>
  <c r="N371" i="4"/>
  <c r="N370" i="4"/>
  <c r="N369" i="4"/>
  <c r="N368" i="4"/>
  <c r="N367" i="4"/>
  <c r="N366" i="4"/>
  <c r="N365" i="4"/>
  <c r="N364" i="4"/>
  <c r="N363" i="4"/>
  <c r="N362" i="4"/>
  <c r="N361" i="4"/>
  <c r="N360" i="4"/>
  <c r="N359" i="4"/>
  <c r="N358" i="4"/>
  <c r="N357" i="4"/>
  <c r="N356" i="4"/>
  <c r="N355" i="4"/>
  <c r="N354" i="4"/>
  <c r="N353" i="4"/>
  <c r="N352" i="4"/>
  <c r="N351" i="4"/>
  <c r="N350" i="4"/>
  <c r="N349" i="4"/>
  <c r="N348" i="4"/>
  <c r="N347" i="4"/>
  <c r="N346" i="4"/>
  <c r="N345" i="4"/>
  <c r="N344" i="4"/>
  <c r="N343" i="4"/>
  <c r="N342" i="4"/>
  <c r="N341" i="4"/>
  <c r="N340" i="4"/>
  <c r="N339" i="4"/>
  <c r="N338" i="4"/>
  <c r="N337" i="4"/>
  <c r="N336" i="4"/>
  <c r="N335" i="4"/>
  <c r="N334" i="4"/>
  <c r="N333" i="4"/>
  <c r="N332" i="4"/>
  <c r="N331" i="4"/>
  <c r="N330" i="4"/>
  <c r="N329" i="4"/>
  <c r="N328" i="4"/>
  <c r="N327" i="4"/>
  <c r="N326" i="4"/>
  <c r="N325" i="4"/>
  <c r="N324" i="4"/>
  <c r="N323" i="4"/>
  <c r="N322" i="4"/>
  <c r="N321" i="4"/>
  <c r="N320" i="4"/>
  <c r="N319" i="4"/>
  <c r="N318" i="4"/>
  <c r="N317" i="4"/>
  <c r="N316" i="4"/>
  <c r="N315" i="4"/>
  <c r="N314" i="4"/>
  <c r="N313" i="4"/>
  <c r="N312" i="4"/>
  <c r="N311" i="4"/>
  <c r="N310" i="4"/>
  <c r="N309" i="4"/>
  <c r="N308" i="4"/>
  <c r="N307" i="4"/>
  <c r="N306" i="4"/>
  <c r="N305" i="4"/>
  <c r="N304" i="4"/>
  <c r="N303" i="4"/>
  <c r="N302" i="4"/>
  <c r="N301" i="4"/>
  <c r="N300" i="4"/>
  <c r="N299" i="4"/>
  <c r="N298" i="4"/>
  <c r="N297" i="4"/>
  <c r="N296" i="4"/>
  <c r="N295" i="4"/>
  <c r="N294" i="4"/>
  <c r="N293" i="4"/>
  <c r="N292" i="4"/>
  <c r="N291" i="4"/>
  <c r="N290" i="4"/>
  <c r="N289" i="4"/>
  <c r="N288" i="4"/>
  <c r="N287" i="4"/>
  <c r="N286" i="4"/>
  <c r="N285" i="4"/>
  <c r="N284" i="4"/>
  <c r="N283" i="4"/>
  <c r="N282" i="4"/>
  <c r="N281" i="4"/>
  <c r="N280" i="4"/>
  <c r="N279" i="4"/>
  <c r="N278" i="4"/>
  <c r="N277" i="4"/>
  <c r="N276" i="4"/>
  <c r="N275" i="4"/>
  <c r="N274" i="4"/>
  <c r="N273" i="4"/>
  <c r="N272" i="4"/>
  <c r="N271" i="4"/>
  <c r="N270" i="4"/>
  <c r="N269" i="4"/>
  <c r="N268" i="4"/>
  <c r="N267" i="4"/>
  <c r="N266" i="4"/>
  <c r="N265" i="4"/>
  <c r="N264" i="4"/>
  <c r="N263" i="4"/>
  <c r="N262" i="4"/>
  <c r="N261" i="4"/>
  <c r="N260" i="4"/>
  <c r="N259" i="4"/>
  <c r="N258" i="4"/>
  <c r="N257" i="4"/>
  <c r="N256" i="4"/>
  <c r="N255" i="4"/>
  <c r="N254" i="4"/>
  <c r="N253" i="4"/>
  <c r="N252" i="4"/>
  <c r="N251" i="4"/>
  <c r="N250" i="4"/>
  <c r="N249" i="4"/>
  <c r="N248" i="4"/>
  <c r="N247" i="4"/>
  <c r="N246" i="4"/>
  <c r="N245" i="4"/>
  <c r="N244" i="4"/>
  <c r="N243" i="4"/>
  <c r="N242" i="4"/>
  <c r="N241" i="4"/>
  <c r="N240" i="4"/>
  <c r="N239" i="4"/>
  <c r="N238" i="4"/>
  <c r="N237" i="4"/>
  <c r="N236" i="4"/>
  <c r="N235" i="4"/>
  <c r="N234" i="4"/>
  <c r="N233" i="4"/>
  <c r="N232" i="4"/>
  <c r="N231" i="4"/>
  <c r="N230" i="4"/>
  <c r="N229" i="4"/>
  <c r="N228" i="4"/>
  <c r="N227" i="4"/>
  <c r="N226" i="4"/>
  <c r="N225" i="4"/>
  <c r="N224" i="4"/>
  <c r="N223" i="4"/>
  <c r="N222" i="4"/>
  <c r="N221" i="4"/>
  <c r="N220" i="4"/>
  <c r="N219" i="4"/>
  <c r="N218" i="4"/>
  <c r="N217" i="4"/>
  <c r="N216" i="4"/>
  <c r="N215" i="4"/>
  <c r="N214" i="4"/>
  <c r="N213" i="4"/>
  <c r="N212" i="4"/>
  <c r="N211" i="4"/>
  <c r="N210" i="4"/>
  <c r="N209" i="4"/>
  <c r="N208" i="4"/>
  <c r="N207" i="4"/>
  <c r="N206" i="4"/>
  <c r="N205" i="4"/>
  <c r="N204" i="4"/>
  <c r="N203" i="4"/>
  <c r="N202" i="4"/>
  <c r="N201" i="4"/>
  <c r="N200" i="4"/>
  <c r="N199" i="4"/>
  <c r="N198" i="4"/>
  <c r="N197" i="4"/>
  <c r="N196" i="4"/>
  <c r="N195" i="4"/>
  <c r="N194" i="4"/>
  <c r="N193" i="4"/>
  <c r="N192" i="4"/>
  <c r="N191" i="4"/>
  <c r="N190" i="4"/>
  <c r="N189" i="4"/>
  <c r="N188" i="4"/>
  <c r="N187" i="4"/>
  <c r="N186" i="4"/>
  <c r="N185" i="4"/>
  <c r="N184" i="4"/>
  <c r="N183" i="4"/>
  <c r="N182" i="4"/>
  <c r="N181" i="4"/>
  <c r="N180" i="4"/>
  <c r="N179" i="4"/>
  <c r="N178" i="4"/>
  <c r="N177" i="4"/>
  <c r="N176" i="4"/>
  <c r="N175" i="4"/>
  <c r="N174" i="4"/>
  <c r="N173" i="4"/>
  <c r="N172" i="4"/>
  <c r="N171" i="4"/>
  <c r="N170" i="4"/>
  <c r="N169" i="4"/>
  <c r="N168" i="4"/>
  <c r="N167" i="4"/>
  <c r="N166" i="4"/>
  <c r="N165" i="4"/>
  <c r="N164" i="4"/>
  <c r="N163" i="4"/>
  <c r="N162" i="4"/>
  <c r="N161" i="4"/>
  <c r="N160" i="4"/>
  <c r="N159" i="4"/>
  <c r="N158" i="4"/>
  <c r="N157" i="4"/>
  <c r="N156" i="4"/>
  <c r="N155" i="4"/>
  <c r="N154" i="4"/>
  <c r="N153" i="4"/>
  <c r="N152" i="4"/>
  <c r="N151" i="4"/>
  <c r="N150" i="4"/>
  <c r="N149" i="4"/>
  <c r="N148" i="4"/>
  <c r="N147" i="4"/>
  <c r="N146" i="4"/>
  <c r="N145" i="4"/>
  <c r="N144" i="4"/>
  <c r="N143" i="4"/>
  <c r="N142" i="4"/>
  <c r="N141" i="4"/>
  <c r="N140" i="4"/>
  <c r="N139" i="4"/>
  <c r="N138" i="4"/>
  <c r="N137" i="4"/>
  <c r="N136" i="4"/>
  <c r="N135" i="4"/>
  <c r="N134" i="4"/>
  <c r="N133" i="4"/>
  <c r="N132" i="4"/>
  <c r="N131" i="4"/>
  <c r="N130" i="4"/>
  <c r="N129" i="4"/>
  <c r="N128" i="4"/>
  <c r="N127" i="4"/>
  <c r="N126" i="4"/>
  <c r="N125" i="4"/>
  <c r="N124" i="4"/>
  <c r="N123" i="4"/>
  <c r="N122" i="4"/>
  <c r="N121" i="4"/>
  <c r="N120" i="4"/>
  <c r="N119" i="4"/>
  <c r="N118" i="4"/>
  <c r="N117" i="4"/>
  <c r="N116" i="4"/>
  <c r="N115" i="4"/>
  <c r="N114" i="4"/>
  <c r="N113" i="4"/>
  <c r="N112" i="4"/>
  <c r="N111" i="4"/>
  <c r="N110" i="4"/>
  <c r="N109" i="4"/>
  <c r="N108" i="4"/>
  <c r="N107" i="4"/>
  <c r="N106" i="4"/>
  <c r="N105" i="4"/>
  <c r="N104" i="4"/>
  <c r="N103" i="4"/>
  <c r="N102" i="4"/>
  <c r="N101" i="4"/>
  <c r="N100" i="4"/>
  <c r="N99" i="4"/>
  <c r="N98" i="4"/>
  <c r="N97" i="4"/>
  <c r="N96" i="4"/>
  <c r="N95" i="4"/>
  <c r="N94" i="4"/>
  <c r="N93" i="4"/>
  <c r="N92" i="4"/>
  <c r="N91" i="4"/>
  <c r="N90" i="4"/>
  <c r="N89" i="4"/>
  <c r="N88" i="4"/>
  <c r="N87" i="4"/>
  <c r="N86" i="4"/>
  <c r="N85" i="4"/>
  <c r="N84" i="4"/>
  <c r="N83" i="4"/>
  <c r="BQ83" i="4" s="1"/>
  <c r="N82" i="4"/>
  <c r="N81" i="4"/>
  <c r="BQ81" i="4" s="1"/>
  <c r="N80" i="4"/>
  <c r="BQ80" i="4" s="1"/>
  <c r="N79" i="4"/>
  <c r="BQ79" i="4" s="1"/>
  <c r="N78" i="4"/>
  <c r="BQ78" i="4" s="1"/>
  <c r="N77" i="4"/>
  <c r="N76" i="4"/>
  <c r="N75" i="4"/>
  <c r="N74" i="4"/>
  <c r="N73" i="4"/>
  <c r="N72" i="4"/>
  <c r="N71" i="4"/>
  <c r="N70" i="4"/>
  <c r="N69" i="4"/>
  <c r="N68" i="4"/>
  <c r="N67" i="4"/>
  <c r="N66" i="4"/>
  <c r="N65" i="4"/>
  <c r="N64" i="4"/>
  <c r="N63" i="4"/>
  <c r="N62" i="4"/>
  <c r="N61" i="4"/>
  <c r="N60" i="4"/>
  <c r="N59" i="4"/>
  <c r="N58" i="4"/>
  <c r="N57" i="4"/>
  <c r="N56" i="4"/>
  <c r="N55" i="4"/>
  <c r="N54" i="4"/>
  <c r="N53" i="4"/>
  <c r="N52" i="4"/>
  <c r="N51" i="4"/>
  <c r="N50" i="4"/>
  <c r="N49" i="4"/>
  <c r="N48" i="4"/>
  <c r="N47" i="4"/>
  <c r="N46" i="4"/>
  <c r="N45" i="4"/>
  <c r="N44" i="4"/>
  <c r="N43" i="4"/>
  <c r="N42" i="4"/>
  <c r="N41" i="4"/>
  <c r="N40" i="4"/>
  <c r="N39" i="4"/>
  <c r="N38" i="4"/>
  <c r="N37" i="4"/>
  <c r="N36" i="4"/>
  <c r="N35" i="4"/>
  <c r="N34" i="4"/>
  <c r="N33" i="4"/>
  <c r="N32" i="4"/>
  <c r="N31" i="4"/>
  <c r="N30" i="4"/>
  <c r="N29" i="4"/>
  <c r="N28" i="4"/>
  <c r="N27" i="4"/>
  <c r="N26" i="4"/>
  <c r="N25" i="4"/>
  <c r="N24" i="4"/>
  <c r="N23" i="4"/>
  <c r="N22" i="4"/>
  <c r="N21" i="4"/>
  <c r="N20" i="4"/>
  <c r="N19" i="4"/>
  <c r="N18" i="4"/>
  <c r="N17" i="4"/>
  <c r="N16" i="4"/>
  <c r="N15" i="4"/>
  <c r="N14" i="4"/>
  <c r="N13" i="4"/>
  <c r="N12" i="4"/>
  <c r="N11" i="4"/>
  <c r="N10" i="4"/>
  <c r="O435" i="11"/>
  <c r="O434" i="11"/>
  <c r="O433" i="11"/>
  <c r="O432" i="11"/>
  <c r="O431" i="11"/>
  <c r="O430" i="11"/>
  <c r="O429" i="11"/>
  <c r="O428" i="11"/>
  <c r="O427" i="11"/>
  <c r="O426" i="11"/>
  <c r="O425" i="11"/>
  <c r="O424" i="11"/>
  <c r="O423" i="11"/>
  <c r="O422" i="11"/>
  <c r="O421" i="11"/>
  <c r="O420" i="11"/>
  <c r="O419" i="11"/>
  <c r="O418" i="11"/>
  <c r="O417" i="11"/>
  <c r="O416" i="11"/>
  <c r="O415" i="11"/>
  <c r="O414" i="11"/>
  <c r="O413" i="11"/>
  <c r="O412" i="11"/>
  <c r="O411" i="11"/>
  <c r="O410" i="11"/>
  <c r="O409" i="11"/>
  <c r="O408" i="11"/>
  <c r="O407" i="11"/>
  <c r="O406" i="11"/>
  <c r="O405" i="11"/>
  <c r="O404" i="11"/>
  <c r="O403" i="11"/>
  <c r="O402" i="11"/>
  <c r="O401" i="11"/>
  <c r="O400" i="11"/>
  <c r="O399" i="11"/>
  <c r="O398" i="11"/>
  <c r="O397" i="11"/>
  <c r="O396" i="11"/>
  <c r="O395" i="11"/>
  <c r="O394" i="11"/>
  <c r="O393" i="11"/>
  <c r="O392" i="11"/>
  <c r="O391" i="11"/>
  <c r="O390" i="11"/>
  <c r="O389" i="11"/>
  <c r="O388" i="11"/>
  <c r="O387" i="11"/>
  <c r="O386" i="11"/>
  <c r="O385" i="11"/>
  <c r="O384" i="11"/>
  <c r="O383" i="11"/>
  <c r="O382" i="11"/>
  <c r="O381" i="11"/>
  <c r="O380" i="11"/>
  <c r="O379" i="11"/>
  <c r="O378" i="11"/>
  <c r="O377" i="11"/>
  <c r="O376" i="11"/>
  <c r="O375" i="11"/>
  <c r="O374" i="11"/>
  <c r="O373" i="11"/>
  <c r="O372" i="11"/>
  <c r="O371" i="11"/>
  <c r="O370" i="11"/>
  <c r="O369" i="11"/>
  <c r="O368" i="11"/>
  <c r="O367" i="11"/>
  <c r="O366" i="11"/>
  <c r="O365" i="11"/>
  <c r="O364" i="11"/>
  <c r="O363" i="11"/>
  <c r="O362" i="11"/>
  <c r="O361" i="11"/>
  <c r="O360" i="11"/>
  <c r="O359" i="11"/>
  <c r="O358" i="11"/>
  <c r="O357" i="11"/>
  <c r="O356" i="11"/>
  <c r="O355" i="11"/>
  <c r="O354" i="11"/>
  <c r="O353" i="11"/>
  <c r="O352" i="11"/>
  <c r="O351" i="11"/>
  <c r="O350" i="11"/>
  <c r="O349" i="11"/>
  <c r="O348" i="11"/>
  <c r="O347" i="11"/>
  <c r="O346" i="11"/>
  <c r="O345" i="11"/>
  <c r="O344" i="11"/>
  <c r="O343" i="11"/>
  <c r="O342" i="11"/>
  <c r="O341" i="11"/>
  <c r="O340" i="11"/>
  <c r="O339" i="11"/>
  <c r="O338" i="11"/>
  <c r="O337" i="11"/>
  <c r="O336" i="11"/>
  <c r="O335" i="11"/>
  <c r="O334" i="11"/>
  <c r="O333" i="11"/>
  <c r="O332" i="11"/>
  <c r="O331" i="11"/>
  <c r="O330" i="11"/>
  <c r="O329" i="11"/>
  <c r="O328" i="11"/>
  <c r="O327" i="11"/>
  <c r="O326" i="11"/>
  <c r="O325" i="11"/>
  <c r="O324" i="11"/>
  <c r="O323" i="11"/>
  <c r="O322" i="11"/>
  <c r="O321" i="11"/>
  <c r="O320" i="11"/>
  <c r="O319" i="11"/>
  <c r="O318" i="11"/>
  <c r="O317" i="11"/>
  <c r="O316" i="11"/>
  <c r="O315" i="11"/>
  <c r="O314" i="11"/>
  <c r="O313" i="11"/>
  <c r="O312" i="11"/>
  <c r="O311" i="11"/>
  <c r="O310" i="11"/>
  <c r="O309" i="11"/>
  <c r="O308" i="11"/>
  <c r="O307" i="11"/>
  <c r="O306" i="11"/>
  <c r="O305" i="11"/>
  <c r="O304" i="11"/>
  <c r="O303" i="11"/>
  <c r="O302" i="11"/>
  <c r="O301" i="11"/>
  <c r="O300" i="11"/>
  <c r="O299" i="11"/>
  <c r="O298" i="11"/>
  <c r="O297" i="11"/>
  <c r="O295" i="11"/>
  <c r="O294" i="11"/>
  <c r="O292" i="11"/>
  <c r="O291" i="11"/>
  <c r="O290" i="11"/>
  <c r="O289" i="11"/>
  <c r="O288" i="11"/>
  <c r="O287" i="11"/>
  <c r="O286" i="11"/>
  <c r="O285" i="11"/>
  <c r="O284" i="11"/>
  <c r="O283" i="11"/>
  <c r="O282" i="11"/>
  <c r="O281" i="11"/>
  <c r="O280" i="11"/>
  <c r="O279" i="11"/>
  <c r="O278" i="11"/>
  <c r="O277" i="11"/>
  <c r="O276" i="11"/>
  <c r="O275" i="11"/>
  <c r="O274" i="11"/>
  <c r="O273" i="11"/>
  <c r="O272" i="11"/>
  <c r="O271" i="11"/>
  <c r="O270" i="11"/>
  <c r="O269" i="11"/>
  <c r="O268" i="11"/>
  <c r="O267" i="11"/>
  <c r="O266" i="11"/>
  <c r="O265" i="11"/>
  <c r="O264" i="11"/>
  <c r="O263" i="11"/>
  <c r="O262" i="11"/>
  <c r="O261" i="11"/>
  <c r="O260" i="11"/>
  <c r="O259" i="11"/>
  <c r="O258" i="11"/>
  <c r="O257" i="11"/>
  <c r="O256" i="11"/>
  <c r="O255" i="11"/>
  <c r="O254" i="11"/>
  <c r="O253" i="11"/>
  <c r="O252" i="11"/>
  <c r="O251" i="11"/>
  <c r="O250" i="11"/>
  <c r="O249" i="11"/>
  <c r="O248" i="11"/>
  <c r="O247" i="11"/>
  <c r="O246" i="11"/>
  <c r="O245" i="11"/>
  <c r="O244" i="11"/>
  <c r="O243" i="11"/>
  <c r="O242" i="11"/>
  <c r="O241" i="11"/>
  <c r="O240" i="11"/>
  <c r="O239" i="11"/>
  <c r="O238" i="11"/>
  <c r="O237" i="11"/>
  <c r="O236" i="11"/>
  <c r="O235" i="11"/>
  <c r="O234" i="11"/>
  <c r="O233" i="11"/>
  <c r="O232" i="11"/>
  <c r="O231" i="11"/>
  <c r="O230" i="11"/>
  <c r="O229" i="11"/>
  <c r="O228" i="11"/>
  <c r="O227" i="11"/>
  <c r="O226" i="11"/>
  <c r="O225" i="11"/>
  <c r="O224" i="11"/>
  <c r="O223" i="11"/>
  <c r="O222" i="11"/>
  <c r="O221" i="11"/>
  <c r="O220" i="11"/>
  <c r="O218" i="11"/>
  <c r="O217" i="11"/>
  <c r="O216" i="11"/>
  <c r="O215" i="11"/>
  <c r="O214" i="11"/>
  <c r="O213" i="11"/>
  <c r="O212" i="11"/>
  <c r="O211" i="11"/>
  <c r="O210" i="11"/>
  <c r="O209" i="11"/>
  <c r="O207" i="11"/>
  <c r="O206" i="11"/>
  <c r="O205" i="11"/>
  <c r="O204" i="11"/>
  <c r="O203" i="11"/>
  <c r="O202" i="11"/>
  <c r="O201" i="11"/>
  <c r="O200" i="11"/>
  <c r="O199" i="11"/>
  <c r="O198" i="11"/>
  <c r="O197" i="11"/>
  <c r="O196" i="11"/>
  <c r="O195" i="11"/>
  <c r="O194" i="11"/>
  <c r="O193" i="11"/>
  <c r="O191" i="11"/>
  <c r="O190" i="11"/>
  <c r="O189" i="11"/>
  <c r="O188" i="11"/>
  <c r="O186" i="11"/>
  <c r="O185" i="11"/>
  <c r="O184" i="11"/>
  <c r="O183" i="11"/>
  <c r="O182" i="11"/>
  <c r="O181" i="11"/>
  <c r="O180" i="11"/>
  <c r="O179" i="11"/>
  <c r="O177" i="11"/>
  <c r="O176" i="11"/>
  <c r="O175" i="11"/>
  <c r="O174" i="11"/>
  <c r="O172" i="11"/>
  <c r="O171" i="11"/>
  <c r="O170" i="11"/>
  <c r="O169" i="11"/>
  <c r="O168" i="11"/>
  <c r="O167" i="11"/>
  <c r="O166" i="11"/>
  <c r="O165" i="11"/>
  <c r="O164" i="11"/>
  <c r="O163" i="11"/>
  <c r="O162" i="11"/>
  <c r="O161" i="11"/>
  <c r="O160" i="11"/>
  <c r="O159" i="11"/>
  <c r="O158" i="11"/>
  <c r="O157" i="11"/>
  <c r="O156" i="11"/>
  <c r="O155" i="11"/>
  <c r="O154" i="11"/>
  <c r="O153" i="11"/>
  <c r="O152" i="11"/>
  <c r="O151" i="11"/>
  <c r="O150" i="11"/>
  <c r="O149" i="11"/>
  <c r="O148" i="11"/>
  <c r="O147" i="11"/>
  <c r="O146" i="11"/>
  <c r="O145" i="11"/>
  <c r="O144" i="11"/>
  <c r="O143" i="11"/>
  <c r="O142" i="11"/>
  <c r="O141" i="11"/>
  <c r="O140" i="11"/>
  <c r="O139" i="11"/>
  <c r="O138" i="11"/>
  <c r="O137" i="11"/>
  <c r="O136" i="11"/>
  <c r="O135" i="11"/>
  <c r="O134" i="11"/>
  <c r="O133" i="11"/>
  <c r="O132" i="11"/>
  <c r="O131" i="11"/>
  <c r="O130" i="11"/>
  <c r="O129" i="11"/>
  <c r="O128" i="11"/>
  <c r="O127" i="11"/>
  <c r="O126" i="11"/>
  <c r="O125" i="11"/>
  <c r="O124" i="11"/>
  <c r="O123" i="11"/>
  <c r="O122" i="11"/>
  <c r="O121" i="11"/>
  <c r="O120" i="11"/>
  <c r="O119" i="11"/>
  <c r="O118" i="11"/>
  <c r="O117" i="11"/>
  <c r="O116" i="11"/>
  <c r="O115" i="11"/>
  <c r="O114" i="11"/>
  <c r="O113" i="11"/>
  <c r="O112" i="11"/>
  <c r="O111" i="11"/>
  <c r="O110" i="11"/>
  <c r="O109" i="11"/>
  <c r="O108" i="11"/>
  <c r="O107" i="11"/>
  <c r="O106" i="11"/>
  <c r="O105" i="11"/>
  <c r="O104" i="11"/>
  <c r="O103" i="11"/>
  <c r="O102" i="11"/>
  <c r="O101" i="11"/>
  <c r="O100" i="11"/>
  <c r="O99" i="11"/>
  <c r="O98" i="11"/>
  <c r="O97" i="11"/>
  <c r="O96" i="11"/>
  <c r="O95" i="11"/>
  <c r="O94" i="11"/>
  <c r="O93" i="11"/>
  <c r="O92" i="11"/>
  <c r="O91" i="11"/>
  <c r="O90" i="11"/>
  <c r="O89" i="11"/>
  <c r="O88" i="11"/>
  <c r="O87" i="11"/>
  <c r="O86" i="11"/>
  <c r="O85" i="11"/>
  <c r="O84" i="11"/>
  <c r="O83" i="11"/>
  <c r="O82" i="11"/>
  <c r="O81" i="11"/>
  <c r="O80" i="11"/>
  <c r="O79" i="11"/>
  <c r="O78" i="11"/>
  <c r="O77" i="11"/>
  <c r="O76" i="11"/>
  <c r="O75" i="11"/>
  <c r="O74" i="11"/>
  <c r="O73" i="11"/>
  <c r="O72" i="11"/>
  <c r="O71" i="11"/>
  <c r="O70" i="11"/>
  <c r="O69" i="11"/>
  <c r="O68" i="11"/>
  <c r="O67" i="11"/>
  <c r="O66" i="11"/>
  <c r="O65" i="11"/>
  <c r="O64" i="11"/>
  <c r="O62" i="11"/>
  <c r="O61" i="11"/>
  <c r="O60" i="11"/>
  <c r="O59" i="11"/>
  <c r="O58" i="11"/>
  <c r="O57" i="11"/>
  <c r="O55" i="11"/>
  <c r="O54" i="11"/>
  <c r="O45" i="11"/>
  <c r="O43" i="11"/>
  <c r="O40" i="11"/>
  <c r="O38" i="11"/>
  <c r="O35" i="11"/>
  <c r="O33" i="11"/>
  <c r="O31" i="11"/>
  <c r="O30" i="11"/>
  <c r="O28" i="11"/>
  <c r="O27" i="11"/>
  <c r="O26" i="11"/>
  <c r="O25" i="11"/>
  <c r="O24" i="11"/>
  <c r="O22" i="11"/>
  <c r="O21" i="11"/>
  <c r="O19" i="11"/>
  <c r="O18" i="11"/>
  <c r="O16" i="11"/>
  <c r="O15" i="11"/>
  <c r="O11" i="11"/>
  <c r="AS6" i="17" l="1"/>
  <c r="AS8" i="17" s="1"/>
  <c r="CA82" i="4"/>
  <c r="BZ82" i="4"/>
  <c r="CD82" i="4"/>
  <c r="CC82" i="4"/>
  <c r="CB82" i="4"/>
  <c r="CF82" i="4"/>
  <c r="CE82" i="4"/>
  <c r="BP82" i="4"/>
  <c r="BR82" i="4"/>
  <c r="CG82" i="4"/>
  <c r="BQ82" i="4"/>
  <c r="BY82" i="4"/>
  <c r="BV82" i="4"/>
  <c r="BS82" i="4"/>
  <c r="BX82" i="4"/>
  <c r="BU82" i="4"/>
  <c r="BT82" i="4"/>
  <c r="BW82" i="4"/>
  <c r="BZ250" i="4"/>
  <c r="CD250" i="4"/>
  <c r="CC250" i="4"/>
  <c r="CE250" i="4"/>
  <c r="CA250" i="4"/>
  <c r="CF250" i="4"/>
  <c r="BP250" i="4"/>
  <c r="BR250" i="4"/>
  <c r="CG250" i="4"/>
  <c r="BT250" i="4"/>
  <c r="BS250" i="4"/>
  <c r="BV250" i="4"/>
  <c r="CB250" i="4"/>
  <c r="BX250" i="4"/>
  <c r="BQ250" i="4"/>
  <c r="BW250" i="4"/>
  <c r="BU250" i="4"/>
  <c r="BY250" i="4"/>
  <c r="CE370" i="4"/>
  <c r="CB370" i="4"/>
  <c r="CD370" i="4"/>
  <c r="BZ370" i="4"/>
  <c r="CC370" i="4"/>
  <c r="CG370" i="4"/>
  <c r="CF370" i="4"/>
  <c r="CA370" i="4"/>
  <c r="BU370" i="4"/>
  <c r="BP370" i="4"/>
  <c r="BX370" i="4"/>
  <c r="BV370" i="4"/>
  <c r="BQ370" i="4"/>
  <c r="BY370" i="4"/>
  <c r="BW370" i="4"/>
  <c r="BT370" i="4"/>
  <c r="BS370" i="4"/>
  <c r="BR370" i="4"/>
  <c r="BZ418" i="4"/>
  <c r="CB418" i="4"/>
  <c r="CC418" i="4"/>
  <c r="CD418" i="4"/>
  <c r="CA418" i="4"/>
  <c r="CG418" i="4"/>
  <c r="CF418" i="4"/>
  <c r="BS418" i="4"/>
  <c r="BT418" i="4"/>
  <c r="BR418" i="4"/>
  <c r="BP418" i="4"/>
  <c r="CE418" i="4"/>
  <c r="BY418" i="4"/>
  <c r="BW418" i="4"/>
  <c r="BU418" i="4"/>
  <c r="BV418" i="4"/>
  <c r="BX418" i="4"/>
  <c r="BQ418" i="4"/>
  <c r="CC466" i="4"/>
  <c r="CB466" i="4"/>
  <c r="CE466" i="4"/>
  <c r="BZ466" i="4"/>
  <c r="CD466" i="4"/>
  <c r="CG466" i="4"/>
  <c r="CA466" i="4"/>
  <c r="BU466" i="4"/>
  <c r="CF466" i="4"/>
  <c r="BV466" i="4"/>
  <c r="BX466" i="4"/>
  <c r="BR466" i="4"/>
  <c r="BY466" i="4"/>
  <c r="BT466" i="4"/>
  <c r="BS466" i="4"/>
  <c r="BP466" i="4"/>
  <c r="BQ466" i="4"/>
  <c r="BW466" i="4"/>
  <c r="BZ34" i="4"/>
  <c r="CB34" i="4"/>
  <c r="CE34" i="4"/>
  <c r="CD34" i="4"/>
  <c r="CC34" i="4"/>
  <c r="CG34" i="4"/>
  <c r="CA34" i="4"/>
  <c r="BU34" i="4"/>
  <c r="BT34" i="4"/>
  <c r="BR34" i="4"/>
  <c r="BX34" i="4"/>
  <c r="BV34" i="4"/>
  <c r="CF34" i="4"/>
  <c r="BW34" i="4"/>
  <c r="BY34" i="4"/>
  <c r="BS34" i="4"/>
  <c r="CD202" i="4"/>
  <c r="BZ202" i="4"/>
  <c r="CC202" i="4"/>
  <c r="CE202" i="4"/>
  <c r="CB202" i="4"/>
  <c r="CA202" i="4"/>
  <c r="BV202" i="4"/>
  <c r="BQ202" i="4"/>
  <c r="CF202" i="4"/>
  <c r="BU202" i="4"/>
  <c r="BP202" i="4"/>
  <c r="BW202" i="4"/>
  <c r="CG202" i="4"/>
  <c r="BS202" i="4"/>
  <c r="BX202" i="4"/>
  <c r="BY202" i="4"/>
  <c r="BT202" i="4"/>
  <c r="BR202" i="4"/>
  <c r="BZ394" i="4"/>
  <c r="CB394" i="4"/>
  <c r="CE394" i="4"/>
  <c r="CC394" i="4"/>
  <c r="CA394" i="4"/>
  <c r="CG394" i="4"/>
  <c r="CD394" i="4"/>
  <c r="CF394" i="4"/>
  <c r="BP394" i="4"/>
  <c r="BQ394" i="4"/>
  <c r="BS394" i="4"/>
  <c r="BU394" i="4"/>
  <c r="BY394" i="4"/>
  <c r="BT394" i="4"/>
  <c r="BW394" i="4"/>
  <c r="BR394" i="4"/>
  <c r="BV394" i="4"/>
  <c r="BX394" i="4"/>
  <c r="CB442" i="4"/>
  <c r="BZ442" i="4"/>
  <c r="CD442" i="4"/>
  <c r="CE442" i="4"/>
  <c r="CA442" i="4"/>
  <c r="CF442" i="4"/>
  <c r="CG442" i="4"/>
  <c r="CC442" i="4"/>
  <c r="BR442" i="4"/>
  <c r="BU442" i="4"/>
  <c r="BW442" i="4"/>
  <c r="BQ442" i="4"/>
  <c r="BS442" i="4"/>
  <c r="BT442" i="4"/>
  <c r="BV442" i="4"/>
  <c r="BX442" i="4"/>
  <c r="BP442" i="4"/>
  <c r="BY442" i="4"/>
  <c r="CA11" i="4"/>
  <c r="CE11" i="4"/>
  <c r="BZ11" i="4"/>
  <c r="CD11" i="4"/>
  <c r="CB11" i="4"/>
  <c r="CC11" i="4"/>
  <c r="CF11" i="4"/>
  <c r="CG11" i="4"/>
  <c r="BV11" i="4"/>
  <c r="BR11" i="4"/>
  <c r="BW11" i="4"/>
  <c r="BX11" i="4"/>
  <c r="BU11" i="4"/>
  <c r="BT11" i="4"/>
  <c r="BY11" i="4"/>
  <c r="BS11" i="4"/>
  <c r="CF35" i="4"/>
  <c r="CG35" i="4"/>
  <c r="BR35" i="4"/>
  <c r="BW35" i="4"/>
  <c r="BV35" i="4"/>
  <c r="BX35" i="4"/>
  <c r="BS35" i="4"/>
  <c r="CD35" i="4"/>
  <c r="CB35" i="4"/>
  <c r="BT35" i="4"/>
  <c r="CE35" i="4"/>
  <c r="CC35" i="4"/>
  <c r="CA35" i="4"/>
  <c r="BU35" i="4"/>
  <c r="BY35" i="4"/>
  <c r="BZ35" i="4"/>
  <c r="CF59" i="4"/>
  <c r="CG59" i="4"/>
  <c r="BR59" i="4"/>
  <c r="BT59" i="4"/>
  <c r="BV59" i="4"/>
  <c r="BX59" i="4"/>
  <c r="BS59" i="4"/>
  <c r="BW59" i="4"/>
  <c r="BU59" i="4"/>
  <c r="CC59" i="4"/>
  <c r="CE59" i="4"/>
  <c r="BZ59" i="4"/>
  <c r="BY59" i="4"/>
  <c r="CD59" i="4"/>
  <c r="CB59" i="4"/>
  <c r="CA59" i="4"/>
  <c r="CF83" i="4"/>
  <c r="CG83" i="4"/>
  <c r="BT83" i="4"/>
  <c r="BY83" i="4"/>
  <c r="BU83" i="4"/>
  <c r="BW83" i="4"/>
  <c r="BP83" i="4"/>
  <c r="CC83" i="4"/>
  <c r="CE83" i="4"/>
  <c r="BS83" i="4"/>
  <c r="CB83" i="4"/>
  <c r="BX83" i="4"/>
  <c r="CA83" i="4"/>
  <c r="BZ83" i="4"/>
  <c r="CD83" i="4"/>
  <c r="BV83" i="4"/>
  <c r="BR83" i="4"/>
  <c r="CF107" i="4"/>
  <c r="CG107" i="4"/>
  <c r="BP107" i="4"/>
  <c r="BQ107" i="4"/>
  <c r="BU107" i="4"/>
  <c r="BW107" i="4"/>
  <c r="BY107" i="4"/>
  <c r="BX107" i="4"/>
  <c r="BS107" i="4"/>
  <c r="BR107" i="4"/>
  <c r="CC107" i="4"/>
  <c r="BT107" i="4"/>
  <c r="CE107" i="4"/>
  <c r="CB107" i="4"/>
  <c r="BZ107" i="4"/>
  <c r="CA107" i="4"/>
  <c r="BV107" i="4"/>
  <c r="CD107" i="4"/>
  <c r="CF131" i="4"/>
  <c r="BR131" i="4"/>
  <c r="BW131" i="4"/>
  <c r="CG131" i="4"/>
  <c r="BV131" i="4"/>
  <c r="BY131" i="4"/>
  <c r="BT131" i="4"/>
  <c r="BZ131" i="4"/>
  <c r="CA131" i="4"/>
  <c r="CC131" i="4"/>
  <c r="CD131" i="4"/>
  <c r="BU131" i="4"/>
  <c r="BS131" i="4"/>
  <c r="CB131" i="4"/>
  <c r="BP131" i="4"/>
  <c r="CE131" i="4"/>
  <c r="BX131" i="4"/>
  <c r="BQ131" i="4"/>
  <c r="CF155" i="4"/>
  <c r="CG155" i="4"/>
  <c r="BP155" i="4"/>
  <c r="BQ155" i="4"/>
  <c r="BR155" i="4"/>
  <c r="BV155" i="4"/>
  <c r="BX155" i="4"/>
  <c r="CA155" i="4"/>
  <c r="BT155" i="4"/>
  <c r="BY155" i="4"/>
  <c r="BW155" i="4"/>
  <c r="BS155" i="4"/>
  <c r="CB155" i="4"/>
  <c r="CE155" i="4"/>
  <c r="BZ155" i="4"/>
  <c r="CC155" i="4"/>
  <c r="CD155" i="4"/>
  <c r="BU155" i="4"/>
  <c r="CG179" i="4"/>
  <c r="CF179" i="4"/>
  <c r="BR179" i="4"/>
  <c r="BY179" i="4"/>
  <c r="BQ179" i="4"/>
  <c r="BP179" i="4"/>
  <c r="BU179" i="4"/>
  <c r="BW179" i="4"/>
  <c r="CE179" i="4"/>
  <c r="BT179" i="4"/>
  <c r="BZ179" i="4"/>
  <c r="CA179" i="4"/>
  <c r="BX179" i="4"/>
  <c r="CB179" i="4"/>
  <c r="BV179" i="4"/>
  <c r="BS179" i="4"/>
  <c r="CC179" i="4"/>
  <c r="CD179" i="4"/>
  <c r="CF203" i="4"/>
  <c r="CG203" i="4"/>
  <c r="BQ203" i="4"/>
  <c r="BP203" i="4"/>
  <c r="BR203" i="4"/>
  <c r="BT203" i="4"/>
  <c r="BU203" i="4"/>
  <c r="BW203" i="4"/>
  <c r="BS203" i="4"/>
  <c r="BZ203" i="4"/>
  <c r="BV203" i="4"/>
  <c r="CC203" i="4"/>
  <c r="BY203" i="4"/>
  <c r="CB203" i="4"/>
  <c r="BX203" i="4"/>
  <c r="CA203" i="4"/>
  <c r="CE203" i="4"/>
  <c r="CD203" i="4"/>
  <c r="CG227" i="4"/>
  <c r="BQ227" i="4"/>
  <c r="BR227" i="4"/>
  <c r="CF227" i="4"/>
  <c r="BP227" i="4"/>
  <c r="BW227" i="4"/>
  <c r="BT227" i="4"/>
  <c r="BV227" i="4"/>
  <c r="BY227" i="4"/>
  <c r="CB227" i="4"/>
  <c r="BX227" i="4"/>
  <c r="BZ227" i="4"/>
  <c r="CA227" i="4"/>
  <c r="BU227" i="4"/>
  <c r="CC227" i="4"/>
  <c r="CD227" i="4"/>
  <c r="BS227" i="4"/>
  <c r="CE227" i="4"/>
  <c r="CG251" i="4"/>
  <c r="CF251" i="4"/>
  <c r="BR251" i="4"/>
  <c r="BQ251" i="4"/>
  <c r="BV251" i="4"/>
  <c r="BX251" i="4"/>
  <c r="BP251" i="4"/>
  <c r="BY251" i="4"/>
  <c r="BT251" i="4"/>
  <c r="BZ251" i="4"/>
  <c r="CD251" i="4"/>
  <c r="BU251" i="4"/>
  <c r="BS251" i="4"/>
  <c r="BW251" i="4"/>
  <c r="CB251" i="4"/>
  <c r="CC251" i="4"/>
  <c r="CA251" i="4"/>
  <c r="CE251" i="4"/>
  <c r="CF275" i="4"/>
  <c r="BR275" i="4"/>
  <c r="CG275" i="4"/>
  <c r="BV275" i="4"/>
  <c r="BQ275" i="4"/>
  <c r="BP275" i="4"/>
  <c r="BT275" i="4"/>
  <c r="BW275" i="4"/>
  <c r="BZ275" i="4"/>
  <c r="CA275" i="4"/>
  <c r="CD275" i="4"/>
  <c r="BY275" i="4"/>
  <c r="BU275" i="4"/>
  <c r="CE275" i="4"/>
  <c r="CC275" i="4"/>
  <c r="BS275" i="4"/>
  <c r="CB275" i="4"/>
  <c r="BX275" i="4"/>
  <c r="CF299" i="4"/>
  <c r="CG299" i="4"/>
  <c r="BR299" i="4"/>
  <c r="BQ299" i="4"/>
  <c r="BP299" i="4"/>
  <c r="BU299" i="4"/>
  <c r="BS299" i="4"/>
  <c r="BV299" i="4"/>
  <c r="BZ299" i="4"/>
  <c r="CA299" i="4"/>
  <c r="BT299" i="4"/>
  <c r="BX299" i="4"/>
  <c r="CE299" i="4"/>
  <c r="CB299" i="4"/>
  <c r="CC299" i="4"/>
  <c r="CD299" i="4"/>
  <c r="BY299" i="4"/>
  <c r="BW299" i="4"/>
  <c r="CG323" i="4"/>
  <c r="CF323" i="4"/>
  <c r="BR323" i="4"/>
  <c r="BQ323" i="4"/>
  <c r="BY323" i="4"/>
  <c r="BT323" i="4"/>
  <c r="BP323" i="4"/>
  <c r="BZ323" i="4"/>
  <c r="BV323" i="4"/>
  <c r="BU323" i="4"/>
  <c r="BS323" i="4"/>
  <c r="BW323" i="4"/>
  <c r="CC323" i="4"/>
  <c r="CA323" i="4"/>
  <c r="CB323" i="4"/>
  <c r="BX323" i="4"/>
  <c r="CD323" i="4"/>
  <c r="CE323" i="4"/>
  <c r="CF347" i="4"/>
  <c r="CG347" i="4"/>
  <c r="BR347" i="4"/>
  <c r="BP347" i="4"/>
  <c r="BQ347" i="4"/>
  <c r="BT347" i="4"/>
  <c r="BW347" i="4"/>
  <c r="BS347" i="4"/>
  <c r="BX347" i="4"/>
  <c r="BV347" i="4"/>
  <c r="CD347" i="4"/>
  <c r="CE347" i="4"/>
  <c r="BU347" i="4"/>
  <c r="CB347" i="4"/>
  <c r="CA347" i="4"/>
  <c r="CC347" i="4"/>
  <c r="BZ347" i="4"/>
  <c r="BY347" i="4"/>
  <c r="CF371" i="4"/>
  <c r="CG371" i="4"/>
  <c r="BQ371" i="4"/>
  <c r="BR371" i="4"/>
  <c r="BS371" i="4"/>
  <c r="BV371" i="4"/>
  <c r="BT371" i="4"/>
  <c r="BP371" i="4"/>
  <c r="BU371" i="4"/>
  <c r="CD371" i="4"/>
  <c r="CB371" i="4"/>
  <c r="BW371" i="4"/>
  <c r="CE371" i="4"/>
  <c r="CC371" i="4"/>
  <c r="BY371" i="4"/>
  <c r="CA371" i="4"/>
  <c r="BZ371" i="4"/>
  <c r="BX371" i="4"/>
  <c r="CG395" i="4"/>
  <c r="CF395" i="4"/>
  <c r="BQ395" i="4"/>
  <c r="BP395" i="4"/>
  <c r="BS395" i="4"/>
  <c r="BR395" i="4"/>
  <c r="BU395" i="4"/>
  <c r="BV395" i="4"/>
  <c r="BZ395" i="4"/>
  <c r="BT395" i="4"/>
  <c r="BY395" i="4"/>
  <c r="CA395" i="4"/>
  <c r="CE395" i="4"/>
  <c r="CC395" i="4"/>
  <c r="CB395" i="4"/>
  <c r="BX395" i="4"/>
  <c r="CD395" i="4"/>
  <c r="BW395" i="4"/>
  <c r="CF419" i="4"/>
  <c r="CG419" i="4"/>
  <c r="BQ419" i="4"/>
  <c r="BP419" i="4"/>
  <c r="BT419" i="4"/>
  <c r="BY419" i="4"/>
  <c r="BR419" i="4"/>
  <c r="BS419" i="4"/>
  <c r="BZ419" i="4"/>
  <c r="BV419" i="4"/>
  <c r="CC419" i="4"/>
  <c r="BX419" i="4"/>
  <c r="CA419" i="4"/>
  <c r="CE419" i="4"/>
  <c r="BW419" i="4"/>
  <c r="CB419" i="4"/>
  <c r="CD419" i="4"/>
  <c r="BU419" i="4"/>
  <c r="CG443" i="4"/>
  <c r="CF443" i="4"/>
  <c r="BQ443" i="4"/>
  <c r="BR443" i="4"/>
  <c r="BT443" i="4"/>
  <c r="BS443" i="4"/>
  <c r="BW443" i="4"/>
  <c r="BP443" i="4"/>
  <c r="CC443" i="4"/>
  <c r="BY443" i="4"/>
  <c r="CA443" i="4"/>
  <c r="BZ443" i="4"/>
  <c r="CB443" i="4"/>
  <c r="CD443" i="4"/>
  <c r="BU443" i="4"/>
  <c r="BX443" i="4"/>
  <c r="BV443" i="4"/>
  <c r="CE443" i="4"/>
  <c r="CF467" i="4"/>
  <c r="CG467" i="4"/>
  <c r="BP467" i="4"/>
  <c r="BT467" i="4"/>
  <c r="BS467" i="4"/>
  <c r="BQ467" i="4"/>
  <c r="BV467" i="4"/>
  <c r="CB467" i="4"/>
  <c r="CD467" i="4"/>
  <c r="BR467" i="4"/>
  <c r="BX467" i="4"/>
  <c r="CE467" i="4"/>
  <c r="BW467" i="4"/>
  <c r="BU467" i="4"/>
  <c r="BZ467" i="4"/>
  <c r="BY467" i="4"/>
  <c r="CC467" i="4"/>
  <c r="CA467" i="4"/>
  <c r="CF491" i="4"/>
  <c r="CG491" i="4"/>
  <c r="BP491" i="4"/>
  <c r="BQ491" i="4"/>
  <c r="BR491" i="4"/>
  <c r="BV491" i="4"/>
  <c r="BS491" i="4"/>
  <c r="BT491" i="4"/>
  <c r="BZ491" i="4"/>
  <c r="BU491" i="4"/>
  <c r="BW491" i="4"/>
  <c r="CA491" i="4"/>
  <c r="CB491" i="4"/>
  <c r="CE491" i="4"/>
  <c r="BY491" i="4"/>
  <c r="CD491" i="4"/>
  <c r="BX491" i="4"/>
  <c r="CC491" i="4"/>
  <c r="CF10" i="4"/>
  <c r="CG10" i="4"/>
  <c r="BP10" i="4"/>
  <c r="BR10" i="4"/>
  <c r="BT10" i="4"/>
  <c r="CB10" i="4"/>
  <c r="BU10" i="4"/>
  <c r="BS10" i="4"/>
  <c r="BX10" i="4"/>
  <c r="BY10" i="4"/>
  <c r="CC10" i="4"/>
  <c r="BZ10" i="4"/>
  <c r="CA10" i="4"/>
  <c r="CD10" i="4"/>
  <c r="CE10" i="4"/>
  <c r="BW10" i="4"/>
  <c r="BV10" i="4"/>
  <c r="BQ10" i="4"/>
  <c r="CA130" i="4"/>
  <c r="CD130" i="4"/>
  <c r="CE130" i="4"/>
  <c r="BZ130" i="4"/>
  <c r="CC130" i="4"/>
  <c r="CG130" i="4"/>
  <c r="CF130" i="4"/>
  <c r="BP130" i="4"/>
  <c r="CB130" i="4"/>
  <c r="BU130" i="4"/>
  <c r="BT130" i="4"/>
  <c r="BW130" i="4"/>
  <c r="BX130" i="4"/>
  <c r="BV130" i="4"/>
  <c r="BY130" i="4"/>
  <c r="BR130" i="4"/>
  <c r="BS130" i="4"/>
  <c r="BQ130" i="4"/>
  <c r="CC298" i="4"/>
  <c r="CA298" i="4"/>
  <c r="CE298" i="4"/>
  <c r="CF298" i="4"/>
  <c r="BZ298" i="4"/>
  <c r="CB298" i="4"/>
  <c r="CG298" i="4"/>
  <c r="CD298" i="4"/>
  <c r="BP298" i="4"/>
  <c r="BT298" i="4"/>
  <c r="BR298" i="4"/>
  <c r="BY298" i="4"/>
  <c r="BV298" i="4"/>
  <c r="BW298" i="4"/>
  <c r="BQ298" i="4"/>
  <c r="BS298" i="4"/>
  <c r="BX298" i="4"/>
  <c r="BU298" i="4"/>
  <c r="CA322" i="4"/>
  <c r="CE322" i="4"/>
  <c r="CD322" i="4"/>
  <c r="BZ322" i="4"/>
  <c r="CC322" i="4"/>
  <c r="BS322" i="4"/>
  <c r="CB322" i="4"/>
  <c r="CG322" i="4"/>
  <c r="BT322" i="4"/>
  <c r="BR322" i="4"/>
  <c r="BV322" i="4"/>
  <c r="BP322" i="4"/>
  <c r="BQ322" i="4"/>
  <c r="BW322" i="4"/>
  <c r="BU322" i="4"/>
  <c r="CF322" i="4"/>
  <c r="BX322" i="4"/>
  <c r="BY322" i="4"/>
  <c r="CC490" i="4"/>
  <c r="CE490" i="4"/>
  <c r="BZ490" i="4"/>
  <c r="CA490" i="4"/>
  <c r="CD490" i="4"/>
  <c r="CB490" i="4"/>
  <c r="CG490" i="4"/>
  <c r="BP490" i="4"/>
  <c r="CF490" i="4"/>
  <c r="BR490" i="4"/>
  <c r="BQ490" i="4"/>
  <c r="BS490" i="4"/>
  <c r="BW490" i="4"/>
  <c r="BV490" i="4"/>
  <c r="BT490" i="4"/>
  <c r="BY490" i="4"/>
  <c r="BX490" i="4"/>
  <c r="BU490" i="4"/>
  <c r="BQ420" i="4"/>
  <c r="BS420" i="4"/>
  <c r="BP420" i="4"/>
  <c r="BV420" i="4"/>
  <c r="BW420" i="4"/>
  <c r="BR420" i="4"/>
  <c r="BU420" i="4"/>
  <c r="BT420" i="4"/>
  <c r="BX420" i="4"/>
  <c r="CD420" i="4"/>
  <c r="BZ420" i="4"/>
  <c r="CC420" i="4"/>
  <c r="CF420" i="4"/>
  <c r="CB420" i="4"/>
  <c r="BY420" i="4"/>
  <c r="CE420" i="4"/>
  <c r="CG420" i="4"/>
  <c r="CA420" i="4"/>
  <c r="CE154" i="4"/>
  <c r="CB154" i="4"/>
  <c r="BZ154" i="4"/>
  <c r="CD154" i="4"/>
  <c r="CC154" i="4"/>
  <c r="CA154" i="4"/>
  <c r="CF154" i="4"/>
  <c r="BP154" i="4"/>
  <c r="BR154" i="4"/>
  <c r="CG154" i="4"/>
  <c r="BT154" i="4"/>
  <c r="BS154" i="4"/>
  <c r="BQ154" i="4"/>
  <c r="BV154" i="4"/>
  <c r="BY154" i="4"/>
  <c r="BW154" i="4"/>
  <c r="BX154" i="4"/>
  <c r="BU154" i="4"/>
  <c r="CC106" i="4"/>
  <c r="BZ106" i="4"/>
  <c r="CA106" i="4"/>
  <c r="CD106" i="4"/>
  <c r="CE106" i="4"/>
  <c r="CB106" i="4"/>
  <c r="BV106" i="4"/>
  <c r="BQ106" i="4"/>
  <c r="CF106" i="4"/>
  <c r="BU106" i="4"/>
  <c r="BS106" i="4"/>
  <c r="BR106" i="4"/>
  <c r="CG106" i="4"/>
  <c r="BX106" i="4"/>
  <c r="BW106" i="4"/>
  <c r="BY106" i="4"/>
  <c r="BT106" i="4"/>
  <c r="BP106" i="4"/>
  <c r="BZ274" i="4"/>
  <c r="CB274" i="4"/>
  <c r="CD274" i="4"/>
  <c r="CA274" i="4"/>
  <c r="CC274" i="4"/>
  <c r="CE274" i="4"/>
  <c r="CF274" i="4"/>
  <c r="CG274" i="4"/>
  <c r="BP274" i="4"/>
  <c r="BR274" i="4"/>
  <c r="BQ274" i="4"/>
  <c r="BU274" i="4"/>
  <c r="BV274" i="4"/>
  <c r="BT274" i="4"/>
  <c r="BX274" i="4"/>
  <c r="BS274" i="4"/>
  <c r="BY274" i="4"/>
  <c r="BW274" i="4"/>
  <c r="BS12" i="4"/>
  <c r="BV12" i="4"/>
  <c r="BU12" i="4"/>
  <c r="BX12" i="4"/>
  <c r="BT12" i="4"/>
  <c r="CA12" i="4"/>
  <c r="BW12" i="4"/>
  <c r="BY12" i="4"/>
  <c r="BR12" i="4"/>
  <c r="CE12" i="4"/>
  <c r="CC12" i="4"/>
  <c r="CF12" i="4"/>
  <c r="CB12" i="4"/>
  <c r="CG12" i="4"/>
  <c r="BZ12" i="4"/>
  <c r="CD12" i="4"/>
  <c r="BR84" i="4"/>
  <c r="BU84" i="4"/>
  <c r="BQ84" i="4"/>
  <c r="BS84" i="4"/>
  <c r="BP84" i="4"/>
  <c r="BT84" i="4"/>
  <c r="BX84" i="4"/>
  <c r="BV84" i="4"/>
  <c r="CB84" i="4"/>
  <c r="CD84" i="4"/>
  <c r="BZ84" i="4"/>
  <c r="BY84" i="4"/>
  <c r="CA84" i="4"/>
  <c r="CC84" i="4"/>
  <c r="CF84" i="4"/>
  <c r="CG84" i="4"/>
  <c r="CE84" i="4"/>
  <c r="BW84" i="4"/>
  <c r="BQ156" i="4"/>
  <c r="BS156" i="4"/>
  <c r="BP156" i="4"/>
  <c r="BR156" i="4"/>
  <c r="BX156" i="4"/>
  <c r="BW156" i="4"/>
  <c r="BU156" i="4"/>
  <c r="BT156" i="4"/>
  <c r="BZ156" i="4"/>
  <c r="CB156" i="4"/>
  <c r="CD156" i="4"/>
  <c r="BV156" i="4"/>
  <c r="CC156" i="4"/>
  <c r="CG156" i="4"/>
  <c r="CE156" i="4"/>
  <c r="BY156" i="4"/>
  <c r="CF156" i="4"/>
  <c r="CA156" i="4"/>
  <c r="BS276" i="4"/>
  <c r="BQ276" i="4"/>
  <c r="BR276" i="4"/>
  <c r="BX276" i="4"/>
  <c r="BT276" i="4"/>
  <c r="BW276" i="4"/>
  <c r="BP276" i="4"/>
  <c r="BV276" i="4"/>
  <c r="BU276" i="4"/>
  <c r="CA276" i="4"/>
  <c r="CB276" i="4"/>
  <c r="BZ276" i="4"/>
  <c r="CF276" i="4"/>
  <c r="CG276" i="4"/>
  <c r="CE276" i="4"/>
  <c r="BY276" i="4"/>
  <c r="CD276" i="4"/>
  <c r="CC276" i="4"/>
  <c r="CD58" i="4"/>
  <c r="CC58" i="4"/>
  <c r="CB58" i="4"/>
  <c r="CE58" i="4"/>
  <c r="CA58" i="4"/>
  <c r="BZ58" i="4"/>
  <c r="CF58" i="4"/>
  <c r="BR58" i="4"/>
  <c r="BT58" i="4"/>
  <c r="CG58" i="4"/>
  <c r="BV58" i="4"/>
  <c r="BW58" i="4"/>
  <c r="BY58" i="4"/>
  <c r="BS58" i="4"/>
  <c r="BU58" i="4"/>
  <c r="BX58" i="4"/>
  <c r="CE178" i="4"/>
  <c r="CA178" i="4"/>
  <c r="BZ178" i="4"/>
  <c r="CD178" i="4"/>
  <c r="CF178" i="4"/>
  <c r="CB178" i="4"/>
  <c r="CC178" i="4"/>
  <c r="BP178" i="4"/>
  <c r="BR178" i="4"/>
  <c r="BQ178" i="4"/>
  <c r="BY178" i="4"/>
  <c r="BT178" i="4"/>
  <c r="BU178" i="4"/>
  <c r="BS178" i="4"/>
  <c r="BX178" i="4"/>
  <c r="CG178" i="4"/>
  <c r="BW178" i="4"/>
  <c r="BV178" i="4"/>
  <c r="CD346" i="4"/>
  <c r="BZ346" i="4"/>
  <c r="CE346" i="4"/>
  <c r="CA346" i="4"/>
  <c r="CB346" i="4"/>
  <c r="CC346" i="4"/>
  <c r="CF346" i="4"/>
  <c r="CG346" i="4"/>
  <c r="BR346" i="4"/>
  <c r="BU346" i="4"/>
  <c r="BV346" i="4"/>
  <c r="BW346" i="4"/>
  <c r="BP346" i="4"/>
  <c r="BX346" i="4"/>
  <c r="BY346" i="4"/>
  <c r="BQ346" i="4"/>
  <c r="BT346" i="4"/>
  <c r="BS346" i="4"/>
  <c r="BR36" i="4"/>
  <c r="BX36" i="4"/>
  <c r="BT36" i="4"/>
  <c r="BU36" i="4"/>
  <c r="BV36" i="4"/>
  <c r="CF36" i="4"/>
  <c r="CA36" i="4"/>
  <c r="BS36" i="4"/>
  <c r="CB36" i="4"/>
  <c r="CD36" i="4"/>
  <c r="CE36" i="4"/>
  <c r="CC36" i="4"/>
  <c r="BZ36" i="4"/>
  <c r="BW36" i="4"/>
  <c r="CG36" i="4"/>
  <c r="BY36" i="4"/>
  <c r="BP108" i="4"/>
  <c r="BR108" i="4"/>
  <c r="BS108" i="4"/>
  <c r="BQ108" i="4"/>
  <c r="BW108" i="4"/>
  <c r="BT108" i="4"/>
  <c r="CG108" i="4"/>
  <c r="BU108" i="4"/>
  <c r="CA108" i="4"/>
  <c r="CC108" i="4"/>
  <c r="CE108" i="4"/>
  <c r="BX108" i="4"/>
  <c r="CD108" i="4"/>
  <c r="BZ108" i="4"/>
  <c r="BY108" i="4"/>
  <c r="CF108" i="4"/>
  <c r="BV108" i="4"/>
  <c r="CB108" i="4"/>
  <c r="BP180" i="4"/>
  <c r="BR180" i="4"/>
  <c r="BQ180" i="4"/>
  <c r="BS180" i="4"/>
  <c r="BV180" i="4"/>
  <c r="BX180" i="4"/>
  <c r="BT180" i="4"/>
  <c r="CB180" i="4"/>
  <c r="CD180" i="4"/>
  <c r="BZ180" i="4"/>
  <c r="BU180" i="4"/>
  <c r="CA180" i="4"/>
  <c r="CC180" i="4"/>
  <c r="BW180" i="4"/>
  <c r="CF180" i="4"/>
  <c r="CG180" i="4"/>
  <c r="CE180" i="4"/>
  <c r="BY180" i="4"/>
  <c r="BR228" i="4"/>
  <c r="BQ228" i="4"/>
  <c r="BP228" i="4"/>
  <c r="BU228" i="4"/>
  <c r="BS228" i="4"/>
  <c r="BW228" i="4"/>
  <c r="CF228" i="4"/>
  <c r="BX228" i="4"/>
  <c r="BV228" i="4"/>
  <c r="CB228" i="4"/>
  <c r="CD228" i="4"/>
  <c r="BY228" i="4"/>
  <c r="BZ228" i="4"/>
  <c r="CE228" i="4"/>
  <c r="CC228" i="4"/>
  <c r="CG228" i="4"/>
  <c r="CA228" i="4"/>
  <c r="BT228" i="4"/>
  <c r="BS252" i="4"/>
  <c r="BQ252" i="4"/>
  <c r="BP252" i="4"/>
  <c r="BR252" i="4"/>
  <c r="BT252" i="4"/>
  <c r="BW252" i="4"/>
  <c r="BZ252" i="4"/>
  <c r="BV252" i="4"/>
  <c r="CB252" i="4"/>
  <c r="CD252" i="4"/>
  <c r="BU252" i="4"/>
  <c r="CC252" i="4"/>
  <c r="CG252" i="4"/>
  <c r="BY252" i="4"/>
  <c r="BX252" i="4"/>
  <c r="CE252" i="4"/>
  <c r="CF252" i="4"/>
  <c r="CA252" i="4"/>
  <c r="BR324" i="4"/>
  <c r="BP324" i="4"/>
  <c r="BQ324" i="4"/>
  <c r="BT324" i="4"/>
  <c r="BX324" i="4"/>
  <c r="BU324" i="4"/>
  <c r="BY324" i="4"/>
  <c r="BW324" i="4"/>
  <c r="CD324" i="4"/>
  <c r="BV324" i="4"/>
  <c r="CC324" i="4"/>
  <c r="BZ324" i="4"/>
  <c r="CB324" i="4"/>
  <c r="CA324" i="4"/>
  <c r="BS324" i="4"/>
  <c r="CE324" i="4"/>
  <c r="CG324" i="4"/>
  <c r="CF324" i="4"/>
  <c r="BS348" i="4"/>
  <c r="BQ348" i="4"/>
  <c r="BR348" i="4"/>
  <c r="BU348" i="4"/>
  <c r="BT348" i="4"/>
  <c r="BX348" i="4"/>
  <c r="BW348" i="4"/>
  <c r="BY348" i="4"/>
  <c r="BZ348" i="4"/>
  <c r="CG348" i="4"/>
  <c r="BP348" i="4"/>
  <c r="CC348" i="4"/>
  <c r="BV348" i="4"/>
  <c r="CD348" i="4"/>
  <c r="CB348" i="4"/>
  <c r="CE348" i="4"/>
  <c r="CA348" i="4"/>
  <c r="CF348" i="4"/>
  <c r="BP396" i="4"/>
  <c r="BQ396" i="4"/>
  <c r="BR396" i="4"/>
  <c r="BS396" i="4"/>
  <c r="BV396" i="4"/>
  <c r="BW396" i="4"/>
  <c r="BU396" i="4"/>
  <c r="BT396" i="4"/>
  <c r="BX396" i="4"/>
  <c r="CA396" i="4"/>
  <c r="BY396" i="4"/>
  <c r="CC396" i="4"/>
  <c r="CE396" i="4"/>
  <c r="CF396" i="4"/>
  <c r="CG396" i="4"/>
  <c r="CB396" i="4"/>
  <c r="CD396" i="4"/>
  <c r="BZ396" i="4"/>
  <c r="BR468" i="4"/>
  <c r="BQ468" i="4"/>
  <c r="BS468" i="4"/>
  <c r="BP468" i="4"/>
  <c r="BT468" i="4"/>
  <c r="BW468" i="4"/>
  <c r="BZ468" i="4"/>
  <c r="BX468" i="4"/>
  <c r="BU468" i="4"/>
  <c r="CB468" i="4"/>
  <c r="CD468" i="4"/>
  <c r="CF468" i="4"/>
  <c r="BY468" i="4"/>
  <c r="CG468" i="4"/>
  <c r="BV468" i="4"/>
  <c r="CE468" i="4"/>
  <c r="CC468" i="4"/>
  <c r="CA468" i="4"/>
  <c r="BP492" i="4"/>
  <c r="BS492" i="4"/>
  <c r="BQ492" i="4"/>
  <c r="BR492" i="4"/>
  <c r="BV492" i="4"/>
  <c r="BW492" i="4"/>
  <c r="BZ492" i="4"/>
  <c r="BT492" i="4"/>
  <c r="BX492" i="4"/>
  <c r="BU492" i="4"/>
  <c r="CA492" i="4"/>
  <c r="BY492" i="4"/>
  <c r="CC492" i="4"/>
  <c r="CD492" i="4"/>
  <c r="CG492" i="4"/>
  <c r="CF492" i="4"/>
  <c r="CE492" i="4"/>
  <c r="CB492" i="4"/>
  <c r="BW253" i="4"/>
  <c r="BV253" i="4"/>
  <c r="BY253" i="4"/>
  <c r="CC253" i="4"/>
  <c r="BX253" i="4"/>
  <c r="BT253" i="4"/>
  <c r="BU253" i="4"/>
  <c r="CD253" i="4"/>
  <c r="BZ253" i="4"/>
  <c r="CB253" i="4"/>
  <c r="CA253" i="4"/>
  <c r="BP253" i="4"/>
  <c r="CG253" i="4"/>
  <c r="CE253" i="4"/>
  <c r="BR253" i="4"/>
  <c r="BS253" i="4"/>
  <c r="BQ253" i="4"/>
  <c r="CF253" i="4"/>
  <c r="BT349" i="4"/>
  <c r="BU349" i="4"/>
  <c r="BV349" i="4"/>
  <c r="BW349" i="4"/>
  <c r="BX349" i="4"/>
  <c r="BY349" i="4"/>
  <c r="CC349" i="4"/>
  <c r="CB349" i="4"/>
  <c r="CA349" i="4"/>
  <c r="CF349" i="4"/>
  <c r="BZ349" i="4"/>
  <c r="CD349" i="4"/>
  <c r="CE349" i="4"/>
  <c r="BR349" i="4"/>
  <c r="BS349" i="4"/>
  <c r="CG349" i="4"/>
  <c r="BQ349" i="4"/>
  <c r="BP349" i="4"/>
  <c r="BZ134" i="4"/>
  <c r="CA134" i="4"/>
  <c r="CC134" i="4"/>
  <c r="CD134" i="4"/>
  <c r="CF134" i="4"/>
  <c r="CB134" i="4"/>
  <c r="BT134" i="4"/>
  <c r="CG134" i="4"/>
  <c r="BP134" i="4"/>
  <c r="BR134" i="4"/>
  <c r="BV134" i="4"/>
  <c r="CE134" i="4"/>
  <c r="BQ134" i="4"/>
  <c r="BU134" i="4"/>
  <c r="BW134" i="4"/>
  <c r="BX134" i="4"/>
  <c r="BS134" i="4"/>
  <c r="BY134" i="4"/>
  <c r="CG15" i="4"/>
  <c r="CF15" i="4"/>
  <c r="BY15" i="4"/>
  <c r="BU15" i="4"/>
  <c r="BR15" i="4"/>
  <c r="BS15" i="4"/>
  <c r="BZ15" i="4"/>
  <c r="CC15" i="4"/>
  <c r="CB15" i="4"/>
  <c r="CA15" i="4"/>
  <c r="BW15" i="4"/>
  <c r="BT15" i="4"/>
  <c r="BX15" i="4"/>
  <c r="CD15" i="4"/>
  <c r="CE15" i="4"/>
  <c r="BV15" i="4"/>
  <c r="CF471" i="4"/>
  <c r="CG471" i="4"/>
  <c r="BQ471" i="4"/>
  <c r="BR471" i="4"/>
  <c r="BP471" i="4"/>
  <c r="BT471" i="4"/>
  <c r="BY471" i="4"/>
  <c r="BS471" i="4"/>
  <c r="BW471" i="4"/>
  <c r="BV471" i="4"/>
  <c r="CB471" i="4"/>
  <c r="BX471" i="4"/>
  <c r="CC471" i="4"/>
  <c r="CD471" i="4"/>
  <c r="BZ471" i="4"/>
  <c r="BU471" i="4"/>
  <c r="CE471" i="4"/>
  <c r="CA471" i="4"/>
  <c r="CB226" i="4"/>
  <c r="CE226" i="4"/>
  <c r="CC226" i="4"/>
  <c r="BZ226" i="4"/>
  <c r="CA226" i="4"/>
  <c r="CD226" i="4"/>
  <c r="CF226" i="4"/>
  <c r="BP226" i="4"/>
  <c r="CG226" i="4"/>
  <c r="BU226" i="4"/>
  <c r="BT226" i="4"/>
  <c r="BV226" i="4"/>
  <c r="BQ226" i="4"/>
  <c r="BR226" i="4"/>
  <c r="BW226" i="4"/>
  <c r="BY226" i="4"/>
  <c r="BS226" i="4"/>
  <c r="BX226" i="4"/>
  <c r="BW60" i="4"/>
  <c r="BT60" i="4"/>
  <c r="BR60" i="4"/>
  <c r="BX60" i="4"/>
  <c r="BS60" i="4"/>
  <c r="BU60" i="4"/>
  <c r="CB60" i="4"/>
  <c r="CD60" i="4"/>
  <c r="CC60" i="4"/>
  <c r="BV60" i="4"/>
  <c r="CA60" i="4"/>
  <c r="BY60" i="4"/>
  <c r="BZ60" i="4"/>
  <c r="CG60" i="4"/>
  <c r="CE60" i="4"/>
  <c r="CF60" i="4"/>
  <c r="BQ204" i="4"/>
  <c r="BR204" i="4"/>
  <c r="BS204" i="4"/>
  <c r="BP204" i="4"/>
  <c r="BX204" i="4"/>
  <c r="CG204" i="4"/>
  <c r="BV204" i="4"/>
  <c r="CA204" i="4"/>
  <c r="CC204" i="4"/>
  <c r="BT204" i="4"/>
  <c r="CE204" i="4"/>
  <c r="CF204" i="4"/>
  <c r="BU204" i="4"/>
  <c r="BW204" i="4"/>
  <c r="CB204" i="4"/>
  <c r="BY204" i="4"/>
  <c r="CD204" i="4"/>
  <c r="BZ204" i="4"/>
  <c r="BS300" i="4"/>
  <c r="BQ300" i="4"/>
  <c r="BR300" i="4"/>
  <c r="BP300" i="4"/>
  <c r="BW300" i="4"/>
  <c r="BX300" i="4"/>
  <c r="BU300" i="4"/>
  <c r="BT300" i="4"/>
  <c r="BY300" i="4"/>
  <c r="CA300" i="4"/>
  <c r="BV300" i="4"/>
  <c r="CE300" i="4"/>
  <c r="CF300" i="4"/>
  <c r="CG300" i="4"/>
  <c r="CD300" i="4"/>
  <c r="BZ300" i="4"/>
  <c r="CB300" i="4"/>
  <c r="CC300" i="4"/>
  <c r="BS372" i="4"/>
  <c r="BQ372" i="4"/>
  <c r="BP372" i="4"/>
  <c r="BV372" i="4"/>
  <c r="BW372" i="4"/>
  <c r="BT372" i="4"/>
  <c r="BU372" i="4"/>
  <c r="BR372" i="4"/>
  <c r="BX372" i="4"/>
  <c r="BZ372" i="4"/>
  <c r="CA372" i="4"/>
  <c r="CB372" i="4"/>
  <c r="BY372" i="4"/>
  <c r="CC372" i="4"/>
  <c r="CE372" i="4"/>
  <c r="CG372" i="4"/>
  <c r="CD372" i="4"/>
  <c r="CF372" i="4"/>
  <c r="BQ444" i="4"/>
  <c r="BR444" i="4"/>
  <c r="BS444" i="4"/>
  <c r="BP444" i="4"/>
  <c r="BW444" i="4"/>
  <c r="BU444" i="4"/>
  <c r="BX444" i="4"/>
  <c r="BT444" i="4"/>
  <c r="BZ444" i="4"/>
  <c r="CG444" i="4"/>
  <c r="CC444" i="4"/>
  <c r="BY444" i="4"/>
  <c r="CE444" i="4"/>
  <c r="CF444" i="4"/>
  <c r="CB444" i="4"/>
  <c r="BV444" i="4"/>
  <c r="CD444" i="4"/>
  <c r="CA444" i="4"/>
  <c r="BV13" i="4"/>
  <c r="BT13" i="4"/>
  <c r="BY13" i="4"/>
  <c r="BW13" i="4"/>
  <c r="BZ13" i="4"/>
  <c r="BX13" i="4"/>
  <c r="BU13" i="4"/>
  <c r="CC13" i="4"/>
  <c r="CB13" i="4"/>
  <c r="CG13" i="4"/>
  <c r="CA13" i="4"/>
  <c r="CD13" i="4"/>
  <c r="CE13" i="4"/>
  <c r="BQ13" i="4"/>
  <c r="BR13" i="4"/>
  <c r="BS13" i="4"/>
  <c r="CF13" i="4"/>
  <c r="BV421" i="4"/>
  <c r="BT421" i="4"/>
  <c r="BY421" i="4"/>
  <c r="BU421" i="4"/>
  <c r="BX421" i="4"/>
  <c r="BZ421" i="4"/>
  <c r="CE421" i="4"/>
  <c r="CF421" i="4"/>
  <c r="CB421" i="4"/>
  <c r="CC421" i="4"/>
  <c r="CA421" i="4"/>
  <c r="CD421" i="4"/>
  <c r="CG421" i="4"/>
  <c r="BQ421" i="4"/>
  <c r="BP421" i="4"/>
  <c r="BR421" i="4"/>
  <c r="BW421" i="4"/>
  <c r="BS421" i="4"/>
  <c r="CF447" i="4"/>
  <c r="CG447" i="4"/>
  <c r="BP447" i="4"/>
  <c r="BT447" i="4"/>
  <c r="BQ447" i="4"/>
  <c r="BS447" i="4"/>
  <c r="BU447" i="4"/>
  <c r="BV447" i="4"/>
  <c r="BY447" i="4"/>
  <c r="CE447" i="4"/>
  <c r="BX447" i="4"/>
  <c r="BW447" i="4"/>
  <c r="CA447" i="4"/>
  <c r="CD447" i="4"/>
  <c r="CC447" i="4"/>
  <c r="BR447" i="4"/>
  <c r="BZ447" i="4"/>
  <c r="CB447" i="4"/>
  <c r="BX109" i="4"/>
  <c r="BT109" i="4"/>
  <c r="BW109" i="4"/>
  <c r="BU109" i="4"/>
  <c r="BV109" i="4"/>
  <c r="CD109" i="4"/>
  <c r="BY109" i="4"/>
  <c r="CB109" i="4"/>
  <c r="BZ109" i="4"/>
  <c r="CC109" i="4"/>
  <c r="CA109" i="4"/>
  <c r="CG109" i="4"/>
  <c r="CF109" i="4"/>
  <c r="BP109" i="4"/>
  <c r="CE109" i="4"/>
  <c r="BQ109" i="4"/>
  <c r="BS109" i="4"/>
  <c r="BR109" i="4"/>
  <c r="BT373" i="4"/>
  <c r="BU373" i="4"/>
  <c r="BX373" i="4"/>
  <c r="BW373" i="4"/>
  <c r="BV373" i="4"/>
  <c r="BZ373" i="4"/>
  <c r="CB373" i="4"/>
  <c r="CC373" i="4"/>
  <c r="CD373" i="4"/>
  <c r="CA373" i="4"/>
  <c r="CE373" i="4"/>
  <c r="BY373" i="4"/>
  <c r="CG373" i="4"/>
  <c r="CF373" i="4"/>
  <c r="BR373" i="4"/>
  <c r="BP373" i="4"/>
  <c r="BS373" i="4"/>
  <c r="BQ373" i="4"/>
  <c r="CA278" i="4"/>
  <c r="CE278" i="4"/>
  <c r="CB278" i="4"/>
  <c r="CD278" i="4"/>
  <c r="CG278" i="4"/>
  <c r="CF278" i="4"/>
  <c r="BZ278" i="4"/>
  <c r="BP278" i="4"/>
  <c r="CC278" i="4"/>
  <c r="BS278" i="4"/>
  <c r="BW278" i="4"/>
  <c r="BT278" i="4"/>
  <c r="BU278" i="4"/>
  <c r="BX278" i="4"/>
  <c r="BQ278" i="4"/>
  <c r="BV278" i="4"/>
  <c r="BR278" i="4"/>
  <c r="BY278" i="4"/>
  <c r="CG495" i="4"/>
  <c r="CF495" i="4"/>
  <c r="BQ495" i="4"/>
  <c r="BT495" i="4"/>
  <c r="BR495" i="4"/>
  <c r="BZ495" i="4"/>
  <c r="BS495" i="4"/>
  <c r="BU495" i="4"/>
  <c r="BW495" i="4"/>
  <c r="CB495" i="4"/>
  <c r="BX495" i="4"/>
  <c r="CA495" i="4"/>
  <c r="CC495" i="4"/>
  <c r="CD495" i="4"/>
  <c r="CE495" i="4"/>
  <c r="BY495" i="4"/>
  <c r="BV495" i="4"/>
  <c r="BP495" i="4"/>
  <c r="BS16" i="4"/>
  <c r="BX16" i="4"/>
  <c r="BW16" i="4"/>
  <c r="CB16" i="4"/>
  <c r="BV16" i="4"/>
  <c r="BR16" i="4"/>
  <c r="BT16" i="4"/>
  <c r="CA16" i="4"/>
  <c r="BU16" i="4"/>
  <c r="BZ16" i="4"/>
  <c r="CD16" i="4"/>
  <c r="CC16" i="4"/>
  <c r="CF16" i="4"/>
  <c r="CE16" i="4"/>
  <c r="BY16" i="4"/>
  <c r="CG16" i="4"/>
  <c r="BS136" i="4"/>
  <c r="BP136" i="4"/>
  <c r="BW136" i="4"/>
  <c r="BR136" i="4"/>
  <c r="BQ136" i="4"/>
  <c r="BT136" i="4"/>
  <c r="CF136" i="4"/>
  <c r="CC136" i="4"/>
  <c r="BX136" i="4"/>
  <c r="BV136" i="4"/>
  <c r="BU136" i="4"/>
  <c r="CE136" i="4"/>
  <c r="BY136" i="4"/>
  <c r="CB136" i="4"/>
  <c r="BZ136" i="4"/>
  <c r="CG136" i="4"/>
  <c r="CA136" i="4"/>
  <c r="CD136" i="4"/>
  <c r="BS304" i="4"/>
  <c r="BP304" i="4"/>
  <c r="BR304" i="4"/>
  <c r="BQ304" i="4"/>
  <c r="BU304" i="4"/>
  <c r="BV304" i="4"/>
  <c r="BT304" i="4"/>
  <c r="BX304" i="4"/>
  <c r="BW304" i="4"/>
  <c r="BY304" i="4"/>
  <c r="BZ304" i="4"/>
  <c r="CG304" i="4"/>
  <c r="CA304" i="4"/>
  <c r="CD304" i="4"/>
  <c r="CB304" i="4"/>
  <c r="CF304" i="4"/>
  <c r="CE304" i="4"/>
  <c r="CC304" i="4"/>
  <c r="BR472" i="4"/>
  <c r="BP472" i="4"/>
  <c r="BS472" i="4"/>
  <c r="BQ472" i="4"/>
  <c r="BV472" i="4"/>
  <c r="BU472" i="4"/>
  <c r="BW472" i="4"/>
  <c r="BT472" i="4"/>
  <c r="BX472" i="4"/>
  <c r="BY472" i="4"/>
  <c r="CD472" i="4"/>
  <c r="BZ472" i="4"/>
  <c r="CF472" i="4"/>
  <c r="CG472" i="4"/>
  <c r="CB472" i="4"/>
  <c r="CA472" i="4"/>
  <c r="CE472" i="4"/>
  <c r="CC472" i="4"/>
  <c r="BW17" i="4"/>
  <c r="BT17" i="4"/>
  <c r="BU17" i="4"/>
  <c r="BV17" i="4"/>
  <c r="BY17" i="4"/>
  <c r="BX17" i="4"/>
  <c r="BZ17" i="4"/>
  <c r="CB17" i="4"/>
  <c r="CD17" i="4"/>
  <c r="CC17" i="4"/>
  <c r="CG17" i="4"/>
  <c r="CF17" i="4"/>
  <c r="BS17" i="4"/>
  <c r="BQ17" i="4"/>
  <c r="CE17" i="4"/>
  <c r="CA17" i="4"/>
  <c r="BR17" i="4"/>
  <c r="BW233" i="4"/>
  <c r="BU233" i="4"/>
  <c r="BT233" i="4"/>
  <c r="BX233" i="4"/>
  <c r="BV233" i="4"/>
  <c r="CD233" i="4"/>
  <c r="CC233" i="4"/>
  <c r="CB233" i="4"/>
  <c r="BS233" i="4"/>
  <c r="CA233" i="4"/>
  <c r="BQ233" i="4"/>
  <c r="BP233" i="4"/>
  <c r="BY233" i="4"/>
  <c r="BR233" i="4"/>
  <c r="BZ233" i="4"/>
  <c r="CG233" i="4"/>
  <c r="CF233" i="4"/>
  <c r="CE233" i="4"/>
  <c r="BW353" i="4"/>
  <c r="BT353" i="4"/>
  <c r="BX353" i="4"/>
  <c r="BY353" i="4"/>
  <c r="BU353" i="4"/>
  <c r="BV353" i="4"/>
  <c r="CB353" i="4"/>
  <c r="CA353" i="4"/>
  <c r="CC353" i="4"/>
  <c r="CD353" i="4"/>
  <c r="CF353" i="4"/>
  <c r="CE353" i="4"/>
  <c r="BS353" i="4"/>
  <c r="BZ353" i="4"/>
  <c r="CG353" i="4"/>
  <c r="BP353" i="4"/>
  <c r="BR353" i="4"/>
  <c r="BQ353" i="4"/>
  <c r="BW61" i="4"/>
  <c r="BT61" i="4"/>
  <c r="BY61" i="4"/>
  <c r="BV61" i="4"/>
  <c r="BU61" i="4"/>
  <c r="BX61" i="4"/>
  <c r="CB61" i="4"/>
  <c r="BZ61" i="4"/>
  <c r="CD61" i="4"/>
  <c r="CG61" i="4"/>
  <c r="CF61" i="4"/>
  <c r="CE61" i="4"/>
  <c r="BS61" i="4"/>
  <c r="CC61" i="4"/>
  <c r="BR61" i="4"/>
  <c r="CA61" i="4"/>
  <c r="CB38" i="4"/>
  <c r="CE38" i="4"/>
  <c r="CA38" i="4"/>
  <c r="CD38" i="4"/>
  <c r="BZ38" i="4"/>
  <c r="BT38" i="4"/>
  <c r="BR38" i="4"/>
  <c r="BW38" i="4"/>
  <c r="CF38" i="4"/>
  <c r="CC38" i="4"/>
  <c r="BS38" i="4"/>
  <c r="BX38" i="4"/>
  <c r="BV38" i="4"/>
  <c r="CG38" i="4"/>
  <c r="BY38" i="4"/>
  <c r="BU38" i="4"/>
  <c r="CG39" i="4"/>
  <c r="CF39" i="4"/>
  <c r="BQ39" i="4"/>
  <c r="BS39" i="4"/>
  <c r="BT39" i="4"/>
  <c r="BR39" i="4"/>
  <c r="CB39" i="4"/>
  <c r="CE39" i="4"/>
  <c r="CA39" i="4"/>
  <c r="BU39" i="4"/>
  <c r="BY39" i="4"/>
  <c r="CD39" i="4"/>
  <c r="BV39" i="4"/>
  <c r="BW39" i="4"/>
  <c r="BX39" i="4"/>
  <c r="CC39" i="4"/>
  <c r="BZ39" i="4"/>
  <c r="BQ88" i="4"/>
  <c r="BP88" i="4"/>
  <c r="BS88" i="4"/>
  <c r="BR88" i="4"/>
  <c r="BW88" i="4"/>
  <c r="BT88" i="4"/>
  <c r="BV88" i="4"/>
  <c r="BU88" i="4"/>
  <c r="BY88" i="4"/>
  <c r="CF88" i="4"/>
  <c r="CD88" i="4"/>
  <c r="CG88" i="4"/>
  <c r="BX88" i="4"/>
  <c r="CC88" i="4"/>
  <c r="BZ88" i="4"/>
  <c r="CE88" i="4"/>
  <c r="CA88" i="4"/>
  <c r="CB88" i="4"/>
  <c r="BQ208" i="4"/>
  <c r="BR208" i="4"/>
  <c r="BP208" i="4"/>
  <c r="BU208" i="4"/>
  <c r="BX208" i="4"/>
  <c r="BV208" i="4"/>
  <c r="BS208" i="4"/>
  <c r="CB208" i="4"/>
  <c r="CD208" i="4"/>
  <c r="CE208" i="4"/>
  <c r="BT208" i="4"/>
  <c r="CG208" i="4"/>
  <c r="BW208" i="4"/>
  <c r="CA208" i="4"/>
  <c r="CC208" i="4"/>
  <c r="BY208" i="4"/>
  <c r="CF208" i="4"/>
  <c r="BZ208" i="4"/>
  <c r="BR424" i="4"/>
  <c r="BP424" i="4"/>
  <c r="BV424" i="4"/>
  <c r="BS424" i="4"/>
  <c r="BQ424" i="4"/>
  <c r="BW424" i="4"/>
  <c r="BX424" i="4"/>
  <c r="BT424" i="4"/>
  <c r="CC424" i="4"/>
  <c r="BU424" i="4"/>
  <c r="CA424" i="4"/>
  <c r="CE424" i="4"/>
  <c r="CD424" i="4"/>
  <c r="BZ424" i="4"/>
  <c r="CB424" i="4"/>
  <c r="BY424" i="4"/>
  <c r="CG424" i="4"/>
  <c r="CF424" i="4"/>
  <c r="BY41" i="4"/>
  <c r="BV41" i="4"/>
  <c r="BT41" i="4"/>
  <c r="BW41" i="4"/>
  <c r="BU41" i="4"/>
  <c r="CD41" i="4"/>
  <c r="CA41" i="4"/>
  <c r="CC41" i="4"/>
  <c r="BX41" i="4"/>
  <c r="CG41" i="4"/>
  <c r="CE41" i="4"/>
  <c r="BZ41" i="4"/>
  <c r="CF41" i="4"/>
  <c r="BS41" i="4"/>
  <c r="CB41" i="4"/>
  <c r="BR41" i="4"/>
  <c r="BY137" i="4"/>
  <c r="BT137" i="4"/>
  <c r="BX137" i="4"/>
  <c r="BW137" i="4"/>
  <c r="BV137" i="4"/>
  <c r="CB137" i="4"/>
  <c r="CC137" i="4"/>
  <c r="BU137" i="4"/>
  <c r="CA137" i="4"/>
  <c r="CG137" i="4"/>
  <c r="CF137" i="4"/>
  <c r="BZ137" i="4"/>
  <c r="BP137" i="4"/>
  <c r="BS137" i="4"/>
  <c r="CE137" i="4"/>
  <c r="BQ137" i="4"/>
  <c r="BR137" i="4"/>
  <c r="CD137" i="4"/>
  <c r="BT257" i="4"/>
  <c r="BY257" i="4"/>
  <c r="BW257" i="4"/>
  <c r="BU257" i="4"/>
  <c r="BX257" i="4"/>
  <c r="BV257" i="4"/>
  <c r="CA257" i="4"/>
  <c r="CC257" i="4"/>
  <c r="CB257" i="4"/>
  <c r="BZ257" i="4"/>
  <c r="CD257" i="4"/>
  <c r="CG257" i="4"/>
  <c r="BS257" i="4"/>
  <c r="CE257" i="4"/>
  <c r="BQ257" i="4"/>
  <c r="CF257" i="4"/>
  <c r="BP257" i="4"/>
  <c r="BR257" i="4"/>
  <c r="BT401" i="4"/>
  <c r="BU401" i="4"/>
  <c r="BY401" i="4"/>
  <c r="BZ401" i="4"/>
  <c r="BX401" i="4"/>
  <c r="BW401" i="4"/>
  <c r="CD401" i="4"/>
  <c r="BV401" i="4"/>
  <c r="CB401" i="4"/>
  <c r="CA401" i="4"/>
  <c r="CC401" i="4"/>
  <c r="CE401" i="4"/>
  <c r="BR401" i="4"/>
  <c r="BP401" i="4"/>
  <c r="CF401" i="4"/>
  <c r="BS401" i="4"/>
  <c r="CG401" i="4"/>
  <c r="BQ401" i="4"/>
  <c r="BV497" i="4"/>
  <c r="BT497" i="4"/>
  <c r="BW497" i="4"/>
  <c r="BY497" i="4"/>
  <c r="CA497" i="4"/>
  <c r="BX497" i="4"/>
  <c r="BU497" i="4"/>
  <c r="CD497" i="4"/>
  <c r="BZ497" i="4"/>
  <c r="CE497" i="4"/>
  <c r="CF497" i="4"/>
  <c r="CB497" i="4"/>
  <c r="CG497" i="4"/>
  <c r="BP497" i="4"/>
  <c r="CC497" i="4"/>
  <c r="BQ497" i="4"/>
  <c r="BS497" i="4"/>
  <c r="BR497" i="4"/>
  <c r="CC66" i="4"/>
  <c r="BZ66" i="4"/>
  <c r="CD66" i="4"/>
  <c r="CB66" i="4"/>
  <c r="CE66" i="4"/>
  <c r="CG66" i="4"/>
  <c r="CA66" i="4"/>
  <c r="BP66" i="4"/>
  <c r="BU66" i="4"/>
  <c r="BT66" i="4"/>
  <c r="BS66" i="4"/>
  <c r="BQ66" i="4"/>
  <c r="BX66" i="4"/>
  <c r="BR66" i="4"/>
  <c r="CF66" i="4"/>
  <c r="BW66" i="4"/>
  <c r="BY66" i="4"/>
  <c r="BV66" i="4"/>
  <c r="CB114" i="4"/>
  <c r="BZ114" i="4"/>
  <c r="CE114" i="4"/>
  <c r="CC114" i="4"/>
  <c r="CD114" i="4"/>
  <c r="CA114" i="4"/>
  <c r="BP114" i="4"/>
  <c r="BR114" i="4"/>
  <c r="CG114" i="4"/>
  <c r="BQ114" i="4"/>
  <c r="BY114" i="4"/>
  <c r="BS114" i="4"/>
  <c r="BV114" i="4"/>
  <c r="CF114" i="4"/>
  <c r="BX114" i="4"/>
  <c r="BW114" i="4"/>
  <c r="BU114" i="4"/>
  <c r="BT114" i="4"/>
  <c r="CD162" i="4"/>
  <c r="CA162" i="4"/>
  <c r="BZ162" i="4"/>
  <c r="CC162" i="4"/>
  <c r="CB162" i="4"/>
  <c r="CF162" i="4"/>
  <c r="BP162" i="4"/>
  <c r="BU162" i="4"/>
  <c r="BT162" i="4"/>
  <c r="BR162" i="4"/>
  <c r="CG162" i="4"/>
  <c r="BX162" i="4"/>
  <c r="BS162" i="4"/>
  <c r="BQ162" i="4"/>
  <c r="CE162" i="4"/>
  <c r="BV162" i="4"/>
  <c r="BY162" i="4"/>
  <c r="BW162" i="4"/>
  <c r="CA210" i="4"/>
  <c r="CC210" i="4"/>
  <c r="BZ210" i="4"/>
  <c r="CE210" i="4"/>
  <c r="CB210" i="4"/>
  <c r="CD210" i="4"/>
  <c r="CF210" i="4"/>
  <c r="CG210" i="4"/>
  <c r="BP210" i="4"/>
  <c r="BR210" i="4"/>
  <c r="BQ210" i="4"/>
  <c r="BY210" i="4"/>
  <c r="BW210" i="4"/>
  <c r="BS210" i="4"/>
  <c r="BX210" i="4"/>
  <c r="BV210" i="4"/>
  <c r="BU210" i="4"/>
  <c r="BT210" i="4"/>
  <c r="CB258" i="4"/>
  <c r="CC258" i="4"/>
  <c r="CD258" i="4"/>
  <c r="CE258" i="4"/>
  <c r="CG258" i="4"/>
  <c r="BZ258" i="4"/>
  <c r="BP258" i="4"/>
  <c r="CA258" i="4"/>
  <c r="BT258" i="4"/>
  <c r="CF258" i="4"/>
  <c r="BQ258" i="4"/>
  <c r="BS258" i="4"/>
  <c r="BV258" i="4"/>
  <c r="BW258" i="4"/>
  <c r="BU258" i="4"/>
  <c r="BY258" i="4"/>
  <c r="BX258" i="4"/>
  <c r="BR258" i="4"/>
  <c r="BZ306" i="4"/>
  <c r="CA306" i="4"/>
  <c r="CB306" i="4"/>
  <c r="CD306" i="4"/>
  <c r="CF306" i="4"/>
  <c r="CE306" i="4"/>
  <c r="CG306" i="4"/>
  <c r="CC306" i="4"/>
  <c r="BU306" i="4"/>
  <c r="BX306" i="4"/>
  <c r="BR306" i="4"/>
  <c r="BY306" i="4"/>
  <c r="BV306" i="4"/>
  <c r="BQ306" i="4"/>
  <c r="BP306" i="4"/>
  <c r="BT306" i="4"/>
  <c r="BW306" i="4"/>
  <c r="BS306" i="4"/>
  <c r="BZ354" i="4"/>
  <c r="CD354" i="4"/>
  <c r="CB354" i="4"/>
  <c r="CA354" i="4"/>
  <c r="CC354" i="4"/>
  <c r="CF354" i="4"/>
  <c r="CE354" i="4"/>
  <c r="CG354" i="4"/>
  <c r="BS354" i="4"/>
  <c r="BT354" i="4"/>
  <c r="BR354" i="4"/>
  <c r="BQ354" i="4"/>
  <c r="BU354" i="4"/>
  <c r="BW354" i="4"/>
  <c r="BY354" i="4"/>
  <c r="BX354" i="4"/>
  <c r="BP354" i="4"/>
  <c r="BV354" i="4"/>
  <c r="BZ402" i="4"/>
  <c r="CC402" i="4"/>
  <c r="CA402" i="4"/>
  <c r="CE402" i="4"/>
  <c r="CB402" i="4"/>
  <c r="CD402" i="4"/>
  <c r="CF402" i="4"/>
  <c r="BU402" i="4"/>
  <c r="CG402" i="4"/>
  <c r="BQ402" i="4"/>
  <c r="BX402" i="4"/>
  <c r="BV402" i="4"/>
  <c r="BT402" i="4"/>
  <c r="BS402" i="4"/>
  <c r="BY402" i="4"/>
  <c r="BR402" i="4"/>
  <c r="BW402" i="4"/>
  <c r="BP402" i="4"/>
  <c r="CE450" i="4"/>
  <c r="BZ450" i="4"/>
  <c r="CC450" i="4"/>
  <c r="CA450" i="4"/>
  <c r="CB450" i="4"/>
  <c r="CD450" i="4"/>
  <c r="CF450" i="4"/>
  <c r="BS450" i="4"/>
  <c r="CG450" i="4"/>
  <c r="BT450" i="4"/>
  <c r="BR450" i="4"/>
  <c r="BQ450" i="4"/>
  <c r="BU450" i="4"/>
  <c r="BX450" i="4"/>
  <c r="BV450" i="4"/>
  <c r="BP450" i="4"/>
  <c r="BW450" i="4"/>
  <c r="BY450" i="4"/>
  <c r="CC498" i="4"/>
  <c r="CD498" i="4"/>
  <c r="CA498" i="4"/>
  <c r="CE498" i="4"/>
  <c r="BZ498" i="4"/>
  <c r="CG498" i="4"/>
  <c r="CB498" i="4"/>
  <c r="CF498" i="4"/>
  <c r="BP498" i="4"/>
  <c r="BR498" i="4"/>
  <c r="BU498" i="4"/>
  <c r="BQ498" i="4"/>
  <c r="BS498" i="4"/>
  <c r="BV498" i="4"/>
  <c r="BW498" i="4"/>
  <c r="BT498" i="4"/>
  <c r="BY498" i="4"/>
  <c r="BX498" i="4"/>
  <c r="CF19" i="4"/>
  <c r="CG19" i="4"/>
  <c r="BR19" i="4"/>
  <c r="BT19" i="4"/>
  <c r="BS19" i="4"/>
  <c r="BX19" i="4"/>
  <c r="BU19" i="4"/>
  <c r="BW19" i="4"/>
  <c r="BV19" i="4"/>
  <c r="CE19" i="4"/>
  <c r="CA19" i="4"/>
  <c r="CC19" i="4"/>
  <c r="CB19" i="4"/>
  <c r="BZ19" i="4"/>
  <c r="CD19" i="4"/>
  <c r="BY19" i="4"/>
  <c r="CG43" i="4"/>
  <c r="CF43" i="4"/>
  <c r="BR43" i="4"/>
  <c r="CB43" i="4"/>
  <c r="BU43" i="4"/>
  <c r="BW43" i="4"/>
  <c r="BV43" i="4"/>
  <c r="CA43" i="4"/>
  <c r="BT43" i="4"/>
  <c r="BX43" i="4"/>
  <c r="BY43" i="4"/>
  <c r="CE43" i="4"/>
  <c r="CC43" i="4"/>
  <c r="BZ43" i="4"/>
  <c r="CD43" i="4"/>
  <c r="BS43" i="4"/>
  <c r="CF67" i="4"/>
  <c r="CG67" i="4"/>
  <c r="BR67" i="4"/>
  <c r="BS67" i="4"/>
  <c r="BW67" i="4"/>
  <c r="BQ67" i="4"/>
  <c r="BV67" i="4"/>
  <c r="BY67" i="4"/>
  <c r="CD67" i="4"/>
  <c r="BP67" i="4"/>
  <c r="BX67" i="4"/>
  <c r="BT67" i="4"/>
  <c r="BU67" i="4"/>
  <c r="CA67" i="4"/>
  <c r="BZ67" i="4"/>
  <c r="CC67" i="4"/>
  <c r="CE67" i="4"/>
  <c r="CB67" i="4"/>
  <c r="CG91" i="4"/>
  <c r="CF91" i="4"/>
  <c r="BP91" i="4"/>
  <c r="BQ91" i="4"/>
  <c r="BR91" i="4"/>
  <c r="BV91" i="4"/>
  <c r="BX91" i="4"/>
  <c r="BZ91" i="4"/>
  <c r="CC91" i="4"/>
  <c r="CA91" i="4"/>
  <c r="CE91" i="4"/>
  <c r="BY91" i="4"/>
  <c r="CB91" i="4"/>
  <c r="BT91" i="4"/>
  <c r="BS91" i="4"/>
  <c r="BU91" i="4"/>
  <c r="CD91" i="4"/>
  <c r="BW91" i="4"/>
  <c r="CG115" i="4"/>
  <c r="CF115" i="4"/>
  <c r="BY115" i="4"/>
  <c r="BS115" i="4"/>
  <c r="BQ115" i="4"/>
  <c r="BR115" i="4"/>
  <c r="BU115" i="4"/>
  <c r="BW115" i="4"/>
  <c r="BZ115" i="4"/>
  <c r="CA115" i="4"/>
  <c r="CE115" i="4"/>
  <c r="BX115" i="4"/>
  <c r="CB115" i="4"/>
  <c r="BP115" i="4"/>
  <c r="CD115" i="4"/>
  <c r="CC115" i="4"/>
  <c r="BT115" i="4"/>
  <c r="BV115" i="4"/>
  <c r="CG139" i="4"/>
  <c r="CF139" i="4"/>
  <c r="BR139" i="4"/>
  <c r="BQ139" i="4"/>
  <c r="BP139" i="4"/>
  <c r="BU139" i="4"/>
  <c r="BW139" i="4"/>
  <c r="BT139" i="4"/>
  <c r="BZ139" i="4"/>
  <c r="BV139" i="4"/>
  <c r="CA139" i="4"/>
  <c r="BY139" i="4"/>
  <c r="CD139" i="4"/>
  <c r="CC139" i="4"/>
  <c r="CB139" i="4"/>
  <c r="CE139" i="4"/>
  <c r="BX139" i="4"/>
  <c r="BS139" i="4"/>
  <c r="CF163" i="4"/>
  <c r="CG163" i="4"/>
  <c r="BQ163" i="4"/>
  <c r="BP163" i="4"/>
  <c r="BW163" i="4"/>
  <c r="BR163" i="4"/>
  <c r="BV163" i="4"/>
  <c r="BY163" i="4"/>
  <c r="BT163" i="4"/>
  <c r="BS163" i="4"/>
  <c r="CC163" i="4"/>
  <c r="BX163" i="4"/>
  <c r="CD163" i="4"/>
  <c r="BU163" i="4"/>
  <c r="BZ163" i="4"/>
  <c r="CA163" i="4"/>
  <c r="CB163" i="4"/>
  <c r="CE163" i="4"/>
  <c r="CF187" i="4"/>
  <c r="CG187" i="4"/>
  <c r="BR187" i="4"/>
  <c r="BQ187" i="4"/>
  <c r="BP187" i="4"/>
  <c r="BV187" i="4"/>
  <c r="BX187" i="4"/>
  <c r="BW187" i="4"/>
  <c r="CB187" i="4"/>
  <c r="CE187" i="4"/>
  <c r="BZ187" i="4"/>
  <c r="CC187" i="4"/>
  <c r="CA187" i="4"/>
  <c r="CD187" i="4"/>
  <c r="BU187" i="4"/>
  <c r="BY187" i="4"/>
  <c r="BS187" i="4"/>
  <c r="BT187" i="4"/>
  <c r="CF211" i="4"/>
  <c r="CG211" i="4"/>
  <c r="BR211" i="4"/>
  <c r="BQ211" i="4"/>
  <c r="BY211" i="4"/>
  <c r="BP211" i="4"/>
  <c r="BW211" i="4"/>
  <c r="CB211" i="4"/>
  <c r="CE211" i="4"/>
  <c r="BV211" i="4"/>
  <c r="CC211" i="4"/>
  <c r="BS211" i="4"/>
  <c r="BX211" i="4"/>
  <c r="CA211" i="4"/>
  <c r="CD211" i="4"/>
  <c r="BT211" i="4"/>
  <c r="BZ211" i="4"/>
  <c r="BU211" i="4"/>
  <c r="CF235" i="4"/>
  <c r="BP235" i="4"/>
  <c r="BW235" i="4"/>
  <c r="CG235" i="4"/>
  <c r="BU235" i="4"/>
  <c r="BT235" i="4"/>
  <c r="BR235" i="4"/>
  <c r="BY235" i="4"/>
  <c r="BS235" i="4"/>
  <c r="BQ235" i="4"/>
  <c r="CC235" i="4"/>
  <c r="CB235" i="4"/>
  <c r="CE235" i="4"/>
  <c r="BX235" i="4"/>
  <c r="BV235" i="4"/>
  <c r="CA235" i="4"/>
  <c r="CD235" i="4"/>
  <c r="BZ235" i="4"/>
  <c r="CF259" i="4"/>
  <c r="BP259" i="4"/>
  <c r="CG259" i="4"/>
  <c r="BR259" i="4"/>
  <c r="BW259" i="4"/>
  <c r="BQ259" i="4"/>
  <c r="BV259" i="4"/>
  <c r="BY259" i="4"/>
  <c r="BS259" i="4"/>
  <c r="BZ259" i="4"/>
  <c r="BT259" i="4"/>
  <c r="BU259" i="4"/>
  <c r="CB259" i="4"/>
  <c r="CC259" i="4"/>
  <c r="CE259" i="4"/>
  <c r="CA259" i="4"/>
  <c r="CD259" i="4"/>
  <c r="BX259" i="4"/>
  <c r="CF283" i="4"/>
  <c r="CG283" i="4"/>
  <c r="BR283" i="4"/>
  <c r="BP283" i="4"/>
  <c r="BQ283" i="4"/>
  <c r="BS283" i="4"/>
  <c r="BT283" i="4"/>
  <c r="BW283" i="4"/>
  <c r="CB283" i="4"/>
  <c r="BV283" i="4"/>
  <c r="BU283" i="4"/>
  <c r="BY283" i="4"/>
  <c r="CA283" i="4"/>
  <c r="BZ283" i="4"/>
  <c r="CD283" i="4"/>
  <c r="CE283" i="4"/>
  <c r="BX283" i="4"/>
  <c r="CC283" i="4"/>
  <c r="CF307" i="4"/>
  <c r="CG307" i="4"/>
  <c r="BR307" i="4"/>
  <c r="BP307" i="4"/>
  <c r="BV307" i="4"/>
  <c r="BS307" i="4"/>
  <c r="BQ307" i="4"/>
  <c r="BT307" i="4"/>
  <c r="BU307" i="4"/>
  <c r="CD307" i="4"/>
  <c r="BX307" i="4"/>
  <c r="CE307" i="4"/>
  <c r="CB307" i="4"/>
  <c r="CA307" i="4"/>
  <c r="BZ307" i="4"/>
  <c r="CC307" i="4"/>
  <c r="BY307" i="4"/>
  <c r="BW307" i="4"/>
  <c r="BQ331" i="4"/>
  <c r="CF331" i="4"/>
  <c r="CG331" i="4"/>
  <c r="BR331" i="4"/>
  <c r="BS331" i="4"/>
  <c r="BP331" i="4"/>
  <c r="BU331" i="4"/>
  <c r="BV331" i="4"/>
  <c r="BT331" i="4"/>
  <c r="BZ331" i="4"/>
  <c r="BX331" i="4"/>
  <c r="CB331" i="4"/>
  <c r="CE331" i="4"/>
  <c r="BW331" i="4"/>
  <c r="CC331" i="4"/>
  <c r="CA331" i="4"/>
  <c r="CD331" i="4"/>
  <c r="BY331" i="4"/>
  <c r="CF355" i="4"/>
  <c r="CG355" i="4"/>
  <c r="BQ355" i="4"/>
  <c r="BR355" i="4"/>
  <c r="BP355" i="4"/>
  <c r="BY355" i="4"/>
  <c r="BS355" i="4"/>
  <c r="BZ355" i="4"/>
  <c r="CB355" i="4"/>
  <c r="BW355" i="4"/>
  <c r="CA355" i="4"/>
  <c r="CC355" i="4"/>
  <c r="BT355" i="4"/>
  <c r="CD355" i="4"/>
  <c r="CE355" i="4"/>
  <c r="BU355" i="4"/>
  <c r="BX355" i="4"/>
  <c r="BV355" i="4"/>
  <c r="CF379" i="4"/>
  <c r="BP379" i="4"/>
  <c r="BR379" i="4"/>
  <c r="CG379" i="4"/>
  <c r="BQ379" i="4"/>
  <c r="BT379" i="4"/>
  <c r="BW379" i="4"/>
  <c r="BZ379" i="4"/>
  <c r="CC379" i="4"/>
  <c r="BS379" i="4"/>
  <c r="BX379" i="4"/>
  <c r="BU379" i="4"/>
  <c r="CD379" i="4"/>
  <c r="CB379" i="4"/>
  <c r="BY379" i="4"/>
  <c r="CE379" i="4"/>
  <c r="CA379" i="4"/>
  <c r="BV379" i="4"/>
  <c r="CG403" i="4"/>
  <c r="CF403" i="4"/>
  <c r="BQ403" i="4"/>
  <c r="BP403" i="4"/>
  <c r="BR403" i="4"/>
  <c r="BT403" i="4"/>
  <c r="BV403" i="4"/>
  <c r="BW403" i="4"/>
  <c r="CD403" i="4"/>
  <c r="CB403" i="4"/>
  <c r="BS403" i="4"/>
  <c r="BZ403" i="4"/>
  <c r="CA403" i="4"/>
  <c r="BY403" i="4"/>
  <c r="CE403" i="4"/>
  <c r="BX403" i="4"/>
  <c r="CC403" i="4"/>
  <c r="BU403" i="4"/>
  <c r="CF427" i="4"/>
  <c r="CG427" i="4"/>
  <c r="BR427" i="4"/>
  <c r="BQ427" i="4"/>
  <c r="BS427" i="4"/>
  <c r="BU427" i="4"/>
  <c r="BV427" i="4"/>
  <c r="BT427" i="4"/>
  <c r="BP427" i="4"/>
  <c r="BZ427" i="4"/>
  <c r="CE427" i="4"/>
  <c r="BX427" i="4"/>
  <c r="CC427" i="4"/>
  <c r="BW427" i="4"/>
  <c r="CD427" i="4"/>
  <c r="BY427" i="4"/>
  <c r="CA427" i="4"/>
  <c r="CB427" i="4"/>
  <c r="CG451" i="4"/>
  <c r="CF451" i="4"/>
  <c r="BP451" i="4"/>
  <c r="BY451" i="4"/>
  <c r="BQ451" i="4"/>
  <c r="BT451" i="4"/>
  <c r="BZ451" i="4"/>
  <c r="CC451" i="4"/>
  <c r="BR451" i="4"/>
  <c r="BW451" i="4"/>
  <c r="BS451" i="4"/>
  <c r="BV451" i="4"/>
  <c r="CB451" i="4"/>
  <c r="CD451" i="4"/>
  <c r="BU451" i="4"/>
  <c r="CA451" i="4"/>
  <c r="BX451" i="4"/>
  <c r="CE451" i="4"/>
  <c r="CG475" i="4"/>
  <c r="CF475" i="4"/>
  <c r="BP475" i="4"/>
  <c r="BQ475" i="4"/>
  <c r="BR475" i="4"/>
  <c r="BS475" i="4"/>
  <c r="BT475" i="4"/>
  <c r="BW475" i="4"/>
  <c r="CC475" i="4"/>
  <c r="BY475" i="4"/>
  <c r="CA475" i="4"/>
  <c r="BZ475" i="4"/>
  <c r="BV475" i="4"/>
  <c r="CB475" i="4"/>
  <c r="BU475" i="4"/>
  <c r="CD475" i="4"/>
  <c r="BX475" i="4"/>
  <c r="CE475" i="4"/>
  <c r="CF499" i="4"/>
  <c r="CG499" i="4"/>
  <c r="BQ499" i="4"/>
  <c r="BR499" i="4"/>
  <c r="BP499" i="4"/>
  <c r="BV499" i="4"/>
  <c r="BS499" i="4"/>
  <c r="BX499" i="4"/>
  <c r="BU499" i="4"/>
  <c r="CA499" i="4"/>
  <c r="BZ499" i="4"/>
  <c r="CD499" i="4"/>
  <c r="BT499" i="4"/>
  <c r="CB499" i="4"/>
  <c r="CC499" i="4"/>
  <c r="BW499" i="4"/>
  <c r="CE499" i="4"/>
  <c r="BY499" i="4"/>
  <c r="BT301" i="4"/>
  <c r="BW301" i="4"/>
  <c r="BX301" i="4"/>
  <c r="BV301" i="4"/>
  <c r="BY301" i="4"/>
  <c r="BZ301" i="4"/>
  <c r="CA301" i="4"/>
  <c r="BU301" i="4"/>
  <c r="CB301" i="4"/>
  <c r="CC301" i="4"/>
  <c r="CD301" i="4"/>
  <c r="CE301" i="4"/>
  <c r="CF301" i="4"/>
  <c r="BS301" i="4"/>
  <c r="BP301" i="4"/>
  <c r="BQ301" i="4"/>
  <c r="CG301" i="4"/>
  <c r="BR301" i="4"/>
  <c r="CA62" i="4"/>
  <c r="CD62" i="4"/>
  <c r="BZ62" i="4"/>
  <c r="CE62" i="4"/>
  <c r="CB62" i="4"/>
  <c r="CC62" i="4"/>
  <c r="CF62" i="4"/>
  <c r="CG62" i="4"/>
  <c r="BV62" i="4"/>
  <c r="BW62" i="4"/>
  <c r="BX62" i="4"/>
  <c r="BR62" i="4"/>
  <c r="BT62" i="4"/>
  <c r="BY62" i="4"/>
  <c r="BS62" i="4"/>
  <c r="BU62" i="4"/>
  <c r="BZ470" i="4"/>
  <c r="CB470" i="4"/>
  <c r="CE470" i="4"/>
  <c r="CC470" i="4"/>
  <c r="CD470" i="4"/>
  <c r="CA470" i="4"/>
  <c r="CG470" i="4"/>
  <c r="CF470" i="4"/>
  <c r="BS470" i="4"/>
  <c r="BQ470" i="4"/>
  <c r="BP470" i="4"/>
  <c r="BV470" i="4"/>
  <c r="BR470" i="4"/>
  <c r="BT470" i="4"/>
  <c r="BX470" i="4"/>
  <c r="BU470" i="4"/>
  <c r="BY470" i="4"/>
  <c r="BW470" i="4"/>
  <c r="CF135" i="4"/>
  <c r="CG135" i="4"/>
  <c r="BQ135" i="4"/>
  <c r="BP135" i="4"/>
  <c r="BT135" i="4"/>
  <c r="BS135" i="4"/>
  <c r="CB135" i="4"/>
  <c r="CE135" i="4"/>
  <c r="BW135" i="4"/>
  <c r="BR135" i="4"/>
  <c r="BV135" i="4"/>
  <c r="BZ135" i="4"/>
  <c r="CA135" i="4"/>
  <c r="BU135" i="4"/>
  <c r="CC135" i="4"/>
  <c r="CD135" i="4"/>
  <c r="BX135" i="4"/>
  <c r="BY135" i="4"/>
  <c r="BZ18" i="4"/>
  <c r="CA18" i="4"/>
  <c r="CE18" i="4"/>
  <c r="CC18" i="4"/>
  <c r="CD18" i="4"/>
  <c r="CB18" i="4"/>
  <c r="CF18" i="4"/>
  <c r="CG18" i="4"/>
  <c r="BR18" i="4"/>
  <c r="BV18" i="4"/>
  <c r="BY18" i="4"/>
  <c r="BS18" i="4"/>
  <c r="BW18" i="4"/>
  <c r="BX18" i="4"/>
  <c r="BT18" i="4"/>
  <c r="BU18" i="4"/>
  <c r="CE42" i="4"/>
  <c r="CB42" i="4"/>
  <c r="CA42" i="4"/>
  <c r="CC42" i="4"/>
  <c r="CD42" i="4"/>
  <c r="BZ42" i="4"/>
  <c r="CF42" i="4"/>
  <c r="BV42" i="4"/>
  <c r="BQ42" i="4"/>
  <c r="CG42" i="4"/>
  <c r="BU42" i="4"/>
  <c r="BS42" i="4"/>
  <c r="BX42" i="4"/>
  <c r="BY42" i="4"/>
  <c r="BW42" i="4"/>
  <c r="BR42" i="4"/>
  <c r="BT42" i="4"/>
  <c r="BZ90" i="4"/>
  <c r="CA90" i="4"/>
  <c r="CB90" i="4"/>
  <c r="CC90" i="4"/>
  <c r="CD90" i="4"/>
  <c r="CE90" i="4"/>
  <c r="CF90" i="4"/>
  <c r="BP90" i="4"/>
  <c r="BR90" i="4"/>
  <c r="CG90" i="4"/>
  <c r="BT90" i="4"/>
  <c r="BW90" i="4"/>
  <c r="BU90" i="4"/>
  <c r="BY90" i="4"/>
  <c r="BS90" i="4"/>
  <c r="BV90" i="4"/>
  <c r="BX90" i="4"/>
  <c r="BQ90" i="4"/>
  <c r="CD138" i="4"/>
  <c r="CE138" i="4"/>
  <c r="CB138" i="4"/>
  <c r="CA138" i="4"/>
  <c r="CC138" i="4"/>
  <c r="BZ138" i="4"/>
  <c r="BV138" i="4"/>
  <c r="BQ138" i="4"/>
  <c r="CG138" i="4"/>
  <c r="BU138" i="4"/>
  <c r="BS138" i="4"/>
  <c r="CF138" i="4"/>
  <c r="BT138" i="4"/>
  <c r="BP138" i="4"/>
  <c r="BW138" i="4"/>
  <c r="BX138" i="4"/>
  <c r="BR138" i="4"/>
  <c r="BY138" i="4"/>
  <c r="BZ186" i="4"/>
  <c r="CC186" i="4"/>
  <c r="CA186" i="4"/>
  <c r="CE186" i="4"/>
  <c r="CB186" i="4"/>
  <c r="CD186" i="4"/>
  <c r="BP186" i="4"/>
  <c r="BR186" i="4"/>
  <c r="CF186" i="4"/>
  <c r="BT186" i="4"/>
  <c r="CG186" i="4"/>
  <c r="BV186" i="4"/>
  <c r="BY186" i="4"/>
  <c r="BW186" i="4"/>
  <c r="BU186" i="4"/>
  <c r="BX186" i="4"/>
  <c r="BQ186" i="4"/>
  <c r="BS186" i="4"/>
  <c r="CA234" i="4"/>
  <c r="BZ234" i="4"/>
  <c r="CD234" i="4"/>
  <c r="CC234" i="4"/>
  <c r="CE234" i="4"/>
  <c r="CB234" i="4"/>
  <c r="CG234" i="4"/>
  <c r="BV234" i="4"/>
  <c r="BQ234" i="4"/>
  <c r="BU234" i="4"/>
  <c r="CF234" i="4"/>
  <c r="BS234" i="4"/>
  <c r="BW234" i="4"/>
  <c r="BR234" i="4"/>
  <c r="BY234" i="4"/>
  <c r="BP234" i="4"/>
  <c r="BX234" i="4"/>
  <c r="BT234" i="4"/>
  <c r="BZ282" i="4"/>
  <c r="CA282" i="4"/>
  <c r="CE282" i="4"/>
  <c r="CD282" i="4"/>
  <c r="CC282" i="4"/>
  <c r="CB282" i="4"/>
  <c r="CF282" i="4"/>
  <c r="CG282" i="4"/>
  <c r="BR282" i="4"/>
  <c r="BU282" i="4"/>
  <c r="BV282" i="4"/>
  <c r="BP282" i="4"/>
  <c r="BQ282" i="4"/>
  <c r="BS282" i="4"/>
  <c r="BT282" i="4"/>
  <c r="BX282" i="4"/>
  <c r="BY282" i="4"/>
  <c r="BW282" i="4"/>
  <c r="CB330" i="4"/>
  <c r="CE330" i="4"/>
  <c r="BZ330" i="4"/>
  <c r="CA330" i="4"/>
  <c r="CD330" i="4"/>
  <c r="CC330" i="4"/>
  <c r="CF330" i="4"/>
  <c r="BP330" i="4"/>
  <c r="BV330" i="4"/>
  <c r="BY330" i="4"/>
  <c r="BQ330" i="4"/>
  <c r="BW330" i="4"/>
  <c r="BU330" i="4"/>
  <c r="BR330" i="4"/>
  <c r="BT330" i="4"/>
  <c r="BX330" i="4"/>
  <c r="CG330" i="4"/>
  <c r="BS330" i="4"/>
  <c r="BZ378" i="4"/>
  <c r="CB378" i="4"/>
  <c r="CA378" i="4"/>
  <c r="CE378" i="4"/>
  <c r="CD378" i="4"/>
  <c r="CC378" i="4"/>
  <c r="CF378" i="4"/>
  <c r="CG378" i="4"/>
  <c r="BR378" i="4"/>
  <c r="BU378" i="4"/>
  <c r="BV378" i="4"/>
  <c r="BW378" i="4"/>
  <c r="BP378" i="4"/>
  <c r="BX378" i="4"/>
  <c r="BS378" i="4"/>
  <c r="BT378" i="4"/>
  <c r="BY378" i="4"/>
  <c r="BQ378" i="4"/>
  <c r="CA426" i="4"/>
  <c r="CB426" i="4"/>
  <c r="CD426" i="4"/>
  <c r="BZ426" i="4"/>
  <c r="CC426" i="4"/>
  <c r="CE426" i="4"/>
  <c r="CG426" i="4"/>
  <c r="CF426" i="4"/>
  <c r="BP426" i="4"/>
  <c r="BY426" i="4"/>
  <c r="BR426" i="4"/>
  <c r="BW426" i="4"/>
  <c r="BX426" i="4"/>
  <c r="BU426" i="4"/>
  <c r="BS426" i="4"/>
  <c r="BV426" i="4"/>
  <c r="BT426" i="4"/>
  <c r="BQ426" i="4"/>
  <c r="CB474" i="4"/>
  <c r="CC474" i="4"/>
  <c r="CE474" i="4"/>
  <c r="BZ474" i="4"/>
  <c r="CA474" i="4"/>
  <c r="CD474" i="4"/>
  <c r="CG474" i="4"/>
  <c r="CF474" i="4"/>
  <c r="BR474" i="4"/>
  <c r="BU474" i="4"/>
  <c r="BW474" i="4"/>
  <c r="BQ474" i="4"/>
  <c r="BS474" i="4"/>
  <c r="BT474" i="4"/>
  <c r="BP474" i="4"/>
  <c r="BV474" i="4"/>
  <c r="BX474" i="4"/>
  <c r="BY474" i="4"/>
  <c r="BS20" i="4"/>
  <c r="BT20" i="4"/>
  <c r="BR20" i="4"/>
  <c r="BU20" i="4"/>
  <c r="CB20" i="4"/>
  <c r="CE20" i="4"/>
  <c r="BX20" i="4"/>
  <c r="BV20" i="4"/>
  <c r="CA20" i="4"/>
  <c r="BW20" i="4"/>
  <c r="CC20" i="4"/>
  <c r="BZ20" i="4"/>
  <c r="CD20" i="4"/>
  <c r="CF20" i="4"/>
  <c r="BY20" i="4"/>
  <c r="CG20" i="4"/>
  <c r="BR44" i="4"/>
  <c r="BS44" i="4"/>
  <c r="BU44" i="4"/>
  <c r="BV44" i="4"/>
  <c r="CG44" i="4"/>
  <c r="BT44" i="4"/>
  <c r="BW44" i="4"/>
  <c r="CA44" i="4"/>
  <c r="CC44" i="4"/>
  <c r="BY44" i="4"/>
  <c r="CF44" i="4"/>
  <c r="CB44" i="4"/>
  <c r="CE44" i="4"/>
  <c r="CD44" i="4"/>
  <c r="BZ44" i="4"/>
  <c r="BX44" i="4"/>
  <c r="BQ68" i="4"/>
  <c r="BR68" i="4"/>
  <c r="BU68" i="4"/>
  <c r="BP68" i="4"/>
  <c r="BX68" i="4"/>
  <c r="BS68" i="4"/>
  <c r="CF68" i="4"/>
  <c r="CA68" i="4"/>
  <c r="BZ68" i="4"/>
  <c r="BV68" i="4"/>
  <c r="CB68" i="4"/>
  <c r="CD68" i="4"/>
  <c r="CE68" i="4"/>
  <c r="CC68" i="4"/>
  <c r="BT68" i="4"/>
  <c r="BY68" i="4"/>
  <c r="BW68" i="4"/>
  <c r="CG68" i="4"/>
  <c r="BR92" i="4"/>
  <c r="BP92" i="4"/>
  <c r="BQ92" i="4"/>
  <c r="BS92" i="4"/>
  <c r="BV92" i="4"/>
  <c r="BU92" i="4"/>
  <c r="BY92" i="4"/>
  <c r="CB92" i="4"/>
  <c r="CD92" i="4"/>
  <c r="BT92" i="4"/>
  <c r="BZ92" i="4"/>
  <c r="BW92" i="4"/>
  <c r="CC92" i="4"/>
  <c r="CA92" i="4"/>
  <c r="BX92" i="4"/>
  <c r="CF92" i="4"/>
  <c r="CG92" i="4"/>
  <c r="CE92" i="4"/>
  <c r="BP116" i="4"/>
  <c r="BQ116" i="4"/>
  <c r="BR116" i="4"/>
  <c r="BW116" i="4"/>
  <c r="BV116" i="4"/>
  <c r="CB116" i="4"/>
  <c r="CD116" i="4"/>
  <c r="BX116" i="4"/>
  <c r="BT116" i="4"/>
  <c r="CA116" i="4"/>
  <c r="CC116" i="4"/>
  <c r="CF116" i="4"/>
  <c r="CG116" i="4"/>
  <c r="BU116" i="4"/>
  <c r="CE116" i="4"/>
  <c r="BY116" i="4"/>
  <c r="BZ116" i="4"/>
  <c r="BS116" i="4"/>
  <c r="BQ140" i="4"/>
  <c r="BR140" i="4"/>
  <c r="BP140" i="4"/>
  <c r="BS140" i="4"/>
  <c r="BU140" i="4"/>
  <c r="BV140" i="4"/>
  <c r="CG140" i="4"/>
  <c r="BW140" i="4"/>
  <c r="CA140" i="4"/>
  <c r="CC140" i="4"/>
  <c r="BT140" i="4"/>
  <c r="BY140" i="4"/>
  <c r="BX140" i="4"/>
  <c r="CE140" i="4"/>
  <c r="CD140" i="4"/>
  <c r="BZ140" i="4"/>
  <c r="CF140" i="4"/>
  <c r="CB140" i="4"/>
  <c r="BQ164" i="4"/>
  <c r="BU164" i="4"/>
  <c r="BV164" i="4"/>
  <c r="BR164" i="4"/>
  <c r="CF164" i="4"/>
  <c r="CA164" i="4"/>
  <c r="BZ164" i="4"/>
  <c r="BS164" i="4"/>
  <c r="BW164" i="4"/>
  <c r="BT164" i="4"/>
  <c r="CB164" i="4"/>
  <c r="CD164" i="4"/>
  <c r="CE164" i="4"/>
  <c r="BP164" i="4"/>
  <c r="BX164" i="4"/>
  <c r="BY164" i="4"/>
  <c r="CG164" i="4"/>
  <c r="CC164" i="4"/>
  <c r="BS188" i="4"/>
  <c r="BP188" i="4"/>
  <c r="BR188" i="4"/>
  <c r="BQ188" i="4"/>
  <c r="BX188" i="4"/>
  <c r="BT188" i="4"/>
  <c r="BU188" i="4"/>
  <c r="BW188" i="4"/>
  <c r="BZ188" i="4"/>
  <c r="CB188" i="4"/>
  <c r="CD188" i="4"/>
  <c r="BV188" i="4"/>
  <c r="CC188" i="4"/>
  <c r="CG188" i="4"/>
  <c r="CF188" i="4"/>
  <c r="CA188" i="4"/>
  <c r="CE188" i="4"/>
  <c r="BY188" i="4"/>
  <c r="BP212" i="4"/>
  <c r="BQ212" i="4"/>
  <c r="BS212" i="4"/>
  <c r="BR212" i="4"/>
  <c r="BV212" i="4"/>
  <c r="BU212" i="4"/>
  <c r="CB212" i="4"/>
  <c r="CD212" i="4"/>
  <c r="BZ212" i="4"/>
  <c r="CC212" i="4"/>
  <c r="CF212" i="4"/>
  <c r="CG212" i="4"/>
  <c r="CA212" i="4"/>
  <c r="BX212" i="4"/>
  <c r="BW212" i="4"/>
  <c r="BT212" i="4"/>
  <c r="CE212" i="4"/>
  <c r="BY212" i="4"/>
  <c r="BR236" i="4"/>
  <c r="BP236" i="4"/>
  <c r="BX236" i="4"/>
  <c r="BQ236" i="4"/>
  <c r="CG236" i="4"/>
  <c r="BV236" i="4"/>
  <c r="BW236" i="4"/>
  <c r="CC236" i="4"/>
  <c r="BT236" i="4"/>
  <c r="BU236" i="4"/>
  <c r="CE236" i="4"/>
  <c r="CA236" i="4"/>
  <c r="BZ236" i="4"/>
  <c r="BY236" i="4"/>
  <c r="CD236" i="4"/>
  <c r="CB236" i="4"/>
  <c r="BS236" i="4"/>
  <c r="CF236" i="4"/>
  <c r="BS260" i="4"/>
  <c r="BQ260" i="4"/>
  <c r="BP260" i="4"/>
  <c r="BX260" i="4"/>
  <c r="BU260" i="4"/>
  <c r="BR260" i="4"/>
  <c r="BV260" i="4"/>
  <c r="CB260" i="4"/>
  <c r="CD260" i="4"/>
  <c r="BW260" i="4"/>
  <c r="CE260" i="4"/>
  <c r="BT260" i="4"/>
  <c r="BZ260" i="4"/>
  <c r="CG260" i="4"/>
  <c r="CF260" i="4"/>
  <c r="CA260" i="4"/>
  <c r="BY260" i="4"/>
  <c r="CC260" i="4"/>
  <c r="BS284" i="4"/>
  <c r="BQ284" i="4"/>
  <c r="BR284" i="4"/>
  <c r="BP284" i="4"/>
  <c r="BW284" i="4"/>
  <c r="BU284" i="4"/>
  <c r="BX284" i="4"/>
  <c r="BZ284" i="4"/>
  <c r="BT284" i="4"/>
  <c r="BY284" i="4"/>
  <c r="CG284" i="4"/>
  <c r="BV284" i="4"/>
  <c r="CC284" i="4"/>
  <c r="CD284" i="4"/>
  <c r="CB284" i="4"/>
  <c r="CA284" i="4"/>
  <c r="CE284" i="4"/>
  <c r="CF284" i="4"/>
  <c r="BQ308" i="4"/>
  <c r="BP308" i="4"/>
  <c r="BR308" i="4"/>
  <c r="BS308" i="4"/>
  <c r="BW308" i="4"/>
  <c r="BX308" i="4"/>
  <c r="BY308" i="4"/>
  <c r="CA308" i="4"/>
  <c r="BZ308" i="4"/>
  <c r="CB308" i="4"/>
  <c r="BT308" i="4"/>
  <c r="BU308" i="4"/>
  <c r="BV308" i="4"/>
  <c r="CC308" i="4"/>
  <c r="CD308" i="4"/>
  <c r="CG308" i="4"/>
  <c r="CF308" i="4"/>
  <c r="CE308" i="4"/>
  <c r="BS332" i="4"/>
  <c r="BP332" i="4"/>
  <c r="BQ332" i="4"/>
  <c r="BR332" i="4"/>
  <c r="BT332" i="4"/>
  <c r="BU332" i="4"/>
  <c r="BX332" i="4"/>
  <c r="BW332" i="4"/>
  <c r="BV332" i="4"/>
  <c r="CA332" i="4"/>
  <c r="BZ332" i="4"/>
  <c r="CD332" i="4"/>
  <c r="CB332" i="4"/>
  <c r="CC332" i="4"/>
  <c r="CG332" i="4"/>
  <c r="CE332" i="4"/>
  <c r="CF332" i="4"/>
  <c r="BY332" i="4"/>
  <c r="BR356" i="4"/>
  <c r="BS356" i="4"/>
  <c r="BP356" i="4"/>
  <c r="BQ356" i="4"/>
  <c r="BX356" i="4"/>
  <c r="BT356" i="4"/>
  <c r="BU356" i="4"/>
  <c r="BW356" i="4"/>
  <c r="BY356" i="4"/>
  <c r="CD356" i="4"/>
  <c r="BZ356" i="4"/>
  <c r="CC356" i="4"/>
  <c r="CA356" i="4"/>
  <c r="BV356" i="4"/>
  <c r="CE356" i="4"/>
  <c r="CG356" i="4"/>
  <c r="CF356" i="4"/>
  <c r="CB356" i="4"/>
  <c r="BS380" i="4"/>
  <c r="BR380" i="4"/>
  <c r="BQ380" i="4"/>
  <c r="BW380" i="4"/>
  <c r="BU380" i="4"/>
  <c r="BV380" i="4"/>
  <c r="BP380" i="4"/>
  <c r="BX380" i="4"/>
  <c r="BT380" i="4"/>
  <c r="CG380" i="4"/>
  <c r="BY380" i="4"/>
  <c r="BZ380" i="4"/>
  <c r="CC380" i="4"/>
  <c r="CE380" i="4"/>
  <c r="CF380" i="4"/>
  <c r="CD380" i="4"/>
  <c r="CA380" i="4"/>
  <c r="CB380" i="4"/>
  <c r="BR404" i="4"/>
  <c r="BP404" i="4"/>
  <c r="BQ404" i="4"/>
  <c r="BS404" i="4"/>
  <c r="BW404" i="4"/>
  <c r="BT404" i="4"/>
  <c r="BV404" i="4"/>
  <c r="BU404" i="4"/>
  <c r="CA404" i="4"/>
  <c r="BY404" i="4"/>
  <c r="BX404" i="4"/>
  <c r="CD404" i="4"/>
  <c r="CC404" i="4"/>
  <c r="CF404" i="4"/>
  <c r="CG404" i="4"/>
  <c r="CE404" i="4"/>
  <c r="BZ404" i="4"/>
  <c r="CB404" i="4"/>
  <c r="BQ428" i="4"/>
  <c r="BP428" i="4"/>
  <c r="BR428" i="4"/>
  <c r="BV428" i="4"/>
  <c r="BS428" i="4"/>
  <c r="BW428" i="4"/>
  <c r="BT428" i="4"/>
  <c r="BX428" i="4"/>
  <c r="CA428" i="4"/>
  <c r="BY428" i="4"/>
  <c r="BZ428" i="4"/>
  <c r="CB428" i="4"/>
  <c r="CD428" i="4"/>
  <c r="CC428" i="4"/>
  <c r="CE428" i="4"/>
  <c r="CG428" i="4"/>
  <c r="BU428" i="4"/>
  <c r="CF428" i="4"/>
  <c r="BQ452" i="4"/>
  <c r="BS452" i="4"/>
  <c r="BP452" i="4"/>
  <c r="BT452" i="4"/>
  <c r="BU452" i="4"/>
  <c r="BR452" i="4"/>
  <c r="BW452" i="4"/>
  <c r="BX452" i="4"/>
  <c r="CD452" i="4"/>
  <c r="BZ452" i="4"/>
  <c r="BY452" i="4"/>
  <c r="CC452" i="4"/>
  <c r="BV452" i="4"/>
  <c r="CE452" i="4"/>
  <c r="CF452" i="4"/>
  <c r="CB452" i="4"/>
  <c r="CG452" i="4"/>
  <c r="CA452" i="4"/>
  <c r="BQ476" i="4"/>
  <c r="BR476" i="4"/>
  <c r="BT476" i="4"/>
  <c r="BS476" i="4"/>
  <c r="BV476" i="4"/>
  <c r="BX476" i="4"/>
  <c r="BW476" i="4"/>
  <c r="BP476" i="4"/>
  <c r="CG476" i="4"/>
  <c r="BZ476" i="4"/>
  <c r="BY476" i="4"/>
  <c r="CC476" i="4"/>
  <c r="CE476" i="4"/>
  <c r="CF476" i="4"/>
  <c r="CB476" i="4"/>
  <c r="CD476" i="4"/>
  <c r="BU476" i="4"/>
  <c r="CA476" i="4"/>
  <c r="BQ500" i="4"/>
  <c r="BR500" i="4"/>
  <c r="BP500" i="4"/>
  <c r="BX500" i="4"/>
  <c r="BW500" i="4"/>
  <c r="BZ500" i="4"/>
  <c r="BU500" i="4"/>
  <c r="BV500" i="4"/>
  <c r="BT500" i="4"/>
  <c r="BS500" i="4"/>
  <c r="CE500" i="4"/>
  <c r="CB500" i="4"/>
  <c r="CD500" i="4"/>
  <c r="BY500" i="4"/>
  <c r="CA500" i="4"/>
  <c r="CF500" i="4"/>
  <c r="CC500" i="4"/>
  <c r="CG500" i="4"/>
  <c r="BW229" i="4"/>
  <c r="BY229" i="4"/>
  <c r="BU229" i="4"/>
  <c r="BT229" i="4"/>
  <c r="BV229" i="4"/>
  <c r="CC229" i="4"/>
  <c r="CE229" i="4"/>
  <c r="CB229" i="4"/>
  <c r="CA229" i="4"/>
  <c r="CD229" i="4"/>
  <c r="BP229" i="4"/>
  <c r="BZ229" i="4"/>
  <c r="CF229" i="4"/>
  <c r="BS229" i="4"/>
  <c r="BX229" i="4"/>
  <c r="CG229" i="4"/>
  <c r="BQ229" i="4"/>
  <c r="BR229" i="4"/>
  <c r="BW445" i="4"/>
  <c r="BV445" i="4"/>
  <c r="BT445" i="4"/>
  <c r="BX445" i="4"/>
  <c r="BU445" i="4"/>
  <c r="BY445" i="4"/>
  <c r="CD445" i="4"/>
  <c r="CB445" i="4"/>
  <c r="CE445" i="4"/>
  <c r="CF445" i="4"/>
  <c r="BZ445" i="4"/>
  <c r="CC445" i="4"/>
  <c r="CA445" i="4"/>
  <c r="BP445" i="4"/>
  <c r="BR445" i="4"/>
  <c r="BS445" i="4"/>
  <c r="BQ445" i="4"/>
  <c r="CG445" i="4"/>
  <c r="CC398" i="4"/>
  <c r="CB398" i="4"/>
  <c r="CD398" i="4"/>
  <c r="CE398" i="4"/>
  <c r="CF398" i="4"/>
  <c r="BZ398" i="4"/>
  <c r="CA398" i="4"/>
  <c r="CG398" i="4"/>
  <c r="BT398" i="4"/>
  <c r="BQ398" i="4"/>
  <c r="BS398" i="4"/>
  <c r="BU398" i="4"/>
  <c r="BY398" i="4"/>
  <c r="BP398" i="4"/>
  <c r="BW398" i="4"/>
  <c r="BR398" i="4"/>
  <c r="BV398" i="4"/>
  <c r="BX398" i="4"/>
  <c r="CF111" i="4"/>
  <c r="CG111" i="4"/>
  <c r="BQ111" i="4"/>
  <c r="BY111" i="4"/>
  <c r="BP111" i="4"/>
  <c r="BU111" i="4"/>
  <c r="BT111" i="4"/>
  <c r="BW111" i="4"/>
  <c r="CC111" i="4"/>
  <c r="BS111" i="4"/>
  <c r="BR111" i="4"/>
  <c r="CB111" i="4"/>
  <c r="BX111" i="4"/>
  <c r="CA111" i="4"/>
  <c r="BZ111" i="4"/>
  <c r="CD111" i="4"/>
  <c r="CE111" i="4"/>
  <c r="BV111" i="4"/>
  <c r="CF375" i="4"/>
  <c r="CG375" i="4"/>
  <c r="BP375" i="4"/>
  <c r="BQ375" i="4"/>
  <c r="BS375" i="4"/>
  <c r="BU375" i="4"/>
  <c r="BY375" i="4"/>
  <c r="BV375" i="4"/>
  <c r="BT375" i="4"/>
  <c r="BX375" i="4"/>
  <c r="CD375" i="4"/>
  <c r="CB375" i="4"/>
  <c r="BW375" i="4"/>
  <c r="CC375" i="4"/>
  <c r="BZ375" i="4"/>
  <c r="BR375" i="4"/>
  <c r="CE375" i="4"/>
  <c r="CA375" i="4"/>
  <c r="BS64" i="4"/>
  <c r="BR64" i="4"/>
  <c r="BU64" i="4"/>
  <c r="BV64" i="4"/>
  <c r="BW64" i="4"/>
  <c r="CA64" i="4"/>
  <c r="CC64" i="4"/>
  <c r="BT64" i="4"/>
  <c r="CB64" i="4"/>
  <c r="CG64" i="4"/>
  <c r="BX64" i="4"/>
  <c r="BY64" i="4"/>
  <c r="CE64" i="4"/>
  <c r="CD64" i="4"/>
  <c r="CF64" i="4"/>
  <c r="BZ64" i="4"/>
  <c r="BP160" i="4"/>
  <c r="BS160" i="4"/>
  <c r="BR160" i="4"/>
  <c r="BQ160" i="4"/>
  <c r="BT160" i="4"/>
  <c r="CA160" i="4"/>
  <c r="CC160" i="4"/>
  <c r="BU160" i="4"/>
  <c r="CB160" i="4"/>
  <c r="BW160" i="4"/>
  <c r="CG160" i="4"/>
  <c r="BX160" i="4"/>
  <c r="BV160" i="4"/>
  <c r="CD160" i="4"/>
  <c r="BZ160" i="4"/>
  <c r="CE160" i="4"/>
  <c r="BY160" i="4"/>
  <c r="CF160" i="4"/>
  <c r="BP280" i="4"/>
  <c r="BQ280" i="4"/>
  <c r="BR280" i="4"/>
  <c r="BS280" i="4"/>
  <c r="BT280" i="4"/>
  <c r="BV280" i="4"/>
  <c r="BU280" i="4"/>
  <c r="BZ280" i="4"/>
  <c r="BY280" i="4"/>
  <c r="CB280" i="4"/>
  <c r="BW280" i="4"/>
  <c r="BX280" i="4"/>
  <c r="CD280" i="4"/>
  <c r="CC280" i="4"/>
  <c r="CA280" i="4"/>
  <c r="CE280" i="4"/>
  <c r="CF280" i="4"/>
  <c r="CG280" i="4"/>
  <c r="BR328" i="4"/>
  <c r="BS328" i="4"/>
  <c r="BP328" i="4"/>
  <c r="BQ328" i="4"/>
  <c r="BW328" i="4"/>
  <c r="BT328" i="4"/>
  <c r="BV328" i="4"/>
  <c r="BX328" i="4"/>
  <c r="BU328" i="4"/>
  <c r="CC328" i="4"/>
  <c r="BZ328" i="4"/>
  <c r="CA328" i="4"/>
  <c r="CD328" i="4"/>
  <c r="CE328" i="4"/>
  <c r="CG328" i="4"/>
  <c r="BY328" i="4"/>
  <c r="CB328" i="4"/>
  <c r="CF328" i="4"/>
  <c r="BP400" i="4"/>
  <c r="BS400" i="4"/>
  <c r="BQ400" i="4"/>
  <c r="BT400" i="4"/>
  <c r="BU400" i="4"/>
  <c r="BR400" i="4"/>
  <c r="BY400" i="4"/>
  <c r="BV400" i="4"/>
  <c r="BX400" i="4"/>
  <c r="CG400" i="4"/>
  <c r="BZ400" i="4"/>
  <c r="CF400" i="4"/>
  <c r="CE400" i="4"/>
  <c r="CB400" i="4"/>
  <c r="CA400" i="4"/>
  <c r="BW400" i="4"/>
  <c r="CC400" i="4"/>
  <c r="CD400" i="4"/>
  <c r="BP448" i="4"/>
  <c r="BR448" i="4"/>
  <c r="BQ448" i="4"/>
  <c r="BW448" i="4"/>
  <c r="BV448" i="4"/>
  <c r="BT448" i="4"/>
  <c r="BU448" i="4"/>
  <c r="BS448" i="4"/>
  <c r="BZ448" i="4"/>
  <c r="BX448" i="4"/>
  <c r="CA448" i="4"/>
  <c r="BY448" i="4"/>
  <c r="CC448" i="4"/>
  <c r="CG448" i="4"/>
  <c r="CE448" i="4"/>
  <c r="CF448" i="4"/>
  <c r="CB448" i="4"/>
  <c r="CD448" i="4"/>
  <c r="BX89" i="4"/>
  <c r="BT89" i="4"/>
  <c r="BW89" i="4"/>
  <c r="BV89" i="4"/>
  <c r="BU89" i="4"/>
  <c r="BY89" i="4"/>
  <c r="CB89" i="4"/>
  <c r="CC89" i="4"/>
  <c r="BZ89" i="4"/>
  <c r="CA89" i="4"/>
  <c r="CD89" i="4"/>
  <c r="BQ89" i="4"/>
  <c r="CE89" i="4"/>
  <c r="BS89" i="4"/>
  <c r="CG89" i="4"/>
  <c r="BR89" i="4"/>
  <c r="BP89" i="4"/>
  <c r="CF89" i="4"/>
  <c r="BX281" i="4"/>
  <c r="BU281" i="4"/>
  <c r="BY281" i="4"/>
  <c r="BT281" i="4"/>
  <c r="CC281" i="4"/>
  <c r="BW281" i="4"/>
  <c r="CB281" i="4"/>
  <c r="BZ281" i="4"/>
  <c r="CD281" i="4"/>
  <c r="CE281" i="4"/>
  <c r="CF281" i="4"/>
  <c r="CA281" i="4"/>
  <c r="BV281" i="4"/>
  <c r="CG281" i="4"/>
  <c r="BR281" i="4"/>
  <c r="BS281" i="4"/>
  <c r="BQ281" i="4"/>
  <c r="BP281" i="4"/>
  <c r="BT473" i="4"/>
  <c r="BY473" i="4"/>
  <c r="BX473" i="4"/>
  <c r="BU473" i="4"/>
  <c r="BW473" i="4"/>
  <c r="CB473" i="4"/>
  <c r="CA473" i="4"/>
  <c r="BZ473" i="4"/>
  <c r="CD473" i="4"/>
  <c r="CF473" i="4"/>
  <c r="CC473" i="4"/>
  <c r="BV473" i="4"/>
  <c r="CE473" i="4"/>
  <c r="BP473" i="4"/>
  <c r="BR473" i="4"/>
  <c r="CG473" i="4"/>
  <c r="BQ473" i="4"/>
  <c r="BS473" i="4"/>
  <c r="BW133" i="4"/>
  <c r="BT133" i="4"/>
  <c r="BU133" i="4"/>
  <c r="BX133" i="4"/>
  <c r="BV133" i="4"/>
  <c r="CA133" i="4"/>
  <c r="BZ133" i="4"/>
  <c r="CD133" i="4"/>
  <c r="CE133" i="4"/>
  <c r="BY133" i="4"/>
  <c r="CC133" i="4"/>
  <c r="CB133" i="4"/>
  <c r="BQ133" i="4"/>
  <c r="BR133" i="4"/>
  <c r="CG133" i="4"/>
  <c r="BS133" i="4"/>
  <c r="CF133" i="4"/>
  <c r="BP133" i="4"/>
  <c r="BU397" i="4"/>
  <c r="BT397" i="4"/>
  <c r="BX397" i="4"/>
  <c r="BW397" i="4"/>
  <c r="BY397" i="4"/>
  <c r="CA397" i="4"/>
  <c r="CC397" i="4"/>
  <c r="CB397" i="4"/>
  <c r="BV397" i="4"/>
  <c r="CD397" i="4"/>
  <c r="BZ397" i="4"/>
  <c r="CF397" i="4"/>
  <c r="CE397" i="4"/>
  <c r="BS397" i="4"/>
  <c r="BQ397" i="4"/>
  <c r="BP397" i="4"/>
  <c r="BR397" i="4"/>
  <c r="CG397" i="4"/>
  <c r="CC182" i="4"/>
  <c r="CA182" i="4"/>
  <c r="BZ182" i="4"/>
  <c r="CD182" i="4"/>
  <c r="CB182" i="4"/>
  <c r="CE182" i="4"/>
  <c r="CG182" i="4"/>
  <c r="BW182" i="4"/>
  <c r="CF182" i="4"/>
  <c r="BS182" i="4"/>
  <c r="BX182" i="4"/>
  <c r="BY182" i="4"/>
  <c r="BT182" i="4"/>
  <c r="BU182" i="4"/>
  <c r="BR182" i="4"/>
  <c r="BV182" i="4"/>
  <c r="BQ182" i="4"/>
  <c r="BP182" i="4"/>
  <c r="BP303" i="4"/>
  <c r="CG303" i="4"/>
  <c r="CF303" i="4"/>
  <c r="BR303" i="4"/>
  <c r="BQ303" i="4"/>
  <c r="BZ303" i="4"/>
  <c r="BS303" i="4"/>
  <c r="BX303" i="4"/>
  <c r="CE303" i="4"/>
  <c r="CB303" i="4"/>
  <c r="CC303" i="4"/>
  <c r="BV303" i="4"/>
  <c r="CD303" i="4"/>
  <c r="BW303" i="4"/>
  <c r="BY303" i="4"/>
  <c r="BT303" i="4"/>
  <c r="BU303" i="4"/>
  <c r="CA303" i="4"/>
  <c r="BQ256" i="4"/>
  <c r="BP256" i="4"/>
  <c r="BV256" i="4"/>
  <c r="BS256" i="4"/>
  <c r="BU256" i="4"/>
  <c r="BW256" i="4"/>
  <c r="BR256" i="4"/>
  <c r="BX256" i="4"/>
  <c r="CC256" i="4"/>
  <c r="BZ256" i="4"/>
  <c r="CB256" i="4"/>
  <c r="CG256" i="4"/>
  <c r="BT256" i="4"/>
  <c r="CD256" i="4"/>
  <c r="CF256" i="4"/>
  <c r="CA256" i="4"/>
  <c r="BY256" i="4"/>
  <c r="CE256" i="4"/>
  <c r="BT65" i="4"/>
  <c r="BX65" i="4"/>
  <c r="BW65" i="4"/>
  <c r="BV65" i="4"/>
  <c r="BY65" i="4"/>
  <c r="BU65" i="4"/>
  <c r="CA65" i="4"/>
  <c r="CC65" i="4"/>
  <c r="BQ65" i="4"/>
  <c r="CG65" i="4"/>
  <c r="CD65" i="4"/>
  <c r="BZ65" i="4"/>
  <c r="CB65" i="4"/>
  <c r="CF65" i="4"/>
  <c r="BR65" i="4"/>
  <c r="CE65" i="4"/>
  <c r="BS65" i="4"/>
  <c r="BP65" i="4"/>
  <c r="BY209" i="4"/>
  <c r="BX209" i="4"/>
  <c r="BT209" i="4"/>
  <c r="BU209" i="4"/>
  <c r="BV209" i="4"/>
  <c r="BW209" i="4"/>
  <c r="CB209" i="4"/>
  <c r="CC209" i="4"/>
  <c r="CA209" i="4"/>
  <c r="BZ209" i="4"/>
  <c r="BS209" i="4"/>
  <c r="CF209" i="4"/>
  <c r="BQ209" i="4"/>
  <c r="BP209" i="4"/>
  <c r="CE209" i="4"/>
  <c r="CG209" i="4"/>
  <c r="BR209" i="4"/>
  <c r="CD209" i="4"/>
  <c r="BX305" i="4"/>
  <c r="BV305" i="4"/>
  <c r="BY305" i="4"/>
  <c r="BW305" i="4"/>
  <c r="BU305" i="4"/>
  <c r="BT305" i="4"/>
  <c r="CD305" i="4"/>
  <c r="CC305" i="4"/>
  <c r="CB305" i="4"/>
  <c r="BZ305" i="4"/>
  <c r="CF305" i="4"/>
  <c r="CA305" i="4"/>
  <c r="CG305" i="4"/>
  <c r="BR305" i="4"/>
  <c r="BS305" i="4"/>
  <c r="BP305" i="4"/>
  <c r="CE305" i="4"/>
  <c r="BQ305" i="4"/>
  <c r="BT425" i="4"/>
  <c r="BX425" i="4"/>
  <c r="BY425" i="4"/>
  <c r="BU425" i="4"/>
  <c r="CD425" i="4"/>
  <c r="CE425" i="4"/>
  <c r="BZ425" i="4"/>
  <c r="CA425" i="4"/>
  <c r="BW425" i="4"/>
  <c r="BV425" i="4"/>
  <c r="CB425" i="4"/>
  <c r="BP425" i="4"/>
  <c r="BR425" i="4"/>
  <c r="BS425" i="4"/>
  <c r="CC425" i="4"/>
  <c r="CG425" i="4"/>
  <c r="BQ425" i="4"/>
  <c r="CF425" i="4"/>
  <c r="BT45" i="4"/>
  <c r="BV45" i="4"/>
  <c r="BU45" i="4"/>
  <c r="BY45" i="4"/>
  <c r="BX45" i="4"/>
  <c r="CC45" i="4"/>
  <c r="CF45" i="4"/>
  <c r="BW45" i="4"/>
  <c r="CB45" i="4"/>
  <c r="BZ45" i="4"/>
  <c r="CD45" i="4"/>
  <c r="CG45" i="4"/>
  <c r="CA45" i="4"/>
  <c r="CE45" i="4"/>
  <c r="BR45" i="4"/>
  <c r="BS45" i="4"/>
  <c r="BT117" i="4"/>
  <c r="BV117" i="4"/>
  <c r="BY117" i="4"/>
  <c r="BU117" i="4"/>
  <c r="CC117" i="4"/>
  <c r="BW117" i="4"/>
  <c r="CB117" i="4"/>
  <c r="BX117" i="4"/>
  <c r="BQ117" i="4"/>
  <c r="CG117" i="4"/>
  <c r="CD117" i="4"/>
  <c r="CE117" i="4"/>
  <c r="BR117" i="4"/>
  <c r="BS117" i="4"/>
  <c r="CF117" i="4"/>
  <c r="BP117" i="4"/>
  <c r="CA117" i="4"/>
  <c r="BZ117" i="4"/>
  <c r="BW189" i="4"/>
  <c r="BX189" i="4"/>
  <c r="BU189" i="4"/>
  <c r="BV189" i="4"/>
  <c r="BT189" i="4"/>
  <c r="BY189" i="4"/>
  <c r="BZ189" i="4"/>
  <c r="CF189" i="4"/>
  <c r="CB189" i="4"/>
  <c r="CG189" i="4"/>
  <c r="BQ189" i="4"/>
  <c r="CC189" i="4"/>
  <c r="BP189" i="4"/>
  <c r="CE189" i="4"/>
  <c r="BS189" i="4"/>
  <c r="CD189" i="4"/>
  <c r="BR189" i="4"/>
  <c r="CA189" i="4"/>
  <c r="BU261" i="4"/>
  <c r="BT261" i="4"/>
  <c r="BY261" i="4"/>
  <c r="BX261" i="4"/>
  <c r="CC261" i="4"/>
  <c r="BV261" i="4"/>
  <c r="BZ261" i="4"/>
  <c r="CA261" i="4"/>
  <c r="CD261" i="4"/>
  <c r="CB261" i="4"/>
  <c r="BW261" i="4"/>
  <c r="CF261" i="4"/>
  <c r="CE261" i="4"/>
  <c r="CG261" i="4"/>
  <c r="BP261" i="4"/>
  <c r="BQ261" i="4"/>
  <c r="BR261" i="4"/>
  <c r="BS261" i="4"/>
  <c r="BT333" i="4"/>
  <c r="BY333" i="4"/>
  <c r="BX333" i="4"/>
  <c r="BU333" i="4"/>
  <c r="BW333" i="4"/>
  <c r="CB333" i="4"/>
  <c r="CA333" i="4"/>
  <c r="BZ333" i="4"/>
  <c r="CD333" i="4"/>
  <c r="CF333" i="4"/>
  <c r="BV333" i="4"/>
  <c r="CC333" i="4"/>
  <c r="BP333" i="4"/>
  <c r="CE333" i="4"/>
  <c r="BS333" i="4"/>
  <c r="CG333" i="4"/>
  <c r="BQ333" i="4"/>
  <c r="BR333" i="4"/>
  <c r="BT405" i="4"/>
  <c r="BX405" i="4"/>
  <c r="CD405" i="4"/>
  <c r="CA405" i="4"/>
  <c r="BU405" i="4"/>
  <c r="BV405" i="4"/>
  <c r="BZ405" i="4"/>
  <c r="BW405" i="4"/>
  <c r="BY405" i="4"/>
  <c r="CE405" i="4"/>
  <c r="CG405" i="4"/>
  <c r="CF405" i="4"/>
  <c r="CC405" i="4"/>
  <c r="CB405" i="4"/>
  <c r="BR405" i="4"/>
  <c r="BP405" i="4"/>
  <c r="BS405" i="4"/>
  <c r="BQ405" i="4"/>
  <c r="BT477" i="4"/>
  <c r="BU477" i="4"/>
  <c r="BY477" i="4"/>
  <c r="BW477" i="4"/>
  <c r="BV477" i="4"/>
  <c r="CD477" i="4"/>
  <c r="CC477" i="4"/>
  <c r="BZ477" i="4"/>
  <c r="CA477" i="4"/>
  <c r="CB477" i="4"/>
  <c r="BX477" i="4"/>
  <c r="CF477" i="4"/>
  <c r="CE477" i="4"/>
  <c r="CG477" i="4"/>
  <c r="BP477" i="4"/>
  <c r="BR477" i="4"/>
  <c r="BQ477" i="4"/>
  <c r="BS477" i="4"/>
  <c r="CC46" i="4"/>
  <c r="BZ46" i="4"/>
  <c r="CD46" i="4"/>
  <c r="CB46" i="4"/>
  <c r="CA46" i="4"/>
  <c r="CE46" i="4"/>
  <c r="CF46" i="4"/>
  <c r="BU46" i="4"/>
  <c r="BV46" i="4"/>
  <c r="BR46" i="4"/>
  <c r="BS46" i="4"/>
  <c r="BW46" i="4"/>
  <c r="BT46" i="4"/>
  <c r="BX46" i="4"/>
  <c r="CG46" i="4"/>
  <c r="BY46" i="4"/>
  <c r="CD94" i="4"/>
  <c r="CC94" i="4"/>
  <c r="CE94" i="4"/>
  <c r="CA94" i="4"/>
  <c r="CB94" i="4"/>
  <c r="BZ94" i="4"/>
  <c r="CF94" i="4"/>
  <c r="CG94" i="4"/>
  <c r="BP94" i="4"/>
  <c r="BV94" i="4"/>
  <c r="BW94" i="4"/>
  <c r="BS94" i="4"/>
  <c r="BX94" i="4"/>
  <c r="BT94" i="4"/>
  <c r="BU94" i="4"/>
  <c r="BR94" i="4"/>
  <c r="BY94" i="4"/>
  <c r="BQ94" i="4"/>
  <c r="CE190" i="4"/>
  <c r="BZ190" i="4"/>
  <c r="CC190" i="4"/>
  <c r="CB190" i="4"/>
  <c r="CA190" i="4"/>
  <c r="BP190" i="4"/>
  <c r="CD190" i="4"/>
  <c r="BV190" i="4"/>
  <c r="CF190" i="4"/>
  <c r="BW190" i="4"/>
  <c r="BQ190" i="4"/>
  <c r="BX190" i="4"/>
  <c r="BR190" i="4"/>
  <c r="BU190" i="4"/>
  <c r="BY190" i="4"/>
  <c r="BT190" i="4"/>
  <c r="BS190" i="4"/>
  <c r="CG190" i="4"/>
  <c r="CB262" i="4"/>
  <c r="CE262" i="4"/>
  <c r="CA262" i="4"/>
  <c r="CC262" i="4"/>
  <c r="CD262" i="4"/>
  <c r="CF262" i="4"/>
  <c r="BZ262" i="4"/>
  <c r="BP262" i="4"/>
  <c r="BR262" i="4"/>
  <c r="BQ262" i="4"/>
  <c r="CG262" i="4"/>
  <c r="BS262" i="4"/>
  <c r="BU262" i="4"/>
  <c r="BV262" i="4"/>
  <c r="BW262" i="4"/>
  <c r="BY262" i="4"/>
  <c r="BX262" i="4"/>
  <c r="BT262" i="4"/>
  <c r="CC310" i="4"/>
  <c r="CE310" i="4"/>
  <c r="CA310" i="4"/>
  <c r="CD310" i="4"/>
  <c r="CB310" i="4"/>
  <c r="BZ310" i="4"/>
  <c r="CF310" i="4"/>
  <c r="BP310" i="4"/>
  <c r="CG310" i="4"/>
  <c r="BS310" i="4"/>
  <c r="BQ310" i="4"/>
  <c r="BX310" i="4"/>
  <c r="BR310" i="4"/>
  <c r="BU310" i="4"/>
  <c r="BW310" i="4"/>
  <c r="BT310" i="4"/>
  <c r="BY310" i="4"/>
  <c r="BV310" i="4"/>
  <c r="CA358" i="4"/>
  <c r="CE358" i="4"/>
  <c r="CD358" i="4"/>
  <c r="CC358" i="4"/>
  <c r="BZ358" i="4"/>
  <c r="CB358" i="4"/>
  <c r="CG358" i="4"/>
  <c r="CF358" i="4"/>
  <c r="BR358" i="4"/>
  <c r="BS358" i="4"/>
  <c r="BU358" i="4"/>
  <c r="BW358" i="4"/>
  <c r="BT358" i="4"/>
  <c r="BY358" i="4"/>
  <c r="BQ358" i="4"/>
  <c r="BP358" i="4"/>
  <c r="BV358" i="4"/>
  <c r="BX358" i="4"/>
  <c r="CB406" i="4"/>
  <c r="BZ406" i="4"/>
  <c r="CE406" i="4"/>
  <c r="CD406" i="4"/>
  <c r="CA406" i="4"/>
  <c r="CG406" i="4"/>
  <c r="CC406" i="4"/>
  <c r="CF406" i="4"/>
  <c r="BS406" i="4"/>
  <c r="BR406" i="4"/>
  <c r="BQ406" i="4"/>
  <c r="BX406" i="4"/>
  <c r="BV406" i="4"/>
  <c r="BT406" i="4"/>
  <c r="BU406" i="4"/>
  <c r="BP406" i="4"/>
  <c r="BW406" i="4"/>
  <c r="BY406" i="4"/>
  <c r="CC478" i="4"/>
  <c r="BZ478" i="4"/>
  <c r="CE478" i="4"/>
  <c r="CB478" i="4"/>
  <c r="CD478" i="4"/>
  <c r="CA478" i="4"/>
  <c r="BU478" i="4"/>
  <c r="BV478" i="4"/>
  <c r="CF478" i="4"/>
  <c r="BP478" i="4"/>
  <c r="BQ478" i="4"/>
  <c r="BS478" i="4"/>
  <c r="CG478" i="4"/>
  <c r="BT478" i="4"/>
  <c r="BX478" i="4"/>
  <c r="BW478" i="4"/>
  <c r="BR478" i="4"/>
  <c r="BY478" i="4"/>
  <c r="CG167" i="4"/>
  <c r="CF167" i="4"/>
  <c r="BP167" i="4"/>
  <c r="BQ167" i="4"/>
  <c r="BR167" i="4"/>
  <c r="CB167" i="4"/>
  <c r="BU167" i="4"/>
  <c r="CE167" i="4"/>
  <c r="CA167" i="4"/>
  <c r="BX167" i="4"/>
  <c r="CC167" i="4"/>
  <c r="CD167" i="4"/>
  <c r="BS167" i="4"/>
  <c r="BV167" i="4"/>
  <c r="BT167" i="4"/>
  <c r="BW167" i="4"/>
  <c r="BZ167" i="4"/>
  <c r="BY167" i="4"/>
  <c r="CF287" i="4"/>
  <c r="CG287" i="4"/>
  <c r="BP287" i="4"/>
  <c r="BR287" i="4"/>
  <c r="BQ287" i="4"/>
  <c r="BU287" i="4"/>
  <c r="BV287" i="4"/>
  <c r="BY287" i="4"/>
  <c r="CE287" i="4"/>
  <c r="BT287" i="4"/>
  <c r="CB287" i="4"/>
  <c r="CC287" i="4"/>
  <c r="BW287" i="4"/>
  <c r="CA287" i="4"/>
  <c r="BS287" i="4"/>
  <c r="BX287" i="4"/>
  <c r="CD287" i="4"/>
  <c r="BZ287" i="4"/>
  <c r="CF359" i="4"/>
  <c r="CG359" i="4"/>
  <c r="BP359" i="4"/>
  <c r="BS359" i="4"/>
  <c r="BR359" i="4"/>
  <c r="BW359" i="4"/>
  <c r="BV359" i="4"/>
  <c r="CD359" i="4"/>
  <c r="BU359" i="4"/>
  <c r="BQ359" i="4"/>
  <c r="BY359" i="4"/>
  <c r="CA359" i="4"/>
  <c r="CC359" i="4"/>
  <c r="BZ359" i="4"/>
  <c r="CE359" i="4"/>
  <c r="BX359" i="4"/>
  <c r="CB359" i="4"/>
  <c r="BT359" i="4"/>
  <c r="CF455" i="4"/>
  <c r="CG455" i="4"/>
  <c r="BP455" i="4"/>
  <c r="BR455" i="4"/>
  <c r="BS455" i="4"/>
  <c r="BQ455" i="4"/>
  <c r="BW455" i="4"/>
  <c r="BT455" i="4"/>
  <c r="BV455" i="4"/>
  <c r="CD455" i="4"/>
  <c r="CC455" i="4"/>
  <c r="BY455" i="4"/>
  <c r="BX455" i="4"/>
  <c r="CA455" i="4"/>
  <c r="CE455" i="4"/>
  <c r="BZ455" i="4"/>
  <c r="CB455" i="4"/>
  <c r="BU455" i="4"/>
  <c r="BV181" i="4"/>
  <c r="BT181" i="4"/>
  <c r="BW181" i="4"/>
  <c r="BY181" i="4"/>
  <c r="BU181" i="4"/>
  <c r="CD181" i="4"/>
  <c r="BX181" i="4"/>
  <c r="CA181" i="4"/>
  <c r="CC181" i="4"/>
  <c r="CB181" i="4"/>
  <c r="BQ181" i="4"/>
  <c r="CG181" i="4"/>
  <c r="CF181" i="4"/>
  <c r="BR181" i="4"/>
  <c r="BZ181" i="4"/>
  <c r="BS181" i="4"/>
  <c r="CE181" i="4"/>
  <c r="BP181" i="4"/>
  <c r="CE206" i="4"/>
  <c r="BZ206" i="4"/>
  <c r="CD206" i="4"/>
  <c r="CC206" i="4"/>
  <c r="CA206" i="4"/>
  <c r="CB206" i="4"/>
  <c r="CF206" i="4"/>
  <c r="BU206" i="4"/>
  <c r="BQ206" i="4"/>
  <c r="BP206" i="4"/>
  <c r="BR206" i="4"/>
  <c r="CG206" i="4"/>
  <c r="BW206" i="4"/>
  <c r="BS206" i="4"/>
  <c r="BX206" i="4"/>
  <c r="BY206" i="4"/>
  <c r="BT206" i="4"/>
  <c r="BV206" i="4"/>
  <c r="BZ422" i="4"/>
  <c r="CD422" i="4"/>
  <c r="CC422" i="4"/>
  <c r="CA422" i="4"/>
  <c r="CE422" i="4"/>
  <c r="CB422" i="4"/>
  <c r="CG422" i="4"/>
  <c r="BR422" i="4"/>
  <c r="BU422" i="4"/>
  <c r="CF422" i="4"/>
  <c r="BT422" i="4"/>
  <c r="BW422" i="4"/>
  <c r="BP422" i="4"/>
  <c r="BY422" i="4"/>
  <c r="BV422" i="4"/>
  <c r="BS422" i="4"/>
  <c r="BX422" i="4"/>
  <c r="BQ422" i="4"/>
  <c r="CG279" i="4"/>
  <c r="BR279" i="4"/>
  <c r="CF279" i="4"/>
  <c r="BQ279" i="4"/>
  <c r="BT279" i="4"/>
  <c r="BP279" i="4"/>
  <c r="BU279" i="4"/>
  <c r="BS279" i="4"/>
  <c r="BY279" i="4"/>
  <c r="CC279" i="4"/>
  <c r="BW279" i="4"/>
  <c r="BZ279" i="4"/>
  <c r="CA279" i="4"/>
  <c r="CD279" i="4"/>
  <c r="BX279" i="4"/>
  <c r="CB279" i="4"/>
  <c r="CE279" i="4"/>
  <c r="BV279" i="4"/>
  <c r="BS112" i="4"/>
  <c r="BQ112" i="4"/>
  <c r="BP112" i="4"/>
  <c r="BR112" i="4"/>
  <c r="BX112" i="4"/>
  <c r="CB112" i="4"/>
  <c r="CD112" i="4"/>
  <c r="CE112" i="4"/>
  <c r="CG112" i="4"/>
  <c r="BZ112" i="4"/>
  <c r="BT112" i="4"/>
  <c r="BU112" i="4"/>
  <c r="CA112" i="4"/>
  <c r="BY112" i="4"/>
  <c r="CC112" i="4"/>
  <c r="BV112" i="4"/>
  <c r="BW112" i="4"/>
  <c r="CF112" i="4"/>
  <c r="BS232" i="4"/>
  <c r="BQ232" i="4"/>
  <c r="BR232" i="4"/>
  <c r="BX232" i="4"/>
  <c r="BP232" i="4"/>
  <c r="BV232" i="4"/>
  <c r="BW232" i="4"/>
  <c r="CF232" i="4"/>
  <c r="CC232" i="4"/>
  <c r="BU232" i="4"/>
  <c r="BT232" i="4"/>
  <c r="CD232" i="4"/>
  <c r="CA232" i="4"/>
  <c r="CE232" i="4"/>
  <c r="CB232" i="4"/>
  <c r="BZ232" i="4"/>
  <c r="CG232" i="4"/>
  <c r="BY232" i="4"/>
  <c r="BQ376" i="4"/>
  <c r="BP376" i="4"/>
  <c r="BR376" i="4"/>
  <c r="BS376" i="4"/>
  <c r="BX376" i="4"/>
  <c r="BU376" i="4"/>
  <c r="BY376" i="4"/>
  <c r="BV376" i="4"/>
  <c r="BW376" i="4"/>
  <c r="CB376" i="4"/>
  <c r="BT376" i="4"/>
  <c r="CD376" i="4"/>
  <c r="CA376" i="4"/>
  <c r="CF376" i="4"/>
  <c r="CG376" i="4"/>
  <c r="CE376" i="4"/>
  <c r="CC376" i="4"/>
  <c r="BZ376" i="4"/>
  <c r="BP496" i="4"/>
  <c r="BQ496" i="4"/>
  <c r="BS496" i="4"/>
  <c r="BV496" i="4"/>
  <c r="BR496" i="4"/>
  <c r="BW496" i="4"/>
  <c r="BU496" i="4"/>
  <c r="BT496" i="4"/>
  <c r="BZ496" i="4"/>
  <c r="BX496" i="4"/>
  <c r="CB496" i="4"/>
  <c r="BY496" i="4"/>
  <c r="CA496" i="4"/>
  <c r="CC496" i="4"/>
  <c r="CG496" i="4"/>
  <c r="CD496" i="4"/>
  <c r="CF496" i="4"/>
  <c r="CE496" i="4"/>
  <c r="BT113" i="4"/>
  <c r="BY113" i="4"/>
  <c r="BV113" i="4"/>
  <c r="BW113" i="4"/>
  <c r="BU113" i="4"/>
  <c r="BZ113" i="4"/>
  <c r="BX113" i="4"/>
  <c r="CA113" i="4"/>
  <c r="CD113" i="4"/>
  <c r="CB113" i="4"/>
  <c r="CG113" i="4"/>
  <c r="BQ113" i="4"/>
  <c r="CC113" i="4"/>
  <c r="BS113" i="4"/>
  <c r="BP113" i="4"/>
  <c r="CE113" i="4"/>
  <c r="BR113" i="4"/>
  <c r="CF113" i="4"/>
  <c r="BT377" i="4"/>
  <c r="BV377" i="4"/>
  <c r="BX377" i="4"/>
  <c r="BY377" i="4"/>
  <c r="BU377" i="4"/>
  <c r="CA377" i="4"/>
  <c r="CD377" i="4"/>
  <c r="BZ377" i="4"/>
  <c r="CC377" i="4"/>
  <c r="CF377" i="4"/>
  <c r="CB377" i="4"/>
  <c r="CE377" i="4"/>
  <c r="BW377" i="4"/>
  <c r="CG377" i="4"/>
  <c r="BR377" i="4"/>
  <c r="BP377" i="4"/>
  <c r="BQ377" i="4"/>
  <c r="BS377" i="4"/>
  <c r="BX21" i="4"/>
  <c r="BT21" i="4"/>
  <c r="BV21" i="4"/>
  <c r="BY21" i="4"/>
  <c r="BW21" i="4"/>
  <c r="CC21" i="4"/>
  <c r="CB21" i="4"/>
  <c r="CG21" i="4"/>
  <c r="BU21" i="4"/>
  <c r="CE21" i="4"/>
  <c r="CD21" i="4"/>
  <c r="BR21" i="4"/>
  <c r="BS21" i="4"/>
  <c r="BZ21" i="4"/>
  <c r="CF21" i="4"/>
  <c r="CA21" i="4"/>
  <c r="BV93" i="4"/>
  <c r="BT93" i="4"/>
  <c r="BX93" i="4"/>
  <c r="BY93" i="4"/>
  <c r="BW93" i="4"/>
  <c r="BU93" i="4"/>
  <c r="CB93" i="4"/>
  <c r="CA93" i="4"/>
  <c r="BZ93" i="4"/>
  <c r="CD93" i="4"/>
  <c r="CF93" i="4"/>
  <c r="CG93" i="4"/>
  <c r="CE93" i="4"/>
  <c r="BQ93" i="4"/>
  <c r="BS93" i="4"/>
  <c r="CC93" i="4"/>
  <c r="BP93" i="4"/>
  <c r="BR93" i="4"/>
  <c r="BX165" i="4"/>
  <c r="BY165" i="4"/>
  <c r="BT165" i="4"/>
  <c r="BW165" i="4"/>
  <c r="BV165" i="4"/>
  <c r="BU165" i="4"/>
  <c r="CD165" i="4"/>
  <c r="BZ165" i="4"/>
  <c r="CB165" i="4"/>
  <c r="CA165" i="4"/>
  <c r="CC165" i="4"/>
  <c r="CF165" i="4"/>
  <c r="CE165" i="4"/>
  <c r="BQ165" i="4"/>
  <c r="BR165" i="4"/>
  <c r="BS165" i="4"/>
  <c r="CG165" i="4"/>
  <c r="BP165" i="4"/>
  <c r="BX237" i="4"/>
  <c r="BT237" i="4"/>
  <c r="BU237" i="4"/>
  <c r="BY237" i="4"/>
  <c r="BV237" i="4"/>
  <c r="BW237" i="4"/>
  <c r="CC237" i="4"/>
  <c r="BZ237" i="4"/>
  <c r="CD237" i="4"/>
  <c r="CA237" i="4"/>
  <c r="BQ237" i="4"/>
  <c r="CB237" i="4"/>
  <c r="BP237" i="4"/>
  <c r="CF237" i="4"/>
  <c r="CE237" i="4"/>
  <c r="BS237" i="4"/>
  <c r="CG237" i="4"/>
  <c r="BR237" i="4"/>
  <c r="BV309" i="4"/>
  <c r="BT309" i="4"/>
  <c r="BX309" i="4"/>
  <c r="BW309" i="4"/>
  <c r="BU309" i="4"/>
  <c r="CC309" i="4"/>
  <c r="BY309" i="4"/>
  <c r="BZ309" i="4"/>
  <c r="CA309" i="4"/>
  <c r="CD309" i="4"/>
  <c r="CF309" i="4"/>
  <c r="CG309" i="4"/>
  <c r="CE309" i="4"/>
  <c r="CB309" i="4"/>
  <c r="BR309" i="4"/>
  <c r="BS309" i="4"/>
  <c r="BQ309" i="4"/>
  <c r="BP309" i="4"/>
  <c r="BV381" i="4"/>
  <c r="BW381" i="4"/>
  <c r="BT381" i="4"/>
  <c r="BX381" i="4"/>
  <c r="BY381" i="4"/>
  <c r="CC381" i="4"/>
  <c r="BZ381" i="4"/>
  <c r="BU381" i="4"/>
  <c r="CB381" i="4"/>
  <c r="CD381" i="4"/>
  <c r="CA381" i="4"/>
  <c r="CF381" i="4"/>
  <c r="CG381" i="4"/>
  <c r="BR381" i="4"/>
  <c r="BS381" i="4"/>
  <c r="BP381" i="4"/>
  <c r="BQ381" i="4"/>
  <c r="CE381" i="4"/>
  <c r="BW453" i="4"/>
  <c r="BU453" i="4"/>
  <c r="BV453" i="4"/>
  <c r="BT453" i="4"/>
  <c r="BX453" i="4"/>
  <c r="BY453" i="4"/>
  <c r="CA453" i="4"/>
  <c r="BZ453" i="4"/>
  <c r="CB453" i="4"/>
  <c r="CC453" i="4"/>
  <c r="CF453" i="4"/>
  <c r="CE453" i="4"/>
  <c r="CD453" i="4"/>
  <c r="BQ453" i="4"/>
  <c r="CG453" i="4"/>
  <c r="BR453" i="4"/>
  <c r="BP453" i="4"/>
  <c r="BS453" i="4"/>
  <c r="BX501" i="4"/>
  <c r="BV501" i="4"/>
  <c r="BY501" i="4"/>
  <c r="BW501" i="4"/>
  <c r="CB501" i="4"/>
  <c r="CD501" i="4"/>
  <c r="BT501" i="4"/>
  <c r="BZ501" i="4"/>
  <c r="CA501" i="4"/>
  <c r="CC501" i="4"/>
  <c r="BU501" i="4"/>
  <c r="CE501" i="4"/>
  <c r="CF501" i="4"/>
  <c r="BR501" i="4"/>
  <c r="CG501" i="4"/>
  <c r="BP501" i="4"/>
  <c r="BQ501" i="4"/>
  <c r="BS501" i="4"/>
  <c r="CE166" i="4"/>
  <c r="CC166" i="4"/>
  <c r="BZ166" i="4"/>
  <c r="CD166" i="4"/>
  <c r="CB166" i="4"/>
  <c r="CF166" i="4"/>
  <c r="CA166" i="4"/>
  <c r="BT166" i="4"/>
  <c r="CG166" i="4"/>
  <c r="BP166" i="4"/>
  <c r="BR166" i="4"/>
  <c r="BW166" i="4"/>
  <c r="BX166" i="4"/>
  <c r="BS166" i="4"/>
  <c r="BQ166" i="4"/>
  <c r="BY166" i="4"/>
  <c r="BU166" i="4"/>
  <c r="BV166" i="4"/>
  <c r="CG47" i="4"/>
  <c r="CF47" i="4"/>
  <c r="BR47" i="4"/>
  <c r="BY47" i="4"/>
  <c r="BU47" i="4"/>
  <c r="BW47" i="4"/>
  <c r="BX47" i="4"/>
  <c r="CC47" i="4"/>
  <c r="BV47" i="4"/>
  <c r="BZ47" i="4"/>
  <c r="CA47" i="4"/>
  <c r="BS47" i="4"/>
  <c r="CD47" i="4"/>
  <c r="CB47" i="4"/>
  <c r="CE47" i="4"/>
  <c r="BT47" i="4"/>
  <c r="CF119" i="4"/>
  <c r="CG119" i="4"/>
  <c r="BP119" i="4"/>
  <c r="BQ119" i="4"/>
  <c r="BS119" i="4"/>
  <c r="BW119" i="4"/>
  <c r="BV119" i="4"/>
  <c r="BR119" i="4"/>
  <c r="CE119" i="4"/>
  <c r="BY119" i="4"/>
  <c r="BX119" i="4"/>
  <c r="CB119" i="4"/>
  <c r="BU119" i="4"/>
  <c r="CD119" i="4"/>
  <c r="CA119" i="4"/>
  <c r="BT119" i="4"/>
  <c r="BZ119" i="4"/>
  <c r="CC119" i="4"/>
  <c r="CG215" i="4"/>
  <c r="CF215" i="4"/>
  <c r="BR215" i="4"/>
  <c r="BQ215" i="4"/>
  <c r="BP215" i="4"/>
  <c r="BW215" i="4"/>
  <c r="BX215" i="4"/>
  <c r="BS215" i="4"/>
  <c r="BZ215" i="4"/>
  <c r="CA215" i="4"/>
  <c r="BU215" i="4"/>
  <c r="BV215" i="4"/>
  <c r="CC215" i="4"/>
  <c r="CB215" i="4"/>
  <c r="CD215" i="4"/>
  <c r="CE215" i="4"/>
  <c r="BT215" i="4"/>
  <c r="BY215" i="4"/>
  <c r="CF311" i="4"/>
  <c r="BP311" i="4"/>
  <c r="CG311" i="4"/>
  <c r="BR311" i="4"/>
  <c r="BS311" i="4"/>
  <c r="BT311" i="4"/>
  <c r="BU311" i="4"/>
  <c r="BQ311" i="4"/>
  <c r="BY311" i="4"/>
  <c r="CC311" i="4"/>
  <c r="BW311" i="4"/>
  <c r="BZ311" i="4"/>
  <c r="CA311" i="4"/>
  <c r="CD311" i="4"/>
  <c r="BV311" i="4"/>
  <c r="CE311" i="4"/>
  <c r="BX311" i="4"/>
  <c r="CB311" i="4"/>
  <c r="CF407" i="4"/>
  <c r="CG407" i="4"/>
  <c r="BT407" i="4"/>
  <c r="BR407" i="4"/>
  <c r="BQ407" i="4"/>
  <c r="BP407" i="4"/>
  <c r="BU407" i="4"/>
  <c r="BY407" i="4"/>
  <c r="BW407" i="4"/>
  <c r="CD407" i="4"/>
  <c r="CB407" i="4"/>
  <c r="BZ407" i="4"/>
  <c r="CA407" i="4"/>
  <c r="CC407" i="4"/>
  <c r="BX407" i="4"/>
  <c r="BV407" i="4"/>
  <c r="BS407" i="4"/>
  <c r="CE407" i="4"/>
  <c r="BR24" i="4"/>
  <c r="BS24" i="4"/>
  <c r="BV24" i="4"/>
  <c r="BU24" i="4"/>
  <c r="BZ24" i="4"/>
  <c r="BX24" i="4"/>
  <c r="CF24" i="4"/>
  <c r="CA24" i="4"/>
  <c r="BY24" i="4"/>
  <c r="CD24" i="4"/>
  <c r="CG24" i="4"/>
  <c r="CB24" i="4"/>
  <c r="CC24" i="4"/>
  <c r="BW24" i="4"/>
  <c r="BT24" i="4"/>
  <c r="CE24" i="4"/>
  <c r="BQ48" i="4"/>
  <c r="BR48" i="4"/>
  <c r="BS48" i="4"/>
  <c r="BT48" i="4"/>
  <c r="BV48" i="4"/>
  <c r="BU48" i="4"/>
  <c r="CB48" i="4"/>
  <c r="CD48" i="4"/>
  <c r="CE48" i="4"/>
  <c r="CG48" i="4"/>
  <c r="CA48" i="4"/>
  <c r="CC48" i="4"/>
  <c r="BZ48" i="4"/>
  <c r="CF48" i="4"/>
  <c r="BX48" i="4"/>
  <c r="BW48" i="4"/>
  <c r="BY48" i="4"/>
  <c r="BS72" i="4"/>
  <c r="BP72" i="4"/>
  <c r="BQ72" i="4"/>
  <c r="BT72" i="4"/>
  <c r="BR72" i="4"/>
  <c r="CF72" i="4"/>
  <c r="CC72" i="4"/>
  <c r="BZ72" i="4"/>
  <c r="BW72" i="4"/>
  <c r="BU72" i="4"/>
  <c r="BX72" i="4"/>
  <c r="BV72" i="4"/>
  <c r="CE72" i="4"/>
  <c r="CB72" i="4"/>
  <c r="CD72" i="4"/>
  <c r="CA72" i="4"/>
  <c r="BY72" i="4"/>
  <c r="CG72" i="4"/>
  <c r="BQ96" i="4"/>
  <c r="BP96" i="4"/>
  <c r="BX96" i="4"/>
  <c r="BR96" i="4"/>
  <c r="BT96" i="4"/>
  <c r="BW96" i="4"/>
  <c r="CA96" i="4"/>
  <c r="CC96" i="4"/>
  <c r="BV96" i="4"/>
  <c r="CB96" i="4"/>
  <c r="CG96" i="4"/>
  <c r="BY96" i="4"/>
  <c r="BS96" i="4"/>
  <c r="BZ96" i="4"/>
  <c r="CF96" i="4"/>
  <c r="BU96" i="4"/>
  <c r="CD96" i="4"/>
  <c r="CE96" i="4"/>
  <c r="BQ120" i="4"/>
  <c r="BS120" i="4"/>
  <c r="BP120" i="4"/>
  <c r="BW120" i="4"/>
  <c r="BT120" i="4"/>
  <c r="BR120" i="4"/>
  <c r="BZ120" i="4"/>
  <c r="BX120" i="4"/>
  <c r="BY120" i="4"/>
  <c r="BU120" i="4"/>
  <c r="CF120" i="4"/>
  <c r="CA120" i="4"/>
  <c r="CB120" i="4"/>
  <c r="CE120" i="4"/>
  <c r="CD120" i="4"/>
  <c r="CC120" i="4"/>
  <c r="CG120" i="4"/>
  <c r="BV120" i="4"/>
  <c r="BS144" i="4"/>
  <c r="BR144" i="4"/>
  <c r="BU144" i="4"/>
  <c r="BQ144" i="4"/>
  <c r="BV144" i="4"/>
  <c r="CB144" i="4"/>
  <c r="CD144" i="4"/>
  <c r="CE144" i="4"/>
  <c r="CG144" i="4"/>
  <c r="BY144" i="4"/>
  <c r="CA144" i="4"/>
  <c r="CC144" i="4"/>
  <c r="BW144" i="4"/>
  <c r="BX144" i="4"/>
  <c r="BP144" i="4"/>
  <c r="BT144" i="4"/>
  <c r="BZ144" i="4"/>
  <c r="CF144" i="4"/>
  <c r="BQ168" i="4"/>
  <c r="BP168" i="4"/>
  <c r="BR168" i="4"/>
  <c r="BS168" i="4"/>
  <c r="BU168" i="4"/>
  <c r="BV168" i="4"/>
  <c r="BX168" i="4"/>
  <c r="BT168" i="4"/>
  <c r="CF168" i="4"/>
  <c r="CC168" i="4"/>
  <c r="BY168" i="4"/>
  <c r="CA168" i="4"/>
  <c r="CG168" i="4"/>
  <c r="BW168" i="4"/>
  <c r="CD168" i="4"/>
  <c r="BZ168" i="4"/>
  <c r="CB168" i="4"/>
  <c r="CE168" i="4"/>
  <c r="BS192" i="4"/>
  <c r="BR192" i="4"/>
  <c r="BQ192" i="4"/>
  <c r="BP192" i="4"/>
  <c r="BX192" i="4"/>
  <c r="BT192" i="4"/>
  <c r="CA192" i="4"/>
  <c r="CC192" i="4"/>
  <c r="BW192" i="4"/>
  <c r="CB192" i="4"/>
  <c r="BV192" i="4"/>
  <c r="CG192" i="4"/>
  <c r="CE192" i="4"/>
  <c r="BU192" i="4"/>
  <c r="BZ192" i="4"/>
  <c r="CD192" i="4"/>
  <c r="CF192" i="4"/>
  <c r="BY192" i="4"/>
  <c r="BQ216" i="4"/>
  <c r="BR216" i="4"/>
  <c r="BP216" i="4"/>
  <c r="BV216" i="4"/>
  <c r="BW216" i="4"/>
  <c r="BX216" i="4"/>
  <c r="BZ216" i="4"/>
  <c r="CF216" i="4"/>
  <c r="BU216" i="4"/>
  <c r="CC216" i="4"/>
  <c r="CD216" i="4"/>
  <c r="CG216" i="4"/>
  <c r="BT216" i="4"/>
  <c r="CB216" i="4"/>
  <c r="BY216" i="4"/>
  <c r="BS216" i="4"/>
  <c r="CA216" i="4"/>
  <c r="CE216" i="4"/>
  <c r="BQ240" i="4"/>
  <c r="BX240" i="4"/>
  <c r="BP240" i="4"/>
  <c r="BS240" i="4"/>
  <c r="BW240" i="4"/>
  <c r="BR240" i="4"/>
  <c r="CB240" i="4"/>
  <c r="CD240" i="4"/>
  <c r="BT240" i="4"/>
  <c r="CE240" i="4"/>
  <c r="CG240" i="4"/>
  <c r="BV240" i="4"/>
  <c r="BZ240" i="4"/>
  <c r="CC240" i="4"/>
  <c r="BU240" i="4"/>
  <c r="CF240" i="4"/>
  <c r="BY240" i="4"/>
  <c r="CA240" i="4"/>
  <c r="BR264" i="4"/>
  <c r="BX264" i="4"/>
  <c r="BU264" i="4"/>
  <c r="BQ264" i="4"/>
  <c r="BP264" i="4"/>
  <c r="CC264" i="4"/>
  <c r="BV264" i="4"/>
  <c r="BW264" i="4"/>
  <c r="BS264" i="4"/>
  <c r="CE264" i="4"/>
  <c r="BT264" i="4"/>
  <c r="BY264" i="4"/>
  <c r="CA264" i="4"/>
  <c r="BZ264" i="4"/>
  <c r="CB264" i="4"/>
  <c r="CD264" i="4"/>
  <c r="CF264" i="4"/>
  <c r="CG264" i="4"/>
  <c r="BS288" i="4"/>
  <c r="BR288" i="4"/>
  <c r="BQ288" i="4"/>
  <c r="BP288" i="4"/>
  <c r="BX288" i="4"/>
  <c r="BU288" i="4"/>
  <c r="BT288" i="4"/>
  <c r="BV288" i="4"/>
  <c r="BW288" i="4"/>
  <c r="CA288" i="4"/>
  <c r="BY288" i="4"/>
  <c r="CD288" i="4"/>
  <c r="CB288" i="4"/>
  <c r="CC288" i="4"/>
  <c r="CG288" i="4"/>
  <c r="CF288" i="4"/>
  <c r="CE288" i="4"/>
  <c r="BZ288" i="4"/>
  <c r="BS312" i="4"/>
  <c r="BQ312" i="4"/>
  <c r="BU312" i="4"/>
  <c r="BP312" i="4"/>
  <c r="BR312" i="4"/>
  <c r="BZ312" i="4"/>
  <c r="BT312" i="4"/>
  <c r="BW312" i="4"/>
  <c r="BV312" i="4"/>
  <c r="CB312" i="4"/>
  <c r="BX312" i="4"/>
  <c r="CD312" i="4"/>
  <c r="BY312" i="4"/>
  <c r="CA312" i="4"/>
  <c r="CC312" i="4"/>
  <c r="CE312" i="4"/>
  <c r="CF312" i="4"/>
  <c r="CG312" i="4"/>
  <c r="BS336" i="4"/>
  <c r="BP336" i="4"/>
  <c r="BQ336" i="4"/>
  <c r="BR336" i="4"/>
  <c r="BT336" i="4"/>
  <c r="BW336" i="4"/>
  <c r="BX336" i="4"/>
  <c r="BU336" i="4"/>
  <c r="BY336" i="4"/>
  <c r="CG336" i="4"/>
  <c r="BZ336" i="4"/>
  <c r="BV336" i="4"/>
  <c r="CD336" i="4"/>
  <c r="CB336" i="4"/>
  <c r="CA336" i="4"/>
  <c r="CC336" i="4"/>
  <c r="CE336" i="4"/>
  <c r="CF336" i="4"/>
  <c r="BS360" i="4"/>
  <c r="BQ360" i="4"/>
  <c r="BP360" i="4"/>
  <c r="BX360" i="4"/>
  <c r="BU360" i="4"/>
  <c r="BR360" i="4"/>
  <c r="BT360" i="4"/>
  <c r="BW360" i="4"/>
  <c r="BY360" i="4"/>
  <c r="BV360" i="4"/>
  <c r="BZ360" i="4"/>
  <c r="CC360" i="4"/>
  <c r="CA360" i="4"/>
  <c r="CE360" i="4"/>
  <c r="CG360" i="4"/>
  <c r="CF360" i="4"/>
  <c r="CD360" i="4"/>
  <c r="CB360" i="4"/>
  <c r="BS384" i="4"/>
  <c r="BR384" i="4"/>
  <c r="BQ384" i="4"/>
  <c r="BU384" i="4"/>
  <c r="BP384" i="4"/>
  <c r="BX384" i="4"/>
  <c r="BT384" i="4"/>
  <c r="BV384" i="4"/>
  <c r="BW384" i="4"/>
  <c r="CA384" i="4"/>
  <c r="BY384" i="4"/>
  <c r="CG384" i="4"/>
  <c r="CB384" i="4"/>
  <c r="BZ384" i="4"/>
  <c r="CD384" i="4"/>
  <c r="CF384" i="4"/>
  <c r="CE384" i="4"/>
  <c r="CC384" i="4"/>
  <c r="BP408" i="4"/>
  <c r="BQ408" i="4"/>
  <c r="BR408" i="4"/>
  <c r="BS408" i="4"/>
  <c r="BW408" i="4"/>
  <c r="BT408" i="4"/>
  <c r="BU408" i="4"/>
  <c r="BX408" i="4"/>
  <c r="BZ408" i="4"/>
  <c r="BV408" i="4"/>
  <c r="BY408" i="4"/>
  <c r="CD408" i="4"/>
  <c r="CA408" i="4"/>
  <c r="CC408" i="4"/>
  <c r="CE408" i="4"/>
  <c r="CG408" i="4"/>
  <c r="CF408" i="4"/>
  <c r="CB408" i="4"/>
  <c r="BR432" i="4"/>
  <c r="BP432" i="4"/>
  <c r="BS432" i="4"/>
  <c r="BQ432" i="4"/>
  <c r="BU432" i="4"/>
  <c r="BT432" i="4"/>
  <c r="BW432" i="4"/>
  <c r="BY432" i="4"/>
  <c r="BX432" i="4"/>
  <c r="BZ432" i="4"/>
  <c r="CG432" i="4"/>
  <c r="CC432" i="4"/>
  <c r="BV432" i="4"/>
  <c r="CE432" i="4"/>
  <c r="CB432" i="4"/>
  <c r="CA432" i="4"/>
  <c r="CD432" i="4"/>
  <c r="CF432" i="4"/>
  <c r="BS456" i="4"/>
  <c r="BR456" i="4"/>
  <c r="BQ456" i="4"/>
  <c r="BP456" i="4"/>
  <c r="BV456" i="4"/>
  <c r="BU456" i="4"/>
  <c r="BX456" i="4"/>
  <c r="CC456" i="4"/>
  <c r="BT456" i="4"/>
  <c r="BW456" i="4"/>
  <c r="BZ456" i="4"/>
  <c r="CA456" i="4"/>
  <c r="CB456" i="4"/>
  <c r="BY456" i="4"/>
  <c r="CF456" i="4"/>
  <c r="CE456" i="4"/>
  <c r="CD456" i="4"/>
  <c r="CG456" i="4"/>
  <c r="BS480" i="4"/>
  <c r="BP480" i="4"/>
  <c r="BQ480" i="4"/>
  <c r="BR480" i="4"/>
  <c r="BX480" i="4"/>
  <c r="BV480" i="4"/>
  <c r="BU480" i="4"/>
  <c r="BT480" i="4"/>
  <c r="BY480" i="4"/>
  <c r="BZ480" i="4"/>
  <c r="BW480" i="4"/>
  <c r="CG480" i="4"/>
  <c r="CE480" i="4"/>
  <c r="CF480" i="4"/>
  <c r="CB480" i="4"/>
  <c r="CC480" i="4"/>
  <c r="CA480" i="4"/>
  <c r="CD480" i="4"/>
  <c r="BX277" i="4"/>
  <c r="BV277" i="4"/>
  <c r="BU277" i="4"/>
  <c r="BT277" i="4"/>
  <c r="CA277" i="4"/>
  <c r="BY277" i="4"/>
  <c r="BW277" i="4"/>
  <c r="BZ277" i="4"/>
  <c r="CD277" i="4"/>
  <c r="CE277" i="4"/>
  <c r="CB277" i="4"/>
  <c r="CC277" i="4"/>
  <c r="CG277" i="4"/>
  <c r="CF277" i="4"/>
  <c r="BR277" i="4"/>
  <c r="BS277" i="4"/>
  <c r="BQ277" i="4"/>
  <c r="BP277" i="4"/>
  <c r="CE326" i="4"/>
  <c r="CB326" i="4"/>
  <c r="BZ326" i="4"/>
  <c r="CC326" i="4"/>
  <c r="CA326" i="4"/>
  <c r="CG326" i="4"/>
  <c r="CF326" i="4"/>
  <c r="CD326" i="4"/>
  <c r="BR326" i="4"/>
  <c r="BQ326" i="4"/>
  <c r="BW326" i="4"/>
  <c r="BS326" i="4"/>
  <c r="BU326" i="4"/>
  <c r="BT326" i="4"/>
  <c r="BV326" i="4"/>
  <c r="BP326" i="4"/>
  <c r="BX326" i="4"/>
  <c r="BY326" i="4"/>
  <c r="CF207" i="4"/>
  <c r="BY207" i="4"/>
  <c r="BQ207" i="4"/>
  <c r="BR207" i="4"/>
  <c r="BU207" i="4"/>
  <c r="CG207" i="4"/>
  <c r="BW207" i="4"/>
  <c r="BP207" i="4"/>
  <c r="BV207" i="4"/>
  <c r="CC207" i="4"/>
  <c r="BT207" i="4"/>
  <c r="BS207" i="4"/>
  <c r="CB207" i="4"/>
  <c r="CA207" i="4"/>
  <c r="CD207" i="4"/>
  <c r="BX207" i="4"/>
  <c r="CE207" i="4"/>
  <c r="BZ207" i="4"/>
  <c r="BY185" i="4"/>
  <c r="BV185" i="4"/>
  <c r="BX185" i="4"/>
  <c r="BW185" i="4"/>
  <c r="BT185" i="4"/>
  <c r="CA185" i="4"/>
  <c r="CD185" i="4"/>
  <c r="BU185" i="4"/>
  <c r="BP185" i="4"/>
  <c r="CC185" i="4"/>
  <c r="BS185" i="4"/>
  <c r="CB185" i="4"/>
  <c r="CE185" i="4"/>
  <c r="BR185" i="4"/>
  <c r="CG185" i="4"/>
  <c r="CF185" i="4"/>
  <c r="BZ185" i="4"/>
  <c r="BQ185" i="4"/>
  <c r="BX329" i="4"/>
  <c r="BT329" i="4"/>
  <c r="BW329" i="4"/>
  <c r="BV329" i="4"/>
  <c r="BU329" i="4"/>
  <c r="CC329" i="4"/>
  <c r="BY329" i="4"/>
  <c r="CA329" i="4"/>
  <c r="CB329" i="4"/>
  <c r="BQ329" i="4"/>
  <c r="CE329" i="4"/>
  <c r="CF329" i="4"/>
  <c r="CD329" i="4"/>
  <c r="BR329" i="4"/>
  <c r="BS329" i="4"/>
  <c r="BZ329" i="4"/>
  <c r="CG329" i="4"/>
  <c r="BP329" i="4"/>
  <c r="BW449" i="4"/>
  <c r="BT449" i="4"/>
  <c r="BZ449" i="4"/>
  <c r="BX449" i="4"/>
  <c r="BY449" i="4"/>
  <c r="BV449" i="4"/>
  <c r="BU449" i="4"/>
  <c r="CC449" i="4"/>
  <c r="CE449" i="4"/>
  <c r="CB449" i="4"/>
  <c r="CD449" i="4"/>
  <c r="CF449" i="4"/>
  <c r="BS449" i="4"/>
  <c r="CA449" i="4"/>
  <c r="BR449" i="4"/>
  <c r="CG449" i="4"/>
  <c r="BQ449" i="4"/>
  <c r="BP449" i="4"/>
  <c r="BV69" i="4"/>
  <c r="BU69" i="4"/>
  <c r="BY69" i="4"/>
  <c r="BT69" i="4"/>
  <c r="BX69" i="4"/>
  <c r="CC69" i="4"/>
  <c r="CF69" i="4"/>
  <c r="BZ69" i="4"/>
  <c r="BP69" i="4"/>
  <c r="CE69" i="4"/>
  <c r="BW69" i="4"/>
  <c r="CD69" i="4"/>
  <c r="BR69" i="4"/>
  <c r="CB69" i="4"/>
  <c r="BS69" i="4"/>
  <c r="CA69" i="4"/>
  <c r="BQ69" i="4"/>
  <c r="CG69" i="4"/>
  <c r="BT141" i="4"/>
  <c r="BW141" i="4"/>
  <c r="BY141" i="4"/>
  <c r="BU141" i="4"/>
  <c r="BV141" i="4"/>
  <c r="BX141" i="4"/>
  <c r="CD141" i="4"/>
  <c r="BZ141" i="4"/>
  <c r="CF141" i="4"/>
  <c r="CA141" i="4"/>
  <c r="CB141" i="4"/>
  <c r="CG141" i="4"/>
  <c r="CC141" i="4"/>
  <c r="CE141" i="4"/>
  <c r="BR141" i="4"/>
  <c r="BQ141" i="4"/>
  <c r="BP141" i="4"/>
  <c r="BS141" i="4"/>
  <c r="BW213" i="4"/>
  <c r="BT213" i="4"/>
  <c r="BY213" i="4"/>
  <c r="BU213" i="4"/>
  <c r="BV213" i="4"/>
  <c r="BZ213" i="4"/>
  <c r="BX213" i="4"/>
  <c r="CC213" i="4"/>
  <c r="CF213" i="4"/>
  <c r="CA213" i="4"/>
  <c r="CE213" i="4"/>
  <c r="BP213" i="4"/>
  <c r="CG213" i="4"/>
  <c r="CD213" i="4"/>
  <c r="CB213" i="4"/>
  <c r="BR213" i="4"/>
  <c r="BS213" i="4"/>
  <c r="BQ213" i="4"/>
  <c r="BU285" i="4"/>
  <c r="BW285" i="4"/>
  <c r="BT285" i="4"/>
  <c r="CA285" i="4"/>
  <c r="BV285" i="4"/>
  <c r="CC285" i="4"/>
  <c r="BX285" i="4"/>
  <c r="CE285" i="4"/>
  <c r="BZ285" i="4"/>
  <c r="BY285" i="4"/>
  <c r="CD285" i="4"/>
  <c r="CB285" i="4"/>
  <c r="BP285" i="4"/>
  <c r="CF285" i="4"/>
  <c r="CG285" i="4"/>
  <c r="BR285" i="4"/>
  <c r="BS285" i="4"/>
  <c r="BQ285" i="4"/>
  <c r="BV357" i="4"/>
  <c r="BT357" i="4"/>
  <c r="BY357" i="4"/>
  <c r="BX357" i="4"/>
  <c r="BW357" i="4"/>
  <c r="CC357" i="4"/>
  <c r="BZ357" i="4"/>
  <c r="CD357" i="4"/>
  <c r="CB357" i="4"/>
  <c r="CA357" i="4"/>
  <c r="BU357" i="4"/>
  <c r="CF357" i="4"/>
  <c r="CE357" i="4"/>
  <c r="CG357" i="4"/>
  <c r="BP357" i="4"/>
  <c r="BQ357" i="4"/>
  <c r="BR357" i="4"/>
  <c r="BS357" i="4"/>
  <c r="BX429" i="4"/>
  <c r="BV429" i="4"/>
  <c r="BT429" i="4"/>
  <c r="BU429" i="4"/>
  <c r="CC429" i="4"/>
  <c r="BY429" i="4"/>
  <c r="BW429" i="4"/>
  <c r="BZ429" i="4"/>
  <c r="CA429" i="4"/>
  <c r="CD429" i="4"/>
  <c r="CB429" i="4"/>
  <c r="CF429" i="4"/>
  <c r="CE429" i="4"/>
  <c r="CG429" i="4"/>
  <c r="BS429" i="4"/>
  <c r="BQ429" i="4"/>
  <c r="BP429" i="4"/>
  <c r="BR429" i="4"/>
  <c r="BZ22" i="4"/>
  <c r="CA22" i="4"/>
  <c r="CE22" i="4"/>
  <c r="CB22" i="4"/>
  <c r="CC22" i="4"/>
  <c r="CD22" i="4"/>
  <c r="CG22" i="4"/>
  <c r="BW22" i="4"/>
  <c r="BX22" i="4"/>
  <c r="CF22" i="4"/>
  <c r="BR22" i="4"/>
  <c r="BY22" i="4"/>
  <c r="BV22" i="4"/>
  <c r="BU22" i="4"/>
  <c r="BS22" i="4"/>
  <c r="BT22" i="4"/>
  <c r="BZ118" i="4"/>
  <c r="CB118" i="4"/>
  <c r="CC118" i="4"/>
  <c r="CA118" i="4"/>
  <c r="CD118" i="4"/>
  <c r="CG118" i="4"/>
  <c r="CF118" i="4"/>
  <c r="CE118" i="4"/>
  <c r="BW118" i="4"/>
  <c r="BQ118" i="4"/>
  <c r="BX118" i="4"/>
  <c r="BP118" i="4"/>
  <c r="BY118" i="4"/>
  <c r="BS118" i="4"/>
  <c r="BR118" i="4"/>
  <c r="BV118" i="4"/>
  <c r="BU118" i="4"/>
  <c r="BT118" i="4"/>
  <c r="CD214" i="4"/>
  <c r="CA214" i="4"/>
  <c r="CC214" i="4"/>
  <c r="CB214" i="4"/>
  <c r="CE214" i="4"/>
  <c r="CG214" i="4"/>
  <c r="BZ214" i="4"/>
  <c r="CF214" i="4"/>
  <c r="BR214" i="4"/>
  <c r="BT214" i="4"/>
  <c r="BU214" i="4"/>
  <c r="BY214" i="4"/>
  <c r="BP214" i="4"/>
  <c r="BW214" i="4"/>
  <c r="BV214" i="4"/>
  <c r="BX214" i="4"/>
  <c r="BQ214" i="4"/>
  <c r="BS214" i="4"/>
  <c r="BZ286" i="4"/>
  <c r="CC286" i="4"/>
  <c r="CA286" i="4"/>
  <c r="CD286" i="4"/>
  <c r="CF286" i="4"/>
  <c r="CB286" i="4"/>
  <c r="CE286" i="4"/>
  <c r="CG286" i="4"/>
  <c r="BU286" i="4"/>
  <c r="BV286" i="4"/>
  <c r="BP286" i="4"/>
  <c r="BR286" i="4"/>
  <c r="BQ286" i="4"/>
  <c r="BS286" i="4"/>
  <c r="BW286" i="4"/>
  <c r="BY286" i="4"/>
  <c r="BX286" i="4"/>
  <c r="BT286" i="4"/>
  <c r="CE382" i="4"/>
  <c r="BZ382" i="4"/>
  <c r="CB382" i="4"/>
  <c r="CA382" i="4"/>
  <c r="CD382" i="4"/>
  <c r="CC382" i="4"/>
  <c r="CG382" i="4"/>
  <c r="CF382" i="4"/>
  <c r="BU382" i="4"/>
  <c r="BV382" i="4"/>
  <c r="BP382" i="4"/>
  <c r="BS382" i="4"/>
  <c r="BR382" i="4"/>
  <c r="BT382" i="4"/>
  <c r="BX382" i="4"/>
  <c r="BW382" i="4"/>
  <c r="BQ382" i="4"/>
  <c r="BY382" i="4"/>
  <c r="CC430" i="4"/>
  <c r="CE430" i="4"/>
  <c r="CA430" i="4"/>
  <c r="CB430" i="4"/>
  <c r="BZ430" i="4"/>
  <c r="CD430" i="4"/>
  <c r="CG430" i="4"/>
  <c r="CF430" i="4"/>
  <c r="BT430" i="4"/>
  <c r="BP430" i="4"/>
  <c r="BY430" i="4"/>
  <c r="BR430" i="4"/>
  <c r="BW430" i="4"/>
  <c r="BQ430" i="4"/>
  <c r="BU430" i="4"/>
  <c r="BV430" i="4"/>
  <c r="BS430" i="4"/>
  <c r="BX430" i="4"/>
  <c r="CF95" i="4"/>
  <c r="CG95" i="4"/>
  <c r="BR95" i="4"/>
  <c r="BQ95" i="4"/>
  <c r="BP95" i="4"/>
  <c r="BW95" i="4"/>
  <c r="BV95" i="4"/>
  <c r="BX95" i="4"/>
  <c r="CB95" i="4"/>
  <c r="BU95" i="4"/>
  <c r="BY95" i="4"/>
  <c r="CD95" i="4"/>
  <c r="BS95" i="4"/>
  <c r="BZ95" i="4"/>
  <c r="CC95" i="4"/>
  <c r="CA95" i="4"/>
  <c r="BT95" i="4"/>
  <c r="CE95" i="4"/>
  <c r="CG191" i="4"/>
  <c r="CF191" i="4"/>
  <c r="BQ191" i="4"/>
  <c r="BP191" i="4"/>
  <c r="BW191" i="4"/>
  <c r="BV191" i="4"/>
  <c r="BX191" i="4"/>
  <c r="CB191" i="4"/>
  <c r="CC191" i="4"/>
  <c r="BU191" i="4"/>
  <c r="BY191" i="4"/>
  <c r="CD191" i="4"/>
  <c r="BR191" i="4"/>
  <c r="BT191" i="4"/>
  <c r="BS191" i="4"/>
  <c r="CA191" i="4"/>
  <c r="BZ191" i="4"/>
  <c r="CE191" i="4"/>
  <c r="CF263" i="4"/>
  <c r="CG263" i="4"/>
  <c r="BR263" i="4"/>
  <c r="BQ263" i="4"/>
  <c r="BS263" i="4"/>
  <c r="BP263" i="4"/>
  <c r="BT263" i="4"/>
  <c r="BW263" i="4"/>
  <c r="CD263" i="4"/>
  <c r="BY263" i="4"/>
  <c r="CB263" i="4"/>
  <c r="CC263" i="4"/>
  <c r="BV263" i="4"/>
  <c r="BX263" i="4"/>
  <c r="CA263" i="4"/>
  <c r="BZ263" i="4"/>
  <c r="BU263" i="4"/>
  <c r="CE263" i="4"/>
  <c r="CF383" i="4"/>
  <c r="CG383" i="4"/>
  <c r="BP383" i="4"/>
  <c r="BT383" i="4"/>
  <c r="BS383" i="4"/>
  <c r="BR383" i="4"/>
  <c r="BQ383" i="4"/>
  <c r="BU383" i="4"/>
  <c r="BV383" i="4"/>
  <c r="BY383" i="4"/>
  <c r="CA383" i="4"/>
  <c r="CE383" i="4"/>
  <c r="BX383" i="4"/>
  <c r="BZ383" i="4"/>
  <c r="CD383" i="4"/>
  <c r="CB383" i="4"/>
  <c r="CC383" i="4"/>
  <c r="BW383" i="4"/>
  <c r="CF479" i="4"/>
  <c r="BP479" i="4"/>
  <c r="CG479" i="4"/>
  <c r="BQ479" i="4"/>
  <c r="BS479" i="4"/>
  <c r="BR479" i="4"/>
  <c r="BV479" i="4"/>
  <c r="BY479" i="4"/>
  <c r="BT479" i="4"/>
  <c r="BU479" i="4"/>
  <c r="CA479" i="4"/>
  <c r="BZ479" i="4"/>
  <c r="CB479" i="4"/>
  <c r="CE479" i="4"/>
  <c r="CD479" i="4"/>
  <c r="BW479" i="4"/>
  <c r="BX479" i="4"/>
  <c r="CC479" i="4"/>
  <c r="BT25" i="4"/>
  <c r="BV25" i="4"/>
  <c r="BY25" i="4"/>
  <c r="BW25" i="4"/>
  <c r="BU25" i="4"/>
  <c r="CB25" i="4"/>
  <c r="BZ25" i="4"/>
  <c r="CD25" i="4"/>
  <c r="CE25" i="4"/>
  <c r="CC25" i="4"/>
  <c r="CA25" i="4"/>
  <c r="CF25" i="4"/>
  <c r="BX25" i="4"/>
  <c r="BS25" i="4"/>
  <c r="CG25" i="4"/>
  <c r="BR25" i="4"/>
  <c r="BW97" i="4"/>
  <c r="BT97" i="4"/>
  <c r="BX97" i="4"/>
  <c r="BV97" i="4"/>
  <c r="CC97" i="4"/>
  <c r="BY97" i="4"/>
  <c r="CA97" i="4"/>
  <c r="CD97" i="4"/>
  <c r="BQ97" i="4"/>
  <c r="CG97" i="4"/>
  <c r="BZ97" i="4"/>
  <c r="BU97" i="4"/>
  <c r="CF97" i="4"/>
  <c r="CE97" i="4"/>
  <c r="BP97" i="4"/>
  <c r="BR97" i="4"/>
  <c r="CB97" i="4"/>
  <c r="BS97" i="4"/>
  <c r="BX145" i="4"/>
  <c r="BT145" i="4"/>
  <c r="BU145" i="4"/>
  <c r="BV145" i="4"/>
  <c r="BW145" i="4"/>
  <c r="BY145" i="4"/>
  <c r="CA145" i="4"/>
  <c r="CD145" i="4"/>
  <c r="CC145" i="4"/>
  <c r="CG145" i="4"/>
  <c r="BS145" i="4"/>
  <c r="CB145" i="4"/>
  <c r="CE145" i="4"/>
  <c r="CF145" i="4"/>
  <c r="BR145" i="4"/>
  <c r="BQ145" i="4"/>
  <c r="BP145" i="4"/>
  <c r="BZ145" i="4"/>
  <c r="BT217" i="4"/>
  <c r="BW217" i="4"/>
  <c r="BX217" i="4"/>
  <c r="BV217" i="4"/>
  <c r="BY217" i="4"/>
  <c r="BU217" i="4"/>
  <c r="CA217" i="4"/>
  <c r="CB217" i="4"/>
  <c r="CE217" i="4"/>
  <c r="CC217" i="4"/>
  <c r="CD217" i="4"/>
  <c r="BZ217" i="4"/>
  <c r="CG217" i="4"/>
  <c r="BQ217" i="4"/>
  <c r="BP217" i="4"/>
  <c r="CF217" i="4"/>
  <c r="BR217" i="4"/>
  <c r="BS217" i="4"/>
  <c r="BV265" i="4"/>
  <c r="BT265" i="4"/>
  <c r="BX265" i="4"/>
  <c r="BW265" i="4"/>
  <c r="BU265" i="4"/>
  <c r="BY265" i="4"/>
  <c r="CB265" i="4"/>
  <c r="CA265" i="4"/>
  <c r="CF265" i="4"/>
  <c r="BQ265" i="4"/>
  <c r="CE265" i="4"/>
  <c r="CD265" i="4"/>
  <c r="BR265" i="4"/>
  <c r="BZ265" i="4"/>
  <c r="BS265" i="4"/>
  <c r="BP265" i="4"/>
  <c r="CC265" i="4"/>
  <c r="CG265" i="4"/>
  <c r="BT337" i="4"/>
  <c r="BX337" i="4"/>
  <c r="BW337" i="4"/>
  <c r="BV337" i="4"/>
  <c r="BZ337" i="4"/>
  <c r="CA337" i="4"/>
  <c r="BU337" i="4"/>
  <c r="CD337" i="4"/>
  <c r="CC337" i="4"/>
  <c r="CB337" i="4"/>
  <c r="CF337" i="4"/>
  <c r="BY337" i="4"/>
  <c r="BR337" i="4"/>
  <c r="BP337" i="4"/>
  <c r="BS337" i="4"/>
  <c r="CG337" i="4"/>
  <c r="CE337" i="4"/>
  <c r="BQ337" i="4"/>
  <c r="BW385" i="4"/>
  <c r="BT385" i="4"/>
  <c r="BU385" i="4"/>
  <c r="BX385" i="4"/>
  <c r="CD385" i="4"/>
  <c r="BY385" i="4"/>
  <c r="BV385" i="4"/>
  <c r="CB385" i="4"/>
  <c r="BZ385" i="4"/>
  <c r="CC385" i="4"/>
  <c r="CA385" i="4"/>
  <c r="CF385" i="4"/>
  <c r="CE385" i="4"/>
  <c r="BS385" i="4"/>
  <c r="CG385" i="4"/>
  <c r="BR385" i="4"/>
  <c r="BQ385" i="4"/>
  <c r="BP385" i="4"/>
  <c r="BV457" i="4"/>
  <c r="BW457" i="4"/>
  <c r="BU457" i="4"/>
  <c r="BX457" i="4"/>
  <c r="BT457" i="4"/>
  <c r="BY457" i="4"/>
  <c r="CA457" i="4"/>
  <c r="CC457" i="4"/>
  <c r="CD457" i="4"/>
  <c r="CF457" i="4"/>
  <c r="CE457" i="4"/>
  <c r="CG457" i="4"/>
  <c r="BP457" i="4"/>
  <c r="CB457" i="4"/>
  <c r="BR457" i="4"/>
  <c r="BZ457" i="4"/>
  <c r="BS457" i="4"/>
  <c r="BQ457" i="4"/>
  <c r="BU37" i="4"/>
  <c r="BT37" i="4"/>
  <c r="BW37" i="4"/>
  <c r="BY37" i="4"/>
  <c r="BX37" i="4"/>
  <c r="BV37" i="4"/>
  <c r="CA37" i="4"/>
  <c r="CC37" i="4"/>
  <c r="CB37" i="4"/>
  <c r="BZ37" i="4"/>
  <c r="CF37" i="4"/>
  <c r="CG37" i="4"/>
  <c r="CE37" i="4"/>
  <c r="BR37" i="4"/>
  <c r="BS37" i="4"/>
  <c r="CD37" i="4"/>
  <c r="BW325" i="4"/>
  <c r="BT325" i="4"/>
  <c r="BX325" i="4"/>
  <c r="BU325" i="4"/>
  <c r="BY325" i="4"/>
  <c r="CB325" i="4"/>
  <c r="BV325" i="4"/>
  <c r="BZ325" i="4"/>
  <c r="CA325" i="4"/>
  <c r="CD325" i="4"/>
  <c r="CE325" i="4"/>
  <c r="CC325" i="4"/>
  <c r="CG325" i="4"/>
  <c r="BQ325" i="4"/>
  <c r="CF325" i="4"/>
  <c r="BR325" i="4"/>
  <c r="BP325" i="4"/>
  <c r="BS325" i="4"/>
  <c r="CD254" i="4"/>
  <c r="BZ254" i="4"/>
  <c r="CA254" i="4"/>
  <c r="CE254" i="4"/>
  <c r="CC254" i="4"/>
  <c r="CB254" i="4"/>
  <c r="CG254" i="4"/>
  <c r="BP254" i="4"/>
  <c r="BR254" i="4"/>
  <c r="BV254" i="4"/>
  <c r="BU254" i="4"/>
  <c r="CF254" i="4"/>
  <c r="BS254" i="4"/>
  <c r="BW254" i="4"/>
  <c r="BX254" i="4"/>
  <c r="BT254" i="4"/>
  <c r="BY254" i="4"/>
  <c r="BQ254" i="4"/>
  <c r="CG159" i="4"/>
  <c r="CF159" i="4"/>
  <c r="BQ159" i="4"/>
  <c r="BW159" i="4"/>
  <c r="BP159" i="4"/>
  <c r="BV159" i="4"/>
  <c r="BX159" i="4"/>
  <c r="BT159" i="4"/>
  <c r="CB159" i="4"/>
  <c r="BZ159" i="4"/>
  <c r="CD159" i="4"/>
  <c r="BR159" i="4"/>
  <c r="BY159" i="4"/>
  <c r="BS159" i="4"/>
  <c r="BU159" i="4"/>
  <c r="CA159" i="4"/>
  <c r="CC159" i="4"/>
  <c r="CE159" i="4"/>
  <c r="CG423" i="4"/>
  <c r="BQ423" i="4"/>
  <c r="CF423" i="4"/>
  <c r="BW423" i="4"/>
  <c r="BV423" i="4"/>
  <c r="BY423" i="4"/>
  <c r="CB423" i="4"/>
  <c r="CD423" i="4"/>
  <c r="CA423" i="4"/>
  <c r="BP423" i="4"/>
  <c r="BS423" i="4"/>
  <c r="BU423" i="4"/>
  <c r="BX423" i="4"/>
  <c r="CC423" i="4"/>
  <c r="BT423" i="4"/>
  <c r="CE423" i="4"/>
  <c r="BZ423" i="4"/>
  <c r="BR423" i="4"/>
  <c r="BR40" i="4"/>
  <c r="BS40" i="4"/>
  <c r="BW40" i="4"/>
  <c r="BU40" i="4"/>
  <c r="BT40" i="4"/>
  <c r="BX40" i="4"/>
  <c r="CF40" i="4"/>
  <c r="CC40" i="4"/>
  <c r="BV40" i="4"/>
  <c r="CG40" i="4"/>
  <c r="CA40" i="4"/>
  <c r="BZ40" i="4"/>
  <c r="CB40" i="4"/>
  <c r="CE40" i="4"/>
  <c r="BY40" i="4"/>
  <c r="CD40" i="4"/>
  <c r="BP184" i="4"/>
  <c r="BQ184" i="4"/>
  <c r="BR184" i="4"/>
  <c r="BU184" i="4"/>
  <c r="BW184" i="4"/>
  <c r="BS184" i="4"/>
  <c r="BV184" i="4"/>
  <c r="BY184" i="4"/>
  <c r="CF184" i="4"/>
  <c r="BX184" i="4"/>
  <c r="BT184" i="4"/>
  <c r="BZ184" i="4"/>
  <c r="CG184" i="4"/>
  <c r="CC184" i="4"/>
  <c r="CD184" i="4"/>
  <c r="CB184" i="4"/>
  <c r="CA184" i="4"/>
  <c r="CE184" i="4"/>
  <c r="BS352" i="4"/>
  <c r="BP352" i="4"/>
  <c r="BQ352" i="4"/>
  <c r="BU352" i="4"/>
  <c r="BX352" i="4"/>
  <c r="BT352" i="4"/>
  <c r="BR352" i="4"/>
  <c r="BV352" i="4"/>
  <c r="BY352" i="4"/>
  <c r="BZ352" i="4"/>
  <c r="BW352" i="4"/>
  <c r="CA352" i="4"/>
  <c r="CE352" i="4"/>
  <c r="CF352" i="4"/>
  <c r="CB352" i="4"/>
  <c r="CC352" i="4"/>
  <c r="CD352" i="4"/>
  <c r="CG352" i="4"/>
  <c r="BT161" i="4"/>
  <c r="BW161" i="4"/>
  <c r="BX161" i="4"/>
  <c r="BV161" i="4"/>
  <c r="BU161" i="4"/>
  <c r="CA161" i="4"/>
  <c r="BY161" i="4"/>
  <c r="CD161" i="4"/>
  <c r="BQ161" i="4"/>
  <c r="CG161" i="4"/>
  <c r="CF161" i="4"/>
  <c r="CE161" i="4"/>
  <c r="CB161" i="4"/>
  <c r="CC161" i="4"/>
  <c r="BZ161" i="4"/>
  <c r="BR161" i="4"/>
  <c r="BP161" i="4"/>
  <c r="BS161" i="4"/>
  <c r="CB70" i="4"/>
  <c r="CC70" i="4"/>
  <c r="BZ70" i="4"/>
  <c r="CA70" i="4"/>
  <c r="CD70" i="4"/>
  <c r="CE70" i="4"/>
  <c r="CF70" i="4"/>
  <c r="BT70" i="4"/>
  <c r="BP70" i="4"/>
  <c r="BR70" i="4"/>
  <c r="BU70" i="4"/>
  <c r="BV70" i="4"/>
  <c r="BS70" i="4"/>
  <c r="BQ70" i="4"/>
  <c r="BX70" i="4"/>
  <c r="CG70" i="4"/>
  <c r="BY70" i="4"/>
  <c r="BW70" i="4"/>
  <c r="BZ142" i="4"/>
  <c r="CE142" i="4"/>
  <c r="CB142" i="4"/>
  <c r="CA142" i="4"/>
  <c r="CC142" i="4"/>
  <c r="CD142" i="4"/>
  <c r="CF142" i="4"/>
  <c r="CG142" i="4"/>
  <c r="BU142" i="4"/>
  <c r="BQ142" i="4"/>
  <c r="BP142" i="4"/>
  <c r="BR142" i="4"/>
  <c r="BT142" i="4"/>
  <c r="BS142" i="4"/>
  <c r="BX142" i="4"/>
  <c r="BW142" i="4"/>
  <c r="BV142" i="4"/>
  <c r="BY142" i="4"/>
  <c r="CA238" i="4"/>
  <c r="CC238" i="4"/>
  <c r="BZ238" i="4"/>
  <c r="CE238" i="4"/>
  <c r="CB238" i="4"/>
  <c r="CF238" i="4"/>
  <c r="CD238" i="4"/>
  <c r="CG238" i="4"/>
  <c r="BU238" i="4"/>
  <c r="BQ238" i="4"/>
  <c r="BP238" i="4"/>
  <c r="BR238" i="4"/>
  <c r="BS238" i="4"/>
  <c r="BW238" i="4"/>
  <c r="BV238" i="4"/>
  <c r="BY238" i="4"/>
  <c r="BT238" i="4"/>
  <c r="BX238" i="4"/>
  <c r="BZ334" i="4"/>
  <c r="CD334" i="4"/>
  <c r="CB334" i="4"/>
  <c r="CA334" i="4"/>
  <c r="CE334" i="4"/>
  <c r="CC334" i="4"/>
  <c r="CF334" i="4"/>
  <c r="CG334" i="4"/>
  <c r="BT334" i="4"/>
  <c r="BP334" i="4"/>
  <c r="BV334" i="4"/>
  <c r="BY334" i="4"/>
  <c r="BQ334" i="4"/>
  <c r="BW334" i="4"/>
  <c r="BR334" i="4"/>
  <c r="BU334" i="4"/>
  <c r="BX334" i="4"/>
  <c r="BS334" i="4"/>
  <c r="CD454" i="4"/>
  <c r="CA454" i="4"/>
  <c r="CC454" i="4"/>
  <c r="BZ454" i="4"/>
  <c r="CE454" i="4"/>
  <c r="CB454" i="4"/>
  <c r="CF454" i="4"/>
  <c r="BR454" i="4"/>
  <c r="CG454" i="4"/>
  <c r="BP454" i="4"/>
  <c r="BW454" i="4"/>
  <c r="BQ454" i="4"/>
  <c r="BV454" i="4"/>
  <c r="BS454" i="4"/>
  <c r="BX454" i="4"/>
  <c r="BU454" i="4"/>
  <c r="BY454" i="4"/>
  <c r="BT454" i="4"/>
  <c r="CF23" i="4"/>
  <c r="CG23" i="4"/>
  <c r="BR23" i="4"/>
  <c r="BU23" i="4"/>
  <c r="BT23" i="4"/>
  <c r="BY23" i="4"/>
  <c r="BS23" i="4"/>
  <c r="CE23" i="4"/>
  <c r="CC23" i="4"/>
  <c r="BV23" i="4"/>
  <c r="CA23" i="4"/>
  <c r="BW23" i="4"/>
  <c r="BZ23" i="4"/>
  <c r="CB23" i="4"/>
  <c r="CD23" i="4"/>
  <c r="BX23" i="4"/>
  <c r="CF71" i="4"/>
  <c r="CG71" i="4"/>
  <c r="BQ71" i="4"/>
  <c r="BS71" i="4"/>
  <c r="BT71" i="4"/>
  <c r="CB71" i="4"/>
  <c r="CE71" i="4"/>
  <c r="CA71" i="4"/>
  <c r="BP71" i="4"/>
  <c r="BY71" i="4"/>
  <c r="BW71" i="4"/>
  <c r="BV71" i="4"/>
  <c r="CD71" i="4"/>
  <c r="BX71" i="4"/>
  <c r="BZ71" i="4"/>
  <c r="CC71" i="4"/>
  <c r="BU71" i="4"/>
  <c r="BR71" i="4"/>
  <c r="CF143" i="4"/>
  <c r="CG143" i="4"/>
  <c r="BR143" i="4"/>
  <c r="BQ143" i="4"/>
  <c r="BP143" i="4"/>
  <c r="BY143" i="4"/>
  <c r="BU143" i="4"/>
  <c r="BW143" i="4"/>
  <c r="BX143" i="4"/>
  <c r="BT143" i="4"/>
  <c r="BS143" i="4"/>
  <c r="BV143" i="4"/>
  <c r="BZ143" i="4"/>
  <c r="CA143" i="4"/>
  <c r="CD143" i="4"/>
  <c r="CC143" i="4"/>
  <c r="CB143" i="4"/>
  <c r="CE143" i="4"/>
  <c r="CG239" i="4"/>
  <c r="CF239" i="4"/>
  <c r="BQ239" i="4"/>
  <c r="BR239" i="4"/>
  <c r="BP239" i="4"/>
  <c r="BY239" i="4"/>
  <c r="BW239" i="4"/>
  <c r="CC239" i="4"/>
  <c r="CA239" i="4"/>
  <c r="CE239" i="4"/>
  <c r="BT239" i="4"/>
  <c r="BX239" i="4"/>
  <c r="BV239" i="4"/>
  <c r="CB239" i="4"/>
  <c r="BS239" i="4"/>
  <c r="CD239" i="4"/>
  <c r="BZ239" i="4"/>
  <c r="BU239" i="4"/>
  <c r="CG335" i="4"/>
  <c r="BQ335" i="4"/>
  <c r="CF335" i="4"/>
  <c r="BR335" i="4"/>
  <c r="BT335" i="4"/>
  <c r="BZ335" i="4"/>
  <c r="BP335" i="4"/>
  <c r="BS335" i="4"/>
  <c r="BV335" i="4"/>
  <c r="CB335" i="4"/>
  <c r="CE335" i="4"/>
  <c r="BU335" i="4"/>
  <c r="BW335" i="4"/>
  <c r="CA335" i="4"/>
  <c r="BY335" i="4"/>
  <c r="BX335" i="4"/>
  <c r="CC335" i="4"/>
  <c r="CD335" i="4"/>
  <c r="CF431" i="4"/>
  <c r="BR431" i="4"/>
  <c r="BP431" i="4"/>
  <c r="CG431" i="4"/>
  <c r="BZ431" i="4"/>
  <c r="BT431" i="4"/>
  <c r="BW431" i="4"/>
  <c r="CA431" i="4"/>
  <c r="BS431" i="4"/>
  <c r="BQ431" i="4"/>
  <c r="BV431" i="4"/>
  <c r="BU431" i="4"/>
  <c r="CE431" i="4"/>
  <c r="BX431" i="4"/>
  <c r="CC431" i="4"/>
  <c r="CD431" i="4"/>
  <c r="CB431" i="4"/>
  <c r="BY431" i="4"/>
  <c r="BX49" i="4"/>
  <c r="BU49" i="4"/>
  <c r="BT49" i="4"/>
  <c r="BV49" i="4"/>
  <c r="BY49" i="4"/>
  <c r="CA49" i="4"/>
  <c r="BW49" i="4"/>
  <c r="CC49" i="4"/>
  <c r="BZ49" i="4"/>
  <c r="CG49" i="4"/>
  <c r="CD49" i="4"/>
  <c r="CB49" i="4"/>
  <c r="BS49" i="4"/>
  <c r="CE49" i="4"/>
  <c r="BR49" i="4"/>
  <c r="CF49" i="4"/>
  <c r="BT73" i="4"/>
  <c r="BW73" i="4"/>
  <c r="BV73" i="4"/>
  <c r="BY73" i="4"/>
  <c r="CB73" i="4"/>
  <c r="CC73" i="4"/>
  <c r="BU73" i="4"/>
  <c r="BX73" i="4"/>
  <c r="BZ73" i="4"/>
  <c r="CG73" i="4"/>
  <c r="CA73" i="4"/>
  <c r="CD73" i="4"/>
  <c r="CE73" i="4"/>
  <c r="BS73" i="4"/>
  <c r="BP73" i="4"/>
  <c r="CF73" i="4"/>
  <c r="BR73" i="4"/>
  <c r="BQ73" i="4"/>
  <c r="BT121" i="4"/>
  <c r="BW121" i="4"/>
  <c r="BV121" i="4"/>
  <c r="BX121" i="4"/>
  <c r="BU121" i="4"/>
  <c r="BY121" i="4"/>
  <c r="CD121" i="4"/>
  <c r="CB121" i="4"/>
  <c r="CC121" i="4"/>
  <c r="BZ121" i="4"/>
  <c r="CA121" i="4"/>
  <c r="CF121" i="4"/>
  <c r="CG121" i="4"/>
  <c r="BS121" i="4"/>
  <c r="CE121" i="4"/>
  <c r="BP121" i="4"/>
  <c r="BR121" i="4"/>
  <c r="BQ121" i="4"/>
  <c r="BX169" i="4"/>
  <c r="BU169" i="4"/>
  <c r="BY169" i="4"/>
  <c r="BV169" i="4"/>
  <c r="BW169" i="4"/>
  <c r="CD169" i="4"/>
  <c r="BZ169" i="4"/>
  <c r="BT169" i="4"/>
  <c r="CE169" i="4"/>
  <c r="CG169" i="4"/>
  <c r="BS169" i="4"/>
  <c r="CA169" i="4"/>
  <c r="CB169" i="4"/>
  <c r="CF169" i="4"/>
  <c r="BQ169" i="4"/>
  <c r="BR169" i="4"/>
  <c r="CC169" i="4"/>
  <c r="BP169" i="4"/>
  <c r="BT193" i="4"/>
  <c r="BU193" i="4"/>
  <c r="BW193" i="4"/>
  <c r="BY193" i="4"/>
  <c r="BV193" i="4"/>
  <c r="BZ193" i="4"/>
  <c r="BX193" i="4"/>
  <c r="CB193" i="4"/>
  <c r="CG193" i="4"/>
  <c r="CC193" i="4"/>
  <c r="CA193" i="4"/>
  <c r="BR193" i="4"/>
  <c r="BP193" i="4"/>
  <c r="CF193" i="4"/>
  <c r="BQ193" i="4"/>
  <c r="BS193" i="4"/>
  <c r="CD193" i="4"/>
  <c r="CE193" i="4"/>
  <c r="BU241" i="4"/>
  <c r="BX241" i="4"/>
  <c r="BW241" i="4"/>
  <c r="BY241" i="4"/>
  <c r="BV241" i="4"/>
  <c r="BT241" i="4"/>
  <c r="CA241" i="4"/>
  <c r="CD241" i="4"/>
  <c r="BZ241" i="4"/>
  <c r="CF241" i="4"/>
  <c r="CC241" i="4"/>
  <c r="CB241" i="4"/>
  <c r="BQ241" i="4"/>
  <c r="BR241" i="4"/>
  <c r="CE241" i="4"/>
  <c r="BS241" i="4"/>
  <c r="BP241" i="4"/>
  <c r="CG241" i="4"/>
  <c r="BV289" i="4"/>
  <c r="BW289" i="4"/>
  <c r="BU289" i="4"/>
  <c r="BY289" i="4"/>
  <c r="BZ289" i="4"/>
  <c r="CC289" i="4"/>
  <c r="CA289" i="4"/>
  <c r="BT289" i="4"/>
  <c r="BX289" i="4"/>
  <c r="CE289" i="4"/>
  <c r="CB289" i="4"/>
  <c r="CD289" i="4"/>
  <c r="BS289" i="4"/>
  <c r="CF289" i="4"/>
  <c r="BQ289" i="4"/>
  <c r="CG289" i="4"/>
  <c r="BP289" i="4"/>
  <c r="BR289" i="4"/>
  <c r="BV313" i="4"/>
  <c r="BT313" i="4"/>
  <c r="BX313" i="4"/>
  <c r="BU313" i="4"/>
  <c r="BW313" i="4"/>
  <c r="CD313" i="4"/>
  <c r="BZ313" i="4"/>
  <c r="CC313" i="4"/>
  <c r="CB313" i="4"/>
  <c r="CA313" i="4"/>
  <c r="BY313" i="4"/>
  <c r="CG313" i="4"/>
  <c r="BQ313" i="4"/>
  <c r="BR313" i="4"/>
  <c r="CE313" i="4"/>
  <c r="BP313" i="4"/>
  <c r="BS313" i="4"/>
  <c r="CF313" i="4"/>
  <c r="BU361" i="4"/>
  <c r="BT361" i="4"/>
  <c r="BX361" i="4"/>
  <c r="BW361" i="4"/>
  <c r="BY361" i="4"/>
  <c r="CA361" i="4"/>
  <c r="BZ361" i="4"/>
  <c r="CC361" i="4"/>
  <c r="CD361" i="4"/>
  <c r="CE361" i="4"/>
  <c r="CB361" i="4"/>
  <c r="BQ361" i="4"/>
  <c r="CF361" i="4"/>
  <c r="BV361" i="4"/>
  <c r="BR361" i="4"/>
  <c r="CG361" i="4"/>
  <c r="BS361" i="4"/>
  <c r="BP361" i="4"/>
  <c r="BX409" i="4"/>
  <c r="BV409" i="4"/>
  <c r="BU409" i="4"/>
  <c r="BT409" i="4"/>
  <c r="CC409" i="4"/>
  <c r="BY409" i="4"/>
  <c r="BZ409" i="4"/>
  <c r="CE409" i="4"/>
  <c r="CF409" i="4"/>
  <c r="BW409" i="4"/>
  <c r="CG409" i="4"/>
  <c r="CD409" i="4"/>
  <c r="CB409" i="4"/>
  <c r="BR409" i="4"/>
  <c r="BP409" i="4"/>
  <c r="CA409" i="4"/>
  <c r="BS409" i="4"/>
  <c r="BQ409" i="4"/>
  <c r="BT433" i="4"/>
  <c r="BX433" i="4"/>
  <c r="BV433" i="4"/>
  <c r="BU433" i="4"/>
  <c r="CB433" i="4"/>
  <c r="BY433" i="4"/>
  <c r="CF433" i="4"/>
  <c r="CA433" i="4"/>
  <c r="BZ433" i="4"/>
  <c r="CD433" i="4"/>
  <c r="CE433" i="4"/>
  <c r="CC433" i="4"/>
  <c r="BW433" i="4"/>
  <c r="BP433" i="4"/>
  <c r="BR433" i="4"/>
  <c r="CG433" i="4"/>
  <c r="BS433" i="4"/>
  <c r="BQ433" i="4"/>
  <c r="BW481" i="4"/>
  <c r="BU481" i="4"/>
  <c r="BY481" i="4"/>
  <c r="BT481" i="4"/>
  <c r="BX481" i="4"/>
  <c r="BV481" i="4"/>
  <c r="CC481" i="4"/>
  <c r="BZ481" i="4"/>
  <c r="CB481" i="4"/>
  <c r="CD481" i="4"/>
  <c r="CE481" i="4"/>
  <c r="CA481" i="4"/>
  <c r="CF481" i="4"/>
  <c r="CG481" i="4"/>
  <c r="BS481" i="4"/>
  <c r="BP481" i="4"/>
  <c r="BR481" i="4"/>
  <c r="BQ481" i="4"/>
  <c r="CC26" i="4"/>
  <c r="BZ26" i="4"/>
  <c r="CF26" i="4"/>
  <c r="CD26" i="4"/>
  <c r="CB26" i="4"/>
  <c r="CG26" i="4"/>
  <c r="CA26" i="4"/>
  <c r="BT26" i="4"/>
  <c r="CE26" i="4"/>
  <c r="BV26" i="4"/>
  <c r="BS26" i="4"/>
  <c r="BY26" i="4"/>
  <c r="BR26" i="4"/>
  <c r="BW26" i="4"/>
  <c r="BU26" i="4"/>
  <c r="BX26" i="4"/>
  <c r="CB50" i="4"/>
  <c r="BZ50" i="4"/>
  <c r="CC50" i="4"/>
  <c r="CD50" i="4"/>
  <c r="CE50" i="4"/>
  <c r="CG50" i="4"/>
  <c r="CA50" i="4"/>
  <c r="BR50" i="4"/>
  <c r="BY50" i="4"/>
  <c r="BW50" i="4"/>
  <c r="BT50" i="4"/>
  <c r="BU50" i="4"/>
  <c r="CF50" i="4"/>
  <c r="BS50" i="4"/>
  <c r="BX50" i="4"/>
  <c r="BV50" i="4"/>
  <c r="CA74" i="4"/>
  <c r="CE74" i="4"/>
  <c r="CB74" i="4"/>
  <c r="BZ74" i="4"/>
  <c r="CC74" i="4"/>
  <c r="CF74" i="4"/>
  <c r="CG74" i="4"/>
  <c r="CD74" i="4"/>
  <c r="BV74" i="4"/>
  <c r="BQ74" i="4"/>
  <c r="BU74" i="4"/>
  <c r="BW74" i="4"/>
  <c r="BS74" i="4"/>
  <c r="BP74" i="4"/>
  <c r="BX74" i="4"/>
  <c r="BR74" i="4"/>
  <c r="BT74" i="4"/>
  <c r="BY74" i="4"/>
  <c r="BZ98" i="4"/>
  <c r="CD98" i="4"/>
  <c r="CE98" i="4"/>
  <c r="CC98" i="4"/>
  <c r="CA98" i="4"/>
  <c r="CB98" i="4"/>
  <c r="BP98" i="4"/>
  <c r="CG98" i="4"/>
  <c r="BU98" i="4"/>
  <c r="CF98" i="4"/>
  <c r="BT98" i="4"/>
  <c r="BV98" i="4"/>
  <c r="BX98" i="4"/>
  <c r="BW98" i="4"/>
  <c r="BR98" i="4"/>
  <c r="BS98" i="4"/>
  <c r="BQ98" i="4"/>
  <c r="BY98" i="4"/>
  <c r="CA122" i="4"/>
  <c r="CD122" i="4"/>
  <c r="CE122" i="4"/>
  <c r="CB122" i="4"/>
  <c r="CC122" i="4"/>
  <c r="BZ122" i="4"/>
  <c r="BP122" i="4"/>
  <c r="BR122" i="4"/>
  <c r="CF122" i="4"/>
  <c r="BT122" i="4"/>
  <c r="CG122" i="4"/>
  <c r="BY122" i="4"/>
  <c r="BS122" i="4"/>
  <c r="BQ122" i="4"/>
  <c r="BX122" i="4"/>
  <c r="BW122" i="4"/>
  <c r="BU122" i="4"/>
  <c r="BV122" i="4"/>
  <c r="CC146" i="4"/>
  <c r="CA146" i="4"/>
  <c r="CB146" i="4"/>
  <c r="BZ146" i="4"/>
  <c r="CF146" i="4"/>
  <c r="CD146" i="4"/>
  <c r="BP146" i="4"/>
  <c r="BR146" i="4"/>
  <c r="CG146" i="4"/>
  <c r="BQ146" i="4"/>
  <c r="CE146" i="4"/>
  <c r="BV146" i="4"/>
  <c r="BY146" i="4"/>
  <c r="BW146" i="4"/>
  <c r="BX146" i="4"/>
  <c r="BS146" i="4"/>
  <c r="BU146" i="4"/>
  <c r="BT146" i="4"/>
  <c r="CE170" i="4"/>
  <c r="CB170" i="4"/>
  <c r="CA170" i="4"/>
  <c r="CG170" i="4"/>
  <c r="CD170" i="4"/>
  <c r="BZ170" i="4"/>
  <c r="CC170" i="4"/>
  <c r="BV170" i="4"/>
  <c r="BQ170" i="4"/>
  <c r="CF170" i="4"/>
  <c r="BU170" i="4"/>
  <c r="BR170" i="4"/>
  <c r="BW170" i="4"/>
  <c r="BX170" i="4"/>
  <c r="BP170" i="4"/>
  <c r="BS170" i="4"/>
  <c r="BT170" i="4"/>
  <c r="BY170" i="4"/>
  <c r="CB194" i="4"/>
  <c r="CD194" i="4"/>
  <c r="BZ194" i="4"/>
  <c r="CC194" i="4"/>
  <c r="CA194" i="4"/>
  <c r="CG194" i="4"/>
  <c r="BP194" i="4"/>
  <c r="BU194" i="4"/>
  <c r="BT194" i="4"/>
  <c r="BS194" i="4"/>
  <c r="BX194" i="4"/>
  <c r="BV194" i="4"/>
  <c r="BR194" i="4"/>
  <c r="BW194" i="4"/>
  <c r="BY194" i="4"/>
  <c r="BQ194" i="4"/>
  <c r="CE194" i="4"/>
  <c r="CF194" i="4"/>
  <c r="BZ218" i="4"/>
  <c r="CE218" i="4"/>
  <c r="CC218" i="4"/>
  <c r="CA218" i="4"/>
  <c r="CB218" i="4"/>
  <c r="BP218" i="4"/>
  <c r="BR218" i="4"/>
  <c r="CD218" i="4"/>
  <c r="BT218" i="4"/>
  <c r="CG218" i="4"/>
  <c r="BQ218" i="4"/>
  <c r="BU218" i="4"/>
  <c r="CF218" i="4"/>
  <c r="BW218" i="4"/>
  <c r="BV218" i="4"/>
  <c r="BX218" i="4"/>
  <c r="BS218" i="4"/>
  <c r="BY218" i="4"/>
  <c r="CD242" i="4"/>
  <c r="CB242" i="4"/>
  <c r="CA242" i="4"/>
  <c r="BZ242" i="4"/>
  <c r="CC242" i="4"/>
  <c r="CE242" i="4"/>
  <c r="CG242" i="4"/>
  <c r="BP242" i="4"/>
  <c r="BR242" i="4"/>
  <c r="BQ242" i="4"/>
  <c r="CF242" i="4"/>
  <c r="BS242" i="4"/>
  <c r="BV242" i="4"/>
  <c r="BT242" i="4"/>
  <c r="BX242" i="4"/>
  <c r="BY242" i="4"/>
  <c r="BU242" i="4"/>
  <c r="BW242" i="4"/>
  <c r="CE266" i="4"/>
  <c r="CC266" i="4"/>
  <c r="BZ266" i="4"/>
  <c r="CA266" i="4"/>
  <c r="CB266" i="4"/>
  <c r="CD266" i="4"/>
  <c r="BQ266" i="4"/>
  <c r="CG266" i="4"/>
  <c r="BS266" i="4"/>
  <c r="BY266" i="4"/>
  <c r="CF266" i="4"/>
  <c r="BV266" i="4"/>
  <c r="BW266" i="4"/>
  <c r="BT266" i="4"/>
  <c r="BP266" i="4"/>
  <c r="BU266" i="4"/>
  <c r="BX266" i="4"/>
  <c r="BR266" i="4"/>
  <c r="CB290" i="4"/>
  <c r="CA290" i="4"/>
  <c r="BZ290" i="4"/>
  <c r="CE290" i="4"/>
  <c r="CD290" i="4"/>
  <c r="CF290" i="4"/>
  <c r="CG290" i="4"/>
  <c r="BS290" i="4"/>
  <c r="CC290" i="4"/>
  <c r="BT290" i="4"/>
  <c r="BR290" i="4"/>
  <c r="BW290" i="4"/>
  <c r="BP290" i="4"/>
  <c r="BQ290" i="4"/>
  <c r="BY290" i="4"/>
  <c r="BX290" i="4"/>
  <c r="BU290" i="4"/>
  <c r="BV290" i="4"/>
  <c r="CA314" i="4"/>
  <c r="CC314" i="4"/>
  <c r="BZ314" i="4"/>
  <c r="CE314" i="4"/>
  <c r="CB314" i="4"/>
  <c r="CF314" i="4"/>
  <c r="CG314" i="4"/>
  <c r="CD314" i="4"/>
  <c r="BR314" i="4"/>
  <c r="BU314" i="4"/>
  <c r="BV314" i="4"/>
  <c r="BQ314" i="4"/>
  <c r="BS314" i="4"/>
  <c r="BT314" i="4"/>
  <c r="BX314" i="4"/>
  <c r="BP314" i="4"/>
  <c r="BW314" i="4"/>
  <c r="BY314" i="4"/>
  <c r="CC338" i="4"/>
  <c r="CA338" i="4"/>
  <c r="BZ338" i="4"/>
  <c r="CD338" i="4"/>
  <c r="CG338" i="4"/>
  <c r="CB338" i="4"/>
  <c r="CE338" i="4"/>
  <c r="CF338" i="4"/>
  <c r="BU338" i="4"/>
  <c r="BR338" i="4"/>
  <c r="BX338" i="4"/>
  <c r="BP338" i="4"/>
  <c r="BV338" i="4"/>
  <c r="BY338" i="4"/>
  <c r="BT338" i="4"/>
  <c r="BQ338" i="4"/>
  <c r="BW338" i="4"/>
  <c r="BS338" i="4"/>
  <c r="BZ362" i="4"/>
  <c r="CB362" i="4"/>
  <c r="CD362" i="4"/>
  <c r="CA362" i="4"/>
  <c r="CG362" i="4"/>
  <c r="CE362" i="4"/>
  <c r="CC362" i="4"/>
  <c r="BP362" i="4"/>
  <c r="CF362" i="4"/>
  <c r="BY362" i="4"/>
  <c r="BS362" i="4"/>
  <c r="BW362" i="4"/>
  <c r="BU362" i="4"/>
  <c r="BT362" i="4"/>
  <c r="BQ362" i="4"/>
  <c r="BR362" i="4"/>
  <c r="BV362" i="4"/>
  <c r="BX362" i="4"/>
  <c r="BZ386" i="4"/>
  <c r="CC386" i="4"/>
  <c r="CB386" i="4"/>
  <c r="CA386" i="4"/>
  <c r="CE386" i="4"/>
  <c r="CF386" i="4"/>
  <c r="CD386" i="4"/>
  <c r="BS386" i="4"/>
  <c r="CG386" i="4"/>
  <c r="BT386" i="4"/>
  <c r="BR386" i="4"/>
  <c r="BP386" i="4"/>
  <c r="BQ386" i="4"/>
  <c r="BU386" i="4"/>
  <c r="BX386" i="4"/>
  <c r="BW386" i="4"/>
  <c r="BY386" i="4"/>
  <c r="BV386" i="4"/>
  <c r="BZ410" i="4"/>
  <c r="CD410" i="4"/>
  <c r="CB410" i="4"/>
  <c r="CF410" i="4"/>
  <c r="CE410" i="4"/>
  <c r="CA410" i="4"/>
  <c r="CC410" i="4"/>
  <c r="CG410" i="4"/>
  <c r="BR410" i="4"/>
  <c r="BU410" i="4"/>
  <c r="BW410" i="4"/>
  <c r="BQ410" i="4"/>
  <c r="BX410" i="4"/>
  <c r="BV410" i="4"/>
  <c r="BP410" i="4"/>
  <c r="BT410" i="4"/>
  <c r="BS410" i="4"/>
  <c r="BY410" i="4"/>
  <c r="CA434" i="4"/>
  <c r="BZ434" i="4"/>
  <c r="CE434" i="4"/>
  <c r="CD434" i="4"/>
  <c r="CB434" i="4"/>
  <c r="CF434" i="4"/>
  <c r="CG434" i="4"/>
  <c r="CC434" i="4"/>
  <c r="BU434" i="4"/>
  <c r="BT434" i="4"/>
  <c r="BS434" i="4"/>
  <c r="BV434" i="4"/>
  <c r="BX434" i="4"/>
  <c r="BP434" i="4"/>
  <c r="BY434" i="4"/>
  <c r="BQ434" i="4"/>
  <c r="BR434" i="4"/>
  <c r="BW434" i="4"/>
  <c r="CB458" i="4"/>
  <c r="BZ458" i="4"/>
  <c r="CE458" i="4"/>
  <c r="CC458" i="4"/>
  <c r="CD458" i="4"/>
  <c r="CA458" i="4"/>
  <c r="CG458" i="4"/>
  <c r="BP458" i="4"/>
  <c r="CF458" i="4"/>
  <c r="BV458" i="4"/>
  <c r="BY458" i="4"/>
  <c r="BW458" i="4"/>
  <c r="BQ458" i="4"/>
  <c r="BU458" i="4"/>
  <c r="BS458" i="4"/>
  <c r="BX458" i="4"/>
  <c r="BR458" i="4"/>
  <c r="BT458" i="4"/>
  <c r="BZ482" i="4"/>
  <c r="CB482" i="4"/>
  <c r="CC482" i="4"/>
  <c r="CE482" i="4"/>
  <c r="CA482" i="4"/>
  <c r="CD482" i="4"/>
  <c r="CF482" i="4"/>
  <c r="BS482" i="4"/>
  <c r="CG482" i="4"/>
  <c r="BT482" i="4"/>
  <c r="BR482" i="4"/>
  <c r="BQ482" i="4"/>
  <c r="BU482" i="4"/>
  <c r="BP482" i="4"/>
  <c r="BY482" i="4"/>
  <c r="BV482" i="4"/>
  <c r="BX482" i="4"/>
  <c r="BW482" i="4"/>
  <c r="BT205" i="4"/>
  <c r="BW205" i="4"/>
  <c r="BU205" i="4"/>
  <c r="BY205" i="4"/>
  <c r="BV205" i="4"/>
  <c r="BZ205" i="4"/>
  <c r="CD205" i="4"/>
  <c r="BX205" i="4"/>
  <c r="CG205" i="4"/>
  <c r="CC205" i="4"/>
  <c r="CB205" i="4"/>
  <c r="CE205" i="4"/>
  <c r="CA205" i="4"/>
  <c r="BQ205" i="4"/>
  <c r="CF205" i="4"/>
  <c r="BS205" i="4"/>
  <c r="BR205" i="4"/>
  <c r="BP205" i="4"/>
  <c r="BV469" i="4"/>
  <c r="BX469" i="4"/>
  <c r="BY469" i="4"/>
  <c r="BU469" i="4"/>
  <c r="CC469" i="4"/>
  <c r="BT469" i="4"/>
  <c r="BW469" i="4"/>
  <c r="BZ469" i="4"/>
  <c r="CA469" i="4"/>
  <c r="CD469" i="4"/>
  <c r="CF469" i="4"/>
  <c r="CE469" i="4"/>
  <c r="CB469" i="4"/>
  <c r="BP469" i="4"/>
  <c r="BR469" i="4"/>
  <c r="BS469" i="4"/>
  <c r="CG469" i="4"/>
  <c r="BQ469" i="4"/>
  <c r="CF231" i="4"/>
  <c r="CG231" i="4"/>
  <c r="BP231" i="4"/>
  <c r="BR231" i="4"/>
  <c r="BQ231" i="4"/>
  <c r="CB231" i="4"/>
  <c r="CE231" i="4"/>
  <c r="BS231" i="4"/>
  <c r="BX231" i="4"/>
  <c r="BW231" i="4"/>
  <c r="BT231" i="4"/>
  <c r="BV231" i="4"/>
  <c r="BZ231" i="4"/>
  <c r="CD231" i="4"/>
  <c r="BY231" i="4"/>
  <c r="CA231" i="4"/>
  <c r="BU231" i="4"/>
  <c r="CC231" i="4"/>
  <c r="CG27" i="4"/>
  <c r="CF27" i="4"/>
  <c r="BV27" i="4"/>
  <c r="BX27" i="4"/>
  <c r="BS27" i="4"/>
  <c r="BT27" i="4"/>
  <c r="CA27" i="4"/>
  <c r="CB27" i="4"/>
  <c r="CE27" i="4"/>
  <c r="BR27" i="4"/>
  <c r="BW27" i="4"/>
  <c r="BZ27" i="4"/>
  <c r="CC27" i="4"/>
  <c r="BY27" i="4"/>
  <c r="BU27" i="4"/>
  <c r="CD27" i="4"/>
  <c r="CF51" i="4"/>
  <c r="BY51" i="4"/>
  <c r="BU51" i="4"/>
  <c r="BW51" i="4"/>
  <c r="CG51" i="4"/>
  <c r="BR51" i="4"/>
  <c r="BX51" i="4"/>
  <c r="CE51" i="4"/>
  <c r="BV51" i="4"/>
  <c r="CC51" i="4"/>
  <c r="BZ51" i="4"/>
  <c r="CA51" i="4"/>
  <c r="BS51" i="4"/>
  <c r="CD51" i="4"/>
  <c r="CB51" i="4"/>
  <c r="BT51" i="4"/>
  <c r="CF75" i="4"/>
  <c r="CG75" i="4"/>
  <c r="BR75" i="4"/>
  <c r="BP75" i="4"/>
  <c r="BU75" i="4"/>
  <c r="BQ75" i="4"/>
  <c r="BW75" i="4"/>
  <c r="BZ75" i="4"/>
  <c r="CC75" i="4"/>
  <c r="CB75" i="4"/>
  <c r="BS75" i="4"/>
  <c r="BY75" i="4"/>
  <c r="BX75" i="4"/>
  <c r="CD75" i="4"/>
  <c r="BV75" i="4"/>
  <c r="CE75" i="4"/>
  <c r="CA75" i="4"/>
  <c r="BT75" i="4"/>
  <c r="CF99" i="4"/>
  <c r="CG99" i="4"/>
  <c r="BP99" i="4"/>
  <c r="BT99" i="4"/>
  <c r="BW99" i="4"/>
  <c r="BS99" i="4"/>
  <c r="BV99" i="4"/>
  <c r="BY99" i="4"/>
  <c r="BQ99" i="4"/>
  <c r="CD99" i="4"/>
  <c r="BZ99" i="4"/>
  <c r="CC99" i="4"/>
  <c r="CA99" i="4"/>
  <c r="CB99" i="4"/>
  <c r="BR99" i="4"/>
  <c r="BX99" i="4"/>
  <c r="BU99" i="4"/>
  <c r="CE99" i="4"/>
  <c r="CF123" i="4"/>
  <c r="CG123" i="4"/>
  <c r="BQ123" i="4"/>
  <c r="BS123" i="4"/>
  <c r="BV123" i="4"/>
  <c r="BX123" i="4"/>
  <c r="BP123" i="4"/>
  <c r="CC123" i="4"/>
  <c r="BT123" i="4"/>
  <c r="BR123" i="4"/>
  <c r="BU123" i="4"/>
  <c r="CE123" i="4"/>
  <c r="BY123" i="4"/>
  <c r="BW123" i="4"/>
  <c r="CA123" i="4"/>
  <c r="BZ123" i="4"/>
  <c r="CB123" i="4"/>
  <c r="CD123" i="4"/>
  <c r="CF147" i="4"/>
  <c r="CG147" i="4"/>
  <c r="BR147" i="4"/>
  <c r="BY147" i="4"/>
  <c r="BQ147" i="4"/>
  <c r="BU147" i="4"/>
  <c r="BT147" i="4"/>
  <c r="BW147" i="4"/>
  <c r="BP147" i="4"/>
  <c r="CB147" i="4"/>
  <c r="CE147" i="4"/>
  <c r="BV147" i="4"/>
  <c r="BS147" i="4"/>
  <c r="CD147" i="4"/>
  <c r="CC147" i="4"/>
  <c r="CA147" i="4"/>
  <c r="BZ147" i="4"/>
  <c r="BX147" i="4"/>
  <c r="CF171" i="4"/>
  <c r="BP171" i="4"/>
  <c r="BQ171" i="4"/>
  <c r="BR171" i="4"/>
  <c r="CG171" i="4"/>
  <c r="BU171" i="4"/>
  <c r="BW171" i="4"/>
  <c r="BS171" i="4"/>
  <c r="BT171" i="4"/>
  <c r="CA171" i="4"/>
  <c r="BX171" i="4"/>
  <c r="CC171" i="4"/>
  <c r="CB171" i="4"/>
  <c r="CE171" i="4"/>
  <c r="BV171" i="4"/>
  <c r="BZ171" i="4"/>
  <c r="BY171" i="4"/>
  <c r="CD171" i="4"/>
  <c r="CF195" i="4"/>
  <c r="CG195" i="4"/>
  <c r="BR195" i="4"/>
  <c r="BP195" i="4"/>
  <c r="BQ195" i="4"/>
  <c r="BW195" i="4"/>
  <c r="BV195" i="4"/>
  <c r="BY195" i="4"/>
  <c r="BU195" i="4"/>
  <c r="BT195" i="4"/>
  <c r="CD195" i="4"/>
  <c r="CB195" i="4"/>
  <c r="CA195" i="4"/>
  <c r="BS195" i="4"/>
  <c r="CC195" i="4"/>
  <c r="CE195" i="4"/>
  <c r="BZ195" i="4"/>
  <c r="BX195" i="4"/>
  <c r="CF219" i="4"/>
  <c r="BR219" i="4"/>
  <c r="BP219" i="4"/>
  <c r="CG219" i="4"/>
  <c r="BV219" i="4"/>
  <c r="BX219" i="4"/>
  <c r="BS219" i="4"/>
  <c r="BT219" i="4"/>
  <c r="BQ219" i="4"/>
  <c r="BW219" i="4"/>
  <c r="BZ219" i="4"/>
  <c r="CA219" i="4"/>
  <c r="CE219" i="4"/>
  <c r="BY219" i="4"/>
  <c r="CC219" i="4"/>
  <c r="BU219" i="4"/>
  <c r="CB219" i="4"/>
  <c r="CD219" i="4"/>
  <c r="CF243" i="4"/>
  <c r="CG243" i="4"/>
  <c r="BQ243" i="4"/>
  <c r="BR243" i="4"/>
  <c r="BY243" i="4"/>
  <c r="BP243" i="4"/>
  <c r="BW243" i="4"/>
  <c r="BZ243" i="4"/>
  <c r="CA243" i="4"/>
  <c r="BS243" i="4"/>
  <c r="BV243" i="4"/>
  <c r="BT243" i="4"/>
  <c r="CD243" i="4"/>
  <c r="BX243" i="4"/>
  <c r="CE243" i="4"/>
  <c r="CB243" i="4"/>
  <c r="CC243" i="4"/>
  <c r="BU243" i="4"/>
  <c r="CF267" i="4"/>
  <c r="CG267" i="4"/>
  <c r="BP267" i="4"/>
  <c r="BQ267" i="4"/>
  <c r="BW267" i="4"/>
  <c r="BT267" i="4"/>
  <c r="BU267" i="4"/>
  <c r="BX267" i="4"/>
  <c r="BS267" i="4"/>
  <c r="BR267" i="4"/>
  <c r="BZ267" i="4"/>
  <c r="BY267" i="4"/>
  <c r="CE267" i="4"/>
  <c r="CB267" i="4"/>
  <c r="CC267" i="4"/>
  <c r="BV267" i="4"/>
  <c r="CA267" i="4"/>
  <c r="CD267" i="4"/>
  <c r="CG291" i="4"/>
  <c r="CF291" i="4"/>
  <c r="BR291" i="4"/>
  <c r="BS291" i="4"/>
  <c r="BP291" i="4"/>
  <c r="BQ291" i="4"/>
  <c r="BY291" i="4"/>
  <c r="BZ291" i="4"/>
  <c r="BT291" i="4"/>
  <c r="BX291" i="4"/>
  <c r="CC291" i="4"/>
  <c r="BV291" i="4"/>
  <c r="BW291" i="4"/>
  <c r="CE291" i="4"/>
  <c r="CA291" i="4"/>
  <c r="BU291" i="4"/>
  <c r="CB291" i="4"/>
  <c r="CD291" i="4"/>
  <c r="CF315" i="4"/>
  <c r="BQ315" i="4"/>
  <c r="BP315" i="4"/>
  <c r="BR315" i="4"/>
  <c r="CG315" i="4"/>
  <c r="BW315" i="4"/>
  <c r="BS315" i="4"/>
  <c r="BU315" i="4"/>
  <c r="BY315" i="4"/>
  <c r="CA315" i="4"/>
  <c r="BZ315" i="4"/>
  <c r="CD315" i="4"/>
  <c r="BX315" i="4"/>
  <c r="CB315" i="4"/>
  <c r="BV315" i="4"/>
  <c r="CC315" i="4"/>
  <c r="CE315" i="4"/>
  <c r="BT315" i="4"/>
  <c r="CF339" i="4"/>
  <c r="CG339" i="4"/>
  <c r="BS339" i="4"/>
  <c r="BP339" i="4"/>
  <c r="BR339" i="4"/>
  <c r="BQ339" i="4"/>
  <c r="BV339" i="4"/>
  <c r="BY339" i="4"/>
  <c r="BX339" i="4"/>
  <c r="CD339" i="4"/>
  <c r="CB339" i="4"/>
  <c r="CE339" i="4"/>
  <c r="BU339" i="4"/>
  <c r="BW339" i="4"/>
  <c r="CA339" i="4"/>
  <c r="BZ339" i="4"/>
  <c r="CC339" i="4"/>
  <c r="BT339" i="4"/>
  <c r="CF363" i="4"/>
  <c r="CG363" i="4"/>
  <c r="BQ363" i="4"/>
  <c r="BP363" i="4"/>
  <c r="BS363" i="4"/>
  <c r="BU363" i="4"/>
  <c r="BV363" i="4"/>
  <c r="BT363" i="4"/>
  <c r="BR363" i="4"/>
  <c r="BZ363" i="4"/>
  <c r="BW363" i="4"/>
  <c r="CE363" i="4"/>
  <c r="BY363" i="4"/>
  <c r="CC363" i="4"/>
  <c r="CA363" i="4"/>
  <c r="BX363" i="4"/>
  <c r="CB363" i="4"/>
  <c r="CD363" i="4"/>
  <c r="CF387" i="4"/>
  <c r="CG387" i="4"/>
  <c r="BR387" i="4"/>
  <c r="BQ387" i="4"/>
  <c r="BS387" i="4"/>
  <c r="BP387" i="4"/>
  <c r="BY387" i="4"/>
  <c r="BZ387" i="4"/>
  <c r="CC387" i="4"/>
  <c r="BV387" i="4"/>
  <c r="BX387" i="4"/>
  <c r="BU387" i="4"/>
  <c r="BT387" i="4"/>
  <c r="CB387" i="4"/>
  <c r="CA387" i="4"/>
  <c r="CD387" i="4"/>
  <c r="CE387" i="4"/>
  <c r="BW387" i="4"/>
  <c r="CF411" i="4"/>
  <c r="CG411" i="4"/>
  <c r="BP411" i="4"/>
  <c r="BR411" i="4"/>
  <c r="BQ411" i="4"/>
  <c r="BT411" i="4"/>
  <c r="BW411" i="4"/>
  <c r="BU411" i="4"/>
  <c r="CC411" i="4"/>
  <c r="CD411" i="4"/>
  <c r="CB411" i="4"/>
  <c r="BS411" i="4"/>
  <c r="BX411" i="4"/>
  <c r="CA411" i="4"/>
  <c r="BZ411" i="4"/>
  <c r="BY411" i="4"/>
  <c r="BV411" i="4"/>
  <c r="CE411" i="4"/>
  <c r="CG435" i="4"/>
  <c r="BP435" i="4"/>
  <c r="BQ435" i="4"/>
  <c r="CF435" i="4"/>
  <c r="BT435" i="4"/>
  <c r="BS435" i="4"/>
  <c r="BW435" i="4"/>
  <c r="BZ435" i="4"/>
  <c r="CA435" i="4"/>
  <c r="BY435" i="4"/>
  <c r="CB435" i="4"/>
  <c r="CD435" i="4"/>
  <c r="BV435" i="4"/>
  <c r="BU435" i="4"/>
  <c r="CE435" i="4"/>
  <c r="BR435" i="4"/>
  <c r="CC435" i="4"/>
  <c r="BX435" i="4"/>
  <c r="CF459" i="4"/>
  <c r="CG459" i="4"/>
  <c r="BR459" i="4"/>
  <c r="BP459" i="4"/>
  <c r="BU459" i="4"/>
  <c r="BV459" i="4"/>
  <c r="BT459" i="4"/>
  <c r="BZ459" i="4"/>
  <c r="BX459" i="4"/>
  <c r="BS459" i="4"/>
  <c r="CE459" i="4"/>
  <c r="BQ459" i="4"/>
  <c r="CC459" i="4"/>
  <c r="BW459" i="4"/>
  <c r="BY459" i="4"/>
  <c r="CD459" i="4"/>
  <c r="CA459" i="4"/>
  <c r="CB459" i="4"/>
  <c r="CF483" i="4"/>
  <c r="BR483" i="4"/>
  <c r="CG483" i="4"/>
  <c r="BP483" i="4"/>
  <c r="BQ483" i="4"/>
  <c r="BS483" i="4"/>
  <c r="BY483" i="4"/>
  <c r="BT483" i="4"/>
  <c r="BZ483" i="4"/>
  <c r="CC483" i="4"/>
  <c r="BW483" i="4"/>
  <c r="CA483" i="4"/>
  <c r="BX483" i="4"/>
  <c r="BU483" i="4"/>
  <c r="CE483" i="4"/>
  <c r="CB483" i="4"/>
  <c r="BV483" i="4"/>
  <c r="CD483" i="4"/>
  <c r="CD14" i="4"/>
  <c r="CC14" i="4"/>
  <c r="CB14" i="4"/>
  <c r="CA14" i="4"/>
  <c r="CE14" i="4"/>
  <c r="BZ14" i="4"/>
  <c r="CG14" i="4"/>
  <c r="CF14" i="4"/>
  <c r="BU14" i="4"/>
  <c r="BV14" i="4"/>
  <c r="BW14" i="4"/>
  <c r="BT14" i="4"/>
  <c r="BS14" i="4"/>
  <c r="BX14" i="4"/>
  <c r="BR14" i="4"/>
  <c r="BY14" i="4"/>
  <c r="BZ350" i="4"/>
  <c r="CE350" i="4"/>
  <c r="CD350" i="4"/>
  <c r="CC350" i="4"/>
  <c r="CA350" i="4"/>
  <c r="CG350" i="4"/>
  <c r="CB350" i="4"/>
  <c r="CF350" i="4"/>
  <c r="BU350" i="4"/>
  <c r="BV350" i="4"/>
  <c r="BP350" i="4"/>
  <c r="BQ350" i="4"/>
  <c r="BT350" i="4"/>
  <c r="BR350" i="4"/>
  <c r="BY350" i="4"/>
  <c r="BS350" i="4"/>
  <c r="BW350" i="4"/>
  <c r="BX350" i="4"/>
  <c r="CF351" i="4"/>
  <c r="CG351" i="4"/>
  <c r="BS351" i="4"/>
  <c r="BT351" i="4"/>
  <c r="BQ351" i="4"/>
  <c r="BP351" i="4"/>
  <c r="BR351" i="4"/>
  <c r="BU351" i="4"/>
  <c r="BV351" i="4"/>
  <c r="BY351" i="4"/>
  <c r="CE351" i="4"/>
  <c r="BW351" i="4"/>
  <c r="BZ351" i="4"/>
  <c r="BX351" i="4"/>
  <c r="CA351" i="4"/>
  <c r="CB351" i="4"/>
  <c r="CD351" i="4"/>
  <c r="CC351" i="4"/>
  <c r="BP132" i="4"/>
  <c r="BS132" i="4"/>
  <c r="BQ132" i="4"/>
  <c r="BV132" i="4"/>
  <c r="BX132" i="4"/>
  <c r="BW132" i="4"/>
  <c r="CF132" i="4"/>
  <c r="BZ132" i="4"/>
  <c r="CA132" i="4"/>
  <c r="BT132" i="4"/>
  <c r="CB132" i="4"/>
  <c r="CD132" i="4"/>
  <c r="BR132" i="4"/>
  <c r="CE132" i="4"/>
  <c r="CC132" i="4"/>
  <c r="CG132" i="4"/>
  <c r="BY132" i="4"/>
  <c r="BU132" i="4"/>
  <c r="CB86" i="4"/>
  <c r="CC86" i="4"/>
  <c r="BZ86" i="4"/>
  <c r="CD86" i="4"/>
  <c r="CA86" i="4"/>
  <c r="CF86" i="4"/>
  <c r="CE86" i="4"/>
  <c r="BW86" i="4"/>
  <c r="BX86" i="4"/>
  <c r="CG86" i="4"/>
  <c r="BT86" i="4"/>
  <c r="BU86" i="4"/>
  <c r="BY86" i="4"/>
  <c r="BQ86" i="4"/>
  <c r="BR86" i="4"/>
  <c r="BS86" i="4"/>
  <c r="BP86" i="4"/>
  <c r="BV86" i="4"/>
  <c r="CC230" i="4"/>
  <c r="CE230" i="4"/>
  <c r="CB230" i="4"/>
  <c r="BZ230" i="4"/>
  <c r="CA230" i="4"/>
  <c r="CG230" i="4"/>
  <c r="CF230" i="4"/>
  <c r="BT230" i="4"/>
  <c r="BP230" i="4"/>
  <c r="BR230" i="4"/>
  <c r="BV230" i="4"/>
  <c r="CD230" i="4"/>
  <c r="BQ230" i="4"/>
  <c r="BS230" i="4"/>
  <c r="BY230" i="4"/>
  <c r="BU230" i="4"/>
  <c r="BW230" i="4"/>
  <c r="BX230" i="4"/>
  <c r="BZ374" i="4"/>
  <c r="CD374" i="4"/>
  <c r="CE374" i="4"/>
  <c r="CA374" i="4"/>
  <c r="CC374" i="4"/>
  <c r="CB374" i="4"/>
  <c r="CG374" i="4"/>
  <c r="CF374" i="4"/>
  <c r="BP374" i="4"/>
  <c r="BS374" i="4"/>
  <c r="BX374" i="4"/>
  <c r="BV374" i="4"/>
  <c r="BQ374" i="4"/>
  <c r="BW374" i="4"/>
  <c r="BY374" i="4"/>
  <c r="BU374" i="4"/>
  <c r="BR374" i="4"/>
  <c r="BT374" i="4"/>
  <c r="BZ494" i="4"/>
  <c r="CB494" i="4"/>
  <c r="CC494" i="4"/>
  <c r="CD494" i="4"/>
  <c r="CE494" i="4"/>
  <c r="CF494" i="4"/>
  <c r="CA494" i="4"/>
  <c r="CG494" i="4"/>
  <c r="BT494" i="4"/>
  <c r="BQ494" i="4"/>
  <c r="BP494" i="4"/>
  <c r="BX494" i="4"/>
  <c r="BR494" i="4"/>
  <c r="BU494" i="4"/>
  <c r="BW494" i="4"/>
  <c r="BV494" i="4"/>
  <c r="BY494" i="4"/>
  <c r="BS494" i="4"/>
  <c r="BS460" i="4"/>
  <c r="BQ460" i="4"/>
  <c r="BP460" i="4"/>
  <c r="BW460" i="4"/>
  <c r="BR460" i="4"/>
  <c r="BT460" i="4"/>
  <c r="BV460" i="4"/>
  <c r="CA460" i="4"/>
  <c r="BX460" i="4"/>
  <c r="BY460" i="4"/>
  <c r="BU460" i="4"/>
  <c r="CF460" i="4"/>
  <c r="CG460" i="4"/>
  <c r="CB460" i="4"/>
  <c r="CD460" i="4"/>
  <c r="BZ460" i="4"/>
  <c r="CC460" i="4"/>
  <c r="CE460" i="4"/>
  <c r="BU221" i="4"/>
  <c r="BV221" i="4"/>
  <c r="BT221" i="4"/>
  <c r="BW221" i="4"/>
  <c r="CA221" i="4"/>
  <c r="CB221" i="4"/>
  <c r="BX221" i="4"/>
  <c r="CC221" i="4"/>
  <c r="BP221" i="4"/>
  <c r="CE221" i="4"/>
  <c r="CD221" i="4"/>
  <c r="BZ221" i="4"/>
  <c r="CF221" i="4"/>
  <c r="BS221" i="4"/>
  <c r="CG221" i="4"/>
  <c r="BQ221" i="4"/>
  <c r="BY221" i="4"/>
  <c r="BR221" i="4"/>
  <c r="BY157" i="4"/>
  <c r="BT157" i="4"/>
  <c r="BV157" i="4"/>
  <c r="CA157" i="4"/>
  <c r="BW157" i="4"/>
  <c r="BX157" i="4"/>
  <c r="BU157" i="4"/>
  <c r="CB157" i="4"/>
  <c r="CC157" i="4"/>
  <c r="CD157" i="4"/>
  <c r="CG157" i="4"/>
  <c r="BZ157" i="4"/>
  <c r="CE157" i="4"/>
  <c r="BP157" i="4"/>
  <c r="BS157" i="4"/>
  <c r="CF157" i="4"/>
  <c r="BQ157" i="4"/>
  <c r="BR157" i="4"/>
  <c r="BU493" i="4"/>
  <c r="BY493" i="4"/>
  <c r="BT493" i="4"/>
  <c r="BX493" i="4"/>
  <c r="CD493" i="4"/>
  <c r="BW493" i="4"/>
  <c r="BV493" i="4"/>
  <c r="BZ493" i="4"/>
  <c r="CC493" i="4"/>
  <c r="CF493" i="4"/>
  <c r="CA493" i="4"/>
  <c r="CB493" i="4"/>
  <c r="CE493" i="4"/>
  <c r="CG493" i="4"/>
  <c r="BQ493" i="4"/>
  <c r="BP493" i="4"/>
  <c r="BS493" i="4"/>
  <c r="BR493" i="4"/>
  <c r="BZ110" i="4"/>
  <c r="CC110" i="4"/>
  <c r="CA110" i="4"/>
  <c r="CB110" i="4"/>
  <c r="CD110" i="4"/>
  <c r="CF110" i="4"/>
  <c r="CE110" i="4"/>
  <c r="BU110" i="4"/>
  <c r="BQ110" i="4"/>
  <c r="BP110" i="4"/>
  <c r="BR110" i="4"/>
  <c r="BV110" i="4"/>
  <c r="BS110" i="4"/>
  <c r="BW110" i="4"/>
  <c r="BY110" i="4"/>
  <c r="CG110" i="4"/>
  <c r="BT110" i="4"/>
  <c r="BX110" i="4"/>
  <c r="CA302" i="4"/>
  <c r="CD302" i="4"/>
  <c r="CC302" i="4"/>
  <c r="BZ302" i="4"/>
  <c r="CE302" i="4"/>
  <c r="CF302" i="4"/>
  <c r="CB302" i="4"/>
  <c r="BT302" i="4"/>
  <c r="BS302" i="4"/>
  <c r="BR302" i="4"/>
  <c r="BY302" i="4"/>
  <c r="BV302" i="4"/>
  <c r="BP302" i="4"/>
  <c r="BW302" i="4"/>
  <c r="BX302" i="4"/>
  <c r="BQ302" i="4"/>
  <c r="CG302" i="4"/>
  <c r="BU302" i="4"/>
  <c r="CF63" i="4"/>
  <c r="CG63" i="4"/>
  <c r="BW63" i="4"/>
  <c r="BV63" i="4"/>
  <c r="BX63" i="4"/>
  <c r="CB63" i="4"/>
  <c r="BY63" i="4"/>
  <c r="CD63" i="4"/>
  <c r="BS63" i="4"/>
  <c r="BU63" i="4"/>
  <c r="BZ63" i="4"/>
  <c r="BR63" i="4"/>
  <c r="CE63" i="4"/>
  <c r="CC63" i="4"/>
  <c r="CA63" i="4"/>
  <c r="BT63" i="4"/>
  <c r="BS28" i="4"/>
  <c r="BR28" i="4"/>
  <c r="BU28" i="4"/>
  <c r="CE28" i="4"/>
  <c r="BW28" i="4"/>
  <c r="CB28" i="4"/>
  <c r="BT28" i="4"/>
  <c r="BZ28" i="4"/>
  <c r="BX28" i="4"/>
  <c r="CC28" i="4"/>
  <c r="CG28" i="4"/>
  <c r="BV28" i="4"/>
  <c r="CD28" i="4"/>
  <c r="CA28" i="4"/>
  <c r="BY28" i="4"/>
  <c r="CF28" i="4"/>
  <c r="BS52" i="4"/>
  <c r="BX52" i="4"/>
  <c r="BR52" i="4"/>
  <c r="BY52" i="4"/>
  <c r="CB52" i="4"/>
  <c r="CD52" i="4"/>
  <c r="BT52" i="4"/>
  <c r="BU52" i="4"/>
  <c r="CA52" i="4"/>
  <c r="CC52" i="4"/>
  <c r="BZ52" i="4"/>
  <c r="BV52" i="4"/>
  <c r="CF52" i="4"/>
  <c r="CG52" i="4"/>
  <c r="CE52" i="4"/>
  <c r="BW52" i="4"/>
  <c r="BR76" i="4"/>
  <c r="BQ76" i="4"/>
  <c r="BP76" i="4"/>
  <c r="BS76" i="4"/>
  <c r="BV76" i="4"/>
  <c r="BU76" i="4"/>
  <c r="CG76" i="4"/>
  <c r="BW76" i="4"/>
  <c r="CA76" i="4"/>
  <c r="BT76" i="4"/>
  <c r="BX76" i="4"/>
  <c r="CC76" i="4"/>
  <c r="CE76" i="4"/>
  <c r="CF76" i="4"/>
  <c r="BY76" i="4"/>
  <c r="CB76" i="4"/>
  <c r="BZ76" i="4"/>
  <c r="CD76" i="4"/>
  <c r="BS100" i="4"/>
  <c r="BQ100" i="4"/>
  <c r="BP100" i="4"/>
  <c r="BR100" i="4"/>
  <c r="BU100" i="4"/>
  <c r="BT100" i="4"/>
  <c r="CF100" i="4"/>
  <c r="CA100" i="4"/>
  <c r="BW100" i="4"/>
  <c r="BX100" i="4"/>
  <c r="CB100" i="4"/>
  <c r="CD100" i="4"/>
  <c r="CE100" i="4"/>
  <c r="BY100" i="4"/>
  <c r="BV100" i="4"/>
  <c r="CG100" i="4"/>
  <c r="BZ100" i="4"/>
  <c r="CC100" i="4"/>
  <c r="BR124" i="4"/>
  <c r="BP124" i="4"/>
  <c r="BS124" i="4"/>
  <c r="BT124" i="4"/>
  <c r="BW124" i="4"/>
  <c r="BQ124" i="4"/>
  <c r="CB124" i="4"/>
  <c r="CD124" i="4"/>
  <c r="BV124" i="4"/>
  <c r="BX124" i="4"/>
  <c r="CC124" i="4"/>
  <c r="BU124" i="4"/>
  <c r="CG124" i="4"/>
  <c r="CA124" i="4"/>
  <c r="BY124" i="4"/>
  <c r="CF124" i="4"/>
  <c r="CE124" i="4"/>
  <c r="BZ124" i="4"/>
  <c r="BQ148" i="4"/>
  <c r="BS148" i="4"/>
  <c r="BR148" i="4"/>
  <c r="BX148" i="4"/>
  <c r="BV148" i="4"/>
  <c r="BP148" i="4"/>
  <c r="BT148" i="4"/>
  <c r="BW148" i="4"/>
  <c r="CB148" i="4"/>
  <c r="CD148" i="4"/>
  <c r="CA148" i="4"/>
  <c r="CC148" i="4"/>
  <c r="BY148" i="4"/>
  <c r="BU148" i="4"/>
  <c r="CE148" i="4"/>
  <c r="BZ148" i="4"/>
  <c r="CG148" i="4"/>
  <c r="CF148" i="4"/>
  <c r="BS172" i="4"/>
  <c r="BQ172" i="4"/>
  <c r="BP172" i="4"/>
  <c r="BR172" i="4"/>
  <c r="BW172" i="4"/>
  <c r="BV172" i="4"/>
  <c r="CG172" i="4"/>
  <c r="BX172" i="4"/>
  <c r="CA172" i="4"/>
  <c r="CC172" i="4"/>
  <c r="CE172" i="4"/>
  <c r="CB172" i="4"/>
  <c r="BU172" i="4"/>
  <c r="CF172" i="4"/>
  <c r="BT172" i="4"/>
  <c r="CD172" i="4"/>
  <c r="BY172" i="4"/>
  <c r="BZ172" i="4"/>
  <c r="BR220" i="4"/>
  <c r="BS220" i="4"/>
  <c r="BP220" i="4"/>
  <c r="BQ220" i="4"/>
  <c r="BT220" i="4"/>
  <c r="BX220" i="4"/>
  <c r="BW220" i="4"/>
  <c r="CB220" i="4"/>
  <c r="CD220" i="4"/>
  <c r="BV220" i="4"/>
  <c r="BY220" i="4"/>
  <c r="CC220" i="4"/>
  <c r="BU220" i="4"/>
  <c r="CF220" i="4"/>
  <c r="CG220" i="4"/>
  <c r="BZ220" i="4"/>
  <c r="CA220" i="4"/>
  <c r="CE220" i="4"/>
  <c r="BS244" i="4"/>
  <c r="BQ244" i="4"/>
  <c r="BP244" i="4"/>
  <c r="BW244" i="4"/>
  <c r="BU244" i="4"/>
  <c r="BX244" i="4"/>
  <c r="BR244" i="4"/>
  <c r="CB244" i="4"/>
  <c r="CD244" i="4"/>
  <c r="BV244" i="4"/>
  <c r="CC244" i="4"/>
  <c r="BY244" i="4"/>
  <c r="CF244" i="4"/>
  <c r="CG244" i="4"/>
  <c r="CA244" i="4"/>
  <c r="CE244" i="4"/>
  <c r="BT244" i="4"/>
  <c r="BZ244" i="4"/>
  <c r="BR268" i="4"/>
  <c r="BQ268" i="4"/>
  <c r="BP268" i="4"/>
  <c r="BT268" i="4"/>
  <c r="BS268" i="4"/>
  <c r="BW268" i="4"/>
  <c r="BX268" i="4"/>
  <c r="BZ268" i="4"/>
  <c r="CC268" i="4"/>
  <c r="BV268" i="4"/>
  <c r="CE268" i="4"/>
  <c r="CA268" i="4"/>
  <c r="BU268" i="4"/>
  <c r="CD268" i="4"/>
  <c r="BY268" i="4"/>
  <c r="CB268" i="4"/>
  <c r="CF268" i="4"/>
  <c r="CG268" i="4"/>
  <c r="BS292" i="4"/>
  <c r="BR292" i="4"/>
  <c r="BP292" i="4"/>
  <c r="BV292" i="4"/>
  <c r="BW292" i="4"/>
  <c r="BX292" i="4"/>
  <c r="BQ292" i="4"/>
  <c r="BZ292" i="4"/>
  <c r="CD292" i="4"/>
  <c r="BT292" i="4"/>
  <c r="BU292" i="4"/>
  <c r="CC292" i="4"/>
  <c r="CB292" i="4"/>
  <c r="CF292" i="4"/>
  <c r="CE292" i="4"/>
  <c r="BY292" i="4"/>
  <c r="CG292" i="4"/>
  <c r="CA292" i="4"/>
  <c r="BS316" i="4"/>
  <c r="BQ316" i="4"/>
  <c r="BR316" i="4"/>
  <c r="BX316" i="4"/>
  <c r="BT316" i="4"/>
  <c r="BP316" i="4"/>
  <c r="BV316" i="4"/>
  <c r="BY316" i="4"/>
  <c r="CG316" i="4"/>
  <c r="BW316" i="4"/>
  <c r="BZ316" i="4"/>
  <c r="CC316" i="4"/>
  <c r="CB316" i="4"/>
  <c r="CE316" i="4"/>
  <c r="CF316" i="4"/>
  <c r="CA316" i="4"/>
  <c r="CD316" i="4"/>
  <c r="BU316" i="4"/>
  <c r="BP340" i="4"/>
  <c r="BS340" i="4"/>
  <c r="BR340" i="4"/>
  <c r="BQ340" i="4"/>
  <c r="BX340" i="4"/>
  <c r="BZ340" i="4"/>
  <c r="BY340" i="4"/>
  <c r="BU340" i="4"/>
  <c r="BW340" i="4"/>
  <c r="CA340" i="4"/>
  <c r="CB340" i="4"/>
  <c r="CF340" i="4"/>
  <c r="CG340" i="4"/>
  <c r="CE340" i="4"/>
  <c r="BV340" i="4"/>
  <c r="BT340" i="4"/>
  <c r="CD340" i="4"/>
  <c r="CC340" i="4"/>
  <c r="BR364" i="4"/>
  <c r="BQ364" i="4"/>
  <c r="BS364" i="4"/>
  <c r="BP364" i="4"/>
  <c r="BX364" i="4"/>
  <c r="BW364" i="4"/>
  <c r="BV364" i="4"/>
  <c r="BU364" i="4"/>
  <c r="BT364" i="4"/>
  <c r="CA364" i="4"/>
  <c r="BZ364" i="4"/>
  <c r="BY364" i="4"/>
  <c r="CC364" i="4"/>
  <c r="CE364" i="4"/>
  <c r="CF364" i="4"/>
  <c r="CG364" i="4"/>
  <c r="CB364" i="4"/>
  <c r="CD364" i="4"/>
  <c r="BR388" i="4"/>
  <c r="BP388" i="4"/>
  <c r="BQ388" i="4"/>
  <c r="BV388" i="4"/>
  <c r="BX388" i="4"/>
  <c r="BU388" i="4"/>
  <c r="BS388" i="4"/>
  <c r="BT388" i="4"/>
  <c r="BY388" i="4"/>
  <c r="BZ388" i="4"/>
  <c r="CD388" i="4"/>
  <c r="BW388" i="4"/>
  <c r="CC388" i="4"/>
  <c r="CB388" i="4"/>
  <c r="CA388" i="4"/>
  <c r="CF388" i="4"/>
  <c r="CE388" i="4"/>
  <c r="CG388" i="4"/>
  <c r="BP412" i="4"/>
  <c r="BR412" i="4"/>
  <c r="BS412" i="4"/>
  <c r="BU412" i="4"/>
  <c r="BW412" i="4"/>
  <c r="BQ412" i="4"/>
  <c r="BT412" i="4"/>
  <c r="BX412" i="4"/>
  <c r="CG412" i="4"/>
  <c r="BV412" i="4"/>
  <c r="CC412" i="4"/>
  <c r="CB412" i="4"/>
  <c r="BY412" i="4"/>
  <c r="CA412" i="4"/>
  <c r="BZ412" i="4"/>
  <c r="CD412" i="4"/>
  <c r="CF412" i="4"/>
  <c r="CE412" i="4"/>
  <c r="BQ436" i="4"/>
  <c r="BP436" i="4"/>
  <c r="BR436" i="4"/>
  <c r="BV436" i="4"/>
  <c r="BU436" i="4"/>
  <c r="BX436" i="4"/>
  <c r="BS436" i="4"/>
  <c r="BY436" i="4"/>
  <c r="BT436" i="4"/>
  <c r="BW436" i="4"/>
  <c r="BZ436" i="4"/>
  <c r="CA436" i="4"/>
  <c r="CC436" i="4"/>
  <c r="CF436" i="4"/>
  <c r="CG436" i="4"/>
  <c r="CE436" i="4"/>
  <c r="CB436" i="4"/>
  <c r="CD436" i="4"/>
  <c r="BP484" i="4"/>
  <c r="BW484" i="4"/>
  <c r="BS484" i="4"/>
  <c r="BR484" i="4"/>
  <c r="BX484" i="4"/>
  <c r="BT484" i="4"/>
  <c r="BV484" i="4"/>
  <c r="CD484" i="4"/>
  <c r="BQ484" i="4"/>
  <c r="BZ484" i="4"/>
  <c r="BU484" i="4"/>
  <c r="CC484" i="4"/>
  <c r="CE484" i="4"/>
  <c r="CG484" i="4"/>
  <c r="CF484" i="4"/>
  <c r="CA484" i="4"/>
  <c r="BY484" i="4"/>
  <c r="CB484" i="4"/>
  <c r="BT29" i="4"/>
  <c r="BV29" i="4"/>
  <c r="BY29" i="4"/>
  <c r="BW29" i="4"/>
  <c r="BX29" i="4"/>
  <c r="CD29" i="4"/>
  <c r="CE29" i="4"/>
  <c r="CC29" i="4"/>
  <c r="CB29" i="4"/>
  <c r="BU29" i="4"/>
  <c r="CG29" i="4"/>
  <c r="CA29" i="4"/>
  <c r="BZ29" i="4"/>
  <c r="BS29" i="4"/>
  <c r="BQ29" i="4"/>
  <c r="CF29" i="4"/>
  <c r="BR29" i="4"/>
  <c r="BU53" i="4"/>
  <c r="BT53" i="4"/>
  <c r="BW53" i="4"/>
  <c r="CD53" i="4"/>
  <c r="BY53" i="4"/>
  <c r="BV53" i="4"/>
  <c r="CF53" i="4"/>
  <c r="BX53" i="4"/>
  <c r="BZ53" i="4"/>
  <c r="CB53" i="4"/>
  <c r="BQ53" i="4"/>
  <c r="CG53" i="4"/>
  <c r="BR53" i="4"/>
  <c r="CC53" i="4"/>
  <c r="BS53" i="4"/>
  <c r="CA53" i="4"/>
  <c r="CE53" i="4"/>
  <c r="BX77" i="4"/>
  <c r="BT77" i="4"/>
  <c r="BU77" i="4"/>
  <c r="BY77" i="4"/>
  <c r="BV77" i="4"/>
  <c r="BW77" i="4"/>
  <c r="CB77" i="4"/>
  <c r="BZ77" i="4"/>
  <c r="CG77" i="4"/>
  <c r="CE77" i="4"/>
  <c r="BP77" i="4"/>
  <c r="CF77" i="4"/>
  <c r="CA77" i="4"/>
  <c r="CC77" i="4"/>
  <c r="BR77" i="4"/>
  <c r="BQ77" i="4"/>
  <c r="BS77" i="4"/>
  <c r="CD77" i="4"/>
  <c r="BT101" i="4"/>
  <c r="BY101" i="4"/>
  <c r="BU101" i="4"/>
  <c r="BW101" i="4"/>
  <c r="BX101" i="4"/>
  <c r="BZ101" i="4"/>
  <c r="CB101" i="4"/>
  <c r="CA101" i="4"/>
  <c r="CE101" i="4"/>
  <c r="CC101" i="4"/>
  <c r="BV101" i="4"/>
  <c r="BR101" i="4"/>
  <c r="CD101" i="4"/>
  <c r="BQ101" i="4"/>
  <c r="CF101" i="4"/>
  <c r="BS101" i="4"/>
  <c r="BP101" i="4"/>
  <c r="CG101" i="4"/>
  <c r="BU125" i="4"/>
  <c r="BV125" i="4"/>
  <c r="BW125" i="4"/>
  <c r="CB125" i="4"/>
  <c r="BX125" i="4"/>
  <c r="BY125" i="4"/>
  <c r="BT125" i="4"/>
  <c r="CD125" i="4"/>
  <c r="CA125" i="4"/>
  <c r="BZ125" i="4"/>
  <c r="CC125" i="4"/>
  <c r="CF125" i="4"/>
  <c r="CG125" i="4"/>
  <c r="BQ125" i="4"/>
  <c r="BS125" i="4"/>
  <c r="BP125" i="4"/>
  <c r="CE125" i="4"/>
  <c r="BR125" i="4"/>
  <c r="BW149" i="4"/>
  <c r="BT149" i="4"/>
  <c r="BU149" i="4"/>
  <c r="BX149" i="4"/>
  <c r="BY149" i="4"/>
  <c r="CA149" i="4"/>
  <c r="CD149" i="4"/>
  <c r="CC149" i="4"/>
  <c r="CB149" i="4"/>
  <c r="CE149" i="4"/>
  <c r="BQ149" i="4"/>
  <c r="CG149" i="4"/>
  <c r="BV149" i="4"/>
  <c r="BR149" i="4"/>
  <c r="BZ149" i="4"/>
  <c r="CF149" i="4"/>
  <c r="BP149" i="4"/>
  <c r="BS149" i="4"/>
  <c r="BT173" i="4"/>
  <c r="BX173" i="4"/>
  <c r="BU173" i="4"/>
  <c r="BV173" i="4"/>
  <c r="BY173" i="4"/>
  <c r="BW173" i="4"/>
  <c r="CA173" i="4"/>
  <c r="CG173" i="4"/>
  <c r="CB173" i="4"/>
  <c r="CC173" i="4"/>
  <c r="BZ173" i="4"/>
  <c r="BQ173" i="4"/>
  <c r="CE173" i="4"/>
  <c r="CF173" i="4"/>
  <c r="BS173" i="4"/>
  <c r="CD173" i="4"/>
  <c r="BR173" i="4"/>
  <c r="BP173" i="4"/>
  <c r="BU197" i="4"/>
  <c r="BT197" i="4"/>
  <c r="BX197" i="4"/>
  <c r="BV197" i="4"/>
  <c r="CD197" i="4"/>
  <c r="BY197" i="4"/>
  <c r="CC197" i="4"/>
  <c r="BW197" i="4"/>
  <c r="CB197" i="4"/>
  <c r="CA197" i="4"/>
  <c r="BZ197" i="4"/>
  <c r="CG197" i="4"/>
  <c r="BR197" i="4"/>
  <c r="BP197" i="4"/>
  <c r="BS197" i="4"/>
  <c r="CF197" i="4"/>
  <c r="BQ197" i="4"/>
  <c r="CE197" i="4"/>
  <c r="BT245" i="4"/>
  <c r="BY245" i="4"/>
  <c r="BU245" i="4"/>
  <c r="BX245" i="4"/>
  <c r="CB245" i="4"/>
  <c r="BV245" i="4"/>
  <c r="CA245" i="4"/>
  <c r="CD245" i="4"/>
  <c r="BW245" i="4"/>
  <c r="CC245" i="4"/>
  <c r="CG245" i="4"/>
  <c r="CE245" i="4"/>
  <c r="BZ245" i="4"/>
  <c r="BP245" i="4"/>
  <c r="BQ245" i="4"/>
  <c r="BR245" i="4"/>
  <c r="BS245" i="4"/>
  <c r="CF245" i="4"/>
  <c r="BX269" i="4"/>
  <c r="BU269" i="4"/>
  <c r="BZ269" i="4"/>
  <c r="BW269" i="4"/>
  <c r="CB269" i="4"/>
  <c r="CD269" i="4"/>
  <c r="BV269" i="4"/>
  <c r="CA269" i="4"/>
  <c r="BT269" i="4"/>
  <c r="BY269" i="4"/>
  <c r="CE269" i="4"/>
  <c r="CC269" i="4"/>
  <c r="CG269" i="4"/>
  <c r="BS269" i="4"/>
  <c r="BP269" i="4"/>
  <c r="CF269" i="4"/>
  <c r="BQ269" i="4"/>
  <c r="BR269" i="4"/>
  <c r="BT293" i="4"/>
  <c r="BX293" i="4"/>
  <c r="BW293" i="4"/>
  <c r="BV293" i="4"/>
  <c r="BU293" i="4"/>
  <c r="BY293" i="4"/>
  <c r="BZ293" i="4"/>
  <c r="CF293" i="4"/>
  <c r="CA293" i="4"/>
  <c r="CB293" i="4"/>
  <c r="CD293" i="4"/>
  <c r="CC293" i="4"/>
  <c r="CE293" i="4"/>
  <c r="BQ293" i="4"/>
  <c r="BR293" i="4"/>
  <c r="CG293" i="4"/>
  <c r="BP293" i="4"/>
  <c r="BS293" i="4"/>
  <c r="BV317" i="4"/>
  <c r="BX317" i="4"/>
  <c r="BW317" i="4"/>
  <c r="BU317" i="4"/>
  <c r="CA317" i="4"/>
  <c r="CD317" i="4"/>
  <c r="BY317" i="4"/>
  <c r="CB317" i="4"/>
  <c r="CC317" i="4"/>
  <c r="BT317" i="4"/>
  <c r="BZ317" i="4"/>
  <c r="CE317" i="4"/>
  <c r="CF317" i="4"/>
  <c r="BR317" i="4"/>
  <c r="BP317" i="4"/>
  <c r="BS317" i="4"/>
  <c r="CG317" i="4"/>
  <c r="BQ317" i="4"/>
  <c r="BV341" i="4"/>
  <c r="BT341" i="4"/>
  <c r="BU341" i="4"/>
  <c r="BY341" i="4"/>
  <c r="BX341" i="4"/>
  <c r="BW341" i="4"/>
  <c r="CA341" i="4"/>
  <c r="CD341" i="4"/>
  <c r="BZ341" i="4"/>
  <c r="CF341" i="4"/>
  <c r="CG341" i="4"/>
  <c r="CE341" i="4"/>
  <c r="CC341" i="4"/>
  <c r="BR341" i="4"/>
  <c r="CB341" i="4"/>
  <c r="BP341" i="4"/>
  <c r="BS341" i="4"/>
  <c r="BQ341" i="4"/>
  <c r="BU365" i="4"/>
  <c r="BT365" i="4"/>
  <c r="BW365" i="4"/>
  <c r="BV365" i="4"/>
  <c r="BX365" i="4"/>
  <c r="CC365" i="4"/>
  <c r="BY365" i="4"/>
  <c r="CE365" i="4"/>
  <c r="CD365" i="4"/>
  <c r="CB365" i="4"/>
  <c r="CA365" i="4"/>
  <c r="CG365" i="4"/>
  <c r="BP365" i="4"/>
  <c r="BS365" i="4"/>
  <c r="BQ365" i="4"/>
  <c r="BZ365" i="4"/>
  <c r="BR365" i="4"/>
  <c r="CF365" i="4"/>
  <c r="BT389" i="4"/>
  <c r="BY389" i="4"/>
  <c r="BX389" i="4"/>
  <c r="BV389" i="4"/>
  <c r="BU389" i="4"/>
  <c r="BW389" i="4"/>
  <c r="CB389" i="4"/>
  <c r="CC389" i="4"/>
  <c r="BZ389" i="4"/>
  <c r="CA389" i="4"/>
  <c r="CD389" i="4"/>
  <c r="CE389" i="4"/>
  <c r="CF389" i="4"/>
  <c r="BQ389" i="4"/>
  <c r="CG389" i="4"/>
  <c r="BR389" i="4"/>
  <c r="BP389" i="4"/>
  <c r="BS389" i="4"/>
  <c r="BT413" i="4"/>
  <c r="BY413" i="4"/>
  <c r="BV413" i="4"/>
  <c r="BU413" i="4"/>
  <c r="BZ413" i="4"/>
  <c r="BX413" i="4"/>
  <c r="BW413" i="4"/>
  <c r="CA413" i="4"/>
  <c r="CB413" i="4"/>
  <c r="CG413" i="4"/>
  <c r="CC413" i="4"/>
  <c r="CF413" i="4"/>
  <c r="BR413" i="4"/>
  <c r="BS413" i="4"/>
  <c r="CE413" i="4"/>
  <c r="BP413" i="4"/>
  <c r="CD413" i="4"/>
  <c r="BQ413" i="4"/>
  <c r="BT437" i="4"/>
  <c r="BW437" i="4"/>
  <c r="BY437" i="4"/>
  <c r="BV437" i="4"/>
  <c r="BU437" i="4"/>
  <c r="CA437" i="4"/>
  <c r="BX437" i="4"/>
  <c r="BZ437" i="4"/>
  <c r="CC437" i="4"/>
  <c r="CD437" i="4"/>
  <c r="CG437" i="4"/>
  <c r="CF437" i="4"/>
  <c r="CB437" i="4"/>
  <c r="CE437" i="4"/>
  <c r="BP437" i="4"/>
  <c r="BR437" i="4"/>
  <c r="BS437" i="4"/>
  <c r="BQ437" i="4"/>
  <c r="BU461" i="4"/>
  <c r="BT461" i="4"/>
  <c r="BY461" i="4"/>
  <c r="BX461" i="4"/>
  <c r="BV461" i="4"/>
  <c r="BZ461" i="4"/>
  <c r="CB461" i="4"/>
  <c r="CD461" i="4"/>
  <c r="CC461" i="4"/>
  <c r="CA461" i="4"/>
  <c r="BW461" i="4"/>
  <c r="CF461" i="4"/>
  <c r="CG461" i="4"/>
  <c r="BS461" i="4"/>
  <c r="BQ461" i="4"/>
  <c r="BP461" i="4"/>
  <c r="CE461" i="4"/>
  <c r="BR461" i="4"/>
  <c r="BY485" i="4"/>
  <c r="BW485" i="4"/>
  <c r="BT485" i="4"/>
  <c r="BX485" i="4"/>
  <c r="CC485" i="4"/>
  <c r="BV485" i="4"/>
  <c r="BZ485" i="4"/>
  <c r="CB485" i="4"/>
  <c r="BU485" i="4"/>
  <c r="CD485" i="4"/>
  <c r="CA485" i="4"/>
  <c r="BQ485" i="4"/>
  <c r="CF485" i="4"/>
  <c r="CG485" i="4"/>
  <c r="BS485" i="4"/>
  <c r="BP485" i="4"/>
  <c r="CE485" i="4"/>
  <c r="BR485" i="4"/>
  <c r="CC30" i="4"/>
  <c r="CA30" i="4"/>
  <c r="BZ30" i="4"/>
  <c r="CE30" i="4"/>
  <c r="CG30" i="4"/>
  <c r="CB30" i="4"/>
  <c r="CD30" i="4"/>
  <c r="CF30" i="4"/>
  <c r="BV30" i="4"/>
  <c r="BW30" i="4"/>
  <c r="BT30" i="4"/>
  <c r="BX30" i="4"/>
  <c r="BR30" i="4"/>
  <c r="BU30" i="4"/>
  <c r="BS30" i="4"/>
  <c r="BY30" i="4"/>
  <c r="CB54" i="4"/>
  <c r="CC54" i="4"/>
  <c r="CA54" i="4"/>
  <c r="BZ54" i="4"/>
  <c r="CE54" i="4"/>
  <c r="CD54" i="4"/>
  <c r="CG54" i="4"/>
  <c r="BW54" i="4"/>
  <c r="BS54" i="4"/>
  <c r="BX54" i="4"/>
  <c r="BR54" i="4"/>
  <c r="BY54" i="4"/>
  <c r="BT54" i="4"/>
  <c r="BU54" i="4"/>
  <c r="BV54" i="4"/>
  <c r="BQ54" i="4"/>
  <c r="CF54" i="4"/>
  <c r="CB78" i="4"/>
  <c r="BZ78" i="4"/>
  <c r="CC78" i="4"/>
  <c r="CA78" i="4"/>
  <c r="CD78" i="4"/>
  <c r="BU78" i="4"/>
  <c r="CE78" i="4"/>
  <c r="CF78" i="4"/>
  <c r="BP78" i="4"/>
  <c r="BR78" i="4"/>
  <c r="CG78" i="4"/>
  <c r="BV78" i="4"/>
  <c r="BS78" i="4"/>
  <c r="BX78" i="4"/>
  <c r="BW78" i="4"/>
  <c r="BY78" i="4"/>
  <c r="BT78" i="4"/>
  <c r="BZ102" i="4"/>
  <c r="CB102" i="4"/>
  <c r="CC102" i="4"/>
  <c r="CD102" i="4"/>
  <c r="CE102" i="4"/>
  <c r="CA102" i="4"/>
  <c r="CG102" i="4"/>
  <c r="BT102" i="4"/>
  <c r="CF102" i="4"/>
  <c r="BP102" i="4"/>
  <c r="BR102" i="4"/>
  <c r="BX102" i="4"/>
  <c r="BQ102" i="4"/>
  <c r="BY102" i="4"/>
  <c r="BV102" i="4"/>
  <c r="BU102" i="4"/>
  <c r="BS102" i="4"/>
  <c r="BW102" i="4"/>
  <c r="BZ126" i="4"/>
  <c r="CC126" i="4"/>
  <c r="CA126" i="4"/>
  <c r="CG126" i="4"/>
  <c r="CB126" i="4"/>
  <c r="CD126" i="4"/>
  <c r="CF126" i="4"/>
  <c r="CE126" i="4"/>
  <c r="BP126" i="4"/>
  <c r="BV126" i="4"/>
  <c r="BW126" i="4"/>
  <c r="BX126" i="4"/>
  <c r="BU126" i="4"/>
  <c r="BR126" i="4"/>
  <c r="BQ126" i="4"/>
  <c r="BT126" i="4"/>
  <c r="BS126" i="4"/>
  <c r="BY126" i="4"/>
  <c r="CD150" i="4"/>
  <c r="CE150" i="4"/>
  <c r="BZ150" i="4"/>
  <c r="CC150" i="4"/>
  <c r="CB150" i="4"/>
  <c r="CF150" i="4"/>
  <c r="CA150" i="4"/>
  <c r="CG150" i="4"/>
  <c r="BW150" i="4"/>
  <c r="BX150" i="4"/>
  <c r="BQ150" i="4"/>
  <c r="BV150" i="4"/>
  <c r="BY150" i="4"/>
  <c r="BT150" i="4"/>
  <c r="BS150" i="4"/>
  <c r="BU150" i="4"/>
  <c r="BR150" i="4"/>
  <c r="BP150" i="4"/>
  <c r="CE174" i="4"/>
  <c r="CC174" i="4"/>
  <c r="CD174" i="4"/>
  <c r="CA174" i="4"/>
  <c r="CB174" i="4"/>
  <c r="BZ174" i="4"/>
  <c r="CF174" i="4"/>
  <c r="BU174" i="4"/>
  <c r="BQ174" i="4"/>
  <c r="CG174" i="4"/>
  <c r="BP174" i="4"/>
  <c r="BR174" i="4"/>
  <c r="BV174" i="4"/>
  <c r="BT174" i="4"/>
  <c r="BW174" i="4"/>
  <c r="BY174" i="4"/>
  <c r="BS174" i="4"/>
  <c r="BX174" i="4"/>
  <c r="CC198" i="4"/>
  <c r="BZ198" i="4"/>
  <c r="CE198" i="4"/>
  <c r="CB198" i="4"/>
  <c r="CD198" i="4"/>
  <c r="CG198" i="4"/>
  <c r="CF198" i="4"/>
  <c r="BT198" i="4"/>
  <c r="CA198" i="4"/>
  <c r="BP198" i="4"/>
  <c r="BR198" i="4"/>
  <c r="BU198" i="4"/>
  <c r="BS198" i="4"/>
  <c r="BX198" i="4"/>
  <c r="BV198" i="4"/>
  <c r="BY198" i="4"/>
  <c r="BQ198" i="4"/>
  <c r="BW198" i="4"/>
  <c r="CE222" i="4"/>
  <c r="CD222" i="4"/>
  <c r="CF222" i="4"/>
  <c r="CA222" i="4"/>
  <c r="CB222" i="4"/>
  <c r="CG222" i="4"/>
  <c r="BZ222" i="4"/>
  <c r="CC222" i="4"/>
  <c r="BP222" i="4"/>
  <c r="BV222" i="4"/>
  <c r="BW222" i="4"/>
  <c r="BS222" i="4"/>
  <c r="BR222" i="4"/>
  <c r="BQ222" i="4"/>
  <c r="BT222" i="4"/>
  <c r="BU222" i="4"/>
  <c r="BX222" i="4"/>
  <c r="BY222" i="4"/>
  <c r="BZ246" i="4"/>
  <c r="CA246" i="4"/>
  <c r="CC246" i="4"/>
  <c r="CB246" i="4"/>
  <c r="CE246" i="4"/>
  <c r="CG246" i="4"/>
  <c r="CD246" i="4"/>
  <c r="BS246" i="4"/>
  <c r="BQ246" i="4"/>
  <c r="BT246" i="4"/>
  <c r="BV246" i="4"/>
  <c r="BW246" i="4"/>
  <c r="BX246" i="4"/>
  <c r="BP246" i="4"/>
  <c r="BR246" i="4"/>
  <c r="CF246" i="4"/>
  <c r="BU246" i="4"/>
  <c r="BY246" i="4"/>
  <c r="CC270" i="4"/>
  <c r="CD270" i="4"/>
  <c r="CE270" i="4"/>
  <c r="BZ270" i="4"/>
  <c r="CA270" i="4"/>
  <c r="CB270" i="4"/>
  <c r="CG270" i="4"/>
  <c r="BQ270" i="4"/>
  <c r="BP270" i="4"/>
  <c r="BR270" i="4"/>
  <c r="BT270" i="4"/>
  <c r="BU270" i="4"/>
  <c r="BS270" i="4"/>
  <c r="BY270" i="4"/>
  <c r="BV270" i="4"/>
  <c r="CF270" i="4"/>
  <c r="BW270" i="4"/>
  <c r="BX270" i="4"/>
  <c r="CA294" i="4"/>
  <c r="CD294" i="4"/>
  <c r="BZ294" i="4"/>
  <c r="CB294" i="4"/>
  <c r="CC294" i="4"/>
  <c r="CE294" i="4"/>
  <c r="CG294" i="4"/>
  <c r="BR294" i="4"/>
  <c r="CF294" i="4"/>
  <c r="BW294" i="4"/>
  <c r="BP294" i="4"/>
  <c r="BQ294" i="4"/>
  <c r="BT294" i="4"/>
  <c r="BV294" i="4"/>
  <c r="BS294" i="4"/>
  <c r="BU294" i="4"/>
  <c r="BY294" i="4"/>
  <c r="BX294" i="4"/>
  <c r="CD318" i="4"/>
  <c r="BZ318" i="4"/>
  <c r="CE318" i="4"/>
  <c r="CB318" i="4"/>
  <c r="CA318" i="4"/>
  <c r="CC318" i="4"/>
  <c r="CF318" i="4"/>
  <c r="CG318" i="4"/>
  <c r="BU318" i="4"/>
  <c r="BV318" i="4"/>
  <c r="BP318" i="4"/>
  <c r="BS318" i="4"/>
  <c r="BT318" i="4"/>
  <c r="BQ318" i="4"/>
  <c r="BR318" i="4"/>
  <c r="BX318" i="4"/>
  <c r="BW318" i="4"/>
  <c r="BY318" i="4"/>
  <c r="BZ342" i="4"/>
  <c r="CB342" i="4"/>
  <c r="CC342" i="4"/>
  <c r="CE342" i="4"/>
  <c r="CD342" i="4"/>
  <c r="CA342" i="4"/>
  <c r="CG342" i="4"/>
  <c r="BP342" i="4"/>
  <c r="BS342" i="4"/>
  <c r="BT342" i="4"/>
  <c r="BU342" i="4"/>
  <c r="BR342" i="4"/>
  <c r="BX342" i="4"/>
  <c r="CF342" i="4"/>
  <c r="BV342" i="4"/>
  <c r="BW342" i="4"/>
  <c r="BY342" i="4"/>
  <c r="BQ342" i="4"/>
  <c r="BZ366" i="4"/>
  <c r="CA366" i="4"/>
  <c r="CE366" i="4"/>
  <c r="CB366" i="4"/>
  <c r="CG366" i="4"/>
  <c r="CD366" i="4"/>
  <c r="CF366" i="4"/>
  <c r="BT366" i="4"/>
  <c r="CC366" i="4"/>
  <c r="BR366" i="4"/>
  <c r="BV366" i="4"/>
  <c r="BQ366" i="4"/>
  <c r="BY366" i="4"/>
  <c r="BS366" i="4"/>
  <c r="BW366" i="4"/>
  <c r="BU366" i="4"/>
  <c r="BX366" i="4"/>
  <c r="BP366" i="4"/>
  <c r="CA390" i="4"/>
  <c r="CB390" i="4"/>
  <c r="BZ390" i="4"/>
  <c r="CD390" i="4"/>
  <c r="CE390" i="4"/>
  <c r="CC390" i="4"/>
  <c r="CG390" i="4"/>
  <c r="BR390" i="4"/>
  <c r="CF390" i="4"/>
  <c r="BQ390" i="4"/>
  <c r="BV390" i="4"/>
  <c r="BW390" i="4"/>
  <c r="BP390" i="4"/>
  <c r="BT390" i="4"/>
  <c r="BX390" i="4"/>
  <c r="BS390" i="4"/>
  <c r="BY390" i="4"/>
  <c r="BU390" i="4"/>
  <c r="CE414" i="4"/>
  <c r="CA414" i="4"/>
  <c r="CC414" i="4"/>
  <c r="BZ414" i="4"/>
  <c r="CG414" i="4"/>
  <c r="CB414" i="4"/>
  <c r="CF414" i="4"/>
  <c r="CD414" i="4"/>
  <c r="BU414" i="4"/>
  <c r="BV414" i="4"/>
  <c r="BP414" i="4"/>
  <c r="BQ414" i="4"/>
  <c r="BY414" i="4"/>
  <c r="BR414" i="4"/>
  <c r="BW414" i="4"/>
  <c r="BT414" i="4"/>
  <c r="BX414" i="4"/>
  <c r="BS414" i="4"/>
  <c r="CA438" i="4"/>
  <c r="CC438" i="4"/>
  <c r="BZ438" i="4"/>
  <c r="CB438" i="4"/>
  <c r="CD438" i="4"/>
  <c r="CG438" i="4"/>
  <c r="CE438" i="4"/>
  <c r="CF438" i="4"/>
  <c r="BS438" i="4"/>
  <c r="BT438" i="4"/>
  <c r="BU438" i="4"/>
  <c r="BV438" i="4"/>
  <c r="BX438" i="4"/>
  <c r="BP438" i="4"/>
  <c r="BQ438" i="4"/>
  <c r="BW438" i="4"/>
  <c r="BY438" i="4"/>
  <c r="BR438" i="4"/>
  <c r="BZ462" i="4"/>
  <c r="CB462" i="4"/>
  <c r="CD462" i="4"/>
  <c r="CG462" i="4"/>
  <c r="CE462" i="4"/>
  <c r="CC462" i="4"/>
  <c r="CA462" i="4"/>
  <c r="CF462" i="4"/>
  <c r="BT462" i="4"/>
  <c r="BS462" i="4"/>
  <c r="BU462" i="4"/>
  <c r="BP462" i="4"/>
  <c r="BR462" i="4"/>
  <c r="BY462" i="4"/>
  <c r="BW462" i="4"/>
  <c r="BV462" i="4"/>
  <c r="BQ462" i="4"/>
  <c r="BX462" i="4"/>
  <c r="BZ486" i="4"/>
  <c r="CD486" i="4"/>
  <c r="CA486" i="4"/>
  <c r="CC486" i="4"/>
  <c r="CB486" i="4"/>
  <c r="CE486" i="4"/>
  <c r="CG486" i="4"/>
  <c r="BR486" i="4"/>
  <c r="CF486" i="4"/>
  <c r="BQ486" i="4"/>
  <c r="BW486" i="4"/>
  <c r="BS486" i="4"/>
  <c r="BU486" i="4"/>
  <c r="BT486" i="4"/>
  <c r="BY486" i="4"/>
  <c r="BV486" i="4"/>
  <c r="BP486" i="4"/>
  <c r="BX486" i="4"/>
  <c r="BT85" i="4"/>
  <c r="BV85" i="4"/>
  <c r="BW85" i="4"/>
  <c r="BX85" i="4"/>
  <c r="BY85" i="4"/>
  <c r="BU85" i="4"/>
  <c r="CD85" i="4"/>
  <c r="CC85" i="4"/>
  <c r="BQ85" i="4"/>
  <c r="CG85" i="4"/>
  <c r="CA85" i="4"/>
  <c r="BR85" i="4"/>
  <c r="CB85" i="4"/>
  <c r="BZ85" i="4"/>
  <c r="CE85" i="4"/>
  <c r="BS85" i="4"/>
  <c r="BP85" i="4"/>
  <c r="CF85" i="4"/>
  <c r="CG87" i="4"/>
  <c r="CF87" i="4"/>
  <c r="BP87" i="4"/>
  <c r="BQ87" i="4"/>
  <c r="BR87" i="4"/>
  <c r="BT87" i="4"/>
  <c r="BX87" i="4"/>
  <c r="CC87" i="4"/>
  <c r="BZ87" i="4"/>
  <c r="CA87" i="4"/>
  <c r="CE87" i="4"/>
  <c r="BW87" i="4"/>
  <c r="BV87" i="4"/>
  <c r="BY87" i="4"/>
  <c r="CD87" i="4"/>
  <c r="BU87" i="4"/>
  <c r="CB87" i="4"/>
  <c r="BS87" i="4"/>
  <c r="CG183" i="4"/>
  <c r="BR183" i="4"/>
  <c r="BQ183" i="4"/>
  <c r="BP183" i="4"/>
  <c r="CF183" i="4"/>
  <c r="BY183" i="4"/>
  <c r="CB183" i="4"/>
  <c r="BS183" i="4"/>
  <c r="CE183" i="4"/>
  <c r="BZ183" i="4"/>
  <c r="CA183" i="4"/>
  <c r="CD183" i="4"/>
  <c r="BX183" i="4"/>
  <c r="BT183" i="4"/>
  <c r="BV183" i="4"/>
  <c r="BU183" i="4"/>
  <c r="BW183" i="4"/>
  <c r="CC183" i="4"/>
  <c r="CG255" i="4"/>
  <c r="BQ255" i="4"/>
  <c r="CF255" i="4"/>
  <c r="BR255" i="4"/>
  <c r="BW255" i="4"/>
  <c r="BV255" i="4"/>
  <c r="BX255" i="4"/>
  <c r="BT255" i="4"/>
  <c r="BP255" i="4"/>
  <c r="BZ255" i="4"/>
  <c r="CA255" i="4"/>
  <c r="BU255" i="4"/>
  <c r="BS255" i="4"/>
  <c r="CE255" i="4"/>
  <c r="CC255" i="4"/>
  <c r="BY255" i="4"/>
  <c r="CB255" i="4"/>
  <c r="CD255" i="4"/>
  <c r="CF327" i="4"/>
  <c r="CG327" i="4"/>
  <c r="BS327" i="4"/>
  <c r="BR327" i="4"/>
  <c r="BQ327" i="4"/>
  <c r="BW327" i="4"/>
  <c r="BT327" i="4"/>
  <c r="BV327" i="4"/>
  <c r="BX327" i="4"/>
  <c r="CD327" i="4"/>
  <c r="BP327" i="4"/>
  <c r="BU327" i="4"/>
  <c r="CC327" i="4"/>
  <c r="BY327" i="4"/>
  <c r="CA327" i="4"/>
  <c r="CB327" i="4"/>
  <c r="BZ327" i="4"/>
  <c r="CE327" i="4"/>
  <c r="CG399" i="4"/>
  <c r="CF399" i="4"/>
  <c r="BP399" i="4"/>
  <c r="BS399" i="4"/>
  <c r="BZ399" i="4"/>
  <c r="BQ399" i="4"/>
  <c r="BR399" i="4"/>
  <c r="CB399" i="4"/>
  <c r="BT399" i="4"/>
  <c r="BY399" i="4"/>
  <c r="CA399" i="4"/>
  <c r="CE399" i="4"/>
  <c r="BV399" i="4"/>
  <c r="CC399" i="4"/>
  <c r="BU399" i="4"/>
  <c r="CD399" i="4"/>
  <c r="BW399" i="4"/>
  <c r="BX399" i="4"/>
  <c r="BQ196" i="4"/>
  <c r="BP196" i="4"/>
  <c r="BR196" i="4"/>
  <c r="BS196" i="4"/>
  <c r="BT196" i="4"/>
  <c r="BW196" i="4"/>
  <c r="CF196" i="4"/>
  <c r="BX196" i="4"/>
  <c r="CA196" i="4"/>
  <c r="BV196" i="4"/>
  <c r="BZ196" i="4"/>
  <c r="CB196" i="4"/>
  <c r="CD196" i="4"/>
  <c r="CE196" i="4"/>
  <c r="BU196" i="4"/>
  <c r="CC196" i="4"/>
  <c r="CG196" i="4"/>
  <c r="BY196" i="4"/>
  <c r="CF31" i="4"/>
  <c r="CG31" i="4"/>
  <c r="BW31" i="4"/>
  <c r="BS31" i="4"/>
  <c r="BV31" i="4"/>
  <c r="BX31" i="4"/>
  <c r="CB31" i="4"/>
  <c r="BZ31" i="4"/>
  <c r="BR31" i="4"/>
  <c r="CD31" i="4"/>
  <c r="BT31" i="4"/>
  <c r="CC31" i="4"/>
  <c r="CA31" i="4"/>
  <c r="BY31" i="4"/>
  <c r="BU31" i="4"/>
  <c r="CE31" i="4"/>
  <c r="CF55" i="4"/>
  <c r="BT55" i="4"/>
  <c r="BY55" i="4"/>
  <c r="BR55" i="4"/>
  <c r="BS55" i="4"/>
  <c r="BU55" i="4"/>
  <c r="BX55" i="4"/>
  <c r="CG55" i="4"/>
  <c r="BV55" i="4"/>
  <c r="CC55" i="4"/>
  <c r="CE55" i="4"/>
  <c r="BZ55" i="4"/>
  <c r="CA55" i="4"/>
  <c r="CD55" i="4"/>
  <c r="CB55" i="4"/>
  <c r="BW55" i="4"/>
  <c r="CF79" i="4"/>
  <c r="CG79" i="4"/>
  <c r="BP79" i="4"/>
  <c r="BY79" i="4"/>
  <c r="BU79" i="4"/>
  <c r="BW79" i="4"/>
  <c r="BS79" i="4"/>
  <c r="CB79" i="4"/>
  <c r="CD79" i="4"/>
  <c r="BV79" i="4"/>
  <c r="BX79" i="4"/>
  <c r="CC79" i="4"/>
  <c r="CE79" i="4"/>
  <c r="BR79" i="4"/>
  <c r="BT79" i="4"/>
  <c r="BZ79" i="4"/>
  <c r="CA79" i="4"/>
  <c r="CG103" i="4"/>
  <c r="BR103" i="4"/>
  <c r="CF103" i="4"/>
  <c r="BP103" i="4"/>
  <c r="BT103" i="4"/>
  <c r="CB103" i="4"/>
  <c r="BV103" i="4"/>
  <c r="CE103" i="4"/>
  <c r="CD103" i="4"/>
  <c r="BZ103" i="4"/>
  <c r="BQ103" i="4"/>
  <c r="BS103" i="4"/>
  <c r="BU103" i="4"/>
  <c r="BW103" i="4"/>
  <c r="CA103" i="4"/>
  <c r="BX103" i="4"/>
  <c r="BY103" i="4"/>
  <c r="CC103" i="4"/>
  <c r="CF127" i="4"/>
  <c r="BR127" i="4"/>
  <c r="CG127" i="4"/>
  <c r="BP127" i="4"/>
  <c r="BW127" i="4"/>
  <c r="BV127" i="4"/>
  <c r="BX127" i="4"/>
  <c r="BS127" i="4"/>
  <c r="CB127" i="4"/>
  <c r="BT127" i="4"/>
  <c r="BZ127" i="4"/>
  <c r="CD127" i="4"/>
  <c r="BQ127" i="4"/>
  <c r="CA127" i="4"/>
  <c r="CC127" i="4"/>
  <c r="BU127" i="4"/>
  <c r="CE127" i="4"/>
  <c r="BY127" i="4"/>
  <c r="CF151" i="4"/>
  <c r="CG151" i="4"/>
  <c r="BP151" i="4"/>
  <c r="BQ151" i="4"/>
  <c r="BS151" i="4"/>
  <c r="BR151" i="4"/>
  <c r="CC151" i="4"/>
  <c r="BY151" i="4"/>
  <c r="BW151" i="4"/>
  <c r="CB151" i="4"/>
  <c r="CE151" i="4"/>
  <c r="BU151" i="4"/>
  <c r="BV151" i="4"/>
  <c r="BT151" i="4"/>
  <c r="BZ151" i="4"/>
  <c r="CD151" i="4"/>
  <c r="CA151" i="4"/>
  <c r="BX151" i="4"/>
  <c r="CG175" i="4"/>
  <c r="CF175" i="4"/>
  <c r="BP175" i="4"/>
  <c r="BY175" i="4"/>
  <c r="BQ175" i="4"/>
  <c r="BU175" i="4"/>
  <c r="BW175" i="4"/>
  <c r="BV175" i="4"/>
  <c r="CB175" i="4"/>
  <c r="BZ175" i="4"/>
  <c r="CA175" i="4"/>
  <c r="BS175" i="4"/>
  <c r="BX175" i="4"/>
  <c r="CC175" i="4"/>
  <c r="CE175" i="4"/>
  <c r="BT175" i="4"/>
  <c r="BR175" i="4"/>
  <c r="CD175" i="4"/>
  <c r="CG199" i="4"/>
  <c r="BP199" i="4"/>
  <c r="BR199" i="4"/>
  <c r="CF199" i="4"/>
  <c r="BS199" i="4"/>
  <c r="CB199" i="4"/>
  <c r="BX199" i="4"/>
  <c r="CE199" i="4"/>
  <c r="CA199" i="4"/>
  <c r="CC199" i="4"/>
  <c r="BU199" i="4"/>
  <c r="BQ199" i="4"/>
  <c r="BY199" i="4"/>
  <c r="CD199" i="4"/>
  <c r="BT199" i="4"/>
  <c r="BZ199" i="4"/>
  <c r="BV199" i="4"/>
  <c r="BW199" i="4"/>
  <c r="CG223" i="4"/>
  <c r="CF223" i="4"/>
  <c r="BQ223" i="4"/>
  <c r="BW223" i="4"/>
  <c r="BR223" i="4"/>
  <c r="BV223" i="4"/>
  <c r="BX223" i="4"/>
  <c r="CB223" i="4"/>
  <c r="BP223" i="4"/>
  <c r="CC223" i="4"/>
  <c r="BY223" i="4"/>
  <c r="BT223" i="4"/>
  <c r="BZ223" i="4"/>
  <c r="CA223" i="4"/>
  <c r="BU223" i="4"/>
  <c r="BS223" i="4"/>
  <c r="CD223" i="4"/>
  <c r="CE223" i="4"/>
  <c r="CG247" i="4"/>
  <c r="BQ247" i="4"/>
  <c r="CF247" i="4"/>
  <c r="BP247" i="4"/>
  <c r="BV247" i="4"/>
  <c r="BU247" i="4"/>
  <c r="BR247" i="4"/>
  <c r="BT247" i="4"/>
  <c r="BY247" i="4"/>
  <c r="BX247" i="4"/>
  <c r="BS247" i="4"/>
  <c r="BZ247" i="4"/>
  <c r="CD247" i="4"/>
  <c r="CB247" i="4"/>
  <c r="CC247" i="4"/>
  <c r="CA247" i="4"/>
  <c r="BW247" i="4"/>
  <c r="CE247" i="4"/>
  <c r="CF271" i="4"/>
  <c r="BQ271" i="4"/>
  <c r="BR271" i="4"/>
  <c r="CG271" i="4"/>
  <c r="BY271" i="4"/>
  <c r="BW271" i="4"/>
  <c r="BZ271" i="4"/>
  <c r="BV271" i="4"/>
  <c r="BX271" i="4"/>
  <c r="BP271" i="4"/>
  <c r="BT271" i="4"/>
  <c r="BU271" i="4"/>
  <c r="CA271" i="4"/>
  <c r="CE271" i="4"/>
  <c r="BS271" i="4"/>
  <c r="CB271" i="4"/>
  <c r="CC271" i="4"/>
  <c r="CD271" i="4"/>
  <c r="CF295" i="4"/>
  <c r="CG295" i="4"/>
  <c r="BQ295" i="4"/>
  <c r="BT295" i="4"/>
  <c r="BW295" i="4"/>
  <c r="BR295" i="4"/>
  <c r="BS295" i="4"/>
  <c r="BP295" i="4"/>
  <c r="BV295" i="4"/>
  <c r="CD295" i="4"/>
  <c r="CB295" i="4"/>
  <c r="CC295" i="4"/>
  <c r="BZ295" i="4"/>
  <c r="CA295" i="4"/>
  <c r="BX295" i="4"/>
  <c r="BY295" i="4"/>
  <c r="BU295" i="4"/>
  <c r="CE295" i="4"/>
  <c r="CF319" i="4"/>
  <c r="BP319" i="4"/>
  <c r="CG319" i="4"/>
  <c r="BR319" i="4"/>
  <c r="BQ319" i="4"/>
  <c r="BS319" i="4"/>
  <c r="BU319" i="4"/>
  <c r="BV319" i="4"/>
  <c r="BY319" i="4"/>
  <c r="CE319" i="4"/>
  <c r="BT319" i="4"/>
  <c r="CA319" i="4"/>
  <c r="BZ319" i="4"/>
  <c r="CB319" i="4"/>
  <c r="BW319" i="4"/>
  <c r="BX319" i="4"/>
  <c r="CD319" i="4"/>
  <c r="CC319" i="4"/>
  <c r="CF343" i="4"/>
  <c r="CG343" i="4"/>
  <c r="BQ343" i="4"/>
  <c r="BU343" i="4"/>
  <c r="BR343" i="4"/>
  <c r="BY343" i="4"/>
  <c r="BS343" i="4"/>
  <c r="BP343" i="4"/>
  <c r="BT343" i="4"/>
  <c r="BV343" i="4"/>
  <c r="BX343" i="4"/>
  <c r="CD343" i="4"/>
  <c r="BW343" i="4"/>
  <c r="CB343" i="4"/>
  <c r="CA343" i="4"/>
  <c r="BZ343" i="4"/>
  <c r="CC343" i="4"/>
  <c r="CE343" i="4"/>
  <c r="CF367" i="4"/>
  <c r="BQ367" i="4"/>
  <c r="CG367" i="4"/>
  <c r="BP367" i="4"/>
  <c r="BZ367" i="4"/>
  <c r="BR367" i="4"/>
  <c r="BS367" i="4"/>
  <c r="BV367" i="4"/>
  <c r="BX367" i="4"/>
  <c r="CB367" i="4"/>
  <c r="BW367" i="4"/>
  <c r="CE367" i="4"/>
  <c r="BY367" i="4"/>
  <c r="CC367" i="4"/>
  <c r="CD367" i="4"/>
  <c r="BT367" i="4"/>
  <c r="BU367" i="4"/>
  <c r="CA367" i="4"/>
  <c r="CF391" i="4"/>
  <c r="CG391" i="4"/>
  <c r="BP391" i="4"/>
  <c r="BQ391" i="4"/>
  <c r="BR391" i="4"/>
  <c r="BW391" i="4"/>
  <c r="BV391" i="4"/>
  <c r="CD391" i="4"/>
  <c r="CB391" i="4"/>
  <c r="BZ391" i="4"/>
  <c r="BT391" i="4"/>
  <c r="CC391" i="4"/>
  <c r="BX391" i="4"/>
  <c r="BS391" i="4"/>
  <c r="CA391" i="4"/>
  <c r="BU391" i="4"/>
  <c r="BY391" i="4"/>
  <c r="CE391" i="4"/>
  <c r="BP415" i="4"/>
  <c r="CF415" i="4"/>
  <c r="CG415" i="4"/>
  <c r="BR415" i="4"/>
  <c r="BS415" i="4"/>
  <c r="BQ415" i="4"/>
  <c r="BU415" i="4"/>
  <c r="BV415" i="4"/>
  <c r="BY415" i="4"/>
  <c r="CE415" i="4"/>
  <c r="BT415" i="4"/>
  <c r="BW415" i="4"/>
  <c r="BZ415" i="4"/>
  <c r="BX415" i="4"/>
  <c r="CB415" i="4"/>
  <c r="CD415" i="4"/>
  <c r="CA415" i="4"/>
  <c r="CC415" i="4"/>
  <c r="CF439" i="4"/>
  <c r="CG439" i="4"/>
  <c r="BR439" i="4"/>
  <c r="BT439" i="4"/>
  <c r="BS439" i="4"/>
  <c r="BP439" i="4"/>
  <c r="BU439" i="4"/>
  <c r="BQ439" i="4"/>
  <c r="BY439" i="4"/>
  <c r="BZ439" i="4"/>
  <c r="CA439" i="4"/>
  <c r="CB439" i="4"/>
  <c r="CD439" i="4"/>
  <c r="BV439" i="4"/>
  <c r="CC439" i="4"/>
  <c r="BW439" i="4"/>
  <c r="CE439" i="4"/>
  <c r="BX439" i="4"/>
  <c r="CF463" i="4"/>
  <c r="CG463" i="4"/>
  <c r="BP463" i="4"/>
  <c r="BQ463" i="4"/>
  <c r="BS463" i="4"/>
  <c r="BR463" i="4"/>
  <c r="BZ463" i="4"/>
  <c r="BT463" i="4"/>
  <c r="BY463" i="4"/>
  <c r="BU463" i="4"/>
  <c r="BV463" i="4"/>
  <c r="BX463" i="4"/>
  <c r="CE463" i="4"/>
  <c r="CC463" i="4"/>
  <c r="CB463" i="4"/>
  <c r="BW463" i="4"/>
  <c r="CD463" i="4"/>
  <c r="CA463" i="4"/>
  <c r="CF487" i="4"/>
  <c r="CG487" i="4"/>
  <c r="BQ487" i="4"/>
  <c r="BW487" i="4"/>
  <c r="BR487" i="4"/>
  <c r="BT487" i="4"/>
  <c r="BV487" i="4"/>
  <c r="BP487" i="4"/>
  <c r="BU487" i="4"/>
  <c r="BY487" i="4"/>
  <c r="BS487" i="4"/>
  <c r="CA487" i="4"/>
  <c r="BZ487" i="4"/>
  <c r="CC487" i="4"/>
  <c r="CB487" i="4"/>
  <c r="CD487" i="4"/>
  <c r="BX487" i="4"/>
  <c r="CE487" i="4"/>
  <c r="CB446" i="4"/>
  <c r="BZ446" i="4"/>
  <c r="CA446" i="4"/>
  <c r="CE446" i="4"/>
  <c r="CD446" i="4"/>
  <c r="CC446" i="4"/>
  <c r="CG446" i="4"/>
  <c r="CF446" i="4"/>
  <c r="BU446" i="4"/>
  <c r="BV446" i="4"/>
  <c r="BP446" i="4"/>
  <c r="BR446" i="4"/>
  <c r="BQ446" i="4"/>
  <c r="BS446" i="4"/>
  <c r="BT446" i="4"/>
  <c r="BX446" i="4"/>
  <c r="BW446" i="4"/>
  <c r="BY446" i="4"/>
  <c r="BP104" i="4"/>
  <c r="BR104" i="4"/>
  <c r="BS104" i="4"/>
  <c r="BQ104" i="4"/>
  <c r="BV104" i="4"/>
  <c r="BX104" i="4"/>
  <c r="CF104" i="4"/>
  <c r="CC104" i="4"/>
  <c r="BW104" i="4"/>
  <c r="BT104" i="4"/>
  <c r="CB104" i="4"/>
  <c r="BU104" i="4"/>
  <c r="CD104" i="4"/>
  <c r="BZ104" i="4"/>
  <c r="CA104" i="4"/>
  <c r="BY104" i="4"/>
  <c r="CG104" i="4"/>
  <c r="CE104" i="4"/>
  <c r="BS416" i="4"/>
  <c r="BP416" i="4"/>
  <c r="BR416" i="4"/>
  <c r="BQ416" i="4"/>
  <c r="BV416" i="4"/>
  <c r="BT416" i="4"/>
  <c r="BX416" i="4"/>
  <c r="BW416" i="4"/>
  <c r="BY416" i="4"/>
  <c r="BU416" i="4"/>
  <c r="BZ416" i="4"/>
  <c r="CA416" i="4"/>
  <c r="CB416" i="4"/>
  <c r="CD416" i="4"/>
  <c r="CC416" i="4"/>
  <c r="CG416" i="4"/>
  <c r="CE416" i="4"/>
  <c r="CF416" i="4"/>
  <c r="CA158" i="4"/>
  <c r="CE158" i="4"/>
  <c r="CD158" i="4"/>
  <c r="BZ158" i="4"/>
  <c r="CC158" i="4"/>
  <c r="CB158" i="4"/>
  <c r="CF158" i="4"/>
  <c r="BP158" i="4"/>
  <c r="BV158" i="4"/>
  <c r="BW158" i="4"/>
  <c r="BT158" i="4"/>
  <c r="BX158" i="4"/>
  <c r="BS158" i="4"/>
  <c r="BQ158" i="4"/>
  <c r="CG158" i="4"/>
  <c r="BU158" i="4"/>
  <c r="BR158" i="4"/>
  <c r="BY158" i="4"/>
  <c r="BR32" i="4"/>
  <c r="BS32" i="4"/>
  <c r="BQ32" i="4"/>
  <c r="BT32" i="4"/>
  <c r="BX32" i="4"/>
  <c r="BW32" i="4"/>
  <c r="BU32" i="4"/>
  <c r="CA32" i="4"/>
  <c r="CC32" i="4"/>
  <c r="CB32" i="4"/>
  <c r="CG32" i="4"/>
  <c r="BZ32" i="4"/>
  <c r="CE32" i="4"/>
  <c r="BV32" i="4"/>
  <c r="BY32" i="4"/>
  <c r="CD32" i="4"/>
  <c r="CF32" i="4"/>
  <c r="BR56" i="4"/>
  <c r="BS56" i="4"/>
  <c r="BV56" i="4"/>
  <c r="BY56" i="4"/>
  <c r="BW56" i="4"/>
  <c r="BZ56" i="4"/>
  <c r="BX56" i="4"/>
  <c r="CF56" i="4"/>
  <c r="BU56" i="4"/>
  <c r="BT56" i="4"/>
  <c r="CA56" i="4"/>
  <c r="CD56" i="4"/>
  <c r="CB56" i="4"/>
  <c r="CG56" i="4"/>
  <c r="CE56" i="4"/>
  <c r="CC56" i="4"/>
  <c r="BR80" i="4"/>
  <c r="BP80" i="4"/>
  <c r="BS80" i="4"/>
  <c r="BT80" i="4"/>
  <c r="BU80" i="4"/>
  <c r="BV80" i="4"/>
  <c r="BX80" i="4"/>
  <c r="CB80" i="4"/>
  <c r="CD80" i="4"/>
  <c r="CE80" i="4"/>
  <c r="CG80" i="4"/>
  <c r="BW80" i="4"/>
  <c r="CA80" i="4"/>
  <c r="CC80" i="4"/>
  <c r="BZ80" i="4"/>
  <c r="BY80" i="4"/>
  <c r="CF80" i="4"/>
  <c r="BS128" i="4"/>
  <c r="BR128" i="4"/>
  <c r="BQ128" i="4"/>
  <c r="BX128" i="4"/>
  <c r="BU128" i="4"/>
  <c r="BP128" i="4"/>
  <c r="BV128" i="4"/>
  <c r="CA128" i="4"/>
  <c r="CC128" i="4"/>
  <c r="BW128" i="4"/>
  <c r="CB128" i="4"/>
  <c r="BT128" i="4"/>
  <c r="CG128" i="4"/>
  <c r="BZ128" i="4"/>
  <c r="CF128" i="4"/>
  <c r="BY128" i="4"/>
  <c r="CD128" i="4"/>
  <c r="CE128" i="4"/>
  <c r="BR152" i="4"/>
  <c r="BQ152" i="4"/>
  <c r="BP152" i="4"/>
  <c r="BS152" i="4"/>
  <c r="BW152" i="4"/>
  <c r="BT152" i="4"/>
  <c r="BY152" i="4"/>
  <c r="CF152" i="4"/>
  <c r="BV152" i="4"/>
  <c r="BU152" i="4"/>
  <c r="BX152" i="4"/>
  <c r="CE152" i="4"/>
  <c r="CC152" i="4"/>
  <c r="BZ152" i="4"/>
  <c r="CG152" i="4"/>
  <c r="CB152" i="4"/>
  <c r="CA152" i="4"/>
  <c r="CD152" i="4"/>
  <c r="BS176" i="4"/>
  <c r="BP176" i="4"/>
  <c r="BU176" i="4"/>
  <c r="BX176" i="4"/>
  <c r="BT176" i="4"/>
  <c r="BQ176" i="4"/>
  <c r="BR176" i="4"/>
  <c r="CB176" i="4"/>
  <c r="CD176" i="4"/>
  <c r="CE176" i="4"/>
  <c r="CG176" i="4"/>
  <c r="CA176" i="4"/>
  <c r="CC176" i="4"/>
  <c r="BW176" i="4"/>
  <c r="CF176" i="4"/>
  <c r="BZ176" i="4"/>
  <c r="BV176" i="4"/>
  <c r="BY176" i="4"/>
  <c r="BR200" i="4"/>
  <c r="BS200" i="4"/>
  <c r="BP200" i="4"/>
  <c r="BQ200" i="4"/>
  <c r="BU200" i="4"/>
  <c r="BX200" i="4"/>
  <c r="BW200" i="4"/>
  <c r="BZ200" i="4"/>
  <c r="BY200" i="4"/>
  <c r="CF200" i="4"/>
  <c r="CC200" i="4"/>
  <c r="BV200" i="4"/>
  <c r="CD200" i="4"/>
  <c r="CB200" i="4"/>
  <c r="CA200" i="4"/>
  <c r="BT200" i="4"/>
  <c r="CE200" i="4"/>
  <c r="CG200" i="4"/>
  <c r="BR224" i="4"/>
  <c r="BQ224" i="4"/>
  <c r="BP224" i="4"/>
  <c r="BS224" i="4"/>
  <c r="BT224" i="4"/>
  <c r="BX224" i="4"/>
  <c r="BV224" i="4"/>
  <c r="CC224" i="4"/>
  <c r="BZ224" i="4"/>
  <c r="BW224" i="4"/>
  <c r="BU224" i="4"/>
  <c r="CB224" i="4"/>
  <c r="CG224" i="4"/>
  <c r="CD224" i="4"/>
  <c r="CF224" i="4"/>
  <c r="CA224" i="4"/>
  <c r="BY224" i="4"/>
  <c r="CE224" i="4"/>
  <c r="BS248" i="4"/>
  <c r="BQ248" i="4"/>
  <c r="BR248" i="4"/>
  <c r="BX248" i="4"/>
  <c r="BP248" i="4"/>
  <c r="BW248" i="4"/>
  <c r="BU248" i="4"/>
  <c r="BY248" i="4"/>
  <c r="BV248" i="4"/>
  <c r="CF248" i="4"/>
  <c r="CB248" i="4"/>
  <c r="BT248" i="4"/>
  <c r="CE248" i="4"/>
  <c r="BZ248" i="4"/>
  <c r="CD248" i="4"/>
  <c r="CG248" i="4"/>
  <c r="CA248" i="4"/>
  <c r="CC248" i="4"/>
  <c r="BQ272" i="4"/>
  <c r="BT272" i="4"/>
  <c r="BS272" i="4"/>
  <c r="BV272" i="4"/>
  <c r="BP272" i="4"/>
  <c r="BW272" i="4"/>
  <c r="BX272" i="4"/>
  <c r="BY272" i="4"/>
  <c r="CB272" i="4"/>
  <c r="CD272" i="4"/>
  <c r="CE272" i="4"/>
  <c r="BR272" i="4"/>
  <c r="BU272" i="4"/>
  <c r="CC272" i="4"/>
  <c r="BZ272" i="4"/>
  <c r="CG272" i="4"/>
  <c r="CF272" i="4"/>
  <c r="CA272" i="4"/>
  <c r="BP296" i="4"/>
  <c r="BS296" i="4"/>
  <c r="BQ296" i="4"/>
  <c r="BU296" i="4"/>
  <c r="BV296" i="4"/>
  <c r="BT296" i="4"/>
  <c r="BR296" i="4"/>
  <c r="BX296" i="4"/>
  <c r="BW296" i="4"/>
  <c r="BZ296" i="4"/>
  <c r="CC296" i="4"/>
  <c r="CA296" i="4"/>
  <c r="BY296" i="4"/>
  <c r="CB296" i="4"/>
  <c r="CG296" i="4"/>
  <c r="CF296" i="4"/>
  <c r="CE296" i="4"/>
  <c r="CD296" i="4"/>
  <c r="BR320" i="4"/>
  <c r="BQ320" i="4"/>
  <c r="BP320" i="4"/>
  <c r="BT320" i="4"/>
  <c r="BX320" i="4"/>
  <c r="BU320" i="4"/>
  <c r="BZ320" i="4"/>
  <c r="BW320" i="4"/>
  <c r="BV320" i="4"/>
  <c r="BS320" i="4"/>
  <c r="CA320" i="4"/>
  <c r="CB320" i="4"/>
  <c r="CC320" i="4"/>
  <c r="BY320" i="4"/>
  <c r="CG320" i="4"/>
  <c r="CE320" i="4"/>
  <c r="CF320" i="4"/>
  <c r="CD320" i="4"/>
  <c r="BP344" i="4"/>
  <c r="BR344" i="4"/>
  <c r="BQ344" i="4"/>
  <c r="BS344" i="4"/>
  <c r="BT344" i="4"/>
  <c r="BX344" i="4"/>
  <c r="BV344" i="4"/>
  <c r="BZ344" i="4"/>
  <c r="CB344" i="4"/>
  <c r="BW344" i="4"/>
  <c r="CD344" i="4"/>
  <c r="BU344" i="4"/>
  <c r="CC344" i="4"/>
  <c r="CA344" i="4"/>
  <c r="CE344" i="4"/>
  <c r="BY344" i="4"/>
  <c r="CG344" i="4"/>
  <c r="CF344" i="4"/>
  <c r="BQ368" i="4"/>
  <c r="BR368" i="4"/>
  <c r="BU368" i="4"/>
  <c r="BS368" i="4"/>
  <c r="BP368" i="4"/>
  <c r="BV368" i="4"/>
  <c r="BT368" i="4"/>
  <c r="BX368" i="4"/>
  <c r="BY368" i="4"/>
  <c r="BZ368" i="4"/>
  <c r="BW368" i="4"/>
  <c r="CG368" i="4"/>
  <c r="CB368" i="4"/>
  <c r="CC368" i="4"/>
  <c r="CF368" i="4"/>
  <c r="CE368" i="4"/>
  <c r="CA368" i="4"/>
  <c r="CD368" i="4"/>
  <c r="BR392" i="4"/>
  <c r="BQ392" i="4"/>
  <c r="BP392" i="4"/>
  <c r="BV392" i="4"/>
  <c r="BS392" i="4"/>
  <c r="BX392" i="4"/>
  <c r="BU392" i="4"/>
  <c r="BT392" i="4"/>
  <c r="BW392" i="4"/>
  <c r="CC392" i="4"/>
  <c r="CA392" i="4"/>
  <c r="CG392" i="4"/>
  <c r="CF392" i="4"/>
  <c r="BZ392" i="4"/>
  <c r="CB392" i="4"/>
  <c r="CD392" i="4"/>
  <c r="BY392" i="4"/>
  <c r="CE392" i="4"/>
  <c r="BS440" i="4"/>
  <c r="BQ440" i="4"/>
  <c r="BR440" i="4"/>
  <c r="BP440" i="4"/>
  <c r="BT440" i="4"/>
  <c r="BV440" i="4"/>
  <c r="BU440" i="4"/>
  <c r="BW440" i="4"/>
  <c r="BX440" i="4"/>
  <c r="BY440" i="4"/>
  <c r="BZ440" i="4"/>
  <c r="CD440" i="4"/>
  <c r="CC440" i="4"/>
  <c r="CE440" i="4"/>
  <c r="CF440" i="4"/>
  <c r="CG440" i="4"/>
  <c r="CA440" i="4"/>
  <c r="CB440" i="4"/>
  <c r="BQ464" i="4"/>
  <c r="BS464" i="4"/>
  <c r="BP464" i="4"/>
  <c r="BU464" i="4"/>
  <c r="BR464" i="4"/>
  <c r="BX464" i="4"/>
  <c r="BW464" i="4"/>
  <c r="BT464" i="4"/>
  <c r="BY464" i="4"/>
  <c r="BV464" i="4"/>
  <c r="BZ464" i="4"/>
  <c r="CG464" i="4"/>
  <c r="CF464" i="4"/>
  <c r="CA464" i="4"/>
  <c r="CD464" i="4"/>
  <c r="CE464" i="4"/>
  <c r="CB464" i="4"/>
  <c r="CC464" i="4"/>
  <c r="BR488" i="4"/>
  <c r="BQ488" i="4"/>
  <c r="BV488" i="4"/>
  <c r="BS488" i="4"/>
  <c r="BP488" i="4"/>
  <c r="BX488" i="4"/>
  <c r="BT488" i="4"/>
  <c r="BW488" i="4"/>
  <c r="BU488" i="4"/>
  <c r="CC488" i="4"/>
  <c r="CD488" i="4"/>
  <c r="BZ488" i="4"/>
  <c r="BY488" i="4"/>
  <c r="CA488" i="4"/>
  <c r="CE488" i="4"/>
  <c r="CG488" i="4"/>
  <c r="CF488" i="4"/>
  <c r="CB488" i="4"/>
  <c r="BU33" i="4"/>
  <c r="BY33" i="4"/>
  <c r="BV33" i="4"/>
  <c r="BT33" i="4"/>
  <c r="BW33" i="4"/>
  <c r="BX33" i="4"/>
  <c r="CB33" i="4"/>
  <c r="CA33" i="4"/>
  <c r="CC33" i="4"/>
  <c r="CG33" i="4"/>
  <c r="CD33" i="4"/>
  <c r="BR33" i="4"/>
  <c r="BZ33" i="4"/>
  <c r="CF33" i="4"/>
  <c r="CE33" i="4"/>
  <c r="BS33" i="4"/>
  <c r="BW57" i="4"/>
  <c r="BV57" i="4"/>
  <c r="BU57" i="4"/>
  <c r="BX57" i="4"/>
  <c r="BY57" i="4"/>
  <c r="CB57" i="4"/>
  <c r="BT57" i="4"/>
  <c r="BZ57" i="4"/>
  <c r="CA57" i="4"/>
  <c r="CC57" i="4"/>
  <c r="CD57" i="4"/>
  <c r="CG57" i="4"/>
  <c r="BS57" i="4"/>
  <c r="CF57" i="4"/>
  <c r="CE57" i="4"/>
  <c r="BR57" i="4"/>
  <c r="BW81" i="4"/>
  <c r="BT81" i="4"/>
  <c r="BY81" i="4"/>
  <c r="BV81" i="4"/>
  <c r="BX81" i="4"/>
  <c r="BU81" i="4"/>
  <c r="CC81" i="4"/>
  <c r="CG81" i="4"/>
  <c r="BS81" i="4"/>
  <c r="CF81" i="4"/>
  <c r="CB81" i="4"/>
  <c r="BP81" i="4"/>
  <c r="CA81" i="4"/>
  <c r="CD81" i="4"/>
  <c r="BR81" i="4"/>
  <c r="CE81" i="4"/>
  <c r="BZ81" i="4"/>
  <c r="BV105" i="4"/>
  <c r="BU105" i="4"/>
  <c r="BT105" i="4"/>
  <c r="BW105" i="4"/>
  <c r="CC105" i="4"/>
  <c r="CB105" i="4"/>
  <c r="BX105" i="4"/>
  <c r="BZ105" i="4"/>
  <c r="CG105" i="4"/>
  <c r="CE105" i="4"/>
  <c r="BY105" i="4"/>
  <c r="CA105" i="4"/>
  <c r="BS105" i="4"/>
  <c r="CD105" i="4"/>
  <c r="BR105" i="4"/>
  <c r="CF105" i="4"/>
  <c r="BP105" i="4"/>
  <c r="BQ105" i="4"/>
  <c r="BT129" i="4"/>
  <c r="BV129" i="4"/>
  <c r="CA129" i="4"/>
  <c r="BU129" i="4"/>
  <c r="BW129" i="4"/>
  <c r="BY129" i="4"/>
  <c r="CB129" i="4"/>
  <c r="BX129" i="4"/>
  <c r="BQ129" i="4"/>
  <c r="CG129" i="4"/>
  <c r="CC129" i="4"/>
  <c r="CF129" i="4"/>
  <c r="CD129" i="4"/>
  <c r="BZ129" i="4"/>
  <c r="BR129" i="4"/>
  <c r="CE129" i="4"/>
  <c r="BP129" i="4"/>
  <c r="BS129" i="4"/>
  <c r="BU153" i="4"/>
  <c r="BT153" i="4"/>
  <c r="BX153" i="4"/>
  <c r="BV153" i="4"/>
  <c r="BW153" i="4"/>
  <c r="CB153" i="4"/>
  <c r="BY153" i="4"/>
  <c r="CE153" i="4"/>
  <c r="CD153" i="4"/>
  <c r="BZ153" i="4"/>
  <c r="BQ153" i="4"/>
  <c r="CA153" i="4"/>
  <c r="CC153" i="4"/>
  <c r="BP153" i="4"/>
  <c r="BS153" i="4"/>
  <c r="CG153" i="4"/>
  <c r="CF153" i="4"/>
  <c r="BR153" i="4"/>
  <c r="BX177" i="4"/>
  <c r="BW177" i="4"/>
  <c r="BT177" i="4"/>
  <c r="BV177" i="4"/>
  <c r="CC177" i="4"/>
  <c r="BY177" i="4"/>
  <c r="BU177" i="4"/>
  <c r="CB177" i="4"/>
  <c r="CD177" i="4"/>
  <c r="CG177" i="4"/>
  <c r="BZ177" i="4"/>
  <c r="BS177" i="4"/>
  <c r="CA177" i="4"/>
  <c r="CE177" i="4"/>
  <c r="CF177" i="4"/>
  <c r="BP177" i="4"/>
  <c r="BR177" i="4"/>
  <c r="BQ177" i="4"/>
  <c r="BV201" i="4"/>
  <c r="BT201" i="4"/>
  <c r="BU201" i="4"/>
  <c r="CD201" i="4"/>
  <c r="BW201" i="4"/>
  <c r="CC201" i="4"/>
  <c r="CB201" i="4"/>
  <c r="BX201" i="4"/>
  <c r="BZ201" i="4"/>
  <c r="CA201" i="4"/>
  <c r="CE201" i="4"/>
  <c r="CG201" i="4"/>
  <c r="BY201" i="4"/>
  <c r="BS201" i="4"/>
  <c r="BQ201" i="4"/>
  <c r="BR201" i="4"/>
  <c r="BP201" i="4"/>
  <c r="CF201" i="4"/>
  <c r="BU225" i="4"/>
  <c r="BW225" i="4"/>
  <c r="BV225" i="4"/>
  <c r="BX225" i="4"/>
  <c r="BY225" i="4"/>
  <c r="BT225" i="4"/>
  <c r="CD225" i="4"/>
  <c r="CC225" i="4"/>
  <c r="BZ225" i="4"/>
  <c r="CB225" i="4"/>
  <c r="CF225" i="4"/>
  <c r="BQ225" i="4"/>
  <c r="BP225" i="4"/>
  <c r="CE225" i="4"/>
  <c r="CA225" i="4"/>
  <c r="CG225" i="4"/>
  <c r="BS225" i="4"/>
  <c r="BR225" i="4"/>
  <c r="BX249" i="4"/>
  <c r="BU249" i="4"/>
  <c r="BY249" i="4"/>
  <c r="CB249" i="4"/>
  <c r="BV249" i="4"/>
  <c r="BT249" i="4"/>
  <c r="CA249" i="4"/>
  <c r="BW249" i="4"/>
  <c r="CC249" i="4"/>
  <c r="CE249" i="4"/>
  <c r="BZ249" i="4"/>
  <c r="CD249" i="4"/>
  <c r="CG249" i="4"/>
  <c r="BR249" i="4"/>
  <c r="CF249" i="4"/>
  <c r="BP249" i="4"/>
  <c r="BQ249" i="4"/>
  <c r="BS249" i="4"/>
  <c r="BX273" i="4"/>
  <c r="BW273" i="4"/>
  <c r="BT273" i="4"/>
  <c r="BU273" i="4"/>
  <c r="BY273" i="4"/>
  <c r="BV273" i="4"/>
  <c r="CF273" i="4"/>
  <c r="BZ273" i="4"/>
  <c r="CC273" i="4"/>
  <c r="CA273" i="4"/>
  <c r="CB273" i="4"/>
  <c r="CE273" i="4"/>
  <c r="BR273" i="4"/>
  <c r="CG273" i="4"/>
  <c r="CD273" i="4"/>
  <c r="BS273" i="4"/>
  <c r="BP273" i="4"/>
  <c r="BQ273" i="4"/>
  <c r="BY297" i="4"/>
  <c r="BT297" i="4"/>
  <c r="BU297" i="4"/>
  <c r="BX297" i="4"/>
  <c r="BW297" i="4"/>
  <c r="BV297" i="4"/>
  <c r="CB297" i="4"/>
  <c r="CE297" i="4"/>
  <c r="BQ297" i="4"/>
  <c r="BZ297" i="4"/>
  <c r="CA297" i="4"/>
  <c r="CD297" i="4"/>
  <c r="CC297" i="4"/>
  <c r="BR297" i="4"/>
  <c r="BS297" i="4"/>
  <c r="BP297" i="4"/>
  <c r="CF297" i="4"/>
  <c r="CG297" i="4"/>
  <c r="BU321" i="4"/>
  <c r="BT321" i="4"/>
  <c r="BV321" i="4"/>
  <c r="BY321" i="4"/>
  <c r="BZ321" i="4"/>
  <c r="CA321" i="4"/>
  <c r="BX321" i="4"/>
  <c r="BW321" i="4"/>
  <c r="CD321" i="4"/>
  <c r="CF321" i="4"/>
  <c r="CB321" i="4"/>
  <c r="CE321" i="4"/>
  <c r="CC321" i="4"/>
  <c r="BP321" i="4"/>
  <c r="BS321" i="4"/>
  <c r="CG321" i="4"/>
  <c r="BQ321" i="4"/>
  <c r="BR321" i="4"/>
  <c r="BW345" i="4"/>
  <c r="BV345" i="4"/>
  <c r="BU345" i="4"/>
  <c r="BX345" i="4"/>
  <c r="BZ345" i="4"/>
  <c r="BT345" i="4"/>
  <c r="CA345" i="4"/>
  <c r="CC345" i="4"/>
  <c r="CD345" i="4"/>
  <c r="CE345" i="4"/>
  <c r="CB345" i="4"/>
  <c r="BY345" i="4"/>
  <c r="CF345" i="4"/>
  <c r="CG345" i="4"/>
  <c r="BQ345" i="4"/>
  <c r="BR345" i="4"/>
  <c r="BP345" i="4"/>
  <c r="BS345" i="4"/>
  <c r="BV369" i="4"/>
  <c r="BW369" i="4"/>
  <c r="BY369" i="4"/>
  <c r="BT369" i="4"/>
  <c r="BX369" i="4"/>
  <c r="CB369" i="4"/>
  <c r="BU369" i="4"/>
  <c r="CC369" i="4"/>
  <c r="CD369" i="4"/>
  <c r="BZ369" i="4"/>
  <c r="CA369" i="4"/>
  <c r="CF369" i="4"/>
  <c r="CG369" i="4"/>
  <c r="BR369" i="4"/>
  <c r="BP369" i="4"/>
  <c r="CE369" i="4"/>
  <c r="BS369" i="4"/>
  <c r="BQ369" i="4"/>
  <c r="BV393" i="4"/>
  <c r="BT393" i="4"/>
  <c r="BX393" i="4"/>
  <c r="BY393" i="4"/>
  <c r="BU393" i="4"/>
  <c r="CD393" i="4"/>
  <c r="BZ393" i="4"/>
  <c r="CA393" i="4"/>
  <c r="CF393" i="4"/>
  <c r="CB393" i="4"/>
  <c r="BW393" i="4"/>
  <c r="CC393" i="4"/>
  <c r="BR393" i="4"/>
  <c r="CE393" i="4"/>
  <c r="BS393" i="4"/>
  <c r="BQ393" i="4"/>
  <c r="BP393" i="4"/>
  <c r="CG393" i="4"/>
  <c r="BW417" i="4"/>
  <c r="BT417" i="4"/>
  <c r="BX417" i="4"/>
  <c r="BU417" i="4"/>
  <c r="CD417" i="4"/>
  <c r="BY417" i="4"/>
  <c r="BV417" i="4"/>
  <c r="CB417" i="4"/>
  <c r="BZ417" i="4"/>
  <c r="CC417" i="4"/>
  <c r="CA417" i="4"/>
  <c r="CF417" i="4"/>
  <c r="CE417" i="4"/>
  <c r="BS417" i="4"/>
  <c r="CG417" i="4"/>
  <c r="BQ417" i="4"/>
  <c r="BP417" i="4"/>
  <c r="BR417" i="4"/>
  <c r="BU441" i="4"/>
  <c r="BX441" i="4"/>
  <c r="BV441" i="4"/>
  <c r="BT441" i="4"/>
  <c r="BW441" i="4"/>
  <c r="CC441" i="4"/>
  <c r="BZ441" i="4"/>
  <c r="BY441" i="4"/>
  <c r="CB441" i="4"/>
  <c r="CA441" i="4"/>
  <c r="CD441" i="4"/>
  <c r="CE441" i="4"/>
  <c r="CF441" i="4"/>
  <c r="CG441" i="4"/>
  <c r="BP441" i="4"/>
  <c r="BR441" i="4"/>
  <c r="BQ441" i="4"/>
  <c r="BS441" i="4"/>
  <c r="BW465" i="4"/>
  <c r="BV465" i="4"/>
  <c r="BT465" i="4"/>
  <c r="BX465" i="4"/>
  <c r="BY465" i="4"/>
  <c r="BU465" i="4"/>
  <c r="BZ465" i="4"/>
  <c r="CB465" i="4"/>
  <c r="CA465" i="4"/>
  <c r="CC465" i="4"/>
  <c r="CF465" i="4"/>
  <c r="CE465" i="4"/>
  <c r="CD465" i="4"/>
  <c r="CG465" i="4"/>
  <c r="BR465" i="4"/>
  <c r="BS465" i="4"/>
  <c r="BP465" i="4"/>
  <c r="BQ465" i="4"/>
  <c r="BY489" i="4"/>
  <c r="BT489" i="4"/>
  <c r="BX489" i="4"/>
  <c r="BV489" i="4"/>
  <c r="CA489" i="4"/>
  <c r="CB489" i="4"/>
  <c r="BW489" i="4"/>
  <c r="CD489" i="4"/>
  <c r="BZ489" i="4"/>
  <c r="BU489" i="4"/>
  <c r="CC489" i="4"/>
  <c r="CF489" i="4"/>
  <c r="CG489" i="4"/>
  <c r="CE489" i="4"/>
  <c r="BP489" i="4"/>
  <c r="BQ489" i="4"/>
  <c r="BS489" i="4"/>
  <c r="BR489" i="4"/>
  <c r="BE15" i="5"/>
  <c r="BZ6" i="4"/>
  <c r="BZ7" i="4" s="1"/>
  <c r="N497" i="17"/>
  <c r="N329" i="17"/>
  <c r="N385" i="17"/>
  <c r="N65" i="17"/>
  <c r="N48" i="17"/>
  <c r="N288" i="17"/>
  <c r="N480" i="17"/>
  <c r="N313" i="17"/>
  <c r="N144" i="17"/>
  <c r="N291" i="17"/>
  <c r="N18" i="17"/>
  <c r="N186" i="17"/>
  <c r="N354" i="17"/>
  <c r="N24" i="17"/>
  <c r="N312" i="17"/>
  <c r="N289" i="17"/>
  <c r="N218" i="17"/>
  <c r="N219" i="17"/>
  <c r="N41" i="17"/>
  <c r="N264" i="17"/>
  <c r="N73" i="17"/>
  <c r="N457" i="17"/>
  <c r="N74" i="17"/>
  <c r="N170" i="17"/>
  <c r="N338" i="17"/>
  <c r="N458" i="17"/>
  <c r="N292" i="17"/>
  <c r="N125" i="17"/>
  <c r="N366" i="17"/>
  <c r="N26" i="17"/>
  <c r="N98" i="17"/>
  <c r="N242" i="17"/>
  <c r="N362" i="17"/>
  <c r="N482" i="17"/>
  <c r="N28" i="17"/>
  <c r="N100" i="17"/>
  <c r="N220" i="17"/>
  <c r="N340" i="17"/>
  <c r="N388" i="17"/>
  <c r="N484" i="17"/>
  <c r="N114" i="17"/>
  <c r="N282" i="17"/>
  <c r="N378" i="17"/>
  <c r="N314" i="17"/>
  <c r="N412" i="17"/>
  <c r="N17" i="17"/>
  <c r="N281" i="17"/>
  <c r="N498" i="17"/>
  <c r="N97" i="17"/>
  <c r="N217" i="17"/>
  <c r="N337" i="17"/>
  <c r="N146" i="17"/>
  <c r="N147" i="17"/>
  <c r="N363" i="17"/>
  <c r="N76" i="17"/>
  <c r="N77" i="17"/>
  <c r="N197" i="17"/>
  <c r="N365" i="17"/>
  <c r="N461" i="17"/>
  <c r="N32" i="17"/>
  <c r="N488" i="17"/>
  <c r="N33" i="17"/>
  <c r="N57" i="17"/>
  <c r="N81" i="17"/>
  <c r="N105" i="17"/>
  <c r="N129" i="17"/>
  <c r="N153" i="17"/>
  <c r="N177" i="17"/>
  <c r="N201" i="17"/>
  <c r="N225" i="17"/>
  <c r="N249" i="17"/>
  <c r="N273" i="17"/>
  <c r="N297" i="17"/>
  <c r="N321" i="17"/>
  <c r="N345" i="17"/>
  <c r="N369" i="17"/>
  <c r="N393" i="17"/>
  <c r="N417" i="17"/>
  <c r="N441" i="17"/>
  <c r="N465" i="17"/>
  <c r="N489" i="17"/>
  <c r="N161" i="17"/>
  <c r="N401" i="17"/>
  <c r="N330" i="17"/>
  <c r="N240" i="17"/>
  <c r="N49" i="17"/>
  <c r="N145" i="17"/>
  <c r="N241" i="17"/>
  <c r="N361" i="17"/>
  <c r="N123" i="17"/>
  <c r="N339" i="17"/>
  <c r="N244" i="17"/>
  <c r="N221" i="17"/>
  <c r="N150" i="17"/>
  <c r="N270" i="17"/>
  <c r="N414" i="17"/>
  <c r="N103" i="17"/>
  <c r="N247" i="17"/>
  <c r="N367" i="17"/>
  <c r="N128" i="17"/>
  <c r="N272" i="17"/>
  <c r="N368" i="17"/>
  <c r="N464" i="17"/>
  <c r="N34" i="17"/>
  <c r="N82" i="17"/>
  <c r="N106" i="17"/>
  <c r="N130" i="17"/>
  <c r="N154" i="17"/>
  <c r="N178" i="17"/>
  <c r="N202" i="17"/>
  <c r="N226" i="17"/>
  <c r="N250" i="17"/>
  <c r="N298" i="17"/>
  <c r="N322" i="17"/>
  <c r="N346" i="17"/>
  <c r="N370" i="17"/>
  <c r="N394" i="17"/>
  <c r="N418" i="17"/>
  <c r="N442" i="17"/>
  <c r="N466" i="17"/>
  <c r="N490" i="17"/>
  <c r="N113" i="17"/>
  <c r="N353" i="17"/>
  <c r="N450" i="17"/>
  <c r="N290" i="17"/>
  <c r="N195" i="17"/>
  <c r="N196" i="17"/>
  <c r="N29" i="17"/>
  <c r="N293" i="17"/>
  <c r="N126" i="17"/>
  <c r="N294" i="17"/>
  <c r="N79" i="17"/>
  <c r="N151" i="17"/>
  <c r="N223" i="17"/>
  <c r="N319" i="17"/>
  <c r="N391" i="17"/>
  <c r="N487" i="17"/>
  <c r="N58" i="17"/>
  <c r="N274" i="17"/>
  <c r="N35" i="17"/>
  <c r="N59" i="17"/>
  <c r="N83" i="17"/>
  <c r="N107" i="17"/>
  <c r="N131" i="17"/>
  <c r="N155" i="17"/>
  <c r="N179" i="17"/>
  <c r="N203" i="17"/>
  <c r="N227" i="17"/>
  <c r="N251" i="17"/>
  <c r="N275" i="17"/>
  <c r="N299" i="17"/>
  <c r="N323" i="17"/>
  <c r="N347" i="17"/>
  <c r="N371" i="17"/>
  <c r="N395" i="17"/>
  <c r="N419" i="17"/>
  <c r="N443" i="17"/>
  <c r="N467" i="17"/>
  <c r="N491" i="17"/>
  <c r="N185" i="17"/>
  <c r="N449" i="17"/>
  <c r="N306" i="17"/>
  <c r="N96" i="17"/>
  <c r="N384" i="17"/>
  <c r="N169" i="17"/>
  <c r="N27" i="17"/>
  <c r="N99" i="17"/>
  <c r="N267" i="17"/>
  <c r="N387" i="17"/>
  <c r="N124" i="17"/>
  <c r="N460" i="17"/>
  <c r="N269" i="17"/>
  <c r="N30" i="17"/>
  <c r="N222" i="17"/>
  <c r="N390" i="17"/>
  <c r="N127" i="17"/>
  <c r="N271" i="17"/>
  <c r="N415" i="17"/>
  <c r="N152" i="17"/>
  <c r="N296" i="17"/>
  <c r="N440" i="17"/>
  <c r="N36" i="17"/>
  <c r="N84" i="17"/>
  <c r="N132" i="17"/>
  <c r="N204" i="17"/>
  <c r="N276" i="17"/>
  <c r="N324" i="17"/>
  <c r="N372" i="17"/>
  <c r="N420" i="17"/>
  <c r="N492" i="17"/>
  <c r="N425" i="17"/>
  <c r="N90" i="17"/>
  <c r="N426" i="17"/>
  <c r="N72" i="17"/>
  <c r="N192" i="17"/>
  <c r="N336" i="17"/>
  <c r="N408" i="17"/>
  <c r="N433" i="17"/>
  <c r="N122" i="17"/>
  <c r="N266" i="17"/>
  <c r="N386" i="17"/>
  <c r="N52" i="17"/>
  <c r="N172" i="17"/>
  <c r="N316" i="17"/>
  <c r="N364" i="17"/>
  <c r="N436" i="17"/>
  <c r="N53" i="17"/>
  <c r="N149" i="17"/>
  <c r="N245" i="17"/>
  <c r="N341" i="17"/>
  <c r="N389" i="17"/>
  <c r="N437" i="17"/>
  <c r="N485" i="17"/>
  <c r="N102" i="17"/>
  <c r="N80" i="17"/>
  <c r="N104" i="17"/>
  <c r="N176" i="17"/>
  <c r="N200" i="17"/>
  <c r="N248" i="17"/>
  <c r="N320" i="17"/>
  <c r="N344" i="17"/>
  <c r="N416" i="17"/>
  <c r="N277" i="17"/>
  <c r="N445" i="17"/>
  <c r="N89" i="17"/>
  <c r="N257" i="17"/>
  <c r="N66" i="17"/>
  <c r="N216" i="17"/>
  <c r="N456" i="17"/>
  <c r="N25" i="17"/>
  <c r="N268" i="17"/>
  <c r="N101" i="17"/>
  <c r="N173" i="17"/>
  <c r="N317" i="17"/>
  <c r="N413" i="17"/>
  <c r="N78" i="17"/>
  <c r="N174" i="17"/>
  <c r="N246" i="17"/>
  <c r="N342" i="17"/>
  <c r="N438" i="17"/>
  <c r="N486" i="17"/>
  <c r="N31" i="17"/>
  <c r="N175" i="17"/>
  <c r="N295" i="17"/>
  <c r="N439" i="17"/>
  <c r="N205" i="17"/>
  <c r="N38" i="17"/>
  <c r="N86" i="17"/>
  <c r="N134" i="17"/>
  <c r="N182" i="17"/>
  <c r="N254" i="17"/>
  <c r="N302" i="17"/>
  <c r="N350" i="17"/>
  <c r="N398" i="17"/>
  <c r="N446" i="17"/>
  <c r="N233" i="17"/>
  <c r="N210" i="17"/>
  <c r="N120" i="17"/>
  <c r="N360" i="17"/>
  <c r="N193" i="17"/>
  <c r="N481" i="17"/>
  <c r="N50" i="17"/>
  <c r="N434" i="17"/>
  <c r="N435" i="17"/>
  <c r="N56" i="17"/>
  <c r="N224" i="17"/>
  <c r="N392" i="17"/>
  <c r="N12" i="17"/>
  <c r="N60" i="17"/>
  <c r="N108" i="17"/>
  <c r="N156" i="17"/>
  <c r="N180" i="17"/>
  <c r="N228" i="17"/>
  <c r="N252" i="17"/>
  <c r="N300" i="17"/>
  <c r="N348" i="17"/>
  <c r="N396" i="17"/>
  <c r="N444" i="17"/>
  <c r="N468" i="17"/>
  <c r="N13" i="17"/>
  <c r="N37" i="17"/>
  <c r="N61" i="17"/>
  <c r="N85" i="17"/>
  <c r="N109" i="17"/>
  <c r="N133" i="17"/>
  <c r="N157" i="17"/>
  <c r="N181" i="17"/>
  <c r="N229" i="17"/>
  <c r="N253" i="17"/>
  <c r="N301" i="17"/>
  <c r="N325" i="17"/>
  <c r="N349" i="17"/>
  <c r="N373" i="17"/>
  <c r="N397" i="17"/>
  <c r="N421" i="17"/>
  <c r="N469" i="17"/>
  <c r="N493" i="17"/>
  <c r="N14" i="17"/>
  <c r="N62" i="17"/>
  <c r="N110" i="17"/>
  <c r="N158" i="17"/>
  <c r="N206" i="17"/>
  <c r="N230" i="17"/>
  <c r="N278" i="17"/>
  <c r="N326" i="17"/>
  <c r="N374" i="17"/>
  <c r="N422" i="17"/>
  <c r="N470" i="17"/>
  <c r="N494" i="17"/>
  <c r="N15" i="17"/>
  <c r="N39" i="17"/>
  <c r="N63" i="17"/>
  <c r="N87" i="17"/>
  <c r="N111" i="17"/>
  <c r="N135" i="17"/>
  <c r="N159" i="17"/>
  <c r="N183" i="17"/>
  <c r="N207" i="17"/>
  <c r="N231" i="17"/>
  <c r="N255" i="17"/>
  <c r="N279" i="17"/>
  <c r="N303" i="17"/>
  <c r="N327" i="17"/>
  <c r="N351" i="17"/>
  <c r="N375" i="17"/>
  <c r="N399" i="17"/>
  <c r="N423" i="17"/>
  <c r="N447" i="17"/>
  <c r="N471" i="17"/>
  <c r="N495" i="17"/>
  <c r="N234" i="17"/>
  <c r="N168" i="17"/>
  <c r="N432" i="17"/>
  <c r="N121" i="17"/>
  <c r="N265" i="17"/>
  <c r="N409" i="17"/>
  <c r="N194" i="17"/>
  <c r="N410" i="17"/>
  <c r="N51" i="17"/>
  <c r="N75" i="17"/>
  <c r="N171" i="17"/>
  <c r="N243" i="17"/>
  <c r="N315" i="17"/>
  <c r="N411" i="17"/>
  <c r="N459" i="17"/>
  <c r="N483" i="17"/>
  <c r="N148" i="17"/>
  <c r="N54" i="17"/>
  <c r="N198" i="17"/>
  <c r="N318" i="17"/>
  <c r="N462" i="17"/>
  <c r="N55" i="17"/>
  <c r="N199" i="17"/>
  <c r="N343" i="17"/>
  <c r="N463" i="17"/>
  <c r="N16" i="17"/>
  <c r="N40" i="17"/>
  <c r="N64" i="17"/>
  <c r="N88" i="17"/>
  <c r="N112" i="17"/>
  <c r="N136" i="17"/>
  <c r="N160" i="17"/>
  <c r="N184" i="17"/>
  <c r="N208" i="17"/>
  <c r="N232" i="17"/>
  <c r="N256" i="17"/>
  <c r="N280" i="17"/>
  <c r="N304" i="17"/>
  <c r="N328" i="17"/>
  <c r="N352" i="17"/>
  <c r="N376" i="17"/>
  <c r="N400" i="17"/>
  <c r="N424" i="17"/>
  <c r="N448" i="17"/>
  <c r="N472" i="17"/>
  <c r="N496" i="17"/>
  <c r="N137" i="17"/>
  <c r="N377" i="17"/>
  <c r="N138" i="17"/>
  <c r="N162" i="17"/>
  <c r="N19" i="17"/>
  <c r="N211" i="17"/>
  <c r="N331" i="17"/>
  <c r="N209" i="17"/>
  <c r="N67" i="17"/>
  <c r="N116" i="17"/>
  <c r="N212" i="17"/>
  <c r="N308" i="17"/>
  <c r="N380" i="17"/>
  <c r="N476" i="17"/>
  <c r="N473" i="17"/>
  <c r="N43" i="17"/>
  <c r="N115" i="17"/>
  <c r="N187" i="17"/>
  <c r="N259" i="17"/>
  <c r="N307" i="17"/>
  <c r="N379" i="17"/>
  <c r="N427" i="17"/>
  <c r="N475" i="17"/>
  <c r="N213" i="17"/>
  <c r="N42" i="17"/>
  <c r="N258" i="17"/>
  <c r="N402" i="17"/>
  <c r="N139" i="17"/>
  <c r="N20" i="17"/>
  <c r="N44" i="17"/>
  <c r="N92" i="17"/>
  <c r="N140" i="17"/>
  <c r="N188" i="17"/>
  <c r="N236" i="17"/>
  <c r="N284" i="17"/>
  <c r="N332" i="17"/>
  <c r="N404" i="17"/>
  <c r="N428" i="17"/>
  <c r="N500" i="17"/>
  <c r="N46" i="17"/>
  <c r="N238" i="17"/>
  <c r="N454" i="17"/>
  <c r="N305" i="17"/>
  <c r="N474" i="17"/>
  <c r="N91" i="17"/>
  <c r="N163" i="17"/>
  <c r="N235" i="17"/>
  <c r="N283" i="17"/>
  <c r="N355" i="17"/>
  <c r="N403" i="17"/>
  <c r="N451" i="17"/>
  <c r="N499" i="17"/>
  <c r="N68" i="17"/>
  <c r="N164" i="17"/>
  <c r="N260" i="17"/>
  <c r="N356" i="17"/>
  <c r="N452" i="17"/>
  <c r="N21" i="17"/>
  <c r="N45" i="17"/>
  <c r="N69" i="17"/>
  <c r="N93" i="17"/>
  <c r="N117" i="17"/>
  <c r="N141" i="17"/>
  <c r="N165" i="17"/>
  <c r="N189" i="17"/>
  <c r="N237" i="17"/>
  <c r="N261" i="17"/>
  <c r="N285" i="17"/>
  <c r="N309" i="17"/>
  <c r="N333" i="17"/>
  <c r="N357" i="17"/>
  <c r="N381" i="17"/>
  <c r="N405" i="17"/>
  <c r="N429" i="17"/>
  <c r="N453" i="17"/>
  <c r="N477" i="17"/>
  <c r="N501" i="17"/>
  <c r="N22" i="17"/>
  <c r="N70" i="17"/>
  <c r="N94" i="17"/>
  <c r="N118" i="17"/>
  <c r="N142" i="17"/>
  <c r="N166" i="17"/>
  <c r="N190" i="17"/>
  <c r="N214" i="17"/>
  <c r="N262" i="17"/>
  <c r="N286" i="17"/>
  <c r="N310" i="17"/>
  <c r="N334" i="17"/>
  <c r="N358" i="17"/>
  <c r="N382" i="17"/>
  <c r="N406" i="17"/>
  <c r="N430" i="17"/>
  <c r="N478" i="17"/>
  <c r="N23" i="17"/>
  <c r="N47" i="17"/>
  <c r="N71" i="17"/>
  <c r="N95" i="17"/>
  <c r="N119" i="17"/>
  <c r="N143" i="17"/>
  <c r="N167" i="17"/>
  <c r="N191" i="17"/>
  <c r="N215" i="17"/>
  <c r="N239" i="17"/>
  <c r="N263" i="17"/>
  <c r="N287" i="17"/>
  <c r="N311" i="17"/>
  <c r="N335" i="17"/>
  <c r="N359" i="17"/>
  <c r="N383" i="17"/>
  <c r="N407" i="17"/>
  <c r="N431" i="17"/>
  <c r="N455" i="17"/>
  <c r="N479" i="17"/>
  <c r="AE37" i="4"/>
  <c r="AE23" i="4"/>
  <c r="AE47" i="4"/>
  <c r="AE53" i="4"/>
  <c r="AE20" i="4"/>
  <c r="AQ6" i="4"/>
  <c r="AQ8" i="4" s="1"/>
  <c r="AE10" i="4"/>
  <c r="AE34" i="4"/>
  <c r="AE12" i="4"/>
  <c r="C52" i="17"/>
  <c r="AF52" i="17" s="1"/>
  <c r="C53" i="17"/>
  <c r="AF53" i="17" s="1"/>
  <c r="C10" i="17"/>
  <c r="AF10" i="17" s="1"/>
  <c r="N10" i="17"/>
  <c r="C501" i="17"/>
  <c r="AF501" i="17" s="1"/>
  <c r="C14" i="17"/>
  <c r="AF14" i="17" s="1"/>
  <c r="C85" i="17"/>
  <c r="AF85" i="17" s="1"/>
  <c r="C109" i="17"/>
  <c r="AF109" i="17" s="1"/>
  <c r="C133" i="17"/>
  <c r="AF133" i="17" s="1"/>
  <c r="C157" i="17"/>
  <c r="AF157" i="17" s="1"/>
  <c r="C181" i="17"/>
  <c r="AF181" i="17" s="1"/>
  <c r="C205" i="17"/>
  <c r="AF205" i="17" s="1"/>
  <c r="C229" i="17"/>
  <c r="AF229" i="17" s="1"/>
  <c r="C253" i="17"/>
  <c r="AF253" i="17" s="1"/>
  <c r="C277" i="17"/>
  <c r="AF277" i="17" s="1"/>
  <c r="C301" i="17"/>
  <c r="AF301" i="17" s="1"/>
  <c r="C325" i="17"/>
  <c r="AF325" i="17" s="1"/>
  <c r="C349" i="17"/>
  <c r="AF349" i="17" s="1"/>
  <c r="C373" i="17"/>
  <c r="AF373" i="17" s="1"/>
  <c r="C397" i="17"/>
  <c r="AF397" i="17" s="1"/>
  <c r="C421" i="17"/>
  <c r="AF421" i="17" s="1"/>
  <c r="C445" i="17"/>
  <c r="AF445" i="17" s="1"/>
  <c r="C469" i="17"/>
  <c r="AF469" i="17" s="1"/>
  <c r="C493" i="17"/>
  <c r="AF493" i="17" s="1"/>
  <c r="C15" i="17"/>
  <c r="AF15" i="17" s="1"/>
  <c r="C86" i="17"/>
  <c r="AF86" i="17" s="1"/>
  <c r="C110" i="17"/>
  <c r="AF110" i="17" s="1"/>
  <c r="C134" i="17"/>
  <c r="AF134" i="17" s="1"/>
  <c r="C158" i="17"/>
  <c r="AF158" i="17" s="1"/>
  <c r="C182" i="17"/>
  <c r="AF182" i="17" s="1"/>
  <c r="C206" i="17"/>
  <c r="AF206" i="17" s="1"/>
  <c r="C230" i="17"/>
  <c r="AF230" i="17" s="1"/>
  <c r="C254" i="17"/>
  <c r="AF254" i="17" s="1"/>
  <c r="C278" i="17"/>
  <c r="AF278" i="17" s="1"/>
  <c r="C302" i="17"/>
  <c r="AF302" i="17" s="1"/>
  <c r="C326" i="17"/>
  <c r="AF326" i="17" s="1"/>
  <c r="C350" i="17"/>
  <c r="AF350" i="17" s="1"/>
  <c r="C374" i="17"/>
  <c r="AF374" i="17" s="1"/>
  <c r="C398" i="17"/>
  <c r="AF398" i="17" s="1"/>
  <c r="C422" i="17"/>
  <c r="AF422" i="17" s="1"/>
  <c r="C446" i="17"/>
  <c r="AF446" i="17" s="1"/>
  <c r="C470" i="17"/>
  <c r="AF470" i="17" s="1"/>
  <c r="C494" i="17"/>
  <c r="AF494" i="17" s="1"/>
  <c r="C16" i="17"/>
  <c r="AF16" i="17" s="1"/>
  <c r="C87" i="17"/>
  <c r="AF87" i="17" s="1"/>
  <c r="C111" i="17"/>
  <c r="AF111" i="17" s="1"/>
  <c r="C135" i="17"/>
  <c r="AF135" i="17" s="1"/>
  <c r="C159" i="17"/>
  <c r="AF159" i="17" s="1"/>
  <c r="C183" i="17"/>
  <c r="AF183" i="17" s="1"/>
  <c r="C207" i="17"/>
  <c r="AF207" i="17" s="1"/>
  <c r="C231" i="17"/>
  <c r="AF231" i="17" s="1"/>
  <c r="C255" i="17"/>
  <c r="AF255" i="17" s="1"/>
  <c r="C279" i="17"/>
  <c r="AF279" i="17" s="1"/>
  <c r="C303" i="17"/>
  <c r="AF303" i="17" s="1"/>
  <c r="C327" i="17"/>
  <c r="AF327" i="17" s="1"/>
  <c r="C351" i="17"/>
  <c r="AF351" i="17" s="1"/>
  <c r="C375" i="17"/>
  <c r="AF375" i="17" s="1"/>
  <c r="C399" i="17"/>
  <c r="AF399" i="17" s="1"/>
  <c r="C423" i="17"/>
  <c r="AF423" i="17" s="1"/>
  <c r="C447" i="17"/>
  <c r="AF447" i="17" s="1"/>
  <c r="C471" i="17"/>
  <c r="AF471" i="17" s="1"/>
  <c r="C495" i="17"/>
  <c r="AF495" i="17" s="1"/>
  <c r="C61" i="17"/>
  <c r="AF61" i="17" s="1"/>
  <c r="C18" i="17"/>
  <c r="AF18" i="17" s="1"/>
  <c r="C88" i="17"/>
  <c r="AF88" i="17" s="1"/>
  <c r="C112" i="17"/>
  <c r="AF112" i="17" s="1"/>
  <c r="C136" i="17"/>
  <c r="AF136" i="17" s="1"/>
  <c r="C160" i="17"/>
  <c r="AF160" i="17" s="1"/>
  <c r="C184" i="17"/>
  <c r="AF184" i="17" s="1"/>
  <c r="C208" i="17"/>
  <c r="AF208" i="17" s="1"/>
  <c r="C232" i="17"/>
  <c r="AF232" i="17" s="1"/>
  <c r="C256" i="17"/>
  <c r="AF256" i="17" s="1"/>
  <c r="C280" i="17"/>
  <c r="AF280" i="17" s="1"/>
  <c r="C304" i="17"/>
  <c r="AF304" i="17" s="1"/>
  <c r="C328" i="17"/>
  <c r="AF328" i="17" s="1"/>
  <c r="C352" i="17"/>
  <c r="AF352" i="17" s="1"/>
  <c r="C376" i="17"/>
  <c r="AF376" i="17" s="1"/>
  <c r="C400" i="17"/>
  <c r="AF400" i="17" s="1"/>
  <c r="C424" i="17"/>
  <c r="AF424" i="17" s="1"/>
  <c r="C448" i="17"/>
  <c r="AF448" i="17" s="1"/>
  <c r="C472" i="17"/>
  <c r="AF472" i="17" s="1"/>
  <c r="C496" i="17"/>
  <c r="AF496" i="17" s="1"/>
  <c r="C19" i="17"/>
  <c r="AF19" i="17" s="1"/>
  <c r="C89" i="17"/>
  <c r="AF89" i="17" s="1"/>
  <c r="C113" i="17"/>
  <c r="AF113" i="17" s="1"/>
  <c r="C137" i="17"/>
  <c r="AF137" i="17" s="1"/>
  <c r="C161" i="17"/>
  <c r="AF161" i="17" s="1"/>
  <c r="C185" i="17"/>
  <c r="AF185" i="17" s="1"/>
  <c r="C209" i="17"/>
  <c r="AF209" i="17" s="1"/>
  <c r="C233" i="17"/>
  <c r="AF233" i="17" s="1"/>
  <c r="C257" i="17"/>
  <c r="AF257" i="17" s="1"/>
  <c r="C281" i="17"/>
  <c r="AF281" i="17" s="1"/>
  <c r="C305" i="17"/>
  <c r="AF305" i="17" s="1"/>
  <c r="C329" i="17"/>
  <c r="AF329" i="17" s="1"/>
  <c r="C353" i="17"/>
  <c r="AF353" i="17" s="1"/>
  <c r="C377" i="17"/>
  <c r="AF377" i="17" s="1"/>
  <c r="C401" i="17"/>
  <c r="AF401" i="17" s="1"/>
  <c r="C425" i="17"/>
  <c r="AF425" i="17" s="1"/>
  <c r="C449" i="17"/>
  <c r="AF449" i="17" s="1"/>
  <c r="C473" i="17"/>
  <c r="AF473" i="17" s="1"/>
  <c r="C497" i="17"/>
  <c r="AF497" i="17" s="1"/>
  <c r="C63" i="17"/>
  <c r="AF63" i="17" s="1"/>
  <c r="C37" i="17"/>
  <c r="AF37" i="17" s="1"/>
  <c r="C90" i="17"/>
  <c r="AF90" i="17" s="1"/>
  <c r="C114" i="17"/>
  <c r="AF114" i="17" s="1"/>
  <c r="C138" i="17"/>
  <c r="AF138" i="17" s="1"/>
  <c r="C162" i="17"/>
  <c r="AF162" i="17" s="1"/>
  <c r="C186" i="17"/>
  <c r="AF186" i="17" s="1"/>
  <c r="C210" i="17"/>
  <c r="AF210" i="17" s="1"/>
  <c r="C234" i="17"/>
  <c r="AF234" i="17" s="1"/>
  <c r="C258" i="17"/>
  <c r="AF258" i="17" s="1"/>
  <c r="C282" i="17"/>
  <c r="AF282" i="17" s="1"/>
  <c r="C306" i="17"/>
  <c r="AF306" i="17" s="1"/>
  <c r="C330" i="17"/>
  <c r="AF330" i="17" s="1"/>
  <c r="C354" i="17"/>
  <c r="AF354" i="17" s="1"/>
  <c r="C378" i="17"/>
  <c r="AF378" i="17" s="1"/>
  <c r="C402" i="17"/>
  <c r="AF402" i="17" s="1"/>
  <c r="C426" i="17"/>
  <c r="AF426" i="17" s="1"/>
  <c r="C450" i="17"/>
  <c r="AF450" i="17" s="1"/>
  <c r="C474" i="17"/>
  <c r="AF474" i="17" s="1"/>
  <c r="C498" i="17"/>
  <c r="AF498" i="17" s="1"/>
  <c r="C38" i="17"/>
  <c r="AF38" i="17" s="1"/>
  <c r="C91" i="17"/>
  <c r="AF91" i="17" s="1"/>
  <c r="C115" i="17"/>
  <c r="AF115" i="17" s="1"/>
  <c r="C139" i="17"/>
  <c r="AF139" i="17" s="1"/>
  <c r="C163" i="17"/>
  <c r="AF163" i="17" s="1"/>
  <c r="C187" i="17"/>
  <c r="AF187" i="17" s="1"/>
  <c r="C211" i="17"/>
  <c r="AF211" i="17" s="1"/>
  <c r="C235" i="17"/>
  <c r="AF235" i="17" s="1"/>
  <c r="C259" i="17"/>
  <c r="AF259" i="17" s="1"/>
  <c r="C283" i="17"/>
  <c r="AF283" i="17" s="1"/>
  <c r="C307" i="17"/>
  <c r="AF307" i="17" s="1"/>
  <c r="C331" i="17"/>
  <c r="AF331" i="17" s="1"/>
  <c r="C355" i="17"/>
  <c r="AF355" i="17" s="1"/>
  <c r="C379" i="17"/>
  <c r="AF379" i="17" s="1"/>
  <c r="C403" i="17"/>
  <c r="AF403" i="17" s="1"/>
  <c r="C427" i="17"/>
  <c r="AF427" i="17" s="1"/>
  <c r="C451" i="17"/>
  <c r="AF451" i="17" s="1"/>
  <c r="C475" i="17"/>
  <c r="AF475" i="17" s="1"/>
  <c r="C499" i="17"/>
  <c r="AF499" i="17" s="1"/>
  <c r="C17" i="17"/>
  <c r="AF17" i="17" s="1"/>
  <c r="C41" i="17"/>
  <c r="AF41" i="17" s="1"/>
  <c r="C65" i="17"/>
  <c r="AF65" i="17" s="1"/>
  <c r="C39" i="17"/>
  <c r="AF39" i="17" s="1"/>
  <c r="C92" i="17"/>
  <c r="AF92" i="17" s="1"/>
  <c r="C116" i="17"/>
  <c r="AF116" i="17" s="1"/>
  <c r="C140" i="17"/>
  <c r="AF140" i="17" s="1"/>
  <c r="C164" i="17"/>
  <c r="AF164" i="17" s="1"/>
  <c r="C188" i="17"/>
  <c r="AF188" i="17" s="1"/>
  <c r="C212" i="17"/>
  <c r="AF212" i="17" s="1"/>
  <c r="C236" i="17"/>
  <c r="AF236" i="17" s="1"/>
  <c r="C260" i="17"/>
  <c r="AF260" i="17" s="1"/>
  <c r="C284" i="17"/>
  <c r="AF284" i="17" s="1"/>
  <c r="C308" i="17"/>
  <c r="AF308" i="17" s="1"/>
  <c r="C332" i="17"/>
  <c r="AF332" i="17" s="1"/>
  <c r="C356" i="17"/>
  <c r="AF356" i="17" s="1"/>
  <c r="C380" i="17"/>
  <c r="AF380" i="17" s="1"/>
  <c r="C404" i="17"/>
  <c r="AF404" i="17" s="1"/>
  <c r="C428" i="17"/>
  <c r="AF428" i="17" s="1"/>
  <c r="C452" i="17"/>
  <c r="AF452" i="17" s="1"/>
  <c r="C476" i="17"/>
  <c r="AF476" i="17" s="1"/>
  <c r="C500" i="17"/>
  <c r="AF500" i="17" s="1"/>
  <c r="C40" i="17"/>
  <c r="AF40" i="17" s="1"/>
  <c r="C93" i="17"/>
  <c r="AF93" i="17" s="1"/>
  <c r="C117" i="17"/>
  <c r="AF117" i="17" s="1"/>
  <c r="C141" i="17"/>
  <c r="AF141" i="17" s="1"/>
  <c r="C165" i="17"/>
  <c r="AF165" i="17" s="1"/>
  <c r="C189" i="17"/>
  <c r="AF189" i="17" s="1"/>
  <c r="C213" i="17"/>
  <c r="AF213" i="17" s="1"/>
  <c r="C237" i="17"/>
  <c r="AF237" i="17" s="1"/>
  <c r="C261" i="17"/>
  <c r="AF261" i="17" s="1"/>
  <c r="C285" i="17"/>
  <c r="AF285" i="17" s="1"/>
  <c r="C309" i="17"/>
  <c r="AF309" i="17" s="1"/>
  <c r="C333" i="17"/>
  <c r="AF333" i="17" s="1"/>
  <c r="C357" i="17"/>
  <c r="AF357" i="17" s="1"/>
  <c r="C381" i="17"/>
  <c r="AF381" i="17" s="1"/>
  <c r="C405" i="17"/>
  <c r="AF405" i="17" s="1"/>
  <c r="C429" i="17"/>
  <c r="AF429" i="17" s="1"/>
  <c r="C453" i="17"/>
  <c r="AF453" i="17" s="1"/>
  <c r="C477" i="17"/>
  <c r="AF477" i="17" s="1"/>
  <c r="C42" i="17"/>
  <c r="AF42" i="17" s="1"/>
  <c r="C94" i="17"/>
  <c r="AF94" i="17" s="1"/>
  <c r="C118" i="17"/>
  <c r="AF118" i="17" s="1"/>
  <c r="C142" i="17"/>
  <c r="AF142" i="17" s="1"/>
  <c r="C166" i="17"/>
  <c r="AF166" i="17" s="1"/>
  <c r="C190" i="17"/>
  <c r="AF190" i="17" s="1"/>
  <c r="C214" i="17"/>
  <c r="AF214" i="17" s="1"/>
  <c r="C238" i="17"/>
  <c r="AF238" i="17" s="1"/>
  <c r="C262" i="17"/>
  <c r="AF262" i="17" s="1"/>
  <c r="C286" i="17"/>
  <c r="AF286" i="17" s="1"/>
  <c r="C310" i="17"/>
  <c r="AF310" i="17" s="1"/>
  <c r="C334" i="17"/>
  <c r="AF334" i="17" s="1"/>
  <c r="C358" i="17"/>
  <c r="AF358" i="17" s="1"/>
  <c r="C382" i="17"/>
  <c r="AF382" i="17" s="1"/>
  <c r="C406" i="17"/>
  <c r="AF406" i="17" s="1"/>
  <c r="C430" i="17"/>
  <c r="AF430" i="17" s="1"/>
  <c r="C454" i="17"/>
  <c r="AF454" i="17" s="1"/>
  <c r="C478" i="17"/>
  <c r="AF478" i="17" s="1"/>
  <c r="C20" i="17"/>
  <c r="AF20" i="17" s="1"/>
  <c r="C44" i="17"/>
  <c r="AF44" i="17" s="1"/>
  <c r="C68" i="17"/>
  <c r="AF68" i="17" s="1"/>
  <c r="C43" i="17"/>
  <c r="AF43" i="17" s="1"/>
  <c r="C95" i="17"/>
  <c r="AF95" i="17" s="1"/>
  <c r="C119" i="17"/>
  <c r="AF119" i="17" s="1"/>
  <c r="C143" i="17"/>
  <c r="AF143" i="17" s="1"/>
  <c r="C167" i="17"/>
  <c r="AF167" i="17" s="1"/>
  <c r="C191" i="17"/>
  <c r="AF191" i="17" s="1"/>
  <c r="C215" i="17"/>
  <c r="AF215" i="17" s="1"/>
  <c r="C239" i="17"/>
  <c r="AF239" i="17" s="1"/>
  <c r="C263" i="17"/>
  <c r="AF263" i="17" s="1"/>
  <c r="C287" i="17"/>
  <c r="AF287" i="17" s="1"/>
  <c r="C311" i="17"/>
  <c r="AF311" i="17" s="1"/>
  <c r="C335" i="17"/>
  <c r="AF335" i="17" s="1"/>
  <c r="C359" i="17"/>
  <c r="AF359" i="17" s="1"/>
  <c r="C383" i="17"/>
  <c r="AF383" i="17" s="1"/>
  <c r="C407" i="17"/>
  <c r="AF407" i="17" s="1"/>
  <c r="C431" i="17"/>
  <c r="AF431" i="17" s="1"/>
  <c r="C455" i="17"/>
  <c r="AF455" i="17" s="1"/>
  <c r="C479" i="17"/>
  <c r="AF479" i="17" s="1"/>
  <c r="C21" i="17"/>
  <c r="AF21" i="17" s="1"/>
  <c r="C45" i="17"/>
  <c r="AF45" i="17" s="1"/>
  <c r="C69" i="17"/>
  <c r="AF69" i="17" s="1"/>
  <c r="C62" i="17"/>
  <c r="AF62" i="17" s="1"/>
  <c r="C96" i="17"/>
  <c r="AF96" i="17" s="1"/>
  <c r="C120" i="17"/>
  <c r="AF120" i="17" s="1"/>
  <c r="C144" i="17"/>
  <c r="AF144" i="17" s="1"/>
  <c r="C168" i="17"/>
  <c r="AF168" i="17" s="1"/>
  <c r="C192" i="17"/>
  <c r="AF192" i="17" s="1"/>
  <c r="C216" i="17"/>
  <c r="AF216" i="17" s="1"/>
  <c r="C240" i="17"/>
  <c r="AF240" i="17" s="1"/>
  <c r="C264" i="17"/>
  <c r="AF264" i="17" s="1"/>
  <c r="C288" i="17"/>
  <c r="AF288" i="17" s="1"/>
  <c r="C312" i="17"/>
  <c r="AF312" i="17" s="1"/>
  <c r="C336" i="17"/>
  <c r="AF336" i="17" s="1"/>
  <c r="C360" i="17"/>
  <c r="AF360" i="17" s="1"/>
  <c r="C384" i="17"/>
  <c r="AF384" i="17" s="1"/>
  <c r="C408" i="17"/>
  <c r="AF408" i="17" s="1"/>
  <c r="C432" i="17"/>
  <c r="AF432" i="17" s="1"/>
  <c r="C456" i="17"/>
  <c r="AF456" i="17" s="1"/>
  <c r="C480" i="17"/>
  <c r="AF480" i="17" s="1"/>
  <c r="C22" i="17"/>
  <c r="AF22" i="17" s="1"/>
  <c r="C46" i="17"/>
  <c r="AF46" i="17" s="1"/>
  <c r="C70" i="17"/>
  <c r="AF70" i="17" s="1"/>
  <c r="C64" i="17"/>
  <c r="AF64" i="17" s="1"/>
  <c r="C97" i="17"/>
  <c r="AF97" i="17" s="1"/>
  <c r="C121" i="17"/>
  <c r="AF121" i="17" s="1"/>
  <c r="C145" i="17"/>
  <c r="AF145" i="17" s="1"/>
  <c r="C169" i="17"/>
  <c r="AF169" i="17" s="1"/>
  <c r="C193" i="17"/>
  <c r="AF193" i="17" s="1"/>
  <c r="C217" i="17"/>
  <c r="AF217" i="17" s="1"/>
  <c r="C241" i="17"/>
  <c r="AF241" i="17" s="1"/>
  <c r="C265" i="17"/>
  <c r="AF265" i="17" s="1"/>
  <c r="C289" i="17"/>
  <c r="AF289" i="17" s="1"/>
  <c r="C313" i="17"/>
  <c r="AF313" i="17" s="1"/>
  <c r="C337" i="17"/>
  <c r="AF337" i="17" s="1"/>
  <c r="C361" i="17"/>
  <c r="AF361" i="17" s="1"/>
  <c r="C385" i="17"/>
  <c r="AF385" i="17" s="1"/>
  <c r="C409" i="17"/>
  <c r="AF409" i="17" s="1"/>
  <c r="C433" i="17"/>
  <c r="AF433" i="17" s="1"/>
  <c r="C457" i="17"/>
  <c r="AF457" i="17" s="1"/>
  <c r="C481" i="17"/>
  <c r="AF481" i="17" s="1"/>
  <c r="C23" i="17"/>
  <c r="AF23" i="17" s="1"/>
  <c r="C47" i="17"/>
  <c r="AF47" i="17" s="1"/>
  <c r="C71" i="17"/>
  <c r="AF71" i="17" s="1"/>
  <c r="C66" i="17"/>
  <c r="AF66" i="17" s="1"/>
  <c r="C98" i="17"/>
  <c r="AF98" i="17" s="1"/>
  <c r="C122" i="17"/>
  <c r="AF122" i="17" s="1"/>
  <c r="C146" i="17"/>
  <c r="AF146" i="17" s="1"/>
  <c r="C170" i="17"/>
  <c r="AF170" i="17" s="1"/>
  <c r="C194" i="17"/>
  <c r="AF194" i="17" s="1"/>
  <c r="C218" i="17"/>
  <c r="AF218" i="17" s="1"/>
  <c r="C242" i="17"/>
  <c r="AF242" i="17" s="1"/>
  <c r="C266" i="17"/>
  <c r="AF266" i="17" s="1"/>
  <c r="C290" i="17"/>
  <c r="AF290" i="17" s="1"/>
  <c r="C314" i="17"/>
  <c r="AF314" i="17" s="1"/>
  <c r="C338" i="17"/>
  <c r="AF338" i="17" s="1"/>
  <c r="C362" i="17"/>
  <c r="AF362" i="17" s="1"/>
  <c r="C386" i="17"/>
  <c r="AF386" i="17" s="1"/>
  <c r="C410" i="17"/>
  <c r="AF410" i="17" s="1"/>
  <c r="C434" i="17"/>
  <c r="AF434" i="17" s="1"/>
  <c r="C458" i="17"/>
  <c r="AF458" i="17" s="1"/>
  <c r="C482" i="17"/>
  <c r="AF482" i="17" s="1"/>
  <c r="C24" i="17"/>
  <c r="AF24" i="17" s="1"/>
  <c r="C48" i="17"/>
  <c r="AF48" i="17" s="1"/>
  <c r="C72" i="17"/>
  <c r="AF72" i="17" s="1"/>
  <c r="C67" i="17"/>
  <c r="AF67" i="17" s="1"/>
  <c r="C99" i="17"/>
  <c r="AF99" i="17" s="1"/>
  <c r="C123" i="17"/>
  <c r="AF123" i="17" s="1"/>
  <c r="C147" i="17"/>
  <c r="AF147" i="17" s="1"/>
  <c r="C171" i="17"/>
  <c r="AF171" i="17" s="1"/>
  <c r="C195" i="17"/>
  <c r="AF195" i="17" s="1"/>
  <c r="C219" i="17"/>
  <c r="AF219" i="17" s="1"/>
  <c r="C243" i="17"/>
  <c r="AF243" i="17" s="1"/>
  <c r="C267" i="17"/>
  <c r="AF267" i="17" s="1"/>
  <c r="C291" i="17"/>
  <c r="AF291" i="17" s="1"/>
  <c r="C315" i="17"/>
  <c r="AF315" i="17" s="1"/>
  <c r="C339" i="17"/>
  <c r="AF339" i="17" s="1"/>
  <c r="C363" i="17"/>
  <c r="AF363" i="17" s="1"/>
  <c r="C387" i="17"/>
  <c r="AF387" i="17" s="1"/>
  <c r="C411" i="17"/>
  <c r="AF411" i="17" s="1"/>
  <c r="C435" i="17"/>
  <c r="AF435" i="17" s="1"/>
  <c r="C459" i="17"/>
  <c r="AF459" i="17" s="1"/>
  <c r="C483" i="17"/>
  <c r="AF483" i="17" s="1"/>
  <c r="C76" i="17"/>
  <c r="AF76" i="17" s="1"/>
  <c r="C100" i="17"/>
  <c r="AF100" i="17" s="1"/>
  <c r="C124" i="17"/>
  <c r="AF124" i="17" s="1"/>
  <c r="C148" i="17"/>
  <c r="AF148" i="17" s="1"/>
  <c r="C172" i="17"/>
  <c r="AF172" i="17" s="1"/>
  <c r="C196" i="17"/>
  <c r="AF196" i="17" s="1"/>
  <c r="C220" i="17"/>
  <c r="AF220" i="17" s="1"/>
  <c r="C244" i="17"/>
  <c r="AF244" i="17" s="1"/>
  <c r="C268" i="17"/>
  <c r="AF268" i="17" s="1"/>
  <c r="C292" i="17"/>
  <c r="AF292" i="17" s="1"/>
  <c r="C316" i="17"/>
  <c r="AF316" i="17" s="1"/>
  <c r="C340" i="17"/>
  <c r="AF340" i="17" s="1"/>
  <c r="C364" i="17"/>
  <c r="AF364" i="17" s="1"/>
  <c r="C388" i="17"/>
  <c r="AF388" i="17" s="1"/>
  <c r="C412" i="17"/>
  <c r="AF412" i="17" s="1"/>
  <c r="C436" i="17"/>
  <c r="AF436" i="17" s="1"/>
  <c r="C460" i="17"/>
  <c r="AF460" i="17" s="1"/>
  <c r="C484" i="17"/>
  <c r="AF484" i="17" s="1"/>
  <c r="C77" i="17"/>
  <c r="AF77" i="17" s="1"/>
  <c r="C101" i="17"/>
  <c r="AF101" i="17" s="1"/>
  <c r="C125" i="17"/>
  <c r="AF125" i="17" s="1"/>
  <c r="C149" i="17"/>
  <c r="AF149" i="17" s="1"/>
  <c r="C173" i="17"/>
  <c r="AF173" i="17" s="1"/>
  <c r="C197" i="17"/>
  <c r="AF197" i="17" s="1"/>
  <c r="C221" i="17"/>
  <c r="AF221" i="17" s="1"/>
  <c r="C245" i="17"/>
  <c r="AF245" i="17" s="1"/>
  <c r="C269" i="17"/>
  <c r="AF269" i="17" s="1"/>
  <c r="C293" i="17"/>
  <c r="AF293" i="17" s="1"/>
  <c r="C317" i="17"/>
  <c r="AF317" i="17" s="1"/>
  <c r="C341" i="17"/>
  <c r="AF341" i="17" s="1"/>
  <c r="C365" i="17"/>
  <c r="AF365" i="17" s="1"/>
  <c r="C389" i="17"/>
  <c r="AF389" i="17" s="1"/>
  <c r="C413" i="17"/>
  <c r="AF413" i="17" s="1"/>
  <c r="C437" i="17"/>
  <c r="AF437" i="17" s="1"/>
  <c r="C461" i="17"/>
  <c r="AF461" i="17" s="1"/>
  <c r="C485" i="17"/>
  <c r="AF485" i="17" s="1"/>
  <c r="C78" i="17"/>
  <c r="AF78" i="17" s="1"/>
  <c r="C102" i="17"/>
  <c r="AF102" i="17" s="1"/>
  <c r="C126" i="17"/>
  <c r="AF126" i="17" s="1"/>
  <c r="C150" i="17"/>
  <c r="AF150" i="17" s="1"/>
  <c r="C174" i="17"/>
  <c r="AF174" i="17" s="1"/>
  <c r="C198" i="17"/>
  <c r="AF198" i="17" s="1"/>
  <c r="C222" i="17"/>
  <c r="AF222" i="17" s="1"/>
  <c r="C246" i="17"/>
  <c r="AF246" i="17" s="1"/>
  <c r="C270" i="17"/>
  <c r="AF270" i="17" s="1"/>
  <c r="C294" i="17"/>
  <c r="AF294" i="17" s="1"/>
  <c r="C318" i="17"/>
  <c r="AF318" i="17" s="1"/>
  <c r="C342" i="17"/>
  <c r="AF342" i="17" s="1"/>
  <c r="C366" i="17"/>
  <c r="AF366" i="17" s="1"/>
  <c r="C390" i="17"/>
  <c r="AF390" i="17" s="1"/>
  <c r="C414" i="17"/>
  <c r="AF414" i="17" s="1"/>
  <c r="C438" i="17"/>
  <c r="AF438" i="17" s="1"/>
  <c r="C462" i="17"/>
  <c r="AF462" i="17" s="1"/>
  <c r="C486" i="17"/>
  <c r="AF486" i="17" s="1"/>
  <c r="C79" i="17"/>
  <c r="AF79" i="17" s="1"/>
  <c r="C103" i="17"/>
  <c r="AF103" i="17" s="1"/>
  <c r="C127" i="17"/>
  <c r="AF127" i="17" s="1"/>
  <c r="C151" i="17"/>
  <c r="AF151" i="17" s="1"/>
  <c r="C175" i="17"/>
  <c r="AF175" i="17" s="1"/>
  <c r="C199" i="17"/>
  <c r="AF199" i="17" s="1"/>
  <c r="C223" i="17"/>
  <c r="AF223" i="17" s="1"/>
  <c r="C247" i="17"/>
  <c r="AF247" i="17" s="1"/>
  <c r="C271" i="17"/>
  <c r="AF271" i="17" s="1"/>
  <c r="C295" i="17"/>
  <c r="AF295" i="17" s="1"/>
  <c r="C319" i="17"/>
  <c r="AF319" i="17" s="1"/>
  <c r="C343" i="17"/>
  <c r="AF343" i="17" s="1"/>
  <c r="C367" i="17"/>
  <c r="AF367" i="17" s="1"/>
  <c r="C391" i="17"/>
  <c r="AF391" i="17" s="1"/>
  <c r="C415" i="17"/>
  <c r="AF415" i="17" s="1"/>
  <c r="C439" i="17"/>
  <c r="AF439" i="17" s="1"/>
  <c r="C463" i="17"/>
  <c r="AF463" i="17" s="1"/>
  <c r="C487" i="17"/>
  <c r="AF487" i="17" s="1"/>
  <c r="C80" i="17"/>
  <c r="AF80" i="17" s="1"/>
  <c r="C104" i="17"/>
  <c r="AF104" i="17" s="1"/>
  <c r="C128" i="17"/>
  <c r="AF128" i="17" s="1"/>
  <c r="C152" i="17"/>
  <c r="AF152" i="17" s="1"/>
  <c r="C176" i="17"/>
  <c r="AF176" i="17" s="1"/>
  <c r="C200" i="17"/>
  <c r="AF200" i="17" s="1"/>
  <c r="C224" i="17"/>
  <c r="AF224" i="17" s="1"/>
  <c r="C248" i="17"/>
  <c r="AF248" i="17" s="1"/>
  <c r="C272" i="17"/>
  <c r="AF272" i="17" s="1"/>
  <c r="C296" i="17"/>
  <c r="AF296" i="17" s="1"/>
  <c r="C320" i="17"/>
  <c r="AF320" i="17" s="1"/>
  <c r="C344" i="17"/>
  <c r="AF344" i="17" s="1"/>
  <c r="C368" i="17"/>
  <c r="AF368" i="17" s="1"/>
  <c r="C392" i="17"/>
  <c r="AF392" i="17" s="1"/>
  <c r="C416" i="17"/>
  <c r="AF416" i="17" s="1"/>
  <c r="C440" i="17"/>
  <c r="AF440" i="17" s="1"/>
  <c r="C464" i="17"/>
  <c r="AF464" i="17" s="1"/>
  <c r="C488" i="17"/>
  <c r="AF488" i="17" s="1"/>
  <c r="C81" i="17"/>
  <c r="AF81" i="17" s="1"/>
  <c r="C105" i="17"/>
  <c r="AF105" i="17" s="1"/>
  <c r="C129" i="17"/>
  <c r="AF129" i="17" s="1"/>
  <c r="C153" i="17"/>
  <c r="AF153" i="17" s="1"/>
  <c r="C177" i="17"/>
  <c r="AF177" i="17" s="1"/>
  <c r="C201" i="17"/>
  <c r="AF201" i="17" s="1"/>
  <c r="C225" i="17"/>
  <c r="AF225" i="17" s="1"/>
  <c r="C249" i="17"/>
  <c r="AF249" i="17" s="1"/>
  <c r="C273" i="17"/>
  <c r="AF273" i="17" s="1"/>
  <c r="C297" i="17"/>
  <c r="AF297" i="17" s="1"/>
  <c r="C321" i="17"/>
  <c r="AF321" i="17" s="1"/>
  <c r="C345" i="17"/>
  <c r="AF345" i="17" s="1"/>
  <c r="C369" i="17"/>
  <c r="AF369" i="17" s="1"/>
  <c r="C393" i="17"/>
  <c r="AF393" i="17" s="1"/>
  <c r="C417" i="17"/>
  <c r="AF417" i="17" s="1"/>
  <c r="C441" i="17"/>
  <c r="AF441" i="17" s="1"/>
  <c r="C465" i="17"/>
  <c r="AF465" i="17" s="1"/>
  <c r="C489" i="17"/>
  <c r="AF489" i="17" s="1"/>
  <c r="C82" i="17"/>
  <c r="AF82" i="17" s="1"/>
  <c r="C106" i="17"/>
  <c r="AF106" i="17" s="1"/>
  <c r="C130" i="17"/>
  <c r="AF130" i="17" s="1"/>
  <c r="C154" i="17"/>
  <c r="AF154" i="17" s="1"/>
  <c r="C178" i="17"/>
  <c r="AF178" i="17" s="1"/>
  <c r="C202" i="17"/>
  <c r="AF202" i="17" s="1"/>
  <c r="C226" i="17"/>
  <c r="AF226" i="17" s="1"/>
  <c r="C250" i="17"/>
  <c r="AF250" i="17" s="1"/>
  <c r="C274" i="17"/>
  <c r="AF274" i="17" s="1"/>
  <c r="C298" i="17"/>
  <c r="AF298" i="17" s="1"/>
  <c r="C322" i="17"/>
  <c r="AF322" i="17" s="1"/>
  <c r="C346" i="17"/>
  <c r="AF346" i="17" s="1"/>
  <c r="C370" i="17"/>
  <c r="AF370" i="17" s="1"/>
  <c r="C394" i="17"/>
  <c r="AF394" i="17" s="1"/>
  <c r="C418" i="17"/>
  <c r="AF418" i="17" s="1"/>
  <c r="C442" i="17"/>
  <c r="AF442" i="17" s="1"/>
  <c r="C466" i="17"/>
  <c r="AF466" i="17" s="1"/>
  <c r="C490" i="17"/>
  <c r="AF490" i="17" s="1"/>
  <c r="C83" i="17"/>
  <c r="AF83" i="17" s="1"/>
  <c r="C107" i="17"/>
  <c r="AF107" i="17" s="1"/>
  <c r="C131" i="17"/>
  <c r="AF131" i="17" s="1"/>
  <c r="C155" i="17"/>
  <c r="AF155" i="17" s="1"/>
  <c r="C179" i="17"/>
  <c r="AF179" i="17" s="1"/>
  <c r="C203" i="17"/>
  <c r="AF203" i="17" s="1"/>
  <c r="C227" i="17"/>
  <c r="AF227" i="17" s="1"/>
  <c r="C251" i="17"/>
  <c r="AF251" i="17" s="1"/>
  <c r="C275" i="17"/>
  <c r="AF275" i="17" s="1"/>
  <c r="C299" i="17"/>
  <c r="AF299" i="17" s="1"/>
  <c r="C323" i="17"/>
  <c r="AF323" i="17" s="1"/>
  <c r="C347" i="17"/>
  <c r="AF347" i="17" s="1"/>
  <c r="C371" i="17"/>
  <c r="AF371" i="17" s="1"/>
  <c r="C395" i="17"/>
  <c r="AF395" i="17" s="1"/>
  <c r="C419" i="17"/>
  <c r="AF419" i="17" s="1"/>
  <c r="C443" i="17"/>
  <c r="AF443" i="17" s="1"/>
  <c r="C467" i="17"/>
  <c r="AF467" i="17" s="1"/>
  <c r="C491" i="17"/>
  <c r="AF491" i="17" s="1"/>
  <c r="X16" i="4"/>
  <c r="C13" i="17"/>
  <c r="AF13" i="17" s="1"/>
  <c r="C84" i="17"/>
  <c r="AF84" i="17" s="1"/>
  <c r="C108" i="17"/>
  <c r="AF108" i="17" s="1"/>
  <c r="C132" i="17"/>
  <c r="AF132" i="17" s="1"/>
  <c r="C156" i="17"/>
  <c r="AF156" i="17" s="1"/>
  <c r="C180" i="17"/>
  <c r="AF180" i="17" s="1"/>
  <c r="C204" i="17"/>
  <c r="AF204" i="17" s="1"/>
  <c r="C228" i="17"/>
  <c r="AF228" i="17" s="1"/>
  <c r="C252" i="17"/>
  <c r="AF252" i="17" s="1"/>
  <c r="C276" i="17"/>
  <c r="AF276" i="17" s="1"/>
  <c r="C300" i="17"/>
  <c r="AF300" i="17" s="1"/>
  <c r="C324" i="17"/>
  <c r="AF324" i="17" s="1"/>
  <c r="C348" i="17"/>
  <c r="AF348" i="17" s="1"/>
  <c r="C372" i="17"/>
  <c r="AF372" i="17" s="1"/>
  <c r="C396" i="17"/>
  <c r="AF396" i="17" s="1"/>
  <c r="C420" i="17"/>
  <c r="AF420" i="17" s="1"/>
  <c r="C444" i="17"/>
  <c r="AF444" i="17" s="1"/>
  <c r="C468" i="17"/>
  <c r="AF468" i="17" s="1"/>
  <c r="C492" i="17"/>
  <c r="AF492" i="17" s="1"/>
  <c r="C30" i="17"/>
  <c r="AF30" i="17" s="1"/>
  <c r="C54" i="17"/>
  <c r="AF54" i="17" s="1"/>
  <c r="C31" i="17"/>
  <c r="AF31" i="17" s="1"/>
  <c r="C55" i="17"/>
  <c r="AF55" i="17" s="1"/>
  <c r="C32" i="17"/>
  <c r="AF32" i="17" s="1"/>
  <c r="C56" i="17"/>
  <c r="AF56" i="17" s="1"/>
  <c r="C33" i="17"/>
  <c r="AF33" i="17" s="1"/>
  <c r="C57" i="17"/>
  <c r="AF57" i="17" s="1"/>
  <c r="C34" i="17"/>
  <c r="AF34" i="17" s="1"/>
  <c r="C58" i="17"/>
  <c r="AF58" i="17" s="1"/>
  <c r="C59" i="17"/>
  <c r="AF59" i="17" s="1"/>
  <c r="Z11" i="4"/>
  <c r="X11" i="4"/>
  <c r="C35" i="17"/>
  <c r="AF35" i="17" s="1"/>
  <c r="C36" i="17"/>
  <c r="AF36" i="17" s="1"/>
  <c r="C60" i="17"/>
  <c r="AF60" i="17" s="1"/>
  <c r="C25" i="17"/>
  <c r="AF25" i="17" s="1"/>
  <c r="C49" i="17"/>
  <c r="AF49" i="17" s="1"/>
  <c r="C73" i="17"/>
  <c r="AF73" i="17" s="1"/>
  <c r="C26" i="17"/>
  <c r="AF26" i="17" s="1"/>
  <c r="C50" i="17"/>
  <c r="AF50" i="17" s="1"/>
  <c r="C74" i="17"/>
  <c r="AF74" i="17" s="1"/>
  <c r="C27" i="17"/>
  <c r="AF27" i="17" s="1"/>
  <c r="C51" i="17"/>
  <c r="AF51" i="17" s="1"/>
  <c r="C75" i="17"/>
  <c r="AF75" i="17" s="1"/>
  <c r="C28" i="17"/>
  <c r="AF28" i="17" s="1"/>
  <c r="C29" i="17"/>
  <c r="AF29" i="17" s="1"/>
  <c r="N11" i="17"/>
  <c r="A1" i="17"/>
  <c r="A1" i="4"/>
  <c r="AT6" i="17" l="1"/>
  <c r="AT8" i="17" s="1"/>
  <c r="BF15" i="5"/>
  <c r="CA6" i="4"/>
  <c r="CA7" i="4" s="1"/>
  <c r="BO167" i="4"/>
  <c r="BO286" i="4"/>
  <c r="BO477" i="4"/>
  <c r="BO93" i="4"/>
  <c r="BO391" i="4"/>
  <c r="BO329" i="4"/>
  <c r="BO137" i="4"/>
  <c r="BO315" i="4"/>
  <c r="BO447" i="4"/>
  <c r="BO350" i="4"/>
  <c r="BO341" i="4"/>
  <c r="BO425" i="4"/>
  <c r="BO196" i="4"/>
  <c r="BO466" i="4"/>
  <c r="BO123" i="4"/>
  <c r="BO252" i="4"/>
  <c r="BO81" i="4"/>
  <c r="BO311" i="4"/>
  <c r="BO405" i="4"/>
  <c r="BO117" i="4"/>
  <c r="BO69" i="4"/>
  <c r="BO235" i="4"/>
  <c r="BO163" i="4"/>
  <c r="BO91" i="4"/>
  <c r="BO475" i="4"/>
  <c r="BO307" i="4"/>
  <c r="BO380" i="4"/>
  <c r="BO496" i="4"/>
  <c r="BO318" i="4"/>
  <c r="BO410" i="4"/>
  <c r="BO110" i="4"/>
  <c r="BO373" i="4"/>
  <c r="BO180" i="4"/>
  <c r="BO210" i="4"/>
  <c r="BO248" i="4"/>
  <c r="BO384" i="4"/>
  <c r="BO449" i="4"/>
  <c r="BO298" i="4"/>
  <c r="BO367" i="4"/>
  <c r="BO129" i="4"/>
  <c r="BO455" i="4"/>
  <c r="BO261" i="4"/>
  <c r="BO188" i="4"/>
  <c r="BO432" i="4"/>
  <c r="BO495" i="4"/>
  <c r="BO229" i="4"/>
  <c r="BO156" i="4"/>
  <c r="BO174" i="4"/>
  <c r="BO80" i="4"/>
  <c r="BO269" i="4"/>
  <c r="BO185" i="4"/>
  <c r="BO275" i="4"/>
  <c r="BO107" i="4"/>
  <c r="BO128" i="4"/>
  <c r="BO270" i="4"/>
  <c r="BO241" i="4"/>
  <c r="BO177" i="4"/>
  <c r="BO461" i="4"/>
  <c r="BO378" i="4"/>
  <c r="BO166" i="4"/>
  <c r="BO452" i="4"/>
  <c r="BO140" i="4"/>
  <c r="BO139" i="4"/>
  <c r="BO379" i="4"/>
  <c r="BO304" i="4"/>
  <c r="BO112" i="4"/>
  <c r="BO255" i="4"/>
  <c r="BO111" i="4"/>
  <c r="BO326" i="4"/>
  <c r="BO157" i="4"/>
  <c r="BO224" i="4"/>
  <c r="BO435" i="4"/>
  <c r="BO246" i="4"/>
  <c r="BO419" i="4"/>
  <c r="BO79" i="4"/>
  <c r="BO450" i="4"/>
  <c r="BO178" i="4"/>
  <c r="BO103" i="4"/>
  <c r="BO221" i="4"/>
  <c r="BO465" i="4"/>
  <c r="BO146" i="4"/>
  <c r="BO340" i="4"/>
  <c r="BO292" i="4"/>
  <c r="BO263" i="4"/>
  <c r="BO381" i="4"/>
  <c r="BO305" i="4"/>
  <c r="BO332" i="4"/>
  <c r="BO427" i="4"/>
  <c r="BO308" i="4"/>
  <c r="BO171" i="4"/>
  <c r="BO374" i="4"/>
  <c r="BO86" i="4"/>
  <c r="BO295" i="4"/>
  <c r="BO200" i="4"/>
  <c r="BO389" i="4"/>
  <c r="BO152" i="4"/>
  <c r="BO323" i="4"/>
  <c r="BO126" i="4"/>
  <c r="BO346" i="4"/>
  <c r="BO363" i="4"/>
  <c r="BO215" i="4"/>
  <c r="BO382" i="4"/>
  <c r="BO214" i="4"/>
  <c r="BO260" i="4"/>
  <c r="BO499" i="4"/>
  <c r="BO211" i="4"/>
  <c r="BO448" i="4"/>
  <c r="BO396" i="4"/>
  <c r="BO392" i="4"/>
  <c r="BO193" i="4"/>
  <c r="BO204" i="4"/>
  <c r="BO390" i="4"/>
  <c r="BO124" i="4"/>
  <c r="BO151" i="4"/>
  <c r="BO272" i="4"/>
  <c r="BO414" i="4"/>
  <c r="BO478" i="4"/>
  <c r="BO334" i="4"/>
  <c r="BO451" i="4"/>
  <c r="BO403" i="4"/>
  <c r="BO454" i="4"/>
  <c r="BO92" i="4"/>
  <c r="BO258" i="4"/>
  <c r="BO213" i="4"/>
  <c r="BO162" i="4"/>
  <c r="BO463" i="4"/>
  <c r="BO121" i="4"/>
  <c r="BO159" i="4"/>
  <c r="BO469" i="4"/>
  <c r="BO397" i="4"/>
  <c r="BO253" i="4"/>
  <c r="BO302" i="4"/>
  <c r="BO257" i="4"/>
  <c r="BO445" i="4"/>
  <c r="BO440" i="4"/>
  <c r="BO296" i="4"/>
  <c r="BO127" i="4"/>
  <c r="BO467" i="4"/>
  <c r="BO179" i="4"/>
  <c r="BO244" i="4"/>
  <c r="BO417" i="4"/>
  <c r="BO321" i="4"/>
  <c r="BO217" i="4"/>
  <c r="BO125" i="4"/>
  <c r="BO219" i="4"/>
  <c r="BO407" i="4"/>
  <c r="BO70" i="4"/>
  <c r="BO238" i="4"/>
  <c r="BO404" i="4"/>
  <c r="BO402" i="4"/>
  <c r="BO208" i="4"/>
  <c r="BO198" i="4"/>
  <c r="BO459" i="4"/>
  <c r="BO422" i="4"/>
  <c r="BO439" i="4"/>
  <c r="BO276" i="4"/>
  <c r="BO267" i="4"/>
  <c r="BO99" i="4"/>
  <c r="BO223" i="4"/>
  <c r="BO82" i="4"/>
  <c r="BO361" i="4"/>
  <c r="BO161" i="4"/>
  <c r="BO314" i="4"/>
  <c r="BO362" i="4"/>
  <c r="BO74" i="4"/>
  <c r="BO335" i="4"/>
  <c r="BO119" i="4"/>
  <c r="BO118" i="4"/>
  <c r="BO285" i="4"/>
  <c r="BO424" i="4"/>
  <c r="BO462" i="4"/>
  <c r="BO375" i="4"/>
  <c r="BO342" i="4"/>
  <c r="BO227" i="4"/>
  <c r="BO442" i="4"/>
  <c r="BO322" i="4"/>
  <c r="BO130" i="4"/>
  <c r="BO339" i="4"/>
  <c r="BO289" i="4"/>
  <c r="BO312" i="4"/>
  <c r="BO354" i="4"/>
  <c r="BO65" i="4"/>
  <c r="BO343" i="4"/>
  <c r="BO148" i="4"/>
  <c r="BO411" i="4"/>
  <c r="BO109" i="4"/>
  <c r="BO364" i="4"/>
  <c r="BO84" i="4"/>
  <c r="BO274" i="4"/>
  <c r="BO490" i="4"/>
  <c r="BO201" i="4"/>
  <c r="BO291" i="4"/>
  <c r="BO356" i="4"/>
  <c r="BO301" i="4"/>
  <c r="BO233" i="4"/>
  <c r="BO266" i="4"/>
  <c r="BO460" i="4"/>
  <c r="BO306" i="4"/>
  <c r="BO113" i="4"/>
  <c r="BO202" i="4"/>
  <c r="BO368" i="4"/>
  <c r="BO153" i="4"/>
  <c r="BO337" i="4"/>
  <c r="BO484" i="4"/>
  <c r="BO482" i="4"/>
  <c r="BO98" i="4"/>
  <c r="BO358" i="4"/>
  <c r="BO141" i="4"/>
  <c r="BO187" i="4"/>
  <c r="BO115" i="4"/>
  <c r="BO116" i="4"/>
  <c r="BO328" i="4"/>
  <c r="BO409" i="4"/>
  <c r="BO327" i="4"/>
  <c r="BO181" i="4"/>
  <c r="BO120" i="4"/>
  <c r="BO344" i="4"/>
  <c r="BO102" i="4"/>
  <c r="BO336" i="4"/>
  <c r="BO83" i="4"/>
  <c r="BO345" i="4"/>
  <c r="BO225" i="4"/>
  <c r="BO239" i="4"/>
  <c r="BO284" i="4"/>
  <c r="BO259" i="4"/>
  <c r="BO67" i="4"/>
  <c r="BO472" i="4"/>
  <c r="BO88" i="4"/>
  <c r="BO168" i="4"/>
  <c r="BO279" i="4"/>
  <c r="BO494" i="4"/>
  <c r="BO206" i="4"/>
  <c r="BO228" i="4"/>
  <c r="BO175" i="4"/>
  <c r="BO176" i="4"/>
  <c r="BO104" i="4"/>
  <c r="BO149" i="4"/>
  <c r="BO436" i="4"/>
  <c r="BO408" i="4"/>
  <c r="BO192" i="4"/>
  <c r="BO90" i="4"/>
  <c r="BO131" i="4"/>
  <c r="BO319" i="4"/>
  <c r="BO195" i="4"/>
  <c r="BO97" i="4"/>
  <c r="BO366" i="4"/>
  <c r="BO170" i="4"/>
  <c r="BO383" i="4"/>
  <c r="BO71" i="4"/>
  <c r="BO429" i="4"/>
  <c r="BO138" i="4"/>
  <c r="BO376" i="4"/>
  <c r="BO136" i="4"/>
  <c r="BO234" i="4"/>
  <c r="BO423" i="4"/>
  <c r="BO468" i="4"/>
  <c r="BO348" i="4"/>
  <c r="BO108" i="4"/>
  <c r="BO360" i="4"/>
  <c r="BO222" i="4"/>
  <c r="BO250" i="4"/>
  <c r="BO488" i="4"/>
  <c r="BO76" i="4"/>
  <c r="BO147" i="4"/>
  <c r="BO458" i="4"/>
  <c r="BO479" i="4"/>
  <c r="BO309" i="4"/>
  <c r="BO254" i="4"/>
  <c r="BO205" i="4"/>
  <c r="BO413" i="4"/>
  <c r="BO66" i="4"/>
  <c r="BO443" i="4"/>
  <c r="BO347" i="4"/>
  <c r="BO353" i="4"/>
  <c r="BO370" i="4"/>
  <c r="BO388" i="4"/>
  <c r="BO220" i="4"/>
  <c r="BO338" i="4"/>
  <c r="BO262" i="4"/>
  <c r="BO68" i="4"/>
  <c r="BO232" i="4"/>
  <c r="BO483" i="4"/>
  <c r="BO399" i="4"/>
  <c r="BO231" i="4"/>
  <c r="BO183" i="4"/>
  <c r="BO421" i="4"/>
  <c r="BO444" i="4"/>
  <c r="BO182" i="4"/>
  <c r="BO416" i="4"/>
  <c r="BO426" i="4"/>
  <c r="BO395" i="4"/>
  <c r="BO290" i="4"/>
  <c r="BO106" i="4"/>
  <c r="BO150" i="4"/>
  <c r="BO369" i="4"/>
  <c r="BO249" i="4"/>
  <c r="BO105" i="4"/>
  <c r="BO281" i="4"/>
  <c r="BO73" i="4"/>
  <c r="BO287" i="4"/>
  <c r="BO143" i="4"/>
  <c r="BO355" i="4"/>
  <c r="BO283" i="4"/>
  <c r="BO471" i="4"/>
  <c r="BO325" i="4"/>
  <c r="BO398" i="4"/>
  <c r="BO277" i="4"/>
  <c r="BO420" i="4"/>
  <c r="BO96" i="4"/>
  <c r="BO441" i="4"/>
  <c r="BO77" i="4"/>
  <c r="BO385" i="4"/>
  <c r="BO430" i="4"/>
  <c r="BO333" i="4"/>
  <c r="BO189" i="4"/>
  <c r="BO428" i="4"/>
  <c r="BO377" i="4"/>
  <c r="BO280" i="4"/>
  <c r="BO199" i="4"/>
  <c r="BO278" i="4"/>
  <c r="BO230" i="4"/>
  <c r="BO486" i="4"/>
  <c r="BO89" i="4"/>
  <c r="BO320" i="4"/>
  <c r="BO316" i="4"/>
  <c r="BO386" i="4"/>
  <c r="BO372" i="4"/>
  <c r="BO387" i="4"/>
  <c r="BO226" i="4"/>
  <c r="BO197" i="4"/>
  <c r="BO457" i="4"/>
  <c r="BO264" i="4"/>
  <c r="BO186" i="4"/>
  <c r="BO313" i="4"/>
  <c r="BO431" i="4"/>
  <c r="BO190" i="4"/>
  <c r="BO142" i="4"/>
  <c r="BO236" i="4"/>
  <c r="BO481" i="4"/>
  <c r="BO134" i="4"/>
  <c r="BO485" i="4"/>
  <c r="BO245" i="4"/>
  <c r="BO172" i="4"/>
  <c r="BO492" i="4"/>
  <c r="BO324" i="4"/>
  <c r="BO271" i="4"/>
  <c r="BO491" i="4"/>
  <c r="BO299" i="4"/>
  <c r="BO251" i="4"/>
  <c r="BO154" i="4"/>
  <c r="BO247" i="4"/>
  <c r="BO480" i="4"/>
  <c r="BO500" i="4"/>
  <c r="BO473" i="4"/>
  <c r="BO352" i="4"/>
  <c r="BO303" i="4"/>
  <c r="BO87" i="4"/>
  <c r="BO133" i="4"/>
  <c r="BO300" i="4"/>
  <c r="BO434" i="4"/>
  <c r="BO268" i="4"/>
  <c r="BO294" i="4"/>
  <c r="BO293" i="4"/>
  <c r="BO330" i="4"/>
  <c r="BO498" i="4"/>
  <c r="BO100" i="4"/>
  <c r="BO218" i="4"/>
  <c r="BO191" i="4"/>
  <c r="BO310" i="4"/>
  <c r="BO501" i="4"/>
  <c r="BO164" i="4"/>
  <c r="BO135" i="4"/>
  <c r="BO470" i="4"/>
  <c r="BO446" i="4"/>
  <c r="BO438" i="4"/>
  <c r="BO169" i="4"/>
  <c r="BO489" i="4"/>
  <c r="BO406" i="4"/>
  <c r="BO165" i="4"/>
  <c r="BO331" i="4"/>
  <c r="BO184" i="4"/>
  <c r="BO194" i="4"/>
  <c r="BO265" i="4"/>
  <c r="BO158" i="4"/>
  <c r="BO349" i="4"/>
  <c r="BO78" i="4"/>
  <c r="BO415" i="4"/>
  <c r="BO418" i="4"/>
  <c r="BO394" i="4"/>
  <c r="BO464" i="4"/>
  <c r="BO240" i="4"/>
  <c r="BO393" i="4"/>
  <c r="BO273" i="4"/>
  <c r="BO365" i="4"/>
  <c r="BO282" i="4"/>
  <c r="BO114" i="4"/>
  <c r="BO453" i="4"/>
  <c r="BO476" i="4"/>
  <c r="BO243" i="4"/>
  <c r="BO173" i="4"/>
  <c r="BO101" i="4"/>
  <c r="BO456" i="4"/>
  <c r="BO216" i="4"/>
  <c r="BO437" i="4"/>
  <c r="BO72" i="4"/>
  <c r="BO371" i="4"/>
  <c r="BO203" i="4"/>
  <c r="BO155" i="4"/>
  <c r="BO487" i="4"/>
  <c r="BO145" i="4"/>
  <c r="BO412" i="4"/>
  <c r="BO497" i="4"/>
  <c r="BO95" i="4"/>
  <c r="BO94" i="4"/>
  <c r="BO357" i="4"/>
  <c r="BO237" i="4"/>
  <c r="BO212" i="4"/>
  <c r="BO400" i="4"/>
  <c r="BO256" i="4"/>
  <c r="BO160" i="4"/>
  <c r="BO75" i="4"/>
  <c r="BO351" i="4"/>
  <c r="BO207" i="4"/>
  <c r="BO493" i="4"/>
  <c r="BO85" i="4"/>
  <c r="BO317" i="4"/>
  <c r="BO122" i="4"/>
  <c r="BO433" i="4"/>
  <c r="BO132" i="4"/>
  <c r="BO144" i="4"/>
  <c r="BO288" i="4"/>
  <c r="BO359" i="4"/>
  <c r="BO474" i="4"/>
  <c r="BO209" i="4"/>
  <c r="BO401" i="4"/>
  <c r="BO297" i="4"/>
  <c r="BO242" i="4"/>
  <c r="AR6" i="4"/>
  <c r="AR8" i="4" s="1"/>
  <c r="AA501" i="17"/>
  <c r="Y501" i="17"/>
  <c r="O63" i="11"/>
  <c r="B39" i="33"/>
  <c r="AU6" i="17" l="1"/>
  <c r="AU8" i="17" s="1"/>
  <c r="BG15" i="5"/>
  <c r="CB6" i="4"/>
  <c r="CB7" i="4" s="1"/>
  <c r="AS6" i="4"/>
  <c r="AS8" i="4" s="1"/>
  <c r="O56" i="11"/>
  <c r="AV6" i="17" l="1"/>
  <c r="AV8" i="17" s="1"/>
  <c r="BH15" i="5"/>
  <c r="CC6" i="4"/>
  <c r="CC7" i="4" s="1"/>
  <c r="AT6" i="4"/>
  <c r="AT8" i="4" s="1"/>
  <c r="O51" i="11"/>
  <c r="Y8" i="11"/>
  <c r="X8" i="11"/>
  <c r="W8" i="11"/>
  <c r="V8" i="11"/>
  <c r="U8" i="11"/>
  <c r="T8" i="11"/>
  <c r="A40" i="33"/>
  <c r="A39" i="33"/>
  <c r="H40" i="33"/>
  <c r="B40" i="33" s="1"/>
  <c r="J5" i="34"/>
  <c r="J4" i="34"/>
  <c r="H4" i="34"/>
  <c r="H41" i="33" l="1"/>
  <c r="AW6" i="17"/>
  <c r="AW8" i="17" s="1"/>
  <c r="BI15" i="5"/>
  <c r="CD6" i="4"/>
  <c r="CD7" i="4" s="1"/>
  <c r="AU6" i="4"/>
  <c r="AU8" i="4" s="1"/>
  <c r="O49" i="11"/>
  <c r="J39" i="34"/>
  <c r="F40" i="34"/>
  <c r="B40" i="34"/>
  <c r="D8" i="34"/>
  <c r="H42" i="33" l="1"/>
  <c r="B41" i="33"/>
  <c r="A41" i="33"/>
  <c r="AX6" i="17"/>
  <c r="AX8" i="17" s="1"/>
  <c r="BJ15" i="5"/>
  <c r="CE6" i="4"/>
  <c r="CE7" i="4" s="1"/>
  <c r="AV6" i="4"/>
  <c r="AV8" i="4" s="1"/>
  <c r="O41" i="11"/>
  <c r="B14" i="34"/>
  <c r="J7" i="34"/>
  <c r="C7" i="34"/>
  <c r="C6" i="34"/>
  <c r="C5" i="34"/>
  <c r="B1" i="34"/>
  <c r="A20" i="34"/>
  <c r="B20" i="34" s="1"/>
  <c r="H43" i="33" l="1"/>
  <c r="B42" i="33"/>
  <c r="A42" i="33"/>
  <c r="BK15" i="5"/>
  <c r="CF6" i="4"/>
  <c r="CF7" i="4" s="1"/>
  <c r="AW6" i="4"/>
  <c r="A21" i="34"/>
  <c r="B21" i="34" s="1"/>
  <c r="A1" i="14"/>
  <c r="CG6" i="4" l="1"/>
  <c r="CG7" i="4" s="1"/>
  <c r="AW8" i="4"/>
  <c r="H44" i="33"/>
  <c r="B43" i="33"/>
  <c r="A43" i="33"/>
  <c r="BL15" i="5"/>
  <c r="O14" i="11"/>
  <c r="A22" i="34"/>
  <c r="B22" i="34" s="1"/>
  <c r="G400" i="8"/>
  <c r="G399" i="8"/>
  <c r="G398" i="8"/>
  <c r="G397" i="8"/>
  <c r="G396" i="8"/>
  <c r="G395" i="8"/>
  <c r="G394" i="8"/>
  <c r="G393" i="8"/>
  <c r="G392" i="8"/>
  <c r="G391" i="8"/>
  <c r="G390" i="8"/>
  <c r="G389" i="8"/>
  <c r="G388" i="8"/>
  <c r="G387" i="8"/>
  <c r="G386" i="8"/>
  <c r="G385" i="8"/>
  <c r="G384" i="8"/>
  <c r="G383" i="8"/>
  <c r="G382" i="8"/>
  <c r="G381" i="8"/>
  <c r="G380" i="8"/>
  <c r="G379" i="8"/>
  <c r="G378" i="8"/>
  <c r="G377" i="8"/>
  <c r="G376" i="8"/>
  <c r="G375" i="8"/>
  <c r="G374" i="8"/>
  <c r="G373" i="8"/>
  <c r="G372" i="8"/>
  <c r="G371" i="8"/>
  <c r="G370" i="8"/>
  <c r="G369" i="8"/>
  <c r="G368" i="8"/>
  <c r="G367" i="8"/>
  <c r="G366" i="8"/>
  <c r="G365" i="8"/>
  <c r="G364" i="8"/>
  <c r="G363" i="8"/>
  <c r="G362" i="8"/>
  <c r="G360" i="8"/>
  <c r="G359" i="8"/>
  <c r="G358" i="8"/>
  <c r="G357" i="8"/>
  <c r="G356" i="8"/>
  <c r="G355" i="8"/>
  <c r="G354" i="8"/>
  <c r="G353" i="8"/>
  <c r="G352" i="8"/>
  <c r="G351" i="8"/>
  <c r="G350" i="8"/>
  <c r="G349" i="8"/>
  <c r="G348" i="8"/>
  <c r="G347" i="8"/>
  <c r="G346" i="8"/>
  <c r="G345" i="8"/>
  <c r="G344" i="8"/>
  <c r="G343" i="8"/>
  <c r="G342" i="8"/>
  <c r="G341" i="8"/>
  <c r="G340" i="8"/>
  <c r="G339" i="8"/>
  <c r="G338" i="8"/>
  <c r="G337" i="8"/>
  <c r="G336" i="8"/>
  <c r="G335" i="8"/>
  <c r="G334" i="8"/>
  <c r="G333" i="8"/>
  <c r="G332" i="8"/>
  <c r="G331" i="8"/>
  <c r="G330" i="8"/>
  <c r="G329" i="8"/>
  <c r="G328" i="8"/>
  <c r="G327" i="8"/>
  <c r="G326" i="8"/>
  <c r="G325" i="8"/>
  <c r="G324" i="8"/>
  <c r="G323" i="8"/>
  <c r="G322" i="8"/>
  <c r="G321" i="8"/>
  <c r="G320" i="8"/>
  <c r="G319" i="8"/>
  <c r="G318" i="8"/>
  <c r="G317" i="8"/>
  <c r="G316" i="8"/>
  <c r="G315" i="8"/>
  <c r="G314" i="8"/>
  <c r="G313" i="8"/>
  <c r="G312" i="8"/>
  <c r="G311" i="8"/>
  <c r="G310" i="8"/>
  <c r="G309" i="8"/>
  <c r="G308" i="8"/>
  <c r="G307" i="8"/>
  <c r="G306" i="8"/>
  <c r="G305" i="8"/>
  <c r="G304" i="8"/>
  <c r="G303" i="8"/>
  <c r="G302" i="8"/>
  <c r="G301" i="8"/>
  <c r="G300" i="8"/>
  <c r="G299" i="8"/>
  <c r="G298" i="8"/>
  <c r="G297" i="8"/>
  <c r="G296" i="8"/>
  <c r="G295" i="8"/>
  <c r="G294" i="8"/>
  <c r="G293" i="8"/>
  <c r="G292" i="8"/>
  <c r="G291" i="8"/>
  <c r="G290" i="8"/>
  <c r="G289" i="8"/>
  <c r="G288" i="8"/>
  <c r="G287" i="8"/>
  <c r="G286" i="8"/>
  <c r="G285" i="8"/>
  <c r="G284" i="8"/>
  <c r="G283" i="8"/>
  <c r="G282" i="8"/>
  <c r="G281" i="8"/>
  <c r="G280" i="8"/>
  <c r="G279" i="8"/>
  <c r="G278" i="8"/>
  <c r="G277" i="8"/>
  <c r="G276" i="8"/>
  <c r="G275" i="8"/>
  <c r="G274" i="8"/>
  <c r="G273" i="8"/>
  <c r="G272" i="8"/>
  <c r="G271" i="8"/>
  <c r="G270" i="8"/>
  <c r="G269" i="8"/>
  <c r="G268" i="8"/>
  <c r="G267" i="8"/>
  <c r="G266" i="8"/>
  <c r="G265" i="8"/>
  <c r="G264" i="8"/>
  <c r="G263" i="8"/>
  <c r="G262" i="8"/>
  <c r="G261" i="8"/>
  <c r="G260" i="8"/>
  <c r="G259" i="8"/>
  <c r="G258" i="8"/>
  <c r="G257" i="8"/>
  <c r="G256" i="8"/>
  <c r="G255" i="8"/>
  <c r="G254" i="8"/>
  <c r="G253" i="8"/>
  <c r="G252" i="8"/>
  <c r="G251" i="8"/>
  <c r="G250" i="8"/>
  <c r="G249" i="8"/>
  <c r="G248" i="8"/>
  <c r="G247" i="8"/>
  <c r="G246" i="8"/>
  <c r="G245" i="8"/>
  <c r="G244" i="8"/>
  <c r="G243" i="8"/>
  <c r="G242" i="8"/>
  <c r="G241" i="8"/>
  <c r="G240" i="8"/>
  <c r="G239" i="8"/>
  <c r="G238" i="8"/>
  <c r="G237" i="8"/>
  <c r="G236" i="8"/>
  <c r="G235" i="8"/>
  <c r="G234" i="8"/>
  <c r="G233" i="8"/>
  <c r="G232" i="8"/>
  <c r="G231" i="8"/>
  <c r="G230" i="8"/>
  <c r="G229" i="8"/>
  <c r="G228" i="8"/>
  <c r="G227" i="8"/>
  <c r="G226" i="8"/>
  <c r="G225" i="8"/>
  <c r="G224" i="8"/>
  <c r="G223" i="8"/>
  <c r="G222" i="8"/>
  <c r="G221" i="8"/>
  <c r="G220" i="8"/>
  <c r="G219" i="8"/>
  <c r="G218" i="8"/>
  <c r="G217" i="8"/>
  <c r="G216" i="8"/>
  <c r="G215" i="8"/>
  <c r="G214" i="8"/>
  <c r="G213" i="8"/>
  <c r="G212" i="8"/>
  <c r="G211" i="8"/>
  <c r="G210" i="8"/>
  <c r="G209" i="8"/>
  <c r="G208" i="8"/>
  <c r="G207" i="8"/>
  <c r="G206" i="8"/>
  <c r="G205" i="8"/>
  <c r="G204" i="8"/>
  <c r="G203" i="8"/>
  <c r="G202" i="8"/>
  <c r="G201" i="8"/>
  <c r="G200" i="8"/>
  <c r="G199" i="8"/>
  <c r="G198" i="8"/>
  <c r="G197" i="8"/>
  <c r="G196" i="8"/>
  <c r="G195" i="8"/>
  <c r="G194" i="8"/>
  <c r="G193" i="8"/>
  <c r="G192" i="8"/>
  <c r="G191" i="8"/>
  <c r="G190" i="8"/>
  <c r="G189" i="8"/>
  <c r="G188" i="8"/>
  <c r="G187" i="8"/>
  <c r="G186" i="8"/>
  <c r="G185" i="8"/>
  <c r="G184" i="8"/>
  <c r="G183" i="8"/>
  <c r="G182" i="8"/>
  <c r="G181" i="8"/>
  <c r="G180" i="8"/>
  <c r="G179" i="8"/>
  <c r="G178" i="8"/>
  <c r="G177" i="8"/>
  <c r="G176" i="8"/>
  <c r="G175" i="8"/>
  <c r="G174" i="8"/>
  <c r="G173" i="8"/>
  <c r="G172" i="8"/>
  <c r="G171" i="8"/>
  <c r="G170" i="8"/>
  <c r="G169" i="8"/>
  <c r="G168" i="8"/>
  <c r="G167" i="8"/>
  <c r="G166" i="8"/>
  <c r="G165" i="8"/>
  <c r="G164" i="8"/>
  <c r="G163" i="8"/>
  <c r="G162" i="8"/>
  <c r="G161" i="8"/>
  <c r="G160" i="8"/>
  <c r="G159" i="8"/>
  <c r="G158" i="8"/>
  <c r="G157" i="8"/>
  <c r="G156" i="8"/>
  <c r="G155" i="8"/>
  <c r="G154" i="8"/>
  <c r="G153" i="8"/>
  <c r="G152" i="8"/>
  <c r="G151" i="8"/>
  <c r="G150" i="8"/>
  <c r="G149" i="8"/>
  <c r="G148" i="8"/>
  <c r="G147" i="8"/>
  <c r="G146" i="8"/>
  <c r="G145" i="8"/>
  <c r="G144" i="8"/>
  <c r="G143" i="8"/>
  <c r="G142" i="8"/>
  <c r="G141" i="8"/>
  <c r="G140" i="8"/>
  <c r="G139" i="8"/>
  <c r="G138" i="8"/>
  <c r="G137" i="8"/>
  <c r="G136" i="8"/>
  <c r="G135" i="8"/>
  <c r="G134" i="8"/>
  <c r="G133" i="8"/>
  <c r="G132" i="8"/>
  <c r="G131" i="8"/>
  <c r="G130" i="8"/>
  <c r="G129" i="8"/>
  <c r="G128" i="8"/>
  <c r="G127" i="8"/>
  <c r="G126" i="8"/>
  <c r="G125" i="8"/>
  <c r="G124" i="8"/>
  <c r="G123" i="8"/>
  <c r="G122" i="8"/>
  <c r="G121" i="8"/>
  <c r="G120" i="8"/>
  <c r="G119" i="8"/>
  <c r="G118" i="8"/>
  <c r="G117" i="8"/>
  <c r="G116" i="8"/>
  <c r="G115" i="8"/>
  <c r="G114" i="8"/>
  <c r="G113" i="8"/>
  <c r="G112" i="8"/>
  <c r="G111" i="8"/>
  <c r="G110" i="8"/>
  <c r="G109" i="8"/>
  <c r="G108" i="8"/>
  <c r="G107" i="8"/>
  <c r="G106" i="8"/>
  <c r="G105" i="8"/>
  <c r="G104" i="8"/>
  <c r="G103" i="8"/>
  <c r="G102" i="8"/>
  <c r="G101" i="8"/>
  <c r="G100" i="8"/>
  <c r="G99" i="8"/>
  <c r="G98" i="8"/>
  <c r="G97" i="8"/>
  <c r="G96" i="8"/>
  <c r="G95" i="8"/>
  <c r="G94" i="8"/>
  <c r="G93" i="8"/>
  <c r="G92" i="8"/>
  <c r="G91" i="8"/>
  <c r="G90" i="8"/>
  <c r="G89" i="8"/>
  <c r="G88" i="8"/>
  <c r="G87" i="8"/>
  <c r="G86" i="8"/>
  <c r="G85" i="8"/>
  <c r="G84" i="8"/>
  <c r="G83" i="8"/>
  <c r="G82" i="8"/>
  <c r="G81" i="8"/>
  <c r="G80" i="8"/>
  <c r="G79" i="8"/>
  <c r="G78" i="8"/>
  <c r="G77" i="8"/>
  <c r="G76" i="8"/>
  <c r="G75" i="8"/>
  <c r="G74" i="8"/>
  <c r="G73" i="8"/>
  <c r="G72" i="8"/>
  <c r="G71" i="8"/>
  <c r="G70" i="8"/>
  <c r="G69" i="8"/>
  <c r="G68" i="8"/>
  <c r="G67" i="8"/>
  <c r="G66" i="8"/>
  <c r="G65" i="8"/>
  <c r="G64" i="8"/>
  <c r="G63" i="8"/>
  <c r="G62" i="8"/>
  <c r="G61" i="8"/>
  <c r="G60" i="8"/>
  <c r="G59" i="8"/>
  <c r="G58" i="8"/>
  <c r="G57" i="8"/>
  <c r="G56" i="8"/>
  <c r="G55" i="8"/>
  <c r="G54" i="8"/>
  <c r="G53" i="8"/>
  <c r="G52" i="8"/>
  <c r="G51" i="8"/>
  <c r="G50" i="8"/>
  <c r="G49" i="8"/>
  <c r="G48" i="8"/>
  <c r="G47" i="8"/>
  <c r="G46" i="8"/>
  <c r="G45" i="8"/>
  <c r="G44" i="8"/>
  <c r="G43" i="8"/>
  <c r="G42" i="8"/>
  <c r="G41" i="8"/>
  <c r="G40" i="8"/>
  <c r="G39" i="8"/>
  <c r="G38" i="8"/>
  <c r="G37" i="8"/>
  <c r="G36" i="8"/>
  <c r="G35" i="8"/>
  <c r="G34" i="8"/>
  <c r="G33" i="8"/>
  <c r="G32" i="8"/>
  <c r="G31" i="8"/>
  <c r="G30" i="8"/>
  <c r="G29" i="8"/>
  <c r="G28" i="8"/>
  <c r="G27" i="8"/>
  <c r="G26" i="8"/>
  <c r="G25" i="8"/>
  <c r="G24" i="8"/>
  <c r="G23" i="8"/>
  <c r="G22" i="8"/>
  <c r="G21" i="8"/>
  <c r="G20" i="8"/>
  <c r="G19" i="8"/>
  <c r="G18" i="8"/>
  <c r="G17" i="8"/>
  <c r="G16" i="8"/>
  <c r="G15" i="8"/>
  <c r="G14" i="8"/>
  <c r="G13" i="8"/>
  <c r="G12" i="8"/>
  <c r="G11" i="8"/>
  <c r="G10" i="8"/>
  <c r="G9" i="8"/>
  <c r="G8" i="8"/>
  <c r="G7" i="8"/>
  <c r="G6" i="8"/>
  <c r="G5" i="8"/>
  <c r="G4" i="8"/>
  <c r="G3" i="8"/>
  <c r="G2" i="8"/>
  <c r="H4" i="8" s="1"/>
  <c r="G361" i="8"/>
  <c r="H45" i="33" l="1"/>
  <c r="A44" i="33"/>
  <c r="B44" i="33"/>
  <c r="A23" i="34"/>
  <c r="B23" i="34" s="1"/>
  <c r="H2" i="8"/>
  <c r="H3" i="8"/>
  <c r="Q5" i="4"/>
  <c r="Q6" i="4"/>
  <c r="H6" i="5"/>
  <c r="F6" i="5"/>
  <c r="O5" i="4"/>
  <c r="O6" i="4"/>
  <c r="I3" i="37" s="1"/>
  <c r="F8" i="37" s="1"/>
  <c r="F9" i="37" s="1"/>
  <c r="G8" i="37" s="1"/>
  <c r="G9" i="37" s="1"/>
  <c r="H8" i="37" s="1"/>
  <c r="H9" i="37" s="1"/>
  <c r="I8" i="37" s="1"/>
  <c r="I9" i="37" s="1"/>
  <c r="J8" i="37" s="1"/>
  <c r="J9" i="37" s="1"/>
  <c r="K8" i="37" s="1"/>
  <c r="K9" i="37" s="1"/>
  <c r="L8" i="37" s="1"/>
  <c r="L9" i="37" s="1"/>
  <c r="Q11" i="5"/>
  <c r="K11" i="5"/>
  <c r="K29" i="33"/>
  <c r="Z5" i="4" s="1"/>
  <c r="K30" i="33"/>
  <c r="Z6" i="4" s="1"/>
  <c r="M5" i="4"/>
  <c r="F12" i="5" s="1"/>
  <c r="K6" i="4"/>
  <c r="M4" i="4"/>
  <c r="G2" i="37" s="1"/>
  <c r="F6" i="4"/>
  <c r="F5" i="4"/>
  <c r="C3" i="37" s="1"/>
  <c r="C17" i="5"/>
  <c r="H46" i="33" l="1"/>
  <c r="B45" i="33"/>
  <c r="A45" i="33"/>
  <c r="C9" i="4"/>
  <c r="G3" i="37"/>
  <c r="BA102" i="33"/>
  <c r="B59" i="37"/>
  <c r="F1" i="37"/>
  <c r="C18" i="5"/>
  <c r="C6" i="11"/>
  <c r="D512" i="11"/>
  <c r="A24" i="34"/>
  <c r="B24" i="34" s="1"/>
  <c r="H47" i="33" l="1"/>
  <c r="A46" i="33"/>
  <c r="B46" i="33"/>
  <c r="M691" i="11"/>
  <c r="P691" i="17" s="1"/>
  <c r="M667" i="11"/>
  <c r="P667" i="17" s="1"/>
  <c r="M643" i="11"/>
  <c r="P643" i="17" s="1"/>
  <c r="M619" i="11"/>
  <c r="P619" i="17" s="1"/>
  <c r="M595" i="11"/>
  <c r="P595" i="17" s="1"/>
  <c r="M571" i="11"/>
  <c r="P571" i="17" s="1"/>
  <c r="M547" i="11"/>
  <c r="P547" i="17" s="1"/>
  <c r="M523" i="11"/>
  <c r="P523" i="17" s="1"/>
  <c r="M499" i="11"/>
  <c r="P499" i="17" s="1"/>
  <c r="M475" i="11"/>
  <c r="P475" i="17" s="1"/>
  <c r="M451" i="11"/>
  <c r="P451" i="17" s="1"/>
  <c r="M427" i="11"/>
  <c r="P427" i="17" s="1"/>
  <c r="M403" i="11"/>
  <c r="P403" i="17" s="1"/>
  <c r="M379" i="11"/>
  <c r="P379" i="17" s="1"/>
  <c r="M355" i="11"/>
  <c r="P355" i="17" s="1"/>
  <c r="M331" i="11"/>
  <c r="P331" i="17" s="1"/>
  <c r="M307" i="11"/>
  <c r="P307" i="17" s="1"/>
  <c r="M283" i="11"/>
  <c r="P283" i="17" s="1"/>
  <c r="M259" i="11"/>
  <c r="P259" i="17" s="1"/>
  <c r="M235" i="11"/>
  <c r="P235" i="17" s="1"/>
  <c r="M211" i="11"/>
  <c r="P211" i="17" s="1"/>
  <c r="M187" i="11"/>
  <c r="P187" i="17" s="1"/>
  <c r="M163" i="11"/>
  <c r="P163" i="17" s="1"/>
  <c r="M139" i="11"/>
  <c r="P139" i="17" s="1"/>
  <c r="M115" i="11"/>
  <c r="P115" i="17" s="1"/>
  <c r="M91" i="11"/>
  <c r="P91" i="17" s="1"/>
  <c r="M67" i="11"/>
  <c r="P67" i="17" s="1"/>
  <c r="M43" i="11"/>
  <c r="P43" i="17" s="1"/>
  <c r="M10" i="11"/>
  <c r="M19" i="11"/>
  <c r="P19" i="17" s="1"/>
  <c r="M690" i="11"/>
  <c r="P690" i="17" s="1"/>
  <c r="M666" i="11"/>
  <c r="P666" i="17" s="1"/>
  <c r="M642" i="11"/>
  <c r="P642" i="17" s="1"/>
  <c r="M618" i="11"/>
  <c r="P618" i="17" s="1"/>
  <c r="M594" i="11"/>
  <c r="P594" i="17" s="1"/>
  <c r="M570" i="11"/>
  <c r="P570" i="17" s="1"/>
  <c r="M546" i="11"/>
  <c r="P546" i="17" s="1"/>
  <c r="M522" i="11"/>
  <c r="P522" i="17" s="1"/>
  <c r="M498" i="11"/>
  <c r="P498" i="17" s="1"/>
  <c r="M474" i="11"/>
  <c r="P474" i="17" s="1"/>
  <c r="M450" i="11"/>
  <c r="P450" i="17" s="1"/>
  <c r="M426" i="11"/>
  <c r="P426" i="17" s="1"/>
  <c r="M402" i="11"/>
  <c r="P402" i="17" s="1"/>
  <c r="M378" i="11"/>
  <c r="P378" i="17" s="1"/>
  <c r="M354" i="11"/>
  <c r="P354" i="17" s="1"/>
  <c r="M330" i="11"/>
  <c r="P330" i="17" s="1"/>
  <c r="M306" i="11"/>
  <c r="P306" i="17" s="1"/>
  <c r="M282" i="11"/>
  <c r="P282" i="17" s="1"/>
  <c r="M258" i="11"/>
  <c r="P258" i="17" s="1"/>
  <c r="M234" i="11"/>
  <c r="P234" i="17" s="1"/>
  <c r="M210" i="11"/>
  <c r="P210" i="17" s="1"/>
  <c r="M186" i="11"/>
  <c r="P186" i="17" s="1"/>
  <c r="M162" i="11"/>
  <c r="P162" i="17" s="1"/>
  <c r="M138" i="11"/>
  <c r="P138" i="17" s="1"/>
  <c r="M114" i="11"/>
  <c r="P114" i="17" s="1"/>
  <c r="M90" i="11"/>
  <c r="P90" i="17" s="1"/>
  <c r="M66" i="11"/>
  <c r="P66" i="17" s="1"/>
  <c r="M42" i="11"/>
  <c r="P42" i="17" s="1"/>
  <c r="M713" i="11"/>
  <c r="P713" i="17" s="1"/>
  <c r="M689" i="11"/>
  <c r="P689" i="17" s="1"/>
  <c r="M665" i="11"/>
  <c r="P665" i="17" s="1"/>
  <c r="M641" i="11"/>
  <c r="P641" i="17" s="1"/>
  <c r="M617" i="11"/>
  <c r="P617" i="17" s="1"/>
  <c r="M593" i="11"/>
  <c r="P593" i="17" s="1"/>
  <c r="M569" i="11"/>
  <c r="P569" i="17" s="1"/>
  <c r="M545" i="11"/>
  <c r="P545" i="17" s="1"/>
  <c r="M521" i="11"/>
  <c r="P521" i="17" s="1"/>
  <c r="M497" i="11"/>
  <c r="P497" i="17" s="1"/>
  <c r="M473" i="11"/>
  <c r="P473" i="17" s="1"/>
  <c r="M449" i="11"/>
  <c r="P449" i="17" s="1"/>
  <c r="M425" i="11"/>
  <c r="P425" i="17" s="1"/>
  <c r="M401" i="11"/>
  <c r="P401" i="17" s="1"/>
  <c r="M377" i="11"/>
  <c r="P377" i="17" s="1"/>
  <c r="M353" i="11"/>
  <c r="P353" i="17" s="1"/>
  <c r="M329" i="11"/>
  <c r="P329" i="17" s="1"/>
  <c r="M305" i="11"/>
  <c r="P305" i="17" s="1"/>
  <c r="M281" i="11"/>
  <c r="P281" i="17" s="1"/>
  <c r="M257" i="11"/>
  <c r="P257" i="17" s="1"/>
  <c r="M233" i="11"/>
  <c r="P233" i="17" s="1"/>
  <c r="M209" i="11"/>
  <c r="P209" i="17" s="1"/>
  <c r="M185" i="11"/>
  <c r="P185" i="17" s="1"/>
  <c r="M161" i="11"/>
  <c r="P161" i="17" s="1"/>
  <c r="M137" i="11"/>
  <c r="P137" i="17" s="1"/>
  <c r="M113" i="11"/>
  <c r="P113" i="17" s="1"/>
  <c r="M89" i="11"/>
  <c r="P89" i="17" s="1"/>
  <c r="M65" i="11"/>
  <c r="P65" i="17" s="1"/>
  <c r="M41" i="11"/>
  <c r="P41" i="17" s="1"/>
  <c r="M712" i="11"/>
  <c r="P712" i="17" s="1"/>
  <c r="M688" i="11"/>
  <c r="P688" i="17" s="1"/>
  <c r="M664" i="11"/>
  <c r="P664" i="17" s="1"/>
  <c r="M640" i="11"/>
  <c r="P640" i="17" s="1"/>
  <c r="M616" i="11"/>
  <c r="P616" i="17" s="1"/>
  <c r="M592" i="11"/>
  <c r="P592" i="17" s="1"/>
  <c r="M568" i="11"/>
  <c r="P568" i="17" s="1"/>
  <c r="M544" i="11"/>
  <c r="P544" i="17" s="1"/>
  <c r="M520" i="11"/>
  <c r="P520" i="17" s="1"/>
  <c r="M496" i="11"/>
  <c r="P496" i="17" s="1"/>
  <c r="M472" i="11"/>
  <c r="P472" i="17" s="1"/>
  <c r="M448" i="11"/>
  <c r="P448" i="17" s="1"/>
  <c r="M424" i="11"/>
  <c r="P424" i="17" s="1"/>
  <c r="M400" i="11"/>
  <c r="P400" i="17" s="1"/>
  <c r="M376" i="11"/>
  <c r="P376" i="17" s="1"/>
  <c r="M352" i="11"/>
  <c r="P352" i="17" s="1"/>
  <c r="M328" i="11"/>
  <c r="P328" i="17" s="1"/>
  <c r="M304" i="11"/>
  <c r="P304" i="17" s="1"/>
  <c r="M280" i="11"/>
  <c r="P280" i="17" s="1"/>
  <c r="M256" i="11"/>
  <c r="P256" i="17" s="1"/>
  <c r="M232" i="11"/>
  <c r="P232" i="17" s="1"/>
  <c r="M208" i="11"/>
  <c r="P208" i="17" s="1"/>
  <c r="M184" i="11"/>
  <c r="P184" i="17" s="1"/>
  <c r="M160" i="11"/>
  <c r="P160" i="17" s="1"/>
  <c r="M136" i="11"/>
  <c r="P136" i="17" s="1"/>
  <c r="M112" i="11"/>
  <c r="P112" i="17" s="1"/>
  <c r="M88" i="11"/>
  <c r="P88" i="17" s="1"/>
  <c r="M64" i="11"/>
  <c r="P64" i="17" s="1"/>
  <c r="M40" i="11"/>
  <c r="P40" i="17" s="1"/>
  <c r="M711" i="11"/>
  <c r="P711" i="17" s="1"/>
  <c r="M687" i="11"/>
  <c r="P687" i="17" s="1"/>
  <c r="M663" i="11"/>
  <c r="P663" i="17" s="1"/>
  <c r="M639" i="11"/>
  <c r="P639" i="17" s="1"/>
  <c r="M615" i="11"/>
  <c r="P615" i="17" s="1"/>
  <c r="M591" i="11"/>
  <c r="P591" i="17" s="1"/>
  <c r="M567" i="11"/>
  <c r="P567" i="17" s="1"/>
  <c r="M543" i="11"/>
  <c r="P543" i="17" s="1"/>
  <c r="M519" i="11"/>
  <c r="P519" i="17" s="1"/>
  <c r="M495" i="11"/>
  <c r="P495" i="17" s="1"/>
  <c r="M471" i="11"/>
  <c r="P471" i="17" s="1"/>
  <c r="M447" i="11"/>
  <c r="P447" i="17" s="1"/>
  <c r="M423" i="11"/>
  <c r="P423" i="17" s="1"/>
  <c r="M399" i="11"/>
  <c r="P399" i="17" s="1"/>
  <c r="M375" i="11"/>
  <c r="P375" i="17" s="1"/>
  <c r="M351" i="11"/>
  <c r="P351" i="17" s="1"/>
  <c r="M327" i="11"/>
  <c r="P327" i="17" s="1"/>
  <c r="M303" i="11"/>
  <c r="P303" i="17" s="1"/>
  <c r="M279" i="11"/>
  <c r="P279" i="17" s="1"/>
  <c r="M255" i="11"/>
  <c r="P255" i="17" s="1"/>
  <c r="M231" i="11"/>
  <c r="P231" i="17" s="1"/>
  <c r="M207" i="11"/>
  <c r="P207" i="17" s="1"/>
  <c r="M183" i="11"/>
  <c r="P183" i="17" s="1"/>
  <c r="M159" i="11"/>
  <c r="P159" i="17" s="1"/>
  <c r="M135" i="11"/>
  <c r="P135" i="17" s="1"/>
  <c r="M111" i="11"/>
  <c r="P111" i="17" s="1"/>
  <c r="M87" i="11"/>
  <c r="P87" i="17" s="1"/>
  <c r="M63" i="11"/>
  <c r="P63" i="17" s="1"/>
  <c r="M39" i="11"/>
  <c r="P39" i="17" s="1"/>
  <c r="M710" i="11"/>
  <c r="P710" i="17" s="1"/>
  <c r="M686" i="11"/>
  <c r="P686" i="17" s="1"/>
  <c r="M662" i="11"/>
  <c r="P662" i="17" s="1"/>
  <c r="M638" i="11"/>
  <c r="P638" i="17" s="1"/>
  <c r="M614" i="11"/>
  <c r="P614" i="17" s="1"/>
  <c r="M590" i="11"/>
  <c r="P590" i="17" s="1"/>
  <c r="M566" i="11"/>
  <c r="P566" i="17" s="1"/>
  <c r="M542" i="11"/>
  <c r="P542" i="17" s="1"/>
  <c r="M518" i="11"/>
  <c r="P518" i="17" s="1"/>
  <c r="M494" i="11"/>
  <c r="P494" i="17" s="1"/>
  <c r="M470" i="11"/>
  <c r="P470" i="17" s="1"/>
  <c r="M446" i="11"/>
  <c r="P446" i="17" s="1"/>
  <c r="M422" i="11"/>
  <c r="P422" i="17" s="1"/>
  <c r="M398" i="11"/>
  <c r="P398" i="17" s="1"/>
  <c r="M374" i="11"/>
  <c r="P374" i="17" s="1"/>
  <c r="M350" i="11"/>
  <c r="P350" i="17" s="1"/>
  <c r="M326" i="11"/>
  <c r="P326" i="17" s="1"/>
  <c r="M302" i="11"/>
  <c r="P302" i="17" s="1"/>
  <c r="M278" i="11"/>
  <c r="P278" i="17" s="1"/>
  <c r="M254" i="11"/>
  <c r="P254" i="17" s="1"/>
  <c r="M230" i="11"/>
  <c r="P230" i="17" s="1"/>
  <c r="M206" i="11"/>
  <c r="P206" i="17" s="1"/>
  <c r="M182" i="11"/>
  <c r="P182" i="17" s="1"/>
  <c r="M158" i="11"/>
  <c r="P158" i="17" s="1"/>
  <c r="M134" i="11"/>
  <c r="P134" i="17" s="1"/>
  <c r="M110" i="11"/>
  <c r="P110" i="17" s="1"/>
  <c r="M86" i="11"/>
  <c r="P86" i="17" s="1"/>
  <c r="M62" i="11"/>
  <c r="P62" i="17" s="1"/>
  <c r="M38" i="11"/>
  <c r="P38" i="17" s="1"/>
  <c r="M709" i="11"/>
  <c r="P709" i="17" s="1"/>
  <c r="M685" i="11"/>
  <c r="P685" i="17" s="1"/>
  <c r="M661" i="11"/>
  <c r="P661" i="17" s="1"/>
  <c r="M637" i="11"/>
  <c r="P637" i="17" s="1"/>
  <c r="M613" i="11"/>
  <c r="P613" i="17" s="1"/>
  <c r="M589" i="11"/>
  <c r="P589" i="17" s="1"/>
  <c r="M565" i="11"/>
  <c r="P565" i="17" s="1"/>
  <c r="M541" i="11"/>
  <c r="P541" i="17" s="1"/>
  <c r="M517" i="11"/>
  <c r="P517" i="17" s="1"/>
  <c r="M493" i="11"/>
  <c r="P493" i="17" s="1"/>
  <c r="M469" i="11"/>
  <c r="P469" i="17" s="1"/>
  <c r="M445" i="11"/>
  <c r="P445" i="17" s="1"/>
  <c r="M421" i="11"/>
  <c r="P421" i="17" s="1"/>
  <c r="M397" i="11"/>
  <c r="P397" i="17" s="1"/>
  <c r="M373" i="11"/>
  <c r="P373" i="17" s="1"/>
  <c r="M349" i="11"/>
  <c r="P349" i="17" s="1"/>
  <c r="M325" i="11"/>
  <c r="P325" i="17" s="1"/>
  <c r="M301" i="11"/>
  <c r="P301" i="17" s="1"/>
  <c r="M277" i="11"/>
  <c r="P277" i="17" s="1"/>
  <c r="M253" i="11"/>
  <c r="P253" i="17" s="1"/>
  <c r="M229" i="11"/>
  <c r="P229" i="17" s="1"/>
  <c r="M205" i="11"/>
  <c r="P205" i="17" s="1"/>
  <c r="M181" i="11"/>
  <c r="P181" i="17" s="1"/>
  <c r="M157" i="11"/>
  <c r="P157" i="17" s="1"/>
  <c r="M133" i="11"/>
  <c r="P133" i="17" s="1"/>
  <c r="M109" i="11"/>
  <c r="P109" i="17" s="1"/>
  <c r="M85" i="11"/>
  <c r="P85" i="17" s="1"/>
  <c r="M61" i="11"/>
  <c r="P61" i="17" s="1"/>
  <c r="M37" i="11"/>
  <c r="P37" i="17" s="1"/>
  <c r="M708" i="11"/>
  <c r="P708" i="17" s="1"/>
  <c r="M684" i="11"/>
  <c r="P684" i="17" s="1"/>
  <c r="M660" i="11"/>
  <c r="P660" i="17" s="1"/>
  <c r="M636" i="11"/>
  <c r="P636" i="17" s="1"/>
  <c r="M612" i="11"/>
  <c r="P612" i="17" s="1"/>
  <c r="M588" i="11"/>
  <c r="P588" i="17" s="1"/>
  <c r="M564" i="11"/>
  <c r="P564" i="17" s="1"/>
  <c r="M540" i="11"/>
  <c r="P540" i="17" s="1"/>
  <c r="M516" i="11"/>
  <c r="P516" i="17" s="1"/>
  <c r="M492" i="11"/>
  <c r="P492" i="17" s="1"/>
  <c r="M468" i="11"/>
  <c r="P468" i="17" s="1"/>
  <c r="M444" i="11"/>
  <c r="P444" i="17" s="1"/>
  <c r="M420" i="11"/>
  <c r="P420" i="17" s="1"/>
  <c r="M396" i="11"/>
  <c r="P396" i="17" s="1"/>
  <c r="M372" i="11"/>
  <c r="P372" i="17" s="1"/>
  <c r="M348" i="11"/>
  <c r="P348" i="17" s="1"/>
  <c r="M324" i="11"/>
  <c r="P324" i="17" s="1"/>
  <c r="M300" i="11"/>
  <c r="P300" i="17" s="1"/>
  <c r="M276" i="11"/>
  <c r="P276" i="17" s="1"/>
  <c r="M252" i="11"/>
  <c r="P252" i="17" s="1"/>
  <c r="M228" i="11"/>
  <c r="P228" i="17" s="1"/>
  <c r="M204" i="11"/>
  <c r="P204" i="17" s="1"/>
  <c r="M180" i="11"/>
  <c r="P180" i="17" s="1"/>
  <c r="M156" i="11"/>
  <c r="P156" i="17" s="1"/>
  <c r="M132" i="11"/>
  <c r="P132" i="17" s="1"/>
  <c r="M108" i="11"/>
  <c r="P108" i="17" s="1"/>
  <c r="M84" i="11"/>
  <c r="P84" i="17" s="1"/>
  <c r="M60" i="11"/>
  <c r="P60" i="17" s="1"/>
  <c r="M36" i="11"/>
  <c r="P36" i="17" s="1"/>
  <c r="M707" i="11"/>
  <c r="P707" i="17" s="1"/>
  <c r="M683" i="11"/>
  <c r="P683" i="17" s="1"/>
  <c r="M659" i="11"/>
  <c r="P659" i="17" s="1"/>
  <c r="M635" i="11"/>
  <c r="P635" i="17" s="1"/>
  <c r="M611" i="11"/>
  <c r="P611" i="17" s="1"/>
  <c r="M587" i="11"/>
  <c r="P587" i="17" s="1"/>
  <c r="M563" i="11"/>
  <c r="P563" i="17" s="1"/>
  <c r="M539" i="11"/>
  <c r="P539" i="17" s="1"/>
  <c r="M515" i="11"/>
  <c r="P515" i="17" s="1"/>
  <c r="M491" i="11"/>
  <c r="P491" i="17" s="1"/>
  <c r="M467" i="11"/>
  <c r="P467" i="17" s="1"/>
  <c r="M443" i="11"/>
  <c r="P443" i="17" s="1"/>
  <c r="M419" i="11"/>
  <c r="P419" i="17" s="1"/>
  <c r="M395" i="11"/>
  <c r="P395" i="17" s="1"/>
  <c r="M371" i="11"/>
  <c r="P371" i="17" s="1"/>
  <c r="M347" i="11"/>
  <c r="P347" i="17" s="1"/>
  <c r="M323" i="11"/>
  <c r="P323" i="17" s="1"/>
  <c r="M299" i="11"/>
  <c r="P299" i="17" s="1"/>
  <c r="M275" i="11"/>
  <c r="P275" i="17" s="1"/>
  <c r="M251" i="11"/>
  <c r="P251" i="17" s="1"/>
  <c r="M227" i="11"/>
  <c r="P227" i="17" s="1"/>
  <c r="M203" i="11"/>
  <c r="P203" i="17" s="1"/>
  <c r="M179" i="11"/>
  <c r="P179" i="17" s="1"/>
  <c r="M155" i="11"/>
  <c r="P155" i="17" s="1"/>
  <c r="M131" i="11"/>
  <c r="P131" i="17" s="1"/>
  <c r="M107" i="11"/>
  <c r="P107" i="17" s="1"/>
  <c r="M83" i="11"/>
  <c r="P83" i="17" s="1"/>
  <c r="M59" i="11"/>
  <c r="P59" i="17" s="1"/>
  <c r="M35" i="11"/>
  <c r="P35" i="17" s="1"/>
  <c r="M706" i="11"/>
  <c r="P706" i="17" s="1"/>
  <c r="M682" i="11"/>
  <c r="P682" i="17" s="1"/>
  <c r="M658" i="11"/>
  <c r="P658" i="17" s="1"/>
  <c r="M634" i="11"/>
  <c r="P634" i="17" s="1"/>
  <c r="M610" i="11"/>
  <c r="P610" i="17" s="1"/>
  <c r="M586" i="11"/>
  <c r="P586" i="17" s="1"/>
  <c r="M562" i="11"/>
  <c r="P562" i="17" s="1"/>
  <c r="M538" i="11"/>
  <c r="P538" i="17" s="1"/>
  <c r="M514" i="11"/>
  <c r="P514" i="17" s="1"/>
  <c r="M490" i="11"/>
  <c r="P490" i="17" s="1"/>
  <c r="M466" i="11"/>
  <c r="P466" i="17" s="1"/>
  <c r="M442" i="11"/>
  <c r="P442" i="17" s="1"/>
  <c r="M418" i="11"/>
  <c r="P418" i="17" s="1"/>
  <c r="M394" i="11"/>
  <c r="P394" i="17" s="1"/>
  <c r="M370" i="11"/>
  <c r="P370" i="17" s="1"/>
  <c r="M346" i="11"/>
  <c r="P346" i="17" s="1"/>
  <c r="M322" i="11"/>
  <c r="P322" i="17" s="1"/>
  <c r="M298" i="11"/>
  <c r="P298" i="17" s="1"/>
  <c r="M274" i="11"/>
  <c r="P274" i="17" s="1"/>
  <c r="M250" i="11"/>
  <c r="P250" i="17" s="1"/>
  <c r="M226" i="11"/>
  <c r="P226" i="17" s="1"/>
  <c r="M202" i="11"/>
  <c r="P202" i="17" s="1"/>
  <c r="M178" i="11"/>
  <c r="P178" i="17" s="1"/>
  <c r="M154" i="11"/>
  <c r="P154" i="17" s="1"/>
  <c r="M130" i="11"/>
  <c r="P130" i="17" s="1"/>
  <c r="M106" i="11"/>
  <c r="P106" i="17" s="1"/>
  <c r="M82" i="11"/>
  <c r="P82" i="17" s="1"/>
  <c r="M58" i="11"/>
  <c r="P58" i="17" s="1"/>
  <c r="M34" i="11"/>
  <c r="P34" i="17" s="1"/>
  <c r="M705" i="11"/>
  <c r="P705" i="17" s="1"/>
  <c r="M681" i="11"/>
  <c r="P681" i="17" s="1"/>
  <c r="M657" i="11"/>
  <c r="P657" i="17" s="1"/>
  <c r="M633" i="11"/>
  <c r="P633" i="17" s="1"/>
  <c r="M609" i="11"/>
  <c r="P609" i="17" s="1"/>
  <c r="M585" i="11"/>
  <c r="P585" i="17" s="1"/>
  <c r="M561" i="11"/>
  <c r="P561" i="17" s="1"/>
  <c r="M537" i="11"/>
  <c r="P537" i="17" s="1"/>
  <c r="M513" i="11"/>
  <c r="P513" i="17" s="1"/>
  <c r="M489" i="11"/>
  <c r="P489" i="17" s="1"/>
  <c r="M465" i="11"/>
  <c r="P465" i="17" s="1"/>
  <c r="M441" i="11"/>
  <c r="P441" i="17" s="1"/>
  <c r="M417" i="11"/>
  <c r="P417" i="17" s="1"/>
  <c r="M393" i="11"/>
  <c r="P393" i="17" s="1"/>
  <c r="M369" i="11"/>
  <c r="P369" i="17" s="1"/>
  <c r="M345" i="11"/>
  <c r="P345" i="17" s="1"/>
  <c r="M321" i="11"/>
  <c r="P321" i="17" s="1"/>
  <c r="M297" i="11"/>
  <c r="P297" i="17" s="1"/>
  <c r="M273" i="11"/>
  <c r="P273" i="17" s="1"/>
  <c r="M249" i="11"/>
  <c r="P249" i="17" s="1"/>
  <c r="M225" i="11"/>
  <c r="P225" i="17" s="1"/>
  <c r="M201" i="11"/>
  <c r="P201" i="17" s="1"/>
  <c r="M177" i="11"/>
  <c r="P177" i="17" s="1"/>
  <c r="M153" i="11"/>
  <c r="P153" i="17" s="1"/>
  <c r="M129" i="11"/>
  <c r="P129" i="17" s="1"/>
  <c r="M105" i="11"/>
  <c r="P105" i="17" s="1"/>
  <c r="M81" i="11"/>
  <c r="P81" i="17" s="1"/>
  <c r="M57" i="11"/>
  <c r="P57" i="17" s="1"/>
  <c r="M33" i="11"/>
  <c r="P33" i="17" s="1"/>
  <c r="M704" i="11"/>
  <c r="P704" i="17" s="1"/>
  <c r="M680" i="11"/>
  <c r="P680" i="17" s="1"/>
  <c r="M656" i="11"/>
  <c r="P656" i="17" s="1"/>
  <c r="M632" i="11"/>
  <c r="P632" i="17" s="1"/>
  <c r="M608" i="11"/>
  <c r="P608" i="17" s="1"/>
  <c r="M584" i="11"/>
  <c r="P584" i="17" s="1"/>
  <c r="M560" i="11"/>
  <c r="P560" i="17" s="1"/>
  <c r="M536" i="11"/>
  <c r="P536" i="17" s="1"/>
  <c r="M512" i="11"/>
  <c r="P512" i="17" s="1"/>
  <c r="M488" i="11"/>
  <c r="P488" i="17" s="1"/>
  <c r="M464" i="11"/>
  <c r="P464" i="17" s="1"/>
  <c r="M440" i="11"/>
  <c r="P440" i="17" s="1"/>
  <c r="M416" i="11"/>
  <c r="P416" i="17" s="1"/>
  <c r="M392" i="11"/>
  <c r="P392" i="17" s="1"/>
  <c r="M368" i="11"/>
  <c r="P368" i="17" s="1"/>
  <c r="M344" i="11"/>
  <c r="P344" i="17" s="1"/>
  <c r="M320" i="11"/>
  <c r="P320" i="17" s="1"/>
  <c r="M296" i="11"/>
  <c r="P296" i="17" s="1"/>
  <c r="M272" i="11"/>
  <c r="P272" i="17" s="1"/>
  <c r="M248" i="11"/>
  <c r="P248" i="17" s="1"/>
  <c r="M224" i="11"/>
  <c r="P224" i="17" s="1"/>
  <c r="M200" i="11"/>
  <c r="P200" i="17" s="1"/>
  <c r="M176" i="11"/>
  <c r="P176" i="17" s="1"/>
  <c r="M152" i="11"/>
  <c r="P152" i="17" s="1"/>
  <c r="M128" i="11"/>
  <c r="P128" i="17" s="1"/>
  <c r="M104" i="11"/>
  <c r="P104" i="17" s="1"/>
  <c r="M80" i="11"/>
  <c r="P80" i="17" s="1"/>
  <c r="M56" i="11"/>
  <c r="P56" i="17" s="1"/>
  <c r="M32" i="11"/>
  <c r="P32" i="17" s="1"/>
  <c r="M703" i="11"/>
  <c r="P703" i="17" s="1"/>
  <c r="M679" i="11"/>
  <c r="P679" i="17" s="1"/>
  <c r="M655" i="11"/>
  <c r="P655" i="17" s="1"/>
  <c r="M631" i="11"/>
  <c r="P631" i="17" s="1"/>
  <c r="M607" i="11"/>
  <c r="P607" i="17" s="1"/>
  <c r="M583" i="11"/>
  <c r="P583" i="17" s="1"/>
  <c r="M559" i="11"/>
  <c r="P559" i="17" s="1"/>
  <c r="M535" i="11"/>
  <c r="P535" i="17" s="1"/>
  <c r="M511" i="11"/>
  <c r="P511" i="17" s="1"/>
  <c r="M487" i="11"/>
  <c r="P487" i="17" s="1"/>
  <c r="M463" i="11"/>
  <c r="P463" i="17" s="1"/>
  <c r="M439" i="11"/>
  <c r="P439" i="17" s="1"/>
  <c r="M415" i="11"/>
  <c r="P415" i="17" s="1"/>
  <c r="M391" i="11"/>
  <c r="P391" i="17" s="1"/>
  <c r="M367" i="11"/>
  <c r="P367" i="17" s="1"/>
  <c r="M343" i="11"/>
  <c r="P343" i="17" s="1"/>
  <c r="M319" i="11"/>
  <c r="P319" i="17" s="1"/>
  <c r="M295" i="11"/>
  <c r="P295" i="17" s="1"/>
  <c r="M271" i="11"/>
  <c r="P271" i="17" s="1"/>
  <c r="M247" i="11"/>
  <c r="P247" i="17" s="1"/>
  <c r="M223" i="11"/>
  <c r="P223" i="17" s="1"/>
  <c r="M199" i="11"/>
  <c r="P199" i="17" s="1"/>
  <c r="M175" i="11"/>
  <c r="P175" i="17" s="1"/>
  <c r="M151" i="11"/>
  <c r="P151" i="17" s="1"/>
  <c r="M127" i="11"/>
  <c r="P127" i="17" s="1"/>
  <c r="M103" i="11"/>
  <c r="P103" i="17" s="1"/>
  <c r="M79" i="11"/>
  <c r="P79" i="17" s="1"/>
  <c r="M55" i="11"/>
  <c r="P55" i="17" s="1"/>
  <c r="M31" i="11"/>
  <c r="P31" i="17" s="1"/>
  <c r="M702" i="11"/>
  <c r="P702" i="17" s="1"/>
  <c r="M678" i="11"/>
  <c r="P678" i="17" s="1"/>
  <c r="M654" i="11"/>
  <c r="P654" i="17" s="1"/>
  <c r="M630" i="11"/>
  <c r="P630" i="17" s="1"/>
  <c r="M606" i="11"/>
  <c r="P606" i="17" s="1"/>
  <c r="M582" i="11"/>
  <c r="P582" i="17" s="1"/>
  <c r="M558" i="11"/>
  <c r="P558" i="17" s="1"/>
  <c r="M534" i="11"/>
  <c r="P534" i="17" s="1"/>
  <c r="M510" i="11"/>
  <c r="P510" i="17" s="1"/>
  <c r="M486" i="11"/>
  <c r="P486" i="17" s="1"/>
  <c r="M462" i="11"/>
  <c r="P462" i="17" s="1"/>
  <c r="M438" i="11"/>
  <c r="P438" i="17" s="1"/>
  <c r="M414" i="11"/>
  <c r="P414" i="17" s="1"/>
  <c r="M390" i="11"/>
  <c r="P390" i="17" s="1"/>
  <c r="M366" i="11"/>
  <c r="P366" i="17" s="1"/>
  <c r="M342" i="11"/>
  <c r="P342" i="17" s="1"/>
  <c r="M318" i="11"/>
  <c r="P318" i="17" s="1"/>
  <c r="M294" i="11"/>
  <c r="P294" i="17" s="1"/>
  <c r="M270" i="11"/>
  <c r="P270" i="17" s="1"/>
  <c r="M246" i="11"/>
  <c r="P246" i="17" s="1"/>
  <c r="M222" i="11"/>
  <c r="P222" i="17" s="1"/>
  <c r="M198" i="11"/>
  <c r="P198" i="17" s="1"/>
  <c r="M174" i="11"/>
  <c r="P174" i="17" s="1"/>
  <c r="M150" i="11"/>
  <c r="P150" i="17" s="1"/>
  <c r="M126" i="11"/>
  <c r="P126" i="17" s="1"/>
  <c r="M102" i="11"/>
  <c r="P102" i="17" s="1"/>
  <c r="M78" i="11"/>
  <c r="P78" i="17" s="1"/>
  <c r="M54" i="11"/>
  <c r="P54" i="17" s="1"/>
  <c r="M30" i="11"/>
  <c r="P30" i="17" s="1"/>
  <c r="M701" i="11"/>
  <c r="P701" i="17" s="1"/>
  <c r="M677" i="11"/>
  <c r="P677" i="17" s="1"/>
  <c r="M653" i="11"/>
  <c r="P653" i="17" s="1"/>
  <c r="M629" i="11"/>
  <c r="P629" i="17" s="1"/>
  <c r="M605" i="11"/>
  <c r="P605" i="17" s="1"/>
  <c r="M581" i="11"/>
  <c r="P581" i="17" s="1"/>
  <c r="M557" i="11"/>
  <c r="P557" i="17" s="1"/>
  <c r="M533" i="11"/>
  <c r="P533" i="17" s="1"/>
  <c r="M509" i="11"/>
  <c r="P509" i="17" s="1"/>
  <c r="M485" i="11"/>
  <c r="P485" i="17" s="1"/>
  <c r="M461" i="11"/>
  <c r="P461" i="17" s="1"/>
  <c r="M437" i="11"/>
  <c r="P437" i="17" s="1"/>
  <c r="M413" i="11"/>
  <c r="P413" i="17" s="1"/>
  <c r="M389" i="11"/>
  <c r="P389" i="17" s="1"/>
  <c r="M365" i="11"/>
  <c r="P365" i="17" s="1"/>
  <c r="M341" i="11"/>
  <c r="P341" i="17" s="1"/>
  <c r="M317" i="11"/>
  <c r="P317" i="17" s="1"/>
  <c r="M293" i="11"/>
  <c r="P293" i="17" s="1"/>
  <c r="M269" i="11"/>
  <c r="P269" i="17" s="1"/>
  <c r="M245" i="11"/>
  <c r="P245" i="17" s="1"/>
  <c r="M221" i="11"/>
  <c r="P221" i="17" s="1"/>
  <c r="M197" i="11"/>
  <c r="P197" i="17" s="1"/>
  <c r="M173" i="11"/>
  <c r="P173" i="17" s="1"/>
  <c r="M149" i="11"/>
  <c r="P149" i="17" s="1"/>
  <c r="M125" i="11"/>
  <c r="P125" i="17" s="1"/>
  <c r="M101" i="11"/>
  <c r="P101" i="17" s="1"/>
  <c r="M77" i="11"/>
  <c r="P77" i="17" s="1"/>
  <c r="M53" i="11"/>
  <c r="P53" i="17" s="1"/>
  <c r="M29" i="11"/>
  <c r="P29" i="17" s="1"/>
  <c r="M700" i="11"/>
  <c r="P700" i="17" s="1"/>
  <c r="M676" i="11"/>
  <c r="P676" i="17" s="1"/>
  <c r="M652" i="11"/>
  <c r="P652" i="17" s="1"/>
  <c r="M628" i="11"/>
  <c r="P628" i="17" s="1"/>
  <c r="M604" i="11"/>
  <c r="P604" i="17" s="1"/>
  <c r="M580" i="11"/>
  <c r="P580" i="17" s="1"/>
  <c r="M556" i="11"/>
  <c r="P556" i="17" s="1"/>
  <c r="M532" i="11"/>
  <c r="P532" i="17" s="1"/>
  <c r="M508" i="11"/>
  <c r="P508" i="17" s="1"/>
  <c r="M484" i="11"/>
  <c r="P484" i="17" s="1"/>
  <c r="M460" i="11"/>
  <c r="P460" i="17" s="1"/>
  <c r="M436" i="11"/>
  <c r="P436" i="17" s="1"/>
  <c r="M412" i="11"/>
  <c r="P412" i="17" s="1"/>
  <c r="M388" i="11"/>
  <c r="P388" i="17" s="1"/>
  <c r="M364" i="11"/>
  <c r="P364" i="17" s="1"/>
  <c r="M340" i="11"/>
  <c r="P340" i="17" s="1"/>
  <c r="M316" i="11"/>
  <c r="P316" i="17" s="1"/>
  <c r="M292" i="11"/>
  <c r="P292" i="17" s="1"/>
  <c r="M268" i="11"/>
  <c r="P268" i="17" s="1"/>
  <c r="M244" i="11"/>
  <c r="P244" i="17" s="1"/>
  <c r="M220" i="11"/>
  <c r="P220" i="17" s="1"/>
  <c r="M196" i="11"/>
  <c r="P196" i="17" s="1"/>
  <c r="M172" i="11"/>
  <c r="P172" i="17" s="1"/>
  <c r="M148" i="11"/>
  <c r="P148" i="17" s="1"/>
  <c r="M124" i="11"/>
  <c r="P124" i="17" s="1"/>
  <c r="M100" i="11"/>
  <c r="P100" i="17" s="1"/>
  <c r="M76" i="11"/>
  <c r="P76" i="17" s="1"/>
  <c r="M52" i="11"/>
  <c r="P52" i="17" s="1"/>
  <c r="M28" i="11"/>
  <c r="P28" i="17" s="1"/>
  <c r="M699" i="11"/>
  <c r="P699" i="17" s="1"/>
  <c r="M675" i="11"/>
  <c r="P675" i="17" s="1"/>
  <c r="M651" i="11"/>
  <c r="P651" i="17" s="1"/>
  <c r="M627" i="11"/>
  <c r="P627" i="17" s="1"/>
  <c r="M603" i="11"/>
  <c r="P603" i="17" s="1"/>
  <c r="M579" i="11"/>
  <c r="P579" i="17" s="1"/>
  <c r="M555" i="11"/>
  <c r="P555" i="17" s="1"/>
  <c r="M531" i="11"/>
  <c r="P531" i="17" s="1"/>
  <c r="M507" i="11"/>
  <c r="P507" i="17" s="1"/>
  <c r="M483" i="11"/>
  <c r="P483" i="17" s="1"/>
  <c r="M459" i="11"/>
  <c r="P459" i="17" s="1"/>
  <c r="M435" i="11"/>
  <c r="P435" i="17" s="1"/>
  <c r="M411" i="11"/>
  <c r="P411" i="17" s="1"/>
  <c r="M387" i="11"/>
  <c r="P387" i="17" s="1"/>
  <c r="M363" i="11"/>
  <c r="P363" i="17" s="1"/>
  <c r="M339" i="11"/>
  <c r="P339" i="17" s="1"/>
  <c r="M315" i="11"/>
  <c r="P315" i="17" s="1"/>
  <c r="M291" i="11"/>
  <c r="P291" i="17" s="1"/>
  <c r="M267" i="11"/>
  <c r="P267" i="17" s="1"/>
  <c r="M243" i="11"/>
  <c r="P243" i="17" s="1"/>
  <c r="M219" i="11"/>
  <c r="P219" i="17" s="1"/>
  <c r="M195" i="11"/>
  <c r="P195" i="17" s="1"/>
  <c r="M171" i="11"/>
  <c r="P171" i="17" s="1"/>
  <c r="M147" i="11"/>
  <c r="P147" i="17" s="1"/>
  <c r="M123" i="11"/>
  <c r="P123" i="17" s="1"/>
  <c r="M99" i="11"/>
  <c r="P99" i="17" s="1"/>
  <c r="M75" i="11"/>
  <c r="P75" i="17" s="1"/>
  <c r="M51" i="11"/>
  <c r="P51" i="17" s="1"/>
  <c r="M27" i="11"/>
  <c r="P27" i="17" s="1"/>
  <c r="M698" i="11"/>
  <c r="P698" i="17" s="1"/>
  <c r="M674" i="11"/>
  <c r="P674" i="17" s="1"/>
  <c r="M650" i="11"/>
  <c r="P650" i="17" s="1"/>
  <c r="M626" i="11"/>
  <c r="P626" i="17" s="1"/>
  <c r="M602" i="11"/>
  <c r="P602" i="17" s="1"/>
  <c r="M578" i="11"/>
  <c r="P578" i="17" s="1"/>
  <c r="M554" i="11"/>
  <c r="P554" i="17" s="1"/>
  <c r="M530" i="11"/>
  <c r="P530" i="17" s="1"/>
  <c r="M506" i="11"/>
  <c r="P506" i="17" s="1"/>
  <c r="M482" i="11"/>
  <c r="P482" i="17" s="1"/>
  <c r="M458" i="11"/>
  <c r="P458" i="17" s="1"/>
  <c r="M434" i="11"/>
  <c r="P434" i="17" s="1"/>
  <c r="M410" i="11"/>
  <c r="P410" i="17" s="1"/>
  <c r="M386" i="11"/>
  <c r="P386" i="17" s="1"/>
  <c r="M362" i="11"/>
  <c r="P362" i="17" s="1"/>
  <c r="M338" i="11"/>
  <c r="P338" i="17" s="1"/>
  <c r="M314" i="11"/>
  <c r="P314" i="17" s="1"/>
  <c r="M290" i="11"/>
  <c r="P290" i="17" s="1"/>
  <c r="M266" i="11"/>
  <c r="P266" i="17" s="1"/>
  <c r="M242" i="11"/>
  <c r="P242" i="17" s="1"/>
  <c r="M218" i="11"/>
  <c r="P218" i="17" s="1"/>
  <c r="M194" i="11"/>
  <c r="P194" i="17" s="1"/>
  <c r="M170" i="11"/>
  <c r="P170" i="17" s="1"/>
  <c r="M146" i="11"/>
  <c r="P146" i="17" s="1"/>
  <c r="M122" i="11"/>
  <c r="P122" i="17" s="1"/>
  <c r="M98" i="11"/>
  <c r="P98" i="17" s="1"/>
  <c r="M74" i="11"/>
  <c r="P74" i="17" s="1"/>
  <c r="M50" i="11"/>
  <c r="P50" i="17" s="1"/>
  <c r="M26" i="11"/>
  <c r="P26" i="17" s="1"/>
  <c r="M697" i="11"/>
  <c r="P697" i="17" s="1"/>
  <c r="M673" i="11"/>
  <c r="P673" i="17" s="1"/>
  <c r="M649" i="11"/>
  <c r="P649" i="17" s="1"/>
  <c r="M625" i="11"/>
  <c r="P625" i="17" s="1"/>
  <c r="M601" i="11"/>
  <c r="P601" i="17" s="1"/>
  <c r="M577" i="11"/>
  <c r="P577" i="17" s="1"/>
  <c r="M553" i="11"/>
  <c r="P553" i="17" s="1"/>
  <c r="M529" i="11"/>
  <c r="P529" i="17" s="1"/>
  <c r="M505" i="11"/>
  <c r="P505" i="17" s="1"/>
  <c r="M481" i="11"/>
  <c r="P481" i="17" s="1"/>
  <c r="M457" i="11"/>
  <c r="P457" i="17" s="1"/>
  <c r="M433" i="11"/>
  <c r="P433" i="17" s="1"/>
  <c r="M409" i="11"/>
  <c r="P409" i="17" s="1"/>
  <c r="M385" i="11"/>
  <c r="P385" i="17" s="1"/>
  <c r="M361" i="11"/>
  <c r="P361" i="17" s="1"/>
  <c r="M337" i="11"/>
  <c r="P337" i="17" s="1"/>
  <c r="M313" i="11"/>
  <c r="P313" i="17" s="1"/>
  <c r="M289" i="11"/>
  <c r="P289" i="17" s="1"/>
  <c r="M265" i="11"/>
  <c r="P265" i="17" s="1"/>
  <c r="M241" i="11"/>
  <c r="P241" i="17" s="1"/>
  <c r="M217" i="11"/>
  <c r="P217" i="17" s="1"/>
  <c r="M193" i="11"/>
  <c r="P193" i="17" s="1"/>
  <c r="M169" i="11"/>
  <c r="P169" i="17" s="1"/>
  <c r="M145" i="11"/>
  <c r="P145" i="17" s="1"/>
  <c r="M121" i="11"/>
  <c r="P121" i="17" s="1"/>
  <c r="M97" i="11"/>
  <c r="P97" i="17" s="1"/>
  <c r="M73" i="11"/>
  <c r="P73" i="17" s="1"/>
  <c r="M49" i="11"/>
  <c r="P49" i="17" s="1"/>
  <c r="M25" i="11"/>
  <c r="P25" i="17" s="1"/>
  <c r="M696" i="11"/>
  <c r="P696" i="17" s="1"/>
  <c r="M672" i="11"/>
  <c r="P672" i="17" s="1"/>
  <c r="M648" i="11"/>
  <c r="P648" i="17" s="1"/>
  <c r="M624" i="11"/>
  <c r="P624" i="17" s="1"/>
  <c r="M600" i="11"/>
  <c r="P600" i="17" s="1"/>
  <c r="M576" i="11"/>
  <c r="P576" i="17" s="1"/>
  <c r="M552" i="11"/>
  <c r="P552" i="17" s="1"/>
  <c r="M528" i="11"/>
  <c r="P528" i="17" s="1"/>
  <c r="M504" i="11"/>
  <c r="P504" i="17" s="1"/>
  <c r="M480" i="11"/>
  <c r="P480" i="17" s="1"/>
  <c r="M456" i="11"/>
  <c r="P456" i="17" s="1"/>
  <c r="M432" i="11"/>
  <c r="P432" i="17" s="1"/>
  <c r="M408" i="11"/>
  <c r="P408" i="17" s="1"/>
  <c r="M384" i="11"/>
  <c r="P384" i="17" s="1"/>
  <c r="M360" i="11"/>
  <c r="P360" i="17" s="1"/>
  <c r="M336" i="11"/>
  <c r="P336" i="17" s="1"/>
  <c r="M312" i="11"/>
  <c r="P312" i="17" s="1"/>
  <c r="M288" i="11"/>
  <c r="P288" i="17" s="1"/>
  <c r="M264" i="11"/>
  <c r="P264" i="17" s="1"/>
  <c r="M240" i="11"/>
  <c r="P240" i="17" s="1"/>
  <c r="M216" i="11"/>
  <c r="P216" i="17" s="1"/>
  <c r="M192" i="11"/>
  <c r="P192" i="17" s="1"/>
  <c r="M168" i="11"/>
  <c r="P168" i="17" s="1"/>
  <c r="M144" i="11"/>
  <c r="P144" i="17" s="1"/>
  <c r="M120" i="11"/>
  <c r="P120" i="17" s="1"/>
  <c r="M96" i="11"/>
  <c r="P96" i="17" s="1"/>
  <c r="M72" i="11"/>
  <c r="P72" i="17" s="1"/>
  <c r="M48" i="11"/>
  <c r="P48" i="17" s="1"/>
  <c r="M24" i="11"/>
  <c r="P24" i="17" s="1"/>
  <c r="M695" i="11"/>
  <c r="P695" i="17" s="1"/>
  <c r="M671" i="11"/>
  <c r="P671" i="17" s="1"/>
  <c r="M647" i="11"/>
  <c r="P647" i="17" s="1"/>
  <c r="M623" i="11"/>
  <c r="P623" i="17" s="1"/>
  <c r="M599" i="11"/>
  <c r="P599" i="17" s="1"/>
  <c r="M575" i="11"/>
  <c r="P575" i="17" s="1"/>
  <c r="M551" i="11"/>
  <c r="P551" i="17" s="1"/>
  <c r="M527" i="11"/>
  <c r="P527" i="17" s="1"/>
  <c r="M503" i="11"/>
  <c r="P503" i="17" s="1"/>
  <c r="M479" i="11"/>
  <c r="P479" i="17" s="1"/>
  <c r="M455" i="11"/>
  <c r="P455" i="17" s="1"/>
  <c r="M431" i="11"/>
  <c r="P431" i="17" s="1"/>
  <c r="M407" i="11"/>
  <c r="P407" i="17" s="1"/>
  <c r="M383" i="11"/>
  <c r="P383" i="17" s="1"/>
  <c r="M359" i="11"/>
  <c r="P359" i="17" s="1"/>
  <c r="M335" i="11"/>
  <c r="P335" i="17" s="1"/>
  <c r="M311" i="11"/>
  <c r="P311" i="17" s="1"/>
  <c r="M287" i="11"/>
  <c r="P287" i="17" s="1"/>
  <c r="M263" i="11"/>
  <c r="P263" i="17" s="1"/>
  <c r="M239" i="11"/>
  <c r="P239" i="17" s="1"/>
  <c r="M215" i="11"/>
  <c r="P215" i="17" s="1"/>
  <c r="M191" i="11"/>
  <c r="P191" i="17" s="1"/>
  <c r="M167" i="11"/>
  <c r="P167" i="17" s="1"/>
  <c r="M143" i="11"/>
  <c r="P143" i="17" s="1"/>
  <c r="M119" i="11"/>
  <c r="P119" i="17" s="1"/>
  <c r="M95" i="11"/>
  <c r="P95" i="17" s="1"/>
  <c r="M71" i="11"/>
  <c r="P71" i="17" s="1"/>
  <c r="M47" i="11"/>
  <c r="P47" i="17" s="1"/>
  <c r="M23" i="11"/>
  <c r="P23" i="17" s="1"/>
  <c r="M694" i="11"/>
  <c r="P694" i="17" s="1"/>
  <c r="M670" i="11"/>
  <c r="P670" i="17" s="1"/>
  <c r="M646" i="11"/>
  <c r="P646" i="17" s="1"/>
  <c r="M622" i="11"/>
  <c r="P622" i="17" s="1"/>
  <c r="M598" i="11"/>
  <c r="P598" i="17" s="1"/>
  <c r="M574" i="11"/>
  <c r="P574" i="17" s="1"/>
  <c r="M550" i="11"/>
  <c r="P550" i="17" s="1"/>
  <c r="M526" i="11"/>
  <c r="P526" i="17" s="1"/>
  <c r="M502" i="11"/>
  <c r="P502" i="17" s="1"/>
  <c r="M478" i="11"/>
  <c r="P478" i="17" s="1"/>
  <c r="M454" i="11"/>
  <c r="P454" i="17" s="1"/>
  <c r="M430" i="11"/>
  <c r="P430" i="17" s="1"/>
  <c r="M406" i="11"/>
  <c r="P406" i="17" s="1"/>
  <c r="M382" i="11"/>
  <c r="P382" i="17" s="1"/>
  <c r="M358" i="11"/>
  <c r="P358" i="17" s="1"/>
  <c r="M334" i="11"/>
  <c r="P334" i="17" s="1"/>
  <c r="M310" i="11"/>
  <c r="P310" i="17" s="1"/>
  <c r="M286" i="11"/>
  <c r="P286" i="17" s="1"/>
  <c r="M262" i="11"/>
  <c r="P262" i="17" s="1"/>
  <c r="M238" i="11"/>
  <c r="P238" i="17" s="1"/>
  <c r="M214" i="11"/>
  <c r="P214" i="17" s="1"/>
  <c r="M190" i="11"/>
  <c r="P190" i="17" s="1"/>
  <c r="M166" i="11"/>
  <c r="P166" i="17" s="1"/>
  <c r="M142" i="11"/>
  <c r="P142" i="17" s="1"/>
  <c r="M118" i="11"/>
  <c r="P118" i="17" s="1"/>
  <c r="M94" i="11"/>
  <c r="P94" i="17" s="1"/>
  <c r="M70" i="11"/>
  <c r="P70" i="17" s="1"/>
  <c r="M46" i="11"/>
  <c r="P46" i="17" s="1"/>
  <c r="M22" i="11"/>
  <c r="P22" i="17" s="1"/>
  <c r="M693" i="11"/>
  <c r="P693" i="17" s="1"/>
  <c r="M669" i="11"/>
  <c r="P669" i="17" s="1"/>
  <c r="M645" i="11"/>
  <c r="P645" i="17" s="1"/>
  <c r="M621" i="11"/>
  <c r="P621" i="17" s="1"/>
  <c r="M597" i="11"/>
  <c r="P597" i="17" s="1"/>
  <c r="M573" i="11"/>
  <c r="P573" i="17" s="1"/>
  <c r="M549" i="11"/>
  <c r="P549" i="17" s="1"/>
  <c r="M525" i="11"/>
  <c r="P525" i="17" s="1"/>
  <c r="M501" i="11"/>
  <c r="P501" i="17" s="1"/>
  <c r="M477" i="11"/>
  <c r="P477" i="17" s="1"/>
  <c r="M453" i="11"/>
  <c r="P453" i="17" s="1"/>
  <c r="M429" i="11"/>
  <c r="P429" i="17" s="1"/>
  <c r="M405" i="11"/>
  <c r="P405" i="17" s="1"/>
  <c r="M381" i="11"/>
  <c r="P381" i="17" s="1"/>
  <c r="M357" i="11"/>
  <c r="P357" i="17" s="1"/>
  <c r="M333" i="11"/>
  <c r="P333" i="17" s="1"/>
  <c r="M309" i="11"/>
  <c r="P309" i="17" s="1"/>
  <c r="M285" i="11"/>
  <c r="P285" i="17" s="1"/>
  <c r="M261" i="11"/>
  <c r="P261" i="17" s="1"/>
  <c r="M237" i="11"/>
  <c r="P237" i="17" s="1"/>
  <c r="M213" i="11"/>
  <c r="P213" i="17" s="1"/>
  <c r="M189" i="11"/>
  <c r="P189" i="17" s="1"/>
  <c r="M165" i="11"/>
  <c r="P165" i="17" s="1"/>
  <c r="M141" i="11"/>
  <c r="P141" i="17" s="1"/>
  <c r="M117" i="11"/>
  <c r="P117" i="17" s="1"/>
  <c r="M93" i="11"/>
  <c r="P93" i="17" s="1"/>
  <c r="M69" i="11"/>
  <c r="P69" i="17" s="1"/>
  <c r="M45" i="11"/>
  <c r="P45" i="17" s="1"/>
  <c r="M21" i="11"/>
  <c r="P21" i="17" s="1"/>
  <c r="M692" i="11"/>
  <c r="P692" i="17" s="1"/>
  <c r="M668" i="11"/>
  <c r="P668" i="17" s="1"/>
  <c r="M644" i="11"/>
  <c r="P644" i="17" s="1"/>
  <c r="M620" i="11"/>
  <c r="P620" i="17" s="1"/>
  <c r="M596" i="11"/>
  <c r="P596" i="17" s="1"/>
  <c r="M572" i="11"/>
  <c r="P572" i="17" s="1"/>
  <c r="M548" i="11"/>
  <c r="P548" i="17" s="1"/>
  <c r="M524" i="11"/>
  <c r="P524" i="17" s="1"/>
  <c r="M500" i="11"/>
  <c r="P500" i="17" s="1"/>
  <c r="M476" i="11"/>
  <c r="P476" i="17" s="1"/>
  <c r="M452" i="11"/>
  <c r="P452" i="17" s="1"/>
  <c r="M428" i="11"/>
  <c r="P428" i="17" s="1"/>
  <c r="M404" i="11"/>
  <c r="P404" i="17" s="1"/>
  <c r="M380" i="11"/>
  <c r="P380" i="17" s="1"/>
  <c r="M356" i="11"/>
  <c r="P356" i="17" s="1"/>
  <c r="M332" i="11"/>
  <c r="P332" i="17" s="1"/>
  <c r="M308" i="11"/>
  <c r="P308" i="17" s="1"/>
  <c r="M284" i="11"/>
  <c r="P284" i="17" s="1"/>
  <c r="M260" i="11"/>
  <c r="P260" i="17" s="1"/>
  <c r="M236" i="11"/>
  <c r="P236" i="17" s="1"/>
  <c r="M212" i="11"/>
  <c r="P212" i="17" s="1"/>
  <c r="M188" i="11"/>
  <c r="P188" i="17" s="1"/>
  <c r="M164" i="11"/>
  <c r="P164" i="17" s="1"/>
  <c r="M140" i="11"/>
  <c r="P140" i="17" s="1"/>
  <c r="M116" i="11"/>
  <c r="P116" i="17" s="1"/>
  <c r="M92" i="11"/>
  <c r="P92" i="17" s="1"/>
  <c r="M68" i="11"/>
  <c r="P68" i="17" s="1"/>
  <c r="M44" i="11"/>
  <c r="P44" i="17" s="1"/>
  <c r="M20" i="11"/>
  <c r="P20" i="17" s="1"/>
  <c r="M17" i="11"/>
  <c r="P17" i="17" s="1"/>
  <c r="M16" i="11"/>
  <c r="P16" i="17" s="1"/>
  <c r="M13" i="11"/>
  <c r="P13" i="17" s="1"/>
  <c r="M11" i="11"/>
  <c r="M18" i="11"/>
  <c r="P18" i="17" s="1"/>
  <c r="M15" i="11"/>
  <c r="P15" i="17" s="1"/>
  <c r="C19" i="5"/>
  <c r="P10" i="4"/>
  <c r="A25" i="34"/>
  <c r="B25" i="34" s="1"/>
  <c r="H48" i="33" l="1"/>
  <c r="A47" i="33"/>
  <c r="B47" i="33"/>
  <c r="O579" i="17"/>
  <c r="P579" i="4"/>
  <c r="P576" i="4"/>
  <c r="O576" i="17"/>
  <c r="O576" i="4" s="1"/>
  <c r="BN576" i="4" s="1"/>
  <c r="P556" i="4"/>
  <c r="O556" i="17"/>
  <c r="O556" i="4" s="1"/>
  <c r="BN556" i="4" s="1"/>
  <c r="O704" i="17"/>
  <c r="O704" i="4" s="1"/>
  <c r="BN704" i="4" s="1"/>
  <c r="P704" i="4"/>
  <c r="O655" i="17"/>
  <c r="O655" i="4" s="1"/>
  <c r="BN655" i="4" s="1"/>
  <c r="P655" i="4"/>
  <c r="O699" i="17"/>
  <c r="O699" i="4" s="1"/>
  <c r="BN699" i="4" s="1"/>
  <c r="P699" i="4"/>
  <c r="O670" i="17"/>
  <c r="O670" i="4" s="1"/>
  <c r="BN670" i="4" s="1"/>
  <c r="P670" i="4"/>
  <c r="P562" i="4"/>
  <c r="O562" i="17"/>
  <c r="O645" i="17"/>
  <c r="O645" i="4" s="1"/>
  <c r="BN645" i="4" s="1"/>
  <c r="P645" i="4"/>
  <c r="O607" i="17"/>
  <c r="P607" i="4"/>
  <c r="P571" i="4"/>
  <c r="O571" i="17"/>
  <c r="O663" i="17"/>
  <c r="O663" i="4" s="1"/>
  <c r="BN663" i="4" s="1"/>
  <c r="P663" i="4"/>
  <c r="O657" i="17"/>
  <c r="O657" i="4" s="1"/>
  <c r="BN657" i="4" s="1"/>
  <c r="P657" i="4"/>
  <c r="O705" i="17"/>
  <c r="O705" i="4" s="1"/>
  <c r="BN705" i="4" s="1"/>
  <c r="P705" i="4"/>
  <c r="O667" i="17"/>
  <c r="O667" i="4" s="1"/>
  <c r="BN667" i="4" s="1"/>
  <c r="P667" i="4"/>
  <c r="O586" i="17"/>
  <c r="P586" i="4"/>
  <c r="O687" i="17"/>
  <c r="O687" i="4" s="1"/>
  <c r="BN687" i="4" s="1"/>
  <c r="P687" i="4"/>
  <c r="P559" i="4"/>
  <c r="O559" i="17"/>
  <c r="P565" i="4"/>
  <c r="O565" i="17"/>
  <c r="P567" i="4"/>
  <c r="O567" i="17"/>
  <c r="P617" i="4"/>
  <c r="O617" i="17"/>
  <c r="P569" i="4"/>
  <c r="O569" i="17"/>
  <c r="O577" i="17"/>
  <c r="P577" i="4"/>
  <c r="O693" i="17"/>
  <c r="O693" i="4" s="1"/>
  <c r="BN693" i="4" s="1"/>
  <c r="P693" i="4"/>
  <c r="O698" i="17"/>
  <c r="O698" i="4" s="1"/>
  <c r="BN698" i="4" s="1"/>
  <c r="P698" i="4"/>
  <c r="O548" i="17"/>
  <c r="P548" i="4"/>
  <c r="O564" i="17"/>
  <c r="P564" i="4"/>
  <c r="O633" i="17"/>
  <c r="O633" i="4" s="1"/>
  <c r="BN633" i="4" s="1"/>
  <c r="P633" i="4"/>
  <c r="P625" i="4"/>
  <c r="O625" i="17"/>
  <c r="O625" i="4" s="1"/>
  <c r="BN625" i="4" s="1"/>
  <c r="P597" i="4"/>
  <c r="O597" i="17"/>
  <c r="O650" i="17"/>
  <c r="O650" i="4" s="1"/>
  <c r="BN650" i="4" s="1"/>
  <c r="P650" i="4"/>
  <c r="O634" i="17"/>
  <c r="O634" i="4" s="1"/>
  <c r="BN634" i="4" s="1"/>
  <c r="P634" i="4"/>
  <c r="P581" i="4"/>
  <c r="O581" i="17"/>
  <c r="O671" i="17"/>
  <c r="O671" i="4" s="1"/>
  <c r="BN671" i="4" s="1"/>
  <c r="P671" i="4"/>
  <c r="O702" i="17"/>
  <c r="O702" i="4" s="1"/>
  <c r="BN702" i="4" s="1"/>
  <c r="P702" i="4"/>
  <c r="O603" i="17"/>
  <c r="P603" i="4"/>
  <c r="O537" i="17"/>
  <c r="P537" i="4"/>
  <c r="O527" i="17"/>
  <c r="P527" i="4"/>
  <c r="O673" i="17"/>
  <c r="O673" i="4" s="1"/>
  <c r="BN673" i="4" s="1"/>
  <c r="P673" i="4"/>
  <c r="O701" i="17"/>
  <c r="O701" i="4" s="1"/>
  <c r="BN701" i="4" s="1"/>
  <c r="P701" i="4"/>
  <c r="O600" i="17"/>
  <c r="P600" i="4"/>
  <c r="O566" i="17"/>
  <c r="O566" i="4" s="1"/>
  <c r="BN566" i="4" s="1"/>
  <c r="P566" i="4"/>
  <c r="P552" i="4"/>
  <c r="O552" i="17"/>
  <c r="O552" i="4" s="1"/>
  <c r="BN552" i="4" s="1"/>
  <c r="P568" i="4"/>
  <c r="O568" i="17"/>
  <c r="P536" i="4"/>
  <c r="O536" i="17"/>
  <c r="O515" i="17"/>
  <c r="O515" i="4" s="1"/>
  <c r="BN515" i="4" s="1"/>
  <c r="P515" i="4"/>
  <c r="O666" i="17"/>
  <c r="O666" i="4" s="1"/>
  <c r="BN666" i="4" s="1"/>
  <c r="P666" i="4"/>
  <c r="O694" i="17"/>
  <c r="O694" i="4" s="1"/>
  <c r="BN694" i="4" s="1"/>
  <c r="P694" i="4"/>
  <c r="O652" i="17"/>
  <c r="O652" i="4" s="1"/>
  <c r="BN652" i="4" s="1"/>
  <c r="P652" i="4"/>
  <c r="O614" i="17"/>
  <c r="O614" i="4" s="1"/>
  <c r="BN614" i="4" s="1"/>
  <c r="P614" i="4"/>
  <c r="O560" i="17"/>
  <c r="O560" i="4" s="1"/>
  <c r="BN560" i="4" s="1"/>
  <c r="P560" i="4"/>
  <c r="O703" i="17"/>
  <c r="O703" i="4" s="1"/>
  <c r="BN703" i="4" s="1"/>
  <c r="P703" i="4"/>
  <c r="O700" i="17"/>
  <c r="O700" i="4" s="1"/>
  <c r="BN700" i="4" s="1"/>
  <c r="P700" i="4"/>
  <c r="O639" i="17"/>
  <c r="O639" i="4" s="1"/>
  <c r="BN639" i="4" s="1"/>
  <c r="P639" i="4"/>
  <c r="O518" i="17"/>
  <c r="P518" i="4"/>
  <c r="O632" i="17"/>
  <c r="O632" i="4" s="1"/>
  <c r="BN632" i="4" s="1"/>
  <c r="P632" i="4"/>
  <c r="O583" i="17"/>
  <c r="P583" i="4"/>
  <c r="P511" i="4"/>
  <c r="O511" i="17"/>
  <c r="O511" i="4" s="1"/>
  <c r="BN511" i="4" s="1"/>
  <c r="O707" i="17"/>
  <c r="O707" i="4" s="1"/>
  <c r="BN707" i="4" s="1"/>
  <c r="P707" i="4"/>
  <c r="O618" i="17"/>
  <c r="P618" i="4"/>
  <c r="O532" i="17"/>
  <c r="O532" i="4" s="1"/>
  <c r="BN532" i="4" s="1"/>
  <c r="P532" i="4"/>
  <c r="O635" i="17"/>
  <c r="O635" i="4" s="1"/>
  <c r="BN635" i="4" s="1"/>
  <c r="P635" i="4"/>
  <c r="O682" i="17"/>
  <c r="O682" i="4" s="1"/>
  <c r="BN682" i="4" s="1"/>
  <c r="P682" i="4"/>
  <c r="P606" i="4"/>
  <c r="O606" i="17"/>
  <c r="O712" i="17"/>
  <c r="O712" i="4" s="1"/>
  <c r="BN712" i="4" s="1"/>
  <c r="P712" i="4"/>
  <c r="P534" i="4"/>
  <c r="O534" i="17"/>
  <c r="P531" i="4"/>
  <c r="O531" i="17"/>
  <c r="O531" i="4" s="1"/>
  <c r="BN531" i="4" s="1"/>
  <c r="O684" i="17"/>
  <c r="O684" i="4" s="1"/>
  <c r="BN684" i="4" s="1"/>
  <c r="P684" i="4"/>
  <c r="O664" i="17"/>
  <c r="O664" i="4" s="1"/>
  <c r="BN664" i="4" s="1"/>
  <c r="P664" i="4"/>
  <c r="P513" i="4"/>
  <c r="O513" i="17"/>
  <c r="O513" i="4" s="1"/>
  <c r="BN513" i="4" s="1"/>
  <c r="O672" i="17"/>
  <c r="O672" i="4" s="1"/>
  <c r="BN672" i="4" s="1"/>
  <c r="P672" i="4"/>
  <c r="P558" i="4"/>
  <c r="O558" i="17"/>
  <c r="O558" i="4" s="1"/>
  <c r="BN558" i="4" s="1"/>
  <c r="P605" i="4"/>
  <c r="O605" i="17"/>
  <c r="P528" i="4"/>
  <c r="O528" i="17"/>
  <c r="O649" i="17"/>
  <c r="O649" i="4" s="1"/>
  <c r="BN649" i="4" s="1"/>
  <c r="P649" i="4"/>
  <c r="O630" i="17"/>
  <c r="O630" i="4" s="1"/>
  <c r="BN630" i="4" s="1"/>
  <c r="P630" i="4"/>
  <c r="O587" i="17"/>
  <c r="P587" i="4"/>
  <c r="O713" i="17"/>
  <c r="O713" i="4" s="1"/>
  <c r="BN713" i="4" s="1"/>
  <c r="P713" i="4"/>
  <c r="O654" i="17"/>
  <c r="O654" i="4" s="1"/>
  <c r="BN654" i="4" s="1"/>
  <c r="P654" i="4"/>
  <c r="O550" i="17"/>
  <c r="O550" i="4" s="1"/>
  <c r="BN550" i="4" s="1"/>
  <c r="P550" i="4"/>
  <c r="O546" i="17"/>
  <c r="O546" i="4" s="1"/>
  <c r="BN546" i="4" s="1"/>
  <c r="P546" i="4"/>
  <c r="P522" i="4"/>
  <c r="O522" i="17"/>
  <c r="O553" i="17"/>
  <c r="P553" i="4"/>
  <c r="P572" i="4"/>
  <c r="O572" i="17"/>
  <c r="O572" i="4" s="1"/>
  <c r="BN572" i="4" s="1"/>
  <c r="O596" i="17"/>
  <c r="P596" i="4"/>
  <c r="P592" i="4"/>
  <c r="O592" i="17"/>
  <c r="P535" i="4"/>
  <c r="O535" i="17"/>
  <c r="O692" i="17"/>
  <c r="O692" i="4" s="1"/>
  <c r="BN692" i="4" s="1"/>
  <c r="P692" i="4"/>
  <c r="P575" i="4"/>
  <c r="O575" i="17"/>
  <c r="O545" i="17"/>
  <c r="P545" i="4"/>
  <c r="O660" i="17"/>
  <c r="O660" i="4" s="1"/>
  <c r="BN660" i="4" s="1"/>
  <c r="P660" i="4"/>
  <c r="P540" i="4"/>
  <c r="O540" i="17"/>
  <c r="O540" i="4" s="1"/>
  <c r="BN540" i="4" s="1"/>
  <c r="O517" i="17"/>
  <c r="P517" i="4"/>
  <c r="O685" i="17"/>
  <c r="O685" i="4" s="1"/>
  <c r="BN685" i="4" s="1"/>
  <c r="P685" i="4"/>
  <c r="O609" i="17"/>
  <c r="P609" i="4"/>
  <c r="P549" i="4"/>
  <c r="O549" i="17"/>
  <c r="P538" i="4"/>
  <c r="O538" i="17"/>
  <c r="O691" i="17"/>
  <c r="O691" i="4" s="1"/>
  <c r="BN691" i="4" s="1"/>
  <c r="P691" i="4"/>
  <c r="P590" i="4"/>
  <c r="O590" i="17"/>
  <c r="P514" i="4"/>
  <c r="O514" i="17"/>
  <c r="O688" i="17"/>
  <c r="O688" i="4" s="1"/>
  <c r="BN688" i="4" s="1"/>
  <c r="P688" i="4"/>
  <c r="O547" i="17"/>
  <c r="P547" i="4"/>
  <c r="O621" i="17"/>
  <c r="P621" i="4"/>
  <c r="P594" i="4"/>
  <c r="O594" i="17"/>
  <c r="O521" i="17"/>
  <c r="O521" i="4" s="1"/>
  <c r="BN521" i="4" s="1"/>
  <c r="P521" i="4"/>
  <c r="O624" i="17"/>
  <c r="O624" i="4" s="1"/>
  <c r="BN624" i="4" s="1"/>
  <c r="P624" i="4"/>
  <c r="P626" i="4"/>
  <c r="O626" i="17"/>
  <c r="O696" i="17"/>
  <c r="O696" i="4" s="1"/>
  <c r="BN696" i="4" s="1"/>
  <c r="P696" i="4"/>
  <c r="O697" i="17"/>
  <c r="O697" i="4" s="1"/>
  <c r="BN697" i="4" s="1"/>
  <c r="P697" i="4"/>
  <c r="O683" i="17"/>
  <c r="O683" i="4" s="1"/>
  <c r="BN683" i="4" s="1"/>
  <c r="P683" i="4"/>
  <c r="P627" i="4"/>
  <c r="O627" i="17"/>
  <c r="O647" i="17"/>
  <c r="O647" i="4" s="1"/>
  <c r="BN647" i="4" s="1"/>
  <c r="P647" i="4"/>
  <c r="O524" i="17"/>
  <c r="O524" i="4" s="1"/>
  <c r="BN524" i="4" s="1"/>
  <c r="P524" i="4"/>
  <c r="O674" i="17"/>
  <c r="O674" i="4" s="1"/>
  <c r="BN674" i="4" s="1"/>
  <c r="P674" i="4"/>
  <c r="O689" i="17"/>
  <c r="O689" i="4" s="1"/>
  <c r="BN689" i="4" s="1"/>
  <c r="P689" i="4"/>
  <c r="O690" i="17"/>
  <c r="O690" i="4" s="1"/>
  <c r="BN690" i="4" s="1"/>
  <c r="P690" i="4"/>
  <c r="O539" i="17"/>
  <c r="O539" i="4" s="1"/>
  <c r="BN539" i="4" s="1"/>
  <c r="P539" i="4"/>
  <c r="O526" i="17"/>
  <c r="P526" i="4"/>
  <c r="P573" i="4"/>
  <c r="O573" i="17"/>
  <c r="O573" i="4" s="1"/>
  <c r="BN573" i="4" s="1"/>
  <c r="P544" i="4"/>
  <c r="O544" i="17"/>
  <c r="O544" i="4" s="1"/>
  <c r="BN544" i="4" s="1"/>
  <c r="O591" i="17"/>
  <c r="O591" i="4" s="1"/>
  <c r="BN591" i="4" s="1"/>
  <c r="P591" i="4"/>
  <c r="O598" i="17"/>
  <c r="P598" i="4"/>
  <c r="O662" i="17"/>
  <c r="O662" i="4" s="1"/>
  <c r="BN662" i="4" s="1"/>
  <c r="P662" i="4"/>
  <c r="O665" i="17"/>
  <c r="O665" i="4" s="1"/>
  <c r="BN665" i="4" s="1"/>
  <c r="P665" i="4"/>
  <c r="O706" i="17"/>
  <c r="O706" i="4" s="1"/>
  <c r="BN706" i="4" s="1"/>
  <c r="P706" i="4"/>
  <c r="P613" i="4"/>
  <c r="O613" i="17"/>
  <c r="O695" i="17"/>
  <c r="O695" i="4" s="1"/>
  <c r="BN695" i="4" s="1"/>
  <c r="P695" i="4"/>
  <c r="P611" i="4"/>
  <c r="O611" i="17"/>
  <c r="O678" i="17"/>
  <c r="O678" i="4" s="1"/>
  <c r="BN678" i="4" s="1"/>
  <c r="P678" i="4"/>
  <c r="P619" i="4"/>
  <c r="O619" i="17"/>
  <c r="O668" i="17"/>
  <c r="O668" i="4" s="1"/>
  <c r="BN668" i="4" s="1"/>
  <c r="P668" i="4"/>
  <c r="O582" i="17"/>
  <c r="P582" i="4"/>
  <c r="O574" i="17"/>
  <c r="O574" i="4" s="1"/>
  <c r="BN574" i="4" s="1"/>
  <c r="P574" i="4"/>
  <c r="O669" i="17"/>
  <c r="O669" i="4" s="1"/>
  <c r="BN669" i="4" s="1"/>
  <c r="P669" i="4"/>
  <c r="O643" i="17"/>
  <c r="O643" i="4" s="1"/>
  <c r="BN643" i="4" s="1"/>
  <c r="P643" i="4"/>
  <c r="P620" i="4"/>
  <c r="O620" i="17"/>
  <c r="O686" i="17"/>
  <c r="O686" i="4" s="1"/>
  <c r="BN686" i="4" s="1"/>
  <c r="P686" i="4"/>
  <c r="O599" i="17"/>
  <c r="O599" i="4" s="1"/>
  <c r="BN599" i="4" s="1"/>
  <c r="P599" i="4"/>
  <c r="P541" i="4"/>
  <c r="O541" i="17"/>
  <c r="O637" i="17"/>
  <c r="O637" i="4" s="1"/>
  <c r="BN637" i="4" s="1"/>
  <c r="P637" i="4"/>
  <c r="P543" i="4"/>
  <c r="O543" i="17"/>
  <c r="O530" i="17"/>
  <c r="P530" i="4"/>
  <c r="O642" i="17"/>
  <c r="O642" i="4" s="1"/>
  <c r="BN642" i="4" s="1"/>
  <c r="P642" i="4"/>
  <c r="O629" i="17"/>
  <c r="P629" i="4"/>
  <c r="O563" i="17"/>
  <c r="O563" i="4" s="1"/>
  <c r="BN563" i="4" s="1"/>
  <c r="P563" i="4"/>
  <c r="O580" i="17"/>
  <c r="P580" i="4"/>
  <c r="O646" i="17"/>
  <c r="O646" i="4" s="1"/>
  <c r="BN646" i="4" s="1"/>
  <c r="P646" i="4"/>
  <c r="O593" i="17"/>
  <c r="P593" i="4"/>
  <c r="O585" i="17"/>
  <c r="O585" i="4" s="1"/>
  <c r="BN585" i="4" s="1"/>
  <c r="P585" i="4"/>
  <c r="O578" i="17"/>
  <c r="P578" i="4"/>
  <c r="O512" i="17"/>
  <c r="P512" i="4"/>
  <c r="O616" i="17"/>
  <c r="O616" i="4" s="1"/>
  <c r="BN616" i="4" s="1"/>
  <c r="P616" i="4"/>
  <c r="O676" i="17"/>
  <c r="O676" i="4" s="1"/>
  <c r="BN676" i="4" s="1"/>
  <c r="P676" i="4"/>
  <c r="P589" i="4"/>
  <c r="O589" i="17"/>
  <c r="O651" i="17"/>
  <c r="O651" i="4" s="1"/>
  <c r="BN651" i="4" s="1"/>
  <c r="P651" i="4"/>
  <c r="P595" i="4"/>
  <c r="O595" i="17"/>
  <c r="O641" i="17"/>
  <c r="O641" i="4" s="1"/>
  <c r="BN641" i="4" s="1"/>
  <c r="P641" i="4"/>
  <c r="P570" i="4"/>
  <c r="O570" i="17"/>
  <c r="P628" i="4"/>
  <c r="O628" i="17"/>
  <c r="P561" i="4"/>
  <c r="O561" i="17"/>
  <c r="O681" i="17"/>
  <c r="O681" i="4" s="1"/>
  <c r="BN681" i="4" s="1"/>
  <c r="P681" i="4"/>
  <c r="O711" i="17"/>
  <c r="O711" i="4" s="1"/>
  <c r="BN711" i="4" s="1"/>
  <c r="P711" i="4"/>
  <c r="O708" i="17"/>
  <c r="O708" i="4" s="1"/>
  <c r="BN708" i="4" s="1"/>
  <c r="P708" i="4"/>
  <c r="O519" i="17"/>
  <c r="P519" i="4"/>
  <c r="O710" i="17"/>
  <c r="O710" i="4" s="1"/>
  <c r="BN710" i="4" s="1"/>
  <c r="P710" i="4"/>
  <c r="O661" i="17"/>
  <c r="O661" i="4" s="1"/>
  <c r="BN661" i="4" s="1"/>
  <c r="P661" i="4"/>
  <c r="P529" i="4"/>
  <c r="O529" i="17"/>
  <c r="O520" i="17"/>
  <c r="O520" i="4" s="1"/>
  <c r="BN520" i="4" s="1"/>
  <c r="P520" i="4"/>
  <c r="O542" i="17"/>
  <c r="O542" i="4" s="1"/>
  <c r="BN542" i="4" s="1"/>
  <c r="P542" i="4"/>
  <c r="O631" i="17"/>
  <c r="O631" i="4" s="1"/>
  <c r="BN631" i="4" s="1"/>
  <c r="P631" i="4"/>
  <c r="O608" i="17"/>
  <c r="O608" i="4" s="1"/>
  <c r="BN608" i="4" s="1"/>
  <c r="P608" i="4"/>
  <c r="O675" i="17"/>
  <c r="O675" i="4" s="1"/>
  <c r="BN675" i="4" s="1"/>
  <c r="P675" i="4"/>
  <c r="O638" i="17"/>
  <c r="O638" i="4" s="1"/>
  <c r="BN638" i="4" s="1"/>
  <c r="P638" i="4"/>
  <c r="P516" i="4"/>
  <c r="O516" i="17"/>
  <c r="O604" i="17"/>
  <c r="P604" i="4"/>
  <c r="P601" i="4"/>
  <c r="O601" i="17"/>
  <c r="O523" i="17"/>
  <c r="P523" i="4"/>
  <c r="P623" i="4"/>
  <c r="O623" i="17"/>
  <c r="O623" i="4" s="1"/>
  <c r="BN623" i="4" s="1"/>
  <c r="P554" i="4"/>
  <c r="O554" i="17"/>
  <c r="O602" i="17"/>
  <c r="P602" i="4"/>
  <c r="O584" i="17"/>
  <c r="P584" i="4"/>
  <c r="O557" i="17"/>
  <c r="P557" i="4"/>
  <c r="O636" i="17"/>
  <c r="O636" i="4" s="1"/>
  <c r="BN636" i="4" s="1"/>
  <c r="P636" i="4"/>
  <c r="P588" i="4"/>
  <c r="O588" i="17"/>
  <c r="O533" i="17"/>
  <c r="P533" i="4"/>
  <c r="O510" i="17"/>
  <c r="O510" i="4" s="1"/>
  <c r="BN510" i="4" s="1"/>
  <c r="P510" i="4"/>
  <c r="O659" i="17"/>
  <c r="O659" i="4" s="1"/>
  <c r="BN659" i="4" s="1"/>
  <c r="P659" i="4"/>
  <c r="O615" i="17"/>
  <c r="P615" i="4"/>
  <c r="O612" i="17"/>
  <c r="P612" i="4"/>
  <c r="O658" i="17"/>
  <c r="O658" i="4" s="1"/>
  <c r="BN658" i="4" s="1"/>
  <c r="P658" i="4"/>
  <c r="O677" i="17"/>
  <c r="O677" i="4" s="1"/>
  <c r="BN677" i="4" s="1"/>
  <c r="P677" i="4"/>
  <c r="P551" i="4"/>
  <c r="O551" i="17"/>
  <c r="O648" i="17"/>
  <c r="O648" i="4" s="1"/>
  <c r="BN648" i="4" s="1"/>
  <c r="P648" i="4"/>
  <c r="O656" i="17"/>
  <c r="O656" i="4" s="1"/>
  <c r="BN656" i="4" s="1"/>
  <c r="P656" i="4"/>
  <c r="P525" i="4"/>
  <c r="O525" i="17"/>
  <c r="O653" i="17"/>
  <c r="O653" i="4" s="1"/>
  <c r="BN653" i="4" s="1"/>
  <c r="P653" i="4"/>
  <c r="O679" i="17"/>
  <c r="O679" i="4" s="1"/>
  <c r="BN679" i="4" s="1"/>
  <c r="P679" i="4"/>
  <c r="O640" i="17"/>
  <c r="O640" i="4" s="1"/>
  <c r="BN640" i="4" s="1"/>
  <c r="P640" i="4"/>
  <c r="O644" i="17"/>
  <c r="O644" i="4" s="1"/>
  <c r="BN644" i="4" s="1"/>
  <c r="P644" i="4"/>
  <c r="O610" i="17"/>
  <c r="P610" i="4"/>
  <c r="O622" i="17"/>
  <c r="P622" i="4"/>
  <c r="O709" i="17"/>
  <c r="O709" i="4" s="1"/>
  <c r="BN709" i="4" s="1"/>
  <c r="P709" i="4"/>
  <c r="O680" i="17"/>
  <c r="O680" i="4" s="1"/>
  <c r="BN680" i="4" s="1"/>
  <c r="P680" i="4"/>
  <c r="O555" i="17"/>
  <c r="P555" i="4"/>
  <c r="C20" i="5"/>
  <c r="N713" i="11"/>
  <c r="N712" i="11" s="1"/>
  <c r="N711" i="11" s="1"/>
  <c r="N710" i="11" s="1"/>
  <c r="N709" i="11" s="1"/>
  <c r="N708" i="11" s="1"/>
  <c r="N707" i="11" s="1"/>
  <c r="N706" i="11" s="1"/>
  <c r="N705" i="11" s="1"/>
  <c r="N704" i="11" s="1"/>
  <c r="N703" i="11" s="1"/>
  <c r="N702" i="11" s="1"/>
  <c r="N701" i="11" s="1"/>
  <c r="N700" i="11" s="1"/>
  <c r="N699" i="11" s="1"/>
  <c r="N698" i="11" s="1"/>
  <c r="N697" i="11" s="1"/>
  <c r="N696" i="11" s="1"/>
  <c r="N695" i="11" s="1"/>
  <c r="N694" i="11" s="1"/>
  <c r="N693" i="11" s="1"/>
  <c r="N692" i="11" s="1"/>
  <c r="N691" i="11" s="1"/>
  <c r="N690" i="11" s="1"/>
  <c r="N689" i="11" s="1"/>
  <c r="N688" i="11" s="1"/>
  <c r="N687" i="11" s="1"/>
  <c r="N686" i="11" s="1"/>
  <c r="N685" i="11" s="1"/>
  <c r="N684" i="11" s="1"/>
  <c r="N683" i="11" s="1"/>
  <c r="N682" i="11" s="1"/>
  <c r="N681" i="11" s="1"/>
  <c r="N680" i="11" s="1"/>
  <c r="N679" i="11" s="1"/>
  <c r="N678" i="11" s="1"/>
  <c r="N677" i="11" s="1"/>
  <c r="N676" i="11" s="1"/>
  <c r="N675" i="11" s="1"/>
  <c r="N674" i="11" s="1"/>
  <c r="N673" i="11" s="1"/>
  <c r="N672" i="11" s="1"/>
  <c r="N671" i="11" s="1"/>
  <c r="N670" i="11" s="1"/>
  <c r="N669" i="11" s="1"/>
  <c r="N668" i="11" s="1"/>
  <c r="N667" i="11" s="1"/>
  <c r="N666" i="11" s="1"/>
  <c r="N665" i="11" s="1"/>
  <c r="N664" i="11" s="1"/>
  <c r="N663" i="11" s="1"/>
  <c r="N662" i="11" s="1"/>
  <c r="N661" i="11" s="1"/>
  <c r="N660" i="11" s="1"/>
  <c r="N659" i="11" s="1"/>
  <c r="N658" i="11" s="1"/>
  <c r="N657" i="11" s="1"/>
  <c r="N656" i="11" s="1"/>
  <c r="N655" i="11" s="1"/>
  <c r="N654" i="11" s="1"/>
  <c r="N653" i="11" s="1"/>
  <c r="N652" i="11" s="1"/>
  <c r="N651" i="11" s="1"/>
  <c r="N650" i="11" s="1"/>
  <c r="N649" i="11" s="1"/>
  <c r="N648" i="11" s="1"/>
  <c r="N647" i="11" s="1"/>
  <c r="N646" i="11" s="1"/>
  <c r="N645" i="11" s="1"/>
  <c r="N644" i="11" s="1"/>
  <c r="N643" i="11" s="1"/>
  <c r="N642" i="11" s="1"/>
  <c r="N641" i="11" s="1"/>
  <c r="N640" i="11" s="1"/>
  <c r="N639" i="11" s="1"/>
  <c r="N638" i="11" s="1"/>
  <c r="N637" i="11" s="1"/>
  <c r="N636" i="11" s="1"/>
  <c r="N635" i="11" s="1"/>
  <c r="N634" i="11" s="1"/>
  <c r="N633" i="11" s="1"/>
  <c r="N632" i="11" s="1"/>
  <c r="N631" i="11" s="1"/>
  <c r="N630" i="11" s="1"/>
  <c r="N629" i="11" s="1"/>
  <c r="N628" i="11" s="1"/>
  <c r="N627" i="11" s="1"/>
  <c r="N626" i="11" s="1"/>
  <c r="N625" i="11" s="1"/>
  <c r="N624" i="11" s="1"/>
  <c r="N623" i="11" s="1"/>
  <c r="N622" i="11" s="1"/>
  <c r="N621" i="11" s="1"/>
  <c r="N620" i="11" s="1"/>
  <c r="N619" i="11" s="1"/>
  <c r="N618" i="11" s="1"/>
  <c r="N617" i="11" s="1"/>
  <c r="N616" i="11" s="1"/>
  <c r="N615" i="11" s="1"/>
  <c r="N614" i="11" s="1"/>
  <c r="N613" i="11" s="1"/>
  <c r="N612" i="11" s="1"/>
  <c r="N611" i="11" s="1"/>
  <c r="N610" i="11" s="1"/>
  <c r="N609" i="11" s="1"/>
  <c r="N608" i="11" s="1"/>
  <c r="N607" i="11" s="1"/>
  <c r="N606" i="11" s="1"/>
  <c r="N605" i="11" s="1"/>
  <c r="N604" i="11" s="1"/>
  <c r="N603" i="11" s="1"/>
  <c r="N602" i="11" s="1"/>
  <c r="N601" i="11" s="1"/>
  <c r="N600" i="11" s="1"/>
  <c r="N599" i="11" s="1"/>
  <c r="N598" i="11" s="1"/>
  <c r="N597" i="11" s="1"/>
  <c r="N596" i="11" s="1"/>
  <c r="N595" i="11" s="1"/>
  <c r="N594" i="11" s="1"/>
  <c r="N593" i="11" s="1"/>
  <c r="N592" i="11" s="1"/>
  <c r="N591" i="11" s="1"/>
  <c r="N590" i="11" s="1"/>
  <c r="N589" i="11" s="1"/>
  <c r="N588" i="11" s="1"/>
  <c r="N587" i="11" s="1"/>
  <c r="N586" i="11" s="1"/>
  <c r="N585" i="11" s="1"/>
  <c r="N584" i="11" s="1"/>
  <c r="N583" i="11" s="1"/>
  <c r="N582" i="11" s="1"/>
  <c r="N581" i="11" s="1"/>
  <c r="N580" i="11" s="1"/>
  <c r="N579" i="11" s="1"/>
  <c r="N578" i="11" s="1"/>
  <c r="N577" i="11" s="1"/>
  <c r="N576" i="11" s="1"/>
  <c r="N575" i="11" s="1"/>
  <c r="N574" i="11" s="1"/>
  <c r="N573" i="11" s="1"/>
  <c r="N572" i="11" s="1"/>
  <c r="N571" i="11" s="1"/>
  <c r="N570" i="11" s="1"/>
  <c r="N569" i="11" s="1"/>
  <c r="N568" i="11" s="1"/>
  <c r="N567" i="11" s="1"/>
  <c r="N566" i="11" s="1"/>
  <c r="N565" i="11" s="1"/>
  <c r="N564" i="11" s="1"/>
  <c r="N563" i="11" s="1"/>
  <c r="N562" i="11" s="1"/>
  <c r="N561" i="11" s="1"/>
  <c r="N560" i="11" s="1"/>
  <c r="N559" i="11" s="1"/>
  <c r="N558" i="11" s="1"/>
  <c r="N557" i="11" s="1"/>
  <c r="N556" i="11" s="1"/>
  <c r="N555" i="11" s="1"/>
  <c r="N554" i="11" s="1"/>
  <c r="N553" i="11" s="1"/>
  <c r="N552" i="11" s="1"/>
  <c r="N551" i="11" s="1"/>
  <c r="N550" i="11" s="1"/>
  <c r="N549" i="11" s="1"/>
  <c r="N548" i="11" s="1"/>
  <c r="N547" i="11" s="1"/>
  <c r="N546" i="11" s="1"/>
  <c r="N545" i="11" s="1"/>
  <c r="N544" i="11" s="1"/>
  <c r="N543" i="11" s="1"/>
  <c r="N542" i="11" s="1"/>
  <c r="N541" i="11" s="1"/>
  <c r="N540" i="11" s="1"/>
  <c r="N539" i="11" s="1"/>
  <c r="N538" i="11" s="1"/>
  <c r="N537" i="11" s="1"/>
  <c r="N536" i="11" s="1"/>
  <c r="N535" i="11" s="1"/>
  <c r="N534" i="11" s="1"/>
  <c r="N533" i="11" s="1"/>
  <c r="N532" i="11" s="1"/>
  <c r="N531" i="11" s="1"/>
  <c r="N530" i="11" s="1"/>
  <c r="N529" i="11" s="1"/>
  <c r="N528" i="11" s="1"/>
  <c r="N527" i="11" s="1"/>
  <c r="N526" i="11" s="1"/>
  <c r="N525" i="11" s="1"/>
  <c r="N524" i="11" s="1"/>
  <c r="N523" i="11" s="1"/>
  <c r="N522" i="11" s="1"/>
  <c r="N521" i="11" s="1"/>
  <c r="N520" i="11" s="1"/>
  <c r="N519" i="11" s="1"/>
  <c r="N518" i="11" s="1"/>
  <c r="N517" i="11" s="1"/>
  <c r="N516" i="11" s="1"/>
  <c r="N515" i="11" s="1"/>
  <c r="N514" i="11" s="1"/>
  <c r="N513" i="11" s="1"/>
  <c r="N512" i="11" s="1"/>
  <c r="N511" i="11" s="1"/>
  <c r="N510" i="11" s="1"/>
  <c r="N509" i="11" s="1"/>
  <c r="N508" i="11" s="1"/>
  <c r="N507" i="11" s="1"/>
  <c r="N506" i="11" s="1"/>
  <c r="N505" i="11" s="1"/>
  <c r="N504" i="11" s="1"/>
  <c r="N503" i="11" s="1"/>
  <c r="N502" i="11" s="1"/>
  <c r="N501" i="11" s="1"/>
  <c r="N500" i="11" s="1"/>
  <c r="N499" i="11" s="1"/>
  <c r="N498" i="11" s="1"/>
  <c r="N497" i="11" s="1"/>
  <c r="N496" i="11" s="1"/>
  <c r="N495" i="11" s="1"/>
  <c r="N494" i="11" s="1"/>
  <c r="N493" i="11" s="1"/>
  <c r="N492" i="11" s="1"/>
  <c r="N491" i="11" s="1"/>
  <c r="N490" i="11" s="1"/>
  <c r="N489" i="11" s="1"/>
  <c r="N488" i="11" s="1"/>
  <c r="N487" i="11" s="1"/>
  <c r="N486" i="11" s="1"/>
  <c r="N485" i="11" s="1"/>
  <c r="N484" i="11" s="1"/>
  <c r="N483" i="11" s="1"/>
  <c r="N482" i="11" s="1"/>
  <c r="N481" i="11" s="1"/>
  <c r="N480" i="11" s="1"/>
  <c r="N479" i="11" s="1"/>
  <c r="N478" i="11" s="1"/>
  <c r="N477" i="11" s="1"/>
  <c r="N476" i="11" s="1"/>
  <c r="N475" i="11" s="1"/>
  <c r="N474" i="11" s="1"/>
  <c r="N473" i="11" s="1"/>
  <c r="N472" i="11" s="1"/>
  <c r="N471" i="11" s="1"/>
  <c r="N470" i="11" s="1"/>
  <c r="N469" i="11" s="1"/>
  <c r="N468" i="11" s="1"/>
  <c r="N467" i="11" s="1"/>
  <c r="N466" i="11" s="1"/>
  <c r="N465" i="11" s="1"/>
  <c r="N464" i="11" s="1"/>
  <c r="N463" i="11" s="1"/>
  <c r="N462" i="11" s="1"/>
  <c r="N461" i="11" s="1"/>
  <c r="N460" i="11" s="1"/>
  <c r="N459" i="11" s="1"/>
  <c r="N458" i="11" s="1"/>
  <c r="N457" i="11" s="1"/>
  <c r="N456" i="11" s="1"/>
  <c r="N455" i="11" s="1"/>
  <c r="N454" i="11" s="1"/>
  <c r="N453" i="11" s="1"/>
  <c r="N452" i="11" s="1"/>
  <c r="N451" i="11" s="1"/>
  <c r="N450" i="11" s="1"/>
  <c r="N449" i="11" s="1"/>
  <c r="N448" i="11" s="1"/>
  <c r="N447" i="11" s="1"/>
  <c r="N446" i="11" s="1"/>
  <c r="N445" i="11" s="1"/>
  <c r="N444" i="11" s="1"/>
  <c r="N443" i="11" s="1"/>
  <c r="N442" i="11" s="1"/>
  <c r="N441" i="11" s="1"/>
  <c r="N440" i="11" s="1"/>
  <c r="N439" i="11" s="1"/>
  <c r="N438" i="11" s="1"/>
  <c r="N437" i="11" s="1"/>
  <c r="N436" i="11" s="1"/>
  <c r="O50" i="11"/>
  <c r="A26" i="34"/>
  <c r="B26" i="34" s="1"/>
  <c r="H49" i="33" l="1"/>
  <c r="A48" i="33"/>
  <c r="B48" i="33"/>
  <c r="Q608" i="17"/>
  <c r="Q654" i="17"/>
  <c r="Q657" i="17"/>
  <c r="Q664" i="17"/>
  <c r="Q708" i="17"/>
  <c r="Q636" i="17"/>
  <c r="Q656" i="17"/>
  <c r="Q682" i="17"/>
  <c r="Q658" i="17"/>
  <c r="Q573" i="17"/>
  <c r="Q647" i="17"/>
  <c r="Q688" i="17"/>
  <c r="Q677" i="17"/>
  <c r="Q563" i="17"/>
  <c r="Q668" i="17"/>
  <c r="Q691" i="17"/>
  <c r="Q696" i="17"/>
  <c r="Q704" i="17"/>
  <c r="Q707" i="17"/>
  <c r="Q680" i="17"/>
  <c r="Q631" i="17"/>
  <c r="Q511" i="17"/>
  <c r="Q683" i="17"/>
  <c r="Q701" i="17"/>
  <c r="Q711" i="17"/>
  <c r="Q695" i="17"/>
  <c r="Q672" i="17"/>
  <c r="Q638" i="17"/>
  <c r="Q524" i="17"/>
  <c r="Q660" i="17"/>
  <c r="Q546" i="17"/>
  <c r="Q703" i="17"/>
  <c r="Q650" i="17"/>
  <c r="Q532" i="17"/>
  <c r="Q614" i="17"/>
  <c r="Q637" i="17"/>
  <c r="Q625" i="17"/>
  <c r="Q709" i="17"/>
  <c r="Q681" i="17"/>
  <c r="Q544" i="17"/>
  <c r="Q692" i="17"/>
  <c r="Q687" i="17"/>
  <c r="Q670" i="17"/>
  <c r="Q633" i="17"/>
  <c r="Q513" i="17"/>
  <c r="Q542" i="17"/>
  <c r="Q585" i="17"/>
  <c r="Q630" i="17"/>
  <c r="Q531" i="17"/>
  <c r="Q686" i="17"/>
  <c r="Q649" i="17"/>
  <c r="Q702" i="17"/>
  <c r="Q646" i="17"/>
  <c r="Q572" i="17"/>
  <c r="Q705" i="17"/>
  <c r="Q671" i="17"/>
  <c r="Q693" i="17"/>
  <c r="Q640" i="17"/>
  <c r="Q661" i="17"/>
  <c r="Q641" i="17"/>
  <c r="Q706" i="17"/>
  <c r="Q639" i="17"/>
  <c r="Q643" i="17"/>
  <c r="Q665" i="17"/>
  <c r="Q552" i="17"/>
  <c r="Q710" i="17"/>
  <c r="Q635" i="17"/>
  <c r="Q700" i="17"/>
  <c r="Q601" i="17"/>
  <c r="O601" i="4"/>
  <c r="BN601" i="4" s="1"/>
  <c r="Q529" i="17"/>
  <c r="O529" i="4"/>
  <c r="BN529" i="4" s="1"/>
  <c r="Q599" i="17"/>
  <c r="Q621" i="17"/>
  <c r="O621" i="4"/>
  <c r="BN621" i="4" s="1"/>
  <c r="Q522" i="17"/>
  <c r="O522" i="4"/>
  <c r="BN522" i="4" s="1"/>
  <c r="Q605" i="17"/>
  <c r="O605" i="4"/>
  <c r="BN605" i="4" s="1"/>
  <c r="Q559" i="17"/>
  <c r="O559" i="4"/>
  <c r="BN559" i="4" s="1"/>
  <c r="Q510" i="17"/>
  <c r="Q593" i="17"/>
  <c r="O593" i="4"/>
  <c r="BN593" i="4" s="1"/>
  <c r="Q678" i="17"/>
  <c r="Q540" i="17"/>
  <c r="Q606" i="17"/>
  <c r="O606" i="4"/>
  <c r="BN606" i="4" s="1"/>
  <c r="Q666" i="17"/>
  <c r="Q527" i="17"/>
  <c r="O527" i="4"/>
  <c r="BN527" i="4" s="1"/>
  <c r="Q555" i="17"/>
  <c r="O555" i="4"/>
  <c r="BN555" i="4" s="1"/>
  <c r="Q558" i="17"/>
  <c r="Q603" i="17"/>
  <c r="O603" i="4"/>
  <c r="BN603" i="4" s="1"/>
  <c r="Q648" i="17"/>
  <c r="Q651" i="17"/>
  <c r="Q526" i="17"/>
  <c r="O526" i="4"/>
  <c r="BN526" i="4" s="1"/>
  <c r="Q545" i="17"/>
  <c r="O545" i="4"/>
  <c r="BN545" i="4" s="1"/>
  <c r="Q550" i="17"/>
  <c r="Q548" i="17"/>
  <c r="O548" i="4"/>
  <c r="BN548" i="4" s="1"/>
  <c r="Q518" i="17"/>
  <c r="O518" i="4"/>
  <c r="BN518" i="4" s="1"/>
  <c r="Q537" i="17"/>
  <c r="O537" i="4"/>
  <c r="BN537" i="4" s="1"/>
  <c r="Q564" i="17"/>
  <c r="O564" i="4"/>
  <c r="BN564" i="4" s="1"/>
  <c r="Q613" i="17"/>
  <c r="O613" i="4"/>
  <c r="BN613" i="4" s="1"/>
  <c r="Q697" i="17"/>
  <c r="Q590" i="17"/>
  <c r="O590" i="4"/>
  <c r="BN590" i="4" s="1"/>
  <c r="Q575" i="17"/>
  <c r="O575" i="4"/>
  <c r="BN575" i="4" s="1"/>
  <c r="Q568" i="17"/>
  <c r="O568" i="4"/>
  <c r="BN568" i="4" s="1"/>
  <c r="Q698" i="17"/>
  <c r="Q667" i="17"/>
  <c r="Q699" i="17"/>
  <c r="Q547" i="17"/>
  <c r="O547" i="4"/>
  <c r="BN547" i="4" s="1"/>
  <c r="Q595" i="17"/>
  <c r="O595" i="4"/>
  <c r="BN595" i="4" s="1"/>
  <c r="Q519" i="17"/>
  <c r="O519" i="4"/>
  <c r="BN519" i="4" s="1"/>
  <c r="Q589" i="17"/>
  <c r="O589" i="4"/>
  <c r="BN589" i="4" s="1"/>
  <c r="Q516" i="17"/>
  <c r="O516" i="4"/>
  <c r="BN516" i="4" s="1"/>
  <c r="Q551" i="17"/>
  <c r="O551" i="4"/>
  <c r="BN551" i="4" s="1"/>
  <c r="Q675" i="17"/>
  <c r="Q539" i="17"/>
  <c r="Q655" i="17"/>
  <c r="Q627" i="17"/>
  <c r="O627" i="4"/>
  <c r="BN627" i="4" s="1"/>
  <c r="Q604" i="17"/>
  <c r="O604" i="4"/>
  <c r="BN604" i="4" s="1"/>
  <c r="Q514" i="17"/>
  <c r="O514" i="4"/>
  <c r="BN514" i="4" s="1"/>
  <c r="Q622" i="17"/>
  <c r="O622" i="4"/>
  <c r="BN622" i="4" s="1"/>
  <c r="Q629" i="17"/>
  <c r="O629" i="4"/>
  <c r="BN629" i="4" s="1"/>
  <c r="Q690" i="17"/>
  <c r="Q557" i="17"/>
  <c r="O557" i="4"/>
  <c r="BN557" i="4" s="1"/>
  <c r="Q676" i="17"/>
  <c r="Q669" i="17"/>
  <c r="Q713" i="17"/>
  <c r="Q581" i="17"/>
  <c r="O581" i="4"/>
  <c r="BN581" i="4" s="1"/>
  <c r="Q610" i="17"/>
  <c r="O610" i="4"/>
  <c r="BN610" i="4" s="1"/>
  <c r="Q642" i="17"/>
  <c r="Q626" i="17"/>
  <c r="O626" i="4"/>
  <c r="BN626" i="4" s="1"/>
  <c r="Q538" i="17"/>
  <c r="O538" i="4"/>
  <c r="BN538" i="4" s="1"/>
  <c r="Q535" i="17"/>
  <c r="O535" i="4"/>
  <c r="BN535" i="4" s="1"/>
  <c r="Q618" i="17"/>
  <c r="O618" i="4"/>
  <c r="BN618" i="4" s="1"/>
  <c r="Q560" i="17"/>
  <c r="Q580" i="17"/>
  <c r="O580" i="4"/>
  <c r="BN580" i="4" s="1"/>
  <c r="Q644" i="17"/>
  <c r="Q584" i="17"/>
  <c r="O584" i="4"/>
  <c r="BN584" i="4" s="1"/>
  <c r="Q634" i="17"/>
  <c r="Q611" i="17"/>
  <c r="O611" i="4"/>
  <c r="BN611" i="4" s="1"/>
  <c r="Q620" i="17"/>
  <c r="O620" i="4"/>
  <c r="BN620" i="4" s="1"/>
  <c r="Q616" i="17"/>
  <c r="Q574" i="17"/>
  <c r="Q689" i="17"/>
  <c r="Q549" i="17"/>
  <c r="O549" i="4"/>
  <c r="BN549" i="4" s="1"/>
  <c r="Q592" i="17"/>
  <c r="O592" i="4"/>
  <c r="BN592" i="4" s="1"/>
  <c r="Q587" i="17"/>
  <c r="O587" i="4"/>
  <c r="BN587" i="4" s="1"/>
  <c r="Q684" i="17"/>
  <c r="Q566" i="17"/>
  <c r="Q577" i="17"/>
  <c r="O577" i="4"/>
  <c r="BN577" i="4" s="1"/>
  <c r="Q602" i="17"/>
  <c r="O602" i="4"/>
  <c r="BN602" i="4" s="1"/>
  <c r="Q530" i="17"/>
  <c r="O530" i="4"/>
  <c r="BN530" i="4" s="1"/>
  <c r="Q569" i="17"/>
  <c r="O569" i="4"/>
  <c r="BN569" i="4" s="1"/>
  <c r="Q525" i="17"/>
  <c r="O525" i="4"/>
  <c r="BN525" i="4" s="1"/>
  <c r="Q536" i="17"/>
  <c r="O536" i="4"/>
  <c r="BN536" i="4" s="1"/>
  <c r="Q554" i="17"/>
  <c r="O554" i="4"/>
  <c r="BN554" i="4" s="1"/>
  <c r="Q543" i="17"/>
  <c r="O543" i="4"/>
  <c r="BN543" i="4" s="1"/>
  <c r="Q662" i="17"/>
  <c r="Q674" i="17"/>
  <c r="Q624" i="17"/>
  <c r="Q600" i="17"/>
  <c r="O600" i="4"/>
  <c r="BN600" i="4" s="1"/>
  <c r="Q663" i="17"/>
  <c r="Q556" i="17"/>
  <c r="Q512" i="17"/>
  <c r="O512" i="4"/>
  <c r="BN512" i="4" s="1"/>
  <c r="Q582" i="17"/>
  <c r="O582" i="4"/>
  <c r="BN582" i="4" s="1"/>
  <c r="Q609" i="17"/>
  <c r="O609" i="4"/>
  <c r="BN609" i="4" s="1"/>
  <c r="Q596" i="17"/>
  <c r="O596" i="4"/>
  <c r="BN596" i="4" s="1"/>
  <c r="Q617" i="17"/>
  <c r="O617" i="4"/>
  <c r="BN617" i="4" s="1"/>
  <c r="Q562" i="17"/>
  <c r="O562" i="4"/>
  <c r="BN562" i="4" s="1"/>
  <c r="Q515" i="17"/>
  <c r="Q586" i="17"/>
  <c r="O586" i="4"/>
  <c r="BN586" i="4" s="1"/>
  <c r="Q612" i="17"/>
  <c r="O612" i="4"/>
  <c r="BN612" i="4" s="1"/>
  <c r="Q561" i="17"/>
  <c r="O561" i="4"/>
  <c r="BN561" i="4" s="1"/>
  <c r="Q652" i="17"/>
  <c r="Q571" i="17"/>
  <c r="O571" i="4"/>
  <c r="BN571" i="4" s="1"/>
  <c r="Q533" i="17"/>
  <c r="O533" i="4"/>
  <c r="BN533" i="4" s="1"/>
  <c r="Q588" i="17"/>
  <c r="O588" i="4"/>
  <c r="BN588" i="4" s="1"/>
  <c r="Q623" i="17"/>
  <c r="Q578" i="17"/>
  <c r="O578" i="4"/>
  <c r="BN578" i="4" s="1"/>
  <c r="Q598" i="17"/>
  <c r="O598" i="4"/>
  <c r="BN598" i="4" s="1"/>
  <c r="Q521" i="17"/>
  <c r="Q685" i="17"/>
  <c r="Q534" i="17"/>
  <c r="O534" i="4"/>
  <c r="BN534" i="4" s="1"/>
  <c r="Q597" i="17"/>
  <c r="O597" i="4"/>
  <c r="BN597" i="4" s="1"/>
  <c r="Q567" i="17"/>
  <c r="O567" i="4"/>
  <c r="BN567" i="4" s="1"/>
  <c r="Q576" i="17"/>
  <c r="Q679" i="17"/>
  <c r="Q615" i="17"/>
  <c r="O615" i="4"/>
  <c r="BN615" i="4" s="1"/>
  <c r="Q628" i="17"/>
  <c r="O628" i="4"/>
  <c r="BN628" i="4" s="1"/>
  <c r="Q594" i="17"/>
  <c r="O594" i="4"/>
  <c r="BN594" i="4" s="1"/>
  <c r="Q583" i="17"/>
  <c r="O583" i="4"/>
  <c r="BN583" i="4" s="1"/>
  <c r="Q694" i="17"/>
  <c r="Q659" i="17"/>
  <c r="Q541" i="17"/>
  <c r="O541" i="4"/>
  <c r="BN541" i="4" s="1"/>
  <c r="Q619" i="17"/>
  <c r="O619" i="4"/>
  <c r="BN619" i="4" s="1"/>
  <c r="Q528" i="17"/>
  <c r="O528" i="4"/>
  <c r="BN528" i="4" s="1"/>
  <c r="Q673" i="17"/>
  <c r="Q565" i="17"/>
  <c r="O565" i="4"/>
  <c r="BN565" i="4" s="1"/>
  <c r="Q607" i="17"/>
  <c r="O607" i="4"/>
  <c r="BN607" i="4" s="1"/>
  <c r="Q653" i="17"/>
  <c r="Q523" i="17"/>
  <c r="O523" i="4"/>
  <c r="BN523" i="4" s="1"/>
  <c r="Q520" i="17"/>
  <c r="Q570" i="17"/>
  <c r="O570" i="4"/>
  <c r="BN570" i="4" s="1"/>
  <c r="Q591" i="17"/>
  <c r="Q517" i="17"/>
  <c r="O517" i="4"/>
  <c r="BN517" i="4" s="1"/>
  <c r="Q553" i="17"/>
  <c r="O553" i="4"/>
  <c r="BN553" i="4" s="1"/>
  <c r="Q712" i="17"/>
  <c r="Q632" i="17"/>
  <c r="Q645" i="17"/>
  <c r="Q579" i="17"/>
  <c r="O579" i="4"/>
  <c r="BN579" i="4" s="1"/>
  <c r="C21" i="5"/>
  <c r="Y713" i="4"/>
  <c r="Y712" i="4" s="1"/>
  <c r="Y711" i="4" s="1"/>
  <c r="Y710" i="4" s="1"/>
  <c r="Y709" i="4" s="1"/>
  <c r="Y708" i="4" s="1"/>
  <c r="Y707" i="4" s="1"/>
  <c r="Y706" i="4" s="1"/>
  <c r="Y705" i="4" s="1"/>
  <c r="Y704" i="4" s="1"/>
  <c r="Y703" i="4" s="1"/>
  <c r="Y702" i="4" s="1"/>
  <c r="Y701" i="4" s="1"/>
  <c r="Y700" i="4" s="1"/>
  <c r="Y699" i="4" s="1"/>
  <c r="Y698" i="4" s="1"/>
  <c r="Y697" i="4" s="1"/>
  <c r="Y696" i="4" s="1"/>
  <c r="Y695" i="4" s="1"/>
  <c r="Y694" i="4" s="1"/>
  <c r="Y693" i="4" s="1"/>
  <c r="Y692" i="4" s="1"/>
  <c r="Y691" i="4" s="1"/>
  <c r="Y690" i="4" s="1"/>
  <c r="Y689" i="4" s="1"/>
  <c r="Y688" i="4" s="1"/>
  <c r="Y687" i="4" s="1"/>
  <c r="Y686" i="4" s="1"/>
  <c r="Y685" i="4" s="1"/>
  <c r="Y684" i="4" s="1"/>
  <c r="Y683" i="4" s="1"/>
  <c r="Y682" i="4" s="1"/>
  <c r="Y681" i="4" s="1"/>
  <c r="Y680" i="4" s="1"/>
  <c r="Y679" i="4" s="1"/>
  <c r="Y678" i="4" s="1"/>
  <c r="Y677" i="4" s="1"/>
  <c r="Y676" i="4" s="1"/>
  <c r="Y675" i="4" s="1"/>
  <c r="Y674" i="4" s="1"/>
  <c r="Y673" i="4" s="1"/>
  <c r="Y672" i="4" s="1"/>
  <c r="Y671" i="4" s="1"/>
  <c r="Y670" i="4" s="1"/>
  <c r="Y669" i="4" s="1"/>
  <c r="Y668" i="4" s="1"/>
  <c r="Y667" i="4" s="1"/>
  <c r="Y666" i="4" s="1"/>
  <c r="Y665" i="4" s="1"/>
  <c r="Y664" i="4" s="1"/>
  <c r="Y663" i="4" s="1"/>
  <c r="Y662" i="4" s="1"/>
  <c r="Y661" i="4" s="1"/>
  <c r="Y660" i="4" s="1"/>
  <c r="Y659" i="4" s="1"/>
  <c r="Y658" i="4" s="1"/>
  <c r="Y657" i="4" s="1"/>
  <c r="Y656" i="4" s="1"/>
  <c r="Y655" i="4" s="1"/>
  <c r="Y654" i="4" s="1"/>
  <c r="Y653" i="4" s="1"/>
  <c r="Y652" i="4" s="1"/>
  <c r="Y651" i="4" s="1"/>
  <c r="Y650" i="4" s="1"/>
  <c r="Y649" i="4" s="1"/>
  <c r="Y648" i="4" s="1"/>
  <c r="Y647" i="4" s="1"/>
  <c r="Y646" i="4" s="1"/>
  <c r="Y645" i="4" s="1"/>
  <c r="Y644" i="4" s="1"/>
  <c r="Y643" i="4" s="1"/>
  <c r="Y642" i="4" s="1"/>
  <c r="Y641" i="4" s="1"/>
  <c r="Y640" i="4" s="1"/>
  <c r="Y639" i="4" s="1"/>
  <c r="Y638" i="4" s="1"/>
  <c r="Y637" i="4" s="1"/>
  <c r="Y636" i="4" s="1"/>
  <c r="Y635" i="4" s="1"/>
  <c r="Y634" i="4" s="1"/>
  <c r="Y633" i="4" s="1"/>
  <c r="Y632" i="4" s="1"/>
  <c r="Y631" i="4" s="1"/>
  <c r="Y630" i="4" s="1"/>
  <c r="Y629" i="4" s="1"/>
  <c r="Y628" i="4" s="1"/>
  <c r="Y627" i="4" s="1"/>
  <c r="Y626" i="4" s="1"/>
  <c r="Y625" i="4" s="1"/>
  <c r="Y624" i="4" s="1"/>
  <c r="Y623" i="4" s="1"/>
  <c r="Y622" i="4" s="1"/>
  <c r="Y621" i="4" s="1"/>
  <c r="Y620" i="4" s="1"/>
  <c r="Y619" i="4" s="1"/>
  <c r="Y618" i="4" s="1"/>
  <c r="Y617" i="4" s="1"/>
  <c r="Y616" i="4" s="1"/>
  <c r="Y615" i="4" s="1"/>
  <c r="Y614" i="4" s="1"/>
  <c r="Y613" i="4" s="1"/>
  <c r="Y612" i="4" s="1"/>
  <c r="Y611" i="4" s="1"/>
  <c r="Y610" i="4" s="1"/>
  <c r="Y609" i="4" s="1"/>
  <c r="Y608" i="4" s="1"/>
  <c r="Y607" i="4" s="1"/>
  <c r="Y606" i="4" s="1"/>
  <c r="Y605" i="4" s="1"/>
  <c r="Y604" i="4" s="1"/>
  <c r="Y603" i="4" s="1"/>
  <c r="Y602" i="4" s="1"/>
  <c r="Y601" i="4" s="1"/>
  <c r="Y600" i="4" s="1"/>
  <c r="Y599" i="4" s="1"/>
  <c r="Y598" i="4" s="1"/>
  <c r="Y597" i="4" s="1"/>
  <c r="Y596" i="4" s="1"/>
  <c r="Y595" i="4" s="1"/>
  <c r="Y594" i="4" s="1"/>
  <c r="Y593" i="4" s="1"/>
  <c r="Y592" i="4" s="1"/>
  <c r="Y591" i="4" s="1"/>
  <c r="Y590" i="4" s="1"/>
  <c r="Y589" i="4" s="1"/>
  <c r="Y588" i="4" s="1"/>
  <c r="Y587" i="4" s="1"/>
  <c r="Y586" i="4" s="1"/>
  <c r="Y585" i="4" s="1"/>
  <c r="Y584" i="4" s="1"/>
  <c r="Y583" i="4" s="1"/>
  <c r="Y582" i="4" s="1"/>
  <c r="Y581" i="4" s="1"/>
  <c r="Y580" i="4" s="1"/>
  <c r="Y579" i="4" s="1"/>
  <c r="Y578" i="4" s="1"/>
  <c r="Y577" i="4" s="1"/>
  <c r="Y576" i="4" s="1"/>
  <c r="Y575" i="4" s="1"/>
  <c r="Y574" i="4" s="1"/>
  <c r="Y573" i="4" s="1"/>
  <c r="Y572" i="4" s="1"/>
  <c r="Y571" i="4" s="1"/>
  <c r="Y570" i="4" s="1"/>
  <c r="Y569" i="4" s="1"/>
  <c r="Y568" i="4" s="1"/>
  <c r="Y567" i="4" s="1"/>
  <c r="Y566" i="4" s="1"/>
  <c r="Y565" i="4" s="1"/>
  <c r="Y564" i="4" s="1"/>
  <c r="Y563" i="4" s="1"/>
  <c r="Y562" i="4" s="1"/>
  <c r="Y561" i="4" s="1"/>
  <c r="Y560" i="4" s="1"/>
  <c r="Y559" i="4" s="1"/>
  <c r="Y558" i="4" s="1"/>
  <c r="Y557" i="4" s="1"/>
  <c r="Y556" i="4" s="1"/>
  <c r="Y555" i="4" s="1"/>
  <c r="Y554" i="4" s="1"/>
  <c r="Y553" i="4" s="1"/>
  <c r="Y552" i="4" s="1"/>
  <c r="Y551" i="4" s="1"/>
  <c r="Y550" i="4" s="1"/>
  <c r="Y549" i="4" s="1"/>
  <c r="Y548" i="4" s="1"/>
  <c r="Y547" i="4" s="1"/>
  <c r="Y546" i="4" s="1"/>
  <c r="Y545" i="4" s="1"/>
  <c r="Y544" i="4" s="1"/>
  <c r="Y543" i="4" s="1"/>
  <c r="Y542" i="4" s="1"/>
  <c r="Y541" i="4" s="1"/>
  <c r="Y540" i="4" s="1"/>
  <c r="Y539" i="4" s="1"/>
  <c r="Y538" i="4" s="1"/>
  <c r="Y537" i="4" s="1"/>
  <c r="Y536" i="4" s="1"/>
  <c r="Y535" i="4" s="1"/>
  <c r="Y534" i="4" s="1"/>
  <c r="Y533" i="4" s="1"/>
  <c r="Y532" i="4" s="1"/>
  <c r="Y531" i="4" s="1"/>
  <c r="Y530" i="4" s="1"/>
  <c r="Y529" i="4" s="1"/>
  <c r="Y528" i="4" s="1"/>
  <c r="Y527" i="4" s="1"/>
  <c r="Y526" i="4" s="1"/>
  <c r="Y525" i="4" s="1"/>
  <c r="Y524" i="4" s="1"/>
  <c r="Y523" i="4" s="1"/>
  <c r="Y522" i="4" s="1"/>
  <c r="Y521" i="4" s="1"/>
  <c r="Y520" i="4" s="1"/>
  <c r="Y519" i="4" s="1"/>
  <c r="Y518" i="4" s="1"/>
  <c r="Y517" i="4" s="1"/>
  <c r="Y516" i="4" s="1"/>
  <c r="Y515" i="4" s="1"/>
  <c r="Y514" i="4" s="1"/>
  <c r="Y513" i="4" s="1"/>
  <c r="Y512" i="4" s="1"/>
  <c r="O46" i="11"/>
  <c r="O44" i="11"/>
  <c r="A27" i="34"/>
  <c r="B27" i="34" s="1"/>
  <c r="H50" i="33" l="1"/>
  <c r="A49" i="33"/>
  <c r="B49" i="33"/>
  <c r="C22" i="5"/>
  <c r="O52" i="11"/>
  <c r="A28" i="34"/>
  <c r="B28" i="34" s="1"/>
  <c r="H51" i="33" l="1"/>
  <c r="A50" i="33"/>
  <c r="B50" i="33"/>
  <c r="C23" i="5"/>
  <c r="A29" i="34"/>
  <c r="B29" i="34" s="1"/>
  <c r="H52" i="33" l="1"/>
  <c r="A51" i="33"/>
  <c r="B51" i="33"/>
  <c r="C24" i="5"/>
  <c r="A30" i="34"/>
  <c r="B30" i="34" s="1"/>
  <c r="H53" i="33" l="1"/>
  <c r="A52" i="33"/>
  <c r="B52" i="33"/>
  <c r="C25" i="5"/>
  <c r="O36" i="11"/>
  <c r="A31" i="34"/>
  <c r="B31" i="34" s="1"/>
  <c r="H54" i="33" l="1"/>
  <c r="B53" i="33"/>
  <c r="A53" i="33"/>
  <c r="C26" i="5"/>
  <c r="A32" i="34"/>
  <c r="B32" i="34" s="1"/>
  <c r="H55" i="33" l="1"/>
  <c r="B54" i="33"/>
  <c r="A54" i="33"/>
  <c r="C27" i="5"/>
  <c r="A33" i="34"/>
  <c r="B33" i="34" s="1"/>
  <c r="H56" i="33" l="1"/>
  <c r="B55" i="33"/>
  <c r="A55" i="33"/>
  <c r="C28" i="5"/>
  <c r="A34" i="34"/>
  <c r="B34" i="34" s="1"/>
  <c r="H57" i="33" l="1"/>
  <c r="B56" i="33"/>
  <c r="A56" i="33"/>
  <c r="C29" i="5"/>
  <c r="A35" i="34"/>
  <c r="B35" i="34" s="1"/>
  <c r="H58" i="33" l="1"/>
  <c r="B57" i="33"/>
  <c r="A57" i="33"/>
  <c r="C30" i="5"/>
  <c r="A36" i="34"/>
  <c r="B36" i="34" s="1"/>
  <c r="B58" i="33" l="1"/>
  <c r="A58" i="33"/>
  <c r="C31" i="5"/>
  <c r="C32" i="5" l="1"/>
  <c r="C33" i="5" l="1"/>
  <c r="C34" i="5" l="1"/>
  <c r="C35" i="5" l="1"/>
  <c r="C36" i="5" l="1"/>
  <c r="C37" i="5" l="1"/>
  <c r="C38" i="5" l="1"/>
  <c r="C39" i="5" l="1"/>
  <c r="C40" i="5" l="1"/>
  <c r="C41" i="5" l="1"/>
  <c r="C42" i="5" l="1"/>
  <c r="C43" i="5" l="1"/>
  <c r="C44" i="5" l="1"/>
  <c r="C45" i="5" l="1"/>
  <c r="D25" i="12" l="1"/>
  <c r="D24" i="12"/>
  <c r="D23" i="12"/>
  <c r="D22" i="12"/>
  <c r="D21" i="12"/>
  <c r="D20" i="12"/>
  <c r="D19" i="12"/>
  <c r="D18" i="12"/>
  <c r="D17" i="12"/>
  <c r="D16" i="12"/>
  <c r="D15" i="12"/>
  <c r="D14" i="12"/>
  <c r="D12" i="12"/>
  <c r="D11" i="12"/>
  <c r="D10" i="12"/>
  <c r="D9" i="12"/>
  <c r="D8" i="12"/>
  <c r="D7" i="12"/>
  <c r="D6" i="12"/>
  <c r="D5" i="12"/>
  <c r="D4" i="12"/>
  <c r="D3" i="12"/>
  <c r="D2" i="12"/>
  <c r="AA2" i="17" l="1"/>
  <c r="AB5" i="17"/>
  <c r="AB6" i="17" s="1"/>
  <c r="AB7" i="17" s="1"/>
  <c r="AB8" i="17" s="1"/>
  <c r="AB9" i="17" s="1"/>
  <c r="AB10" i="17" s="1"/>
  <c r="AB11" i="17" s="1"/>
  <c r="AB12" i="17" s="1"/>
  <c r="AB13" i="17" s="1"/>
  <c r="AB14" i="17" s="1"/>
  <c r="AB15" i="17" s="1"/>
  <c r="AB16" i="17" s="1"/>
  <c r="AB17" i="17" s="1"/>
  <c r="AB18" i="17" s="1"/>
  <c r="AB19" i="17" s="1"/>
  <c r="AB20" i="17" s="1"/>
  <c r="AB21" i="17" s="1"/>
  <c r="AB22" i="17" s="1"/>
  <c r="AB23" i="17" s="1"/>
  <c r="AB24" i="17" s="1"/>
  <c r="AB25" i="17" s="1"/>
  <c r="AB26" i="17" s="1"/>
  <c r="AB27" i="17" s="1"/>
  <c r="AB28" i="17" s="1"/>
  <c r="AB29" i="17" s="1"/>
  <c r="AB30" i="17" s="1"/>
  <c r="AB31" i="17" s="1"/>
  <c r="AB32" i="17" s="1"/>
  <c r="AB33" i="17" s="1"/>
  <c r="AB34" i="17" s="1"/>
  <c r="AB35" i="17" s="1"/>
  <c r="AB36" i="17" s="1"/>
  <c r="AB37" i="17" s="1"/>
  <c r="AB38" i="17" s="1"/>
  <c r="AB39" i="17" s="1"/>
  <c r="AB40" i="17" s="1"/>
  <c r="AB41" i="17" s="1"/>
  <c r="AB42" i="17" s="1"/>
  <c r="AB43" i="17" s="1"/>
  <c r="AB44" i="17" s="1"/>
  <c r="AB45" i="17" s="1"/>
  <c r="AB46" i="17" s="1"/>
  <c r="AB47" i="17" s="1"/>
  <c r="AB48" i="17" s="1"/>
  <c r="AB49" i="17" s="1"/>
  <c r="AB50" i="17" s="1"/>
  <c r="AB51" i="17" s="1"/>
  <c r="AB52" i="17" s="1"/>
  <c r="AB53" i="17" s="1"/>
  <c r="AB54" i="17" s="1"/>
  <c r="AB55" i="17" s="1"/>
  <c r="AB56" i="17" s="1"/>
  <c r="AB57" i="17" s="1"/>
  <c r="AB58" i="17" s="1"/>
  <c r="AB59" i="17" s="1"/>
  <c r="AB60" i="17" s="1"/>
  <c r="AB61" i="17" s="1"/>
  <c r="AB62" i="17" s="1"/>
  <c r="AB63" i="17" s="1"/>
  <c r="AB64" i="17" s="1"/>
  <c r="AB65" i="17" s="1"/>
  <c r="AB66" i="17" s="1"/>
  <c r="AB67" i="17" s="1"/>
  <c r="AB68" i="17" s="1"/>
  <c r="AB69" i="17" s="1"/>
  <c r="AB70" i="17" s="1"/>
  <c r="AB71" i="17" s="1"/>
  <c r="AB72" i="17" s="1"/>
  <c r="AB73" i="17" s="1"/>
  <c r="AB74" i="17" s="1"/>
  <c r="AB75" i="17" s="1"/>
  <c r="AB76" i="17" s="1"/>
  <c r="AB77" i="17" s="1"/>
  <c r="AB78" i="17" s="1"/>
  <c r="AB79" i="17" s="1"/>
  <c r="AB80" i="17" s="1"/>
  <c r="AB81" i="17" s="1"/>
  <c r="AB82" i="17" s="1"/>
  <c r="AB83" i="17" s="1"/>
  <c r="AB84" i="17" s="1"/>
  <c r="AB85" i="17" s="1"/>
  <c r="AB86" i="17" s="1"/>
  <c r="AB87" i="17" s="1"/>
  <c r="AB88" i="17" s="1"/>
  <c r="AB89" i="17" s="1"/>
  <c r="AB90" i="17" s="1"/>
  <c r="AB91" i="17" s="1"/>
  <c r="AB92" i="17" s="1"/>
  <c r="AB93" i="17" s="1"/>
  <c r="AB94" i="17" s="1"/>
  <c r="AB95" i="17" s="1"/>
  <c r="AB96" i="17" s="1"/>
  <c r="AB97" i="17" s="1"/>
  <c r="AB98" i="17" s="1"/>
  <c r="AB99" i="17" s="1"/>
  <c r="AB100" i="17" s="1"/>
  <c r="AB101" i="17" s="1"/>
  <c r="AB102" i="17" s="1"/>
  <c r="AB103" i="17" s="1"/>
  <c r="AB104" i="17" s="1"/>
  <c r="AB105" i="17" s="1"/>
  <c r="AB106" i="17" s="1"/>
  <c r="AB107" i="17" s="1"/>
  <c r="AB108" i="17" s="1"/>
  <c r="AB109" i="17" s="1"/>
  <c r="AB110" i="17" s="1"/>
  <c r="AB111" i="17" s="1"/>
  <c r="AB112" i="17" s="1"/>
  <c r="AB113" i="17" s="1"/>
  <c r="AB114" i="17" s="1"/>
  <c r="AB115" i="17" s="1"/>
  <c r="AB116" i="17" s="1"/>
  <c r="AB117" i="17" s="1"/>
  <c r="AB118" i="17" s="1"/>
  <c r="AB119" i="17" s="1"/>
  <c r="AB120" i="17" s="1"/>
  <c r="AB121" i="17" s="1"/>
  <c r="AB122" i="17" s="1"/>
  <c r="AB123" i="17" s="1"/>
  <c r="AB124" i="17" s="1"/>
  <c r="AB125" i="17" s="1"/>
  <c r="AB126" i="17" s="1"/>
  <c r="AB127" i="17" s="1"/>
  <c r="AB128" i="17" s="1"/>
  <c r="AB129" i="17" s="1"/>
  <c r="AB130" i="17" s="1"/>
  <c r="AB131" i="17" s="1"/>
  <c r="AB132" i="17" s="1"/>
  <c r="AB133" i="17" s="1"/>
  <c r="AB134" i="17" s="1"/>
  <c r="AB135" i="17" s="1"/>
  <c r="AB136" i="17" s="1"/>
  <c r="AB137" i="17" s="1"/>
  <c r="AB138" i="17" s="1"/>
  <c r="AB139" i="17" s="1"/>
  <c r="AB140" i="17" s="1"/>
  <c r="AB141" i="17" s="1"/>
  <c r="AB142" i="17" s="1"/>
  <c r="AB143" i="17" s="1"/>
  <c r="AB144" i="17" s="1"/>
  <c r="AB145" i="17" s="1"/>
  <c r="AB146" i="17" s="1"/>
  <c r="AB147" i="17" s="1"/>
  <c r="AB148" i="17" s="1"/>
  <c r="AB149" i="17" s="1"/>
  <c r="AB150" i="17" s="1"/>
  <c r="AB151" i="17" s="1"/>
  <c r="AB152" i="17" s="1"/>
  <c r="AB153" i="17" s="1"/>
  <c r="AB154" i="17" s="1"/>
  <c r="AB155" i="17" s="1"/>
  <c r="AB156" i="17" s="1"/>
  <c r="AB157" i="17" s="1"/>
  <c r="AB158" i="17" s="1"/>
  <c r="AB159" i="17" s="1"/>
  <c r="AB160" i="17" s="1"/>
  <c r="AB161" i="17" s="1"/>
  <c r="AB162" i="17" s="1"/>
  <c r="AB163" i="17" s="1"/>
  <c r="AB164" i="17" s="1"/>
  <c r="AB165" i="17" s="1"/>
  <c r="AB166" i="17" s="1"/>
  <c r="AB167" i="17" s="1"/>
  <c r="AB168" i="17" s="1"/>
  <c r="AB169" i="17" s="1"/>
  <c r="AB170" i="17" s="1"/>
  <c r="AB171" i="17" s="1"/>
  <c r="AB172" i="17" s="1"/>
  <c r="AB173" i="17" s="1"/>
  <c r="AB174" i="17" s="1"/>
  <c r="AB175" i="17" s="1"/>
  <c r="AB176" i="17" s="1"/>
  <c r="AB177" i="17" s="1"/>
  <c r="AB178" i="17" s="1"/>
  <c r="AB179" i="17" s="1"/>
  <c r="AB180" i="17" s="1"/>
  <c r="AB181" i="17" s="1"/>
  <c r="AB182" i="17" s="1"/>
  <c r="AB183" i="17" s="1"/>
  <c r="AB184" i="17" s="1"/>
  <c r="AB185" i="17" s="1"/>
  <c r="AB186" i="17" s="1"/>
  <c r="AB187" i="17" s="1"/>
  <c r="AB188" i="17" s="1"/>
  <c r="AB189" i="17" s="1"/>
  <c r="AB190" i="17" s="1"/>
  <c r="AB191" i="17" s="1"/>
  <c r="AB192" i="17" s="1"/>
  <c r="AB193" i="17" s="1"/>
  <c r="AB194" i="17" s="1"/>
  <c r="AB195" i="17" s="1"/>
  <c r="AB196" i="17" s="1"/>
  <c r="AB197" i="17" s="1"/>
  <c r="AB198" i="17" s="1"/>
  <c r="AB199" i="17" s="1"/>
  <c r="AB200" i="17" s="1"/>
  <c r="AB201" i="17" s="1"/>
  <c r="AB202" i="17" s="1"/>
  <c r="AB203" i="17" s="1"/>
  <c r="AB204" i="17" s="1"/>
  <c r="AB205" i="17" s="1"/>
  <c r="AB206" i="17" s="1"/>
  <c r="AB207" i="17" s="1"/>
  <c r="AB208" i="17" s="1"/>
  <c r="AB209" i="17" s="1"/>
  <c r="AB210" i="17" s="1"/>
  <c r="AB211" i="17" s="1"/>
  <c r="AB212" i="17" s="1"/>
  <c r="AB213" i="17" s="1"/>
  <c r="AB214" i="17" s="1"/>
  <c r="AB215" i="17" s="1"/>
  <c r="AB216" i="17" s="1"/>
  <c r="AB217" i="17" s="1"/>
  <c r="AB218" i="17" s="1"/>
  <c r="AB219" i="17" s="1"/>
  <c r="AB220" i="17" s="1"/>
  <c r="AB221" i="17" s="1"/>
  <c r="AB222" i="17" s="1"/>
  <c r="AB223" i="17" s="1"/>
  <c r="AB224" i="17" s="1"/>
  <c r="AB225" i="17" s="1"/>
  <c r="AB226" i="17" s="1"/>
  <c r="AB227" i="17" s="1"/>
  <c r="AB228" i="17" s="1"/>
  <c r="AB229" i="17" s="1"/>
  <c r="AB230" i="17" s="1"/>
  <c r="AB231" i="17" s="1"/>
  <c r="AB232" i="17" s="1"/>
  <c r="AB233" i="17" s="1"/>
  <c r="AB234" i="17" s="1"/>
  <c r="AB235" i="17" s="1"/>
  <c r="AB236" i="17" s="1"/>
  <c r="AB237" i="17" s="1"/>
  <c r="AB238" i="17" s="1"/>
  <c r="AB239" i="17" s="1"/>
  <c r="AB240" i="17" s="1"/>
  <c r="AB241" i="17" s="1"/>
  <c r="AB242" i="17" s="1"/>
  <c r="AB243" i="17" s="1"/>
  <c r="AB244" i="17" s="1"/>
  <c r="AB245" i="17" s="1"/>
  <c r="AB246" i="17" s="1"/>
  <c r="AB247" i="17" s="1"/>
  <c r="AB248" i="17" s="1"/>
  <c r="AB249" i="17" s="1"/>
  <c r="AB250" i="17" s="1"/>
  <c r="AB251" i="17" s="1"/>
  <c r="AB252" i="17" s="1"/>
  <c r="AB253" i="17" s="1"/>
  <c r="AB254" i="17" s="1"/>
  <c r="AB255" i="17" s="1"/>
  <c r="AB256" i="17" s="1"/>
  <c r="AB257" i="17" s="1"/>
  <c r="AB258" i="17" s="1"/>
  <c r="AB259" i="17" s="1"/>
  <c r="AB260" i="17" s="1"/>
  <c r="AB261" i="17" s="1"/>
  <c r="AB262" i="17" s="1"/>
  <c r="AB263" i="17" s="1"/>
  <c r="AB264" i="17" s="1"/>
  <c r="AB265" i="17" s="1"/>
  <c r="AB266" i="17" s="1"/>
  <c r="AB267" i="17" s="1"/>
  <c r="AB268" i="17" s="1"/>
  <c r="AB269" i="17" s="1"/>
  <c r="AB270" i="17" s="1"/>
  <c r="AB271" i="17" s="1"/>
  <c r="AB272" i="17" s="1"/>
  <c r="AB273" i="17" s="1"/>
  <c r="AB274" i="17" s="1"/>
  <c r="AB275" i="17" s="1"/>
  <c r="AB276" i="17" s="1"/>
  <c r="AB277" i="17" s="1"/>
  <c r="AB278" i="17" s="1"/>
  <c r="AB279" i="17" s="1"/>
  <c r="AB280" i="17" s="1"/>
  <c r="AB281" i="17" s="1"/>
  <c r="AB282" i="17" s="1"/>
  <c r="AB283" i="17" s="1"/>
  <c r="AB284" i="17" s="1"/>
  <c r="AB285" i="17" s="1"/>
  <c r="AB286" i="17" s="1"/>
  <c r="AB287" i="17" s="1"/>
  <c r="AB288" i="17" s="1"/>
  <c r="AB289" i="17" s="1"/>
  <c r="AB290" i="17" s="1"/>
  <c r="AB291" i="17" s="1"/>
  <c r="AB292" i="17" s="1"/>
  <c r="AB293" i="17" s="1"/>
  <c r="AB294" i="17" s="1"/>
  <c r="AB295" i="17" s="1"/>
  <c r="AB296" i="17" s="1"/>
  <c r="AB297" i="17" s="1"/>
  <c r="AB298" i="17" s="1"/>
  <c r="AB299" i="17" s="1"/>
  <c r="AB300" i="17" s="1"/>
  <c r="AB301" i="17" s="1"/>
  <c r="AB302" i="17" s="1"/>
  <c r="AB303" i="17" s="1"/>
  <c r="AB304" i="17" s="1"/>
  <c r="AB305" i="17" s="1"/>
  <c r="AB306" i="17" s="1"/>
  <c r="AB307" i="17" s="1"/>
  <c r="AB308" i="17" s="1"/>
  <c r="AB309" i="17" s="1"/>
  <c r="AB310" i="17" s="1"/>
  <c r="AB311" i="17" s="1"/>
  <c r="AB312" i="17" s="1"/>
  <c r="AB313" i="17" s="1"/>
  <c r="AB314" i="17" s="1"/>
  <c r="AB315" i="17" s="1"/>
  <c r="AB316" i="17" s="1"/>
  <c r="AB317" i="17" s="1"/>
  <c r="AB318" i="17" s="1"/>
  <c r="AB319" i="17" s="1"/>
  <c r="AB320" i="17" s="1"/>
  <c r="AB321" i="17" s="1"/>
  <c r="AB322" i="17" s="1"/>
  <c r="AB323" i="17" s="1"/>
  <c r="AB324" i="17" s="1"/>
  <c r="AB325" i="17" s="1"/>
  <c r="AB326" i="17" s="1"/>
  <c r="AB327" i="17" s="1"/>
  <c r="AB328" i="17" s="1"/>
  <c r="AB329" i="17" s="1"/>
  <c r="AB330" i="17" s="1"/>
  <c r="AB331" i="17" s="1"/>
  <c r="AB332" i="17" s="1"/>
  <c r="AB333" i="17" s="1"/>
  <c r="AB334" i="17" s="1"/>
  <c r="AB335" i="17" s="1"/>
  <c r="AB336" i="17" s="1"/>
  <c r="AB337" i="17" s="1"/>
  <c r="AB338" i="17" s="1"/>
  <c r="AB339" i="17" s="1"/>
  <c r="AB340" i="17" s="1"/>
  <c r="AB341" i="17" s="1"/>
  <c r="AB342" i="17" s="1"/>
  <c r="AB343" i="17" s="1"/>
  <c r="AB344" i="17" s="1"/>
  <c r="AB345" i="17" s="1"/>
  <c r="AB346" i="17" s="1"/>
  <c r="AB347" i="17" s="1"/>
  <c r="AB348" i="17" s="1"/>
  <c r="AB349" i="17" s="1"/>
  <c r="AB350" i="17" s="1"/>
  <c r="AB351" i="17" s="1"/>
  <c r="AB352" i="17" s="1"/>
  <c r="AB353" i="17" s="1"/>
  <c r="AB354" i="17" s="1"/>
  <c r="AB355" i="17" s="1"/>
  <c r="AB356" i="17" s="1"/>
  <c r="AB357" i="17" s="1"/>
  <c r="AB358" i="17" s="1"/>
  <c r="AB359" i="17" s="1"/>
  <c r="AB360" i="17" s="1"/>
  <c r="AB361" i="17" s="1"/>
  <c r="AB362" i="17" s="1"/>
  <c r="AB363" i="17" s="1"/>
  <c r="AB364" i="17" s="1"/>
  <c r="AB365" i="17" s="1"/>
  <c r="AB366" i="17" s="1"/>
  <c r="AB367" i="17" s="1"/>
  <c r="AB368" i="17" s="1"/>
  <c r="AB369" i="17" s="1"/>
  <c r="AB370" i="17" s="1"/>
  <c r="AB371" i="17" s="1"/>
  <c r="AB372" i="17" s="1"/>
  <c r="AB373" i="17" s="1"/>
  <c r="AB374" i="17" s="1"/>
  <c r="AB375" i="17" s="1"/>
  <c r="AB376" i="17" s="1"/>
  <c r="AB377" i="17" s="1"/>
  <c r="AB378" i="17" s="1"/>
  <c r="AB379" i="17" s="1"/>
  <c r="AB380" i="17" s="1"/>
  <c r="AB381" i="17" s="1"/>
  <c r="AB382" i="17" s="1"/>
  <c r="AB383" i="17" s="1"/>
  <c r="AB384" i="17" s="1"/>
  <c r="AB385" i="17" s="1"/>
  <c r="AB386" i="17" s="1"/>
  <c r="AB387" i="17" s="1"/>
  <c r="AB388" i="17" s="1"/>
  <c r="AB389" i="17" s="1"/>
  <c r="AB390" i="17" s="1"/>
  <c r="AB391" i="17" s="1"/>
  <c r="AB392" i="17" s="1"/>
  <c r="AB393" i="17" s="1"/>
  <c r="AB394" i="17" s="1"/>
  <c r="AB395" i="17" s="1"/>
  <c r="AB396" i="17" s="1"/>
  <c r="AB397" i="17" s="1"/>
  <c r="AB398" i="17" s="1"/>
  <c r="AB399" i="17" s="1"/>
  <c r="AB400" i="17" s="1"/>
  <c r="AB401" i="17" s="1"/>
  <c r="AB402" i="17" s="1"/>
  <c r="AB403" i="17" s="1"/>
  <c r="AB404" i="17" s="1"/>
  <c r="AB405" i="17" s="1"/>
  <c r="AB406" i="17" s="1"/>
  <c r="AB407" i="17" s="1"/>
  <c r="AB408" i="17" s="1"/>
  <c r="AB409" i="17" s="1"/>
  <c r="AB410" i="17" s="1"/>
  <c r="AB411" i="17" s="1"/>
  <c r="AB412" i="17" s="1"/>
  <c r="AB413" i="17" s="1"/>
  <c r="AB414" i="17" s="1"/>
  <c r="AB415" i="17" s="1"/>
  <c r="AB416" i="17" s="1"/>
  <c r="AB417" i="17" s="1"/>
  <c r="AB418" i="17" s="1"/>
  <c r="AB419" i="17" s="1"/>
  <c r="AB420" i="17" s="1"/>
  <c r="AB421" i="17" s="1"/>
  <c r="AB422" i="17" s="1"/>
  <c r="AB423" i="17" s="1"/>
  <c r="AB424" i="17" s="1"/>
  <c r="AB425" i="17" s="1"/>
  <c r="AB426" i="17" s="1"/>
  <c r="AB427" i="17" s="1"/>
  <c r="AB428" i="17" s="1"/>
  <c r="AB429" i="17" s="1"/>
  <c r="AB430" i="17" s="1"/>
  <c r="AB431" i="17" s="1"/>
  <c r="AB432" i="17" s="1"/>
  <c r="AB433" i="17" s="1"/>
  <c r="AB434" i="17" s="1"/>
  <c r="AB435" i="17" s="1"/>
  <c r="AB436" i="17" s="1"/>
  <c r="AB437" i="17" s="1"/>
  <c r="AB438" i="17" s="1"/>
  <c r="AB439" i="17" s="1"/>
  <c r="AB440" i="17" s="1"/>
  <c r="AB441" i="17" s="1"/>
  <c r="AB442" i="17" s="1"/>
  <c r="AB443" i="17" s="1"/>
  <c r="AB444" i="17" s="1"/>
  <c r="AB445" i="17" s="1"/>
  <c r="AB446" i="17" s="1"/>
  <c r="AB447" i="17" s="1"/>
  <c r="AB448" i="17" s="1"/>
  <c r="AB449" i="17" s="1"/>
  <c r="AB450" i="17" s="1"/>
  <c r="AB451" i="17" s="1"/>
  <c r="AB452" i="17" s="1"/>
  <c r="AB453" i="17" s="1"/>
  <c r="AB454" i="17" s="1"/>
  <c r="AB455" i="17" s="1"/>
  <c r="AB456" i="17" s="1"/>
  <c r="AB457" i="17" s="1"/>
  <c r="AB458" i="17" s="1"/>
  <c r="AB459" i="17" s="1"/>
  <c r="AB460" i="17" s="1"/>
  <c r="AB461" i="17" s="1"/>
  <c r="AB462" i="17" s="1"/>
  <c r="AB463" i="17" s="1"/>
  <c r="AB464" i="17" s="1"/>
  <c r="AB465" i="17" s="1"/>
  <c r="AB466" i="17" s="1"/>
  <c r="AB467" i="17" s="1"/>
  <c r="AB468" i="17" s="1"/>
  <c r="AB469" i="17" s="1"/>
  <c r="AB470" i="17" s="1"/>
  <c r="AB471" i="17" s="1"/>
  <c r="AB472" i="17" s="1"/>
  <c r="AB473" i="17" s="1"/>
  <c r="AB474" i="17" s="1"/>
  <c r="AB475" i="17" s="1"/>
  <c r="AB476" i="17" s="1"/>
  <c r="AB477" i="17" s="1"/>
  <c r="AB478" i="17" s="1"/>
  <c r="AB479" i="17" s="1"/>
  <c r="AB480" i="17" s="1"/>
  <c r="AB481" i="17" s="1"/>
  <c r="AB482" i="17" s="1"/>
  <c r="AB483" i="17" s="1"/>
  <c r="AB484" i="17" s="1"/>
  <c r="AB485" i="17" s="1"/>
  <c r="AB486" i="17" s="1"/>
  <c r="AB487" i="17" s="1"/>
  <c r="AB488" i="17" s="1"/>
  <c r="AB489" i="17" s="1"/>
  <c r="AB490" i="17" s="1"/>
  <c r="AB491" i="17" s="1"/>
  <c r="AB492" i="17" s="1"/>
  <c r="AB493" i="17" s="1"/>
  <c r="AB494" i="17" s="1"/>
  <c r="AB495" i="17" s="1"/>
  <c r="AB496" i="17" s="1"/>
  <c r="AB497" i="17" s="1"/>
  <c r="AB498" i="17" s="1"/>
  <c r="AB499" i="17" s="1"/>
  <c r="AB500" i="17" s="1"/>
  <c r="AB501" i="17" s="1"/>
  <c r="AB502" i="17" s="1"/>
  <c r="AB503" i="17" s="1"/>
  <c r="AB504" i="17" s="1"/>
  <c r="AB505" i="17" s="1"/>
  <c r="AB506" i="17" s="1"/>
  <c r="AB507" i="17" s="1"/>
  <c r="AB508" i="17" s="1"/>
  <c r="AB509" i="17" s="1"/>
  <c r="AB510" i="17" s="1"/>
  <c r="AB511" i="17" s="1"/>
  <c r="AB512" i="17" s="1"/>
  <c r="AB513" i="17" s="1"/>
  <c r="AB514" i="17" s="1"/>
  <c r="AB515" i="17" s="1"/>
  <c r="AB516" i="17" s="1"/>
  <c r="AB517" i="17" s="1"/>
  <c r="AB518" i="17" s="1"/>
  <c r="AB519" i="17" s="1"/>
  <c r="AB520" i="17" s="1"/>
  <c r="AB521" i="17" s="1"/>
  <c r="AB522" i="17" s="1"/>
  <c r="AB523" i="17" s="1"/>
  <c r="AB524" i="17" s="1"/>
  <c r="AB525" i="17" s="1"/>
  <c r="AB526" i="17" s="1"/>
  <c r="AB527" i="17" s="1"/>
  <c r="AB528" i="17" s="1"/>
  <c r="AB529" i="17" s="1"/>
  <c r="AB530" i="17" s="1"/>
  <c r="AB531" i="17" s="1"/>
  <c r="AB532" i="17" s="1"/>
  <c r="AB533" i="17" s="1"/>
  <c r="AB534" i="17" s="1"/>
  <c r="AB535" i="17" s="1"/>
  <c r="AB536" i="17" s="1"/>
  <c r="AB537" i="17" s="1"/>
  <c r="AB538" i="17" s="1"/>
  <c r="AB539" i="17" s="1"/>
  <c r="AB540" i="17" s="1"/>
  <c r="AB541" i="17" s="1"/>
  <c r="AB542" i="17" s="1"/>
  <c r="AB543" i="17" s="1"/>
  <c r="AB544" i="17" s="1"/>
  <c r="AB545" i="17" s="1"/>
  <c r="AB546" i="17" s="1"/>
  <c r="AB547" i="17" s="1"/>
  <c r="AB548" i="17" s="1"/>
  <c r="AB549" i="17" s="1"/>
  <c r="AB550" i="17" s="1"/>
  <c r="AB551" i="17" s="1"/>
  <c r="AB552" i="17" s="1"/>
  <c r="AB553" i="17" s="1"/>
  <c r="AB554" i="17" s="1"/>
  <c r="AB555" i="17" s="1"/>
  <c r="AB556" i="17" s="1"/>
  <c r="AB557" i="17" s="1"/>
  <c r="AB558" i="17" s="1"/>
  <c r="AB559" i="17" s="1"/>
  <c r="AB560" i="17" s="1"/>
  <c r="AB561" i="17" s="1"/>
  <c r="AB562" i="17" s="1"/>
  <c r="AB563" i="17" s="1"/>
  <c r="AB564" i="17" s="1"/>
  <c r="AB565" i="17" s="1"/>
  <c r="AB566" i="17" s="1"/>
  <c r="AB567" i="17" s="1"/>
  <c r="AB568" i="17" s="1"/>
  <c r="AB569" i="17" s="1"/>
  <c r="AB570" i="17" s="1"/>
  <c r="AB571" i="17" s="1"/>
  <c r="AB572" i="17" s="1"/>
  <c r="AB573" i="17" s="1"/>
  <c r="AB574" i="17" s="1"/>
  <c r="AB575" i="17" s="1"/>
  <c r="AB576" i="17" s="1"/>
  <c r="AB577" i="17" s="1"/>
  <c r="AB578" i="17" s="1"/>
  <c r="AB579" i="17" s="1"/>
  <c r="AB580" i="17" s="1"/>
  <c r="AB581" i="17" s="1"/>
  <c r="AB582" i="17" s="1"/>
  <c r="AB583" i="17" s="1"/>
  <c r="AB584" i="17" s="1"/>
  <c r="AB585" i="17" s="1"/>
  <c r="AB586" i="17" s="1"/>
  <c r="AB587" i="17" s="1"/>
  <c r="AB588" i="17" s="1"/>
  <c r="AB589" i="17" s="1"/>
  <c r="AB590" i="17" s="1"/>
  <c r="AB591" i="17" s="1"/>
  <c r="AB592" i="17" s="1"/>
  <c r="AB593" i="17" s="1"/>
  <c r="AB594" i="17" s="1"/>
  <c r="AB595" i="17" s="1"/>
  <c r="AB596" i="17" s="1"/>
  <c r="AB597" i="17" s="1"/>
  <c r="AB598" i="17" s="1"/>
  <c r="AB599" i="17" s="1"/>
  <c r="AB600" i="17" s="1"/>
  <c r="AB601" i="17" s="1"/>
  <c r="AB602" i="17" s="1"/>
  <c r="AB603" i="17" s="1"/>
  <c r="AB604" i="17" s="1"/>
  <c r="AB605" i="17" s="1"/>
  <c r="AB606" i="17" s="1"/>
  <c r="AB607" i="17" s="1"/>
  <c r="AB608" i="17" s="1"/>
  <c r="AB609" i="17" s="1"/>
  <c r="AB610" i="17" s="1"/>
  <c r="AB611" i="17" s="1"/>
  <c r="AB612" i="17" s="1"/>
  <c r="AB613" i="17" s="1"/>
  <c r="AB614" i="17" s="1"/>
  <c r="AB615" i="17" s="1"/>
  <c r="AB616" i="17" s="1"/>
  <c r="AB617" i="17" s="1"/>
  <c r="AB618" i="17" s="1"/>
  <c r="AB619" i="17" s="1"/>
  <c r="AB620" i="17" s="1"/>
  <c r="AB621" i="17" s="1"/>
  <c r="AB622" i="17" s="1"/>
  <c r="AB623" i="17" s="1"/>
  <c r="AB624" i="17" s="1"/>
  <c r="AB625" i="17" s="1"/>
  <c r="AB626" i="17" s="1"/>
  <c r="AB627" i="17" s="1"/>
  <c r="AB628" i="17" s="1"/>
  <c r="AB629" i="17" s="1"/>
  <c r="AB630" i="17" s="1"/>
  <c r="AB631" i="17" s="1"/>
  <c r="AB632" i="17" s="1"/>
  <c r="AB633" i="17" s="1"/>
  <c r="AB634" i="17" s="1"/>
  <c r="AB635" i="17" s="1"/>
  <c r="AB636" i="17" s="1"/>
  <c r="AB637" i="17" s="1"/>
  <c r="AB638" i="17" s="1"/>
  <c r="AB639" i="17" s="1"/>
  <c r="AB640" i="17" s="1"/>
  <c r="AB641" i="17" s="1"/>
  <c r="AB642" i="17" s="1"/>
  <c r="AB643" i="17" s="1"/>
  <c r="AB644" i="17" s="1"/>
  <c r="AB645" i="17" s="1"/>
  <c r="AB646" i="17" s="1"/>
  <c r="AB647" i="17" s="1"/>
  <c r="AB648" i="17" s="1"/>
  <c r="AB649" i="17" s="1"/>
  <c r="AB650" i="17" s="1"/>
  <c r="AB651" i="17" s="1"/>
  <c r="AB652" i="17" s="1"/>
  <c r="AB653" i="17" s="1"/>
  <c r="AB654" i="17" s="1"/>
  <c r="AB655" i="17" s="1"/>
  <c r="AB656" i="17" s="1"/>
  <c r="AB657" i="17" s="1"/>
  <c r="AB658" i="17" s="1"/>
  <c r="AB659" i="17" s="1"/>
  <c r="AB660" i="17" s="1"/>
  <c r="AB661" i="17" s="1"/>
  <c r="AB662" i="17" s="1"/>
  <c r="AB663" i="17" s="1"/>
  <c r="AB664" i="17" s="1"/>
  <c r="AB665" i="17" s="1"/>
  <c r="AB666" i="17" s="1"/>
  <c r="AB667" i="17" s="1"/>
  <c r="AB668" i="17" s="1"/>
  <c r="AB669" i="17" s="1"/>
  <c r="AB670" i="17" s="1"/>
  <c r="AB671" i="17" s="1"/>
  <c r="AB672" i="17" s="1"/>
  <c r="AB673" i="17" s="1"/>
  <c r="AB674" i="17" s="1"/>
  <c r="AB675" i="17" s="1"/>
  <c r="AB676" i="17" s="1"/>
  <c r="AB677" i="17" s="1"/>
  <c r="AB678" i="17" s="1"/>
  <c r="AB679" i="17" s="1"/>
  <c r="AB680" i="17" s="1"/>
  <c r="AB681" i="17" s="1"/>
  <c r="AB682" i="17" s="1"/>
  <c r="AB683" i="17" s="1"/>
  <c r="AB684" i="17" s="1"/>
  <c r="AB685" i="17" s="1"/>
  <c r="AB686" i="17" s="1"/>
  <c r="AB687" i="17" s="1"/>
  <c r="AB688" i="17" s="1"/>
  <c r="AB689" i="17" s="1"/>
  <c r="AB690" i="17" s="1"/>
  <c r="AB691" i="17" s="1"/>
  <c r="AB692" i="17" s="1"/>
  <c r="AB693" i="17" s="1"/>
  <c r="AB694" i="17" s="1"/>
  <c r="AB695" i="17" s="1"/>
  <c r="AB696" i="17" s="1"/>
  <c r="AB697" i="17" s="1"/>
  <c r="AB698" i="17" s="1"/>
  <c r="AB699" i="17" s="1"/>
  <c r="AB700" i="17" s="1"/>
  <c r="AB701" i="17" s="1"/>
  <c r="AB702" i="17" s="1"/>
  <c r="AB703" i="17" s="1"/>
  <c r="AB704" i="17" s="1"/>
  <c r="AB705" i="17" s="1"/>
  <c r="AB706" i="17" s="1"/>
  <c r="AB707" i="17" s="1"/>
  <c r="AB708" i="17" s="1"/>
  <c r="AB709" i="17" s="1"/>
  <c r="AB710" i="17" s="1"/>
  <c r="AB711" i="17" s="1"/>
  <c r="AB712" i="17" s="1"/>
  <c r="AB713" i="17" s="1"/>
  <c r="AA3" i="17"/>
  <c r="J501" i="17" l="1"/>
  <c r="J502" i="17"/>
  <c r="J503" i="17"/>
  <c r="J504" i="17"/>
  <c r="J505" i="17"/>
  <c r="J506" i="17"/>
  <c r="J507" i="17"/>
  <c r="J508" i="17"/>
  <c r="J509" i="17"/>
  <c r="AB714" i="17"/>
  <c r="AB715" i="17" s="1"/>
  <c r="AB716" i="17" s="1"/>
  <c r="AB717" i="17" s="1"/>
  <c r="O5" i="17"/>
  <c r="M5" i="17"/>
  <c r="C9" i="17" s="1"/>
  <c r="Q3" i="17"/>
  <c r="O3" i="17"/>
  <c r="O6" i="17"/>
  <c r="M4" i="17"/>
  <c r="K6" i="17"/>
  <c r="F6" i="17"/>
  <c r="F5" i="17"/>
  <c r="S8" i="11" l="1"/>
  <c r="F714" i="17"/>
  <c r="AC509" i="17"/>
  <c r="AD509" i="17"/>
  <c r="K509" i="17" s="1"/>
  <c r="O509" i="17" s="1"/>
  <c r="AD508" i="17"/>
  <c r="K508" i="17" s="1"/>
  <c r="O508" i="17" s="1"/>
  <c r="AC508" i="17"/>
  <c r="AD507" i="17"/>
  <c r="K507" i="17" s="1"/>
  <c r="O507" i="17" s="1"/>
  <c r="AC507" i="17"/>
  <c r="AD506" i="17"/>
  <c r="K506" i="17" s="1"/>
  <c r="O506" i="17" s="1"/>
  <c r="AC506" i="17"/>
  <c r="AD505" i="17"/>
  <c r="AC505" i="17"/>
  <c r="AD504" i="17"/>
  <c r="AC504" i="17"/>
  <c r="AC503" i="17"/>
  <c r="AD503" i="17"/>
  <c r="K503" i="17" s="1"/>
  <c r="O503" i="17" s="1"/>
  <c r="AD502" i="17"/>
  <c r="K502" i="17" s="1"/>
  <c r="O502" i="17" s="1"/>
  <c r="AC502" i="17"/>
  <c r="AC501" i="17"/>
  <c r="AD501" i="17"/>
  <c r="K501" i="17" s="1"/>
  <c r="O501" i="17" s="1"/>
  <c r="M509" i="17"/>
  <c r="P509" i="4"/>
  <c r="M508" i="17"/>
  <c r="P508" i="4"/>
  <c r="M507" i="17"/>
  <c r="P507" i="4"/>
  <c r="M506" i="17"/>
  <c r="P506" i="4"/>
  <c r="K505" i="17"/>
  <c r="O505" i="17" s="1"/>
  <c r="M505" i="17"/>
  <c r="P505" i="4"/>
  <c r="K504" i="17"/>
  <c r="O504" i="17" s="1"/>
  <c r="M504" i="17"/>
  <c r="P504" i="4"/>
  <c r="M503" i="17"/>
  <c r="P503" i="4"/>
  <c r="M502" i="17"/>
  <c r="P502" i="4"/>
  <c r="M501" i="17"/>
  <c r="P501" i="4"/>
  <c r="O506" i="4" l="1"/>
  <c r="BN506" i="4" s="1"/>
  <c r="O507" i="4"/>
  <c r="BN507" i="4" s="1"/>
  <c r="Q507" i="17"/>
  <c r="O504" i="4"/>
  <c r="BN504" i="4" s="1"/>
  <c r="Q506" i="17"/>
  <c r="O503" i="4"/>
  <c r="BN503" i="4" s="1"/>
  <c r="O509" i="4"/>
  <c r="BN509" i="4" s="1"/>
  <c r="O508" i="4"/>
  <c r="BN508" i="4" s="1"/>
  <c r="Q508" i="17" l="1"/>
  <c r="O502" i="4"/>
  <c r="BN502" i="4" s="1"/>
  <c r="Q502" i="17"/>
  <c r="Q509" i="17"/>
  <c r="Q501" i="17"/>
  <c r="O501" i="4"/>
  <c r="BN501" i="4" s="1"/>
  <c r="Q503" i="17"/>
  <c r="Q505" i="17"/>
  <c r="O505" i="4"/>
  <c r="BN505" i="4" s="1"/>
  <c r="Q504" i="17"/>
  <c r="DA713" i="4"/>
  <c r="CP713" i="4"/>
  <c r="CU713" i="4"/>
  <c r="CM713" i="4"/>
  <c r="CV713" i="4"/>
  <c r="CZ713" i="4"/>
  <c r="CO713" i="4"/>
  <c r="CS713" i="4"/>
  <c r="CW713" i="4"/>
  <c r="CX713" i="4"/>
  <c r="CX712" i="4" s="1"/>
  <c r="CN713" i="4"/>
  <c r="CY713" i="4"/>
  <c r="CT713" i="4"/>
  <c r="CT712" i="4" s="1"/>
  <c r="DB713" i="4"/>
  <c r="CR713" i="4"/>
  <c r="CL713" i="4"/>
  <c r="CQ713" i="4"/>
  <c r="CX711" i="4" l="1"/>
  <c r="CX710" i="4" s="1"/>
  <c r="CX709" i="4" s="1"/>
  <c r="CX708" i="4" s="1"/>
  <c r="CX707" i="4" s="1"/>
  <c r="CX706" i="4" s="1"/>
  <c r="CX705" i="4" s="1"/>
  <c r="CX704" i="4" s="1"/>
  <c r="CX703" i="4" s="1"/>
  <c r="CX702" i="4" s="1"/>
  <c r="CX701" i="4" s="1"/>
  <c r="CX700" i="4" s="1"/>
  <c r="CX699" i="4" s="1"/>
  <c r="CX698" i="4" s="1"/>
  <c r="CX697" i="4" s="1"/>
  <c r="CX696" i="4" s="1"/>
  <c r="CX695" i="4" s="1"/>
  <c r="CX694" i="4" s="1"/>
  <c r="CX693" i="4" s="1"/>
  <c r="CX692" i="4" s="1"/>
  <c r="CX691" i="4" s="1"/>
  <c r="CX690" i="4" s="1"/>
  <c r="CX689" i="4" s="1"/>
  <c r="CX688" i="4" s="1"/>
  <c r="CX687" i="4" s="1"/>
  <c r="CX686" i="4" s="1"/>
  <c r="CX685" i="4" s="1"/>
  <c r="CX684" i="4" s="1"/>
  <c r="CX683" i="4" s="1"/>
  <c r="CX682" i="4" s="1"/>
  <c r="CX681" i="4" s="1"/>
  <c r="CX680" i="4" s="1"/>
  <c r="CX679" i="4" s="1"/>
  <c r="CX678" i="4" s="1"/>
  <c r="CX677" i="4" s="1"/>
  <c r="CX676" i="4" s="1"/>
  <c r="CX675" i="4" s="1"/>
  <c r="CX674" i="4" s="1"/>
  <c r="CX673" i="4" s="1"/>
  <c r="CX672" i="4" s="1"/>
  <c r="CX671" i="4" s="1"/>
  <c r="CX670" i="4" s="1"/>
  <c r="CX669" i="4" s="1"/>
  <c r="CX668" i="4" s="1"/>
  <c r="CX667" i="4" s="1"/>
  <c r="CX666" i="4" s="1"/>
  <c r="CX665" i="4" s="1"/>
  <c r="CX664" i="4" s="1"/>
  <c r="CX663" i="4" s="1"/>
  <c r="CX662" i="4" s="1"/>
  <c r="CX661" i="4" s="1"/>
  <c r="CX660" i="4" s="1"/>
  <c r="CX659" i="4" s="1"/>
  <c r="CX658" i="4" s="1"/>
  <c r="CX657" i="4" s="1"/>
  <c r="CX656" i="4" s="1"/>
  <c r="CX655" i="4" s="1"/>
  <c r="CX654" i="4" s="1"/>
  <c r="CX653" i="4" s="1"/>
  <c r="CX652" i="4" s="1"/>
  <c r="CX651" i="4" s="1"/>
  <c r="CX650" i="4" s="1"/>
  <c r="CX649" i="4" s="1"/>
  <c r="CX648" i="4" s="1"/>
  <c r="CX647" i="4" s="1"/>
  <c r="CX646" i="4" s="1"/>
  <c r="CX645" i="4" s="1"/>
  <c r="CX644" i="4" s="1"/>
  <c r="CX643" i="4" s="1"/>
  <c r="CX642" i="4" s="1"/>
  <c r="CX641" i="4" s="1"/>
  <c r="CX640" i="4" s="1"/>
  <c r="CX639" i="4" s="1"/>
  <c r="CX638" i="4" s="1"/>
  <c r="CX637" i="4" s="1"/>
  <c r="CX636" i="4" s="1"/>
  <c r="CX635" i="4" s="1"/>
  <c r="CX634" i="4" s="1"/>
  <c r="CX633" i="4" s="1"/>
  <c r="CX632" i="4" s="1"/>
  <c r="CX631" i="4" s="1"/>
  <c r="CX630" i="4" s="1"/>
  <c r="CX629" i="4" s="1"/>
  <c r="CX628" i="4" s="1"/>
  <c r="CX627" i="4" s="1"/>
  <c r="CX626" i="4" s="1"/>
  <c r="CX625" i="4" s="1"/>
  <c r="CX624" i="4" s="1"/>
  <c r="CX623" i="4" s="1"/>
  <c r="CX622" i="4" s="1"/>
  <c r="CX621" i="4" s="1"/>
  <c r="CX620" i="4" s="1"/>
  <c r="CX619" i="4" s="1"/>
  <c r="CX618" i="4" s="1"/>
  <c r="CX617" i="4" s="1"/>
  <c r="CX616" i="4" s="1"/>
  <c r="CX615" i="4" s="1"/>
  <c r="CX614" i="4" s="1"/>
  <c r="CX613" i="4" s="1"/>
  <c r="CX612" i="4" s="1"/>
  <c r="CX611" i="4" s="1"/>
  <c r="CX610" i="4" s="1"/>
  <c r="CX609" i="4" s="1"/>
  <c r="CX608" i="4" s="1"/>
  <c r="CX607" i="4" s="1"/>
  <c r="CX606" i="4" s="1"/>
  <c r="CX605" i="4" s="1"/>
  <c r="CX604" i="4" s="1"/>
  <c r="CX603" i="4" s="1"/>
  <c r="CX602" i="4" s="1"/>
  <c r="CX601" i="4" s="1"/>
  <c r="CX600" i="4" s="1"/>
  <c r="CX599" i="4" s="1"/>
  <c r="CX598" i="4" s="1"/>
  <c r="CX597" i="4" s="1"/>
  <c r="CX596" i="4" s="1"/>
  <c r="CX595" i="4" s="1"/>
  <c r="CX594" i="4" s="1"/>
  <c r="CX593" i="4" s="1"/>
  <c r="CX592" i="4" s="1"/>
  <c r="CX591" i="4" s="1"/>
  <c r="CX590" i="4" s="1"/>
  <c r="CX589" i="4" s="1"/>
  <c r="CX588" i="4" s="1"/>
  <c r="CX587" i="4" s="1"/>
  <c r="CX586" i="4" s="1"/>
  <c r="CX585" i="4" s="1"/>
  <c r="CX584" i="4" s="1"/>
  <c r="CX583" i="4" s="1"/>
  <c r="CX582" i="4" s="1"/>
  <c r="CX581" i="4" s="1"/>
  <c r="CX580" i="4" s="1"/>
  <c r="CX579" i="4" s="1"/>
  <c r="CX578" i="4" s="1"/>
  <c r="CX577" i="4" s="1"/>
  <c r="CX576" i="4" s="1"/>
  <c r="CX575" i="4" s="1"/>
  <c r="CX574" i="4" s="1"/>
  <c r="CX573" i="4" s="1"/>
  <c r="CX572" i="4" s="1"/>
  <c r="CX571" i="4" s="1"/>
  <c r="CX570" i="4" s="1"/>
  <c r="CX569" i="4" s="1"/>
  <c r="CX568" i="4" s="1"/>
  <c r="CX567" i="4" s="1"/>
  <c r="CX566" i="4" s="1"/>
  <c r="CX565" i="4" s="1"/>
  <c r="CX564" i="4" s="1"/>
  <c r="CX563" i="4" s="1"/>
  <c r="CX562" i="4" s="1"/>
  <c r="CX561" i="4" s="1"/>
  <c r="CX560" i="4" s="1"/>
  <c r="CX559" i="4" s="1"/>
  <c r="CX558" i="4" s="1"/>
  <c r="CX557" i="4" s="1"/>
  <c r="CX556" i="4" s="1"/>
  <c r="CX555" i="4" s="1"/>
  <c r="CX554" i="4" s="1"/>
  <c r="CX553" i="4" s="1"/>
  <c r="CX552" i="4" s="1"/>
  <c r="CX551" i="4" s="1"/>
  <c r="CX550" i="4" s="1"/>
  <c r="CX549" i="4" s="1"/>
  <c r="CX548" i="4" s="1"/>
  <c r="CX547" i="4" s="1"/>
  <c r="CX546" i="4" s="1"/>
  <c r="CX545" i="4" s="1"/>
  <c r="CX544" i="4" s="1"/>
  <c r="CX543" i="4" s="1"/>
  <c r="CX542" i="4" s="1"/>
  <c r="CX541" i="4" s="1"/>
  <c r="CX540" i="4" s="1"/>
  <c r="CX539" i="4" s="1"/>
  <c r="CX538" i="4" s="1"/>
  <c r="CX537" i="4" s="1"/>
  <c r="CX536" i="4" s="1"/>
  <c r="CX535" i="4" s="1"/>
  <c r="CX534" i="4" s="1"/>
  <c r="CX533" i="4" s="1"/>
  <c r="CX532" i="4" s="1"/>
  <c r="CX531" i="4" s="1"/>
  <c r="CX530" i="4" s="1"/>
  <c r="CX529" i="4" s="1"/>
  <c r="CX528" i="4" s="1"/>
  <c r="CX527" i="4" s="1"/>
  <c r="CX526" i="4" s="1"/>
  <c r="CX525" i="4" s="1"/>
  <c r="CX524" i="4" s="1"/>
  <c r="CX523" i="4" s="1"/>
  <c r="CX522" i="4" s="1"/>
  <c r="CX521" i="4" s="1"/>
  <c r="CX520" i="4" s="1"/>
  <c r="CX519" i="4" s="1"/>
  <c r="CX518" i="4" s="1"/>
  <c r="CX517" i="4" s="1"/>
  <c r="CX516" i="4" s="1"/>
  <c r="CX515" i="4" s="1"/>
  <c r="CX514" i="4" s="1"/>
  <c r="CX513" i="4" s="1"/>
  <c r="CX512" i="4" s="1"/>
  <c r="CT711" i="4"/>
  <c r="CT710" i="4" s="1"/>
  <c r="CT709" i="4" s="1"/>
  <c r="CT708" i="4" s="1"/>
  <c r="CT707" i="4" s="1"/>
  <c r="CT706" i="4" s="1"/>
  <c r="CT705" i="4" s="1"/>
  <c r="CT704" i="4" s="1"/>
  <c r="CT703" i="4" s="1"/>
  <c r="CT702" i="4" s="1"/>
  <c r="CT701" i="4" s="1"/>
  <c r="CT700" i="4" s="1"/>
  <c r="CT699" i="4" s="1"/>
  <c r="CT698" i="4" s="1"/>
  <c r="CT697" i="4" s="1"/>
  <c r="CT696" i="4" s="1"/>
  <c r="CT695" i="4" s="1"/>
  <c r="CT694" i="4" s="1"/>
  <c r="CT693" i="4" s="1"/>
  <c r="CT692" i="4" s="1"/>
  <c r="CT691" i="4" s="1"/>
  <c r="CT690" i="4" s="1"/>
  <c r="CT689" i="4" s="1"/>
  <c r="CT688" i="4" s="1"/>
  <c r="CT687" i="4" s="1"/>
  <c r="CT686" i="4" s="1"/>
  <c r="CT685" i="4" s="1"/>
  <c r="CT684" i="4" s="1"/>
  <c r="CT683" i="4" s="1"/>
  <c r="CT682" i="4" s="1"/>
  <c r="CT681" i="4" s="1"/>
  <c r="CT680" i="4" s="1"/>
  <c r="CT679" i="4" s="1"/>
  <c r="CT678" i="4" s="1"/>
  <c r="CT677" i="4" s="1"/>
  <c r="CT676" i="4" s="1"/>
  <c r="CT675" i="4" s="1"/>
  <c r="CT674" i="4" s="1"/>
  <c r="CT673" i="4" s="1"/>
  <c r="CT672" i="4" s="1"/>
  <c r="CT671" i="4" s="1"/>
  <c r="CT670" i="4" s="1"/>
  <c r="CT669" i="4" s="1"/>
  <c r="CT668" i="4" s="1"/>
  <c r="CT667" i="4" s="1"/>
  <c r="CT666" i="4" s="1"/>
  <c r="CT665" i="4" s="1"/>
  <c r="CT664" i="4" s="1"/>
  <c r="CT663" i="4" s="1"/>
  <c r="CT662" i="4" s="1"/>
  <c r="CT661" i="4" s="1"/>
  <c r="CT660" i="4" s="1"/>
  <c r="CT659" i="4" s="1"/>
  <c r="CT658" i="4" s="1"/>
  <c r="CT657" i="4" s="1"/>
  <c r="CT656" i="4" s="1"/>
  <c r="CT655" i="4" s="1"/>
  <c r="CT654" i="4" s="1"/>
  <c r="CT653" i="4" s="1"/>
  <c r="CT652" i="4" s="1"/>
  <c r="CT651" i="4" s="1"/>
  <c r="CT650" i="4" s="1"/>
  <c r="CT649" i="4" s="1"/>
  <c r="CT648" i="4" s="1"/>
  <c r="CT647" i="4" s="1"/>
  <c r="CT646" i="4" s="1"/>
  <c r="CT645" i="4" s="1"/>
  <c r="CT644" i="4" s="1"/>
  <c r="CT643" i="4" s="1"/>
  <c r="CT642" i="4" s="1"/>
  <c r="CT641" i="4" s="1"/>
  <c r="CT640" i="4" s="1"/>
  <c r="CT639" i="4" s="1"/>
  <c r="CT638" i="4" s="1"/>
  <c r="CT637" i="4" s="1"/>
  <c r="CT636" i="4" s="1"/>
  <c r="CT635" i="4" s="1"/>
  <c r="CT634" i="4" s="1"/>
  <c r="CT633" i="4" s="1"/>
  <c r="CT632" i="4" s="1"/>
  <c r="CT631" i="4" s="1"/>
  <c r="CT630" i="4" s="1"/>
  <c r="CT629" i="4" s="1"/>
  <c r="CT628" i="4" s="1"/>
  <c r="CT627" i="4" s="1"/>
  <c r="CT626" i="4" s="1"/>
  <c r="CT625" i="4" s="1"/>
  <c r="CT624" i="4" s="1"/>
  <c r="CT623" i="4" s="1"/>
  <c r="CT622" i="4" s="1"/>
  <c r="CT621" i="4" s="1"/>
  <c r="CT620" i="4" s="1"/>
  <c r="CT619" i="4" s="1"/>
  <c r="CT618" i="4" s="1"/>
  <c r="CT617" i="4" s="1"/>
  <c r="CT616" i="4" s="1"/>
  <c r="CT615" i="4" s="1"/>
  <c r="CT614" i="4" s="1"/>
  <c r="CT613" i="4" s="1"/>
  <c r="CT612" i="4" s="1"/>
  <c r="CT611" i="4" s="1"/>
  <c r="CT610" i="4" s="1"/>
  <c r="CT609" i="4" s="1"/>
  <c r="CT608" i="4" s="1"/>
  <c r="CT607" i="4" s="1"/>
  <c r="CT606" i="4" s="1"/>
  <c r="CT605" i="4" s="1"/>
  <c r="CT604" i="4" s="1"/>
  <c r="CT603" i="4" s="1"/>
  <c r="CT602" i="4" s="1"/>
  <c r="CT601" i="4" s="1"/>
  <c r="CT600" i="4" s="1"/>
  <c r="CT599" i="4" s="1"/>
  <c r="CT598" i="4" s="1"/>
  <c r="CT597" i="4" s="1"/>
  <c r="CT596" i="4" s="1"/>
  <c r="CT595" i="4" s="1"/>
  <c r="CT594" i="4" s="1"/>
  <c r="CT593" i="4" s="1"/>
  <c r="CT592" i="4" s="1"/>
  <c r="CT591" i="4" s="1"/>
  <c r="CT590" i="4" s="1"/>
  <c r="CT589" i="4" s="1"/>
  <c r="CT588" i="4" s="1"/>
  <c r="CT587" i="4" s="1"/>
  <c r="CT586" i="4" s="1"/>
  <c r="CT585" i="4" s="1"/>
  <c r="CT584" i="4" s="1"/>
  <c r="CT583" i="4" s="1"/>
  <c r="CT582" i="4" s="1"/>
  <c r="CT581" i="4" s="1"/>
  <c r="CT580" i="4" s="1"/>
  <c r="CT579" i="4" s="1"/>
  <c r="CT578" i="4" s="1"/>
  <c r="CT577" i="4" s="1"/>
  <c r="CT576" i="4" s="1"/>
  <c r="CT575" i="4" s="1"/>
  <c r="CT574" i="4" s="1"/>
  <c r="CT573" i="4" s="1"/>
  <c r="CT572" i="4" s="1"/>
  <c r="CT571" i="4" s="1"/>
  <c r="CT570" i="4" s="1"/>
  <c r="CT569" i="4" s="1"/>
  <c r="CT568" i="4" s="1"/>
  <c r="CT567" i="4" s="1"/>
  <c r="CT566" i="4" s="1"/>
  <c r="CT565" i="4" s="1"/>
  <c r="CT564" i="4" s="1"/>
  <c r="CT563" i="4" s="1"/>
  <c r="CT562" i="4" s="1"/>
  <c r="CT561" i="4" s="1"/>
  <c r="CT560" i="4" s="1"/>
  <c r="CT559" i="4" s="1"/>
  <c r="CT558" i="4" s="1"/>
  <c r="CT557" i="4" s="1"/>
  <c r="CT556" i="4" s="1"/>
  <c r="CT555" i="4" s="1"/>
  <c r="CT554" i="4" s="1"/>
  <c r="CT553" i="4" s="1"/>
  <c r="CT552" i="4" s="1"/>
  <c r="CT551" i="4" s="1"/>
  <c r="CT550" i="4" s="1"/>
  <c r="CT549" i="4" s="1"/>
  <c r="CT548" i="4" s="1"/>
  <c r="CT547" i="4" s="1"/>
  <c r="CT546" i="4" s="1"/>
  <c r="CT545" i="4" s="1"/>
  <c r="CT544" i="4" s="1"/>
  <c r="CT543" i="4" s="1"/>
  <c r="CT542" i="4" s="1"/>
  <c r="CT541" i="4" s="1"/>
  <c r="CT540" i="4" s="1"/>
  <c r="CT539" i="4" s="1"/>
  <c r="CT538" i="4" s="1"/>
  <c r="CT537" i="4" s="1"/>
  <c r="CT536" i="4" s="1"/>
  <c r="CT535" i="4" s="1"/>
  <c r="CT534" i="4" s="1"/>
  <c r="CT533" i="4" s="1"/>
  <c r="CT532" i="4" s="1"/>
  <c r="CT531" i="4" s="1"/>
  <c r="CT530" i="4" s="1"/>
  <c r="CT529" i="4" s="1"/>
  <c r="CT528" i="4" s="1"/>
  <c r="CT527" i="4" s="1"/>
  <c r="CT526" i="4" s="1"/>
  <c r="CT525" i="4" s="1"/>
  <c r="CT524" i="4" s="1"/>
  <c r="CT523" i="4" s="1"/>
  <c r="CT522" i="4" s="1"/>
  <c r="CT521" i="4" s="1"/>
  <c r="CT520" i="4" s="1"/>
  <c r="CT519" i="4" s="1"/>
  <c r="CT518" i="4" s="1"/>
  <c r="CT517" i="4" s="1"/>
  <c r="CT516" i="4" s="1"/>
  <c r="CT515" i="4" s="1"/>
  <c r="CT514" i="4" s="1"/>
  <c r="CT513" i="4" s="1"/>
  <c r="CT512" i="4" s="1"/>
  <c r="CZ712" i="4"/>
  <c r="CZ711" i="4" s="1"/>
  <c r="CZ710" i="4" s="1"/>
  <c r="CZ709" i="4" s="1"/>
  <c r="CZ708" i="4" s="1"/>
  <c r="CZ707" i="4" s="1"/>
  <c r="CZ706" i="4" s="1"/>
  <c r="CZ705" i="4" s="1"/>
  <c r="CZ704" i="4" s="1"/>
  <c r="CZ703" i="4" s="1"/>
  <c r="CZ702" i="4" s="1"/>
  <c r="CZ701" i="4" s="1"/>
  <c r="CZ700" i="4" s="1"/>
  <c r="CZ699" i="4" s="1"/>
  <c r="CZ698" i="4" s="1"/>
  <c r="CZ697" i="4" s="1"/>
  <c r="CZ696" i="4" s="1"/>
  <c r="CZ695" i="4" s="1"/>
  <c r="CZ694" i="4" s="1"/>
  <c r="CZ693" i="4" s="1"/>
  <c r="CZ692" i="4" s="1"/>
  <c r="CZ691" i="4" s="1"/>
  <c r="CZ690" i="4" s="1"/>
  <c r="CZ689" i="4" s="1"/>
  <c r="CZ688" i="4" s="1"/>
  <c r="CZ687" i="4" s="1"/>
  <c r="CZ686" i="4" s="1"/>
  <c r="CZ685" i="4" s="1"/>
  <c r="CZ684" i="4" s="1"/>
  <c r="CZ683" i="4" s="1"/>
  <c r="CZ682" i="4" s="1"/>
  <c r="CZ681" i="4" s="1"/>
  <c r="CZ680" i="4" s="1"/>
  <c r="CZ679" i="4" s="1"/>
  <c r="CZ678" i="4" s="1"/>
  <c r="CZ677" i="4" s="1"/>
  <c r="CZ676" i="4" s="1"/>
  <c r="CZ675" i="4" s="1"/>
  <c r="CZ674" i="4" s="1"/>
  <c r="CZ673" i="4" s="1"/>
  <c r="CZ672" i="4" s="1"/>
  <c r="CZ671" i="4" s="1"/>
  <c r="CZ670" i="4" s="1"/>
  <c r="CZ669" i="4" s="1"/>
  <c r="CZ668" i="4" s="1"/>
  <c r="CZ667" i="4" s="1"/>
  <c r="CZ666" i="4" s="1"/>
  <c r="CZ665" i="4" s="1"/>
  <c r="CZ664" i="4" s="1"/>
  <c r="CZ663" i="4" s="1"/>
  <c r="CZ662" i="4" s="1"/>
  <c r="CZ661" i="4" s="1"/>
  <c r="CZ660" i="4" s="1"/>
  <c r="CZ659" i="4" s="1"/>
  <c r="CZ658" i="4" s="1"/>
  <c r="CZ657" i="4" s="1"/>
  <c r="CZ656" i="4" s="1"/>
  <c r="CZ655" i="4" s="1"/>
  <c r="CZ654" i="4" s="1"/>
  <c r="CZ653" i="4" s="1"/>
  <c r="CZ652" i="4" s="1"/>
  <c r="CZ651" i="4" s="1"/>
  <c r="CZ650" i="4" s="1"/>
  <c r="CZ649" i="4" s="1"/>
  <c r="CZ648" i="4" s="1"/>
  <c r="CZ647" i="4" s="1"/>
  <c r="CZ646" i="4" s="1"/>
  <c r="CZ645" i="4" s="1"/>
  <c r="CZ644" i="4" s="1"/>
  <c r="CZ643" i="4" s="1"/>
  <c r="CZ642" i="4" s="1"/>
  <c r="CZ641" i="4" s="1"/>
  <c r="CZ640" i="4" s="1"/>
  <c r="CZ639" i="4" s="1"/>
  <c r="CZ638" i="4" s="1"/>
  <c r="CZ637" i="4" s="1"/>
  <c r="CZ636" i="4" s="1"/>
  <c r="CZ635" i="4" s="1"/>
  <c r="CZ634" i="4" s="1"/>
  <c r="CZ633" i="4" s="1"/>
  <c r="CZ632" i="4" s="1"/>
  <c r="CZ631" i="4" s="1"/>
  <c r="CZ630" i="4" s="1"/>
  <c r="CZ629" i="4" s="1"/>
  <c r="CZ628" i="4" s="1"/>
  <c r="CZ627" i="4" s="1"/>
  <c r="CZ626" i="4" s="1"/>
  <c r="CZ625" i="4" s="1"/>
  <c r="CZ624" i="4" s="1"/>
  <c r="CZ623" i="4" s="1"/>
  <c r="CZ622" i="4" s="1"/>
  <c r="CZ621" i="4" s="1"/>
  <c r="CZ620" i="4" s="1"/>
  <c r="CZ619" i="4" s="1"/>
  <c r="CZ618" i="4" s="1"/>
  <c r="CZ617" i="4" s="1"/>
  <c r="CZ616" i="4" s="1"/>
  <c r="CZ615" i="4" s="1"/>
  <c r="CZ614" i="4" s="1"/>
  <c r="CZ613" i="4" s="1"/>
  <c r="CZ612" i="4" s="1"/>
  <c r="CZ611" i="4" s="1"/>
  <c r="CZ610" i="4" s="1"/>
  <c r="CZ609" i="4" s="1"/>
  <c r="CZ608" i="4" s="1"/>
  <c r="CZ607" i="4" s="1"/>
  <c r="CZ606" i="4" s="1"/>
  <c r="CZ605" i="4" s="1"/>
  <c r="CZ604" i="4" s="1"/>
  <c r="CZ603" i="4" s="1"/>
  <c r="CZ602" i="4" s="1"/>
  <c r="CZ601" i="4" s="1"/>
  <c r="CZ600" i="4" s="1"/>
  <c r="CZ599" i="4" s="1"/>
  <c r="CZ598" i="4" s="1"/>
  <c r="CZ597" i="4" s="1"/>
  <c r="CZ596" i="4" s="1"/>
  <c r="CZ595" i="4" s="1"/>
  <c r="CZ594" i="4" s="1"/>
  <c r="CZ593" i="4" s="1"/>
  <c r="CZ592" i="4" s="1"/>
  <c r="CZ591" i="4" s="1"/>
  <c r="CZ590" i="4" s="1"/>
  <c r="CZ589" i="4" s="1"/>
  <c r="CZ588" i="4" s="1"/>
  <c r="CZ587" i="4" s="1"/>
  <c r="CZ586" i="4" s="1"/>
  <c r="CZ585" i="4" s="1"/>
  <c r="CZ584" i="4" s="1"/>
  <c r="CZ583" i="4" s="1"/>
  <c r="CZ582" i="4" s="1"/>
  <c r="CZ581" i="4" s="1"/>
  <c r="CZ580" i="4" s="1"/>
  <c r="CZ579" i="4" s="1"/>
  <c r="CZ578" i="4" s="1"/>
  <c r="CZ577" i="4" s="1"/>
  <c r="CZ576" i="4" s="1"/>
  <c r="CZ575" i="4" s="1"/>
  <c r="CZ574" i="4" s="1"/>
  <c r="CZ573" i="4" s="1"/>
  <c r="CZ572" i="4" s="1"/>
  <c r="CZ571" i="4" s="1"/>
  <c r="CZ570" i="4" s="1"/>
  <c r="CZ569" i="4" s="1"/>
  <c r="CZ568" i="4" s="1"/>
  <c r="CZ567" i="4" s="1"/>
  <c r="CZ566" i="4" s="1"/>
  <c r="CZ565" i="4" s="1"/>
  <c r="CZ564" i="4" s="1"/>
  <c r="CZ563" i="4" s="1"/>
  <c r="CZ562" i="4" s="1"/>
  <c r="CZ561" i="4" s="1"/>
  <c r="CZ560" i="4" s="1"/>
  <c r="CZ559" i="4" s="1"/>
  <c r="CZ558" i="4" s="1"/>
  <c r="CZ557" i="4" s="1"/>
  <c r="CZ556" i="4" s="1"/>
  <c r="CZ555" i="4" s="1"/>
  <c r="CZ554" i="4" s="1"/>
  <c r="CZ553" i="4" s="1"/>
  <c r="CZ552" i="4" s="1"/>
  <c r="CZ551" i="4" s="1"/>
  <c r="CZ550" i="4" s="1"/>
  <c r="CZ549" i="4" s="1"/>
  <c r="CZ548" i="4" s="1"/>
  <c r="CZ547" i="4" s="1"/>
  <c r="CZ546" i="4" s="1"/>
  <c r="CZ545" i="4" s="1"/>
  <c r="CZ544" i="4" s="1"/>
  <c r="CZ543" i="4" s="1"/>
  <c r="CZ542" i="4" s="1"/>
  <c r="CZ541" i="4" s="1"/>
  <c r="CZ540" i="4" s="1"/>
  <c r="CZ539" i="4" s="1"/>
  <c r="CZ538" i="4" s="1"/>
  <c r="CZ537" i="4" s="1"/>
  <c r="CZ536" i="4" s="1"/>
  <c r="CZ535" i="4" s="1"/>
  <c r="CZ534" i="4" s="1"/>
  <c r="CZ533" i="4" s="1"/>
  <c r="CZ532" i="4" s="1"/>
  <c r="CZ531" i="4" s="1"/>
  <c r="CZ530" i="4" s="1"/>
  <c r="CZ529" i="4" s="1"/>
  <c r="CZ528" i="4" s="1"/>
  <c r="CZ527" i="4" s="1"/>
  <c r="CZ526" i="4" s="1"/>
  <c r="CZ525" i="4" s="1"/>
  <c r="CZ524" i="4" s="1"/>
  <c r="CZ523" i="4" s="1"/>
  <c r="CZ522" i="4" s="1"/>
  <c r="CZ521" i="4" s="1"/>
  <c r="CZ520" i="4" s="1"/>
  <c r="CZ519" i="4" s="1"/>
  <c r="CZ518" i="4" s="1"/>
  <c r="CZ517" i="4" s="1"/>
  <c r="CZ516" i="4" s="1"/>
  <c r="CZ515" i="4" s="1"/>
  <c r="CZ514" i="4" s="1"/>
  <c r="CZ513" i="4" s="1"/>
  <c r="CZ512" i="4" s="1"/>
  <c r="CV712" i="4"/>
  <c r="CV711" i="4" s="1"/>
  <c r="CV710" i="4" s="1"/>
  <c r="CV709" i="4" s="1"/>
  <c r="CV708" i="4" s="1"/>
  <c r="CV707" i="4" s="1"/>
  <c r="CV706" i="4" s="1"/>
  <c r="CV705" i="4" s="1"/>
  <c r="CV704" i="4" s="1"/>
  <c r="CV703" i="4" s="1"/>
  <c r="CV702" i="4" s="1"/>
  <c r="CV701" i="4" s="1"/>
  <c r="CV700" i="4" s="1"/>
  <c r="CV699" i="4" s="1"/>
  <c r="CV698" i="4" s="1"/>
  <c r="CV697" i="4" s="1"/>
  <c r="CV696" i="4" s="1"/>
  <c r="CV695" i="4" s="1"/>
  <c r="CV694" i="4" s="1"/>
  <c r="CV693" i="4" s="1"/>
  <c r="CV692" i="4" s="1"/>
  <c r="CV691" i="4" s="1"/>
  <c r="CV690" i="4" s="1"/>
  <c r="CV689" i="4" s="1"/>
  <c r="CV688" i="4" s="1"/>
  <c r="CV687" i="4" s="1"/>
  <c r="CV686" i="4" s="1"/>
  <c r="CV685" i="4" s="1"/>
  <c r="CV684" i="4" s="1"/>
  <c r="CV683" i="4" s="1"/>
  <c r="CV682" i="4" s="1"/>
  <c r="CV681" i="4" s="1"/>
  <c r="CV680" i="4" s="1"/>
  <c r="CV679" i="4" s="1"/>
  <c r="CV678" i="4" s="1"/>
  <c r="CV677" i="4" s="1"/>
  <c r="CV676" i="4" s="1"/>
  <c r="CV675" i="4" s="1"/>
  <c r="CV674" i="4" s="1"/>
  <c r="CV673" i="4" s="1"/>
  <c r="CV672" i="4" s="1"/>
  <c r="CV671" i="4" s="1"/>
  <c r="CV670" i="4" s="1"/>
  <c r="CV669" i="4" s="1"/>
  <c r="CV668" i="4" s="1"/>
  <c r="CV667" i="4" s="1"/>
  <c r="CV666" i="4" s="1"/>
  <c r="CV665" i="4" s="1"/>
  <c r="CV664" i="4" s="1"/>
  <c r="CV663" i="4" s="1"/>
  <c r="CV662" i="4" s="1"/>
  <c r="CV661" i="4" s="1"/>
  <c r="CV660" i="4" s="1"/>
  <c r="CV659" i="4" s="1"/>
  <c r="CV658" i="4" s="1"/>
  <c r="CV657" i="4" s="1"/>
  <c r="CV656" i="4" s="1"/>
  <c r="CV655" i="4" s="1"/>
  <c r="CV654" i="4" s="1"/>
  <c r="CV653" i="4" s="1"/>
  <c r="CV652" i="4" s="1"/>
  <c r="CV651" i="4" s="1"/>
  <c r="CV650" i="4" s="1"/>
  <c r="CV649" i="4" s="1"/>
  <c r="CV648" i="4" s="1"/>
  <c r="CV647" i="4" s="1"/>
  <c r="CV646" i="4" s="1"/>
  <c r="CV645" i="4" s="1"/>
  <c r="CV644" i="4" s="1"/>
  <c r="CV643" i="4" s="1"/>
  <c r="CV642" i="4" s="1"/>
  <c r="CV641" i="4" s="1"/>
  <c r="CV640" i="4" s="1"/>
  <c r="CV639" i="4" s="1"/>
  <c r="CV638" i="4" s="1"/>
  <c r="CV637" i="4" s="1"/>
  <c r="CV636" i="4" s="1"/>
  <c r="CV635" i="4" s="1"/>
  <c r="CV634" i="4" s="1"/>
  <c r="CV633" i="4" s="1"/>
  <c r="CV632" i="4" s="1"/>
  <c r="CV631" i="4" s="1"/>
  <c r="CV630" i="4" s="1"/>
  <c r="CV629" i="4" s="1"/>
  <c r="CV628" i="4" s="1"/>
  <c r="CV627" i="4" s="1"/>
  <c r="CV626" i="4" s="1"/>
  <c r="CV625" i="4" s="1"/>
  <c r="CV624" i="4" s="1"/>
  <c r="CV623" i="4" s="1"/>
  <c r="CV622" i="4" s="1"/>
  <c r="CV621" i="4" s="1"/>
  <c r="CV620" i="4" s="1"/>
  <c r="CV619" i="4" s="1"/>
  <c r="CV618" i="4" s="1"/>
  <c r="CV617" i="4" s="1"/>
  <c r="CV616" i="4" s="1"/>
  <c r="CV615" i="4" s="1"/>
  <c r="CV614" i="4" s="1"/>
  <c r="CV613" i="4" s="1"/>
  <c r="CV612" i="4" s="1"/>
  <c r="CV611" i="4" s="1"/>
  <c r="CV610" i="4" s="1"/>
  <c r="CV609" i="4" s="1"/>
  <c r="CV608" i="4" s="1"/>
  <c r="CV607" i="4" s="1"/>
  <c r="CV606" i="4" s="1"/>
  <c r="CV605" i="4" s="1"/>
  <c r="CV604" i="4" s="1"/>
  <c r="CV603" i="4" s="1"/>
  <c r="CV602" i="4" s="1"/>
  <c r="CV601" i="4" s="1"/>
  <c r="CV600" i="4" s="1"/>
  <c r="CV599" i="4" s="1"/>
  <c r="CV598" i="4" s="1"/>
  <c r="CV597" i="4" s="1"/>
  <c r="CV596" i="4" s="1"/>
  <c r="CV595" i="4" s="1"/>
  <c r="CV594" i="4" s="1"/>
  <c r="CV593" i="4" s="1"/>
  <c r="CV592" i="4" s="1"/>
  <c r="CV591" i="4" s="1"/>
  <c r="CV590" i="4" s="1"/>
  <c r="CV589" i="4" s="1"/>
  <c r="CV588" i="4" s="1"/>
  <c r="CV587" i="4" s="1"/>
  <c r="CV586" i="4" s="1"/>
  <c r="CV585" i="4" s="1"/>
  <c r="CV584" i="4" s="1"/>
  <c r="CV583" i="4" s="1"/>
  <c r="CV582" i="4" s="1"/>
  <c r="CV581" i="4" s="1"/>
  <c r="CV580" i="4" s="1"/>
  <c r="CV579" i="4" s="1"/>
  <c r="CV578" i="4" s="1"/>
  <c r="CV577" i="4" s="1"/>
  <c r="CV576" i="4" s="1"/>
  <c r="CV575" i="4" s="1"/>
  <c r="CV574" i="4" s="1"/>
  <c r="CV573" i="4" s="1"/>
  <c r="CV572" i="4" s="1"/>
  <c r="CV571" i="4" s="1"/>
  <c r="CV570" i="4" s="1"/>
  <c r="CV569" i="4" s="1"/>
  <c r="CV568" i="4" s="1"/>
  <c r="CV567" i="4" s="1"/>
  <c r="CV566" i="4" s="1"/>
  <c r="CV565" i="4" s="1"/>
  <c r="CV564" i="4" s="1"/>
  <c r="CV563" i="4" s="1"/>
  <c r="CV562" i="4" s="1"/>
  <c r="CV561" i="4" s="1"/>
  <c r="CV560" i="4" s="1"/>
  <c r="CV559" i="4" s="1"/>
  <c r="CV558" i="4" s="1"/>
  <c r="CV557" i="4" s="1"/>
  <c r="CV556" i="4" s="1"/>
  <c r="CV555" i="4" s="1"/>
  <c r="CV554" i="4" s="1"/>
  <c r="CV553" i="4" s="1"/>
  <c r="CV552" i="4" s="1"/>
  <c r="CV551" i="4" s="1"/>
  <c r="CV550" i="4" s="1"/>
  <c r="CV549" i="4" s="1"/>
  <c r="CV548" i="4" s="1"/>
  <c r="CV547" i="4" s="1"/>
  <c r="CV546" i="4" s="1"/>
  <c r="CV545" i="4" s="1"/>
  <c r="CV544" i="4" s="1"/>
  <c r="CV543" i="4" s="1"/>
  <c r="CV542" i="4" s="1"/>
  <c r="CV541" i="4" s="1"/>
  <c r="CV540" i="4" s="1"/>
  <c r="CV539" i="4" s="1"/>
  <c r="CV538" i="4" s="1"/>
  <c r="CV537" i="4" s="1"/>
  <c r="CV536" i="4" s="1"/>
  <c r="CV535" i="4" s="1"/>
  <c r="CV534" i="4" s="1"/>
  <c r="CV533" i="4" s="1"/>
  <c r="CV532" i="4" s="1"/>
  <c r="CV531" i="4" s="1"/>
  <c r="CV530" i="4" s="1"/>
  <c r="CV529" i="4" s="1"/>
  <c r="CV528" i="4" s="1"/>
  <c r="CV527" i="4" s="1"/>
  <c r="CV526" i="4" s="1"/>
  <c r="CV525" i="4" s="1"/>
  <c r="CV524" i="4" s="1"/>
  <c r="CV523" i="4" s="1"/>
  <c r="CV522" i="4" s="1"/>
  <c r="CV521" i="4" s="1"/>
  <c r="CV520" i="4" s="1"/>
  <c r="CV519" i="4" s="1"/>
  <c r="CV518" i="4" s="1"/>
  <c r="CV517" i="4" s="1"/>
  <c r="CV516" i="4" s="1"/>
  <c r="CV515" i="4" s="1"/>
  <c r="CV514" i="4" s="1"/>
  <c r="CV513" i="4" s="1"/>
  <c r="CV512" i="4" s="1"/>
  <c r="CY712" i="4"/>
  <c r="CY711" i="4" s="1"/>
  <c r="CY710" i="4" s="1"/>
  <c r="CY709" i="4" s="1"/>
  <c r="CY708" i="4" s="1"/>
  <c r="CY707" i="4" s="1"/>
  <c r="CY706" i="4" s="1"/>
  <c r="CY705" i="4" s="1"/>
  <c r="CY704" i="4" s="1"/>
  <c r="CY703" i="4" s="1"/>
  <c r="CY702" i="4" s="1"/>
  <c r="CY701" i="4" s="1"/>
  <c r="CY700" i="4" s="1"/>
  <c r="CY699" i="4" s="1"/>
  <c r="CY698" i="4" s="1"/>
  <c r="CY697" i="4" s="1"/>
  <c r="CY696" i="4" s="1"/>
  <c r="CY695" i="4" s="1"/>
  <c r="CY694" i="4" s="1"/>
  <c r="CY693" i="4" s="1"/>
  <c r="CY692" i="4" s="1"/>
  <c r="CY691" i="4" s="1"/>
  <c r="CY690" i="4" s="1"/>
  <c r="CY689" i="4" s="1"/>
  <c r="CY688" i="4" s="1"/>
  <c r="CY687" i="4" s="1"/>
  <c r="CY686" i="4" s="1"/>
  <c r="CY685" i="4" s="1"/>
  <c r="CY684" i="4" s="1"/>
  <c r="CY683" i="4" s="1"/>
  <c r="CY682" i="4" s="1"/>
  <c r="CY681" i="4" s="1"/>
  <c r="CY680" i="4" s="1"/>
  <c r="CY679" i="4" s="1"/>
  <c r="CY678" i="4" s="1"/>
  <c r="CY677" i="4" s="1"/>
  <c r="CY676" i="4" s="1"/>
  <c r="CY675" i="4" s="1"/>
  <c r="CY674" i="4" s="1"/>
  <c r="CY673" i="4" s="1"/>
  <c r="CY672" i="4" s="1"/>
  <c r="CY671" i="4" s="1"/>
  <c r="CY670" i="4" s="1"/>
  <c r="CY669" i="4" s="1"/>
  <c r="CY668" i="4" s="1"/>
  <c r="CY667" i="4" s="1"/>
  <c r="CY666" i="4" s="1"/>
  <c r="CY665" i="4" s="1"/>
  <c r="CY664" i="4" s="1"/>
  <c r="CY663" i="4" s="1"/>
  <c r="CY662" i="4" s="1"/>
  <c r="CY661" i="4" s="1"/>
  <c r="CY660" i="4" s="1"/>
  <c r="CY659" i="4" s="1"/>
  <c r="CY658" i="4" s="1"/>
  <c r="CY657" i="4" s="1"/>
  <c r="CY656" i="4" s="1"/>
  <c r="CY655" i="4" s="1"/>
  <c r="CY654" i="4" s="1"/>
  <c r="CY653" i="4" s="1"/>
  <c r="CY652" i="4" s="1"/>
  <c r="CY651" i="4" s="1"/>
  <c r="CY650" i="4" s="1"/>
  <c r="CY649" i="4" s="1"/>
  <c r="CY648" i="4" s="1"/>
  <c r="CY647" i="4" s="1"/>
  <c r="CY646" i="4" s="1"/>
  <c r="CY645" i="4" s="1"/>
  <c r="CY644" i="4" s="1"/>
  <c r="CY643" i="4" s="1"/>
  <c r="CY642" i="4" s="1"/>
  <c r="CY641" i="4" s="1"/>
  <c r="CY640" i="4" s="1"/>
  <c r="CY639" i="4" s="1"/>
  <c r="CY638" i="4" s="1"/>
  <c r="CY637" i="4" s="1"/>
  <c r="CY636" i="4" s="1"/>
  <c r="CY635" i="4" s="1"/>
  <c r="CY634" i="4" s="1"/>
  <c r="CY633" i="4" s="1"/>
  <c r="CY632" i="4" s="1"/>
  <c r="CY631" i="4" s="1"/>
  <c r="CY630" i="4" s="1"/>
  <c r="CY629" i="4" s="1"/>
  <c r="CY628" i="4" s="1"/>
  <c r="CY627" i="4" s="1"/>
  <c r="CY626" i="4" s="1"/>
  <c r="CY625" i="4" s="1"/>
  <c r="CY624" i="4" s="1"/>
  <c r="CY623" i="4" s="1"/>
  <c r="CY622" i="4" s="1"/>
  <c r="CY621" i="4" s="1"/>
  <c r="CY620" i="4" s="1"/>
  <c r="CY619" i="4" s="1"/>
  <c r="CY618" i="4" s="1"/>
  <c r="CY617" i="4" s="1"/>
  <c r="CY616" i="4" s="1"/>
  <c r="CY615" i="4" s="1"/>
  <c r="CY614" i="4" s="1"/>
  <c r="CY613" i="4" s="1"/>
  <c r="CY612" i="4" s="1"/>
  <c r="CY611" i="4" s="1"/>
  <c r="CY610" i="4" s="1"/>
  <c r="CY609" i="4" s="1"/>
  <c r="CY608" i="4" s="1"/>
  <c r="CY607" i="4" s="1"/>
  <c r="CY606" i="4" s="1"/>
  <c r="CY605" i="4" s="1"/>
  <c r="CY604" i="4" s="1"/>
  <c r="CY603" i="4" s="1"/>
  <c r="CY602" i="4" s="1"/>
  <c r="CY601" i="4" s="1"/>
  <c r="CY600" i="4" s="1"/>
  <c r="CY599" i="4" s="1"/>
  <c r="CY598" i="4" s="1"/>
  <c r="CY597" i="4" s="1"/>
  <c r="CY596" i="4" s="1"/>
  <c r="CY595" i="4" s="1"/>
  <c r="CY594" i="4" s="1"/>
  <c r="CY593" i="4" s="1"/>
  <c r="CY592" i="4" s="1"/>
  <c r="CY591" i="4" s="1"/>
  <c r="CY590" i="4" s="1"/>
  <c r="CY589" i="4" s="1"/>
  <c r="CY588" i="4" s="1"/>
  <c r="CY587" i="4" s="1"/>
  <c r="CY586" i="4" s="1"/>
  <c r="CY585" i="4" s="1"/>
  <c r="CY584" i="4" s="1"/>
  <c r="CY583" i="4" s="1"/>
  <c r="CY582" i="4" s="1"/>
  <c r="CY581" i="4" s="1"/>
  <c r="CY580" i="4" s="1"/>
  <c r="CY579" i="4" s="1"/>
  <c r="CY578" i="4" s="1"/>
  <c r="CY577" i="4" s="1"/>
  <c r="CY576" i="4" s="1"/>
  <c r="CY575" i="4" s="1"/>
  <c r="CY574" i="4" s="1"/>
  <c r="CY573" i="4" s="1"/>
  <c r="CY572" i="4" s="1"/>
  <c r="CY571" i="4" s="1"/>
  <c r="CY570" i="4" s="1"/>
  <c r="CY569" i="4" s="1"/>
  <c r="CY568" i="4" s="1"/>
  <c r="CY567" i="4" s="1"/>
  <c r="CY566" i="4" s="1"/>
  <c r="CY565" i="4" s="1"/>
  <c r="CY564" i="4" s="1"/>
  <c r="CY563" i="4" s="1"/>
  <c r="CY562" i="4" s="1"/>
  <c r="CY561" i="4" s="1"/>
  <c r="CY560" i="4" s="1"/>
  <c r="CY559" i="4" s="1"/>
  <c r="CY558" i="4" s="1"/>
  <c r="CY557" i="4" s="1"/>
  <c r="CY556" i="4" s="1"/>
  <c r="CY555" i="4" s="1"/>
  <c r="CY554" i="4" s="1"/>
  <c r="CY553" i="4" s="1"/>
  <c r="CY552" i="4" s="1"/>
  <c r="CY551" i="4" s="1"/>
  <c r="CY550" i="4" s="1"/>
  <c r="CY549" i="4" s="1"/>
  <c r="CY548" i="4" s="1"/>
  <c r="CY547" i="4" s="1"/>
  <c r="CY546" i="4" s="1"/>
  <c r="CY545" i="4" s="1"/>
  <c r="CY544" i="4" s="1"/>
  <c r="CY543" i="4" s="1"/>
  <c r="CY542" i="4" s="1"/>
  <c r="CY541" i="4" s="1"/>
  <c r="CY540" i="4" s="1"/>
  <c r="CY539" i="4" s="1"/>
  <c r="CY538" i="4" s="1"/>
  <c r="CY537" i="4" s="1"/>
  <c r="CY536" i="4" s="1"/>
  <c r="CY535" i="4" s="1"/>
  <c r="CY534" i="4" s="1"/>
  <c r="CY533" i="4" s="1"/>
  <c r="CY532" i="4" s="1"/>
  <c r="CY531" i="4" s="1"/>
  <c r="CY530" i="4" s="1"/>
  <c r="CY529" i="4" s="1"/>
  <c r="CY528" i="4" s="1"/>
  <c r="CY527" i="4" s="1"/>
  <c r="CY526" i="4" s="1"/>
  <c r="CY525" i="4" s="1"/>
  <c r="CY524" i="4" s="1"/>
  <c r="CY523" i="4" s="1"/>
  <c r="CY522" i="4" s="1"/>
  <c r="CY521" i="4" s="1"/>
  <c r="CY520" i="4" s="1"/>
  <c r="CY519" i="4" s="1"/>
  <c r="CY518" i="4" s="1"/>
  <c r="CY517" i="4" s="1"/>
  <c r="CY516" i="4" s="1"/>
  <c r="CY515" i="4" s="1"/>
  <c r="CY514" i="4" s="1"/>
  <c r="CY513" i="4" s="1"/>
  <c r="CY512" i="4" s="1"/>
  <c r="DB712" i="4"/>
  <c r="DB711" i="4" s="1"/>
  <c r="DB710" i="4" s="1"/>
  <c r="DB709" i="4" s="1"/>
  <c r="DB708" i="4" s="1"/>
  <c r="DB707" i="4" s="1"/>
  <c r="DB706" i="4" s="1"/>
  <c r="DB705" i="4" s="1"/>
  <c r="DB704" i="4" s="1"/>
  <c r="DB703" i="4" s="1"/>
  <c r="DB702" i="4" s="1"/>
  <c r="DB701" i="4" s="1"/>
  <c r="DB700" i="4" s="1"/>
  <c r="DB699" i="4" s="1"/>
  <c r="DB698" i="4" s="1"/>
  <c r="DB697" i="4" s="1"/>
  <c r="DB696" i="4" s="1"/>
  <c r="DB695" i="4" s="1"/>
  <c r="DB694" i="4" s="1"/>
  <c r="DB693" i="4" s="1"/>
  <c r="DB692" i="4" s="1"/>
  <c r="DB691" i="4" s="1"/>
  <c r="DB690" i="4" s="1"/>
  <c r="DB689" i="4" s="1"/>
  <c r="DB688" i="4" s="1"/>
  <c r="DB687" i="4" s="1"/>
  <c r="DB686" i="4" s="1"/>
  <c r="DB685" i="4" s="1"/>
  <c r="DB684" i="4" s="1"/>
  <c r="DB683" i="4" s="1"/>
  <c r="DB682" i="4" s="1"/>
  <c r="DB681" i="4" s="1"/>
  <c r="DB680" i="4" s="1"/>
  <c r="DB679" i="4" s="1"/>
  <c r="DB678" i="4" s="1"/>
  <c r="DB677" i="4" s="1"/>
  <c r="DB676" i="4" s="1"/>
  <c r="DB675" i="4" s="1"/>
  <c r="DB674" i="4" s="1"/>
  <c r="DB673" i="4" s="1"/>
  <c r="DB672" i="4" s="1"/>
  <c r="DB671" i="4" s="1"/>
  <c r="DB670" i="4" s="1"/>
  <c r="DB669" i="4" s="1"/>
  <c r="DB668" i="4" s="1"/>
  <c r="DB667" i="4" s="1"/>
  <c r="DB666" i="4" s="1"/>
  <c r="DB665" i="4" s="1"/>
  <c r="DB664" i="4" s="1"/>
  <c r="DB663" i="4" s="1"/>
  <c r="DB662" i="4" s="1"/>
  <c r="DB661" i="4" s="1"/>
  <c r="DB660" i="4" s="1"/>
  <c r="DB659" i="4" s="1"/>
  <c r="DB658" i="4" s="1"/>
  <c r="DB657" i="4" s="1"/>
  <c r="DB656" i="4" s="1"/>
  <c r="DB655" i="4" s="1"/>
  <c r="DB654" i="4" s="1"/>
  <c r="DB653" i="4" s="1"/>
  <c r="DB652" i="4" s="1"/>
  <c r="DB651" i="4" s="1"/>
  <c r="DB650" i="4" s="1"/>
  <c r="DB649" i="4" s="1"/>
  <c r="DB648" i="4" s="1"/>
  <c r="DB647" i="4" s="1"/>
  <c r="DB646" i="4" s="1"/>
  <c r="DB645" i="4" s="1"/>
  <c r="DB644" i="4" s="1"/>
  <c r="DB643" i="4" s="1"/>
  <c r="DB642" i="4" s="1"/>
  <c r="DB641" i="4" s="1"/>
  <c r="DB640" i="4" s="1"/>
  <c r="DB639" i="4" s="1"/>
  <c r="DB638" i="4" s="1"/>
  <c r="DB637" i="4" s="1"/>
  <c r="DB636" i="4" s="1"/>
  <c r="DB635" i="4" s="1"/>
  <c r="DB634" i="4" s="1"/>
  <c r="DB633" i="4" s="1"/>
  <c r="DB632" i="4" s="1"/>
  <c r="DB631" i="4" s="1"/>
  <c r="DB630" i="4" s="1"/>
  <c r="DB629" i="4" s="1"/>
  <c r="DB628" i="4" s="1"/>
  <c r="DB627" i="4" s="1"/>
  <c r="DB626" i="4" s="1"/>
  <c r="DB625" i="4" s="1"/>
  <c r="DB624" i="4" s="1"/>
  <c r="DB623" i="4" s="1"/>
  <c r="DB622" i="4" s="1"/>
  <c r="DB621" i="4" s="1"/>
  <c r="DB620" i="4" s="1"/>
  <c r="DB619" i="4" s="1"/>
  <c r="DB618" i="4" s="1"/>
  <c r="DB617" i="4" s="1"/>
  <c r="DB616" i="4" s="1"/>
  <c r="DB615" i="4" s="1"/>
  <c r="DB614" i="4" s="1"/>
  <c r="DB613" i="4" s="1"/>
  <c r="DB612" i="4" s="1"/>
  <c r="DB611" i="4" s="1"/>
  <c r="DB610" i="4" s="1"/>
  <c r="DB609" i="4" s="1"/>
  <c r="DB608" i="4" s="1"/>
  <c r="DB607" i="4" s="1"/>
  <c r="DB606" i="4" s="1"/>
  <c r="DB605" i="4" s="1"/>
  <c r="DB604" i="4" s="1"/>
  <c r="DB603" i="4" s="1"/>
  <c r="DB602" i="4" s="1"/>
  <c r="DB601" i="4" s="1"/>
  <c r="DB600" i="4" s="1"/>
  <c r="DB599" i="4" s="1"/>
  <c r="DB598" i="4" s="1"/>
  <c r="DB597" i="4" s="1"/>
  <c r="DB596" i="4" s="1"/>
  <c r="DB595" i="4" s="1"/>
  <c r="DB594" i="4" s="1"/>
  <c r="DB593" i="4" s="1"/>
  <c r="DB592" i="4" s="1"/>
  <c r="DB591" i="4" s="1"/>
  <c r="DB590" i="4" s="1"/>
  <c r="DB589" i="4" s="1"/>
  <c r="DB588" i="4" s="1"/>
  <c r="DB587" i="4" s="1"/>
  <c r="DB586" i="4" s="1"/>
  <c r="DB585" i="4" s="1"/>
  <c r="DB584" i="4" s="1"/>
  <c r="DB583" i="4" s="1"/>
  <c r="DB582" i="4" s="1"/>
  <c r="DB581" i="4" s="1"/>
  <c r="DB580" i="4" s="1"/>
  <c r="DB579" i="4" s="1"/>
  <c r="DB578" i="4" s="1"/>
  <c r="DB577" i="4" s="1"/>
  <c r="DB576" i="4" s="1"/>
  <c r="DB575" i="4" s="1"/>
  <c r="DB574" i="4" s="1"/>
  <c r="DB573" i="4" s="1"/>
  <c r="DB572" i="4" s="1"/>
  <c r="DB571" i="4" s="1"/>
  <c r="DB570" i="4" s="1"/>
  <c r="DB569" i="4" s="1"/>
  <c r="DB568" i="4" s="1"/>
  <c r="DB567" i="4" s="1"/>
  <c r="DB566" i="4" s="1"/>
  <c r="DB565" i="4" s="1"/>
  <c r="DB564" i="4" s="1"/>
  <c r="DB563" i="4" s="1"/>
  <c r="DB562" i="4" s="1"/>
  <c r="DB561" i="4" s="1"/>
  <c r="DB560" i="4" s="1"/>
  <c r="DB559" i="4" s="1"/>
  <c r="DB558" i="4" s="1"/>
  <c r="DB557" i="4" s="1"/>
  <c r="DB556" i="4" s="1"/>
  <c r="DB555" i="4" s="1"/>
  <c r="DB554" i="4" s="1"/>
  <c r="DB553" i="4" s="1"/>
  <c r="DB552" i="4" s="1"/>
  <c r="DB551" i="4" s="1"/>
  <c r="DB550" i="4" s="1"/>
  <c r="DB549" i="4" s="1"/>
  <c r="DB548" i="4" s="1"/>
  <c r="DB547" i="4" s="1"/>
  <c r="DB546" i="4" s="1"/>
  <c r="DB545" i="4" s="1"/>
  <c r="DB544" i="4" s="1"/>
  <c r="DB543" i="4" s="1"/>
  <c r="DB542" i="4" s="1"/>
  <c r="DB541" i="4" s="1"/>
  <c r="DB540" i="4" s="1"/>
  <c r="DB539" i="4" s="1"/>
  <c r="DB538" i="4" s="1"/>
  <c r="DB537" i="4" s="1"/>
  <c r="DB536" i="4" s="1"/>
  <c r="DB535" i="4" s="1"/>
  <c r="DB534" i="4" s="1"/>
  <c r="DB533" i="4" s="1"/>
  <c r="DB532" i="4" s="1"/>
  <c r="DB531" i="4" s="1"/>
  <c r="DB530" i="4" s="1"/>
  <c r="DB529" i="4" s="1"/>
  <c r="DB528" i="4" s="1"/>
  <c r="DB527" i="4" s="1"/>
  <c r="DB526" i="4" s="1"/>
  <c r="DB525" i="4" s="1"/>
  <c r="DB524" i="4" s="1"/>
  <c r="DB523" i="4" s="1"/>
  <c r="DB522" i="4" s="1"/>
  <c r="DB521" i="4" s="1"/>
  <c r="DB520" i="4" s="1"/>
  <c r="DB519" i="4" s="1"/>
  <c r="DB518" i="4" s="1"/>
  <c r="DB517" i="4" s="1"/>
  <c r="DB516" i="4" s="1"/>
  <c r="DB515" i="4" s="1"/>
  <c r="DB514" i="4" s="1"/>
  <c r="DB513" i="4" s="1"/>
  <c r="DB512" i="4" s="1"/>
  <c r="Q609" i="4"/>
  <c r="CN712" i="4"/>
  <c r="CN711" i="4" s="1"/>
  <c r="CN710" i="4" s="1"/>
  <c r="CN709" i="4" s="1"/>
  <c r="CN708" i="4" s="1"/>
  <c r="CN707" i="4" s="1"/>
  <c r="CN706" i="4" s="1"/>
  <c r="CN705" i="4" s="1"/>
  <c r="CN704" i="4" s="1"/>
  <c r="CN703" i="4" s="1"/>
  <c r="CN702" i="4" s="1"/>
  <c r="CN701" i="4" s="1"/>
  <c r="CN700" i="4" s="1"/>
  <c r="CN699" i="4" s="1"/>
  <c r="CN698" i="4" s="1"/>
  <c r="CN697" i="4" s="1"/>
  <c r="CN696" i="4" s="1"/>
  <c r="CN695" i="4" s="1"/>
  <c r="CN694" i="4" s="1"/>
  <c r="CN693" i="4" s="1"/>
  <c r="CN692" i="4" s="1"/>
  <c r="CN691" i="4" s="1"/>
  <c r="CN690" i="4" s="1"/>
  <c r="CN689" i="4" s="1"/>
  <c r="CN688" i="4" s="1"/>
  <c r="CN687" i="4" s="1"/>
  <c r="CN686" i="4" s="1"/>
  <c r="CN685" i="4" s="1"/>
  <c r="CN684" i="4" s="1"/>
  <c r="CN683" i="4" s="1"/>
  <c r="CN682" i="4" s="1"/>
  <c r="CN681" i="4" s="1"/>
  <c r="CN680" i="4" s="1"/>
  <c r="CN679" i="4" s="1"/>
  <c r="CN678" i="4" s="1"/>
  <c r="CN677" i="4" s="1"/>
  <c r="CN676" i="4" s="1"/>
  <c r="CN675" i="4" s="1"/>
  <c r="CN674" i="4" s="1"/>
  <c r="CN673" i="4" s="1"/>
  <c r="CN672" i="4" s="1"/>
  <c r="CN671" i="4" s="1"/>
  <c r="CN670" i="4" s="1"/>
  <c r="CN669" i="4" s="1"/>
  <c r="CN668" i="4" s="1"/>
  <c r="CN667" i="4" s="1"/>
  <c r="CN666" i="4" s="1"/>
  <c r="CN665" i="4" s="1"/>
  <c r="CN664" i="4" s="1"/>
  <c r="CN663" i="4" s="1"/>
  <c r="CN662" i="4" s="1"/>
  <c r="CN661" i="4" s="1"/>
  <c r="CN660" i="4" s="1"/>
  <c r="CN659" i="4" s="1"/>
  <c r="CN658" i="4" s="1"/>
  <c r="CN657" i="4" s="1"/>
  <c r="CN656" i="4" s="1"/>
  <c r="CN655" i="4" s="1"/>
  <c r="CN654" i="4" s="1"/>
  <c r="CN653" i="4" s="1"/>
  <c r="CN652" i="4" s="1"/>
  <c r="CN651" i="4" s="1"/>
  <c r="CN650" i="4" s="1"/>
  <c r="CN649" i="4" s="1"/>
  <c r="CN648" i="4" s="1"/>
  <c r="CN647" i="4" s="1"/>
  <c r="CN646" i="4" s="1"/>
  <c r="CN645" i="4" s="1"/>
  <c r="CN644" i="4" s="1"/>
  <c r="CN643" i="4" s="1"/>
  <c r="CN642" i="4" s="1"/>
  <c r="CN641" i="4" s="1"/>
  <c r="CN640" i="4" s="1"/>
  <c r="CN639" i="4" s="1"/>
  <c r="CN638" i="4" s="1"/>
  <c r="CN637" i="4" s="1"/>
  <c r="CN636" i="4" s="1"/>
  <c r="CN635" i="4" s="1"/>
  <c r="CN634" i="4" s="1"/>
  <c r="CN633" i="4" s="1"/>
  <c r="CN632" i="4" s="1"/>
  <c r="CN631" i="4" s="1"/>
  <c r="CN630" i="4" s="1"/>
  <c r="CN629" i="4" s="1"/>
  <c r="CN628" i="4" s="1"/>
  <c r="CN627" i="4" s="1"/>
  <c r="CN626" i="4" s="1"/>
  <c r="CN625" i="4" s="1"/>
  <c r="CN624" i="4" s="1"/>
  <c r="CN623" i="4" s="1"/>
  <c r="CN622" i="4" s="1"/>
  <c r="CN621" i="4" s="1"/>
  <c r="CN620" i="4" s="1"/>
  <c r="CN619" i="4" s="1"/>
  <c r="CN618" i="4" s="1"/>
  <c r="CN617" i="4" s="1"/>
  <c r="CN616" i="4" s="1"/>
  <c r="CN615" i="4" s="1"/>
  <c r="CN614" i="4" s="1"/>
  <c r="CN613" i="4" s="1"/>
  <c r="CN612" i="4" s="1"/>
  <c r="CN611" i="4" s="1"/>
  <c r="CN610" i="4" s="1"/>
  <c r="CN609" i="4" s="1"/>
  <c r="CN608" i="4" s="1"/>
  <c r="CN607" i="4" s="1"/>
  <c r="CN606" i="4" s="1"/>
  <c r="CN605" i="4" s="1"/>
  <c r="CN604" i="4" s="1"/>
  <c r="CN603" i="4" s="1"/>
  <c r="CN602" i="4" s="1"/>
  <c r="CN601" i="4" s="1"/>
  <c r="CN600" i="4" s="1"/>
  <c r="CN599" i="4" s="1"/>
  <c r="CN598" i="4" s="1"/>
  <c r="CN597" i="4" s="1"/>
  <c r="CN596" i="4" s="1"/>
  <c r="CN595" i="4" s="1"/>
  <c r="CN594" i="4" s="1"/>
  <c r="CN593" i="4" s="1"/>
  <c r="CN592" i="4" s="1"/>
  <c r="CN591" i="4" s="1"/>
  <c r="CN590" i="4" s="1"/>
  <c r="CN589" i="4" s="1"/>
  <c r="CN588" i="4" s="1"/>
  <c r="CN587" i="4" s="1"/>
  <c r="CN586" i="4" s="1"/>
  <c r="CN585" i="4" s="1"/>
  <c r="CN584" i="4" s="1"/>
  <c r="CN583" i="4" s="1"/>
  <c r="CN582" i="4" s="1"/>
  <c r="CN581" i="4" s="1"/>
  <c r="CN580" i="4" s="1"/>
  <c r="CN579" i="4" s="1"/>
  <c r="CN578" i="4" s="1"/>
  <c r="CN577" i="4" s="1"/>
  <c r="CN576" i="4" s="1"/>
  <c r="CN575" i="4" s="1"/>
  <c r="CN574" i="4" s="1"/>
  <c r="CN573" i="4" s="1"/>
  <c r="CN572" i="4" s="1"/>
  <c r="CN571" i="4" s="1"/>
  <c r="CN570" i="4" s="1"/>
  <c r="CN569" i="4" s="1"/>
  <c r="CN568" i="4" s="1"/>
  <c r="CN567" i="4" s="1"/>
  <c r="CN566" i="4" s="1"/>
  <c r="CN565" i="4" s="1"/>
  <c r="CN564" i="4" s="1"/>
  <c r="CN563" i="4" s="1"/>
  <c r="CN562" i="4" s="1"/>
  <c r="CN561" i="4" s="1"/>
  <c r="CN560" i="4" s="1"/>
  <c r="CN559" i="4" s="1"/>
  <c r="CN558" i="4" s="1"/>
  <c r="CN557" i="4" s="1"/>
  <c r="CN556" i="4" s="1"/>
  <c r="CN555" i="4" s="1"/>
  <c r="CN554" i="4" s="1"/>
  <c r="CN553" i="4" s="1"/>
  <c r="CN552" i="4" s="1"/>
  <c r="CN551" i="4" s="1"/>
  <c r="CN550" i="4" s="1"/>
  <c r="CN549" i="4" s="1"/>
  <c r="CN548" i="4" s="1"/>
  <c r="CN547" i="4" s="1"/>
  <c r="CN546" i="4" s="1"/>
  <c r="CN545" i="4" s="1"/>
  <c r="CN544" i="4" s="1"/>
  <c r="CN543" i="4" s="1"/>
  <c r="CN542" i="4" s="1"/>
  <c r="CN541" i="4" s="1"/>
  <c r="CN540" i="4" s="1"/>
  <c r="CN539" i="4" s="1"/>
  <c r="CN538" i="4" s="1"/>
  <c r="CN537" i="4" s="1"/>
  <c r="CN536" i="4" s="1"/>
  <c r="CN535" i="4" s="1"/>
  <c r="CN534" i="4" s="1"/>
  <c r="CN533" i="4" s="1"/>
  <c r="CN532" i="4" s="1"/>
  <c r="CN531" i="4" s="1"/>
  <c r="CN530" i="4" s="1"/>
  <c r="CN529" i="4" s="1"/>
  <c r="CN528" i="4" s="1"/>
  <c r="CN527" i="4" s="1"/>
  <c r="CN526" i="4" s="1"/>
  <c r="CN525" i="4" s="1"/>
  <c r="CN524" i="4" s="1"/>
  <c r="CN523" i="4" s="1"/>
  <c r="CN522" i="4" s="1"/>
  <c r="CN521" i="4" s="1"/>
  <c r="CN520" i="4" s="1"/>
  <c r="CN519" i="4" s="1"/>
  <c r="CN518" i="4" s="1"/>
  <c r="CN517" i="4" s="1"/>
  <c r="CN516" i="4" s="1"/>
  <c r="CN515" i="4" s="1"/>
  <c r="CN514" i="4" s="1"/>
  <c r="CN513" i="4" s="1"/>
  <c r="CN512" i="4" s="1"/>
  <c r="Q675" i="4"/>
  <c r="Q672" i="4"/>
  <c r="Q560" i="4"/>
  <c r="Q673" i="4"/>
  <c r="CM712" i="4"/>
  <c r="CM711" i="4" s="1"/>
  <c r="CM710" i="4" s="1"/>
  <c r="CM709" i="4" s="1"/>
  <c r="CM708" i="4" s="1"/>
  <c r="CM707" i="4" s="1"/>
  <c r="CM706" i="4" s="1"/>
  <c r="CM705" i="4" s="1"/>
  <c r="CM704" i="4" s="1"/>
  <c r="CM703" i="4" s="1"/>
  <c r="CM702" i="4" s="1"/>
  <c r="CM701" i="4" s="1"/>
  <c r="CM700" i="4" s="1"/>
  <c r="CM699" i="4" s="1"/>
  <c r="CM698" i="4" s="1"/>
  <c r="CM697" i="4" s="1"/>
  <c r="CM696" i="4" s="1"/>
  <c r="CM695" i="4" s="1"/>
  <c r="CM694" i="4" s="1"/>
  <c r="CM693" i="4" s="1"/>
  <c r="CM692" i="4" s="1"/>
  <c r="CM691" i="4" s="1"/>
  <c r="CM690" i="4" s="1"/>
  <c r="CM689" i="4" s="1"/>
  <c r="CM688" i="4" s="1"/>
  <c r="CM687" i="4" s="1"/>
  <c r="CM686" i="4" s="1"/>
  <c r="CM685" i="4" s="1"/>
  <c r="CM684" i="4" s="1"/>
  <c r="CM683" i="4" s="1"/>
  <c r="CM682" i="4" s="1"/>
  <c r="CM681" i="4" s="1"/>
  <c r="CM680" i="4" s="1"/>
  <c r="CM679" i="4" s="1"/>
  <c r="CM678" i="4" s="1"/>
  <c r="CM677" i="4" s="1"/>
  <c r="CM676" i="4" s="1"/>
  <c r="CM675" i="4" s="1"/>
  <c r="CM674" i="4" s="1"/>
  <c r="CM673" i="4" s="1"/>
  <c r="CM672" i="4" s="1"/>
  <c r="CM671" i="4" s="1"/>
  <c r="CM670" i="4" s="1"/>
  <c r="CM669" i="4" s="1"/>
  <c r="CM668" i="4" s="1"/>
  <c r="CM667" i="4" s="1"/>
  <c r="CM666" i="4" s="1"/>
  <c r="CM665" i="4" s="1"/>
  <c r="CM664" i="4" s="1"/>
  <c r="CM663" i="4" s="1"/>
  <c r="CM662" i="4" s="1"/>
  <c r="CM661" i="4" s="1"/>
  <c r="CM660" i="4" s="1"/>
  <c r="CM659" i="4" s="1"/>
  <c r="CM658" i="4" s="1"/>
  <c r="CM657" i="4" s="1"/>
  <c r="CM656" i="4" s="1"/>
  <c r="CM655" i="4" s="1"/>
  <c r="CM654" i="4" s="1"/>
  <c r="CM653" i="4" s="1"/>
  <c r="CM652" i="4" s="1"/>
  <c r="CM651" i="4" s="1"/>
  <c r="CM650" i="4" s="1"/>
  <c r="CM649" i="4" s="1"/>
  <c r="CM648" i="4" s="1"/>
  <c r="CM647" i="4" s="1"/>
  <c r="CM646" i="4" s="1"/>
  <c r="CM645" i="4" s="1"/>
  <c r="CM644" i="4" s="1"/>
  <c r="CM643" i="4" s="1"/>
  <c r="CM642" i="4" s="1"/>
  <c r="CM641" i="4" s="1"/>
  <c r="CM640" i="4" s="1"/>
  <c r="CM639" i="4" s="1"/>
  <c r="CM638" i="4" s="1"/>
  <c r="CM637" i="4" s="1"/>
  <c r="CM636" i="4" s="1"/>
  <c r="CM635" i="4" s="1"/>
  <c r="CM634" i="4" s="1"/>
  <c r="CM633" i="4" s="1"/>
  <c r="CM632" i="4" s="1"/>
  <c r="CM631" i="4" s="1"/>
  <c r="CM630" i="4" s="1"/>
  <c r="CM629" i="4" s="1"/>
  <c r="CM628" i="4" s="1"/>
  <c r="CM627" i="4" s="1"/>
  <c r="CM626" i="4" s="1"/>
  <c r="CM625" i="4" s="1"/>
  <c r="CM624" i="4" s="1"/>
  <c r="CM623" i="4" s="1"/>
  <c r="CM622" i="4" s="1"/>
  <c r="CM621" i="4" s="1"/>
  <c r="CM620" i="4" s="1"/>
  <c r="CM619" i="4" s="1"/>
  <c r="CM618" i="4" s="1"/>
  <c r="CM617" i="4" s="1"/>
  <c r="CM616" i="4" s="1"/>
  <c r="CM615" i="4" s="1"/>
  <c r="CM614" i="4" s="1"/>
  <c r="CM613" i="4" s="1"/>
  <c r="CM612" i="4" s="1"/>
  <c r="CM611" i="4" s="1"/>
  <c r="CM610" i="4" s="1"/>
  <c r="CM609" i="4" s="1"/>
  <c r="CM608" i="4" s="1"/>
  <c r="CM607" i="4" s="1"/>
  <c r="CM606" i="4" s="1"/>
  <c r="CM605" i="4" s="1"/>
  <c r="CM604" i="4" s="1"/>
  <c r="CM603" i="4" s="1"/>
  <c r="CM602" i="4" s="1"/>
  <c r="CM601" i="4" s="1"/>
  <c r="CM600" i="4" s="1"/>
  <c r="CM599" i="4" s="1"/>
  <c r="CM598" i="4" s="1"/>
  <c r="CM597" i="4" s="1"/>
  <c r="CM596" i="4" s="1"/>
  <c r="CM595" i="4" s="1"/>
  <c r="CM594" i="4" s="1"/>
  <c r="CM593" i="4" s="1"/>
  <c r="CM592" i="4" s="1"/>
  <c r="CM591" i="4" s="1"/>
  <c r="CM590" i="4" s="1"/>
  <c r="CM589" i="4" s="1"/>
  <c r="CM588" i="4" s="1"/>
  <c r="CM587" i="4" s="1"/>
  <c r="CM586" i="4" s="1"/>
  <c r="CM585" i="4" s="1"/>
  <c r="CM584" i="4" s="1"/>
  <c r="CM583" i="4" s="1"/>
  <c r="CM582" i="4" s="1"/>
  <c r="CM581" i="4" s="1"/>
  <c r="CM580" i="4" s="1"/>
  <c r="CM579" i="4" s="1"/>
  <c r="CM578" i="4" s="1"/>
  <c r="CM577" i="4" s="1"/>
  <c r="CM576" i="4" s="1"/>
  <c r="CM575" i="4" s="1"/>
  <c r="CM574" i="4" s="1"/>
  <c r="CM573" i="4" s="1"/>
  <c r="CM572" i="4" s="1"/>
  <c r="CM571" i="4" s="1"/>
  <c r="CM570" i="4" s="1"/>
  <c r="CM569" i="4" s="1"/>
  <c r="CM568" i="4" s="1"/>
  <c r="CM567" i="4" s="1"/>
  <c r="CM566" i="4" s="1"/>
  <c r="CM565" i="4" s="1"/>
  <c r="CM564" i="4" s="1"/>
  <c r="CM563" i="4" s="1"/>
  <c r="CM562" i="4" s="1"/>
  <c r="CM561" i="4" s="1"/>
  <c r="CM560" i="4" s="1"/>
  <c r="CM559" i="4" s="1"/>
  <c r="CM558" i="4" s="1"/>
  <c r="CM557" i="4" s="1"/>
  <c r="CM556" i="4" s="1"/>
  <c r="CM555" i="4" s="1"/>
  <c r="CM554" i="4" s="1"/>
  <c r="CM553" i="4" s="1"/>
  <c r="CM552" i="4" s="1"/>
  <c r="CM551" i="4" s="1"/>
  <c r="CM550" i="4" s="1"/>
  <c r="CM549" i="4" s="1"/>
  <c r="CM548" i="4" s="1"/>
  <c r="CM547" i="4" s="1"/>
  <c r="CM546" i="4" s="1"/>
  <c r="CM545" i="4" s="1"/>
  <c r="CM544" i="4" s="1"/>
  <c r="CM543" i="4" s="1"/>
  <c r="CM542" i="4" s="1"/>
  <c r="CM541" i="4" s="1"/>
  <c r="CM540" i="4" s="1"/>
  <c r="CM539" i="4" s="1"/>
  <c r="CM538" i="4" s="1"/>
  <c r="CM537" i="4" s="1"/>
  <c r="CM536" i="4" s="1"/>
  <c r="CM535" i="4" s="1"/>
  <c r="CM534" i="4" s="1"/>
  <c r="CM533" i="4" s="1"/>
  <c r="CM532" i="4" s="1"/>
  <c r="CM531" i="4" s="1"/>
  <c r="CM530" i="4" s="1"/>
  <c r="CM529" i="4" s="1"/>
  <c r="CM528" i="4" s="1"/>
  <c r="CM527" i="4" s="1"/>
  <c r="CM526" i="4" s="1"/>
  <c r="CM525" i="4" s="1"/>
  <c r="CM524" i="4" s="1"/>
  <c r="CM523" i="4" s="1"/>
  <c r="CM522" i="4" s="1"/>
  <c r="CM521" i="4" s="1"/>
  <c r="CM520" i="4" s="1"/>
  <c r="CM519" i="4" s="1"/>
  <c r="CM518" i="4" s="1"/>
  <c r="CM517" i="4" s="1"/>
  <c r="CM516" i="4" s="1"/>
  <c r="CM515" i="4" s="1"/>
  <c r="CM514" i="4" s="1"/>
  <c r="CM513" i="4" s="1"/>
  <c r="CM512" i="4" s="1"/>
  <c r="Q687" i="4"/>
  <c r="Q528" i="4"/>
  <c r="Q610" i="4"/>
  <c r="CK713" i="4"/>
  <c r="Q664" i="4"/>
  <c r="CS712" i="4"/>
  <c r="CS711" i="4" s="1"/>
  <c r="CS710" i="4" s="1"/>
  <c r="CS709" i="4" s="1"/>
  <c r="CS708" i="4" s="1"/>
  <c r="CS707" i="4" s="1"/>
  <c r="CS706" i="4" s="1"/>
  <c r="CS705" i="4" s="1"/>
  <c r="CS704" i="4" s="1"/>
  <c r="CS703" i="4" s="1"/>
  <c r="CS702" i="4" s="1"/>
  <c r="CS701" i="4" s="1"/>
  <c r="CS700" i="4" s="1"/>
  <c r="CS699" i="4" s="1"/>
  <c r="CS698" i="4" s="1"/>
  <c r="CS697" i="4" s="1"/>
  <c r="CS696" i="4" s="1"/>
  <c r="CS695" i="4" s="1"/>
  <c r="CS694" i="4" s="1"/>
  <c r="CS693" i="4" s="1"/>
  <c r="CS692" i="4" s="1"/>
  <c r="CS691" i="4" s="1"/>
  <c r="CS690" i="4" s="1"/>
  <c r="CS689" i="4" s="1"/>
  <c r="CS688" i="4" s="1"/>
  <c r="CS687" i="4" s="1"/>
  <c r="CS686" i="4" s="1"/>
  <c r="CS685" i="4" s="1"/>
  <c r="CS684" i="4" s="1"/>
  <c r="CS683" i="4" s="1"/>
  <c r="CS682" i="4" s="1"/>
  <c r="CS681" i="4" s="1"/>
  <c r="CS680" i="4" s="1"/>
  <c r="CS679" i="4" s="1"/>
  <c r="CS678" i="4" s="1"/>
  <c r="CS677" i="4" s="1"/>
  <c r="CS676" i="4" s="1"/>
  <c r="CS675" i="4" s="1"/>
  <c r="CS674" i="4" s="1"/>
  <c r="CS673" i="4" s="1"/>
  <c r="CS672" i="4" s="1"/>
  <c r="CS671" i="4" s="1"/>
  <c r="CS670" i="4" s="1"/>
  <c r="CS669" i="4" s="1"/>
  <c r="CS668" i="4" s="1"/>
  <c r="CS667" i="4" s="1"/>
  <c r="CS666" i="4" s="1"/>
  <c r="CS665" i="4" s="1"/>
  <c r="CS664" i="4" s="1"/>
  <c r="CS663" i="4" s="1"/>
  <c r="CS662" i="4" s="1"/>
  <c r="CS661" i="4" s="1"/>
  <c r="CS660" i="4" s="1"/>
  <c r="CS659" i="4" s="1"/>
  <c r="CS658" i="4" s="1"/>
  <c r="CS657" i="4" s="1"/>
  <c r="CS656" i="4" s="1"/>
  <c r="CS655" i="4" s="1"/>
  <c r="CS654" i="4" s="1"/>
  <c r="CS653" i="4" s="1"/>
  <c r="CS652" i="4" s="1"/>
  <c r="CS651" i="4" s="1"/>
  <c r="CS650" i="4" s="1"/>
  <c r="CS649" i="4" s="1"/>
  <c r="CS648" i="4" s="1"/>
  <c r="CS647" i="4" s="1"/>
  <c r="CS646" i="4" s="1"/>
  <c r="CS645" i="4" s="1"/>
  <c r="CS644" i="4" s="1"/>
  <c r="CS643" i="4" s="1"/>
  <c r="CS642" i="4" s="1"/>
  <c r="CS641" i="4" s="1"/>
  <c r="CS640" i="4" s="1"/>
  <c r="CS639" i="4" s="1"/>
  <c r="CS638" i="4" s="1"/>
  <c r="CS637" i="4" s="1"/>
  <c r="CS636" i="4" s="1"/>
  <c r="CS635" i="4" s="1"/>
  <c r="CS634" i="4" s="1"/>
  <c r="CS633" i="4" s="1"/>
  <c r="CS632" i="4" s="1"/>
  <c r="CS631" i="4" s="1"/>
  <c r="CS630" i="4" s="1"/>
  <c r="CS629" i="4" s="1"/>
  <c r="CS628" i="4" s="1"/>
  <c r="CS627" i="4" s="1"/>
  <c r="CS626" i="4" s="1"/>
  <c r="CS625" i="4" s="1"/>
  <c r="CS624" i="4" s="1"/>
  <c r="CS623" i="4" s="1"/>
  <c r="CS622" i="4" s="1"/>
  <c r="CS621" i="4" s="1"/>
  <c r="CS620" i="4" s="1"/>
  <c r="CS619" i="4" s="1"/>
  <c r="CS618" i="4" s="1"/>
  <c r="CS617" i="4" s="1"/>
  <c r="CS616" i="4" s="1"/>
  <c r="CS615" i="4" s="1"/>
  <c r="CS614" i="4" s="1"/>
  <c r="CS613" i="4" s="1"/>
  <c r="CS612" i="4" s="1"/>
  <c r="CS611" i="4" s="1"/>
  <c r="CS610" i="4" s="1"/>
  <c r="CS609" i="4" s="1"/>
  <c r="CS608" i="4" s="1"/>
  <c r="CS607" i="4" s="1"/>
  <c r="CS606" i="4" s="1"/>
  <c r="CS605" i="4" s="1"/>
  <c r="CS604" i="4" s="1"/>
  <c r="CS603" i="4" s="1"/>
  <c r="CS602" i="4" s="1"/>
  <c r="CS601" i="4" s="1"/>
  <c r="CS600" i="4" s="1"/>
  <c r="CS599" i="4" s="1"/>
  <c r="CS598" i="4" s="1"/>
  <c r="CS597" i="4" s="1"/>
  <c r="CS596" i="4" s="1"/>
  <c r="CS595" i="4" s="1"/>
  <c r="CS594" i="4" s="1"/>
  <c r="CS593" i="4" s="1"/>
  <c r="CS592" i="4" s="1"/>
  <c r="CS591" i="4" s="1"/>
  <c r="CS590" i="4" s="1"/>
  <c r="CS589" i="4" s="1"/>
  <c r="CS588" i="4" s="1"/>
  <c r="CS587" i="4" s="1"/>
  <c r="CS586" i="4" s="1"/>
  <c r="CS585" i="4" s="1"/>
  <c r="CS584" i="4" s="1"/>
  <c r="CS583" i="4" s="1"/>
  <c r="CS582" i="4" s="1"/>
  <c r="CS581" i="4" s="1"/>
  <c r="CS580" i="4" s="1"/>
  <c r="CS579" i="4" s="1"/>
  <c r="CS578" i="4" s="1"/>
  <c r="CS577" i="4" s="1"/>
  <c r="CS576" i="4" s="1"/>
  <c r="CS575" i="4" s="1"/>
  <c r="CS574" i="4" s="1"/>
  <c r="CS573" i="4" s="1"/>
  <c r="CS572" i="4" s="1"/>
  <c r="CS571" i="4" s="1"/>
  <c r="CS570" i="4" s="1"/>
  <c r="CS569" i="4" s="1"/>
  <c r="CS568" i="4" s="1"/>
  <c r="CS567" i="4" s="1"/>
  <c r="CS566" i="4" s="1"/>
  <c r="CS565" i="4" s="1"/>
  <c r="CS564" i="4" s="1"/>
  <c r="CS563" i="4" s="1"/>
  <c r="CS562" i="4" s="1"/>
  <c r="CS561" i="4" s="1"/>
  <c r="CS560" i="4" s="1"/>
  <c r="CS559" i="4" s="1"/>
  <c r="CS558" i="4" s="1"/>
  <c r="CS557" i="4" s="1"/>
  <c r="CS556" i="4" s="1"/>
  <c r="CS555" i="4" s="1"/>
  <c r="CS554" i="4" s="1"/>
  <c r="CS553" i="4" s="1"/>
  <c r="CS552" i="4" s="1"/>
  <c r="CS551" i="4" s="1"/>
  <c r="CS550" i="4" s="1"/>
  <c r="CS549" i="4" s="1"/>
  <c r="CS548" i="4" s="1"/>
  <c r="CS547" i="4" s="1"/>
  <c r="CS546" i="4" s="1"/>
  <c r="CS545" i="4" s="1"/>
  <c r="CS544" i="4" s="1"/>
  <c r="CS543" i="4" s="1"/>
  <c r="CS542" i="4" s="1"/>
  <c r="CS541" i="4" s="1"/>
  <c r="CS540" i="4" s="1"/>
  <c r="CS539" i="4" s="1"/>
  <c r="CS538" i="4" s="1"/>
  <c r="CS537" i="4" s="1"/>
  <c r="CS536" i="4" s="1"/>
  <c r="CS535" i="4" s="1"/>
  <c r="CS534" i="4" s="1"/>
  <c r="CS533" i="4" s="1"/>
  <c r="CS532" i="4" s="1"/>
  <c r="CS531" i="4" s="1"/>
  <c r="CS530" i="4" s="1"/>
  <c r="CS529" i="4" s="1"/>
  <c r="CS528" i="4" s="1"/>
  <c r="CS527" i="4" s="1"/>
  <c r="CS526" i="4" s="1"/>
  <c r="CS525" i="4" s="1"/>
  <c r="CS524" i="4" s="1"/>
  <c r="CS523" i="4" s="1"/>
  <c r="CS522" i="4" s="1"/>
  <c r="CS521" i="4" s="1"/>
  <c r="CS520" i="4" s="1"/>
  <c r="CS519" i="4" s="1"/>
  <c r="CS518" i="4" s="1"/>
  <c r="CS517" i="4" s="1"/>
  <c r="CS516" i="4" s="1"/>
  <c r="CS515" i="4" s="1"/>
  <c r="CS514" i="4" s="1"/>
  <c r="CS513" i="4" s="1"/>
  <c r="CS512" i="4" s="1"/>
  <c r="Q693" i="4"/>
  <c r="Q692" i="4"/>
  <c r="Q606" i="4"/>
  <c r="Q514" i="4"/>
  <c r="Q632" i="4"/>
  <c r="Q605" i="4"/>
  <c r="Q696" i="4"/>
  <c r="Q573" i="4"/>
  <c r="X713" i="17"/>
  <c r="X712" i="17" s="1"/>
  <c r="X711" i="17" s="1"/>
  <c r="X710" i="17" s="1"/>
  <c r="X709" i="17" s="1"/>
  <c r="X708" i="17" s="1"/>
  <c r="X707" i="17" s="1"/>
  <c r="X706" i="17" s="1"/>
  <c r="X705" i="17" s="1"/>
  <c r="X704" i="17" s="1"/>
  <c r="X703" i="17" s="1"/>
  <c r="X702" i="17" s="1"/>
  <c r="X701" i="17" s="1"/>
  <c r="X700" i="17" s="1"/>
  <c r="X699" i="17" s="1"/>
  <c r="X698" i="17" s="1"/>
  <c r="X697" i="17" s="1"/>
  <c r="X696" i="17" s="1"/>
  <c r="X695" i="17" s="1"/>
  <c r="X694" i="17" s="1"/>
  <c r="X693" i="17" s="1"/>
  <c r="X692" i="17" s="1"/>
  <c r="X691" i="17" s="1"/>
  <c r="X690" i="17" s="1"/>
  <c r="X689" i="17" s="1"/>
  <c r="X688" i="17" s="1"/>
  <c r="X687" i="17" s="1"/>
  <c r="X686" i="17" s="1"/>
  <c r="X685" i="17" s="1"/>
  <c r="X684" i="17" s="1"/>
  <c r="X683" i="17" s="1"/>
  <c r="X682" i="17" s="1"/>
  <c r="X681" i="17" s="1"/>
  <c r="X680" i="17" s="1"/>
  <c r="X679" i="17" s="1"/>
  <c r="X678" i="17" s="1"/>
  <c r="X677" i="17" s="1"/>
  <c r="X676" i="17" s="1"/>
  <c r="X675" i="17" s="1"/>
  <c r="X674" i="17" s="1"/>
  <c r="X673" i="17" s="1"/>
  <c r="X672" i="17" s="1"/>
  <c r="X671" i="17" s="1"/>
  <c r="X670" i="17" s="1"/>
  <c r="X669" i="17" s="1"/>
  <c r="X668" i="17" s="1"/>
  <c r="X667" i="17" s="1"/>
  <c r="X666" i="17" s="1"/>
  <c r="X665" i="17" s="1"/>
  <c r="X664" i="17" s="1"/>
  <c r="X663" i="17" s="1"/>
  <c r="X662" i="17" s="1"/>
  <c r="X661" i="17" s="1"/>
  <c r="X660" i="17" s="1"/>
  <c r="X659" i="17" s="1"/>
  <c r="X658" i="17" s="1"/>
  <c r="X657" i="17" s="1"/>
  <c r="X656" i="17" s="1"/>
  <c r="X655" i="17" s="1"/>
  <c r="X654" i="17" s="1"/>
  <c r="X653" i="17" s="1"/>
  <c r="X652" i="17" s="1"/>
  <c r="X651" i="17" s="1"/>
  <c r="X650" i="17" s="1"/>
  <c r="X649" i="17" s="1"/>
  <c r="X648" i="17" s="1"/>
  <c r="X647" i="17" s="1"/>
  <c r="X646" i="17" s="1"/>
  <c r="X645" i="17" s="1"/>
  <c r="X644" i="17" s="1"/>
  <c r="X643" i="17" s="1"/>
  <c r="X642" i="17" s="1"/>
  <c r="X641" i="17" s="1"/>
  <c r="X640" i="17" s="1"/>
  <c r="X639" i="17" s="1"/>
  <c r="X638" i="17" s="1"/>
  <c r="X637" i="17" s="1"/>
  <c r="X636" i="17" s="1"/>
  <c r="X635" i="17" s="1"/>
  <c r="X634" i="17" s="1"/>
  <c r="X633" i="17" s="1"/>
  <c r="X632" i="17" s="1"/>
  <c r="X631" i="17" s="1"/>
  <c r="X630" i="17" s="1"/>
  <c r="X629" i="17" s="1"/>
  <c r="X628" i="17" s="1"/>
  <c r="X627" i="17" s="1"/>
  <c r="X626" i="17" s="1"/>
  <c r="X625" i="17" s="1"/>
  <c r="X624" i="17" s="1"/>
  <c r="X623" i="17" s="1"/>
  <c r="X622" i="17" s="1"/>
  <c r="X621" i="17" s="1"/>
  <c r="X620" i="17" s="1"/>
  <c r="X619" i="17" s="1"/>
  <c r="X618" i="17" s="1"/>
  <c r="X617" i="17" s="1"/>
  <c r="X616" i="17" s="1"/>
  <c r="X615" i="17" s="1"/>
  <c r="X614" i="17" s="1"/>
  <c r="X613" i="17" s="1"/>
  <c r="X612" i="17" s="1"/>
  <c r="X611" i="17" s="1"/>
  <c r="X610" i="17" s="1"/>
  <c r="X609" i="17" s="1"/>
  <c r="X608" i="17" s="1"/>
  <c r="X607" i="17" s="1"/>
  <c r="X606" i="17" s="1"/>
  <c r="X605" i="17" s="1"/>
  <c r="X604" i="17" s="1"/>
  <c r="X603" i="17" s="1"/>
  <c r="X602" i="17" s="1"/>
  <c r="X601" i="17" s="1"/>
  <c r="X600" i="17" s="1"/>
  <c r="X599" i="17" s="1"/>
  <c r="X598" i="17" s="1"/>
  <c r="X597" i="17" s="1"/>
  <c r="X596" i="17" s="1"/>
  <c r="X595" i="17" s="1"/>
  <c r="X594" i="17" s="1"/>
  <c r="X593" i="17" s="1"/>
  <c r="X592" i="17" s="1"/>
  <c r="X591" i="17" s="1"/>
  <c r="X590" i="17" s="1"/>
  <c r="X589" i="17" s="1"/>
  <c r="X588" i="17" s="1"/>
  <c r="X587" i="17" s="1"/>
  <c r="X586" i="17" s="1"/>
  <c r="X585" i="17" s="1"/>
  <c r="X584" i="17" s="1"/>
  <c r="X583" i="17" s="1"/>
  <c r="X582" i="17" s="1"/>
  <c r="X581" i="17" s="1"/>
  <c r="X580" i="17" s="1"/>
  <c r="X579" i="17" s="1"/>
  <c r="X578" i="17" s="1"/>
  <c r="X577" i="17" s="1"/>
  <c r="X576" i="17" s="1"/>
  <c r="X575" i="17" s="1"/>
  <c r="X574" i="17" s="1"/>
  <c r="X573" i="17" s="1"/>
  <c r="X572" i="17" s="1"/>
  <c r="X571" i="17" s="1"/>
  <c r="X570" i="17" s="1"/>
  <c r="X569" i="17" s="1"/>
  <c r="X568" i="17" s="1"/>
  <c r="X567" i="17" s="1"/>
  <c r="X566" i="17" s="1"/>
  <c r="X565" i="17" s="1"/>
  <c r="X564" i="17" s="1"/>
  <c r="X563" i="17" s="1"/>
  <c r="X562" i="17" s="1"/>
  <c r="X561" i="17" s="1"/>
  <c r="X560" i="17" s="1"/>
  <c r="X559" i="17" s="1"/>
  <c r="X558" i="17" s="1"/>
  <c r="X557" i="17" s="1"/>
  <c r="X556" i="17" s="1"/>
  <c r="X555" i="17" s="1"/>
  <c r="X554" i="17" s="1"/>
  <c r="X553" i="17" s="1"/>
  <c r="X552" i="17" s="1"/>
  <c r="X551" i="17" s="1"/>
  <c r="X550" i="17" s="1"/>
  <c r="X549" i="17" s="1"/>
  <c r="X548" i="17" s="1"/>
  <c r="X547" i="17" s="1"/>
  <c r="X546" i="17" s="1"/>
  <c r="X545" i="17" s="1"/>
  <c r="X544" i="17" s="1"/>
  <c r="X543" i="17" s="1"/>
  <c r="X542" i="17" s="1"/>
  <c r="X541" i="17" s="1"/>
  <c r="X540" i="17" s="1"/>
  <c r="X539" i="17" s="1"/>
  <c r="X538" i="17" s="1"/>
  <c r="X537" i="17" s="1"/>
  <c r="X536" i="17" s="1"/>
  <c r="X535" i="17" s="1"/>
  <c r="X534" i="17" s="1"/>
  <c r="X533" i="17" s="1"/>
  <c r="X532" i="17" s="1"/>
  <c r="X531" i="17" s="1"/>
  <c r="X530" i="17" s="1"/>
  <c r="X529" i="17" s="1"/>
  <c r="X528" i="17" s="1"/>
  <c r="X527" i="17" s="1"/>
  <c r="X526" i="17" s="1"/>
  <c r="X525" i="17" s="1"/>
  <c r="X524" i="17" s="1"/>
  <c r="X523" i="17" s="1"/>
  <c r="X522" i="17" s="1"/>
  <c r="X521" i="17" s="1"/>
  <c r="X520" i="17" s="1"/>
  <c r="X519" i="17" s="1"/>
  <c r="X518" i="17" s="1"/>
  <c r="X517" i="17" s="1"/>
  <c r="X516" i="17" s="1"/>
  <c r="X515" i="17" s="1"/>
  <c r="X514" i="17" s="1"/>
  <c r="X513" i="17" s="1"/>
  <c r="X512" i="17" s="1"/>
  <c r="X511" i="17" s="1"/>
  <c r="X510" i="17" s="1"/>
  <c r="X509" i="17" s="1"/>
  <c r="X508" i="17" s="1"/>
  <c r="X507" i="17" s="1"/>
  <c r="X506" i="17" s="1"/>
  <c r="X505" i="17" s="1"/>
  <c r="X504" i="17" s="1"/>
  <c r="X503" i="17" s="1"/>
  <c r="X502" i="17" s="1"/>
  <c r="X501" i="17" s="1"/>
  <c r="Q588" i="4"/>
  <c r="Q537" i="4"/>
  <c r="Q646" i="4"/>
  <c r="Q554" i="4"/>
  <c r="Q635" i="4"/>
  <c r="Q667" i="4"/>
  <c r="Q695" i="4"/>
  <c r="Q671" i="4"/>
  <c r="Q526" i="4"/>
  <c r="Q582" i="4"/>
  <c r="Q533" i="4"/>
  <c r="Q580" i="4"/>
  <c r="Q607" i="4"/>
  <c r="Q659" i="4"/>
  <c r="Q678" i="4"/>
  <c r="Q707" i="4"/>
  <c r="Q712" i="4"/>
  <c r="Q615" i="4"/>
  <c r="Q559" i="4"/>
  <c r="Q568" i="4"/>
  <c r="Q630" i="4"/>
  <c r="Q706" i="4"/>
  <c r="Q649" i="4"/>
  <c r="Q549" i="4"/>
  <c r="Q631" i="4"/>
  <c r="Q587" i="4"/>
  <c r="Q636" i="4"/>
  <c r="Q666" i="4"/>
  <c r="Q557" i="4"/>
  <c r="Q624" i="4"/>
  <c r="Q658" i="4"/>
  <c r="Q596" i="4"/>
  <c r="Q517" i="4"/>
  <c r="Q515" i="4"/>
  <c r="Q626" i="4"/>
  <c r="Q599" i="4"/>
  <c r="Q611" i="4"/>
  <c r="Q654" i="4"/>
  <c r="Q541" i="4"/>
  <c r="Q604" i="4"/>
  <c r="Q689" i="4"/>
  <c r="Q595" i="4"/>
  <c r="CU712" i="4"/>
  <c r="CU711" i="4" s="1"/>
  <c r="CU710" i="4" s="1"/>
  <c r="CU709" i="4" s="1"/>
  <c r="CU708" i="4" s="1"/>
  <c r="CU707" i="4" s="1"/>
  <c r="CU706" i="4" s="1"/>
  <c r="CU705" i="4" s="1"/>
  <c r="CU704" i="4" s="1"/>
  <c r="CU703" i="4" s="1"/>
  <c r="CU702" i="4" s="1"/>
  <c r="CU701" i="4" s="1"/>
  <c r="CU700" i="4" s="1"/>
  <c r="CU699" i="4" s="1"/>
  <c r="CU698" i="4" s="1"/>
  <c r="CU697" i="4" s="1"/>
  <c r="CU696" i="4" s="1"/>
  <c r="CU695" i="4" s="1"/>
  <c r="CU694" i="4" s="1"/>
  <c r="CU693" i="4" s="1"/>
  <c r="CU692" i="4" s="1"/>
  <c r="CU691" i="4" s="1"/>
  <c r="CU690" i="4" s="1"/>
  <c r="CU689" i="4" s="1"/>
  <c r="CU688" i="4" s="1"/>
  <c r="CU687" i="4" s="1"/>
  <c r="CU686" i="4" s="1"/>
  <c r="CU685" i="4" s="1"/>
  <c r="CU684" i="4" s="1"/>
  <c r="CU683" i="4" s="1"/>
  <c r="CU682" i="4" s="1"/>
  <c r="CU681" i="4" s="1"/>
  <c r="CU680" i="4" s="1"/>
  <c r="CU679" i="4" s="1"/>
  <c r="CU678" i="4" s="1"/>
  <c r="CU677" i="4" s="1"/>
  <c r="CU676" i="4" s="1"/>
  <c r="CU675" i="4" s="1"/>
  <c r="CU674" i="4" s="1"/>
  <c r="CU673" i="4" s="1"/>
  <c r="CU672" i="4" s="1"/>
  <c r="CU671" i="4" s="1"/>
  <c r="CU670" i="4" s="1"/>
  <c r="CU669" i="4" s="1"/>
  <c r="CU668" i="4" s="1"/>
  <c r="CU667" i="4" s="1"/>
  <c r="CU666" i="4" s="1"/>
  <c r="CU665" i="4" s="1"/>
  <c r="CU664" i="4" s="1"/>
  <c r="CU663" i="4" s="1"/>
  <c r="CU662" i="4" s="1"/>
  <c r="CU661" i="4" s="1"/>
  <c r="CU660" i="4" s="1"/>
  <c r="CU659" i="4" s="1"/>
  <c r="CU658" i="4" s="1"/>
  <c r="CU657" i="4" s="1"/>
  <c r="CU656" i="4" s="1"/>
  <c r="CU655" i="4" s="1"/>
  <c r="CU654" i="4" s="1"/>
  <c r="CU653" i="4" s="1"/>
  <c r="CU652" i="4" s="1"/>
  <c r="CU651" i="4" s="1"/>
  <c r="CU650" i="4" s="1"/>
  <c r="CU649" i="4" s="1"/>
  <c r="CU648" i="4" s="1"/>
  <c r="CU647" i="4" s="1"/>
  <c r="CU646" i="4" s="1"/>
  <c r="CU645" i="4" s="1"/>
  <c r="CU644" i="4" s="1"/>
  <c r="CU643" i="4" s="1"/>
  <c r="CU642" i="4" s="1"/>
  <c r="CU641" i="4" s="1"/>
  <c r="CU640" i="4" s="1"/>
  <c r="CU639" i="4" s="1"/>
  <c r="CU638" i="4" s="1"/>
  <c r="CU637" i="4" s="1"/>
  <c r="CU636" i="4" s="1"/>
  <c r="CU635" i="4" s="1"/>
  <c r="CU634" i="4" s="1"/>
  <c r="CU633" i="4" s="1"/>
  <c r="CU632" i="4" s="1"/>
  <c r="CU631" i="4" s="1"/>
  <c r="CU630" i="4" s="1"/>
  <c r="CU629" i="4" s="1"/>
  <c r="CU628" i="4" s="1"/>
  <c r="CU627" i="4" s="1"/>
  <c r="CU626" i="4" s="1"/>
  <c r="CU625" i="4" s="1"/>
  <c r="CU624" i="4" s="1"/>
  <c r="CU623" i="4" s="1"/>
  <c r="CU622" i="4" s="1"/>
  <c r="CU621" i="4" s="1"/>
  <c r="CU620" i="4" s="1"/>
  <c r="CU619" i="4" s="1"/>
  <c r="CU618" i="4" s="1"/>
  <c r="CU617" i="4" s="1"/>
  <c r="CU616" i="4" s="1"/>
  <c r="CU615" i="4" s="1"/>
  <c r="CU614" i="4" s="1"/>
  <c r="CU613" i="4" s="1"/>
  <c r="CU612" i="4" s="1"/>
  <c r="CU611" i="4" s="1"/>
  <c r="CU610" i="4" s="1"/>
  <c r="CU609" i="4" s="1"/>
  <c r="CU608" i="4" s="1"/>
  <c r="CU607" i="4" s="1"/>
  <c r="CU606" i="4" s="1"/>
  <c r="CU605" i="4" s="1"/>
  <c r="CU604" i="4" s="1"/>
  <c r="CU603" i="4" s="1"/>
  <c r="CU602" i="4" s="1"/>
  <c r="CU601" i="4" s="1"/>
  <c r="CU600" i="4" s="1"/>
  <c r="CU599" i="4" s="1"/>
  <c r="CU598" i="4" s="1"/>
  <c r="CU597" i="4" s="1"/>
  <c r="CU596" i="4" s="1"/>
  <c r="CU595" i="4" s="1"/>
  <c r="CU594" i="4" s="1"/>
  <c r="CU593" i="4" s="1"/>
  <c r="CU592" i="4" s="1"/>
  <c r="CU591" i="4" s="1"/>
  <c r="CU590" i="4" s="1"/>
  <c r="CU589" i="4" s="1"/>
  <c r="CU588" i="4" s="1"/>
  <c r="CU587" i="4" s="1"/>
  <c r="CU586" i="4" s="1"/>
  <c r="CU585" i="4" s="1"/>
  <c r="CU584" i="4" s="1"/>
  <c r="CU583" i="4" s="1"/>
  <c r="CU582" i="4" s="1"/>
  <c r="CU581" i="4" s="1"/>
  <c r="CU580" i="4" s="1"/>
  <c r="CU579" i="4" s="1"/>
  <c r="CU578" i="4" s="1"/>
  <c r="CU577" i="4" s="1"/>
  <c r="CU576" i="4" s="1"/>
  <c r="CU575" i="4" s="1"/>
  <c r="CU574" i="4" s="1"/>
  <c r="CU573" i="4" s="1"/>
  <c r="CU572" i="4" s="1"/>
  <c r="CU571" i="4" s="1"/>
  <c r="CU570" i="4" s="1"/>
  <c r="CU569" i="4" s="1"/>
  <c r="CU568" i="4" s="1"/>
  <c r="CU567" i="4" s="1"/>
  <c r="CU566" i="4" s="1"/>
  <c r="CU565" i="4" s="1"/>
  <c r="CU564" i="4" s="1"/>
  <c r="CU563" i="4" s="1"/>
  <c r="CU562" i="4" s="1"/>
  <c r="CU561" i="4" s="1"/>
  <c r="CU560" i="4" s="1"/>
  <c r="CU559" i="4" s="1"/>
  <c r="CU558" i="4" s="1"/>
  <c r="CU557" i="4" s="1"/>
  <c r="CU556" i="4" s="1"/>
  <c r="CU555" i="4" s="1"/>
  <c r="CU554" i="4" s="1"/>
  <c r="CU553" i="4" s="1"/>
  <c r="CU552" i="4" s="1"/>
  <c r="CU551" i="4" s="1"/>
  <c r="CU550" i="4" s="1"/>
  <c r="CU549" i="4" s="1"/>
  <c r="CU548" i="4" s="1"/>
  <c r="CU547" i="4" s="1"/>
  <c r="CU546" i="4" s="1"/>
  <c r="CU545" i="4" s="1"/>
  <c r="CU544" i="4" s="1"/>
  <c r="CU543" i="4" s="1"/>
  <c r="CU542" i="4" s="1"/>
  <c r="CU541" i="4" s="1"/>
  <c r="CU540" i="4" s="1"/>
  <c r="CU539" i="4" s="1"/>
  <c r="CU538" i="4" s="1"/>
  <c r="CU537" i="4" s="1"/>
  <c r="CU536" i="4" s="1"/>
  <c r="CU535" i="4" s="1"/>
  <c r="CU534" i="4" s="1"/>
  <c r="CU533" i="4" s="1"/>
  <c r="CU532" i="4" s="1"/>
  <c r="CU531" i="4" s="1"/>
  <c r="CU530" i="4" s="1"/>
  <c r="CU529" i="4" s="1"/>
  <c r="CU528" i="4" s="1"/>
  <c r="CU527" i="4" s="1"/>
  <c r="CU526" i="4" s="1"/>
  <c r="CU525" i="4" s="1"/>
  <c r="CU524" i="4" s="1"/>
  <c r="CU523" i="4" s="1"/>
  <c r="CU522" i="4" s="1"/>
  <c r="CU521" i="4" s="1"/>
  <c r="CU520" i="4" s="1"/>
  <c r="CU519" i="4" s="1"/>
  <c r="CU518" i="4" s="1"/>
  <c r="CU517" i="4" s="1"/>
  <c r="CU516" i="4" s="1"/>
  <c r="CU515" i="4" s="1"/>
  <c r="CU514" i="4" s="1"/>
  <c r="CU513" i="4" s="1"/>
  <c r="CU512" i="4" s="1"/>
  <c r="Q530" i="4"/>
  <c r="Q669" i="4"/>
  <c r="Q564" i="4"/>
  <c r="Q620" i="4"/>
  <c r="Q627" i="4"/>
  <c r="CP712" i="4"/>
  <c r="CP711" i="4" s="1"/>
  <c r="CP710" i="4" s="1"/>
  <c r="CP709" i="4" s="1"/>
  <c r="CP708" i="4" s="1"/>
  <c r="CP707" i="4" s="1"/>
  <c r="CP706" i="4" s="1"/>
  <c r="CP705" i="4" s="1"/>
  <c r="CP704" i="4" s="1"/>
  <c r="CP703" i="4" s="1"/>
  <c r="CP702" i="4" s="1"/>
  <c r="CP701" i="4" s="1"/>
  <c r="CP700" i="4" s="1"/>
  <c r="CP699" i="4" s="1"/>
  <c r="CP698" i="4" s="1"/>
  <c r="CP697" i="4" s="1"/>
  <c r="CP696" i="4" s="1"/>
  <c r="CP695" i="4" s="1"/>
  <c r="CP694" i="4" s="1"/>
  <c r="CP693" i="4" s="1"/>
  <c r="CP692" i="4" s="1"/>
  <c r="CP691" i="4" s="1"/>
  <c r="CP690" i="4" s="1"/>
  <c r="CP689" i="4" s="1"/>
  <c r="CP688" i="4" s="1"/>
  <c r="CP687" i="4" s="1"/>
  <c r="CP686" i="4" s="1"/>
  <c r="CP685" i="4" s="1"/>
  <c r="CP684" i="4" s="1"/>
  <c r="CP683" i="4" s="1"/>
  <c r="CP682" i="4" s="1"/>
  <c r="CP681" i="4" s="1"/>
  <c r="CP680" i="4" s="1"/>
  <c r="CP679" i="4" s="1"/>
  <c r="CP678" i="4" s="1"/>
  <c r="CP677" i="4" s="1"/>
  <c r="CP676" i="4" s="1"/>
  <c r="CP675" i="4" s="1"/>
  <c r="CP674" i="4" s="1"/>
  <c r="CP673" i="4" s="1"/>
  <c r="CP672" i="4" s="1"/>
  <c r="CP671" i="4" s="1"/>
  <c r="CP670" i="4" s="1"/>
  <c r="CP669" i="4" s="1"/>
  <c r="CP668" i="4" s="1"/>
  <c r="CP667" i="4" s="1"/>
  <c r="CP666" i="4" s="1"/>
  <c r="CP665" i="4" s="1"/>
  <c r="CP664" i="4" s="1"/>
  <c r="CP663" i="4" s="1"/>
  <c r="CP662" i="4" s="1"/>
  <c r="CP661" i="4" s="1"/>
  <c r="CP660" i="4" s="1"/>
  <c r="CP659" i="4" s="1"/>
  <c r="CP658" i="4" s="1"/>
  <c r="CP657" i="4" s="1"/>
  <c r="CP656" i="4" s="1"/>
  <c r="CP655" i="4" s="1"/>
  <c r="CP654" i="4" s="1"/>
  <c r="CP653" i="4" s="1"/>
  <c r="CP652" i="4" s="1"/>
  <c r="CP651" i="4" s="1"/>
  <c r="CP650" i="4" s="1"/>
  <c r="CP649" i="4" s="1"/>
  <c r="CP648" i="4" s="1"/>
  <c r="CP647" i="4" s="1"/>
  <c r="CP646" i="4" s="1"/>
  <c r="CP645" i="4" s="1"/>
  <c r="CP644" i="4" s="1"/>
  <c r="CP643" i="4" s="1"/>
  <c r="CP642" i="4" s="1"/>
  <c r="CP641" i="4" s="1"/>
  <c r="CP640" i="4" s="1"/>
  <c r="CP639" i="4" s="1"/>
  <c r="CP638" i="4" s="1"/>
  <c r="CP637" i="4" s="1"/>
  <c r="CP636" i="4" s="1"/>
  <c r="CP635" i="4" s="1"/>
  <c r="CP634" i="4" s="1"/>
  <c r="CP633" i="4" s="1"/>
  <c r="CP632" i="4" s="1"/>
  <c r="CP631" i="4" s="1"/>
  <c r="CP630" i="4" s="1"/>
  <c r="CP629" i="4" s="1"/>
  <c r="CP628" i="4" s="1"/>
  <c r="CP627" i="4" s="1"/>
  <c r="CP626" i="4" s="1"/>
  <c r="CP625" i="4" s="1"/>
  <c r="CP624" i="4" s="1"/>
  <c r="CP623" i="4" s="1"/>
  <c r="CP622" i="4" s="1"/>
  <c r="CP621" i="4" s="1"/>
  <c r="CP620" i="4" s="1"/>
  <c r="CP619" i="4" s="1"/>
  <c r="CP618" i="4" s="1"/>
  <c r="CP617" i="4" s="1"/>
  <c r="CP616" i="4" s="1"/>
  <c r="CP615" i="4" s="1"/>
  <c r="CP614" i="4" s="1"/>
  <c r="CP613" i="4" s="1"/>
  <c r="CP612" i="4" s="1"/>
  <c r="CP611" i="4" s="1"/>
  <c r="CP610" i="4" s="1"/>
  <c r="CP609" i="4" s="1"/>
  <c r="CP608" i="4" s="1"/>
  <c r="CP607" i="4" s="1"/>
  <c r="CP606" i="4" s="1"/>
  <c r="CP605" i="4" s="1"/>
  <c r="CP604" i="4" s="1"/>
  <c r="CP603" i="4" s="1"/>
  <c r="CP602" i="4" s="1"/>
  <c r="CP601" i="4" s="1"/>
  <c r="CP600" i="4" s="1"/>
  <c r="CP599" i="4" s="1"/>
  <c r="CP598" i="4" s="1"/>
  <c r="CP597" i="4" s="1"/>
  <c r="CP596" i="4" s="1"/>
  <c r="CP595" i="4" s="1"/>
  <c r="CP594" i="4" s="1"/>
  <c r="CP593" i="4" s="1"/>
  <c r="CP592" i="4" s="1"/>
  <c r="CP591" i="4" s="1"/>
  <c r="CP590" i="4" s="1"/>
  <c r="CP589" i="4" s="1"/>
  <c r="CP588" i="4" s="1"/>
  <c r="CP587" i="4" s="1"/>
  <c r="CP586" i="4" s="1"/>
  <c r="CP585" i="4" s="1"/>
  <c r="CP584" i="4" s="1"/>
  <c r="CP583" i="4" s="1"/>
  <c r="CP582" i="4" s="1"/>
  <c r="CP581" i="4" s="1"/>
  <c r="CP580" i="4" s="1"/>
  <c r="CP579" i="4" s="1"/>
  <c r="CP578" i="4" s="1"/>
  <c r="CP577" i="4" s="1"/>
  <c r="CP576" i="4" s="1"/>
  <c r="CP575" i="4" s="1"/>
  <c r="CP574" i="4" s="1"/>
  <c r="CP573" i="4" s="1"/>
  <c r="CP572" i="4" s="1"/>
  <c r="CP571" i="4" s="1"/>
  <c r="CP570" i="4" s="1"/>
  <c r="CP569" i="4" s="1"/>
  <c r="CP568" i="4" s="1"/>
  <c r="CP567" i="4" s="1"/>
  <c r="CP566" i="4" s="1"/>
  <c r="CP565" i="4" s="1"/>
  <c r="CP564" i="4" s="1"/>
  <c r="CP563" i="4" s="1"/>
  <c r="CP562" i="4" s="1"/>
  <c r="CP561" i="4" s="1"/>
  <c r="CP560" i="4" s="1"/>
  <c r="CP559" i="4" s="1"/>
  <c r="CP558" i="4" s="1"/>
  <c r="CP557" i="4" s="1"/>
  <c r="CP556" i="4" s="1"/>
  <c r="CP555" i="4" s="1"/>
  <c r="CP554" i="4" s="1"/>
  <c r="CP553" i="4" s="1"/>
  <c r="CP552" i="4" s="1"/>
  <c r="CP551" i="4" s="1"/>
  <c r="CP550" i="4" s="1"/>
  <c r="CP549" i="4" s="1"/>
  <c r="CP548" i="4" s="1"/>
  <c r="CP547" i="4" s="1"/>
  <c r="CP546" i="4" s="1"/>
  <c r="CP545" i="4" s="1"/>
  <c r="CP544" i="4" s="1"/>
  <c r="CP543" i="4" s="1"/>
  <c r="CP542" i="4" s="1"/>
  <c r="CP541" i="4" s="1"/>
  <c r="CP540" i="4" s="1"/>
  <c r="CP539" i="4" s="1"/>
  <c r="CP538" i="4" s="1"/>
  <c r="CP537" i="4" s="1"/>
  <c r="CP536" i="4" s="1"/>
  <c r="CP535" i="4" s="1"/>
  <c r="CP534" i="4" s="1"/>
  <c r="CP533" i="4" s="1"/>
  <c r="CP532" i="4" s="1"/>
  <c r="CP531" i="4" s="1"/>
  <c r="CP530" i="4" s="1"/>
  <c r="CP529" i="4" s="1"/>
  <c r="CP528" i="4" s="1"/>
  <c r="CP527" i="4" s="1"/>
  <c r="CP526" i="4" s="1"/>
  <c r="CP525" i="4" s="1"/>
  <c r="CP524" i="4" s="1"/>
  <c r="CP523" i="4" s="1"/>
  <c r="CP522" i="4" s="1"/>
  <c r="CP521" i="4" s="1"/>
  <c r="CP520" i="4" s="1"/>
  <c r="CP519" i="4" s="1"/>
  <c r="CP518" i="4" s="1"/>
  <c r="CP517" i="4" s="1"/>
  <c r="CP516" i="4" s="1"/>
  <c r="CP515" i="4" s="1"/>
  <c r="CP514" i="4" s="1"/>
  <c r="CP513" i="4" s="1"/>
  <c r="CP512" i="4" s="1"/>
  <c r="Q676" i="4"/>
  <c r="Q579" i="4"/>
  <c r="Q677" i="4"/>
  <c r="Q545" i="4"/>
  <c r="Q682" i="4"/>
  <c r="Q616" i="4"/>
  <c r="Q534" i="4"/>
  <c r="Q634" i="4"/>
  <c r="Q551" i="4"/>
  <c r="Q565" i="4"/>
  <c r="Q544" i="4"/>
  <c r="Q566" i="4"/>
  <c r="Q518" i="4"/>
  <c r="CQ712" i="4"/>
  <c r="CQ711" i="4" s="1"/>
  <c r="CQ710" i="4" s="1"/>
  <c r="CQ709" i="4" s="1"/>
  <c r="CQ708" i="4" s="1"/>
  <c r="CQ707" i="4" s="1"/>
  <c r="CQ706" i="4" s="1"/>
  <c r="CQ705" i="4" s="1"/>
  <c r="CQ704" i="4" s="1"/>
  <c r="CQ703" i="4" s="1"/>
  <c r="CQ702" i="4" s="1"/>
  <c r="CQ701" i="4" s="1"/>
  <c r="CQ700" i="4" s="1"/>
  <c r="CQ699" i="4" s="1"/>
  <c r="CQ698" i="4" s="1"/>
  <c r="CQ697" i="4" s="1"/>
  <c r="CQ696" i="4" s="1"/>
  <c r="CQ695" i="4" s="1"/>
  <c r="CQ694" i="4" s="1"/>
  <c r="CQ693" i="4" s="1"/>
  <c r="CQ692" i="4" s="1"/>
  <c r="CQ691" i="4" s="1"/>
  <c r="CQ690" i="4" s="1"/>
  <c r="CQ689" i="4" s="1"/>
  <c r="CQ688" i="4" s="1"/>
  <c r="CQ687" i="4" s="1"/>
  <c r="CQ686" i="4" s="1"/>
  <c r="CQ685" i="4" s="1"/>
  <c r="CQ684" i="4" s="1"/>
  <c r="CQ683" i="4" s="1"/>
  <c r="CQ682" i="4" s="1"/>
  <c r="CQ681" i="4" s="1"/>
  <c r="CQ680" i="4" s="1"/>
  <c r="CQ679" i="4" s="1"/>
  <c r="CQ678" i="4" s="1"/>
  <c r="CQ677" i="4" s="1"/>
  <c r="CQ676" i="4" s="1"/>
  <c r="CQ675" i="4" s="1"/>
  <c r="CQ674" i="4" s="1"/>
  <c r="CQ673" i="4" s="1"/>
  <c r="CQ672" i="4" s="1"/>
  <c r="CQ671" i="4" s="1"/>
  <c r="CQ670" i="4" s="1"/>
  <c r="CQ669" i="4" s="1"/>
  <c r="CQ668" i="4" s="1"/>
  <c r="CQ667" i="4" s="1"/>
  <c r="CQ666" i="4" s="1"/>
  <c r="CQ665" i="4" s="1"/>
  <c r="CQ664" i="4" s="1"/>
  <c r="CQ663" i="4" s="1"/>
  <c r="CQ662" i="4" s="1"/>
  <c r="CQ661" i="4" s="1"/>
  <c r="CQ660" i="4" s="1"/>
  <c r="CQ659" i="4" s="1"/>
  <c r="CQ658" i="4" s="1"/>
  <c r="CQ657" i="4" s="1"/>
  <c r="CQ656" i="4" s="1"/>
  <c r="CQ655" i="4" s="1"/>
  <c r="CQ654" i="4" s="1"/>
  <c r="CQ653" i="4" s="1"/>
  <c r="CQ652" i="4" s="1"/>
  <c r="CQ651" i="4" s="1"/>
  <c r="CQ650" i="4" s="1"/>
  <c r="CQ649" i="4" s="1"/>
  <c r="CQ648" i="4" s="1"/>
  <c r="CQ647" i="4" s="1"/>
  <c r="CQ646" i="4" s="1"/>
  <c r="CQ645" i="4" s="1"/>
  <c r="CQ644" i="4" s="1"/>
  <c r="CQ643" i="4" s="1"/>
  <c r="CQ642" i="4" s="1"/>
  <c r="CQ641" i="4" s="1"/>
  <c r="CQ640" i="4" s="1"/>
  <c r="CQ639" i="4" s="1"/>
  <c r="CQ638" i="4" s="1"/>
  <c r="CQ637" i="4" s="1"/>
  <c r="CQ636" i="4" s="1"/>
  <c r="CQ635" i="4" s="1"/>
  <c r="CQ634" i="4" s="1"/>
  <c r="CQ633" i="4" s="1"/>
  <c r="CQ632" i="4" s="1"/>
  <c r="CQ631" i="4" s="1"/>
  <c r="CQ630" i="4" s="1"/>
  <c r="CQ629" i="4" s="1"/>
  <c r="CQ628" i="4" s="1"/>
  <c r="CQ627" i="4" s="1"/>
  <c r="CQ626" i="4" s="1"/>
  <c r="CQ625" i="4" s="1"/>
  <c r="CQ624" i="4" s="1"/>
  <c r="CQ623" i="4" s="1"/>
  <c r="CQ622" i="4" s="1"/>
  <c r="CQ621" i="4" s="1"/>
  <c r="CQ620" i="4" s="1"/>
  <c r="CQ619" i="4" s="1"/>
  <c r="CQ618" i="4" s="1"/>
  <c r="CQ617" i="4" s="1"/>
  <c r="CQ616" i="4" s="1"/>
  <c r="CQ615" i="4" s="1"/>
  <c r="CQ614" i="4" s="1"/>
  <c r="CQ613" i="4" s="1"/>
  <c r="CQ612" i="4" s="1"/>
  <c r="CQ611" i="4" s="1"/>
  <c r="CQ610" i="4" s="1"/>
  <c r="CQ609" i="4" s="1"/>
  <c r="CQ608" i="4" s="1"/>
  <c r="CQ607" i="4" s="1"/>
  <c r="CQ606" i="4" s="1"/>
  <c r="CQ605" i="4" s="1"/>
  <c r="CQ604" i="4" s="1"/>
  <c r="CQ603" i="4" s="1"/>
  <c r="CQ602" i="4" s="1"/>
  <c r="CQ601" i="4" s="1"/>
  <c r="CQ600" i="4" s="1"/>
  <c r="CQ599" i="4" s="1"/>
  <c r="CQ598" i="4" s="1"/>
  <c r="CQ597" i="4" s="1"/>
  <c r="CQ596" i="4" s="1"/>
  <c r="CQ595" i="4" s="1"/>
  <c r="CQ594" i="4" s="1"/>
  <c r="CQ593" i="4" s="1"/>
  <c r="CQ592" i="4" s="1"/>
  <c r="CQ591" i="4" s="1"/>
  <c r="CQ590" i="4" s="1"/>
  <c r="CQ589" i="4" s="1"/>
  <c r="CQ588" i="4" s="1"/>
  <c r="CQ587" i="4" s="1"/>
  <c r="CQ586" i="4" s="1"/>
  <c r="CQ585" i="4" s="1"/>
  <c r="CQ584" i="4" s="1"/>
  <c r="CQ583" i="4" s="1"/>
  <c r="CQ582" i="4" s="1"/>
  <c r="CQ581" i="4" s="1"/>
  <c r="CQ580" i="4" s="1"/>
  <c r="CQ579" i="4" s="1"/>
  <c r="CQ578" i="4" s="1"/>
  <c r="CQ577" i="4" s="1"/>
  <c r="CQ576" i="4" s="1"/>
  <c r="CQ575" i="4" s="1"/>
  <c r="CQ574" i="4" s="1"/>
  <c r="CQ573" i="4" s="1"/>
  <c r="CQ572" i="4" s="1"/>
  <c r="CQ571" i="4" s="1"/>
  <c r="CQ570" i="4" s="1"/>
  <c r="CQ569" i="4" s="1"/>
  <c r="CQ568" i="4" s="1"/>
  <c r="CQ567" i="4" s="1"/>
  <c r="CQ566" i="4" s="1"/>
  <c r="CQ565" i="4" s="1"/>
  <c r="CQ564" i="4" s="1"/>
  <c r="CQ563" i="4" s="1"/>
  <c r="CQ562" i="4" s="1"/>
  <c r="CQ561" i="4" s="1"/>
  <c r="CQ560" i="4" s="1"/>
  <c r="CQ559" i="4" s="1"/>
  <c r="CQ558" i="4" s="1"/>
  <c r="CQ557" i="4" s="1"/>
  <c r="CQ556" i="4" s="1"/>
  <c r="CQ555" i="4" s="1"/>
  <c r="CQ554" i="4" s="1"/>
  <c r="CQ553" i="4" s="1"/>
  <c r="CQ552" i="4" s="1"/>
  <c r="CQ551" i="4" s="1"/>
  <c r="CQ550" i="4" s="1"/>
  <c r="CQ549" i="4" s="1"/>
  <c r="CQ548" i="4" s="1"/>
  <c r="CQ547" i="4" s="1"/>
  <c r="CQ546" i="4" s="1"/>
  <c r="CQ545" i="4" s="1"/>
  <c r="CQ544" i="4" s="1"/>
  <c r="CQ543" i="4" s="1"/>
  <c r="CQ542" i="4" s="1"/>
  <c r="CQ541" i="4" s="1"/>
  <c r="CQ540" i="4" s="1"/>
  <c r="CQ539" i="4" s="1"/>
  <c r="CQ538" i="4" s="1"/>
  <c r="CQ537" i="4" s="1"/>
  <c r="CQ536" i="4" s="1"/>
  <c r="CQ535" i="4" s="1"/>
  <c r="CQ534" i="4" s="1"/>
  <c r="CQ533" i="4" s="1"/>
  <c r="CQ532" i="4" s="1"/>
  <c r="CQ531" i="4" s="1"/>
  <c r="CQ530" i="4" s="1"/>
  <c r="CQ529" i="4" s="1"/>
  <c r="CQ528" i="4" s="1"/>
  <c r="CQ527" i="4" s="1"/>
  <c r="CQ526" i="4" s="1"/>
  <c r="CQ525" i="4" s="1"/>
  <c r="CQ524" i="4" s="1"/>
  <c r="CQ523" i="4" s="1"/>
  <c r="CQ522" i="4" s="1"/>
  <c r="CQ521" i="4" s="1"/>
  <c r="CQ520" i="4" s="1"/>
  <c r="CQ519" i="4" s="1"/>
  <c r="CQ518" i="4" s="1"/>
  <c r="CQ517" i="4" s="1"/>
  <c r="CQ516" i="4" s="1"/>
  <c r="CQ515" i="4" s="1"/>
  <c r="CQ514" i="4" s="1"/>
  <c r="CQ513" i="4" s="1"/>
  <c r="CQ512" i="4" s="1"/>
  <c r="Q643" i="4"/>
  <c r="Q691" i="4"/>
  <c r="Q684" i="4"/>
  <c r="Q644" i="4"/>
  <c r="Q594" i="4"/>
  <c r="Q531" i="4"/>
  <c r="Q613" i="4"/>
  <c r="Q578" i="4"/>
  <c r="Q520" i="4"/>
  <c r="Q603" i="4"/>
  <c r="DA712" i="4"/>
  <c r="DA711" i="4" s="1"/>
  <c r="DA710" i="4" s="1"/>
  <c r="DA709" i="4" s="1"/>
  <c r="DA708" i="4" s="1"/>
  <c r="DA707" i="4" s="1"/>
  <c r="DA706" i="4" s="1"/>
  <c r="DA705" i="4" s="1"/>
  <c r="DA704" i="4" s="1"/>
  <c r="DA703" i="4" s="1"/>
  <c r="DA702" i="4" s="1"/>
  <c r="DA701" i="4" s="1"/>
  <c r="DA700" i="4" s="1"/>
  <c r="DA699" i="4" s="1"/>
  <c r="DA698" i="4" s="1"/>
  <c r="DA697" i="4" s="1"/>
  <c r="DA696" i="4" s="1"/>
  <c r="DA695" i="4" s="1"/>
  <c r="DA694" i="4" s="1"/>
  <c r="DA693" i="4" s="1"/>
  <c r="DA692" i="4" s="1"/>
  <c r="DA691" i="4" s="1"/>
  <c r="DA690" i="4" s="1"/>
  <c r="DA689" i="4" s="1"/>
  <c r="DA688" i="4" s="1"/>
  <c r="DA687" i="4" s="1"/>
  <c r="DA686" i="4" s="1"/>
  <c r="DA685" i="4" s="1"/>
  <c r="DA684" i="4" s="1"/>
  <c r="DA683" i="4" s="1"/>
  <c r="DA682" i="4" s="1"/>
  <c r="DA681" i="4" s="1"/>
  <c r="DA680" i="4" s="1"/>
  <c r="DA679" i="4" s="1"/>
  <c r="DA678" i="4" s="1"/>
  <c r="DA677" i="4" s="1"/>
  <c r="DA676" i="4" s="1"/>
  <c r="DA675" i="4" s="1"/>
  <c r="DA674" i="4" s="1"/>
  <c r="DA673" i="4" s="1"/>
  <c r="DA672" i="4" s="1"/>
  <c r="DA671" i="4" s="1"/>
  <c r="DA670" i="4" s="1"/>
  <c r="DA669" i="4" s="1"/>
  <c r="DA668" i="4" s="1"/>
  <c r="DA667" i="4" s="1"/>
  <c r="DA666" i="4" s="1"/>
  <c r="DA665" i="4" s="1"/>
  <c r="DA664" i="4" s="1"/>
  <c r="DA663" i="4" s="1"/>
  <c r="DA662" i="4" s="1"/>
  <c r="DA661" i="4" s="1"/>
  <c r="DA660" i="4" s="1"/>
  <c r="DA659" i="4" s="1"/>
  <c r="DA658" i="4" s="1"/>
  <c r="DA657" i="4" s="1"/>
  <c r="DA656" i="4" s="1"/>
  <c r="DA655" i="4" s="1"/>
  <c r="DA654" i="4" s="1"/>
  <c r="DA653" i="4" s="1"/>
  <c r="DA652" i="4" s="1"/>
  <c r="DA651" i="4" s="1"/>
  <c r="DA650" i="4" s="1"/>
  <c r="DA649" i="4" s="1"/>
  <c r="DA648" i="4" s="1"/>
  <c r="DA647" i="4" s="1"/>
  <c r="DA646" i="4" s="1"/>
  <c r="DA645" i="4" s="1"/>
  <c r="DA644" i="4" s="1"/>
  <c r="DA643" i="4" s="1"/>
  <c r="DA642" i="4" s="1"/>
  <c r="DA641" i="4" s="1"/>
  <c r="DA640" i="4" s="1"/>
  <c r="DA639" i="4" s="1"/>
  <c r="DA638" i="4" s="1"/>
  <c r="DA637" i="4" s="1"/>
  <c r="DA636" i="4" s="1"/>
  <c r="DA635" i="4" s="1"/>
  <c r="DA634" i="4" s="1"/>
  <c r="DA633" i="4" s="1"/>
  <c r="DA632" i="4" s="1"/>
  <c r="DA631" i="4" s="1"/>
  <c r="DA630" i="4" s="1"/>
  <c r="DA629" i="4" s="1"/>
  <c r="DA628" i="4" s="1"/>
  <c r="DA627" i="4" s="1"/>
  <c r="DA626" i="4" s="1"/>
  <c r="DA625" i="4" s="1"/>
  <c r="DA624" i="4" s="1"/>
  <c r="DA623" i="4" s="1"/>
  <c r="DA622" i="4" s="1"/>
  <c r="DA621" i="4" s="1"/>
  <c r="DA620" i="4" s="1"/>
  <c r="DA619" i="4" s="1"/>
  <c r="DA618" i="4" s="1"/>
  <c r="DA617" i="4" s="1"/>
  <c r="DA616" i="4" s="1"/>
  <c r="DA615" i="4" s="1"/>
  <c r="DA614" i="4" s="1"/>
  <c r="DA613" i="4" s="1"/>
  <c r="DA612" i="4" s="1"/>
  <c r="DA611" i="4" s="1"/>
  <c r="DA610" i="4" s="1"/>
  <c r="DA609" i="4" s="1"/>
  <c r="DA608" i="4" s="1"/>
  <c r="DA607" i="4" s="1"/>
  <c r="DA606" i="4" s="1"/>
  <c r="DA605" i="4" s="1"/>
  <c r="DA604" i="4" s="1"/>
  <c r="DA603" i="4" s="1"/>
  <c r="DA602" i="4" s="1"/>
  <c r="DA601" i="4" s="1"/>
  <c r="DA600" i="4" s="1"/>
  <c r="DA599" i="4" s="1"/>
  <c r="DA598" i="4" s="1"/>
  <c r="DA597" i="4" s="1"/>
  <c r="DA596" i="4" s="1"/>
  <c r="DA595" i="4" s="1"/>
  <c r="DA594" i="4" s="1"/>
  <c r="DA593" i="4" s="1"/>
  <c r="DA592" i="4" s="1"/>
  <c r="DA591" i="4" s="1"/>
  <c r="DA590" i="4" s="1"/>
  <c r="DA589" i="4" s="1"/>
  <c r="DA588" i="4" s="1"/>
  <c r="DA587" i="4" s="1"/>
  <c r="DA586" i="4" s="1"/>
  <c r="DA585" i="4" s="1"/>
  <c r="DA584" i="4" s="1"/>
  <c r="DA583" i="4" s="1"/>
  <c r="DA582" i="4" s="1"/>
  <c r="DA581" i="4" s="1"/>
  <c r="DA580" i="4" s="1"/>
  <c r="DA579" i="4" s="1"/>
  <c r="DA578" i="4" s="1"/>
  <c r="DA577" i="4" s="1"/>
  <c r="DA576" i="4" s="1"/>
  <c r="DA575" i="4" s="1"/>
  <c r="DA574" i="4" s="1"/>
  <c r="DA573" i="4" s="1"/>
  <c r="DA572" i="4" s="1"/>
  <c r="DA571" i="4" s="1"/>
  <c r="DA570" i="4" s="1"/>
  <c r="DA569" i="4" s="1"/>
  <c r="DA568" i="4" s="1"/>
  <c r="DA567" i="4" s="1"/>
  <c r="DA566" i="4" s="1"/>
  <c r="DA565" i="4" s="1"/>
  <c r="DA564" i="4" s="1"/>
  <c r="DA563" i="4" s="1"/>
  <c r="DA562" i="4" s="1"/>
  <c r="DA561" i="4" s="1"/>
  <c r="DA560" i="4" s="1"/>
  <c r="DA559" i="4" s="1"/>
  <c r="DA558" i="4" s="1"/>
  <c r="DA557" i="4" s="1"/>
  <c r="DA556" i="4" s="1"/>
  <c r="DA555" i="4" s="1"/>
  <c r="DA554" i="4" s="1"/>
  <c r="DA553" i="4" s="1"/>
  <c r="DA552" i="4" s="1"/>
  <c r="DA551" i="4" s="1"/>
  <c r="DA550" i="4" s="1"/>
  <c r="DA549" i="4" s="1"/>
  <c r="DA548" i="4" s="1"/>
  <c r="DA547" i="4" s="1"/>
  <c r="DA546" i="4" s="1"/>
  <c r="DA545" i="4" s="1"/>
  <c r="DA544" i="4" s="1"/>
  <c r="DA543" i="4" s="1"/>
  <c r="DA542" i="4" s="1"/>
  <c r="DA541" i="4" s="1"/>
  <c r="DA540" i="4" s="1"/>
  <c r="DA539" i="4" s="1"/>
  <c r="DA538" i="4" s="1"/>
  <c r="DA537" i="4" s="1"/>
  <c r="DA536" i="4" s="1"/>
  <c r="DA535" i="4" s="1"/>
  <c r="DA534" i="4" s="1"/>
  <c r="DA533" i="4" s="1"/>
  <c r="DA532" i="4" s="1"/>
  <c r="DA531" i="4" s="1"/>
  <c r="DA530" i="4" s="1"/>
  <c r="DA529" i="4" s="1"/>
  <c r="DA528" i="4" s="1"/>
  <c r="DA527" i="4" s="1"/>
  <c r="DA526" i="4" s="1"/>
  <c r="DA525" i="4" s="1"/>
  <c r="DA524" i="4" s="1"/>
  <c r="DA523" i="4" s="1"/>
  <c r="DA522" i="4" s="1"/>
  <c r="DA521" i="4" s="1"/>
  <c r="DA520" i="4" s="1"/>
  <c r="DA519" i="4" s="1"/>
  <c r="DA518" i="4" s="1"/>
  <c r="DA517" i="4" s="1"/>
  <c r="DA516" i="4" s="1"/>
  <c r="DA515" i="4" s="1"/>
  <c r="DA514" i="4" s="1"/>
  <c r="DA513" i="4" s="1"/>
  <c r="DA512" i="4" s="1"/>
  <c r="Q575" i="4"/>
  <c r="Q562" i="4"/>
  <c r="Q648" i="4"/>
  <c r="Q561" i="4"/>
  <c r="Q576" i="4"/>
  <c r="Q623" i="4"/>
  <c r="Q619" i="4"/>
  <c r="Q680" i="4"/>
  <c r="Q555" i="4"/>
  <c r="Q586" i="4"/>
  <c r="Q656" i="4"/>
  <c r="Q577" i="4"/>
  <c r="Q600" i="4"/>
  <c r="Q598" i="4"/>
  <c r="Q592" i="4"/>
  <c r="Q662" i="4"/>
  <c r="Q638" i="4"/>
  <c r="Q655" i="4"/>
  <c r="Q622" i="4"/>
  <c r="Q546" i="4"/>
  <c r="Q601" i="4"/>
  <c r="Q651" i="4"/>
  <c r="Q569" i="4"/>
  <c r="Q590" i="4"/>
  <c r="CL712" i="4"/>
  <c r="CL711" i="4" s="1"/>
  <c r="CL710" i="4" s="1"/>
  <c r="CL709" i="4" s="1"/>
  <c r="CL708" i="4" s="1"/>
  <c r="CL707" i="4" s="1"/>
  <c r="CL706" i="4" s="1"/>
  <c r="CL705" i="4" s="1"/>
  <c r="CL704" i="4" s="1"/>
  <c r="CL703" i="4" s="1"/>
  <c r="CL702" i="4" s="1"/>
  <c r="CL701" i="4" s="1"/>
  <c r="CL700" i="4" s="1"/>
  <c r="CL699" i="4" s="1"/>
  <c r="CL698" i="4" s="1"/>
  <c r="CL697" i="4" s="1"/>
  <c r="CL696" i="4" s="1"/>
  <c r="CL695" i="4" s="1"/>
  <c r="CL694" i="4" s="1"/>
  <c r="CL693" i="4" s="1"/>
  <c r="CL692" i="4" s="1"/>
  <c r="CL691" i="4" s="1"/>
  <c r="CL690" i="4" s="1"/>
  <c r="CL689" i="4" s="1"/>
  <c r="CL688" i="4" s="1"/>
  <c r="CL687" i="4" s="1"/>
  <c r="CL686" i="4" s="1"/>
  <c r="CL685" i="4" s="1"/>
  <c r="CL684" i="4" s="1"/>
  <c r="CL683" i="4" s="1"/>
  <c r="CL682" i="4" s="1"/>
  <c r="CL681" i="4" s="1"/>
  <c r="CL680" i="4" s="1"/>
  <c r="CL679" i="4" s="1"/>
  <c r="CL678" i="4" s="1"/>
  <c r="CL677" i="4" s="1"/>
  <c r="CL676" i="4" s="1"/>
  <c r="CL675" i="4" s="1"/>
  <c r="CL674" i="4" s="1"/>
  <c r="CL673" i="4" s="1"/>
  <c r="CL672" i="4" s="1"/>
  <c r="CL671" i="4" s="1"/>
  <c r="CL670" i="4" s="1"/>
  <c r="CL669" i="4" s="1"/>
  <c r="CL668" i="4" s="1"/>
  <c r="CL667" i="4" s="1"/>
  <c r="CL666" i="4" s="1"/>
  <c r="CL665" i="4" s="1"/>
  <c r="CL664" i="4" s="1"/>
  <c r="CL663" i="4" s="1"/>
  <c r="CL662" i="4" s="1"/>
  <c r="CL661" i="4" s="1"/>
  <c r="CL660" i="4" s="1"/>
  <c r="CL659" i="4" s="1"/>
  <c r="CL658" i="4" s="1"/>
  <c r="CL657" i="4" s="1"/>
  <c r="CL656" i="4" s="1"/>
  <c r="CL655" i="4" s="1"/>
  <c r="CL654" i="4" s="1"/>
  <c r="CL653" i="4" s="1"/>
  <c r="CL652" i="4" s="1"/>
  <c r="CL651" i="4" s="1"/>
  <c r="CL650" i="4" s="1"/>
  <c r="CL649" i="4" s="1"/>
  <c r="CL648" i="4" s="1"/>
  <c r="CL647" i="4" s="1"/>
  <c r="CL646" i="4" s="1"/>
  <c r="CL645" i="4" s="1"/>
  <c r="CL644" i="4" s="1"/>
  <c r="CL643" i="4" s="1"/>
  <c r="CL642" i="4" s="1"/>
  <c r="CL641" i="4" s="1"/>
  <c r="CL640" i="4" s="1"/>
  <c r="CL639" i="4" s="1"/>
  <c r="CL638" i="4" s="1"/>
  <c r="CL637" i="4" s="1"/>
  <c r="CL636" i="4" s="1"/>
  <c r="CL635" i="4" s="1"/>
  <c r="CL634" i="4" s="1"/>
  <c r="CL633" i="4" s="1"/>
  <c r="CL632" i="4" s="1"/>
  <c r="CL631" i="4" s="1"/>
  <c r="CL630" i="4" s="1"/>
  <c r="CL629" i="4" s="1"/>
  <c r="CL628" i="4" s="1"/>
  <c r="CL627" i="4" s="1"/>
  <c r="CL626" i="4" s="1"/>
  <c r="CL625" i="4" s="1"/>
  <c r="CL624" i="4" s="1"/>
  <c r="CL623" i="4" s="1"/>
  <c r="CL622" i="4" s="1"/>
  <c r="CL621" i="4" s="1"/>
  <c r="CL620" i="4" s="1"/>
  <c r="CL619" i="4" s="1"/>
  <c r="CL618" i="4" s="1"/>
  <c r="CL617" i="4" s="1"/>
  <c r="CL616" i="4" s="1"/>
  <c r="CL615" i="4" s="1"/>
  <c r="CL614" i="4" s="1"/>
  <c r="CL613" i="4" s="1"/>
  <c r="CL612" i="4" s="1"/>
  <c r="CL611" i="4" s="1"/>
  <c r="CL610" i="4" s="1"/>
  <c r="CL609" i="4" s="1"/>
  <c r="CL608" i="4" s="1"/>
  <c r="CL607" i="4" s="1"/>
  <c r="CL606" i="4" s="1"/>
  <c r="CL605" i="4" s="1"/>
  <c r="CL604" i="4" s="1"/>
  <c r="CL603" i="4" s="1"/>
  <c r="CL602" i="4" s="1"/>
  <c r="CL601" i="4" s="1"/>
  <c r="CL600" i="4" s="1"/>
  <c r="CL599" i="4" s="1"/>
  <c r="CL598" i="4" s="1"/>
  <c r="CL597" i="4" s="1"/>
  <c r="CL596" i="4" s="1"/>
  <c r="CL595" i="4" s="1"/>
  <c r="CL594" i="4" s="1"/>
  <c r="CL593" i="4" s="1"/>
  <c r="CL592" i="4" s="1"/>
  <c r="CL591" i="4" s="1"/>
  <c r="CL590" i="4" s="1"/>
  <c r="CL589" i="4" s="1"/>
  <c r="CL588" i="4" s="1"/>
  <c r="CL587" i="4" s="1"/>
  <c r="CL586" i="4" s="1"/>
  <c r="CL585" i="4" s="1"/>
  <c r="CL584" i="4" s="1"/>
  <c r="CL583" i="4" s="1"/>
  <c r="CL582" i="4" s="1"/>
  <c r="CL581" i="4" s="1"/>
  <c r="CL580" i="4" s="1"/>
  <c r="CL579" i="4" s="1"/>
  <c r="CL578" i="4" s="1"/>
  <c r="CL577" i="4" s="1"/>
  <c r="CL576" i="4" s="1"/>
  <c r="CL575" i="4" s="1"/>
  <c r="CL574" i="4" s="1"/>
  <c r="CL573" i="4" s="1"/>
  <c r="CL572" i="4" s="1"/>
  <c r="CL571" i="4" s="1"/>
  <c r="CL570" i="4" s="1"/>
  <c r="CL569" i="4" s="1"/>
  <c r="CL568" i="4" s="1"/>
  <c r="CL567" i="4" s="1"/>
  <c r="CL566" i="4" s="1"/>
  <c r="CL565" i="4" s="1"/>
  <c r="CL564" i="4" s="1"/>
  <c r="CL563" i="4" s="1"/>
  <c r="CL562" i="4" s="1"/>
  <c r="CL561" i="4" s="1"/>
  <c r="CL560" i="4" s="1"/>
  <c r="CL559" i="4" s="1"/>
  <c r="CL558" i="4" s="1"/>
  <c r="CL557" i="4" s="1"/>
  <c r="CL556" i="4" s="1"/>
  <c r="CL555" i="4" s="1"/>
  <c r="CL554" i="4" s="1"/>
  <c r="CL553" i="4" s="1"/>
  <c r="CL552" i="4" s="1"/>
  <c r="CL551" i="4" s="1"/>
  <c r="CL550" i="4" s="1"/>
  <c r="CL549" i="4" s="1"/>
  <c r="CL548" i="4" s="1"/>
  <c r="CL547" i="4" s="1"/>
  <c r="CL546" i="4" s="1"/>
  <c r="CL545" i="4" s="1"/>
  <c r="CL544" i="4" s="1"/>
  <c r="CL543" i="4" s="1"/>
  <c r="CL542" i="4" s="1"/>
  <c r="CL541" i="4" s="1"/>
  <c r="CL540" i="4" s="1"/>
  <c r="CL539" i="4" s="1"/>
  <c r="CL538" i="4" s="1"/>
  <c r="CL537" i="4" s="1"/>
  <c r="CL536" i="4" s="1"/>
  <c r="CL535" i="4" s="1"/>
  <c r="CL534" i="4" s="1"/>
  <c r="CL533" i="4" s="1"/>
  <c r="CL532" i="4" s="1"/>
  <c r="CL531" i="4" s="1"/>
  <c r="CL530" i="4" s="1"/>
  <c r="CL529" i="4" s="1"/>
  <c r="CL528" i="4" s="1"/>
  <c r="CL527" i="4" s="1"/>
  <c r="CL526" i="4" s="1"/>
  <c r="CL525" i="4" s="1"/>
  <c r="CL524" i="4" s="1"/>
  <c r="CL523" i="4" s="1"/>
  <c r="CL522" i="4" s="1"/>
  <c r="CL521" i="4" s="1"/>
  <c r="CL520" i="4" s="1"/>
  <c r="CL519" i="4" s="1"/>
  <c r="CL518" i="4" s="1"/>
  <c r="CL517" i="4" s="1"/>
  <c r="CL516" i="4" s="1"/>
  <c r="CL515" i="4" s="1"/>
  <c r="CL514" i="4" s="1"/>
  <c r="CL513" i="4" s="1"/>
  <c r="CL512" i="4" s="1"/>
  <c r="Q690" i="4"/>
  <c r="Q513" i="4"/>
  <c r="Q539" i="4"/>
  <c r="Q529" i="4"/>
  <c r="Q550" i="4"/>
  <c r="Q524" i="4"/>
  <c r="Q512" i="4"/>
  <c r="Q538" i="4"/>
  <c r="Q621" i="4"/>
  <c r="Q700" i="4"/>
  <c r="Q591" i="4"/>
  <c r="Q663" i="4"/>
  <c r="Q574" i="4"/>
  <c r="Q704" i="4"/>
  <c r="Q652" i="4"/>
  <c r="Q567" i="4"/>
  <c r="Q637" i="4"/>
  <c r="Q535" i="4"/>
  <c r="Q685" i="4"/>
  <c r="Q660" i="4"/>
  <c r="Q523" i="4"/>
  <c r="Q642" i="4"/>
  <c r="Q647" i="4"/>
  <c r="CR712" i="4"/>
  <c r="CR711" i="4" s="1"/>
  <c r="CR710" i="4" s="1"/>
  <c r="CR709" i="4" s="1"/>
  <c r="CR708" i="4" s="1"/>
  <c r="CR707" i="4" s="1"/>
  <c r="CR706" i="4" s="1"/>
  <c r="CR705" i="4" s="1"/>
  <c r="CR704" i="4" s="1"/>
  <c r="CR703" i="4" s="1"/>
  <c r="CR702" i="4" s="1"/>
  <c r="CR701" i="4" s="1"/>
  <c r="CR700" i="4" s="1"/>
  <c r="CR699" i="4" s="1"/>
  <c r="CR698" i="4" s="1"/>
  <c r="CR697" i="4" s="1"/>
  <c r="CR696" i="4" s="1"/>
  <c r="CR695" i="4" s="1"/>
  <c r="CR694" i="4" s="1"/>
  <c r="CR693" i="4" s="1"/>
  <c r="CR692" i="4" s="1"/>
  <c r="CR691" i="4" s="1"/>
  <c r="CR690" i="4" s="1"/>
  <c r="CR689" i="4" s="1"/>
  <c r="CR688" i="4" s="1"/>
  <c r="CR687" i="4" s="1"/>
  <c r="CR686" i="4" s="1"/>
  <c r="CR685" i="4" s="1"/>
  <c r="CR684" i="4" s="1"/>
  <c r="CR683" i="4" s="1"/>
  <c r="CR682" i="4" s="1"/>
  <c r="CR681" i="4" s="1"/>
  <c r="CR680" i="4" s="1"/>
  <c r="CR679" i="4" s="1"/>
  <c r="CR678" i="4" s="1"/>
  <c r="CR677" i="4" s="1"/>
  <c r="CR676" i="4" s="1"/>
  <c r="CR675" i="4" s="1"/>
  <c r="CR674" i="4" s="1"/>
  <c r="CR673" i="4" s="1"/>
  <c r="CR672" i="4" s="1"/>
  <c r="CR671" i="4" s="1"/>
  <c r="CR670" i="4" s="1"/>
  <c r="CR669" i="4" s="1"/>
  <c r="CR668" i="4" s="1"/>
  <c r="CR667" i="4" s="1"/>
  <c r="CR666" i="4" s="1"/>
  <c r="CR665" i="4" s="1"/>
  <c r="CR664" i="4" s="1"/>
  <c r="CR663" i="4" s="1"/>
  <c r="CR662" i="4" s="1"/>
  <c r="CR661" i="4" s="1"/>
  <c r="CR660" i="4" s="1"/>
  <c r="CR659" i="4" s="1"/>
  <c r="CR658" i="4" s="1"/>
  <c r="CR657" i="4" s="1"/>
  <c r="CR656" i="4" s="1"/>
  <c r="CR655" i="4" s="1"/>
  <c r="CR654" i="4" s="1"/>
  <c r="CR653" i="4" s="1"/>
  <c r="CR652" i="4" s="1"/>
  <c r="CR651" i="4" s="1"/>
  <c r="CR650" i="4" s="1"/>
  <c r="CR649" i="4" s="1"/>
  <c r="CR648" i="4" s="1"/>
  <c r="CR647" i="4" s="1"/>
  <c r="CR646" i="4" s="1"/>
  <c r="CR645" i="4" s="1"/>
  <c r="CR644" i="4" s="1"/>
  <c r="CR643" i="4" s="1"/>
  <c r="CR642" i="4" s="1"/>
  <c r="CR641" i="4" s="1"/>
  <c r="CR640" i="4" s="1"/>
  <c r="CR639" i="4" s="1"/>
  <c r="CR638" i="4" s="1"/>
  <c r="CR637" i="4" s="1"/>
  <c r="CR636" i="4" s="1"/>
  <c r="CR635" i="4" s="1"/>
  <c r="CR634" i="4" s="1"/>
  <c r="CR633" i="4" s="1"/>
  <c r="CR632" i="4" s="1"/>
  <c r="CR631" i="4" s="1"/>
  <c r="CR630" i="4" s="1"/>
  <c r="CR629" i="4" s="1"/>
  <c r="CR628" i="4" s="1"/>
  <c r="CR627" i="4" s="1"/>
  <c r="CR626" i="4" s="1"/>
  <c r="CR625" i="4" s="1"/>
  <c r="CR624" i="4" s="1"/>
  <c r="CR623" i="4" s="1"/>
  <c r="CR622" i="4" s="1"/>
  <c r="CR621" i="4" s="1"/>
  <c r="CR620" i="4" s="1"/>
  <c r="CR619" i="4" s="1"/>
  <c r="CR618" i="4" s="1"/>
  <c r="CR617" i="4" s="1"/>
  <c r="CR616" i="4" s="1"/>
  <c r="CR615" i="4" s="1"/>
  <c r="CR614" i="4" s="1"/>
  <c r="CR613" i="4" s="1"/>
  <c r="CR612" i="4" s="1"/>
  <c r="CR611" i="4" s="1"/>
  <c r="CR610" i="4" s="1"/>
  <c r="CR609" i="4" s="1"/>
  <c r="CR608" i="4" s="1"/>
  <c r="CR607" i="4" s="1"/>
  <c r="CR606" i="4" s="1"/>
  <c r="CR605" i="4" s="1"/>
  <c r="CR604" i="4" s="1"/>
  <c r="CR603" i="4" s="1"/>
  <c r="CR602" i="4" s="1"/>
  <c r="CR601" i="4" s="1"/>
  <c r="CR600" i="4" s="1"/>
  <c r="CR599" i="4" s="1"/>
  <c r="CR598" i="4" s="1"/>
  <c r="CR597" i="4" s="1"/>
  <c r="CR596" i="4" s="1"/>
  <c r="CR595" i="4" s="1"/>
  <c r="CR594" i="4" s="1"/>
  <c r="CR593" i="4" s="1"/>
  <c r="CR592" i="4" s="1"/>
  <c r="CR591" i="4" s="1"/>
  <c r="CR590" i="4" s="1"/>
  <c r="CR589" i="4" s="1"/>
  <c r="CR588" i="4" s="1"/>
  <c r="CR587" i="4" s="1"/>
  <c r="CR586" i="4" s="1"/>
  <c r="CR585" i="4" s="1"/>
  <c r="CR584" i="4" s="1"/>
  <c r="CR583" i="4" s="1"/>
  <c r="CR582" i="4" s="1"/>
  <c r="CR581" i="4" s="1"/>
  <c r="CR580" i="4" s="1"/>
  <c r="CR579" i="4" s="1"/>
  <c r="CR578" i="4" s="1"/>
  <c r="CR577" i="4" s="1"/>
  <c r="CR576" i="4" s="1"/>
  <c r="CR575" i="4" s="1"/>
  <c r="CR574" i="4" s="1"/>
  <c r="CR573" i="4" s="1"/>
  <c r="CR572" i="4" s="1"/>
  <c r="CR571" i="4" s="1"/>
  <c r="CR570" i="4" s="1"/>
  <c r="CR569" i="4" s="1"/>
  <c r="CR568" i="4" s="1"/>
  <c r="CR567" i="4" s="1"/>
  <c r="CR566" i="4" s="1"/>
  <c r="CR565" i="4" s="1"/>
  <c r="CR564" i="4" s="1"/>
  <c r="CR563" i="4" s="1"/>
  <c r="CR562" i="4" s="1"/>
  <c r="CR561" i="4" s="1"/>
  <c r="CR560" i="4" s="1"/>
  <c r="CR559" i="4" s="1"/>
  <c r="CR558" i="4" s="1"/>
  <c r="CR557" i="4" s="1"/>
  <c r="CR556" i="4" s="1"/>
  <c r="CR555" i="4" s="1"/>
  <c r="CR554" i="4" s="1"/>
  <c r="CR553" i="4" s="1"/>
  <c r="CR552" i="4" s="1"/>
  <c r="CR551" i="4" s="1"/>
  <c r="CR550" i="4" s="1"/>
  <c r="CR549" i="4" s="1"/>
  <c r="CR548" i="4" s="1"/>
  <c r="CR547" i="4" s="1"/>
  <c r="CR546" i="4" s="1"/>
  <c r="CR545" i="4" s="1"/>
  <c r="CR544" i="4" s="1"/>
  <c r="CR543" i="4" s="1"/>
  <c r="CR542" i="4" s="1"/>
  <c r="CR541" i="4" s="1"/>
  <c r="CR540" i="4" s="1"/>
  <c r="CR539" i="4" s="1"/>
  <c r="CR538" i="4" s="1"/>
  <c r="CR537" i="4" s="1"/>
  <c r="CR536" i="4" s="1"/>
  <c r="CR535" i="4" s="1"/>
  <c r="CR534" i="4" s="1"/>
  <c r="CR533" i="4" s="1"/>
  <c r="CR532" i="4" s="1"/>
  <c r="CR531" i="4" s="1"/>
  <c r="CR530" i="4" s="1"/>
  <c r="CR529" i="4" s="1"/>
  <c r="CR528" i="4" s="1"/>
  <c r="CR527" i="4" s="1"/>
  <c r="CR526" i="4" s="1"/>
  <c r="CR525" i="4" s="1"/>
  <c r="CR524" i="4" s="1"/>
  <c r="CR523" i="4" s="1"/>
  <c r="CR522" i="4" s="1"/>
  <c r="CR521" i="4" s="1"/>
  <c r="CR520" i="4" s="1"/>
  <c r="CR519" i="4" s="1"/>
  <c r="CR518" i="4" s="1"/>
  <c r="CR517" i="4" s="1"/>
  <c r="CR516" i="4" s="1"/>
  <c r="CR515" i="4" s="1"/>
  <c r="CR514" i="4" s="1"/>
  <c r="CR513" i="4" s="1"/>
  <c r="CR512" i="4" s="1"/>
  <c r="Q640" i="4"/>
  <c r="Q686" i="4"/>
  <c r="Q571" i="4"/>
  <c r="Q668" i="4"/>
  <c r="Q698" i="4"/>
  <c r="Q674" i="4"/>
  <c r="Q527" i="4"/>
  <c r="Q612" i="4"/>
  <c r="Q702" i="4"/>
  <c r="Q540" i="4"/>
  <c r="Q683" i="4"/>
  <c r="Q608" i="4"/>
  <c r="Q665" i="4"/>
  <c r="Q584" i="4"/>
  <c r="Q548" i="4"/>
  <c r="Q521" i="4"/>
  <c r="Q563" i="4"/>
  <c r="Q589" i="4"/>
  <c r="Q572" i="4"/>
  <c r="Q670" i="4"/>
  <c r="Q597" i="4"/>
  <c r="Q583" i="4"/>
  <c r="Q581" i="4"/>
  <c r="Q633" i="4"/>
  <c r="Q552" i="4"/>
  <c r="Q593" i="4"/>
  <c r="Q653" i="4"/>
  <c r="Q602" i="4"/>
  <c r="Q694" i="4"/>
  <c r="Q639" i="4"/>
  <c r="Q543" i="4"/>
  <c r="Q705" i="4"/>
  <c r="Q710" i="4"/>
  <c r="Q708" i="4"/>
  <c r="Q525" i="4"/>
  <c r="Q661" i="4"/>
  <c r="Q629" i="4"/>
  <c r="Q614" i="4"/>
  <c r="Q628" i="4"/>
  <c r="Q516" i="4"/>
  <c r="Q681" i="4"/>
  <c r="Q522" i="4"/>
  <c r="Q650" i="4"/>
  <c r="Q532" i="4"/>
  <c r="Q701" i="4"/>
  <c r="Q570" i="4"/>
  <c r="CW712" i="4"/>
  <c r="CW711" i="4" s="1"/>
  <c r="CW710" i="4" s="1"/>
  <c r="CW709" i="4" s="1"/>
  <c r="CW708" i="4" s="1"/>
  <c r="CW707" i="4" s="1"/>
  <c r="CW706" i="4" s="1"/>
  <c r="CW705" i="4" s="1"/>
  <c r="CW704" i="4" s="1"/>
  <c r="CW703" i="4" s="1"/>
  <c r="CW702" i="4" s="1"/>
  <c r="CW701" i="4" s="1"/>
  <c r="CW700" i="4" s="1"/>
  <c r="CW699" i="4" s="1"/>
  <c r="CW698" i="4" s="1"/>
  <c r="CW697" i="4" s="1"/>
  <c r="CW696" i="4" s="1"/>
  <c r="CW695" i="4" s="1"/>
  <c r="CW694" i="4" s="1"/>
  <c r="CW693" i="4" s="1"/>
  <c r="CW692" i="4" s="1"/>
  <c r="CW691" i="4" s="1"/>
  <c r="CW690" i="4" s="1"/>
  <c r="CW689" i="4" s="1"/>
  <c r="CW688" i="4" s="1"/>
  <c r="CW687" i="4" s="1"/>
  <c r="CW686" i="4" s="1"/>
  <c r="CW685" i="4" s="1"/>
  <c r="CW684" i="4" s="1"/>
  <c r="CW683" i="4" s="1"/>
  <c r="CW682" i="4" s="1"/>
  <c r="CW681" i="4" s="1"/>
  <c r="CW680" i="4" s="1"/>
  <c r="CW679" i="4" s="1"/>
  <c r="CW678" i="4" s="1"/>
  <c r="CW677" i="4" s="1"/>
  <c r="CW676" i="4" s="1"/>
  <c r="CW675" i="4" s="1"/>
  <c r="CW674" i="4" s="1"/>
  <c r="CW673" i="4" s="1"/>
  <c r="CW672" i="4" s="1"/>
  <c r="CW671" i="4" s="1"/>
  <c r="CW670" i="4" s="1"/>
  <c r="CW669" i="4" s="1"/>
  <c r="CW668" i="4" s="1"/>
  <c r="CW667" i="4" s="1"/>
  <c r="CW666" i="4" s="1"/>
  <c r="CW665" i="4" s="1"/>
  <c r="CW664" i="4" s="1"/>
  <c r="CW663" i="4" s="1"/>
  <c r="CW662" i="4" s="1"/>
  <c r="CW661" i="4" s="1"/>
  <c r="CW660" i="4" s="1"/>
  <c r="CW659" i="4" s="1"/>
  <c r="CW658" i="4" s="1"/>
  <c r="CW657" i="4" s="1"/>
  <c r="CW656" i="4" s="1"/>
  <c r="CW655" i="4" s="1"/>
  <c r="CW654" i="4" s="1"/>
  <c r="CW653" i="4" s="1"/>
  <c r="CW652" i="4" s="1"/>
  <c r="CW651" i="4" s="1"/>
  <c r="CW650" i="4" s="1"/>
  <c r="CW649" i="4" s="1"/>
  <c r="CW648" i="4" s="1"/>
  <c r="CW647" i="4" s="1"/>
  <c r="CW646" i="4" s="1"/>
  <c r="CW645" i="4" s="1"/>
  <c r="CW644" i="4" s="1"/>
  <c r="CW643" i="4" s="1"/>
  <c r="CW642" i="4" s="1"/>
  <c r="CW641" i="4" s="1"/>
  <c r="CW640" i="4" s="1"/>
  <c r="CW639" i="4" s="1"/>
  <c r="CW638" i="4" s="1"/>
  <c r="CW637" i="4" s="1"/>
  <c r="CW636" i="4" s="1"/>
  <c r="CW635" i="4" s="1"/>
  <c r="CW634" i="4" s="1"/>
  <c r="CW633" i="4" s="1"/>
  <c r="CW632" i="4" s="1"/>
  <c r="CW631" i="4" s="1"/>
  <c r="CW630" i="4" s="1"/>
  <c r="CW629" i="4" s="1"/>
  <c r="CW628" i="4" s="1"/>
  <c r="CW627" i="4" s="1"/>
  <c r="CW626" i="4" s="1"/>
  <c r="CW625" i="4" s="1"/>
  <c r="CW624" i="4" s="1"/>
  <c r="CW623" i="4" s="1"/>
  <c r="CW622" i="4" s="1"/>
  <c r="CW621" i="4" s="1"/>
  <c r="CW620" i="4" s="1"/>
  <c r="CW619" i="4" s="1"/>
  <c r="CW618" i="4" s="1"/>
  <c r="CW617" i="4" s="1"/>
  <c r="CW616" i="4" s="1"/>
  <c r="CW615" i="4" s="1"/>
  <c r="CW614" i="4" s="1"/>
  <c r="CW613" i="4" s="1"/>
  <c r="CW612" i="4" s="1"/>
  <c r="CW611" i="4" s="1"/>
  <c r="CW610" i="4" s="1"/>
  <c r="CW609" i="4" s="1"/>
  <c r="CW608" i="4" s="1"/>
  <c r="CW607" i="4" s="1"/>
  <c r="CW606" i="4" s="1"/>
  <c r="CW605" i="4" s="1"/>
  <c r="CW604" i="4" s="1"/>
  <c r="CW603" i="4" s="1"/>
  <c r="CW602" i="4" s="1"/>
  <c r="CW601" i="4" s="1"/>
  <c r="CW600" i="4" s="1"/>
  <c r="CW599" i="4" s="1"/>
  <c r="CW598" i="4" s="1"/>
  <c r="CW597" i="4" s="1"/>
  <c r="CW596" i="4" s="1"/>
  <c r="CW595" i="4" s="1"/>
  <c r="CW594" i="4" s="1"/>
  <c r="CW593" i="4" s="1"/>
  <c r="CW592" i="4" s="1"/>
  <c r="CW591" i="4" s="1"/>
  <c r="CW590" i="4" s="1"/>
  <c r="CW589" i="4" s="1"/>
  <c r="CW588" i="4" s="1"/>
  <c r="CW587" i="4" s="1"/>
  <c r="CW586" i="4" s="1"/>
  <c r="CW585" i="4" s="1"/>
  <c r="CW584" i="4" s="1"/>
  <c r="CW583" i="4" s="1"/>
  <c r="CW582" i="4" s="1"/>
  <c r="CW581" i="4" s="1"/>
  <c r="CW580" i="4" s="1"/>
  <c r="CW579" i="4" s="1"/>
  <c r="CW578" i="4" s="1"/>
  <c r="CW577" i="4" s="1"/>
  <c r="CW576" i="4" s="1"/>
  <c r="CW575" i="4" s="1"/>
  <c r="CW574" i="4" s="1"/>
  <c r="CW573" i="4" s="1"/>
  <c r="CW572" i="4" s="1"/>
  <c r="CW571" i="4" s="1"/>
  <c r="CW570" i="4" s="1"/>
  <c r="CW569" i="4" s="1"/>
  <c r="CW568" i="4" s="1"/>
  <c r="CW567" i="4" s="1"/>
  <c r="CW566" i="4" s="1"/>
  <c r="CW565" i="4" s="1"/>
  <c r="CW564" i="4" s="1"/>
  <c r="CW563" i="4" s="1"/>
  <c r="CW562" i="4" s="1"/>
  <c r="CW561" i="4" s="1"/>
  <c r="CW560" i="4" s="1"/>
  <c r="CW559" i="4" s="1"/>
  <c r="CW558" i="4" s="1"/>
  <c r="CW557" i="4" s="1"/>
  <c r="CW556" i="4" s="1"/>
  <c r="CW555" i="4" s="1"/>
  <c r="CW554" i="4" s="1"/>
  <c r="CW553" i="4" s="1"/>
  <c r="CW552" i="4" s="1"/>
  <c r="CW551" i="4" s="1"/>
  <c r="CW550" i="4" s="1"/>
  <c r="CW549" i="4" s="1"/>
  <c r="CW548" i="4" s="1"/>
  <c r="CW547" i="4" s="1"/>
  <c r="CW546" i="4" s="1"/>
  <c r="CW545" i="4" s="1"/>
  <c r="CW544" i="4" s="1"/>
  <c r="CW543" i="4" s="1"/>
  <c r="CW542" i="4" s="1"/>
  <c r="CW541" i="4" s="1"/>
  <c r="CW540" i="4" s="1"/>
  <c r="CW539" i="4" s="1"/>
  <c r="CW538" i="4" s="1"/>
  <c r="CW537" i="4" s="1"/>
  <c r="CW536" i="4" s="1"/>
  <c r="CW535" i="4" s="1"/>
  <c r="CW534" i="4" s="1"/>
  <c r="CW533" i="4" s="1"/>
  <c r="CW532" i="4" s="1"/>
  <c r="CW531" i="4" s="1"/>
  <c r="CW530" i="4" s="1"/>
  <c r="CW529" i="4" s="1"/>
  <c r="CW528" i="4" s="1"/>
  <c r="CW527" i="4" s="1"/>
  <c r="CW526" i="4" s="1"/>
  <c r="CW525" i="4" s="1"/>
  <c r="CW524" i="4" s="1"/>
  <c r="CW523" i="4" s="1"/>
  <c r="CW522" i="4" s="1"/>
  <c r="CW521" i="4" s="1"/>
  <c r="CW520" i="4" s="1"/>
  <c r="CW519" i="4" s="1"/>
  <c r="CW518" i="4" s="1"/>
  <c r="CW517" i="4" s="1"/>
  <c r="CW516" i="4" s="1"/>
  <c r="CW515" i="4" s="1"/>
  <c r="CW514" i="4" s="1"/>
  <c r="CW513" i="4" s="1"/>
  <c r="CW512" i="4" s="1"/>
  <c r="CO712" i="4"/>
  <c r="CO711" i="4" s="1"/>
  <c r="CO710" i="4" s="1"/>
  <c r="CO709" i="4" s="1"/>
  <c r="CO708" i="4" s="1"/>
  <c r="CO707" i="4" s="1"/>
  <c r="CO706" i="4" s="1"/>
  <c r="CO705" i="4" s="1"/>
  <c r="CO704" i="4" s="1"/>
  <c r="CO703" i="4" s="1"/>
  <c r="CO702" i="4" s="1"/>
  <c r="CO701" i="4" s="1"/>
  <c r="CO700" i="4" s="1"/>
  <c r="CO699" i="4" s="1"/>
  <c r="CO698" i="4" s="1"/>
  <c r="CO697" i="4" s="1"/>
  <c r="CO696" i="4" s="1"/>
  <c r="CO695" i="4" s="1"/>
  <c r="CO694" i="4" s="1"/>
  <c r="CO693" i="4" s="1"/>
  <c r="CO692" i="4" s="1"/>
  <c r="CO691" i="4" s="1"/>
  <c r="CO690" i="4" s="1"/>
  <c r="CO689" i="4" s="1"/>
  <c r="CO688" i="4" s="1"/>
  <c r="CO687" i="4" s="1"/>
  <c r="CO686" i="4" s="1"/>
  <c r="CO685" i="4" s="1"/>
  <c r="CO684" i="4" s="1"/>
  <c r="CO683" i="4" s="1"/>
  <c r="CO682" i="4" s="1"/>
  <c r="CO681" i="4" s="1"/>
  <c r="CO680" i="4" s="1"/>
  <c r="CO679" i="4" s="1"/>
  <c r="CO678" i="4" s="1"/>
  <c r="CO677" i="4" s="1"/>
  <c r="CO676" i="4" s="1"/>
  <c r="CO675" i="4" s="1"/>
  <c r="CO674" i="4" s="1"/>
  <c r="CO673" i="4" s="1"/>
  <c r="CO672" i="4" s="1"/>
  <c r="CO671" i="4" s="1"/>
  <c r="CO670" i="4" s="1"/>
  <c r="CO669" i="4" s="1"/>
  <c r="CO668" i="4" s="1"/>
  <c r="CO667" i="4" s="1"/>
  <c r="CO666" i="4" s="1"/>
  <c r="CO665" i="4" s="1"/>
  <c r="CO664" i="4" s="1"/>
  <c r="CO663" i="4" s="1"/>
  <c r="CO662" i="4" s="1"/>
  <c r="CO661" i="4" s="1"/>
  <c r="CO660" i="4" s="1"/>
  <c r="CO659" i="4" s="1"/>
  <c r="CO658" i="4" s="1"/>
  <c r="CO657" i="4" s="1"/>
  <c r="CO656" i="4" s="1"/>
  <c r="CO655" i="4" s="1"/>
  <c r="CO654" i="4" s="1"/>
  <c r="CO653" i="4" s="1"/>
  <c r="CO652" i="4" s="1"/>
  <c r="CO651" i="4" s="1"/>
  <c r="CO650" i="4" s="1"/>
  <c r="CO649" i="4" s="1"/>
  <c r="CO648" i="4" s="1"/>
  <c r="CO647" i="4" s="1"/>
  <c r="CO646" i="4" s="1"/>
  <c r="CO645" i="4" s="1"/>
  <c r="CO644" i="4" s="1"/>
  <c r="CO643" i="4" s="1"/>
  <c r="CO642" i="4" s="1"/>
  <c r="CO641" i="4" s="1"/>
  <c r="CO640" i="4" s="1"/>
  <c r="CO639" i="4" s="1"/>
  <c r="CO638" i="4" s="1"/>
  <c r="CO637" i="4" s="1"/>
  <c r="CO636" i="4" s="1"/>
  <c r="CO635" i="4" s="1"/>
  <c r="CO634" i="4" s="1"/>
  <c r="CO633" i="4" s="1"/>
  <c r="CO632" i="4" s="1"/>
  <c r="CO631" i="4" s="1"/>
  <c r="CO630" i="4" s="1"/>
  <c r="CO629" i="4" s="1"/>
  <c r="CO628" i="4" s="1"/>
  <c r="CO627" i="4" s="1"/>
  <c r="CO626" i="4" s="1"/>
  <c r="CO625" i="4" s="1"/>
  <c r="CO624" i="4" s="1"/>
  <c r="CO623" i="4" s="1"/>
  <c r="CO622" i="4" s="1"/>
  <c r="CO621" i="4" s="1"/>
  <c r="CO620" i="4" s="1"/>
  <c r="CO619" i="4" s="1"/>
  <c r="CO618" i="4" s="1"/>
  <c r="CO617" i="4" s="1"/>
  <c r="CO616" i="4" s="1"/>
  <c r="CO615" i="4" s="1"/>
  <c r="CO614" i="4" s="1"/>
  <c r="CO613" i="4" s="1"/>
  <c r="CO612" i="4" s="1"/>
  <c r="CO611" i="4" s="1"/>
  <c r="CO610" i="4" s="1"/>
  <c r="CO609" i="4" s="1"/>
  <c r="CO608" i="4" s="1"/>
  <c r="CO607" i="4" s="1"/>
  <c r="CO606" i="4" s="1"/>
  <c r="CO605" i="4" s="1"/>
  <c r="CO604" i="4" s="1"/>
  <c r="CO603" i="4" s="1"/>
  <c r="CO602" i="4" s="1"/>
  <c r="CO601" i="4" s="1"/>
  <c r="CO600" i="4" s="1"/>
  <c r="CO599" i="4" s="1"/>
  <c r="CO598" i="4" s="1"/>
  <c r="CO597" i="4" s="1"/>
  <c r="CO596" i="4" s="1"/>
  <c r="CO595" i="4" s="1"/>
  <c r="CO594" i="4" s="1"/>
  <c r="CO593" i="4" s="1"/>
  <c r="CO592" i="4" s="1"/>
  <c r="CO591" i="4" s="1"/>
  <c r="CO590" i="4" s="1"/>
  <c r="CO589" i="4" s="1"/>
  <c r="CO588" i="4" s="1"/>
  <c r="CO587" i="4" s="1"/>
  <c r="CO586" i="4" s="1"/>
  <c r="CO585" i="4" s="1"/>
  <c r="CO584" i="4" s="1"/>
  <c r="CO583" i="4" s="1"/>
  <c r="CO582" i="4" s="1"/>
  <c r="CO581" i="4" s="1"/>
  <c r="CO580" i="4" s="1"/>
  <c r="CO579" i="4" s="1"/>
  <c r="CO578" i="4" s="1"/>
  <c r="CO577" i="4" s="1"/>
  <c r="CO576" i="4" s="1"/>
  <c r="CO575" i="4" s="1"/>
  <c r="CO574" i="4" s="1"/>
  <c r="CO573" i="4" s="1"/>
  <c r="CO572" i="4" s="1"/>
  <c r="CO571" i="4" s="1"/>
  <c r="CO570" i="4" s="1"/>
  <c r="CO569" i="4" s="1"/>
  <c r="CO568" i="4" s="1"/>
  <c r="CO567" i="4" s="1"/>
  <c r="CO566" i="4" s="1"/>
  <c r="CO565" i="4" s="1"/>
  <c r="CO564" i="4" s="1"/>
  <c r="CO563" i="4" s="1"/>
  <c r="CO562" i="4" s="1"/>
  <c r="CO561" i="4" s="1"/>
  <c r="CO560" i="4" s="1"/>
  <c r="CO559" i="4" s="1"/>
  <c r="CO558" i="4" s="1"/>
  <c r="CO557" i="4" s="1"/>
  <c r="CO556" i="4" s="1"/>
  <c r="CO555" i="4" s="1"/>
  <c r="CO554" i="4" s="1"/>
  <c r="CO553" i="4" s="1"/>
  <c r="CO552" i="4" s="1"/>
  <c r="CO551" i="4" s="1"/>
  <c r="CO550" i="4" s="1"/>
  <c r="CO549" i="4" s="1"/>
  <c r="CO548" i="4" s="1"/>
  <c r="CO547" i="4" s="1"/>
  <c r="CO546" i="4" s="1"/>
  <c r="CO545" i="4" s="1"/>
  <c r="CO544" i="4" s="1"/>
  <c r="CO543" i="4" s="1"/>
  <c r="CO542" i="4" s="1"/>
  <c r="CO541" i="4" s="1"/>
  <c r="CO540" i="4" s="1"/>
  <c r="CO539" i="4" s="1"/>
  <c r="CO538" i="4" s="1"/>
  <c r="CO537" i="4" s="1"/>
  <c r="CO536" i="4" s="1"/>
  <c r="CO535" i="4" s="1"/>
  <c r="CO534" i="4" s="1"/>
  <c r="CO533" i="4" s="1"/>
  <c r="CO532" i="4" s="1"/>
  <c r="CO531" i="4" s="1"/>
  <c r="CO530" i="4" s="1"/>
  <c r="CO529" i="4" s="1"/>
  <c r="CO528" i="4" s="1"/>
  <c r="CO527" i="4" s="1"/>
  <c r="CO526" i="4" s="1"/>
  <c r="CO525" i="4" s="1"/>
  <c r="CO524" i="4" s="1"/>
  <c r="CO523" i="4" s="1"/>
  <c r="CO522" i="4" s="1"/>
  <c r="CO521" i="4" s="1"/>
  <c r="CO520" i="4" s="1"/>
  <c r="CO519" i="4" s="1"/>
  <c r="CO518" i="4" s="1"/>
  <c r="CO517" i="4" s="1"/>
  <c r="CO516" i="4" s="1"/>
  <c r="CO515" i="4" s="1"/>
  <c r="CO514" i="4" s="1"/>
  <c r="CO513" i="4" s="1"/>
  <c r="CO512" i="4" s="1"/>
  <c r="Q709" i="4"/>
  <c r="Q625" i="4"/>
  <c r="Q679" i="4"/>
  <c r="Q618" i="4"/>
  <c r="Q641" i="4"/>
  <c r="Q645" i="4"/>
  <c r="Q553" i="4"/>
  <c r="Q688" i="4"/>
  <c r="Q711" i="4"/>
  <c r="Q617" i="4"/>
  <c r="Q542" i="4"/>
  <c r="Q519" i="4"/>
  <c r="Q547" i="4"/>
  <c r="Q657" i="4"/>
  <c r="Q697" i="4"/>
  <c r="Q556" i="4"/>
  <c r="Q585" i="4"/>
  <c r="Q703" i="4"/>
  <c r="Q699" i="4"/>
  <c r="Q558" i="4"/>
  <c r="Q536" i="4"/>
  <c r="CK712" i="4" l="1"/>
  <c r="CK711" i="4" s="1"/>
  <c r="CK710" i="4" s="1"/>
  <c r="CK709" i="4" s="1"/>
  <c r="CK708" i="4" s="1"/>
  <c r="CK707" i="4" s="1"/>
  <c r="CK706" i="4" s="1"/>
  <c r="CK705" i="4" s="1"/>
  <c r="CK704" i="4" s="1"/>
  <c r="CK703" i="4" s="1"/>
  <c r="CK702" i="4" s="1"/>
  <c r="CK701" i="4" s="1"/>
  <c r="CK700" i="4" s="1"/>
  <c r="CK699" i="4" s="1"/>
  <c r="CK698" i="4" s="1"/>
  <c r="CK697" i="4" s="1"/>
  <c r="CK696" i="4" s="1"/>
  <c r="CK695" i="4" s="1"/>
  <c r="CK694" i="4" s="1"/>
  <c r="CK693" i="4" s="1"/>
  <c r="CK692" i="4" s="1"/>
  <c r="CK691" i="4" s="1"/>
  <c r="CK690" i="4" s="1"/>
  <c r="CK689" i="4" s="1"/>
  <c r="CK688" i="4" s="1"/>
  <c r="CK687" i="4" s="1"/>
  <c r="CK686" i="4" s="1"/>
  <c r="CK685" i="4" s="1"/>
  <c r="CK684" i="4" s="1"/>
  <c r="CK683" i="4" s="1"/>
  <c r="CK682" i="4" s="1"/>
  <c r="CK681" i="4" s="1"/>
  <c r="CK680" i="4" s="1"/>
  <c r="CK679" i="4" s="1"/>
  <c r="CK678" i="4" s="1"/>
  <c r="CK677" i="4" s="1"/>
  <c r="CK676" i="4" s="1"/>
  <c r="CK675" i="4" s="1"/>
  <c r="CK674" i="4" s="1"/>
  <c r="CK673" i="4" s="1"/>
  <c r="CK672" i="4" s="1"/>
  <c r="CK671" i="4" s="1"/>
  <c r="CK670" i="4" s="1"/>
  <c r="CK669" i="4" s="1"/>
  <c r="CK668" i="4" s="1"/>
  <c r="CK667" i="4" s="1"/>
  <c r="CK666" i="4" s="1"/>
  <c r="CK665" i="4" s="1"/>
  <c r="CK664" i="4" s="1"/>
  <c r="CK663" i="4" s="1"/>
  <c r="CK662" i="4" s="1"/>
  <c r="CK661" i="4" s="1"/>
  <c r="CK660" i="4" s="1"/>
  <c r="CK659" i="4" s="1"/>
  <c r="CK658" i="4" s="1"/>
  <c r="CK657" i="4" s="1"/>
  <c r="CK656" i="4" s="1"/>
  <c r="CK655" i="4" s="1"/>
  <c r="CK654" i="4" s="1"/>
  <c r="CK653" i="4" s="1"/>
  <c r="CK652" i="4" s="1"/>
  <c r="CK651" i="4" s="1"/>
  <c r="CK650" i="4" s="1"/>
  <c r="CK649" i="4" s="1"/>
  <c r="CK648" i="4" s="1"/>
  <c r="CK647" i="4" s="1"/>
  <c r="CK646" i="4" s="1"/>
  <c r="CK645" i="4" s="1"/>
  <c r="CK644" i="4" s="1"/>
  <c r="CK643" i="4" s="1"/>
  <c r="CK642" i="4" s="1"/>
  <c r="CK641" i="4" s="1"/>
  <c r="CK640" i="4" s="1"/>
  <c r="CK639" i="4" s="1"/>
  <c r="CK638" i="4" s="1"/>
  <c r="CK637" i="4" s="1"/>
  <c r="CK636" i="4" s="1"/>
  <c r="CK635" i="4" s="1"/>
  <c r="CK634" i="4" s="1"/>
  <c r="CK633" i="4" s="1"/>
  <c r="CK632" i="4" s="1"/>
  <c r="CK631" i="4" s="1"/>
  <c r="CK630" i="4" s="1"/>
  <c r="CK629" i="4" s="1"/>
  <c r="CK628" i="4" s="1"/>
  <c r="CK627" i="4" s="1"/>
  <c r="CK626" i="4" s="1"/>
  <c r="CK625" i="4" s="1"/>
  <c r="CK624" i="4" s="1"/>
  <c r="CK623" i="4" s="1"/>
  <c r="CK622" i="4" s="1"/>
  <c r="CK621" i="4" s="1"/>
  <c r="CK620" i="4" s="1"/>
  <c r="CK619" i="4" s="1"/>
  <c r="CK618" i="4" s="1"/>
  <c r="CK617" i="4" s="1"/>
  <c r="CK616" i="4" s="1"/>
  <c r="CK615" i="4" s="1"/>
  <c r="CK614" i="4" s="1"/>
  <c r="CK613" i="4" s="1"/>
  <c r="CK612" i="4" s="1"/>
  <c r="CK611" i="4" s="1"/>
  <c r="CK610" i="4" s="1"/>
  <c r="CK609" i="4" s="1"/>
  <c r="CK608" i="4" s="1"/>
  <c r="CK607" i="4" s="1"/>
  <c r="CK606" i="4" s="1"/>
  <c r="CK605" i="4" s="1"/>
  <c r="CK604" i="4" s="1"/>
  <c r="CK603" i="4" s="1"/>
  <c r="CK602" i="4" s="1"/>
  <c r="CK601" i="4" s="1"/>
  <c r="CK600" i="4" s="1"/>
  <c r="CK599" i="4" s="1"/>
  <c r="CK598" i="4" s="1"/>
  <c r="CK597" i="4" s="1"/>
  <c r="CK596" i="4" s="1"/>
  <c r="CK595" i="4" s="1"/>
  <c r="CK594" i="4" s="1"/>
  <c r="CK593" i="4" s="1"/>
  <c r="CK592" i="4" s="1"/>
  <c r="CK591" i="4" s="1"/>
  <c r="CK590" i="4" s="1"/>
  <c r="CK589" i="4" s="1"/>
  <c r="CK588" i="4" s="1"/>
  <c r="CK587" i="4" s="1"/>
  <c r="CK586" i="4" s="1"/>
  <c r="CK585" i="4" s="1"/>
  <c r="CK584" i="4" s="1"/>
  <c r="CK583" i="4" s="1"/>
  <c r="CK582" i="4" s="1"/>
  <c r="CK581" i="4" s="1"/>
  <c r="CK580" i="4" s="1"/>
  <c r="CK579" i="4" s="1"/>
  <c r="CK578" i="4" s="1"/>
  <c r="CK577" i="4" s="1"/>
  <c r="CK576" i="4" s="1"/>
  <c r="CK575" i="4" s="1"/>
  <c r="CK574" i="4" s="1"/>
  <c r="CK573" i="4" s="1"/>
  <c r="CK572" i="4" s="1"/>
  <c r="CK571" i="4" s="1"/>
  <c r="CK570" i="4" s="1"/>
  <c r="CK569" i="4" s="1"/>
  <c r="CK568" i="4" s="1"/>
  <c r="CK567" i="4" s="1"/>
  <c r="CK566" i="4" s="1"/>
  <c r="CK565" i="4" s="1"/>
  <c r="CK564" i="4" s="1"/>
  <c r="CK563" i="4" s="1"/>
  <c r="CK562" i="4" s="1"/>
  <c r="CK561" i="4" s="1"/>
  <c r="CK560" i="4" s="1"/>
  <c r="CK559" i="4" s="1"/>
  <c r="CK558" i="4" s="1"/>
  <c r="CK557" i="4" s="1"/>
  <c r="CK556" i="4" s="1"/>
  <c r="CK555" i="4" s="1"/>
  <c r="CK554" i="4" s="1"/>
  <c r="CK553" i="4" s="1"/>
  <c r="CK552" i="4" s="1"/>
  <c r="CK551" i="4" s="1"/>
  <c r="CK550" i="4" s="1"/>
  <c r="CK549" i="4" s="1"/>
  <c r="CK548" i="4" s="1"/>
  <c r="CK547" i="4" s="1"/>
  <c r="CK546" i="4" s="1"/>
  <c r="CK545" i="4" s="1"/>
  <c r="CK544" i="4" s="1"/>
  <c r="CK543" i="4" s="1"/>
  <c r="CK542" i="4" s="1"/>
  <c r="CK541" i="4" s="1"/>
  <c r="CK540" i="4" s="1"/>
  <c r="CK539" i="4" s="1"/>
  <c r="CK538" i="4" s="1"/>
  <c r="CK537" i="4" s="1"/>
  <c r="CK536" i="4" s="1"/>
  <c r="CK535" i="4" s="1"/>
  <c r="CK534" i="4" s="1"/>
  <c r="CK533" i="4" s="1"/>
  <c r="CK532" i="4" s="1"/>
  <c r="CK531" i="4" s="1"/>
  <c r="CK530" i="4" s="1"/>
  <c r="CK529" i="4" s="1"/>
  <c r="CK528" i="4" s="1"/>
  <c r="CK527" i="4" s="1"/>
  <c r="CK526" i="4" s="1"/>
  <c r="CK525" i="4" s="1"/>
  <c r="CK524" i="4" s="1"/>
  <c r="CK523" i="4" s="1"/>
  <c r="CK522" i="4" s="1"/>
  <c r="CK521" i="4" s="1"/>
  <c r="CK520" i="4" s="1"/>
  <c r="CK519" i="4" s="1"/>
  <c r="CK518" i="4" s="1"/>
  <c r="CK517" i="4" s="1"/>
  <c r="CK516" i="4" s="1"/>
  <c r="CK515" i="4" s="1"/>
  <c r="CK514" i="4" s="1"/>
  <c r="CK513" i="4" s="1"/>
  <c r="CK512" i="4" s="1"/>
  <c r="Q713" i="4"/>
  <c r="W713" i="4"/>
  <c r="W712" i="4" s="1"/>
  <c r="W711" i="4" s="1"/>
  <c r="W710" i="4" s="1"/>
  <c r="W709" i="4" s="1"/>
  <c r="W708" i="4" s="1"/>
  <c r="W707" i="4" s="1"/>
  <c r="W706" i="4" s="1"/>
  <c r="W705" i="4" s="1"/>
  <c r="W704" i="4" s="1"/>
  <c r="W703" i="4" s="1"/>
  <c r="W702" i="4" s="1"/>
  <c r="W701" i="4" s="1"/>
  <c r="W700" i="4" s="1"/>
  <c r="W699" i="4" s="1"/>
  <c r="W698" i="4" s="1"/>
  <c r="W697" i="4" s="1"/>
  <c r="W696" i="4" s="1"/>
  <c r="W695" i="4" s="1"/>
  <c r="W694" i="4" s="1"/>
  <c r="W693" i="4" s="1"/>
  <c r="W692" i="4" s="1"/>
  <c r="W691" i="4" s="1"/>
  <c r="W690" i="4" s="1"/>
  <c r="W689" i="4" s="1"/>
  <c r="W688" i="4" s="1"/>
  <c r="W687" i="4" s="1"/>
  <c r="W686" i="4" s="1"/>
  <c r="W685" i="4" s="1"/>
  <c r="W684" i="4" s="1"/>
  <c r="W683" i="4" s="1"/>
  <c r="W682" i="4" s="1"/>
  <c r="W681" i="4" s="1"/>
  <c r="W680" i="4" s="1"/>
  <c r="W679" i="4" s="1"/>
  <c r="W678" i="4" s="1"/>
  <c r="W677" i="4" s="1"/>
  <c r="W676" i="4" s="1"/>
  <c r="W675" i="4" s="1"/>
  <c r="W674" i="4" s="1"/>
  <c r="W673" i="4" s="1"/>
  <c r="W672" i="4" s="1"/>
  <c r="W671" i="4" s="1"/>
  <c r="W670" i="4" s="1"/>
  <c r="W669" i="4" s="1"/>
  <c r="W668" i="4" s="1"/>
  <c r="W667" i="4" s="1"/>
  <c r="W666" i="4" s="1"/>
  <c r="W665" i="4" s="1"/>
  <c r="W664" i="4" s="1"/>
  <c r="W663" i="4" s="1"/>
  <c r="W662" i="4" s="1"/>
  <c r="W661" i="4" s="1"/>
  <c r="W660" i="4" s="1"/>
  <c r="W659" i="4" s="1"/>
  <c r="W658" i="4" s="1"/>
  <c r="W657" i="4" s="1"/>
  <c r="W656" i="4" s="1"/>
  <c r="W655" i="4" s="1"/>
  <c r="W654" i="4" s="1"/>
  <c r="W653" i="4" s="1"/>
  <c r="W652" i="4" s="1"/>
  <c r="W651" i="4" s="1"/>
  <c r="W650" i="4" s="1"/>
  <c r="W649" i="4" s="1"/>
  <c r="W648" i="4" s="1"/>
  <c r="W647" i="4" s="1"/>
  <c r="W646" i="4" s="1"/>
  <c r="W645" i="4" s="1"/>
  <c r="W644" i="4" s="1"/>
  <c r="W643" i="4" s="1"/>
  <c r="W642" i="4" s="1"/>
  <c r="W641" i="4" s="1"/>
  <c r="W640" i="4" s="1"/>
  <c r="W639" i="4" s="1"/>
  <c r="W638" i="4" s="1"/>
  <c r="W637" i="4" s="1"/>
  <c r="W636" i="4" s="1"/>
  <c r="W635" i="4" s="1"/>
  <c r="W634" i="4" s="1"/>
  <c r="W633" i="4" s="1"/>
  <c r="W632" i="4" s="1"/>
  <c r="W631" i="4" s="1"/>
  <c r="W630" i="4" s="1"/>
  <c r="W629" i="4" s="1"/>
  <c r="W628" i="4" s="1"/>
  <c r="W627" i="4" s="1"/>
  <c r="W626" i="4" s="1"/>
  <c r="W625" i="4" s="1"/>
  <c r="W624" i="4" s="1"/>
  <c r="W623" i="4" s="1"/>
  <c r="W622" i="4" s="1"/>
  <c r="W621" i="4" s="1"/>
  <c r="W620" i="4" s="1"/>
  <c r="W619" i="4" s="1"/>
  <c r="W618" i="4" s="1"/>
  <c r="W617" i="4" s="1"/>
  <c r="W616" i="4" s="1"/>
  <c r="W615" i="4" s="1"/>
  <c r="W614" i="4" s="1"/>
  <c r="W613" i="4" s="1"/>
  <c r="W612" i="4" s="1"/>
  <c r="W611" i="4" s="1"/>
  <c r="W610" i="4" s="1"/>
  <c r="W609" i="4" s="1"/>
  <c r="W608" i="4" s="1"/>
  <c r="W607" i="4" s="1"/>
  <c r="W606" i="4" s="1"/>
  <c r="W605" i="4" s="1"/>
  <c r="W604" i="4" s="1"/>
  <c r="W603" i="4" s="1"/>
  <c r="W602" i="4" s="1"/>
  <c r="W601" i="4" s="1"/>
  <c r="W600" i="4" s="1"/>
  <c r="W599" i="4" s="1"/>
  <c r="W598" i="4" s="1"/>
  <c r="W597" i="4" s="1"/>
  <c r="W596" i="4" s="1"/>
  <c r="W595" i="4" s="1"/>
  <c r="W594" i="4" s="1"/>
  <c r="W593" i="4" s="1"/>
  <c r="W592" i="4" s="1"/>
  <c r="W591" i="4" s="1"/>
  <c r="W590" i="4" s="1"/>
  <c r="W589" i="4" s="1"/>
  <c r="W588" i="4" s="1"/>
  <c r="W587" i="4" s="1"/>
  <c r="W586" i="4" s="1"/>
  <c r="W585" i="4" s="1"/>
  <c r="W584" i="4" s="1"/>
  <c r="W583" i="4" s="1"/>
  <c r="W582" i="4" s="1"/>
  <c r="W581" i="4" s="1"/>
  <c r="W580" i="4" s="1"/>
  <c r="W579" i="4" s="1"/>
  <c r="W578" i="4" s="1"/>
  <c r="W577" i="4" s="1"/>
  <c r="W576" i="4" s="1"/>
  <c r="W575" i="4" s="1"/>
  <c r="W574" i="4" s="1"/>
  <c r="W573" i="4" s="1"/>
  <c r="W572" i="4" s="1"/>
  <c r="W571" i="4" s="1"/>
  <c r="W570" i="4" s="1"/>
  <c r="W569" i="4" s="1"/>
  <c r="W568" i="4" s="1"/>
  <c r="W567" i="4" s="1"/>
  <c r="W566" i="4" s="1"/>
  <c r="W565" i="4" s="1"/>
  <c r="W564" i="4" s="1"/>
  <c r="W563" i="4" s="1"/>
  <c r="W562" i="4" s="1"/>
  <c r="W561" i="4" s="1"/>
  <c r="W560" i="4" s="1"/>
  <c r="W559" i="4" s="1"/>
  <c r="W558" i="4" s="1"/>
  <c r="W557" i="4" s="1"/>
  <c r="W556" i="4" s="1"/>
  <c r="W555" i="4" s="1"/>
  <c r="W554" i="4" s="1"/>
  <c r="W553" i="4" s="1"/>
  <c r="W552" i="4" s="1"/>
  <c r="W551" i="4" s="1"/>
  <c r="W550" i="4" s="1"/>
  <c r="W549" i="4" s="1"/>
  <c r="W548" i="4" s="1"/>
  <c r="W547" i="4" s="1"/>
  <c r="W546" i="4" s="1"/>
  <c r="W545" i="4" s="1"/>
  <c r="W544" i="4" s="1"/>
  <c r="W543" i="4" s="1"/>
  <c r="W542" i="4" s="1"/>
  <c r="W541" i="4" s="1"/>
  <c r="W540" i="4" s="1"/>
  <c r="W539" i="4" s="1"/>
  <c r="W538" i="4" s="1"/>
  <c r="W537" i="4" s="1"/>
  <c r="W536" i="4" s="1"/>
  <c r="W535" i="4" s="1"/>
  <c r="W534" i="4" s="1"/>
  <c r="W533" i="4" s="1"/>
  <c r="W532" i="4" s="1"/>
  <c r="W531" i="4" s="1"/>
  <c r="W530" i="4" s="1"/>
  <c r="W529" i="4" s="1"/>
  <c r="W528" i="4" s="1"/>
  <c r="W527" i="4" s="1"/>
  <c r="W526" i="4" s="1"/>
  <c r="W525" i="4" s="1"/>
  <c r="W524" i="4" s="1"/>
  <c r="W523" i="4" s="1"/>
  <c r="W522" i="4" s="1"/>
  <c r="W521" i="4" s="1"/>
  <c r="W520" i="4" s="1"/>
  <c r="W519" i="4" s="1"/>
  <c r="W518" i="4" s="1"/>
  <c r="W517" i="4" s="1"/>
  <c r="W516" i="4" s="1"/>
  <c r="W515" i="4" s="1"/>
  <c r="W514" i="4" s="1"/>
  <c r="W513" i="4" s="1"/>
  <c r="W512" i="4" s="1"/>
  <c r="T500" i="17" l="1"/>
  <c r="T500" i="4" s="1"/>
  <c r="S499" i="17"/>
  <c r="S499" i="4" s="1"/>
  <c r="S497" i="17"/>
  <c r="S497" i="4" s="1"/>
  <c r="T494" i="17"/>
  <c r="T494" i="4" s="1"/>
  <c r="S492" i="17"/>
  <c r="S492" i="4" s="1"/>
  <c r="S490" i="17"/>
  <c r="S490" i="4" s="1"/>
  <c r="T489" i="17"/>
  <c r="T489" i="4" s="1"/>
  <c r="T488" i="17"/>
  <c r="T488" i="4" s="1"/>
  <c r="T486" i="17"/>
  <c r="T486" i="4" s="1"/>
  <c r="T485" i="17"/>
  <c r="T485" i="4" s="1"/>
  <c r="T484" i="17"/>
  <c r="T484" i="4" s="1"/>
  <c r="S482" i="17"/>
  <c r="S482" i="4" s="1"/>
  <c r="T481" i="17"/>
  <c r="T481" i="4" s="1"/>
  <c r="T479" i="17"/>
  <c r="T479" i="4" s="1"/>
  <c r="T478" i="17"/>
  <c r="T478" i="4" s="1"/>
  <c r="S476" i="17"/>
  <c r="S476" i="4" s="1"/>
  <c r="T473" i="17"/>
  <c r="T473" i="4" s="1"/>
  <c r="S472" i="17"/>
  <c r="S472" i="4" s="1"/>
  <c r="S471" i="17"/>
  <c r="S471" i="4" s="1"/>
  <c r="S470" i="17"/>
  <c r="S470" i="4" s="1"/>
  <c r="T468" i="17"/>
  <c r="T468" i="4" s="1"/>
  <c r="S467" i="17"/>
  <c r="S467" i="4" s="1"/>
  <c r="T465" i="17"/>
  <c r="T465" i="4" s="1"/>
  <c r="T461" i="17"/>
  <c r="T461" i="4" s="1"/>
  <c r="S460" i="17"/>
  <c r="S460" i="4" s="1"/>
  <c r="T459" i="17"/>
  <c r="T459" i="4" s="1"/>
  <c r="T458" i="17"/>
  <c r="T458" i="4" s="1"/>
  <c r="T457" i="17"/>
  <c r="T457" i="4" s="1"/>
  <c r="T455" i="17"/>
  <c r="T455" i="4" s="1"/>
  <c r="S453" i="17"/>
  <c r="S453" i="4" s="1"/>
  <c r="T449" i="17"/>
  <c r="T449" i="4" s="1"/>
  <c r="S448" i="17"/>
  <c r="S448" i="4" s="1"/>
  <c r="S443" i="17"/>
  <c r="S443" i="4" s="1"/>
  <c r="T440" i="17"/>
  <c r="T440" i="4" s="1"/>
  <c r="S438" i="17"/>
  <c r="S438" i="4" s="1"/>
  <c r="T437" i="17"/>
  <c r="T437" i="4" s="1"/>
  <c r="T434" i="17"/>
  <c r="T434" i="4" s="1"/>
  <c r="T431" i="17"/>
  <c r="T431" i="4" s="1"/>
  <c r="T430" i="17"/>
  <c r="T430" i="4" s="1"/>
  <c r="T428" i="17"/>
  <c r="T428" i="4" s="1"/>
  <c r="S423" i="17"/>
  <c r="S423" i="4" s="1"/>
  <c r="T422" i="17"/>
  <c r="T422" i="4" s="1"/>
  <c r="S421" i="17"/>
  <c r="S421" i="4" s="1"/>
  <c r="S420" i="17"/>
  <c r="S420" i="4" s="1"/>
  <c r="S419" i="17"/>
  <c r="S419" i="4" s="1"/>
  <c r="T415" i="17"/>
  <c r="T415" i="4" s="1"/>
  <c r="T413" i="17"/>
  <c r="T413" i="4" s="1"/>
  <c r="T412" i="17"/>
  <c r="T412" i="4" s="1"/>
  <c r="T411" i="17"/>
  <c r="T411" i="4" s="1"/>
  <c r="S410" i="17"/>
  <c r="S410" i="4" s="1"/>
  <c r="T409" i="17"/>
  <c r="T409" i="4" s="1"/>
  <c r="T408" i="17"/>
  <c r="T408" i="4" s="1"/>
  <c r="S407" i="17"/>
  <c r="S407" i="4" s="1"/>
  <c r="S406" i="17"/>
  <c r="S406" i="4" s="1"/>
  <c r="T405" i="17"/>
  <c r="T405" i="4" s="1"/>
  <c r="S404" i="17"/>
  <c r="S404" i="4" s="1"/>
  <c r="T403" i="17"/>
  <c r="T403" i="4" s="1"/>
  <c r="S402" i="17"/>
  <c r="S402" i="4" s="1"/>
  <c r="T399" i="17"/>
  <c r="T399" i="4" s="1"/>
  <c r="T395" i="17"/>
  <c r="T395" i="4" s="1"/>
  <c r="T394" i="17"/>
  <c r="T394" i="4" s="1"/>
  <c r="S393" i="17"/>
  <c r="S393" i="4" s="1"/>
  <c r="T392" i="17"/>
  <c r="T392" i="4" s="1"/>
  <c r="T390" i="17"/>
  <c r="T390" i="4" s="1"/>
  <c r="S389" i="17"/>
  <c r="S389" i="4" s="1"/>
  <c r="S387" i="17"/>
  <c r="S387" i="4" s="1"/>
  <c r="T386" i="17"/>
  <c r="T386" i="4" s="1"/>
  <c r="S385" i="17"/>
  <c r="S385" i="4" s="1"/>
  <c r="T384" i="17"/>
  <c r="T384" i="4" s="1"/>
  <c r="T383" i="17"/>
  <c r="T383" i="4" s="1"/>
  <c r="T382" i="17"/>
  <c r="T382" i="4" s="1"/>
  <c r="T380" i="17"/>
  <c r="T380" i="4" s="1"/>
  <c r="T379" i="17"/>
  <c r="T379" i="4" s="1"/>
  <c r="S377" i="17"/>
  <c r="S377" i="4" s="1"/>
  <c r="T376" i="17"/>
  <c r="T376" i="4" s="1"/>
  <c r="T375" i="17"/>
  <c r="T375" i="4" s="1"/>
  <c r="T374" i="17"/>
  <c r="T374" i="4" s="1"/>
  <c r="T373" i="17"/>
  <c r="T373" i="4" s="1"/>
  <c r="T372" i="17"/>
  <c r="T372" i="4" s="1"/>
  <c r="S371" i="17"/>
  <c r="S371" i="4" s="1"/>
  <c r="T367" i="17"/>
  <c r="T367" i="4" s="1"/>
  <c r="S365" i="17"/>
  <c r="S365" i="4" s="1"/>
  <c r="T363" i="17"/>
  <c r="T363" i="4" s="1"/>
  <c r="T361" i="17"/>
  <c r="T361" i="4" s="1"/>
  <c r="T355" i="17"/>
  <c r="T355" i="4" s="1"/>
  <c r="T354" i="17"/>
  <c r="T354" i="4" s="1"/>
  <c r="T353" i="17"/>
  <c r="T353" i="4" s="1"/>
  <c r="S352" i="17"/>
  <c r="S352" i="4" s="1"/>
  <c r="S351" i="17"/>
  <c r="S351" i="4" s="1"/>
  <c r="T350" i="17"/>
  <c r="T350" i="4" s="1"/>
  <c r="T349" i="17"/>
  <c r="T349" i="4" s="1"/>
  <c r="T348" i="17"/>
  <c r="T348" i="4" s="1"/>
  <c r="T347" i="17"/>
  <c r="T347" i="4" s="1"/>
  <c r="S346" i="17"/>
  <c r="S346" i="4" s="1"/>
  <c r="T345" i="17"/>
  <c r="T345" i="4" s="1"/>
  <c r="T344" i="17"/>
  <c r="T344" i="4" s="1"/>
  <c r="T342" i="17"/>
  <c r="T342" i="4" s="1"/>
  <c r="T337" i="17"/>
  <c r="T337" i="4" s="1"/>
  <c r="S335" i="17"/>
  <c r="S335" i="4" s="1"/>
  <c r="T332" i="17"/>
  <c r="T332" i="4" s="1"/>
  <c r="T331" i="17"/>
  <c r="T331" i="4" s="1"/>
  <c r="T330" i="17"/>
  <c r="T330" i="4" s="1"/>
  <c r="S328" i="17"/>
  <c r="S328" i="4" s="1"/>
  <c r="S327" i="17"/>
  <c r="S327" i="4" s="1"/>
  <c r="T324" i="17"/>
  <c r="T324" i="4" s="1"/>
  <c r="T322" i="17"/>
  <c r="T322" i="4" s="1"/>
  <c r="T320" i="17"/>
  <c r="T320" i="4" s="1"/>
  <c r="T318" i="17"/>
  <c r="T318" i="4" s="1"/>
  <c r="S313" i="17"/>
  <c r="S313" i="4" s="1"/>
  <c r="S311" i="17"/>
  <c r="S311" i="4" s="1"/>
  <c r="T309" i="17"/>
  <c r="T309" i="4" s="1"/>
  <c r="S308" i="17"/>
  <c r="S308" i="4" s="1"/>
  <c r="T306" i="17"/>
  <c r="T306" i="4" s="1"/>
  <c r="T305" i="17"/>
  <c r="T305" i="4" s="1"/>
  <c r="T304" i="17"/>
  <c r="T304" i="4" s="1"/>
  <c r="T303" i="17"/>
  <c r="T303" i="4" s="1"/>
  <c r="S302" i="17"/>
  <c r="S302" i="4" s="1"/>
  <c r="T301" i="17"/>
  <c r="T301" i="4" s="1"/>
  <c r="T298" i="17"/>
  <c r="T298" i="4" s="1"/>
  <c r="T296" i="17"/>
  <c r="T296" i="4" s="1"/>
  <c r="S293" i="17"/>
  <c r="S293" i="4" s="1"/>
  <c r="T292" i="17"/>
  <c r="T292" i="4" s="1"/>
  <c r="T288" i="17"/>
  <c r="T288" i="4" s="1"/>
  <c r="T286" i="17"/>
  <c r="T286" i="4" s="1"/>
  <c r="T285" i="17"/>
  <c r="T285" i="4" s="1"/>
  <c r="T284" i="17"/>
  <c r="T284" i="4" s="1"/>
  <c r="T282" i="17"/>
  <c r="T282" i="4" s="1"/>
  <c r="T279" i="17"/>
  <c r="T279" i="4" s="1"/>
  <c r="T278" i="17"/>
  <c r="T278" i="4" s="1"/>
  <c r="S277" i="17"/>
  <c r="S277" i="4" s="1"/>
  <c r="S275" i="17"/>
  <c r="S275" i="4" s="1"/>
  <c r="T272" i="17"/>
  <c r="T272" i="4" s="1"/>
  <c r="S271" i="17"/>
  <c r="S271" i="4" s="1"/>
  <c r="T266" i="17"/>
  <c r="T266" i="4" s="1"/>
  <c r="T265" i="17"/>
  <c r="T265" i="4" s="1"/>
  <c r="T264" i="17"/>
  <c r="T264" i="4" s="1"/>
  <c r="T263" i="17"/>
  <c r="T263" i="4" s="1"/>
  <c r="T261" i="17"/>
  <c r="T261" i="4" s="1"/>
  <c r="T260" i="17"/>
  <c r="T260" i="4" s="1"/>
  <c r="S259" i="17"/>
  <c r="S259" i="4" s="1"/>
  <c r="T258" i="17"/>
  <c r="T258" i="4" s="1"/>
  <c r="T257" i="17"/>
  <c r="T257" i="4" s="1"/>
  <c r="S255" i="17"/>
  <c r="S255" i="4" s="1"/>
  <c r="S252" i="17"/>
  <c r="S252" i="4" s="1"/>
  <c r="T251" i="17"/>
  <c r="T251" i="4" s="1"/>
  <c r="T248" i="17"/>
  <c r="T248" i="4" s="1"/>
  <c r="T247" i="17"/>
  <c r="T247" i="4" s="1"/>
  <c r="S246" i="17"/>
  <c r="S246" i="4" s="1"/>
  <c r="S243" i="17"/>
  <c r="S243" i="4" s="1"/>
  <c r="T241" i="17"/>
  <c r="T241" i="4" s="1"/>
  <c r="S240" i="17"/>
  <c r="S240" i="4" s="1"/>
  <c r="T237" i="17"/>
  <c r="T237" i="4" s="1"/>
  <c r="T234" i="17"/>
  <c r="T234" i="4" s="1"/>
  <c r="T232" i="17"/>
  <c r="T232" i="4" s="1"/>
  <c r="T230" i="17"/>
  <c r="T230" i="4" s="1"/>
  <c r="T228" i="17"/>
  <c r="T228" i="4" s="1"/>
  <c r="T226" i="17"/>
  <c r="T226" i="4" s="1"/>
  <c r="T225" i="17"/>
  <c r="T225" i="4" s="1"/>
  <c r="T220" i="17"/>
  <c r="T220" i="4" s="1"/>
  <c r="T219" i="17"/>
  <c r="T219" i="4" s="1"/>
  <c r="T218" i="17"/>
  <c r="T218" i="4" s="1"/>
  <c r="T217" i="17"/>
  <c r="T217" i="4" s="1"/>
  <c r="T216" i="17"/>
  <c r="T216" i="4" s="1"/>
  <c r="S215" i="17"/>
  <c r="S215" i="4" s="1"/>
  <c r="T214" i="17"/>
  <c r="T214" i="4" s="1"/>
  <c r="S213" i="17"/>
  <c r="S213" i="4" s="1"/>
  <c r="T212" i="17"/>
  <c r="T212" i="4" s="1"/>
  <c r="T211" i="17"/>
  <c r="T211" i="4" s="1"/>
  <c r="S210" i="17"/>
  <c r="S210" i="4" s="1"/>
  <c r="S209" i="17"/>
  <c r="S209" i="4" s="1"/>
  <c r="T208" i="17"/>
  <c r="T208" i="4" s="1"/>
  <c r="T206" i="17"/>
  <c r="T206" i="4" s="1"/>
  <c r="S203" i="17"/>
  <c r="S203" i="4" s="1"/>
  <c r="T202" i="17"/>
  <c r="T202" i="4" s="1"/>
  <c r="S200" i="17"/>
  <c r="S200" i="4" s="1"/>
  <c r="T198" i="17"/>
  <c r="T198" i="4" s="1"/>
  <c r="S196" i="17"/>
  <c r="S196" i="4" s="1"/>
  <c r="T194" i="17"/>
  <c r="T194" i="4" s="1"/>
  <c r="S193" i="17"/>
  <c r="S193" i="4" s="1"/>
  <c r="T188" i="17"/>
  <c r="T188" i="4" s="1"/>
  <c r="T182" i="17"/>
  <c r="T182" i="4" s="1"/>
  <c r="S181" i="17"/>
  <c r="S181" i="4" s="1"/>
  <c r="T180" i="17"/>
  <c r="T180" i="4" s="1"/>
  <c r="T179" i="17"/>
  <c r="T179" i="4" s="1"/>
  <c r="T177" i="17"/>
  <c r="T177" i="4" s="1"/>
  <c r="T176" i="17"/>
  <c r="T176" i="4" s="1"/>
  <c r="S174" i="17"/>
  <c r="S174" i="4" s="1"/>
  <c r="T172" i="17"/>
  <c r="T172" i="4" s="1"/>
  <c r="T171" i="17"/>
  <c r="T171" i="4" s="1"/>
  <c r="T169" i="17"/>
  <c r="T169" i="4" s="1"/>
  <c r="T168" i="17"/>
  <c r="T168" i="4" s="1"/>
  <c r="T166" i="17"/>
  <c r="T166" i="4" s="1"/>
  <c r="T165" i="17"/>
  <c r="T165" i="4" s="1"/>
  <c r="T164" i="17"/>
  <c r="T164" i="4" s="1"/>
  <c r="T160" i="17"/>
  <c r="T160" i="4" s="1"/>
  <c r="S159" i="17"/>
  <c r="S159" i="4" s="1"/>
  <c r="T151" i="17"/>
  <c r="T151" i="4" s="1"/>
  <c r="T149" i="17"/>
  <c r="T149" i="4" s="1"/>
  <c r="S144" i="17"/>
  <c r="S144" i="4" s="1"/>
  <c r="S141" i="17"/>
  <c r="S141" i="4" s="1"/>
  <c r="T139" i="17"/>
  <c r="T139" i="4" s="1"/>
  <c r="T137" i="17"/>
  <c r="T137" i="4" s="1"/>
  <c r="T134" i="17"/>
  <c r="T134" i="4" s="1"/>
  <c r="T133" i="17"/>
  <c r="T133" i="4" s="1"/>
  <c r="T131" i="17"/>
  <c r="T131" i="4" s="1"/>
  <c r="T130" i="17"/>
  <c r="T130" i="4" s="1"/>
  <c r="T129" i="17"/>
  <c r="T129" i="4" s="1"/>
  <c r="S128" i="17"/>
  <c r="S128" i="4" s="1"/>
  <c r="T123" i="17"/>
  <c r="T123" i="4" s="1"/>
  <c r="S121" i="17"/>
  <c r="S121" i="4" s="1"/>
  <c r="T120" i="17"/>
  <c r="T120" i="4" s="1"/>
  <c r="T119" i="17"/>
  <c r="T119" i="4" s="1"/>
  <c r="S117" i="17"/>
  <c r="S117" i="4" s="1"/>
  <c r="S115" i="17"/>
  <c r="S115" i="4" s="1"/>
  <c r="T113" i="17"/>
  <c r="T113" i="4" s="1"/>
  <c r="T112" i="17"/>
  <c r="T112" i="4" s="1"/>
  <c r="T111" i="17"/>
  <c r="T111" i="4" s="1"/>
  <c r="S110" i="17"/>
  <c r="S110" i="4" s="1"/>
  <c r="S109" i="17"/>
  <c r="S109" i="4" s="1"/>
  <c r="T108" i="17"/>
  <c r="T108" i="4" s="1"/>
  <c r="T104" i="17"/>
  <c r="T104" i="4" s="1"/>
  <c r="S103" i="17"/>
  <c r="S103" i="4" s="1"/>
  <c r="T101" i="17"/>
  <c r="T101" i="4" s="1"/>
  <c r="S98" i="17"/>
  <c r="S98" i="4" s="1"/>
  <c r="T96" i="17"/>
  <c r="T96" i="4" s="1"/>
  <c r="T95" i="17"/>
  <c r="T95" i="4" s="1"/>
  <c r="T94" i="17"/>
  <c r="T94" i="4" s="1"/>
  <c r="S92" i="17"/>
  <c r="S92" i="4" s="1"/>
  <c r="S91" i="17"/>
  <c r="S91" i="4" s="1"/>
  <c r="T90" i="17"/>
  <c r="T90" i="4" s="1"/>
  <c r="T89" i="17"/>
  <c r="T89" i="4" s="1"/>
  <c r="S88" i="17"/>
  <c r="S88" i="4" s="1"/>
  <c r="T87" i="17"/>
  <c r="T87" i="4" s="1"/>
  <c r="T86" i="17"/>
  <c r="T86" i="4" s="1"/>
  <c r="T82" i="17"/>
  <c r="T82" i="4" s="1"/>
  <c r="S81" i="17"/>
  <c r="S81" i="4" s="1"/>
  <c r="T80" i="17"/>
  <c r="T80" i="4" s="1"/>
  <c r="T78" i="17"/>
  <c r="T78" i="4" s="1"/>
  <c r="S77" i="17"/>
  <c r="S77" i="4" s="1"/>
  <c r="T76" i="17"/>
  <c r="T76" i="4" s="1"/>
  <c r="T75" i="17"/>
  <c r="T75" i="4" s="1"/>
  <c r="T74" i="17"/>
  <c r="T74" i="4" s="1"/>
  <c r="S73" i="17"/>
  <c r="S73" i="4" s="1"/>
  <c r="S72" i="17"/>
  <c r="S72" i="4" s="1"/>
  <c r="S66" i="17"/>
  <c r="S66" i="4" s="1"/>
  <c r="S65" i="17"/>
  <c r="S65" i="4" s="1"/>
  <c r="T64" i="17"/>
  <c r="T64" i="4" s="1"/>
  <c r="S63" i="17"/>
  <c r="S63" i="4" s="1"/>
  <c r="T62" i="17"/>
  <c r="T62" i="4" s="1"/>
  <c r="T61" i="17"/>
  <c r="T61" i="4" s="1"/>
  <c r="T60" i="17"/>
  <c r="T60" i="4" s="1"/>
  <c r="T56" i="17"/>
  <c r="T56" i="4" s="1"/>
  <c r="S55" i="17"/>
  <c r="S55" i="4" s="1"/>
  <c r="T54" i="17"/>
  <c r="T54" i="4" s="1"/>
  <c r="T53" i="17"/>
  <c r="T53" i="4" s="1"/>
  <c r="S52" i="17"/>
  <c r="S52" i="4" s="1"/>
  <c r="T50" i="17"/>
  <c r="T50" i="4" s="1"/>
  <c r="S49" i="17"/>
  <c r="S49" i="4" s="1"/>
  <c r="T40" i="17"/>
  <c r="T40" i="4" s="1"/>
  <c r="T39" i="17"/>
  <c r="T39" i="4" s="1"/>
  <c r="S38" i="17"/>
  <c r="S38" i="4" s="1"/>
  <c r="T37" i="17"/>
  <c r="T37" i="4" s="1"/>
  <c r="S36" i="17"/>
  <c r="S36" i="4" s="1"/>
  <c r="S35" i="17"/>
  <c r="S35" i="4" s="1"/>
  <c r="S33" i="17"/>
  <c r="S33" i="4" s="1"/>
  <c r="T32" i="17"/>
  <c r="T32" i="4" s="1"/>
  <c r="S22" i="17"/>
  <c r="S22" i="4" s="1"/>
  <c r="S21" i="17"/>
  <c r="S21" i="4" s="1"/>
  <c r="T20" i="17"/>
  <c r="T20" i="4" s="1"/>
  <c r="S19" i="17"/>
  <c r="S19" i="4" s="1"/>
  <c r="S18" i="17"/>
  <c r="S18" i="4" s="1"/>
  <c r="S17" i="17"/>
  <c r="S17" i="4" s="1"/>
  <c r="T16" i="17"/>
  <c r="T16" i="4" s="1"/>
  <c r="S15" i="17"/>
  <c r="S15" i="4" s="1"/>
  <c r="T13" i="17"/>
  <c r="T13" i="4" s="1"/>
  <c r="T12" i="17"/>
  <c r="T12" i="4" s="1"/>
  <c r="S11" i="17"/>
  <c r="S11" i="4" s="1"/>
  <c r="Z9" i="17"/>
  <c r="X9" i="17"/>
  <c r="S10" i="17" l="1"/>
  <c r="S10" i="4" s="1"/>
  <c r="T10" i="17"/>
  <c r="T10" i="4" s="1"/>
  <c r="J50" i="17"/>
  <c r="J94" i="17"/>
  <c r="AC94" i="17" s="1"/>
  <c r="AD94" i="17" s="1"/>
  <c r="J107" i="17"/>
  <c r="AC107" i="17" s="1"/>
  <c r="AD107" i="17" s="1"/>
  <c r="J168" i="17"/>
  <c r="AC168" i="17" s="1"/>
  <c r="AD168" i="17" s="1"/>
  <c r="J467" i="17"/>
  <c r="J10" i="17"/>
  <c r="J63" i="17"/>
  <c r="J20" i="17"/>
  <c r="J66" i="17"/>
  <c r="AC66" i="17" s="1"/>
  <c r="AD66" i="17" s="1"/>
  <c r="J414" i="17"/>
  <c r="J500" i="17"/>
  <c r="J160" i="17"/>
  <c r="AC160" i="17" s="1"/>
  <c r="AD160" i="17" s="1"/>
  <c r="J413" i="17"/>
  <c r="J305" i="17"/>
  <c r="AC305" i="17" s="1"/>
  <c r="AD305" i="17" s="1"/>
  <c r="J329" i="17"/>
  <c r="J374" i="17"/>
  <c r="J137" i="17"/>
  <c r="J426" i="17"/>
  <c r="J355" i="17"/>
  <c r="J388" i="17"/>
  <c r="J173" i="17"/>
  <c r="J345" i="17"/>
  <c r="J333" i="17"/>
  <c r="J44" i="17"/>
  <c r="J424" i="17"/>
  <c r="J215" i="17"/>
  <c r="AC215" i="17" s="1"/>
  <c r="AD215" i="17" s="1"/>
  <c r="J458" i="17"/>
  <c r="J144" i="17"/>
  <c r="AC144" i="17" s="1"/>
  <c r="AD144" i="17" s="1"/>
  <c r="J488" i="17"/>
  <c r="J457" i="17"/>
  <c r="J474" i="17"/>
  <c r="J479" i="17"/>
  <c r="J138" i="17"/>
  <c r="AC138" i="17" s="1"/>
  <c r="AD138" i="17" s="1"/>
  <c r="J399" i="17"/>
  <c r="J226" i="17"/>
  <c r="AC226" i="17" s="1"/>
  <c r="AD226" i="17" s="1"/>
  <c r="J419" i="17"/>
  <c r="J359" i="17"/>
  <c r="J390" i="17"/>
  <c r="J489" i="17"/>
  <c r="J83" i="17"/>
  <c r="AC83" i="17" s="1"/>
  <c r="AD83" i="17" s="1"/>
  <c r="J363" i="17"/>
  <c r="J455" i="17"/>
  <c r="J190" i="17"/>
  <c r="AC190" i="17" s="1"/>
  <c r="AD190" i="17" s="1"/>
  <c r="J286" i="17"/>
  <c r="AC286" i="17" s="1"/>
  <c r="AD286" i="17" s="1"/>
  <c r="J217" i="17"/>
  <c r="AC217" i="17" s="1"/>
  <c r="AD217" i="17" s="1"/>
  <c r="J486" i="17"/>
  <c r="J57" i="17"/>
  <c r="J271" i="17"/>
  <c r="AC271" i="17" s="1"/>
  <c r="AD271" i="17" s="1"/>
  <c r="J65" i="17"/>
  <c r="AC65" i="17" s="1"/>
  <c r="AD65" i="17" s="1"/>
  <c r="J213" i="17"/>
  <c r="AC213" i="17" s="1"/>
  <c r="AD213" i="17" s="1"/>
  <c r="J202" i="17"/>
  <c r="AC202" i="17" s="1"/>
  <c r="AD202" i="17" s="1"/>
  <c r="J208" i="17"/>
  <c r="J183" i="17"/>
  <c r="J74" i="17"/>
  <c r="J250" i="17"/>
  <c r="AC250" i="17" s="1"/>
  <c r="AD250" i="17" s="1"/>
  <c r="J409" i="17"/>
  <c r="J440" i="17"/>
  <c r="J316" i="17"/>
  <c r="J296" i="17"/>
  <c r="J251" i="17"/>
  <c r="AC251" i="17" s="1"/>
  <c r="AD251" i="17" s="1"/>
  <c r="J279" i="17"/>
  <c r="J43" i="17"/>
  <c r="J344" i="17"/>
  <c r="J430" i="17"/>
  <c r="J499" i="17"/>
  <c r="J311" i="17"/>
  <c r="J332" i="17"/>
  <c r="J437" i="17"/>
  <c r="J349" i="17"/>
  <c r="J384" i="17"/>
  <c r="J243" i="17"/>
  <c r="J324" i="17"/>
  <c r="J318" i="17"/>
  <c r="J302" i="17"/>
  <c r="AC302" i="17" s="1"/>
  <c r="AD302" i="17" s="1"/>
  <c r="J415" i="17"/>
  <c r="J234" i="17"/>
  <c r="AC234" i="17" s="1"/>
  <c r="AD234" i="17" s="1"/>
  <c r="S20" i="17"/>
  <c r="S20" i="4" s="1"/>
  <c r="T476" i="17"/>
  <c r="T476" i="4" s="1"/>
  <c r="J31" i="17"/>
  <c r="J347" i="17"/>
  <c r="J59" i="17"/>
  <c r="T72" i="17"/>
  <c r="T72" i="4" s="1"/>
  <c r="J242" i="17"/>
  <c r="J404" i="17"/>
  <c r="J490" i="17"/>
  <c r="J187" i="17"/>
  <c r="J367" i="17"/>
  <c r="J304" i="17"/>
  <c r="AC304" i="17" s="1"/>
  <c r="AD304" i="17" s="1"/>
  <c r="J68" i="17"/>
  <c r="AC68" i="17" s="1"/>
  <c r="AD68" i="17" s="1"/>
  <c r="J381" i="17"/>
  <c r="J475" i="17"/>
  <c r="J255" i="17"/>
  <c r="J262" i="17"/>
  <c r="AC262" i="17" s="1"/>
  <c r="AD262" i="17" s="1"/>
  <c r="J181" i="17"/>
  <c r="AC181" i="17" s="1"/>
  <c r="AD181" i="17" s="1"/>
  <c r="J244" i="17"/>
  <c r="J312" i="17"/>
  <c r="J266" i="17"/>
  <c r="J46" i="17"/>
  <c r="J403" i="17"/>
  <c r="J195" i="17"/>
  <c r="J301" i="17"/>
  <c r="AC301" i="17" s="1"/>
  <c r="AD301" i="17" s="1"/>
  <c r="J423" i="17"/>
  <c r="S160" i="17"/>
  <c r="S160" i="4" s="1"/>
  <c r="J56" i="17"/>
  <c r="J444" i="17"/>
  <c r="J260" i="17"/>
  <c r="AC260" i="17" s="1"/>
  <c r="AD260" i="17" s="1"/>
  <c r="J30" i="17"/>
  <c r="J85" i="17"/>
  <c r="AC85" i="17" s="1"/>
  <c r="AD85" i="17" s="1"/>
  <c r="J129" i="17"/>
  <c r="AC129" i="17" s="1"/>
  <c r="AD129" i="17" s="1"/>
  <c r="J210" i="17"/>
  <c r="AC210" i="17" s="1"/>
  <c r="AD210" i="17" s="1"/>
  <c r="J265" i="17"/>
  <c r="AC265" i="17" s="1"/>
  <c r="AD265" i="17" s="1"/>
  <c r="J218" i="17"/>
  <c r="T240" i="17"/>
  <c r="T240" i="4" s="1"/>
  <c r="J62" i="17"/>
  <c r="J401" i="17"/>
  <c r="J420" i="17"/>
  <c r="S265" i="17"/>
  <c r="S265" i="4" s="1"/>
  <c r="J41" i="17"/>
  <c r="J204" i="17"/>
  <c r="AC204" i="17" s="1"/>
  <c r="AD204" i="17" s="1"/>
  <c r="J495" i="17"/>
  <c r="J152" i="17"/>
  <c r="AC152" i="17" s="1"/>
  <c r="AD152" i="17" s="1"/>
  <c r="J382" i="17"/>
  <c r="J159" i="17"/>
  <c r="J322" i="17"/>
  <c r="J427" i="17"/>
  <c r="T351" i="17"/>
  <c r="T351" i="4" s="1"/>
  <c r="S101" i="17"/>
  <c r="S101" i="4" s="1"/>
  <c r="J17" i="17"/>
  <c r="J110" i="17"/>
  <c r="J194" i="17"/>
  <c r="J117" i="17"/>
  <c r="AC117" i="17" s="1"/>
  <c r="AD117" i="17" s="1"/>
  <c r="J69" i="17"/>
  <c r="AC69" i="17" s="1"/>
  <c r="AD69" i="17" s="1"/>
  <c r="J93" i="17"/>
  <c r="AC93" i="17" s="1"/>
  <c r="AD93" i="17" s="1"/>
  <c r="J380" i="17"/>
  <c r="J497" i="17"/>
  <c r="J341" i="17"/>
  <c r="J151" i="17"/>
  <c r="AC151" i="17" s="1"/>
  <c r="AD151" i="17" s="1"/>
  <c r="S264" i="17"/>
  <c r="S264" i="4" s="1"/>
  <c r="J471" i="17"/>
  <c r="J18" i="17"/>
  <c r="J169" i="17"/>
  <c r="AC169" i="17" s="1"/>
  <c r="AD169" i="17" s="1"/>
  <c r="J459" i="17"/>
  <c r="J154" i="17"/>
  <c r="AC154" i="17" s="1"/>
  <c r="AD154" i="17" s="1"/>
  <c r="J180" i="17"/>
  <c r="AC180" i="17" s="1"/>
  <c r="AD180" i="17" s="1"/>
  <c r="T91" i="17"/>
  <c r="T91" i="4" s="1"/>
  <c r="J111" i="17"/>
  <c r="AC111" i="17" s="1"/>
  <c r="AD111" i="17" s="1"/>
  <c r="T117" i="17"/>
  <c r="T117" i="4" s="1"/>
  <c r="J178" i="17"/>
  <c r="J256" i="17"/>
  <c r="J335" i="17"/>
  <c r="T448" i="17"/>
  <c r="T448" i="4" s="1"/>
  <c r="J222" i="17"/>
  <c r="AC222" i="17" s="1"/>
  <c r="AD222" i="17" s="1"/>
  <c r="J386" i="17"/>
  <c r="J442" i="17"/>
  <c r="S324" i="17"/>
  <c r="S324" i="4" s="1"/>
  <c r="J360" i="17"/>
  <c r="S386" i="17"/>
  <c r="S386" i="4" s="1"/>
  <c r="J466" i="17"/>
  <c r="T419" i="17"/>
  <c r="T419" i="4" s="1"/>
  <c r="J145" i="17"/>
  <c r="AC145" i="17" s="1"/>
  <c r="AD145" i="17" s="1"/>
  <c r="J456" i="17"/>
  <c r="J492" i="17"/>
  <c r="J257" i="17"/>
  <c r="AC257" i="17" s="1"/>
  <c r="AD257" i="17" s="1"/>
  <c r="J86" i="17"/>
  <c r="S129" i="17"/>
  <c r="S129" i="4" s="1"/>
  <c r="J294" i="17"/>
  <c r="AC294" i="17" s="1"/>
  <c r="AD294" i="17" s="1"/>
  <c r="S373" i="17"/>
  <c r="S373" i="4" s="1"/>
  <c r="J166" i="17"/>
  <c r="AC166" i="17" s="1"/>
  <c r="AD166" i="17" s="1"/>
  <c r="J54" i="17"/>
  <c r="S322" i="17"/>
  <c r="S322" i="4" s="1"/>
  <c r="S403" i="17"/>
  <c r="S403" i="4" s="1"/>
  <c r="T420" i="17"/>
  <c r="T420" i="4" s="1"/>
  <c r="J27" i="17"/>
  <c r="J203" i="17"/>
  <c r="AC203" i="17" s="1"/>
  <c r="AD203" i="17" s="1"/>
  <c r="T328" i="17"/>
  <c r="T328" i="4" s="1"/>
  <c r="J365" i="17"/>
  <c r="T302" i="17"/>
  <c r="T302" i="4" s="1"/>
  <c r="J313" i="17"/>
  <c r="J422" i="17"/>
  <c r="J469" i="17"/>
  <c r="J13" i="17"/>
  <c r="J88" i="17"/>
  <c r="AC88" i="17" s="1"/>
  <c r="AD88" i="17" s="1"/>
  <c r="J171" i="17"/>
  <c r="J339" i="17"/>
  <c r="S465" i="17"/>
  <c r="S465" i="4" s="1"/>
  <c r="J36" i="17"/>
  <c r="J258" i="17"/>
  <c r="AC258" i="17" s="1"/>
  <c r="AD258" i="17" s="1"/>
  <c r="J346" i="17"/>
  <c r="J21" i="17"/>
  <c r="J51" i="17"/>
  <c r="S258" i="17"/>
  <c r="S258" i="4" s="1"/>
  <c r="J278" i="17"/>
  <c r="J378" i="17"/>
  <c r="J118" i="17"/>
  <c r="AC118" i="17" s="1"/>
  <c r="AD118" i="17" s="1"/>
  <c r="T200" i="17"/>
  <c r="T200" i="4" s="1"/>
  <c r="T252" i="17"/>
  <c r="T252" i="4" s="1"/>
  <c r="J285" i="17"/>
  <c r="AC285" i="17" s="1"/>
  <c r="AD285" i="17" s="1"/>
  <c r="J433" i="17"/>
  <c r="J79" i="17"/>
  <c r="AC79" i="17" s="1"/>
  <c r="AD79" i="17" s="1"/>
  <c r="J106" i="17"/>
  <c r="AC106" i="17" s="1"/>
  <c r="AD106" i="17" s="1"/>
  <c r="J153" i="17"/>
  <c r="AC153" i="17" s="1"/>
  <c r="AD153" i="17" s="1"/>
  <c r="J261" i="17"/>
  <c r="AC261" i="17" s="1"/>
  <c r="AD261" i="17" s="1"/>
  <c r="J394" i="17"/>
  <c r="S405" i="17"/>
  <c r="S405" i="4" s="1"/>
  <c r="S431" i="17"/>
  <c r="S431" i="4" s="1"/>
  <c r="J461" i="17"/>
  <c r="S165" i="17"/>
  <c r="S165" i="4" s="1"/>
  <c r="S285" i="17"/>
  <c r="S285" i="4" s="1"/>
  <c r="S486" i="17"/>
  <c r="S486" i="4" s="1"/>
  <c r="J90" i="17"/>
  <c r="AC90" i="17" s="1"/>
  <c r="AD90" i="17" s="1"/>
  <c r="J418" i="17"/>
  <c r="J482" i="17"/>
  <c r="S37" i="17"/>
  <c r="S37" i="4" s="1"/>
  <c r="J134" i="17"/>
  <c r="S151" i="17"/>
  <c r="S151" i="4" s="1"/>
  <c r="J376" i="17"/>
  <c r="J45" i="17"/>
  <c r="J52" i="17"/>
  <c r="S74" i="17"/>
  <c r="S74" i="4" s="1"/>
  <c r="J116" i="17"/>
  <c r="AC116" i="17" s="1"/>
  <c r="AD116" i="17" s="1"/>
  <c r="J406" i="17"/>
  <c r="S434" i="17"/>
  <c r="S434" i="4" s="1"/>
  <c r="J276" i="17"/>
  <c r="AC276" i="17" s="1"/>
  <c r="AD276" i="17" s="1"/>
  <c r="J268" i="17"/>
  <c r="J290" i="17"/>
  <c r="T404" i="17"/>
  <c r="T404" i="4" s="1"/>
  <c r="T88" i="17"/>
  <c r="T88" i="4" s="1"/>
  <c r="J283" i="17"/>
  <c r="AC283" i="17" s="1"/>
  <c r="AD283" i="17" s="1"/>
  <c r="S367" i="17"/>
  <c r="S367" i="4" s="1"/>
  <c r="J104" i="17"/>
  <c r="AC104" i="17" s="1"/>
  <c r="AD104" i="17" s="1"/>
  <c r="J188" i="17"/>
  <c r="AC188" i="17" s="1"/>
  <c r="AD188" i="17" s="1"/>
  <c r="J240" i="17"/>
  <c r="AC240" i="17" s="1"/>
  <c r="AD240" i="17" s="1"/>
  <c r="J219" i="17"/>
  <c r="S257" i="17"/>
  <c r="S257" i="4" s="1"/>
  <c r="S176" i="17"/>
  <c r="S176" i="4" s="1"/>
  <c r="J368" i="17"/>
  <c r="T246" i="17"/>
  <c r="T246" i="4" s="1"/>
  <c r="J342" i="17"/>
  <c r="J371" i="17"/>
  <c r="J112" i="17"/>
  <c r="AC112" i="17" s="1"/>
  <c r="AD112" i="17" s="1"/>
  <c r="T311" i="17"/>
  <c r="T311" i="4" s="1"/>
  <c r="T402" i="17"/>
  <c r="T402" i="4" s="1"/>
  <c r="J477" i="17"/>
  <c r="J161" i="17"/>
  <c r="AC161" i="17" s="1"/>
  <c r="AD161" i="17" s="1"/>
  <c r="J230" i="17"/>
  <c r="J241" i="17"/>
  <c r="AC241" i="17" s="1"/>
  <c r="AD241" i="17" s="1"/>
  <c r="S301" i="17"/>
  <c r="S301" i="4" s="1"/>
  <c r="J377" i="17"/>
  <c r="T423" i="17"/>
  <c r="T423" i="4" s="1"/>
  <c r="J32" i="17"/>
  <c r="J39" i="17"/>
  <c r="S123" i="17"/>
  <c r="S123" i="4" s="1"/>
  <c r="S374" i="17"/>
  <c r="S374" i="4" s="1"/>
  <c r="T17" i="17"/>
  <c r="T17" i="4" s="1"/>
  <c r="T81" i="17"/>
  <c r="T81" i="4" s="1"/>
  <c r="J139" i="17"/>
  <c r="AC139" i="17" s="1"/>
  <c r="AD139" i="17" s="1"/>
  <c r="S230" i="17"/>
  <c r="S230" i="4" s="1"/>
  <c r="J320" i="17"/>
  <c r="J336" i="17"/>
  <c r="J284" i="17"/>
  <c r="AC284" i="17" s="1"/>
  <c r="AD284" i="17" s="1"/>
  <c r="J443" i="17"/>
  <c r="J16" i="17"/>
  <c r="J12" i="17"/>
  <c r="S16" i="17"/>
  <c r="S16" i="4" s="1"/>
  <c r="J19" i="17"/>
  <c r="T19" i="17"/>
  <c r="T19" i="4" s="1"/>
  <c r="S13" i="17"/>
  <c r="S13" i="4" s="1"/>
  <c r="T14" i="17"/>
  <c r="T18" i="17"/>
  <c r="T18" i="4" s="1"/>
  <c r="S80" i="17"/>
  <c r="S80" i="4" s="1"/>
  <c r="S134" i="17"/>
  <c r="S134" i="4" s="1"/>
  <c r="J225" i="17"/>
  <c r="AC225" i="17" s="1"/>
  <c r="AD225" i="17" s="1"/>
  <c r="J228" i="17"/>
  <c r="AC228" i="17" s="1"/>
  <c r="AD228" i="17" s="1"/>
  <c r="J247" i="17"/>
  <c r="AC247" i="17" s="1"/>
  <c r="AD247" i="17" s="1"/>
  <c r="J252" i="17"/>
  <c r="AC252" i="17" s="1"/>
  <c r="AD252" i="17" s="1"/>
  <c r="J315" i="17"/>
  <c r="S390" i="17"/>
  <c r="S390" i="4" s="1"/>
  <c r="S500" i="17"/>
  <c r="S500" i="4" s="1"/>
  <c r="J77" i="17"/>
  <c r="AC77" i="17" s="1"/>
  <c r="AD77" i="17" s="1"/>
  <c r="J78" i="17"/>
  <c r="AC78" i="17" s="1"/>
  <c r="AD78" i="17" s="1"/>
  <c r="J140" i="17"/>
  <c r="AC140" i="17" s="1"/>
  <c r="AD140" i="17" s="1"/>
  <c r="T141" i="17"/>
  <c r="T141" i="4" s="1"/>
  <c r="J148" i="17"/>
  <c r="AC148" i="17" s="1"/>
  <c r="AD148" i="17" s="1"/>
  <c r="J264" i="17"/>
  <c r="AC264" i="17" s="1"/>
  <c r="AD264" i="17" s="1"/>
  <c r="T453" i="17"/>
  <c r="T453" i="4" s="1"/>
  <c r="S140" i="17"/>
  <c r="S140" i="4" s="1"/>
  <c r="S228" i="17"/>
  <c r="S228" i="4" s="1"/>
  <c r="J465" i="17"/>
  <c r="J33" i="17"/>
  <c r="T77" i="17"/>
  <c r="T77" i="4" s="1"/>
  <c r="T110" i="17"/>
  <c r="T110" i="4" s="1"/>
  <c r="J113" i="17"/>
  <c r="AC113" i="17" s="1"/>
  <c r="AD113" i="17" s="1"/>
  <c r="T140" i="17"/>
  <c r="T140" i="4" s="1"/>
  <c r="J174" i="17"/>
  <c r="AC174" i="17" s="1"/>
  <c r="AD174" i="17" s="1"/>
  <c r="T203" i="17"/>
  <c r="T203" i="4" s="1"/>
  <c r="J220" i="17"/>
  <c r="J237" i="17"/>
  <c r="AC237" i="17" s="1"/>
  <c r="AD237" i="17" s="1"/>
  <c r="J275" i="17"/>
  <c r="AC275" i="17" s="1"/>
  <c r="AD275" i="17" s="1"/>
  <c r="J292" i="17"/>
  <c r="J379" i="17"/>
  <c r="S32" i="17"/>
  <c r="S32" i="4" s="1"/>
  <c r="T181" i="17"/>
  <c r="T181" i="4" s="1"/>
  <c r="J193" i="17"/>
  <c r="AC193" i="17" s="1"/>
  <c r="AD193" i="17" s="1"/>
  <c r="J200" i="17"/>
  <c r="AC200" i="17" s="1"/>
  <c r="AD200" i="17" s="1"/>
  <c r="J259" i="17"/>
  <c r="AC259" i="17" s="1"/>
  <c r="AD259" i="17" s="1"/>
  <c r="S332" i="17"/>
  <c r="S332" i="4" s="1"/>
  <c r="S457" i="17"/>
  <c r="S457" i="4" s="1"/>
  <c r="S459" i="17"/>
  <c r="S459" i="4" s="1"/>
  <c r="T490" i="17"/>
  <c r="T490" i="4" s="1"/>
  <c r="J214" i="17"/>
  <c r="AC214" i="17" s="1"/>
  <c r="AD214" i="17" s="1"/>
  <c r="S305" i="17"/>
  <c r="S305" i="4" s="1"/>
  <c r="J331" i="17"/>
  <c r="S361" i="17"/>
  <c r="S361" i="4" s="1"/>
  <c r="S461" i="17"/>
  <c r="S461" i="4" s="1"/>
  <c r="J476" i="17"/>
  <c r="T159" i="17"/>
  <c r="T159" i="4" s="1"/>
  <c r="T193" i="17"/>
  <c r="T193" i="4" s="1"/>
  <c r="T259" i="17"/>
  <c r="T259" i="4" s="1"/>
  <c r="T275" i="17"/>
  <c r="T275" i="4" s="1"/>
  <c r="T467" i="17"/>
  <c r="T467" i="4" s="1"/>
  <c r="J96" i="17"/>
  <c r="AC96" i="17" s="1"/>
  <c r="AD96" i="17" s="1"/>
  <c r="T115" i="17"/>
  <c r="T115" i="4" s="1"/>
  <c r="T121" i="17"/>
  <c r="T121" i="4" s="1"/>
  <c r="S392" i="17"/>
  <c r="S392" i="4" s="1"/>
  <c r="J125" i="17"/>
  <c r="AC125" i="17" s="1"/>
  <c r="AD125" i="17" s="1"/>
  <c r="J131" i="17"/>
  <c r="AC131" i="17" s="1"/>
  <c r="AD131" i="17" s="1"/>
  <c r="J185" i="17"/>
  <c r="AC185" i="17" s="1"/>
  <c r="AD185" i="17" s="1"/>
  <c r="T196" i="17"/>
  <c r="T196" i="4" s="1"/>
  <c r="S206" i="17"/>
  <c r="S206" i="4" s="1"/>
  <c r="J326" i="17"/>
  <c r="J348" i="17"/>
  <c r="S399" i="17"/>
  <c r="S399" i="4" s="1"/>
  <c r="T427" i="17"/>
  <c r="T427" i="4" s="1"/>
  <c r="J434" i="17"/>
  <c r="S95" i="17"/>
  <c r="S95" i="4" s="1"/>
  <c r="J103" i="17"/>
  <c r="AC103" i="17" s="1"/>
  <c r="AD103" i="17" s="1"/>
  <c r="J209" i="17"/>
  <c r="AC209" i="17" s="1"/>
  <c r="AD209" i="17" s="1"/>
  <c r="J397" i="17"/>
  <c r="J428" i="17"/>
  <c r="J431" i="17"/>
  <c r="T460" i="17"/>
  <c r="T460" i="4" s="1"/>
  <c r="J182" i="17"/>
  <c r="J253" i="17"/>
  <c r="AC253" i="17" s="1"/>
  <c r="AD253" i="17" s="1"/>
  <c r="S348" i="17"/>
  <c r="S348" i="4" s="1"/>
  <c r="J354" i="17"/>
  <c r="T371" i="17"/>
  <c r="T371" i="4" s="1"/>
  <c r="J387" i="17"/>
  <c r="S411" i="17"/>
  <c r="S411" i="4" s="1"/>
  <c r="S86" i="17"/>
  <c r="S86" i="4" s="1"/>
  <c r="J119" i="17"/>
  <c r="AC119" i="17" s="1"/>
  <c r="AD119" i="17" s="1"/>
  <c r="S131" i="17"/>
  <c r="S131" i="4" s="1"/>
  <c r="S194" i="17"/>
  <c r="S194" i="4" s="1"/>
  <c r="J212" i="17"/>
  <c r="AC212" i="17" s="1"/>
  <c r="AD212" i="17" s="1"/>
  <c r="J216" i="17"/>
  <c r="AC216" i="17" s="1"/>
  <c r="AD216" i="17" s="1"/>
  <c r="J232" i="17"/>
  <c r="J375" i="17"/>
  <c r="T443" i="17"/>
  <c r="T443" i="4" s="1"/>
  <c r="S455" i="17"/>
  <c r="S455" i="4" s="1"/>
  <c r="S119" i="17"/>
  <c r="S119" i="4" s="1"/>
  <c r="S168" i="17"/>
  <c r="S168" i="4" s="1"/>
  <c r="S344" i="17"/>
  <c r="S344" i="4" s="1"/>
  <c r="S354" i="17"/>
  <c r="S354" i="4" s="1"/>
  <c r="T406" i="17"/>
  <c r="T406" i="4" s="1"/>
  <c r="S430" i="17"/>
  <c r="S430" i="4" s="1"/>
  <c r="S61" i="17"/>
  <c r="S61" i="4" s="1"/>
  <c r="S62" i="17"/>
  <c r="S62" i="4" s="1"/>
  <c r="T210" i="17"/>
  <c r="T210" i="4" s="1"/>
  <c r="S216" i="17"/>
  <c r="S216" i="4" s="1"/>
  <c r="S232" i="17"/>
  <c r="S232" i="4" s="1"/>
  <c r="S256" i="17"/>
  <c r="S256" i="4" s="1"/>
  <c r="S284" i="17"/>
  <c r="S284" i="4" s="1"/>
  <c r="T377" i="17"/>
  <c r="T377" i="4" s="1"/>
  <c r="T387" i="17"/>
  <c r="T387" i="4" s="1"/>
  <c r="S422" i="17"/>
  <c r="S422" i="4" s="1"/>
  <c r="J484" i="17"/>
  <c r="T497" i="17"/>
  <c r="T497" i="4" s="1"/>
  <c r="S212" i="17"/>
  <c r="S212" i="4" s="1"/>
  <c r="S234" i="17"/>
  <c r="S234" i="4" s="1"/>
  <c r="T256" i="17"/>
  <c r="T256" i="4" s="1"/>
  <c r="T389" i="17"/>
  <c r="T389" i="4" s="1"/>
  <c r="J393" i="17"/>
  <c r="J429" i="17"/>
  <c r="S481" i="17"/>
  <c r="S481" i="4" s="1"/>
  <c r="S177" i="17"/>
  <c r="S177" i="4" s="1"/>
  <c r="T352" i="17"/>
  <c r="T352" i="4" s="1"/>
  <c r="S484" i="17"/>
  <c r="S484" i="4" s="1"/>
  <c r="S382" i="17"/>
  <c r="S382" i="4" s="1"/>
  <c r="J385" i="17"/>
  <c r="J436" i="17"/>
  <c r="J449" i="17"/>
  <c r="S466" i="17"/>
  <c r="S466" i="4" s="1"/>
  <c r="S149" i="17"/>
  <c r="S149" i="4" s="1"/>
  <c r="T393" i="17"/>
  <c r="T393" i="4" s="1"/>
  <c r="J421" i="17"/>
  <c r="J435" i="17"/>
  <c r="J99" i="17"/>
  <c r="AC99" i="17" s="1"/>
  <c r="AD99" i="17" s="1"/>
  <c r="S171" i="17"/>
  <c r="S171" i="4" s="1"/>
  <c r="J245" i="17"/>
  <c r="AC245" i="17" s="1"/>
  <c r="AD245" i="17" s="1"/>
  <c r="S286" i="17"/>
  <c r="S286" i="4" s="1"/>
  <c r="T327" i="17"/>
  <c r="T327" i="4" s="1"/>
  <c r="S353" i="17"/>
  <c r="S353" i="4" s="1"/>
  <c r="J176" i="17"/>
  <c r="AC176" i="17" s="1"/>
  <c r="AD176" i="17" s="1"/>
  <c r="J205" i="17"/>
  <c r="AC205" i="17" s="1"/>
  <c r="AD205" i="17" s="1"/>
  <c r="S384" i="17"/>
  <c r="S384" i="4" s="1"/>
  <c r="T385" i="17"/>
  <c r="T385" i="4" s="1"/>
  <c r="J402" i="17"/>
  <c r="J87" i="17"/>
  <c r="AC87" i="17" s="1"/>
  <c r="AD87" i="17" s="1"/>
  <c r="J132" i="17"/>
  <c r="AC132" i="17" s="1"/>
  <c r="AD132" i="17" s="1"/>
  <c r="J263" i="17"/>
  <c r="AC263" i="17" s="1"/>
  <c r="AD263" i="17" s="1"/>
  <c r="J287" i="17"/>
  <c r="AC287" i="17" s="1"/>
  <c r="AD287" i="17" s="1"/>
  <c r="J303" i="17"/>
  <c r="AC303" i="17" s="1"/>
  <c r="AD303" i="17" s="1"/>
  <c r="S329" i="17"/>
  <c r="S329" i="4" s="1"/>
  <c r="S342" i="17"/>
  <c r="S342" i="4" s="1"/>
  <c r="S363" i="17"/>
  <c r="S363" i="4" s="1"/>
  <c r="T407" i="17"/>
  <c r="T407" i="4" s="1"/>
  <c r="J408" i="17"/>
  <c r="T287" i="17"/>
  <c r="T287" i="4" s="1"/>
  <c r="S304" i="17"/>
  <c r="S304" i="4" s="1"/>
  <c r="T329" i="17"/>
  <c r="T329" i="4" s="1"/>
  <c r="S437" i="17"/>
  <c r="S437" i="4" s="1"/>
  <c r="J48" i="17"/>
  <c r="J80" i="17"/>
  <c r="AC80" i="17" s="1"/>
  <c r="AD80" i="17" s="1"/>
  <c r="J82" i="17"/>
  <c r="AC82" i="17" s="1"/>
  <c r="AD82" i="17" s="1"/>
  <c r="S87" i="17"/>
  <c r="S87" i="4" s="1"/>
  <c r="J155" i="17"/>
  <c r="AC155" i="17" s="1"/>
  <c r="AD155" i="17" s="1"/>
  <c r="J246" i="17"/>
  <c r="AC246" i="17" s="1"/>
  <c r="AD246" i="17" s="1"/>
  <c r="J291" i="17"/>
  <c r="J293" i="17"/>
  <c r="J453" i="17"/>
  <c r="J22" i="17"/>
  <c r="J67" i="17"/>
  <c r="AC67" i="17" s="1"/>
  <c r="AD67" i="17" s="1"/>
  <c r="J141" i="17"/>
  <c r="AC141" i="17" s="1"/>
  <c r="AD141" i="17" s="1"/>
  <c r="J150" i="17"/>
  <c r="AC150" i="17" s="1"/>
  <c r="AD150" i="17" s="1"/>
  <c r="J351" i="17"/>
  <c r="S408" i="17"/>
  <c r="S408" i="4" s="1"/>
  <c r="S489" i="17"/>
  <c r="S489" i="4" s="1"/>
  <c r="T15" i="17"/>
  <c r="T15" i="4" s="1"/>
  <c r="T55" i="17"/>
  <c r="T55" i="4" s="1"/>
  <c r="J60" i="17"/>
  <c r="J34" i="17"/>
  <c r="J98" i="17"/>
  <c r="T38" i="17"/>
  <c r="T38" i="4" s="1"/>
  <c r="S90" i="17"/>
  <c r="S90" i="4" s="1"/>
  <c r="T21" i="17"/>
  <c r="T21" i="4" s="1"/>
  <c r="J64" i="17"/>
  <c r="S60" i="17"/>
  <c r="S60" i="4" s="1"/>
  <c r="J76" i="17"/>
  <c r="AC76" i="17" s="1"/>
  <c r="AD76" i="17" s="1"/>
  <c r="J108" i="17"/>
  <c r="AC108" i="17" s="1"/>
  <c r="AD108" i="17" s="1"/>
  <c r="T63" i="17"/>
  <c r="T63" i="4" s="1"/>
  <c r="S64" i="17"/>
  <c r="S64" i="4" s="1"/>
  <c r="S76" i="17"/>
  <c r="S76" i="4" s="1"/>
  <c r="T98" i="17"/>
  <c r="T98" i="4" s="1"/>
  <c r="S108" i="17"/>
  <c r="S108" i="4" s="1"/>
  <c r="J121" i="17"/>
  <c r="AC121" i="17" s="1"/>
  <c r="AD121" i="17" s="1"/>
  <c r="J122" i="17"/>
  <c r="S139" i="17"/>
  <c r="S139" i="4" s="1"/>
  <c r="S12" i="17"/>
  <c r="S12" i="4" s="1"/>
  <c r="J14" i="17"/>
  <c r="T36" i="17"/>
  <c r="T36" i="4" s="1"/>
  <c r="T22" i="17"/>
  <c r="T22" i="4" s="1"/>
  <c r="J42" i="17"/>
  <c r="J23" i="17"/>
  <c r="J26" i="17"/>
  <c r="J123" i="17"/>
  <c r="AC123" i="17" s="1"/>
  <c r="AD123" i="17" s="1"/>
  <c r="J127" i="17"/>
  <c r="AC127" i="17" s="1"/>
  <c r="AD127" i="17" s="1"/>
  <c r="J162" i="17"/>
  <c r="AC162" i="17" s="1"/>
  <c r="AD162" i="17" s="1"/>
  <c r="J89" i="17"/>
  <c r="AC89" i="17" s="1"/>
  <c r="AD89" i="17" s="1"/>
  <c r="T162" i="17"/>
  <c r="T162" i="4" s="1"/>
  <c r="S162" i="17"/>
  <c r="S162" i="4" s="1"/>
  <c r="J49" i="17"/>
  <c r="T201" i="17"/>
  <c r="T201" i="4" s="1"/>
  <c r="S201" i="17"/>
  <c r="S201" i="4" s="1"/>
  <c r="J38" i="17"/>
  <c r="T49" i="17"/>
  <c r="T49" i="4" s="1"/>
  <c r="J55" i="17"/>
  <c r="T66" i="17"/>
  <c r="T66" i="4" s="1"/>
  <c r="T103" i="17"/>
  <c r="T103" i="4" s="1"/>
  <c r="S137" i="17"/>
  <c r="S137" i="4" s="1"/>
  <c r="J149" i="17"/>
  <c r="AC149" i="17" s="1"/>
  <c r="AD149" i="17" s="1"/>
  <c r="S113" i="17"/>
  <c r="S113" i="4" s="1"/>
  <c r="T167" i="17"/>
  <c r="T167" i="4" s="1"/>
  <c r="S167" i="17"/>
  <c r="S167" i="4" s="1"/>
  <c r="J136" i="17"/>
  <c r="AC136" i="17" s="1"/>
  <c r="AD136" i="17" s="1"/>
  <c r="T52" i="17"/>
  <c r="T52" i="4" s="1"/>
  <c r="J28" i="17"/>
  <c r="S96" i="17"/>
  <c r="S96" i="4" s="1"/>
  <c r="S104" i="17"/>
  <c r="S104" i="4" s="1"/>
  <c r="S112" i="17"/>
  <c r="S112" i="4" s="1"/>
  <c r="S136" i="17"/>
  <c r="S136" i="4" s="1"/>
  <c r="S39" i="17"/>
  <c r="S39" i="4" s="1"/>
  <c r="S50" i="17"/>
  <c r="S50" i="4" s="1"/>
  <c r="S75" i="17"/>
  <c r="S75" i="4" s="1"/>
  <c r="S82" i="17"/>
  <c r="S82" i="4" s="1"/>
  <c r="T136" i="17"/>
  <c r="T136" i="4" s="1"/>
  <c r="S56" i="17"/>
  <c r="S56" i="4" s="1"/>
  <c r="S78" i="17"/>
  <c r="S78" i="4" s="1"/>
  <c r="S111" i="17"/>
  <c r="S111" i="4" s="1"/>
  <c r="S53" i="17"/>
  <c r="S53" i="4" s="1"/>
  <c r="T128" i="17"/>
  <c r="T128" i="4" s="1"/>
  <c r="S180" i="17"/>
  <c r="S180" i="4" s="1"/>
  <c r="T255" i="17"/>
  <c r="T255" i="4" s="1"/>
  <c r="J272" i="17"/>
  <c r="AC272" i="17" s="1"/>
  <c r="AD272" i="17" s="1"/>
  <c r="S288" i="17"/>
  <c r="S288" i="4" s="1"/>
  <c r="S133" i="17"/>
  <c r="S133" i="4" s="1"/>
  <c r="S208" i="17"/>
  <c r="S208" i="4" s="1"/>
  <c r="S219" i="17"/>
  <c r="S219" i="4" s="1"/>
  <c r="S296" i="17"/>
  <c r="S296" i="4" s="1"/>
  <c r="T144" i="17"/>
  <c r="T144" i="4" s="1"/>
  <c r="S182" i="17"/>
  <c r="S182" i="4" s="1"/>
  <c r="S202" i="17"/>
  <c r="S202" i="4" s="1"/>
  <c r="T215" i="17"/>
  <c r="T215" i="4" s="1"/>
  <c r="S241" i="17"/>
  <c r="S241" i="4" s="1"/>
  <c r="T271" i="17"/>
  <c r="T271" i="4" s="1"/>
  <c r="S272" i="17"/>
  <c r="S272" i="4" s="1"/>
  <c r="J325" i="17"/>
  <c r="J179" i="17"/>
  <c r="AC179" i="17" s="1"/>
  <c r="AD179" i="17" s="1"/>
  <c r="S188" i="17"/>
  <c r="S188" i="4" s="1"/>
  <c r="S218" i="17"/>
  <c r="S218" i="4" s="1"/>
  <c r="S260" i="17"/>
  <c r="S260" i="4" s="1"/>
  <c r="S320" i="17"/>
  <c r="S320" i="4" s="1"/>
  <c r="S331" i="17"/>
  <c r="S331" i="4" s="1"/>
  <c r="J156" i="17"/>
  <c r="AC156" i="17" s="1"/>
  <c r="AD156" i="17" s="1"/>
  <c r="J177" i="17"/>
  <c r="AC177" i="17" s="1"/>
  <c r="AD177" i="17" s="1"/>
  <c r="S303" i="17"/>
  <c r="S303" i="4" s="1"/>
  <c r="S164" i="17"/>
  <c r="S164" i="4" s="1"/>
  <c r="S166" i="17"/>
  <c r="S166" i="4" s="1"/>
  <c r="S370" i="17"/>
  <c r="S370" i="4" s="1"/>
  <c r="T370" i="17"/>
  <c r="T370" i="4" s="1"/>
  <c r="S179" i="17"/>
  <c r="S179" i="4" s="1"/>
  <c r="J327" i="17"/>
  <c r="J328" i="17"/>
  <c r="J167" i="17"/>
  <c r="AC167" i="17" s="1"/>
  <c r="AD167" i="17" s="1"/>
  <c r="J197" i="17"/>
  <c r="AC197" i="17" s="1"/>
  <c r="AD197" i="17" s="1"/>
  <c r="J201" i="17"/>
  <c r="AC201" i="17" s="1"/>
  <c r="AD201" i="17" s="1"/>
  <c r="S220" i="17"/>
  <c r="S220" i="4" s="1"/>
  <c r="J273" i="17"/>
  <c r="AC273" i="17" s="1"/>
  <c r="AD273" i="17" s="1"/>
  <c r="T313" i="17"/>
  <c r="T313" i="4" s="1"/>
  <c r="T439" i="17"/>
  <c r="T439" i="4" s="1"/>
  <c r="J439" i="17"/>
  <c r="J248" i="17"/>
  <c r="AC248" i="17" s="1"/>
  <c r="AD248" i="17" s="1"/>
  <c r="S282" i="17"/>
  <c r="S282" i="4" s="1"/>
  <c r="J330" i="17"/>
  <c r="S439" i="17"/>
  <c r="S439" i="4" s="1"/>
  <c r="S248" i="17"/>
  <c r="S248" i="4" s="1"/>
  <c r="S279" i="17"/>
  <c r="S279" i="4" s="1"/>
  <c r="S292" i="17"/>
  <c r="S292" i="4" s="1"/>
  <c r="S330" i="17"/>
  <c r="S330" i="4" s="1"/>
  <c r="T174" i="17"/>
  <c r="T174" i="4" s="1"/>
  <c r="J189" i="17"/>
  <c r="AC189" i="17" s="1"/>
  <c r="AD189" i="17" s="1"/>
  <c r="S309" i="17"/>
  <c r="S309" i="4" s="1"/>
  <c r="S226" i="17"/>
  <c r="S226" i="4" s="1"/>
  <c r="S261" i="17"/>
  <c r="S261" i="4" s="1"/>
  <c r="T243" i="17"/>
  <c r="T243" i="4" s="1"/>
  <c r="S247" i="17"/>
  <c r="S247" i="4" s="1"/>
  <c r="J165" i="17"/>
  <c r="AC165" i="17" s="1"/>
  <c r="AD165" i="17" s="1"/>
  <c r="S251" i="17"/>
  <c r="S251" i="4" s="1"/>
  <c r="S263" i="17"/>
  <c r="S263" i="4" s="1"/>
  <c r="J300" i="17"/>
  <c r="AC300" i="17" s="1"/>
  <c r="AD300" i="17" s="1"/>
  <c r="J319" i="17"/>
  <c r="S225" i="17"/>
  <c r="S225" i="4" s="1"/>
  <c r="S266" i="17"/>
  <c r="S266" i="4" s="1"/>
  <c r="J277" i="17"/>
  <c r="AC277" i="17" s="1"/>
  <c r="AD277" i="17" s="1"/>
  <c r="S319" i="17"/>
  <c r="S319" i="4" s="1"/>
  <c r="J211" i="17"/>
  <c r="AC211" i="17" s="1"/>
  <c r="AD211" i="17" s="1"/>
  <c r="T293" i="17"/>
  <c r="T293" i="4" s="1"/>
  <c r="S318" i="17"/>
  <c r="S318" i="4" s="1"/>
  <c r="T319" i="17"/>
  <c r="T319" i="4" s="1"/>
  <c r="T452" i="17"/>
  <c r="T452" i="4" s="1"/>
  <c r="S452" i="17"/>
  <c r="S452" i="4" s="1"/>
  <c r="T213" i="17"/>
  <c r="T213" i="4" s="1"/>
  <c r="S237" i="17"/>
  <c r="S237" i="4" s="1"/>
  <c r="J249" i="17"/>
  <c r="AC249" i="17" s="1"/>
  <c r="AD249" i="17" s="1"/>
  <c r="S287" i="17"/>
  <c r="S287" i="4" s="1"/>
  <c r="J288" i="17"/>
  <c r="AC288" i="17" s="1"/>
  <c r="AD288" i="17" s="1"/>
  <c r="J314" i="17"/>
  <c r="J340" i="17"/>
  <c r="J133" i="17"/>
  <c r="AC133" i="17" s="1"/>
  <c r="AD133" i="17" s="1"/>
  <c r="J158" i="17"/>
  <c r="S169" i="17"/>
  <c r="S169" i="4" s="1"/>
  <c r="S214" i="17"/>
  <c r="S214" i="4" s="1"/>
  <c r="S217" i="17"/>
  <c r="S217" i="4" s="1"/>
  <c r="J221" i="17"/>
  <c r="AC221" i="17" s="1"/>
  <c r="AD221" i="17" s="1"/>
  <c r="T334" i="17"/>
  <c r="T334" i="4" s="1"/>
  <c r="S334" i="17"/>
  <c r="S334" i="4" s="1"/>
  <c r="T340" i="17"/>
  <c r="T340" i="4" s="1"/>
  <c r="S340" i="17"/>
  <c r="S340" i="4" s="1"/>
  <c r="T421" i="17"/>
  <c r="T421" i="4" s="1"/>
  <c r="T466" i="17"/>
  <c r="T466" i="4" s="1"/>
  <c r="T471" i="17"/>
  <c r="T471" i="4" s="1"/>
  <c r="J334" i="17"/>
  <c r="S376" i="17"/>
  <c r="S376" i="4" s="1"/>
  <c r="J343" i="17"/>
  <c r="J410" i="17"/>
  <c r="T492" i="17"/>
  <c r="T492" i="4" s="1"/>
  <c r="S343" i="17"/>
  <c r="S343" i="4" s="1"/>
  <c r="J372" i="17"/>
  <c r="J460" i="17"/>
  <c r="T482" i="17"/>
  <c r="T482" i="4" s="1"/>
  <c r="J485" i="17"/>
  <c r="T335" i="17"/>
  <c r="T335" i="4" s="1"/>
  <c r="J350" i="17"/>
  <c r="S380" i="17"/>
  <c r="S380" i="4" s="1"/>
  <c r="J396" i="17"/>
  <c r="T410" i="17"/>
  <c r="T410" i="4" s="1"/>
  <c r="S396" i="17"/>
  <c r="S396" i="4" s="1"/>
  <c r="S415" i="17"/>
  <c r="S415" i="4" s="1"/>
  <c r="S427" i="17"/>
  <c r="S427" i="4" s="1"/>
  <c r="J496" i="17"/>
  <c r="J498" i="17"/>
  <c r="T396" i="17"/>
  <c r="T396" i="4" s="1"/>
  <c r="J337" i="17"/>
  <c r="S350" i="17"/>
  <c r="S350" i="4" s="1"/>
  <c r="J361" i="17"/>
  <c r="J383" i="17"/>
  <c r="S394" i="17"/>
  <c r="S394" i="4" s="1"/>
  <c r="J411" i="17"/>
  <c r="J412" i="17"/>
  <c r="S485" i="17"/>
  <c r="S485" i="4" s="1"/>
  <c r="S475" i="17"/>
  <c r="S475" i="4" s="1"/>
  <c r="T499" i="17"/>
  <c r="T499" i="4" s="1"/>
  <c r="S337" i="17"/>
  <c r="S337" i="4" s="1"/>
  <c r="S345" i="17"/>
  <c r="S345" i="4" s="1"/>
  <c r="S383" i="17"/>
  <c r="S383" i="4" s="1"/>
  <c r="J405" i="17"/>
  <c r="T475" i="17"/>
  <c r="T475" i="4" s="1"/>
  <c r="S412" i="17"/>
  <c r="S412" i="4" s="1"/>
  <c r="S435" i="17"/>
  <c r="S435" i="4" s="1"/>
  <c r="T435" i="17"/>
  <c r="T435" i="4" s="1"/>
  <c r="T438" i="17"/>
  <c r="T438" i="4" s="1"/>
  <c r="S440" i="17"/>
  <c r="S440" i="4" s="1"/>
  <c r="J494" i="17"/>
  <c r="S409" i="17"/>
  <c r="S409" i="4" s="1"/>
  <c r="S479" i="17"/>
  <c r="S479" i="4" s="1"/>
  <c r="S494" i="17"/>
  <c r="S494" i="4" s="1"/>
  <c r="T346" i="17"/>
  <c r="T346" i="4" s="1"/>
  <c r="S458" i="17"/>
  <c r="S458" i="4" s="1"/>
  <c r="S355" i="17"/>
  <c r="S355" i="4" s="1"/>
  <c r="S375" i="17"/>
  <c r="S375" i="4" s="1"/>
  <c r="S379" i="17"/>
  <c r="S379" i="4" s="1"/>
  <c r="S413" i="17"/>
  <c r="S413" i="4" s="1"/>
  <c r="S449" i="17"/>
  <c r="S449" i="4" s="1"/>
  <c r="J468" i="17"/>
  <c r="T470" i="17"/>
  <c r="T470" i="4" s="1"/>
  <c r="J472" i="17"/>
  <c r="J480" i="17"/>
  <c r="S347" i="17"/>
  <c r="S347" i="4" s="1"/>
  <c r="J407" i="17"/>
  <c r="J478" i="17"/>
  <c r="S488" i="17"/>
  <c r="S488" i="4" s="1"/>
  <c r="S349" i="17"/>
  <c r="S349" i="4" s="1"/>
  <c r="T472" i="17"/>
  <c r="T472" i="4" s="1"/>
  <c r="J395" i="17"/>
  <c r="S428" i="17"/>
  <c r="S428" i="4" s="1"/>
  <c r="J450" i="17"/>
  <c r="S478" i="17"/>
  <c r="S478" i="4" s="1"/>
  <c r="J481" i="17"/>
  <c r="J362" i="17"/>
  <c r="J448" i="17"/>
  <c r="S468" i="17"/>
  <c r="S468" i="4" s="1"/>
  <c r="J352" i="17"/>
  <c r="J370" i="17"/>
  <c r="J373" i="17"/>
  <c r="S395" i="17"/>
  <c r="S395" i="4" s="1"/>
  <c r="J452" i="17"/>
  <c r="J463" i="17"/>
  <c r="M10" i="17"/>
  <c r="J37" i="17"/>
  <c r="J15" i="17"/>
  <c r="T51" i="17"/>
  <c r="T51" i="4" s="1"/>
  <c r="S51" i="17"/>
  <c r="S51" i="4" s="1"/>
  <c r="T30" i="17"/>
  <c r="T30" i="4" s="1"/>
  <c r="S30" i="17"/>
  <c r="S30" i="4" s="1"/>
  <c r="T59" i="17"/>
  <c r="T59" i="4" s="1"/>
  <c r="S59" i="17"/>
  <c r="S59" i="4" s="1"/>
  <c r="T23" i="17"/>
  <c r="T23" i="4" s="1"/>
  <c r="S23" i="17"/>
  <c r="S23" i="4" s="1"/>
  <c r="S132" i="17"/>
  <c r="S132" i="4" s="1"/>
  <c r="T132" i="17"/>
  <c r="T132" i="4" s="1"/>
  <c r="J58" i="17"/>
  <c r="T58" i="17"/>
  <c r="T58" i="4" s="1"/>
  <c r="S58" i="17"/>
  <c r="S58" i="4" s="1"/>
  <c r="T102" i="17"/>
  <c r="T102" i="4" s="1"/>
  <c r="S102" i="17"/>
  <c r="S102" i="4" s="1"/>
  <c r="J102" i="17"/>
  <c r="AC102" i="17" s="1"/>
  <c r="AD102" i="17" s="1"/>
  <c r="J135" i="17"/>
  <c r="AC135" i="17" s="1"/>
  <c r="AD135" i="17" s="1"/>
  <c r="T135" i="17"/>
  <c r="T135" i="4" s="1"/>
  <c r="S135" i="17"/>
  <c r="S135" i="4" s="1"/>
  <c r="T191" i="17"/>
  <c r="T191" i="4" s="1"/>
  <c r="S191" i="17"/>
  <c r="S191" i="4" s="1"/>
  <c r="J191" i="17"/>
  <c r="AC191" i="17" s="1"/>
  <c r="AD191" i="17" s="1"/>
  <c r="J8" i="17"/>
  <c r="T11" i="17"/>
  <c r="T11" i="4" s="1"/>
  <c r="S31" i="17"/>
  <c r="S31" i="4" s="1"/>
  <c r="T34" i="17"/>
  <c r="T34" i="4" s="1"/>
  <c r="J11" i="17"/>
  <c r="S107" i="17"/>
  <c r="S107" i="4" s="1"/>
  <c r="T107" i="17"/>
  <c r="T107" i="4" s="1"/>
  <c r="T28" i="17"/>
  <c r="T28" i="4" s="1"/>
  <c r="S28" i="17"/>
  <c r="S28" i="4" s="1"/>
  <c r="S71" i="17"/>
  <c r="S71" i="4" s="1"/>
  <c r="T71" i="17"/>
  <c r="T71" i="4" s="1"/>
  <c r="S67" i="17"/>
  <c r="S67" i="4" s="1"/>
  <c r="T67" i="17"/>
  <c r="T67" i="4" s="1"/>
  <c r="J71" i="17"/>
  <c r="AC71" i="17" s="1"/>
  <c r="AD71" i="17" s="1"/>
  <c r="T27" i="17"/>
  <c r="T27" i="4" s="1"/>
  <c r="S27" i="17"/>
  <c r="S27" i="4" s="1"/>
  <c r="S29" i="17"/>
  <c r="S29" i="4" s="1"/>
  <c r="T29" i="17"/>
  <c r="T29" i="4" s="1"/>
  <c r="T41" i="17"/>
  <c r="T41" i="4" s="1"/>
  <c r="S41" i="17"/>
  <c r="S41" i="4" s="1"/>
  <c r="S83" i="17"/>
  <c r="S83" i="4" s="1"/>
  <c r="T83" i="17"/>
  <c r="T83" i="4" s="1"/>
  <c r="J25" i="17"/>
  <c r="J29" i="17"/>
  <c r="T57" i="17"/>
  <c r="T57" i="4" s="1"/>
  <c r="S57" i="17"/>
  <c r="S57" i="4" s="1"/>
  <c r="J70" i="17"/>
  <c r="AC70" i="17" s="1"/>
  <c r="AD70" i="17" s="1"/>
  <c r="S79" i="17"/>
  <c r="S79" i="4" s="1"/>
  <c r="T79" i="17"/>
  <c r="T79" i="4" s="1"/>
  <c r="S157" i="17"/>
  <c r="S157" i="4" s="1"/>
  <c r="T157" i="17"/>
  <c r="T157" i="4" s="1"/>
  <c r="J157" i="17"/>
  <c r="AC157" i="17" s="1"/>
  <c r="AD157" i="17" s="1"/>
  <c r="J35" i="17"/>
  <c r="T45" i="17"/>
  <c r="T45" i="4" s="1"/>
  <c r="T48" i="17"/>
  <c r="T48" i="4" s="1"/>
  <c r="S48" i="17"/>
  <c r="S48" i="4" s="1"/>
  <c r="T44" i="17"/>
  <c r="T44" i="4" s="1"/>
  <c r="S44" i="17"/>
  <c r="S44" i="4" s="1"/>
  <c r="S26" i="17"/>
  <c r="S26" i="4" s="1"/>
  <c r="T26" i="17"/>
  <c r="T26" i="4" s="1"/>
  <c r="T42" i="17"/>
  <c r="T42" i="4" s="1"/>
  <c r="J72" i="17"/>
  <c r="AC72" i="17" s="1"/>
  <c r="AD72" i="17" s="1"/>
  <c r="T43" i="17"/>
  <c r="T43" i="4" s="1"/>
  <c r="S43" i="17"/>
  <c r="S43" i="4" s="1"/>
  <c r="T73" i="17"/>
  <c r="T73" i="4" s="1"/>
  <c r="T100" i="17"/>
  <c r="T100" i="4" s="1"/>
  <c r="S100" i="17"/>
  <c r="S100" i="4" s="1"/>
  <c r="T47" i="17"/>
  <c r="T47" i="4" s="1"/>
  <c r="S47" i="17"/>
  <c r="S47" i="4" s="1"/>
  <c r="J100" i="17"/>
  <c r="AC100" i="17" s="1"/>
  <c r="AD100" i="17" s="1"/>
  <c r="T106" i="17"/>
  <c r="T106" i="4" s="1"/>
  <c r="S106" i="17"/>
  <c r="S106" i="4" s="1"/>
  <c r="S124" i="17"/>
  <c r="S124" i="4" s="1"/>
  <c r="T124" i="17"/>
  <c r="T124" i="4" s="1"/>
  <c r="T199" i="17"/>
  <c r="T199" i="4" s="1"/>
  <c r="S199" i="17"/>
  <c r="S199" i="4" s="1"/>
  <c r="J199" i="17"/>
  <c r="AC199" i="17" s="1"/>
  <c r="AD199" i="17" s="1"/>
  <c r="J47" i="17"/>
  <c r="J124" i="17"/>
  <c r="AC124" i="17" s="1"/>
  <c r="AD124" i="17" s="1"/>
  <c r="S155" i="17"/>
  <c r="S155" i="4" s="1"/>
  <c r="T155" i="17"/>
  <c r="T155" i="4" s="1"/>
  <c r="T25" i="17"/>
  <c r="T25" i="4" s="1"/>
  <c r="S25" i="17"/>
  <c r="S25" i="4" s="1"/>
  <c r="T70" i="17"/>
  <c r="T70" i="4" s="1"/>
  <c r="S70" i="17"/>
  <c r="S70" i="4" s="1"/>
  <c r="T161" i="17"/>
  <c r="T161" i="4" s="1"/>
  <c r="S161" i="17"/>
  <c r="S161" i="4" s="1"/>
  <c r="T24" i="17"/>
  <c r="T24" i="4" s="1"/>
  <c r="S24" i="17"/>
  <c r="S24" i="4" s="1"/>
  <c r="J24" i="17"/>
  <c r="T35" i="17"/>
  <c r="T35" i="4" s="1"/>
  <c r="T46" i="17"/>
  <c r="T46" i="4" s="1"/>
  <c r="S46" i="17"/>
  <c r="S46" i="4" s="1"/>
  <c r="T69" i="17"/>
  <c r="T69" i="4" s="1"/>
  <c r="S69" i="17"/>
  <c r="S69" i="4" s="1"/>
  <c r="T114" i="17"/>
  <c r="T114" i="4" s="1"/>
  <c r="S114" i="17"/>
  <c r="S114" i="4" s="1"/>
  <c r="T150" i="17"/>
  <c r="T150" i="4" s="1"/>
  <c r="S150" i="17"/>
  <c r="S150" i="4" s="1"/>
  <c r="T356" i="17"/>
  <c r="T356" i="4" s="1"/>
  <c r="S356" i="17"/>
  <c r="S356" i="4" s="1"/>
  <c r="J40" i="17"/>
  <c r="T84" i="17"/>
  <c r="T84" i="4" s="1"/>
  <c r="S84" i="17"/>
  <c r="S84" i="4" s="1"/>
  <c r="J84" i="17"/>
  <c r="AC84" i="17" s="1"/>
  <c r="AD84" i="17" s="1"/>
  <c r="J114" i="17"/>
  <c r="AC114" i="17" s="1"/>
  <c r="AD114" i="17" s="1"/>
  <c r="J147" i="17"/>
  <c r="T118" i="17"/>
  <c r="T118" i="4" s="1"/>
  <c r="S118" i="17"/>
  <c r="S118" i="4" s="1"/>
  <c r="T147" i="17"/>
  <c r="T147" i="4" s="1"/>
  <c r="S147" i="17"/>
  <c r="S147" i="4" s="1"/>
  <c r="T152" i="17"/>
  <c r="T152" i="4" s="1"/>
  <c r="S152" i="17"/>
  <c r="S152" i="4" s="1"/>
  <c r="J92" i="17"/>
  <c r="AC92" i="17" s="1"/>
  <c r="AD92" i="17" s="1"/>
  <c r="T97" i="17"/>
  <c r="T97" i="4" s="1"/>
  <c r="S97" i="17"/>
  <c r="S97" i="4" s="1"/>
  <c r="J97" i="17"/>
  <c r="AC97" i="17" s="1"/>
  <c r="AD97" i="17" s="1"/>
  <c r="J101" i="17"/>
  <c r="AC101" i="17" s="1"/>
  <c r="AD101" i="17" s="1"/>
  <c r="S175" i="17"/>
  <c r="S175" i="4" s="1"/>
  <c r="T175" i="17"/>
  <c r="T175" i="4" s="1"/>
  <c r="J53" i="17"/>
  <c r="S54" i="17"/>
  <c r="S54" i="4" s="1"/>
  <c r="J61" i="17"/>
  <c r="T68" i="17"/>
  <c r="T68" i="4" s="1"/>
  <c r="S68" i="17"/>
  <c r="S68" i="4" s="1"/>
  <c r="S105" i="17"/>
  <c r="S105" i="4" s="1"/>
  <c r="T105" i="17"/>
  <c r="T105" i="4" s="1"/>
  <c r="T122" i="17"/>
  <c r="T122" i="4" s="1"/>
  <c r="S122" i="17"/>
  <c r="S122" i="4" s="1"/>
  <c r="S222" i="17"/>
  <c r="S222" i="4" s="1"/>
  <c r="T222" i="17"/>
  <c r="T222" i="4" s="1"/>
  <c r="T92" i="17"/>
  <c r="T92" i="4" s="1"/>
  <c r="J105" i="17"/>
  <c r="AC105" i="17" s="1"/>
  <c r="AD105" i="17" s="1"/>
  <c r="S116" i="17"/>
  <c r="S116" i="4" s="1"/>
  <c r="T116" i="17"/>
  <c r="T116" i="4" s="1"/>
  <c r="T158" i="17"/>
  <c r="T158" i="4" s="1"/>
  <c r="S158" i="17"/>
  <c r="S158" i="4" s="1"/>
  <c r="J81" i="17"/>
  <c r="AC81" i="17" s="1"/>
  <c r="AD81" i="17" s="1"/>
  <c r="T125" i="17"/>
  <c r="T125" i="4" s="1"/>
  <c r="S125" i="17"/>
  <c r="S125" i="4" s="1"/>
  <c r="T183" i="17"/>
  <c r="T183" i="4" s="1"/>
  <c r="S183" i="17"/>
  <c r="S183" i="4" s="1"/>
  <c r="T85" i="17"/>
  <c r="T85" i="4" s="1"/>
  <c r="S85" i="17"/>
  <c r="S85" i="4" s="1"/>
  <c r="S89" i="17"/>
  <c r="S89" i="4" s="1"/>
  <c r="J75" i="17"/>
  <c r="AC75" i="17" s="1"/>
  <c r="AD75" i="17" s="1"/>
  <c r="J109" i="17"/>
  <c r="AC109" i="17" s="1"/>
  <c r="AD109" i="17" s="1"/>
  <c r="T109" i="17"/>
  <c r="T109" i="4" s="1"/>
  <c r="S99" i="17"/>
  <c r="S99" i="4" s="1"/>
  <c r="T99" i="17"/>
  <c r="T99" i="4" s="1"/>
  <c r="S156" i="17"/>
  <c r="S156" i="4" s="1"/>
  <c r="T156" i="17"/>
  <c r="T156" i="4" s="1"/>
  <c r="T93" i="17"/>
  <c r="T93" i="4" s="1"/>
  <c r="S93" i="17"/>
  <c r="S93" i="4" s="1"/>
  <c r="T65" i="17"/>
  <c r="T65" i="4" s="1"/>
  <c r="J91" i="17"/>
  <c r="AC91" i="17" s="1"/>
  <c r="AD91" i="17" s="1"/>
  <c r="S94" i="17"/>
  <c r="S94" i="4" s="1"/>
  <c r="T148" i="17"/>
  <c r="T148" i="4" s="1"/>
  <c r="S148" i="17"/>
  <c r="S148" i="4" s="1"/>
  <c r="T154" i="17"/>
  <c r="T154" i="4" s="1"/>
  <c r="S154" i="17"/>
  <c r="S154" i="4" s="1"/>
  <c r="T163" i="17"/>
  <c r="T163" i="4" s="1"/>
  <c r="S163" i="17"/>
  <c r="S163" i="4" s="1"/>
  <c r="J175" i="17"/>
  <c r="AC175" i="17" s="1"/>
  <c r="AD175" i="17" s="1"/>
  <c r="S197" i="17"/>
  <c r="S197" i="4" s="1"/>
  <c r="T197" i="17"/>
  <c r="T197" i="4" s="1"/>
  <c r="T145" i="17"/>
  <c r="T145" i="4" s="1"/>
  <c r="S145" i="17"/>
  <c r="S145" i="4" s="1"/>
  <c r="T153" i="17"/>
  <c r="T153" i="4" s="1"/>
  <c r="S153" i="17"/>
  <c r="S153" i="4" s="1"/>
  <c r="T142" i="17"/>
  <c r="T142" i="4" s="1"/>
  <c r="S142" i="17"/>
  <c r="S142" i="4" s="1"/>
  <c r="T224" i="17"/>
  <c r="T224" i="4" s="1"/>
  <c r="S224" i="17"/>
  <c r="S224" i="4" s="1"/>
  <c r="T127" i="17"/>
  <c r="T127" i="4" s="1"/>
  <c r="S127" i="17"/>
  <c r="S127" i="4" s="1"/>
  <c r="J143" i="17"/>
  <c r="AC143" i="17" s="1"/>
  <c r="AD143" i="17" s="1"/>
  <c r="T143" i="17"/>
  <c r="T143" i="4" s="1"/>
  <c r="S143" i="17"/>
  <c r="S143" i="4" s="1"/>
  <c r="T189" i="17"/>
  <c r="T189" i="4" s="1"/>
  <c r="S189" i="17"/>
  <c r="S189" i="4" s="1"/>
  <c r="J224" i="17"/>
  <c r="AC224" i="17" s="1"/>
  <c r="AD224" i="17" s="1"/>
  <c r="S227" i="17"/>
  <c r="S227" i="4" s="1"/>
  <c r="T227" i="17"/>
  <c r="T227" i="4" s="1"/>
  <c r="J95" i="17"/>
  <c r="AC95" i="17" s="1"/>
  <c r="AD95" i="17" s="1"/>
  <c r="J227" i="17"/>
  <c r="AC227" i="17" s="1"/>
  <c r="AD227" i="17" s="1"/>
  <c r="T297" i="17"/>
  <c r="T297" i="4" s="1"/>
  <c r="S297" i="17"/>
  <c r="S297" i="4" s="1"/>
  <c r="J297" i="17"/>
  <c r="J120" i="17"/>
  <c r="AC120" i="17" s="1"/>
  <c r="AD120" i="17" s="1"/>
  <c r="S229" i="17"/>
  <c r="S229" i="4" s="1"/>
  <c r="T229" i="17"/>
  <c r="T229" i="4" s="1"/>
  <c r="J229" i="17"/>
  <c r="AC229" i="17" s="1"/>
  <c r="AD229" i="17" s="1"/>
  <c r="S170" i="17"/>
  <c r="S170" i="4" s="1"/>
  <c r="T170" i="17"/>
  <c r="T170" i="4" s="1"/>
  <c r="J170" i="17"/>
  <c r="T270" i="17"/>
  <c r="T270" i="4" s="1"/>
  <c r="S270" i="17"/>
  <c r="S270" i="4" s="1"/>
  <c r="J115" i="17"/>
  <c r="AC115" i="17" s="1"/>
  <c r="AD115" i="17" s="1"/>
  <c r="T186" i="17"/>
  <c r="T186" i="4" s="1"/>
  <c r="S186" i="17"/>
  <c r="S186" i="4" s="1"/>
  <c r="J73" i="17"/>
  <c r="AC73" i="17" s="1"/>
  <c r="AD73" i="17" s="1"/>
  <c r="T146" i="17"/>
  <c r="T146" i="4" s="1"/>
  <c r="S146" i="17"/>
  <c r="S146" i="4" s="1"/>
  <c r="J146" i="17"/>
  <c r="J186" i="17"/>
  <c r="AC186" i="17" s="1"/>
  <c r="AD186" i="17" s="1"/>
  <c r="S126" i="17"/>
  <c r="S126" i="4" s="1"/>
  <c r="T126" i="17"/>
  <c r="T126" i="4" s="1"/>
  <c r="S130" i="17"/>
  <c r="S130" i="4" s="1"/>
  <c r="S120" i="17"/>
  <c r="S120" i="4" s="1"/>
  <c r="J126" i="17"/>
  <c r="AC126" i="17" s="1"/>
  <c r="AD126" i="17" s="1"/>
  <c r="J128" i="17"/>
  <c r="AC128" i="17" s="1"/>
  <c r="AD128" i="17" s="1"/>
  <c r="T138" i="17"/>
  <c r="T138" i="4" s="1"/>
  <c r="S138" i="17"/>
  <c r="S138" i="4" s="1"/>
  <c r="T290" i="17"/>
  <c r="T290" i="4" s="1"/>
  <c r="S290" i="17"/>
  <c r="S290" i="4" s="1"/>
  <c r="T178" i="17"/>
  <c r="T178" i="4" s="1"/>
  <c r="S178" i="17"/>
  <c r="S178" i="4" s="1"/>
  <c r="T192" i="17"/>
  <c r="T192" i="4" s="1"/>
  <c r="S192" i="17"/>
  <c r="S192" i="4" s="1"/>
  <c r="J192" i="17"/>
  <c r="T173" i="17"/>
  <c r="T173" i="4" s="1"/>
  <c r="S173" i="17"/>
  <c r="S173" i="4" s="1"/>
  <c r="T268" i="17"/>
  <c r="T268" i="4" s="1"/>
  <c r="S268" i="17"/>
  <c r="S268" i="4" s="1"/>
  <c r="J130" i="17"/>
  <c r="AC130" i="17" s="1"/>
  <c r="AD130" i="17" s="1"/>
  <c r="J142" i="17"/>
  <c r="AC142" i="17" s="1"/>
  <c r="AD142" i="17" s="1"/>
  <c r="T242" i="17"/>
  <c r="T242" i="4" s="1"/>
  <c r="S242" i="17"/>
  <c r="S242" i="4" s="1"/>
  <c r="J270" i="17"/>
  <c r="AC270" i="17" s="1"/>
  <c r="AD270" i="17" s="1"/>
  <c r="T267" i="17"/>
  <c r="T267" i="4" s="1"/>
  <c r="S267" i="17"/>
  <c r="S267" i="4" s="1"/>
  <c r="T187" i="17"/>
  <c r="T187" i="4" s="1"/>
  <c r="S187" i="17"/>
  <c r="S187" i="4" s="1"/>
  <c r="T281" i="17"/>
  <c r="T281" i="4" s="1"/>
  <c r="S281" i="17"/>
  <c r="S281" i="4" s="1"/>
  <c r="T185" i="17"/>
  <c r="T185" i="4" s="1"/>
  <c r="S185" i="17"/>
  <c r="S185" i="4" s="1"/>
  <c r="S190" i="17"/>
  <c r="S190" i="4" s="1"/>
  <c r="T190" i="17"/>
  <c r="T190" i="4" s="1"/>
  <c r="S221" i="17"/>
  <c r="S221" i="4" s="1"/>
  <c r="T221" i="17"/>
  <c r="T221" i="4" s="1"/>
  <c r="T236" i="17"/>
  <c r="T236" i="4" s="1"/>
  <c r="S236" i="17"/>
  <c r="S236" i="4" s="1"/>
  <c r="J236" i="17"/>
  <c r="AC236" i="17" s="1"/>
  <c r="AD236" i="17" s="1"/>
  <c r="J281" i="17"/>
  <c r="AC281" i="17" s="1"/>
  <c r="AD281" i="17" s="1"/>
  <c r="S184" i="17"/>
  <c r="S184" i="4" s="1"/>
  <c r="T184" i="17"/>
  <c r="T184" i="4" s="1"/>
  <c r="T300" i="17"/>
  <c r="T300" i="4" s="1"/>
  <c r="S300" i="17"/>
  <c r="S300" i="4" s="1"/>
  <c r="J184" i="17"/>
  <c r="AC184" i="17" s="1"/>
  <c r="AD184" i="17" s="1"/>
  <c r="T195" i="17"/>
  <c r="T195" i="4" s="1"/>
  <c r="S195" i="17"/>
  <c r="S195" i="4" s="1"/>
  <c r="T204" i="17"/>
  <c r="T204" i="4" s="1"/>
  <c r="S204" i="17"/>
  <c r="S204" i="4" s="1"/>
  <c r="S253" i="17"/>
  <c r="S253" i="4" s="1"/>
  <c r="T253" i="17"/>
  <c r="T253" i="4" s="1"/>
  <c r="J164" i="17"/>
  <c r="AC164" i="17" s="1"/>
  <c r="AD164" i="17" s="1"/>
  <c r="T245" i="17"/>
  <c r="T245" i="4" s="1"/>
  <c r="S245" i="17"/>
  <c r="S245" i="4" s="1"/>
  <c r="J172" i="17"/>
  <c r="AC172" i="17" s="1"/>
  <c r="AD172" i="17" s="1"/>
  <c r="S172" i="17"/>
  <c r="S172" i="4" s="1"/>
  <c r="T223" i="17"/>
  <c r="T223" i="4" s="1"/>
  <c r="S223" i="17"/>
  <c r="S223" i="4" s="1"/>
  <c r="J223" i="17"/>
  <c r="AC223" i="17" s="1"/>
  <c r="AD223" i="17" s="1"/>
  <c r="J233" i="17"/>
  <c r="AC233" i="17" s="1"/>
  <c r="AD233" i="17" s="1"/>
  <c r="T233" i="17"/>
  <c r="T233" i="4" s="1"/>
  <c r="S233" i="17"/>
  <c r="S233" i="4" s="1"/>
  <c r="T295" i="17"/>
  <c r="T295" i="4" s="1"/>
  <c r="S295" i="17"/>
  <c r="S295" i="4" s="1"/>
  <c r="J295" i="17"/>
  <c r="AC295" i="17" s="1"/>
  <c r="AD295" i="17" s="1"/>
  <c r="T238" i="17"/>
  <c r="T238" i="4" s="1"/>
  <c r="S238" i="17"/>
  <c r="S238" i="4" s="1"/>
  <c r="J238" i="17"/>
  <c r="AC238" i="17" s="1"/>
  <c r="AD238" i="17" s="1"/>
  <c r="S250" i="17"/>
  <c r="S250" i="4" s="1"/>
  <c r="T250" i="17"/>
  <c r="T250" i="4" s="1"/>
  <c r="S262" i="17"/>
  <c r="S262" i="4" s="1"/>
  <c r="T262" i="17"/>
  <c r="T262" i="4" s="1"/>
  <c r="T231" i="17"/>
  <c r="T231" i="4" s="1"/>
  <c r="S231" i="17"/>
  <c r="S231" i="4" s="1"/>
  <c r="J231" i="17"/>
  <c r="T273" i="17"/>
  <c r="T273" i="4" s="1"/>
  <c r="S273" i="17"/>
  <c r="S273" i="4" s="1"/>
  <c r="J198" i="17"/>
  <c r="AC198" i="17" s="1"/>
  <c r="AD198" i="17" s="1"/>
  <c r="J317" i="17"/>
  <c r="S205" i="17"/>
  <c r="S205" i="4" s="1"/>
  <c r="T205" i="17"/>
  <c r="T205" i="4" s="1"/>
  <c r="T239" i="17"/>
  <c r="T239" i="4" s="1"/>
  <c r="S239" i="17"/>
  <c r="S239" i="4" s="1"/>
  <c r="J254" i="17"/>
  <c r="T317" i="17"/>
  <c r="T317" i="4" s="1"/>
  <c r="S317" i="17"/>
  <c r="S317" i="4" s="1"/>
  <c r="J239" i="17"/>
  <c r="AC239" i="17" s="1"/>
  <c r="AD239" i="17" s="1"/>
  <c r="S254" i="17"/>
  <c r="S254" i="4" s="1"/>
  <c r="T254" i="17"/>
  <c r="T254" i="4" s="1"/>
  <c r="S366" i="17"/>
  <c r="S366" i="4" s="1"/>
  <c r="T366" i="17"/>
  <c r="T366" i="4" s="1"/>
  <c r="S207" i="17"/>
  <c r="S207" i="4" s="1"/>
  <c r="T207" i="17"/>
  <c r="T207" i="4" s="1"/>
  <c r="T235" i="17"/>
  <c r="T235" i="4" s="1"/>
  <c r="S235" i="17"/>
  <c r="S235" i="4" s="1"/>
  <c r="J206" i="17"/>
  <c r="J207" i="17"/>
  <c r="S244" i="17"/>
  <c r="S244" i="4" s="1"/>
  <c r="T244" i="17"/>
  <c r="T244" i="4" s="1"/>
  <c r="J196" i="17"/>
  <c r="AC196" i="17" s="1"/>
  <c r="AD196" i="17" s="1"/>
  <c r="S211" i="17"/>
  <c r="S211" i="4" s="1"/>
  <c r="T338" i="17"/>
  <c r="T338" i="4" s="1"/>
  <c r="S338" i="17"/>
  <c r="S338" i="4" s="1"/>
  <c r="J163" i="17"/>
  <c r="AC163" i="17" s="1"/>
  <c r="AD163" i="17" s="1"/>
  <c r="S198" i="17"/>
  <c r="S198" i="4" s="1"/>
  <c r="T209" i="17"/>
  <c r="T209" i="4" s="1"/>
  <c r="J235" i="17"/>
  <c r="AC235" i="17" s="1"/>
  <c r="AD235" i="17" s="1"/>
  <c r="T276" i="17"/>
  <c r="T276" i="4" s="1"/>
  <c r="S276" i="17"/>
  <c r="S276" i="4" s="1"/>
  <c r="T307" i="17"/>
  <c r="T307" i="4" s="1"/>
  <c r="S307" i="17"/>
  <c r="S307" i="4" s="1"/>
  <c r="T321" i="17"/>
  <c r="T321" i="4" s="1"/>
  <c r="S321" i="17"/>
  <c r="S321" i="4" s="1"/>
  <c r="J321" i="17"/>
  <c r="T249" i="17"/>
  <c r="T249" i="4" s="1"/>
  <c r="S249" i="17"/>
  <c r="S249" i="4" s="1"/>
  <c r="T274" i="17"/>
  <c r="T274" i="4" s="1"/>
  <c r="S274" i="17"/>
  <c r="S274" i="4" s="1"/>
  <c r="J274" i="17"/>
  <c r="AC274" i="17" s="1"/>
  <c r="AD274" i="17" s="1"/>
  <c r="T277" i="17"/>
  <c r="T277" i="4" s="1"/>
  <c r="T315" i="17"/>
  <c r="T315" i="4" s="1"/>
  <c r="S315" i="17"/>
  <c r="S315" i="4" s="1"/>
  <c r="T280" i="17"/>
  <c r="T280" i="4" s="1"/>
  <c r="S280" i="17"/>
  <c r="S280" i="4" s="1"/>
  <c r="T294" i="17"/>
  <c r="T294" i="4" s="1"/>
  <c r="S294" i="17"/>
  <c r="S294" i="4" s="1"/>
  <c r="J298" i="17"/>
  <c r="AC298" i="17" s="1"/>
  <c r="AD298" i="17" s="1"/>
  <c r="T289" i="17"/>
  <c r="T289" i="4" s="1"/>
  <c r="S289" i="17"/>
  <c r="S289" i="4" s="1"/>
  <c r="J289" i="17"/>
  <c r="AC289" i="17" s="1"/>
  <c r="AD289" i="17" s="1"/>
  <c r="T291" i="17"/>
  <c r="T291" i="4" s="1"/>
  <c r="S291" i="17"/>
  <c r="S291" i="4" s="1"/>
  <c r="T336" i="17"/>
  <c r="T336" i="4" s="1"/>
  <c r="S336" i="17"/>
  <c r="S336" i="4" s="1"/>
  <c r="J269" i="17"/>
  <c r="AC269" i="17" s="1"/>
  <c r="AD269" i="17" s="1"/>
  <c r="T269" i="17"/>
  <c r="T269" i="4" s="1"/>
  <c r="S269" i="17"/>
  <c r="S269" i="4" s="1"/>
  <c r="S298" i="17"/>
  <c r="S298" i="4" s="1"/>
  <c r="S306" i="17"/>
  <c r="S306" i="4" s="1"/>
  <c r="T325" i="17"/>
  <c r="T325" i="4" s="1"/>
  <c r="S325" i="17"/>
  <c r="S325" i="4" s="1"/>
  <c r="J267" i="17"/>
  <c r="J280" i="17"/>
  <c r="T314" i="17"/>
  <c r="T314" i="4" s="1"/>
  <c r="S314" i="17"/>
  <c r="S314" i="4" s="1"/>
  <c r="T316" i="17"/>
  <c r="T316" i="4" s="1"/>
  <c r="S316" i="17"/>
  <c r="S316" i="4" s="1"/>
  <c r="S323" i="17"/>
  <c r="S323" i="4" s="1"/>
  <c r="J323" i="17"/>
  <c r="T417" i="17"/>
  <c r="T417" i="4" s="1"/>
  <c r="S417" i="17"/>
  <c r="S417" i="4" s="1"/>
  <c r="J282" i="17"/>
  <c r="AC282" i="17" s="1"/>
  <c r="AD282" i="17" s="1"/>
  <c r="T323" i="17"/>
  <c r="T323" i="4" s="1"/>
  <c r="S299" i="17"/>
  <c r="S299" i="4" s="1"/>
  <c r="T299" i="17"/>
  <c r="T299" i="4" s="1"/>
  <c r="J299" i="17"/>
  <c r="AC299" i="17" s="1"/>
  <c r="AD299" i="17" s="1"/>
  <c r="T308" i="17"/>
  <c r="T308" i="4" s="1"/>
  <c r="J308" i="17"/>
  <c r="AC308" i="17" s="1"/>
  <c r="AD308" i="17" s="1"/>
  <c r="S278" i="17"/>
  <c r="S278" i="4" s="1"/>
  <c r="T283" i="17"/>
  <c r="T283" i="4" s="1"/>
  <c r="S283" i="17"/>
  <c r="S283" i="4" s="1"/>
  <c r="T312" i="17"/>
  <c r="T312" i="4" s="1"/>
  <c r="S312" i="17"/>
  <c r="S312" i="4" s="1"/>
  <c r="T365" i="17"/>
  <c r="T365" i="4" s="1"/>
  <c r="T357" i="17"/>
  <c r="T357" i="4" s="1"/>
  <c r="S357" i="17"/>
  <c r="S357" i="4" s="1"/>
  <c r="J357" i="17"/>
  <c r="T339" i="17"/>
  <c r="T339" i="4" s="1"/>
  <c r="S339" i="17"/>
  <c r="S339" i="4" s="1"/>
  <c r="J310" i="17"/>
  <c r="T310" i="17"/>
  <c r="T310" i="4" s="1"/>
  <c r="S310" i="17"/>
  <c r="S310" i="4" s="1"/>
  <c r="T341" i="17"/>
  <c r="T341" i="4" s="1"/>
  <c r="S341" i="17"/>
  <c r="S341" i="4" s="1"/>
  <c r="J306" i="17"/>
  <c r="AC306" i="17" s="1"/>
  <c r="AD306" i="17" s="1"/>
  <c r="J307" i="17"/>
  <c r="AC307" i="17" s="1"/>
  <c r="AD307" i="17" s="1"/>
  <c r="J338" i="17"/>
  <c r="S360" i="17"/>
  <c r="S360" i="4" s="1"/>
  <c r="T360" i="17"/>
  <c r="T360" i="4" s="1"/>
  <c r="J366" i="17"/>
  <c r="J309" i="17"/>
  <c r="T326" i="17"/>
  <c r="T326" i="4" s="1"/>
  <c r="S326" i="17"/>
  <c r="S326" i="4" s="1"/>
  <c r="T343" i="17"/>
  <c r="T343" i="4" s="1"/>
  <c r="S369" i="17"/>
  <c r="S369" i="4" s="1"/>
  <c r="T369" i="17"/>
  <c r="T369" i="4" s="1"/>
  <c r="J369" i="17"/>
  <c r="J358" i="17"/>
  <c r="S358" i="17"/>
  <c r="S358" i="4" s="1"/>
  <c r="T358" i="17"/>
  <c r="T358" i="4" s="1"/>
  <c r="T378" i="17"/>
  <c r="T378" i="4" s="1"/>
  <c r="S378" i="17"/>
  <c r="S378" i="4" s="1"/>
  <c r="T381" i="17"/>
  <c r="T381" i="4" s="1"/>
  <c r="S381" i="17"/>
  <c r="S381" i="4" s="1"/>
  <c r="J356" i="17"/>
  <c r="S388" i="17"/>
  <c r="S388" i="4" s="1"/>
  <c r="T388" i="17"/>
  <c r="T388" i="4" s="1"/>
  <c r="T333" i="17"/>
  <c r="T333" i="4" s="1"/>
  <c r="S333" i="17"/>
  <c r="S333" i="4" s="1"/>
  <c r="S398" i="17"/>
  <c r="S398" i="4" s="1"/>
  <c r="T398" i="17"/>
  <c r="T398" i="4" s="1"/>
  <c r="S397" i="17"/>
  <c r="S397" i="4" s="1"/>
  <c r="T397" i="17"/>
  <c r="T397" i="4" s="1"/>
  <c r="J398" i="17"/>
  <c r="T359" i="17"/>
  <c r="T359" i="4" s="1"/>
  <c r="S359" i="17"/>
  <c r="S359" i="4" s="1"/>
  <c r="S362" i="17"/>
  <c r="S362" i="4" s="1"/>
  <c r="T362" i="17"/>
  <c r="T362" i="4" s="1"/>
  <c r="T368" i="17"/>
  <c r="T368" i="4" s="1"/>
  <c r="S368" i="17"/>
  <c r="S368" i="4" s="1"/>
  <c r="J353" i="17"/>
  <c r="T364" i="17"/>
  <c r="T364" i="4" s="1"/>
  <c r="S364" i="17"/>
  <c r="S364" i="4" s="1"/>
  <c r="J364" i="17"/>
  <c r="T391" i="17"/>
  <c r="T391" i="4" s="1"/>
  <c r="S391" i="17"/>
  <c r="S391" i="4" s="1"/>
  <c r="J391" i="17"/>
  <c r="S372" i="17"/>
  <c r="S372" i="4" s="1"/>
  <c r="T401" i="17"/>
  <c r="T401" i="4" s="1"/>
  <c r="S401" i="17"/>
  <c r="S401" i="4" s="1"/>
  <c r="T464" i="17"/>
  <c r="T464" i="4" s="1"/>
  <c r="S464" i="17"/>
  <c r="S464" i="4" s="1"/>
  <c r="T400" i="17"/>
  <c r="T400" i="4" s="1"/>
  <c r="S400" i="17"/>
  <c r="S400" i="4" s="1"/>
  <c r="T445" i="17"/>
  <c r="T445" i="4" s="1"/>
  <c r="S445" i="17"/>
  <c r="S445" i="4" s="1"/>
  <c r="J445" i="17"/>
  <c r="J464" i="17"/>
  <c r="J417" i="17"/>
  <c r="T436" i="17"/>
  <c r="T436" i="4" s="1"/>
  <c r="S436" i="17"/>
  <c r="S436" i="4" s="1"/>
  <c r="T446" i="17"/>
  <c r="T446" i="4" s="1"/>
  <c r="S446" i="17"/>
  <c r="S446" i="4" s="1"/>
  <c r="J389" i="17"/>
  <c r="J392" i="17"/>
  <c r="J400" i="17"/>
  <c r="S414" i="17"/>
  <c r="S414" i="4" s="1"/>
  <c r="T414" i="17"/>
  <c r="T414" i="4" s="1"/>
  <c r="T416" i="17"/>
  <c r="T416" i="4" s="1"/>
  <c r="S416" i="17"/>
  <c r="S416" i="4" s="1"/>
  <c r="T450" i="17"/>
  <c r="T450" i="4" s="1"/>
  <c r="S450" i="17"/>
  <c r="S450" i="4" s="1"/>
  <c r="T432" i="17"/>
  <c r="T432" i="4" s="1"/>
  <c r="S432" i="17"/>
  <c r="S432" i="4" s="1"/>
  <c r="T418" i="17"/>
  <c r="T418" i="4" s="1"/>
  <c r="S418" i="17"/>
  <c r="S418" i="4" s="1"/>
  <c r="J416" i="17"/>
  <c r="J432" i="17"/>
  <c r="J446" i="17"/>
  <c r="T425" i="17"/>
  <c r="T425" i="4" s="1"/>
  <c r="S425" i="17"/>
  <c r="S425" i="4" s="1"/>
  <c r="J425" i="17"/>
  <c r="T433" i="17"/>
  <c r="T433" i="4" s="1"/>
  <c r="S433" i="17"/>
  <c r="S433" i="4" s="1"/>
  <c r="T426" i="17"/>
  <c r="T426" i="4" s="1"/>
  <c r="S426" i="17"/>
  <c r="S426" i="4" s="1"/>
  <c r="S493" i="17"/>
  <c r="S493" i="4" s="1"/>
  <c r="T493" i="17"/>
  <c r="T493" i="4" s="1"/>
  <c r="J493" i="17"/>
  <c r="S444" i="17"/>
  <c r="S444" i="4" s="1"/>
  <c r="T444" i="17"/>
  <c r="T444" i="4" s="1"/>
  <c r="T424" i="17"/>
  <c r="T424" i="4" s="1"/>
  <c r="S424" i="17"/>
  <c r="S424" i="4" s="1"/>
  <c r="T462" i="17"/>
  <c r="T462" i="4" s="1"/>
  <c r="S462" i="17"/>
  <c r="S462" i="4" s="1"/>
  <c r="T429" i="17"/>
  <c r="T429" i="4" s="1"/>
  <c r="S429" i="17"/>
  <c r="S429" i="4" s="1"/>
  <c r="J454" i="17"/>
  <c r="T454" i="17"/>
  <c r="T454" i="4" s="1"/>
  <c r="S454" i="17"/>
  <c r="S454" i="4" s="1"/>
  <c r="T441" i="17"/>
  <c r="T441" i="4" s="1"/>
  <c r="S441" i="17"/>
  <c r="S441" i="4" s="1"/>
  <c r="T447" i="17"/>
  <c r="T447" i="4" s="1"/>
  <c r="S447" i="17"/>
  <c r="S447" i="4" s="1"/>
  <c r="T442" i="17"/>
  <c r="T442" i="4" s="1"/>
  <c r="S442" i="17"/>
  <c r="S442" i="4" s="1"/>
  <c r="T463" i="17"/>
  <c r="T463" i="4" s="1"/>
  <c r="S463" i="17"/>
  <c r="S463" i="4" s="1"/>
  <c r="J441" i="17"/>
  <c r="T456" i="17"/>
  <c r="T456" i="4" s="1"/>
  <c r="S456" i="17"/>
  <c r="S456" i="4" s="1"/>
  <c r="T451" i="17"/>
  <c r="T451" i="4" s="1"/>
  <c r="S451" i="17"/>
  <c r="S451" i="4" s="1"/>
  <c r="J451" i="17"/>
  <c r="J438" i="17"/>
  <c r="J447" i="17"/>
  <c r="T474" i="17"/>
  <c r="T474" i="4" s="1"/>
  <c r="S474" i="17"/>
  <c r="S474" i="4" s="1"/>
  <c r="S473" i="17"/>
  <c r="S473" i="4" s="1"/>
  <c r="J473" i="17"/>
  <c r="J462" i="17"/>
  <c r="T469" i="17"/>
  <c r="T469" i="4" s="1"/>
  <c r="S469" i="17"/>
  <c r="S469" i="4" s="1"/>
  <c r="S483" i="17"/>
  <c r="S483" i="4" s="1"/>
  <c r="T483" i="17"/>
  <c r="T483" i="4" s="1"/>
  <c r="J483" i="17"/>
  <c r="J470" i="17"/>
  <c r="S495" i="17"/>
  <c r="S495" i="4" s="1"/>
  <c r="T495" i="17"/>
  <c r="T495" i="4" s="1"/>
  <c r="T477" i="17"/>
  <c r="T477" i="4" s="1"/>
  <c r="S477" i="17"/>
  <c r="S477" i="4" s="1"/>
  <c r="T480" i="17"/>
  <c r="T480" i="4" s="1"/>
  <c r="S480" i="17"/>
  <c r="S480" i="4" s="1"/>
  <c r="T487" i="17"/>
  <c r="T487" i="4" s="1"/>
  <c r="S487" i="17"/>
  <c r="S487" i="4" s="1"/>
  <c r="J487" i="17"/>
  <c r="T496" i="17"/>
  <c r="T496" i="4" s="1"/>
  <c r="S496" i="17"/>
  <c r="S496" i="4" s="1"/>
  <c r="T498" i="17"/>
  <c r="T498" i="4" s="1"/>
  <c r="S498" i="17"/>
  <c r="S498" i="4" s="1"/>
  <c r="T491" i="17"/>
  <c r="T491" i="4" s="1"/>
  <c r="S491" i="17"/>
  <c r="S491" i="4" s="1"/>
  <c r="J491" i="17"/>
  <c r="T14" i="4" l="1"/>
  <c r="AD462" i="17"/>
  <c r="AC462" i="17"/>
  <c r="AD454" i="17"/>
  <c r="AC454" i="17"/>
  <c r="AD317" i="17"/>
  <c r="AC317" i="17"/>
  <c r="AD297" i="17"/>
  <c r="AC297" i="17"/>
  <c r="AC402" i="17"/>
  <c r="AD402" i="17"/>
  <c r="AD429" i="17"/>
  <c r="AC429" i="17"/>
  <c r="AD434" i="17"/>
  <c r="AC434" i="17"/>
  <c r="AC342" i="17"/>
  <c r="AD342" i="17"/>
  <c r="K342" i="17" s="1"/>
  <c r="AC134" i="17"/>
  <c r="AD134" i="17"/>
  <c r="K134" i="17" s="1"/>
  <c r="AD459" i="17"/>
  <c r="AC459" i="17"/>
  <c r="AD384" i="17"/>
  <c r="K384" i="17" s="1"/>
  <c r="AC384" i="17"/>
  <c r="AD486" i="17"/>
  <c r="AC486" i="17"/>
  <c r="AD345" i="17"/>
  <c r="AC345" i="17"/>
  <c r="AD192" i="17"/>
  <c r="AC192" i="17"/>
  <c r="AD473" i="17"/>
  <c r="AC473" i="17"/>
  <c r="AD480" i="17"/>
  <c r="AC480" i="17"/>
  <c r="AD460" i="17"/>
  <c r="AC460" i="17"/>
  <c r="AC453" i="17"/>
  <c r="AD453" i="17"/>
  <c r="AD393" i="17"/>
  <c r="AC393" i="17"/>
  <c r="AD443" i="17"/>
  <c r="AC443" i="17"/>
  <c r="AD349" i="17"/>
  <c r="AC349" i="17"/>
  <c r="AC173" i="17"/>
  <c r="AD173" i="17"/>
  <c r="AC491" i="17"/>
  <c r="AD491" i="17"/>
  <c r="AC323" i="17"/>
  <c r="AD323" i="17"/>
  <c r="AD472" i="17"/>
  <c r="AC472" i="17"/>
  <c r="AD372" i="17"/>
  <c r="AC372" i="17"/>
  <c r="AD293" i="17"/>
  <c r="AC293" i="17"/>
  <c r="AD375" i="17"/>
  <c r="AC375" i="17"/>
  <c r="AC368" i="17"/>
  <c r="AD368" i="17"/>
  <c r="AD482" i="17"/>
  <c r="AC482" i="17"/>
  <c r="AD346" i="17"/>
  <c r="AC346" i="17"/>
  <c r="AC86" i="17"/>
  <c r="AD86" i="17" s="1"/>
  <c r="AD420" i="17"/>
  <c r="K420" i="17" s="1"/>
  <c r="AC420" i="17"/>
  <c r="AC255" i="17"/>
  <c r="AD255" i="17"/>
  <c r="AD437" i="17"/>
  <c r="AC437" i="17"/>
  <c r="AC388" i="17"/>
  <c r="AD388" i="17"/>
  <c r="K388" i="17" s="1"/>
  <c r="AC356" i="17"/>
  <c r="AD356" i="17"/>
  <c r="AC291" i="17"/>
  <c r="AD291" i="17" s="1"/>
  <c r="AC232" i="17"/>
  <c r="AD232" i="17" s="1"/>
  <c r="AD348" i="17"/>
  <c r="AC348" i="17"/>
  <c r="AD336" i="17"/>
  <c r="AC336" i="17"/>
  <c r="AD418" i="17"/>
  <c r="AC418" i="17"/>
  <c r="AD471" i="17"/>
  <c r="AC471" i="17"/>
  <c r="AC401" i="17"/>
  <c r="AD401" i="17"/>
  <c r="AC475" i="17"/>
  <c r="AD475" i="17"/>
  <c r="AC332" i="17"/>
  <c r="AD332" i="17"/>
  <c r="AC355" i="17"/>
  <c r="AD355" i="17"/>
  <c r="AC231" i="17"/>
  <c r="AD231" i="17" s="1"/>
  <c r="AD463" i="17"/>
  <c r="AC463" i="17"/>
  <c r="AD468" i="17"/>
  <c r="AC468" i="17"/>
  <c r="AD326" i="17"/>
  <c r="AC326" i="17"/>
  <c r="AC320" i="17"/>
  <c r="AD320" i="17"/>
  <c r="AD492" i="17"/>
  <c r="AC492" i="17"/>
  <c r="AD381" i="17"/>
  <c r="AC381" i="17"/>
  <c r="AC311" i="17"/>
  <c r="AD311" i="17"/>
  <c r="AC455" i="17"/>
  <c r="AD455" i="17"/>
  <c r="AD426" i="17"/>
  <c r="K426" i="17" s="1"/>
  <c r="AC426" i="17"/>
  <c r="AD425" i="17"/>
  <c r="K425" i="17" s="1"/>
  <c r="AC425" i="17"/>
  <c r="AD391" i="17"/>
  <c r="K391" i="17" s="1"/>
  <c r="AC391" i="17"/>
  <c r="AD310" i="17"/>
  <c r="K310" i="17" s="1"/>
  <c r="AC310" i="17"/>
  <c r="AD452" i="17"/>
  <c r="AC452" i="17"/>
  <c r="AC412" i="17"/>
  <c r="AD412" i="17"/>
  <c r="AD410" i="17"/>
  <c r="AC410" i="17"/>
  <c r="AD219" i="17"/>
  <c r="AC219" i="17"/>
  <c r="AD456" i="17"/>
  <c r="AC456" i="17"/>
  <c r="AD499" i="17"/>
  <c r="AC499" i="17"/>
  <c r="AD363" i="17"/>
  <c r="K363" i="17" s="1"/>
  <c r="AC363" i="17"/>
  <c r="AC137" i="17"/>
  <c r="AD137" i="17" s="1"/>
  <c r="K137" i="17" s="1"/>
  <c r="AD447" i="17"/>
  <c r="AC447" i="17"/>
  <c r="AC207" i="17"/>
  <c r="AD207" i="17" s="1"/>
  <c r="AD411" i="17"/>
  <c r="K411" i="17" s="1"/>
  <c r="AC411" i="17"/>
  <c r="AD343" i="17"/>
  <c r="AC343" i="17"/>
  <c r="AD339" i="17"/>
  <c r="AC339" i="17"/>
  <c r="AD341" i="17"/>
  <c r="K341" i="17" s="1"/>
  <c r="AC341" i="17"/>
  <c r="AC218" i="17"/>
  <c r="AD218" i="17" s="1"/>
  <c r="AD430" i="17"/>
  <c r="AC430" i="17"/>
  <c r="AD374" i="17"/>
  <c r="AC374" i="17"/>
  <c r="AD464" i="17"/>
  <c r="AC464" i="17"/>
  <c r="AD438" i="17"/>
  <c r="AC438" i="17"/>
  <c r="AC206" i="17"/>
  <c r="AD206" i="17" s="1"/>
  <c r="K206" i="17" s="1"/>
  <c r="AD484" i="17"/>
  <c r="AC484" i="17"/>
  <c r="AC171" i="17"/>
  <c r="AD171" i="17" s="1"/>
  <c r="AD497" i="17"/>
  <c r="AC497" i="17"/>
  <c r="AC367" i="17"/>
  <c r="AD367" i="17"/>
  <c r="AD344" i="17"/>
  <c r="AC344" i="17"/>
  <c r="AD489" i="17"/>
  <c r="AC489" i="17"/>
  <c r="AC329" i="17"/>
  <c r="AD329" i="17"/>
  <c r="AD451" i="17"/>
  <c r="AC451" i="17"/>
  <c r="AC400" i="17"/>
  <c r="AD400" i="17"/>
  <c r="AD364" i="17"/>
  <c r="AC364" i="17"/>
  <c r="AD357" i="17"/>
  <c r="AC357" i="17"/>
  <c r="AC280" i="17"/>
  <c r="AD280" i="17" s="1"/>
  <c r="AC146" i="17"/>
  <c r="AD146" i="17" s="1"/>
  <c r="K146" i="17" s="1"/>
  <c r="AD373" i="17"/>
  <c r="AC373" i="17"/>
  <c r="AD383" i="17"/>
  <c r="AC383" i="17"/>
  <c r="AD334" i="17"/>
  <c r="AC334" i="17"/>
  <c r="AD330" i="17"/>
  <c r="AC330" i="17"/>
  <c r="AC461" i="17"/>
  <c r="AD461" i="17"/>
  <c r="AD466" i="17"/>
  <c r="AC466" i="17"/>
  <c r="AD380" i="17"/>
  <c r="K380" i="17" s="1"/>
  <c r="AC380" i="17"/>
  <c r="AC187" i="17"/>
  <c r="AD187" i="17"/>
  <c r="AD390" i="17"/>
  <c r="AC390" i="17"/>
  <c r="AD487" i="17"/>
  <c r="AC487" i="17"/>
  <c r="AD493" i="17"/>
  <c r="AC493" i="17"/>
  <c r="AD392" i="17"/>
  <c r="AC392" i="17"/>
  <c r="AC267" i="17"/>
  <c r="AD267" i="17" s="1"/>
  <c r="K267" i="17" s="1"/>
  <c r="AD370" i="17"/>
  <c r="AC370" i="17"/>
  <c r="AD361" i="17"/>
  <c r="AC361" i="17"/>
  <c r="AD490" i="17"/>
  <c r="AC490" i="17"/>
  <c r="AC279" i="17"/>
  <c r="AD279" i="17" s="1"/>
  <c r="AD359" i="17"/>
  <c r="K359" i="17" s="1"/>
  <c r="AC359" i="17"/>
  <c r="AD413" i="17"/>
  <c r="K413" i="17" s="1"/>
  <c r="AC413" i="17"/>
  <c r="AC389" i="17"/>
  <c r="AD389" i="17"/>
  <c r="K389" i="17" s="1"/>
  <c r="AD358" i="17"/>
  <c r="AC358" i="17"/>
  <c r="AC352" i="17"/>
  <c r="AD352" i="17"/>
  <c r="AC379" i="17"/>
  <c r="AD379" i="17"/>
  <c r="AD315" i="17"/>
  <c r="AC315" i="17"/>
  <c r="AD469" i="17"/>
  <c r="AC469" i="17"/>
  <c r="AD360" i="17"/>
  <c r="AC360" i="17"/>
  <c r="AD404" i="17"/>
  <c r="AC404" i="17"/>
  <c r="AC419" i="17"/>
  <c r="AD419" i="17"/>
  <c r="K419" i="17" s="1"/>
  <c r="AD353" i="17"/>
  <c r="AC353" i="17"/>
  <c r="AD369" i="17"/>
  <c r="K369" i="17" s="1"/>
  <c r="AC369" i="17"/>
  <c r="AC147" i="17"/>
  <c r="AD147" i="17" s="1"/>
  <c r="AD337" i="17"/>
  <c r="K337" i="17" s="1"/>
  <c r="AC337" i="17"/>
  <c r="AD439" i="17"/>
  <c r="AC439" i="17"/>
  <c r="AD325" i="17"/>
  <c r="AC325" i="17"/>
  <c r="AD435" i="17"/>
  <c r="AC435" i="17"/>
  <c r="AD387" i="17"/>
  <c r="AC387" i="17"/>
  <c r="AC292" i="17"/>
  <c r="AD292" i="17" s="1"/>
  <c r="AD394" i="17"/>
  <c r="AC394" i="17"/>
  <c r="AD422" i="17"/>
  <c r="AC422" i="17"/>
  <c r="AC242" i="17"/>
  <c r="AD242" i="17" s="1"/>
  <c r="AD296" i="17"/>
  <c r="AC296" i="17"/>
  <c r="AD500" i="17"/>
  <c r="AC500" i="17"/>
  <c r="AC448" i="17"/>
  <c r="AD448" i="17"/>
  <c r="AD421" i="17"/>
  <c r="K421" i="17" s="1"/>
  <c r="AC421" i="17"/>
  <c r="AD32" i="17"/>
  <c r="AD313" i="17"/>
  <c r="K313" i="17" s="1"/>
  <c r="AC313" i="17"/>
  <c r="AD442" i="17"/>
  <c r="AC442" i="17"/>
  <c r="AC194" i="17"/>
  <c r="AD194" i="17" s="1"/>
  <c r="AD316" i="17"/>
  <c r="AC316" i="17"/>
  <c r="AD399" i="17"/>
  <c r="AC399" i="17"/>
  <c r="AD414" i="17"/>
  <c r="AC414" i="17"/>
  <c r="AD441" i="17"/>
  <c r="AC441" i="17"/>
  <c r="AC321" i="17"/>
  <c r="AD321" i="17"/>
  <c r="AD362" i="17"/>
  <c r="AC362" i="17"/>
  <c r="AD498" i="17"/>
  <c r="AC498" i="17"/>
  <c r="AC98" i="17"/>
  <c r="AD98" i="17" s="1"/>
  <c r="AC354" i="17"/>
  <c r="AD354" i="17"/>
  <c r="AC290" i="17"/>
  <c r="AD290" i="17" s="1"/>
  <c r="AD386" i="17"/>
  <c r="K386" i="17" s="1"/>
  <c r="AC386" i="17"/>
  <c r="AC110" i="17"/>
  <c r="AD110" i="17" s="1"/>
  <c r="AD444" i="17"/>
  <c r="AC444" i="17"/>
  <c r="AD440" i="17"/>
  <c r="AC440" i="17"/>
  <c r="AD481" i="17"/>
  <c r="AC481" i="17"/>
  <c r="AD496" i="17"/>
  <c r="AC496" i="17"/>
  <c r="AD408" i="17"/>
  <c r="AC408" i="17"/>
  <c r="AC220" i="17"/>
  <c r="AD220" i="17" s="1"/>
  <c r="K220" i="17" s="1"/>
  <c r="AC377" i="17"/>
  <c r="AD377" i="17"/>
  <c r="AC268" i="17"/>
  <c r="AD268" i="17" s="1"/>
  <c r="AC365" i="17"/>
  <c r="AD365" i="17"/>
  <c r="K365" i="17" s="1"/>
  <c r="AC347" i="17"/>
  <c r="AD347" i="17"/>
  <c r="AD409" i="17"/>
  <c r="K409" i="17" s="1"/>
  <c r="AC409" i="17"/>
  <c r="AC479" i="17"/>
  <c r="AD479" i="17"/>
  <c r="K479" i="17" s="1"/>
  <c r="O479" i="17" s="1"/>
  <c r="AD417" i="17"/>
  <c r="K417" i="17" s="1"/>
  <c r="AC417" i="17"/>
  <c r="AD494" i="17"/>
  <c r="AC494" i="17"/>
  <c r="AC319" i="17"/>
  <c r="AD319" i="17"/>
  <c r="AD474" i="17"/>
  <c r="K474" i="17" s="1"/>
  <c r="O474" i="17" s="1"/>
  <c r="AC474" i="17"/>
  <c r="AD450" i="17"/>
  <c r="AC450" i="17"/>
  <c r="AD449" i="17"/>
  <c r="AC449" i="17"/>
  <c r="AC182" i="17"/>
  <c r="AD182" i="17" s="1"/>
  <c r="AD433" i="17"/>
  <c r="AC433" i="17"/>
  <c r="AC335" i="17"/>
  <c r="AD335" i="17"/>
  <c r="AD423" i="17"/>
  <c r="K423" i="17" s="1"/>
  <c r="AC423" i="17"/>
  <c r="AC74" i="17"/>
  <c r="AD74" i="17" s="1"/>
  <c r="AD457" i="17"/>
  <c r="AC457" i="17"/>
  <c r="AD10" i="17"/>
  <c r="K10" i="17" s="1"/>
  <c r="O10" i="17" s="1"/>
  <c r="AC10" i="17"/>
  <c r="AD445" i="17"/>
  <c r="AC445" i="17"/>
  <c r="AC309" i="17"/>
  <c r="AD309" i="17"/>
  <c r="AC170" i="17"/>
  <c r="AD170" i="17" s="1"/>
  <c r="AC436" i="17"/>
  <c r="AD436" i="17"/>
  <c r="AC230" i="17"/>
  <c r="AD230" i="17" s="1"/>
  <c r="AD406" i="17"/>
  <c r="AC406" i="17"/>
  <c r="AC256" i="17"/>
  <c r="AD256" i="17" s="1"/>
  <c r="AD427" i="17"/>
  <c r="AC427" i="17"/>
  <c r="AC183" i="17"/>
  <c r="AD183" i="17" s="1"/>
  <c r="AD488" i="17"/>
  <c r="AC488" i="17"/>
  <c r="AD467" i="17"/>
  <c r="AC467" i="17"/>
  <c r="AD470" i="17"/>
  <c r="AC470" i="17"/>
  <c r="AD398" i="17"/>
  <c r="K398" i="17" s="1"/>
  <c r="AC398" i="17"/>
  <c r="AD366" i="17"/>
  <c r="K366" i="17" s="1"/>
  <c r="AC366" i="17"/>
  <c r="AC395" i="17"/>
  <c r="AD395" i="17"/>
  <c r="AD385" i="17"/>
  <c r="AC385" i="17"/>
  <c r="AC431" i="17"/>
  <c r="AD431" i="17"/>
  <c r="AD178" i="17"/>
  <c r="AC178" i="17"/>
  <c r="AD322" i="17"/>
  <c r="AC322" i="17"/>
  <c r="AC195" i="17"/>
  <c r="AD195" i="17" s="1"/>
  <c r="AD208" i="17"/>
  <c r="K208" i="17" s="1"/>
  <c r="AC208" i="17"/>
  <c r="AD483" i="17"/>
  <c r="AC483" i="17"/>
  <c r="AD446" i="17"/>
  <c r="AC446" i="17"/>
  <c r="AC254" i="17"/>
  <c r="AD254" i="17" s="1"/>
  <c r="K254" i="17" s="1"/>
  <c r="AD396" i="17"/>
  <c r="AC396" i="17"/>
  <c r="AC328" i="17"/>
  <c r="AD328" i="17"/>
  <c r="AD428" i="17"/>
  <c r="K428" i="17" s="1"/>
  <c r="AC428" i="17"/>
  <c r="AD476" i="17"/>
  <c r="AC476" i="17"/>
  <c r="AD477" i="17"/>
  <c r="AC477" i="17"/>
  <c r="AC159" i="17"/>
  <c r="AD159" i="17" s="1"/>
  <c r="AD403" i="17"/>
  <c r="AC403" i="17"/>
  <c r="AD415" i="17"/>
  <c r="AC415" i="17"/>
  <c r="AD458" i="17"/>
  <c r="AC458" i="17"/>
  <c r="AD432" i="17"/>
  <c r="AC432" i="17"/>
  <c r="AC158" i="17"/>
  <c r="AD158" i="17" s="1"/>
  <c r="K158" i="17" s="1"/>
  <c r="AD327" i="17"/>
  <c r="AC327" i="17"/>
  <c r="AD351" i="17"/>
  <c r="AC351" i="17"/>
  <c r="AD397" i="17"/>
  <c r="AC397" i="17"/>
  <c r="AD382" i="17"/>
  <c r="K382" i="17" s="1"/>
  <c r="AC382" i="17"/>
  <c r="AD416" i="17"/>
  <c r="K416" i="17" s="1"/>
  <c r="AC416" i="17"/>
  <c r="AD338" i="17"/>
  <c r="K338" i="17" s="1"/>
  <c r="AC338" i="17"/>
  <c r="AD350" i="17"/>
  <c r="AC350" i="17"/>
  <c r="AC378" i="17"/>
  <c r="AD378" i="17"/>
  <c r="AC266" i="17"/>
  <c r="AD266" i="17" s="1"/>
  <c r="AD318" i="17"/>
  <c r="AC318" i="17"/>
  <c r="AD424" i="17"/>
  <c r="AC424" i="17"/>
  <c r="AD478" i="17"/>
  <c r="AC478" i="17"/>
  <c r="AD405" i="17"/>
  <c r="AC405" i="17"/>
  <c r="AD340" i="17"/>
  <c r="AC340" i="17"/>
  <c r="AC331" i="17"/>
  <c r="AD331" i="17"/>
  <c r="AD465" i="17"/>
  <c r="AC465" i="17"/>
  <c r="AD376" i="17"/>
  <c r="K376" i="17" s="1"/>
  <c r="AC376" i="17"/>
  <c r="AC278" i="17"/>
  <c r="AD278" i="17" s="1"/>
  <c r="AD495" i="17"/>
  <c r="AC495" i="17"/>
  <c r="AD312" i="17"/>
  <c r="AC312" i="17"/>
  <c r="AD324" i="17"/>
  <c r="AC324" i="17"/>
  <c r="AC407" i="17"/>
  <c r="AD407" i="17"/>
  <c r="AD485" i="17"/>
  <c r="AC485" i="17"/>
  <c r="AD314" i="17"/>
  <c r="AC314" i="17"/>
  <c r="AC122" i="17"/>
  <c r="AD122" i="17" s="1"/>
  <c r="AC371" i="17"/>
  <c r="AD371" i="17"/>
  <c r="AC244" i="17"/>
  <c r="AD244" i="17" s="1"/>
  <c r="AC243" i="17"/>
  <c r="AD243" i="17" s="1"/>
  <c r="K243" i="17" s="1"/>
  <c r="AC333" i="17"/>
  <c r="AD333" i="17"/>
  <c r="M369" i="17"/>
  <c r="M425" i="17"/>
  <c r="M356" i="17"/>
  <c r="M402" i="17"/>
  <c r="M429" i="17"/>
  <c r="K434" i="17"/>
  <c r="M434" i="17"/>
  <c r="M342" i="17"/>
  <c r="M459" i="17"/>
  <c r="P459" i="4"/>
  <c r="M384" i="17"/>
  <c r="K486" i="17"/>
  <c r="O486" i="17" s="1"/>
  <c r="M486" i="17"/>
  <c r="P486" i="4"/>
  <c r="M345" i="17"/>
  <c r="M323" i="17"/>
  <c r="M480" i="17"/>
  <c r="P480" i="4"/>
  <c r="M460" i="17"/>
  <c r="P460" i="4"/>
  <c r="M453" i="17"/>
  <c r="P453" i="4"/>
  <c r="M393" i="17"/>
  <c r="K443" i="17"/>
  <c r="O443" i="17" s="1"/>
  <c r="M443" i="17"/>
  <c r="P443" i="4"/>
  <c r="M349" i="17"/>
  <c r="M391" i="17"/>
  <c r="M472" i="17"/>
  <c r="P472" i="4"/>
  <c r="M372" i="17"/>
  <c r="K375" i="17"/>
  <c r="M375" i="17"/>
  <c r="M368" i="17"/>
  <c r="M482" i="17"/>
  <c r="P482" i="4"/>
  <c r="M346" i="17"/>
  <c r="M420" i="17"/>
  <c r="M437" i="17"/>
  <c r="P437" i="4"/>
  <c r="M388" i="17"/>
  <c r="M348" i="17"/>
  <c r="M336" i="17"/>
  <c r="M418" i="17"/>
  <c r="M471" i="17"/>
  <c r="P471" i="4"/>
  <c r="M401" i="17"/>
  <c r="M475" i="17"/>
  <c r="P475" i="4"/>
  <c r="M332" i="17"/>
  <c r="K355" i="17"/>
  <c r="M355" i="17"/>
  <c r="M310" i="17"/>
  <c r="M463" i="17"/>
  <c r="P463" i="4"/>
  <c r="M468" i="17"/>
  <c r="P468" i="4"/>
  <c r="M326" i="17"/>
  <c r="M320" i="17"/>
  <c r="M492" i="17"/>
  <c r="P492" i="4"/>
  <c r="M381" i="17"/>
  <c r="M311" i="17"/>
  <c r="K455" i="17"/>
  <c r="O455" i="17" s="1"/>
  <c r="M455" i="17"/>
  <c r="P455" i="4"/>
  <c r="M426" i="17"/>
  <c r="M438" i="17"/>
  <c r="P438" i="4"/>
  <c r="M451" i="17"/>
  <c r="P451" i="4"/>
  <c r="M400" i="17"/>
  <c r="M364" i="17"/>
  <c r="M452" i="17"/>
  <c r="P452" i="4"/>
  <c r="M412" i="17"/>
  <c r="M410" i="17"/>
  <c r="M456" i="17"/>
  <c r="P456" i="4"/>
  <c r="M499" i="17"/>
  <c r="P499" i="4"/>
  <c r="M363" i="17"/>
  <c r="M392" i="17"/>
  <c r="M411" i="17"/>
  <c r="M343" i="17"/>
  <c r="M339" i="17"/>
  <c r="M341" i="17"/>
  <c r="M430" i="17"/>
  <c r="M374" i="17"/>
  <c r="M447" i="17"/>
  <c r="P447" i="4"/>
  <c r="M487" i="17"/>
  <c r="P487" i="4"/>
  <c r="M389" i="17"/>
  <c r="M357" i="17"/>
  <c r="K484" i="17"/>
  <c r="O484" i="17" s="1"/>
  <c r="M484" i="17"/>
  <c r="P484" i="4"/>
  <c r="M497" i="17"/>
  <c r="P497" i="4"/>
  <c r="M367" i="17"/>
  <c r="M344" i="17"/>
  <c r="M489" i="17"/>
  <c r="P489" i="4"/>
  <c r="M329" i="17"/>
  <c r="M493" i="17"/>
  <c r="P493" i="4"/>
  <c r="M353" i="17"/>
  <c r="M358" i="17"/>
  <c r="M373" i="17"/>
  <c r="M383" i="17"/>
  <c r="M334" i="17"/>
  <c r="M330" i="17"/>
  <c r="M461" i="17"/>
  <c r="P461" i="4"/>
  <c r="M466" i="17"/>
  <c r="P466" i="4"/>
  <c r="M380" i="17"/>
  <c r="M390" i="17"/>
  <c r="M370" i="17"/>
  <c r="M361" i="17"/>
  <c r="M490" i="17"/>
  <c r="P490" i="4"/>
  <c r="M359" i="17"/>
  <c r="M413" i="17"/>
  <c r="M352" i="17"/>
  <c r="M379" i="17"/>
  <c r="M315" i="17"/>
  <c r="M469" i="17"/>
  <c r="P469" i="4"/>
  <c r="M360" i="17"/>
  <c r="K404" i="17"/>
  <c r="M404" i="17"/>
  <c r="M419" i="17"/>
  <c r="M337" i="17"/>
  <c r="M439" i="17"/>
  <c r="P439" i="4"/>
  <c r="M325" i="17"/>
  <c r="M435" i="17"/>
  <c r="M387" i="17"/>
  <c r="M394" i="17"/>
  <c r="M422" i="17"/>
  <c r="K500" i="17"/>
  <c r="O500" i="17" s="1"/>
  <c r="M500" i="17"/>
  <c r="P500" i="4"/>
  <c r="M321" i="17"/>
  <c r="M448" i="17"/>
  <c r="P448" i="4"/>
  <c r="M421" i="17"/>
  <c r="M313" i="17"/>
  <c r="K442" i="17"/>
  <c r="O442" i="17" s="1"/>
  <c r="M442" i="17"/>
  <c r="P442" i="4"/>
  <c r="M316" i="17"/>
  <c r="M399" i="17"/>
  <c r="K414" i="17"/>
  <c r="M414" i="17"/>
  <c r="M464" i="17"/>
  <c r="P464" i="4"/>
  <c r="M362" i="17"/>
  <c r="M498" i="17"/>
  <c r="P498" i="4"/>
  <c r="M354" i="17"/>
  <c r="M386" i="17"/>
  <c r="M444" i="17"/>
  <c r="P444" i="4"/>
  <c r="M440" i="17"/>
  <c r="P440" i="4"/>
  <c r="M481" i="17"/>
  <c r="P481" i="4"/>
  <c r="M496" i="17"/>
  <c r="P496" i="4"/>
  <c r="M408" i="17"/>
  <c r="M377" i="17"/>
  <c r="M365" i="17"/>
  <c r="M347" i="17"/>
  <c r="M409" i="17"/>
  <c r="M479" i="17"/>
  <c r="P479" i="4"/>
  <c r="M494" i="17"/>
  <c r="P494" i="4"/>
  <c r="M319" i="17"/>
  <c r="M474" i="17"/>
  <c r="P474" i="4"/>
  <c r="M450" i="17"/>
  <c r="P450" i="4"/>
  <c r="K449" i="17"/>
  <c r="O449" i="17" s="1"/>
  <c r="M449" i="17"/>
  <c r="P449" i="4"/>
  <c r="M433" i="17"/>
  <c r="M335" i="17"/>
  <c r="M423" i="17"/>
  <c r="M457" i="17"/>
  <c r="P457" i="4"/>
  <c r="M432" i="17"/>
  <c r="M366" i="17"/>
  <c r="M436" i="17"/>
  <c r="P436" i="4"/>
  <c r="M406" i="17"/>
  <c r="M427" i="17"/>
  <c r="M488" i="17"/>
  <c r="P488" i="4"/>
  <c r="K467" i="17"/>
  <c r="O467" i="17" s="1"/>
  <c r="M467" i="17"/>
  <c r="P467" i="4"/>
  <c r="M416" i="17"/>
  <c r="M395" i="17"/>
  <c r="K385" i="17"/>
  <c r="M385" i="17"/>
  <c r="M431" i="17"/>
  <c r="K322" i="17"/>
  <c r="M322" i="17"/>
  <c r="M441" i="17"/>
  <c r="P441" i="4"/>
  <c r="M483" i="17"/>
  <c r="P483" i="4"/>
  <c r="K396" i="17"/>
  <c r="M396" i="17"/>
  <c r="M328" i="17"/>
  <c r="M428" i="17"/>
  <c r="M476" i="17"/>
  <c r="P476" i="4"/>
  <c r="M477" i="17"/>
  <c r="P477" i="4"/>
  <c r="K403" i="17"/>
  <c r="M403" i="17"/>
  <c r="K415" i="17"/>
  <c r="M415" i="17"/>
  <c r="K458" i="17"/>
  <c r="O458" i="17" s="1"/>
  <c r="M458" i="17"/>
  <c r="P458" i="4"/>
  <c r="M417" i="17"/>
  <c r="M470" i="17"/>
  <c r="P470" i="4"/>
  <c r="M446" i="17"/>
  <c r="P446" i="4"/>
  <c r="M338" i="17"/>
  <c r="M327" i="17"/>
  <c r="M351" i="17"/>
  <c r="M397" i="17"/>
  <c r="M382" i="17"/>
  <c r="M462" i="17"/>
  <c r="P462" i="4"/>
  <c r="M454" i="17"/>
  <c r="P454" i="4"/>
  <c r="M350" i="17"/>
  <c r="M378" i="17"/>
  <c r="M318" i="17"/>
  <c r="K424" i="17"/>
  <c r="M424" i="17"/>
  <c r="M309" i="17"/>
  <c r="M478" i="17"/>
  <c r="P478" i="4"/>
  <c r="M405" i="17"/>
  <c r="M340" i="17"/>
  <c r="M331" i="17"/>
  <c r="M465" i="17"/>
  <c r="P465" i="4"/>
  <c r="M376" i="17"/>
  <c r="M495" i="17"/>
  <c r="P495" i="4"/>
  <c r="M312" i="17"/>
  <c r="M324" i="17"/>
  <c r="M445" i="17"/>
  <c r="P445" i="4"/>
  <c r="M398" i="17"/>
  <c r="M473" i="17"/>
  <c r="P473" i="4"/>
  <c r="M491" i="17"/>
  <c r="P491" i="4"/>
  <c r="M317" i="17"/>
  <c r="M407" i="17"/>
  <c r="K485" i="17"/>
  <c r="O485" i="17" s="1"/>
  <c r="M485" i="17"/>
  <c r="P485" i="4"/>
  <c r="M314" i="17"/>
  <c r="M371" i="17"/>
  <c r="M333" i="17"/>
  <c r="M32" i="17"/>
  <c r="M208" i="17"/>
  <c r="M192" i="17"/>
  <c r="M293" i="17"/>
  <c r="K301" i="17"/>
  <c r="M178" i="17"/>
  <c r="K217" i="17"/>
  <c r="M173" i="17"/>
  <c r="M297" i="17"/>
  <c r="K201" i="17"/>
  <c r="K247" i="17"/>
  <c r="M219" i="17"/>
  <c r="K296" i="17"/>
  <c r="M296" i="17"/>
  <c r="M187" i="17"/>
  <c r="K250" i="17"/>
  <c r="K374" i="17"/>
  <c r="K489" i="17"/>
  <c r="O489" i="17" s="1"/>
  <c r="K390" i="17"/>
  <c r="K457" i="17"/>
  <c r="O457" i="17" s="1"/>
  <c r="K213" i="17"/>
  <c r="K440" i="17"/>
  <c r="O440" i="17" s="1"/>
  <c r="K437" i="17"/>
  <c r="O437" i="17" s="1"/>
  <c r="K469" i="17"/>
  <c r="O469" i="17" s="1"/>
  <c r="K399" i="17"/>
  <c r="K260" i="17"/>
  <c r="K466" i="17"/>
  <c r="O466" i="17" s="1"/>
  <c r="K401" i="17"/>
  <c r="K495" i="17"/>
  <c r="O495" i="17" s="1"/>
  <c r="K203" i="17"/>
  <c r="K397" i="17"/>
  <c r="K368" i="17"/>
  <c r="K407" i="17"/>
  <c r="K394" i="17"/>
  <c r="K393" i="17"/>
  <c r="K433" i="17"/>
  <c r="K178" i="17"/>
  <c r="K460" i="17"/>
  <c r="O460" i="17" s="1"/>
  <c r="K412" i="17"/>
  <c r="K430" i="17"/>
  <c r="K202" i="17"/>
  <c r="K336" i="17"/>
  <c r="K258" i="17"/>
  <c r="K302" i="17"/>
  <c r="K488" i="17"/>
  <c r="O488" i="17" s="1"/>
  <c r="K360" i="17"/>
  <c r="K406" i="17"/>
  <c r="K377" i="17"/>
  <c r="K450" i="17"/>
  <c r="O450" i="17" s="1"/>
  <c r="K326" i="17"/>
  <c r="K436" i="17"/>
  <c r="O436" i="17" s="1"/>
  <c r="K463" i="17"/>
  <c r="O463" i="17" s="1"/>
  <c r="K324" i="17"/>
  <c r="K405" i="17"/>
  <c r="K371" i="17"/>
  <c r="K151" i="17"/>
  <c r="K155" i="17"/>
  <c r="K209" i="17"/>
  <c r="K461" i="17"/>
  <c r="O461" i="17" s="1"/>
  <c r="K456" i="17"/>
  <c r="O456" i="17" s="1"/>
  <c r="K499" i="17"/>
  <c r="O499" i="17" s="1"/>
  <c r="K402" i="17"/>
  <c r="K427" i="17"/>
  <c r="K471" i="17"/>
  <c r="O471" i="17" s="1"/>
  <c r="K431" i="17"/>
  <c r="K381" i="17"/>
  <c r="K480" i="17"/>
  <c r="O480" i="17" s="1"/>
  <c r="K444" i="17"/>
  <c r="O444" i="17" s="1"/>
  <c r="K367" i="17"/>
  <c r="K362" i="17"/>
  <c r="K347" i="17"/>
  <c r="K378" i="17"/>
  <c r="K181" i="17"/>
  <c r="K228" i="17"/>
  <c r="K490" i="17"/>
  <c r="O490" i="17" s="1"/>
  <c r="K132" i="17"/>
  <c r="K152" i="17"/>
  <c r="K262" i="17"/>
  <c r="K429" i="17"/>
  <c r="K497" i="17"/>
  <c r="O497" i="17" s="1"/>
  <c r="K179" i="17"/>
  <c r="K494" i="17"/>
  <c r="O494" i="17" s="1"/>
  <c r="K319" i="17"/>
  <c r="K241" i="17"/>
  <c r="K162" i="17"/>
  <c r="K133" i="17"/>
  <c r="K314" i="17"/>
  <c r="K361" i="17"/>
  <c r="K476" i="17"/>
  <c r="O476" i="17" s="1"/>
  <c r="K453" i="17"/>
  <c r="O453" i="17" s="1"/>
  <c r="K477" i="17"/>
  <c r="O477" i="17" s="1"/>
  <c r="K496" i="17"/>
  <c r="O496" i="17" s="1"/>
  <c r="K482" i="17"/>
  <c r="O482" i="17" s="1"/>
  <c r="K475" i="17"/>
  <c r="O475" i="17" s="1"/>
  <c r="K435" i="17"/>
  <c r="K492" i="17"/>
  <c r="O492" i="17" s="1"/>
  <c r="K418" i="17"/>
  <c r="K465" i="17"/>
  <c r="O465" i="17" s="1"/>
  <c r="K459" i="17"/>
  <c r="O459" i="17" s="1"/>
  <c r="K481" i="17"/>
  <c r="O481" i="17" s="1"/>
  <c r="K383" i="17"/>
  <c r="K379" i="17"/>
  <c r="K252" i="17"/>
  <c r="K387" i="17"/>
  <c r="K408" i="17"/>
  <c r="K373" i="17"/>
  <c r="K422" i="17"/>
  <c r="K246" i="17"/>
  <c r="AA6" i="17"/>
  <c r="AA5" i="17"/>
  <c r="K131" i="17"/>
  <c r="K439" i="17"/>
  <c r="O439" i="17" s="1"/>
  <c r="K448" i="17"/>
  <c r="O448" i="17" s="1"/>
  <c r="K478" i="17"/>
  <c r="O478" i="17" s="1"/>
  <c r="K498" i="17"/>
  <c r="O498" i="17" s="1"/>
  <c r="K370" i="17"/>
  <c r="K136" i="17"/>
  <c r="K211" i="17"/>
  <c r="K472" i="17"/>
  <c r="O472" i="17" s="1"/>
  <c r="K108" i="17"/>
  <c r="K167" i="17"/>
  <c r="K121" i="17"/>
  <c r="K468" i="17"/>
  <c r="O468" i="17" s="1"/>
  <c r="K372" i="17"/>
  <c r="K452" i="17"/>
  <c r="O452" i="17" s="1"/>
  <c r="K410" i="17"/>
  <c r="K395" i="17"/>
  <c r="K163" i="17"/>
  <c r="K464" i="17"/>
  <c r="O464" i="17" s="1"/>
  <c r="K356" i="17"/>
  <c r="K445" i="17"/>
  <c r="O445" i="17" s="1"/>
  <c r="K306" i="17"/>
  <c r="K432" i="17"/>
  <c r="K462" i="17"/>
  <c r="O462" i="17" s="1"/>
  <c r="K447" i="17"/>
  <c r="O447" i="17" s="1"/>
  <c r="K487" i="17"/>
  <c r="O487" i="17" s="1"/>
  <c r="K400" i="17"/>
  <c r="K224" i="17"/>
  <c r="K491" i="17"/>
  <c r="O491" i="17" s="1"/>
  <c r="K392" i="17"/>
  <c r="K483" i="17"/>
  <c r="O483" i="17" s="1"/>
  <c r="K493" i="17"/>
  <c r="O493" i="17" s="1"/>
  <c r="K364" i="17"/>
  <c r="K454" i="17"/>
  <c r="O454" i="17" s="1"/>
  <c r="K441" i="17"/>
  <c r="O441" i="17" s="1"/>
  <c r="K438" i="17"/>
  <c r="O438" i="17" s="1"/>
  <c r="K317" i="17"/>
  <c r="K451" i="17"/>
  <c r="O451" i="17" s="1"/>
  <c r="K473" i="17"/>
  <c r="O473" i="17" s="1"/>
  <c r="K470" i="17"/>
  <c r="O470" i="17" s="1"/>
  <c r="K446" i="17"/>
  <c r="O446" i="17" s="1"/>
  <c r="K308" i="17"/>
  <c r="K299" i="17"/>
  <c r="K269" i="17"/>
  <c r="K295" i="17"/>
  <c r="K175" i="17"/>
  <c r="K142" i="17"/>
  <c r="K297" i="17"/>
  <c r="K101" i="17"/>
  <c r="K124" i="17"/>
  <c r="D11" i="14"/>
  <c r="D12" i="14" s="1"/>
  <c r="C10" i="14"/>
  <c r="C11" i="14" s="1"/>
  <c r="C12" i="14" s="1"/>
  <c r="B10" i="14"/>
  <c r="E10" i="14" s="1"/>
  <c r="F9" i="14"/>
  <c r="B9" i="14"/>
  <c r="E9" i="14" s="1"/>
  <c r="F8" i="14"/>
  <c r="B8" i="14"/>
  <c r="E8" i="14" s="1"/>
  <c r="F7" i="14"/>
  <c r="E7" i="14"/>
  <c r="D20" i="34"/>
  <c r="D21" i="34"/>
  <c r="D22" i="34"/>
  <c r="D23" i="34"/>
  <c r="D25" i="34"/>
  <c r="D26" i="34"/>
  <c r="D27" i="34"/>
  <c r="D28" i="34"/>
  <c r="D29" i="34"/>
  <c r="D30" i="34"/>
  <c r="D31" i="34"/>
  <c r="D32" i="34"/>
  <c r="D33" i="34"/>
  <c r="D34" i="34"/>
  <c r="D35" i="34"/>
  <c r="D36" i="34"/>
  <c r="D19" i="34"/>
  <c r="Q455" i="17" l="1"/>
  <c r="Q438" i="17"/>
  <c r="O485" i="4"/>
  <c r="BN485" i="4" s="1"/>
  <c r="Q454" i="17"/>
  <c r="Q495" i="17"/>
  <c r="Q487" i="17"/>
  <c r="Q457" i="17"/>
  <c r="Q444" i="17"/>
  <c r="O479" i="4"/>
  <c r="BN479" i="4" s="1"/>
  <c r="Q465" i="17"/>
  <c r="Q445" i="17"/>
  <c r="O445" i="4"/>
  <c r="BN445" i="4" s="1"/>
  <c r="Q498" i="17"/>
  <c r="O498" i="4"/>
  <c r="BN498" i="4" s="1"/>
  <c r="Q497" i="17"/>
  <c r="O497" i="4"/>
  <c r="BN497" i="4" s="1"/>
  <c r="Q478" i="17"/>
  <c r="O478" i="4"/>
  <c r="BN478" i="4" s="1"/>
  <c r="Q464" i="17"/>
  <c r="O464" i="4"/>
  <c r="BN464" i="4" s="1"/>
  <c r="Q448" i="17"/>
  <c r="O448" i="4"/>
  <c r="BN448" i="4" s="1"/>
  <c r="O444" i="4"/>
  <c r="BN444" i="4" s="1"/>
  <c r="Q463" i="17"/>
  <c r="O463" i="4"/>
  <c r="BN463" i="4" s="1"/>
  <c r="Q447" i="17"/>
  <c r="O447" i="4"/>
  <c r="BN447" i="4" s="1"/>
  <c r="Q480" i="17"/>
  <c r="O480" i="4"/>
  <c r="BN480" i="4" s="1"/>
  <c r="Q436" i="17"/>
  <c r="O436" i="4"/>
  <c r="BN436" i="4" s="1"/>
  <c r="Q441" i="17"/>
  <c r="O441" i="4"/>
  <c r="BN441" i="4" s="1"/>
  <c r="Q439" i="17"/>
  <c r="O439" i="4"/>
  <c r="BN439" i="4" s="1"/>
  <c r="Q450" i="17"/>
  <c r="O450" i="4"/>
  <c r="BN450" i="4" s="1"/>
  <c r="O495" i="4"/>
  <c r="BN495" i="4" s="1"/>
  <c r="Q489" i="17"/>
  <c r="O489" i="4"/>
  <c r="BN489" i="4" s="1"/>
  <c r="Q481" i="17"/>
  <c r="O481" i="4"/>
  <c r="BN481" i="4" s="1"/>
  <c r="Q459" i="17"/>
  <c r="O459" i="4"/>
  <c r="BN459" i="4" s="1"/>
  <c r="Q466" i="17"/>
  <c r="O466" i="4"/>
  <c r="BN466" i="4" s="1"/>
  <c r="O465" i="4"/>
  <c r="BN465" i="4" s="1"/>
  <c r="Q482" i="17"/>
  <c r="O482" i="4"/>
  <c r="BN482" i="4" s="1"/>
  <c r="Q471" i="17"/>
  <c r="O471" i="4"/>
  <c r="BN471" i="4" s="1"/>
  <c r="Q493" i="17"/>
  <c r="O493" i="4"/>
  <c r="BN493" i="4" s="1"/>
  <c r="Q492" i="17"/>
  <c r="O492" i="4"/>
  <c r="BN492" i="4" s="1"/>
  <c r="Q496" i="17"/>
  <c r="O496" i="4"/>
  <c r="BN496" i="4" s="1"/>
  <c r="Q488" i="17"/>
  <c r="O488" i="4"/>
  <c r="BN488" i="4" s="1"/>
  <c r="Q469" i="17"/>
  <c r="O469" i="4"/>
  <c r="BN469" i="4" s="1"/>
  <c r="Q483" i="17"/>
  <c r="O483" i="4"/>
  <c r="BN483" i="4" s="1"/>
  <c r="Q477" i="17"/>
  <c r="O477" i="4"/>
  <c r="BN477" i="4" s="1"/>
  <c r="Q437" i="17"/>
  <c r="O437" i="4"/>
  <c r="BN437" i="4" s="1"/>
  <c r="Q475" i="17"/>
  <c r="O475" i="4"/>
  <c r="BN475" i="4" s="1"/>
  <c r="Q453" i="17"/>
  <c r="O453" i="4"/>
  <c r="BN453" i="4" s="1"/>
  <c r="Q440" i="17"/>
  <c r="O440" i="4"/>
  <c r="BN440" i="4" s="1"/>
  <c r="Q491" i="17"/>
  <c r="O491" i="4"/>
  <c r="BN491" i="4" s="1"/>
  <c r="Q452" i="17"/>
  <c r="O452" i="4"/>
  <c r="BN452" i="4" s="1"/>
  <c r="Q476" i="17"/>
  <c r="O476" i="4"/>
  <c r="BN476" i="4" s="1"/>
  <c r="Q499" i="17"/>
  <c r="O499" i="4"/>
  <c r="BN499" i="4" s="1"/>
  <c r="Q456" i="17"/>
  <c r="O456" i="4"/>
  <c r="BN456" i="4" s="1"/>
  <c r="Q468" i="17"/>
  <c r="O468" i="4"/>
  <c r="BN468" i="4" s="1"/>
  <c r="Q446" i="17"/>
  <c r="O446" i="4"/>
  <c r="BN446" i="4" s="1"/>
  <c r="Q470" i="17"/>
  <c r="O470" i="4"/>
  <c r="BN470" i="4" s="1"/>
  <c r="O487" i="4"/>
  <c r="BN487" i="4" s="1"/>
  <c r="Q490" i="17"/>
  <c r="O490" i="4"/>
  <c r="BN490" i="4" s="1"/>
  <c r="Q461" i="17"/>
  <c r="O461" i="4"/>
  <c r="BN461" i="4" s="1"/>
  <c r="Q462" i="17"/>
  <c r="O462" i="4"/>
  <c r="BN462" i="4" s="1"/>
  <c r="Q472" i="17"/>
  <c r="O472" i="4"/>
  <c r="BN472" i="4" s="1"/>
  <c r="Q460" i="17"/>
  <c r="O460" i="4"/>
  <c r="BN460" i="4" s="1"/>
  <c r="Q473" i="17"/>
  <c r="O473" i="4"/>
  <c r="BN473" i="4" s="1"/>
  <c r="Q451" i="17"/>
  <c r="O451" i="4"/>
  <c r="BN451" i="4" s="1"/>
  <c r="Q494" i="17"/>
  <c r="O494" i="4"/>
  <c r="BN494" i="4" s="1"/>
  <c r="P47" i="4"/>
  <c r="P53" i="4"/>
  <c r="P23" i="4"/>
  <c r="P34" i="4"/>
  <c r="P20" i="4"/>
  <c r="P37" i="4"/>
  <c r="Z713" i="17"/>
  <c r="Z712" i="17" s="1"/>
  <c r="Z711" i="17" s="1"/>
  <c r="Z710" i="17" s="1"/>
  <c r="Z709" i="17" s="1"/>
  <c r="Z708" i="17" s="1"/>
  <c r="Z707" i="17" s="1"/>
  <c r="Z706" i="17" s="1"/>
  <c r="Z705" i="17" s="1"/>
  <c r="Z704" i="17" s="1"/>
  <c r="Z703" i="17" s="1"/>
  <c r="Z702" i="17" s="1"/>
  <c r="Z701" i="17" s="1"/>
  <c r="Z700" i="17" s="1"/>
  <c r="Z699" i="17" s="1"/>
  <c r="Z698" i="17" s="1"/>
  <c r="Z697" i="17" s="1"/>
  <c r="Z696" i="17" s="1"/>
  <c r="Z695" i="17" s="1"/>
  <c r="Z694" i="17" s="1"/>
  <c r="Z693" i="17" s="1"/>
  <c r="Z692" i="17" s="1"/>
  <c r="Z691" i="17" s="1"/>
  <c r="Z690" i="17" s="1"/>
  <c r="Z689" i="17" s="1"/>
  <c r="Z688" i="17" s="1"/>
  <c r="Z687" i="17" s="1"/>
  <c r="Z686" i="17" s="1"/>
  <c r="Z685" i="17" s="1"/>
  <c r="Z684" i="17" s="1"/>
  <c r="Z683" i="17" s="1"/>
  <c r="Z682" i="17" s="1"/>
  <c r="Z681" i="17" s="1"/>
  <c r="Z680" i="17" s="1"/>
  <c r="Z679" i="17" s="1"/>
  <c r="Z678" i="17" s="1"/>
  <c r="Z677" i="17" s="1"/>
  <c r="Z676" i="17" s="1"/>
  <c r="Z675" i="17" s="1"/>
  <c r="Z674" i="17" s="1"/>
  <c r="Z673" i="17" s="1"/>
  <c r="Z672" i="17" s="1"/>
  <c r="Z671" i="17" s="1"/>
  <c r="Z670" i="17" s="1"/>
  <c r="Z669" i="17" s="1"/>
  <c r="Z668" i="17" s="1"/>
  <c r="Z667" i="17" s="1"/>
  <c r="Z666" i="17" s="1"/>
  <c r="Z665" i="17" s="1"/>
  <c r="Z664" i="17" s="1"/>
  <c r="Z663" i="17" s="1"/>
  <c r="Z662" i="17" s="1"/>
  <c r="Z661" i="17" s="1"/>
  <c r="Z660" i="17" s="1"/>
  <c r="Z659" i="17" s="1"/>
  <c r="Z658" i="17" s="1"/>
  <c r="Z657" i="17" s="1"/>
  <c r="Z656" i="17" s="1"/>
  <c r="Z655" i="17" s="1"/>
  <c r="Z654" i="17" s="1"/>
  <c r="Z653" i="17" s="1"/>
  <c r="Z652" i="17" s="1"/>
  <c r="Z651" i="17" s="1"/>
  <c r="Z650" i="17" s="1"/>
  <c r="Z649" i="17" s="1"/>
  <c r="Z648" i="17" s="1"/>
  <c r="Z647" i="17" s="1"/>
  <c r="Z646" i="17" s="1"/>
  <c r="Z645" i="17" s="1"/>
  <c r="Z644" i="17" s="1"/>
  <c r="Z643" i="17" s="1"/>
  <c r="Z642" i="17" s="1"/>
  <c r="Z641" i="17" s="1"/>
  <c r="Z640" i="17" s="1"/>
  <c r="Z639" i="17" s="1"/>
  <c r="Z638" i="17" s="1"/>
  <c r="Z637" i="17" s="1"/>
  <c r="Z636" i="17" s="1"/>
  <c r="Z635" i="17" s="1"/>
  <c r="Z634" i="17" s="1"/>
  <c r="Z633" i="17" s="1"/>
  <c r="Z632" i="17" s="1"/>
  <c r="Z631" i="17" s="1"/>
  <c r="Z630" i="17" s="1"/>
  <c r="Z629" i="17" s="1"/>
  <c r="Z628" i="17" s="1"/>
  <c r="Z627" i="17" s="1"/>
  <c r="Z626" i="17" s="1"/>
  <c r="Z625" i="17" s="1"/>
  <c r="Z624" i="17" s="1"/>
  <c r="Z623" i="17" s="1"/>
  <c r="Z622" i="17" s="1"/>
  <c r="Z621" i="17" s="1"/>
  <c r="Z620" i="17" s="1"/>
  <c r="Z619" i="17" s="1"/>
  <c r="Z618" i="17" s="1"/>
  <c r="Z617" i="17" s="1"/>
  <c r="Z616" i="17" s="1"/>
  <c r="Z615" i="17" s="1"/>
  <c r="Z614" i="17" s="1"/>
  <c r="Z613" i="17" s="1"/>
  <c r="Z612" i="17" s="1"/>
  <c r="Z611" i="17" s="1"/>
  <c r="Z610" i="17" s="1"/>
  <c r="Z609" i="17" s="1"/>
  <c r="Z608" i="17" s="1"/>
  <c r="Z607" i="17" s="1"/>
  <c r="Z606" i="17" s="1"/>
  <c r="Z605" i="17" s="1"/>
  <c r="Z604" i="17" s="1"/>
  <c r="Z603" i="17" s="1"/>
  <c r="Z602" i="17" s="1"/>
  <c r="Z601" i="17" s="1"/>
  <c r="Z600" i="17" s="1"/>
  <c r="Z599" i="17" s="1"/>
  <c r="Z598" i="17" s="1"/>
  <c r="Z597" i="17" s="1"/>
  <c r="Z596" i="17" s="1"/>
  <c r="Z595" i="17" s="1"/>
  <c r="Z594" i="17" s="1"/>
  <c r="Z593" i="17" s="1"/>
  <c r="Z592" i="17" s="1"/>
  <c r="Z591" i="17" s="1"/>
  <c r="Z590" i="17" s="1"/>
  <c r="Z589" i="17" s="1"/>
  <c r="Z588" i="17" s="1"/>
  <c r="Z587" i="17" s="1"/>
  <c r="Z586" i="17" s="1"/>
  <c r="Z585" i="17" s="1"/>
  <c r="Z584" i="17" s="1"/>
  <c r="Z583" i="17" s="1"/>
  <c r="Z582" i="17" s="1"/>
  <c r="Z581" i="17" s="1"/>
  <c r="Z580" i="17" s="1"/>
  <c r="Z579" i="17" s="1"/>
  <c r="Z578" i="17" s="1"/>
  <c r="Z577" i="17" s="1"/>
  <c r="Z576" i="17" s="1"/>
  <c r="Z575" i="17" s="1"/>
  <c r="Z574" i="17" s="1"/>
  <c r="Z573" i="17" s="1"/>
  <c r="Z572" i="17" s="1"/>
  <c r="Z571" i="17" s="1"/>
  <c r="Z570" i="17" s="1"/>
  <c r="Z569" i="17" s="1"/>
  <c r="Z568" i="17" s="1"/>
  <c r="Z567" i="17" s="1"/>
  <c r="Z566" i="17" s="1"/>
  <c r="Z565" i="17" s="1"/>
  <c r="Z564" i="17" s="1"/>
  <c r="Z563" i="17" s="1"/>
  <c r="Z562" i="17" s="1"/>
  <c r="Z561" i="17" s="1"/>
  <c r="Z560" i="17" s="1"/>
  <c r="Z559" i="17" s="1"/>
  <c r="Z558" i="17" s="1"/>
  <c r="Z557" i="17" s="1"/>
  <c r="Z556" i="17" s="1"/>
  <c r="Z555" i="17" s="1"/>
  <c r="Z554" i="17" s="1"/>
  <c r="Z553" i="17" s="1"/>
  <c r="Z552" i="17" s="1"/>
  <c r="Z551" i="17" s="1"/>
  <c r="Z550" i="17" s="1"/>
  <c r="Z549" i="17" s="1"/>
  <c r="Z548" i="17" s="1"/>
  <c r="Z547" i="17" s="1"/>
  <c r="Z546" i="17" s="1"/>
  <c r="Z545" i="17" s="1"/>
  <c r="Z544" i="17" s="1"/>
  <c r="Z543" i="17" s="1"/>
  <c r="Z542" i="17" s="1"/>
  <c r="Z541" i="17" s="1"/>
  <c r="Z540" i="17" s="1"/>
  <c r="Z539" i="17" s="1"/>
  <c r="Z538" i="17" s="1"/>
  <c r="Z537" i="17" s="1"/>
  <c r="Z536" i="17" s="1"/>
  <c r="Z535" i="17" s="1"/>
  <c r="Z534" i="17" s="1"/>
  <c r="Z533" i="17" s="1"/>
  <c r="Z532" i="17" s="1"/>
  <c r="Z531" i="17" s="1"/>
  <c r="Z530" i="17" s="1"/>
  <c r="Z529" i="17" s="1"/>
  <c r="Z528" i="17" s="1"/>
  <c r="Z527" i="17" s="1"/>
  <c r="Z526" i="17" s="1"/>
  <c r="Z525" i="17" s="1"/>
  <c r="Z524" i="17" s="1"/>
  <c r="Z523" i="17" s="1"/>
  <c r="Z522" i="17" s="1"/>
  <c r="Z521" i="17" s="1"/>
  <c r="Z520" i="17" s="1"/>
  <c r="Z519" i="17" s="1"/>
  <c r="Z518" i="17" s="1"/>
  <c r="Z517" i="17" s="1"/>
  <c r="Z516" i="17" s="1"/>
  <c r="Z515" i="17" s="1"/>
  <c r="Z514" i="17" s="1"/>
  <c r="Z513" i="17" s="1"/>
  <c r="Z512" i="17" s="1"/>
  <c r="Z511" i="17" s="1"/>
  <c r="Z510" i="17" s="1"/>
  <c r="Z509" i="17" s="1"/>
  <c r="Z508" i="17" s="1"/>
  <c r="Z507" i="17" s="1"/>
  <c r="Z506" i="17" s="1"/>
  <c r="Z505" i="17" s="1"/>
  <c r="Z504" i="17" s="1"/>
  <c r="Z503" i="17" s="1"/>
  <c r="Z502" i="17" s="1"/>
  <c r="Z501" i="17" s="1"/>
  <c r="C18" i="34"/>
  <c r="B11" i="14"/>
  <c r="E11" i="14" s="1"/>
  <c r="F10" i="14"/>
  <c r="B13" i="14"/>
  <c r="C13" i="14"/>
  <c r="F12" i="14"/>
  <c r="D13" i="14"/>
  <c r="F11" i="14"/>
  <c r="B12" i="14"/>
  <c r="E12" i="14" s="1"/>
  <c r="O455" i="4" l="1"/>
  <c r="BN455" i="4" s="1"/>
  <c r="O438" i="4"/>
  <c r="BN438" i="4" s="1"/>
  <c r="Q485" i="17"/>
  <c r="O454" i="4"/>
  <c r="BN454" i="4" s="1"/>
  <c r="Q467" i="17"/>
  <c r="O467" i="4"/>
  <c r="BN467" i="4" s="1"/>
  <c r="Q474" i="17"/>
  <c r="O474" i="4"/>
  <c r="BN474" i="4" s="1"/>
  <c r="Q449" i="17"/>
  <c r="O449" i="4"/>
  <c r="BN449" i="4" s="1"/>
  <c r="O457" i="4"/>
  <c r="BN457" i="4" s="1"/>
  <c r="Q484" i="17"/>
  <c r="O484" i="4"/>
  <c r="BN484" i="4" s="1"/>
  <c r="Q443" i="17"/>
  <c r="O443" i="4"/>
  <c r="BN443" i="4" s="1"/>
  <c r="Q442" i="17"/>
  <c r="O442" i="4"/>
  <c r="BN442" i="4" s="1"/>
  <c r="Q500" i="17"/>
  <c r="O500" i="4"/>
  <c r="BN500" i="4" s="1"/>
  <c r="Q458" i="17"/>
  <c r="O458" i="4"/>
  <c r="BN458" i="4" s="1"/>
  <c r="Q479" i="17"/>
  <c r="Q486" i="17"/>
  <c r="O486" i="4"/>
  <c r="BN486" i="4" s="1"/>
  <c r="D14" i="14"/>
  <c r="F13" i="14"/>
  <c r="E13" i="14"/>
  <c r="C14" i="14"/>
  <c r="B14" i="14"/>
  <c r="C15" i="14" l="1"/>
  <c r="B15" i="14"/>
  <c r="F14" i="14"/>
  <c r="E14" i="14"/>
  <c r="D15" i="14"/>
  <c r="F15" i="14" l="1"/>
  <c r="E15" i="14"/>
  <c r="D16" i="14"/>
  <c r="C16" i="14"/>
  <c r="B16" i="14"/>
  <c r="C17" i="14" l="1"/>
  <c r="B17" i="14"/>
  <c r="D17" i="14"/>
  <c r="F16" i="14"/>
  <c r="E16" i="14"/>
  <c r="E17" i="14" l="1"/>
  <c r="D18" i="14"/>
  <c r="F17" i="14"/>
  <c r="C18" i="14"/>
  <c r="B18" i="14"/>
  <c r="C19" i="14" l="1"/>
  <c r="B19" i="14"/>
  <c r="D19" i="14"/>
  <c r="F18" i="14"/>
  <c r="E18" i="14"/>
  <c r="F19" i="14" l="1"/>
  <c r="E19" i="14"/>
  <c r="D20" i="14"/>
  <c r="B20" i="14"/>
  <c r="C20" i="14"/>
  <c r="C21" i="14" l="1"/>
  <c r="B21" i="14"/>
  <c r="D21" i="14"/>
  <c r="F20" i="14"/>
  <c r="E20" i="14"/>
  <c r="D22" i="14" l="1"/>
  <c r="F21" i="14"/>
  <c r="E21" i="14"/>
  <c r="C22" i="14"/>
  <c r="B22" i="14"/>
  <c r="C23" i="14" l="1"/>
  <c r="B23" i="14"/>
  <c r="D23" i="14"/>
  <c r="F22" i="14"/>
  <c r="E22" i="14"/>
  <c r="D24" i="14" l="1"/>
  <c r="F23" i="14"/>
  <c r="E23" i="14"/>
  <c r="C24" i="14"/>
  <c r="B24" i="14"/>
  <c r="F24" i="14" l="1"/>
  <c r="E24" i="14"/>
  <c r="H501" i="4" l="1"/>
  <c r="G501" i="4"/>
  <c r="F501" i="4"/>
  <c r="D501" i="4"/>
  <c r="B501" i="4"/>
  <c r="H500" i="4"/>
  <c r="G500" i="4"/>
  <c r="F500" i="4"/>
  <c r="A500" i="4" s="1"/>
  <c r="D500" i="4"/>
  <c r="B500" i="4"/>
  <c r="H499" i="4"/>
  <c r="G499" i="4"/>
  <c r="F499" i="4"/>
  <c r="A499" i="4" s="1"/>
  <c r="D499" i="4"/>
  <c r="B499" i="4"/>
  <c r="H498" i="4"/>
  <c r="G498" i="4"/>
  <c r="F498" i="4"/>
  <c r="A498" i="4" s="1"/>
  <c r="D498" i="4"/>
  <c r="B498" i="4"/>
  <c r="H497" i="4"/>
  <c r="G497" i="4"/>
  <c r="F497" i="4"/>
  <c r="A497" i="4" s="1"/>
  <c r="D497" i="4"/>
  <c r="B497" i="4"/>
  <c r="H496" i="4"/>
  <c r="G496" i="4"/>
  <c r="F496" i="4"/>
  <c r="A496" i="4" s="1"/>
  <c r="D496" i="4"/>
  <c r="B496" i="4"/>
  <c r="H495" i="4"/>
  <c r="G495" i="4"/>
  <c r="F495" i="4"/>
  <c r="A495" i="4" s="1"/>
  <c r="D495" i="4"/>
  <c r="B495" i="4"/>
  <c r="H494" i="4"/>
  <c r="G494" i="4"/>
  <c r="F494" i="4"/>
  <c r="A494" i="4" s="1"/>
  <c r="D494" i="4"/>
  <c r="B494" i="4"/>
  <c r="H493" i="4"/>
  <c r="G493" i="4"/>
  <c r="F493" i="4"/>
  <c r="A493" i="4" s="1"/>
  <c r="D493" i="4"/>
  <c r="B493" i="4"/>
  <c r="H492" i="4"/>
  <c r="G492" i="4"/>
  <c r="F492" i="4"/>
  <c r="A492" i="4" s="1"/>
  <c r="D492" i="4"/>
  <c r="B492" i="4"/>
  <c r="H491" i="4"/>
  <c r="G491" i="4"/>
  <c r="F491" i="4"/>
  <c r="A491" i="4" s="1"/>
  <c r="D491" i="4"/>
  <c r="B491" i="4"/>
  <c r="H490" i="4"/>
  <c r="G490" i="4"/>
  <c r="F490" i="4"/>
  <c r="A490" i="4" s="1"/>
  <c r="D490" i="4"/>
  <c r="B490" i="4"/>
  <c r="H489" i="4"/>
  <c r="G489" i="4"/>
  <c r="F489" i="4"/>
  <c r="A489" i="4" s="1"/>
  <c r="D489" i="4"/>
  <c r="B489" i="4"/>
  <c r="H488" i="4"/>
  <c r="G488" i="4"/>
  <c r="F488" i="4"/>
  <c r="A488" i="4" s="1"/>
  <c r="D488" i="4"/>
  <c r="B488" i="4"/>
  <c r="H487" i="4"/>
  <c r="G487" i="4"/>
  <c r="F487" i="4"/>
  <c r="A487" i="4" s="1"/>
  <c r="D487" i="4"/>
  <c r="B487" i="4"/>
  <c r="H486" i="4"/>
  <c r="G486" i="4"/>
  <c r="F486" i="4"/>
  <c r="A486" i="4" s="1"/>
  <c r="D486" i="4"/>
  <c r="B486" i="4"/>
  <c r="H485" i="4"/>
  <c r="G485" i="4"/>
  <c r="F485" i="4"/>
  <c r="A485" i="4" s="1"/>
  <c r="D485" i="4"/>
  <c r="B485" i="4"/>
  <c r="H484" i="4"/>
  <c r="G484" i="4"/>
  <c r="F484" i="4"/>
  <c r="A484" i="4" s="1"/>
  <c r="D484" i="4"/>
  <c r="B484" i="4"/>
  <c r="H483" i="4"/>
  <c r="G483" i="4"/>
  <c r="F483" i="4"/>
  <c r="A483" i="4" s="1"/>
  <c r="D483" i="4"/>
  <c r="B483" i="4"/>
  <c r="H482" i="4"/>
  <c r="G482" i="4"/>
  <c r="F482" i="4"/>
  <c r="A482" i="4" s="1"/>
  <c r="D482" i="4"/>
  <c r="B482" i="4"/>
  <c r="H481" i="4"/>
  <c r="G481" i="4"/>
  <c r="F481" i="4"/>
  <c r="A481" i="4" s="1"/>
  <c r="D481" i="4"/>
  <c r="B481" i="4"/>
  <c r="H480" i="4"/>
  <c r="G480" i="4"/>
  <c r="F480" i="4"/>
  <c r="A480" i="4" s="1"/>
  <c r="D480" i="4"/>
  <c r="B480" i="4"/>
  <c r="H479" i="4"/>
  <c r="G479" i="4"/>
  <c r="F479" i="4"/>
  <c r="A479" i="4" s="1"/>
  <c r="D479" i="4"/>
  <c r="B479" i="4"/>
  <c r="H478" i="4"/>
  <c r="G478" i="4"/>
  <c r="F478" i="4"/>
  <c r="A478" i="4" s="1"/>
  <c r="D478" i="4"/>
  <c r="B478" i="4"/>
  <c r="H477" i="4"/>
  <c r="G477" i="4"/>
  <c r="F477" i="4"/>
  <c r="A477" i="4" s="1"/>
  <c r="D477" i="4"/>
  <c r="B477" i="4"/>
  <c r="H476" i="4"/>
  <c r="G476" i="4"/>
  <c r="F476" i="4"/>
  <c r="A476" i="4" s="1"/>
  <c r="D476" i="4"/>
  <c r="B476" i="4"/>
  <c r="H475" i="4"/>
  <c r="G475" i="4"/>
  <c r="F475" i="4"/>
  <c r="A475" i="4" s="1"/>
  <c r="D475" i="4"/>
  <c r="B475" i="4"/>
  <c r="H474" i="4"/>
  <c r="G474" i="4"/>
  <c r="F474" i="4"/>
  <c r="A474" i="4" s="1"/>
  <c r="D474" i="4"/>
  <c r="B474" i="4"/>
  <c r="H473" i="4"/>
  <c r="G473" i="4"/>
  <c r="F473" i="4"/>
  <c r="A473" i="4" s="1"/>
  <c r="D473" i="4"/>
  <c r="B473" i="4"/>
  <c r="H472" i="4"/>
  <c r="G472" i="4"/>
  <c r="F472" i="4"/>
  <c r="A472" i="4" s="1"/>
  <c r="D472" i="4"/>
  <c r="B472" i="4"/>
  <c r="H471" i="4"/>
  <c r="G471" i="4"/>
  <c r="F471" i="4"/>
  <c r="A471" i="4" s="1"/>
  <c r="D471" i="4"/>
  <c r="B471" i="4"/>
  <c r="H470" i="4"/>
  <c r="G470" i="4"/>
  <c r="F470" i="4"/>
  <c r="A470" i="4" s="1"/>
  <c r="D470" i="4"/>
  <c r="B470" i="4"/>
  <c r="H469" i="4"/>
  <c r="G469" i="4"/>
  <c r="F469" i="4"/>
  <c r="A469" i="4" s="1"/>
  <c r="D469" i="4"/>
  <c r="B469" i="4"/>
  <c r="H468" i="4"/>
  <c r="G468" i="4"/>
  <c r="F468" i="4"/>
  <c r="A468" i="4" s="1"/>
  <c r="D468" i="4"/>
  <c r="B468" i="4"/>
  <c r="H467" i="4"/>
  <c r="G467" i="4"/>
  <c r="F467" i="4"/>
  <c r="A467" i="4" s="1"/>
  <c r="D467" i="4"/>
  <c r="B467" i="4"/>
  <c r="H466" i="4"/>
  <c r="G466" i="4"/>
  <c r="F466" i="4"/>
  <c r="A466" i="4" s="1"/>
  <c r="D466" i="4"/>
  <c r="B466" i="4"/>
  <c r="H465" i="4"/>
  <c r="G465" i="4"/>
  <c r="F465" i="4"/>
  <c r="A465" i="4" s="1"/>
  <c r="D465" i="4"/>
  <c r="B465" i="4"/>
  <c r="H464" i="4"/>
  <c r="G464" i="4"/>
  <c r="F464" i="4"/>
  <c r="A464" i="4" s="1"/>
  <c r="D464" i="4"/>
  <c r="B464" i="4"/>
  <c r="H463" i="4"/>
  <c r="G463" i="4"/>
  <c r="F463" i="4"/>
  <c r="A463" i="4" s="1"/>
  <c r="D463" i="4"/>
  <c r="B463" i="4"/>
  <c r="H462" i="4"/>
  <c r="G462" i="4"/>
  <c r="F462" i="4"/>
  <c r="A462" i="4" s="1"/>
  <c r="D462" i="4"/>
  <c r="B462" i="4"/>
  <c r="H461" i="4"/>
  <c r="G461" i="4"/>
  <c r="F461" i="4"/>
  <c r="A461" i="4" s="1"/>
  <c r="D461" i="4"/>
  <c r="B461" i="4"/>
  <c r="H460" i="4"/>
  <c r="G460" i="4"/>
  <c r="F460" i="4"/>
  <c r="A460" i="4" s="1"/>
  <c r="D460" i="4"/>
  <c r="B460" i="4"/>
  <c r="H459" i="4"/>
  <c r="G459" i="4"/>
  <c r="F459" i="4"/>
  <c r="A459" i="4" s="1"/>
  <c r="D459" i="4"/>
  <c r="B459" i="4"/>
  <c r="H458" i="4"/>
  <c r="G458" i="4"/>
  <c r="F458" i="4"/>
  <c r="A458" i="4" s="1"/>
  <c r="D458" i="4"/>
  <c r="B458" i="4"/>
  <c r="H457" i="4"/>
  <c r="G457" i="4"/>
  <c r="F457" i="4"/>
  <c r="A457" i="4" s="1"/>
  <c r="D457" i="4"/>
  <c r="B457" i="4"/>
  <c r="H456" i="4"/>
  <c r="G456" i="4"/>
  <c r="F456" i="4"/>
  <c r="A456" i="4" s="1"/>
  <c r="D456" i="4"/>
  <c r="B456" i="4"/>
  <c r="H455" i="4"/>
  <c r="G455" i="4"/>
  <c r="F455" i="4"/>
  <c r="A455" i="4" s="1"/>
  <c r="D455" i="4"/>
  <c r="B455" i="4"/>
  <c r="H454" i="4"/>
  <c r="G454" i="4"/>
  <c r="F454" i="4"/>
  <c r="A454" i="4" s="1"/>
  <c r="D454" i="4"/>
  <c r="B454" i="4"/>
  <c r="H453" i="4"/>
  <c r="G453" i="4"/>
  <c r="F453" i="4"/>
  <c r="A453" i="4" s="1"/>
  <c r="D453" i="4"/>
  <c r="B453" i="4"/>
  <c r="H452" i="4"/>
  <c r="G452" i="4"/>
  <c r="F452" i="4"/>
  <c r="A452" i="4" s="1"/>
  <c r="D452" i="4"/>
  <c r="B452" i="4"/>
  <c r="H451" i="4"/>
  <c r="G451" i="4"/>
  <c r="F451" i="4"/>
  <c r="A451" i="4" s="1"/>
  <c r="D451" i="4"/>
  <c r="B451" i="4"/>
  <c r="H450" i="4"/>
  <c r="G450" i="4"/>
  <c r="F450" i="4"/>
  <c r="A450" i="4" s="1"/>
  <c r="D450" i="4"/>
  <c r="B450" i="4"/>
  <c r="H449" i="4"/>
  <c r="G449" i="4"/>
  <c r="F449" i="4"/>
  <c r="A449" i="4" s="1"/>
  <c r="D449" i="4"/>
  <c r="B449" i="4"/>
  <c r="H448" i="4"/>
  <c r="G448" i="4"/>
  <c r="F448" i="4"/>
  <c r="A448" i="4" s="1"/>
  <c r="D448" i="4"/>
  <c r="B448" i="4"/>
  <c r="H447" i="4"/>
  <c r="G447" i="4"/>
  <c r="F447" i="4"/>
  <c r="A447" i="4" s="1"/>
  <c r="D447" i="4"/>
  <c r="B447" i="4"/>
  <c r="H446" i="4"/>
  <c r="G446" i="4"/>
  <c r="F446" i="4"/>
  <c r="A446" i="4" s="1"/>
  <c r="D446" i="4"/>
  <c r="B446" i="4"/>
  <c r="H445" i="4"/>
  <c r="G445" i="4"/>
  <c r="F445" i="4"/>
  <c r="A445" i="4" s="1"/>
  <c r="D445" i="4"/>
  <c r="B445" i="4"/>
  <c r="H444" i="4"/>
  <c r="G444" i="4"/>
  <c r="F444" i="4"/>
  <c r="A444" i="4" s="1"/>
  <c r="D444" i="4"/>
  <c r="B444" i="4"/>
  <c r="H443" i="4"/>
  <c r="G443" i="4"/>
  <c r="F443" i="4"/>
  <c r="A443" i="4" s="1"/>
  <c r="D443" i="4"/>
  <c r="B443" i="4"/>
  <c r="H442" i="4"/>
  <c r="G442" i="4"/>
  <c r="F442" i="4"/>
  <c r="A442" i="4" s="1"/>
  <c r="D442" i="4"/>
  <c r="B442" i="4"/>
  <c r="H441" i="4"/>
  <c r="G441" i="4"/>
  <c r="F441" i="4"/>
  <c r="A441" i="4" s="1"/>
  <c r="D441" i="4"/>
  <c r="B441" i="4"/>
  <c r="H440" i="4"/>
  <c r="G440" i="4"/>
  <c r="F440" i="4"/>
  <c r="A440" i="4" s="1"/>
  <c r="D440" i="4"/>
  <c r="B440" i="4"/>
  <c r="H439" i="4"/>
  <c r="G439" i="4"/>
  <c r="F439" i="4"/>
  <c r="A439" i="4" s="1"/>
  <c r="D439" i="4"/>
  <c r="B439" i="4"/>
  <c r="H438" i="4"/>
  <c r="G438" i="4"/>
  <c r="F438" i="4"/>
  <c r="A438" i="4" s="1"/>
  <c r="D438" i="4"/>
  <c r="B438" i="4"/>
  <c r="H437" i="4"/>
  <c r="G437" i="4"/>
  <c r="F437" i="4"/>
  <c r="A437" i="4" s="1"/>
  <c r="D437" i="4"/>
  <c r="B437" i="4"/>
  <c r="H436" i="4"/>
  <c r="G436" i="4"/>
  <c r="F436" i="4"/>
  <c r="A436" i="4" s="1"/>
  <c r="D436" i="4"/>
  <c r="B436" i="4"/>
  <c r="H435" i="4"/>
  <c r="G435" i="4"/>
  <c r="F435" i="4"/>
  <c r="A435" i="4" s="1"/>
  <c r="D435" i="4"/>
  <c r="B435" i="4"/>
  <c r="H434" i="4"/>
  <c r="G434" i="4"/>
  <c r="F434" i="4"/>
  <c r="A434" i="4" s="1"/>
  <c r="D434" i="4"/>
  <c r="B434" i="4"/>
  <c r="H433" i="4"/>
  <c r="G433" i="4"/>
  <c r="F433" i="4"/>
  <c r="A433" i="4" s="1"/>
  <c r="D433" i="4"/>
  <c r="B433" i="4"/>
  <c r="H432" i="4"/>
  <c r="G432" i="4"/>
  <c r="F432" i="4"/>
  <c r="A432" i="4" s="1"/>
  <c r="D432" i="4"/>
  <c r="B432" i="4"/>
  <c r="H431" i="4"/>
  <c r="G431" i="4"/>
  <c r="F431" i="4"/>
  <c r="A431" i="4" s="1"/>
  <c r="D431" i="4"/>
  <c r="B431" i="4"/>
  <c r="H430" i="4"/>
  <c r="G430" i="4"/>
  <c r="F430" i="4"/>
  <c r="A430" i="4" s="1"/>
  <c r="D430" i="4"/>
  <c r="B430" i="4"/>
  <c r="H429" i="4"/>
  <c r="G429" i="4"/>
  <c r="F429" i="4"/>
  <c r="A429" i="4" s="1"/>
  <c r="D429" i="4"/>
  <c r="B429" i="4"/>
  <c r="H428" i="4"/>
  <c r="G428" i="4"/>
  <c r="F428" i="4"/>
  <c r="A428" i="4" s="1"/>
  <c r="D428" i="4"/>
  <c r="B428" i="4"/>
  <c r="H427" i="4"/>
  <c r="G427" i="4"/>
  <c r="F427" i="4"/>
  <c r="A427" i="4" s="1"/>
  <c r="D427" i="4"/>
  <c r="B427" i="4"/>
  <c r="H426" i="4"/>
  <c r="G426" i="4"/>
  <c r="F426" i="4"/>
  <c r="A426" i="4" s="1"/>
  <c r="D426" i="4"/>
  <c r="B426" i="4"/>
  <c r="H425" i="4"/>
  <c r="G425" i="4"/>
  <c r="F425" i="4"/>
  <c r="A425" i="4" s="1"/>
  <c r="D425" i="4"/>
  <c r="B425" i="4"/>
  <c r="H424" i="4"/>
  <c r="G424" i="4"/>
  <c r="F424" i="4"/>
  <c r="A424" i="4" s="1"/>
  <c r="D424" i="4"/>
  <c r="B424" i="4"/>
  <c r="H423" i="4"/>
  <c r="G423" i="4"/>
  <c r="F423" i="4"/>
  <c r="A423" i="4" s="1"/>
  <c r="D423" i="4"/>
  <c r="B423" i="4"/>
  <c r="H422" i="4"/>
  <c r="G422" i="4"/>
  <c r="F422" i="4"/>
  <c r="A422" i="4" s="1"/>
  <c r="D422" i="4"/>
  <c r="B422" i="4"/>
  <c r="H421" i="4"/>
  <c r="G421" i="4"/>
  <c r="F421" i="4"/>
  <c r="A421" i="4" s="1"/>
  <c r="D421" i="4"/>
  <c r="B421" i="4"/>
  <c r="H420" i="4"/>
  <c r="G420" i="4"/>
  <c r="F420" i="4"/>
  <c r="A420" i="4" s="1"/>
  <c r="D420" i="4"/>
  <c r="B420" i="4"/>
  <c r="H419" i="4"/>
  <c r="G419" i="4"/>
  <c r="F419" i="4"/>
  <c r="A419" i="4" s="1"/>
  <c r="D419" i="4"/>
  <c r="B419" i="4"/>
  <c r="H418" i="4"/>
  <c r="G418" i="4"/>
  <c r="F418" i="4"/>
  <c r="A418" i="4" s="1"/>
  <c r="D418" i="4"/>
  <c r="B418" i="4"/>
  <c r="H417" i="4"/>
  <c r="G417" i="4"/>
  <c r="F417" i="4"/>
  <c r="A417" i="4" s="1"/>
  <c r="D417" i="4"/>
  <c r="B417" i="4"/>
  <c r="H416" i="4"/>
  <c r="G416" i="4"/>
  <c r="F416" i="4"/>
  <c r="A416" i="4" s="1"/>
  <c r="D416" i="4"/>
  <c r="B416" i="4"/>
  <c r="H415" i="4"/>
  <c r="G415" i="4"/>
  <c r="F415" i="4"/>
  <c r="A415" i="4" s="1"/>
  <c r="D415" i="4"/>
  <c r="B415" i="4"/>
  <c r="H414" i="4"/>
  <c r="G414" i="4"/>
  <c r="F414" i="4"/>
  <c r="A414" i="4" s="1"/>
  <c r="D414" i="4"/>
  <c r="B414" i="4"/>
  <c r="H413" i="4"/>
  <c r="G413" i="4"/>
  <c r="F413" i="4"/>
  <c r="A413" i="4" s="1"/>
  <c r="D413" i="4"/>
  <c r="B413" i="4"/>
  <c r="H412" i="4"/>
  <c r="G412" i="4"/>
  <c r="F412" i="4"/>
  <c r="A412" i="4" s="1"/>
  <c r="D412" i="4"/>
  <c r="B412" i="4"/>
  <c r="H411" i="4"/>
  <c r="G411" i="4"/>
  <c r="F411" i="4"/>
  <c r="A411" i="4" s="1"/>
  <c r="D411" i="4"/>
  <c r="B411" i="4"/>
  <c r="H410" i="4"/>
  <c r="G410" i="4"/>
  <c r="F410" i="4"/>
  <c r="A410" i="4" s="1"/>
  <c r="D410" i="4"/>
  <c r="B410" i="4"/>
  <c r="H409" i="4"/>
  <c r="G409" i="4"/>
  <c r="F409" i="4"/>
  <c r="A409" i="4" s="1"/>
  <c r="D409" i="4"/>
  <c r="B409" i="4"/>
  <c r="H408" i="4"/>
  <c r="G408" i="4"/>
  <c r="F408" i="4"/>
  <c r="A408" i="4" s="1"/>
  <c r="D408" i="4"/>
  <c r="B408" i="4"/>
  <c r="H407" i="4"/>
  <c r="G407" i="4"/>
  <c r="F407" i="4"/>
  <c r="A407" i="4" s="1"/>
  <c r="D407" i="4"/>
  <c r="B407" i="4"/>
  <c r="H406" i="4"/>
  <c r="G406" i="4"/>
  <c r="F406" i="4"/>
  <c r="A406" i="4" s="1"/>
  <c r="D406" i="4"/>
  <c r="B406" i="4"/>
  <c r="H405" i="4"/>
  <c r="G405" i="4"/>
  <c r="F405" i="4"/>
  <c r="A405" i="4" s="1"/>
  <c r="D405" i="4"/>
  <c r="B405" i="4"/>
  <c r="H404" i="4"/>
  <c r="G404" i="4"/>
  <c r="F404" i="4"/>
  <c r="A404" i="4" s="1"/>
  <c r="D404" i="4"/>
  <c r="B404" i="4"/>
  <c r="H403" i="4"/>
  <c r="G403" i="4"/>
  <c r="F403" i="4"/>
  <c r="A403" i="4" s="1"/>
  <c r="D403" i="4"/>
  <c r="B403" i="4"/>
  <c r="H402" i="4"/>
  <c r="G402" i="4"/>
  <c r="F402" i="4"/>
  <c r="A402" i="4" s="1"/>
  <c r="D402" i="4"/>
  <c r="B402" i="4"/>
  <c r="H401" i="4"/>
  <c r="G401" i="4"/>
  <c r="F401" i="4"/>
  <c r="A401" i="4" s="1"/>
  <c r="D401" i="4"/>
  <c r="B401" i="4"/>
  <c r="H400" i="4"/>
  <c r="G400" i="4"/>
  <c r="F400" i="4"/>
  <c r="A400" i="4" s="1"/>
  <c r="D400" i="4"/>
  <c r="B400" i="4"/>
  <c r="H399" i="4"/>
  <c r="G399" i="4"/>
  <c r="F399" i="4"/>
  <c r="A399" i="4" s="1"/>
  <c r="D399" i="4"/>
  <c r="B399" i="4"/>
  <c r="H398" i="4"/>
  <c r="G398" i="4"/>
  <c r="F398" i="4"/>
  <c r="A398" i="4" s="1"/>
  <c r="D398" i="4"/>
  <c r="B398" i="4"/>
  <c r="H397" i="4"/>
  <c r="G397" i="4"/>
  <c r="F397" i="4"/>
  <c r="A397" i="4" s="1"/>
  <c r="D397" i="4"/>
  <c r="B397" i="4"/>
  <c r="H396" i="4"/>
  <c r="G396" i="4"/>
  <c r="F396" i="4"/>
  <c r="A396" i="4" s="1"/>
  <c r="D396" i="4"/>
  <c r="B396" i="4"/>
  <c r="H395" i="4"/>
  <c r="G395" i="4"/>
  <c r="F395" i="4"/>
  <c r="A395" i="4" s="1"/>
  <c r="D395" i="4"/>
  <c r="B395" i="4"/>
  <c r="H394" i="4"/>
  <c r="G394" i="4"/>
  <c r="F394" i="4"/>
  <c r="A394" i="4" s="1"/>
  <c r="D394" i="4"/>
  <c r="B394" i="4"/>
  <c r="H393" i="4"/>
  <c r="G393" i="4"/>
  <c r="F393" i="4"/>
  <c r="A393" i="4" s="1"/>
  <c r="D393" i="4"/>
  <c r="B393" i="4"/>
  <c r="H392" i="4"/>
  <c r="G392" i="4"/>
  <c r="F392" i="4"/>
  <c r="A392" i="4" s="1"/>
  <c r="D392" i="4"/>
  <c r="B392" i="4"/>
  <c r="H391" i="4"/>
  <c r="G391" i="4"/>
  <c r="F391" i="4"/>
  <c r="A391" i="4" s="1"/>
  <c r="D391" i="4"/>
  <c r="B391" i="4"/>
  <c r="H390" i="4"/>
  <c r="G390" i="4"/>
  <c r="F390" i="4"/>
  <c r="A390" i="4" s="1"/>
  <c r="D390" i="4"/>
  <c r="B390" i="4"/>
  <c r="H389" i="4"/>
  <c r="G389" i="4"/>
  <c r="F389" i="4"/>
  <c r="A389" i="4" s="1"/>
  <c r="D389" i="4"/>
  <c r="B389" i="4"/>
  <c r="H388" i="4"/>
  <c r="G388" i="4"/>
  <c r="F388" i="4"/>
  <c r="A388" i="4" s="1"/>
  <c r="D388" i="4"/>
  <c r="B388" i="4"/>
  <c r="H387" i="4"/>
  <c r="G387" i="4"/>
  <c r="F387" i="4"/>
  <c r="A387" i="4" s="1"/>
  <c r="D387" i="4"/>
  <c r="B387" i="4"/>
  <c r="H386" i="4"/>
  <c r="G386" i="4"/>
  <c r="F386" i="4"/>
  <c r="A386" i="4" s="1"/>
  <c r="D386" i="4"/>
  <c r="B386" i="4"/>
  <c r="H385" i="4"/>
  <c r="G385" i="4"/>
  <c r="F385" i="4"/>
  <c r="A385" i="4" s="1"/>
  <c r="D385" i="4"/>
  <c r="B385" i="4"/>
  <c r="H384" i="4"/>
  <c r="G384" i="4"/>
  <c r="F384" i="4"/>
  <c r="A384" i="4" s="1"/>
  <c r="D384" i="4"/>
  <c r="B384" i="4"/>
  <c r="H383" i="4"/>
  <c r="G383" i="4"/>
  <c r="F383" i="4"/>
  <c r="A383" i="4" s="1"/>
  <c r="D383" i="4"/>
  <c r="B383" i="4"/>
  <c r="H382" i="4"/>
  <c r="G382" i="4"/>
  <c r="F382" i="4"/>
  <c r="A382" i="4" s="1"/>
  <c r="D382" i="4"/>
  <c r="B382" i="4"/>
  <c r="H381" i="4"/>
  <c r="G381" i="4"/>
  <c r="F381" i="4"/>
  <c r="A381" i="4" s="1"/>
  <c r="D381" i="4"/>
  <c r="B381" i="4"/>
  <c r="H380" i="4"/>
  <c r="G380" i="4"/>
  <c r="F380" i="4"/>
  <c r="A380" i="4" s="1"/>
  <c r="D380" i="4"/>
  <c r="B380" i="4"/>
  <c r="H379" i="4"/>
  <c r="G379" i="4"/>
  <c r="F379" i="4"/>
  <c r="A379" i="4" s="1"/>
  <c r="D379" i="4"/>
  <c r="B379" i="4"/>
  <c r="H378" i="4"/>
  <c r="G378" i="4"/>
  <c r="F378" i="4"/>
  <c r="A378" i="4" s="1"/>
  <c r="D378" i="4"/>
  <c r="B378" i="4"/>
  <c r="H377" i="4"/>
  <c r="G377" i="4"/>
  <c r="F377" i="4"/>
  <c r="A377" i="4" s="1"/>
  <c r="D377" i="4"/>
  <c r="B377" i="4"/>
  <c r="H376" i="4"/>
  <c r="G376" i="4"/>
  <c r="F376" i="4"/>
  <c r="A376" i="4" s="1"/>
  <c r="D376" i="4"/>
  <c r="B376" i="4"/>
  <c r="H375" i="4"/>
  <c r="G375" i="4"/>
  <c r="F375" i="4"/>
  <c r="A375" i="4" s="1"/>
  <c r="D375" i="4"/>
  <c r="B375" i="4"/>
  <c r="H374" i="4"/>
  <c r="G374" i="4"/>
  <c r="F374" i="4"/>
  <c r="A374" i="4" s="1"/>
  <c r="D374" i="4"/>
  <c r="B374" i="4"/>
  <c r="H373" i="4"/>
  <c r="G373" i="4"/>
  <c r="F373" i="4"/>
  <c r="A373" i="4" s="1"/>
  <c r="D373" i="4"/>
  <c r="B373" i="4"/>
  <c r="H372" i="4"/>
  <c r="G372" i="4"/>
  <c r="F372" i="4"/>
  <c r="A372" i="4" s="1"/>
  <c r="D372" i="4"/>
  <c r="B372" i="4"/>
  <c r="H371" i="4"/>
  <c r="G371" i="4"/>
  <c r="F371" i="4"/>
  <c r="A371" i="4" s="1"/>
  <c r="D371" i="4"/>
  <c r="B371" i="4"/>
  <c r="H370" i="4"/>
  <c r="G370" i="4"/>
  <c r="F370" i="4"/>
  <c r="A370" i="4" s="1"/>
  <c r="D370" i="4"/>
  <c r="B370" i="4"/>
  <c r="H369" i="4"/>
  <c r="G369" i="4"/>
  <c r="F369" i="4"/>
  <c r="A369" i="4" s="1"/>
  <c r="D369" i="4"/>
  <c r="B369" i="4"/>
  <c r="H368" i="4"/>
  <c r="G368" i="4"/>
  <c r="F368" i="4"/>
  <c r="A368" i="4" s="1"/>
  <c r="D368" i="4"/>
  <c r="B368" i="4"/>
  <c r="H367" i="4"/>
  <c r="G367" i="4"/>
  <c r="F367" i="4"/>
  <c r="A367" i="4" s="1"/>
  <c r="D367" i="4"/>
  <c r="B367" i="4"/>
  <c r="H366" i="4"/>
  <c r="G366" i="4"/>
  <c r="F366" i="4"/>
  <c r="A366" i="4" s="1"/>
  <c r="D366" i="4"/>
  <c r="B366" i="4"/>
  <c r="H365" i="4"/>
  <c r="G365" i="4"/>
  <c r="F365" i="4"/>
  <c r="A365" i="4" s="1"/>
  <c r="D365" i="4"/>
  <c r="B365" i="4"/>
  <c r="H364" i="4"/>
  <c r="G364" i="4"/>
  <c r="F364" i="4"/>
  <c r="A364" i="4" s="1"/>
  <c r="D364" i="4"/>
  <c r="B364" i="4"/>
  <c r="H363" i="4"/>
  <c r="G363" i="4"/>
  <c r="F363" i="4"/>
  <c r="A363" i="4" s="1"/>
  <c r="D363" i="4"/>
  <c r="B363" i="4"/>
  <c r="H362" i="4"/>
  <c r="G362" i="4"/>
  <c r="F362" i="4"/>
  <c r="A362" i="4" s="1"/>
  <c r="D362" i="4"/>
  <c r="B362" i="4"/>
  <c r="H361" i="4"/>
  <c r="G361" i="4"/>
  <c r="F361" i="4"/>
  <c r="A361" i="4" s="1"/>
  <c r="D361" i="4"/>
  <c r="B361" i="4"/>
  <c r="H360" i="4"/>
  <c r="G360" i="4"/>
  <c r="F360" i="4"/>
  <c r="A360" i="4" s="1"/>
  <c r="D360" i="4"/>
  <c r="B360" i="4"/>
  <c r="H359" i="4"/>
  <c r="G359" i="4"/>
  <c r="F359" i="4"/>
  <c r="A359" i="4" s="1"/>
  <c r="D359" i="4"/>
  <c r="B359" i="4"/>
  <c r="H358" i="4"/>
  <c r="G358" i="4"/>
  <c r="F358" i="4"/>
  <c r="A358" i="4" s="1"/>
  <c r="D358" i="4"/>
  <c r="B358" i="4"/>
  <c r="H357" i="4"/>
  <c r="G357" i="4"/>
  <c r="F357" i="4"/>
  <c r="A357" i="4" s="1"/>
  <c r="D357" i="4"/>
  <c r="B357" i="4"/>
  <c r="H356" i="4"/>
  <c r="G356" i="4"/>
  <c r="F356" i="4"/>
  <c r="A356" i="4" s="1"/>
  <c r="D356" i="4"/>
  <c r="B356" i="4"/>
  <c r="H355" i="4"/>
  <c r="G355" i="4"/>
  <c r="F355" i="4"/>
  <c r="A355" i="4" s="1"/>
  <c r="D355" i="4"/>
  <c r="B355" i="4"/>
  <c r="H354" i="4"/>
  <c r="G354" i="4"/>
  <c r="F354" i="4"/>
  <c r="A354" i="4" s="1"/>
  <c r="D354" i="4"/>
  <c r="B354" i="4"/>
  <c r="H353" i="4"/>
  <c r="G353" i="4"/>
  <c r="F353" i="4"/>
  <c r="A353" i="4" s="1"/>
  <c r="D353" i="4"/>
  <c r="B353" i="4"/>
  <c r="H352" i="4"/>
  <c r="G352" i="4"/>
  <c r="F352" i="4"/>
  <c r="A352" i="4" s="1"/>
  <c r="D352" i="4"/>
  <c r="B352" i="4"/>
  <c r="H351" i="4"/>
  <c r="G351" i="4"/>
  <c r="F351" i="4"/>
  <c r="A351" i="4" s="1"/>
  <c r="D351" i="4"/>
  <c r="B351" i="4"/>
  <c r="H350" i="4"/>
  <c r="G350" i="4"/>
  <c r="F350" i="4"/>
  <c r="A350" i="4" s="1"/>
  <c r="D350" i="4"/>
  <c r="B350" i="4"/>
  <c r="H349" i="4"/>
  <c r="G349" i="4"/>
  <c r="F349" i="4"/>
  <c r="A349" i="4" s="1"/>
  <c r="D349" i="4"/>
  <c r="B349" i="4"/>
  <c r="H348" i="4"/>
  <c r="G348" i="4"/>
  <c r="F348" i="4"/>
  <c r="A348" i="4" s="1"/>
  <c r="D348" i="4"/>
  <c r="B348" i="4"/>
  <c r="H347" i="4"/>
  <c r="G347" i="4"/>
  <c r="F347" i="4"/>
  <c r="A347" i="4" s="1"/>
  <c r="D347" i="4"/>
  <c r="B347" i="4"/>
  <c r="H346" i="4"/>
  <c r="G346" i="4"/>
  <c r="F346" i="4"/>
  <c r="A346" i="4" s="1"/>
  <c r="D346" i="4"/>
  <c r="B346" i="4"/>
  <c r="H345" i="4"/>
  <c r="G345" i="4"/>
  <c r="F345" i="4"/>
  <c r="A345" i="4" s="1"/>
  <c r="D345" i="4"/>
  <c r="B345" i="4"/>
  <c r="H344" i="4"/>
  <c r="G344" i="4"/>
  <c r="F344" i="4"/>
  <c r="A344" i="4" s="1"/>
  <c r="D344" i="4"/>
  <c r="B344" i="4"/>
  <c r="H343" i="4"/>
  <c r="G343" i="4"/>
  <c r="F343" i="4"/>
  <c r="A343" i="4" s="1"/>
  <c r="D343" i="4"/>
  <c r="B343" i="4"/>
  <c r="H342" i="4"/>
  <c r="G342" i="4"/>
  <c r="F342" i="4"/>
  <c r="A342" i="4" s="1"/>
  <c r="D342" i="4"/>
  <c r="B342" i="4"/>
  <c r="H341" i="4"/>
  <c r="G341" i="4"/>
  <c r="F341" i="4"/>
  <c r="A341" i="4" s="1"/>
  <c r="D341" i="4"/>
  <c r="B341" i="4"/>
  <c r="H340" i="4"/>
  <c r="G340" i="4"/>
  <c r="F340" i="4"/>
  <c r="A340" i="4" s="1"/>
  <c r="D340" i="4"/>
  <c r="B340" i="4"/>
  <c r="H339" i="4"/>
  <c r="G339" i="4"/>
  <c r="F339" i="4"/>
  <c r="A339" i="4" s="1"/>
  <c r="D339" i="4"/>
  <c r="B339" i="4"/>
  <c r="H338" i="4"/>
  <c r="G338" i="4"/>
  <c r="F338" i="4"/>
  <c r="A338" i="4" s="1"/>
  <c r="D338" i="4"/>
  <c r="B338" i="4"/>
  <c r="H337" i="4"/>
  <c r="G337" i="4"/>
  <c r="F337" i="4"/>
  <c r="A337" i="4" s="1"/>
  <c r="D337" i="4"/>
  <c r="B337" i="4"/>
  <c r="H336" i="4"/>
  <c r="G336" i="4"/>
  <c r="F336" i="4"/>
  <c r="A336" i="4" s="1"/>
  <c r="D336" i="4"/>
  <c r="B336" i="4"/>
  <c r="H335" i="4"/>
  <c r="G335" i="4"/>
  <c r="F335" i="4"/>
  <c r="A335" i="4" s="1"/>
  <c r="D335" i="4"/>
  <c r="B335" i="4"/>
  <c r="H334" i="4"/>
  <c r="G334" i="4"/>
  <c r="F334" i="4"/>
  <c r="A334" i="4" s="1"/>
  <c r="D334" i="4"/>
  <c r="B334" i="4"/>
  <c r="H333" i="4"/>
  <c r="G333" i="4"/>
  <c r="F333" i="4"/>
  <c r="A333" i="4" s="1"/>
  <c r="D333" i="4"/>
  <c r="B333" i="4"/>
  <c r="H332" i="4"/>
  <c r="G332" i="4"/>
  <c r="F332" i="4"/>
  <c r="A332" i="4" s="1"/>
  <c r="D332" i="4"/>
  <c r="B332" i="4"/>
  <c r="H331" i="4"/>
  <c r="G331" i="4"/>
  <c r="F331" i="4"/>
  <c r="A331" i="4" s="1"/>
  <c r="D331" i="4"/>
  <c r="B331" i="4"/>
  <c r="H330" i="4"/>
  <c r="G330" i="4"/>
  <c r="F330" i="4"/>
  <c r="A330" i="4" s="1"/>
  <c r="D330" i="4"/>
  <c r="B330" i="4"/>
  <c r="H329" i="4"/>
  <c r="G329" i="4"/>
  <c r="F329" i="4"/>
  <c r="A329" i="4" s="1"/>
  <c r="D329" i="4"/>
  <c r="B329" i="4"/>
  <c r="H328" i="4"/>
  <c r="G328" i="4"/>
  <c r="F328" i="4"/>
  <c r="A328" i="4" s="1"/>
  <c r="D328" i="4"/>
  <c r="B328" i="4"/>
  <c r="H327" i="4"/>
  <c r="G327" i="4"/>
  <c r="F327" i="4"/>
  <c r="A327" i="4" s="1"/>
  <c r="D327" i="4"/>
  <c r="B327" i="4"/>
  <c r="H326" i="4"/>
  <c r="G326" i="4"/>
  <c r="F326" i="4"/>
  <c r="A326" i="4" s="1"/>
  <c r="D326" i="4"/>
  <c r="B326" i="4"/>
  <c r="H325" i="4"/>
  <c r="G325" i="4"/>
  <c r="F325" i="4"/>
  <c r="A325" i="4" s="1"/>
  <c r="D325" i="4"/>
  <c r="B325" i="4"/>
  <c r="H324" i="4"/>
  <c r="G324" i="4"/>
  <c r="F324" i="4"/>
  <c r="A324" i="4" s="1"/>
  <c r="D324" i="4"/>
  <c r="B324" i="4"/>
  <c r="H323" i="4"/>
  <c r="G323" i="4"/>
  <c r="F323" i="4"/>
  <c r="A323" i="4" s="1"/>
  <c r="D323" i="4"/>
  <c r="B323" i="4"/>
  <c r="H322" i="4"/>
  <c r="G322" i="4"/>
  <c r="F322" i="4"/>
  <c r="A322" i="4" s="1"/>
  <c r="D322" i="4"/>
  <c r="B322" i="4"/>
  <c r="H321" i="4"/>
  <c r="G321" i="4"/>
  <c r="F321" i="4"/>
  <c r="A321" i="4" s="1"/>
  <c r="D321" i="4"/>
  <c r="B321" i="4"/>
  <c r="H320" i="4"/>
  <c r="G320" i="4"/>
  <c r="F320" i="4"/>
  <c r="A320" i="4" s="1"/>
  <c r="D320" i="4"/>
  <c r="B320" i="4"/>
  <c r="H319" i="4"/>
  <c r="G319" i="4"/>
  <c r="F319" i="4"/>
  <c r="A319" i="4" s="1"/>
  <c r="D319" i="4"/>
  <c r="B319" i="4"/>
  <c r="H318" i="4"/>
  <c r="G318" i="4"/>
  <c r="F318" i="4"/>
  <c r="A318" i="4" s="1"/>
  <c r="D318" i="4"/>
  <c r="B318" i="4"/>
  <c r="H317" i="4"/>
  <c r="G317" i="4"/>
  <c r="F317" i="4"/>
  <c r="A317" i="4" s="1"/>
  <c r="D317" i="4"/>
  <c r="B317" i="4"/>
  <c r="H316" i="4"/>
  <c r="G316" i="4"/>
  <c r="F316" i="4"/>
  <c r="A316" i="4" s="1"/>
  <c r="D316" i="4"/>
  <c r="B316" i="4"/>
  <c r="H315" i="4"/>
  <c r="G315" i="4"/>
  <c r="F315" i="4"/>
  <c r="A315" i="4" s="1"/>
  <c r="D315" i="4"/>
  <c r="B315" i="4"/>
  <c r="H314" i="4"/>
  <c r="G314" i="4"/>
  <c r="F314" i="4"/>
  <c r="A314" i="4" s="1"/>
  <c r="D314" i="4"/>
  <c r="B314" i="4"/>
  <c r="H313" i="4"/>
  <c r="G313" i="4"/>
  <c r="F313" i="4"/>
  <c r="A313" i="4" s="1"/>
  <c r="D313" i="4"/>
  <c r="B313" i="4"/>
  <c r="H312" i="4"/>
  <c r="G312" i="4"/>
  <c r="F312" i="4"/>
  <c r="A312" i="4" s="1"/>
  <c r="D312" i="4"/>
  <c r="B312" i="4"/>
  <c r="H311" i="4"/>
  <c r="G311" i="4"/>
  <c r="F311" i="4"/>
  <c r="A311" i="4" s="1"/>
  <c r="D311" i="4"/>
  <c r="B311" i="4"/>
  <c r="H310" i="4"/>
  <c r="G310" i="4"/>
  <c r="F310" i="4"/>
  <c r="A310" i="4" s="1"/>
  <c r="D310" i="4"/>
  <c r="B310" i="4"/>
  <c r="H309" i="4"/>
  <c r="G309" i="4"/>
  <c r="F309" i="4"/>
  <c r="A309" i="4" s="1"/>
  <c r="D309" i="4"/>
  <c r="B309" i="4"/>
  <c r="H308" i="4"/>
  <c r="G308" i="4"/>
  <c r="F308" i="4"/>
  <c r="A308" i="4" s="1"/>
  <c r="D308" i="4"/>
  <c r="B308" i="4"/>
  <c r="H307" i="4"/>
  <c r="G307" i="4"/>
  <c r="F307" i="4"/>
  <c r="A307" i="4" s="1"/>
  <c r="D307" i="4"/>
  <c r="B307" i="4"/>
  <c r="H306" i="4"/>
  <c r="G306" i="4"/>
  <c r="F306" i="4"/>
  <c r="A306" i="4" s="1"/>
  <c r="D306" i="4"/>
  <c r="B306" i="4"/>
  <c r="H305" i="4"/>
  <c r="G305" i="4"/>
  <c r="F305" i="4"/>
  <c r="A305" i="4" s="1"/>
  <c r="D305" i="4"/>
  <c r="B305" i="4"/>
  <c r="H304" i="4"/>
  <c r="G304" i="4"/>
  <c r="F304" i="4"/>
  <c r="A304" i="4" s="1"/>
  <c r="D304" i="4"/>
  <c r="B304" i="4"/>
  <c r="H303" i="4"/>
  <c r="G303" i="4"/>
  <c r="F303" i="4"/>
  <c r="A303" i="4" s="1"/>
  <c r="D303" i="4"/>
  <c r="B303" i="4"/>
  <c r="H302" i="4"/>
  <c r="G302" i="4"/>
  <c r="F302" i="4"/>
  <c r="A302" i="4" s="1"/>
  <c r="D302" i="4"/>
  <c r="B302" i="4"/>
  <c r="H301" i="4"/>
  <c r="G301" i="4"/>
  <c r="F301" i="4"/>
  <c r="A301" i="4" s="1"/>
  <c r="D301" i="4"/>
  <c r="B301" i="4"/>
  <c r="H300" i="4"/>
  <c r="G300" i="4"/>
  <c r="F300" i="4"/>
  <c r="A300" i="4" s="1"/>
  <c r="D300" i="4"/>
  <c r="B300" i="4"/>
  <c r="H299" i="4"/>
  <c r="G299" i="4"/>
  <c r="F299" i="4"/>
  <c r="A299" i="4" s="1"/>
  <c r="D299" i="4"/>
  <c r="B299" i="4"/>
  <c r="H298" i="4"/>
  <c r="G298" i="4"/>
  <c r="F298" i="4"/>
  <c r="A298" i="4" s="1"/>
  <c r="D298" i="4"/>
  <c r="B298" i="4"/>
  <c r="H297" i="4"/>
  <c r="G297" i="4"/>
  <c r="F297" i="4"/>
  <c r="A297" i="4" s="1"/>
  <c r="D297" i="4"/>
  <c r="B297" i="4"/>
  <c r="H296" i="4"/>
  <c r="G296" i="4"/>
  <c r="F296" i="4"/>
  <c r="A296" i="4" s="1"/>
  <c r="D296" i="4"/>
  <c r="B296" i="4"/>
  <c r="H295" i="4"/>
  <c r="G295" i="4"/>
  <c r="F295" i="4"/>
  <c r="A295" i="4" s="1"/>
  <c r="D295" i="4"/>
  <c r="B295" i="4"/>
  <c r="H294" i="4"/>
  <c r="G294" i="4"/>
  <c r="F294" i="4"/>
  <c r="A294" i="4" s="1"/>
  <c r="D294" i="4"/>
  <c r="B294" i="4"/>
  <c r="H293" i="4"/>
  <c r="G293" i="4"/>
  <c r="F293" i="4"/>
  <c r="A293" i="4" s="1"/>
  <c r="D293" i="4"/>
  <c r="B293" i="4"/>
  <c r="H292" i="4"/>
  <c r="G292" i="4"/>
  <c r="F292" i="4"/>
  <c r="A292" i="4" s="1"/>
  <c r="D292" i="4"/>
  <c r="B292" i="4"/>
  <c r="H291" i="4"/>
  <c r="G291" i="4"/>
  <c r="F291" i="4"/>
  <c r="A291" i="4" s="1"/>
  <c r="D291" i="4"/>
  <c r="B291" i="4"/>
  <c r="H290" i="4"/>
  <c r="G290" i="4"/>
  <c r="F290" i="4"/>
  <c r="A290" i="4" s="1"/>
  <c r="D290" i="4"/>
  <c r="B290" i="4"/>
  <c r="H289" i="4"/>
  <c r="G289" i="4"/>
  <c r="F289" i="4"/>
  <c r="A289" i="4" s="1"/>
  <c r="D289" i="4"/>
  <c r="B289" i="4"/>
  <c r="H288" i="4"/>
  <c r="G288" i="4"/>
  <c r="F288" i="4"/>
  <c r="A288" i="4" s="1"/>
  <c r="D288" i="4"/>
  <c r="B288" i="4"/>
  <c r="H287" i="4"/>
  <c r="G287" i="4"/>
  <c r="F287" i="4"/>
  <c r="A287" i="4" s="1"/>
  <c r="D287" i="4"/>
  <c r="B287" i="4"/>
  <c r="H286" i="4"/>
  <c r="G286" i="4"/>
  <c r="F286" i="4"/>
  <c r="A286" i="4" s="1"/>
  <c r="D286" i="4"/>
  <c r="B286" i="4"/>
  <c r="H285" i="4"/>
  <c r="G285" i="4"/>
  <c r="F285" i="4"/>
  <c r="A285" i="4" s="1"/>
  <c r="D285" i="4"/>
  <c r="B285" i="4"/>
  <c r="H284" i="4"/>
  <c r="G284" i="4"/>
  <c r="F284" i="4"/>
  <c r="A284" i="4" s="1"/>
  <c r="D284" i="4"/>
  <c r="B284" i="4"/>
  <c r="H283" i="4"/>
  <c r="G283" i="4"/>
  <c r="F283" i="4"/>
  <c r="A283" i="4" s="1"/>
  <c r="D283" i="4"/>
  <c r="B283" i="4"/>
  <c r="H282" i="4"/>
  <c r="G282" i="4"/>
  <c r="F282" i="4"/>
  <c r="A282" i="4" s="1"/>
  <c r="D282" i="4"/>
  <c r="B282" i="4"/>
  <c r="H281" i="4"/>
  <c r="G281" i="4"/>
  <c r="F281" i="4"/>
  <c r="A281" i="4" s="1"/>
  <c r="D281" i="4"/>
  <c r="B281" i="4"/>
  <c r="H280" i="4"/>
  <c r="G280" i="4"/>
  <c r="F280" i="4"/>
  <c r="A280" i="4" s="1"/>
  <c r="D280" i="4"/>
  <c r="B280" i="4"/>
  <c r="H279" i="4"/>
  <c r="G279" i="4"/>
  <c r="F279" i="4"/>
  <c r="A279" i="4" s="1"/>
  <c r="D279" i="4"/>
  <c r="B279" i="4"/>
  <c r="H278" i="4"/>
  <c r="G278" i="4"/>
  <c r="F278" i="4"/>
  <c r="A278" i="4" s="1"/>
  <c r="D278" i="4"/>
  <c r="B278" i="4"/>
  <c r="H277" i="4"/>
  <c r="G277" i="4"/>
  <c r="F277" i="4"/>
  <c r="A277" i="4" s="1"/>
  <c r="D277" i="4"/>
  <c r="B277" i="4"/>
  <c r="H276" i="4"/>
  <c r="G276" i="4"/>
  <c r="F276" i="4"/>
  <c r="A276" i="4" s="1"/>
  <c r="D276" i="4"/>
  <c r="B276" i="4"/>
  <c r="H275" i="4"/>
  <c r="G275" i="4"/>
  <c r="F275" i="4"/>
  <c r="A275" i="4" s="1"/>
  <c r="D275" i="4"/>
  <c r="B275" i="4"/>
  <c r="H274" i="4"/>
  <c r="G274" i="4"/>
  <c r="F274" i="4"/>
  <c r="A274" i="4" s="1"/>
  <c r="D274" i="4"/>
  <c r="B274" i="4"/>
  <c r="H273" i="4"/>
  <c r="G273" i="4"/>
  <c r="F273" i="4"/>
  <c r="A273" i="4" s="1"/>
  <c r="D273" i="4"/>
  <c r="B273" i="4"/>
  <c r="H272" i="4"/>
  <c r="G272" i="4"/>
  <c r="F272" i="4"/>
  <c r="A272" i="4" s="1"/>
  <c r="D272" i="4"/>
  <c r="B272" i="4"/>
  <c r="H271" i="4"/>
  <c r="G271" i="4"/>
  <c r="F271" i="4"/>
  <c r="A271" i="4" s="1"/>
  <c r="D271" i="4"/>
  <c r="B271" i="4"/>
  <c r="H270" i="4"/>
  <c r="G270" i="4"/>
  <c r="F270" i="4"/>
  <c r="A270" i="4" s="1"/>
  <c r="D270" i="4"/>
  <c r="B270" i="4"/>
  <c r="H269" i="4"/>
  <c r="G269" i="4"/>
  <c r="F269" i="4"/>
  <c r="A269" i="4" s="1"/>
  <c r="D269" i="4"/>
  <c r="B269" i="4"/>
  <c r="H268" i="4"/>
  <c r="G268" i="4"/>
  <c r="F268" i="4"/>
  <c r="A268" i="4" s="1"/>
  <c r="D268" i="4"/>
  <c r="B268" i="4"/>
  <c r="H267" i="4"/>
  <c r="G267" i="4"/>
  <c r="F267" i="4"/>
  <c r="A267" i="4" s="1"/>
  <c r="D267" i="4"/>
  <c r="B267" i="4"/>
  <c r="H266" i="4"/>
  <c r="G266" i="4"/>
  <c r="F266" i="4"/>
  <c r="A266" i="4" s="1"/>
  <c r="D266" i="4"/>
  <c r="B266" i="4"/>
  <c r="H265" i="4"/>
  <c r="G265" i="4"/>
  <c r="F265" i="4"/>
  <c r="A265" i="4" s="1"/>
  <c r="D265" i="4"/>
  <c r="B265" i="4"/>
  <c r="H264" i="4"/>
  <c r="G264" i="4"/>
  <c r="F264" i="4"/>
  <c r="A264" i="4" s="1"/>
  <c r="D264" i="4"/>
  <c r="B264" i="4"/>
  <c r="H263" i="4"/>
  <c r="G263" i="4"/>
  <c r="F263" i="4"/>
  <c r="A263" i="4" s="1"/>
  <c r="D263" i="4"/>
  <c r="B263" i="4"/>
  <c r="H262" i="4"/>
  <c r="G262" i="4"/>
  <c r="F262" i="4"/>
  <c r="A262" i="4" s="1"/>
  <c r="D262" i="4"/>
  <c r="B262" i="4"/>
  <c r="H261" i="4"/>
  <c r="G261" i="4"/>
  <c r="F261" i="4"/>
  <c r="A261" i="4" s="1"/>
  <c r="D261" i="4"/>
  <c r="B261" i="4"/>
  <c r="H260" i="4"/>
  <c r="G260" i="4"/>
  <c r="F260" i="4"/>
  <c r="A260" i="4" s="1"/>
  <c r="D260" i="4"/>
  <c r="B260" i="4"/>
  <c r="H259" i="4"/>
  <c r="G259" i="4"/>
  <c r="F259" i="4"/>
  <c r="A259" i="4" s="1"/>
  <c r="D259" i="4"/>
  <c r="B259" i="4"/>
  <c r="H258" i="4"/>
  <c r="G258" i="4"/>
  <c r="F258" i="4"/>
  <c r="A258" i="4" s="1"/>
  <c r="D258" i="4"/>
  <c r="B258" i="4"/>
  <c r="H257" i="4"/>
  <c r="G257" i="4"/>
  <c r="F257" i="4"/>
  <c r="A257" i="4" s="1"/>
  <c r="D257" i="4"/>
  <c r="B257" i="4"/>
  <c r="H256" i="4"/>
  <c r="G256" i="4"/>
  <c r="F256" i="4"/>
  <c r="A256" i="4" s="1"/>
  <c r="D256" i="4"/>
  <c r="B256" i="4"/>
  <c r="H255" i="4"/>
  <c r="G255" i="4"/>
  <c r="F255" i="4"/>
  <c r="A255" i="4" s="1"/>
  <c r="D255" i="4"/>
  <c r="B255" i="4"/>
  <c r="H254" i="4"/>
  <c r="G254" i="4"/>
  <c r="F254" i="4"/>
  <c r="A254" i="4" s="1"/>
  <c r="D254" i="4"/>
  <c r="B254" i="4"/>
  <c r="H253" i="4"/>
  <c r="G253" i="4"/>
  <c r="F253" i="4"/>
  <c r="A253" i="4" s="1"/>
  <c r="D253" i="4"/>
  <c r="B253" i="4"/>
  <c r="H252" i="4"/>
  <c r="G252" i="4"/>
  <c r="F252" i="4"/>
  <c r="A252" i="4" s="1"/>
  <c r="D252" i="4"/>
  <c r="B252" i="4"/>
  <c r="H251" i="4"/>
  <c r="G251" i="4"/>
  <c r="F251" i="4"/>
  <c r="A251" i="4" s="1"/>
  <c r="D251" i="4"/>
  <c r="B251" i="4"/>
  <c r="H250" i="4"/>
  <c r="G250" i="4"/>
  <c r="F250" i="4"/>
  <c r="A250" i="4" s="1"/>
  <c r="D250" i="4"/>
  <c r="B250" i="4"/>
  <c r="H249" i="4"/>
  <c r="G249" i="4"/>
  <c r="F249" i="4"/>
  <c r="A249" i="4" s="1"/>
  <c r="D249" i="4"/>
  <c r="B249" i="4"/>
  <c r="H248" i="4"/>
  <c r="G248" i="4"/>
  <c r="F248" i="4"/>
  <c r="A248" i="4" s="1"/>
  <c r="D248" i="4"/>
  <c r="B248" i="4"/>
  <c r="H247" i="4"/>
  <c r="G247" i="4"/>
  <c r="F247" i="4"/>
  <c r="A247" i="4" s="1"/>
  <c r="D247" i="4"/>
  <c r="B247" i="4"/>
  <c r="H246" i="4"/>
  <c r="G246" i="4"/>
  <c r="F246" i="4"/>
  <c r="A246" i="4" s="1"/>
  <c r="D246" i="4"/>
  <c r="B246" i="4"/>
  <c r="H245" i="4"/>
  <c r="G245" i="4"/>
  <c r="F245" i="4"/>
  <c r="A245" i="4" s="1"/>
  <c r="D245" i="4"/>
  <c r="B245" i="4"/>
  <c r="H244" i="4"/>
  <c r="G244" i="4"/>
  <c r="F244" i="4"/>
  <c r="A244" i="4" s="1"/>
  <c r="D244" i="4"/>
  <c r="B244" i="4"/>
  <c r="H243" i="4"/>
  <c r="G243" i="4"/>
  <c r="F243" i="4"/>
  <c r="A243" i="4" s="1"/>
  <c r="D243" i="4"/>
  <c r="B243" i="4"/>
  <c r="H242" i="4"/>
  <c r="G242" i="4"/>
  <c r="F242" i="4"/>
  <c r="A242" i="4" s="1"/>
  <c r="D242" i="4"/>
  <c r="B242" i="4"/>
  <c r="H241" i="4"/>
  <c r="G241" i="4"/>
  <c r="F241" i="4"/>
  <c r="A241" i="4" s="1"/>
  <c r="D241" i="4"/>
  <c r="B241" i="4"/>
  <c r="H240" i="4"/>
  <c r="G240" i="4"/>
  <c r="F240" i="4"/>
  <c r="A240" i="4" s="1"/>
  <c r="D240" i="4"/>
  <c r="B240" i="4"/>
  <c r="H239" i="4"/>
  <c r="G239" i="4"/>
  <c r="F239" i="4"/>
  <c r="A239" i="4" s="1"/>
  <c r="D239" i="4"/>
  <c r="B239" i="4"/>
  <c r="H238" i="4"/>
  <c r="G238" i="4"/>
  <c r="F238" i="4"/>
  <c r="A238" i="4" s="1"/>
  <c r="D238" i="4"/>
  <c r="B238" i="4"/>
  <c r="H237" i="4"/>
  <c r="G237" i="4"/>
  <c r="F237" i="4"/>
  <c r="A237" i="4" s="1"/>
  <c r="D237" i="4"/>
  <c r="B237" i="4"/>
  <c r="H236" i="4"/>
  <c r="G236" i="4"/>
  <c r="F236" i="4"/>
  <c r="A236" i="4" s="1"/>
  <c r="D236" i="4"/>
  <c r="B236" i="4"/>
  <c r="H235" i="4"/>
  <c r="G235" i="4"/>
  <c r="F235" i="4"/>
  <c r="A235" i="4" s="1"/>
  <c r="D235" i="4"/>
  <c r="B235" i="4"/>
  <c r="H234" i="4"/>
  <c r="G234" i="4"/>
  <c r="F234" i="4"/>
  <c r="A234" i="4" s="1"/>
  <c r="D234" i="4"/>
  <c r="B234" i="4"/>
  <c r="H233" i="4"/>
  <c r="G233" i="4"/>
  <c r="F233" i="4"/>
  <c r="A233" i="4" s="1"/>
  <c r="D233" i="4"/>
  <c r="B233" i="4"/>
  <c r="H232" i="4"/>
  <c r="G232" i="4"/>
  <c r="F232" i="4"/>
  <c r="A232" i="4" s="1"/>
  <c r="D232" i="4"/>
  <c r="B232" i="4"/>
  <c r="H231" i="4"/>
  <c r="G231" i="4"/>
  <c r="F231" i="4"/>
  <c r="A231" i="4" s="1"/>
  <c r="D231" i="4"/>
  <c r="B231" i="4"/>
  <c r="H230" i="4"/>
  <c r="G230" i="4"/>
  <c r="F230" i="4"/>
  <c r="A230" i="4" s="1"/>
  <c r="D230" i="4"/>
  <c r="B230" i="4"/>
  <c r="H229" i="4"/>
  <c r="G229" i="4"/>
  <c r="F229" i="4"/>
  <c r="A229" i="4" s="1"/>
  <c r="D229" i="4"/>
  <c r="B229" i="4"/>
  <c r="H228" i="4"/>
  <c r="G228" i="4"/>
  <c r="F228" i="4"/>
  <c r="A228" i="4" s="1"/>
  <c r="D228" i="4"/>
  <c r="B228" i="4"/>
  <c r="H227" i="4"/>
  <c r="G227" i="4"/>
  <c r="F227" i="4"/>
  <c r="A227" i="4" s="1"/>
  <c r="D227" i="4"/>
  <c r="B227" i="4"/>
  <c r="H226" i="4"/>
  <c r="G226" i="4"/>
  <c r="F226" i="4"/>
  <c r="A226" i="4" s="1"/>
  <c r="D226" i="4"/>
  <c r="B226" i="4"/>
  <c r="H225" i="4"/>
  <c r="G225" i="4"/>
  <c r="F225" i="4"/>
  <c r="A225" i="4" s="1"/>
  <c r="D225" i="4"/>
  <c r="B225" i="4"/>
  <c r="H224" i="4"/>
  <c r="G224" i="4"/>
  <c r="F224" i="4"/>
  <c r="A224" i="4" s="1"/>
  <c r="D224" i="4"/>
  <c r="B224" i="4"/>
  <c r="H223" i="4"/>
  <c r="G223" i="4"/>
  <c r="F223" i="4"/>
  <c r="A223" i="4" s="1"/>
  <c r="D223" i="4"/>
  <c r="B223" i="4"/>
  <c r="H222" i="4"/>
  <c r="G222" i="4"/>
  <c r="F222" i="4"/>
  <c r="A222" i="4" s="1"/>
  <c r="D222" i="4"/>
  <c r="B222" i="4"/>
  <c r="H221" i="4"/>
  <c r="G221" i="4"/>
  <c r="F221" i="4"/>
  <c r="A221" i="4" s="1"/>
  <c r="D221" i="4"/>
  <c r="B221" i="4"/>
  <c r="H220" i="4"/>
  <c r="G220" i="4"/>
  <c r="F220" i="4"/>
  <c r="A220" i="4" s="1"/>
  <c r="D220" i="4"/>
  <c r="B220" i="4"/>
  <c r="H219" i="4"/>
  <c r="G219" i="4"/>
  <c r="F219" i="4"/>
  <c r="A219" i="4" s="1"/>
  <c r="D219" i="4"/>
  <c r="B219" i="4"/>
  <c r="H218" i="4"/>
  <c r="G218" i="4"/>
  <c r="F218" i="4"/>
  <c r="A218" i="4" s="1"/>
  <c r="D218" i="4"/>
  <c r="B218" i="4"/>
  <c r="H217" i="4"/>
  <c r="G217" i="4"/>
  <c r="F217" i="4"/>
  <c r="A217" i="4" s="1"/>
  <c r="D217" i="4"/>
  <c r="B217" i="4"/>
  <c r="H216" i="4"/>
  <c r="G216" i="4"/>
  <c r="F216" i="4"/>
  <c r="A216" i="4" s="1"/>
  <c r="D216" i="4"/>
  <c r="B216" i="4"/>
  <c r="H215" i="4"/>
  <c r="G215" i="4"/>
  <c r="F215" i="4"/>
  <c r="A215" i="4" s="1"/>
  <c r="D215" i="4"/>
  <c r="B215" i="4"/>
  <c r="H214" i="4"/>
  <c r="G214" i="4"/>
  <c r="F214" i="4"/>
  <c r="A214" i="4" s="1"/>
  <c r="D214" i="4"/>
  <c r="B214" i="4"/>
  <c r="H213" i="4"/>
  <c r="G213" i="4"/>
  <c r="F213" i="4"/>
  <c r="A213" i="4" s="1"/>
  <c r="D213" i="4"/>
  <c r="B213" i="4"/>
  <c r="H212" i="4"/>
  <c r="G212" i="4"/>
  <c r="F212" i="4"/>
  <c r="A212" i="4" s="1"/>
  <c r="D212" i="4"/>
  <c r="B212" i="4"/>
  <c r="H211" i="4"/>
  <c r="G211" i="4"/>
  <c r="F211" i="4"/>
  <c r="A211" i="4" s="1"/>
  <c r="D211" i="4"/>
  <c r="B211" i="4"/>
  <c r="H210" i="4"/>
  <c r="G210" i="4"/>
  <c r="F210" i="4"/>
  <c r="A210" i="4" s="1"/>
  <c r="D210" i="4"/>
  <c r="B210" i="4"/>
  <c r="H209" i="4"/>
  <c r="G209" i="4"/>
  <c r="F209" i="4"/>
  <c r="A209" i="4" s="1"/>
  <c r="D209" i="4"/>
  <c r="B209" i="4"/>
  <c r="H208" i="4"/>
  <c r="G208" i="4"/>
  <c r="F208" i="4"/>
  <c r="A208" i="4" s="1"/>
  <c r="D208" i="4"/>
  <c r="B208" i="4"/>
  <c r="H207" i="4"/>
  <c r="G207" i="4"/>
  <c r="F207" i="4"/>
  <c r="A207" i="4" s="1"/>
  <c r="D207" i="4"/>
  <c r="B207" i="4"/>
  <c r="H206" i="4"/>
  <c r="G206" i="4"/>
  <c r="F206" i="4"/>
  <c r="A206" i="4" s="1"/>
  <c r="D206" i="4"/>
  <c r="B206" i="4"/>
  <c r="H205" i="4"/>
  <c r="G205" i="4"/>
  <c r="F205" i="4"/>
  <c r="A205" i="4" s="1"/>
  <c r="D205" i="4"/>
  <c r="B205" i="4"/>
  <c r="H204" i="4"/>
  <c r="G204" i="4"/>
  <c r="F204" i="4"/>
  <c r="A204" i="4" s="1"/>
  <c r="D204" i="4"/>
  <c r="B204" i="4"/>
  <c r="H203" i="4"/>
  <c r="G203" i="4"/>
  <c r="F203" i="4"/>
  <c r="A203" i="4" s="1"/>
  <c r="D203" i="4"/>
  <c r="B203" i="4"/>
  <c r="H202" i="4"/>
  <c r="G202" i="4"/>
  <c r="F202" i="4"/>
  <c r="A202" i="4" s="1"/>
  <c r="D202" i="4"/>
  <c r="B202" i="4"/>
  <c r="H201" i="4"/>
  <c r="G201" i="4"/>
  <c r="F201" i="4"/>
  <c r="A201" i="4" s="1"/>
  <c r="D201" i="4"/>
  <c r="B201" i="4"/>
  <c r="H200" i="4"/>
  <c r="G200" i="4"/>
  <c r="F200" i="4"/>
  <c r="A200" i="4" s="1"/>
  <c r="D200" i="4"/>
  <c r="B200" i="4"/>
  <c r="H199" i="4"/>
  <c r="G199" i="4"/>
  <c r="F199" i="4"/>
  <c r="A199" i="4" s="1"/>
  <c r="D199" i="4"/>
  <c r="B199" i="4"/>
  <c r="H198" i="4"/>
  <c r="G198" i="4"/>
  <c r="F198" i="4"/>
  <c r="A198" i="4" s="1"/>
  <c r="D198" i="4"/>
  <c r="B198" i="4"/>
  <c r="H197" i="4"/>
  <c r="G197" i="4"/>
  <c r="F197" i="4"/>
  <c r="A197" i="4" s="1"/>
  <c r="D197" i="4"/>
  <c r="B197" i="4"/>
  <c r="H196" i="4"/>
  <c r="G196" i="4"/>
  <c r="F196" i="4"/>
  <c r="A196" i="4" s="1"/>
  <c r="D196" i="4"/>
  <c r="B196" i="4"/>
  <c r="H195" i="4"/>
  <c r="G195" i="4"/>
  <c r="F195" i="4"/>
  <c r="A195" i="4" s="1"/>
  <c r="D195" i="4"/>
  <c r="B195" i="4"/>
  <c r="H194" i="4"/>
  <c r="G194" i="4"/>
  <c r="F194" i="4"/>
  <c r="A194" i="4" s="1"/>
  <c r="D194" i="4"/>
  <c r="B194" i="4"/>
  <c r="H193" i="4"/>
  <c r="G193" i="4"/>
  <c r="F193" i="4"/>
  <c r="A193" i="4" s="1"/>
  <c r="D193" i="4"/>
  <c r="B193" i="4"/>
  <c r="H192" i="4"/>
  <c r="G192" i="4"/>
  <c r="F192" i="4"/>
  <c r="A192" i="4" s="1"/>
  <c r="D192" i="4"/>
  <c r="B192" i="4"/>
  <c r="H191" i="4"/>
  <c r="G191" i="4"/>
  <c r="F191" i="4"/>
  <c r="A191" i="4" s="1"/>
  <c r="D191" i="4"/>
  <c r="B191" i="4"/>
  <c r="H190" i="4"/>
  <c r="G190" i="4"/>
  <c r="F190" i="4"/>
  <c r="A190" i="4" s="1"/>
  <c r="D190" i="4"/>
  <c r="B190" i="4"/>
  <c r="H189" i="4"/>
  <c r="G189" i="4"/>
  <c r="F189" i="4"/>
  <c r="A189" i="4" s="1"/>
  <c r="D189" i="4"/>
  <c r="B189" i="4"/>
  <c r="H188" i="4"/>
  <c r="G188" i="4"/>
  <c r="F188" i="4"/>
  <c r="A188" i="4" s="1"/>
  <c r="D188" i="4"/>
  <c r="B188" i="4"/>
  <c r="H187" i="4"/>
  <c r="G187" i="4"/>
  <c r="F187" i="4"/>
  <c r="A187" i="4" s="1"/>
  <c r="D187" i="4"/>
  <c r="B187" i="4"/>
  <c r="H186" i="4"/>
  <c r="G186" i="4"/>
  <c r="F186" i="4"/>
  <c r="A186" i="4" s="1"/>
  <c r="D186" i="4"/>
  <c r="B186" i="4"/>
  <c r="H185" i="4"/>
  <c r="G185" i="4"/>
  <c r="F185" i="4"/>
  <c r="A185" i="4" s="1"/>
  <c r="D185" i="4"/>
  <c r="B185" i="4"/>
  <c r="H184" i="4"/>
  <c r="G184" i="4"/>
  <c r="F184" i="4"/>
  <c r="A184" i="4" s="1"/>
  <c r="D184" i="4"/>
  <c r="B184" i="4"/>
  <c r="H183" i="4"/>
  <c r="G183" i="4"/>
  <c r="F183" i="4"/>
  <c r="A183" i="4" s="1"/>
  <c r="D183" i="4"/>
  <c r="B183" i="4"/>
  <c r="H182" i="4"/>
  <c r="G182" i="4"/>
  <c r="F182" i="4"/>
  <c r="A182" i="4" s="1"/>
  <c r="D182" i="4"/>
  <c r="B182" i="4"/>
  <c r="H181" i="4"/>
  <c r="G181" i="4"/>
  <c r="F181" i="4"/>
  <c r="A181" i="4" s="1"/>
  <c r="D181" i="4"/>
  <c r="B181" i="4"/>
  <c r="H180" i="4"/>
  <c r="G180" i="4"/>
  <c r="F180" i="4"/>
  <c r="A180" i="4" s="1"/>
  <c r="D180" i="4"/>
  <c r="B180" i="4"/>
  <c r="H179" i="4"/>
  <c r="G179" i="4"/>
  <c r="F179" i="4"/>
  <c r="A179" i="4" s="1"/>
  <c r="D179" i="4"/>
  <c r="B179" i="4"/>
  <c r="H178" i="4"/>
  <c r="G178" i="4"/>
  <c r="F178" i="4"/>
  <c r="A178" i="4" s="1"/>
  <c r="D178" i="4"/>
  <c r="B178" i="4"/>
  <c r="H177" i="4"/>
  <c r="G177" i="4"/>
  <c r="F177" i="4"/>
  <c r="A177" i="4" s="1"/>
  <c r="D177" i="4"/>
  <c r="B177" i="4"/>
  <c r="H176" i="4"/>
  <c r="G176" i="4"/>
  <c r="F176" i="4"/>
  <c r="A176" i="4" s="1"/>
  <c r="D176" i="4"/>
  <c r="B176" i="4"/>
  <c r="H175" i="4"/>
  <c r="G175" i="4"/>
  <c r="F175" i="4"/>
  <c r="A175" i="4" s="1"/>
  <c r="D175" i="4"/>
  <c r="B175" i="4"/>
  <c r="H174" i="4"/>
  <c r="G174" i="4"/>
  <c r="F174" i="4"/>
  <c r="A174" i="4" s="1"/>
  <c r="D174" i="4"/>
  <c r="B174" i="4"/>
  <c r="H173" i="4"/>
  <c r="G173" i="4"/>
  <c r="F173" i="4"/>
  <c r="A173" i="4" s="1"/>
  <c r="D173" i="4"/>
  <c r="B173" i="4"/>
  <c r="H172" i="4"/>
  <c r="G172" i="4"/>
  <c r="F172" i="4"/>
  <c r="A172" i="4" s="1"/>
  <c r="D172" i="4"/>
  <c r="B172" i="4"/>
  <c r="H171" i="4"/>
  <c r="G171" i="4"/>
  <c r="F171" i="4"/>
  <c r="A171" i="4" s="1"/>
  <c r="D171" i="4"/>
  <c r="B171" i="4"/>
  <c r="H170" i="4"/>
  <c r="G170" i="4"/>
  <c r="F170" i="4"/>
  <c r="A170" i="4" s="1"/>
  <c r="D170" i="4"/>
  <c r="B170" i="4"/>
  <c r="H169" i="4"/>
  <c r="G169" i="4"/>
  <c r="F169" i="4"/>
  <c r="A169" i="4" s="1"/>
  <c r="D169" i="4"/>
  <c r="B169" i="4"/>
  <c r="H168" i="4"/>
  <c r="G168" i="4"/>
  <c r="F168" i="4"/>
  <c r="A168" i="4" s="1"/>
  <c r="D168" i="4"/>
  <c r="B168" i="4"/>
  <c r="H167" i="4"/>
  <c r="G167" i="4"/>
  <c r="F167" i="4"/>
  <c r="A167" i="4" s="1"/>
  <c r="D167" i="4"/>
  <c r="B167" i="4"/>
  <c r="H166" i="4"/>
  <c r="G166" i="4"/>
  <c r="F166" i="4"/>
  <c r="A166" i="4" s="1"/>
  <c r="D166" i="4"/>
  <c r="B166" i="4"/>
  <c r="H165" i="4"/>
  <c r="G165" i="4"/>
  <c r="F165" i="4"/>
  <c r="A165" i="4" s="1"/>
  <c r="D165" i="4"/>
  <c r="B165" i="4"/>
  <c r="H164" i="4"/>
  <c r="G164" i="4"/>
  <c r="F164" i="4"/>
  <c r="A164" i="4" s="1"/>
  <c r="D164" i="4"/>
  <c r="B164" i="4"/>
  <c r="H163" i="4"/>
  <c r="G163" i="4"/>
  <c r="F163" i="4"/>
  <c r="A163" i="4" s="1"/>
  <c r="D163" i="4"/>
  <c r="B163" i="4"/>
  <c r="H162" i="4"/>
  <c r="G162" i="4"/>
  <c r="F162" i="4"/>
  <c r="A162" i="4" s="1"/>
  <c r="D162" i="4"/>
  <c r="B162" i="4"/>
  <c r="H161" i="4"/>
  <c r="G161" i="4"/>
  <c r="F161" i="4"/>
  <c r="A161" i="4" s="1"/>
  <c r="D161" i="4"/>
  <c r="B161" i="4"/>
  <c r="H160" i="4"/>
  <c r="G160" i="4"/>
  <c r="F160" i="4"/>
  <c r="A160" i="4" s="1"/>
  <c r="D160" i="4"/>
  <c r="B160" i="4"/>
  <c r="H159" i="4"/>
  <c r="G159" i="4"/>
  <c r="F159" i="4"/>
  <c r="A159" i="4" s="1"/>
  <c r="D159" i="4"/>
  <c r="B159" i="4"/>
  <c r="H158" i="4"/>
  <c r="G158" i="4"/>
  <c r="F158" i="4"/>
  <c r="A158" i="4" s="1"/>
  <c r="D158" i="4"/>
  <c r="B158" i="4"/>
  <c r="H157" i="4"/>
  <c r="G157" i="4"/>
  <c r="F157" i="4"/>
  <c r="A157" i="4" s="1"/>
  <c r="D157" i="4"/>
  <c r="B157" i="4"/>
  <c r="H156" i="4"/>
  <c r="G156" i="4"/>
  <c r="F156" i="4"/>
  <c r="A156" i="4" s="1"/>
  <c r="D156" i="4"/>
  <c r="B156" i="4"/>
  <c r="H155" i="4"/>
  <c r="G155" i="4"/>
  <c r="F155" i="4"/>
  <c r="A155" i="4" s="1"/>
  <c r="D155" i="4"/>
  <c r="B155" i="4"/>
  <c r="P358" i="4"/>
  <c r="P357" i="4"/>
  <c r="P354" i="4"/>
  <c r="P353" i="4"/>
  <c r="P352" i="4"/>
  <c r="P351" i="4"/>
  <c r="P350" i="4"/>
  <c r="P349" i="4"/>
  <c r="P348" i="4"/>
  <c r="P346" i="4"/>
  <c r="P345" i="4"/>
  <c r="P344" i="4"/>
  <c r="P343" i="4"/>
  <c r="P340" i="4"/>
  <c r="P339" i="4"/>
  <c r="P335" i="4"/>
  <c r="P334" i="4"/>
  <c r="P333" i="4"/>
  <c r="P332" i="4"/>
  <c r="P331" i="4"/>
  <c r="P330" i="4"/>
  <c r="P329" i="4"/>
  <c r="P328" i="4"/>
  <c r="P327" i="4"/>
  <c r="P325" i="4"/>
  <c r="P323" i="4"/>
  <c r="P321" i="4"/>
  <c r="P320" i="4"/>
  <c r="P318" i="4"/>
  <c r="P316" i="4"/>
  <c r="P315" i="4"/>
  <c r="P312" i="4"/>
  <c r="P311" i="4"/>
  <c r="P309" i="4"/>
  <c r="P307" i="4"/>
  <c r="P305" i="4"/>
  <c r="P304" i="4"/>
  <c r="P303" i="4"/>
  <c r="P300" i="4"/>
  <c r="P298" i="4"/>
  <c r="P294" i="4"/>
  <c r="P293" i="4"/>
  <c r="P292" i="4"/>
  <c r="P291" i="4"/>
  <c r="P290" i="4"/>
  <c r="P289" i="4"/>
  <c r="P288" i="4"/>
  <c r="P287" i="4"/>
  <c r="P286" i="4"/>
  <c r="P285" i="4"/>
  <c r="P284" i="4"/>
  <c r="P283" i="4"/>
  <c r="P282" i="4"/>
  <c r="P281" i="4"/>
  <c r="P280" i="4"/>
  <c r="P279" i="4"/>
  <c r="P278" i="4"/>
  <c r="P277" i="4"/>
  <c r="P276" i="4"/>
  <c r="P275" i="4"/>
  <c r="P274" i="4"/>
  <c r="P273" i="4"/>
  <c r="P272" i="4"/>
  <c r="P271" i="4"/>
  <c r="P270" i="4"/>
  <c r="P268" i="4"/>
  <c r="P266" i="4"/>
  <c r="P265" i="4"/>
  <c r="P264" i="4"/>
  <c r="P263" i="4"/>
  <c r="P261" i="4"/>
  <c r="P259" i="4"/>
  <c r="P257" i="4"/>
  <c r="P256" i="4"/>
  <c r="P255" i="4"/>
  <c r="P253" i="4"/>
  <c r="P251" i="4"/>
  <c r="P249" i="4"/>
  <c r="P248" i="4"/>
  <c r="P245" i="4"/>
  <c r="P244" i="4"/>
  <c r="P242" i="4"/>
  <c r="P240" i="4"/>
  <c r="P239" i="4"/>
  <c r="P238" i="4"/>
  <c r="P237" i="4"/>
  <c r="P236" i="4"/>
  <c r="P235" i="4"/>
  <c r="P234" i="4"/>
  <c r="P233" i="4"/>
  <c r="P232" i="4"/>
  <c r="P231" i="4"/>
  <c r="P230" i="4"/>
  <c r="P229" i="4"/>
  <c r="P227" i="4"/>
  <c r="P226" i="4"/>
  <c r="P225" i="4"/>
  <c r="P223" i="4"/>
  <c r="P222" i="4"/>
  <c r="P221" i="4"/>
  <c r="P219" i="4"/>
  <c r="P218" i="4"/>
  <c r="P216" i="4"/>
  <c r="P215" i="4"/>
  <c r="P214" i="4"/>
  <c r="P212" i="4"/>
  <c r="P210" i="4"/>
  <c r="P207" i="4"/>
  <c r="P205" i="4"/>
  <c r="P204" i="4"/>
  <c r="P200" i="4"/>
  <c r="P199" i="4"/>
  <c r="P198" i="4"/>
  <c r="P197" i="4"/>
  <c r="P196" i="4"/>
  <c r="P195" i="4"/>
  <c r="P194" i="4"/>
  <c r="P193" i="4"/>
  <c r="P192" i="4"/>
  <c r="P191" i="4"/>
  <c r="P190" i="4"/>
  <c r="P189" i="4"/>
  <c r="P188" i="4"/>
  <c r="P187" i="4"/>
  <c r="P186" i="4"/>
  <c r="P185" i="4"/>
  <c r="P184" i="4"/>
  <c r="P183" i="4"/>
  <c r="P182" i="4"/>
  <c r="P180" i="4"/>
  <c r="P220" i="4" l="1"/>
  <c r="O220" i="17"/>
  <c r="O220" i="4" s="1"/>
  <c r="BN220" i="4" s="1"/>
  <c r="P364" i="4"/>
  <c r="O364" i="17"/>
  <c r="O364" i="4" s="1"/>
  <c r="BN364" i="4" s="1"/>
  <c r="O388" i="17"/>
  <c r="O388" i="4" s="1"/>
  <c r="BN388" i="4" s="1"/>
  <c r="P388" i="4"/>
  <c r="P412" i="4"/>
  <c r="O412" i="17"/>
  <c r="O412" i="4" s="1"/>
  <c r="BN412" i="4" s="1"/>
  <c r="P269" i="4"/>
  <c r="O269" i="17"/>
  <c r="O269" i="4" s="1"/>
  <c r="BN269" i="4" s="1"/>
  <c r="P317" i="4"/>
  <c r="O317" i="17"/>
  <c r="O317" i="4" s="1"/>
  <c r="BN317" i="4" s="1"/>
  <c r="P341" i="4"/>
  <c r="O341" i="17"/>
  <c r="O341" i="4" s="1"/>
  <c r="BN341" i="4" s="1"/>
  <c r="P365" i="4"/>
  <c r="O365" i="17"/>
  <c r="P389" i="4"/>
  <c r="O389" i="17"/>
  <c r="O389" i="4" s="1"/>
  <c r="BN389" i="4" s="1"/>
  <c r="P413" i="4"/>
  <c r="O413" i="17"/>
  <c r="O413" i="4" s="1"/>
  <c r="BN413" i="4" s="1"/>
  <c r="P414" i="4"/>
  <c r="O414" i="17"/>
  <c r="O414" i="4" s="1"/>
  <c r="BN414" i="4" s="1"/>
  <c r="O295" i="17"/>
  <c r="O295" i="4" s="1"/>
  <c r="BN295" i="4" s="1"/>
  <c r="P295" i="4"/>
  <c r="P393" i="4"/>
  <c r="O393" i="17"/>
  <c r="O393" i="4" s="1"/>
  <c r="BN393" i="4" s="1"/>
  <c r="P179" i="4"/>
  <c r="O179" i="17"/>
  <c r="O179" i="4" s="1"/>
  <c r="BN179" i="4" s="1"/>
  <c r="P203" i="4"/>
  <c r="O203" i="17"/>
  <c r="O203" i="4" s="1"/>
  <c r="BN203" i="4" s="1"/>
  <c r="O299" i="17"/>
  <c r="O299" i="4" s="1"/>
  <c r="BN299" i="4" s="1"/>
  <c r="P299" i="4"/>
  <c r="P347" i="4"/>
  <c r="O347" i="17"/>
  <c r="O347" i="4" s="1"/>
  <c r="BN347" i="4" s="1"/>
  <c r="P371" i="4"/>
  <c r="O371" i="17"/>
  <c r="O371" i="4" s="1"/>
  <c r="BN371" i="4" s="1"/>
  <c r="P395" i="4"/>
  <c r="O395" i="17"/>
  <c r="O395" i="4" s="1"/>
  <c r="BN395" i="4" s="1"/>
  <c r="P419" i="4"/>
  <c r="O419" i="17"/>
  <c r="O419" i="4" s="1"/>
  <c r="BN419" i="4" s="1"/>
  <c r="P415" i="4"/>
  <c r="O415" i="17"/>
  <c r="O415" i="4" s="1"/>
  <c r="BN415" i="4" s="1"/>
  <c r="P224" i="4"/>
  <c r="O224" i="17"/>
  <c r="O224" i="4" s="1"/>
  <c r="BN224" i="4" s="1"/>
  <c r="P418" i="4"/>
  <c r="O418" i="17"/>
  <c r="O418" i="4" s="1"/>
  <c r="BN418" i="4" s="1"/>
  <c r="P228" i="4"/>
  <c r="O228" i="17"/>
  <c r="O228" i="4" s="1"/>
  <c r="BN228" i="4" s="1"/>
  <c r="P252" i="4"/>
  <c r="O252" i="17"/>
  <c r="O252" i="4" s="1"/>
  <c r="BN252" i="4" s="1"/>
  <c r="P324" i="4"/>
  <c r="O324" i="17"/>
  <c r="O324" i="4" s="1"/>
  <c r="BN324" i="4" s="1"/>
  <c r="P372" i="4"/>
  <c r="O372" i="17"/>
  <c r="O372" i="4" s="1"/>
  <c r="BN372" i="4" s="1"/>
  <c r="P396" i="4"/>
  <c r="O396" i="17"/>
  <c r="P420" i="4"/>
  <c r="O420" i="17"/>
  <c r="O420" i="4" s="1"/>
  <c r="BN420" i="4" s="1"/>
  <c r="P373" i="4"/>
  <c r="O373" i="17"/>
  <c r="O373" i="4" s="1"/>
  <c r="BN373" i="4" s="1"/>
  <c r="P397" i="4"/>
  <c r="O397" i="17"/>
  <c r="O397" i="4" s="1"/>
  <c r="BN397" i="4" s="1"/>
  <c r="P421" i="4"/>
  <c r="O421" i="17"/>
  <c r="O421" i="4" s="1"/>
  <c r="BN421" i="4" s="1"/>
  <c r="P322" i="4"/>
  <c r="O322" i="17"/>
  <c r="O322" i="4" s="1"/>
  <c r="BN322" i="4" s="1"/>
  <c r="P206" i="4"/>
  <c r="O206" i="17"/>
  <c r="O206" i="4" s="1"/>
  <c r="BN206" i="4" s="1"/>
  <c r="P254" i="4"/>
  <c r="O254" i="17"/>
  <c r="O254" i="4" s="1"/>
  <c r="BN254" i="4" s="1"/>
  <c r="P302" i="4"/>
  <c r="O302" i="17"/>
  <c r="O302" i="4" s="1"/>
  <c r="BN302" i="4" s="1"/>
  <c r="P326" i="4"/>
  <c r="O326" i="17"/>
  <c r="O326" i="4" s="1"/>
  <c r="BN326" i="4" s="1"/>
  <c r="P374" i="4"/>
  <c r="O374" i="17"/>
  <c r="O374" i="4" s="1"/>
  <c r="BN374" i="4" s="1"/>
  <c r="P398" i="4"/>
  <c r="O398" i="17"/>
  <c r="O398" i="4" s="1"/>
  <c r="BN398" i="4" s="1"/>
  <c r="P422" i="4"/>
  <c r="O422" i="17"/>
  <c r="O422" i="4" s="1"/>
  <c r="BN422" i="4" s="1"/>
  <c r="P297" i="4"/>
  <c r="O297" i="17"/>
  <c r="O297" i="4" s="1"/>
  <c r="BN297" i="4" s="1"/>
  <c r="O181" i="17"/>
  <c r="O181" i="4" s="1"/>
  <c r="BN181" i="4" s="1"/>
  <c r="P181" i="4"/>
  <c r="P375" i="4"/>
  <c r="O375" i="17"/>
  <c r="O375" i="4" s="1"/>
  <c r="BN375" i="4" s="1"/>
  <c r="P399" i="4"/>
  <c r="O399" i="17"/>
  <c r="O399" i="4" s="1"/>
  <c r="BN399" i="4" s="1"/>
  <c r="P423" i="4"/>
  <c r="O423" i="17"/>
  <c r="O423" i="4" s="1"/>
  <c r="BN423" i="4" s="1"/>
  <c r="P201" i="4"/>
  <c r="O201" i="17"/>
  <c r="O201" i="4" s="1"/>
  <c r="BN201" i="4" s="1"/>
  <c r="O208" i="17"/>
  <c r="O208" i="4" s="1"/>
  <c r="BN208" i="4" s="1"/>
  <c r="P208" i="4"/>
  <c r="P376" i="4"/>
  <c r="O376" i="17"/>
  <c r="O376" i="4" s="1"/>
  <c r="BN376" i="4" s="1"/>
  <c r="P400" i="4"/>
  <c r="O400" i="17"/>
  <c r="O400" i="4" s="1"/>
  <c r="BN400" i="4" s="1"/>
  <c r="P424" i="4"/>
  <c r="O424" i="17"/>
  <c r="O424" i="4" s="1"/>
  <c r="BN424" i="4" s="1"/>
  <c r="P394" i="4"/>
  <c r="O394" i="17"/>
  <c r="O394" i="4" s="1"/>
  <c r="BN394" i="4" s="1"/>
  <c r="O209" i="17"/>
  <c r="O209" i="4" s="1"/>
  <c r="BN209" i="4" s="1"/>
  <c r="P209" i="4"/>
  <c r="P377" i="4"/>
  <c r="O377" i="17"/>
  <c r="O377" i="4" s="1"/>
  <c r="BN377" i="4" s="1"/>
  <c r="P401" i="4"/>
  <c r="O401" i="17"/>
  <c r="O401" i="4" s="1"/>
  <c r="BN401" i="4" s="1"/>
  <c r="P425" i="4"/>
  <c r="O425" i="17"/>
  <c r="O425" i="4" s="1"/>
  <c r="BN425" i="4" s="1"/>
  <c r="P202" i="4"/>
  <c r="O202" i="17"/>
  <c r="O202" i="4" s="1"/>
  <c r="BN202" i="4" s="1"/>
  <c r="P250" i="4"/>
  <c r="O250" i="17"/>
  <c r="O250" i="4" s="1"/>
  <c r="BN250" i="4" s="1"/>
  <c r="P301" i="4"/>
  <c r="O301" i="17"/>
  <c r="O301" i="4" s="1"/>
  <c r="BN301" i="4" s="1"/>
  <c r="P378" i="4"/>
  <c r="O378" i="17"/>
  <c r="O378" i="4" s="1"/>
  <c r="BN378" i="4" s="1"/>
  <c r="P402" i="4"/>
  <c r="O402" i="17"/>
  <c r="O402" i="4" s="1"/>
  <c r="BN402" i="4" s="1"/>
  <c r="P426" i="4"/>
  <c r="O426" i="17"/>
  <c r="O426" i="4" s="1"/>
  <c r="BN426" i="4" s="1"/>
  <c r="P246" i="4"/>
  <c r="O246" i="17"/>
  <c r="O246" i="4" s="1"/>
  <c r="BN246" i="4" s="1"/>
  <c r="P370" i="4"/>
  <c r="O370" i="17"/>
  <c r="O370" i="4" s="1"/>
  <c r="BN370" i="4" s="1"/>
  <c r="P258" i="4"/>
  <c r="O258" i="17"/>
  <c r="O258" i="4" s="1"/>
  <c r="BN258" i="4" s="1"/>
  <c r="P306" i="4"/>
  <c r="O306" i="17"/>
  <c r="O306" i="4" s="1"/>
  <c r="BN306" i="4" s="1"/>
  <c r="P211" i="4"/>
  <c r="O211" i="17"/>
  <c r="O211" i="4" s="1"/>
  <c r="BN211" i="4" s="1"/>
  <c r="P355" i="4"/>
  <c r="O355" i="17"/>
  <c r="O355" i="4" s="1"/>
  <c r="BN355" i="4" s="1"/>
  <c r="P379" i="4"/>
  <c r="O379" i="17"/>
  <c r="O379" i="4" s="1"/>
  <c r="BN379" i="4" s="1"/>
  <c r="P403" i="4"/>
  <c r="O403" i="17"/>
  <c r="O403" i="4" s="1"/>
  <c r="BN403" i="4" s="1"/>
  <c r="P427" i="4"/>
  <c r="O427" i="17"/>
  <c r="O427" i="4" s="1"/>
  <c r="BN427" i="4" s="1"/>
  <c r="P260" i="4"/>
  <c r="O260" i="17"/>
  <c r="O260" i="4" s="1"/>
  <c r="BN260" i="4" s="1"/>
  <c r="P308" i="4"/>
  <c r="O308" i="17"/>
  <c r="O308" i="4" s="1"/>
  <c r="BN308" i="4" s="1"/>
  <c r="P356" i="4"/>
  <c r="O356" i="17"/>
  <c r="O356" i="4" s="1"/>
  <c r="BN356" i="4" s="1"/>
  <c r="P380" i="4"/>
  <c r="O380" i="17"/>
  <c r="O380" i="4" s="1"/>
  <c r="BN380" i="4" s="1"/>
  <c r="P404" i="4"/>
  <c r="O404" i="17"/>
  <c r="O404" i="4" s="1"/>
  <c r="BN404" i="4" s="1"/>
  <c r="P428" i="4"/>
  <c r="O428" i="17"/>
  <c r="O428" i="4" s="1"/>
  <c r="BN428" i="4" s="1"/>
  <c r="P366" i="4"/>
  <c r="O366" i="17"/>
  <c r="O366" i="4" s="1"/>
  <c r="BN366" i="4" s="1"/>
  <c r="P319" i="4"/>
  <c r="O319" i="17"/>
  <c r="O319" i="4" s="1"/>
  <c r="BN319" i="4" s="1"/>
  <c r="P392" i="4"/>
  <c r="O392" i="17"/>
  <c r="O392" i="4" s="1"/>
  <c r="BN392" i="4" s="1"/>
  <c r="P381" i="4"/>
  <c r="O381" i="17"/>
  <c r="O381" i="4" s="1"/>
  <c r="BN381" i="4" s="1"/>
  <c r="P405" i="4"/>
  <c r="O405" i="17"/>
  <c r="O405" i="4" s="1"/>
  <c r="BN405" i="4" s="1"/>
  <c r="P429" i="4"/>
  <c r="O429" i="17"/>
  <c r="O429" i="4" s="1"/>
  <c r="BN429" i="4" s="1"/>
  <c r="P296" i="4"/>
  <c r="O296" i="17"/>
  <c r="O296" i="4" s="1"/>
  <c r="BN296" i="4" s="1"/>
  <c r="O213" i="17"/>
  <c r="O213" i="4" s="1"/>
  <c r="BN213" i="4" s="1"/>
  <c r="P213" i="4"/>
  <c r="P310" i="4"/>
  <c r="O310" i="17"/>
  <c r="O310" i="4" s="1"/>
  <c r="BN310" i="4" s="1"/>
  <c r="P382" i="4"/>
  <c r="O382" i="17"/>
  <c r="O382" i="4" s="1"/>
  <c r="BN382" i="4" s="1"/>
  <c r="P406" i="4"/>
  <c r="O406" i="17"/>
  <c r="O406" i="4" s="1"/>
  <c r="BN406" i="4" s="1"/>
  <c r="P430" i="4"/>
  <c r="O430" i="17"/>
  <c r="O430" i="4" s="1"/>
  <c r="BN430" i="4" s="1"/>
  <c r="P391" i="4"/>
  <c r="O391" i="17"/>
  <c r="O391" i="4" s="1"/>
  <c r="BN391" i="4" s="1"/>
  <c r="P416" i="4"/>
  <c r="O416" i="17"/>
  <c r="O416" i="4" s="1"/>
  <c r="BN416" i="4" s="1"/>
  <c r="P417" i="4"/>
  <c r="O417" i="17"/>
  <c r="O417" i="4" s="1"/>
  <c r="BN417" i="4" s="1"/>
  <c r="O359" i="17"/>
  <c r="O359" i="4" s="1"/>
  <c r="BN359" i="4" s="1"/>
  <c r="P359" i="4"/>
  <c r="P383" i="4"/>
  <c r="O383" i="17"/>
  <c r="O383" i="4" s="1"/>
  <c r="BN383" i="4" s="1"/>
  <c r="P407" i="4"/>
  <c r="O407" i="17"/>
  <c r="O407" i="4" s="1"/>
  <c r="BN407" i="4" s="1"/>
  <c r="P431" i="4"/>
  <c r="O431" i="17"/>
  <c r="O431" i="4" s="1"/>
  <c r="BN431" i="4" s="1"/>
  <c r="P342" i="4"/>
  <c r="O342" i="17"/>
  <c r="O342" i="4" s="1"/>
  <c r="BN342" i="4" s="1"/>
  <c r="P368" i="4"/>
  <c r="O368" i="17"/>
  <c r="O368" i="4" s="1"/>
  <c r="BN368" i="4" s="1"/>
  <c r="P369" i="4"/>
  <c r="O369" i="17"/>
  <c r="O369" i="4" s="1"/>
  <c r="BN369" i="4" s="1"/>
  <c r="P262" i="4"/>
  <c r="O262" i="17"/>
  <c r="O262" i="4" s="1"/>
  <c r="BN262" i="4" s="1"/>
  <c r="P336" i="4"/>
  <c r="O336" i="17"/>
  <c r="O336" i="4" s="1"/>
  <c r="BN336" i="4" s="1"/>
  <c r="P360" i="4"/>
  <c r="O360" i="17"/>
  <c r="O360" i="4" s="1"/>
  <c r="BN360" i="4" s="1"/>
  <c r="P384" i="4"/>
  <c r="O384" i="17"/>
  <c r="O384" i="4" s="1"/>
  <c r="BN384" i="4" s="1"/>
  <c r="P408" i="4"/>
  <c r="O408" i="17"/>
  <c r="O408" i="4" s="1"/>
  <c r="BN408" i="4" s="1"/>
  <c r="P432" i="4"/>
  <c r="O432" i="17"/>
  <c r="O432" i="4" s="1"/>
  <c r="BN432" i="4" s="1"/>
  <c r="P247" i="4"/>
  <c r="O247" i="17"/>
  <c r="O247" i="4" s="1"/>
  <c r="BN247" i="4" s="1"/>
  <c r="P217" i="4"/>
  <c r="O217" i="17"/>
  <c r="O217" i="4" s="1"/>
  <c r="BN217" i="4" s="1"/>
  <c r="P241" i="4"/>
  <c r="O241" i="17"/>
  <c r="O241" i="4" s="1"/>
  <c r="BN241" i="4" s="1"/>
  <c r="P313" i="4"/>
  <c r="O313" i="17"/>
  <c r="O313" i="4" s="1"/>
  <c r="BN313" i="4" s="1"/>
  <c r="P337" i="4"/>
  <c r="O337" i="17"/>
  <c r="O337" i="4" s="1"/>
  <c r="BN337" i="4" s="1"/>
  <c r="P361" i="4"/>
  <c r="O361" i="17"/>
  <c r="O361" i="4" s="1"/>
  <c r="BN361" i="4" s="1"/>
  <c r="P385" i="4"/>
  <c r="O385" i="17"/>
  <c r="O385" i="4" s="1"/>
  <c r="BN385" i="4" s="1"/>
  <c r="O409" i="17"/>
  <c r="O409" i="4" s="1"/>
  <c r="BN409" i="4" s="1"/>
  <c r="P409" i="4"/>
  <c r="P433" i="4"/>
  <c r="O433" i="17"/>
  <c r="O433" i="4" s="1"/>
  <c r="BN433" i="4" s="1"/>
  <c r="P367" i="4"/>
  <c r="O367" i="17"/>
  <c r="O367" i="4" s="1"/>
  <c r="BN367" i="4" s="1"/>
  <c r="P314" i="4"/>
  <c r="O314" i="17"/>
  <c r="O314" i="4" s="1"/>
  <c r="BN314" i="4" s="1"/>
  <c r="P338" i="4"/>
  <c r="O338" i="17"/>
  <c r="O338" i="4" s="1"/>
  <c r="BN338" i="4" s="1"/>
  <c r="P362" i="4"/>
  <c r="O362" i="17"/>
  <c r="O362" i="4" s="1"/>
  <c r="BN362" i="4" s="1"/>
  <c r="P386" i="4"/>
  <c r="O386" i="17"/>
  <c r="O386" i="4" s="1"/>
  <c r="BN386" i="4" s="1"/>
  <c r="P410" i="4"/>
  <c r="O410" i="17"/>
  <c r="O410" i="4" s="1"/>
  <c r="BN410" i="4" s="1"/>
  <c r="P434" i="4"/>
  <c r="O434" i="17"/>
  <c r="O434" i="4" s="1"/>
  <c r="BN434" i="4" s="1"/>
  <c r="P390" i="4"/>
  <c r="O390" i="17"/>
  <c r="O390" i="4" s="1"/>
  <c r="BN390" i="4" s="1"/>
  <c r="P243" i="4"/>
  <c r="O243" i="17"/>
  <c r="O243" i="4" s="1"/>
  <c r="BN243" i="4" s="1"/>
  <c r="P267" i="4"/>
  <c r="O267" i="17"/>
  <c r="O267" i="4" s="1"/>
  <c r="BN267" i="4" s="1"/>
  <c r="O363" i="17"/>
  <c r="O363" i="4" s="1"/>
  <c r="BN363" i="4" s="1"/>
  <c r="P363" i="4"/>
  <c r="P387" i="4"/>
  <c r="O387" i="17"/>
  <c r="O387" i="4" s="1"/>
  <c r="BN387" i="4" s="1"/>
  <c r="P411" i="4"/>
  <c r="O411" i="17"/>
  <c r="O411" i="4" s="1"/>
  <c r="BN411" i="4" s="1"/>
  <c r="P435" i="4"/>
  <c r="O435" i="17"/>
  <c r="O435" i="4" s="1"/>
  <c r="BN435" i="4" s="1"/>
  <c r="D501" i="17"/>
  <c r="A501" i="4"/>
  <c r="F501" i="17"/>
  <c r="A501" i="17" s="1"/>
  <c r="G501" i="17"/>
  <c r="N435" i="11"/>
  <c r="N434" i="11" s="1"/>
  <c r="N433" i="11" s="1"/>
  <c r="N432" i="11" s="1"/>
  <c r="N431" i="11" s="1"/>
  <c r="N430" i="11" s="1"/>
  <c r="N429" i="11" s="1"/>
  <c r="N428" i="11" s="1"/>
  <c r="N427" i="11" s="1"/>
  <c r="N426" i="11" s="1"/>
  <c r="N425" i="11" s="1"/>
  <c r="N424" i="11" s="1"/>
  <c r="N423" i="11" s="1"/>
  <c r="N422" i="11" s="1"/>
  <c r="N421" i="11" s="1"/>
  <c r="N420" i="11" s="1"/>
  <c r="N419" i="11" s="1"/>
  <c r="N418" i="11" s="1"/>
  <c r="N417" i="11" s="1"/>
  <c r="N416" i="11" s="1"/>
  <c r="N415" i="11" s="1"/>
  <c r="N414" i="11" s="1"/>
  <c r="N413" i="11" s="1"/>
  <c r="N412" i="11" s="1"/>
  <c r="N411" i="11" s="1"/>
  <c r="N410" i="11" s="1"/>
  <c r="N409" i="11" s="1"/>
  <c r="N408" i="11" s="1"/>
  <c r="N407" i="11" s="1"/>
  <c r="N406" i="11" s="1"/>
  <c r="N405" i="11" s="1"/>
  <c r="N404" i="11" s="1"/>
  <c r="N403" i="11" s="1"/>
  <c r="N402" i="11" s="1"/>
  <c r="N401" i="11" s="1"/>
  <c r="N400" i="11" s="1"/>
  <c r="N399" i="11" s="1"/>
  <c r="N398" i="11" s="1"/>
  <c r="N397" i="11" s="1"/>
  <c r="N396" i="11" s="1"/>
  <c r="N395" i="11" s="1"/>
  <c r="N394" i="11" s="1"/>
  <c r="N393" i="11" s="1"/>
  <c r="N392" i="11" s="1"/>
  <c r="N391" i="11" s="1"/>
  <c r="N390" i="11" s="1"/>
  <c r="N389" i="11" s="1"/>
  <c r="N388" i="11" s="1"/>
  <c r="N387" i="11" s="1"/>
  <c r="N386" i="11" s="1"/>
  <c r="N385" i="11" s="1"/>
  <c r="N384" i="11" s="1"/>
  <c r="N383" i="11" s="1"/>
  <c r="N382" i="11" s="1"/>
  <c r="N381" i="11" s="1"/>
  <c r="N380" i="11" s="1"/>
  <c r="N379" i="11" s="1"/>
  <c r="N378" i="11" s="1"/>
  <c r="N377" i="11" s="1"/>
  <c r="N376" i="11" s="1"/>
  <c r="N375" i="11" s="1"/>
  <c r="N374" i="11" s="1"/>
  <c r="N373" i="11" s="1"/>
  <c r="N372" i="11" s="1"/>
  <c r="N371" i="11" s="1"/>
  <c r="N370" i="11" s="1"/>
  <c r="N369" i="11" s="1"/>
  <c r="N368" i="11" s="1"/>
  <c r="N367" i="11" s="1"/>
  <c r="N366" i="11" s="1"/>
  <c r="N365" i="11" s="1"/>
  <c r="N364" i="11" s="1"/>
  <c r="N363" i="11" s="1"/>
  <c r="N362" i="11" s="1"/>
  <c r="N361" i="11" s="1"/>
  <c r="N360" i="11" s="1"/>
  <c r="N359" i="11" s="1"/>
  <c r="N358" i="11" s="1"/>
  <c r="N357" i="11" s="1"/>
  <c r="N356" i="11" s="1"/>
  <c r="N355" i="11" s="1"/>
  <c r="N354" i="11" s="1"/>
  <c r="N353" i="11" s="1"/>
  <c r="N352" i="11" s="1"/>
  <c r="N351" i="11" s="1"/>
  <c r="N350" i="11" s="1"/>
  <c r="N349" i="11" s="1"/>
  <c r="N348" i="11" s="1"/>
  <c r="N347" i="11" s="1"/>
  <c r="N346" i="11" s="1"/>
  <c r="N345" i="11" s="1"/>
  <c r="N344" i="11" s="1"/>
  <c r="N343" i="11" s="1"/>
  <c r="N342" i="11" s="1"/>
  <c r="N341" i="11" s="1"/>
  <c r="N340" i="11" s="1"/>
  <c r="N339" i="11" s="1"/>
  <c r="N338" i="11" s="1"/>
  <c r="N337" i="11" s="1"/>
  <c r="N336" i="11" s="1"/>
  <c r="N335" i="11" s="1"/>
  <c r="N334" i="11" s="1"/>
  <c r="N333" i="11" s="1"/>
  <c r="N332" i="11" s="1"/>
  <c r="N331" i="11" s="1"/>
  <c r="N330" i="11" s="1"/>
  <c r="N329" i="11" s="1"/>
  <c r="N328" i="11" s="1"/>
  <c r="N327" i="11" s="1"/>
  <c r="N326" i="11" s="1"/>
  <c r="N325" i="11" s="1"/>
  <c r="N324" i="11" s="1"/>
  <c r="N323" i="11" s="1"/>
  <c r="N322" i="11" s="1"/>
  <c r="N321" i="11" s="1"/>
  <c r="N320" i="11" s="1"/>
  <c r="N319" i="11" s="1"/>
  <c r="N318" i="11" s="1"/>
  <c r="N317" i="11" s="1"/>
  <c r="N316" i="11" s="1"/>
  <c r="N315" i="11" s="1"/>
  <c r="N314" i="11" s="1"/>
  <c r="N313" i="11" s="1"/>
  <c r="N312" i="11" s="1"/>
  <c r="N311" i="11" s="1"/>
  <c r="N310" i="11" s="1"/>
  <c r="N309" i="11" s="1"/>
  <c r="N308" i="11" s="1"/>
  <c r="N307" i="11" s="1"/>
  <c r="N306" i="11" s="1"/>
  <c r="N305" i="11" s="1"/>
  <c r="N304" i="11" s="1"/>
  <c r="N303" i="11" s="1"/>
  <c r="N302" i="11" s="1"/>
  <c r="N301" i="11" s="1"/>
  <c r="N300" i="11" s="1"/>
  <c r="N299" i="11" s="1"/>
  <c r="N298" i="11" s="1"/>
  <c r="N297" i="11" s="1"/>
  <c r="J331" i="4"/>
  <c r="D331" i="11" s="1"/>
  <c r="J428" i="4"/>
  <c r="AC428" i="4" s="1"/>
  <c r="K428" i="4" s="1"/>
  <c r="Z428" i="4"/>
  <c r="J161" i="4"/>
  <c r="J364" i="4"/>
  <c r="AC364" i="4" s="1"/>
  <c r="K364" i="4" s="1"/>
  <c r="J278" i="4"/>
  <c r="J391" i="4"/>
  <c r="D391" i="11" s="1"/>
  <c r="J394" i="4"/>
  <c r="D394" i="11" s="1"/>
  <c r="DO156" i="4"/>
  <c r="DR211" i="4"/>
  <c r="DU225" i="4"/>
  <c r="DO228" i="4"/>
  <c r="DJ272" i="4"/>
  <c r="DS275" i="4"/>
  <c r="DQ377" i="4"/>
  <c r="DP408" i="4"/>
  <c r="DS423" i="4"/>
  <c r="DT442" i="4"/>
  <c r="DO498" i="4"/>
  <c r="DR182" i="4"/>
  <c r="J294" i="4"/>
  <c r="D294" i="11" s="1"/>
  <c r="X324" i="4"/>
  <c r="DU334" i="4"/>
  <c r="DK387" i="4"/>
  <c r="DS162" i="4"/>
  <c r="DX176" i="4"/>
  <c r="DY176" i="4" s="1"/>
  <c r="X190" i="4"/>
  <c r="X204" i="4"/>
  <c r="DP307" i="4"/>
  <c r="DR432" i="4"/>
  <c r="DN459" i="4"/>
  <c r="DR466" i="4"/>
  <c r="DW469" i="4"/>
  <c r="DT476" i="4"/>
  <c r="DT479" i="4"/>
  <c r="DS193" i="4"/>
  <c r="DX197" i="4"/>
  <c r="DY197" i="4" s="1"/>
  <c r="DW291" i="4"/>
  <c r="DN365" i="4"/>
  <c r="DP417" i="4"/>
  <c r="DX463" i="4"/>
  <c r="DY463" i="4" s="1"/>
  <c r="DL159" i="4"/>
  <c r="J228" i="4"/>
  <c r="AC228" i="4" s="1"/>
  <c r="K228" i="4" s="1"/>
  <c r="J260" i="4"/>
  <c r="DX362" i="4"/>
  <c r="DY362" i="4" s="1"/>
  <c r="J423" i="4"/>
  <c r="M423" i="4" s="1"/>
  <c r="DO436" i="4"/>
  <c r="DO486" i="4"/>
  <c r="DJ279" i="4"/>
  <c r="DN288" i="4"/>
  <c r="DX311" i="4"/>
  <c r="DY311" i="4" s="1"/>
  <c r="DI453" i="4"/>
  <c r="DQ212" i="4"/>
  <c r="DM236" i="4"/>
  <c r="DX270" i="4"/>
  <c r="DY270" i="4" s="1"/>
  <c r="DW276" i="4"/>
  <c r="DU298" i="4"/>
  <c r="DX340" i="4"/>
  <c r="DY340" i="4" s="1"/>
  <c r="DX446" i="4"/>
  <c r="DY446" i="4" s="1"/>
  <c r="DX456" i="4"/>
  <c r="DY456" i="4" s="1"/>
  <c r="DM473" i="4"/>
  <c r="DO492" i="4"/>
  <c r="DO397" i="4"/>
  <c r="DV400" i="4"/>
  <c r="DP427" i="4"/>
  <c r="DO433" i="4"/>
  <c r="DU470" i="4"/>
  <c r="DV283" i="4"/>
  <c r="X368" i="4"/>
  <c r="DW375" i="4"/>
  <c r="DS180" i="4"/>
  <c r="DW226" i="4"/>
  <c r="DX229" i="4"/>
  <c r="DY229" i="4" s="1"/>
  <c r="DM243" i="4"/>
  <c r="Z252" i="4"/>
  <c r="X258" i="4"/>
  <c r="DX273" i="4"/>
  <c r="DY273" i="4" s="1"/>
  <c r="DJ280" i="4"/>
  <c r="J295" i="4"/>
  <c r="AC295" i="4" s="1"/>
  <c r="K295" i="4" s="1"/>
  <c r="DJ346" i="4"/>
  <c r="DX353" i="4"/>
  <c r="DY353" i="4" s="1"/>
  <c r="DW360" i="4"/>
  <c r="DU421" i="4"/>
  <c r="Z443" i="4"/>
  <c r="Z464" i="4"/>
  <c r="DJ483" i="4"/>
  <c r="DV170" i="4"/>
  <c r="DX183" i="4"/>
  <c r="DY183" i="4" s="1"/>
  <c r="DW286" i="4"/>
  <c r="DP319" i="4"/>
  <c r="DX406" i="4"/>
  <c r="DY406" i="4" s="1"/>
  <c r="DV467" i="4"/>
  <c r="DU160" i="4"/>
  <c r="DS166" i="4"/>
  <c r="J325" i="4"/>
  <c r="D325" i="11" s="1"/>
  <c r="DS338" i="4"/>
  <c r="J356" i="4"/>
  <c r="M356" i="4" s="1"/>
  <c r="DL363" i="4"/>
  <c r="Z385" i="4"/>
  <c r="DX392" i="4"/>
  <c r="DY392" i="4" s="1"/>
  <c r="DH409" i="4"/>
  <c r="J427" i="4"/>
  <c r="DO447" i="4"/>
  <c r="DV496" i="4"/>
  <c r="DM332" i="4"/>
  <c r="DP350" i="4"/>
  <c r="DX369" i="4"/>
  <c r="DY369" i="4" s="1"/>
  <c r="DU457" i="4"/>
  <c r="X157" i="4"/>
  <c r="DT316" i="4"/>
  <c r="Z326" i="4"/>
  <c r="DW220" i="4"/>
  <c r="DX237" i="4"/>
  <c r="DY237" i="4" s="1"/>
  <c r="DX256" i="4"/>
  <c r="DY256" i="4" s="1"/>
  <c r="DI284" i="4"/>
  <c r="DU379" i="4"/>
  <c r="DV434" i="4"/>
  <c r="DM454" i="4"/>
  <c r="DK487" i="4"/>
  <c r="Z164" i="4"/>
  <c r="DX230" i="4"/>
  <c r="DY230" i="4" s="1"/>
  <c r="DX366" i="4"/>
  <c r="DY366" i="4" s="1"/>
  <c r="DX425" i="4"/>
  <c r="DY425" i="4" s="1"/>
  <c r="DN444" i="4"/>
  <c r="X471" i="4"/>
  <c r="DQ493" i="4"/>
  <c r="Z213" i="4"/>
  <c r="DJ323" i="4"/>
  <c r="DX419" i="4"/>
  <c r="DY419" i="4" s="1"/>
  <c r="DU461" i="4"/>
  <c r="DQ484" i="4"/>
  <c r="DW195" i="4"/>
  <c r="DX224" i="4"/>
  <c r="DY224" i="4" s="1"/>
  <c r="DQ227" i="4"/>
  <c r="DX234" i="4"/>
  <c r="DY234" i="4" s="1"/>
  <c r="DW262" i="4"/>
  <c r="DO344" i="4"/>
  <c r="DO361" i="4"/>
  <c r="DG431" i="4"/>
  <c r="DX500" i="4"/>
  <c r="DY500" i="4" s="1"/>
  <c r="DJ199" i="4"/>
  <c r="DU247" i="4"/>
  <c r="Z300" i="4"/>
  <c r="DW320" i="4"/>
  <c r="DV373" i="4"/>
  <c r="DX422" i="4"/>
  <c r="DY422" i="4" s="1"/>
  <c r="DT441" i="4"/>
  <c r="Z158" i="4"/>
  <c r="Z161" i="4"/>
  <c r="DP303" i="4"/>
  <c r="DQ309" i="4"/>
  <c r="DW317" i="4"/>
  <c r="DK327" i="4"/>
  <c r="DV354" i="4"/>
  <c r="DG383" i="4"/>
  <c r="Z448" i="4"/>
  <c r="DJ475" i="4"/>
  <c r="DX175" i="4"/>
  <c r="DY175" i="4" s="1"/>
  <c r="DX380" i="4"/>
  <c r="DY380" i="4" s="1"/>
  <c r="DT390" i="4"/>
  <c r="X416" i="4"/>
  <c r="DI491" i="4"/>
  <c r="DQ168" i="4"/>
  <c r="DW203" i="4"/>
  <c r="DW278" i="4"/>
  <c r="DH358" i="4"/>
  <c r="DV435" i="4"/>
  <c r="DT445" i="4"/>
  <c r="X455" i="4"/>
  <c r="DI462" i="4"/>
  <c r="DV472" i="4"/>
  <c r="DW501" i="4"/>
  <c r="DQ282" i="4"/>
  <c r="Z185" i="4"/>
  <c r="DS314" i="4"/>
  <c r="DO420" i="4"/>
  <c r="DI482" i="4"/>
  <c r="DM485" i="4"/>
  <c r="J205" i="4"/>
  <c r="D205" i="11" s="1"/>
  <c r="DF496" i="4"/>
  <c r="J358" i="4"/>
  <c r="J339" i="4"/>
  <c r="J456" i="4"/>
  <c r="J410" i="4"/>
  <c r="M410" i="4" s="1"/>
  <c r="J404" i="4"/>
  <c r="M404" i="4" s="1"/>
  <c r="DR467" i="4"/>
  <c r="DF484" i="4"/>
  <c r="DH487" i="4"/>
  <c r="DR484" i="4"/>
  <c r="J439" i="4"/>
  <c r="J475" i="4"/>
  <c r="J388" i="4"/>
  <c r="D388" i="11" s="1"/>
  <c r="DF501" i="4"/>
  <c r="DG470" i="4"/>
  <c r="J176" i="4"/>
  <c r="J323" i="4"/>
  <c r="D323" i="11" s="1"/>
  <c r="J300" i="4"/>
  <c r="D300" i="11" s="1"/>
  <c r="J497" i="4"/>
  <c r="DN500" i="4"/>
  <c r="J157" i="4"/>
  <c r="J349" i="4"/>
  <c r="D349" i="11" s="1"/>
  <c r="J362" i="4"/>
  <c r="D362" i="11" s="1"/>
  <c r="J268" i="4"/>
  <c r="D268" i="11" s="1"/>
  <c r="DH470" i="4"/>
  <c r="DS479" i="4"/>
  <c r="DJ496" i="4"/>
  <c r="X496" i="4"/>
  <c r="J412" i="4"/>
  <c r="M412" i="4" s="1"/>
  <c r="X276" i="4"/>
  <c r="J172" i="4"/>
  <c r="J401" i="4"/>
  <c r="AC401" i="4" s="1"/>
  <c r="K401" i="4" s="1"/>
  <c r="J200" i="4"/>
  <c r="D200" i="11" s="1"/>
  <c r="DT486" i="4"/>
  <c r="X484" i="4"/>
  <c r="DL484" i="4"/>
  <c r="DO484" i="4"/>
  <c r="DJ467" i="4"/>
  <c r="DV484" i="4"/>
  <c r="J293" i="4"/>
  <c r="J462" i="4"/>
  <c r="DR456" i="4"/>
  <c r="DM470" i="4"/>
  <c r="Z368" i="4"/>
  <c r="J482" i="4"/>
  <c r="J237" i="4"/>
  <c r="D237" i="11" s="1"/>
  <c r="J337" i="4"/>
  <c r="M337" i="4" s="1"/>
  <c r="DO479" i="4"/>
  <c r="Z479" i="4"/>
  <c r="DQ479" i="4"/>
  <c r="J501" i="4"/>
  <c r="J376" i="4"/>
  <c r="M376" i="4" s="1"/>
  <c r="J498" i="4"/>
  <c r="DI309" i="4"/>
  <c r="X466" i="4"/>
  <c r="J274" i="4"/>
  <c r="J383" i="4"/>
  <c r="M383" i="4" s="1"/>
  <c r="DJ469" i="4"/>
  <c r="DW288" i="4"/>
  <c r="DG496" i="4"/>
  <c r="Z320" i="4"/>
  <c r="DL461" i="4"/>
  <c r="Z380" i="4"/>
  <c r="Z496" i="4"/>
  <c r="J165" i="4"/>
  <c r="J168" i="4"/>
  <c r="J215" i="4"/>
  <c r="DH284" i="4"/>
  <c r="DU443" i="4"/>
  <c r="J446" i="4"/>
  <c r="D446" i="11" s="1"/>
  <c r="DQ469" i="4"/>
  <c r="X443" i="4"/>
  <c r="DJ457" i="4"/>
  <c r="X467" i="4"/>
  <c r="DN419" i="4"/>
  <c r="DN457" i="4"/>
  <c r="Z467" i="4"/>
  <c r="DJ484" i="4"/>
  <c r="X160" i="4"/>
  <c r="X427" i="4"/>
  <c r="DH435" i="4"/>
  <c r="DV446" i="4"/>
  <c r="DO457" i="4"/>
  <c r="Z225" i="4"/>
  <c r="X446" i="4"/>
  <c r="DT457" i="4"/>
  <c r="DJ463" i="4"/>
  <c r="DW500" i="4"/>
  <c r="DN225" i="4"/>
  <c r="Z446" i="4"/>
  <c r="DU463" i="4"/>
  <c r="DS467" i="4"/>
  <c r="DG486" i="4"/>
  <c r="DV175" i="4"/>
  <c r="J191" i="4"/>
  <c r="D191" i="11" s="1"/>
  <c r="DQ225" i="4"/>
  <c r="DK482" i="4"/>
  <c r="DI486" i="4"/>
  <c r="Z203" i="4"/>
  <c r="J277" i="4"/>
  <c r="D277" i="11" s="1"/>
  <c r="X360" i="4"/>
  <c r="DH360" i="4"/>
  <c r="DT425" i="4"/>
  <c r="DM486" i="4"/>
  <c r="DI360" i="4"/>
  <c r="DP486" i="4"/>
  <c r="DN213" i="4"/>
  <c r="DJ360" i="4"/>
  <c r="DO472" i="4"/>
  <c r="DS486" i="4"/>
  <c r="J493" i="4"/>
  <c r="X213" i="4"/>
  <c r="DL360" i="4"/>
  <c r="DP360" i="4"/>
  <c r="DH496" i="4"/>
  <c r="X498" i="4"/>
  <c r="DP211" i="4"/>
  <c r="DV456" i="4"/>
  <c r="DI466" i="4"/>
  <c r="DK496" i="4"/>
  <c r="DP501" i="4"/>
  <c r="X456" i="4"/>
  <c r="DN466" i="4"/>
  <c r="DF485" i="4"/>
  <c r="DP496" i="4"/>
  <c r="DQ501" i="4"/>
  <c r="DV226" i="4"/>
  <c r="DG473" i="4"/>
  <c r="DO485" i="4"/>
  <c r="DJ491" i="4"/>
  <c r="DR496" i="4"/>
  <c r="DX498" i="4"/>
  <c r="DY498" i="4" s="1"/>
  <c r="X288" i="4"/>
  <c r="J405" i="4"/>
  <c r="M405" i="4" s="1"/>
  <c r="J408" i="4"/>
  <c r="M408" i="4" s="1"/>
  <c r="X445" i="4"/>
  <c r="DH473" i="4"/>
  <c r="X485" i="4"/>
  <c r="DQ485" i="4"/>
  <c r="DT496" i="4"/>
  <c r="Z288" i="4"/>
  <c r="DX496" i="4"/>
  <c r="DY496" i="4" s="1"/>
  <c r="X229" i="4"/>
  <c r="DG279" i="4"/>
  <c r="DI288" i="4"/>
  <c r="J389" i="4"/>
  <c r="M389" i="4" s="1"/>
  <c r="DH448" i="4"/>
  <c r="DK288" i="4"/>
  <c r="Z408" i="4"/>
  <c r="J440" i="4"/>
  <c r="DN448" i="4"/>
  <c r="J479" i="4"/>
  <c r="D479" i="11" s="1"/>
  <c r="DL487" i="4"/>
  <c r="J212" i="4"/>
  <c r="D212" i="11" s="1"/>
  <c r="DM288" i="4"/>
  <c r="DX487" i="4"/>
  <c r="DY487" i="4" s="1"/>
  <c r="DX286" i="4"/>
  <c r="DY286" i="4" s="1"/>
  <c r="J366" i="4"/>
  <c r="D366" i="11" s="1"/>
  <c r="DH469" i="4"/>
  <c r="F156" i="17"/>
  <c r="E156" i="4"/>
  <c r="DN160" i="4"/>
  <c r="Z162" i="4"/>
  <c r="X176" i="4"/>
  <c r="DN183" i="4"/>
  <c r="D188" i="17"/>
  <c r="D190" i="17"/>
  <c r="D192" i="17"/>
  <c r="DP193" i="4"/>
  <c r="X195" i="4"/>
  <c r="DJ195" i="4"/>
  <c r="X197" i="4"/>
  <c r="DN197" i="4"/>
  <c r="G199" i="17"/>
  <c r="DP203" i="4"/>
  <c r="DK205" i="4"/>
  <c r="X207" i="4"/>
  <c r="J211" i="4"/>
  <c r="AC211" i="4" s="1"/>
  <c r="K211" i="4" s="1"/>
  <c r="DL212" i="4"/>
  <c r="E219" i="4"/>
  <c r="F219" i="17"/>
  <c r="DT223" i="4"/>
  <c r="DV224" i="4"/>
  <c r="F226" i="17"/>
  <c r="E226" i="4"/>
  <c r="DG227" i="4"/>
  <c r="E229" i="4"/>
  <c r="F229" i="17"/>
  <c r="DN234" i="4"/>
  <c r="DV237" i="4"/>
  <c r="DQ255" i="4"/>
  <c r="DI256" i="4"/>
  <c r="E258" i="4"/>
  <c r="F258" i="17"/>
  <c r="E260" i="4"/>
  <c r="F260" i="17"/>
  <c r="D266" i="17"/>
  <c r="E272" i="4"/>
  <c r="F272" i="17"/>
  <c r="DT273" i="4"/>
  <c r="X275" i="4"/>
  <c r="DO283" i="4"/>
  <c r="G286" i="17"/>
  <c r="D289" i="17"/>
  <c r="X291" i="4"/>
  <c r="DO291" i="4"/>
  <c r="DV300" i="4"/>
  <c r="DP302" i="4"/>
  <c r="G307" i="17"/>
  <c r="F309" i="17"/>
  <c r="E309" i="4"/>
  <c r="Z311" i="4"/>
  <c r="DR311" i="4"/>
  <c r="G316" i="17"/>
  <c r="DP317" i="4"/>
  <c r="G323" i="17"/>
  <c r="DM325" i="4"/>
  <c r="E353" i="4"/>
  <c r="F353" i="17"/>
  <c r="DS356" i="4"/>
  <c r="D357" i="17"/>
  <c r="DG360" i="4"/>
  <c r="D361" i="17"/>
  <c r="DL366" i="4"/>
  <c r="G371" i="17"/>
  <c r="X373" i="4"/>
  <c r="DJ375" i="4"/>
  <c r="DN377" i="4"/>
  <c r="DL380" i="4"/>
  <c r="DJ387" i="4"/>
  <c r="G392" i="17"/>
  <c r="D399" i="17"/>
  <c r="DS412" i="4"/>
  <c r="D417" i="17"/>
  <c r="F419" i="17"/>
  <c r="E419" i="4"/>
  <c r="G425" i="17"/>
  <c r="G432" i="17"/>
  <c r="F436" i="17"/>
  <c r="E436" i="4"/>
  <c r="D444" i="17"/>
  <c r="D446" i="17"/>
  <c r="G449" i="17"/>
  <c r="D452" i="17"/>
  <c r="D454" i="17"/>
  <c r="D456" i="17"/>
  <c r="F457" i="17"/>
  <c r="E457" i="4"/>
  <c r="G460" i="17"/>
  <c r="E462" i="4"/>
  <c r="F462" i="17"/>
  <c r="DW463" i="4"/>
  <c r="DP466" i="4"/>
  <c r="DV469" i="4"/>
  <c r="DS470" i="4"/>
  <c r="Z472" i="4"/>
  <c r="D476" i="17"/>
  <c r="E478" i="4"/>
  <c r="F478" i="17"/>
  <c r="DW484" i="4"/>
  <c r="D485" i="17"/>
  <c r="X487" i="4"/>
  <c r="D495" i="17"/>
  <c r="DO501" i="4"/>
  <c r="G156" i="17"/>
  <c r="DO160" i="4"/>
  <c r="X168" i="4"/>
  <c r="DO183" i="4"/>
  <c r="F188" i="17"/>
  <c r="A188" i="17" s="1"/>
  <c r="E188" i="4"/>
  <c r="E190" i="4"/>
  <c r="F190" i="17"/>
  <c r="A190" i="17" s="1"/>
  <c r="E192" i="4"/>
  <c r="F192" i="17"/>
  <c r="DR193" i="4"/>
  <c r="Z195" i="4"/>
  <c r="DL195" i="4"/>
  <c r="Z197" i="4"/>
  <c r="DM202" i="4"/>
  <c r="DQ203" i="4"/>
  <c r="D205" i="17"/>
  <c r="D207" i="17"/>
  <c r="DM212" i="4"/>
  <c r="Z217" i="4"/>
  <c r="G219" i="17"/>
  <c r="D223" i="17"/>
  <c r="DW224" i="4"/>
  <c r="G226" i="17"/>
  <c r="DH227" i="4"/>
  <c r="G229" i="17"/>
  <c r="DQ234" i="4"/>
  <c r="DW237" i="4"/>
  <c r="DW250" i="4"/>
  <c r="D255" i="17"/>
  <c r="DK256" i="4"/>
  <c r="G258" i="17"/>
  <c r="G260" i="17"/>
  <c r="E266" i="4"/>
  <c r="F266" i="17"/>
  <c r="G272" i="17"/>
  <c r="DV273" i="4"/>
  <c r="Z275" i="4"/>
  <c r="DF275" i="4"/>
  <c r="DQ278" i="4"/>
  <c r="DQ283" i="4"/>
  <c r="DG284" i="4"/>
  <c r="DP288" i="4"/>
  <c r="E289" i="4"/>
  <c r="F289" i="17"/>
  <c r="A289" i="17" s="1"/>
  <c r="Z291" i="4"/>
  <c r="DP291" i="4"/>
  <c r="D300" i="17"/>
  <c r="D302" i="17"/>
  <c r="G309" i="17"/>
  <c r="DS311" i="4"/>
  <c r="DQ317" i="4"/>
  <c r="DX321" i="4"/>
  <c r="DY321" i="4" s="1"/>
  <c r="D325" i="17"/>
  <c r="DV349" i="4"/>
  <c r="G353" i="17"/>
  <c r="D356" i="17"/>
  <c r="F357" i="17"/>
  <c r="E357" i="4"/>
  <c r="D360" i="17"/>
  <c r="F361" i="17"/>
  <c r="E361" i="4"/>
  <c r="DM366" i="4"/>
  <c r="DO377" i="4"/>
  <c r="DN380" i="4"/>
  <c r="E399" i="4"/>
  <c r="F399" i="17"/>
  <c r="DR403" i="4"/>
  <c r="DX405" i="4"/>
  <c r="DY405" i="4" s="1"/>
  <c r="D412" i="17"/>
  <c r="E417" i="4"/>
  <c r="F417" i="17"/>
  <c r="G419" i="17"/>
  <c r="X423" i="4"/>
  <c r="DV428" i="4"/>
  <c r="DT434" i="4"/>
  <c r="G436" i="17"/>
  <c r="F444" i="17"/>
  <c r="E444" i="4"/>
  <c r="F446" i="17"/>
  <c r="E446" i="4"/>
  <c r="F452" i="17"/>
  <c r="A452" i="17" s="1"/>
  <c r="E452" i="4"/>
  <c r="F454" i="17"/>
  <c r="E454" i="4"/>
  <c r="F456" i="17"/>
  <c r="E456" i="4"/>
  <c r="G457" i="17"/>
  <c r="G462" i="17"/>
  <c r="DQ466" i="4"/>
  <c r="DT468" i="4"/>
  <c r="DT470" i="4"/>
  <c r="F476" i="17"/>
  <c r="A476" i="17" s="1"/>
  <c r="E476" i="4"/>
  <c r="G478" i="17"/>
  <c r="D480" i="17"/>
  <c r="D484" i="17"/>
  <c r="E485" i="4"/>
  <c r="F485" i="17"/>
  <c r="Z487" i="4"/>
  <c r="DF487" i="4"/>
  <c r="F495" i="17"/>
  <c r="E495" i="4"/>
  <c r="DU496" i="4"/>
  <c r="DP160" i="4"/>
  <c r="DF162" i="4"/>
  <c r="X164" i="4"/>
  <c r="DM171" i="4"/>
  <c r="DR183" i="4"/>
  <c r="G188" i="17"/>
  <c r="G190" i="17"/>
  <c r="G192" i="17"/>
  <c r="DM195" i="4"/>
  <c r="D202" i="17"/>
  <c r="DR203" i="4"/>
  <c r="F205" i="17"/>
  <c r="E205" i="4"/>
  <c r="E207" i="4"/>
  <c r="F207" i="17"/>
  <c r="DJ209" i="4"/>
  <c r="DF211" i="4"/>
  <c r="DN212" i="4"/>
  <c r="D217" i="17"/>
  <c r="DT221" i="4"/>
  <c r="E223" i="4"/>
  <c r="F223" i="17"/>
  <c r="DS234" i="4"/>
  <c r="DG236" i="4"/>
  <c r="DP242" i="4"/>
  <c r="DI243" i="4"/>
  <c r="DQ248" i="4"/>
  <c r="D250" i="17"/>
  <c r="F255" i="17"/>
  <c r="E255" i="4"/>
  <c r="DM256" i="4"/>
  <c r="G266" i="17"/>
  <c r="DN275" i="4"/>
  <c r="DS278" i="4"/>
  <c r="D288" i="17"/>
  <c r="G289" i="17"/>
  <c r="DQ291" i="4"/>
  <c r="D295" i="17"/>
  <c r="DF297" i="4"/>
  <c r="E300" i="4"/>
  <c r="F300" i="17"/>
  <c r="F302" i="17"/>
  <c r="E302" i="4"/>
  <c r="DU304" i="4"/>
  <c r="DF306" i="4"/>
  <c r="DT311" i="4"/>
  <c r="DI314" i="4"/>
  <c r="DR317" i="4"/>
  <c r="DJ319" i="4"/>
  <c r="D321" i="17"/>
  <c r="F325" i="17"/>
  <c r="A325" i="17" s="1"/>
  <c r="E325" i="4"/>
  <c r="DR330" i="4"/>
  <c r="DH334" i="4"/>
  <c r="DJ345" i="4"/>
  <c r="D349" i="17"/>
  <c r="DR351" i="4"/>
  <c r="Z354" i="4"/>
  <c r="DF354" i="4"/>
  <c r="F356" i="17"/>
  <c r="E356" i="4"/>
  <c r="G357" i="17"/>
  <c r="F360" i="17"/>
  <c r="E360" i="4"/>
  <c r="G361" i="17"/>
  <c r="DN366" i="4"/>
  <c r="D368" i="17"/>
  <c r="DI369" i="4"/>
  <c r="DH373" i="4"/>
  <c r="DP377" i="4"/>
  <c r="DP380" i="4"/>
  <c r="DR396" i="4"/>
  <c r="DJ397" i="4"/>
  <c r="G399" i="17"/>
  <c r="DU401" i="4"/>
  <c r="D403" i="17"/>
  <c r="D405" i="17"/>
  <c r="Z406" i="4"/>
  <c r="F412" i="17"/>
  <c r="E412" i="4"/>
  <c r="G417" i="17"/>
  <c r="DU422" i="4"/>
  <c r="D428" i="17"/>
  <c r="D430" i="17"/>
  <c r="G444" i="17"/>
  <c r="G446" i="17"/>
  <c r="DM447" i="4"/>
  <c r="G452" i="17"/>
  <c r="G454" i="17"/>
  <c r="G456" i="17"/>
  <c r="D468" i="17"/>
  <c r="Z474" i="4"/>
  <c r="G476" i="17"/>
  <c r="E480" i="4"/>
  <c r="F480" i="17"/>
  <c r="A480" i="17" s="1"/>
  <c r="F484" i="17"/>
  <c r="E484" i="4"/>
  <c r="G485" i="17"/>
  <c r="DG487" i="4"/>
  <c r="G495" i="17"/>
  <c r="E501" i="4"/>
  <c r="DM158" i="4"/>
  <c r="DJ159" i="4"/>
  <c r="DQ160" i="4"/>
  <c r="DQ162" i="4"/>
  <c r="DF166" i="4"/>
  <c r="D171" i="17"/>
  <c r="DF175" i="4"/>
  <c r="DG176" i="4"/>
  <c r="DI182" i="4"/>
  <c r="DT183" i="4"/>
  <c r="DX186" i="4"/>
  <c r="DY186" i="4" s="1"/>
  <c r="DN195" i="4"/>
  <c r="DM200" i="4"/>
  <c r="F202" i="17"/>
  <c r="E202" i="4"/>
  <c r="DS203" i="4"/>
  <c r="G205" i="17"/>
  <c r="G207" i="17"/>
  <c r="D209" i="17"/>
  <c r="DJ211" i="4"/>
  <c r="DO212" i="4"/>
  <c r="E217" i="4"/>
  <c r="F217" i="17"/>
  <c r="D221" i="17"/>
  <c r="G223" i="17"/>
  <c r="X230" i="4"/>
  <c r="DG230" i="4"/>
  <c r="DU234" i="4"/>
  <c r="DH236" i="4"/>
  <c r="D242" i="17"/>
  <c r="DK243" i="4"/>
  <c r="D248" i="17"/>
  <c r="F250" i="17"/>
  <c r="E250" i="4"/>
  <c r="G255" i="17"/>
  <c r="DN256" i="4"/>
  <c r="DP275" i="4"/>
  <c r="D277" i="17"/>
  <c r="DU278" i="4"/>
  <c r="E288" i="4"/>
  <c r="F288" i="17"/>
  <c r="J289" i="4"/>
  <c r="D289" i="11" s="1"/>
  <c r="DR291" i="4"/>
  <c r="E295" i="4"/>
  <c r="F295" i="17"/>
  <c r="D297" i="17"/>
  <c r="DM298" i="4"/>
  <c r="G300" i="17"/>
  <c r="G302" i="17"/>
  <c r="D304" i="17"/>
  <c r="D306" i="17"/>
  <c r="DJ309" i="4"/>
  <c r="DU311" i="4"/>
  <c r="D314" i="17"/>
  <c r="DS317" i="4"/>
  <c r="E321" i="4"/>
  <c r="F321" i="17"/>
  <c r="A321" i="17" s="1"/>
  <c r="G325" i="17"/>
  <c r="DU328" i="4"/>
  <c r="D330" i="17"/>
  <c r="D345" i="17"/>
  <c r="F349" i="17"/>
  <c r="E349" i="4"/>
  <c r="D351" i="17"/>
  <c r="DN354" i="4"/>
  <c r="G356" i="17"/>
  <c r="G360" i="17"/>
  <c r="X362" i="4"/>
  <c r="DH362" i="4"/>
  <c r="DO366" i="4"/>
  <c r="E368" i="4"/>
  <c r="F368" i="17"/>
  <c r="DJ369" i="4"/>
  <c r="DJ373" i="4"/>
  <c r="DT376" i="4"/>
  <c r="DQ379" i="4"/>
  <c r="Z388" i="4"/>
  <c r="D396" i="17"/>
  <c r="DK397" i="4"/>
  <c r="D401" i="17"/>
  <c r="F403" i="17"/>
  <c r="E403" i="4"/>
  <c r="E405" i="4"/>
  <c r="F405" i="17"/>
  <c r="A405" i="17" s="1"/>
  <c r="DF406" i="4"/>
  <c r="D410" i="17"/>
  <c r="G412" i="17"/>
  <c r="D422" i="17"/>
  <c r="F428" i="17"/>
  <c r="A428" i="17" s="1"/>
  <c r="E428" i="4"/>
  <c r="E430" i="4"/>
  <c r="F430" i="17"/>
  <c r="DN447" i="4"/>
  <c r="DP464" i="4"/>
  <c r="E468" i="4"/>
  <c r="F468" i="17"/>
  <c r="DQ470" i="4"/>
  <c r="DV470" i="4"/>
  <c r="D474" i="17"/>
  <c r="G480" i="17"/>
  <c r="G484" i="17"/>
  <c r="DW493" i="4"/>
  <c r="D158" i="17"/>
  <c r="DK159" i="4"/>
  <c r="DS160" i="4"/>
  <c r="DR162" i="4"/>
  <c r="DP166" i="4"/>
  <c r="DF168" i="4"/>
  <c r="F171" i="17"/>
  <c r="E171" i="4"/>
  <c r="X175" i="4"/>
  <c r="DH175" i="4"/>
  <c r="DI176" i="4"/>
  <c r="DJ182" i="4"/>
  <c r="DV183" i="4"/>
  <c r="D186" i="17"/>
  <c r="DF194" i="4"/>
  <c r="DO195" i="4"/>
  <c r="D198" i="17"/>
  <c r="D200" i="17"/>
  <c r="G202" i="17"/>
  <c r="DT203" i="4"/>
  <c r="F209" i="17"/>
  <c r="A209" i="17" s="1"/>
  <c r="E209" i="4"/>
  <c r="Z211" i="4"/>
  <c r="DK211" i="4"/>
  <c r="G217" i="17"/>
  <c r="F221" i="17"/>
  <c r="A221" i="17" s="1"/>
  <c r="E221" i="4"/>
  <c r="DV225" i="4"/>
  <c r="DW228" i="4"/>
  <c r="DF229" i="4"/>
  <c r="DV230" i="4"/>
  <c r="DW234" i="4"/>
  <c r="DI236" i="4"/>
  <c r="DI238" i="4"/>
  <c r="E242" i="4"/>
  <c r="F242" i="17"/>
  <c r="DL243" i="4"/>
  <c r="F248" i="17"/>
  <c r="E248" i="4"/>
  <c r="G250" i="17"/>
  <c r="DJ250" i="4"/>
  <c r="X252" i="4"/>
  <c r="DX252" i="4"/>
  <c r="DY252" i="4" s="1"/>
  <c r="DP256" i="4"/>
  <c r="DK270" i="4"/>
  <c r="DQ275" i="4"/>
  <c r="F277" i="17"/>
  <c r="E277" i="4"/>
  <c r="DF284" i="4"/>
  <c r="DJ284" i="4"/>
  <c r="G288" i="17"/>
  <c r="DS291" i="4"/>
  <c r="G295" i="17"/>
  <c r="F297" i="17"/>
  <c r="E297" i="4"/>
  <c r="DO298" i="4"/>
  <c r="F304" i="17"/>
  <c r="E304" i="4"/>
  <c r="F306" i="17"/>
  <c r="E306" i="4"/>
  <c r="DI307" i="4"/>
  <c r="DL309" i="4"/>
  <c r="DV311" i="4"/>
  <c r="F314" i="17"/>
  <c r="E314" i="4"/>
  <c r="DT317" i="4"/>
  <c r="G321" i="17"/>
  <c r="D328" i="17"/>
  <c r="F330" i="17"/>
  <c r="E330" i="4"/>
  <c r="DF332" i="4"/>
  <c r="DT340" i="4"/>
  <c r="F345" i="17"/>
  <c r="A345" i="17" s="1"/>
  <c r="E345" i="4"/>
  <c r="DN347" i="4"/>
  <c r="G349" i="17"/>
  <c r="F351" i="17"/>
  <c r="E351" i="4"/>
  <c r="DP354" i="4"/>
  <c r="J357" i="4"/>
  <c r="Z362" i="4"/>
  <c r="DI362" i="4"/>
  <c r="DP366" i="4"/>
  <c r="G368" i="17"/>
  <c r="DK369" i="4"/>
  <c r="DQ373" i="4"/>
  <c r="D376" i="17"/>
  <c r="DR379" i="4"/>
  <c r="D388" i="17"/>
  <c r="DS394" i="4"/>
  <c r="F396" i="17"/>
  <c r="A396" i="17" s="1"/>
  <c r="E396" i="4"/>
  <c r="DL397" i="4"/>
  <c r="F401" i="17"/>
  <c r="E401" i="4"/>
  <c r="G403" i="17"/>
  <c r="G405" i="17"/>
  <c r="DH406" i="4"/>
  <c r="F410" i="17"/>
  <c r="E410" i="4"/>
  <c r="J417" i="4"/>
  <c r="M417" i="4" s="1"/>
  <c r="X420" i="4"/>
  <c r="F422" i="17"/>
  <c r="E422" i="4"/>
  <c r="DF423" i="4"/>
  <c r="G428" i="17"/>
  <c r="G430" i="17"/>
  <c r="DT435" i="4"/>
  <c r="DR459" i="4"/>
  <c r="D461" i="17"/>
  <c r="D464" i="17"/>
  <c r="DH467" i="4"/>
  <c r="G468" i="17"/>
  <c r="D470" i="17"/>
  <c r="DX470" i="4"/>
  <c r="DY470" i="4" s="1"/>
  <c r="DJ472" i="4"/>
  <c r="F474" i="17"/>
  <c r="E474" i="4"/>
  <c r="DI487" i="4"/>
  <c r="D493" i="17"/>
  <c r="DK498" i="4"/>
  <c r="E158" i="4"/>
  <c r="F158" i="17"/>
  <c r="A158" i="17" s="1"/>
  <c r="DQ166" i="4"/>
  <c r="DL168" i="4"/>
  <c r="G171" i="17"/>
  <c r="Z175" i="4"/>
  <c r="DM175" i="4"/>
  <c r="DT176" i="4"/>
  <c r="DK182" i="4"/>
  <c r="DW183" i="4"/>
  <c r="F186" i="17"/>
  <c r="E186" i="4"/>
  <c r="D194" i="17"/>
  <c r="DQ195" i="4"/>
  <c r="F198" i="17"/>
  <c r="E198" i="4"/>
  <c r="E200" i="4"/>
  <c r="F200" i="17"/>
  <c r="DU203" i="4"/>
  <c r="DG207" i="4"/>
  <c r="G209" i="17"/>
  <c r="DN209" i="4"/>
  <c r="DL211" i="4"/>
  <c r="G221" i="17"/>
  <c r="D225" i="17"/>
  <c r="D228" i="17"/>
  <c r="DG229" i="4"/>
  <c r="D233" i="17"/>
  <c r="D238" i="17"/>
  <c r="D240" i="17"/>
  <c r="G242" i="17"/>
  <c r="DX246" i="4"/>
  <c r="DY246" i="4" s="1"/>
  <c r="G248" i="17"/>
  <c r="DT250" i="4"/>
  <c r="DU256" i="4"/>
  <c r="DS269" i="4"/>
  <c r="DL270" i="4"/>
  <c r="D274" i="17"/>
  <c r="G277" i="17"/>
  <c r="DF280" i="4"/>
  <c r="D284" i="17"/>
  <c r="DL284" i="4"/>
  <c r="DH290" i="4"/>
  <c r="DT291" i="4"/>
  <c r="G297" i="17"/>
  <c r="DQ298" i="4"/>
  <c r="G304" i="17"/>
  <c r="G306" i="17"/>
  <c r="DW311" i="4"/>
  <c r="G314" i="17"/>
  <c r="DJ316" i="4"/>
  <c r="DV317" i="4"/>
  <c r="DV320" i="4"/>
  <c r="DH323" i="4"/>
  <c r="F328" i="17"/>
  <c r="E328" i="4"/>
  <c r="G330" i="17"/>
  <c r="DG332" i="4"/>
  <c r="DS335" i="4"/>
  <c r="G345" i="17"/>
  <c r="D347" i="17"/>
  <c r="G351" i="17"/>
  <c r="DQ354" i="4"/>
  <c r="DJ362" i="4"/>
  <c r="DQ366" i="4"/>
  <c r="DL369" i="4"/>
  <c r="F376" i="17"/>
  <c r="E376" i="4"/>
  <c r="DS378" i="4"/>
  <c r="DS379" i="4"/>
  <c r="DJ381" i="4"/>
  <c r="E388" i="4"/>
  <c r="F388" i="17"/>
  <c r="X392" i="4"/>
  <c r="D394" i="17"/>
  <c r="G396" i="17"/>
  <c r="DM397" i="4"/>
  <c r="G401" i="17"/>
  <c r="DP406" i="4"/>
  <c r="X408" i="4"/>
  <c r="G410" i="17"/>
  <c r="Z420" i="4"/>
  <c r="G422" i="17"/>
  <c r="X425" i="4"/>
  <c r="J430" i="4"/>
  <c r="M430" i="4" s="1"/>
  <c r="X432" i="4"/>
  <c r="D435" i="17"/>
  <c r="DJ454" i="4"/>
  <c r="D459" i="17"/>
  <c r="F461" i="17"/>
  <c r="E461" i="4"/>
  <c r="E464" i="4"/>
  <c r="F464" i="17"/>
  <c r="D467" i="17"/>
  <c r="F470" i="17"/>
  <c r="E470" i="4"/>
  <c r="DK472" i="4"/>
  <c r="G474" i="17"/>
  <c r="F493" i="17"/>
  <c r="E493" i="4"/>
  <c r="Z156" i="4"/>
  <c r="G158" i="17"/>
  <c r="DR166" i="4"/>
  <c r="DM168" i="4"/>
  <c r="D174" i="17"/>
  <c r="DO175" i="4"/>
  <c r="DW176" i="4"/>
  <c r="DL182" i="4"/>
  <c r="G186" i="17"/>
  <c r="DR189" i="4"/>
  <c r="F194" i="17"/>
  <c r="E194" i="4"/>
  <c r="G198" i="17"/>
  <c r="G200" i="17"/>
  <c r="DV203" i="4"/>
  <c r="DQ205" i="4"/>
  <c r="DO209" i="4"/>
  <c r="DM211" i="4"/>
  <c r="DK213" i="4"/>
  <c r="DT215" i="4"/>
  <c r="E225" i="4"/>
  <c r="F225" i="17"/>
  <c r="X226" i="4"/>
  <c r="F228" i="17"/>
  <c r="A228" i="17" s="1"/>
  <c r="E228" i="4"/>
  <c r="DH229" i="4"/>
  <c r="F233" i="17"/>
  <c r="E233" i="4"/>
  <c r="E238" i="4"/>
  <c r="F238" i="17"/>
  <c r="A238" i="17" s="1"/>
  <c r="E240" i="4"/>
  <c r="F240" i="17"/>
  <c r="D246" i="17"/>
  <c r="DU250" i="4"/>
  <c r="DV256" i="4"/>
  <c r="DV262" i="4"/>
  <c r="D269" i="17"/>
  <c r="DM270" i="4"/>
  <c r="E274" i="4"/>
  <c r="F274" i="17"/>
  <c r="DX279" i="4"/>
  <c r="DY279" i="4" s="1"/>
  <c r="DG280" i="4"/>
  <c r="DN282" i="4"/>
  <c r="F284" i="17"/>
  <c r="E284" i="4"/>
  <c r="DM284" i="4"/>
  <c r="J288" i="4"/>
  <c r="D290" i="17"/>
  <c r="DU291" i="4"/>
  <c r="DR298" i="4"/>
  <c r="DN316" i="4"/>
  <c r="D320" i="17"/>
  <c r="DN325" i="4"/>
  <c r="G328" i="17"/>
  <c r="DI332" i="4"/>
  <c r="D335" i="17"/>
  <c r="DM339" i="4"/>
  <c r="D343" i="17"/>
  <c r="F347" i="17"/>
  <c r="E347" i="4"/>
  <c r="DR354" i="4"/>
  <c r="DK362" i="4"/>
  <c r="DS364" i="4"/>
  <c r="DH365" i="4"/>
  <c r="DR366" i="4"/>
  <c r="DF368" i="4"/>
  <c r="DM369" i="4"/>
  <c r="DH372" i="4"/>
  <c r="G376" i="17"/>
  <c r="D378" i="17"/>
  <c r="DT379" i="4"/>
  <c r="D381" i="17"/>
  <c r="Z383" i="4"/>
  <c r="G388" i="17"/>
  <c r="Z392" i="4"/>
  <c r="F394" i="17"/>
  <c r="E394" i="4"/>
  <c r="DN397" i="4"/>
  <c r="DR406" i="4"/>
  <c r="DH414" i="4"/>
  <c r="DW416" i="4"/>
  <c r="DM417" i="4"/>
  <c r="X419" i="4"/>
  <c r="Z425" i="4"/>
  <c r="DF425" i="4"/>
  <c r="DX427" i="4"/>
  <c r="DY427" i="4" s="1"/>
  <c r="Z432" i="4"/>
  <c r="F435" i="17"/>
  <c r="E435" i="4"/>
  <c r="DF436" i="4"/>
  <c r="DH439" i="4"/>
  <c r="D441" i="17"/>
  <c r="DM444" i="4"/>
  <c r="DF446" i="4"/>
  <c r="DF448" i="4"/>
  <c r="DK454" i="4"/>
  <c r="X457" i="4"/>
  <c r="F459" i="17"/>
  <c r="A459" i="17" s="1"/>
  <c r="E459" i="4"/>
  <c r="G461" i="17"/>
  <c r="G464" i="17"/>
  <c r="DX466" i="4"/>
  <c r="DY466" i="4" s="1"/>
  <c r="E467" i="4"/>
  <c r="F467" i="17"/>
  <c r="A467" i="17" s="1"/>
  <c r="G470" i="17"/>
  <c r="DH471" i="4"/>
  <c r="DL472" i="4"/>
  <c r="G493" i="17"/>
  <c r="D497" i="17"/>
  <c r="DG160" i="4"/>
  <c r="DO161" i="4"/>
  <c r="DO168" i="4"/>
  <c r="J171" i="4"/>
  <c r="F174" i="17"/>
  <c r="E174" i="4"/>
  <c r="DP175" i="4"/>
  <c r="DM182" i="4"/>
  <c r="D189" i="17"/>
  <c r="G194" i="17"/>
  <c r="DT205" i="4"/>
  <c r="J209" i="4"/>
  <c r="AC209" i="4" s="1"/>
  <c r="K209" i="4" s="1"/>
  <c r="DP209" i="4"/>
  <c r="DN211" i="4"/>
  <c r="D213" i="17"/>
  <c r="D215" i="17"/>
  <c r="DH218" i="4"/>
  <c r="G225" i="17"/>
  <c r="G228" i="17"/>
  <c r="DI229" i="4"/>
  <c r="DX231" i="4"/>
  <c r="DY231" i="4" s="1"/>
  <c r="G233" i="17"/>
  <c r="DM235" i="4"/>
  <c r="DL237" i="4"/>
  <c r="G238" i="17"/>
  <c r="G240" i="17"/>
  <c r="DX244" i="4"/>
  <c r="DY244" i="4" s="1"/>
  <c r="F246" i="17"/>
  <c r="E246" i="4"/>
  <c r="DX250" i="4"/>
  <c r="DY250" i="4" s="1"/>
  <c r="D253" i="17"/>
  <c r="DW256" i="4"/>
  <c r="DI265" i="4"/>
  <c r="E269" i="4"/>
  <c r="F269" i="17"/>
  <c r="DN270" i="4"/>
  <c r="G274" i="17"/>
  <c r="DR276" i="4"/>
  <c r="DH277" i="4"/>
  <c r="D279" i="17"/>
  <c r="DH280" i="4"/>
  <c r="DP282" i="4"/>
  <c r="G284" i="17"/>
  <c r="DO284" i="4"/>
  <c r="E290" i="4"/>
  <c r="F290" i="17"/>
  <c r="DV291" i="4"/>
  <c r="DS298" i="4"/>
  <c r="DL308" i="4"/>
  <c r="DO316" i="4"/>
  <c r="F320" i="17"/>
  <c r="E320" i="4"/>
  <c r="DK332" i="4"/>
  <c r="F335" i="17"/>
  <c r="E335" i="4"/>
  <c r="D339" i="17"/>
  <c r="DR341" i="4"/>
  <c r="E343" i="4"/>
  <c r="F343" i="17"/>
  <c r="G347" i="17"/>
  <c r="DS354" i="4"/>
  <c r="DO358" i="4"/>
  <c r="X361" i="4"/>
  <c r="DL362" i="4"/>
  <c r="D364" i="17"/>
  <c r="DI365" i="4"/>
  <c r="DS366" i="4"/>
  <c r="DG368" i="4"/>
  <c r="DT369" i="4"/>
  <c r="D372" i="17"/>
  <c r="DJ374" i="4"/>
  <c r="F378" i="17"/>
  <c r="E378" i="4"/>
  <c r="F381" i="17"/>
  <c r="E381" i="4"/>
  <c r="G394" i="17"/>
  <c r="DS406" i="4"/>
  <c r="D414" i="17"/>
  <c r="D416" i="17"/>
  <c r="DN417" i="4"/>
  <c r="Z419" i="4"/>
  <c r="DG419" i="4"/>
  <c r="DL424" i="4"/>
  <c r="DK425" i="4"/>
  <c r="D427" i="17"/>
  <c r="G435" i="17"/>
  <c r="DK436" i="4"/>
  <c r="D439" i="17"/>
  <c r="F441" i="17"/>
  <c r="E441" i="4"/>
  <c r="DG446" i="4"/>
  <c r="D448" i="17"/>
  <c r="DF450" i="4"/>
  <c r="DL454" i="4"/>
  <c r="G459" i="17"/>
  <c r="D466" i="17"/>
  <c r="G467" i="17"/>
  <c r="D471" i="17"/>
  <c r="F497" i="17"/>
  <c r="E497" i="4"/>
  <c r="D160" i="17"/>
  <c r="D161" i="17"/>
  <c r="D163" i="17"/>
  <c r="DP168" i="4"/>
  <c r="G174" i="17"/>
  <c r="DQ175" i="4"/>
  <c r="DX179" i="4"/>
  <c r="DY179" i="4" s="1"/>
  <c r="DO182" i="4"/>
  <c r="DO184" i="4"/>
  <c r="E189" i="4"/>
  <c r="F189" i="17"/>
  <c r="D208" i="17"/>
  <c r="F213" i="17"/>
  <c r="E213" i="4"/>
  <c r="E215" i="4"/>
  <c r="F215" i="17"/>
  <c r="D218" i="17"/>
  <c r="J225" i="4"/>
  <c r="DN226" i="4"/>
  <c r="DJ229" i="4"/>
  <c r="D231" i="17"/>
  <c r="J233" i="4"/>
  <c r="D235" i="17"/>
  <c r="D237" i="17"/>
  <c r="D244" i="17"/>
  <c r="G246" i="17"/>
  <c r="DL248" i="4"/>
  <c r="E253" i="4"/>
  <c r="F253" i="17"/>
  <c r="A253" i="17" s="1"/>
  <c r="X255" i="4"/>
  <c r="DF255" i="4"/>
  <c r="DX261" i="4"/>
  <c r="DY261" i="4" s="1"/>
  <c r="D265" i="17"/>
  <c r="G269" i="17"/>
  <c r="DO270" i="4"/>
  <c r="D276" i="17"/>
  <c r="DI277" i="4"/>
  <c r="F279" i="17"/>
  <c r="E279" i="4"/>
  <c r="DI280" i="4"/>
  <c r="DQ284" i="4"/>
  <c r="G290" i="17"/>
  <c r="DF295" i="4"/>
  <c r="D308" i="17"/>
  <c r="D310" i="17"/>
  <c r="DP312" i="4"/>
  <c r="DP316" i="4"/>
  <c r="DW318" i="4"/>
  <c r="G320" i="17"/>
  <c r="DO321" i="4"/>
  <c r="DX324" i="4"/>
  <c r="DY324" i="4" s="1"/>
  <c r="X326" i="4"/>
  <c r="G335" i="17"/>
  <c r="DP337" i="4"/>
  <c r="E339" i="4"/>
  <c r="F339" i="17"/>
  <c r="A339" i="17" s="1"/>
  <c r="D341" i="17"/>
  <c r="G343" i="17"/>
  <c r="DN349" i="4"/>
  <c r="Z353" i="4"/>
  <c r="DT354" i="4"/>
  <c r="X356" i="4"/>
  <c r="D358" i="17"/>
  <c r="Z361" i="4"/>
  <c r="DM362" i="4"/>
  <c r="F364" i="17"/>
  <c r="E364" i="4"/>
  <c r="DJ365" i="4"/>
  <c r="DT366" i="4"/>
  <c r="DH368" i="4"/>
  <c r="DU369" i="4"/>
  <c r="F372" i="17"/>
  <c r="E372" i="4"/>
  <c r="D374" i="17"/>
  <c r="G378" i="17"/>
  <c r="G381" i="17"/>
  <c r="D386" i="17"/>
  <c r="DL389" i="4"/>
  <c r="DJ390" i="4"/>
  <c r="DU406" i="4"/>
  <c r="E414" i="4"/>
  <c r="F414" i="17"/>
  <c r="F416" i="17"/>
  <c r="E416" i="4"/>
  <c r="DH419" i="4"/>
  <c r="DM420" i="4"/>
  <c r="D424" i="17"/>
  <c r="DN425" i="4"/>
  <c r="F427" i="17"/>
  <c r="E427" i="4"/>
  <c r="E439" i="4"/>
  <c r="F439" i="17"/>
  <c r="G441" i="17"/>
  <c r="DT443" i="4"/>
  <c r="DJ446" i="4"/>
  <c r="F448" i="17"/>
  <c r="E448" i="4"/>
  <c r="D450" i="17"/>
  <c r="DV453" i="4"/>
  <c r="Z456" i="4"/>
  <c r="DF456" i="4"/>
  <c r="DF461" i="4"/>
  <c r="DH462" i="4"/>
  <c r="F466" i="17"/>
  <c r="E466" i="4"/>
  <c r="J467" i="4"/>
  <c r="D467" i="11" s="1"/>
  <c r="F471" i="17"/>
  <c r="A471" i="17" s="1"/>
  <c r="E471" i="4"/>
  <c r="DS472" i="4"/>
  <c r="DJ481" i="4"/>
  <c r="Z485" i="4"/>
  <c r="DL486" i="4"/>
  <c r="G497" i="17"/>
  <c r="E160" i="4"/>
  <c r="F160" i="17"/>
  <c r="A160" i="17" s="1"/>
  <c r="F161" i="17"/>
  <c r="E161" i="4"/>
  <c r="E163" i="4"/>
  <c r="F163" i="17"/>
  <c r="D165" i="17"/>
  <c r="DU167" i="4"/>
  <c r="DR175" i="4"/>
  <c r="DX177" i="4"/>
  <c r="DY177" i="4" s="1"/>
  <c r="D179" i="17"/>
  <c r="DQ182" i="4"/>
  <c r="D184" i="17"/>
  <c r="G189" i="17"/>
  <c r="D196" i="17"/>
  <c r="DJ203" i="4"/>
  <c r="DH204" i="4"/>
  <c r="DT206" i="4"/>
  <c r="F208" i="17"/>
  <c r="E208" i="4"/>
  <c r="DG210" i="4"/>
  <c r="DQ211" i="4"/>
  <c r="G213" i="17"/>
  <c r="G215" i="17"/>
  <c r="E218" i="4"/>
  <c r="F218" i="17"/>
  <c r="A218" i="17" s="1"/>
  <c r="DK220" i="4"/>
  <c r="DQ222" i="4"/>
  <c r="D224" i="17"/>
  <c r="DQ226" i="4"/>
  <c r="DK229" i="4"/>
  <c r="F231" i="17"/>
  <c r="E231" i="4"/>
  <c r="E235" i="4"/>
  <c r="F235" i="17"/>
  <c r="F237" i="17"/>
  <c r="E237" i="4"/>
  <c r="DJ242" i="4"/>
  <c r="F244" i="17"/>
  <c r="E244" i="4"/>
  <c r="DR248" i="4"/>
  <c r="DT251" i="4"/>
  <c r="G253" i="17"/>
  <c r="Z255" i="4"/>
  <c r="DH255" i="4"/>
  <c r="D261" i="17"/>
  <c r="DX263" i="4"/>
  <c r="DY263" i="4" s="1"/>
  <c r="E265" i="4"/>
  <c r="F265" i="17"/>
  <c r="Z267" i="4"/>
  <c r="DF269" i="4"/>
  <c r="DS270" i="4"/>
  <c r="DJ273" i="4"/>
  <c r="F276" i="17"/>
  <c r="E276" i="4"/>
  <c r="DJ277" i="4"/>
  <c r="G279" i="17"/>
  <c r="DS284" i="4"/>
  <c r="DG297" i="4"/>
  <c r="F308" i="17"/>
  <c r="A308" i="17" s="1"/>
  <c r="E308" i="4"/>
  <c r="E310" i="4"/>
  <c r="F310" i="17"/>
  <c r="D312" i="17"/>
  <c r="DQ316" i="4"/>
  <c r="D318" i="17"/>
  <c r="DS321" i="4"/>
  <c r="D324" i="17"/>
  <c r="D326" i="17"/>
  <c r="DO330" i="4"/>
  <c r="D337" i="17"/>
  <c r="G339" i="17"/>
  <c r="F341" i="17"/>
  <c r="A341" i="17" s="1"/>
  <c r="E341" i="4"/>
  <c r="DI351" i="4"/>
  <c r="Z356" i="4"/>
  <c r="DF356" i="4"/>
  <c r="F358" i="17"/>
  <c r="E358" i="4"/>
  <c r="DN362" i="4"/>
  <c r="G364" i="17"/>
  <c r="DK365" i="4"/>
  <c r="DV366" i="4"/>
  <c r="DI368" i="4"/>
  <c r="DV369" i="4"/>
  <c r="G372" i="17"/>
  <c r="E374" i="4"/>
  <c r="F374" i="17"/>
  <c r="A374" i="17" s="1"/>
  <c r="DO380" i="4"/>
  <c r="DS384" i="4"/>
  <c r="F386" i="17"/>
  <c r="E386" i="4"/>
  <c r="D389" i="17"/>
  <c r="DF398" i="4"/>
  <c r="DS400" i="4"/>
  <c r="DS403" i="4"/>
  <c r="X405" i="4"/>
  <c r="DK405" i="4"/>
  <c r="DW406" i="4"/>
  <c r="G414" i="17"/>
  <c r="G416" i="17"/>
  <c r="DI419" i="4"/>
  <c r="DN420" i="4"/>
  <c r="F424" i="17"/>
  <c r="E424" i="4"/>
  <c r="DO425" i="4"/>
  <c r="G427" i="17"/>
  <c r="DP431" i="4"/>
  <c r="D433" i="17"/>
  <c r="G439" i="17"/>
  <c r="D443" i="17"/>
  <c r="DI445" i="4"/>
  <c r="DL446" i="4"/>
  <c r="G448" i="17"/>
  <c r="F450" i="17"/>
  <c r="E450" i="4"/>
  <c r="D453" i="17"/>
  <c r="DG456" i="4"/>
  <c r="DG461" i="4"/>
  <c r="G466" i="17"/>
  <c r="G471" i="17"/>
  <c r="DT472" i="4"/>
  <c r="DL479" i="4"/>
  <c r="D481" i="17"/>
  <c r="DI488" i="4"/>
  <c r="D499" i="17"/>
  <c r="G160" i="17"/>
  <c r="G161" i="17"/>
  <c r="G163" i="17"/>
  <c r="E165" i="4"/>
  <c r="F165" i="17"/>
  <c r="D167" i="17"/>
  <c r="DG172" i="4"/>
  <c r="DT175" i="4"/>
  <c r="D177" i="17"/>
  <c r="F179" i="17"/>
  <c r="A179" i="17" s="1"/>
  <c r="E179" i="4"/>
  <c r="F184" i="17"/>
  <c r="E184" i="4"/>
  <c r="E196" i="4"/>
  <c r="F196" i="17"/>
  <c r="A196" i="17" s="1"/>
  <c r="D203" i="17"/>
  <c r="D204" i="17"/>
  <c r="D206" i="17"/>
  <c r="G208" i="17"/>
  <c r="D210" i="17"/>
  <c r="G218" i="17"/>
  <c r="D220" i="17"/>
  <c r="D222" i="17"/>
  <c r="E224" i="4"/>
  <c r="F224" i="17"/>
  <c r="A224" i="17" s="1"/>
  <c r="DS226" i="4"/>
  <c r="DL229" i="4"/>
  <c r="G231" i="17"/>
  <c r="G235" i="17"/>
  <c r="G237" i="17"/>
  <c r="DQ242" i="4"/>
  <c r="G244" i="17"/>
  <c r="DW248" i="4"/>
  <c r="D251" i="17"/>
  <c r="DJ255" i="4"/>
  <c r="DS257" i="4"/>
  <c r="F261" i="17"/>
  <c r="A261" i="17" s="1"/>
  <c r="E261" i="4"/>
  <c r="D263" i="17"/>
  <c r="G265" i="17"/>
  <c r="D267" i="17"/>
  <c r="DH269" i="4"/>
  <c r="DV270" i="4"/>
  <c r="D273" i="17"/>
  <c r="G276" i="17"/>
  <c r="DK277" i="4"/>
  <c r="DF279" i="4"/>
  <c r="DP283" i="4"/>
  <c r="DV284" i="4"/>
  <c r="DG292" i="4"/>
  <c r="DR297" i="4"/>
  <c r="DG299" i="4"/>
  <c r="DH302" i="4"/>
  <c r="G308" i="17"/>
  <c r="G310" i="17"/>
  <c r="F312" i="17"/>
  <c r="E312" i="4"/>
  <c r="DR316" i="4"/>
  <c r="E318" i="4"/>
  <c r="F318" i="17"/>
  <c r="E324" i="4"/>
  <c r="F324" i="17"/>
  <c r="F326" i="17"/>
  <c r="A326" i="17" s="1"/>
  <c r="E326" i="4"/>
  <c r="E337" i="4"/>
  <c r="F337" i="17"/>
  <c r="G341" i="17"/>
  <c r="DK345" i="4"/>
  <c r="DW350" i="4"/>
  <c r="DV351" i="4"/>
  <c r="DR353" i="4"/>
  <c r="DG356" i="4"/>
  <c r="G358" i="17"/>
  <c r="DO362" i="4"/>
  <c r="DL365" i="4"/>
  <c r="DW366" i="4"/>
  <c r="DJ368" i="4"/>
  <c r="G374" i="17"/>
  <c r="D380" i="17"/>
  <c r="D384" i="17"/>
  <c r="G386" i="17"/>
  <c r="E389" i="4"/>
  <c r="F389" i="17"/>
  <c r="DP392" i="4"/>
  <c r="X396" i="4"/>
  <c r="D398" i="17"/>
  <c r="D400" i="17"/>
  <c r="DT403" i="4"/>
  <c r="Z405" i="4"/>
  <c r="DL405" i="4"/>
  <c r="DV418" i="4"/>
  <c r="DJ419" i="4"/>
  <c r="X422" i="4"/>
  <c r="G424" i="17"/>
  <c r="DP425" i="4"/>
  <c r="D431" i="17"/>
  <c r="F433" i="17"/>
  <c r="E433" i="4"/>
  <c r="DN437" i="4"/>
  <c r="DP441" i="4"/>
  <c r="E443" i="4"/>
  <c r="F443" i="17"/>
  <c r="D445" i="17"/>
  <c r="DN446" i="4"/>
  <c r="G450" i="17"/>
  <c r="F453" i="17"/>
  <c r="E453" i="4"/>
  <c r="DT455" i="4"/>
  <c r="DI456" i="4"/>
  <c r="J459" i="4"/>
  <c r="D459" i="11" s="1"/>
  <c r="DH461" i="4"/>
  <c r="DU472" i="4"/>
  <c r="DX477" i="4"/>
  <c r="DY477" i="4" s="1"/>
  <c r="D479" i="17"/>
  <c r="F481" i="17"/>
  <c r="E481" i="4"/>
  <c r="Z484" i="4"/>
  <c r="DL485" i="4"/>
  <c r="DN486" i="4"/>
  <c r="D488" i="17"/>
  <c r="DF491" i="4"/>
  <c r="DO496" i="4"/>
  <c r="F499" i="17"/>
  <c r="E499" i="4"/>
  <c r="DR501" i="4"/>
  <c r="G165" i="17"/>
  <c r="E167" i="4"/>
  <c r="F167" i="17"/>
  <c r="A167" i="17" s="1"/>
  <c r="D172" i="17"/>
  <c r="DU175" i="4"/>
  <c r="F177" i="17"/>
  <c r="E177" i="4"/>
  <c r="G179" i="17"/>
  <c r="D181" i="17"/>
  <c r="G184" i="17"/>
  <c r="DI186" i="4"/>
  <c r="DR191" i="4"/>
  <c r="G196" i="17"/>
  <c r="F203" i="17"/>
  <c r="E203" i="4"/>
  <c r="F204" i="17"/>
  <c r="E204" i="4"/>
  <c r="F206" i="17"/>
  <c r="E206" i="4"/>
  <c r="F210" i="17"/>
  <c r="E210" i="4"/>
  <c r="F220" i="17"/>
  <c r="E220" i="4"/>
  <c r="F222" i="17"/>
  <c r="E222" i="4"/>
  <c r="G224" i="17"/>
  <c r="DU226" i="4"/>
  <c r="DM229" i="4"/>
  <c r="DT234" i="4"/>
  <c r="DR242" i="4"/>
  <c r="F251" i="17"/>
  <c r="E251" i="4"/>
  <c r="D257" i="17"/>
  <c r="DJ259" i="4"/>
  <c r="G261" i="17"/>
  <c r="E263" i="4"/>
  <c r="F263" i="17"/>
  <c r="E267" i="4"/>
  <c r="F267" i="17"/>
  <c r="A267" i="17" s="1"/>
  <c r="DI269" i="4"/>
  <c r="DW270" i="4"/>
  <c r="F273" i="17"/>
  <c r="A273" i="17" s="1"/>
  <c r="E273" i="4"/>
  <c r="DL277" i="4"/>
  <c r="DJ281" i="4"/>
  <c r="D283" i="17"/>
  <c r="DW284" i="4"/>
  <c r="DP286" i="4"/>
  <c r="D292" i="17"/>
  <c r="DS297" i="4"/>
  <c r="D299" i="17"/>
  <c r="DT302" i="4"/>
  <c r="G312" i="17"/>
  <c r="DT314" i="4"/>
  <c r="DS316" i="4"/>
  <c r="G318" i="17"/>
  <c r="DG322" i="4"/>
  <c r="G324" i="17"/>
  <c r="G326" i="17"/>
  <c r="DU331" i="4"/>
  <c r="D333" i="17"/>
  <c r="DG335" i="4"/>
  <c r="G337" i="17"/>
  <c r="DU345" i="4"/>
  <c r="D350" i="17"/>
  <c r="DX351" i="4"/>
  <c r="DY351" i="4" s="1"/>
  <c r="DS353" i="4"/>
  <c r="DH356" i="4"/>
  <c r="DP362" i="4"/>
  <c r="DQ368" i="4"/>
  <c r="F380" i="17"/>
  <c r="E380" i="4"/>
  <c r="F384" i="17"/>
  <c r="A384" i="17" s="1"/>
  <c r="E384" i="4"/>
  <c r="DG386" i="4"/>
  <c r="G389" i="17"/>
  <c r="DR392" i="4"/>
  <c r="E398" i="4"/>
  <c r="F398" i="17"/>
  <c r="A398" i="17" s="1"/>
  <c r="F400" i="17"/>
  <c r="A400" i="17" s="1"/>
  <c r="E400" i="4"/>
  <c r="DM405" i="4"/>
  <c r="D418" i="17"/>
  <c r="DK419" i="4"/>
  <c r="DK422" i="4"/>
  <c r="DQ425" i="4"/>
  <c r="F431" i="17"/>
  <c r="E431" i="4"/>
  <c r="G433" i="17"/>
  <c r="D437" i="17"/>
  <c r="DQ441" i="4"/>
  <c r="G443" i="17"/>
  <c r="F445" i="17"/>
  <c r="E445" i="4"/>
  <c r="DO446" i="4"/>
  <c r="G453" i="17"/>
  <c r="D455" i="17"/>
  <c r="DO456" i="4"/>
  <c r="Z461" i="4"/>
  <c r="DI461" i="4"/>
  <c r="DN463" i="4"/>
  <c r="X470" i="4"/>
  <c r="DU474" i="4"/>
  <c r="D477" i="17"/>
  <c r="E479" i="4"/>
  <c r="F479" i="17"/>
  <c r="G481" i="17"/>
  <c r="DG482" i="4"/>
  <c r="E488" i="4"/>
  <c r="F488" i="17"/>
  <c r="D490" i="17"/>
  <c r="DH491" i="4"/>
  <c r="DL493" i="4"/>
  <c r="D496" i="17"/>
  <c r="G499" i="17"/>
  <c r="DU501" i="4"/>
  <c r="J163" i="4"/>
  <c r="G167" i="17"/>
  <c r="D169" i="17"/>
  <c r="F172" i="17"/>
  <c r="E172" i="4"/>
  <c r="G177" i="17"/>
  <c r="F181" i="17"/>
  <c r="E181" i="4"/>
  <c r="DK183" i="4"/>
  <c r="DK186" i="4"/>
  <c r="DF189" i="4"/>
  <c r="D191" i="17"/>
  <c r="G203" i="17"/>
  <c r="G204" i="17"/>
  <c r="G206" i="17"/>
  <c r="G210" i="17"/>
  <c r="DH212" i="4"/>
  <c r="G220" i="17"/>
  <c r="G222" i="17"/>
  <c r="DN229" i="4"/>
  <c r="D234" i="17"/>
  <c r="D241" i="17"/>
  <c r="DV242" i="4"/>
  <c r="G251" i="17"/>
  <c r="DQ256" i="4"/>
  <c r="F257" i="17"/>
  <c r="A257" i="17" s="1"/>
  <c r="E257" i="4"/>
  <c r="D259" i="17"/>
  <c r="G263" i="17"/>
  <c r="G267" i="17"/>
  <c r="DJ269" i="4"/>
  <c r="G273" i="17"/>
  <c r="DM277" i="4"/>
  <c r="DH279" i="4"/>
  <c r="D281" i="17"/>
  <c r="E283" i="4"/>
  <c r="F283" i="17"/>
  <c r="A283" i="17" s="1"/>
  <c r="X284" i="4"/>
  <c r="DX284" i="4"/>
  <c r="DY284" i="4" s="1"/>
  <c r="E292" i="4"/>
  <c r="F292" i="17"/>
  <c r="D296" i="17"/>
  <c r="DT297" i="4"/>
  <c r="E299" i="4"/>
  <c r="F299" i="17"/>
  <c r="DU302" i="4"/>
  <c r="DW304" i="4"/>
  <c r="J310" i="4"/>
  <c r="AC310" i="4" s="1"/>
  <c r="K310" i="4" s="1"/>
  <c r="DU314" i="4"/>
  <c r="D322" i="17"/>
  <c r="D331" i="17"/>
  <c r="F333" i="17"/>
  <c r="E333" i="4"/>
  <c r="DV345" i="4"/>
  <c r="X347" i="4"/>
  <c r="DO347" i="4"/>
  <c r="F350" i="17"/>
  <c r="E350" i="4"/>
  <c r="DT353" i="4"/>
  <c r="D355" i="17"/>
  <c r="DI356" i="4"/>
  <c r="DF361" i="4"/>
  <c r="DR362" i="4"/>
  <c r="DR368" i="4"/>
  <c r="DK370" i="4"/>
  <c r="G380" i="17"/>
  <c r="DW381" i="4"/>
  <c r="G384" i="17"/>
  <c r="D391" i="17"/>
  <c r="DT392" i="4"/>
  <c r="DF396" i="4"/>
  <c r="G398" i="17"/>
  <c r="G400" i="17"/>
  <c r="DN405" i="4"/>
  <c r="DF408" i="4"/>
  <c r="DT412" i="4"/>
  <c r="E418" i="4"/>
  <c r="F418" i="17"/>
  <c r="DL419" i="4"/>
  <c r="DT421" i="4"/>
  <c r="DS422" i="4"/>
  <c r="DR425" i="4"/>
  <c r="DT429" i="4"/>
  <c r="G431" i="17"/>
  <c r="X435" i="4"/>
  <c r="F437" i="17"/>
  <c r="A437" i="17" s="1"/>
  <c r="E437" i="4"/>
  <c r="DR441" i="4"/>
  <c r="G445" i="17"/>
  <c r="DQ446" i="4"/>
  <c r="E455" i="4"/>
  <c r="F455" i="17"/>
  <c r="DP456" i="4"/>
  <c r="DR457" i="4"/>
  <c r="DJ461" i="4"/>
  <c r="D463" i="17"/>
  <c r="Z470" i="4"/>
  <c r="F477" i="17"/>
  <c r="E477" i="4"/>
  <c r="G479" i="17"/>
  <c r="DH482" i="4"/>
  <c r="G488" i="17"/>
  <c r="E490" i="4"/>
  <c r="F490" i="17"/>
  <c r="DM493" i="4"/>
  <c r="F496" i="17"/>
  <c r="E496" i="4"/>
  <c r="J499" i="4"/>
  <c r="D499" i="11" s="1"/>
  <c r="F169" i="17"/>
  <c r="E169" i="4"/>
  <c r="G172" i="17"/>
  <c r="DW175" i="4"/>
  <c r="DJ179" i="4"/>
  <c r="G181" i="17"/>
  <c r="D183" i="17"/>
  <c r="DS186" i="4"/>
  <c r="DG189" i="4"/>
  <c r="E191" i="4"/>
  <c r="F191" i="17"/>
  <c r="D212" i="17"/>
  <c r="J222" i="4"/>
  <c r="DN228" i="4"/>
  <c r="DS229" i="4"/>
  <c r="E234" i="4"/>
  <c r="F234" i="17"/>
  <c r="DU236" i="4"/>
  <c r="DF237" i="4"/>
  <c r="F241" i="17"/>
  <c r="E241" i="4"/>
  <c r="DW242" i="4"/>
  <c r="DL247" i="4"/>
  <c r="D249" i="17"/>
  <c r="D256" i="17"/>
  <c r="G257" i="17"/>
  <c r="E259" i="4"/>
  <c r="F259" i="17"/>
  <c r="DK269" i="4"/>
  <c r="DN277" i="4"/>
  <c r="DI279" i="4"/>
  <c r="F281" i="17"/>
  <c r="E281" i="4"/>
  <c r="G283" i="17"/>
  <c r="G292" i="17"/>
  <c r="F296" i="17"/>
  <c r="A296" i="17" s="1"/>
  <c r="E296" i="4"/>
  <c r="DU297" i="4"/>
  <c r="G299" i="17"/>
  <c r="DV302" i="4"/>
  <c r="DX304" i="4"/>
  <c r="DY304" i="4" s="1"/>
  <c r="DV314" i="4"/>
  <c r="F322" i="17"/>
  <c r="A322" i="17" s="1"/>
  <c r="E322" i="4"/>
  <c r="E331" i="4"/>
  <c r="F331" i="17"/>
  <c r="G333" i="17"/>
  <c r="DF339" i="4"/>
  <c r="DR344" i="4"/>
  <c r="DW345" i="4"/>
  <c r="Z347" i="4"/>
  <c r="DP347" i="4"/>
  <c r="G350" i="17"/>
  <c r="DN352" i="4"/>
  <c r="DU353" i="4"/>
  <c r="F355" i="17"/>
  <c r="A355" i="17" s="1"/>
  <c r="E355" i="4"/>
  <c r="DJ356" i="4"/>
  <c r="DJ358" i="4"/>
  <c r="DG361" i="4"/>
  <c r="DV362" i="4"/>
  <c r="DM364" i="4"/>
  <c r="DJ366" i="4"/>
  <c r="DU367" i="4"/>
  <c r="DS368" i="4"/>
  <c r="D370" i="17"/>
  <c r="DK374" i="4"/>
  <c r="DF378" i="4"/>
  <c r="DH387" i="4"/>
  <c r="F391" i="17"/>
  <c r="E391" i="4"/>
  <c r="DV392" i="4"/>
  <c r="DH396" i="4"/>
  <c r="D404" i="17"/>
  <c r="DO405" i="4"/>
  <c r="D407" i="17"/>
  <c r="DM408" i="4"/>
  <c r="DV412" i="4"/>
  <c r="G418" i="17"/>
  <c r="DM419" i="4"/>
  <c r="D421" i="17"/>
  <c r="DT422" i="4"/>
  <c r="DS425" i="4"/>
  <c r="D429" i="17"/>
  <c r="Z435" i="4"/>
  <c r="G437" i="17"/>
  <c r="DS441" i="4"/>
  <c r="DR446" i="4"/>
  <c r="G455" i="17"/>
  <c r="DQ456" i="4"/>
  <c r="DS457" i="4"/>
  <c r="DK461" i="4"/>
  <c r="E463" i="4"/>
  <c r="F463" i="17"/>
  <c r="DF469" i="4"/>
  <c r="DP473" i="4"/>
  <c r="DH475" i="4"/>
  <c r="G477" i="17"/>
  <c r="G490" i="17"/>
  <c r="DO493" i="4"/>
  <c r="G496" i="17"/>
  <c r="DJ155" i="4"/>
  <c r="DN158" i="4"/>
  <c r="G169" i="17"/>
  <c r="DK179" i="4"/>
  <c r="F183" i="17"/>
  <c r="E183" i="4"/>
  <c r="DU186" i="4"/>
  <c r="X189" i="4"/>
  <c r="DH189" i="4"/>
  <c r="G191" i="17"/>
  <c r="DG198" i="4"/>
  <c r="F212" i="17"/>
  <c r="E212" i="4"/>
  <c r="DL213" i="4"/>
  <c r="DT216" i="4"/>
  <c r="DT229" i="4"/>
  <c r="G234" i="17"/>
  <c r="D236" i="17"/>
  <c r="DG237" i="4"/>
  <c r="G241" i="17"/>
  <c r="D247" i="17"/>
  <c r="F249" i="17"/>
  <c r="E249" i="4"/>
  <c r="F256" i="17"/>
  <c r="A256" i="17" s="1"/>
  <c r="E256" i="4"/>
  <c r="G259" i="17"/>
  <c r="X271" i="4"/>
  <c r="G281" i="17"/>
  <c r="DS285" i="4"/>
  <c r="G296" i="17"/>
  <c r="DV297" i="4"/>
  <c r="DW302" i="4"/>
  <c r="DG311" i="4"/>
  <c r="DW314" i="4"/>
  <c r="DF317" i="4"/>
  <c r="G322" i="17"/>
  <c r="G331" i="17"/>
  <c r="D336" i="17"/>
  <c r="DG339" i="4"/>
  <c r="D344" i="17"/>
  <c r="DX345" i="4"/>
  <c r="DY345" i="4" s="1"/>
  <c r="DQ347" i="4"/>
  <c r="D352" i="17"/>
  <c r="DV353" i="4"/>
  <c r="G355" i="17"/>
  <c r="DK356" i="4"/>
  <c r="DK360" i="4"/>
  <c r="DH361" i="4"/>
  <c r="D366" i="17"/>
  <c r="D367" i="17"/>
  <c r="DT368" i="4"/>
  <c r="F370" i="17"/>
  <c r="E370" i="4"/>
  <c r="DO374" i="4"/>
  <c r="DL378" i="4"/>
  <c r="DP382" i="4"/>
  <c r="D387" i="17"/>
  <c r="G391" i="17"/>
  <c r="DW392" i="4"/>
  <c r="D395" i="17"/>
  <c r="DK396" i="4"/>
  <c r="F404" i="17"/>
  <c r="E404" i="4"/>
  <c r="DP405" i="4"/>
  <c r="E407" i="4"/>
  <c r="F407" i="17"/>
  <c r="A407" i="17" s="1"/>
  <c r="DN408" i="4"/>
  <c r="DK411" i="4"/>
  <c r="DX412" i="4"/>
  <c r="DY412" i="4" s="1"/>
  <c r="DI414" i="4"/>
  <c r="F421" i="17"/>
  <c r="A421" i="17" s="1"/>
  <c r="E421" i="4"/>
  <c r="E429" i="4"/>
  <c r="F429" i="17"/>
  <c r="G463" i="17"/>
  <c r="D469" i="17"/>
  <c r="D473" i="17"/>
  <c r="D475" i="17"/>
  <c r="D498" i="17"/>
  <c r="D155" i="17"/>
  <c r="DR158" i="4"/>
  <c r="DM179" i="4"/>
  <c r="DF182" i="4"/>
  <c r="G183" i="17"/>
  <c r="DV186" i="4"/>
  <c r="Z189" i="4"/>
  <c r="DI189" i="4"/>
  <c r="DM198" i="4"/>
  <c r="G212" i="17"/>
  <c r="D216" i="17"/>
  <c r="DP227" i="4"/>
  <c r="DP228" i="4"/>
  <c r="DU229" i="4"/>
  <c r="DT232" i="4"/>
  <c r="F236" i="17"/>
  <c r="E236" i="4"/>
  <c r="DH237" i="4"/>
  <c r="DV243" i="4"/>
  <c r="DO244" i="4"/>
  <c r="E247" i="4"/>
  <c r="F247" i="17"/>
  <c r="G249" i="17"/>
  <c r="G256" i="17"/>
  <c r="X265" i="4"/>
  <c r="DG265" i="4"/>
  <c r="DT270" i="4"/>
  <c r="D271" i="17"/>
  <c r="DX278" i="4"/>
  <c r="DY278" i="4" s="1"/>
  <c r="DT279" i="4"/>
  <c r="J281" i="4"/>
  <c r="D285" i="17"/>
  <c r="DL288" i="4"/>
  <c r="DI292" i="4"/>
  <c r="DR301" i="4"/>
  <c r="DU305" i="4"/>
  <c r="D311" i="17"/>
  <c r="D317" i="17"/>
  <c r="DH318" i="4"/>
  <c r="DO324" i="4"/>
  <c r="DV328" i="4"/>
  <c r="DQ334" i="4"/>
  <c r="E336" i="4"/>
  <c r="F336" i="17"/>
  <c r="DX338" i="4"/>
  <c r="DY338" i="4" s="1"/>
  <c r="DH339" i="4"/>
  <c r="F344" i="17"/>
  <c r="E344" i="4"/>
  <c r="F352" i="17"/>
  <c r="E352" i="4"/>
  <c r="DW353" i="4"/>
  <c r="DL356" i="4"/>
  <c r="DI359" i="4"/>
  <c r="DJ361" i="4"/>
  <c r="DF365" i="4"/>
  <c r="F366" i="17"/>
  <c r="E366" i="4"/>
  <c r="E367" i="4"/>
  <c r="F367" i="17"/>
  <c r="A367" i="17" s="1"/>
  <c r="DU368" i="4"/>
  <c r="G370" i="17"/>
  <c r="DN376" i="4"/>
  <c r="DN378" i="4"/>
  <c r="D382" i="17"/>
  <c r="E387" i="4"/>
  <c r="F387" i="17"/>
  <c r="F395" i="17"/>
  <c r="E395" i="4"/>
  <c r="DL396" i="4"/>
  <c r="D402" i="17"/>
  <c r="G404" i="17"/>
  <c r="DQ405" i="4"/>
  <c r="G407" i="17"/>
  <c r="DO408" i="4"/>
  <c r="D411" i="17"/>
  <c r="DL414" i="4"/>
  <c r="Z416" i="4"/>
  <c r="DO419" i="4"/>
  <c r="G421" i="17"/>
  <c r="DI424" i="4"/>
  <c r="DU425" i="4"/>
  <c r="Z427" i="4"/>
  <c r="DI427" i="4"/>
  <c r="G429" i="17"/>
  <c r="DQ433" i="4"/>
  <c r="DJ435" i="4"/>
  <c r="DV441" i="4"/>
  <c r="DW446" i="4"/>
  <c r="DI448" i="4"/>
  <c r="DW450" i="4"/>
  <c r="DS456" i="4"/>
  <c r="DG459" i="4"/>
  <c r="DM461" i="4"/>
  <c r="Z466" i="4"/>
  <c r="DN467" i="4"/>
  <c r="E469" i="4"/>
  <c r="F469" i="17"/>
  <c r="E473" i="4"/>
  <c r="F473" i="17"/>
  <c r="F475" i="17"/>
  <c r="E475" i="4"/>
  <c r="DM484" i="4"/>
  <c r="DK486" i="4"/>
  <c r="DV492" i="4"/>
  <c r="F498" i="17"/>
  <c r="E498" i="4"/>
  <c r="E155" i="4"/>
  <c r="F155" i="17"/>
  <c r="DM156" i="4"/>
  <c r="DS158" i="4"/>
  <c r="DI162" i="4"/>
  <c r="DF176" i="4"/>
  <c r="X179" i="4"/>
  <c r="DN179" i="4"/>
  <c r="D182" i="17"/>
  <c r="DW186" i="4"/>
  <c r="DJ189" i="4"/>
  <c r="DX195" i="4"/>
  <c r="DY195" i="4" s="1"/>
  <c r="Z196" i="4"/>
  <c r="DQ197" i="4"/>
  <c r="DO198" i="4"/>
  <c r="DF203" i="4"/>
  <c r="DR213" i="4"/>
  <c r="F216" i="17"/>
  <c r="E216" i="4"/>
  <c r="DF220" i="4"/>
  <c r="DF224" i="4"/>
  <c r="D227" i="17"/>
  <c r="DQ228" i="4"/>
  <c r="DV229" i="4"/>
  <c r="D232" i="17"/>
  <c r="G236" i="17"/>
  <c r="X237" i="4"/>
  <c r="DI237" i="4"/>
  <c r="DT239" i="4"/>
  <c r="D243" i="17"/>
  <c r="DQ244" i="4"/>
  <c r="G247" i="17"/>
  <c r="J249" i="4"/>
  <c r="DO253" i="4"/>
  <c r="Z265" i="4"/>
  <c r="DR265" i="4"/>
  <c r="DS268" i="4"/>
  <c r="D270" i="17"/>
  <c r="E271" i="4"/>
  <c r="F271" i="17"/>
  <c r="DH273" i="4"/>
  <c r="DR275" i="4"/>
  <c r="D278" i="17"/>
  <c r="DV279" i="4"/>
  <c r="F285" i="17"/>
  <c r="E285" i="4"/>
  <c r="D287" i="17"/>
  <c r="DG291" i="4"/>
  <c r="DF298" i="4"/>
  <c r="D301" i="17"/>
  <c r="DX303" i="4"/>
  <c r="DY303" i="4" s="1"/>
  <c r="D305" i="17"/>
  <c r="DG306" i="4"/>
  <c r="E311" i="4"/>
  <c r="F311" i="17"/>
  <c r="DS312" i="4"/>
  <c r="DS315" i="4"/>
  <c r="E317" i="4"/>
  <c r="F317" i="17"/>
  <c r="A317" i="17" s="1"/>
  <c r="DK318" i="4"/>
  <c r="DJ320" i="4"/>
  <c r="DP324" i="4"/>
  <c r="D334" i="17"/>
  <c r="G336" i="17"/>
  <c r="D338" i="17"/>
  <c r="DX339" i="4"/>
  <c r="DY339" i="4" s="1"/>
  <c r="G344" i="17"/>
  <c r="DI346" i="4"/>
  <c r="DW348" i="4"/>
  <c r="G352" i="17"/>
  <c r="DM356" i="4"/>
  <c r="D359" i="17"/>
  <c r="DN360" i="4"/>
  <c r="DM361" i="4"/>
  <c r="DJ363" i="4"/>
  <c r="D365" i="17"/>
  <c r="G366" i="17"/>
  <c r="G367" i="17"/>
  <c r="DW368" i="4"/>
  <c r="DG373" i="4"/>
  <c r="DG375" i="4"/>
  <c r="DP378" i="4"/>
  <c r="F382" i="17"/>
  <c r="E382" i="4"/>
  <c r="G387" i="17"/>
  <c r="G395" i="17"/>
  <c r="DU396" i="4"/>
  <c r="E402" i="4"/>
  <c r="F402" i="17"/>
  <c r="A402" i="17" s="1"/>
  <c r="DR405" i="4"/>
  <c r="F411" i="17"/>
  <c r="A411" i="17" s="1"/>
  <c r="E411" i="4"/>
  <c r="DO413" i="4"/>
  <c r="DU414" i="4"/>
  <c r="DP419" i="4"/>
  <c r="DN423" i="4"/>
  <c r="DR424" i="4"/>
  <c r="DV425" i="4"/>
  <c r="DO427" i="4"/>
  <c r="DR433" i="4"/>
  <c r="DK435" i="4"/>
  <c r="DU439" i="4"/>
  <c r="DO443" i="4"/>
  <c r="DJ448" i="4"/>
  <c r="DT456" i="4"/>
  <c r="DL459" i="4"/>
  <c r="DR461" i="4"/>
  <c r="DG464" i="4"/>
  <c r="DP467" i="4"/>
  <c r="G469" i="17"/>
  <c r="G473" i="17"/>
  <c r="G475" i="17"/>
  <c r="DM481" i="4"/>
  <c r="DX483" i="4"/>
  <c r="DY483" i="4" s="1"/>
  <c r="DN484" i="4"/>
  <c r="D486" i="17"/>
  <c r="DV487" i="4"/>
  <c r="D492" i="17"/>
  <c r="DR494" i="4"/>
  <c r="G498" i="17"/>
  <c r="DV500" i="4"/>
  <c r="G155" i="17"/>
  <c r="DT158" i="4"/>
  <c r="D162" i="17"/>
  <c r="DJ168" i="4"/>
  <c r="D176" i="17"/>
  <c r="D178" i="17"/>
  <c r="F182" i="17"/>
  <c r="E182" i="4"/>
  <c r="DK189" i="4"/>
  <c r="DF191" i="4"/>
  <c r="DG193" i="4"/>
  <c r="D195" i="17"/>
  <c r="D197" i="17"/>
  <c r="DQ198" i="4"/>
  <c r="D201" i="17"/>
  <c r="DG203" i="4"/>
  <c r="DI204" i="4"/>
  <c r="DT213" i="4"/>
  <c r="G216" i="17"/>
  <c r="X220" i="4"/>
  <c r="DG220" i="4"/>
  <c r="DG224" i="4"/>
  <c r="DR225" i="4"/>
  <c r="F227" i="17"/>
  <c r="A227" i="17" s="1"/>
  <c r="E227" i="4"/>
  <c r="DR228" i="4"/>
  <c r="F232" i="17"/>
  <c r="A232" i="17" s="1"/>
  <c r="E232" i="4"/>
  <c r="Z237" i="4"/>
  <c r="DJ237" i="4"/>
  <c r="D239" i="17"/>
  <c r="F243" i="17"/>
  <c r="A243" i="17" s="1"/>
  <c r="E243" i="4"/>
  <c r="X251" i="4"/>
  <c r="DG251" i="4"/>
  <c r="DT265" i="4"/>
  <c r="D268" i="17"/>
  <c r="E270" i="4"/>
  <c r="F270" i="17"/>
  <c r="G271" i="17"/>
  <c r="X273" i="4"/>
  <c r="DK273" i="4"/>
  <c r="D275" i="17"/>
  <c r="F278" i="17"/>
  <c r="E278" i="4"/>
  <c r="DI281" i="4"/>
  <c r="G285" i="17"/>
  <c r="F287" i="17"/>
  <c r="E287" i="4"/>
  <c r="D291" i="17"/>
  <c r="D294" i="17"/>
  <c r="D298" i="17"/>
  <c r="DF299" i="4"/>
  <c r="F301" i="17"/>
  <c r="A301" i="17" s="1"/>
  <c r="E301" i="4"/>
  <c r="D303" i="17"/>
  <c r="E305" i="4"/>
  <c r="F305" i="17"/>
  <c r="DV306" i="4"/>
  <c r="DM308" i="4"/>
  <c r="G311" i="17"/>
  <c r="DV312" i="4"/>
  <c r="D315" i="17"/>
  <c r="G317" i="17"/>
  <c r="DN318" i="4"/>
  <c r="DL320" i="4"/>
  <c r="Z324" i="4"/>
  <c r="DQ324" i="4"/>
  <c r="DX327" i="4"/>
  <c r="DY327" i="4" s="1"/>
  <c r="DL329" i="4"/>
  <c r="F334" i="17"/>
  <c r="E334" i="4"/>
  <c r="J336" i="4"/>
  <c r="AC336" i="4" s="1"/>
  <c r="K336" i="4" s="1"/>
  <c r="E338" i="4"/>
  <c r="F338" i="17"/>
  <c r="D346" i="17"/>
  <c r="D348" i="17"/>
  <c r="DT356" i="4"/>
  <c r="F359" i="17"/>
  <c r="E359" i="4"/>
  <c r="D363" i="17"/>
  <c r="F365" i="17"/>
  <c r="A365" i="17" s="1"/>
  <c r="E365" i="4"/>
  <c r="DX368" i="4"/>
  <c r="DY368" i="4" s="1"/>
  <c r="D373" i="17"/>
  <c r="D375" i="17"/>
  <c r="DT377" i="4"/>
  <c r="DT378" i="4"/>
  <c r="X380" i="4"/>
  <c r="G382" i="17"/>
  <c r="Z389" i="4"/>
  <c r="DW396" i="4"/>
  <c r="G402" i="17"/>
  <c r="G411" i="17"/>
  <c r="D413" i="17"/>
  <c r="DI416" i="4"/>
  <c r="DS419" i="4"/>
  <c r="D423" i="17"/>
  <c r="DS424" i="4"/>
  <c r="DW433" i="4"/>
  <c r="DP435" i="4"/>
  <c r="DR442" i="4"/>
  <c r="DP443" i="4"/>
  <c r="DL448" i="4"/>
  <c r="Z451" i="4"/>
  <c r="DG453" i="4"/>
  <c r="DU456" i="4"/>
  <c r="DJ458" i="4"/>
  <c r="DM459" i="4"/>
  <c r="DS461" i="4"/>
  <c r="DQ464" i="4"/>
  <c r="DQ467" i="4"/>
  <c r="D472" i="17"/>
  <c r="D483" i="17"/>
  <c r="F486" i="17"/>
  <c r="A486" i="17" s="1"/>
  <c r="E486" i="4"/>
  <c r="D487" i="17"/>
  <c r="E492" i="4"/>
  <c r="F492" i="17"/>
  <c r="D494" i="17"/>
  <c r="D500" i="17"/>
  <c r="D510" i="11"/>
  <c r="F162" i="17"/>
  <c r="E162" i="4"/>
  <c r="DT164" i="4"/>
  <c r="D168" i="17"/>
  <c r="F176" i="17"/>
  <c r="E176" i="4"/>
  <c r="F178" i="17"/>
  <c r="A178" i="17" s="1"/>
  <c r="E178" i="4"/>
  <c r="DU180" i="4"/>
  <c r="G182" i="17"/>
  <c r="DL189" i="4"/>
  <c r="DG191" i="4"/>
  <c r="D193" i="17"/>
  <c r="E195" i="4"/>
  <c r="F195" i="17"/>
  <c r="E197" i="4"/>
  <c r="F197" i="17"/>
  <c r="DR198" i="4"/>
  <c r="F201" i="17"/>
  <c r="A201" i="17" s="1"/>
  <c r="E201" i="4"/>
  <c r="DH203" i="4"/>
  <c r="DM204" i="4"/>
  <c r="DV213" i="4"/>
  <c r="DG218" i="4"/>
  <c r="Z220" i="4"/>
  <c r="DH220" i="4"/>
  <c r="DH224" i="4"/>
  <c r="DS225" i="4"/>
  <c r="G227" i="17"/>
  <c r="DS228" i="4"/>
  <c r="G232" i="17"/>
  <c r="DM237" i="4"/>
  <c r="F239" i="17"/>
  <c r="E239" i="4"/>
  <c r="G243" i="17"/>
  <c r="DG245" i="4"/>
  <c r="DH251" i="4"/>
  <c r="DR254" i="4"/>
  <c r="DU265" i="4"/>
  <c r="F268" i="17"/>
  <c r="E268" i="4"/>
  <c r="G270" i="17"/>
  <c r="Z273" i="4"/>
  <c r="DL273" i="4"/>
  <c r="F275" i="17"/>
  <c r="A275" i="17" s="1"/>
  <c r="E275" i="4"/>
  <c r="G278" i="17"/>
  <c r="X280" i="4"/>
  <c r="G287" i="17"/>
  <c r="DO288" i="4"/>
  <c r="F291" i="17"/>
  <c r="E291" i="4"/>
  <c r="D293" i="17"/>
  <c r="F294" i="17"/>
  <c r="A294" i="17" s="1"/>
  <c r="E294" i="4"/>
  <c r="E298" i="4"/>
  <c r="F298" i="17"/>
  <c r="DH299" i="4"/>
  <c r="G301" i="17"/>
  <c r="F303" i="17"/>
  <c r="E303" i="4"/>
  <c r="G305" i="17"/>
  <c r="DW306" i="4"/>
  <c r="DN308" i="4"/>
  <c r="DX312" i="4"/>
  <c r="DY312" i="4" s="1"/>
  <c r="E315" i="4"/>
  <c r="F315" i="17"/>
  <c r="DM320" i="4"/>
  <c r="DT322" i="4"/>
  <c r="DR324" i="4"/>
  <c r="D327" i="17"/>
  <c r="D329" i="17"/>
  <c r="DH332" i="4"/>
  <c r="G334" i="17"/>
  <c r="G338" i="17"/>
  <c r="DR340" i="4"/>
  <c r="F346" i="17"/>
  <c r="E346" i="4"/>
  <c r="F348" i="17"/>
  <c r="E348" i="4"/>
  <c r="DO354" i="4"/>
  <c r="DU356" i="4"/>
  <c r="G359" i="17"/>
  <c r="DR360" i="4"/>
  <c r="E363" i="4"/>
  <c r="F363" i="17"/>
  <c r="G365" i="17"/>
  <c r="E373" i="4"/>
  <c r="F373" i="17"/>
  <c r="A373" i="17" s="1"/>
  <c r="F375" i="17"/>
  <c r="E375" i="4"/>
  <c r="D377" i="17"/>
  <c r="DU378" i="4"/>
  <c r="DM389" i="4"/>
  <c r="D393" i="17"/>
  <c r="DQ398" i="4"/>
  <c r="DQ406" i="4"/>
  <c r="E413" i="4"/>
  <c r="F413" i="17"/>
  <c r="DM415" i="4"/>
  <c r="DJ416" i="4"/>
  <c r="DF418" i="4"/>
  <c r="F423" i="17"/>
  <c r="A423" i="17" s="1"/>
  <c r="E423" i="4"/>
  <c r="DU424" i="4"/>
  <c r="DQ427" i="4"/>
  <c r="Z440" i="4"/>
  <c r="D442" i="17"/>
  <c r="DG447" i="4"/>
  <c r="D451" i="17"/>
  <c r="D458" i="17"/>
  <c r="F472" i="17"/>
  <c r="E472" i="4"/>
  <c r="DT482" i="4"/>
  <c r="F483" i="17"/>
  <c r="A483" i="17" s="1"/>
  <c r="E483" i="4"/>
  <c r="G486" i="17"/>
  <c r="E487" i="4"/>
  <c r="F487" i="17"/>
  <c r="D489" i="17"/>
  <c r="G492" i="17"/>
  <c r="E494" i="4"/>
  <c r="F494" i="17"/>
  <c r="F500" i="17"/>
  <c r="A500" i="17" s="1"/>
  <c r="E500" i="4"/>
  <c r="DQ157" i="4"/>
  <c r="G162" i="17"/>
  <c r="D164" i="17"/>
  <c r="DI166" i="4"/>
  <c r="F168" i="17"/>
  <c r="E168" i="4"/>
  <c r="DM170" i="4"/>
  <c r="G176" i="17"/>
  <c r="G178" i="17"/>
  <c r="D180" i="17"/>
  <c r="J182" i="4"/>
  <c r="D182" i="11" s="1"/>
  <c r="DF183" i="4"/>
  <c r="D187" i="17"/>
  <c r="DQ189" i="4"/>
  <c r="DH191" i="4"/>
  <c r="F193" i="17"/>
  <c r="E193" i="4"/>
  <c r="G195" i="17"/>
  <c r="G197" i="17"/>
  <c r="DS198" i="4"/>
  <c r="G201" i="17"/>
  <c r="DI203" i="4"/>
  <c r="DQ204" i="4"/>
  <c r="DI218" i="4"/>
  <c r="DP220" i="4"/>
  <c r="DI224" i="4"/>
  <c r="DT225" i="4"/>
  <c r="DT228" i="4"/>
  <c r="DK230" i="4"/>
  <c r="X234" i="4"/>
  <c r="DN237" i="4"/>
  <c r="G239" i="17"/>
  <c r="D245" i="17"/>
  <c r="D254" i="17"/>
  <c r="DX262" i="4"/>
  <c r="DY262" i="4" s="1"/>
  <c r="D264" i="17"/>
  <c r="DV265" i="4"/>
  <c r="G268" i="17"/>
  <c r="DM273" i="4"/>
  <c r="G275" i="17"/>
  <c r="DK276" i="4"/>
  <c r="D280" i="17"/>
  <c r="DF283" i="4"/>
  <c r="DS288" i="4"/>
  <c r="G291" i="17"/>
  <c r="F293" i="17"/>
  <c r="A293" i="17" s="1"/>
  <c r="E293" i="4"/>
  <c r="G294" i="17"/>
  <c r="G298" i="17"/>
  <c r="DI299" i="4"/>
  <c r="G303" i="17"/>
  <c r="DJ303" i="4"/>
  <c r="J305" i="4"/>
  <c r="D305" i="11" s="1"/>
  <c r="DX306" i="4"/>
  <c r="DY306" i="4" s="1"/>
  <c r="DO308" i="4"/>
  <c r="G315" i="17"/>
  <c r="DM319" i="4"/>
  <c r="DN320" i="4"/>
  <c r="DX322" i="4"/>
  <c r="DY322" i="4" s="1"/>
  <c r="DS324" i="4"/>
  <c r="F327" i="17"/>
  <c r="E327" i="4"/>
  <c r="E329" i="4"/>
  <c r="F329" i="17"/>
  <c r="D332" i="17"/>
  <c r="D340" i="17"/>
  <c r="D342" i="17"/>
  <c r="G346" i="17"/>
  <c r="G348" i="17"/>
  <c r="DF350" i="4"/>
  <c r="D354" i="17"/>
  <c r="DV356" i="4"/>
  <c r="DS360" i="4"/>
  <c r="DW362" i="4"/>
  <c r="G363" i="17"/>
  <c r="DS369" i="4"/>
  <c r="G373" i="17"/>
  <c r="G375" i="17"/>
  <c r="F377" i="17"/>
  <c r="E377" i="4"/>
  <c r="J382" i="4"/>
  <c r="M382" i="4" s="1"/>
  <c r="DW385" i="4"/>
  <c r="E393" i="4"/>
  <c r="F393" i="17"/>
  <c r="DI397" i="4"/>
  <c r="DR398" i="4"/>
  <c r="D406" i="17"/>
  <c r="D409" i="17"/>
  <c r="G413" i="17"/>
  <c r="D415" i="17"/>
  <c r="DL416" i="4"/>
  <c r="DR418" i="4"/>
  <c r="G423" i="17"/>
  <c r="DV424" i="4"/>
  <c r="DF426" i="4"/>
  <c r="DR427" i="4"/>
  <c r="DJ431" i="4"/>
  <c r="DX434" i="4"/>
  <c r="DY434" i="4" s="1"/>
  <c r="DW435" i="4"/>
  <c r="DK438" i="4"/>
  <c r="D440" i="17"/>
  <c r="E442" i="4"/>
  <c r="F442" i="17"/>
  <c r="DV443" i="4"/>
  <c r="DV445" i="4"/>
  <c r="D447" i="17"/>
  <c r="DT448" i="4"/>
  <c r="F451" i="17"/>
  <c r="A451" i="17" s="1"/>
  <c r="E451" i="4"/>
  <c r="DQ453" i="4"/>
  <c r="Z455" i="4"/>
  <c r="DW456" i="4"/>
  <c r="F458" i="17"/>
  <c r="E458" i="4"/>
  <c r="DO459" i="4"/>
  <c r="DV461" i="4"/>
  <c r="Z463" i="4"/>
  <c r="DK463" i="4"/>
  <c r="DK466" i="4"/>
  <c r="G472" i="17"/>
  <c r="D482" i="17"/>
  <c r="G483" i="17"/>
  <c r="G487" i="17"/>
  <c r="E489" i="4"/>
  <c r="F489" i="17"/>
  <c r="G494" i="17"/>
  <c r="G500" i="17"/>
  <c r="DU155" i="4"/>
  <c r="D157" i="17"/>
  <c r="D159" i="17"/>
  <c r="DI160" i="4"/>
  <c r="E164" i="4"/>
  <c r="F164" i="17"/>
  <c r="A164" i="17" s="1"/>
  <c r="D166" i="17"/>
  <c r="G168" i="17"/>
  <c r="D170" i="17"/>
  <c r="D173" i="17"/>
  <c r="DI175" i="4"/>
  <c r="F180" i="17"/>
  <c r="A180" i="17" s="1"/>
  <c r="E180" i="4"/>
  <c r="X183" i="4"/>
  <c r="DG183" i="4"/>
  <c r="DS185" i="4"/>
  <c r="F187" i="17"/>
  <c r="A187" i="17" s="1"/>
  <c r="E187" i="4"/>
  <c r="DS189" i="4"/>
  <c r="DI191" i="4"/>
  <c r="G193" i="17"/>
  <c r="DK203" i="4"/>
  <c r="DV204" i="4"/>
  <c r="DW211" i="4"/>
  <c r="Z212" i="4"/>
  <c r="DM218" i="4"/>
  <c r="DR220" i="4"/>
  <c r="DG222" i="4"/>
  <c r="DN224" i="4"/>
  <c r="DU228" i="4"/>
  <c r="D230" i="17"/>
  <c r="DP237" i="4"/>
  <c r="F245" i="17"/>
  <c r="A245" i="17" s="1"/>
  <c r="E245" i="4"/>
  <c r="DJ252" i="4"/>
  <c r="E254" i="4"/>
  <c r="F254" i="17"/>
  <c r="A254" i="17" s="1"/>
  <c r="X256" i="4"/>
  <c r="DG259" i="4"/>
  <c r="D262" i="17"/>
  <c r="E264" i="4"/>
  <c r="F264" i="17"/>
  <c r="A264" i="17" s="1"/>
  <c r="DW265" i="4"/>
  <c r="DN273" i="4"/>
  <c r="DL276" i="4"/>
  <c r="F280" i="17"/>
  <c r="A280" i="17" s="1"/>
  <c r="E280" i="4"/>
  <c r="D282" i="17"/>
  <c r="DG283" i="4"/>
  <c r="DU288" i="4"/>
  <c r="G293" i="17"/>
  <c r="DJ299" i="4"/>
  <c r="DK303" i="4"/>
  <c r="DW308" i="4"/>
  <c r="D319" i="17"/>
  <c r="DQ320" i="4"/>
  <c r="X322" i="4"/>
  <c r="DT324" i="4"/>
  <c r="G327" i="17"/>
  <c r="G329" i="17"/>
  <c r="F332" i="17"/>
  <c r="A332" i="17" s="1"/>
  <c r="E332" i="4"/>
  <c r="F340" i="17"/>
  <c r="A340" i="17" s="1"/>
  <c r="E340" i="4"/>
  <c r="E342" i="4"/>
  <c r="F342" i="17"/>
  <c r="A342" i="17" s="1"/>
  <c r="DG350" i="4"/>
  <c r="F354" i="17"/>
  <c r="A354" i="17" s="1"/>
  <c r="E354" i="4"/>
  <c r="DW356" i="4"/>
  <c r="DT360" i="4"/>
  <c r="D362" i="17"/>
  <c r="D369" i="17"/>
  <c r="G377" i="17"/>
  <c r="DW379" i="4"/>
  <c r="DS383" i="4"/>
  <c r="D385" i="17"/>
  <c r="DH390" i="4"/>
  <c r="G393" i="17"/>
  <c r="D397" i="17"/>
  <c r="DT398" i="4"/>
  <c r="F406" i="17"/>
  <c r="A406" i="17" s="1"/>
  <c r="E406" i="4"/>
  <c r="F409" i="17"/>
  <c r="A409" i="17" s="1"/>
  <c r="E409" i="4"/>
  <c r="E415" i="4"/>
  <c r="F415" i="17"/>
  <c r="A415" i="17" s="1"/>
  <c r="DM416" i="4"/>
  <c r="DU418" i="4"/>
  <c r="DX420" i="4"/>
  <c r="DY420" i="4" s="1"/>
  <c r="D426" i="17"/>
  <c r="DS427" i="4"/>
  <c r="D434" i="17"/>
  <c r="DX435" i="4"/>
  <c r="DY435" i="4" s="1"/>
  <c r="D438" i="17"/>
  <c r="E440" i="4"/>
  <c r="F440" i="17"/>
  <c r="A440" i="17" s="1"/>
  <c r="G442" i="17"/>
  <c r="DW443" i="4"/>
  <c r="DW445" i="4"/>
  <c r="E447" i="4"/>
  <c r="F447" i="17"/>
  <c r="A447" i="17" s="1"/>
  <c r="G451" i="17"/>
  <c r="DR453" i="4"/>
  <c r="G458" i="17"/>
  <c r="DX461" i="4"/>
  <c r="DY461" i="4" s="1"/>
  <c r="DL463" i="4"/>
  <c r="D465" i="17"/>
  <c r="DL466" i="4"/>
  <c r="DT467" i="4"/>
  <c r="DO469" i="4"/>
  <c r="DI470" i="4"/>
  <c r="DF473" i="4"/>
  <c r="DR479" i="4"/>
  <c r="E482" i="4"/>
  <c r="F482" i="17"/>
  <c r="A482" i="17" s="1"/>
  <c r="DU484" i="4"/>
  <c r="J487" i="4"/>
  <c r="D487" i="11" s="1"/>
  <c r="G489" i="17"/>
  <c r="DW491" i="4"/>
  <c r="J494" i="4"/>
  <c r="D494" i="11" s="1"/>
  <c r="F157" i="17"/>
  <c r="A157" i="17" s="1"/>
  <c r="E157" i="4"/>
  <c r="E159" i="4"/>
  <c r="F159" i="17"/>
  <c r="DK160" i="4"/>
  <c r="G164" i="17"/>
  <c r="E166" i="4"/>
  <c r="F166" i="17"/>
  <c r="A166" i="17" s="1"/>
  <c r="F170" i="17"/>
  <c r="A170" i="17" s="1"/>
  <c r="E170" i="4"/>
  <c r="F173" i="17"/>
  <c r="A173" i="17" s="1"/>
  <c r="E173" i="4"/>
  <c r="D175" i="17"/>
  <c r="G180" i="17"/>
  <c r="Z183" i="4"/>
  <c r="DI183" i="4"/>
  <c r="D185" i="17"/>
  <c r="G187" i="17"/>
  <c r="DV189" i="4"/>
  <c r="DK191" i="4"/>
  <c r="J195" i="4"/>
  <c r="D195" i="11" s="1"/>
  <c r="DX199" i="4"/>
  <c r="DY199" i="4" s="1"/>
  <c r="DL203" i="4"/>
  <c r="DW204" i="4"/>
  <c r="D211" i="17"/>
  <c r="D214" i="17"/>
  <c r="DS220" i="4"/>
  <c r="DI222" i="4"/>
  <c r="DR224" i="4"/>
  <c r="F230" i="17"/>
  <c r="A230" i="17" s="1"/>
  <c r="E230" i="4"/>
  <c r="DQ237" i="4"/>
  <c r="G245" i="17"/>
  <c r="D252" i="17"/>
  <c r="G254" i="17"/>
  <c r="DF256" i="4"/>
  <c r="F262" i="17"/>
  <c r="A262" i="17" s="1"/>
  <c r="E262" i="4"/>
  <c r="G264" i="17"/>
  <c r="DX265" i="4"/>
  <c r="DY265" i="4" s="1"/>
  <c r="DO273" i="4"/>
  <c r="J275" i="4"/>
  <c r="DM276" i="4"/>
  <c r="G280" i="17"/>
  <c r="F282" i="17"/>
  <c r="A282" i="17" s="1"/>
  <c r="E282" i="4"/>
  <c r="DH283" i="4"/>
  <c r="DS286" i="4"/>
  <c r="DK299" i="4"/>
  <c r="DQ301" i="4"/>
  <c r="J303" i="4"/>
  <c r="DL303" i="4"/>
  <c r="Z307" i="4"/>
  <c r="D313" i="17"/>
  <c r="DI316" i="4"/>
  <c r="E319" i="4"/>
  <c r="F319" i="17"/>
  <c r="A319" i="17" s="1"/>
  <c r="DS320" i="4"/>
  <c r="DS323" i="4"/>
  <c r="DU324" i="4"/>
  <c r="J329" i="4"/>
  <c r="D329" i="11" s="1"/>
  <c r="G332" i="17"/>
  <c r="G340" i="17"/>
  <c r="G342" i="17"/>
  <c r="DH350" i="4"/>
  <c r="G354" i="17"/>
  <c r="DX356" i="4"/>
  <c r="DY356" i="4" s="1"/>
  <c r="E362" i="4"/>
  <c r="F362" i="17"/>
  <c r="A362" i="17" s="1"/>
  <c r="F369" i="17"/>
  <c r="A369" i="17" s="1"/>
  <c r="E369" i="4"/>
  <c r="DS371" i="4"/>
  <c r="D379" i="17"/>
  <c r="D383" i="17"/>
  <c r="F385" i="17"/>
  <c r="A385" i="17" s="1"/>
  <c r="E385" i="4"/>
  <c r="D390" i="17"/>
  <c r="F397" i="17"/>
  <c r="A397" i="17" s="1"/>
  <c r="E397" i="4"/>
  <c r="DV398" i="4"/>
  <c r="G406" i="17"/>
  <c r="D408" i="17"/>
  <c r="G409" i="17"/>
  <c r="G415" i="17"/>
  <c r="DO416" i="4"/>
  <c r="D420" i="17"/>
  <c r="DJ425" i="4"/>
  <c r="F426" i="17"/>
  <c r="A426" i="17" s="1"/>
  <c r="E426" i="4"/>
  <c r="DT427" i="4"/>
  <c r="DN432" i="4"/>
  <c r="F434" i="17"/>
  <c r="A434" i="17" s="1"/>
  <c r="E434" i="4"/>
  <c r="E438" i="4"/>
  <c r="F438" i="17"/>
  <c r="A438" i="17" s="1"/>
  <c r="G440" i="17"/>
  <c r="DX443" i="4"/>
  <c r="DY443" i="4" s="1"/>
  <c r="DX445" i="4"/>
  <c r="DY445" i="4" s="1"/>
  <c r="G447" i="17"/>
  <c r="DW453" i="4"/>
  <c r="DH455" i="4"/>
  <c r="DP463" i="4"/>
  <c r="E465" i="4"/>
  <c r="F465" i="17"/>
  <c r="A465" i="17" s="1"/>
  <c r="DM466" i="4"/>
  <c r="DU467" i="4"/>
  <c r="DP469" i="4"/>
  <c r="DK470" i="4"/>
  <c r="G482" i="17"/>
  <c r="D491" i="17"/>
  <c r="DL156" i="4"/>
  <c r="G157" i="17"/>
  <c r="G159" i="17"/>
  <c r="DL160" i="4"/>
  <c r="G166" i="17"/>
  <c r="G170" i="17"/>
  <c r="G173" i="17"/>
  <c r="E175" i="4"/>
  <c r="F175" i="17"/>
  <c r="A175" i="17" s="1"/>
  <c r="DJ183" i="4"/>
  <c r="E185" i="4"/>
  <c r="F185" i="17"/>
  <c r="A185" i="17" s="1"/>
  <c r="DF193" i="4"/>
  <c r="DG195" i="4"/>
  <c r="D199" i="17"/>
  <c r="DM203" i="4"/>
  <c r="DX204" i="4"/>
  <c r="DY204" i="4" s="1"/>
  <c r="DS206" i="4"/>
  <c r="F211" i="17"/>
  <c r="A211" i="17" s="1"/>
  <c r="E211" i="4"/>
  <c r="DI212" i="4"/>
  <c r="E214" i="4"/>
  <c r="F214" i="17"/>
  <c r="A214" i="17" s="1"/>
  <c r="DT220" i="4"/>
  <c r="DK222" i="4"/>
  <c r="DT224" i="4"/>
  <c r="DR229" i="4"/>
  <c r="G230" i="17"/>
  <c r="DI234" i="4"/>
  <c r="DR237" i="4"/>
  <c r="DK247" i="4"/>
  <c r="E252" i="4"/>
  <c r="F252" i="17"/>
  <c r="A252" i="17" s="1"/>
  <c r="DG256" i="4"/>
  <c r="DO258" i="4"/>
  <c r="DI260" i="4"/>
  <c r="G262" i="17"/>
  <c r="DH272" i="4"/>
  <c r="DP273" i="4"/>
  <c r="DN276" i="4"/>
  <c r="G282" i="17"/>
  <c r="DJ283" i="4"/>
  <c r="D286" i="17"/>
  <c r="DR299" i="4"/>
  <c r="DS301" i="4"/>
  <c r="DM303" i="4"/>
  <c r="D307" i="17"/>
  <c r="DS309" i="4"/>
  <c r="E313" i="4"/>
  <c r="F313" i="17"/>
  <c r="A313" i="17" s="1"/>
  <c r="D316" i="17"/>
  <c r="G319" i="17"/>
  <c r="D323" i="17"/>
  <c r="DV324" i="4"/>
  <c r="DI348" i="4"/>
  <c r="DI350" i="4"/>
  <c r="DJ353" i="4"/>
  <c r="G362" i="17"/>
  <c r="X366" i="4"/>
  <c r="G369" i="17"/>
  <c r="D371" i="17"/>
  <c r="F379" i="17"/>
  <c r="A379" i="17" s="1"/>
  <c r="E379" i="4"/>
  <c r="DJ380" i="4"/>
  <c r="F383" i="17"/>
  <c r="E383" i="4"/>
  <c r="G385" i="17"/>
  <c r="F390" i="17"/>
  <c r="A390" i="17" s="1"/>
  <c r="E390" i="4"/>
  <c r="D392" i="17"/>
  <c r="G397" i="17"/>
  <c r="DH400" i="4"/>
  <c r="DW402" i="4"/>
  <c r="F408" i="17"/>
  <c r="A408" i="17" s="1"/>
  <c r="E408" i="4"/>
  <c r="DF419" i="4"/>
  <c r="F420" i="17"/>
  <c r="A420" i="17" s="1"/>
  <c r="E420" i="4"/>
  <c r="DF421" i="4"/>
  <c r="D425" i="17"/>
  <c r="G426" i="17"/>
  <c r="DU427" i="4"/>
  <c r="D432" i="17"/>
  <c r="G434" i="17"/>
  <c r="DP436" i="4"/>
  <c r="G438" i="17"/>
  <c r="D449" i="17"/>
  <c r="DL457" i="4"/>
  <c r="D460" i="17"/>
  <c r="DR462" i="4"/>
  <c r="G465" i="17"/>
  <c r="DL478" i="4"/>
  <c r="F491" i="17"/>
  <c r="A491" i="17" s="1"/>
  <c r="E491" i="4"/>
  <c r="D156" i="17"/>
  <c r="DM160" i="4"/>
  <c r="J170" i="4"/>
  <c r="G175" i="17"/>
  <c r="DL183" i="4"/>
  <c r="G185" i="17"/>
  <c r="DQ188" i="4"/>
  <c r="DF190" i="4"/>
  <c r="DH193" i="4"/>
  <c r="DI195" i="4"/>
  <c r="E199" i="4"/>
  <c r="F199" i="17"/>
  <c r="A199" i="17" s="1"/>
  <c r="DN203" i="4"/>
  <c r="G211" i="17"/>
  <c r="DK212" i="4"/>
  <c r="G214" i="17"/>
  <c r="DX216" i="4"/>
  <c r="DY216" i="4" s="1"/>
  <c r="D219" i="17"/>
  <c r="DU220" i="4"/>
  <c r="DU224" i="4"/>
  <c r="D226" i="17"/>
  <c r="X227" i="4"/>
  <c r="DF227" i="4"/>
  <c r="D229" i="17"/>
  <c r="DL234" i="4"/>
  <c r="DS237" i="4"/>
  <c r="Z243" i="4"/>
  <c r="DO247" i="4"/>
  <c r="G252" i="17"/>
  <c r="DH256" i="4"/>
  <c r="D258" i="17"/>
  <c r="D260" i="17"/>
  <c r="DX266" i="4"/>
  <c r="DY266" i="4" s="1"/>
  <c r="X270" i="4"/>
  <c r="D272" i="17"/>
  <c r="DR273" i="4"/>
  <c r="DS276" i="4"/>
  <c r="X278" i="4"/>
  <c r="DN283" i="4"/>
  <c r="E286" i="4"/>
  <c r="F286" i="17"/>
  <c r="A286" i="17" s="1"/>
  <c r="DN303" i="4"/>
  <c r="F307" i="17"/>
  <c r="A307" i="17" s="1"/>
  <c r="E307" i="4"/>
  <c r="D309" i="17"/>
  <c r="X311" i="4"/>
  <c r="DH311" i="4"/>
  <c r="G313" i="17"/>
  <c r="E316" i="4"/>
  <c r="F316" i="17"/>
  <c r="A316" i="17" s="1"/>
  <c r="DO317" i="4"/>
  <c r="DX320" i="4"/>
  <c r="DY320" i="4" s="1"/>
  <c r="E323" i="4"/>
  <c r="F323" i="17"/>
  <c r="A323" i="17" s="1"/>
  <c r="DU348" i="4"/>
  <c r="DK350" i="4"/>
  <c r="D353" i="17"/>
  <c r="DG357" i="4"/>
  <c r="DK361" i="4"/>
  <c r="Z366" i="4"/>
  <c r="DP367" i="4"/>
  <c r="F371" i="17"/>
  <c r="E371" i="4"/>
  <c r="DI375" i="4"/>
  <c r="DM377" i="4"/>
  <c r="G379" i="17"/>
  <c r="DK380" i="4"/>
  <c r="G383" i="17"/>
  <c r="DI387" i="4"/>
  <c r="G390" i="17"/>
  <c r="E392" i="4"/>
  <c r="F392" i="17"/>
  <c r="A392" i="17" s="1"/>
  <c r="DU399" i="4"/>
  <c r="DL400" i="4"/>
  <c r="DX402" i="4"/>
  <c r="DY402" i="4" s="1"/>
  <c r="G408" i="17"/>
  <c r="DL417" i="4"/>
  <c r="D419" i="17"/>
  <c r="G420" i="17"/>
  <c r="DH421" i="4"/>
  <c r="E425" i="4"/>
  <c r="F425" i="17"/>
  <c r="A425" i="17" s="1"/>
  <c r="DV427" i="4"/>
  <c r="DV429" i="4"/>
  <c r="F432" i="17"/>
  <c r="A432" i="17" s="1"/>
  <c r="E432" i="4"/>
  <c r="D436" i="17"/>
  <c r="DX444" i="4"/>
  <c r="DY444" i="4" s="1"/>
  <c r="DT446" i="4"/>
  <c r="E449" i="4"/>
  <c r="F449" i="17"/>
  <c r="A449" i="17" s="1"/>
  <c r="DS454" i="4"/>
  <c r="DL456" i="4"/>
  <c r="D457" i="17"/>
  <c r="F460" i="17"/>
  <c r="A460" i="17" s="1"/>
  <c r="E460" i="4"/>
  <c r="D462" i="17"/>
  <c r="DV463" i="4"/>
  <c r="DO466" i="4"/>
  <c r="DW467" i="4"/>
  <c r="DU469" i="4"/>
  <c r="DR470" i="4"/>
  <c r="DJ473" i="4"/>
  <c r="DI476" i="4"/>
  <c r="D478" i="17"/>
  <c r="DR485" i="4"/>
  <c r="G491" i="17"/>
  <c r="DS496" i="4"/>
  <c r="Z155" i="4"/>
  <c r="DQ167" i="4"/>
  <c r="DR167" i="4"/>
  <c r="X159" i="4"/>
  <c r="DX159" i="4"/>
  <c r="DY159" i="4" s="1"/>
  <c r="DW159" i="4"/>
  <c r="DV159" i="4"/>
  <c r="DI159" i="4"/>
  <c r="DH159" i="4"/>
  <c r="DF159" i="4"/>
  <c r="J162" i="4"/>
  <c r="DS167" i="4"/>
  <c r="DT167" i="4"/>
  <c r="DJ171" i="4"/>
  <c r="DL171" i="4"/>
  <c r="DG155" i="4"/>
  <c r="DI155" i="4"/>
  <c r="X167" i="4"/>
  <c r="DX167" i="4"/>
  <c r="DY167" i="4" s="1"/>
  <c r="DW167" i="4"/>
  <c r="DV167" i="4"/>
  <c r="DJ167" i="4"/>
  <c r="DI167" i="4"/>
  <c r="DH167" i="4"/>
  <c r="DF167" i="4"/>
  <c r="DI171" i="4"/>
  <c r="DX171" i="4"/>
  <c r="DY171" i="4" s="1"/>
  <c r="DO171" i="4"/>
  <c r="Z171" i="4"/>
  <c r="DN171" i="4"/>
  <c r="DX181" i="4"/>
  <c r="DY181" i="4" s="1"/>
  <c r="DV181" i="4"/>
  <c r="DU181" i="4"/>
  <c r="DS181" i="4"/>
  <c r="DN181" i="4"/>
  <c r="DK181" i="4"/>
  <c r="DJ181" i="4"/>
  <c r="DI181" i="4"/>
  <c r="DH181" i="4"/>
  <c r="DG181" i="4"/>
  <c r="DF181" i="4"/>
  <c r="Z181" i="4"/>
  <c r="X181" i="4"/>
  <c r="DN174" i="4"/>
  <c r="DO174" i="4"/>
  <c r="DM174" i="4"/>
  <c r="DG174" i="4"/>
  <c r="Z174" i="4"/>
  <c r="X174" i="4"/>
  <c r="DX174" i="4"/>
  <c r="DY174" i="4" s="1"/>
  <c r="DT174" i="4"/>
  <c r="DS174" i="4"/>
  <c r="DR174" i="4"/>
  <c r="DQ174" i="4"/>
  <c r="DT155" i="4"/>
  <c r="X155" i="4"/>
  <c r="DQ155" i="4"/>
  <c r="DP155" i="4"/>
  <c r="DN155" i="4"/>
  <c r="DL155" i="4"/>
  <c r="DK155" i="4"/>
  <c r="DX155" i="4"/>
  <c r="DY155" i="4" s="1"/>
  <c r="DW155" i="4"/>
  <c r="DV155" i="4"/>
  <c r="DW177" i="4"/>
  <c r="DU177" i="4"/>
  <c r="DS177" i="4"/>
  <c r="DL181" i="4"/>
  <c r="DP159" i="4"/>
  <c r="DO181" i="4"/>
  <c r="DQ159" i="4"/>
  <c r="DP181" i="4"/>
  <c r="DR159" i="4"/>
  <c r="DQ181" i="4"/>
  <c r="DS159" i="4"/>
  <c r="DK167" i="4"/>
  <c r="DR181" i="4"/>
  <c r="DT159" i="4"/>
  <c r="DK163" i="4"/>
  <c r="DT163" i="4"/>
  <c r="DR163" i="4"/>
  <c r="DL163" i="4"/>
  <c r="DH163" i="4"/>
  <c r="DG163" i="4"/>
  <c r="DF163" i="4"/>
  <c r="DX163" i="4"/>
  <c r="DY163" i="4" s="1"/>
  <c r="DW163" i="4"/>
  <c r="DV163" i="4"/>
  <c r="DU163" i="4"/>
  <c r="DL167" i="4"/>
  <c r="DT181" i="4"/>
  <c r="DP167" i="4"/>
  <c r="DV177" i="4"/>
  <c r="DN156" i="4"/>
  <c r="DK157" i="4"/>
  <c r="DP161" i="4"/>
  <c r="DM164" i="4"/>
  <c r="DN170" i="4"/>
  <c r="DF173" i="4"/>
  <c r="DH179" i="4"/>
  <c r="DM183" i="4"/>
  <c r="DP184" i="4"/>
  <c r="DT189" i="4"/>
  <c r="DM190" i="4"/>
  <c r="DS191" i="4"/>
  <c r="DP195" i="4"/>
  <c r="DO197" i="4"/>
  <c r="DR202" i="4"/>
  <c r="DK204" i="4"/>
  <c r="X205" i="4"/>
  <c r="DH210" i="4"/>
  <c r="DW213" i="4"/>
  <c r="DG216" i="4"/>
  <c r="DU223" i="4"/>
  <c r="DR227" i="4"/>
  <c r="DG234" i="4"/>
  <c r="DH238" i="4"/>
  <c r="DH245" i="4"/>
  <c r="DX251" i="4"/>
  <c r="DY251" i="4" s="1"/>
  <c r="DK252" i="4"/>
  <c r="DS254" i="4"/>
  <c r="DR255" i="4"/>
  <c r="DL258" i="4"/>
  <c r="DJ260" i="4"/>
  <c r="X262" i="4"/>
  <c r="DT269" i="4"/>
  <c r="DP285" i="4"/>
  <c r="DQ161" i="4"/>
  <c r="DN164" i="4"/>
  <c r="DO170" i="4"/>
  <c r="DQ184" i="4"/>
  <c r="DU189" i="4"/>
  <c r="DO190" i="4"/>
  <c r="DT191" i="4"/>
  <c r="DP197" i="4"/>
  <c r="DS202" i="4"/>
  <c r="DL204" i="4"/>
  <c r="Z205" i="4"/>
  <c r="DI210" i="4"/>
  <c r="DX213" i="4"/>
  <c r="DY213" i="4" s="1"/>
  <c r="DH216" i="4"/>
  <c r="DW223" i="4"/>
  <c r="DT227" i="4"/>
  <c r="DW229" i="4"/>
  <c r="DQ231" i="4"/>
  <c r="DH234" i="4"/>
  <c r="DF235" i="4"/>
  <c r="DN238" i="4"/>
  <c r="DI245" i="4"/>
  <c r="DM252" i="4"/>
  <c r="DT254" i="4"/>
  <c r="DS255" i="4"/>
  <c r="DM258" i="4"/>
  <c r="DK260" i="4"/>
  <c r="Z262" i="4"/>
  <c r="DH262" i="4"/>
  <c r="DU269" i="4"/>
  <c r="DQ285" i="4"/>
  <c r="DQ156" i="4"/>
  <c r="DF158" i="4"/>
  <c r="DR161" i="4"/>
  <c r="DO164" i="4"/>
  <c r="DQ170" i="4"/>
  <c r="X184" i="4"/>
  <c r="DR184" i="4"/>
  <c r="DQ190" i="4"/>
  <c r="DU191" i="4"/>
  <c r="DT197" i="4"/>
  <c r="DN210" i="4"/>
  <c r="DI216" i="4"/>
  <c r="X221" i="4"/>
  <c r="DV227" i="4"/>
  <c r="DJ235" i="4"/>
  <c r="DP238" i="4"/>
  <c r="DK245" i="4"/>
  <c r="DN252" i="4"/>
  <c r="DU254" i="4"/>
  <c r="DT255" i="4"/>
  <c r="DN258" i="4"/>
  <c r="DL260" i="4"/>
  <c r="DI262" i="4"/>
  <c r="DV269" i="4"/>
  <c r="DF271" i="4"/>
  <c r="DG277" i="4"/>
  <c r="DV277" i="4"/>
  <c r="DU277" i="4"/>
  <c r="DT277" i="4"/>
  <c r="DS277" i="4"/>
  <c r="DR277" i="4"/>
  <c r="DQ277" i="4"/>
  <c r="DP277" i="4"/>
  <c r="DF277" i="4"/>
  <c r="DX277" i="4"/>
  <c r="DY277" i="4" s="1"/>
  <c r="Z277" i="4"/>
  <c r="DW277" i="4"/>
  <c r="X277" i="4"/>
  <c r="DR285" i="4"/>
  <c r="DX156" i="4"/>
  <c r="DY156" i="4" s="1"/>
  <c r="DG158" i="4"/>
  <c r="DV161" i="4"/>
  <c r="DU164" i="4"/>
  <c r="DR170" i="4"/>
  <c r="DJ175" i="4"/>
  <c r="DL179" i="4"/>
  <c r="DP183" i="4"/>
  <c r="Z184" i="4"/>
  <c r="DS184" i="4"/>
  <c r="DX189" i="4"/>
  <c r="DY189" i="4" s="1"/>
  <c r="DR190" i="4"/>
  <c r="DV191" i="4"/>
  <c r="DV197" i="4"/>
  <c r="Z204" i="4"/>
  <c r="DN204" i="4"/>
  <c r="DP210" i="4"/>
  <c r="DJ216" i="4"/>
  <c r="Z221" i="4"/>
  <c r="Z227" i="4"/>
  <c r="DX227" i="4"/>
  <c r="DY227" i="4" s="1"/>
  <c r="Z229" i="4"/>
  <c r="DJ234" i="4"/>
  <c r="DK235" i="4"/>
  <c r="DT237" i="4"/>
  <c r="DQ238" i="4"/>
  <c r="DM245" i="4"/>
  <c r="DF246" i="4"/>
  <c r="DV250" i="4"/>
  <c r="DO252" i="4"/>
  <c r="DV254" i="4"/>
  <c r="DU255" i="4"/>
  <c r="DQ258" i="4"/>
  <c r="DM260" i="4"/>
  <c r="DJ262" i="4"/>
  <c r="DJ267" i="4"/>
  <c r="DG271" i="4"/>
  <c r="DH158" i="4"/>
  <c r="DW164" i="4"/>
  <c r="DS170" i="4"/>
  <c r="DL175" i="4"/>
  <c r="J183" i="4"/>
  <c r="DQ183" i="4"/>
  <c r="DW184" i="4"/>
  <c r="DS190" i="4"/>
  <c r="DW191" i="4"/>
  <c r="DW197" i="4"/>
  <c r="DO204" i="4"/>
  <c r="DR210" i="4"/>
  <c r="DK216" i="4"/>
  <c r="DK234" i="4"/>
  <c r="DL235" i="4"/>
  <c r="DU237" i="4"/>
  <c r="DR238" i="4"/>
  <c r="DQ245" i="4"/>
  <c r="DG246" i="4"/>
  <c r="DP252" i="4"/>
  <c r="DW254" i="4"/>
  <c r="DW255" i="4"/>
  <c r="DT258" i="4"/>
  <c r="DN260" i="4"/>
  <c r="DK262" i="4"/>
  <c r="DF265" i="4"/>
  <c r="DL267" i="4"/>
  <c r="DH270" i="4"/>
  <c r="DQ270" i="4"/>
  <c r="DU270" i="4"/>
  <c r="DH271" i="4"/>
  <c r="DX164" i="4"/>
  <c r="DY164" i="4" s="1"/>
  <c r="DX184" i="4"/>
  <c r="DY184" i="4" s="1"/>
  <c r="DT190" i="4"/>
  <c r="DX191" i="4"/>
  <c r="DY191" i="4" s="1"/>
  <c r="DL205" i="4"/>
  <c r="DS210" i="4"/>
  <c r="DL216" i="4"/>
  <c r="DF228" i="4"/>
  <c r="DS238" i="4"/>
  <c r="DS245" i="4"/>
  <c r="DH246" i="4"/>
  <c r="DX254" i="4"/>
  <c r="DY254" i="4" s="1"/>
  <c r="DU258" i="4"/>
  <c r="DO260" i="4"/>
  <c r="DL262" i="4"/>
  <c r="DM267" i="4"/>
  <c r="DI271" i="4"/>
  <c r="DH287" i="4"/>
  <c r="Z287" i="4"/>
  <c r="DO158" i="4"/>
  <c r="Z160" i="4"/>
  <c r="J166" i="4"/>
  <c r="DG166" i="4"/>
  <c r="Z168" i="4"/>
  <c r="DW170" i="4"/>
  <c r="DN175" i="4"/>
  <c r="Z176" i="4"/>
  <c r="X182" i="4"/>
  <c r="DS183" i="4"/>
  <c r="DU190" i="4"/>
  <c r="DT199" i="4"/>
  <c r="DS204" i="4"/>
  <c r="DN205" i="4"/>
  <c r="DO206" i="4"/>
  <c r="DG211" i="4"/>
  <c r="DF215" i="4"/>
  <c r="DM216" i="4"/>
  <c r="DH222" i="4"/>
  <c r="DH228" i="4"/>
  <c r="DM234" i="4"/>
  <c r="DT238" i="4"/>
  <c r="DU245" i="4"/>
  <c r="DI246" i="4"/>
  <c r="J252" i="4"/>
  <c r="DV257" i="4"/>
  <c r="DV258" i="4"/>
  <c r="DP260" i="4"/>
  <c r="DM262" i="4"/>
  <c r="DN267" i="4"/>
  <c r="X269" i="4"/>
  <c r="DJ271" i="4"/>
  <c r="DF290" i="4"/>
  <c r="DP158" i="4"/>
  <c r="DH160" i="4"/>
  <c r="DH166" i="4"/>
  <c r="X170" i="4"/>
  <c r="DX170" i="4"/>
  <c r="DY170" i="4" s="1"/>
  <c r="J173" i="4"/>
  <c r="X186" i="4"/>
  <c r="DV190" i="4"/>
  <c r="DU199" i="4"/>
  <c r="DT204" i="4"/>
  <c r="DO205" i="4"/>
  <c r="DQ206" i="4"/>
  <c r="DH211" i="4"/>
  <c r="DG215" i="4"/>
  <c r="DU216" i="4"/>
  <c r="DJ228" i="4"/>
  <c r="DX238" i="4"/>
  <c r="DY238" i="4" s="1"/>
  <c r="DW245" i="4"/>
  <c r="DJ246" i="4"/>
  <c r="DW258" i="4"/>
  <c r="DR260" i="4"/>
  <c r="DN262" i="4"/>
  <c r="DW266" i="4"/>
  <c r="DO267" i="4"/>
  <c r="DK271" i="4"/>
  <c r="DF281" i="4"/>
  <c r="DQ158" i="4"/>
  <c r="X161" i="4"/>
  <c r="Z170" i="4"/>
  <c r="DG182" i="4"/>
  <c r="DU183" i="4"/>
  <c r="DW190" i="4"/>
  <c r="DV199" i="4"/>
  <c r="J203" i="4"/>
  <c r="DU204" i="4"/>
  <c r="DP205" i="4"/>
  <c r="DR206" i="4"/>
  <c r="DI211" i="4"/>
  <c r="X212" i="4"/>
  <c r="DH215" i="4"/>
  <c r="DW216" i="4"/>
  <c r="DF218" i="4"/>
  <c r="DF219" i="4"/>
  <c r="DJ222" i="4"/>
  <c r="J226" i="4"/>
  <c r="D226" i="11" s="1"/>
  <c r="DM228" i="4"/>
  <c r="DO234" i="4"/>
  <c r="Z242" i="4"/>
  <c r="DK246" i="4"/>
  <c r="X247" i="4"/>
  <c r="DX258" i="4"/>
  <c r="DY258" i="4" s="1"/>
  <c r="DT260" i="4"/>
  <c r="DO262" i="4"/>
  <c r="DP267" i="4"/>
  <c r="DT271" i="4"/>
  <c r="DH281" i="4"/>
  <c r="DI215" i="4"/>
  <c r="DL246" i="4"/>
  <c r="DU260" i="4"/>
  <c r="DQ262" i="4"/>
  <c r="DX267" i="4"/>
  <c r="DY267" i="4" s="1"/>
  <c r="DV271" i="4"/>
  <c r="J190" i="4"/>
  <c r="DR205" i="4"/>
  <c r="DF207" i="4"/>
  <c r="DJ215" i="4"/>
  <c r="DI244" i="4"/>
  <c r="DM246" i="4"/>
  <c r="DN248" i="4"/>
  <c r="DR259" i="4"/>
  <c r="DW260" i="4"/>
  <c r="DT262" i="4"/>
  <c r="J265" i="4"/>
  <c r="D265" i="11" s="1"/>
  <c r="DW271" i="4"/>
  <c r="DP290" i="4"/>
  <c r="DO290" i="4"/>
  <c r="DN290" i="4"/>
  <c r="DM290" i="4"/>
  <c r="DL290" i="4"/>
  <c r="X290" i="4"/>
  <c r="DK290" i="4"/>
  <c r="DJ290" i="4"/>
  <c r="DI290" i="4"/>
  <c r="DG290" i="4"/>
  <c r="DX290" i="4"/>
  <c r="DY290" i="4" s="1"/>
  <c r="DW290" i="4"/>
  <c r="DV290" i="4"/>
  <c r="DU290" i="4"/>
  <c r="DS290" i="4"/>
  <c r="DQ290" i="4"/>
  <c r="J296" i="4"/>
  <c r="M296" i="4" s="1"/>
  <c r="DR215" i="4"/>
  <c r="DN246" i="4"/>
  <c r="DP248" i="4"/>
  <c r="DX271" i="4"/>
  <c r="DY271" i="4" s="1"/>
  <c r="DV205" i="4"/>
  <c r="DH207" i="4"/>
  <c r="DO246" i="4"/>
  <c r="DG254" i="4"/>
  <c r="DG285" i="4"/>
  <c r="DX285" i="4"/>
  <c r="DY285" i="4" s="1"/>
  <c r="DW285" i="4"/>
  <c r="Z285" i="4"/>
  <c r="DV285" i="4"/>
  <c r="X285" i="4"/>
  <c r="DU285" i="4"/>
  <c r="DT285" i="4"/>
  <c r="DK285" i="4"/>
  <c r="DJ285" i="4"/>
  <c r="DI285" i="4"/>
  <c r="DH285" i="4"/>
  <c r="DF285" i="4"/>
  <c r="DW205" i="4"/>
  <c r="DI207" i="4"/>
  <c r="DF223" i="4"/>
  <c r="DR244" i="4"/>
  <c r="DP246" i="4"/>
  <c r="DV248" i="4"/>
  <c r="DH254" i="4"/>
  <c r="DG268" i="4"/>
  <c r="DX205" i="4"/>
  <c r="DY205" i="4" s="1"/>
  <c r="DJ207" i="4"/>
  <c r="DH223" i="4"/>
  <c r="DQ246" i="4"/>
  <c r="DI254" i="4"/>
  <c r="J267" i="4"/>
  <c r="DH268" i="4"/>
  <c r="DU281" i="4"/>
  <c r="DV281" i="4"/>
  <c r="DP281" i="4"/>
  <c r="DO281" i="4"/>
  <c r="DN281" i="4"/>
  <c r="DM281" i="4"/>
  <c r="DL281" i="4"/>
  <c r="DK281" i="4"/>
  <c r="Z281" i="4"/>
  <c r="DX281" i="4"/>
  <c r="DY281" i="4" s="1"/>
  <c r="X281" i="4"/>
  <c r="DJ191" i="4"/>
  <c r="DR207" i="4"/>
  <c r="J217" i="4"/>
  <c r="DM221" i="4"/>
  <c r="DK223" i="4"/>
  <c r="DR246" i="4"/>
  <c r="DX248" i="4"/>
  <c r="DY248" i="4" s="1"/>
  <c r="DJ254" i="4"/>
  <c r="DI268" i="4"/>
  <c r="DT207" i="4"/>
  <c r="DO221" i="4"/>
  <c r="DL223" i="4"/>
  <c r="DS246" i="4"/>
  <c r="DK254" i="4"/>
  <c r="DM268" i="4"/>
  <c r="DT160" i="4"/>
  <c r="DR168" i="4"/>
  <c r="J178" i="4"/>
  <c r="DS182" i="4"/>
  <c r="DL191" i="4"/>
  <c r="DF202" i="4"/>
  <c r="DV207" i="4"/>
  <c r="DS211" i="4"/>
  <c r="DS212" i="4"/>
  <c r="DP221" i="4"/>
  <c r="DM223" i="4"/>
  <c r="DJ227" i="4"/>
  <c r="X246" i="4"/>
  <c r="DT246" i="4"/>
  <c r="Z251" i="4"/>
  <c r="DI251" i="4"/>
  <c r="DL254" i="4"/>
  <c r="DK255" i="4"/>
  <c r="Z258" i="4"/>
  <c r="DN268" i="4"/>
  <c r="Z271" i="4"/>
  <c r="DO277" i="4"/>
  <c r="DG164" i="4"/>
  <c r="DS168" i="4"/>
  <c r="DT182" i="4"/>
  <c r="DN189" i="4"/>
  <c r="DM191" i="4"/>
  <c r="DL200" i="4"/>
  <c r="DG202" i="4"/>
  <c r="DW207" i="4"/>
  <c r="DT211" i="4"/>
  <c r="DT212" i="4"/>
  <c r="DO213" i="4"/>
  <c r="DQ221" i="4"/>
  <c r="DN223" i="4"/>
  <c r="DK227" i="4"/>
  <c r="DP229" i="4"/>
  <c r="Z234" i="4"/>
  <c r="DN236" i="4"/>
  <c r="X238" i="4"/>
  <c r="DX242" i="4"/>
  <c r="DY242" i="4" s="1"/>
  <c r="Z246" i="4"/>
  <c r="DU246" i="4"/>
  <c r="DJ251" i="4"/>
  <c r="DM254" i="4"/>
  <c r="DL255" i="4"/>
  <c r="DO268" i="4"/>
  <c r="DL269" i="4"/>
  <c r="DV160" i="4"/>
  <c r="DH164" i="4"/>
  <c r="DW168" i="4"/>
  <c r="DU182" i="4"/>
  <c r="DH183" i="4"/>
  <c r="J184" i="4"/>
  <c r="J188" i="4"/>
  <c r="DO189" i="4"/>
  <c r="DG190" i="4"/>
  <c r="DN191" i="4"/>
  <c r="DH194" i="4"/>
  <c r="DK195" i="4"/>
  <c r="DU200" i="4"/>
  <c r="DH202" i="4"/>
  <c r="DX207" i="4"/>
  <c r="DY207" i="4" s="1"/>
  <c r="DU211" i="4"/>
  <c r="DU212" i="4"/>
  <c r="DP213" i="4"/>
  <c r="DR221" i="4"/>
  <c r="X223" i="4"/>
  <c r="DO223" i="4"/>
  <c r="DL227" i="4"/>
  <c r="DQ229" i="4"/>
  <c r="DK237" i="4"/>
  <c r="DV246" i="4"/>
  <c r="DK251" i="4"/>
  <c r="DN254" i="4"/>
  <c r="DM255" i="4"/>
  <c r="DR256" i="4"/>
  <c r="DF258" i="4"/>
  <c r="DP268" i="4"/>
  <c r="DN269" i="4"/>
  <c r="DF157" i="4"/>
  <c r="DW160" i="4"/>
  <c r="DI164" i="4"/>
  <c r="DX168" i="4"/>
  <c r="DY168" i="4" s="1"/>
  <c r="J181" i="4"/>
  <c r="AC181" i="4" s="1"/>
  <c r="K181" i="4" s="1"/>
  <c r="DV182" i="4"/>
  <c r="J187" i="4"/>
  <c r="DM188" i="4"/>
  <c r="DP189" i="4"/>
  <c r="DI190" i="4"/>
  <c r="DO191" i="4"/>
  <c r="DI194" i="4"/>
  <c r="DH197" i="4"/>
  <c r="DW200" i="4"/>
  <c r="DN202" i="4"/>
  <c r="DV211" i="4"/>
  <c r="DV212" i="4"/>
  <c r="DQ213" i="4"/>
  <c r="DS221" i="4"/>
  <c r="Z223" i="4"/>
  <c r="DP223" i="4"/>
  <c r="DN227" i="4"/>
  <c r="J235" i="4"/>
  <c r="DW246" i="4"/>
  <c r="DL251" i="4"/>
  <c r="DO254" i="4"/>
  <c r="DN255" i="4"/>
  <c r="DT256" i="4"/>
  <c r="DH258" i="4"/>
  <c r="DF260" i="4"/>
  <c r="DR268" i="4"/>
  <c r="DP269" i="4"/>
  <c r="DI270" i="4"/>
  <c r="DL285" i="4"/>
  <c r="DJ156" i="4"/>
  <c r="DG157" i="4"/>
  <c r="DX160" i="4"/>
  <c r="DY160" i="4" s="1"/>
  <c r="DJ164" i="4"/>
  <c r="DJ170" i="4"/>
  <c r="DW182" i="4"/>
  <c r="DR185" i="4"/>
  <c r="DO188" i="4"/>
  <c r="DJ190" i="4"/>
  <c r="X191" i="4"/>
  <c r="DP191" i="4"/>
  <c r="DJ194" i="4"/>
  <c r="DL197" i="4"/>
  <c r="DX200" i="4"/>
  <c r="DY200" i="4" s="1"/>
  <c r="DO202" i="4"/>
  <c r="DW212" i="4"/>
  <c r="DW221" i="4"/>
  <c r="DQ223" i="4"/>
  <c r="DO227" i="4"/>
  <c r="X248" i="4"/>
  <c r="DM251" i="4"/>
  <c r="DP254" i="4"/>
  <c r="DO255" i="4"/>
  <c r="DI258" i="4"/>
  <c r="DG260" i="4"/>
  <c r="DQ269" i="4"/>
  <c r="DM285" i="4"/>
  <c r="DH157" i="4"/>
  <c r="DL161" i="4"/>
  <c r="DK164" i="4"/>
  <c r="DK170" i="4"/>
  <c r="DX182" i="4"/>
  <c r="DY182" i="4" s="1"/>
  <c r="DM184" i="4"/>
  <c r="DP188" i="4"/>
  <c r="DK190" i="4"/>
  <c r="Z191" i="4"/>
  <c r="DQ191" i="4"/>
  <c r="DU194" i="4"/>
  <c r="DM197" i="4"/>
  <c r="DP202" i="4"/>
  <c r="DF210" i="4"/>
  <c r="DX212" i="4"/>
  <c r="DY212" i="4" s="1"/>
  <c r="X216" i="4"/>
  <c r="DX221" i="4"/>
  <c r="DY221" i="4" s="1"/>
  <c r="DR223" i="4"/>
  <c r="X244" i="4"/>
  <c r="DF245" i="4"/>
  <c r="Z248" i="4"/>
  <c r="DU251" i="4"/>
  <c r="X254" i="4"/>
  <c r="DQ254" i="4"/>
  <c r="DP255" i="4"/>
  <c r="DJ258" i="4"/>
  <c r="DH260" i="4"/>
  <c r="DR269" i="4"/>
  <c r="DN285" i="4"/>
  <c r="DJ157" i="4"/>
  <c r="DL164" i="4"/>
  <c r="DL190" i="4"/>
  <c r="DQ202" i="4"/>
  <c r="Z216" i="4"/>
  <c r="DS223" i="4"/>
  <c r="DF238" i="4"/>
  <c r="DW251" i="4"/>
  <c r="DF252" i="4"/>
  <c r="Z254" i="4"/>
  <c r="DK258" i="4"/>
  <c r="Z260" i="4"/>
  <c r="DO285" i="4"/>
  <c r="DT275" i="4"/>
  <c r="DR283" i="4"/>
  <c r="DF291" i="4"/>
  <c r="DS292" i="4"/>
  <c r="DH297" i="4"/>
  <c r="DS299" i="4"/>
  <c r="DI302" i="4"/>
  <c r="Z303" i="4"/>
  <c r="Z305" i="4"/>
  <c r="DO305" i="4"/>
  <c r="DH306" i="4"/>
  <c r="DI311" i="4"/>
  <c r="Z315" i="4"/>
  <c r="J318" i="4"/>
  <c r="DU323" i="4"/>
  <c r="DF324" i="4"/>
  <c r="DP325" i="4"/>
  <c r="DU332" i="4"/>
  <c r="DP335" i="4"/>
  <c r="X337" i="4"/>
  <c r="DQ337" i="4"/>
  <c r="Z341" i="4"/>
  <c r="DM341" i="4"/>
  <c r="DL345" i="4"/>
  <c r="Z346" i="4"/>
  <c r="DV346" i="4"/>
  <c r="DO349" i="4"/>
  <c r="DJ351" i="4"/>
  <c r="DF353" i="4"/>
  <c r="DU359" i="4"/>
  <c r="DT361" i="4"/>
  <c r="X365" i="4"/>
  <c r="DW365" i="4"/>
  <c r="J367" i="4"/>
  <c r="J370" i="4"/>
  <c r="DP373" i="4"/>
  <c r="J377" i="4"/>
  <c r="DU382" i="4"/>
  <c r="DM384" i="4"/>
  <c r="J424" i="4"/>
  <c r="DJ499" i="4"/>
  <c r="DL499" i="4"/>
  <c r="DK499" i="4"/>
  <c r="DV275" i="4"/>
  <c r="DS283" i="4"/>
  <c r="DH291" i="4"/>
  <c r="J292" i="4"/>
  <c r="DU292" i="4"/>
  <c r="DI297" i="4"/>
  <c r="DT299" i="4"/>
  <c r="J302" i="4"/>
  <c r="AC302" i="4" s="1"/>
  <c r="K302" i="4" s="1"/>
  <c r="DJ302" i="4"/>
  <c r="DP305" i="4"/>
  <c r="DI306" i="4"/>
  <c r="DJ311" i="4"/>
  <c r="J316" i="4"/>
  <c r="DV323" i="4"/>
  <c r="DG324" i="4"/>
  <c r="DQ325" i="4"/>
  <c r="DV332" i="4"/>
  <c r="DQ335" i="4"/>
  <c r="Z337" i="4"/>
  <c r="DR337" i="4"/>
  <c r="DN341" i="4"/>
  <c r="DM345" i="4"/>
  <c r="DW346" i="4"/>
  <c r="DP349" i="4"/>
  <c r="DK351" i="4"/>
  <c r="DH353" i="4"/>
  <c r="DV359" i="4"/>
  <c r="DU361" i="4"/>
  <c r="Z365" i="4"/>
  <c r="DX365" i="4"/>
  <c r="DY365" i="4" s="1"/>
  <c r="DV382" i="4"/>
  <c r="DT384" i="4"/>
  <c r="DT283" i="4"/>
  <c r="DI291" i="4"/>
  <c r="DV292" i="4"/>
  <c r="DJ297" i="4"/>
  <c r="DU299" i="4"/>
  <c r="DK302" i="4"/>
  <c r="DQ305" i="4"/>
  <c r="DK306" i="4"/>
  <c r="DK311" i="4"/>
  <c r="X312" i="4"/>
  <c r="DW323" i="4"/>
  <c r="DH324" i="4"/>
  <c r="DR325" i="4"/>
  <c r="DW332" i="4"/>
  <c r="DF334" i="4"/>
  <c r="DR335" i="4"/>
  <c r="DS337" i="4"/>
  <c r="DI340" i="4"/>
  <c r="DP341" i="4"/>
  <c r="DN345" i="4"/>
  <c r="DX346" i="4"/>
  <c r="DY346" i="4" s="1"/>
  <c r="DR349" i="4"/>
  <c r="DL351" i="4"/>
  <c r="DK353" i="4"/>
  <c r="DU360" i="4"/>
  <c r="DV361" i="4"/>
  <c r="DT367" i="4"/>
  <c r="DR373" i="4"/>
  <c r="DK375" i="4"/>
  <c r="DF381" i="4"/>
  <c r="DW382" i="4"/>
  <c r="DV384" i="4"/>
  <c r="X394" i="4"/>
  <c r="DJ402" i="4"/>
  <c r="Z402" i="4"/>
  <c r="X402" i="4"/>
  <c r="DR402" i="4"/>
  <c r="DP402" i="4"/>
  <c r="DI402" i="4"/>
  <c r="DH402" i="4"/>
  <c r="DG402" i="4"/>
  <c r="DF402" i="4"/>
  <c r="DF273" i="4"/>
  <c r="X279" i="4"/>
  <c r="DU283" i="4"/>
  <c r="DR284" i="4"/>
  <c r="DJ291" i="4"/>
  <c r="DW292" i="4"/>
  <c r="DL297" i="4"/>
  <c r="DV299" i="4"/>
  <c r="DL302" i="4"/>
  <c r="DR305" i="4"/>
  <c r="DO306" i="4"/>
  <c r="DL311" i="4"/>
  <c r="Z312" i="4"/>
  <c r="X317" i="4"/>
  <c r="DI324" i="4"/>
  <c r="DT325" i="4"/>
  <c r="DX332" i="4"/>
  <c r="DY332" i="4" s="1"/>
  <c r="DG334" i="4"/>
  <c r="DT335" i="4"/>
  <c r="DT337" i="4"/>
  <c r="DJ340" i="4"/>
  <c r="DS341" i="4"/>
  <c r="DO345" i="4"/>
  <c r="X349" i="4"/>
  <c r="DT349" i="4"/>
  <c r="X351" i="4"/>
  <c r="DM351" i="4"/>
  <c r="J353" i="4"/>
  <c r="D353" i="11" s="1"/>
  <c r="DL353" i="4"/>
  <c r="X354" i="4"/>
  <c r="DU354" i="4"/>
  <c r="DV360" i="4"/>
  <c r="DX361" i="4"/>
  <c r="DY361" i="4" s="1"/>
  <c r="DS373" i="4"/>
  <c r="DL375" i="4"/>
  <c r="DM380" i="4"/>
  <c r="DH381" i="4"/>
  <c r="Z382" i="4"/>
  <c r="DW384" i="4"/>
  <c r="Z394" i="4"/>
  <c r="DG273" i="4"/>
  <c r="DK291" i="4"/>
  <c r="X292" i="4"/>
  <c r="DX292" i="4"/>
  <c r="DY292" i="4" s="1"/>
  <c r="DN297" i="4"/>
  <c r="DG298" i="4"/>
  <c r="X299" i="4"/>
  <c r="DW299" i="4"/>
  <c r="DM302" i="4"/>
  <c r="DS305" i="4"/>
  <c r="DQ306" i="4"/>
  <c r="DM311" i="4"/>
  <c r="DK312" i="4"/>
  <c r="DJ324" i="4"/>
  <c r="DU325" i="4"/>
  <c r="J328" i="4"/>
  <c r="DX335" i="4"/>
  <c r="DY335" i="4" s="1"/>
  <c r="DU337" i="4"/>
  <c r="DK340" i="4"/>
  <c r="DT341" i="4"/>
  <c r="DP345" i="4"/>
  <c r="Z349" i="4"/>
  <c r="Z351" i="4"/>
  <c r="DN351" i="4"/>
  <c r="DM353" i="4"/>
  <c r="X370" i="4"/>
  <c r="DT373" i="4"/>
  <c r="DU375" i="4"/>
  <c r="Z378" i="4"/>
  <c r="DK381" i="4"/>
  <c r="DX384" i="4"/>
  <c r="DY384" i="4" s="1"/>
  <c r="DJ385" i="4"/>
  <c r="DI389" i="4"/>
  <c r="DT284" i="4"/>
  <c r="DL291" i="4"/>
  <c r="Z292" i="4"/>
  <c r="DO297" i="4"/>
  <c r="DI298" i="4"/>
  <c r="Z299" i="4"/>
  <c r="DX299" i="4"/>
  <c r="DY299" i="4" s="1"/>
  <c r="DN302" i="4"/>
  <c r="DF303" i="4"/>
  <c r="DT305" i="4"/>
  <c r="DR306" i="4"/>
  <c r="DN311" i="4"/>
  <c r="DM312" i="4"/>
  <c r="DF315" i="4"/>
  <c r="Z316" i="4"/>
  <c r="DF316" i="4"/>
  <c r="Z318" i="4"/>
  <c r="DK324" i="4"/>
  <c r="DV325" i="4"/>
  <c r="DK328" i="4"/>
  <c r="DN334" i="4"/>
  <c r="DV337" i="4"/>
  <c r="DM340" i="4"/>
  <c r="DU341" i="4"/>
  <c r="X345" i="4"/>
  <c r="DQ345" i="4"/>
  <c r="DO351" i="4"/>
  <c r="DN353" i="4"/>
  <c r="DX354" i="4"/>
  <c r="DY354" i="4" s="1"/>
  <c r="DX360" i="4"/>
  <c r="DY360" i="4" s="1"/>
  <c r="DK366" i="4"/>
  <c r="Z370" i="4"/>
  <c r="DF372" i="4"/>
  <c r="DU373" i="4"/>
  <c r="DV375" i="4"/>
  <c r="DL381" i="4"/>
  <c r="DK385" i="4"/>
  <c r="DK389" i="4"/>
  <c r="DL392" i="4"/>
  <c r="DK392" i="4"/>
  <c r="DJ392" i="4"/>
  <c r="DI392" i="4"/>
  <c r="DH392" i="4"/>
  <c r="DG392" i="4"/>
  <c r="DF392" i="4"/>
  <c r="DU392" i="4"/>
  <c r="DS392" i="4"/>
  <c r="DQ392" i="4"/>
  <c r="DN392" i="4"/>
  <c r="DM392" i="4"/>
  <c r="DO392" i="4"/>
  <c r="DL407" i="4"/>
  <c r="DU407" i="4"/>
  <c r="DT407" i="4"/>
  <c r="DO407" i="4"/>
  <c r="DM407" i="4"/>
  <c r="DK407" i="4"/>
  <c r="DI273" i="4"/>
  <c r="DH276" i="4"/>
  <c r="DU284" i="4"/>
  <c r="DM291" i="4"/>
  <c r="DP297" i="4"/>
  <c r="DJ298" i="4"/>
  <c r="DO302" i="4"/>
  <c r="DG303" i="4"/>
  <c r="J304" i="4"/>
  <c r="DS306" i="4"/>
  <c r="DI308" i="4"/>
  <c r="J311" i="4"/>
  <c r="DO311" i="4"/>
  <c r="DN312" i="4"/>
  <c r="DG315" i="4"/>
  <c r="DG316" i="4"/>
  <c r="DH317" i="4"/>
  <c r="DL324" i="4"/>
  <c r="DW325" i="4"/>
  <c r="DS328" i="4"/>
  <c r="DO334" i="4"/>
  <c r="DW337" i="4"/>
  <c r="X339" i="4"/>
  <c r="DP340" i="4"/>
  <c r="DV341" i="4"/>
  <c r="Z345" i="4"/>
  <c r="DR345" i="4"/>
  <c r="DF347" i="4"/>
  <c r="DS351" i="4"/>
  <c r="DO353" i="4"/>
  <c r="DM381" i="4"/>
  <c r="DJ276" i="4"/>
  <c r="DM286" i="4"/>
  <c r="DN291" i="4"/>
  <c r="DQ297" i="4"/>
  <c r="DK298" i="4"/>
  <c r="DQ302" i="4"/>
  <c r="DH303" i="4"/>
  <c r="DT306" i="4"/>
  <c r="DK308" i="4"/>
  <c r="DG309" i="4"/>
  <c r="DP311" i="4"/>
  <c r="DO312" i="4"/>
  <c r="DH315" i="4"/>
  <c r="DH316" i="4"/>
  <c r="DL317" i="4"/>
  <c r="DF322" i="4"/>
  <c r="DM324" i="4"/>
  <c r="X325" i="4"/>
  <c r="DT328" i="4"/>
  <c r="X332" i="4"/>
  <c r="DP334" i="4"/>
  <c r="DX337" i="4"/>
  <c r="DY337" i="4" s="1"/>
  <c r="Z339" i="4"/>
  <c r="DQ340" i="4"/>
  <c r="DW341" i="4"/>
  <c r="DS345" i="4"/>
  <c r="DM347" i="4"/>
  <c r="DT351" i="4"/>
  <c r="DP353" i="4"/>
  <c r="X369" i="4"/>
  <c r="DG369" i="4"/>
  <c r="J372" i="4"/>
  <c r="D372" i="11" s="1"/>
  <c r="DW373" i="4"/>
  <c r="Z375" i="4"/>
  <c r="DX375" i="4"/>
  <c r="DY375" i="4" s="1"/>
  <c r="J379" i="4"/>
  <c r="DN381" i="4"/>
  <c r="DH383" i="4"/>
  <c r="DN389" i="4"/>
  <c r="DH397" i="4"/>
  <c r="Z286" i="4"/>
  <c r="DO286" i="4"/>
  <c r="DL298" i="4"/>
  <c r="DS302" i="4"/>
  <c r="DI303" i="4"/>
  <c r="DU306" i="4"/>
  <c r="DH309" i="4"/>
  <c r="DQ311" i="4"/>
  <c r="J314" i="4"/>
  <c r="DI315" i="4"/>
  <c r="DN317" i="4"/>
  <c r="DN324" i="4"/>
  <c r="Z325" i="4"/>
  <c r="Z332" i="4"/>
  <c r="DX341" i="4"/>
  <c r="DY341" i="4" s="1"/>
  <c r="DT345" i="4"/>
  <c r="DU351" i="4"/>
  <c r="X353" i="4"/>
  <c r="DQ353" i="4"/>
  <c r="DF358" i="4"/>
  <c r="DF364" i="4"/>
  <c r="DG365" i="4"/>
  <c r="Z369" i="4"/>
  <c r="DH369" i="4"/>
  <c r="DX373" i="4"/>
  <c r="DY373" i="4" s="1"/>
  <c r="DO381" i="4"/>
  <c r="DO389" i="4"/>
  <c r="DF411" i="4"/>
  <c r="DJ315" i="4"/>
  <c r="J333" i="4"/>
  <c r="J347" i="4"/>
  <c r="M347" i="4" s="1"/>
  <c r="DH364" i="4"/>
  <c r="J368" i="4"/>
  <c r="M368" i="4" s="1"/>
  <c r="DP381" i="4"/>
  <c r="DI411" i="4"/>
  <c r="DK315" i="4"/>
  <c r="DQ381" i="4"/>
  <c r="DF388" i="4"/>
  <c r="DF394" i="4"/>
  <c r="DJ411" i="4"/>
  <c r="J488" i="4"/>
  <c r="D488" i="11" s="1"/>
  <c r="DK307" i="4"/>
  <c r="DL315" i="4"/>
  <c r="DF323" i="4"/>
  <c r="DH329" i="4"/>
  <c r="DQ348" i="4"/>
  <c r="DM358" i="4"/>
  <c r="DP364" i="4"/>
  <c r="DR381" i="4"/>
  <c r="DG388" i="4"/>
  <c r="DW394" i="4"/>
  <c r="DR480" i="4"/>
  <c r="DN480" i="4"/>
  <c r="DL307" i="4"/>
  <c r="DM315" i="4"/>
  <c r="DG323" i="4"/>
  <c r="DW329" i="4"/>
  <c r="DG338" i="4"/>
  <c r="DR348" i="4"/>
  <c r="DQ364" i="4"/>
  <c r="DL374" i="4"/>
  <c r="DS381" i="4"/>
  <c r="DH388" i="4"/>
  <c r="DX394" i="4"/>
  <c r="DY394" i="4" s="1"/>
  <c r="DN404" i="4"/>
  <c r="DM404" i="4"/>
  <c r="X404" i="4"/>
  <c r="DL404" i="4"/>
  <c r="DK404" i="4"/>
  <c r="DI404" i="4"/>
  <c r="DH404" i="4"/>
  <c r="DQ404" i="4"/>
  <c r="DP404" i="4"/>
  <c r="DK430" i="4"/>
  <c r="DJ430" i="4"/>
  <c r="Z430" i="4"/>
  <c r="DI430" i="4"/>
  <c r="X430" i="4"/>
  <c r="DH430" i="4"/>
  <c r="DG430" i="4"/>
  <c r="DF430" i="4"/>
  <c r="DX430" i="4"/>
  <c r="DY430" i="4" s="1"/>
  <c r="DW430" i="4"/>
  <c r="DV430" i="4"/>
  <c r="DT430" i="4"/>
  <c r="DS430" i="4"/>
  <c r="DR430" i="4"/>
  <c r="DQ430" i="4"/>
  <c r="DP430" i="4"/>
  <c r="DO430" i="4"/>
  <c r="DN430" i="4"/>
  <c r="DM430" i="4"/>
  <c r="DL430" i="4"/>
  <c r="DM307" i="4"/>
  <c r="DN315" i="4"/>
  <c r="DF337" i="4"/>
  <c r="DQ338" i="4"/>
  <c r="DH344" i="4"/>
  <c r="DS348" i="4"/>
  <c r="DR364" i="4"/>
  <c r="DM374" i="4"/>
  <c r="DL376" i="4"/>
  <c r="DT381" i="4"/>
  <c r="DI388" i="4"/>
  <c r="DT393" i="4"/>
  <c r="DP393" i="4"/>
  <c r="DV393" i="4"/>
  <c r="DU393" i="4"/>
  <c r="DW393" i="4"/>
  <c r="DT298" i="4"/>
  <c r="DO303" i="4"/>
  <c r="DN307" i="4"/>
  <c r="DP315" i="4"/>
  <c r="DI323" i="4"/>
  <c r="DF335" i="4"/>
  <c r="DG337" i="4"/>
  <c r="J338" i="4"/>
  <c r="M338" i="4" s="1"/>
  <c r="DR338" i="4"/>
  <c r="DJ344" i="4"/>
  <c r="DT348" i="4"/>
  <c r="DM365" i="4"/>
  <c r="DN374" i="4"/>
  <c r="DM376" i="4"/>
  <c r="DV381" i="4"/>
  <c r="DJ388" i="4"/>
  <c r="DX393" i="4"/>
  <c r="DY393" i="4" s="1"/>
  <c r="DT315" i="4"/>
  <c r="DH337" i="4"/>
  <c r="DK388" i="4"/>
  <c r="DM426" i="4"/>
  <c r="DS426" i="4"/>
  <c r="DR426" i="4"/>
  <c r="DL426" i="4"/>
  <c r="X426" i="4"/>
  <c r="DK426" i="4"/>
  <c r="DJ426" i="4"/>
  <c r="DI426" i="4"/>
  <c r="DH426" i="4"/>
  <c r="DG426" i="4"/>
  <c r="DX426" i="4"/>
  <c r="DY426" i="4" s="1"/>
  <c r="DV426" i="4"/>
  <c r="DU426" i="4"/>
  <c r="DT426" i="4"/>
  <c r="DV298" i="4"/>
  <c r="DQ303" i="4"/>
  <c r="DT307" i="4"/>
  <c r="DV315" i="4"/>
  <c r="DK323" i="4"/>
  <c r="DQ327" i="4"/>
  <c r="DH335" i="4"/>
  <c r="DI337" i="4"/>
  <c r="DU338" i="4"/>
  <c r="DP344" i="4"/>
  <c r="DK346" i="4"/>
  <c r="DO365" i="4"/>
  <c r="DQ374" i="4"/>
  <c r="DO376" i="4"/>
  <c r="DX381" i="4"/>
  <c r="DY381" i="4" s="1"/>
  <c r="DL388" i="4"/>
  <c r="DL399" i="4"/>
  <c r="DQ399" i="4"/>
  <c r="DP399" i="4"/>
  <c r="DI399" i="4"/>
  <c r="DH399" i="4"/>
  <c r="DG399" i="4"/>
  <c r="DF399" i="4"/>
  <c r="Z399" i="4"/>
  <c r="X399" i="4"/>
  <c r="DX399" i="4"/>
  <c r="DY399" i="4" s="1"/>
  <c r="DW399" i="4"/>
  <c r="DV399" i="4"/>
  <c r="DT399" i="4"/>
  <c r="DS399" i="4"/>
  <c r="DR399" i="4"/>
  <c r="DX411" i="4"/>
  <c r="DY411" i="4" s="1"/>
  <c r="DW411" i="4"/>
  <c r="DR411" i="4"/>
  <c r="DP411" i="4"/>
  <c r="DO411" i="4"/>
  <c r="Z411" i="4"/>
  <c r="DN411" i="4"/>
  <c r="DL411" i="4"/>
  <c r="DR279" i="4"/>
  <c r="DI283" i="4"/>
  <c r="J287" i="4"/>
  <c r="DX288" i="4"/>
  <c r="DY288" i="4" s="1"/>
  <c r="DX291" i="4"/>
  <c r="DY291" i="4" s="1"/>
  <c r="DW298" i="4"/>
  <c r="DL299" i="4"/>
  <c r="X300" i="4"/>
  <c r="DR303" i="4"/>
  <c r="X306" i="4"/>
  <c r="DV307" i="4"/>
  <c r="DW315" i="4"/>
  <c r="DX317" i="4"/>
  <c r="DY317" i="4" s="1"/>
  <c r="DJ318" i="4"/>
  <c r="DL323" i="4"/>
  <c r="DW324" i="4"/>
  <c r="DR327" i="4"/>
  <c r="DN332" i="4"/>
  <c r="DI335" i="4"/>
  <c r="DJ337" i="4"/>
  <c r="DV338" i="4"/>
  <c r="DJ339" i="4"/>
  <c r="J341" i="4"/>
  <c r="DF341" i="4"/>
  <c r="DQ344" i="4"/>
  <c r="DL346" i="4"/>
  <c r="J348" i="4"/>
  <c r="DK352" i="4"/>
  <c r="DI361" i="4"/>
  <c r="DP365" i="4"/>
  <c r="DW369" i="4"/>
  <c r="Z373" i="4"/>
  <c r="DI373" i="4"/>
  <c r="DR374" i="4"/>
  <c r="DQ376" i="4"/>
  <c r="DM378" i="4"/>
  <c r="X381" i="4"/>
  <c r="DF382" i="4"/>
  <c r="DT388" i="4"/>
  <c r="DU397" i="4"/>
  <c r="Z397" i="4"/>
  <c r="DX397" i="4"/>
  <c r="DY397" i="4" s="1"/>
  <c r="X397" i="4"/>
  <c r="DV397" i="4"/>
  <c r="DF415" i="4"/>
  <c r="DX298" i="4"/>
  <c r="DY298" i="4" s="1"/>
  <c r="DM299" i="4"/>
  <c r="DS303" i="4"/>
  <c r="Z306" i="4"/>
  <c r="DW307" i="4"/>
  <c r="DX315" i="4"/>
  <c r="DY315" i="4" s="1"/>
  <c r="DL321" i="4"/>
  <c r="DM323" i="4"/>
  <c r="DS327" i="4"/>
  <c r="DO332" i="4"/>
  <c r="DJ335" i="4"/>
  <c r="DK337" i="4"/>
  <c r="DW338" i="4"/>
  <c r="DR339" i="4"/>
  <c r="DG341" i="4"/>
  <c r="DF345" i="4"/>
  <c r="DM346" i="4"/>
  <c r="DL352" i="4"/>
  <c r="DQ365" i="4"/>
  <c r="X374" i="4"/>
  <c r="DV374" i="4"/>
  <c r="Z376" i="4"/>
  <c r="Z381" i="4"/>
  <c r="DG382" i="4"/>
  <c r="X384" i="4"/>
  <c r="DG384" i="4"/>
  <c r="DU388" i="4"/>
  <c r="DP403" i="4"/>
  <c r="DQ403" i="4"/>
  <c r="DO403" i="4"/>
  <c r="J438" i="4"/>
  <c r="D438" i="11" s="1"/>
  <c r="DO275" i="4"/>
  <c r="DU279" i="4"/>
  <c r="DL283" i="4"/>
  <c r="J298" i="4"/>
  <c r="D298" i="11" s="1"/>
  <c r="DN299" i="4"/>
  <c r="DT303" i="4"/>
  <c r="DX307" i="4"/>
  <c r="DY307" i="4" s="1"/>
  <c r="J309" i="4"/>
  <c r="D309" i="11" s="1"/>
  <c r="J315" i="4"/>
  <c r="DL318" i="4"/>
  <c r="DN321" i="4"/>
  <c r="DN323" i="4"/>
  <c r="X327" i="4"/>
  <c r="DT327" i="4"/>
  <c r="X329" i="4"/>
  <c r="DP332" i="4"/>
  <c r="DK335" i="4"/>
  <c r="DL337" i="4"/>
  <c r="DS339" i="4"/>
  <c r="DH341" i="4"/>
  <c r="DG345" i="4"/>
  <c r="J346" i="4"/>
  <c r="DN346" i="4"/>
  <c r="DM352" i="4"/>
  <c r="DG354" i="4"/>
  <c r="DM360" i="4"/>
  <c r="DL361" i="4"/>
  <c r="DR365" i="4"/>
  <c r="DO371" i="4"/>
  <c r="DK373" i="4"/>
  <c r="Z374" i="4"/>
  <c r="DW374" i="4"/>
  <c r="DO378" i="4"/>
  <c r="DI382" i="4"/>
  <c r="Z384" i="4"/>
  <c r="DH384" i="4"/>
  <c r="DV388" i="4"/>
  <c r="DO299" i="4"/>
  <c r="DU303" i="4"/>
  <c r="DF305" i="4"/>
  <c r="DO323" i="4"/>
  <c r="Z327" i="4"/>
  <c r="DU327" i="4"/>
  <c r="Z329" i="4"/>
  <c r="DR331" i="4"/>
  <c r="DQ332" i="4"/>
  <c r="X335" i="4"/>
  <c r="DL335" i="4"/>
  <c r="DM337" i="4"/>
  <c r="DT339" i="4"/>
  <c r="DI341" i="4"/>
  <c r="DH345" i="4"/>
  <c r="DO346" i="4"/>
  <c r="DS365" i="4"/>
  <c r="DP371" i="4"/>
  <c r="DL373" i="4"/>
  <c r="DX374" i="4"/>
  <c r="DY374" i="4" s="1"/>
  <c r="DN382" i="4"/>
  <c r="DI384" i="4"/>
  <c r="DW388" i="4"/>
  <c r="DU489" i="4"/>
  <c r="DT489" i="4"/>
  <c r="DS489" i="4"/>
  <c r="DK489" i="4"/>
  <c r="DF292" i="4"/>
  <c r="DP299" i="4"/>
  <c r="DF302" i="4"/>
  <c r="DV303" i="4"/>
  <c r="DG305" i="4"/>
  <c r="DF311" i="4"/>
  <c r="DO318" i="4"/>
  <c r="DP321" i="4"/>
  <c r="DP323" i="4"/>
  <c r="DJ325" i="4"/>
  <c r="DT331" i="4"/>
  <c r="DR332" i="4"/>
  <c r="Z335" i="4"/>
  <c r="DM335" i="4"/>
  <c r="DN337" i="4"/>
  <c r="DU339" i="4"/>
  <c r="DJ341" i="4"/>
  <c r="DI345" i="4"/>
  <c r="DP346" i="4"/>
  <c r="DL349" i="4"/>
  <c r="DF359" i="4"/>
  <c r="DO360" i="4"/>
  <c r="DN361" i="4"/>
  <c r="DT365" i="4"/>
  <c r="DQ371" i="4"/>
  <c r="DM373" i="4"/>
  <c r="DQ378" i="4"/>
  <c r="DO382" i="4"/>
  <c r="DJ384" i="4"/>
  <c r="DX388" i="4"/>
  <c r="DY388" i="4" s="1"/>
  <c r="DU430" i="4"/>
  <c r="DK284" i="4"/>
  <c r="DQ299" i="4"/>
  <c r="DG302" i="4"/>
  <c r="DW303" i="4"/>
  <c r="DJ305" i="4"/>
  <c r="X307" i="4"/>
  <c r="J321" i="4"/>
  <c r="DQ321" i="4"/>
  <c r="DQ323" i="4"/>
  <c r="DL325" i="4"/>
  <c r="DS332" i="4"/>
  <c r="DN335" i="4"/>
  <c r="DO337" i="4"/>
  <c r="DV339" i="4"/>
  <c r="DK341" i="4"/>
  <c r="DQ346" i="4"/>
  <c r="DM349" i="4"/>
  <c r="DH351" i="4"/>
  <c r="DG359" i="4"/>
  <c r="DU365" i="4"/>
  <c r="DW370" i="4"/>
  <c r="DR371" i="4"/>
  <c r="DN373" i="4"/>
  <c r="DR378" i="4"/>
  <c r="DS382" i="4"/>
  <c r="DK384" i="4"/>
  <c r="X388" i="4"/>
  <c r="X298" i="4"/>
  <c r="X303" i="4"/>
  <c r="X305" i="4"/>
  <c r="DN305" i="4"/>
  <c r="X315" i="4"/>
  <c r="DT332" i="4"/>
  <c r="DO335" i="4"/>
  <c r="X341" i="4"/>
  <c r="DL341" i="4"/>
  <c r="X346" i="4"/>
  <c r="DU346" i="4"/>
  <c r="DS361" i="4"/>
  <c r="DV365" i="4"/>
  <c r="DO373" i="4"/>
  <c r="DF375" i="4"/>
  <c r="DT382" i="4"/>
  <c r="DL384" i="4"/>
  <c r="DX409" i="4"/>
  <c r="DY409" i="4" s="1"/>
  <c r="DW409" i="4"/>
  <c r="DP409" i="4"/>
  <c r="DN409" i="4"/>
  <c r="DJ409" i="4"/>
  <c r="X409" i="4"/>
  <c r="Z415" i="4"/>
  <c r="X415" i="4"/>
  <c r="DV415" i="4"/>
  <c r="DT415" i="4"/>
  <c r="DS415" i="4"/>
  <c r="DP415" i="4"/>
  <c r="DN415" i="4"/>
  <c r="DI396" i="4"/>
  <c r="DK398" i="4"/>
  <c r="DW400" i="4"/>
  <c r="DO423" i="4"/>
  <c r="DF427" i="4"/>
  <c r="DV431" i="4"/>
  <c r="DL438" i="4"/>
  <c r="X439" i="4"/>
  <c r="DL439" i="4"/>
  <c r="DM450" i="4"/>
  <c r="DI471" i="4"/>
  <c r="DO478" i="4"/>
  <c r="DR491" i="4"/>
  <c r="DK492" i="4"/>
  <c r="DH498" i="4"/>
  <c r="DW498" i="4"/>
  <c r="DU498" i="4"/>
  <c r="DQ498" i="4"/>
  <c r="DP498" i="4"/>
  <c r="DG498" i="4"/>
  <c r="DF500" i="4"/>
  <c r="DJ396" i="4"/>
  <c r="DP398" i="4"/>
  <c r="DX400" i="4"/>
  <c r="DY400" i="4" s="1"/>
  <c r="DU412" i="4"/>
  <c r="DR422" i="4"/>
  <c r="DP423" i="4"/>
  <c r="DL425" i="4"/>
  <c r="DG427" i="4"/>
  <c r="DW431" i="4"/>
  <c r="DX432" i="4"/>
  <c r="DY432" i="4" s="1"/>
  <c r="DU435" i="4"/>
  <c r="DM438" i="4"/>
  <c r="Z439" i="4"/>
  <c r="DM439" i="4"/>
  <c r="DX442" i="4"/>
  <c r="DY442" i="4" s="1"/>
  <c r="X444" i="4"/>
  <c r="DU445" i="4"/>
  <c r="X450" i="4"/>
  <c r="DN450" i="4"/>
  <c r="DF455" i="4"/>
  <c r="DK457" i="4"/>
  <c r="J461" i="4"/>
  <c r="J468" i="4"/>
  <c r="DJ471" i="4"/>
  <c r="J478" i="4"/>
  <c r="DX478" i="4"/>
  <c r="DY478" i="4" s="1"/>
  <c r="DS491" i="4"/>
  <c r="DL492" i="4"/>
  <c r="DH500" i="4"/>
  <c r="DF401" i="4"/>
  <c r="DR423" i="4"/>
  <c r="DH427" i="4"/>
  <c r="DX431" i="4"/>
  <c r="DY431" i="4" s="1"/>
  <c r="DN438" i="4"/>
  <c r="DN439" i="4"/>
  <c r="DF443" i="4"/>
  <c r="Z444" i="4"/>
  <c r="J448" i="4"/>
  <c r="Z450" i="4"/>
  <c r="DO450" i="4"/>
  <c r="DG455" i="4"/>
  <c r="DI467" i="4"/>
  <c r="DT491" i="4"/>
  <c r="DM492" i="4"/>
  <c r="DI500" i="4"/>
  <c r="DG401" i="4"/>
  <c r="DO438" i="4"/>
  <c r="DO439" i="4"/>
  <c r="DH443" i="4"/>
  <c r="DP450" i="4"/>
  <c r="DN472" i="4"/>
  <c r="DM472" i="4"/>
  <c r="DU491" i="4"/>
  <c r="DS396" i="4"/>
  <c r="DS398" i="4"/>
  <c r="DH401" i="4"/>
  <c r="DF405" i="4"/>
  <c r="DG406" i="4"/>
  <c r="DK416" i="4"/>
  <c r="DT423" i="4"/>
  <c r="DJ427" i="4"/>
  <c r="DG436" i="4"/>
  <c r="DP438" i="4"/>
  <c r="DP439" i="4"/>
  <c r="DJ443" i="4"/>
  <c r="J445" i="4"/>
  <c r="D445" i="11" s="1"/>
  <c r="DH446" i="4"/>
  <c r="DQ450" i="4"/>
  <c r="DR451" i="4"/>
  <c r="DH453" i="4"/>
  <c r="DH456" i="4"/>
  <c r="Z457" i="4"/>
  <c r="DQ457" i="4"/>
  <c r="DF466" i="4"/>
  <c r="DK467" i="4"/>
  <c r="Z471" i="4"/>
  <c r="X473" i="4"/>
  <c r="DG484" i="4"/>
  <c r="DV491" i="4"/>
  <c r="DP492" i="4"/>
  <c r="DP500" i="4"/>
  <c r="DH501" i="4"/>
  <c r="DI401" i="4"/>
  <c r="DG405" i="4"/>
  <c r="DU423" i="4"/>
  <c r="DK427" i="4"/>
  <c r="DF437" i="4"/>
  <c r="DQ438" i="4"/>
  <c r="DQ439" i="4"/>
  <c r="DK443" i="4"/>
  <c r="DR450" i="4"/>
  <c r="DV451" i="4"/>
  <c r="DI458" i="4"/>
  <c r="DF463" i="4"/>
  <c r="DG466" i="4"/>
  <c r="DL467" i="4"/>
  <c r="Z473" i="4"/>
  <c r="DG475" i="4"/>
  <c r="DF476" i="4"/>
  <c r="J483" i="4"/>
  <c r="DH484" i="4"/>
  <c r="DR500" i="4"/>
  <c r="DI501" i="4"/>
  <c r="DK390" i="4"/>
  <c r="DV396" i="4"/>
  <c r="DU398" i="4"/>
  <c r="DJ401" i="4"/>
  <c r="DH405" i="4"/>
  <c r="DO406" i="4"/>
  <c r="DV423" i="4"/>
  <c r="DF424" i="4"/>
  <c r="DL427" i="4"/>
  <c r="DM436" i="4"/>
  <c r="DG437" i="4"/>
  <c r="DR438" i="4"/>
  <c r="DR439" i="4"/>
  <c r="DL443" i="4"/>
  <c r="DK446" i="4"/>
  <c r="DS450" i="4"/>
  <c r="DW451" i="4"/>
  <c r="DJ453" i="4"/>
  <c r="DJ456" i="4"/>
  <c r="DG463" i="4"/>
  <c r="J466" i="4"/>
  <c r="DH466" i="4"/>
  <c r="DM467" i="4"/>
  <c r="Z468" i="4"/>
  <c r="DG476" i="4"/>
  <c r="DF479" i="4"/>
  <c r="DI484" i="4"/>
  <c r="DG493" i="4"/>
  <c r="DL494" i="4"/>
  <c r="DS500" i="4"/>
  <c r="DL501" i="4"/>
  <c r="D511" i="11"/>
  <c r="DT401" i="4"/>
  <c r="DI405" i="4"/>
  <c r="DW423" i="4"/>
  <c r="DG424" i="4"/>
  <c r="DM427" i="4"/>
  <c r="DS438" i="4"/>
  <c r="DS439" i="4"/>
  <c r="DM443" i="4"/>
  <c r="DT450" i="4"/>
  <c r="DH463" i="4"/>
  <c r="DH476" i="4"/>
  <c r="DI479" i="4"/>
  <c r="DJ492" i="4"/>
  <c r="DT492" i="4"/>
  <c r="DS492" i="4"/>
  <c r="DR492" i="4"/>
  <c r="DQ492" i="4"/>
  <c r="DN492" i="4"/>
  <c r="DI493" i="4"/>
  <c r="DT500" i="4"/>
  <c r="DM501" i="4"/>
  <c r="DX396" i="4"/>
  <c r="DY396" i="4" s="1"/>
  <c r="DV401" i="4"/>
  <c r="DJ405" i="4"/>
  <c r="X406" i="4"/>
  <c r="DX423" i="4"/>
  <c r="DY423" i="4" s="1"/>
  <c r="DH424" i="4"/>
  <c r="DN427" i="4"/>
  <c r="J432" i="4"/>
  <c r="AC432" i="4" s="1"/>
  <c r="K432" i="4" s="1"/>
  <c r="J433" i="4"/>
  <c r="DT438" i="4"/>
  <c r="DT439" i="4"/>
  <c r="DN443" i="4"/>
  <c r="DV450" i="4"/>
  <c r="X463" i="4"/>
  <c r="DI463" i="4"/>
  <c r="DJ466" i="4"/>
  <c r="DO467" i="4"/>
  <c r="J472" i="4"/>
  <c r="DK484" i="4"/>
  <c r="DK493" i="4"/>
  <c r="DU438" i="4"/>
  <c r="DX476" i="4"/>
  <c r="DY476" i="4" s="1"/>
  <c r="DS476" i="4"/>
  <c r="DJ476" i="4"/>
  <c r="DH488" i="4"/>
  <c r="DG495" i="4"/>
  <c r="DI495" i="4"/>
  <c r="DF495" i="4"/>
  <c r="DJ424" i="4"/>
  <c r="DV438" i="4"/>
  <c r="DV439" i="4"/>
  <c r="DX450" i="4"/>
  <c r="DY450" i="4" s="1"/>
  <c r="DK476" i="4"/>
  <c r="DN488" i="4"/>
  <c r="DK424" i="4"/>
  <c r="DW438" i="4"/>
  <c r="DW439" i="4"/>
  <c r="DF447" i="4"/>
  <c r="DG454" i="4"/>
  <c r="DL476" i="4"/>
  <c r="DP488" i="4"/>
  <c r="DG491" i="4"/>
  <c r="DX491" i="4"/>
  <c r="DY491" i="4" s="1"/>
  <c r="DQ500" i="4"/>
  <c r="DM500" i="4"/>
  <c r="DL500" i="4"/>
  <c r="DK500" i="4"/>
  <c r="DJ500" i="4"/>
  <c r="DG500" i="4"/>
  <c r="DQ424" i="4"/>
  <c r="DX438" i="4"/>
  <c r="DY438" i="4" s="1"/>
  <c r="DX439" i="4"/>
  <c r="DY439" i="4" s="1"/>
  <c r="DJ447" i="4"/>
  <c r="DH454" i="4"/>
  <c r="DM476" i="4"/>
  <c r="DI481" i="4"/>
  <c r="DW488" i="4"/>
  <c r="DX501" i="4"/>
  <c r="DY501" i="4" s="1"/>
  <c r="DN501" i="4"/>
  <c r="DT501" i="4"/>
  <c r="DQ476" i="4"/>
  <c r="DX488" i="4"/>
  <c r="DY488" i="4" s="1"/>
  <c r="DI431" i="4"/>
  <c r="J437" i="4"/>
  <c r="J449" i="4"/>
  <c r="J452" i="4"/>
  <c r="D452" i="11" s="1"/>
  <c r="J458" i="4"/>
  <c r="DR476" i="4"/>
  <c r="DP481" i="4"/>
  <c r="Z481" i="4"/>
  <c r="DO481" i="4"/>
  <c r="X481" i="4"/>
  <c r="DN481" i="4"/>
  <c r="DK481" i="4"/>
  <c r="DL481" i="4"/>
  <c r="DJ494" i="4"/>
  <c r="Z494" i="4"/>
  <c r="X494" i="4"/>
  <c r="DK431" i="4"/>
  <c r="DO444" i="4"/>
  <c r="DP447" i="4"/>
  <c r="DU476" i="4"/>
  <c r="DQ481" i="4"/>
  <c r="X400" i="4"/>
  <c r="DJ400" i="4"/>
  <c r="DS405" i="4"/>
  <c r="DS418" i="4"/>
  <c r="DQ419" i="4"/>
  <c r="DQ420" i="4"/>
  <c r="DR421" i="4"/>
  <c r="Z423" i="4"/>
  <c r="DG423" i="4"/>
  <c r="DW424" i="4"/>
  <c r="DW427" i="4"/>
  <c r="DL431" i="4"/>
  <c r="DP444" i="4"/>
  <c r="DQ447" i="4"/>
  <c r="DN454" i="4"/>
  <c r="DS459" i="4"/>
  <c r="DJ462" i="4"/>
  <c r="DS466" i="4"/>
  <c r="DX467" i="4"/>
  <c r="DY467" i="4" s="1"/>
  <c r="DG468" i="4"/>
  <c r="DW472" i="4"/>
  <c r="DO473" i="4"/>
  <c r="X476" i="4"/>
  <c r="DR481" i="4"/>
  <c r="DL482" i="4"/>
  <c r="DK491" i="4"/>
  <c r="X493" i="4"/>
  <c r="DX497" i="4"/>
  <c r="DY497" i="4" s="1"/>
  <c r="DP497" i="4"/>
  <c r="Z400" i="4"/>
  <c r="DK400" i="4"/>
  <c r="DT405" i="4"/>
  <c r="DT418" i="4"/>
  <c r="DR419" i="4"/>
  <c r="DR420" i="4"/>
  <c r="DH423" i="4"/>
  <c r="X424" i="4"/>
  <c r="DX424" i="4"/>
  <c r="DY424" i="4" s="1"/>
  <c r="DM431" i="4"/>
  <c r="DU434" i="4"/>
  <c r="DF438" i="4"/>
  <c r="DQ444" i="4"/>
  <c r="DV447" i="4"/>
  <c r="DG450" i="4"/>
  <c r="DT454" i="4"/>
  <c r="X459" i="4"/>
  <c r="DV459" i="4"/>
  <c r="DM462" i="4"/>
  <c r="DT466" i="4"/>
  <c r="DL468" i="4"/>
  <c r="DQ473" i="4"/>
  <c r="Z476" i="4"/>
  <c r="DT481" i="4"/>
  <c r="DP482" i="4"/>
  <c r="DL491" i="4"/>
  <c r="DU405" i="4"/>
  <c r="DW420" i="4"/>
  <c r="DI423" i="4"/>
  <c r="Z424" i="4"/>
  <c r="DN431" i="4"/>
  <c r="X438" i="4"/>
  <c r="DG438" i="4"/>
  <c r="DS444" i="4"/>
  <c r="DX447" i="4"/>
  <c r="DY447" i="4" s="1"/>
  <c r="DH450" i="4"/>
  <c r="DU454" i="4"/>
  <c r="Z459" i="4"/>
  <c r="DW459" i="4"/>
  <c r="DN462" i="4"/>
  <c r="DU466" i="4"/>
  <c r="DR473" i="4"/>
  <c r="DU481" i="4"/>
  <c r="DQ482" i="4"/>
  <c r="DX485" i="4"/>
  <c r="DY485" i="4" s="1"/>
  <c r="DT485" i="4"/>
  <c r="DP485" i="4"/>
  <c r="X491" i="4"/>
  <c r="DM491" i="4"/>
  <c r="DO400" i="4"/>
  <c r="DV405" i="4"/>
  <c r="DT419" i="4"/>
  <c r="DJ423" i="4"/>
  <c r="DG425" i="4"/>
  <c r="DQ431" i="4"/>
  <c r="DG432" i="4"/>
  <c r="DW434" i="4"/>
  <c r="DL435" i="4"/>
  <c r="Z438" i="4"/>
  <c r="DH438" i="4"/>
  <c r="DT444" i="4"/>
  <c r="DI450" i="4"/>
  <c r="X454" i="4"/>
  <c r="DV454" i="4"/>
  <c r="DF457" i="4"/>
  <c r="DX459" i="4"/>
  <c r="DY459" i="4" s="1"/>
  <c r="DO462" i="4"/>
  <c r="DI464" i="4"/>
  <c r="DV466" i="4"/>
  <c r="DR469" i="4"/>
  <c r="DW473" i="4"/>
  <c r="DV481" i="4"/>
  <c r="DS482" i="4"/>
  <c r="DR483" i="4"/>
  <c r="Z491" i="4"/>
  <c r="DN491" i="4"/>
  <c r="X500" i="4"/>
  <c r="DP400" i="4"/>
  <c r="DW405" i="4"/>
  <c r="DU419" i="4"/>
  <c r="DK423" i="4"/>
  <c r="DH425" i="4"/>
  <c r="DP428" i="4"/>
  <c r="DS431" i="4"/>
  <c r="DL432" i="4"/>
  <c r="DM435" i="4"/>
  <c r="DI438" i="4"/>
  <c r="DI439" i="4"/>
  <c r="DI442" i="4"/>
  <c r="DJ450" i="4"/>
  <c r="Z454" i="4"/>
  <c r="DW454" i="4"/>
  <c r="DG457" i="4"/>
  <c r="DP462" i="4"/>
  <c r="DJ464" i="4"/>
  <c r="DW466" i="4"/>
  <c r="DX473" i="4"/>
  <c r="DY473" i="4" s="1"/>
  <c r="DW481" i="4"/>
  <c r="DW483" i="4"/>
  <c r="DO491" i="4"/>
  <c r="Z500" i="4"/>
  <c r="X501" i="4"/>
  <c r="J396" i="4"/>
  <c r="AC396" i="4" s="1"/>
  <c r="K396" i="4" s="1"/>
  <c r="DG396" i="4"/>
  <c r="DI398" i="4"/>
  <c r="DU400" i="4"/>
  <c r="DV419" i="4"/>
  <c r="DL423" i="4"/>
  <c r="DI425" i="4"/>
  <c r="DR428" i="4"/>
  <c r="DT431" i="4"/>
  <c r="DM432" i="4"/>
  <c r="DN435" i="4"/>
  <c r="DJ438" i="4"/>
  <c r="DJ439" i="4"/>
  <c r="DJ442" i="4"/>
  <c r="J450" i="4"/>
  <c r="DK450" i="4"/>
  <c r="DX454" i="4"/>
  <c r="DY454" i="4" s="1"/>
  <c r="DH457" i="4"/>
  <c r="DO464" i="4"/>
  <c r="DK474" i="4"/>
  <c r="DX481" i="4"/>
  <c r="DY481" i="4" s="1"/>
  <c r="DP491" i="4"/>
  <c r="Z501" i="4"/>
  <c r="DJ398" i="4"/>
  <c r="DW419" i="4"/>
  <c r="X431" i="4"/>
  <c r="DU431" i="4"/>
  <c r="DO435" i="4"/>
  <c r="DK439" i="4"/>
  <c r="DS442" i="4"/>
  <c r="DL450" i="4"/>
  <c r="DI457" i="4"/>
  <c r="J471" i="4"/>
  <c r="DP474" i="4"/>
  <c r="DQ491" i="4"/>
  <c r="DF492" i="4"/>
  <c r="DR486" i="4"/>
  <c r="DJ487" i="4"/>
  <c r="DI496" i="4"/>
  <c r="DU486" i="4"/>
  <c r="DM487" i="4"/>
  <c r="DL496" i="4"/>
  <c r="DW486" i="4"/>
  <c r="DN487" i="4"/>
  <c r="J491" i="4"/>
  <c r="DM496" i="4"/>
  <c r="J485" i="4"/>
  <c r="DO487" i="4"/>
  <c r="DN496" i="4"/>
  <c r="DT487" i="4"/>
  <c r="J196" i="4"/>
  <c r="D196" i="11" s="1"/>
  <c r="J206" i="4"/>
  <c r="J231" i="4"/>
  <c r="J352" i="4"/>
  <c r="J229" i="4"/>
  <c r="J180" i="4"/>
  <c r="J167" i="4"/>
  <c r="J177" i="4"/>
  <c r="J156" i="4"/>
  <c r="J419" i="4"/>
  <c r="M419" i="4" s="1"/>
  <c r="J192" i="4"/>
  <c r="J239" i="4"/>
  <c r="J246" i="4"/>
  <c r="D246" i="11" s="1"/>
  <c r="J269" i="4"/>
  <c r="AC269" i="4" s="1"/>
  <c r="K269" i="4" s="1"/>
  <c r="J286" i="4"/>
  <c r="D286" i="11" s="1"/>
  <c r="J343" i="4"/>
  <c r="J413" i="4"/>
  <c r="J421" i="4"/>
  <c r="J431" i="4"/>
  <c r="J484" i="4"/>
  <c r="J194" i="4"/>
  <c r="J299" i="4"/>
  <c r="J308" i="4"/>
  <c r="J477" i="4"/>
  <c r="D477" i="11" s="1"/>
  <c r="J159" i="4"/>
  <c r="J378" i="4"/>
  <c r="J369" i="4"/>
  <c r="AC369" i="4" s="1"/>
  <c r="K369" i="4" s="1"/>
  <c r="J371" i="4"/>
  <c r="J317" i="4"/>
  <c r="D317" i="11" s="1"/>
  <c r="J375" i="4"/>
  <c r="D375" i="11" s="1"/>
  <c r="J402" i="4"/>
  <c r="AC402" i="4" s="1"/>
  <c r="K402" i="4" s="1"/>
  <c r="J414" i="4"/>
  <c r="J254" i="4"/>
  <c r="AC254" i="4" s="1"/>
  <c r="K254" i="4" s="1"/>
  <c r="J463" i="4"/>
  <c r="J224" i="4"/>
  <c r="D224" i="11" s="1"/>
  <c r="J291" i="4"/>
  <c r="D291" i="11" s="1"/>
  <c r="J486" i="4"/>
  <c r="J263" i="4"/>
  <c r="D263" i="11" s="1"/>
  <c r="J334" i="4"/>
  <c r="J359" i="4"/>
  <c r="D359" i="11" s="1"/>
  <c r="J465" i="4"/>
  <c r="D465" i="11" s="1"/>
  <c r="J473" i="4"/>
  <c r="D473" i="11" s="1"/>
  <c r="J247" i="4"/>
  <c r="J262" i="4"/>
  <c r="J230" i="4"/>
  <c r="J290" i="4"/>
  <c r="J207" i="4"/>
  <c r="D207" i="11" s="1"/>
  <c r="J164" i="4"/>
  <c r="J199" i="4"/>
  <c r="J210" i="4"/>
  <c r="J169" i="4"/>
  <c r="J326" i="4"/>
  <c r="J426" i="4"/>
  <c r="J197" i="4"/>
  <c r="J272" i="4"/>
  <c r="J441" i="4"/>
  <c r="D441" i="11" s="1"/>
  <c r="J454" i="4"/>
  <c r="D454" i="11" s="1"/>
  <c r="J496" i="4"/>
  <c r="D508" i="11"/>
  <c r="J355" i="4"/>
  <c r="J386" i="4"/>
  <c r="J387" i="4"/>
  <c r="D387" i="11" s="1"/>
  <c r="J280" i="4"/>
  <c r="J258" i="4"/>
  <c r="J332" i="4"/>
  <c r="J398" i="4"/>
  <c r="AC398" i="4" s="1"/>
  <c r="K398" i="4" s="1"/>
  <c r="J435" i="4"/>
  <c r="AC435" i="4" s="1"/>
  <c r="K435" i="4" s="1"/>
  <c r="J442" i="4"/>
  <c r="J155" i="4"/>
  <c r="J175" i="4"/>
  <c r="J186" i="4"/>
  <c r="J214" i="4"/>
  <c r="J218" i="4"/>
  <c r="J390" i="4"/>
  <c r="AC390" i="4" s="1"/>
  <c r="K390" i="4" s="1"/>
  <c r="J490" i="4"/>
  <c r="D490" i="11" s="1"/>
  <c r="J500" i="4"/>
  <c r="D500" i="11" s="1"/>
  <c r="J198" i="4"/>
  <c r="J250" i="4"/>
  <c r="J351" i="4"/>
  <c r="J373" i="4"/>
  <c r="AC373" i="4" s="1"/>
  <c r="K373" i="4" s="1"/>
  <c r="J189" i="4"/>
  <c r="J244" i="4"/>
  <c r="J185" i="4"/>
  <c r="D185" i="11" s="1"/>
  <c r="J193" i="4"/>
  <c r="J216" i="4"/>
  <c r="J264" i="4"/>
  <c r="D264" i="11" s="1"/>
  <c r="J266" i="4"/>
  <c r="J273" i="4"/>
  <c r="J319" i="4"/>
  <c r="J406" i="4"/>
  <c r="M406" i="4" s="1"/>
  <c r="J443" i="4"/>
  <c r="D443" i="11" s="1"/>
  <c r="J219" i="4"/>
  <c r="J232" i="4"/>
  <c r="J248" i="4"/>
  <c r="J276" i="4"/>
  <c r="D276" i="11" s="1"/>
  <c r="J285" i="4"/>
  <c r="J297" i="4"/>
  <c r="J434" i="4"/>
  <c r="D434" i="11" s="1"/>
  <c r="D506" i="11"/>
  <c r="J240" i="4"/>
  <c r="J257" i="4"/>
  <c r="D257" i="11" s="1"/>
  <c r="J279" i="4"/>
  <c r="J363" i="4"/>
  <c r="D363" i="11" s="1"/>
  <c r="J380" i="4"/>
  <c r="AC380" i="4" s="1"/>
  <c r="K380" i="4" s="1"/>
  <c r="J393" i="4"/>
  <c r="J429" i="4"/>
  <c r="J213" i="4"/>
  <c r="J271" i="4"/>
  <c r="D271" i="11" s="1"/>
  <c r="J283" i="4"/>
  <c r="J320" i="4"/>
  <c r="J243" i="4"/>
  <c r="J251" i="4"/>
  <c r="J354" i="4"/>
  <c r="D505" i="11"/>
  <c r="J221" i="4"/>
  <c r="J313" i="4"/>
  <c r="D313" i="11" s="1"/>
  <c r="J360" i="4"/>
  <c r="J395" i="4"/>
  <c r="D395" i="11" s="1"/>
  <c r="J397" i="4"/>
  <c r="D397" i="11" s="1"/>
  <c r="J400" i="4"/>
  <c r="D400" i="11" s="1"/>
  <c r="J418" i="4"/>
  <c r="J460" i="4"/>
  <c r="J481" i="4"/>
  <c r="D481" i="11" s="1"/>
  <c r="J236" i="4"/>
  <c r="J242" i="4"/>
  <c r="J350" i="4"/>
  <c r="J469" i="4"/>
  <c r="D469" i="11" s="1"/>
  <c r="DW165" i="4"/>
  <c r="DV165" i="4"/>
  <c r="DU165" i="4"/>
  <c r="DT165" i="4"/>
  <c r="DS165" i="4"/>
  <c r="DQ165" i="4"/>
  <c r="DI165" i="4"/>
  <c r="DH165" i="4"/>
  <c r="DG165" i="4"/>
  <c r="DO169" i="4"/>
  <c r="DK169" i="4"/>
  <c r="DH155" i="4"/>
  <c r="DK156" i="4"/>
  <c r="DN161" i="4"/>
  <c r="DL169" i="4"/>
  <c r="DQ169" i="4"/>
  <c r="DX180" i="4"/>
  <c r="DY180" i="4" s="1"/>
  <c r="X180" i="4"/>
  <c r="DW180" i="4"/>
  <c r="DV180" i="4"/>
  <c r="DT180" i="4"/>
  <c r="DJ180" i="4"/>
  <c r="DH180" i="4"/>
  <c r="Z180" i="4"/>
  <c r="DQ180" i="4"/>
  <c r="DP180" i="4"/>
  <c r="DO180" i="4"/>
  <c r="DN180" i="4"/>
  <c r="DM180" i="4"/>
  <c r="DF180" i="4"/>
  <c r="J160" i="4"/>
  <c r="DS156" i="4"/>
  <c r="Z157" i="4"/>
  <c r="DL157" i="4"/>
  <c r="DI158" i="4"/>
  <c r="DW161" i="4"/>
  <c r="DG162" i="4"/>
  <c r="X163" i="4"/>
  <c r="DI163" i="4"/>
  <c r="DM166" i="4"/>
  <c r="DP169" i="4"/>
  <c r="DV172" i="4"/>
  <c r="DF172" i="4"/>
  <c r="Z172" i="4"/>
  <c r="X172" i="4"/>
  <c r="DP172" i="4"/>
  <c r="DO172" i="4"/>
  <c r="DN172" i="4"/>
  <c r="DH172" i="4"/>
  <c r="DT156" i="4"/>
  <c r="DM157" i="4"/>
  <c r="DJ158" i="4"/>
  <c r="DX161" i="4"/>
  <c r="DY161" i="4" s="1"/>
  <c r="DH162" i="4"/>
  <c r="DJ163" i="4"/>
  <c r="DN166" i="4"/>
  <c r="DI172" i="4"/>
  <c r="DR155" i="4"/>
  <c r="DU156" i="4"/>
  <c r="DN157" i="4"/>
  <c r="DF165" i="4"/>
  <c r="DO166" i="4"/>
  <c r="DJ172" i="4"/>
  <c r="J174" i="4"/>
  <c r="X156" i="4"/>
  <c r="DW156" i="4"/>
  <c r="DO157" i="4"/>
  <c r="DN162" i="4"/>
  <c r="DM162" i="4"/>
  <c r="DL162" i="4"/>
  <c r="DK162" i="4"/>
  <c r="DJ162" i="4"/>
  <c r="DX162" i="4"/>
  <c r="DY162" i="4" s="1"/>
  <c r="X162" i="4"/>
  <c r="DW162" i="4"/>
  <c r="DV162" i="4"/>
  <c r="DP162" i="4"/>
  <c r="DO162" i="4"/>
  <c r="DJ165" i="4"/>
  <c r="DK172" i="4"/>
  <c r="DP157" i="4"/>
  <c r="DK165" i="4"/>
  <c r="DL172" i="4"/>
  <c r="DK161" i="4"/>
  <c r="DJ161" i="4"/>
  <c r="DI161" i="4"/>
  <c r="DH161" i="4"/>
  <c r="DG161" i="4"/>
  <c r="DU161" i="4"/>
  <c r="DT161" i="4"/>
  <c r="DS161" i="4"/>
  <c r="DM161" i="4"/>
  <c r="DL165" i="4"/>
  <c r="DM172" i="4"/>
  <c r="DV157" i="4"/>
  <c r="DU157" i="4"/>
  <c r="DT157" i="4"/>
  <c r="DS157" i="4"/>
  <c r="DI157" i="4"/>
  <c r="DR157" i="4"/>
  <c r="DM165" i="4"/>
  <c r="DQ172" i="4"/>
  <c r="DW157" i="4"/>
  <c r="DT162" i="4"/>
  <c r="DN165" i="4"/>
  <c r="DR172" i="4"/>
  <c r="DX157" i="4"/>
  <c r="DY157" i="4" s="1"/>
  <c r="DU162" i="4"/>
  <c r="DO165" i="4"/>
  <c r="DS172" i="4"/>
  <c r="DR156" i="4"/>
  <c r="DP156" i="4"/>
  <c r="DF156" i="4"/>
  <c r="DV156" i="4"/>
  <c r="DP165" i="4"/>
  <c r="DT172" i="4"/>
  <c r="DX158" i="4"/>
  <c r="DY158" i="4" s="1"/>
  <c r="X158" i="4"/>
  <c r="DW158" i="4"/>
  <c r="DV158" i="4"/>
  <c r="DL158" i="4"/>
  <c r="DK158" i="4"/>
  <c r="DU158" i="4"/>
  <c r="DQ163" i="4"/>
  <c r="DP163" i="4"/>
  <c r="DO163" i="4"/>
  <c r="DN163" i="4"/>
  <c r="DM163" i="4"/>
  <c r="Z163" i="4"/>
  <c r="DS163" i="4"/>
  <c r="DR165" i="4"/>
  <c r="DU172" i="4"/>
  <c r="X165" i="4"/>
  <c r="DX165" i="4"/>
  <c r="DY165" i="4" s="1"/>
  <c r="DW172" i="4"/>
  <c r="DM169" i="4"/>
  <c r="DX169" i="4"/>
  <c r="DY169" i="4" s="1"/>
  <c r="DW169" i="4"/>
  <c r="DV169" i="4"/>
  <c r="DU169" i="4"/>
  <c r="DT169" i="4"/>
  <c r="DS169" i="4"/>
  <c r="DR169" i="4"/>
  <c r="DI169" i="4"/>
  <c r="Z169" i="4"/>
  <c r="DH169" i="4"/>
  <c r="DG169" i="4"/>
  <c r="X169" i="4"/>
  <c r="DN169" i="4"/>
  <c r="Z159" i="4"/>
  <c r="DO159" i="4"/>
  <c r="DN159" i="4"/>
  <c r="DM159" i="4"/>
  <c r="DG159" i="4"/>
  <c r="DU159" i="4"/>
  <c r="Z165" i="4"/>
  <c r="DX172" i="4"/>
  <c r="DY172" i="4" s="1"/>
  <c r="DG180" i="4"/>
  <c r="Z166" i="4"/>
  <c r="DX166" i="4"/>
  <c r="DY166" i="4" s="1"/>
  <c r="X166" i="4"/>
  <c r="DW166" i="4"/>
  <c r="DV166" i="4"/>
  <c r="DU166" i="4"/>
  <c r="DT166" i="4"/>
  <c r="DL166" i="4"/>
  <c r="DK166" i="4"/>
  <c r="DJ166" i="4"/>
  <c r="DI180" i="4"/>
  <c r="DG156" i="4"/>
  <c r="DS171" i="4"/>
  <c r="DW171" i="4"/>
  <c r="DV171" i="4"/>
  <c r="DU171" i="4"/>
  <c r="DT171" i="4"/>
  <c r="DR171" i="4"/>
  <c r="DQ171" i="4"/>
  <c r="DP171" i="4"/>
  <c r="DH171" i="4"/>
  <c r="DG171" i="4"/>
  <c r="X171" i="4"/>
  <c r="DF171" i="4"/>
  <c r="DK171" i="4"/>
  <c r="DK180" i="4"/>
  <c r="DO155" i="4"/>
  <c r="DM155" i="4"/>
  <c r="DS155" i="4"/>
  <c r="DH156" i="4"/>
  <c r="J158" i="4"/>
  <c r="DF169" i="4"/>
  <c r="DO177" i="4"/>
  <c r="DM177" i="4"/>
  <c r="DK177" i="4"/>
  <c r="DQ177" i="4"/>
  <c r="DR177" i="4"/>
  <c r="DP177" i="4"/>
  <c r="Z177" i="4"/>
  <c r="DN177" i="4"/>
  <c r="X177" i="4"/>
  <c r="DL177" i="4"/>
  <c r="DJ177" i="4"/>
  <c r="DI177" i="4"/>
  <c r="DH177" i="4"/>
  <c r="DG177" i="4"/>
  <c r="DF177" i="4"/>
  <c r="DT177" i="4"/>
  <c r="DL180" i="4"/>
  <c r="DF155" i="4"/>
  <c r="DI156" i="4"/>
  <c r="DF161" i="4"/>
  <c r="DJ169" i="4"/>
  <c r="DR180" i="4"/>
  <c r="DJ160" i="4"/>
  <c r="DV164" i="4"/>
  <c r="DG167" i="4"/>
  <c r="DN168" i="4"/>
  <c r="DP170" i="4"/>
  <c r="DL170" i="4"/>
  <c r="DU176" i="4"/>
  <c r="DI179" i="4"/>
  <c r="DJ186" i="4"/>
  <c r="DN188" i="4"/>
  <c r="DF206" i="4"/>
  <c r="DW209" i="4"/>
  <c r="DV209" i="4"/>
  <c r="DU209" i="4"/>
  <c r="DT209" i="4"/>
  <c r="DS209" i="4"/>
  <c r="DR209" i="4"/>
  <c r="DQ209" i="4"/>
  <c r="DI209" i="4"/>
  <c r="DH209" i="4"/>
  <c r="DG209" i="4"/>
  <c r="DF209" i="4"/>
  <c r="Z209" i="4"/>
  <c r="X209" i="4"/>
  <c r="DX209" i="4"/>
  <c r="DY209" i="4" s="1"/>
  <c r="DK209" i="4"/>
  <c r="DO193" i="4"/>
  <c r="DN193" i="4"/>
  <c r="DM193" i="4"/>
  <c r="DL193" i="4"/>
  <c r="DK193" i="4"/>
  <c r="DJ193" i="4"/>
  <c r="DI193" i="4"/>
  <c r="DX193" i="4"/>
  <c r="DY193" i="4" s="1"/>
  <c r="X193" i="4"/>
  <c r="DW193" i="4"/>
  <c r="DQ193" i="4"/>
  <c r="DT193" i="4"/>
  <c r="DM167" i="4"/>
  <c r="DT168" i="4"/>
  <c r="DF174" i="4"/>
  <c r="DP174" i="4"/>
  <c r="DU174" i="4"/>
  <c r="Z179" i="4"/>
  <c r="DO179" i="4"/>
  <c r="DF185" i="4"/>
  <c r="DU193" i="4"/>
  <c r="DW199" i="4"/>
  <c r="DL209" i="4"/>
  <c r="DN214" i="4"/>
  <c r="DM214" i="4"/>
  <c r="DL214" i="4"/>
  <c r="DK214" i="4"/>
  <c r="DJ214" i="4"/>
  <c r="DI214" i="4"/>
  <c r="DH214" i="4"/>
  <c r="DX214" i="4"/>
  <c r="DY214" i="4" s="1"/>
  <c r="X214" i="4"/>
  <c r="DW214" i="4"/>
  <c r="DV214" i="4"/>
  <c r="DP214" i="4"/>
  <c r="DU214" i="4"/>
  <c r="Z214" i="4"/>
  <c r="DT214" i="4"/>
  <c r="DS214" i="4"/>
  <c r="DR214" i="4"/>
  <c r="DQ214" i="4"/>
  <c r="DO214" i="4"/>
  <c r="DG214" i="4"/>
  <c r="DF214" i="4"/>
  <c r="DN167" i="4"/>
  <c r="DU168" i="4"/>
  <c r="DT170" i="4"/>
  <c r="DV174" i="4"/>
  <c r="DP179" i="4"/>
  <c r="DG185" i="4"/>
  <c r="DV193" i="4"/>
  <c r="DM209" i="4"/>
  <c r="DR160" i="4"/>
  <c r="DF164" i="4"/>
  <c r="DO167" i="4"/>
  <c r="DV168" i="4"/>
  <c r="DU170" i="4"/>
  <c r="DW174" i="4"/>
  <c r="DR179" i="4"/>
  <c r="DH185" i="4"/>
  <c r="DV179" i="4"/>
  <c r="DP185" i="4"/>
  <c r="DR194" i="4"/>
  <c r="DQ194" i="4"/>
  <c r="DP194" i="4"/>
  <c r="DO194" i="4"/>
  <c r="DN194" i="4"/>
  <c r="DM194" i="4"/>
  <c r="DL194" i="4"/>
  <c r="DK194" i="4"/>
  <c r="Z194" i="4"/>
  <c r="DT194" i="4"/>
  <c r="DG194" i="4"/>
  <c r="DO185" i="4"/>
  <c r="DN185" i="4"/>
  <c r="DM185" i="4"/>
  <c r="DL185" i="4"/>
  <c r="DK185" i="4"/>
  <c r="DJ185" i="4"/>
  <c r="DI185" i="4"/>
  <c r="DX185" i="4"/>
  <c r="DY185" i="4" s="1"/>
  <c r="X185" i="4"/>
  <c r="DW185" i="4"/>
  <c r="DQ185" i="4"/>
  <c r="DT185" i="4"/>
  <c r="DX188" i="4"/>
  <c r="DY188" i="4" s="1"/>
  <c r="X188" i="4"/>
  <c r="DW188" i="4"/>
  <c r="DV188" i="4"/>
  <c r="DU188" i="4"/>
  <c r="DT188" i="4"/>
  <c r="DS188" i="4"/>
  <c r="DR188" i="4"/>
  <c r="DJ188" i="4"/>
  <c r="DI188" i="4"/>
  <c r="DH188" i="4"/>
  <c r="Z188" i="4"/>
  <c r="DF192" i="4"/>
  <c r="DU185" i="4"/>
  <c r="DS194" i="4"/>
  <c r="DQ199" i="4"/>
  <c r="DP199" i="4"/>
  <c r="DO199" i="4"/>
  <c r="DN199" i="4"/>
  <c r="DM199" i="4"/>
  <c r="DL199" i="4"/>
  <c r="DK199" i="4"/>
  <c r="DS199" i="4"/>
  <c r="DI199" i="4"/>
  <c r="DH199" i="4"/>
  <c r="DG199" i="4"/>
  <c r="DF199" i="4"/>
  <c r="DR199" i="4"/>
  <c r="Z199" i="4"/>
  <c r="DF201" i="4"/>
  <c r="DU179" i="4"/>
  <c r="DT179" i="4"/>
  <c r="DS179" i="4"/>
  <c r="DQ179" i="4"/>
  <c r="DG179" i="4"/>
  <c r="DW179" i="4"/>
  <c r="DV185" i="4"/>
  <c r="DH196" i="4"/>
  <c r="DF196" i="4"/>
  <c r="DR196" i="4"/>
  <c r="DP196" i="4"/>
  <c r="DO196" i="4"/>
  <c r="X196" i="4"/>
  <c r="DN196" i="4"/>
  <c r="DM196" i="4"/>
  <c r="DL196" i="4"/>
  <c r="DK196" i="4"/>
  <c r="DJ196" i="4"/>
  <c r="DI196" i="4"/>
  <c r="DS196" i="4"/>
  <c r="DG196" i="4"/>
  <c r="DV194" i="4"/>
  <c r="DQ196" i="4"/>
  <c r="DL176" i="4"/>
  <c r="DJ176" i="4"/>
  <c r="DH176" i="4"/>
  <c r="DV176" i="4"/>
  <c r="DN176" i="4"/>
  <c r="DK176" i="4"/>
  <c r="DR186" i="4"/>
  <c r="DQ186" i="4"/>
  <c r="DP186" i="4"/>
  <c r="DO186" i="4"/>
  <c r="DN186" i="4"/>
  <c r="DM186" i="4"/>
  <c r="DL186" i="4"/>
  <c r="Z186" i="4"/>
  <c r="DT186" i="4"/>
  <c r="DW194" i="4"/>
  <c r="DT196" i="4"/>
  <c r="DM176" i="4"/>
  <c r="DX194" i="4"/>
  <c r="DY194" i="4" s="1"/>
  <c r="DU196" i="4"/>
  <c r="DN206" i="4"/>
  <c r="DM206" i="4"/>
  <c r="DL206" i="4"/>
  <c r="DK206" i="4"/>
  <c r="DJ206" i="4"/>
  <c r="DI206" i="4"/>
  <c r="DH206" i="4"/>
  <c r="DX206" i="4"/>
  <c r="DY206" i="4" s="1"/>
  <c r="X206" i="4"/>
  <c r="DW206" i="4"/>
  <c r="DV206" i="4"/>
  <c r="DP206" i="4"/>
  <c r="DU206" i="4"/>
  <c r="Z206" i="4"/>
  <c r="DG206" i="4"/>
  <c r="DI240" i="4"/>
  <c r="DG240" i="4"/>
  <c r="DU240" i="4"/>
  <c r="DT240" i="4"/>
  <c r="DS240" i="4"/>
  <c r="DR240" i="4"/>
  <c r="Z240" i="4"/>
  <c r="DQ240" i="4"/>
  <c r="DO240" i="4"/>
  <c r="DW240" i="4"/>
  <c r="DP240" i="4"/>
  <c r="DN240" i="4"/>
  <c r="DM240" i="4"/>
  <c r="DL240" i="4"/>
  <c r="DK240" i="4"/>
  <c r="DJ240" i="4"/>
  <c r="DH240" i="4"/>
  <c r="DF240" i="4"/>
  <c r="X240" i="4"/>
  <c r="DX240" i="4"/>
  <c r="DY240" i="4" s="1"/>
  <c r="DV240" i="4"/>
  <c r="DP164" i="4"/>
  <c r="DG168" i="4"/>
  <c r="DF170" i="4"/>
  <c r="DH174" i="4"/>
  <c r="DO176" i="4"/>
  <c r="DL184" i="4"/>
  <c r="DK184" i="4"/>
  <c r="DJ184" i="4"/>
  <c r="DI184" i="4"/>
  <c r="DH184" i="4"/>
  <c r="DG184" i="4"/>
  <c r="DF184" i="4"/>
  <c r="DV184" i="4"/>
  <c r="DU184" i="4"/>
  <c r="DT184" i="4"/>
  <c r="DN184" i="4"/>
  <c r="Z193" i="4"/>
  <c r="DV196" i="4"/>
  <c r="DQ164" i="4"/>
  <c r="Z167" i="4"/>
  <c r="DH168" i="4"/>
  <c r="DG170" i="4"/>
  <c r="DI174" i="4"/>
  <c r="DP176" i="4"/>
  <c r="DF188" i="4"/>
  <c r="DW196" i="4"/>
  <c r="DF160" i="4"/>
  <c r="DR164" i="4"/>
  <c r="DI168" i="4"/>
  <c r="DH170" i="4"/>
  <c r="DJ174" i="4"/>
  <c r="DQ176" i="4"/>
  <c r="J179" i="4"/>
  <c r="DF186" i="4"/>
  <c r="DG188" i="4"/>
  <c r="DX196" i="4"/>
  <c r="DY196" i="4" s="1"/>
  <c r="DN198" i="4"/>
  <c r="DL198" i="4"/>
  <c r="DK198" i="4"/>
  <c r="DJ198" i="4"/>
  <c r="DI198" i="4"/>
  <c r="DX198" i="4"/>
  <c r="DY198" i="4" s="1"/>
  <c r="X198" i="4"/>
  <c r="DV198" i="4"/>
  <c r="DP198" i="4"/>
  <c r="DF198" i="4"/>
  <c r="DW198" i="4"/>
  <c r="Z198" i="4"/>
  <c r="DU198" i="4"/>
  <c r="DT198" i="4"/>
  <c r="DH198" i="4"/>
  <c r="DS164" i="4"/>
  <c r="DK168" i="4"/>
  <c r="DI170" i="4"/>
  <c r="DK174" i="4"/>
  <c r="DR176" i="4"/>
  <c r="DG186" i="4"/>
  <c r="DK188" i="4"/>
  <c r="X194" i="4"/>
  <c r="DL174" i="4"/>
  <c r="DS176" i="4"/>
  <c r="DF178" i="4"/>
  <c r="DF179" i="4"/>
  <c r="DH186" i="4"/>
  <c r="DL188" i="4"/>
  <c r="X199" i="4"/>
  <c r="DK175" i="4"/>
  <c r="DH182" i="4"/>
  <c r="DH190" i="4"/>
  <c r="DJ197" i="4"/>
  <c r="DN182" i="4"/>
  <c r="DN190" i="4"/>
  <c r="DF195" i="4"/>
  <c r="DI202" i="4"/>
  <c r="DV231" i="4"/>
  <c r="DF187" i="4"/>
  <c r="DK197" i="4"/>
  <c r="DI197" i="4"/>
  <c r="DG197" i="4"/>
  <c r="DF197" i="4"/>
  <c r="DU197" i="4"/>
  <c r="DR197" i="4"/>
  <c r="DT200" i="4"/>
  <c r="DS200" i="4"/>
  <c r="DR200" i="4"/>
  <c r="DQ200" i="4"/>
  <c r="DP200" i="4"/>
  <c r="DO200" i="4"/>
  <c r="DN200" i="4"/>
  <c r="DF200" i="4"/>
  <c r="DV200" i="4"/>
  <c r="DK202" i="4"/>
  <c r="DW231" i="4"/>
  <c r="DQ232" i="4"/>
  <c r="DS175" i="4"/>
  <c r="DM181" i="4"/>
  <c r="DP182" i="4"/>
  <c r="DM189" i="4"/>
  <c r="DP190" i="4"/>
  <c r="DH195" i="4"/>
  <c r="DS197" i="4"/>
  <c r="DQ207" i="4"/>
  <c r="DP207" i="4"/>
  <c r="DO207" i="4"/>
  <c r="DN207" i="4"/>
  <c r="DM207" i="4"/>
  <c r="DL207" i="4"/>
  <c r="DK207" i="4"/>
  <c r="Z207" i="4"/>
  <c r="DS207" i="4"/>
  <c r="DU207" i="4"/>
  <c r="Z210" i="4"/>
  <c r="DX210" i="4"/>
  <c r="DY210" i="4" s="1"/>
  <c r="X210" i="4"/>
  <c r="DW210" i="4"/>
  <c r="DV210" i="4"/>
  <c r="DU210" i="4"/>
  <c r="DT210" i="4"/>
  <c r="DL210" i="4"/>
  <c r="DK210" i="4"/>
  <c r="DJ210" i="4"/>
  <c r="X215" i="4"/>
  <c r="DS232" i="4"/>
  <c r="DW235" i="4"/>
  <c r="DV235" i="4"/>
  <c r="DU235" i="4"/>
  <c r="DT235" i="4"/>
  <c r="DS235" i="4"/>
  <c r="DQ235" i="4"/>
  <c r="DI235" i="4"/>
  <c r="DH235" i="4"/>
  <c r="DG235" i="4"/>
  <c r="Z235" i="4"/>
  <c r="X235" i="4"/>
  <c r="DX235" i="4"/>
  <c r="DY235" i="4" s="1"/>
  <c r="DR235" i="4"/>
  <c r="DP235" i="4"/>
  <c r="DO235" i="4"/>
  <c r="DN235" i="4"/>
  <c r="DN232" i="4"/>
  <c r="DM232" i="4"/>
  <c r="DL232" i="4"/>
  <c r="DK232" i="4"/>
  <c r="DJ232" i="4"/>
  <c r="DH232" i="4"/>
  <c r="DX232" i="4"/>
  <c r="DY232" i="4" s="1"/>
  <c r="X232" i="4"/>
  <c r="DW232" i="4"/>
  <c r="DV232" i="4"/>
  <c r="DP232" i="4"/>
  <c r="DO232" i="4"/>
  <c r="Z232" i="4"/>
  <c r="DI232" i="4"/>
  <c r="DG232" i="4"/>
  <c r="DF232" i="4"/>
  <c r="DR232" i="4"/>
  <c r="DU232" i="4"/>
  <c r="J201" i="4"/>
  <c r="D201" i="11" s="1"/>
  <c r="DW217" i="4"/>
  <c r="DV217" i="4"/>
  <c r="DU217" i="4"/>
  <c r="DT217" i="4"/>
  <c r="DS217" i="4"/>
  <c r="DR217" i="4"/>
  <c r="DQ217" i="4"/>
  <c r="DL217" i="4"/>
  <c r="DK217" i="4"/>
  <c r="DI217" i="4"/>
  <c r="DH217" i="4"/>
  <c r="DG217" i="4"/>
  <c r="DQ233" i="4"/>
  <c r="DP233" i="4"/>
  <c r="DO233" i="4"/>
  <c r="DN233" i="4"/>
  <c r="DM233" i="4"/>
  <c r="DK233" i="4"/>
  <c r="Z233" i="4"/>
  <c r="DS233" i="4"/>
  <c r="X233" i="4"/>
  <c r="DX233" i="4"/>
  <c r="DY233" i="4" s="1"/>
  <c r="DW233" i="4"/>
  <c r="DV233" i="4"/>
  <c r="DU233" i="4"/>
  <c r="DT233" i="4"/>
  <c r="DR233" i="4"/>
  <c r="DL233" i="4"/>
  <c r="DJ233" i="4"/>
  <c r="DI233" i="4"/>
  <c r="DH233" i="4"/>
  <c r="DG233" i="4"/>
  <c r="DF233" i="4"/>
  <c r="J204" i="4"/>
  <c r="D204" i="11" s="1"/>
  <c r="DF217" i="4"/>
  <c r="J234" i="4"/>
  <c r="DJ217" i="4"/>
  <c r="DL241" i="4"/>
  <c r="DJ241" i="4"/>
  <c r="DN241" i="4"/>
  <c r="DM241" i="4"/>
  <c r="X241" i="4"/>
  <c r="DK241" i="4"/>
  <c r="DI241" i="4"/>
  <c r="DH241" i="4"/>
  <c r="DF241" i="4"/>
  <c r="DX241" i="4"/>
  <c r="DY241" i="4" s="1"/>
  <c r="DW241" i="4"/>
  <c r="DV241" i="4"/>
  <c r="DP241" i="4"/>
  <c r="DU241" i="4"/>
  <c r="Z241" i="4"/>
  <c r="DT241" i="4"/>
  <c r="DS241" i="4"/>
  <c r="DR241" i="4"/>
  <c r="DQ241" i="4"/>
  <c r="DO241" i="4"/>
  <c r="DG241" i="4"/>
  <c r="DX190" i="4"/>
  <c r="DY190" i="4" s="1"/>
  <c r="DM217" i="4"/>
  <c r="Z202" i="4"/>
  <c r="DX202" i="4"/>
  <c r="DY202" i="4" s="1"/>
  <c r="X202" i="4"/>
  <c r="DW202" i="4"/>
  <c r="DV202" i="4"/>
  <c r="DU202" i="4"/>
  <c r="DT202" i="4"/>
  <c r="DL202" i="4"/>
  <c r="DJ202" i="4"/>
  <c r="DN217" i="4"/>
  <c r="DW181" i="4"/>
  <c r="Z182" i="4"/>
  <c r="DW189" i="4"/>
  <c r="Z190" i="4"/>
  <c r="DR195" i="4"/>
  <c r="DG200" i="4"/>
  <c r="DM210" i="4"/>
  <c r="DO217" i="4"/>
  <c r="DS195" i="4"/>
  <c r="DH200" i="4"/>
  <c r="DQ215" i="4"/>
  <c r="DP215" i="4"/>
  <c r="DO215" i="4"/>
  <c r="DN215" i="4"/>
  <c r="DM215" i="4"/>
  <c r="DL215" i="4"/>
  <c r="DK215" i="4"/>
  <c r="Z215" i="4"/>
  <c r="DS215" i="4"/>
  <c r="DU215" i="4"/>
  <c r="DP217" i="4"/>
  <c r="DK231" i="4"/>
  <c r="DI231" i="4"/>
  <c r="DH231" i="4"/>
  <c r="DG231" i="4"/>
  <c r="DU231" i="4"/>
  <c r="DT231" i="4"/>
  <c r="DS231" i="4"/>
  <c r="DM231" i="4"/>
  <c r="DP231" i="4"/>
  <c r="Z231" i="4"/>
  <c r="DO231" i="4"/>
  <c r="DN231" i="4"/>
  <c r="X231" i="4"/>
  <c r="DL231" i="4"/>
  <c r="DJ231" i="4"/>
  <c r="DF231" i="4"/>
  <c r="DR231" i="4"/>
  <c r="DG175" i="4"/>
  <c r="DT195" i="4"/>
  <c r="X200" i="4"/>
  <c r="DI200" i="4"/>
  <c r="J208" i="4"/>
  <c r="D208" i="11" s="1"/>
  <c r="DO210" i="4"/>
  <c r="DV215" i="4"/>
  <c r="DX217" i="4"/>
  <c r="DY217" i="4" s="1"/>
  <c r="J220" i="4"/>
  <c r="J223" i="4"/>
  <c r="D223" i="11" s="1"/>
  <c r="DU195" i="4"/>
  <c r="DJ200" i="4"/>
  <c r="DW215" i="4"/>
  <c r="DV195" i="4"/>
  <c r="Z200" i="4"/>
  <c r="DK200" i="4"/>
  <c r="J202" i="4"/>
  <c r="D202" i="11" s="1"/>
  <c r="DQ210" i="4"/>
  <c r="DX215" i="4"/>
  <c r="DY215" i="4" s="1"/>
  <c r="X217" i="4"/>
  <c r="Z218" i="4"/>
  <c r="DX218" i="4"/>
  <c r="DY218" i="4" s="1"/>
  <c r="X218" i="4"/>
  <c r="DW218" i="4"/>
  <c r="DV218" i="4"/>
  <c r="DU218" i="4"/>
  <c r="DT218" i="4"/>
  <c r="DS218" i="4"/>
  <c r="DR218" i="4"/>
  <c r="DQ218" i="4"/>
  <c r="DP218" i="4"/>
  <c r="DO218" i="4"/>
  <c r="DN218" i="4"/>
  <c r="DL218" i="4"/>
  <c r="DK218" i="4"/>
  <c r="DJ218" i="4"/>
  <c r="DJ204" i="4"/>
  <c r="DM205" i="4"/>
  <c r="DJ212" i="4"/>
  <c r="DM213" i="4"/>
  <c r="DV216" i="4"/>
  <c r="DQ220" i="4"/>
  <c r="DN221" i="4"/>
  <c r="DL224" i="4"/>
  <c r="DJ224" i="4"/>
  <c r="DS224" i="4"/>
  <c r="X225" i="4"/>
  <c r="DP225" i="4"/>
  <c r="DO226" i="4"/>
  <c r="DW230" i="4"/>
  <c r="DF236" i="4"/>
  <c r="DP204" i="4"/>
  <c r="DS205" i="4"/>
  <c r="DP212" i="4"/>
  <c r="DS213" i="4"/>
  <c r="DL222" i="4"/>
  <c r="Z226" i="4"/>
  <c r="DX226" i="4"/>
  <c r="DY226" i="4" s="1"/>
  <c r="DO236" i="4"/>
  <c r="DL242" i="4"/>
  <c r="DN243" i="4"/>
  <c r="DT244" i="4"/>
  <c r="DU221" i="4"/>
  <c r="X222" i="4"/>
  <c r="DM222" i="4"/>
  <c r="DO225" i="4"/>
  <c r="DM225" i="4"/>
  <c r="DW225" i="4"/>
  <c r="DP236" i="4"/>
  <c r="X242" i="4"/>
  <c r="DN242" i="4"/>
  <c r="DO243" i="4"/>
  <c r="DV244" i="4"/>
  <c r="Z253" i="4"/>
  <c r="DX253" i="4"/>
  <c r="DY253" i="4" s="1"/>
  <c r="X253" i="4"/>
  <c r="DW253" i="4"/>
  <c r="DV253" i="4"/>
  <c r="DU253" i="4"/>
  <c r="DT253" i="4"/>
  <c r="DL253" i="4"/>
  <c r="DK253" i="4"/>
  <c r="DJ253" i="4"/>
  <c r="DS253" i="4"/>
  <c r="DR253" i="4"/>
  <c r="DQ253" i="4"/>
  <c r="DP253" i="4"/>
  <c r="DN253" i="4"/>
  <c r="DM253" i="4"/>
  <c r="DI253" i="4"/>
  <c r="DH253" i="4"/>
  <c r="DG253" i="4"/>
  <c r="DF253" i="4"/>
  <c r="DO203" i="4"/>
  <c r="DR204" i="4"/>
  <c r="DU205" i="4"/>
  <c r="DF208" i="4"/>
  <c r="DO211" i="4"/>
  <c r="DR212" i="4"/>
  <c r="DU213" i="4"/>
  <c r="DF216" i="4"/>
  <c r="DV221" i="4"/>
  <c r="DN222" i="4"/>
  <c r="DJ223" i="4"/>
  <c r="DX225" i="4"/>
  <c r="DY225" i="4" s="1"/>
  <c r="DW227" i="4"/>
  <c r="DU227" i="4"/>
  <c r="DS227" i="4"/>
  <c r="DI227" i="4"/>
  <c r="DM227" i="4"/>
  <c r="DQ236" i="4"/>
  <c r="Z222" i="4"/>
  <c r="DO222" i="4"/>
  <c r="DR236" i="4"/>
  <c r="DF239" i="4"/>
  <c r="DX239" i="4"/>
  <c r="DY239" i="4" s="1"/>
  <c r="DW239" i="4"/>
  <c r="DV239" i="4"/>
  <c r="DU239" i="4"/>
  <c r="DS239" i="4"/>
  <c r="DK239" i="4"/>
  <c r="Z239" i="4"/>
  <c r="DJ239" i="4"/>
  <c r="DI239" i="4"/>
  <c r="X239" i="4"/>
  <c r="DP222" i="4"/>
  <c r="DT226" i="4"/>
  <c r="DR226" i="4"/>
  <c r="DP226" i="4"/>
  <c r="DF226" i="4"/>
  <c r="DS236" i="4"/>
  <c r="DW244" i="4"/>
  <c r="DU244" i="4"/>
  <c r="DS244" i="4"/>
  <c r="DN244" i="4"/>
  <c r="DM244" i="4"/>
  <c r="DL244" i="4"/>
  <c r="DK244" i="4"/>
  <c r="DJ244" i="4"/>
  <c r="DH244" i="4"/>
  <c r="DG244" i="4"/>
  <c r="DF244" i="4"/>
  <c r="Z244" i="4"/>
  <c r="DP244" i="4"/>
  <c r="Z230" i="4"/>
  <c r="DF222" i="4"/>
  <c r="DR222" i="4"/>
  <c r="Z236" i="4"/>
  <c r="DX236" i="4"/>
  <c r="DY236" i="4" s="1"/>
  <c r="X236" i="4"/>
  <c r="DW236" i="4"/>
  <c r="DV236" i="4"/>
  <c r="DT236" i="4"/>
  <c r="DL236" i="4"/>
  <c r="DK236" i="4"/>
  <c r="DJ236" i="4"/>
  <c r="DS222" i="4"/>
  <c r="DI230" i="4"/>
  <c r="DT222" i="4"/>
  <c r="DG239" i="4"/>
  <c r="J284" i="4"/>
  <c r="DU222" i="4"/>
  <c r="J227" i="4"/>
  <c r="D227" i="11" s="1"/>
  <c r="DH230" i="4"/>
  <c r="DF230" i="4"/>
  <c r="DR230" i="4"/>
  <c r="DQ230" i="4"/>
  <c r="DJ230" i="4"/>
  <c r="DL230" i="4"/>
  <c r="DH239" i="4"/>
  <c r="DT243" i="4"/>
  <c r="DR243" i="4"/>
  <c r="DP243" i="4"/>
  <c r="DH243" i="4"/>
  <c r="DG243" i="4"/>
  <c r="DF243" i="4"/>
  <c r="DX243" i="4"/>
  <c r="DY243" i="4" s="1"/>
  <c r="DW243" i="4"/>
  <c r="DU243" i="4"/>
  <c r="DS243" i="4"/>
  <c r="X243" i="4"/>
  <c r="DQ243" i="4"/>
  <c r="DJ243" i="4"/>
  <c r="DN216" i="4"/>
  <c r="DI220" i="4"/>
  <c r="DF221" i="4"/>
  <c r="DV222" i="4"/>
  <c r="DF225" i="4"/>
  <c r="DG226" i="4"/>
  <c r="DM230" i="4"/>
  <c r="J238" i="4"/>
  <c r="D238" i="11" s="1"/>
  <c r="DL239" i="4"/>
  <c r="J245" i="4"/>
  <c r="D245" i="11" s="1"/>
  <c r="DN249" i="4"/>
  <c r="DM249" i="4"/>
  <c r="DL249" i="4"/>
  <c r="DK249" i="4"/>
  <c r="DJ249" i="4"/>
  <c r="DI249" i="4"/>
  <c r="DH249" i="4"/>
  <c r="DX249" i="4"/>
  <c r="DY249" i="4" s="1"/>
  <c r="X249" i="4"/>
  <c r="DW249" i="4"/>
  <c r="DV249" i="4"/>
  <c r="DP249" i="4"/>
  <c r="DS249" i="4"/>
  <c r="DR249" i="4"/>
  <c r="DQ249" i="4"/>
  <c r="Z249" i="4"/>
  <c r="DO249" i="4"/>
  <c r="DG249" i="4"/>
  <c r="DU249" i="4"/>
  <c r="DR261" i="4"/>
  <c r="DQ261" i="4"/>
  <c r="Z261" i="4"/>
  <c r="DP261" i="4"/>
  <c r="X261" i="4"/>
  <c r="DO261" i="4"/>
  <c r="DN261" i="4"/>
  <c r="DM261" i="4"/>
  <c r="DL261" i="4"/>
  <c r="DK261" i="4"/>
  <c r="DJ261" i="4"/>
  <c r="DI261" i="4"/>
  <c r="DH261" i="4"/>
  <c r="DG261" i="4"/>
  <c r="DF261" i="4"/>
  <c r="DT261" i="4"/>
  <c r="DW261" i="4"/>
  <c r="DV261" i="4"/>
  <c r="DU261" i="4"/>
  <c r="DS261" i="4"/>
  <c r="X203" i="4"/>
  <c r="DX203" i="4"/>
  <c r="DY203" i="4" s="1"/>
  <c r="DF205" i="4"/>
  <c r="X211" i="4"/>
  <c r="DX211" i="4"/>
  <c r="DY211" i="4" s="1"/>
  <c r="DF213" i="4"/>
  <c r="DO216" i="4"/>
  <c r="DJ220" i="4"/>
  <c r="DG221" i="4"/>
  <c r="DW222" i="4"/>
  <c r="DK224" i="4"/>
  <c r="DG225" i="4"/>
  <c r="DH226" i="4"/>
  <c r="DN230" i="4"/>
  <c r="DM239" i="4"/>
  <c r="DG205" i="4"/>
  <c r="DG213" i="4"/>
  <c r="DP216" i="4"/>
  <c r="DH221" i="4"/>
  <c r="DX222" i="4"/>
  <c r="DY222" i="4" s="1"/>
  <c r="X224" i="4"/>
  <c r="DM224" i="4"/>
  <c r="DH225" i="4"/>
  <c r="DI226" i="4"/>
  <c r="Z228" i="4"/>
  <c r="DX228" i="4"/>
  <c r="DY228" i="4" s="1"/>
  <c r="X228" i="4"/>
  <c r="DV228" i="4"/>
  <c r="DL228" i="4"/>
  <c r="DG228" i="4"/>
  <c r="DO230" i="4"/>
  <c r="DN239" i="4"/>
  <c r="DH205" i="4"/>
  <c r="DH213" i="4"/>
  <c r="DQ216" i="4"/>
  <c r="DX220" i="4"/>
  <c r="DY220" i="4" s="1"/>
  <c r="DV220" i="4"/>
  <c r="DL220" i="4"/>
  <c r="DI221" i="4"/>
  <c r="DI225" i="4"/>
  <c r="DJ226" i="4"/>
  <c r="DP230" i="4"/>
  <c r="DO239" i="4"/>
  <c r="DO242" i="4"/>
  <c r="DM242" i="4"/>
  <c r="DI242" i="4"/>
  <c r="DH242" i="4"/>
  <c r="DG242" i="4"/>
  <c r="DF242" i="4"/>
  <c r="DU242" i="4"/>
  <c r="DT242" i="4"/>
  <c r="DS242" i="4"/>
  <c r="DK242" i="4"/>
  <c r="DF249" i="4"/>
  <c r="DF204" i="4"/>
  <c r="DI205" i="4"/>
  <c r="DF212" i="4"/>
  <c r="DI213" i="4"/>
  <c r="DR216" i="4"/>
  <c r="DM220" i="4"/>
  <c r="DJ221" i="4"/>
  <c r="DI223" i="4"/>
  <c r="DG223" i="4"/>
  <c r="DV223" i="4"/>
  <c r="Z224" i="4"/>
  <c r="DO224" i="4"/>
  <c r="DJ225" i="4"/>
  <c r="DK226" i="4"/>
  <c r="DI228" i="4"/>
  <c r="DS230" i="4"/>
  <c r="DP239" i="4"/>
  <c r="DT249" i="4"/>
  <c r="DG204" i="4"/>
  <c r="DJ205" i="4"/>
  <c r="DG212" i="4"/>
  <c r="DJ213" i="4"/>
  <c r="DS216" i="4"/>
  <c r="DN220" i="4"/>
  <c r="DK221" i="4"/>
  <c r="DP224" i="4"/>
  <c r="DK225" i="4"/>
  <c r="DL226" i="4"/>
  <c r="DT230" i="4"/>
  <c r="DQ239" i="4"/>
  <c r="DN264" i="4"/>
  <c r="DM264" i="4"/>
  <c r="DL264" i="4"/>
  <c r="DK264" i="4"/>
  <c r="DJ264" i="4"/>
  <c r="DI264" i="4"/>
  <c r="DH264" i="4"/>
  <c r="DX264" i="4"/>
  <c r="DY264" i="4" s="1"/>
  <c r="X264" i="4"/>
  <c r="DV264" i="4"/>
  <c r="DP264" i="4"/>
  <c r="Z264" i="4"/>
  <c r="DW264" i="4"/>
  <c r="DU264" i="4"/>
  <c r="DT264" i="4"/>
  <c r="DS264" i="4"/>
  <c r="DR264" i="4"/>
  <c r="DQ264" i="4"/>
  <c r="DO264" i="4"/>
  <c r="DG264" i="4"/>
  <c r="DF264" i="4"/>
  <c r="DO220" i="4"/>
  <c r="DL221" i="4"/>
  <c r="DX223" i="4"/>
  <c r="DY223" i="4" s="1"/>
  <c r="DQ224" i="4"/>
  <c r="DL225" i="4"/>
  <c r="DM226" i="4"/>
  <c r="DK228" i="4"/>
  <c r="DU230" i="4"/>
  <c r="DR239" i="4"/>
  <c r="DQ250" i="4"/>
  <c r="DP250" i="4"/>
  <c r="DO250" i="4"/>
  <c r="DN250" i="4"/>
  <c r="DM250" i="4"/>
  <c r="DL250" i="4"/>
  <c r="DK250" i="4"/>
  <c r="Z250" i="4"/>
  <c r="DS250" i="4"/>
  <c r="DI250" i="4"/>
  <c r="DH250" i="4"/>
  <c r="DG250" i="4"/>
  <c r="DF250" i="4"/>
  <c r="X250" i="4"/>
  <c r="DR250" i="4"/>
  <c r="J255" i="4"/>
  <c r="DV234" i="4"/>
  <c r="DO238" i="4"/>
  <c r="DT245" i="4"/>
  <c r="Z259" i="4"/>
  <c r="DV274" i="4"/>
  <c r="DT274" i="4"/>
  <c r="DP274" i="4"/>
  <c r="DO274" i="4"/>
  <c r="DN274" i="4"/>
  <c r="DM274" i="4"/>
  <c r="Z274" i="4"/>
  <c r="DL274" i="4"/>
  <c r="DK274" i="4"/>
  <c r="X274" i="4"/>
  <c r="DJ274" i="4"/>
  <c r="DI274" i="4"/>
  <c r="DR274" i="4"/>
  <c r="DS274" i="4"/>
  <c r="DQ274" i="4"/>
  <c r="DH274" i="4"/>
  <c r="DG274" i="4"/>
  <c r="DF274" i="4"/>
  <c r="DW274" i="4"/>
  <c r="DU238" i="4"/>
  <c r="DG247" i="4"/>
  <c r="J256" i="4"/>
  <c r="D256" i="11" s="1"/>
  <c r="DH259" i="4"/>
  <c r="DV238" i="4"/>
  <c r="Z245" i="4"/>
  <c r="DX245" i="4"/>
  <c r="DY245" i="4" s="1"/>
  <c r="X245" i="4"/>
  <c r="DV245" i="4"/>
  <c r="DJ245" i="4"/>
  <c r="Z247" i="4"/>
  <c r="DI247" i="4"/>
  <c r="DF257" i="4"/>
  <c r="DI259" i="4"/>
  <c r="DO229" i="4"/>
  <c r="DF234" i="4"/>
  <c r="DO237" i="4"/>
  <c r="DW238" i="4"/>
  <c r="J241" i="4"/>
  <c r="D241" i="11" s="1"/>
  <c r="DJ247" i="4"/>
  <c r="DG257" i="4"/>
  <c r="DQ257" i="4"/>
  <c r="DU259" i="4"/>
  <c r="DS259" i="4"/>
  <c r="DX259" i="4"/>
  <c r="DY259" i="4" s="1"/>
  <c r="DN259" i="4"/>
  <c r="X259" i="4"/>
  <c r="DM259" i="4"/>
  <c r="DL259" i="4"/>
  <c r="DF259" i="4"/>
  <c r="DK259" i="4"/>
  <c r="DO259" i="4"/>
  <c r="DF272" i="4"/>
  <c r="DH247" i="4"/>
  <c r="DF247" i="4"/>
  <c r="DR247" i="4"/>
  <c r="DP247" i="4"/>
  <c r="DM247" i="4"/>
  <c r="DO257" i="4"/>
  <c r="DM257" i="4"/>
  <c r="DP257" i="4"/>
  <c r="X257" i="4"/>
  <c r="DN257" i="4"/>
  <c r="DL257" i="4"/>
  <c r="DK257" i="4"/>
  <c r="DJ257" i="4"/>
  <c r="DI257" i="4"/>
  <c r="DH257" i="4"/>
  <c r="DX257" i="4"/>
  <c r="DY257" i="4" s="1"/>
  <c r="DR257" i="4"/>
  <c r="Z257" i="4"/>
  <c r="DT257" i="4"/>
  <c r="DP259" i="4"/>
  <c r="DN247" i="4"/>
  <c r="DU257" i="4"/>
  <c r="DQ259" i="4"/>
  <c r="DP272" i="4"/>
  <c r="DX272" i="4"/>
  <c r="DY272" i="4" s="1"/>
  <c r="DO272" i="4"/>
  <c r="DN272" i="4"/>
  <c r="DM272" i="4"/>
  <c r="DG272" i="4"/>
  <c r="X272" i="4"/>
  <c r="Z272" i="4"/>
  <c r="DW272" i="4"/>
  <c r="DV272" i="4"/>
  <c r="DU272" i="4"/>
  <c r="DT272" i="4"/>
  <c r="DS272" i="4"/>
  <c r="DR272" i="4"/>
  <c r="DQ272" i="4"/>
  <c r="DL272" i="4"/>
  <c r="DK272" i="4"/>
  <c r="DI272" i="4"/>
  <c r="J270" i="4"/>
  <c r="DQ247" i="4"/>
  <c r="DW257" i="4"/>
  <c r="DT259" i="4"/>
  <c r="DS247" i="4"/>
  <c r="DV259" i="4"/>
  <c r="DT266" i="4"/>
  <c r="DS266" i="4"/>
  <c r="DR266" i="4"/>
  <c r="DQ266" i="4"/>
  <c r="DP266" i="4"/>
  <c r="DO266" i="4"/>
  <c r="DN266" i="4"/>
  <c r="DF266" i="4"/>
  <c r="DV266" i="4"/>
  <c r="DJ266" i="4"/>
  <c r="DI266" i="4"/>
  <c r="DH266" i="4"/>
  <c r="DG266" i="4"/>
  <c r="Z266" i="4"/>
  <c r="X266" i="4"/>
  <c r="DL266" i="4"/>
  <c r="Z238" i="4"/>
  <c r="DG238" i="4"/>
  <c r="DL245" i="4"/>
  <c r="DT247" i="4"/>
  <c r="DW259" i="4"/>
  <c r="DP234" i="4"/>
  <c r="DN245" i="4"/>
  <c r="DV247" i="4"/>
  <c r="DO248" i="4"/>
  <c r="DJ238" i="4"/>
  <c r="DO245" i="4"/>
  <c r="DW247" i="4"/>
  <c r="DK263" i="4"/>
  <c r="DJ263" i="4"/>
  <c r="DI263" i="4"/>
  <c r="DG263" i="4"/>
  <c r="DU263" i="4"/>
  <c r="DS263" i="4"/>
  <c r="DQ263" i="4"/>
  <c r="DP263" i="4"/>
  <c r="Z263" i="4"/>
  <c r="DO263" i="4"/>
  <c r="DN263" i="4"/>
  <c r="X263" i="4"/>
  <c r="DM263" i="4"/>
  <c r="DL263" i="4"/>
  <c r="DH263" i="4"/>
  <c r="DF263" i="4"/>
  <c r="DT263" i="4"/>
  <c r="DR234" i="4"/>
  <c r="DK238" i="4"/>
  <c r="DP245" i="4"/>
  <c r="DX247" i="4"/>
  <c r="DY247" i="4" s="1"/>
  <c r="DR263" i="4"/>
  <c r="DK266" i="4"/>
  <c r="DU274" i="4"/>
  <c r="DL238" i="4"/>
  <c r="DV263" i="4"/>
  <c r="DM266" i="4"/>
  <c r="DX274" i="4"/>
  <c r="DY274" i="4" s="1"/>
  <c r="DM238" i="4"/>
  <c r="DR245" i="4"/>
  <c r="DK248" i="4"/>
  <c r="DJ248" i="4"/>
  <c r="DI248" i="4"/>
  <c r="DH248" i="4"/>
  <c r="DG248" i="4"/>
  <c r="DF248" i="4"/>
  <c r="DU248" i="4"/>
  <c r="DS248" i="4"/>
  <c r="DM248" i="4"/>
  <c r="DT248" i="4"/>
  <c r="DW252" i="4"/>
  <c r="DV252" i="4"/>
  <c r="DU252" i="4"/>
  <c r="DT252" i="4"/>
  <c r="DS252" i="4"/>
  <c r="DR252" i="4"/>
  <c r="DQ252" i="4"/>
  <c r="DI252" i="4"/>
  <c r="DH252" i="4"/>
  <c r="DG252" i="4"/>
  <c r="DL252" i="4"/>
  <c r="DW263" i="4"/>
  <c r="DU266" i="4"/>
  <c r="DV251" i="4"/>
  <c r="DG262" i="4"/>
  <c r="DF262" i="4"/>
  <c r="DR262" i="4"/>
  <c r="DW267" i="4"/>
  <c r="DV267" i="4"/>
  <c r="DU267" i="4"/>
  <c r="DT267" i="4"/>
  <c r="DS267" i="4"/>
  <c r="DR267" i="4"/>
  <c r="DQ267" i="4"/>
  <c r="DI267" i="4"/>
  <c r="DH267" i="4"/>
  <c r="DG267" i="4"/>
  <c r="DF267" i="4"/>
  <c r="DQ268" i="4"/>
  <c r="DW289" i="4"/>
  <c r="DX289" i="4"/>
  <c r="DY289" i="4" s="1"/>
  <c r="DQ289" i="4"/>
  <c r="DO289" i="4"/>
  <c r="X289" i="4"/>
  <c r="DN289" i="4"/>
  <c r="DM289" i="4"/>
  <c r="DG289" i="4"/>
  <c r="DV289" i="4"/>
  <c r="DU289" i="4"/>
  <c r="DT289" i="4"/>
  <c r="Z289" i="4"/>
  <c r="DS289" i="4"/>
  <c r="DR289" i="4"/>
  <c r="DP289" i="4"/>
  <c r="DL289" i="4"/>
  <c r="DK289" i="4"/>
  <c r="DJ289" i="4"/>
  <c r="DI289" i="4"/>
  <c r="DH289" i="4"/>
  <c r="DF289" i="4"/>
  <c r="DF251" i="4"/>
  <c r="J253" i="4"/>
  <c r="DR258" i="4"/>
  <c r="DP258" i="4"/>
  <c r="DS258" i="4"/>
  <c r="J261" i="4"/>
  <c r="DK267" i="4"/>
  <c r="DR294" i="4"/>
  <c r="DP294" i="4"/>
  <c r="DN294" i="4"/>
  <c r="Z294" i="4"/>
  <c r="X294" i="4"/>
  <c r="DX294" i="4"/>
  <c r="DY294" i="4" s="1"/>
  <c r="DW294" i="4"/>
  <c r="DV294" i="4"/>
  <c r="DU294" i="4"/>
  <c r="DT294" i="4"/>
  <c r="DS294" i="4"/>
  <c r="DQ294" i="4"/>
  <c r="DO294" i="4"/>
  <c r="DM294" i="4"/>
  <c r="DL294" i="4"/>
  <c r="DF294" i="4"/>
  <c r="DK294" i="4"/>
  <c r="DJ294" i="4"/>
  <c r="DI294" i="4"/>
  <c r="DH294" i="4"/>
  <c r="DG294" i="4"/>
  <c r="DN251" i="4"/>
  <c r="Z268" i="4"/>
  <c r="DX268" i="4"/>
  <c r="DY268" i="4" s="1"/>
  <c r="X268" i="4"/>
  <c r="DW268" i="4"/>
  <c r="DV268" i="4"/>
  <c r="DU268" i="4"/>
  <c r="DT268" i="4"/>
  <c r="DL268" i="4"/>
  <c r="DK268" i="4"/>
  <c r="DJ268" i="4"/>
  <c r="Z310" i="4"/>
  <c r="DX310" i="4"/>
  <c r="DY310" i="4" s="1"/>
  <c r="X310" i="4"/>
  <c r="DN310" i="4"/>
  <c r="DF310" i="4"/>
  <c r="DH310" i="4"/>
  <c r="DG310" i="4"/>
  <c r="DW310" i="4"/>
  <c r="DV310" i="4"/>
  <c r="DU310" i="4"/>
  <c r="DT310" i="4"/>
  <c r="DS310" i="4"/>
  <c r="DR310" i="4"/>
  <c r="DQ310" i="4"/>
  <c r="DJ310" i="4"/>
  <c r="DP310" i="4"/>
  <c r="DO310" i="4"/>
  <c r="DM310" i="4"/>
  <c r="DL310" i="4"/>
  <c r="DK310" i="4"/>
  <c r="DI310" i="4"/>
  <c r="DO251" i="4"/>
  <c r="DP251" i="4"/>
  <c r="DI255" i="4"/>
  <c r="DG255" i="4"/>
  <c r="DV255" i="4"/>
  <c r="Z256" i="4"/>
  <c r="DO256" i="4"/>
  <c r="DX260" i="4"/>
  <c r="DY260" i="4" s="1"/>
  <c r="X260" i="4"/>
  <c r="DV260" i="4"/>
  <c r="DQ260" i="4"/>
  <c r="DP262" i="4"/>
  <c r="DQ265" i="4"/>
  <c r="DP265" i="4"/>
  <c r="DO265" i="4"/>
  <c r="DN265" i="4"/>
  <c r="DM265" i="4"/>
  <c r="DL265" i="4"/>
  <c r="DK265" i="4"/>
  <c r="DS265" i="4"/>
  <c r="DH265" i="4"/>
  <c r="X267" i="4"/>
  <c r="DQ251" i="4"/>
  <c r="DR251" i="4"/>
  <c r="DX255" i="4"/>
  <c r="DY255" i="4" s="1"/>
  <c r="DS260" i="4"/>
  <c r="DS262" i="4"/>
  <c r="DJ265" i="4"/>
  <c r="DS251" i="4"/>
  <c r="DF254" i="4"/>
  <c r="DL256" i="4"/>
  <c r="DJ256" i="4"/>
  <c r="DS256" i="4"/>
  <c r="DG258" i="4"/>
  <c r="J259" i="4"/>
  <c r="D259" i="11" s="1"/>
  <c r="DU262" i="4"/>
  <c r="DF268" i="4"/>
  <c r="DG269" i="4"/>
  <c r="DJ270" i="4"/>
  <c r="DU271" i="4"/>
  <c r="DI276" i="4"/>
  <c r="DR278" i="4"/>
  <c r="DO282" i="4"/>
  <c r="DM269" i="4"/>
  <c r="DP270" i="4"/>
  <c r="DW275" i="4"/>
  <c r="DU275" i="4"/>
  <c r="DO276" i="4"/>
  <c r="Z278" i="4"/>
  <c r="DO279" i="4"/>
  <c r="DN279" i="4"/>
  <c r="DM279" i="4"/>
  <c r="DL279" i="4"/>
  <c r="DK279" i="4"/>
  <c r="DW279" i="4"/>
  <c r="DQ279" i="4"/>
  <c r="DP279" i="4"/>
  <c r="DQ286" i="4"/>
  <c r="DQ276" i="4"/>
  <c r="DR286" i="4"/>
  <c r="DO269" i="4"/>
  <c r="DR270" i="4"/>
  <c r="DX275" i="4"/>
  <c r="DY275" i="4" s="1"/>
  <c r="DS279" i="4"/>
  <c r="X286" i="4"/>
  <c r="DL278" i="4"/>
  <c r="DK278" i="4"/>
  <c r="DJ278" i="4"/>
  <c r="DI278" i="4"/>
  <c r="DH278" i="4"/>
  <c r="DV278" i="4"/>
  <c r="DT278" i="4"/>
  <c r="DN278" i="4"/>
  <c r="DF287" i="4"/>
  <c r="Z276" i="4"/>
  <c r="DP276" i="4"/>
  <c r="DT276" i="4"/>
  <c r="DG287" i="4"/>
  <c r="DU276" i="4"/>
  <c r="DX282" i="4"/>
  <c r="DY282" i="4" s="1"/>
  <c r="X282" i="4"/>
  <c r="DW282" i="4"/>
  <c r="DV282" i="4"/>
  <c r="DU282" i="4"/>
  <c r="DT282" i="4"/>
  <c r="DS282" i="4"/>
  <c r="DR282" i="4"/>
  <c r="DJ282" i="4"/>
  <c r="DI282" i="4"/>
  <c r="DH282" i="4"/>
  <c r="Z282" i="4"/>
  <c r="DH304" i="4"/>
  <c r="DF304" i="4"/>
  <c r="DQ304" i="4"/>
  <c r="DP304" i="4"/>
  <c r="DO304" i="4"/>
  <c r="Z304" i="4"/>
  <c r="DI304" i="4"/>
  <c r="DT304" i="4"/>
  <c r="DS304" i="4"/>
  <c r="DR304" i="4"/>
  <c r="DN304" i="4"/>
  <c r="DM304" i="4"/>
  <c r="DL304" i="4"/>
  <c r="DK304" i="4"/>
  <c r="DJ304" i="4"/>
  <c r="DG304" i="4"/>
  <c r="X304" i="4"/>
  <c r="DV304" i="4"/>
  <c r="DV276" i="4"/>
  <c r="DS287" i="4"/>
  <c r="DQ287" i="4"/>
  <c r="DO287" i="4"/>
  <c r="DN287" i="4"/>
  <c r="DM287" i="4"/>
  <c r="DL287" i="4"/>
  <c r="DK287" i="4"/>
  <c r="DJ287" i="4"/>
  <c r="DI287" i="4"/>
  <c r="X287" i="4"/>
  <c r="DR287" i="4"/>
  <c r="DP287" i="4"/>
  <c r="DW301" i="4"/>
  <c r="DU301" i="4"/>
  <c r="DX301" i="4"/>
  <c r="DY301" i="4" s="1"/>
  <c r="DV301" i="4"/>
  <c r="DT301" i="4"/>
  <c r="DL301" i="4"/>
  <c r="DK301" i="4"/>
  <c r="DJ301" i="4"/>
  <c r="DN301" i="4"/>
  <c r="DM301" i="4"/>
  <c r="DI301" i="4"/>
  <c r="DH301" i="4"/>
  <c r="DG301" i="4"/>
  <c r="DF301" i="4"/>
  <c r="Z301" i="4"/>
  <c r="X301" i="4"/>
  <c r="DP301" i="4"/>
  <c r="DT287" i="4"/>
  <c r="DX276" i="4"/>
  <c r="DY276" i="4" s="1"/>
  <c r="DR280" i="4"/>
  <c r="DQ280" i="4"/>
  <c r="DP280" i="4"/>
  <c r="DO280" i="4"/>
  <c r="DN280" i="4"/>
  <c r="DM280" i="4"/>
  <c r="DL280" i="4"/>
  <c r="Z280" i="4"/>
  <c r="DT280" i="4"/>
  <c r="DK280" i="4"/>
  <c r="DL286" i="4"/>
  <c r="DK286" i="4"/>
  <c r="DJ286" i="4"/>
  <c r="DI286" i="4"/>
  <c r="DH286" i="4"/>
  <c r="DG286" i="4"/>
  <c r="DF286" i="4"/>
  <c r="DV286" i="4"/>
  <c r="DU286" i="4"/>
  <c r="DT286" i="4"/>
  <c r="DN286" i="4"/>
  <c r="DU287" i="4"/>
  <c r="DS280" i="4"/>
  <c r="DV287" i="4"/>
  <c r="DW269" i="4"/>
  <c r="Z270" i="4"/>
  <c r="DM271" i="4"/>
  <c r="DL271" i="4"/>
  <c r="DG275" i="4"/>
  <c r="DU280" i="4"/>
  <c r="DW287" i="4"/>
  <c r="DM313" i="4"/>
  <c r="DL313" i="4"/>
  <c r="DK313" i="4"/>
  <c r="DJ313" i="4"/>
  <c r="DI313" i="4"/>
  <c r="DH313" i="4"/>
  <c r="DG313" i="4"/>
  <c r="DW313" i="4"/>
  <c r="DV313" i="4"/>
  <c r="DU313" i="4"/>
  <c r="DO313" i="4"/>
  <c r="Z313" i="4"/>
  <c r="X313" i="4"/>
  <c r="DX313" i="4"/>
  <c r="DY313" i="4" s="1"/>
  <c r="DT313" i="4"/>
  <c r="DS313" i="4"/>
  <c r="DR313" i="4"/>
  <c r="DQ313" i="4"/>
  <c r="DP313" i="4"/>
  <c r="DN313" i="4"/>
  <c r="DF313" i="4"/>
  <c r="DX269" i="4"/>
  <c r="DY269" i="4" s="1"/>
  <c r="DN271" i="4"/>
  <c r="DH275" i="4"/>
  <c r="DV280" i="4"/>
  <c r="DX287" i="4"/>
  <c r="DY287" i="4" s="1"/>
  <c r="DO271" i="4"/>
  <c r="DS273" i="4"/>
  <c r="DQ273" i="4"/>
  <c r="DU273" i="4"/>
  <c r="DI275" i="4"/>
  <c r="DF278" i="4"/>
  <c r="DW280" i="4"/>
  <c r="J282" i="4"/>
  <c r="D282" i="11" s="1"/>
  <c r="DF282" i="4"/>
  <c r="Z269" i="4"/>
  <c r="DP271" i="4"/>
  <c r="DJ275" i="4"/>
  <c r="DG278" i="4"/>
  <c r="DX280" i="4"/>
  <c r="DY280" i="4" s="1"/>
  <c r="DG282" i="4"/>
  <c r="DF270" i="4"/>
  <c r="DQ271" i="4"/>
  <c r="DW273" i="4"/>
  <c r="DK275" i="4"/>
  <c r="DM278" i="4"/>
  <c r="Z279" i="4"/>
  <c r="DK282" i="4"/>
  <c r="DG270" i="4"/>
  <c r="DR271" i="4"/>
  <c r="DL275" i="4"/>
  <c r="DF276" i="4"/>
  <c r="DO278" i="4"/>
  <c r="DL282" i="4"/>
  <c r="DS271" i="4"/>
  <c r="DM275" i="4"/>
  <c r="DG276" i="4"/>
  <c r="DP278" i="4"/>
  <c r="DM282" i="4"/>
  <c r="DO301" i="4"/>
  <c r="DW281" i="4"/>
  <c r="DJ288" i="4"/>
  <c r="DT292" i="4"/>
  <c r="DK283" i="4"/>
  <c r="DN284" i="4"/>
  <c r="J301" i="4"/>
  <c r="DV288" i="4"/>
  <c r="DT288" i="4"/>
  <c r="DQ288" i="4"/>
  <c r="DL292" i="4"/>
  <c r="DJ292" i="4"/>
  <c r="DH292" i="4"/>
  <c r="DG281" i="4"/>
  <c r="DM283" i="4"/>
  <c r="DP284" i="4"/>
  <c r="DR288" i="4"/>
  <c r="DF293" i="4"/>
  <c r="DT300" i="4"/>
  <c r="DN300" i="4"/>
  <c r="DM300" i="4"/>
  <c r="DL300" i="4"/>
  <c r="DK300" i="4"/>
  <c r="DJ300" i="4"/>
  <c r="DI300" i="4"/>
  <c r="DH300" i="4"/>
  <c r="DX300" i="4"/>
  <c r="DY300" i="4" s="1"/>
  <c r="DW300" i="4"/>
  <c r="DP300" i="4"/>
  <c r="J307" i="4"/>
  <c r="DQ333" i="4"/>
  <c r="DO333" i="4"/>
  <c r="DG333" i="4"/>
  <c r="DF333" i="4"/>
  <c r="DU333" i="4"/>
  <c r="DT333" i="4"/>
  <c r="DS333" i="4"/>
  <c r="DR333" i="4"/>
  <c r="Z333" i="4"/>
  <c r="DP333" i="4"/>
  <c r="DK333" i="4"/>
  <c r="DJ333" i="4"/>
  <c r="DI333" i="4"/>
  <c r="DH333" i="4"/>
  <c r="X333" i="4"/>
  <c r="DM333" i="4"/>
  <c r="DX333" i="4"/>
  <c r="DY333" i="4" s="1"/>
  <c r="DW333" i="4"/>
  <c r="DV333" i="4"/>
  <c r="DN333" i="4"/>
  <c r="DL333" i="4"/>
  <c r="DK292" i="4"/>
  <c r="DF300" i="4"/>
  <c r="DM292" i="4"/>
  <c r="DG300" i="4"/>
  <c r="DQ281" i="4"/>
  <c r="DW283" i="4"/>
  <c r="Z284" i="4"/>
  <c r="Z290" i="4"/>
  <c r="DR290" i="4"/>
  <c r="DN292" i="4"/>
  <c r="DO300" i="4"/>
  <c r="DR281" i="4"/>
  <c r="X283" i="4"/>
  <c r="DX283" i="4"/>
  <c r="DY283" i="4" s="1"/>
  <c r="DO292" i="4"/>
  <c r="DF296" i="4"/>
  <c r="DQ300" i="4"/>
  <c r="DS281" i="4"/>
  <c r="DF288" i="4"/>
  <c r="DT290" i="4"/>
  <c r="DP292" i="4"/>
  <c r="DR300" i="4"/>
  <c r="DT281" i="4"/>
  <c r="Z283" i="4"/>
  <c r="DG288" i="4"/>
  <c r="DQ292" i="4"/>
  <c r="DS300" i="4"/>
  <c r="J306" i="4"/>
  <c r="D306" i="11" s="1"/>
  <c r="DH288" i="4"/>
  <c r="DR292" i="4"/>
  <c r="DU300" i="4"/>
  <c r="DH298" i="4"/>
  <c r="DJ307" i="4"/>
  <c r="DJ308" i="4"/>
  <c r="DF309" i="4"/>
  <c r="DQ314" i="4"/>
  <c r="DK297" i="4"/>
  <c r="DN298" i="4"/>
  <c r="DH305" i="4"/>
  <c r="DJ306" i="4"/>
  <c r="DR307" i="4"/>
  <c r="X308" i="4"/>
  <c r="DP308" i="4"/>
  <c r="X309" i="4"/>
  <c r="DM309" i="4"/>
  <c r="X321" i="4"/>
  <c r="DQ308" i="4"/>
  <c r="Z309" i="4"/>
  <c r="DN309" i="4"/>
  <c r="DM297" i="4"/>
  <c r="DP298" i="4"/>
  <c r="DL305" i="4"/>
  <c r="DM306" i="4"/>
  <c r="DU307" i="4"/>
  <c r="Z308" i="4"/>
  <c r="DS308" i="4"/>
  <c r="DO309" i="4"/>
  <c r="DJ312" i="4"/>
  <c r="DI312" i="4"/>
  <c r="DH312" i="4"/>
  <c r="DG312" i="4"/>
  <c r="DF312" i="4"/>
  <c r="DT312" i="4"/>
  <c r="DR312" i="4"/>
  <c r="DL312" i="4"/>
  <c r="DI318" i="4"/>
  <c r="DV318" i="4"/>
  <c r="DU318" i="4"/>
  <c r="DT318" i="4"/>
  <c r="DS318" i="4"/>
  <c r="DR318" i="4"/>
  <c r="DQ318" i="4"/>
  <c r="DP318" i="4"/>
  <c r="DG318" i="4"/>
  <c r="X318" i="4"/>
  <c r="DF318" i="4"/>
  <c r="DX318" i="4"/>
  <c r="DY318" i="4" s="1"/>
  <c r="DM318" i="4"/>
  <c r="DU308" i="4"/>
  <c r="DP309" i="4"/>
  <c r="J324" i="4"/>
  <c r="DX308" i="4"/>
  <c r="DY308" i="4" s="1"/>
  <c r="DR309" i="4"/>
  <c r="DV308" i="4"/>
  <c r="DT308" i="4"/>
  <c r="DR308" i="4"/>
  <c r="DH308" i="4"/>
  <c r="DX309" i="4"/>
  <c r="DY309" i="4" s="1"/>
  <c r="DW309" i="4"/>
  <c r="DV309" i="4"/>
  <c r="DU309" i="4"/>
  <c r="DK309" i="4"/>
  <c r="DT309" i="4"/>
  <c r="DL319" i="4"/>
  <c r="DI319" i="4"/>
  <c r="Z319" i="4"/>
  <c r="DH319" i="4"/>
  <c r="DG319" i="4"/>
  <c r="X319" i="4"/>
  <c r="DF319" i="4"/>
  <c r="DT319" i="4"/>
  <c r="DS319" i="4"/>
  <c r="DR319" i="4"/>
  <c r="DK319" i="4"/>
  <c r="DN319" i="4"/>
  <c r="J312" i="4"/>
  <c r="DO319" i="4"/>
  <c r="DQ319" i="4"/>
  <c r="DM305" i="4"/>
  <c r="DK305" i="4"/>
  <c r="DI305" i="4"/>
  <c r="DV305" i="4"/>
  <c r="DP314" i="4"/>
  <c r="DO314" i="4"/>
  <c r="DN314" i="4"/>
  <c r="DM314" i="4"/>
  <c r="DL314" i="4"/>
  <c r="DK314" i="4"/>
  <c r="DJ314" i="4"/>
  <c r="Z314" i="4"/>
  <c r="DX314" i="4"/>
  <c r="DY314" i="4" s="1"/>
  <c r="X314" i="4"/>
  <c r="DR314" i="4"/>
  <c r="DU319" i="4"/>
  <c r="DW297" i="4"/>
  <c r="Z298" i="4"/>
  <c r="DW305" i="4"/>
  <c r="DQ312" i="4"/>
  <c r="DX316" i="4"/>
  <c r="DY316" i="4" s="1"/>
  <c r="DW316" i="4"/>
  <c r="DV316" i="4"/>
  <c r="DU316" i="4"/>
  <c r="DM316" i="4"/>
  <c r="DL316" i="4"/>
  <c r="DK316" i="4"/>
  <c r="X316" i="4"/>
  <c r="DV319" i="4"/>
  <c r="X297" i="4"/>
  <c r="DX297" i="4"/>
  <c r="DY297" i="4" s="1"/>
  <c r="DX305" i="4"/>
  <c r="DY305" i="4" s="1"/>
  <c r="DS307" i="4"/>
  <c r="DQ307" i="4"/>
  <c r="DO307" i="4"/>
  <c r="DW319" i="4"/>
  <c r="DT321" i="4"/>
  <c r="DR321" i="4"/>
  <c r="DK321" i="4"/>
  <c r="DJ321" i="4"/>
  <c r="DI321" i="4"/>
  <c r="DH321" i="4"/>
  <c r="DG321" i="4"/>
  <c r="DF321" i="4"/>
  <c r="DW321" i="4"/>
  <c r="DV321" i="4"/>
  <c r="Z321" i="4"/>
  <c r="DU321" i="4"/>
  <c r="DM321" i="4"/>
  <c r="Z302" i="4"/>
  <c r="DX302" i="4"/>
  <c r="DY302" i="4" s="1"/>
  <c r="X302" i="4"/>
  <c r="DR302" i="4"/>
  <c r="DF307" i="4"/>
  <c r="DU312" i="4"/>
  <c r="DF314" i="4"/>
  <c r="DX319" i="4"/>
  <c r="DY319" i="4" s="1"/>
  <c r="J327" i="4"/>
  <c r="Z297" i="4"/>
  <c r="DP306" i="4"/>
  <c r="DN306" i="4"/>
  <c r="DL306" i="4"/>
  <c r="DG307" i="4"/>
  <c r="DF308" i="4"/>
  <c r="DG314" i="4"/>
  <c r="DH307" i="4"/>
  <c r="DG308" i="4"/>
  <c r="DW312" i="4"/>
  <c r="DH314" i="4"/>
  <c r="DU315" i="4"/>
  <c r="DM317" i="4"/>
  <c r="DK320" i="4"/>
  <c r="DV322" i="4"/>
  <c r="DL328" i="4"/>
  <c r="J340" i="4"/>
  <c r="D340" i="11" s="1"/>
  <c r="DT320" i="4"/>
  <c r="Z322" i="4"/>
  <c r="Z328" i="4"/>
  <c r="DU320" i="4"/>
  <c r="DU317" i="4"/>
  <c r="X320" i="4"/>
  <c r="DF330" i="4"/>
  <c r="DL326" i="4"/>
  <c r="DK326" i="4"/>
  <c r="DJ326" i="4"/>
  <c r="DI326" i="4"/>
  <c r="DG326" i="4"/>
  <c r="DV326" i="4"/>
  <c r="DN326" i="4"/>
  <c r="DM326" i="4"/>
  <c r="DH326" i="4"/>
  <c r="DX326" i="4"/>
  <c r="DY326" i="4" s="1"/>
  <c r="DW326" i="4"/>
  <c r="DP330" i="4"/>
  <c r="DW322" i="4"/>
  <c r="DU322" i="4"/>
  <c r="DH322" i="4"/>
  <c r="DF326" i="4"/>
  <c r="DQ330" i="4"/>
  <c r="DI322" i="4"/>
  <c r="DO326" i="4"/>
  <c r="DJ322" i="4"/>
  <c r="DP326" i="4"/>
  <c r="DO320" i="4"/>
  <c r="DR320" i="4"/>
  <c r="DP320" i="4"/>
  <c r="DK322" i="4"/>
  <c r="DQ326" i="4"/>
  <c r="Z331" i="4"/>
  <c r="DX331" i="4"/>
  <c r="DY331" i="4" s="1"/>
  <c r="X331" i="4"/>
  <c r="DW331" i="4"/>
  <c r="DV331" i="4"/>
  <c r="DO331" i="4"/>
  <c r="DN331" i="4"/>
  <c r="DM331" i="4"/>
  <c r="DL331" i="4"/>
  <c r="DK331" i="4"/>
  <c r="DQ331" i="4"/>
  <c r="DP331" i="4"/>
  <c r="DJ331" i="4"/>
  <c r="DI331" i="4"/>
  <c r="DH331" i="4"/>
  <c r="DG331" i="4"/>
  <c r="DF331" i="4"/>
  <c r="DS331" i="4"/>
  <c r="DX343" i="4"/>
  <c r="DY343" i="4" s="1"/>
  <c r="X343" i="4"/>
  <c r="DW343" i="4"/>
  <c r="DV343" i="4"/>
  <c r="DU343" i="4"/>
  <c r="DT343" i="4"/>
  <c r="DS343" i="4"/>
  <c r="DK343" i="4"/>
  <c r="DJ343" i="4"/>
  <c r="DI343" i="4"/>
  <c r="DH343" i="4"/>
  <c r="DG343" i="4"/>
  <c r="DF343" i="4"/>
  <c r="DR343" i="4"/>
  <c r="DQ343" i="4"/>
  <c r="DP343" i="4"/>
  <c r="DO343" i="4"/>
  <c r="DN343" i="4"/>
  <c r="DM343" i="4"/>
  <c r="DL343" i="4"/>
  <c r="Z343" i="4"/>
  <c r="DL322" i="4"/>
  <c r="DR326" i="4"/>
  <c r="DX330" i="4"/>
  <c r="DY330" i="4" s="1"/>
  <c r="X330" i="4"/>
  <c r="DW330" i="4"/>
  <c r="DV330" i="4"/>
  <c r="DU330" i="4"/>
  <c r="DT330" i="4"/>
  <c r="DS330" i="4"/>
  <c r="DL330" i="4"/>
  <c r="DK330" i="4"/>
  <c r="DJ330" i="4"/>
  <c r="DI330" i="4"/>
  <c r="DH330" i="4"/>
  <c r="Z330" i="4"/>
  <c r="DN330" i="4"/>
  <c r="DM330" i="4"/>
  <c r="DG330" i="4"/>
  <c r="DM322" i="4"/>
  <c r="DS326" i="4"/>
  <c r="DN322" i="4"/>
  <c r="DT326" i="4"/>
  <c r="DO315" i="4"/>
  <c r="Z317" i="4"/>
  <c r="DG317" i="4"/>
  <c r="J322" i="4"/>
  <c r="DO322" i="4"/>
  <c r="DU326" i="4"/>
  <c r="J335" i="4"/>
  <c r="DF320" i="4"/>
  <c r="DP322" i="4"/>
  <c r="DR328" i="4"/>
  <c r="DQ328" i="4"/>
  <c r="DP328" i="4"/>
  <c r="DO328" i="4"/>
  <c r="DN328" i="4"/>
  <c r="DM328" i="4"/>
  <c r="DF328" i="4"/>
  <c r="DX328" i="4"/>
  <c r="DY328" i="4" s="1"/>
  <c r="DW328" i="4"/>
  <c r="DI328" i="4"/>
  <c r="DH328" i="4"/>
  <c r="DG328" i="4"/>
  <c r="X328" i="4"/>
  <c r="DQ315" i="4"/>
  <c r="DI317" i="4"/>
  <c r="DG320" i="4"/>
  <c r="DQ322" i="4"/>
  <c r="DO327" i="4"/>
  <c r="DN327" i="4"/>
  <c r="DM327" i="4"/>
  <c r="DL327" i="4"/>
  <c r="DJ327" i="4"/>
  <c r="DI327" i="4"/>
  <c r="DH327" i="4"/>
  <c r="DG327" i="4"/>
  <c r="DF327" i="4"/>
  <c r="DW327" i="4"/>
  <c r="DV327" i="4"/>
  <c r="DP327" i="4"/>
  <c r="DR315" i="4"/>
  <c r="DJ317" i="4"/>
  <c r="DH320" i="4"/>
  <c r="DR322" i="4"/>
  <c r="DK317" i="4"/>
  <c r="DI320" i="4"/>
  <c r="DS322" i="4"/>
  <c r="DJ328" i="4"/>
  <c r="DX329" i="4"/>
  <c r="DY329" i="4" s="1"/>
  <c r="DX325" i="4"/>
  <c r="DY325" i="4" s="1"/>
  <c r="DT334" i="4"/>
  <c r="DR334" i="4"/>
  <c r="DX334" i="4"/>
  <c r="DY334" i="4" s="1"/>
  <c r="DW334" i="4"/>
  <c r="DV334" i="4"/>
  <c r="DM334" i="4"/>
  <c r="Z334" i="4"/>
  <c r="DL334" i="4"/>
  <c r="DK334" i="4"/>
  <c r="X334" i="4"/>
  <c r="DJ334" i="4"/>
  <c r="DI334" i="4"/>
  <c r="DS334" i="4"/>
  <c r="J330" i="4"/>
  <c r="D330" i="11" s="1"/>
  <c r="J345" i="4"/>
  <c r="D345" i="11" s="1"/>
  <c r="DU342" i="4"/>
  <c r="DT342" i="4"/>
  <c r="DR342" i="4"/>
  <c r="DQ342" i="4"/>
  <c r="DH342" i="4"/>
  <c r="DG342" i="4"/>
  <c r="DF342" i="4"/>
  <c r="DO342" i="4"/>
  <c r="DN342" i="4"/>
  <c r="Z342" i="4"/>
  <c r="DM342" i="4"/>
  <c r="DL342" i="4"/>
  <c r="X342" i="4"/>
  <c r="DK342" i="4"/>
  <c r="DJ342" i="4"/>
  <c r="DI342" i="4"/>
  <c r="DG352" i="4"/>
  <c r="DF352" i="4"/>
  <c r="Z352" i="4"/>
  <c r="DJ352" i="4"/>
  <c r="DI352" i="4"/>
  <c r="DH352" i="4"/>
  <c r="DX352" i="4"/>
  <c r="DY352" i="4" s="1"/>
  <c r="DW352" i="4"/>
  <c r="X352" i="4"/>
  <c r="DV352" i="4"/>
  <c r="DU352" i="4"/>
  <c r="DT352" i="4"/>
  <c r="DS352" i="4"/>
  <c r="DR352" i="4"/>
  <c r="DP352" i="4"/>
  <c r="DQ352" i="4"/>
  <c r="DO352" i="4"/>
  <c r="DJ329" i="4"/>
  <c r="DK329" i="4"/>
  <c r="DF336" i="4"/>
  <c r="DP342" i="4"/>
  <c r="Z323" i="4"/>
  <c r="DX323" i="4"/>
  <c r="DY323" i="4" s="1"/>
  <c r="X323" i="4"/>
  <c r="DR323" i="4"/>
  <c r="DK325" i="4"/>
  <c r="DS342" i="4"/>
  <c r="DU329" i="4"/>
  <c r="DT329" i="4"/>
  <c r="DS329" i="4"/>
  <c r="DR329" i="4"/>
  <c r="DQ329" i="4"/>
  <c r="DP329" i="4"/>
  <c r="DI329" i="4"/>
  <c r="DG329" i="4"/>
  <c r="DF329" i="4"/>
  <c r="DM329" i="4"/>
  <c r="DV342" i="4"/>
  <c r="DT323" i="4"/>
  <c r="DN329" i="4"/>
  <c r="DW342" i="4"/>
  <c r="DO329" i="4"/>
  <c r="DI338" i="4"/>
  <c r="DH338" i="4"/>
  <c r="DF338" i="4"/>
  <c r="DT338" i="4"/>
  <c r="DP338" i="4"/>
  <c r="DO338" i="4"/>
  <c r="DN338" i="4"/>
  <c r="DM338" i="4"/>
  <c r="DL338" i="4"/>
  <c r="DK338" i="4"/>
  <c r="DJ338" i="4"/>
  <c r="Z338" i="4"/>
  <c r="X338" i="4"/>
  <c r="DX342" i="4"/>
  <c r="DY342" i="4" s="1"/>
  <c r="DI325" i="4"/>
  <c r="DH325" i="4"/>
  <c r="DG325" i="4"/>
  <c r="DF325" i="4"/>
  <c r="DS325" i="4"/>
  <c r="DO325" i="4"/>
  <c r="DV329" i="4"/>
  <c r="DS340" i="4"/>
  <c r="DR350" i="4"/>
  <c r="DL339" i="4"/>
  <c r="DK339" i="4"/>
  <c r="DI339" i="4"/>
  <c r="DW339" i="4"/>
  <c r="DN339" i="4"/>
  <c r="Z344" i="4"/>
  <c r="DX344" i="4"/>
  <c r="DY344" i="4" s="1"/>
  <c r="X344" i="4"/>
  <c r="DW344" i="4"/>
  <c r="DV344" i="4"/>
  <c r="DN344" i="4"/>
  <c r="DM344" i="4"/>
  <c r="DL344" i="4"/>
  <c r="DK344" i="4"/>
  <c r="DI344" i="4"/>
  <c r="DS350" i="4"/>
  <c r="DO339" i="4"/>
  <c r="DU340" i="4"/>
  <c r="DT350" i="4"/>
  <c r="DP339" i="4"/>
  <c r="DV340" i="4"/>
  <c r="DF344" i="4"/>
  <c r="DL347" i="4"/>
  <c r="DK347" i="4"/>
  <c r="DJ347" i="4"/>
  <c r="DI347" i="4"/>
  <c r="DH347" i="4"/>
  <c r="DG347" i="4"/>
  <c r="DW347" i="4"/>
  <c r="DV347" i="4"/>
  <c r="DU347" i="4"/>
  <c r="DT347" i="4"/>
  <c r="DR347" i="4"/>
  <c r="DU350" i="4"/>
  <c r="DQ339" i="4"/>
  <c r="X340" i="4"/>
  <c r="DW340" i="4"/>
  <c r="J342" i="4"/>
  <c r="D342" i="11" s="1"/>
  <c r="DG344" i="4"/>
  <c r="J344" i="4"/>
  <c r="D344" i="11" s="1"/>
  <c r="DX350" i="4"/>
  <c r="DY350" i="4" s="1"/>
  <c r="X350" i="4"/>
  <c r="DV350" i="4"/>
  <c r="DQ350" i="4"/>
  <c r="DO350" i="4"/>
  <c r="DN350" i="4"/>
  <c r="DM350" i="4"/>
  <c r="Z350" i="4"/>
  <c r="DL350" i="4"/>
  <c r="DJ350" i="4"/>
  <c r="DV357" i="4"/>
  <c r="DU357" i="4"/>
  <c r="DT357" i="4"/>
  <c r="DS357" i="4"/>
  <c r="DR357" i="4"/>
  <c r="DQ357" i="4"/>
  <c r="DI357" i="4"/>
  <c r="DH357" i="4"/>
  <c r="DF357" i="4"/>
  <c r="Z357" i="4"/>
  <c r="X357" i="4"/>
  <c r="DX357" i="4"/>
  <c r="DY357" i="4" s="1"/>
  <c r="DW357" i="4"/>
  <c r="DP357" i="4"/>
  <c r="DO357" i="4"/>
  <c r="DN357" i="4"/>
  <c r="DM357" i="4"/>
  <c r="DL357" i="4"/>
  <c r="DK357" i="4"/>
  <c r="DJ357" i="4"/>
  <c r="DS344" i="4"/>
  <c r="DS347" i="4"/>
  <c r="DO340" i="4"/>
  <c r="DN340" i="4"/>
  <c r="DL340" i="4"/>
  <c r="Z340" i="4"/>
  <c r="DT344" i="4"/>
  <c r="DX347" i="4"/>
  <c r="DY347" i="4" s="1"/>
  <c r="DU344" i="4"/>
  <c r="DF340" i="4"/>
  <c r="DP348" i="4"/>
  <c r="DO348" i="4"/>
  <c r="DN348" i="4"/>
  <c r="DM348" i="4"/>
  <c r="DL348" i="4"/>
  <c r="DK348" i="4"/>
  <c r="DJ348" i="4"/>
  <c r="Z348" i="4"/>
  <c r="X348" i="4"/>
  <c r="DX348" i="4"/>
  <c r="DY348" i="4" s="1"/>
  <c r="DV348" i="4"/>
  <c r="DF348" i="4"/>
  <c r="DL332" i="4"/>
  <c r="DJ332" i="4"/>
  <c r="DW335" i="4"/>
  <c r="DU335" i="4"/>
  <c r="DV335" i="4"/>
  <c r="DG340" i="4"/>
  <c r="DG348" i="4"/>
  <c r="DH340" i="4"/>
  <c r="DH348" i="4"/>
  <c r="DQ349" i="4"/>
  <c r="DN358" i="4"/>
  <c r="Z372" i="4"/>
  <c r="DX372" i="4"/>
  <c r="DY372" i="4" s="1"/>
  <c r="X372" i="4"/>
  <c r="DW372" i="4"/>
  <c r="DO372" i="4"/>
  <c r="DN372" i="4"/>
  <c r="DM372" i="4"/>
  <c r="DL372" i="4"/>
  <c r="DJ372" i="4"/>
  <c r="DV372" i="4"/>
  <c r="DU372" i="4"/>
  <c r="DT372" i="4"/>
  <c r="DS372" i="4"/>
  <c r="DR372" i="4"/>
  <c r="DQ372" i="4"/>
  <c r="DP372" i="4"/>
  <c r="DK372" i="4"/>
  <c r="DI372" i="4"/>
  <c r="DG372" i="4"/>
  <c r="DP358" i="4"/>
  <c r="DR346" i="4"/>
  <c r="DP351" i="4"/>
  <c r="DQ358" i="4"/>
  <c r="J361" i="4"/>
  <c r="D361" i="11" s="1"/>
  <c r="DS346" i="4"/>
  <c r="DU349" i="4"/>
  <c r="DS349" i="4"/>
  <c r="DW349" i="4"/>
  <c r="DQ351" i="4"/>
  <c r="Z358" i="4"/>
  <c r="DR358" i="4"/>
  <c r="DT346" i="4"/>
  <c r="DX349" i="4"/>
  <c r="DY349" i="4" s="1"/>
  <c r="DS358" i="4"/>
  <c r="Z359" i="4"/>
  <c r="DX359" i="4"/>
  <c r="DY359" i="4" s="1"/>
  <c r="X359" i="4"/>
  <c r="DW359" i="4"/>
  <c r="DO359" i="4"/>
  <c r="DN359" i="4"/>
  <c r="DM359" i="4"/>
  <c r="DL359" i="4"/>
  <c r="DJ359" i="4"/>
  <c r="DI363" i="4"/>
  <c r="J365" i="4"/>
  <c r="D365" i="11" s="1"/>
  <c r="DM367" i="4"/>
  <c r="DL367" i="4"/>
  <c r="DK367" i="4"/>
  <c r="DJ367" i="4"/>
  <c r="DI367" i="4"/>
  <c r="DH367" i="4"/>
  <c r="DX367" i="4"/>
  <c r="DY367" i="4" s="1"/>
  <c r="X367" i="4"/>
  <c r="Z367" i="4"/>
  <c r="DW367" i="4"/>
  <c r="DV367" i="4"/>
  <c r="DS367" i="4"/>
  <c r="DR367" i="4"/>
  <c r="DQ367" i="4"/>
  <c r="DO367" i="4"/>
  <c r="DN367" i="4"/>
  <c r="DG367" i="4"/>
  <c r="DF367" i="4"/>
  <c r="DF355" i="4"/>
  <c r="DH359" i="4"/>
  <c r="DX363" i="4"/>
  <c r="DY363" i="4" s="1"/>
  <c r="X363" i="4"/>
  <c r="DW363" i="4"/>
  <c r="DV363" i="4"/>
  <c r="DH363" i="4"/>
  <c r="DG363" i="4"/>
  <c r="DF363" i="4"/>
  <c r="DU363" i="4"/>
  <c r="DS363" i="4"/>
  <c r="Z363" i="4"/>
  <c r="DR363" i="4"/>
  <c r="DQ363" i="4"/>
  <c r="DP363" i="4"/>
  <c r="DN363" i="4"/>
  <c r="DK363" i="4"/>
  <c r="DX358" i="4"/>
  <c r="DY358" i="4" s="1"/>
  <c r="X358" i="4"/>
  <c r="DW358" i="4"/>
  <c r="DV358" i="4"/>
  <c r="DU358" i="4"/>
  <c r="DT358" i="4"/>
  <c r="DL358" i="4"/>
  <c r="DK358" i="4"/>
  <c r="DI358" i="4"/>
  <c r="DG358" i="4"/>
  <c r="DF349" i="4"/>
  <c r="DK359" i="4"/>
  <c r="DM363" i="4"/>
  <c r="DG349" i="4"/>
  <c r="DW351" i="4"/>
  <c r="DP359" i="4"/>
  <c r="DO363" i="4"/>
  <c r="DO341" i="4"/>
  <c r="DF346" i="4"/>
  <c r="DH349" i="4"/>
  <c r="DM354" i="4"/>
  <c r="DL354" i="4"/>
  <c r="DK354" i="4"/>
  <c r="DJ354" i="4"/>
  <c r="DI354" i="4"/>
  <c r="DH354" i="4"/>
  <c r="DW354" i="4"/>
  <c r="DQ359" i="4"/>
  <c r="DT363" i="4"/>
  <c r="DG346" i="4"/>
  <c r="DI349" i="4"/>
  <c r="DR359" i="4"/>
  <c r="DQ341" i="4"/>
  <c r="DH346" i="4"/>
  <c r="DJ349" i="4"/>
  <c r="DF351" i="4"/>
  <c r="DS359" i="4"/>
  <c r="Z364" i="4"/>
  <c r="DX364" i="4"/>
  <c r="DY364" i="4" s="1"/>
  <c r="DW364" i="4"/>
  <c r="DV364" i="4"/>
  <c r="DU364" i="4"/>
  <c r="DT364" i="4"/>
  <c r="DO364" i="4"/>
  <c r="DN364" i="4"/>
  <c r="DL364" i="4"/>
  <c r="DK364" i="4"/>
  <c r="X364" i="4"/>
  <c r="DJ364" i="4"/>
  <c r="DI364" i="4"/>
  <c r="DG364" i="4"/>
  <c r="DK349" i="4"/>
  <c r="DG351" i="4"/>
  <c r="DT359" i="4"/>
  <c r="DX386" i="4"/>
  <c r="DY386" i="4" s="1"/>
  <c r="X386" i="4"/>
  <c r="DW386" i="4"/>
  <c r="DV386" i="4"/>
  <c r="DU386" i="4"/>
  <c r="DT386" i="4"/>
  <c r="DL386" i="4"/>
  <c r="DK386" i="4"/>
  <c r="DJ386" i="4"/>
  <c r="DI386" i="4"/>
  <c r="Z386" i="4"/>
  <c r="DS386" i="4"/>
  <c r="DR386" i="4"/>
  <c r="DQ386" i="4"/>
  <c r="DP386" i="4"/>
  <c r="DO386" i="4"/>
  <c r="DN386" i="4"/>
  <c r="DM386" i="4"/>
  <c r="DH386" i="4"/>
  <c r="DQ360" i="4"/>
  <c r="DQ362" i="4"/>
  <c r="DJ370" i="4"/>
  <c r="Z371" i="4"/>
  <c r="J384" i="4"/>
  <c r="D384" i="11" s="1"/>
  <c r="DV370" i="4"/>
  <c r="DU370" i="4"/>
  <c r="DT370" i="4"/>
  <c r="DS370" i="4"/>
  <c r="DR370" i="4"/>
  <c r="DQ370" i="4"/>
  <c r="DI370" i="4"/>
  <c r="DH370" i="4"/>
  <c r="DG370" i="4"/>
  <c r="DF370" i="4"/>
  <c r="DL370" i="4"/>
  <c r="DM370" i="4"/>
  <c r="DN370" i="4"/>
  <c r="DO370" i="4"/>
  <c r="DP370" i="4"/>
  <c r="J392" i="4"/>
  <c r="DX370" i="4"/>
  <c r="DY370" i="4" s="1"/>
  <c r="DN356" i="4"/>
  <c r="Z360" i="4"/>
  <c r="DR361" i="4"/>
  <c r="DQ361" i="4"/>
  <c r="DP361" i="4"/>
  <c r="DW361" i="4"/>
  <c r="J374" i="4"/>
  <c r="DO356" i="4"/>
  <c r="DX371" i="4"/>
  <c r="DY371" i="4" s="1"/>
  <c r="X371" i="4"/>
  <c r="DW371" i="4"/>
  <c r="DV371" i="4"/>
  <c r="DU371" i="4"/>
  <c r="DT371" i="4"/>
  <c r="DL371" i="4"/>
  <c r="DK371" i="4"/>
  <c r="DJ371" i="4"/>
  <c r="DI371" i="4"/>
  <c r="DG371" i="4"/>
  <c r="DG353" i="4"/>
  <c r="DP356" i="4"/>
  <c r="DP368" i="4"/>
  <c r="DO368" i="4"/>
  <c r="DN368" i="4"/>
  <c r="DM368" i="4"/>
  <c r="DL368" i="4"/>
  <c r="DK368" i="4"/>
  <c r="DV368" i="4"/>
  <c r="DF371" i="4"/>
  <c r="DF386" i="4"/>
  <c r="DQ356" i="4"/>
  <c r="DU362" i="4"/>
  <c r="DT362" i="4"/>
  <c r="DS362" i="4"/>
  <c r="DH371" i="4"/>
  <c r="DI353" i="4"/>
  <c r="DR356" i="4"/>
  <c r="DF360" i="4"/>
  <c r="DF362" i="4"/>
  <c r="DM371" i="4"/>
  <c r="J385" i="4"/>
  <c r="DG362" i="4"/>
  <c r="DN371" i="4"/>
  <c r="DO375" i="4"/>
  <c r="DM375" i="4"/>
  <c r="DT375" i="4"/>
  <c r="DS375" i="4"/>
  <c r="DR375" i="4"/>
  <c r="DQ375" i="4"/>
  <c r="DP375" i="4"/>
  <c r="DN375" i="4"/>
  <c r="X375" i="4"/>
  <c r="DH375" i="4"/>
  <c r="Z391" i="4"/>
  <c r="DX391" i="4"/>
  <c r="DY391" i="4" s="1"/>
  <c r="X391" i="4"/>
  <c r="DW391" i="4"/>
  <c r="DV391" i="4"/>
  <c r="DU391" i="4"/>
  <c r="DT391" i="4"/>
  <c r="DS391" i="4"/>
  <c r="DR391" i="4"/>
  <c r="DQ391" i="4"/>
  <c r="DP391" i="4"/>
  <c r="DO391" i="4"/>
  <c r="DN391" i="4"/>
  <c r="DM391" i="4"/>
  <c r="DL391" i="4"/>
  <c r="DF391" i="4"/>
  <c r="DK391" i="4"/>
  <c r="DJ391" i="4"/>
  <c r="DI391" i="4"/>
  <c r="DH391" i="4"/>
  <c r="DG391" i="4"/>
  <c r="DP374" i="4"/>
  <c r="DR376" i="4"/>
  <c r="DP376" i="4"/>
  <c r="DS376" i="4"/>
  <c r="X377" i="4"/>
  <c r="DR377" i="4"/>
  <c r="DV379" i="4"/>
  <c r="DK382" i="4"/>
  <c r="DU376" i="4"/>
  <c r="Z377" i="4"/>
  <c r="DW377" i="4"/>
  <c r="X379" i="4"/>
  <c r="DX379" i="4"/>
  <c r="DY379" i="4" s="1"/>
  <c r="DS374" i="4"/>
  <c r="DV376" i="4"/>
  <c r="DX377" i="4"/>
  <c r="DY377" i="4" s="1"/>
  <c r="Z379" i="4"/>
  <c r="J381" i="4"/>
  <c r="DO395" i="4"/>
  <c r="DN395" i="4"/>
  <c r="DM395" i="4"/>
  <c r="DL395" i="4"/>
  <c r="DK395" i="4"/>
  <c r="DJ395" i="4"/>
  <c r="DX395" i="4"/>
  <c r="DY395" i="4" s="1"/>
  <c r="X395" i="4"/>
  <c r="DW395" i="4"/>
  <c r="DQ395" i="4"/>
  <c r="DV395" i="4"/>
  <c r="Z395" i="4"/>
  <c r="DU395" i="4"/>
  <c r="DT395" i="4"/>
  <c r="DS395" i="4"/>
  <c r="DR395" i="4"/>
  <c r="DP395" i="4"/>
  <c r="DI395" i="4"/>
  <c r="DH395" i="4"/>
  <c r="DG395" i="4"/>
  <c r="DF395" i="4"/>
  <c r="DT374" i="4"/>
  <c r="DW376" i="4"/>
  <c r="DG380" i="4"/>
  <c r="DF380" i="4"/>
  <c r="DR380" i="4"/>
  <c r="DH380" i="4"/>
  <c r="DM382" i="4"/>
  <c r="DL382" i="4"/>
  <c r="DJ382" i="4"/>
  <c r="DH382" i="4"/>
  <c r="DX382" i="4"/>
  <c r="DY382" i="4" s="1"/>
  <c r="X382" i="4"/>
  <c r="DQ382" i="4"/>
  <c r="DG387" i="4"/>
  <c r="DU366" i="4"/>
  <c r="DF369" i="4"/>
  <c r="DU374" i="4"/>
  <c r="DX376" i="4"/>
  <c r="DY376" i="4" s="1"/>
  <c r="DX378" i="4"/>
  <c r="DY378" i="4" s="1"/>
  <c r="X378" i="4"/>
  <c r="DV378" i="4"/>
  <c r="DW378" i="4"/>
  <c r="DI380" i="4"/>
  <c r="DR382" i="4"/>
  <c r="X383" i="4"/>
  <c r="DF383" i="4"/>
  <c r="DV377" i="4"/>
  <c r="DU377" i="4"/>
  <c r="DS377" i="4"/>
  <c r="DF379" i="4"/>
  <c r="DI383" i="4"/>
  <c r="DG379" i="4"/>
  <c r="DJ383" i="4"/>
  <c r="DN387" i="4"/>
  <c r="DL387" i="4"/>
  <c r="Z387" i="4"/>
  <c r="X387" i="4"/>
  <c r="DQ387" i="4"/>
  <c r="DP387" i="4"/>
  <c r="DO387" i="4"/>
  <c r="DM387" i="4"/>
  <c r="DF387" i="4"/>
  <c r="DR387" i="4"/>
  <c r="DH379" i="4"/>
  <c r="DQ383" i="4"/>
  <c r="DS387" i="4"/>
  <c r="J411" i="4"/>
  <c r="DI379" i="4"/>
  <c r="DT387" i="4"/>
  <c r="DF377" i="4"/>
  <c r="DJ379" i="4"/>
  <c r="DP383" i="4"/>
  <c r="DO383" i="4"/>
  <c r="DN383" i="4"/>
  <c r="DM383" i="4"/>
  <c r="DL383" i="4"/>
  <c r="DK383" i="4"/>
  <c r="DX383" i="4"/>
  <c r="DY383" i="4" s="1"/>
  <c r="DR383" i="4"/>
  <c r="DT383" i="4"/>
  <c r="DU387" i="4"/>
  <c r="DN369" i="4"/>
  <c r="DF376" i="4"/>
  <c r="DG377" i="4"/>
  <c r="DK379" i="4"/>
  <c r="DQ380" i="4"/>
  <c r="DU383" i="4"/>
  <c r="DV387" i="4"/>
  <c r="DF366" i="4"/>
  <c r="DO369" i="4"/>
  <c r="DF374" i="4"/>
  <c r="DG376" i="4"/>
  <c r="DH377" i="4"/>
  <c r="DG378" i="4"/>
  <c r="DL379" i="4"/>
  <c r="DS380" i="4"/>
  <c r="DV383" i="4"/>
  <c r="DV385" i="4"/>
  <c r="DU385" i="4"/>
  <c r="DT385" i="4"/>
  <c r="DS385" i="4"/>
  <c r="DR385" i="4"/>
  <c r="DQ385" i="4"/>
  <c r="DI385" i="4"/>
  <c r="DH385" i="4"/>
  <c r="DG385" i="4"/>
  <c r="DF385" i="4"/>
  <c r="DX385" i="4"/>
  <c r="DY385" i="4" s="1"/>
  <c r="X385" i="4"/>
  <c r="DL385" i="4"/>
  <c r="DW387" i="4"/>
  <c r="DG366" i="4"/>
  <c r="DP369" i="4"/>
  <c r="DG374" i="4"/>
  <c r="DH376" i="4"/>
  <c r="DI377" i="4"/>
  <c r="DH378" i="4"/>
  <c r="DM379" i="4"/>
  <c r="DT380" i="4"/>
  <c r="DW383" i="4"/>
  <c r="DM385" i="4"/>
  <c r="DX387" i="4"/>
  <c r="DY387" i="4" s="1"/>
  <c r="DH366" i="4"/>
  <c r="DQ369" i="4"/>
  <c r="DH374" i="4"/>
  <c r="DI376" i="4"/>
  <c r="DJ377" i="4"/>
  <c r="DI378" i="4"/>
  <c r="DN379" i="4"/>
  <c r="DU380" i="4"/>
  <c r="DN385" i="4"/>
  <c r="DI366" i="4"/>
  <c r="DR369" i="4"/>
  <c r="DF373" i="4"/>
  <c r="DI374" i="4"/>
  <c r="DJ376" i="4"/>
  <c r="DK377" i="4"/>
  <c r="DJ378" i="4"/>
  <c r="DO379" i="4"/>
  <c r="DV380" i="4"/>
  <c r="DO385" i="4"/>
  <c r="X376" i="4"/>
  <c r="DK376" i="4"/>
  <c r="DL377" i="4"/>
  <c r="DK378" i="4"/>
  <c r="DP379" i="4"/>
  <c r="DW380" i="4"/>
  <c r="DP385" i="4"/>
  <c r="DU384" i="4"/>
  <c r="DJ389" i="4"/>
  <c r="DR393" i="4"/>
  <c r="DM388" i="4"/>
  <c r="DP389" i="4"/>
  <c r="Z390" i="4"/>
  <c r="DN388" i="4"/>
  <c r="DQ389" i="4"/>
  <c r="DL394" i="4"/>
  <c r="DK394" i="4"/>
  <c r="DJ394" i="4"/>
  <c r="DI394" i="4"/>
  <c r="DH394" i="4"/>
  <c r="DG394" i="4"/>
  <c r="DV394" i="4"/>
  <c r="DU394" i="4"/>
  <c r="DT394" i="4"/>
  <c r="DR388" i="4"/>
  <c r="X389" i="4"/>
  <c r="DV389" i="4"/>
  <c r="X393" i="4"/>
  <c r="DU381" i="4"/>
  <c r="DF384" i="4"/>
  <c r="DS388" i="4"/>
  <c r="DW389" i="4"/>
  <c r="DF390" i="4"/>
  <c r="J416" i="4"/>
  <c r="D416" i="11" s="1"/>
  <c r="DX389" i="4"/>
  <c r="DY389" i="4" s="1"/>
  <c r="DG390" i="4"/>
  <c r="Z393" i="4"/>
  <c r="DX390" i="4"/>
  <c r="DY390" i="4" s="1"/>
  <c r="X390" i="4"/>
  <c r="DW390" i="4"/>
  <c r="DV390" i="4"/>
  <c r="DU390" i="4"/>
  <c r="DI390" i="4"/>
  <c r="DI393" i="4"/>
  <c r="DH393" i="4"/>
  <c r="DG393" i="4"/>
  <c r="DF393" i="4"/>
  <c r="DS393" i="4"/>
  <c r="DQ393" i="4"/>
  <c r="DL390" i="4"/>
  <c r="DU389" i="4"/>
  <c r="DT389" i="4"/>
  <c r="DS389" i="4"/>
  <c r="DR389" i="4"/>
  <c r="DM390" i="4"/>
  <c r="J399" i="4"/>
  <c r="DN384" i="4"/>
  <c r="DN390" i="4"/>
  <c r="DJ393" i="4"/>
  <c r="DM394" i="4"/>
  <c r="J415" i="4"/>
  <c r="D415" i="11" s="1"/>
  <c r="DO384" i="4"/>
  <c r="DQ388" i="4"/>
  <c r="DP388" i="4"/>
  <c r="DO388" i="4"/>
  <c r="DO390" i="4"/>
  <c r="DK393" i="4"/>
  <c r="DN394" i="4"/>
  <c r="J409" i="4"/>
  <c r="D409" i="11" s="1"/>
  <c r="DG381" i="4"/>
  <c r="DP384" i="4"/>
  <c r="DP390" i="4"/>
  <c r="DL393" i="4"/>
  <c r="DO394" i="4"/>
  <c r="DQ384" i="4"/>
  <c r="DF389" i="4"/>
  <c r="DQ390" i="4"/>
  <c r="DM393" i="4"/>
  <c r="DP394" i="4"/>
  <c r="DI381" i="4"/>
  <c r="DR384" i="4"/>
  <c r="DG389" i="4"/>
  <c r="DR390" i="4"/>
  <c r="DN393" i="4"/>
  <c r="DQ394" i="4"/>
  <c r="DH389" i="4"/>
  <c r="DS390" i="4"/>
  <c r="DO393" i="4"/>
  <c r="DR394" i="4"/>
  <c r="DG398" i="4"/>
  <c r="X398" i="4"/>
  <c r="DX398" i="4"/>
  <c r="DY398" i="4" s="1"/>
  <c r="DW398" i="4"/>
  <c r="DO398" i="4"/>
  <c r="DN398" i="4"/>
  <c r="DM398" i="4"/>
  <c r="DL398" i="4"/>
  <c r="Z398" i="4"/>
  <c r="DH398" i="4"/>
  <c r="DT396" i="4"/>
  <c r="DW397" i="4"/>
  <c r="DI400" i="4"/>
  <c r="DQ402" i="4"/>
  <c r="DX403" i="4"/>
  <c r="DY403" i="4" s="1"/>
  <c r="X403" i="4"/>
  <c r="DW403" i="4"/>
  <c r="DV403" i="4"/>
  <c r="DL403" i="4"/>
  <c r="DG403" i="4"/>
  <c r="DU403" i="4"/>
  <c r="DI407" i="4"/>
  <c r="DG407" i="4"/>
  <c r="DF407" i="4"/>
  <c r="DS407" i="4"/>
  <c r="DR407" i="4"/>
  <c r="DQ407" i="4"/>
  <c r="DP407" i="4"/>
  <c r="Z407" i="4"/>
  <c r="DN407" i="4"/>
  <c r="X407" i="4"/>
  <c r="DV407" i="4"/>
  <c r="Z396" i="4"/>
  <c r="DQ400" i="4"/>
  <c r="DK401" i="4"/>
  <c r="DW407" i="4"/>
  <c r="DF397" i="4"/>
  <c r="DR400" i="4"/>
  <c r="DL401" i="4"/>
  <c r="Z404" i="4"/>
  <c r="DX404" i="4"/>
  <c r="DY404" i="4" s="1"/>
  <c r="DW404" i="4"/>
  <c r="DO404" i="4"/>
  <c r="DJ404" i="4"/>
  <c r="DF404" i="4"/>
  <c r="DX407" i="4"/>
  <c r="DY407" i="4" s="1"/>
  <c r="DG397" i="4"/>
  <c r="DM401" i="4"/>
  <c r="DG404" i="4"/>
  <c r="DN400" i="4"/>
  <c r="DM400" i="4"/>
  <c r="DT400" i="4"/>
  <c r="X401" i="4"/>
  <c r="DN401" i="4"/>
  <c r="J403" i="4"/>
  <c r="DL408" i="4"/>
  <c r="DJ408" i="4"/>
  <c r="DX408" i="4"/>
  <c r="DY408" i="4" s="1"/>
  <c r="DW408" i="4"/>
  <c r="DV408" i="4"/>
  <c r="DU408" i="4"/>
  <c r="DT408" i="4"/>
  <c r="DK408" i="4"/>
  <c r="DI408" i="4"/>
  <c r="DH408" i="4"/>
  <c r="DG408" i="4"/>
  <c r="DO401" i="4"/>
  <c r="Z401" i="4"/>
  <c r="DS401" i="4"/>
  <c r="J407" i="4"/>
  <c r="D407" i="11" s="1"/>
  <c r="DS410" i="4"/>
  <c r="DR410" i="4"/>
  <c r="DP410" i="4"/>
  <c r="DT410" i="4"/>
  <c r="Z410" i="4"/>
  <c r="DQ410" i="4"/>
  <c r="DO410" i="4"/>
  <c r="X410" i="4"/>
  <c r="DN410" i="4"/>
  <c r="DM410" i="4"/>
  <c r="DL410" i="4"/>
  <c r="DK410" i="4"/>
  <c r="DI410" i="4"/>
  <c r="DH410" i="4"/>
  <c r="DG410" i="4"/>
  <c r="DF410" i="4"/>
  <c r="DJ410" i="4"/>
  <c r="DU410" i="4"/>
  <c r="DV410" i="4"/>
  <c r="DR401" i="4"/>
  <c r="DQ401" i="4"/>
  <c r="DP401" i="4"/>
  <c r="DW401" i="4"/>
  <c r="DW410" i="4"/>
  <c r="DX401" i="4"/>
  <c r="DY401" i="4" s="1"/>
  <c r="DF403" i="4"/>
  <c r="DX410" i="4"/>
  <c r="DY410" i="4" s="1"/>
  <c r="DM396" i="4"/>
  <c r="DP397" i="4"/>
  <c r="DH403" i="4"/>
  <c r="DR404" i="4"/>
  <c r="DQ408" i="4"/>
  <c r="DN396" i="4"/>
  <c r="DQ397" i="4"/>
  <c r="DV402" i="4"/>
  <c r="DU402" i="4"/>
  <c r="DT402" i="4"/>
  <c r="DS402" i="4"/>
  <c r="DK402" i="4"/>
  <c r="DI403" i="4"/>
  <c r="DS404" i="4"/>
  <c r="DR408" i="4"/>
  <c r="DO396" i="4"/>
  <c r="DR397" i="4"/>
  <c r="DL402" i="4"/>
  <c r="DJ403" i="4"/>
  <c r="DT404" i="4"/>
  <c r="DS408" i="4"/>
  <c r="DL413" i="4"/>
  <c r="DK413" i="4"/>
  <c r="DM413" i="4"/>
  <c r="DJ413" i="4"/>
  <c r="DI413" i="4"/>
  <c r="DH413" i="4"/>
  <c r="DG413" i="4"/>
  <c r="DF413" i="4"/>
  <c r="DX413" i="4"/>
  <c r="DY413" i="4" s="1"/>
  <c r="DW413" i="4"/>
  <c r="DV413" i="4"/>
  <c r="DU413" i="4"/>
  <c r="DS413" i="4"/>
  <c r="Z413" i="4"/>
  <c r="X413" i="4"/>
  <c r="DT413" i="4"/>
  <c r="DR413" i="4"/>
  <c r="DQ413" i="4"/>
  <c r="DP413" i="4"/>
  <c r="DN413" i="4"/>
  <c r="DP396" i="4"/>
  <c r="DS397" i="4"/>
  <c r="DK399" i="4"/>
  <c r="DJ399" i="4"/>
  <c r="DM399" i="4"/>
  <c r="DM402" i="4"/>
  <c r="DK403" i="4"/>
  <c r="DU404" i="4"/>
  <c r="DQ396" i="4"/>
  <c r="DT397" i="4"/>
  <c r="DN399" i="4"/>
  <c r="DF400" i="4"/>
  <c r="DN402" i="4"/>
  <c r="Z403" i="4"/>
  <c r="DM403" i="4"/>
  <c r="DV404" i="4"/>
  <c r="DH407" i="4"/>
  <c r="DO409" i="4"/>
  <c r="DM409" i="4"/>
  <c r="DV409" i="4"/>
  <c r="DU409" i="4"/>
  <c r="DT409" i="4"/>
  <c r="DS409" i="4"/>
  <c r="DR409" i="4"/>
  <c r="Z409" i="4"/>
  <c r="DQ409" i="4"/>
  <c r="DL409" i="4"/>
  <c r="DK409" i="4"/>
  <c r="DI409" i="4"/>
  <c r="DG409" i="4"/>
  <c r="DF409" i="4"/>
  <c r="DO399" i="4"/>
  <c r="DG400" i="4"/>
  <c r="DO402" i="4"/>
  <c r="DN403" i="4"/>
  <c r="DJ407" i="4"/>
  <c r="DT406" i="4"/>
  <c r="DV411" i="4"/>
  <c r="DU411" i="4"/>
  <c r="DT411" i="4"/>
  <c r="DS411" i="4"/>
  <c r="DQ411" i="4"/>
  <c r="DH411" i="4"/>
  <c r="DG411" i="4"/>
  <c r="DV406" i="4"/>
  <c r="DF414" i="4"/>
  <c r="DG414" i="4"/>
  <c r="DM411" i="4"/>
  <c r="Z412" i="4"/>
  <c r="DX417" i="4"/>
  <c r="DY417" i="4" s="1"/>
  <c r="X417" i="4"/>
  <c r="DW417" i="4"/>
  <c r="DV417" i="4"/>
  <c r="DU417" i="4"/>
  <c r="DJ417" i="4"/>
  <c r="DH417" i="4"/>
  <c r="DG417" i="4"/>
  <c r="DF417" i="4"/>
  <c r="DT417" i="4"/>
  <c r="DS417" i="4"/>
  <c r="DR417" i="4"/>
  <c r="DQ417" i="4"/>
  <c r="DO417" i="4"/>
  <c r="Z417" i="4"/>
  <c r="DO414" i="4"/>
  <c r="DN414" i="4"/>
  <c r="DR414" i="4"/>
  <c r="DQ414" i="4"/>
  <c r="DP414" i="4"/>
  <c r="DM414" i="4"/>
  <c r="Z414" i="4"/>
  <c r="DK414" i="4"/>
  <c r="X414" i="4"/>
  <c r="DJ414" i="4"/>
  <c r="DS414" i="4"/>
  <c r="DT414" i="4"/>
  <c r="DV414" i="4"/>
  <c r="DI406" i="4"/>
  <c r="DI412" i="4"/>
  <c r="DH412" i="4"/>
  <c r="DQ412" i="4"/>
  <c r="DP412" i="4"/>
  <c r="X412" i="4"/>
  <c r="DO412" i="4"/>
  <c r="DN412" i="4"/>
  <c r="DM412" i="4"/>
  <c r="DL412" i="4"/>
  <c r="DW412" i="4"/>
  <c r="DW414" i="4"/>
  <c r="J420" i="4"/>
  <c r="D420" i="11" s="1"/>
  <c r="DJ406" i="4"/>
  <c r="DF412" i="4"/>
  <c r="DX414" i="4"/>
  <c r="DY414" i="4" s="1"/>
  <c r="DK406" i="4"/>
  <c r="DG412" i="4"/>
  <c r="DL406" i="4"/>
  <c r="DJ412" i="4"/>
  <c r="DM406" i="4"/>
  <c r="X411" i="4"/>
  <c r="DK412" i="4"/>
  <c r="DI417" i="4"/>
  <c r="DN406" i="4"/>
  <c r="DR412" i="4"/>
  <c r="DK417" i="4"/>
  <c r="DU415" i="4"/>
  <c r="DN416" i="4"/>
  <c r="DW418" i="4"/>
  <c r="DG421" i="4"/>
  <c r="DV422" i="4"/>
  <c r="DQ428" i="4"/>
  <c r="DW415" i="4"/>
  <c r="DP416" i="4"/>
  <c r="DN421" i="4"/>
  <c r="DT428" i="4"/>
  <c r="DX415" i="4"/>
  <c r="DY415" i="4" s="1"/>
  <c r="DQ416" i="4"/>
  <c r="DO421" i="4"/>
  <c r="DK420" i="4"/>
  <c r="DP421" i="4"/>
  <c r="DV416" i="4"/>
  <c r="DU416" i="4"/>
  <c r="DT416" i="4"/>
  <c r="DS416" i="4"/>
  <c r="DR416" i="4"/>
  <c r="DG416" i="4"/>
  <c r="DX416" i="4"/>
  <c r="DY416" i="4" s="1"/>
  <c r="DL420" i="4"/>
  <c r="Z421" i="4"/>
  <c r="DQ421" i="4"/>
  <c r="Z429" i="4"/>
  <c r="DX429" i="4"/>
  <c r="DY429" i="4" s="1"/>
  <c r="X429" i="4"/>
  <c r="DG429" i="4"/>
  <c r="DF429" i="4"/>
  <c r="DM429" i="4"/>
  <c r="DS429" i="4"/>
  <c r="DR429" i="4"/>
  <c r="DQ429" i="4"/>
  <c r="DP429" i="4"/>
  <c r="DO429" i="4"/>
  <c r="DN429" i="4"/>
  <c r="DL429" i="4"/>
  <c r="DK429" i="4"/>
  <c r="DJ429" i="4"/>
  <c r="DI429" i="4"/>
  <c r="DH429" i="4"/>
  <c r="DN433" i="4"/>
  <c r="DM433" i="4"/>
  <c r="DL433" i="4"/>
  <c r="DK433" i="4"/>
  <c r="DF433" i="4"/>
  <c r="Z433" i="4"/>
  <c r="DV433" i="4"/>
  <c r="DU433" i="4"/>
  <c r="DT433" i="4"/>
  <c r="DS433" i="4"/>
  <c r="DP433" i="4"/>
  <c r="DJ433" i="4"/>
  <c r="DI433" i="4"/>
  <c r="DH433" i="4"/>
  <c r="DG433" i="4"/>
  <c r="X433" i="4"/>
  <c r="DX433" i="4"/>
  <c r="DY433" i="4" s="1"/>
  <c r="Z418" i="4"/>
  <c r="DX418" i="4"/>
  <c r="DY418" i="4" s="1"/>
  <c r="X418" i="4"/>
  <c r="DO418" i="4"/>
  <c r="DM418" i="4"/>
  <c r="DG418" i="4"/>
  <c r="DN422" i="4"/>
  <c r="DQ422" i="4"/>
  <c r="DP422" i="4"/>
  <c r="DO422" i="4"/>
  <c r="DM422" i="4"/>
  <c r="DL422" i="4"/>
  <c r="Z422" i="4"/>
  <c r="DW422" i="4"/>
  <c r="DH418" i="4"/>
  <c r="DI418" i="4"/>
  <c r="DW428" i="4"/>
  <c r="DU428" i="4"/>
  <c r="DM428" i="4"/>
  <c r="DL428" i="4"/>
  <c r="DK428" i="4"/>
  <c r="DJ428" i="4"/>
  <c r="DS428" i="4"/>
  <c r="DO428" i="4"/>
  <c r="X428" i="4"/>
  <c r="DN428" i="4"/>
  <c r="DI428" i="4"/>
  <c r="DH428" i="4"/>
  <c r="DG428" i="4"/>
  <c r="DF428" i="4"/>
  <c r="DX428" i="4"/>
  <c r="DY428" i="4" s="1"/>
  <c r="DR415" i="4"/>
  <c r="DQ415" i="4"/>
  <c r="DO415" i="4"/>
  <c r="DG415" i="4"/>
  <c r="DJ418" i="4"/>
  <c r="Z449" i="4"/>
  <c r="DX449" i="4"/>
  <c r="DY449" i="4" s="1"/>
  <c r="X449" i="4"/>
  <c r="DR449" i="4"/>
  <c r="DN449" i="4"/>
  <c r="DO449" i="4"/>
  <c r="DM449" i="4"/>
  <c r="DL449" i="4"/>
  <c r="DG449" i="4"/>
  <c r="DW449" i="4"/>
  <c r="DV449" i="4"/>
  <c r="DU449" i="4"/>
  <c r="DT449" i="4"/>
  <c r="DS449" i="4"/>
  <c r="DQ449" i="4"/>
  <c r="DP449" i="4"/>
  <c r="DK449" i="4"/>
  <c r="DJ449" i="4"/>
  <c r="DI449" i="4"/>
  <c r="DH449" i="4"/>
  <c r="DF449" i="4"/>
  <c r="DH415" i="4"/>
  <c r="DK418" i="4"/>
  <c r="DM421" i="4"/>
  <c r="DL421" i="4"/>
  <c r="DK421" i="4"/>
  <c r="DJ421" i="4"/>
  <c r="DI421" i="4"/>
  <c r="DX421" i="4"/>
  <c r="DY421" i="4" s="1"/>
  <c r="X421" i="4"/>
  <c r="DW421" i="4"/>
  <c r="DV421" i="4"/>
  <c r="DS421" i="4"/>
  <c r="DF422" i="4"/>
  <c r="DI415" i="4"/>
  <c r="DL418" i="4"/>
  <c r="J422" i="4"/>
  <c r="DG422" i="4"/>
  <c r="DU429" i="4"/>
  <c r="DJ415" i="4"/>
  <c r="DN418" i="4"/>
  <c r="DJ420" i="4"/>
  <c r="DI420" i="4"/>
  <c r="DH420" i="4"/>
  <c r="DG420" i="4"/>
  <c r="DF420" i="4"/>
  <c r="DV420" i="4"/>
  <c r="DU420" i="4"/>
  <c r="DT420" i="4"/>
  <c r="DS420" i="4"/>
  <c r="DP420" i="4"/>
  <c r="DH422" i="4"/>
  <c r="DK415" i="4"/>
  <c r="DF416" i="4"/>
  <c r="DP418" i="4"/>
  <c r="DI422" i="4"/>
  <c r="J425" i="4"/>
  <c r="D425" i="11" s="1"/>
  <c r="DW429" i="4"/>
  <c r="DL415" i="4"/>
  <c r="DH416" i="4"/>
  <c r="DQ418" i="4"/>
  <c r="DJ422" i="4"/>
  <c r="Z437" i="4"/>
  <c r="DX437" i="4"/>
  <c r="DY437" i="4" s="1"/>
  <c r="X437" i="4"/>
  <c r="DW437" i="4"/>
  <c r="DO437" i="4"/>
  <c r="DM437" i="4"/>
  <c r="DL437" i="4"/>
  <c r="DK437" i="4"/>
  <c r="DV437" i="4"/>
  <c r="DT437" i="4"/>
  <c r="DS437" i="4"/>
  <c r="DR437" i="4"/>
  <c r="DQ437" i="4"/>
  <c r="DP437" i="4"/>
  <c r="DI437" i="4"/>
  <c r="DU437" i="4"/>
  <c r="DJ437" i="4"/>
  <c r="DH437" i="4"/>
  <c r="DW426" i="4"/>
  <c r="J436" i="4"/>
  <c r="D436" i="11" s="1"/>
  <c r="DQ434" i="4"/>
  <c r="DP434" i="4"/>
  <c r="DO434" i="4"/>
  <c r="DN434" i="4"/>
  <c r="DR434" i="4"/>
  <c r="DM434" i="4"/>
  <c r="DL434" i="4"/>
  <c r="Z434" i="4"/>
  <c r="DK434" i="4"/>
  <c r="DH434" i="4"/>
  <c r="DQ423" i="4"/>
  <c r="DM423" i="4"/>
  <c r="DW425" i="4"/>
  <c r="DM425" i="4"/>
  <c r="DL452" i="4"/>
  <c r="DK452" i="4"/>
  <c r="DJ452" i="4"/>
  <c r="DI452" i="4"/>
  <c r="DX452" i="4"/>
  <c r="DY452" i="4" s="1"/>
  <c r="X452" i="4"/>
  <c r="DW452" i="4"/>
  <c r="DV452" i="4"/>
  <c r="DU452" i="4"/>
  <c r="DR452" i="4"/>
  <c r="DQ452" i="4"/>
  <c r="DP452" i="4"/>
  <c r="DM452" i="4"/>
  <c r="DT452" i="4"/>
  <c r="DS452" i="4"/>
  <c r="Z452" i="4"/>
  <c r="DO452" i="4"/>
  <c r="DN452" i="4"/>
  <c r="DH452" i="4"/>
  <c r="DG452" i="4"/>
  <c r="DF452" i="4"/>
  <c r="DK440" i="4"/>
  <c r="DJ440" i="4"/>
  <c r="DI440" i="4"/>
  <c r="DH440" i="4"/>
  <c r="DX440" i="4"/>
  <c r="DY440" i="4" s="1"/>
  <c r="X440" i="4"/>
  <c r="DV440" i="4"/>
  <c r="DU440" i="4"/>
  <c r="DT440" i="4"/>
  <c r="DW440" i="4"/>
  <c r="DS440" i="4"/>
  <c r="DR440" i="4"/>
  <c r="DQ440" i="4"/>
  <c r="DP440" i="4"/>
  <c r="DM440" i="4"/>
  <c r="DF440" i="4"/>
  <c r="DF434" i="4"/>
  <c r="DG440" i="4"/>
  <c r="DT424" i="4"/>
  <c r="DM424" i="4"/>
  <c r="Z426" i="4"/>
  <c r="DN426" i="4"/>
  <c r="DG434" i="4"/>
  <c r="DL440" i="4"/>
  <c r="DN424" i="4"/>
  <c r="DO426" i="4"/>
  <c r="DK432" i="4"/>
  <c r="DJ432" i="4"/>
  <c r="DI432" i="4"/>
  <c r="DH432" i="4"/>
  <c r="DW432" i="4"/>
  <c r="DV432" i="4"/>
  <c r="DU432" i="4"/>
  <c r="DT432" i="4"/>
  <c r="DS432" i="4"/>
  <c r="DF432" i="4"/>
  <c r="DO432" i="4"/>
  <c r="X434" i="4"/>
  <c r="DI434" i="4"/>
  <c r="DN440" i="4"/>
  <c r="DO424" i="4"/>
  <c r="DP426" i="4"/>
  <c r="DP432" i="4"/>
  <c r="DJ434" i="4"/>
  <c r="DO440" i="4"/>
  <c r="DP424" i="4"/>
  <c r="DQ426" i="4"/>
  <c r="DQ432" i="4"/>
  <c r="DS434" i="4"/>
  <c r="DW436" i="4"/>
  <c r="DV436" i="4"/>
  <c r="DU436" i="4"/>
  <c r="DT436" i="4"/>
  <c r="DL436" i="4"/>
  <c r="DJ436" i="4"/>
  <c r="DI436" i="4"/>
  <c r="DH436" i="4"/>
  <c r="Z436" i="4"/>
  <c r="X436" i="4"/>
  <c r="DX436" i="4"/>
  <c r="DY436" i="4" s="1"/>
  <c r="DS436" i="4"/>
  <c r="DR436" i="4"/>
  <c r="DQ436" i="4"/>
  <c r="DN436" i="4"/>
  <c r="Z441" i="4"/>
  <c r="DU441" i="4"/>
  <c r="DQ442" i="4"/>
  <c r="DP442" i="4"/>
  <c r="DO442" i="4"/>
  <c r="DN442" i="4"/>
  <c r="DM442" i="4"/>
  <c r="DL442" i="4"/>
  <c r="DK442" i="4"/>
  <c r="DH442" i="4"/>
  <c r="DG442" i="4"/>
  <c r="DF442" i="4"/>
  <c r="Z442" i="4"/>
  <c r="DU442" i="4"/>
  <c r="J470" i="4"/>
  <c r="D470" i="11" s="1"/>
  <c r="DV442" i="4"/>
  <c r="DW442" i="4"/>
  <c r="DN441" i="4"/>
  <c r="DM441" i="4"/>
  <c r="DL441" i="4"/>
  <c r="DK441" i="4"/>
  <c r="DJ441" i="4"/>
  <c r="DX441" i="4"/>
  <c r="DY441" i="4" s="1"/>
  <c r="X441" i="4"/>
  <c r="DW441" i="4"/>
  <c r="J444" i="4"/>
  <c r="D444" i="11" s="1"/>
  <c r="DF441" i="4"/>
  <c r="Z431" i="4"/>
  <c r="DO431" i="4"/>
  <c r="DG441" i="4"/>
  <c r="DH441" i="4"/>
  <c r="DI441" i="4"/>
  <c r="DH431" i="4"/>
  <c r="DF431" i="4"/>
  <c r="DR431" i="4"/>
  <c r="DO441" i="4"/>
  <c r="X442" i="4"/>
  <c r="DJ444" i="4"/>
  <c r="DK444" i="4"/>
  <c r="DR444" i="4"/>
  <c r="Z465" i="4"/>
  <c r="DX465" i="4"/>
  <c r="DY465" i="4" s="1"/>
  <c r="X465" i="4"/>
  <c r="DW465" i="4"/>
  <c r="DO465" i="4"/>
  <c r="DL465" i="4"/>
  <c r="DV465" i="4"/>
  <c r="DU465" i="4"/>
  <c r="DT465" i="4"/>
  <c r="DS465" i="4"/>
  <c r="DR465" i="4"/>
  <c r="DQ465" i="4"/>
  <c r="DP465" i="4"/>
  <c r="DN465" i="4"/>
  <c r="DM465" i="4"/>
  <c r="DK465" i="4"/>
  <c r="DJ465" i="4"/>
  <c r="DG465" i="4"/>
  <c r="DI465" i="4"/>
  <c r="DH465" i="4"/>
  <c r="DF465" i="4"/>
  <c r="DU444" i="4"/>
  <c r="Z445" i="4"/>
  <c r="DF435" i="4"/>
  <c r="DV444" i="4"/>
  <c r="DU447" i="4"/>
  <c r="DT447" i="4"/>
  <c r="DS447" i="4"/>
  <c r="DR447" i="4"/>
  <c r="DL447" i="4"/>
  <c r="Z447" i="4"/>
  <c r="X447" i="4"/>
  <c r="DW447" i="4"/>
  <c r="DH447" i="4"/>
  <c r="DG435" i="4"/>
  <c r="DG443" i="4"/>
  <c r="DW444" i="4"/>
  <c r="DI447" i="4"/>
  <c r="DI435" i="4"/>
  <c r="DI443" i="4"/>
  <c r="DK447" i="4"/>
  <c r="DM445" i="4"/>
  <c r="DF445" i="4"/>
  <c r="DS445" i="4"/>
  <c r="DG445" i="4"/>
  <c r="DI451" i="4"/>
  <c r="DH451" i="4"/>
  <c r="DG451" i="4"/>
  <c r="DF451" i="4"/>
  <c r="DX451" i="4"/>
  <c r="DY451" i="4" s="1"/>
  <c r="X451" i="4"/>
  <c r="DU451" i="4"/>
  <c r="DT451" i="4"/>
  <c r="DS451" i="4"/>
  <c r="DN451" i="4"/>
  <c r="DM451" i="4"/>
  <c r="DL451" i="4"/>
  <c r="DH445" i="4"/>
  <c r="J447" i="4"/>
  <c r="D447" i="11" s="1"/>
  <c r="DJ445" i="4"/>
  <c r="DK445" i="4"/>
  <c r="DL445" i="4"/>
  <c r="DF444" i="4"/>
  <c r="DN445" i="4"/>
  <c r="J451" i="4"/>
  <c r="D451" i="11" s="1"/>
  <c r="DJ451" i="4"/>
  <c r="J457" i="4"/>
  <c r="D457" i="11" s="1"/>
  <c r="DQ435" i="4"/>
  <c r="DQ443" i="4"/>
  <c r="DG444" i="4"/>
  <c r="DO445" i="4"/>
  <c r="DK451" i="4"/>
  <c r="DR435" i="4"/>
  <c r="DF439" i="4"/>
  <c r="DR443" i="4"/>
  <c r="DH444" i="4"/>
  <c r="DP445" i="4"/>
  <c r="DX448" i="4"/>
  <c r="DY448" i="4" s="1"/>
  <c r="X448" i="4"/>
  <c r="DW448" i="4"/>
  <c r="DV448" i="4"/>
  <c r="DU448" i="4"/>
  <c r="DO448" i="4"/>
  <c r="DS448" i="4"/>
  <c r="DR448" i="4"/>
  <c r="DQ448" i="4"/>
  <c r="DK448" i="4"/>
  <c r="DG448" i="4"/>
  <c r="DM448" i="4"/>
  <c r="DO451" i="4"/>
  <c r="DS435" i="4"/>
  <c r="DG439" i="4"/>
  <c r="DS443" i="4"/>
  <c r="DI444" i="4"/>
  <c r="DQ445" i="4"/>
  <c r="DP451" i="4"/>
  <c r="DL444" i="4"/>
  <c r="DR445" i="4"/>
  <c r="DP448" i="4"/>
  <c r="DQ451" i="4"/>
  <c r="DP453" i="4"/>
  <c r="DN460" i="4"/>
  <c r="DM460" i="4"/>
  <c r="DL460" i="4"/>
  <c r="DK460" i="4"/>
  <c r="DX460" i="4"/>
  <c r="DY460" i="4" s="1"/>
  <c r="X460" i="4"/>
  <c r="DT460" i="4"/>
  <c r="DW460" i="4"/>
  <c r="DV460" i="4"/>
  <c r="Z460" i="4"/>
  <c r="DU460" i="4"/>
  <c r="DS460" i="4"/>
  <c r="DR460" i="4"/>
  <c r="DQ460" i="4"/>
  <c r="DP460" i="4"/>
  <c r="DO460" i="4"/>
  <c r="DJ460" i="4"/>
  <c r="DI460" i="4"/>
  <c r="DH460" i="4"/>
  <c r="DG460" i="4"/>
  <c r="DF460" i="4"/>
  <c r="DS453" i="4"/>
  <c r="DT453" i="4"/>
  <c r="DV455" i="4"/>
  <c r="DX455" i="4"/>
  <c r="DY455" i="4" s="1"/>
  <c r="DW455" i="4"/>
  <c r="DU455" i="4"/>
  <c r="DS455" i="4"/>
  <c r="DR455" i="4"/>
  <c r="DQ455" i="4"/>
  <c r="DP455" i="4"/>
  <c r="DN455" i="4"/>
  <c r="DM455" i="4"/>
  <c r="DL455" i="4"/>
  <c r="DK455" i="4"/>
  <c r="DU453" i="4"/>
  <c r="DH458" i="4"/>
  <c r="DG458" i="4"/>
  <c r="DF458" i="4"/>
  <c r="DX458" i="4"/>
  <c r="DY458" i="4" s="1"/>
  <c r="DW458" i="4"/>
  <c r="Z458" i="4"/>
  <c r="DV458" i="4"/>
  <c r="DU458" i="4"/>
  <c r="X458" i="4"/>
  <c r="DT458" i="4"/>
  <c r="DS458" i="4"/>
  <c r="DR458" i="4"/>
  <c r="DQ458" i="4"/>
  <c r="DP458" i="4"/>
  <c r="DO458" i="4"/>
  <c r="DN458" i="4"/>
  <c r="DM458" i="4"/>
  <c r="DL458" i="4"/>
  <c r="DK458" i="4"/>
  <c r="DM446" i="4"/>
  <c r="DO453" i="4"/>
  <c r="DN453" i="4"/>
  <c r="DM453" i="4"/>
  <c r="DL453" i="4"/>
  <c r="DK453" i="4"/>
  <c r="DF453" i="4"/>
  <c r="Z453" i="4"/>
  <c r="DX453" i="4"/>
  <c r="DY453" i="4" s="1"/>
  <c r="X453" i="4"/>
  <c r="J455" i="4"/>
  <c r="D455" i="11" s="1"/>
  <c r="DS446" i="4"/>
  <c r="DI455" i="4"/>
  <c r="DJ455" i="4"/>
  <c r="DP446" i="4"/>
  <c r="DI446" i="4"/>
  <c r="DU446" i="4"/>
  <c r="J453" i="4"/>
  <c r="D453" i="11" s="1"/>
  <c r="DO455" i="4"/>
  <c r="DT462" i="4"/>
  <c r="DU462" i="4"/>
  <c r="X462" i="4"/>
  <c r="DV462" i="4"/>
  <c r="DF454" i="4"/>
  <c r="DM457" i="4"/>
  <c r="DW464" i="4"/>
  <c r="DV464" i="4"/>
  <c r="DU464" i="4"/>
  <c r="DT464" i="4"/>
  <c r="X464" i="4"/>
  <c r="DX464" i="4"/>
  <c r="DY464" i="4" s="1"/>
  <c r="DS464" i="4"/>
  <c r="DR464" i="4"/>
  <c r="DN464" i="4"/>
  <c r="DM464" i="4"/>
  <c r="DL464" i="4"/>
  <c r="DK464" i="4"/>
  <c r="DH464" i="4"/>
  <c r="DU450" i="4"/>
  <c r="DI454" i="4"/>
  <c r="DP457" i="4"/>
  <c r="DF459" i="4"/>
  <c r="X461" i="4"/>
  <c r="DT461" i="4"/>
  <c r="J464" i="4"/>
  <c r="D464" i="11" s="1"/>
  <c r="DQ462" i="4"/>
  <c r="DX462" i="4"/>
  <c r="DY462" i="4" s="1"/>
  <c r="DW462" i="4"/>
  <c r="DS462" i="4"/>
  <c r="DL462" i="4"/>
  <c r="DK462" i="4"/>
  <c r="DG462" i="4"/>
  <c r="Z462" i="4"/>
  <c r="DO454" i="4"/>
  <c r="DK456" i="4"/>
  <c r="DV457" i="4"/>
  <c r="DP459" i="4"/>
  <c r="DP454" i="4"/>
  <c r="DW457" i="4"/>
  <c r="DQ454" i="4"/>
  <c r="DM456" i="4"/>
  <c r="DX457" i="4"/>
  <c r="DY457" i="4" s="1"/>
  <c r="DR454" i="4"/>
  <c r="DN456" i="4"/>
  <c r="DK459" i="4"/>
  <c r="DJ459" i="4"/>
  <c r="DI459" i="4"/>
  <c r="DH459" i="4"/>
  <c r="DU459" i="4"/>
  <c r="DQ459" i="4"/>
  <c r="DT459" i="4"/>
  <c r="DQ461" i="4"/>
  <c r="DP461" i="4"/>
  <c r="DO461" i="4"/>
  <c r="DN461" i="4"/>
  <c r="DW461" i="4"/>
  <c r="DF462" i="4"/>
  <c r="DF464" i="4"/>
  <c r="DM468" i="4"/>
  <c r="DN468" i="4"/>
  <c r="DO468" i="4"/>
  <c r="DP468" i="4"/>
  <c r="DR468" i="4"/>
  <c r="DS468" i="4"/>
  <c r="DN469" i="4"/>
  <c r="DM469" i="4"/>
  <c r="DL469" i="4"/>
  <c r="DK469" i="4"/>
  <c r="DI469" i="4"/>
  <c r="DG469" i="4"/>
  <c r="Z469" i="4"/>
  <c r="DX469" i="4"/>
  <c r="DY469" i="4" s="1"/>
  <c r="X469" i="4"/>
  <c r="DT469" i="4"/>
  <c r="DS469" i="4"/>
  <c r="Z475" i="4"/>
  <c r="DW475" i="4"/>
  <c r="DV475" i="4"/>
  <c r="DU475" i="4"/>
  <c r="DT475" i="4"/>
  <c r="DR475" i="4"/>
  <c r="DQ475" i="4"/>
  <c r="DP475" i="4"/>
  <c r="DO475" i="4"/>
  <c r="DI475" i="4"/>
  <c r="DF475" i="4"/>
  <c r="X475" i="4"/>
  <c r="DN475" i="4"/>
  <c r="DM475" i="4"/>
  <c r="DK468" i="4"/>
  <c r="DJ468" i="4"/>
  <c r="DI468" i="4"/>
  <c r="DH468" i="4"/>
  <c r="DF468" i="4"/>
  <c r="DX468" i="4"/>
  <c r="DY468" i="4" s="1"/>
  <c r="X468" i="4"/>
  <c r="DW468" i="4"/>
  <c r="DV468" i="4"/>
  <c r="DU468" i="4"/>
  <c r="DQ468" i="4"/>
  <c r="DK475" i="4"/>
  <c r="DM463" i="4"/>
  <c r="DL475" i="4"/>
  <c r="DO471" i="4"/>
  <c r="DN471" i="4"/>
  <c r="DM471" i="4"/>
  <c r="DF471" i="4"/>
  <c r="DU471" i="4"/>
  <c r="DX471" i="4"/>
  <c r="DY471" i="4" s="1"/>
  <c r="DW471" i="4"/>
  <c r="DV471" i="4"/>
  <c r="DT471" i="4"/>
  <c r="DS471" i="4"/>
  <c r="DR471" i="4"/>
  <c r="DQ471" i="4"/>
  <c r="DP471" i="4"/>
  <c r="DL471" i="4"/>
  <c r="DK471" i="4"/>
  <c r="DG471" i="4"/>
  <c r="DS475" i="4"/>
  <c r="DT463" i="4"/>
  <c r="DS463" i="4"/>
  <c r="DR463" i="4"/>
  <c r="DQ463" i="4"/>
  <c r="DO463" i="4"/>
  <c r="DX475" i="4"/>
  <c r="DY475" i="4" s="1"/>
  <c r="DW470" i="4"/>
  <c r="Z477" i="4"/>
  <c r="Z480" i="4"/>
  <c r="DS480" i="4"/>
  <c r="DQ480" i="4"/>
  <c r="DP480" i="4"/>
  <c r="DJ480" i="4"/>
  <c r="X480" i="4"/>
  <c r="DX480" i="4"/>
  <c r="DY480" i="4" s="1"/>
  <c r="DW480" i="4"/>
  <c r="DV480" i="4"/>
  <c r="DU480" i="4"/>
  <c r="DT480" i="4"/>
  <c r="DL480" i="4"/>
  <c r="DK480" i="4"/>
  <c r="DF477" i="4"/>
  <c r="DG477" i="4"/>
  <c r="DL477" i="4"/>
  <c r="DF470" i="4"/>
  <c r="DU473" i="4"/>
  <c r="DT473" i="4"/>
  <c r="DS473" i="4"/>
  <c r="DN473" i="4"/>
  <c r="DL473" i="4"/>
  <c r="DK473" i="4"/>
  <c r="DI473" i="4"/>
  <c r="DV473" i="4"/>
  <c r="DT477" i="4"/>
  <c r="J480" i="4"/>
  <c r="D480" i="11" s="1"/>
  <c r="DF480" i="4"/>
  <c r="DG480" i="4"/>
  <c r="DH480" i="4"/>
  <c r="J476" i="4"/>
  <c r="D476" i="11" s="1"/>
  <c r="DV478" i="4"/>
  <c r="DU478" i="4"/>
  <c r="DT478" i="4"/>
  <c r="DM478" i="4"/>
  <c r="DK478" i="4"/>
  <c r="DJ478" i="4"/>
  <c r="DH478" i="4"/>
  <c r="DG478" i="4"/>
  <c r="DF478" i="4"/>
  <c r="Z478" i="4"/>
  <c r="X478" i="4"/>
  <c r="DQ478" i="4"/>
  <c r="DI480" i="4"/>
  <c r="DJ470" i="4"/>
  <c r="DX474" i="4"/>
  <c r="DY474" i="4" s="1"/>
  <c r="X474" i="4"/>
  <c r="DW474" i="4"/>
  <c r="DV474" i="4"/>
  <c r="DT474" i="4"/>
  <c r="DS474" i="4"/>
  <c r="DR474" i="4"/>
  <c r="DQ474" i="4"/>
  <c r="DO474" i="4"/>
  <c r="DN474" i="4"/>
  <c r="DM474" i="4"/>
  <c r="DL474" i="4"/>
  <c r="DF474" i="4"/>
  <c r="DI478" i="4"/>
  <c r="DM480" i="4"/>
  <c r="DS477" i="4"/>
  <c r="DR477" i="4"/>
  <c r="DQ477" i="4"/>
  <c r="DW477" i="4"/>
  <c r="DV477" i="4"/>
  <c r="DU477" i="4"/>
  <c r="DP477" i="4"/>
  <c r="DO477" i="4"/>
  <c r="X477" i="4"/>
  <c r="DN477" i="4"/>
  <c r="DM477" i="4"/>
  <c r="DK477" i="4"/>
  <c r="DJ477" i="4"/>
  <c r="DI477" i="4"/>
  <c r="DH477" i="4"/>
  <c r="Z490" i="4"/>
  <c r="DW490" i="4"/>
  <c r="DT490" i="4"/>
  <c r="DS490" i="4"/>
  <c r="DR490" i="4"/>
  <c r="DQ490" i="4"/>
  <c r="DX490" i="4"/>
  <c r="DY490" i="4" s="1"/>
  <c r="DV490" i="4"/>
  <c r="X490" i="4"/>
  <c r="DP490" i="4"/>
  <c r="DO490" i="4"/>
  <c r="DN490" i="4"/>
  <c r="DM490" i="4"/>
  <c r="DL490" i="4"/>
  <c r="DK490" i="4"/>
  <c r="DJ490" i="4"/>
  <c r="DI490" i="4"/>
  <c r="DH490" i="4"/>
  <c r="DG490" i="4"/>
  <c r="DF490" i="4"/>
  <c r="DU490" i="4"/>
  <c r="DL470" i="4"/>
  <c r="DN478" i="4"/>
  <c r="DO480" i="4"/>
  <c r="J489" i="4"/>
  <c r="D489" i="11" s="1"/>
  <c r="DN470" i="4"/>
  <c r="DR472" i="4"/>
  <c r="DQ472" i="4"/>
  <c r="DP472" i="4"/>
  <c r="DI472" i="4"/>
  <c r="DH472" i="4"/>
  <c r="DF472" i="4"/>
  <c r="DX472" i="4"/>
  <c r="DY472" i="4" s="1"/>
  <c r="X472" i="4"/>
  <c r="DG474" i="4"/>
  <c r="DP478" i="4"/>
  <c r="DF467" i="4"/>
  <c r="DO470" i="4"/>
  <c r="J474" i="4"/>
  <c r="D474" i="11" s="1"/>
  <c r="DH474" i="4"/>
  <c r="DR478" i="4"/>
  <c r="DG467" i="4"/>
  <c r="DP470" i="4"/>
  <c r="DI474" i="4"/>
  <c r="DS478" i="4"/>
  <c r="D502" i="11"/>
  <c r="DG472" i="4"/>
  <c r="DJ474" i="4"/>
  <c r="DW478" i="4"/>
  <c r="DX479" i="4"/>
  <c r="DY479" i="4" s="1"/>
  <c r="X479" i="4"/>
  <c r="DW479" i="4"/>
  <c r="DP479" i="4"/>
  <c r="DN479" i="4"/>
  <c r="DM479" i="4"/>
  <c r="DG479" i="4"/>
  <c r="DH479" i="4"/>
  <c r="DJ479" i="4"/>
  <c r="DK479" i="4"/>
  <c r="DU479" i="4"/>
  <c r="DP476" i="4"/>
  <c r="DO476" i="4"/>
  <c r="DN476" i="4"/>
  <c r="DV476" i="4"/>
  <c r="DV479" i="4"/>
  <c r="DW482" i="4"/>
  <c r="DV482" i="4"/>
  <c r="DR482" i="4"/>
  <c r="DN482" i="4"/>
  <c r="DM482" i="4"/>
  <c r="DJ482" i="4"/>
  <c r="DF482" i="4"/>
  <c r="Z482" i="4"/>
  <c r="DX482" i="4"/>
  <c r="DY482" i="4" s="1"/>
  <c r="X482" i="4"/>
  <c r="DO482" i="4"/>
  <c r="DU482" i="4"/>
  <c r="DW476" i="4"/>
  <c r="X483" i="4"/>
  <c r="DH485" i="4"/>
  <c r="DG485" i="4"/>
  <c r="DW485" i="4"/>
  <c r="DV485" i="4"/>
  <c r="DU485" i="4"/>
  <c r="DS485" i="4"/>
  <c r="DN485" i="4"/>
  <c r="Z483" i="4"/>
  <c r="DU483" i="4"/>
  <c r="DQ483" i="4"/>
  <c r="DP483" i="4"/>
  <c r="DO483" i="4"/>
  <c r="DM483" i="4"/>
  <c r="DH483" i="4"/>
  <c r="DF483" i="4"/>
  <c r="DG483" i="4"/>
  <c r="DI483" i="4"/>
  <c r="DK483" i="4"/>
  <c r="DL483" i="4"/>
  <c r="DN483" i="4"/>
  <c r="DS481" i="4"/>
  <c r="DG481" i="4"/>
  <c r="DS483" i="4"/>
  <c r="DI485" i="4"/>
  <c r="DF481" i="4"/>
  <c r="DT483" i="4"/>
  <c r="DJ485" i="4"/>
  <c r="DX489" i="4"/>
  <c r="DY489" i="4" s="1"/>
  <c r="X489" i="4"/>
  <c r="DW489" i="4"/>
  <c r="DV489" i="4"/>
  <c r="DP489" i="4"/>
  <c r="DO489" i="4"/>
  <c r="DN489" i="4"/>
  <c r="DM489" i="4"/>
  <c r="DL489" i="4"/>
  <c r="DJ489" i="4"/>
  <c r="DI489" i="4"/>
  <c r="Z489" i="4"/>
  <c r="DH489" i="4"/>
  <c r="DG489" i="4"/>
  <c r="DF489" i="4"/>
  <c r="DQ489" i="4"/>
  <c r="DH481" i="4"/>
  <c r="DV483" i="4"/>
  <c r="DK485" i="4"/>
  <c r="DR489" i="4"/>
  <c r="DQ486" i="4"/>
  <c r="DP484" i="4"/>
  <c r="DV486" i="4"/>
  <c r="DR487" i="4"/>
  <c r="X488" i="4"/>
  <c r="X486" i="4"/>
  <c r="DX486" i="4"/>
  <c r="DY486" i="4" s="1"/>
  <c r="DU487" i="4"/>
  <c r="Z488" i="4"/>
  <c r="DS484" i="4"/>
  <c r="DF488" i="4"/>
  <c r="DH499" i="4"/>
  <c r="X499" i="4"/>
  <c r="DG499" i="4"/>
  <c r="DF499" i="4"/>
  <c r="DX499" i="4"/>
  <c r="DY499" i="4" s="1"/>
  <c r="DV499" i="4"/>
  <c r="DU499" i="4"/>
  <c r="DT499" i="4"/>
  <c r="DR499" i="4"/>
  <c r="DN499" i="4"/>
  <c r="DW499" i="4"/>
  <c r="DS499" i="4"/>
  <c r="DQ499" i="4"/>
  <c r="DP499" i="4"/>
  <c r="DO499" i="4"/>
  <c r="DM499" i="4"/>
  <c r="DI499" i="4"/>
  <c r="DT484" i="4"/>
  <c r="Z486" i="4"/>
  <c r="DS487" i="4"/>
  <c r="DQ487" i="4"/>
  <c r="DP487" i="4"/>
  <c r="DW487" i="4"/>
  <c r="DG488" i="4"/>
  <c r="DV488" i="4"/>
  <c r="DU488" i="4"/>
  <c r="DT488" i="4"/>
  <c r="DS488" i="4"/>
  <c r="DL488" i="4"/>
  <c r="DK488" i="4"/>
  <c r="DJ488" i="4"/>
  <c r="DX484" i="4"/>
  <c r="DY484" i="4" s="1"/>
  <c r="DF486" i="4"/>
  <c r="DM488" i="4"/>
  <c r="J492" i="4"/>
  <c r="D492" i="11" s="1"/>
  <c r="DH486" i="4"/>
  <c r="DO488" i="4"/>
  <c r="DJ486" i="4"/>
  <c r="DQ488" i="4"/>
  <c r="Z495" i="4"/>
  <c r="DX495" i="4"/>
  <c r="DY495" i="4" s="1"/>
  <c r="X495" i="4"/>
  <c r="DT495" i="4"/>
  <c r="DS495" i="4"/>
  <c r="DR495" i="4"/>
  <c r="DP495" i="4"/>
  <c r="DO495" i="4"/>
  <c r="DN495" i="4"/>
  <c r="DL495" i="4"/>
  <c r="DH495" i="4"/>
  <c r="DW495" i="4"/>
  <c r="DV495" i="4"/>
  <c r="DU495" i="4"/>
  <c r="DQ495" i="4"/>
  <c r="DM495" i="4"/>
  <c r="DK495" i="4"/>
  <c r="DJ495" i="4"/>
  <c r="D503" i="11"/>
  <c r="DR488" i="4"/>
  <c r="Z499" i="4"/>
  <c r="J495" i="4"/>
  <c r="D495" i="11" s="1"/>
  <c r="DS497" i="4"/>
  <c r="DL497" i="4"/>
  <c r="DK497" i="4"/>
  <c r="DJ497" i="4"/>
  <c r="DF497" i="4"/>
  <c r="Z497" i="4"/>
  <c r="X497" i="4"/>
  <c r="DW497" i="4"/>
  <c r="DR497" i="4"/>
  <c r="DU492" i="4"/>
  <c r="DP493" i="4"/>
  <c r="DW492" i="4"/>
  <c r="Z493" i="4"/>
  <c r="DU493" i="4"/>
  <c r="DF494" i="4"/>
  <c r="X492" i="4"/>
  <c r="DX492" i="4"/>
  <c r="DY492" i="4" s="1"/>
  <c r="DV493" i="4"/>
  <c r="DG494" i="4"/>
  <c r="DG497" i="4"/>
  <c r="DH494" i="4"/>
  <c r="DH497" i="4"/>
  <c r="Z492" i="4"/>
  <c r="DT493" i="4"/>
  <c r="DS493" i="4"/>
  <c r="DR493" i="4"/>
  <c r="DN493" i="4"/>
  <c r="DJ493" i="4"/>
  <c r="DH493" i="4"/>
  <c r="DF493" i="4"/>
  <c r="DX493" i="4"/>
  <c r="DY493" i="4" s="1"/>
  <c r="DI497" i="4"/>
  <c r="DM497" i="4"/>
  <c r="DW494" i="4"/>
  <c r="DV494" i="4"/>
  <c r="DU494" i="4"/>
  <c r="DQ494" i="4"/>
  <c r="DO494" i="4"/>
  <c r="DM494" i="4"/>
  <c r="DK494" i="4"/>
  <c r="DI494" i="4"/>
  <c r="DN494" i="4"/>
  <c r="DN497" i="4"/>
  <c r="DP494" i="4"/>
  <c r="DO497" i="4"/>
  <c r="DG492" i="4"/>
  <c r="DS494" i="4"/>
  <c r="DQ497" i="4"/>
  <c r="DH492" i="4"/>
  <c r="DT494" i="4"/>
  <c r="DT497" i="4"/>
  <c r="DI492" i="4"/>
  <c r="DX494" i="4"/>
  <c r="DY494" i="4" s="1"/>
  <c r="DU497" i="4"/>
  <c r="DV497" i="4"/>
  <c r="Z498" i="4"/>
  <c r="DF498" i="4"/>
  <c r="DQ496" i="4"/>
  <c r="DO500" i="4"/>
  <c r="DV498" i="4"/>
  <c r="DI498" i="4"/>
  <c r="DJ498" i="4"/>
  <c r="DL498" i="4"/>
  <c r="DM498" i="4"/>
  <c r="DW496" i="4"/>
  <c r="DN498" i="4"/>
  <c r="DU500" i="4"/>
  <c r="DR498" i="4"/>
  <c r="DS498" i="4"/>
  <c r="DG501" i="4"/>
  <c r="DV501" i="4"/>
  <c r="DS501" i="4"/>
  <c r="DK501" i="4"/>
  <c r="DJ501" i="4"/>
  <c r="DT498" i="4"/>
  <c r="Q371" i="17" l="1"/>
  <c r="Q247" i="17"/>
  <c r="Q408" i="17"/>
  <c r="Q413" i="17"/>
  <c r="Q392" i="17"/>
  <c r="D405" i="11"/>
  <c r="Q243" i="17"/>
  <c r="Q297" i="17"/>
  <c r="Q388" i="17"/>
  <c r="Q386" i="17"/>
  <c r="Q418" i="17"/>
  <c r="Q336" i="17"/>
  <c r="Q433" i="17"/>
  <c r="Q252" i="17"/>
  <c r="Q201" i="17"/>
  <c r="Q258" i="17"/>
  <c r="Q415" i="17"/>
  <c r="Q362" i="17"/>
  <c r="Q310" i="17"/>
  <c r="Q380" i="17"/>
  <c r="Q394" i="17"/>
  <c r="Q432" i="17"/>
  <c r="Q347" i="17"/>
  <c r="Q267" i="17"/>
  <c r="Q409" i="17"/>
  <c r="Q403" i="17"/>
  <c r="Q301" i="17"/>
  <c r="Q302" i="17"/>
  <c r="Q385" i="17"/>
  <c r="Q360" i="17"/>
  <c r="Q254" i="17"/>
  <c r="Q420" i="17"/>
  <c r="Q369" i="17"/>
  <c r="Q208" i="17"/>
  <c r="Q211" i="17"/>
  <c r="Q395" i="17"/>
  <c r="Q217" i="17"/>
  <c r="Q406" i="17"/>
  <c r="Q372" i="17"/>
  <c r="Q401" i="17"/>
  <c r="Q407" i="17"/>
  <c r="Q399" i="17"/>
  <c r="Q206" i="17"/>
  <c r="Q209" i="17"/>
  <c r="Q203" i="17"/>
  <c r="Q402" i="17"/>
  <c r="Q424" i="17"/>
  <c r="Q417" i="17"/>
  <c r="Q397" i="17"/>
  <c r="Q422" i="17"/>
  <c r="Q295" i="17"/>
  <c r="Q337" i="17"/>
  <c r="Q416" i="17"/>
  <c r="Q220" i="17"/>
  <c r="Q376" i="17"/>
  <c r="Q398" i="17"/>
  <c r="Q419" i="17"/>
  <c r="Q228" i="17"/>
  <c r="Q299" i="17"/>
  <c r="Q365" i="17"/>
  <c r="O365" i="4"/>
  <c r="BN365" i="4" s="1"/>
  <c r="Q434" i="17"/>
  <c r="Q342" i="17"/>
  <c r="Q430" i="17"/>
  <c r="Q381" i="17"/>
  <c r="Q308" i="17"/>
  <c r="Q421" i="17"/>
  <c r="Q202" i="17"/>
  <c r="Q341" i="17"/>
  <c r="Q435" i="17"/>
  <c r="Q410" i="17"/>
  <c r="Q431" i="17"/>
  <c r="Q260" i="17"/>
  <c r="Q370" i="17"/>
  <c r="Q425" i="17"/>
  <c r="Q224" i="17"/>
  <c r="Q317" i="17"/>
  <c r="Q411" i="17"/>
  <c r="Q361" i="17"/>
  <c r="Q384" i="17"/>
  <c r="Q382" i="17"/>
  <c r="Q319" i="17"/>
  <c r="Q427" i="17"/>
  <c r="Q246" i="17"/>
  <c r="Q374" i="17"/>
  <c r="Q373" i="17"/>
  <c r="Q179" i="17"/>
  <c r="Q269" i="17"/>
  <c r="Q393" i="17"/>
  <c r="Q387" i="17"/>
  <c r="Q383" i="17"/>
  <c r="Q366" i="17"/>
  <c r="Q426" i="17"/>
  <c r="Q377" i="17"/>
  <c r="Q423" i="17"/>
  <c r="Q326" i="17"/>
  <c r="Q412" i="17"/>
  <c r="Q363" i="17"/>
  <c r="Q338" i="17"/>
  <c r="Q313" i="17"/>
  <c r="Q359" i="17"/>
  <c r="Q213" i="17"/>
  <c r="Q428" i="17"/>
  <c r="Q379" i="17"/>
  <c r="Q396" i="17"/>
  <c r="O396" i="4"/>
  <c r="BN396" i="4" s="1"/>
  <c r="Q414" i="17"/>
  <c r="Q314" i="17"/>
  <c r="Q241" i="17"/>
  <c r="Q262" i="17"/>
  <c r="Q296" i="17"/>
  <c r="Q404" i="17"/>
  <c r="Q355" i="17"/>
  <c r="Q378" i="17"/>
  <c r="Q375" i="17"/>
  <c r="Q364" i="17"/>
  <c r="Q324" i="17"/>
  <c r="Q181" i="17"/>
  <c r="Q367" i="17"/>
  <c r="Q429" i="17"/>
  <c r="Q389" i="17"/>
  <c r="Q390" i="17"/>
  <c r="Q368" i="17"/>
  <c r="Q391" i="17"/>
  <c r="Q405" i="17"/>
  <c r="Q356" i="17"/>
  <c r="Q306" i="17"/>
  <c r="Q250" i="17"/>
  <c r="Q400" i="17"/>
  <c r="Q322" i="17"/>
  <c r="N296" i="11"/>
  <c r="N295" i="11" s="1"/>
  <c r="N294" i="11" s="1"/>
  <c r="O296" i="11"/>
  <c r="M427" i="4"/>
  <c r="D427" i="11"/>
  <c r="E501" i="17"/>
  <c r="AC427" i="4"/>
  <c r="K427" i="4" s="1"/>
  <c r="AC449" i="4"/>
  <c r="K449" i="4" s="1"/>
  <c r="D449" i="11"/>
  <c r="M437" i="4"/>
  <c r="D437" i="11"/>
  <c r="AC466" i="4"/>
  <c r="K466" i="4" s="1"/>
  <c r="D466" i="11"/>
  <c r="M475" i="4"/>
  <c r="D475" i="11"/>
  <c r="D509" i="11"/>
  <c r="AC496" i="4"/>
  <c r="K496" i="4" s="1"/>
  <c r="D496" i="11"/>
  <c r="M439" i="4"/>
  <c r="D439" i="11"/>
  <c r="M442" i="4"/>
  <c r="D442" i="11"/>
  <c r="M484" i="4"/>
  <c r="D484" i="11"/>
  <c r="AC485" i="4"/>
  <c r="K485" i="4" s="1"/>
  <c r="D485" i="11"/>
  <c r="AC462" i="4"/>
  <c r="K462" i="4" s="1"/>
  <c r="D462" i="11"/>
  <c r="AC472" i="4"/>
  <c r="K472" i="4" s="1"/>
  <c r="D472" i="11"/>
  <c r="M478" i="4"/>
  <c r="D478" i="11"/>
  <c r="M493" i="4"/>
  <c r="D493" i="11"/>
  <c r="M448" i="4"/>
  <c r="D448" i="11"/>
  <c r="M498" i="4"/>
  <c r="D498" i="11"/>
  <c r="M497" i="4"/>
  <c r="D497" i="11"/>
  <c r="D504" i="11"/>
  <c r="M491" i="4"/>
  <c r="D491" i="11"/>
  <c r="AC501" i="4"/>
  <c r="K501" i="4" s="1"/>
  <c r="D501" i="11"/>
  <c r="AC460" i="4"/>
  <c r="K460" i="4" s="1"/>
  <c r="D460" i="11"/>
  <c r="AC486" i="4"/>
  <c r="K486" i="4" s="1"/>
  <c r="D486" i="11"/>
  <c r="AC471" i="4"/>
  <c r="K471" i="4" s="1"/>
  <c r="D471" i="11"/>
  <c r="AC468" i="4"/>
  <c r="K468" i="4" s="1"/>
  <c r="D468" i="11"/>
  <c r="D507" i="11"/>
  <c r="M461" i="4"/>
  <c r="D461" i="11"/>
  <c r="AC450" i="4"/>
  <c r="K450" i="4" s="1"/>
  <c r="D450" i="11"/>
  <c r="M483" i="4"/>
  <c r="D483" i="11"/>
  <c r="M463" i="4"/>
  <c r="D463" i="11"/>
  <c r="M456" i="4"/>
  <c r="D456" i="11"/>
  <c r="M458" i="4"/>
  <c r="D458" i="11"/>
  <c r="M440" i="4"/>
  <c r="D440" i="11"/>
  <c r="M482" i="4"/>
  <c r="D482" i="11"/>
  <c r="A473" i="17"/>
  <c r="A203" i="17"/>
  <c r="A223" i="17"/>
  <c r="A336" i="17"/>
  <c r="A404" i="17"/>
  <c r="A212" i="17"/>
  <c r="A226" i="17"/>
  <c r="A237" i="17"/>
  <c r="A297" i="17"/>
  <c r="A277" i="17"/>
  <c r="A249" i="17"/>
  <c r="A498" i="17"/>
  <c r="A333" i="17"/>
  <c r="A481" i="17"/>
  <c r="A265" i="17"/>
  <c r="A343" i="17"/>
  <c r="A276" i="17"/>
  <c r="A427" i="17"/>
  <c r="A414" i="17"/>
  <c r="A470" i="17"/>
  <c r="A430" i="17"/>
  <c r="A478" i="17"/>
  <c r="A215" i="17"/>
  <c r="A320" i="17"/>
  <c r="A353" i="17"/>
  <c r="A329" i="17"/>
  <c r="A241" i="17"/>
  <c r="A474" i="17"/>
  <c r="A485" i="17"/>
  <c r="A266" i="17"/>
  <c r="A436" i="17"/>
  <c r="A413" i="17"/>
  <c r="A268" i="17"/>
  <c r="A182" i="17"/>
  <c r="A387" i="17"/>
  <c r="A169" i="17"/>
  <c r="A220" i="17"/>
  <c r="A453" i="17"/>
  <c r="A312" i="17"/>
  <c r="A450" i="17"/>
  <c r="A161" i="17"/>
  <c r="A189" i="17"/>
  <c r="A290" i="17"/>
  <c r="A347" i="17"/>
  <c r="A270" i="17"/>
  <c r="A165" i="17"/>
  <c r="A304" i="17"/>
  <c r="A242" i="17"/>
  <c r="A168" i="17"/>
  <c r="A236" i="17"/>
  <c r="A350" i="17"/>
  <c r="A274" i="17"/>
  <c r="A422" i="17"/>
  <c r="A496" i="17"/>
  <c r="A477" i="17"/>
  <c r="A455" i="17"/>
  <c r="A445" i="17"/>
  <c r="A439" i="17"/>
  <c r="A435" i="17"/>
  <c r="A303" i="17"/>
  <c r="A213" i="17"/>
  <c r="A174" i="17"/>
  <c r="A295" i="17"/>
  <c r="A202" i="17"/>
  <c r="A162" i="17"/>
  <c r="A197" i="17"/>
  <c r="A278" i="17"/>
  <c r="A442" i="17"/>
  <c r="A377" i="17"/>
  <c r="A193" i="17"/>
  <c r="A348" i="17"/>
  <c r="A338" i="17"/>
  <c r="A210" i="17"/>
  <c r="A464" i="17"/>
  <c r="A291" i="17"/>
  <c r="A311" i="17"/>
  <c r="A247" i="17"/>
  <c r="A418" i="17"/>
  <c r="A327" i="17"/>
  <c r="A155" i="17"/>
  <c r="A159" i="17"/>
  <c r="A458" i="17"/>
  <c r="A363" i="17"/>
  <c r="A352" i="17"/>
  <c r="A259" i="17"/>
  <c r="A176" i="17"/>
  <c r="A492" i="17"/>
  <c r="A463" i="17"/>
  <c r="A206" i="17"/>
  <c r="A489" i="17"/>
  <c r="A195" i="17"/>
  <c r="A216" i="17"/>
  <c r="A499" i="17"/>
  <c r="A371" i="17"/>
  <c r="A393" i="17"/>
  <c r="A472" i="17"/>
  <c r="A315" i="17"/>
  <c r="A287" i="17"/>
  <c r="A234" i="17"/>
  <c r="A383" i="17"/>
  <c r="A487" i="17"/>
  <c r="A375" i="17"/>
  <c r="A298" i="17"/>
  <c r="A346" i="17"/>
  <c r="A305" i="17"/>
  <c r="A394" i="17"/>
  <c r="A239" i="17"/>
  <c r="A382" i="17"/>
  <c r="A370" i="17"/>
  <c r="A281" i="17"/>
  <c r="A222" i="17"/>
  <c r="A318" i="17"/>
  <c r="A163" i="17"/>
  <c r="A416" i="17"/>
  <c r="A271" i="17"/>
  <c r="A475" i="17"/>
  <c r="A204" i="17"/>
  <c r="A184" i="17"/>
  <c r="A231" i="17"/>
  <c r="A198" i="17"/>
  <c r="A306" i="17"/>
  <c r="A285" i="17"/>
  <c r="A172" i="17"/>
  <c r="A386" i="17"/>
  <c r="A310" i="17"/>
  <c r="A208" i="17"/>
  <c r="A279" i="17"/>
  <c r="A191" i="17"/>
  <c r="A186" i="17"/>
  <c r="A205" i="17"/>
  <c r="A494" i="17"/>
  <c r="A429" i="17"/>
  <c r="A292" i="17"/>
  <c r="A488" i="17"/>
  <c r="A424" i="17"/>
  <c r="A244" i="17"/>
  <c r="A372" i="17"/>
  <c r="A233" i="17"/>
  <c r="A493" i="17"/>
  <c r="A217" i="17"/>
  <c r="A484" i="17"/>
  <c r="A446" i="17"/>
  <c r="A314" i="17"/>
  <c r="A357" i="17"/>
  <c r="A417" i="17"/>
  <c r="A399" i="17"/>
  <c r="A469" i="17"/>
  <c r="A183" i="17"/>
  <c r="A181" i="17"/>
  <c r="A441" i="17"/>
  <c r="A381" i="17"/>
  <c r="A401" i="17"/>
  <c r="A456" i="17"/>
  <c r="A444" i="17"/>
  <c r="A260" i="17"/>
  <c r="A359" i="17"/>
  <c r="A490" i="17"/>
  <c r="A299" i="17"/>
  <c r="A431" i="17"/>
  <c r="A177" i="17"/>
  <c r="A324" i="17"/>
  <c r="A335" i="17"/>
  <c r="A240" i="17"/>
  <c r="A200" i="17"/>
  <c r="A468" i="17"/>
  <c r="A412" i="17"/>
  <c r="A360" i="17"/>
  <c r="A433" i="17"/>
  <c r="A389" i="17"/>
  <c r="A235" i="17"/>
  <c r="A448" i="17"/>
  <c r="A225" i="17"/>
  <c r="A376" i="17"/>
  <c r="A351" i="17"/>
  <c r="A462" i="17"/>
  <c r="A156" i="17"/>
  <c r="A479" i="17"/>
  <c r="A263" i="17"/>
  <c r="A251" i="17"/>
  <c r="A364" i="17"/>
  <c r="A497" i="17"/>
  <c r="A330" i="17"/>
  <c r="A269" i="17"/>
  <c r="A194" i="17"/>
  <c r="A366" i="17"/>
  <c r="A380" i="17"/>
  <c r="A378" i="17"/>
  <c r="A284" i="17"/>
  <c r="A388" i="17"/>
  <c r="A171" i="17"/>
  <c r="A368" i="17"/>
  <c r="A454" i="17"/>
  <c r="A466" i="17"/>
  <c r="A403" i="17"/>
  <c r="A207" i="17"/>
  <c r="A258" i="17"/>
  <c r="A334" i="17"/>
  <c r="A395" i="17"/>
  <c r="A344" i="17"/>
  <c r="A391" i="17"/>
  <c r="A331" i="17"/>
  <c r="A443" i="17"/>
  <c r="A337" i="17"/>
  <c r="A358" i="17"/>
  <c r="A246" i="17"/>
  <c r="A461" i="17"/>
  <c r="A410" i="17"/>
  <c r="A288" i="17"/>
  <c r="A419" i="17"/>
  <c r="A309" i="17"/>
  <c r="A219" i="17"/>
  <c r="A328" i="17"/>
  <c r="A361" i="17"/>
  <c r="A272" i="17"/>
  <c r="A349" i="17"/>
  <c r="A302" i="17"/>
  <c r="A495" i="17"/>
  <c r="A192" i="17"/>
  <c r="A229" i="17"/>
  <c r="A248" i="17"/>
  <c r="A250" i="17"/>
  <c r="A255" i="17"/>
  <c r="A356" i="17"/>
  <c r="A300" i="17"/>
  <c r="A457" i="17"/>
  <c r="M391" i="4"/>
  <c r="AC391" i="4"/>
  <c r="K391" i="4" s="1"/>
  <c r="D295" i="11"/>
  <c r="AC446" i="4"/>
  <c r="K446" i="4" s="1"/>
  <c r="AC482" i="4"/>
  <c r="K482" i="4" s="1"/>
  <c r="AC366" i="4"/>
  <c r="K366" i="4" s="1"/>
  <c r="AC405" i="4"/>
  <c r="K405" i="4" s="1"/>
  <c r="AC388" i="4"/>
  <c r="K388" i="4" s="1"/>
  <c r="M388" i="4"/>
  <c r="M362" i="4"/>
  <c r="AC362" i="4"/>
  <c r="K362" i="4" s="1"/>
  <c r="AC475" i="4"/>
  <c r="K475" i="4" s="1"/>
  <c r="D412" i="11"/>
  <c r="AC412" i="4"/>
  <c r="K412" i="4" s="1"/>
  <c r="AC456" i="4"/>
  <c r="K456" i="4" s="1"/>
  <c r="D228" i="11"/>
  <c r="AC497" i="4"/>
  <c r="K497" i="4" s="1"/>
  <c r="AC498" i="4"/>
  <c r="K498" i="4" s="1"/>
  <c r="D410" i="11"/>
  <c r="M446" i="4"/>
  <c r="AC410" i="4"/>
  <c r="K410" i="4" s="1"/>
  <c r="AC383" i="4"/>
  <c r="K383" i="4" s="1"/>
  <c r="AC423" i="4"/>
  <c r="K423" i="4" s="1"/>
  <c r="D211" i="11"/>
  <c r="AC404" i="4"/>
  <c r="K404" i="4" s="1"/>
  <c r="D408" i="11"/>
  <c r="M394" i="4"/>
  <c r="AC394" i="4"/>
  <c r="K394" i="4" s="1"/>
  <c r="AC260" i="4"/>
  <c r="K260" i="4" s="1"/>
  <c r="AC493" i="4"/>
  <c r="K493" i="4" s="1"/>
  <c r="M428" i="4"/>
  <c r="AC440" i="4"/>
  <c r="K440" i="4" s="1"/>
  <c r="D389" i="11"/>
  <c r="AC439" i="4"/>
  <c r="K439" i="4" s="1"/>
  <c r="AC389" i="4"/>
  <c r="K389" i="4" s="1"/>
  <c r="AC417" i="4"/>
  <c r="K417" i="4" s="1"/>
  <c r="M364" i="4"/>
  <c r="AC479" i="4"/>
  <c r="K479" i="4" s="1"/>
  <c r="D356" i="11"/>
  <c r="AC356" i="4"/>
  <c r="K356" i="4" s="1"/>
  <c r="D209" i="11"/>
  <c r="M501" i="4"/>
  <c r="D404" i="11"/>
  <c r="AC376" i="4"/>
  <c r="K376" i="4" s="1"/>
  <c r="D376" i="11"/>
  <c r="M366" i="4"/>
  <c r="M462" i="4"/>
  <c r="D401" i="11"/>
  <c r="M401" i="4"/>
  <c r="M467" i="4"/>
  <c r="AC467" i="4"/>
  <c r="K467" i="4" s="1"/>
  <c r="AC408" i="4"/>
  <c r="K408" i="4" s="1"/>
  <c r="M479" i="4"/>
  <c r="AC337" i="4"/>
  <c r="K337" i="4" s="1"/>
  <c r="AC430" i="4"/>
  <c r="K430" i="4" s="1"/>
  <c r="D288" i="11"/>
  <c r="D233" i="11"/>
  <c r="M494" i="4"/>
  <c r="AC494" i="4"/>
  <c r="K494" i="4" s="1"/>
  <c r="D369" i="11"/>
  <c r="D336" i="11"/>
  <c r="AC163" i="4"/>
  <c r="K163" i="4" s="1"/>
  <c r="AC379" i="4"/>
  <c r="K379" i="4" s="1"/>
  <c r="D314" i="11"/>
  <c r="D275" i="11"/>
  <c r="AC487" i="4"/>
  <c r="K487" i="4" s="1"/>
  <c r="AC438" i="4"/>
  <c r="K438" i="4" s="1"/>
  <c r="D292" i="11"/>
  <c r="D311" i="11"/>
  <c r="M390" i="4"/>
  <c r="M477" i="4"/>
  <c r="AC203" i="4"/>
  <c r="K203" i="4" s="1"/>
  <c r="AC445" i="4"/>
  <c r="K445" i="4" s="1"/>
  <c r="AC217" i="4"/>
  <c r="K217" i="4" s="1"/>
  <c r="D249" i="11"/>
  <c r="D343" i="11"/>
  <c r="M445" i="4"/>
  <c r="D217" i="11"/>
  <c r="AC296" i="4"/>
  <c r="K296" i="4" s="1"/>
  <c r="D334" i="11"/>
  <c r="AC418" i="4"/>
  <c r="K418" i="4" s="1"/>
  <c r="M468" i="4"/>
  <c r="M418" i="4"/>
  <c r="M396" i="4"/>
  <c r="D254" i="11"/>
  <c r="D225" i="11"/>
  <c r="M314" i="4"/>
  <c r="D348" i="11"/>
  <c r="AC461" i="4"/>
  <c r="K461" i="4" s="1"/>
  <c r="AC477" i="4"/>
  <c r="K477" i="4" s="1"/>
  <c r="M370" i="4"/>
  <c r="D327" i="11"/>
  <c r="AC459" i="4"/>
  <c r="K459" i="4" s="1"/>
  <c r="M459" i="4"/>
  <c r="D333" i="11"/>
  <c r="AC382" i="4"/>
  <c r="K382" i="4" s="1"/>
  <c r="D239" i="11"/>
  <c r="M310" i="4"/>
  <c r="M487" i="4"/>
  <c r="D319" i="11"/>
  <c r="AC246" i="4"/>
  <c r="K246" i="4" s="1"/>
  <c r="AC314" i="4"/>
  <c r="K314" i="4" s="1"/>
  <c r="M379" i="4"/>
  <c r="D378" i="11"/>
  <c r="M438" i="4"/>
  <c r="Y419" i="17"/>
  <c r="AA419" i="17"/>
  <c r="E426" i="17"/>
  <c r="AA199" i="17"/>
  <c r="Y199" i="17"/>
  <c r="Y491" i="17"/>
  <c r="AA491" i="17"/>
  <c r="AA415" i="17"/>
  <c r="Y415" i="17"/>
  <c r="E275" i="17"/>
  <c r="AA489" i="17"/>
  <c r="Y489" i="17"/>
  <c r="AA451" i="17"/>
  <c r="Y451" i="17"/>
  <c r="E359" i="17"/>
  <c r="E421" i="17"/>
  <c r="E404" i="17"/>
  <c r="E234" i="17"/>
  <c r="E496" i="17"/>
  <c r="E380" i="17"/>
  <c r="E222" i="17"/>
  <c r="E499" i="17"/>
  <c r="E261" i="17"/>
  <c r="E341" i="17"/>
  <c r="E265" i="17"/>
  <c r="AA251" i="17"/>
  <c r="Y251" i="17"/>
  <c r="AA220" i="17"/>
  <c r="Y220" i="17"/>
  <c r="AA499" i="17"/>
  <c r="Y499" i="17"/>
  <c r="AA424" i="17"/>
  <c r="Y424" i="17"/>
  <c r="AA471" i="17"/>
  <c r="Y471" i="17"/>
  <c r="E200" i="17"/>
  <c r="AA274" i="17"/>
  <c r="Y274" i="17"/>
  <c r="AA351" i="17"/>
  <c r="Y351" i="17"/>
  <c r="E302" i="17"/>
  <c r="E495" i="17"/>
  <c r="AA480" i="17"/>
  <c r="Y480" i="17"/>
  <c r="AA300" i="17"/>
  <c r="Y300" i="17"/>
  <c r="D267" i="11"/>
  <c r="AA476" i="17"/>
  <c r="Y476" i="17"/>
  <c r="AA289" i="17"/>
  <c r="Y289" i="17"/>
  <c r="AA460" i="17"/>
  <c r="Y460" i="17"/>
  <c r="E362" i="17"/>
  <c r="E157" i="17"/>
  <c r="AA390" i="17"/>
  <c r="Y390" i="17"/>
  <c r="E340" i="17"/>
  <c r="AA214" i="17"/>
  <c r="Y214" i="17"/>
  <c r="E451" i="17"/>
  <c r="E201" i="17"/>
  <c r="Y180" i="17"/>
  <c r="AA180" i="17"/>
  <c r="AA164" i="17"/>
  <c r="Y164" i="17"/>
  <c r="Y393" i="17"/>
  <c r="AA393" i="17"/>
  <c r="AA193" i="17"/>
  <c r="Y193" i="17"/>
  <c r="E473" i="17"/>
  <c r="E344" i="17"/>
  <c r="AA317" i="17"/>
  <c r="Y317" i="17"/>
  <c r="Y395" i="17"/>
  <c r="AA395" i="17"/>
  <c r="E333" i="17"/>
  <c r="AA322" i="17"/>
  <c r="Y322" i="17"/>
  <c r="E224" i="17"/>
  <c r="E310" i="17"/>
  <c r="Y453" i="17"/>
  <c r="AA453" i="17"/>
  <c r="E427" i="17"/>
  <c r="AA231" i="17"/>
  <c r="Y231" i="17"/>
  <c r="AA161" i="17"/>
  <c r="Y161" i="17"/>
  <c r="E240" i="17"/>
  <c r="E470" i="17"/>
  <c r="E388" i="17"/>
  <c r="AA174" i="17"/>
  <c r="Y174" i="17"/>
  <c r="E401" i="17"/>
  <c r="E345" i="17"/>
  <c r="Y240" i="17"/>
  <c r="AA240" i="17"/>
  <c r="AA200" i="17"/>
  <c r="Y200" i="17"/>
  <c r="Y401" i="17"/>
  <c r="AA401" i="17"/>
  <c r="E223" i="17"/>
  <c r="Y430" i="17"/>
  <c r="AA430" i="17"/>
  <c r="E462" i="17"/>
  <c r="AA452" i="17"/>
  <c r="Y452" i="17"/>
  <c r="AA444" i="17"/>
  <c r="Y444" i="17"/>
  <c r="E379" i="17"/>
  <c r="Y226" i="17"/>
  <c r="AA226" i="17"/>
  <c r="E211" i="17"/>
  <c r="Y156" i="17"/>
  <c r="AA156" i="17"/>
  <c r="E447" i="17"/>
  <c r="E280" i="17"/>
  <c r="AA159" i="17"/>
  <c r="Y159" i="17"/>
  <c r="E494" i="17"/>
  <c r="E315" i="17"/>
  <c r="E338" i="17"/>
  <c r="E301" i="17"/>
  <c r="E243" i="17"/>
  <c r="E285" i="17"/>
  <c r="Y301" i="17"/>
  <c r="AA301" i="17"/>
  <c r="Y366" i="17"/>
  <c r="AA366" i="17"/>
  <c r="E299" i="17"/>
  <c r="AA256" i="17"/>
  <c r="Y256" i="17"/>
  <c r="AA183" i="17"/>
  <c r="Y183" i="17"/>
  <c r="AA391" i="17"/>
  <c r="Y391" i="17"/>
  <c r="Y437" i="17"/>
  <c r="AA437" i="17"/>
  <c r="E276" i="17"/>
  <c r="AA167" i="17"/>
  <c r="Y167" i="17"/>
  <c r="Y450" i="17"/>
  <c r="AA450" i="17"/>
  <c r="E269" i="17"/>
  <c r="E225" i="17"/>
  <c r="E493" i="17"/>
  <c r="Y290" i="17"/>
  <c r="AA290" i="17"/>
  <c r="E474" i="17"/>
  <c r="AA410" i="17"/>
  <c r="Y410" i="17"/>
  <c r="E360" i="17"/>
  <c r="AA248" i="17"/>
  <c r="Y248" i="17"/>
  <c r="E289" i="17"/>
  <c r="AA412" i="17"/>
  <c r="Y412" i="17"/>
  <c r="E226" i="17"/>
  <c r="D304" i="11"/>
  <c r="M369" i="4"/>
  <c r="AA361" i="17"/>
  <c r="Y361" i="17"/>
  <c r="AA462" i="17"/>
  <c r="Y462" i="17"/>
  <c r="E262" i="17"/>
  <c r="AA175" i="17"/>
  <c r="Y175" i="17"/>
  <c r="E168" i="17"/>
  <c r="E373" i="17"/>
  <c r="Y327" i="17"/>
  <c r="AA327" i="17"/>
  <c r="AA494" i="17"/>
  <c r="Y494" i="17"/>
  <c r="E247" i="17"/>
  <c r="E463" i="17"/>
  <c r="AA352" i="17"/>
  <c r="Y352" i="17"/>
  <c r="E477" i="17"/>
  <c r="E283" i="17"/>
  <c r="Y259" i="17"/>
  <c r="AA259" i="17"/>
  <c r="AA380" i="17"/>
  <c r="Y380" i="17"/>
  <c r="E213" i="17"/>
  <c r="E189" i="17"/>
  <c r="E347" i="17"/>
  <c r="E194" i="17"/>
  <c r="AA464" i="17"/>
  <c r="Y464" i="17"/>
  <c r="E484" i="17"/>
  <c r="Y422" i="17"/>
  <c r="AA422" i="17"/>
  <c r="E309" i="17"/>
  <c r="AA207" i="17"/>
  <c r="Y207" i="17"/>
  <c r="E425" i="17"/>
  <c r="E187" i="17"/>
  <c r="E329" i="17"/>
  <c r="E193" i="17"/>
  <c r="E483" i="17"/>
  <c r="AA332" i="17"/>
  <c r="Y332" i="17"/>
  <c r="E298" i="17"/>
  <c r="E232" i="17"/>
  <c r="E402" i="17"/>
  <c r="AA294" i="17"/>
  <c r="Y294" i="17"/>
  <c r="E216" i="17"/>
  <c r="Y486" i="17"/>
  <c r="AA486" i="17"/>
  <c r="AA365" i="17"/>
  <c r="Y365" i="17"/>
  <c r="AA285" i="17"/>
  <c r="Y285" i="17"/>
  <c r="E204" i="17"/>
  <c r="E337" i="17"/>
  <c r="E179" i="17"/>
  <c r="AA488" i="17"/>
  <c r="Y488" i="17"/>
  <c r="E308" i="17"/>
  <c r="Y210" i="17"/>
  <c r="AA210" i="17"/>
  <c r="E160" i="17"/>
  <c r="AA318" i="17"/>
  <c r="Y318" i="17"/>
  <c r="AA224" i="17"/>
  <c r="Y224" i="17"/>
  <c r="Y427" i="17"/>
  <c r="AA427" i="17"/>
  <c r="E304" i="17"/>
  <c r="E405" i="17"/>
  <c r="E321" i="17"/>
  <c r="E250" i="17"/>
  <c r="Y221" i="17"/>
  <c r="AA221" i="17"/>
  <c r="E454" i="17"/>
  <c r="E417" i="17"/>
  <c r="E357" i="17"/>
  <c r="Y202" i="17"/>
  <c r="AA202" i="17"/>
  <c r="AC370" i="4"/>
  <c r="K370" i="4" s="1"/>
  <c r="E438" i="17"/>
  <c r="AA438" i="17"/>
  <c r="Y438" i="17"/>
  <c r="E393" i="17"/>
  <c r="E413" i="17"/>
  <c r="AA342" i="17"/>
  <c r="Y342" i="17"/>
  <c r="AA475" i="17"/>
  <c r="Y475" i="17"/>
  <c r="E296" i="17"/>
  <c r="E196" i="17"/>
  <c r="E231" i="17"/>
  <c r="Y203" i="17"/>
  <c r="AA203" i="17"/>
  <c r="AA389" i="17"/>
  <c r="Y389" i="17"/>
  <c r="E378" i="17"/>
  <c r="E198" i="17"/>
  <c r="AA228" i="17"/>
  <c r="Y228" i="17"/>
  <c r="E399" i="17"/>
  <c r="AA217" i="17"/>
  <c r="Y217" i="17"/>
  <c r="E188" i="17"/>
  <c r="Y465" i="17"/>
  <c r="AA465" i="17"/>
  <c r="AA262" i="17"/>
  <c r="Y262" i="17"/>
  <c r="E270" i="17"/>
  <c r="E317" i="17"/>
  <c r="Y303" i="17"/>
  <c r="AA303" i="17"/>
  <c r="E271" i="17"/>
  <c r="AA402" i="17"/>
  <c r="Y402" i="17"/>
  <c r="E241" i="17"/>
  <c r="AA241" i="17"/>
  <c r="Y241" i="17"/>
  <c r="AA283" i="17"/>
  <c r="Y283" i="17"/>
  <c r="E471" i="17"/>
  <c r="E414" i="17"/>
  <c r="E351" i="17"/>
  <c r="AA238" i="17"/>
  <c r="Y238" i="17"/>
  <c r="AA428" i="17"/>
  <c r="Y428" i="17"/>
  <c r="Y368" i="17"/>
  <c r="AA368" i="17"/>
  <c r="E260" i="17"/>
  <c r="Y266" i="17"/>
  <c r="AA266" i="17"/>
  <c r="E390" i="17"/>
  <c r="AA307" i="17"/>
  <c r="Y307" i="17"/>
  <c r="E332" i="17"/>
  <c r="Y211" i="17"/>
  <c r="AA211" i="17"/>
  <c r="E164" i="17"/>
  <c r="E178" i="17"/>
  <c r="Y472" i="17"/>
  <c r="AA472" i="17"/>
  <c r="AA375" i="17"/>
  <c r="Y375" i="17"/>
  <c r="AA195" i="17"/>
  <c r="Y195" i="17"/>
  <c r="E155" i="17"/>
  <c r="E183" i="17"/>
  <c r="E455" i="17"/>
  <c r="E437" i="17"/>
  <c r="E181" i="17"/>
  <c r="E488" i="17"/>
  <c r="E220" i="17"/>
  <c r="Y257" i="17"/>
  <c r="AA257" i="17"/>
  <c r="E165" i="17"/>
  <c r="Y263" i="17"/>
  <c r="AA263" i="17"/>
  <c r="E244" i="17"/>
  <c r="E253" i="17"/>
  <c r="E335" i="17"/>
  <c r="E246" i="17"/>
  <c r="Y237" i="17"/>
  <c r="AA237" i="17"/>
  <c r="AA279" i="17"/>
  <c r="Y279" i="17"/>
  <c r="AA381" i="17"/>
  <c r="Y381" i="17"/>
  <c r="E328" i="17"/>
  <c r="E410" i="17"/>
  <c r="E325" i="17"/>
  <c r="AA288" i="17"/>
  <c r="Y288" i="17"/>
  <c r="E353" i="17"/>
  <c r="E166" i="17"/>
  <c r="Y449" i="17"/>
  <c r="AA449" i="17"/>
  <c r="E354" i="17"/>
  <c r="AA254" i="17"/>
  <c r="Y254" i="17"/>
  <c r="E439" i="17"/>
  <c r="E372" i="17"/>
  <c r="Y184" i="17"/>
  <c r="AA184" i="17"/>
  <c r="E238" i="17"/>
  <c r="E396" i="17"/>
  <c r="E314" i="17"/>
  <c r="AA284" i="17"/>
  <c r="Y284" i="17"/>
  <c r="E403" i="17"/>
  <c r="E255" i="17"/>
  <c r="AA209" i="17"/>
  <c r="Y209" i="17"/>
  <c r="E478" i="17"/>
  <c r="E419" i="17"/>
  <c r="AA360" i="17"/>
  <c r="Y360" i="17"/>
  <c r="AA496" i="17"/>
  <c r="Y496" i="17"/>
  <c r="E318" i="17"/>
  <c r="E175" i="17"/>
  <c r="E254" i="17"/>
  <c r="E293" i="17"/>
  <c r="Y157" i="17"/>
  <c r="AA157" i="17"/>
  <c r="AA447" i="17"/>
  <c r="Y447" i="17"/>
  <c r="Y442" i="17"/>
  <c r="AA442" i="17"/>
  <c r="Y483" i="17"/>
  <c r="AA483" i="17"/>
  <c r="AA363" i="17"/>
  <c r="Y363" i="17"/>
  <c r="AA348" i="17"/>
  <c r="Y348" i="17"/>
  <c r="E387" i="17"/>
  <c r="Y411" i="17"/>
  <c r="AA411" i="17"/>
  <c r="E391" i="17"/>
  <c r="E350" i="17"/>
  <c r="AA299" i="17"/>
  <c r="Y299" i="17"/>
  <c r="E450" i="17"/>
  <c r="Y273" i="17"/>
  <c r="AA273" i="17"/>
  <c r="E218" i="17"/>
  <c r="E208" i="17"/>
  <c r="Y160" i="17"/>
  <c r="AA160" i="17"/>
  <c r="Y364" i="17"/>
  <c r="AA364" i="17"/>
  <c r="Y246" i="17"/>
  <c r="AA246" i="17"/>
  <c r="E248" i="17"/>
  <c r="E300" i="17"/>
  <c r="AA242" i="17"/>
  <c r="Y242" i="17"/>
  <c r="AA321" i="17"/>
  <c r="Y321" i="17"/>
  <c r="E266" i="17"/>
  <c r="Y325" i="17"/>
  <c r="AA325" i="17"/>
  <c r="AA417" i="17"/>
  <c r="Y417" i="17"/>
  <c r="E490" i="17"/>
  <c r="D326" i="11"/>
  <c r="AC484" i="4"/>
  <c r="K484" i="4" s="1"/>
  <c r="M466" i="4"/>
  <c r="AC437" i="4"/>
  <c r="K437" i="4" s="1"/>
  <c r="AA357" i="17"/>
  <c r="Y357" i="17"/>
  <c r="E286" i="17"/>
  <c r="E434" i="17"/>
  <c r="AA371" i="17"/>
  <c r="Y371" i="17"/>
  <c r="E409" i="17"/>
  <c r="Y185" i="17"/>
  <c r="AA185" i="17"/>
  <c r="E327" i="17"/>
  <c r="AA166" i="17"/>
  <c r="Y166" i="17"/>
  <c r="AA482" i="17"/>
  <c r="Y482" i="17"/>
  <c r="AA354" i="17"/>
  <c r="Y354" i="17"/>
  <c r="AA340" i="17"/>
  <c r="Y340" i="17"/>
  <c r="E294" i="17"/>
  <c r="E239" i="17"/>
  <c r="E486" i="17"/>
  <c r="E278" i="17"/>
  <c r="Y176" i="17"/>
  <c r="AA176" i="17"/>
  <c r="E498" i="17"/>
  <c r="E469" i="17"/>
  <c r="AA359" i="17"/>
  <c r="Y359" i="17"/>
  <c r="AA287" i="17"/>
  <c r="Y287" i="17"/>
  <c r="E191" i="17"/>
  <c r="AA212" i="17"/>
  <c r="Y212" i="17"/>
  <c r="AA463" i="17"/>
  <c r="Y463" i="17"/>
  <c r="E400" i="17"/>
  <c r="E267" i="17"/>
  <c r="E203" i="17"/>
  <c r="AA333" i="17"/>
  <c r="Y333" i="17"/>
  <c r="AA400" i="17"/>
  <c r="Y400" i="17"/>
  <c r="E290" i="17"/>
  <c r="AA265" i="17"/>
  <c r="Y265" i="17"/>
  <c r="E174" i="17"/>
  <c r="AA269" i="17"/>
  <c r="Y269" i="17"/>
  <c r="Y388" i="17"/>
  <c r="AA388" i="17"/>
  <c r="E485" i="17"/>
  <c r="E452" i="17"/>
  <c r="Y223" i="17"/>
  <c r="AA223" i="17"/>
  <c r="AA205" i="17"/>
  <c r="Y205" i="17"/>
  <c r="Y260" i="17"/>
  <c r="AA260" i="17"/>
  <c r="D190" i="11"/>
  <c r="E423" i="17"/>
  <c r="E334" i="17"/>
  <c r="AA382" i="17"/>
  <c r="Y382" i="17"/>
  <c r="AC258" i="4"/>
  <c r="K258" i="4" s="1"/>
  <c r="Y478" i="17"/>
  <c r="AA478" i="17"/>
  <c r="AA286" i="17"/>
  <c r="Y286" i="17"/>
  <c r="E489" i="17"/>
  <c r="AA409" i="17"/>
  <c r="Y409" i="17"/>
  <c r="E182" i="17"/>
  <c r="AA500" i="17"/>
  <c r="Y500" i="17"/>
  <c r="AA315" i="17"/>
  <c r="Y315" i="17"/>
  <c r="E256" i="17"/>
  <c r="AA473" i="17"/>
  <c r="Y473" i="17"/>
  <c r="AA421" i="17"/>
  <c r="Y421" i="17"/>
  <c r="E481" i="17"/>
  <c r="AA350" i="17"/>
  <c r="Y350" i="17"/>
  <c r="Y374" i="17"/>
  <c r="AA374" i="17"/>
  <c r="AA310" i="17"/>
  <c r="Y310" i="17"/>
  <c r="Y253" i="17"/>
  <c r="AA253" i="17"/>
  <c r="E233" i="17"/>
  <c r="AA189" i="17"/>
  <c r="Y189" i="17"/>
  <c r="AA461" i="17"/>
  <c r="Y461" i="17"/>
  <c r="E295" i="17"/>
  <c r="E480" i="17"/>
  <c r="Y306" i="17"/>
  <c r="AA306" i="17"/>
  <c r="E457" i="17"/>
  <c r="AA392" i="17"/>
  <c r="Y392" i="17"/>
  <c r="AC448" i="4"/>
  <c r="K448" i="4" s="1"/>
  <c r="M336" i="4"/>
  <c r="D396" i="11"/>
  <c r="M472" i="4"/>
  <c r="M499" i="4"/>
  <c r="AA436" i="17"/>
  <c r="Y436" i="17"/>
  <c r="E408" i="17"/>
  <c r="AA258" i="17"/>
  <c r="Y258" i="17"/>
  <c r="AA383" i="17"/>
  <c r="Y383" i="17"/>
  <c r="AA362" i="17"/>
  <c r="Y362" i="17"/>
  <c r="E197" i="17"/>
  <c r="E227" i="17"/>
  <c r="AA373" i="17"/>
  <c r="Y373" i="17"/>
  <c r="AA236" i="17"/>
  <c r="Y236" i="17"/>
  <c r="D222" i="11"/>
  <c r="E445" i="17"/>
  <c r="AA281" i="17"/>
  <c r="Y281" i="17"/>
  <c r="AA234" i="17"/>
  <c r="Y234" i="17"/>
  <c r="E433" i="17"/>
  <c r="AA418" i="17"/>
  <c r="Y418" i="17"/>
  <c r="E386" i="17"/>
  <c r="E358" i="17"/>
  <c r="E448" i="17"/>
  <c r="AA326" i="17"/>
  <c r="Y326" i="17"/>
  <c r="AA276" i="17"/>
  <c r="Y276" i="17"/>
  <c r="E186" i="17"/>
  <c r="E330" i="17"/>
  <c r="Y328" i="17"/>
  <c r="AA328" i="17"/>
  <c r="AA198" i="17"/>
  <c r="Y198" i="17"/>
  <c r="Y345" i="17"/>
  <c r="AA345" i="17"/>
  <c r="E476" i="17"/>
  <c r="E272" i="17"/>
  <c r="E258" i="17"/>
  <c r="E392" i="17"/>
  <c r="Y190" i="17"/>
  <c r="AA190" i="17"/>
  <c r="AA227" i="17"/>
  <c r="Y227" i="17"/>
  <c r="E424" i="17"/>
  <c r="D321" i="11"/>
  <c r="AC499" i="4"/>
  <c r="K499" i="4" s="1"/>
  <c r="AA457" i="17"/>
  <c r="Y457" i="17"/>
  <c r="AA272" i="17"/>
  <c r="Y272" i="17"/>
  <c r="E230" i="17"/>
  <c r="AA434" i="17"/>
  <c r="Y434" i="17"/>
  <c r="E268" i="17"/>
  <c r="E176" i="17"/>
  <c r="AA413" i="17"/>
  <c r="Y413" i="17"/>
  <c r="E169" i="17"/>
  <c r="Y370" i="17"/>
  <c r="AA370" i="17"/>
  <c r="E384" i="17"/>
  <c r="E312" i="17"/>
  <c r="AA433" i="17"/>
  <c r="Y433" i="17"/>
  <c r="AA235" i="17"/>
  <c r="Y235" i="17"/>
  <c r="E459" i="17"/>
  <c r="E394" i="17"/>
  <c r="E274" i="17"/>
  <c r="AA441" i="17"/>
  <c r="Y441" i="17"/>
  <c r="Y343" i="17"/>
  <c r="AA343" i="17"/>
  <c r="E297" i="17"/>
  <c r="E368" i="17"/>
  <c r="AA338" i="17"/>
  <c r="Y338" i="17"/>
  <c r="D303" i="11"/>
  <c r="D243" i="11"/>
  <c r="AC372" i="4"/>
  <c r="K372" i="4" s="1"/>
  <c r="M178" i="4"/>
  <c r="Y485" i="17"/>
  <c r="AA485" i="17"/>
  <c r="E449" i="17"/>
  <c r="E323" i="17"/>
  <c r="E199" i="17"/>
  <c r="E185" i="17"/>
  <c r="E369" i="17"/>
  <c r="Y316" i="17"/>
  <c r="AA316" i="17"/>
  <c r="E173" i="17"/>
  <c r="E482" i="17"/>
  <c r="AA313" i="17"/>
  <c r="Y313" i="17"/>
  <c r="E303" i="17"/>
  <c r="E365" i="17"/>
  <c r="AA168" i="17"/>
  <c r="Y168" i="17"/>
  <c r="E367" i="17"/>
  <c r="Y311" i="17"/>
  <c r="AA311" i="17"/>
  <c r="AA407" i="17"/>
  <c r="Y407" i="17"/>
  <c r="E374" i="17"/>
  <c r="E466" i="17"/>
  <c r="E339" i="17"/>
  <c r="E279" i="17"/>
  <c r="AA165" i="17"/>
  <c r="Y165" i="17"/>
  <c r="AA244" i="17"/>
  <c r="Y244" i="17"/>
  <c r="CQ511" i="4"/>
  <c r="CY511" i="4"/>
  <c r="E467" i="17"/>
  <c r="AA439" i="17"/>
  <c r="Y439" i="17"/>
  <c r="Y215" i="17"/>
  <c r="AA215" i="17"/>
  <c r="AA497" i="17"/>
  <c r="Y497" i="17"/>
  <c r="Y378" i="17"/>
  <c r="AA378" i="17"/>
  <c r="E430" i="17"/>
  <c r="E356" i="17"/>
  <c r="AA250" i="17"/>
  <c r="Y250" i="17"/>
  <c r="E436" i="17"/>
  <c r="AA425" i="17"/>
  <c r="Y425" i="17"/>
  <c r="D341" i="11"/>
  <c r="AA243" i="17"/>
  <c r="Y243" i="17"/>
  <c r="AA331" i="17"/>
  <c r="Y331" i="17"/>
  <c r="D382" i="11"/>
  <c r="M490" i="4"/>
  <c r="AC178" i="4"/>
  <c r="K178" i="4" s="1"/>
  <c r="AA456" i="17"/>
  <c r="Y456" i="17"/>
  <c r="E371" i="17"/>
  <c r="AA188" i="17"/>
  <c r="Y188" i="17"/>
  <c r="E440" i="17"/>
  <c r="AA420" i="17"/>
  <c r="Y420" i="17"/>
  <c r="AA252" i="17"/>
  <c r="Y252" i="17"/>
  <c r="AA397" i="17"/>
  <c r="Y397" i="17"/>
  <c r="Y280" i="17"/>
  <c r="AA280" i="17"/>
  <c r="Y458" i="17"/>
  <c r="AA458" i="17"/>
  <c r="E305" i="17"/>
  <c r="AA346" i="17"/>
  <c r="Y346" i="17"/>
  <c r="AA291" i="17"/>
  <c r="Y291" i="17"/>
  <c r="AA270" i="17"/>
  <c r="Y270" i="17"/>
  <c r="E236" i="17"/>
  <c r="AA216" i="17"/>
  <c r="Y216" i="17"/>
  <c r="E251" i="17"/>
  <c r="AA169" i="17"/>
  <c r="Y169" i="17"/>
  <c r="AA398" i="17"/>
  <c r="Y398" i="17"/>
  <c r="AA206" i="17"/>
  <c r="Y206" i="17"/>
  <c r="E441" i="17"/>
  <c r="E343" i="17"/>
  <c r="AA308" i="17"/>
  <c r="Y308" i="17"/>
  <c r="AA339" i="17"/>
  <c r="Y339" i="17"/>
  <c r="E464" i="17"/>
  <c r="E422" i="17"/>
  <c r="AA394" i="17"/>
  <c r="Y394" i="17"/>
  <c r="AA225" i="17"/>
  <c r="Y225" i="17"/>
  <c r="AA493" i="17"/>
  <c r="Y493" i="17"/>
  <c r="AA470" i="17"/>
  <c r="Y470" i="17"/>
  <c r="Y396" i="17"/>
  <c r="AA396" i="17"/>
  <c r="D380" i="11"/>
  <c r="D370" i="11"/>
  <c r="E319" i="17"/>
  <c r="E162" i="17"/>
  <c r="D273" i="11"/>
  <c r="AC490" i="4"/>
  <c r="K490" i="4" s="1"/>
  <c r="E307" i="17"/>
  <c r="E385" i="17"/>
  <c r="E282" i="17"/>
  <c r="Y408" i="17"/>
  <c r="AA408" i="17"/>
  <c r="E458" i="17"/>
  <c r="AA385" i="17"/>
  <c r="Y385" i="17"/>
  <c r="E472" i="17"/>
  <c r="E348" i="17"/>
  <c r="E195" i="17"/>
  <c r="E287" i="17"/>
  <c r="AA492" i="17"/>
  <c r="Y492" i="17"/>
  <c r="E336" i="17"/>
  <c r="Y182" i="17"/>
  <c r="AA182" i="17"/>
  <c r="AA271" i="17"/>
  <c r="Y271" i="17"/>
  <c r="Y344" i="17"/>
  <c r="AA344" i="17"/>
  <c r="E292" i="17"/>
  <c r="AA249" i="17"/>
  <c r="Y249" i="17"/>
  <c r="E210" i="17"/>
  <c r="AA455" i="17"/>
  <c r="Y455" i="17"/>
  <c r="E184" i="17"/>
  <c r="E237" i="17"/>
  <c r="E163" i="17"/>
  <c r="AA324" i="17"/>
  <c r="Y324" i="17"/>
  <c r="AA416" i="17"/>
  <c r="Y416" i="17"/>
  <c r="E277" i="17"/>
  <c r="E349" i="17"/>
  <c r="E217" i="17"/>
  <c r="AA297" i="17"/>
  <c r="Y297" i="17"/>
  <c r="E207" i="17"/>
  <c r="E446" i="17"/>
  <c r="AA405" i="17"/>
  <c r="Y405" i="17"/>
  <c r="E192" i="17"/>
  <c r="E313" i="17"/>
  <c r="Y268" i="17"/>
  <c r="AA268" i="17"/>
  <c r="E475" i="17"/>
  <c r="E407" i="17"/>
  <c r="E249" i="17"/>
  <c r="AA155" i="17"/>
  <c r="Y155" i="17"/>
  <c r="Y387" i="17"/>
  <c r="AA387" i="17"/>
  <c r="E418" i="17"/>
  <c r="E431" i="17"/>
  <c r="E263" i="17"/>
  <c r="E326" i="17"/>
  <c r="AA172" i="17"/>
  <c r="Y172" i="17"/>
  <c r="AA479" i="17"/>
  <c r="Y479" i="17"/>
  <c r="Y481" i="17"/>
  <c r="AA481" i="17"/>
  <c r="E497" i="17"/>
  <c r="Y358" i="17"/>
  <c r="AA358" i="17"/>
  <c r="AA320" i="17"/>
  <c r="Y320" i="17"/>
  <c r="E158" i="17"/>
  <c r="AA233" i="17"/>
  <c r="Y233" i="17"/>
  <c r="E171" i="17"/>
  <c r="AA171" i="17"/>
  <c r="Y171" i="17"/>
  <c r="AA399" i="17"/>
  <c r="Y399" i="17"/>
  <c r="E491" i="17"/>
  <c r="AA369" i="17"/>
  <c r="Y369" i="17"/>
  <c r="AA230" i="17"/>
  <c r="Y230" i="17"/>
  <c r="E331" i="17"/>
  <c r="M485" i="4"/>
  <c r="E420" i="17"/>
  <c r="E465" i="17"/>
  <c r="Y432" i="17"/>
  <c r="AA432" i="17"/>
  <c r="E180" i="17"/>
  <c r="Y305" i="17"/>
  <c r="AA305" i="17"/>
  <c r="E370" i="17"/>
  <c r="AA247" i="17"/>
  <c r="Y247" i="17"/>
  <c r="E257" i="17"/>
  <c r="E172" i="17"/>
  <c r="E398" i="17"/>
  <c r="E443" i="17"/>
  <c r="AA292" i="17"/>
  <c r="Y292" i="17"/>
  <c r="AA222" i="17"/>
  <c r="Y222" i="17"/>
  <c r="AA312" i="17"/>
  <c r="Y312" i="17"/>
  <c r="AA386" i="17"/>
  <c r="Y386" i="17"/>
  <c r="AA466" i="17"/>
  <c r="Y466" i="17"/>
  <c r="AA335" i="17"/>
  <c r="Y335" i="17"/>
  <c r="E428" i="17"/>
  <c r="AA304" i="17"/>
  <c r="Y304" i="17"/>
  <c r="AA277" i="17"/>
  <c r="Y277" i="17"/>
  <c r="E361" i="17"/>
  <c r="AA484" i="17"/>
  <c r="Y484" i="17"/>
  <c r="AA302" i="17"/>
  <c r="Y302" i="17"/>
  <c r="E219" i="17"/>
  <c r="E432" i="17"/>
  <c r="E383" i="17"/>
  <c r="E342" i="17"/>
  <c r="E442" i="17"/>
  <c r="E500" i="17"/>
  <c r="E487" i="17"/>
  <c r="Y440" i="17"/>
  <c r="AA440" i="17"/>
  <c r="E375" i="17"/>
  <c r="E363" i="17"/>
  <c r="E492" i="17"/>
  <c r="AA329" i="17"/>
  <c r="Y329" i="17"/>
  <c r="E411" i="17"/>
  <c r="E311" i="17"/>
  <c r="E366" i="17"/>
  <c r="E352" i="17"/>
  <c r="AA469" i="17"/>
  <c r="Y469" i="17"/>
  <c r="E355" i="17"/>
  <c r="AA404" i="17"/>
  <c r="Y404" i="17"/>
  <c r="E389" i="17"/>
  <c r="Y384" i="17"/>
  <c r="AA384" i="17"/>
  <c r="AA267" i="17"/>
  <c r="Y267" i="17"/>
  <c r="AA337" i="17"/>
  <c r="Y337" i="17"/>
  <c r="AA179" i="17"/>
  <c r="Y179" i="17"/>
  <c r="E228" i="17"/>
  <c r="Y435" i="17"/>
  <c r="AA435" i="17"/>
  <c r="AA347" i="17"/>
  <c r="Y347" i="17"/>
  <c r="E209" i="17"/>
  <c r="E202" i="17"/>
  <c r="AA356" i="17"/>
  <c r="Y356" i="17"/>
  <c r="AA255" i="17"/>
  <c r="Y255" i="17"/>
  <c r="E229" i="17"/>
  <c r="E156" i="17"/>
  <c r="D287" i="11"/>
  <c r="AA454" i="17"/>
  <c r="Y454" i="17"/>
  <c r="AA446" i="17"/>
  <c r="Y446" i="17"/>
  <c r="AA229" i="17"/>
  <c r="Y229" i="17"/>
  <c r="E214" i="17"/>
  <c r="E397" i="17"/>
  <c r="E170" i="17"/>
  <c r="E159" i="17"/>
  <c r="E245" i="17"/>
  <c r="AA319" i="17"/>
  <c r="Y319" i="17"/>
  <c r="AA264" i="17"/>
  <c r="Y264" i="17"/>
  <c r="AA487" i="17"/>
  <c r="Y487" i="17"/>
  <c r="E395" i="17"/>
  <c r="AA334" i="17"/>
  <c r="Y334" i="17"/>
  <c r="E429" i="17"/>
  <c r="Y367" i="17"/>
  <c r="AA367" i="17"/>
  <c r="E259" i="17"/>
  <c r="E479" i="17"/>
  <c r="E273" i="17"/>
  <c r="Y177" i="17"/>
  <c r="AA177" i="17"/>
  <c r="E161" i="17"/>
  <c r="AA443" i="17"/>
  <c r="Y443" i="17"/>
  <c r="AA196" i="17"/>
  <c r="Y196" i="17"/>
  <c r="Y218" i="17"/>
  <c r="AA218" i="17"/>
  <c r="Y163" i="17"/>
  <c r="AA163" i="17"/>
  <c r="E435" i="17"/>
  <c r="AA213" i="17"/>
  <c r="Y213" i="17"/>
  <c r="E461" i="17"/>
  <c r="E376" i="17"/>
  <c r="E242" i="17"/>
  <c r="E412" i="17"/>
  <c r="AA353" i="17"/>
  <c r="Y353" i="17"/>
  <c r="E252" i="17"/>
  <c r="E406" i="17"/>
  <c r="E264" i="17"/>
  <c r="AA426" i="17"/>
  <c r="Y426" i="17"/>
  <c r="Y377" i="17"/>
  <c r="AA377" i="17"/>
  <c r="E382" i="17"/>
  <c r="AA232" i="17"/>
  <c r="Y232" i="17"/>
  <c r="AA429" i="17"/>
  <c r="Y429" i="17"/>
  <c r="E206" i="17"/>
  <c r="E177" i="17"/>
  <c r="AA490" i="17"/>
  <c r="Y490" i="17"/>
  <c r="AA431" i="17"/>
  <c r="Y431" i="17"/>
  <c r="AA341" i="17"/>
  <c r="Y341" i="17"/>
  <c r="AA448" i="17"/>
  <c r="Y448" i="17"/>
  <c r="AA414" i="17"/>
  <c r="Y414" i="17"/>
  <c r="Y372" i="17"/>
  <c r="AA372" i="17"/>
  <c r="E284" i="17"/>
  <c r="AA194" i="17"/>
  <c r="Y194" i="17"/>
  <c r="AA186" i="17"/>
  <c r="Y186" i="17"/>
  <c r="E205" i="17"/>
  <c r="AA403" i="17"/>
  <c r="Y403" i="17"/>
  <c r="M449" i="4"/>
  <c r="AA495" i="17"/>
  <c r="Y495" i="17"/>
  <c r="E460" i="17"/>
  <c r="Y309" i="17"/>
  <c r="AA309" i="17"/>
  <c r="Y170" i="17"/>
  <c r="AA170" i="17"/>
  <c r="AA406" i="17"/>
  <c r="Y406" i="17"/>
  <c r="E346" i="17"/>
  <c r="E291" i="17"/>
  <c r="AA245" i="17"/>
  <c r="Y245" i="17"/>
  <c r="Y298" i="17"/>
  <c r="AA298" i="17"/>
  <c r="AA275" i="17"/>
  <c r="Y275" i="17"/>
  <c r="AA239" i="17"/>
  <c r="Y239" i="17"/>
  <c r="AA162" i="17"/>
  <c r="Y162" i="17"/>
  <c r="E212" i="17"/>
  <c r="AA498" i="17"/>
  <c r="Y498" i="17"/>
  <c r="E322" i="17"/>
  <c r="Y191" i="17"/>
  <c r="AA191" i="17"/>
  <c r="E167" i="17"/>
  <c r="E453" i="17"/>
  <c r="AA445" i="17"/>
  <c r="Y445" i="17"/>
  <c r="Y204" i="17"/>
  <c r="AA204" i="17"/>
  <c r="E364" i="17"/>
  <c r="AA261" i="17"/>
  <c r="Y261" i="17"/>
  <c r="E215" i="17"/>
  <c r="E306" i="17"/>
  <c r="E221" i="17"/>
  <c r="E288" i="17"/>
  <c r="AA330" i="17"/>
  <c r="Y330" i="17"/>
  <c r="AA314" i="17"/>
  <c r="Y314" i="17"/>
  <c r="AA468" i="17"/>
  <c r="Y468" i="17"/>
  <c r="E444" i="17"/>
  <c r="AA349" i="17"/>
  <c r="Y349" i="17"/>
  <c r="M460" i="4"/>
  <c r="E316" i="17"/>
  <c r="AA323" i="17"/>
  <c r="Y323" i="17"/>
  <c r="E415" i="17"/>
  <c r="AA379" i="17"/>
  <c r="Y379" i="17"/>
  <c r="E377" i="17"/>
  <c r="AA282" i="17"/>
  <c r="Y282" i="17"/>
  <c r="AA423" i="17"/>
  <c r="Y423" i="17"/>
  <c r="AA197" i="17"/>
  <c r="Y197" i="17"/>
  <c r="AA278" i="17"/>
  <c r="Y278" i="17"/>
  <c r="E281" i="17"/>
  <c r="AA477" i="17"/>
  <c r="Y477" i="17"/>
  <c r="E324" i="17"/>
  <c r="AA181" i="17"/>
  <c r="Y181" i="17"/>
  <c r="E235" i="17"/>
  <c r="E416" i="17"/>
  <c r="E381" i="17"/>
  <c r="E320" i="17"/>
  <c r="AA467" i="17"/>
  <c r="Y467" i="17"/>
  <c r="Y459" i="17"/>
  <c r="AA459" i="17"/>
  <c r="E468" i="17"/>
  <c r="AA376" i="17"/>
  <c r="Y376" i="17"/>
  <c r="AA158" i="17"/>
  <c r="Y158" i="17"/>
  <c r="AA474" i="17"/>
  <c r="Y474" i="17"/>
  <c r="E456" i="17"/>
  <c r="E190" i="17"/>
  <c r="M431" i="4"/>
  <c r="AC414" i="4"/>
  <c r="K414" i="4" s="1"/>
  <c r="AC317" i="4"/>
  <c r="K317" i="4" s="1"/>
  <c r="M496" i="4"/>
  <c r="D431" i="11"/>
  <c r="D338" i="11"/>
  <c r="D269" i="11"/>
  <c r="D296" i="11"/>
  <c r="M414" i="4"/>
  <c r="D230" i="11"/>
  <c r="AC375" i="4"/>
  <c r="K375" i="4" s="1"/>
  <c r="M317" i="4"/>
  <c r="D398" i="11"/>
  <c r="M380" i="4"/>
  <c r="D210" i="11"/>
  <c r="D414" i="11"/>
  <c r="AC491" i="4"/>
  <c r="K491" i="4" s="1"/>
  <c r="D328" i="11"/>
  <c r="AC431" i="4"/>
  <c r="K431" i="4" s="1"/>
  <c r="D221" i="11"/>
  <c r="M435" i="4"/>
  <c r="D285" i="11"/>
  <c r="D413" i="11"/>
  <c r="M450" i="4"/>
  <c r="M375" i="4"/>
  <c r="M402" i="4"/>
  <c r="D308" i="11"/>
  <c r="D379" i="11"/>
  <c r="D240" i="11"/>
  <c r="D193" i="11"/>
  <c r="D377" i="11"/>
  <c r="D360" i="11"/>
  <c r="AC360" i="4"/>
  <c r="K360" i="4" s="1"/>
  <c r="M360" i="4"/>
  <c r="AC377" i="4"/>
  <c r="K377" i="4" s="1"/>
  <c r="M367" i="4"/>
  <c r="AC400" i="4"/>
  <c r="K400" i="4" s="1"/>
  <c r="M400" i="4"/>
  <c r="AC419" i="4"/>
  <c r="K419" i="4" s="1"/>
  <c r="D419" i="11"/>
  <c r="D187" i="11"/>
  <c r="AC262" i="4"/>
  <c r="K262" i="4" s="1"/>
  <c r="D262" i="11"/>
  <c r="AC458" i="4"/>
  <c r="K458" i="4" s="1"/>
  <c r="D216" i="11"/>
  <c r="D186" i="11"/>
  <c r="D390" i="11"/>
  <c r="AC252" i="4"/>
  <c r="K252" i="4" s="1"/>
  <c r="AC478" i="4"/>
  <c r="K478" i="4" s="1"/>
  <c r="D252" i="11"/>
  <c r="AC367" i="4"/>
  <c r="K367" i="4" s="1"/>
  <c r="AC481" i="4"/>
  <c r="K481" i="4" s="1"/>
  <c r="M481" i="4"/>
  <c r="AC433" i="4"/>
  <c r="K433" i="4" s="1"/>
  <c r="M433" i="4"/>
  <c r="D433" i="11"/>
  <c r="D320" i="11"/>
  <c r="D280" i="11"/>
  <c r="D218" i="11"/>
  <c r="D318" i="11"/>
  <c r="D312" i="11"/>
  <c r="AC175" i="4"/>
  <c r="K175" i="4" s="1"/>
  <c r="M313" i="4"/>
  <c r="AC313" i="4"/>
  <c r="K313" i="4" s="1"/>
  <c r="M372" i="4"/>
  <c r="M377" i="4"/>
  <c r="D424" i="11"/>
  <c r="AC424" i="4"/>
  <c r="K424" i="4" s="1"/>
  <c r="M424" i="4"/>
  <c r="M486" i="4"/>
  <c r="AC483" i="4"/>
  <c r="K483" i="4" s="1"/>
  <c r="AC247" i="4"/>
  <c r="K247" i="4" s="1"/>
  <c r="D203" i="11"/>
  <c r="M471" i="4"/>
  <c r="M373" i="4"/>
  <c r="AC378" i="4"/>
  <c r="K378" i="4" s="1"/>
  <c r="M378" i="4"/>
  <c r="AC341" i="4"/>
  <c r="K341" i="4" s="1"/>
  <c r="AC338" i="4"/>
  <c r="K338" i="4" s="1"/>
  <c r="D418" i="11"/>
  <c r="M341" i="4"/>
  <c r="D368" i="11"/>
  <c r="D189" i="11"/>
  <c r="D181" i="11"/>
  <c r="M432" i="4"/>
  <c r="AC368" i="4"/>
  <c r="K368" i="4" s="1"/>
  <c r="AC267" i="4"/>
  <c r="K267" i="4" s="1"/>
  <c r="AC206" i="4"/>
  <c r="K206" i="4" s="1"/>
  <c r="M452" i="4"/>
  <c r="AC452" i="4"/>
  <c r="K452" i="4" s="1"/>
  <c r="D335" i="11"/>
  <c r="AC488" i="4"/>
  <c r="K488" i="4" s="1"/>
  <c r="M488" i="4"/>
  <c r="AC162" i="4"/>
  <c r="K162" i="4" s="1"/>
  <c r="AC347" i="4"/>
  <c r="K347" i="4" s="1"/>
  <c r="AC155" i="4"/>
  <c r="K155" i="4" s="1"/>
  <c r="M429" i="4"/>
  <c r="AC429" i="4"/>
  <c r="K429" i="4" s="1"/>
  <c r="AC386" i="4"/>
  <c r="K386" i="4" s="1"/>
  <c r="M386" i="4"/>
  <c r="AC250" i="4"/>
  <c r="K250" i="4" s="1"/>
  <c r="M355" i="4"/>
  <c r="AC355" i="4"/>
  <c r="K355" i="4" s="1"/>
  <c r="D248" i="11"/>
  <c r="D180" i="11"/>
  <c r="M393" i="4"/>
  <c r="AC393" i="4"/>
  <c r="K393" i="4" s="1"/>
  <c r="AC500" i="4"/>
  <c r="K500" i="4" s="1"/>
  <c r="M500" i="4"/>
  <c r="AC224" i="4"/>
  <c r="K224" i="4" s="1"/>
  <c r="AC363" i="4"/>
  <c r="K363" i="4" s="1"/>
  <c r="M363" i="4"/>
  <c r="M443" i="4"/>
  <c r="AC443" i="4"/>
  <c r="K443" i="4" s="1"/>
  <c r="D231" i="11"/>
  <c r="D279" i="11"/>
  <c r="D198" i="11"/>
  <c r="AC243" i="4"/>
  <c r="K243" i="4" s="1"/>
  <c r="AC319" i="4"/>
  <c r="K319" i="4" s="1"/>
  <c r="M319" i="4"/>
  <c r="D290" i="11"/>
  <c r="AC454" i="4"/>
  <c r="K454" i="4" s="1"/>
  <c r="AC167" i="4"/>
  <c r="K167" i="4" s="1"/>
  <c r="AC465" i="4"/>
  <c r="K465" i="4" s="1"/>
  <c r="M454" i="4"/>
  <c r="AC442" i="4"/>
  <c r="K442" i="4" s="1"/>
  <c r="M359" i="4"/>
  <c r="M465" i="4"/>
  <c r="M387" i="4"/>
  <c r="AC359" i="4"/>
  <c r="K359" i="4" s="1"/>
  <c r="M397" i="4"/>
  <c r="AC397" i="4"/>
  <c r="K397" i="4" s="1"/>
  <c r="M441" i="4"/>
  <c r="AC441" i="4"/>
  <c r="K441" i="4" s="1"/>
  <c r="AC387" i="4"/>
  <c r="K387" i="4" s="1"/>
  <c r="M395" i="4"/>
  <c r="AC395" i="4"/>
  <c r="K395" i="4" s="1"/>
  <c r="AC406" i="4"/>
  <c r="K406" i="4" s="1"/>
  <c r="AC421" i="4"/>
  <c r="K421" i="4" s="1"/>
  <c r="M421" i="4"/>
  <c r="AC308" i="4"/>
  <c r="K308" i="4" s="1"/>
  <c r="AC413" i="4"/>
  <c r="K413" i="4" s="1"/>
  <c r="M413" i="4"/>
  <c r="M426" i="4"/>
  <c r="AC426" i="4"/>
  <c r="K426" i="4" s="1"/>
  <c r="AC463" i="4"/>
  <c r="K463" i="4" s="1"/>
  <c r="M398" i="4"/>
  <c r="M434" i="4"/>
  <c r="AC434" i="4"/>
  <c r="K434" i="4" s="1"/>
  <c r="D354" i="11"/>
  <c r="D435" i="11"/>
  <c r="D242" i="11"/>
  <c r="AC213" i="4"/>
  <c r="K213" i="4" s="1"/>
  <c r="M326" i="4"/>
  <c r="AC326" i="4"/>
  <c r="K326" i="4" s="1"/>
  <c r="AC371" i="4"/>
  <c r="K371" i="4" s="1"/>
  <c r="M371" i="4"/>
  <c r="D351" i="11"/>
  <c r="D355" i="11"/>
  <c r="M469" i="4"/>
  <c r="AC469" i="4"/>
  <c r="K469" i="4" s="1"/>
  <c r="AC299" i="4"/>
  <c r="K299" i="4" s="1"/>
  <c r="M297" i="4"/>
  <c r="AC297" i="4"/>
  <c r="K297" i="4" s="1"/>
  <c r="D297" i="11"/>
  <c r="M473" i="4"/>
  <c r="AC473" i="4"/>
  <c r="K473" i="4" s="1"/>
  <c r="D236" i="11"/>
  <c r="D232" i="11"/>
  <c r="D250" i="11"/>
  <c r="D206" i="11"/>
  <c r="M374" i="4"/>
  <c r="AC374" i="4"/>
  <c r="K374" i="4" s="1"/>
  <c r="M322" i="4"/>
  <c r="AC322" i="4"/>
  <c r="K322" i="4" s="1"/>
  <c r="M476" i="4"/>
  <c r="AC476" i="4"/>
  <c r="K476" i="4" s="1"/>
  <c r="M464" i="4"/>
  <c r="AC464" i="4"/>
  <c r="K464" i="4" s="1"/>
  <c r="M489" i="4"/>
  <c r="AC489" i="4"/>
  <c r="K489" i="4" s="1"/>
  <c r="D255" i="11"/>
  <c r="D234" i="11"/>
  <c r="AC492" i="4"/>
  <c r="K492" i="4" s="1"/>
  <c r="M492" i="4"/>
  <c r="M474" i="4"/>
  <c r="AC474" i="4"/>
  <c r="K474" i="4" s="1"/>
  <c r="D270" i="11"/>
  <c r="AC392" i="4"/>
  <c r="K392" i="4" s="1"/>
  <c r="M392" i="4"/>
  <c r="AC381" i="4"/>
  <c r="K381" i="4" s="1"/>
  <c r="M381" i="4"/>
  <c r="AC436" i="4"/>
  <c r="K436" i="4" s="1"/>
  <c r="M436" i="4"/>
  <c r="D374" i="11"/>
  <c r="M470" i="4"/>
  <c r="AC470" i="4"/>
  <c r="K470" i="4" s="1"/>
  <c r="AC399" i="4"/>
  <c r="K399" i="4" s="1"/>
  <c r="M399" i="4"/>
  <c r="AC241" i="4"/>
  <c r="K241" i="4" s="1"/>
  <c r="D381" i="11"/>
  <c r="AC495" i="4"/>
  <c r="K495" i="4" s="1"/>
  <c r="M495" i="4"/>
  <c r="D253" i="11"/>
  <c r="AC324" i="4"/>
  <c r="K324" i="4" s="1"/>
  <c r="M324" i="4"/>
  <c r="M444" i="4"/>
  <c r="AC444" i="4"/>
  <c r="K444" i="4" s="1"/>
  <c r="M407" i="4"/>
  <c r="AC407" i="4"/>
  <c r="K407" i="4" s="1"/>
  <c r="AC415" i="4"/>
  <c r="K415" i="4" s="1"/>
  <c r="M415" i="4"/>
  <c r="AC480" i="4"/>
  <c r="K480" i="4" s="1"/>
  <c r="M480" i="4"/>
  <c r="AC425" i="4"/>
  <c r="K425" i="4" s="1"/>
  <c r="M425" i="4"/>
  <c r="AC457" i="4"/>
  <c r="K457" i="4" s="1"/>
  <c r="M457" i="4"/>
  <c r="M384" i="4"/>
  <c r="AC384" i="4"/>
  <c r="K384" i="4" s="1"/>
  <c r="AC361" i="4"/>
  <c r="K361" i="4" s="1"/>
  <c r="M361" i="4"/>
  <c r="M409" i="4"/>
  <c r="AC409" i="4"/>
  <c r="K409" i="4" s="1"/>
  <c r="AC420" i="4"/>
  <c r="K420" i="4" s="1"/>
  <c r="M420" i="4"/>
  <c r="AC201" i="4"/>
  <c r="K201" i="4" s="1"/>
  <c r="M422" i="4"/>
  <c r="AC422" i="4"/>
  <c r="K422" i="4" s="1"/>
  <c r="M453" i="4"/>
  <c r="AC453" i="4"/>
  <c r="K453" i="4" s="1"/>
  <c r="M447" i="4"/>
  <c r="AC447" i="4"/>
  <c r="K447" i="4" s="1"/>
  <c r="M416" i="4"/>
  <c r="AC416" i="4"/>
  <c r="K416" i="4" s="1"/>
  <c r="AC365" i="4"/>
  <c r="K365" i="4" s="1"/>
  <c r="M365" i="4"/>
  <c r="AC451" i="4"/>
  <c r="K451" i="4" s="1"/>
  <c r="M451" i="4"/>
  <c r="AC385" i="4"/>
  <c r="K385" i="4" s="1"/>
  <c r="M385" i="4"/>
  <c r="M455" i="4"/>
  <c r="AC455" i="4"/>
  <c r="K455" i="4" s="1"/>
  <c r="AC202" i="4"/>
  <c r="K202" i="4" s="1"/>
  <c r="AC301" i="4"/>
  <c r="K301" i="4" s="1"/>
  <c r="D284" i="11"/>
  <c r="AC220" i="4"/>
  <c r="K220" i="4" s="1"/>
  <c r="M208" i="4"/>
  <c r="AC208" i="4"/>
  <c r="K208" i="4" s="1"/>
  <c r="AC158" i="4"/>
  <c r="K158" i="4" s="1"/>
  <c r="AC306" i="4"/>
  <c r="K306" i="4" s="1"/>
  <c r="AC342" i="4"/>
  <c r="K342" i="4" s="1"/>
  <c r="M342" i="4"/>
  <c r="AC179" i="4"/>
  <c r="K179" i="4" s="1"/>
  <c r="M403" i="4"/>
  <c r="AC403" i="4"/>
  <c r="K403" i="4" s="1"/>
  <c r="M411" i="4"/>
  <c r="AC411" i="4"/>
  <c r="K411" i="4" s="1"/>
  <c r="D192" i="11"/>
  <c r="D179" i="11"/>
  <c r="D322" i="11"/>
  <c r="D213" i="11"/>
  <c r="D214" i="11"/>
  <c r="D386" i="11"/>
  <c r="D422" i="11"/>
  <c r="D283" i="11"/>
  <c r="D337" i="11"/>
  <c r="D371" i="11"/>
  <c r="D184" i="11"/>
  <c r="D310" i="11"/>
  <c r="D367" i="11"/>
  <c r="D428" i="11"/>
  <c r="D403" i="11"/>
  <c r="D430" i="11"/>
  <c r="D315" i="11"/>
  <c r="D194" i="11"/>
  <c r="D364" i="11"/>
  <c r="D281" i="11"/>
  <c r="D429" i="11"/>
  <c r="D399" i="11"/>
  <c r="D316" i="11"/>
  <c r="D385" i="11"/>
  <c r="D426" i="11"/>
  <c r="D406" i="11"/>
  <c r="D352" i="11"/>
  <c r="D421" i="11"/>
  <c r="D402" i="11"/>
  <c r="D417" i="11"/>
  <c r="D307" i="11"/>
  <c r="D411" i="11"/>
  <c r="D347" i="11"/>
  <c r="D350" i="11"/>
  <c r="D339" i="11"/>
  <c r="D357" i="11"/>
  <c r="D423" i="11"/>
  <c r="D332" i="11"/>
  <c r="D346" i="11"/>
  <c r="D324" i="11"/>
  <c r="D302" i="11"/>
  <c r="D393" i="11"/>
  <c r="D278" i="11"/>
  <c r="D299" i="11"/>
  <c r="D383" i="11"/>
  <c r="D358" i="11"/>
  <c r="D392" i="11"/>
  <c r="D260" i="11"/>
  <c r="D293" i="11"/>
  <c r="D301" i="11"/>
  <c r="D266" i="11"/>
  <c r="D244" i="11"/>
  <c r="D432" i="11"/>
  <c r="D373" i="11"/>
  <c r="D235" i="11"/>
  <c r="D258" i="11"/>
  <c r="D229" i="11"/>
  <c r="D251" i="11"/>
  <c r="D247" i="11"/>
  <c r="D220" i="11"/>
  <c r="D272" i="11"/>
  <c r="D261" i="11"/>
  <c r="D197" i="11"/>
  <c r="D215" i="11"/>
  <c r="D274" i="11"/>
  <c r="D188" i="11"/>
  <c r="D183" i="11"/>
  <c r="D219" i="11"/>
  <c r="D199" i="11"/>
  <c r="N293" i="11" l="1"/>
  <c r="N292" i="11" s="1"/>
  <c r="N291" i="11" s="1"/>
  <c r="N290" i="11" s="1"/>
  <c r="N289" i="11" s="1"/>
  <c r="N288" i="11" s="1"/>
  <c r="N287" i="11" s="1"/>
  <c r="N286" i="11" s="1"/>
  <c r="N285" i="11" s="1"/>
  <c r="N284" i="11" s="1"/>
  <c r="N283" i="11" s="1"/>
  <c r="N282" i="11" s="1"/>
  <c r="N281" i="11" s="1"/>
  <c r="N280" i="11" s="1"/>
  <c r="N279" i="11" s="1"/>
  <c r="N278" i="11" s="1"/>
  <c r="N277" i="11" s="1"/>
  <c r="N276" i="11" s="1"/>
  <c r="N275" i="11" s="1"/>
  <c r="N274" i="11" s="1"/>
  <c r="N273" i="11" s="1"/>
  <c r="N272" i="11" s="1"/>
  <c r="N271" i="11" s="1"/>
  <c r="N270" i="11" s="1"/>
  <c r="N269" i="11" s="1"/>
  <c r="N268" i="11" s="1"/>
  <c r="N267" i="11" s="1"/>
  <c r="N266" i="11" s="1"/>
  <c r="N265" i="11" s="1"/>
  <c r="N264" i="11" s="1"/>
  <c r="N263" i="11" s="1"/>
  <c r="N262" i="11" s="1"/>
  <c r="N261" i="11" s="1"/>
  <c r="N260" i="11" s="1"/>
  <c r="N259" i="11" s="1"/>
  <c r="N258" i="11" s="1"/>
  <c r="N257" i="11" s="1"/>
  <c r="N256" i="11" s="1"/>
  <c r="N255" i="11" s="1"/>
  <c r="N254" i="11" s="1"/>
  <c r="N253" i="11" s="1"/>
  <c r="N252" i="11" s="1"/>
  <c r="N251" i="11" s="1"/>
  <c r="N250" i="11" s="1"/>
  <c r="N249" i="11" s="1"/>
  <c r="N248" i="11" s="1"/>
  <c r="N247" i="11" s="1"/>
  <c r="N246" i="11" s="1"/>
  <c r="N245" i="11" s="1"/>
  <c r="N244" i="11" s="1"/>
  <c r="N243" i="11" s="1"/>
  <c r="N242" i="11" s="1"/>
  <c r="N241" i="11" s="1"/>
  <c r="N240" i="11" s="1"/>
  <c r="N239" i="11" s="1"/>
  <c r="N238" i="11" s="1"/>
  <c r="N237" i="11" s="1"/>
  <c r="N236" i="11" s="1"/>
  <c r="N235" i="11" s="1"/>
  <c r="N234" i="11" s="1"/>
  <c r="N233" i="11" s="1"/>
  <c r="N232" i="11" s="1"/>
  <c r="N231" i="11" s="1"/>
  <c r="N230" i="11" s="1"/>
  <c r="N229" i="11" s="1"/>
  <c r="N228" i="11" s="1"/>
  <c r="N227" i="11" s="1"/>
  <c r="N226" i="11" s="1"/>
  <c r="N225" i="11" s="1"/>
  <c r="N224" i="11" s="1"/>
  <c r="N223" i="11" s="1"/>
  <c r="N222" i="11" s="1"/>
  <c r="N221" i="11" s="1"/>
  <c r="N220" i="11" s="1"/>
  <c r="O293" i="11"/>
  <c r="CQ510" i="4"/>
  <c r="CM511" i="4"/>
  <c r="CN511" i="4"/>
  <c r="CN510" i="4" s="1"/>
  <c r="CP511" i="4"/>
  <c r="CP510" i="4" s="1"/>
  <c r="CS511" i="4"/>
  <c r="CS510" i="4" s="1"/>
  <c r="CT511" i="4"/>
  <c r="CZ511" i="4"/>
  <c r="DB511" i="4"/>
  <c r="CL511" i="4"/>
  <c r="CL510" i="4" s="1"/>
  <c r="CV511" i="4"/>
  <c r="CV510" i="4" s="1"/>
  <c r="CY510" i="4"/>
  <c r="CU511" i="4"/>
  <c r="CR511" i="4"/>
  <c r="CR510" i="4" s="1"/>
  <c r="CX511" i="4"/>
  <c r="DA511" i="4"/>
  <c r="CW511" i="4"/>
  <c r="CO511" i="4"/>
  <c r="CK511" i="4"/>
  <c r="Z500" i="17"/>
  <c r="Z499" i="17" s="1"/>
  <c r="Z498" i="17" s="1"/>
  <c r="Z497" i="17" s="1"/>
  <c r="Z496" i="17" s="1"/>
  <c r="Z495" i="17" s="1"/>
  <c r="Z494" i="17" s="1"/>
  <c r="Z493" i="17" s="1"/>
  <c r="Z492" i="17" s="1"/>
  <c r="Z491" i="17" s="1"/>
  <c r="Z490" i="17" s="1"/>
  <c r="Z489" i="17" s="1"/>
  <c r="Z488" i="17" s="1"/>
  <c r="Z487" i="17" s="1"/>
  <c r="Z486" i="17" s="1"/>
  <c r="Z485" i="17" s="1"/>
  <c r="Z484" i="17" s="1"/>
  <c r="Z483" i="17" s="1"/>
  <c r="Z482" i="17" s="1"/>
  <c r="Z481" i="17" s="1"/>
  <c r="Z480" i="17" s="1"/>
  <c r="Z479" i="17" s="1"/>
  <c r="Z478" i="17" s="1"/>
  <c r="Z477" i="17" s="1"/>
  <c r="Z476" i="17" s="1"/>
  <c r="Z475" i="17" s="1"/>
  <c r="Z474" i="17" s="1"/>
  <c r="Z473" i="17" s="1"/>
  <c r="Z472" i="17" s="1"/>
  <c r="Z471" i="17" s="1"/>
  <c r="Z470" i="17" s="1"/>
  <c r="Z469" i="17" s="1"/>
  <c r="Z468" i="17" s="1"/>
  <c r="Z467" i="17" s="1"/>
  <c r="Z466" i="17" s="1"/>
  <c r="Z465" i="17" s="1"/>
  <c r="Z464" i="17" s="1"/>
  <c r="Z463" i="17" s="1"/>
  <c r="Z462" i="17" s="1"/>
  <c r="Z461" i="17" s="1"/>
  <c r="Z460" i="17" s="1"/>
  <c r="Z459" i="17" s="1"/>
  <c r="Z458" i="17" s="1"/>
  <c r="Z457" i="17" s="1"/>
  <c r="Z456" i="17" s="1"/>
  <c r="Z455" i="17" s="1"/>
  <c r="Z454" i="17" s="1"/>
  <c r="Z453" i="17" s="1"/>
  <c r="Z452" i="17" s="1"/>
  <c r="Z451" i="17" s="1"/>
  <c r="Z450" i="17" s="1"/>
  <c r="Z449" i="17" s="1"/>
  <c r="Z448" i="17" s="1"/>
  <c r="Z447" i="17" s="1"/>
  <c r="Z446" i="17" s="1"/>
  <c r="Z445" i="17" s="1"/>
  <c r="Z444" i="17" s="1"/>
  <c r="Z443" i="17" s="1"/>
  <c r="Z442" i="17" s="1"/>
  <c r="Z441" i="17" s="1"/>
  <c r="Z440" i="17" s="1"/>
  <c r="Z439" i="17" s="1"/>
  <c r="Z438" i="17" s="1"/>
  <c r="Z437" i="17" s="1"/>
  <c r="Z436" i="17" s="1"/>
  <c r="Z435" i="17" s="1"/>
  <c r="Z434" i="17" s="1"/>
  <c r="Z433" i="17" s="1"/>
  <c r="Z432" i="17" s="1"/>
  <c r="Z431" i="17" s="1"/>
  <c r="Z430" i="17" s="1"/>
  <c r="Z429" i="17" s="1"/>
  <c r="Z428" i="17" s="1"/>
  <c r="Z427" i="17" s="1"/>
  <c r="Z426" i="17" s="1"/>
  <c r="Z425" i="17" s="1"/>
  <c r="Z424" i="17" s="1"/>
  <c r="Z423" i="17" s="1"/>
  <c r="Z422" i="17" s="1"/>
  <c r="Z421" i="17" s="1"/>
  <c r="Z420" i="17" s="1"/>
  <c r="Z419" i="17" s="1"/>
  <c r="Z418" i="17" s="1"/>
  <c r="Z417" i="17" s="1"/>
  <c r="Z416" i="17" s="1"/>
  <c r="Z415" i="17" s="1"/>
  <c r="Z414" i="17" s="1"/>
  <c r="Z413" i="17" s="1"/>
  <c r="Z412" i="17" s="1"/>
  <c r="Z411" i="17" s="1"/>
  <c r="Z410" i="17" s="1"/>
  <c r="Z409" i="17" s="1"/>
  <c r="Z408" i="17" s="1"/>
  <c r="Z407" i="17" s="1"/>
  <c r="Z406" i="17" s="1"/>
  <c r="Z405" i="17" s="1"/>
  <c r="Z404" i="17" s="1"/>
  <c r="Z403" i="17" s="1"/>
  <c r="Z402" i="17" s="1"/>
  <c r="Z401" i="17" s="1"/>
  <c r="Z400" i="17" s="1"/>
  <c r="Z399" i="17" s="1"/>
  <c r="Z398" i="17" s="1"/>
  <c r="Z397" i="17" s="1"/>
  <c r="Z396" i="17" s="1"/>
  <c r="Z395" i="17" s="1"/>
  <c r="Z394" i="17" s="1"/>
  <c r="Z393" i="17" s="1"/>
  <c r="Z392" i="17" s="1"/>
  <c r="Z391" i="17" s="1"/>
  <c r="Z390" i="17" s="1"/>
  <c r="Z389" i="17" s="1"/>
  <c r="Z388" i="17" s="1"/>
  <c r="Z387" i="17" s="1"/>
  <c r="Z386" i="17" s="1"/>
  <c r="Z385" i="17" s="1"/>
  <c r="Z384" i="17" s="1"/>
  <c r="Z383" i="17" s="1"/>
  <c r="Z382" i="17" s="1"/>
  <c r="Z381" i="17" s="1"/>
  <c r="Z380" i="17" s="1"/>
  <c r="Z379" i="17" s="1"/>
  <c r="Z378" i="17" s="1"/>
  <c r="Z377" i="17" s="1"/>
  <c r="Z376" i="17" s="1"/>
  <c r="Z375" i="17" s="1"/>
  <c r="Z374" i="17" s="1"/>
  <c r="Z373" i="17" s="1"/>
  <c r="Z372" i="17" s="1"/>
  <c r="Z371" i="17" s="1"/>
  <c r="Z370" i="17" s="1"/>
  <c r="Z369" i="17" s="1"/>
  <c r="Z368" i="17" s="1"/>
  <c r="Z367" i="17" s="1"/>
  <c r="Z366" i="17" s="1"/>
  <c r="Z365" i="17" s="1"/>
  <c r="Z364" i="17" s="1"/>
  <c r="Z363" i="17" s="1"/>
  <c r="Z362" i="17" s="1"/>
  <c r="Z361" i="17" s="1"/>
  <c r="Z360" i="17" s="1"/>
  <c r="Z359" i="17" s="1"/>
  <c r="Z358" i="17" s="1"/>
  <c r="Z357" i="17" s="1"/>
  <c r="Z356" i="17" s="1"/>
  <c r="P71" i="4"/>
  <c r="P70" i="4"/>
  <c r="P69" i="4"/>
  <c r="P68" i="4"/>
  <c r="P67" i="4"/>
  <c r="P66" i="4"/>
  <c r="P65" i="4"/>
  <c r="P64" i="4"/>
  <c r="P63" i="4"/>
  <c r="P62" i="4"/>
  <c r="P61" i="4"/>
  <c r="P60" i="4"/>
  <c r="P59" i="4"/>
  <c r="P58" i="4"/>
  <c r="P57" i="4"/>
  <c r="P56" i="4"/>
  <c r="P55" i="4"/>
  <c r="P54" i="4"/>
  <c r="P52" i="4"/>
  <c r="P51" i="4"/>
  <c r="P50" i="4"/>
  <c r="P49" i="4"/>
  <c r="P48" i="4"/>
  <c r="P46" i="4"/>
  <c r="P45" i="4"/>
  <c r="P44" i="4"/>
  <c r="P43" i="4"/>
  <c r="P42" i="4"/>
  <c r="P41" i="4"/>
  <c r="P40" i="4"/>
  <c r="P39" i="4"/>
  <c r="P38" i="4"/>
  <c r="P36" i="4"/>
  <c r="P35" i="4"/>
  <c r="P33" i="4"/>
  <c r="P32" i="4"/>
  <c r="P31" i="4"/>
  <c r="P30" i="4"/>
  <c r="P29" i="4"/>
  <c r="P28" i="4"/>
  <c r="P27" i="4"/>
  <c r="P26" i="4"/>
  <c r="P25" i="4"/>
  <c r="P24" i="4"/>
  <c r="P22" i="4"/>
  <c r="P21" i="4"/>
  <c r="P19" i="4"/>
  <c r="P18" i="4"/>
  <c r="P17" i="4"/>
  <c r="P16" i="4"/>
  <c r="P15" i="4"/>
  <c r="P13" i="4"/>
  <c r="P177" i="4"/>
  <c r="P176" i="4"/>
  <c r="P173" i="4"/>
  <c r="P172" i="4"/>
  <c r="P171" i="4"/>
  <c r="P170" i="4"/>
  <c r="P169" i="4"/>
  <c r="P168" i="4"/>
  <c r="P166" i="4"/>
  <c r="P165" i="4"/>
  <c r="P164" i="4"/>
  <c r="P161" i="4"/>
  <c r="P160" i="4"/>
  <c r="P159" i="4"/>
  <c r="P157" i="4"/>
  <c r="P156" i="4"/>
  <c r="P154" i="4"/>
  <c r="P153" i="4"/>
  <c r="P150" i="4"/>
  <c r="P149" i="4"/>
  <c r="P148" i="4"/>
  <c r="P147" i="4"/>
  <c r="P145" i="4"/>
  <c r="P144" i="4"/>
  <c r="P143" i="4"/>
  <c r="P141" i="4"/>
  <c r="P140" i="4"/>
  <c r="P139" i="4"/>
  <c r="P138" i="4"/>
  <c r="P135" i="4"/>
  <c r="P130" i="4"/>
  <c r="P129" i="4"/>
  <c r="P128" i="4"/>
  <c r="P127" i="4"/>
  <c r="P126" i="4"/>
  <c r="P125" i="4"/>
  <c r="P123" i="4"/>
  <c r="P122" i="4"/>
  <c r="P120" i="4"/>
  <c r="P119" i="4"/>
  <c r="P118" i="4"/>
  <c r="P117" i="4"/>
  <c r="P116" i="4"/>
  <c r="P115" i="4"/>
  <c r="P114" i="4"/>
  <c r="P113" i="4"/>
  <c r="P112" i="4"/>
  <c r="P111" i="4"/>
  <c r="P110" i="4"/>
  <c r="P109" i="4"/>
  <c r="P107" i="4"/>
  <c r="P106" i="4"/>
  <c r="P105" i="4"/>
  <c r="P104" i="4"/>
  <c r="P103" i="4"/>
  <c r="P102" i="4"/>
  <c r="P100" i="4"/>
  <c r="P99" i="4"/>
  <c r="P98" i="4"/>
  <c r="P97" i="4"/>
  <c r="P96" i="4"/>
  <c r="P95" i="4"/>
  <c r="P94" i="4"/>
  <c r="P93" i="4"/>
  <c r="P92" i="4"/>
  <c r="P91" i="4"/>
  <c r="P90" i="4"/>
  <c r="P89" i="4"/>
  <c r="P88" i="4"/>
  <c r="P87" i="4"/>
  <c r="P86" i="4"/>
  <c r="P85" i="4"/>
  <c r="P84" i="4"/>
  <c r="P83" i="4"/>
  <c r="P82" i="4"/>
  <c r="P81" i="4"/>
  <c r="P80" i="4"/>
  <c r="P79" i="4"/>
  <c r="P78" i="4"/>
  <c r="P77" i="4"/>
  <c r="P76" i="4"/>
  <c r="P75" i="4"/>
  <c r="P74" i="4"/>
  <c r="P73" i="4"/>
  <c r="P72" i="4"/>
  <c r="DE7" i="4"/>
  <c r="DE8" i="4" s="1"/>
  <c r="DE9" i="4" s="1"/>
  <c r="DE10" i="4" s="1"/>
  <c r="DE11" i="4" s="1"/>
  <c r="DE12" i="4" s="1"/>
  <c r="DE13" i="4" s="1"/>
  <c r="DE14" i="4" s="1"/>
  <c r="DE15" i="4" s="1"/>
  <c r="DE16" i="4" s="1"/>
  <c r="DE17" i="4" s="1"/>
  <c r="DE18" i="4" s="1"/>
  <c r="DE19" i="4" s="1"/>
  <c r="DE20" i="4" s="1"/>
  <c r="DE21" i="4" s="1"/>
  <c r="DE22" i="4" s="1"/>
  <c r="DE23" i="4" s="1"/>
  <c r="DE24" i="4" s="1"/>
  <c r="DE25" i="4" s="1"/>
  <c r="DE26" i="4" s="1"/>
  <c r="DE27" i="4" s="1"/>
  <c r="DE28" i="4" s="1"/>
  <c r="DE29" i="4" s="1"/>
  <c r="DE30" i="4" s="1"/>
  <c r="DE31" i="4" s="1"/>
  <c r="DE32" i="4" s="1"/>
  <c r="DE33" i="4" s="1"/>
  <c r="DE34" i="4" s="1"/>
  <c r="DE35" i="4" s="1"/>
  <c r="DE36" i="4" s="1"/>
  <c r="DE37" i="4" s="1"/>
  <c r="DE38" i="4" s="1"/>
  <c r="DE39" i="4" s="1"/>
  <c r="DE40" i="4" s="1"/>
  <c r="DE41" i="4" s="1"/>
  <c r="DE42" i="4" s="1"/>
  <c r="DE43" i="4" s="1"/>
  <c r="DE44" i="4" s="1"/>
  <c r="DE45" i="4" s="1"/>
  <c r="DE46" i="4" s="1"/>
  <c r="DE47" i="4" s="1"/>
  <c r="DE48" i="4" s="1"/>
  <c r="DE49" i="4" s="1"/>
  <c r="DE50" i="4" s="1"/>
  <c r="DE51" i="4" s="1"/>
  <c r="DE52" i="4" s="1"/>
  <c r="DE53" i="4" s="1"/>
  <c r="DE54" i="4" s="1"/>
  <c r="DE55" i="4" s="1"/>
  <c r="DE56" i="4" s="1"/>
  <c r="DE57" i="4" s="1"/>
  <c r="DE58" i="4" s="1"/>
  <c r="DE59" i="4" s="1"/>
  <c r="DE60" i="4" s="1"/>
  <c r="DE61" i="4" s="1"/>
  <c r="DE62" i="4" s="1"/>
  <c r="DE63" i="4" s="1"/>
  <c r="DE64" i="4" s="1"/>
  <c r="DE65" i="4" s="1"/>
  <c r="DE66" i="4" s="1"/>
  <c r="DE67" i="4" s="1"/>
  <c r="DE68" i="4" s="1"/>
  <c r="DE69" i="4" s="1"/>
  <c r="DE70" i="4" s="1"/>
  <c r="DE71" i="4" s="1"/>
  <c r="DE72" i="4" s="1"/>
  <c r="DE73" i="4" s="1"/>
  <c r="DE74" i="4" s="1"/>
  <c r="DE75" i="4" s="1"/>
  <c r="DE76" i="4" s="1"/>
  <c r="DE77" i="4" s="1"/>
  <c r="DE78" i="4" s="1"/>
  <c r="DE79" i="4" s="1"/>
  <c r="DE80" i="4" s="1"/>
  <c r="DE81" i="4" s="1"/>
  <c r="DE82" i="4" s="1"/>
  <c r="DE83" i="4" s="1"/>
  <c r="DE84" i="4" s="1"/>
  <c r="DE85" i="4" s="1"/>
  <c r="DE86" i="4" s="1"/>
  <c r="DE87" i="4" s="1"/>
  <c r="DE88" i="4" s="1"/>
  <c r="DE89" i="4" s="1"/>
  <c r="DE90" i="4" s="1"/>
  <c r="DE91" i="4" s="1"/>
  <c r="DE92" i="4" s="1"/>
  <c r="DE93" i="4" s="1"/>
  <c r="DE94" i="4" s="1"/>
  <c r="DE95" i="4" s="1"/>
  <c r="DE96" i="4" s="1"/>
  <c r="DE97" i="4" s="1"/>
  <c r="DE98" i="4" s="1"/>
  <c r="DE99" i="4" s="1"/>
  <c r="DE100" i="4" s="1"/>
  <c r="DE101" i="4" s="1"/>
  <c r="DE102" i="4" s="1"/>
  <c r="DE103" i="4" s="1"/>
  <c r="DE104" i="4" s="1"/>
  <c r="DE105" i="4" s="1"/>
  <c r="DE106" i="4" s="1"/>
  <c r="DE107" i="4" s="1"/>
  <c r="DE108" i="4" s="1"/>
  <c r="DE109" i="4" s="1"/>
  <c r="DE110" i="4" s="1"/>
  <c r="DE111" i="4" s="1"/>
  <c r="DE112" i="4" s="1"/>
  <c r="DE113" i="4" s="1"/>
  <c r="DE114" i="4" s="1"/>
  <c r="DE115" i="4" s="1"/>
  <c r="DE116" i="4" s="1"/>
  <c r="DE117" i="4" s="1"/>
  <c r="DE118" i="4" s="1"/>
  <c r="DE119" i="4" s="1"/>
  <c r="DE120" i="4" s="1"/>
  <c r="DE121" i="4" s="1"/>
  <c r="DE122" i="4" s="1"/>
  <c r="DE123" i="4" s="1"/>
  <c r="DE124" i="4" s="1"/>
  <c r="DE125" i="4" s="1"/>
  <c r="DE126" i="4" s="1"/>
  <c r="DE127" i="4" s="1"/>
  <c r="DE128" i="4" s="1"/>
  <c r="DE129" i="4" s="1"/>
  <c r="DE130" i="4" s="1"/>
  <c r="DE131" i="4" s="1"/>
  <c r="DE132" i="4" s="1"/>
  <c r="DE133" i="4" s="1"/>
  <c r="DE134" i="4" s="1"/>
  <c r="DE135" i="4" s="1"/>
  <c r="DE136" i="4" s="1"/>
  <c r="DE137" i="4" s="1"/>
  <c r="DE138" i="4" s="1"/>
  <c r="DE139" i="4" s="1"/>
  <c r="DE140" i="4" s="1"/>
  <c r="DE141" i="4" s="1"/>
  <c r="DE142" i="4" s="1"/>
  <c r="DE143" i="4" s="1"/>
  <c r="DE144" i="4" s="1"/>
  <c r="DE145" i="4" s="1"/>
  <c r="DE146" i="4" s="1"/>
  <c r="DE147" i="4" s="1"/>
  <c r="DE148" i="4" s="1"/>
  <c r="DE149" i="4" s="1"/>
  <c r="DE150" i="4" s="1"/>
  <c r="DE151" i="4" s="1"/>
  <c r="DE152" i="4" s="1"/>
  <c r="DE153" i="4" s="1"/>
  <c r="DE154" i="4" s="1"/>
  <c r="DE155" i="4" s="1"/>
  <c r="DE156" i="4" s="1"/>
  <c r="DE157" i="4" s="1"/>
  <c r="DE158" i="4" s="1"/>
  <c r="DE159" i="4" s="1"/>
  <c r="DE160" i="4" s="1"/>
  <c r="DE161" i="4" s="1"/>
  <c r="DE162" i="4" s="1"/>
  <c r="DE163" i="4" s="1"/>
  <c r="DE164" i="4" s="1"/>
  <c r="DE165" i="4" s="1"/>
  <c r="DE166" i="4" s="1"/>
  <c r="DE167" i="4" s="1"/>
  <c r="DE168" i="4" s="1"/>
  <c r="DE169" i="4" s="1"/>
  <c r="DE170" i="4" s="1"/>
  <c r="DE171" i="4" s="1"/>
  <c r="DE172" i="4" s="1"/>
  <c r="DE173" i="4" s="1"/>
  <c r="DE174" i="4" s="1"/>
  <c r="DE175" i="4" s="1"/>
  <c r="DE176" i="4" s="1"/>
  <c r="DE177" i="4" s="1"/>
  <c r="DE178" i="4" s="1"/>
  <c r="DE179" i="4" s="1"/>
  <c r="DE180" i="4" s="1"/>
  <c r="DE181" i="4" s="1"/>
  <c r="DE182" i="4" s="1"/>
  <c r="DE183" i="4" s="1"/>
  <c r="DE184" i="4" s="1"/>
  <c r="DE185" i="4" s="1"/>
  <c r="DE186" i="4" s="1"/>
  <c r="DE187" i="4" s="1"/>
  <c r="DE188" i="4" s="1"/>
  <c r="DE189" i="4" s="1"/>
  <c r="DE190" i="4" s="1"/>
  <c r="DE191" i="4" s="1"/>
  <c r="DE192" i="4" s="1"/>
  <c r="DE193" i="4" s="1"/>
  <c r="DE194" i="4" s="1"/>
  <c r="DE195" i="4" s="1"/>
  <c r="DE196" i="4" s="1"/>
  <c r="DE197" i="4" s="1"/>
  <c r="DE198" i="4" s="1"/>
  <c r="DE199" i="4" s="1"/>
  <c r="DE200" i="4" s="1"/>
  <c r="DE201" i="4" s="1"/>
  <c r="DE202" i="4" s="1"/>
  <c r="DE203" i="4" s="1"/>
  <c r="DE204" i="4" s="1"/>
  <c r="DE205" i="4" s="1"/>
  <c r="DE206" i="4" s="1"/>
  <c r="DE207" i="4" s="1"/>
  <c r="DE208" i="4" s="1"/>
  <c r="DE209" i="4" s="1"/>
  <c r="DE210" i="4" s="1"/>
  <c r="DE211" i="4" s="1"/>
  <c r="DE212" i="4" s="1"/>
  <c r="DE213" i="4" s="1"/>
  <c r="DE214" i="4" s="1"/>
  <c r="DE215" i="4" s="1"/>
  <c r="DE216" i="4" s="1"/>
  <c r="DE217" i="4" s="1"/>
  <c r="DE218" i="4" s="1"/>
  <c r="DE219" i="4" s="1"/>
  <c r="DE220" i="4" s="1"/>
  <c r="DE221" i="4" s="1"/>
  <c r="DE222" i="4" s="1"/>
  <c r="DE223" i="4" s="1"/>
  <c r="DE224" i="4" s="1"/>
  <c r="DE225" i="4" s="1"/>
  <c r="DE226" i="4" s="1"/>
  <c r="DE227" i="4" s="1"/>
  <c r="DE228" i="4" s="1"/>
  <c r="DE229" i="4" s="1"/>
  <c r="DE230" i="4" s="1"/>
  <c r="DE231" i="4" s="1"/>
  <c r="DE232" i="4" s="1"/>
  <c r="DE233" i="4" s="1"/>
  <c r="DE234" i="4" s="1"/>
  <c r="DE235" i="4" s="1"/>
  <c r="DE236" i="4" s="1"/>
  <c r="DE237" i="4" s="1"/>
  <c r="DE238" i="4" s="1"/>
  <c r="DE239" i="4" s="1"/>
  <c r="DE240" i="4" s="1"/>
  <c r="DE241" i="4" s="1"/>
  <c r="DE242" i="4" s="1"/>
  <c r="DE243" i="4" s="1"/>
  <c r="DE244" i="4" s="1"/>
  <c r="DE245" i="4" s="1"/>
  <c r="DE246" i="4" s="1"/>
  <c r="DE247" i="4" s="1"/>
  <c r="DE248" i="4" s="1"/>
  <c r="DE249" i="4" s="1"/>
  <c r="DE250" i="4" s="1"/>
  <c r="DE251" i="4" s="1"/>
  <c r="DE252" i="4" s="1"/>
  <c r="DE253" i="4" s="1"/>
  <c r="DE254" i="4" s="1"/>
  <c r="DE255" i="4" s="1"/>
  <c r="DE256" i="4" s="1"/>
  <c r="DE257" i="4" s="1"/>
  <c r="DE258" i="4" s="1"/>
  <c r="DE259" i="4" s="1"/>
  <c r="DE260" i="4" s="1"/>
  <c r="DE261" i="4" s="1"/>
  <c r="DE262" i="4" s="1"/>
  <c r="DE263" i="4" s="1"/>
  <c r="DE264" i="4" s="1"/>
  <c r="DE265" i="4" s="1"/>
  <c r="DE266" i="4" s="1"/>
  <c r="DE267" i="4" s="1"/>
  <c r="DE268" i="4" s="1"/>
  <c r="DE269" i="4" s="1"/>
  <c r="DE270" i="4" s="1"/>
  <c r="DE271" i="4" s="1"/>
  <c r="DE272" i="4" s="1"/>
  <c r="DE273" i="4" s="1"/>
  <c r="DE274" i="4" s="1"/>
  <c r="DE275" i="4" s="1"/>
  <c r="DE276" i="4" s="1"/>
  <c r="DE277" i="4" s="1"/>
  <c r="DE278" i="4" s="1"/>
  <c r="DE279" i="4" s="1"/>
  <c r="DE280" i="4" s="1"/>
  <c r="DE281" i="4" s="1"/>
  <c r="DE282" i="4" s="1"/>
  <c r="DE283" i="4" s="1"/>
  <c r="DE284" i="4" s="1"/>
  <c r="DE285" i="4" s="1"/>
  <c r="DE286" i="4" s="1"/>
  <c r="DE287" i="4" s="1"/>
  <c r="DE288" i="4" s="1"/>
  <c r="DE289" i="4" s="1"/>
  <c r="DE290" i="4" s="1"/>
  <c r="DE291" i="4" s="1"/>
  <c r="DE292" i="4" s="1"/>
  <c r="DE293" i="4" s="1"/>
  <c r="DE294" i="4" s="1"/>
  <c r="DE295" i="4" s="1"/>
  <c r="DE296" i="4" s="1"/>
  <c r="DE297" i="4" s="1"/>
  <c r="DE298" i="4" s="1"/>
  <c r="DE299" i="4" s="1"/>
  <c r="DE300" i="4" s="1"/>
  <c r="DE301" i="4" s="1"/>
  <c r="DE302" i="4" s="1"/>
  <c r="DE303" i="4" s="1"/>
  <c r="DE304" i="4" s="1"/>
  <c r="DE305" i="4" s="1"/>
  <c r="DE306" i="4" s="1"/>
  <c r="DE307" i="4" s="1"/>
  <c r="DE308" i="4" s="1"/>
  <c r="DE309" i="4" s="1"/>
  <c r="DE310" i="4" s="1"/>
  <c r="DE311" i="4" s="1"/>
  <c r="DE312" i="4" s="1"/>
  <c r="DE313" i="4" s="1"/>
  <c r="DE314" i="4" s="1"/>
  <c r="DE315" i="4" s="1"/>
  <c r="DE316" i="4" s="1"/>
  <c r="DE317" i="4" s="1"/>
  <c r="DE318" i="4" s="1"/>
  <c r="DE319" i="4" s="1"/>
  <c r="DE320" i="4" s="1"/>
  <c r="DE321" i="4" s="1"/>
  <c r="DE322" i="4" s="1"/>
  <c r="DE323" i="4" s="1"/>
  <c r="DE324" i="4" s="1"/>
  <c r="DE325" i="4" s="1"/>
  <c r="DE326" i="4" s="1"/>
  <c r="DE327" i="4" s="1"/>
  <c r="DE328" i="4" s="1"/>
  <c r="DE329" i="4" s="1"/>
  <c r="DE330" i="4" s="1"/>
  <c r="DE331" i="4" s="1"/>
  <c r="DE332" i="4" s="1"/>
  <c r="DE333" i="4" s="1"/>
  <c r="DE334" i="4" s="1"/>
  <c r="DE335" i="4" s="1"/>
  <c r="DE336" i="4" s="1"/>
  <c r="DE337" i="4" s="1"/>
  <c r="DE338" i="4" s="1"/>
  <c r="DE339" i="4" s="1"/>
  <c r="DE340" i="4" s="1"/>
  <c r="DE341" i="4" s="1"/>
  <c r="DE342" i="4" s="1"/>
  <c r="DE343" i="4" s="1"/>
  <c r="DE344" i="4" s="1"/>
  <c r="DE345" i="4" s="1"/>
  <c r="DE346" i="4" s="1"/>
  <c r="DE347" i="4" s="1"/>
  <c r="DE348" i="4" s="1"/>
  <c r="DE349" i="4" s="1"/>
  <c r="DE350" i="4" s="1"/>
  <c r="DE351" i="4" s="1"/>
  <c r="DE352" i="4" s="1"/>
  <c r="DE353" i="4" s="1"/>
  <c r="DE354" i="4" s="1"/>
  <c r="DE355" i="4" s="1"/>
  <c r="DE356" i="4" s="1"/>
  <c r="DE357" i="4" s="1"/>
  <c r="DE358" i="4" s="1"/>
  <c r="DE359" i="4" s="1"/>
  <c r="DE360" i="4" s="1"/>
  <c r="DE361" i="4" s="1"/>
  <c r="DE362" i="4" s="1"/>
  <c r="DE363" i="4" s="1"/>
  <c r="DE364" i="4" s="1"/>
  <c r="DE365" i="4" s="1"/>
  <c r="DE366" i="4" s="1"/>
  <c r="DE367" i="4" s="1"/>
  <c r="DE368" i="4" s="1"/>
  <c r="DE369" i="4" s="1"/>
  <c r="DE370" i="4" s="1"/>
  <c r="DE371" i="4" s="1"/>
  <c r="DE372" i="4" s="1"/>
  <c r="DE373" i="4" s="1"/>
  <c r="DE374" i="4" s="1"/>
  <c r="DE375" i="4" s="1"/>
  <c r="DE376" i="4" s="1"/>
  <c r="DE377" i="4" s="1"/>
  <c r="DE378" i="4" s="1"/>
  <c r="DE379" i="4" s="1"/>
  <c r="DE380" i="4" s="1"/>
  <c r="DE381" i="4" s="1"/>
  <c r="DE382" i="4" s="1"/>
  <c r="DE383" i="4" s="1"/>
  <c r="DE384" i="4" s="1"/>
  <c r="DE385" i="4" s="1"/>
  <c r="DE386" i="4" s="1"/>
  <c r="DE387" i="4" s="1"/>
  <c r="DE388" i="4" s="1"/>
  <c r="DE389" i="4" s="1"/>
  <c r="DE390" i="4" s="1"/>
  <c r="DE391" i="4" s="1"/>
  <c r="DE392" i="4" s="1"/>
  <c r="DE393" i="4" s="1"/>
  <c r="DE394" i="4" s="1"/>
  <c r="DE395" i="4" s="1"/>
  <c r="DE396" i="4" s="1"/>
  <c r="DE397" i="4" s="1"/>
  <c r="DE398" i="4" s="1"/>
  <c r="DE399" i="4" s="1"/>
  <c r="DE400" i="4" s="1"/>
  <c r="DE401" i="4" s="1"/>
  <c r="DE402" i="4" s="1"/>
  <c r="DE403" i="4" s="1"/>
  <c r="DE404" i="4" s="1"/>
  <c r="DE405" i="4" s="1"/>
  <c r="DE406" i="4" s="1"/>
  <c r="DE407" i="4" s="1"/>
  <c r="DE408" i="4" s="1"/>
  <c r="DE409" i="4" s="1"/>
  <c r="DE410" i="4" s="1"/>
  <c r="DE411" i="4" s="1"/>
  <c r="DE412" i="4" s="1"/>
  <c r="DE413" i="4" s="1"/>
  <c r="DE414" i="4" s="1"/>
  <c r="DE415" i="4" s="1"/>
  <c r="DE416" i="4" s="1"/>
  <c r="DE417" i="4" s="1"/>
  <c r="DE418" i="4" s="1"/>
  <c r="DE419" i="4" s="1"/>
  <c r="DE420" i="4" s="1"/>
  <c r="DE421" i="4" s="1"/>
  <c r="DE422" i="4" s="1"/>
  <c r="DE423" i="4" s="1"/>
  <c r="DE424" i="4" s="1"/>
  <c r="DE425" i="4" s="1"/>
  <c r="DE426" i="4" s="1"/>
  <c r="DE427" i="4" s="1"/>
  <c r="DE428" i="4" s="1"/>
  <c r="DE429" i="4" s="1"/>
  <c r="DE430" i="4" s="1"/>
  <c r="DE431" i="4" s="1"/>
  <c r="DE432" i="4" s="1"/>
  <c r="DE433" i="4" s="1"/>
  <c r="DE434" i="4" s="1"/>
  <c r="DE435" i="4" s="1"/>
  <c r="DE436" i="4" s="1"/>
  <c r="DE437" i="4" s="1"/>
  <c r="DE438" i="4" s="1"/>
  <c r="DE439" i="4" s="1"/>
  <c r="DE440" i="4" s="1"/>
  <c r="DE441" i="4" s="1"/>
  <c r="DE442" i="4" s="1"/>
  <c r="DE443" i="4" s="1"/>
  <c r="DE444" i="4" s="1"/>
  <c r="DE445" i="4" s="1"/>
  <c r="DE446" i="4" s="1"/>
  <c r="DE447" i="4" s="1"/>
  <c r="DE448" i="4" s="1"/>
  <c r="DE449" i="4" s="1"/>
  <c r="DE450" i="4" s="1"/>
  <c r="DE451" i="4" s="1"/>
  <c r="DE452" i="4" s="1"/>
  <c r="DE453" i="4" s="1"/>
  <c r="DE454" i="4" s="1"/>
  <c r="DE455" i="4" s="1"/>
  <c r="DE456" i="4" s="1"/>
  <c r="DE457" i="4" s="1"/>
  <c r="DE458" i="4" s="1"/>
  <c r="DE459" i="4" s="1"/>
  <c r="DE460" i="4" s="1"/>
  <c r="DE461" i="4" s="1"/>
  <c r="DE462" i="4" s="1"/>
  <c r="DE463" i="4" s="1"/>
  <c r="DE464" i="4" s="1"/>
  <c r="DE465" i="4" s="1"/>
  <c r="DE466" i="4" s="1"/>
  <c r="DE467" i="4" s="1"/>
  <c r="DE468" i="4" s="1"/>
  <c r="DE469" i="4" s="1"/>
  <c r="DE470" i="4" s="1"/>
  <c r="DE471" i="4" s="1"/>
  <c r="DE472" i="4" s="1"/>
  <c r="DE473" i="4" s="1"/>
  <c r="DE474" i="4" s="1"/>
  <c r="DE475" i="4" s="1"/>
  <c r="DE476" i="4" s="1"/>
  <c r="DE477" i="4" s="1"/>
  <c r="DE478" i="4" s="1"/>
  <c r="DE479" i="4" s="1"/>
  <c r="DE480" i="4" s="1"/>
  <c r="DE481" i="4" s="1"/>
  <c r="DE482" i="4" s="1"/>
  <c r="DE483" i="4" s="1"/>
  <c r="DE484" i="4" s="1"/>
  <c r="DE485" i="4" s="1"/>
  <c r="DE486" i="4" s="1"/>
  <c r="DE487" i="4" s="1"/>
  <c r="DE488" i="4" s="1"/>
  <c r="DE489" i="4" s="1"/>
  <c r="DE490" i="4" s="1"/>
  <c r="DE491" i="4" s="1"/>
  <c r="DE492" i="4" s="1"/>
  <c r="DE493" i="4" s="1"/>
  <c r="DE494" i="4" s="1"/>
  <c r="DE495" i="4" s="1"/>
  <c r="DE496" i="4" s="1"/>
  <c r="DE497" i="4" s="1"/>
  <c r="DE498" i="4" s="1"/>
  <c r="DE499" i="4" s="1"/>
  <c r="DE500" i="4" s="1"/>
  <c r="DE501" i="4" s="1"/>
  <c r="DE502" i="4" s="1"/>
  <c r="DE503" i="4" s="1"/>
  <c r="DE504" i="4" s="1"/>
  <c r="DE505" i="4" s="1"/>
  <c r="DE506" i="4" s="1"/>
  <c r="DE507" i="4" s="1"/>
  <c r="DE508" i="4" s="1"/>
  <c r="DE509" i="4" s="1"/>
  <c r="DE510" i="4" s="1"/>
  <c r="DE511" i="4" s="1"/>
  <c r="DE512" i="4" s="1"/>
  <c r="DE513" i="4" s="1"/>
  <c r="DE514" i="4" s="1"/>
  <c r="DE515" i="4" s="1"/>
  <c r="DE516" i="4" s="1"/>
  <c r="DE517" i="4" s="1"/>
  <c r="DE518" i="4" s="1"/>
  <c r="DE519" i="4" s="1"/>
  <c r="DE520" i="4" s="1"/>
  <c r="DE521" i="4" s="1"/>
  <c r="DE522" i="4" s="1"/>
  <c r="DE523" i="4" s="1"/>
  <c r="DE524" i="4" s="1"/>
  <c r="DE525" i="4" s="1"/>
  <c r="DE526" i="4" s="1"/>
  <c r="DE527" i="4" s="1"/>
  <c r="DE528" i="4" s="1"/>
  <c r="DE529" i="4" s="1"/>
  <c r="DE530" i="4" s="1"/>
  <c r="DE531" i="4" s="1"/>
  <c r="DE532" i="4" s="1"/>
  <c r="DE533" i="4" s="1"/>
  <c r="DE534" i="4" s="1"/>
  <c r="DE535" i="4" s="1"/>
  <c r="DE536" i="4" s="1"/>
  <c r="DE537" i="4" s="1"/>
  <c r="DE538" i="4" s="1"/>
  <c r="DE539" i="4" s="1"/>
  <c r="DE540" i="4" s="1"/>
  <c r="DE541" i="4" s="1"/>
  <c r="DE542" i="4" s="1"/>
  <c r="DE543" i="4" s="1"/>
  <c r="DE544" i="4" s="1"/>
  <c r="DE545" i="4" s="1"/>
  <c r="DE546" i="4" s="1"/>
  <c r="DE547" i="4" s="1"/>
  <c r="DE548" i="4" s="1"/>
  <c r="DE549" i="4" s="1"/>
  <c r="DE550" i="4" s="1"/>
  <c r="DE551" i="4" s="1"/>
  <c r="DE552" i="4" s="1"/>
  <c r="DE553" i="4" s="1"/>
  <c r="DE554" i="4" s="1"/>
  <c r="DE555" i="4" s="1"/>
  <c r="DE556" i="4" s="1"/>
  <c r="DE557" i="4" s="1"/>
  <c r="DE558" i="4" s="1"/>
  <c r="DE559" i="4" s="1"/>
  <c r="DE560" i="4" s="1"/>
  <c r="DE561" i="4" s="1"/>
  <c r="DE562" i="4" s="1"/>
  <c r="DE563" i="4" s="1"/>
  <c r="DE564" i="4" s="1"/>
  <c r="DE565" i="4" s="1"/>
  <c r="DE566" i="4" s="1"/>
  <c r="DE567" i="4" s="1"/>
  <c r="DE568" i="4" s="1"/>
  <c r="DE569" i="4" s="1"/>
  <c r="DE570" i="4" s="1"/>
  <c r="DE571" i="4" s="1"/>
  <c r="DE572" i="4" s="1"/>
  <c r="DE573" i="4" s="1"/>
  <c r="DE574" i="4" s="1"/>
  <c r="DE575" i="4" s="1"/>
  <c r="DE576" i="4" s="1"/>
  <c r="DE577" i="4" s="1"/>
  <c r="DE578" i="4" s="1"/>
  <c r="DE579" i="4" s="1"/>
  <c r="DE580" i="4" s="1"/>
  <c r="DE581" i="4" s="1"/>
  <c r="DE582" i="4" s="1"/>
  <c r="DE583" i="4" s="1"/>
  <c r="DE584" i="4" s="1"/>
  <c r="DE585" i="4" s="1"/>
  <c r="DE586" i="4" s="1"/>
  <c r="DE587" i="4" s="1"/>
  <c r="DE588" i="4" s="1"/>
  <c r="DE589" i="4" s="1"/>
  <c r="DE590" i="4" s="1"/>
  <c r="DE591" i="4" s="1"/>
  <c r="DE592" i="4" s="1"/>
  <c r="DE593" i="4" s="1"/>
  <c r="DE594" i="4" s="1"/>
  <c r="DE595" i="4" s="1"/>
  <c r="DE596" i="4" s="1"/>
  <c r="DE597" i="4" s="1"/>
  <c r="DE598" i="4" s="1"/>
  <c r="DE599" i="4" s="1"/>
  <c r="DE600" i="4" s="1"/>
  <c r="DE601" i="4" s="1"/>
  <c r="DE602" i="4" s="1"/>
  <c r="DE603" i="4" s="1"/>
  <c r="DE604" i="4" s="1"/>
  <c r="DE605" i="4" s="1"/>
  <c r="DE606" i="4" s="1"/>
  <c r="DE607" i="4" s="1"/>
  <c r="DE608" i="4" s="1"/>
  <c r="DE609" i="4" s="1"/>
  <c r="DE610" i="4" s="1"/>
  <c r="DE611" i="4" s="1"/>
  <c r="DE612" i="4" s="1"/>
  <c r="DE613" i="4" s="1"/>
  <c r="DE614" i="4" s="1"/>
  <c r="DE615" i="4" s="1"/>
  <c r="DE616" i="4" s="1"/>
  <c r="DE617" i="4" s="1"/>
  <c r="DE618" i="4" s="1"/>
  <c r="DE619" i="4" s="1"/>
  <c r="DE620" i="4" s="1"/>
  <c r="DE621" i="4" s="1"/>
  <c r="DE622" i="4" s="1"/>
  <c r="DE623" i="4" s="1"/>
  <c r="DE624" i="4" s="1"/>
  <c r="DE625" i="4" s="1"/>
  <c r="DE626" i="4" s="1"/>
  <c r="DE627" i="4" s="1"/>
  <c r="DE628" i="4" s="1"/>
  <c r="DE629" i="4" s="1"/>
  <c r="DE630" i="4" s="1"/>
  <c r="DE631" i="4" s="1"/>
  <c r="DE632" i="4" s="1"/>
  <c r="DE633" i="4" s="1"/>
  <c r="DE634" i="4" s="1"/>
  <c r="DE635" i="4" s="1"/>
  <c r="DE636" i="4" s="1"/>
  <c r="DE637" i="4" s="1"/>
  <c r="DE638" i="4" s="1"/>
  <c r="DE639" i="4" s="1"/>
  <c r="DE640" i="4" s="1"/>
  <c r="DE641" i="4" s="1"/>
  <c r="DE642" i="4" s="1"/>
  <c r="DE643" i="4" s="1"/>
  <c r="DE644" i="4" s="1"/>
  <c r="DE645" i="4" s="1"/>
  <c r="DE646" i="4" s="1"/>
  <c r="DE647" i="4" s="1"/>
  <c r="DE648" i="4" s="1"/>
  <c r="DE649" i="4" s="1"/>
  <c r="DE650" i="4" s="1"/>
  <c r="DE651" i="4" s="1"/>
  <c r="DE652" i="4" s="1"/>
  <c r="DE653" i="4" s="1"/>
  <c r="DE654" i="4" s="1"/>
  <c r="DE655" i="4" s="1"/>
  <c r="DE656" i="4" s="1"/>
  <c r="DE657" i="4" s="1"/>
  <c r="DE658" i="4" s="1"/>
  <c r="DE659" i="4" s="1"/>
  <c r="DE660" i="4" s="1"/>
  <c r="DE661" i="4" s="1"/>
  <c r="DE662" i="4" s="1"/>
  <c r="DE663" i="4" s="1"/>
  <c r="DE664" i="4" s="1"/>
  <c r="DE665" i="4" s="1"/>
  <c r="DE666" i="4" s="1"/>
  <c r="DE667" i="4" s="1"/>
  <c r="DE668" i="4" s="1"/>
  <c r="DE669" i="4" s="1"/>
  <c r="DE670" i="4" s="1"/>
  <c r="DE671" i="4" s="1"/>
  <c r="DE672" i="4" s="1"/>
  <c r="DE673" i="4" s="1"/>
  <c r="DE674" i="4" s="1"/>
  <c r="DE675" i="4" s="1"/>
  <c r="DE676" i="4" s="1"/>
  <c r="DE677" i="4" s="1"/>
  <c r="DE678" i="4" s="1"/>
  <c r="DE679" i="4" s="1"/>
  <c r="DE680" i="4" s="1"/>
  <c r="DE681" i="4" s="1"/>
  <c r="DE682" i="4" s="1"/>
  <c r="DE683" i="4" s="1"/>
  <c r="DE684" i="4" s="1"/>
  <c r="DE685" i="4" s="1"/>
  <c r="DE686" i="4" s="1"/>
  <c r="DE687" i="4" s="1"/>
  <c r="DE688" i="4" s="1"/>
  <c r="DE689" i="4" s="1"/>
  <c r="DE690" i="4" s="1"/>
  <c r="DE691" i="4" s="1"/>
  <c r="DE692" i="4" s="1"/>
  <c r="DE693" i="4" s="1"/>
  <c r="DE694" i="4" s="1"/>
  <c r="DE695" i="4" s="1"/>
  <c r="DE696" i="4" s="1"/>
  <c r="DE697" i="4" s="1"/>
  <c r="DE698" i="4" s="1"/>
  <c r="DE699" i="4" s="1"/>
  <c r="DE700" i="4" s="1"/>
  <c r="DE701" i="4" s="1"/>
  <c r="DE702" i="4" s="1"/>
  <c r="DE703" i="4" s="1"/>
  <c r="DE704" i="4" s="1"/>
  <c r="DE705" i="4" s="1"/>
  <c r="DE706" i="4" s="1"/>
  <c r="DE707" i="4" s="1"/>
  <c r="DE708" i="4" s="1"/>
  <c r="DE709" i="4" s="1"/>
  <c r="DE710" i="4" s="1"/>
  <c r="DE711" i="4" s="1"/>
  <c r="DE712" i="4" s="1"/>
  <c r="DE713" i="4" s="1"/>
  <c r="CN7" i="4"/>
  <c r="DJ7" i="4" s="1"/>
  <c r="CK7" i="4"/>
  <c r="DG7" i="4" s="1"/>
  <c r="DF4" i="4"/>
  <c r="DF1" i="4"/>
  <c r="DG1" i="4" s="1"/>
  <c r="DH1" i="4" s="1"/>
  <c r="DI1" i="4" s="1"/>
  <c r="DJ1" i="4" s="1"/>
  <c r="DK1" i="4" s="1"/>
  <c r="DL1" i="4" s="1"/>
  <c r="DM1" i="4" s="1"/>
  <c r="DN1" i="4" s="1"/>
  <c r="DO1" i="4" s="1"/>
  <c r="DP1" i="4" s="1"/>
  <c r="DQ1" i="4" s="1"/>
  <c r="DR1" i="4" s="1"/>
  <c r="DS1" i="4" s="1"/>
  <c r="DT1" i="4" s="1"/>
  <c r="DU1" i="4" s="1"/>
  <c r="DV1" i="4" s="1"/>
  <c r="DW1" i="4" s="1"/>
  <c r="DX1" i="4" s="1"/>
  <c r="P11" i="17" l="1"/>
  <c r="P132" i="4"/>
  <c r="O132" i="17"/>
  <c r="O132" i="4" s="1"/>
  <c r="BN132" i="4" s="1"/>
  <c r="P134" i="4"/>
  <c r="O134" i="17"/>
  <c r="O134" i="4" s="1"/>
  <c r="BN134" i="4" s="1"/>
  <c r="P158" i="4"/>
  <c r="O158" i="17"/>
  <c r="O158" i="4" s="1"/>
  <c r="BN158" i="4" s="1"/>
  <c r="P131" i="4"/>
  <c r="O131" i="17"/>
  <c r="O131" i="4" s="1"/>
  <c r="BN131" i="4" s="1"/>
  <c r="O137" i="17"/>
  <c r="O137" i="4" s="1"/>
  <c r="BN137" i="4" s="1"/>
  <c r="P137" i="4"/>
  <c r="P151" i="4"/>
  <c r="O151" i="17"/>
  <c r="O151" i="4" s="1"/>
  <c r="BN151" i="4" s="1"/>
  <c r="P163" i="4"/>
  <c r="O163" i="17"/>
  <c r="O163" i="4" s="1"/>
  <c r="BN163" i="4" s="1"/>
  <c r="P167" i="4"/>
  <c r="O167" i="17"/>
  <c r="O167" i="4" s="1"/>
  <c r="BN167" i="4" s="1"/>
  <c r="P121" i="4"/>
  <c r="O121" i="17"/>
  <c r="O121" i="4" s="1"/>
  <c r="BN121" i="4" s="1"/>
  <c r="P155" i="4"/>
  <c r="O155" i="17"/>
  <c r="O155" i="4" s="1"/>
  <c r="BN155" i="4" s="1"/>
  <c r="O146" i="17"/>
  <c r="O146" i="4" s="1"/>
  <c r="BN146" i="4" s="1"/>
  <c r="P146" i="4"/>
  <c r="O136" i="17"/>
  <c r="O136" i="4" s="1"/>
  <c r="BN136" i="4" s="1"/>
  <c r="P136" i="4"/>
  <c r="P162" i="4"/>
  <c r="O162" i="17"/>
  <c r="O162" i="4" s="1"/>
  <c r="BN162" i="4" s="1"/>
  <c r="P124" i="4"/>
  <c r="O124" i="17"/>
  <c r="O124" i="4" s="1"/>
  <c r="BN124" i="4" s="1"/>
  <c r="P108" i="4"/>
  <c r="O108" i="17"/>
  <c r="O108" i="4" s="1"/>
  <c r="BN108" i="4" s="1"/>
  <c r="P142" i="4"/>
  <c r="O142" i="17"/>
  <c r="O142" i="4" s="1"/>
  <c r="BN142" i="4" s="1"/>
  <c r="P175" i="4"/>
  <c r="O175" i="17"/>
  <c r="O175" i="4" s="1"/>
  <c r="BN175" i="4" s="1"/>
  <c r="O101" i="17"/>
  <c r="O101" i="4" s="1"/>
  <c r="BN101" i="4" s="1"/>
  <c r="P101" i="4"/>
  <c r="P152" i="4"/>
  <c r="O152" i="17"/>
  <c r="O152" i="4" s="1"/>
  <c r="BN152" i="4" s="1"/>
  <c r="P178" i="4"/>
  <c r="O178" i="17"/>
  <c r="O178" i="4" s="1"/>
  <c r="BN178" i="4" s="1"/>
  <c r="P133" i="4"/>
  <c r="O133" i="17"/>
  <c r="O133" i="4" s="1"/>
  <c r="BN133" i="4" s="1"/>
  <c r="N219" i="11"/>
  <c r="N218" i="11" s="1"/>
  <c r="N217" i="11" s="1"/>
  <c r="N216" i="11" s="1"/>
  <c r="N215" i="11" s="1"/>
  <c r="N214" i="11" s="1"/>
  <c r="N213" i="11" s="1"/>
  <c r="N212" i="11" s="1"/>
  <c r="N211" i="11" s="1"/>
  <c r="N210" i="11" s="1"/>
  <c r="N209" i="11" s="1"/>
  <c r="O219" i="11"/>
  <c r="CR509" i="4"/>
  <c r="CR508" i="4" s="1"/>
  <c r="CR507" i="4" s="1"/>
  <c r="CR506" i="4" s="1"/>
  <c r="CR505" i="4" s="1"/>
  <c r="CR504" i="4" s="1"/>
  <c r="CR503" i="4" s="1"/>
  <c r="CR502" i="4" s="1"/>
  <c r="CR501" i="4" s="1"/>
  <c r="CR500" i="4" s="1"/>
  <c r="CR499" i="4" s="1"/>
  <c r="CR498" i="4" s="1"/>
  <c r="CR497" i="4" s="1"/>
  <c r="CR496" i="4" s="1"/>
  <c r="CR495" i="4" s="1"/>
  <c r="CR494" i="4" s="1"/>
  <c r="CR493" i="4" s="1"/>
  <c r="CR492" i="4" s="1"/>
  <c r="CR491" i="4" s="1"/>
  <c r="CR490" i="4" s="1"/>
  <c r="CR489" i="4" s="1"/>
  <c r="CR488" i="4" s="1"/>
  <c r="CR487" i="4" s="1"/>
  <c r="CR486" i="4" s="1"/>
  <c r="CR485" i="4" s="1"/>
  <c r="CR484" i="4" s="1"/>
  <c r="CR483" i="4" s="1"/>
  <c r="CR482" i="4" s="1"/>
  <c r="CR481" i="4" s="1"/>
  <c r="CR480" i="4" s="1"/>
  <c r="CR479" i="4" s="1"/>
  <c r="CR478" i="4" s="1"/>
  <c r="CR477" i="4" s="1"/>
  <c r="CR476" i="4" s="1"/>
  <c r="CR475" i="4" s="1"/>
  <c r="CR474" i="4" s="1"/>
  <c r="CR473" i="4" s="1"/>
  <c r="CR472" i="4" s="1"/>
  <c r="CR471" i="4" s="1"/>
  <c r="CR470" i="4" s="1"/>
  <c r="CR469" i="4" s="1"/>
  <c r="CR468" i="4" s="1"/>
  <c r="CR467" i="4" s="1"/>
  <c r="CR466" i="4" s="1"/>
  <c r="CR465" i="4" s="1"/>
  <c r="CR464" i="4" s="1"/>
  <c r="CR463" i="4" s="1"/>
  <c r="CR462" i="4" s="1"/>
  <c r="CR461" i="4" s="1"/>
  <c r="CR460" i="4" s="1"/>
  <c r="CR459" i="4" s="1"/>
  <c r="CR458" i="4" s="1"/>
  <c r="CR457" i="4" s="1"/>
  <c r="CR456" i="4" s="1"/>
  <c r="CR455" i="4" s="1"/>
  <c r="CR454" i="4" s="1"/>
  <c r="CR453" i="4" s="1"/>
  <c r="CR452" i="4" s="1"/>
  <c r="CR451" i="4" s="1"/>
  <c r="CR450" i="4" s="1"/>
  <c r="CR449" i="4" s="1"/>
  <c r="CR448" i="4" s="1"/>
  <c r="CR447" i="4" s="1"/>
  <c r="CR446" i="4" s="1"/>
  <c r="CR445" i="4" s="1"/>
  <c r="CR444" i="4" s="1"/>
  <c r="CR443" i="4" s="1"/>
  <c r="CR442" i="4" s="1"/>
  <c r="CR441" i="4" s="1"/>
  <c r="CR440" i="4" s="1"/>
  <c r="CR439" i="4" s="1"/>
  <c r="CR438" i="4" s="1"/>
  <c r="CR437" i="4" s="1"/>
  <c r="CR436" i="4" s="1"/>
  <c r="CR435" i="4" s="1"/>
  <c r="CR434" i="4" s="1"/>
  <c r="CR433" i="4" s="1"/>
  <c r="CR432" i="4" s="1"/>
  <c r="CR431" i="4" s="1"/>
  <c r="CR430" i="4" s="1"/>
  <c r="CR429" i="4" s="1"/>
  <c r="CR428" i="4" s="1"/>
  <c r="CR427" i="4" s="1"/>
  <c r="CR426" i="4" s="1"/>
  <c r="CR425" i="4" s="1"/>
  <c r="CR424" i="4" s="1"/>
  <c r="CR423" i="4" s="1"/>
  <c r="CR422" i="4" s="1"/>
  <c r="CR421" i="4" s="1"/>
  <c r="CR420" i="4" s="1"/>
  <c r="CR419" i="4" s="1"/>
  <c r="CR418" i="4" s="1"/>
  <c r="CR417" i="4" s="1"/>
  <c r="CR416" i="4" s="1"/>
  <c r="CR415" i="4" s="1"/>
  <c r="CR414" i="4" s="1"/>
  <c r="CR413" i="4" s="1"/>
  <c r="CR412" i="4" s="1"/>
  <c r="CR411" i="4" s="1"/>
  <c r="CR410" i="4" s="1"/>
  <c r="CR409" i="4" s="1"/>
  <c r="CR408" i="4" s="1"/>
  <c r="CR407" i="4" s="1"/>
  <c r="CR406" i="4" s="1"/>
  <c r="CR405" i="4" s="1"/>
  <c r="CR404" i="4" s="1"/>
  <c r="CR403" i="4" s="1"/>
  <c r="CR402" i="4" s="1"/>
  <c r="CR401" i="4" s="1"/>
  <c r="CR400" i="4" s="1"/>
  <c r="CR399" i="4" s="1"/>
  <c r="CR398" i="4" s="1"/>
  <c r="CR397" i="4" s="1"/>
  <c r="CR396" i="4" s="1"/>
  <c r="CR395" i="4" s="1"/>
  <c r="CR394" i="4" s="1"/>
  <c r="CR393" i="4" s="1"/>
  <c r="CR392" i="4" s="1"/>
  <c r="CR391" i="4" s="1"/>
  <c r="CR390" i="4" s="1"/>
  <c r="CR389" i="4" s="1"/>
  <c r="CR388" i="4" s="1"/>
  <c r="CR387" i="4" s="1"/>
  <c r="CR386" i="4" s="1"/>
  <c r="CR385" i="4" s="1"/>
  <c r="CR384" i="4" s="1"/>
  <c r="CR383" i="4" s="1"/>
  <c r="CR382" i="4" s="1"/>
  <c r="CR381" i="4" s="1"/>
  <c r="CR380" i="4" s="1"/>
  <c r="CR379" i="4" s="1"/>
  <c r="CR378" i="4" s="1"/>
  <c r="CR377" i="4" s="1"/>
  <c r="CR376" i="4" s="1"/>
  <c r="CR375" i="4" s="1"/>
  <c r="CR374" i="4" s="1"/>
  <c r="CR373" i="4" s="1"/>
  <c r="CR372" i="4" s="1"/>
  <c r="CR371" i="4" s="1"/>
  <c r="CR370" i="4" s="1"/>
  <c r="CR369" i="4" s="1"/>
  <c r="CR368" i="4" s="1"/>
  <c r="CR367" i="4" s="1"/>
  <c r="CR366" i="4" s="1"/>
  <c r="CR365" i="4" s="1"/>
  <c r="CR364" i="4" s="1"/>
  <c r="CR363" i="4" s="1"/>
  <c r="CR362" i="4" s="1"/>
  <c r="CR361" i="4" s="1"/>
  <c r="CR360" i="4" s="1"/>
  <c r="CR359" i="4" s="1"/>
  <c r="CR358" i="4" s="1"/>
  <c r="CR357" i="4" s="1"/>
  <c r="CR356" i="4" s="1"/>
  <c r="CR355" i="4" s="1"/>
  <c r="CR354" i="4" s="1"/>
  <c r="CR353" i="4" s="1"/>
  <c r="CR352" i="4" s="1"/>
  <c r="CR351" i="4" s="1"/>
  <c r="CR350" i="4" s="1"/>
  <c r="CR349" i="4" s="1"/>
  <c r="CR348" i="4" s="1"/>
  <c r="CR347" i="4" s="1"/>
  <c r="CR346" i="4" s="1"/>
  <c r="CR345" i="4" s="1"/>
  <c r="CR344" i="4" s="1"/>
  <c r="CR343" i="4" s="1"/>
  <c r="CR342" i="4" s="1"/>
  <c r="CR341" i="4" s="1"/>
  <c r="CR340" i="4" s="1"/>
  <c r="CR339" i="4" s="1"/>
  <c r="CR338" i="4" s="1"/>
  <c r="CR337" i="4" s="1"/>
  <c r="CR336" i="4" s="1"/>
  <c r="CR335" i="4" s="1"/>
  <c r="CR334" i="4" s="1"/>
  <c r="CR333" i="4" s="1"/>
  <c r="CR332" i="4" s="1"/>
  <c r="CR331" i="4" s="1"/>
  <c r="CR330" i="4" s="1"/>
  <c r="CR329" i="4" s="1"/>
  <c r="CR328" i="4" s="1"/>
  <c r="CR327" i="4" s="1"/>
  <c r="CR326" i="4" s="1"/>
  <c r="CR325" i="4" s="1"/>
  <c r="CR324" i="4" s="1"/>
  <c r="CR323" i="4" s="1"/>
  <c r="CR322" i="4" s="1"/>
  <c r="CR321" i="4" s="1"/>
  <c r="CR320" i="4" s="1"/>
  <c r="CR319" i="4" s="1"/>
  <c r="CR318" i="4" s="1"/>
  <c r="CR317" i="4" s="1"/>
  <c r="CR316" i="4" s="1"/>
  <c r="CR315" i="4" s="1"/>
  <c r="CR314" i="4" s="1"/>
  <c r="CR313" i="4" s="1"/>
  <c r="CR312" i="4" s="1"/>
  <c r="CR311" i="4" s="1"/>
  <c r="CR310" i="4" s="1"/>
  <c r="CR309" i="4" s="1"/>
  <c r="CR308" i="4" s="1"/>
  <c r="CR307" i="4" s="1"/>
  <c r="CR306" i="4" s="1"/>
  <c r="CR305" i="4" s="1"/>
  <c r="CR304" i="4" s="1"/>
  <c r="CR303" i="4" s="1"/>
  <c r="CR302" i="4" s="1"/>
  <c r="CR301" i="4" s="1"/>
  <c r="CR300" i="4" s="1"/>
  <c r="CR299" i="4" s="1"/>
  <c r="CR298" i="4" s="1"/>
  <c r="CR297" i="4" s="1"/>
  <c r="CR296" i="4" s="1"/>
  <c r="CR295" i="4" s="1"/>
  <c r="CR294" i="4" s="1"/>
  <c r="CR293" i="4" s="1"/>
  <c r="CR292" i="4" s="1"/>
  <c r="CR291" i="4" s="1"/>
  <c r="CR290" i="4" s="1"/>
  <c r="CR289" i="4" s="1"/>
  <c r="CR288" i="4" s="1"/>
  <c r="CR287" i="4" s="1"/>
  <c r="CR286" i="4" s="1"/>
  <c r="CR285" i="4" s="1"/>
  <c r="CR284" i="4" s="1"/>
  <c r="CR283" i="4" s="1"/>
  <c r="CR282" i="4" s="1"/>
  <c r="CR281" i="4" s="1"/>
  <c r="CR280" i="4" s="1"/>
  <c r="CR279" i="4" s="1"/>
  <c r="CR278" i="4" s="1"/>
  <c r="CR277" i="4" s="1"/>
  <c r="CR276" i="4" s="1"/>
  <c r="CR275" i="4" s="1"/>
  <c r="CR274" i="4" s="1"/>
  <c r="CR273" i="4" s="1"/>
  <c r="CR272" i="4" s="1"/>
  <c r="CR271" i="4" s="1"/>
  <c r="CR270" i="4" s="1"/>
  <c r="CR269" i="4" s="1"/>
  <c r="CR268" i="4" s="1"/>
  <c r="CR267" i="4" s="1"/>
  <c r="CR266" i="4" s="1"/>
  <c r="CR265" i="4" s="1"/>
  <c r="CR264" i="4" s="1"/>
  <c r="CR263" i="4" s="1"/>
  <c r="CR262" i="4" s="1"/>
  <c r="CR261" i="4" s="1"/>
  <c r="CR260" i="4" s="1"/>
  <c r="CR259" i="4" s="1"/>
  <c r="CR258" i="4" s="1"/>
  <c r="CR257" i="4" s="1"/>
  <c r="CR256" i="4" s="1"/>
  <c r="CR255" i="4" s="1"/>
  <c r="CR254" i="4" s="1"/>
  <c r="CR253" i="4" s="1"/>
  <c r="CR252" i="4" s="1"/>
  <c r="CR251" i="4" s="1"/>
  <c r="CR250" i="4" s="1"/>
  <c r="CR249" i="4" s="1"/>
  <c r="CR248" i="4" s="1"/>
  <c r="CR247" i="4" s="1"/>
  <c r="CR246" i="4" s="1"/>
  <c r="CR245" i="4" s="1"/>
  <c r="CR244" i="4" s="1"/>
  <c r="CR243" i="4" s="1"/>
  <c r="CR242" i="4" s="1"/>
  <c r="CR241" i="4" s="1"/>
  <c r="CR240" i="4" s="1"/>
  <c r="CR239" i="4" s="1"/>
  <c r="CR238" i="4" s="1"/>
  <c r="CR237" i="4" s="1"/>
  <c r="CR236" i="4" s="1"/>
  <c r="CR235" i="4" s="1"/>
  <c r="CR234" i="4" s="1"/>
  <c r="CR233" i="4" s="1"/>
  <c r="CR232" i="4" s="1"/>
  <c r="CR231" i="4" s="1"/>
  <c r="CR230" i="4" s="1"/>
  <c r="CR229" i="4" s="1"/>
  <c r="CR228" i="4" s="1"/>
  <c r="CR227" i="4" s="1"/>
  <c r="CR226" i="4" s="1"/>
  <c r="CR225" i="4" s="1"/>
  <c r="CR224" i="4" s="1"/>
  <c r="CR223" i="4" s="1"/>
  <c r="CR222" i="4" s="1"/>
  <c r="CR221" i="4" s="1"/>
  <c r="CR220" i="4" s="1"/>
  <c r="CR219" i="4" s="1"/>
  <c r="CR218" i="4" s="1"/>
  <c r="CR217" i="4" s="1"/>
  <c r="CR216" i="4" s="1"/>
  <c r="CR215" i="4" s="1"/>
  <c r="CR214" i="4" s="1"/>
  <c r="CR213" i="4" s="1"/>
  <c r="CR212" i="4" s="1"/>
  <c r="CR211" i="4" s="1"/>
  <c r="CR210" i="4" s="1"/>
  <c r="CR209" i="4" s="1"/>
  <c r="CR208" i="4" s="1"/>
  <c r="CR207" i="4" s="1"/>
  <c r="CR206" i="4" s="1"/>
  <c r="CR205" i="4" s="1"/>
  <c r="CR204" i="4" s="1"/>
  <c r="CR203" i="4" s="1"/>
  <c r="CR202" i="4" s="1"/>
  <c r="CR201" i="4" s="1"/>
  <c r="CR200" i="4" s="1"/>
  <c r="CR199" i="4" s="1"/>
  <c r="CR198" i="4" s="1"/>
  <c r="CR197" i="4" s="1"/>
  <c r="CR196" i="4" s="1"/>
  <c r="CR195" i="4" s="1"/>
  <c r="CR194" i="4" s="1"/>
  <c r="CR193" i="4" s="1"/>
  <c r="CR192" i="4" s="1"/>
  <c r="CR191" i="4" s="1"/>
  <c r="CR190" i="4" s="1"/>
  <c r="CR189" i="4" s="1"/>
  <c r="CR188" i="4" s="1"/>
  <c r="CR187" i="4" s="1"/>
  <c r="CR186" i="4" s="1"/>
  <c r="CR185" i="4" s="1"/>
  <c r="CR184" i="4" s="1"/>
  <c r="CR183" i="4" s="1"/>
  <c r="CR182" i="4" s="1"/>
  <c r="CR181" i="4" s="1"/>
  <c r="CR180" i="4" s="1"/>
  <c r="CR179" i="4" s="1"/>
  <c r="CR178" i="4" s="1"/>
  <c r="CR177" i="4" s="1"/>
  <c r="CR176" i="4" s="1"/>
  <c r="CR175" i="4" s="1"/>
  <c r="CR174" i="4" s="1"/>
  <c r="CR173" i="4" s="1"/>
  <c r="CR172" i="4" s="1"/>
  <c r="CR171" i="4" s="1"/>
  <c r="CR170" i="4" s="1"/>
  <c r="CR169" i="4" s="1"/>
  <c r="CR168" i="4" s="1"/>
  <c r="CR167" i="4" s="1"/>
  <c r="CR166" i="4" s="1"/>
  <c r="CR165" i="4" s="1"/>
  <c r="CR164" i="4" s="1"/>
  <c r="CR163" i="4" s="1"/>
  <c r="CR162" i="4" s="1"/>
  <c r="CR161" i="4" s="1"/>
  <c r="CR160" i="4" s="1"/>
  <c r="CR159" i="4" s="1"/>
  <c r="CR158" i="4" s="1"/>
  <c r="CR157" i="4" s="1"/>
  <c r="CR156" i="4" s="1"/>
  <c r="CR155" i="4" s="1"/>
  <c r="CK510" i="4"/>
  <c r="CQ509" i="4"/>
  <c r="CQ508" i="4" s="1"/>
  <c r="CQ507" i="4" s="1"/>
  <c r="CQ506" i="4" s="1"/>
  <c r="CQ505" i="4" s="1"/>
  <c r="CQ504" i="4" s="1"/>
  <c r="CQ503" i="4" s="1"/>
  <c r="CQ502" i="4" s="1"/>
  <c r="CQ501" i="4" s="1"/>
  <c r="CQ500" i="4" s="1"/>
  <c r="CQ499" i="4" s="1"/>
  <c r="CQ498" i="4" s="1"/>
  <c r="CQ497" i="4" s="1"/>
  <c r="CQ496" i="4" s="1"/>
  <c r="CQ495" i="4" s="1"/>
  <c r="CQ494" i="4" s="1"/>
  <c r="CQ493" i="4" s="1"/>
  <c r="CQ492" i="4" s="1"/>
  <c r="CQ491" i="4" s="1"/>
  <c r="CQ490" i="4" s="1"/>
  <c r="CQ489" i="4" s="1"/>
  <c r="CQ488" i="4" s="1"/>
  <c r="CQ487" i="4" s="1"/>
  <c r="CQ486" i="4" s="1"/>
  <c r="CQ485" i="4" s="1"/>
  <c r="CQ484" i="4" s="1"/>
  <c r="CQ483" i="4" s="1"/>
  <c r="CQ482" i="4" s="1"/>
  <c r="CQ481" i="4" s="1"/>
  <c r="CQ480" i="4" s="1"/>
  <c r="CQ479" i="4" s="1"/>
  <c r="CQ478" i="4" s="1"/>
  <c r="CQ477" i="4" s="1"/>
  <c r="CQ476" i="4" s="1"/>
  <c r="CQ475" i="4" s="1"/>
  <c r="CQ474" i="4" s="1"/>
  <c r="CQ473" i="4" s="1"/>
  <c r="CQ472" i="4" s="1"/>
  <c r="CQ471" i="4" s="1"/>
  <c r="CQ470" i="4" s="1"/>
  <c r="CQ469" i="4" s="1"/>
  <c r="CQ468" i="4" s="1"/>
  <c r="CQ467" i="4" s="1"/>
  <c r="CQ466" i="4" s="1"/>
  <c r="CQ465" i="4" s="1"/>
  <c r="CQ464" i="4" s="1"/>
  <c r="CQ463" i="4" s="1"/>
  <c r="CQ462" i="4" s="1"/>
  <c r="CQ461" i="4" s="1"/>
  <c r="CQ460" i="4" s="1"/>
  <c r="CQ459" i="4" s="1"/>
  <c r="CQ458" i="4" s="1"/>
  <c r="CQ457" i="4" s="1"/>
  <c r="CQ456" i="4" s="1"/>
  <c r="CQ455" i="4" s="1"/>
  <c r="CQ454" i="4" s="1"/>
  <c r="CQ453" i="4" s="1"/>
  <c r="CQ452" i="4" s="1"/>
  <c r="CQ451" i="4" s="1"/>
  <c r="CQ450" i="4" s="1"/>
  <c r="CQ449" i="4" s="1"/>
  <c r="CQ448" i="4" s="1"/>
  <c r="CQ447" i="4" s="1"/>
  <c r="CQ446" i="4" s="1"/>
  <c r="CQ445" i="4" s="1"/>
  <c r="CQ444" i="4" s="1"/>
  <c r="CQ443" i="4" s="1"/>
  <c r="CQ442" i="4" s="1"/>
  <c r="CQ441" i="4" s="1"/>
  <c r="CQ440" i="4" s="1"/>
  <c r="CQ439" i="4" s="1"/>
  <c r="CQ438" i="4" s="1"/>
  <c r="CQ437" i="4" s="1"/>
  <c r="CQ436" i="4" s="1"/>
  <c r="CQ435" i="4" s="1"/>
  <c r="CQ434" i="4" s="1"/>
  <c r="CQ433" i="4" s="1"/>
  <c r="CQ432" i="4" s="1"/>
  <c r="CQ431" i="4" s="1"/>
  <c r="CQ430" i="4" s="1"/>
  <c r="CQ429" i="4" s="1"/>
  <c r="CQ428" i="4" s="1"/>
  <c r="CQ427" i="4" s="1"/>
  <c r="CQ426" i="4" s="1"/>
  <c r="CQ425" i="4" s="1"/>
  <c r="CQ424" i="4" s="1"/>
  <c r="CQ423" i="4" s="1"/>
  <c r="CQ422" i="4" s="1"/>
  <c r="CQ421" i="4" s="1"/>
  <c r="CQ420" i="4" s="1"/>
  <c r="CQ419" i="4" s="1"/>
  <c r="CQ418" i="4" s="1"/>
  <c r="CQ417" i="4" s="1"/>
  <c r="CQ416" i="4" s="1"/>
  <c r="CQ415" i="4" s="1"/>
  <c r="CQ414" i="4" s="1"/>
  <c r="CQ413" i="4" s="1"/>
  <c r="CQ412" i="4" s="1"/>
  <c r="CQ411" i="4" s="1"/>
  <c r="CQ410" i="4" s="1"/>
  <c r="CQ409" i="4" s="1"/>
  <c r="CQ408" i="4" s="1"/>
  <c r="CQ407" i="4" s="1"/>
  <c r="CQ406" i="4" s="1"/>
  <c r="CQ405" i="4" s="1"/>
  <c r="CQ404" i="4" s="1"/>
  <c r="CQ403" i="4" s="1"/>
  <c r="CQ402" i="4" s="1"/>
  <c r="CQ401" i="4" s="1"/>
  <c r="CQ400" i="4" s="1"/>
  <c r="CQ399" i="4" s="1"/>
  <c r="CQ398" i="4" s="1"/>
  <c r="CQ397" i="4" s="1"/>
  <c r="CQ396" i="4" s="1"/>
  <c r="CQ395" i="4" s="1"/>
  <c r="CQ394" i="4" s="1"/>
  <c r="CQ393" i="4" s="1"/>
  <c r="CQ392" i="4" s="1"/>
  <c r="CQ391" i="4" s="1"/>
  <c r="CQ390" i="4" s="1"/>
  <c r="CQ389" i="4" s="1"/>
  <c r="CQ388" i="4" s="1"/>
  <c r="CQ387" i="4" s="1"/>
  <c r="CQ386" i="4" s="1"/>
  <c r="CQ385" i="4" s="1"/>
  <c r="CQ384" i="4" s="1"/>
  <c r="CQ383" i="4" s="1"/>
  <c r="CQ382" i="4" s="1"/>
  <c r="CQ381" i="4" s="1"/>
  <c r="CQ380" i="4" s="1"/>
  <c r="CQ379" i="4" s="1"/>
  <c r="CQ378" i="4" s="1"/>
  <c r="CQ377" i="4" s="1"/>
  <c r="CQ376" i="4" s="1"/>
  <c r="CQ375" i="4" s="1"/>
  <c r="CQ374" i="4" s="1"/>
  <c r="CQ373" i="4" s="1"/>
  <c r="CQ372" i="4" s="1"/>
  <c r="CQ371" i="4" s="1"/>
  <c r="CQ370" i="4" s="1"/>
  <c r="CQ369" i="4" s="1"/>
  <c r="CQ368" i="4" s="1"/>
  <c r="CQ367" i="4" s="1"/>
  <c r="CQ366" i="4" s="1"/>
  <c r="CQ365" i="4" s="1"/>
  <c r="CQ364" i="4" s="1"/>
  <c r="CQ363" i="4" s="1"/>
  <c r="CQ362" i="4" s="1"/>
  <c r="CQ361" i="4" s="1"/>
  <c r="CQ360" i="4" s="1"/>
  <c r="CQ359" i="4" s="1"/>
  <c r="CQ358" i="4" s="1"/>
  <c r="CQ357" i="4" s="1"/>
  <c r="CQ356" i="4" s="1"/>
  <c r="CQ355" i="4" s="1"/>
  <c r="CQ354" i="4" s="1"/>
  <c r="CQ353" i="4" s="1"/>
  <c r="CQ352" i="4" s="1"/>
  <c r="CQ351" i="4" s="1"/>
  <c r="CQ350" i="4" s="1"/>
  <c r="CQ349" i="4" s="1"/>
  <c r="CQ348" i="4" s="1"/>
  <c r="CQ347" i="4" s="1"/>
  <c r="CQ346" i="4" s="1"/>
  <c r="CQ345" i="4" s="1"/>
  <c r="CQ344" i="4" s="1"/>
  <c r="CQ343" i="4" s="1"/>
  <c r="CQ342" i="4" s="1"/>
  <c r="CQ341" i="4" s="1"/>
  <c r="CQ340" i="4" s="1"/>
  <c r="CQ339" i="4" s="1"/>
  <c r="CQ338" i="4" s="1"/>
  <c r="CQ337" i="4" s="1"/>
  <c r="CQ336" i="4" s="1"/>
  <c r="CQ335" i="4" s="1"/>
  <c r="CQ334" i="4" s="1"/>
  <c r="CQ333" i="4" s="1"/>
  <c r="CQ332" i="4" s="1"/>
  <c r="CQ331" i="4" s="1"/>
  <c r="CQ330" i="4" s="1"/>
  <c r="CQ329" i="4" s="1"/>
  <c r="CQ328" i="4" s="1"/>
  <c r="CQ327" i="4" s="1"/>
  <c r="CQ326" i="4" s="1"/>
  <c r="CQ325" i="4" s="1"/>
  <c r="CQ324" i="4" s="1"/>
  <c r="CQ323" i="4" s="1"/>
  <c r="CQ322" i="4" s="1"/>
  <c r="CQ321" i="4" s="1"/>
  <c r="CQ320" i="4" s="1"/>
  <c r="CQ319" i="4" s="1"/>
  <c r="CQ318" i="4" s="1"/>
  <c r="CQ317" i="4" s="1"/>
  <c r="CQ316" i="4" s="1"/>
  <c r="CQ315" i="4" s="1"/>
  <c r="CQ314" i="4" s="1"/>
  <c r="CQ313" i="4" s="1"/>
  <c r="CQ312" i="4" s="1"/>
  <c r="CQ311" i="4" s="1"/>
  <c r="CQ310" i="4" s="1"/>
  <c r="CQ309" i="4" s="1"/>
  <c r="CQ308" i="4" s="1"/>
  <c r="CQ307" i="4" s="1"/>
  <c r="CQ306" i="4" s="1"/>
  <c r="CQ305" i="4" s="1"/>
  <c r="CQ304" i="4" s="1"/>
  <c r="CQ303" i="4" s="1"/>
  <c r="CQ302" i="4" s="1"/>
  <c r="CQ301" i="4" s="1"/>
  <c r="CQ300" i="4" s="1"/>
  <c r="CQ299" i="4" s="1"/>
  <c r="CQ298" i="4" s="1"/>
  <c r="CQ297" i="4" s="1"/>
  <c r="CQ296" i="4" s="1"/>
  <c r="CQ295" i="4" s="1"/>
  <c r="CQ294" i="4" s="1"/>
  <c r="CQ293" i="4" s="1"/>
  <c r="CQ292" i="4" s="1"/>
  <c r="CQ291" i="4" s="1"/>
  <c r="CQ290" i="4" s="1"/>
  <c r="CQ289" i="4" s="1"/>
  <c r="CQ288" i="4" s="1"/>
  <c r="CQ287" i="4" s="1"/>
  <c r="CQ286" i="4" s="1"/>
  <c r="CQ285" i="4" s="1"/>
  <c r="CQ284" i="4" s="1"/>
  <c r="CQ283" i="4" s="1"/>
  <c r="CQ282" i="4" s="1"/>
  <c r="CQ281" i="4" s="1"/>
  <c r="CQ280" i="4" s="1"/>
  <c r="CQ279" i="4" s="1"/>
  <c r="CQ278" i="4" s="1"/>
  <c r="CQ277" i="4" s="1"/>
  <c r="CQ276" i="4" s="1"/>
  <c r="CQ275" i="4" s="1"/>
  <c r="CQ274" i="4" s="1"/>
  <c r="CQ273" i="4" s="1"/>
  <c r="CQ272" i="4" s="1"/>
  <c r="CQ271" i="4" s="1"/>
  <c r="CQ270" i="4" s="1"/>
  <c r="CQ269" i="4" s="1"/>
  <c r="CQ268" i="4" s="1"/>
  <c r="CQ267" i="4" s="1"/>
  <c r="CQ266" i="4" s="1"/>
  <c r="CQ265" i="4" s="1"/>
  <c r="CQ264" i="4" s="1"/>
  <c r="CQ263" i="4" s="1"/>
  <c r="CQ262" i="4" s="1"/>
  <c r="CQ261" i="4" s="1"/>
  <c r="CQ260" i="4" s="1"/>
  <c r="CQ259" i="4" s="1"/>
  <c r="CQ258" i="4" s="1"/>
  <c r="CQ257" i="4" s="1"/>
  <c r="CQ256" i="4" s="1"/>
  <c r="CQ255" i="4" s="1"/>
  <c r="CQ254" i="4" s="1"/>
  <c r="CQ253" i="4" s="1"/>
  <c r="CQ252" i="4" s="1"/>
  <c r="CQ251" i="4" s="1"/>
  <c r="CQ250" i="4" s="1"/>
  <c r="CQ249" i="4" s="1"/>
  <c r="CQ248" i="4" s="1"/>
  <c r="CQ247" i="4" s="1"/>
  <c r="CQ246" i="4" s="1"/>
  <c r="CQ245" i="4" s="1"/>
  <c r="CQ244" i="4" s="1"/>
  <c r="CQ243" i="4" s="1"/>
  <c r="CQ242" i="4" s="1"/>
  <c r="CQ241" i="4" s="1"/>
  <c r="CQ240" i="4" s="1"/>
  <c r="CQ239" i="4" s="1"/>
  <c r="CQ238" i="4" s="1"/>
  <c r="CQ237" i="4" s="1"/>
  <c r="CQ236" i="4" s="1"/>
  <c r="CQ235" i="4" s="1"/>
  <c r="CQ234" i="4" s="1"/>
  <c r="CQ233" i="4" s="1"/>
  <c r="CQ232" i="4" s="1"/>
  <c r="CQ231" i="4" s="1"/>
  <c r="CQ230" i="4" s="1"/>
  <c r="CQ229" i="4" s="1"/>
  <c r="CQ228" i="4" s="1"/>
  <c r="CQ227" i="4" s="1"/>
  <c r="CQ226" i="4" s="1"/>
  <c r="CQ225" i="4" s="1"/>
  <c r="CQ224" i="4" s="1"/>
  <c r="CQ223" i="4" s="1"/>
  <c r="CQ222" i="4" s="1"/>
  <c r="CQ221" i="4" s="1"/>
  <c r="CQ220" i="4" s="1"/>
  <c r="CQ219" i="4" s="1"/>
  <c r="CQ218" i="4" s="1"/>
  <c r="CQ217" i="4" s="1"/>
  <c r="CQ216" i="4" s="1"/>
  <c r="CQ215" i="4" s="1"/>
  <c r="CQ214" i="4" s="1"/>
  <c r="CQ213" i="4" s="1"/>
  <c r="CQ212" i="4" s="1"/>
  <c r="CQ211" i="4" s="1"/>
  <c r="CQ210" i="4" s="1"/>
  <c r="CQ209" i="4" s="1"/>
  <c r="CQ208" i="4" s="1"/>
  <c r="CQ207" i="4" s="1"/>
  <c r="CQ206" i="4" s="1"/>
  <c r="CQ205" i="4" s="1"/>
  <c r="CQ204" i="4" s="1"/>
  <c r="CQ203" i="4" s="1"/>
  <c r="CQ202" i="4" s="1"/>
  <c r="CQ201" i="4" s="1"/>
  <c r="CQ200" i="4" s="1"/>
  <c r="CQ199" i="4" s="1"/>
  <c r="CQ198" i="4" s="1"/>
  <c r="CQ197" i="4" s="1"/>
  <c r="CQ196" i="4" s="1"/>
  <c r="CQ195" i="4" s="1"/>
  <c r="CQ194" i="4" s="1"/>
  <c r="CQ193" i="4" s="1"/>
  <c r="CQ192" i="4" s="1"/>
  <c r="CQ191" i="4" s="1"/>
  <c r="CQ190" i="4" s="1"/>
  <c r="CQ189" i="4" s="1"/>
  <c r="CQ188" i="4" s="1"/>
  <c r="CQ187" i="4" s="1"/>
  <c r="CQ186" i="4" s="1"/>
  <c r="CQ185" i="4" s="1"/>
  <c r="CQ184" i="4" s="1"/>
  <c r="CQ183" i="4" s="1"/>
  <c r="CQ182" i="4" s="1"/>
  <c r="CQ181" i="4" s="1"/>
  <c r="CQ180" i="4" s="1"/>
  <c r="CQ179" i="4" s="1"/>
  <c r="CQ178" i="4" s="1"/>
  <c r="CQ177" i="4" s="1"/>
  <c r="CQ176" i="4" s="1"/>
  <c r="CQ175" i="4" s="1"/>
  <c r="CQ174" i="4" s="1"/>
  <c r="CQ173" i="4" s="1"/>
  <c r="CQ172" i="4" s="1"/>
  <c r="CQ171" i="4" s="1"/>
  <c r="CQ170" i="4" s="1"/>
  <c r="CQ169" i="4" s="1"/>
  <c r="CQ168" i="4" s="1"/>
  <c r="CQ167" i="4" s="1"/>
  <c r="CQ166" i="4" s="1"/>
  <c r="CQ165" i="4" s="1"/>
  <c r="CQ164" i="4" s="1"/>
  <c r="CQ163" i="4" s="1"/>
  <c r="CQ162" i="4" s="1"/>
  <c r="CQ161" i="4" s="1"/>
  <c r="CQ160" i="4" s="1"/>
  <c r="CQ159" i="4" s="1"/>
  <c r="CQ158" i="4" s="1"/>
  <c r="CQ157" i="4" s="1"/>
  <c r="CQ156" i="4" s="1"/>
  <c r="CQ155" i="4" s="1"/>
  <c r="CS509" i="4"/>
  <c r="CS508" i="4" s="1"/>
  <c r="CS507" i="4" s="1"/>
  <c r="CS506" i="4" s="1"/>
  <c r="CS505" i="4" s="1"/>
  <c r="CS504" i="4" s="1"/>
  <c r="CS503" i="4" s="1"/>
  <c r="CS502" i="4" s="1"/>
  <c r="CS501" i="4" s="1"/>
  <c r="CS500" i="4" s="1"/>
  <c r="CS499" i="4" s="1"/>
  <c r="CS498" i="4" s="1"/>
  <c r="CS497" i="4" s="1"/>
  <c r="CS496" i="4" s="1"/>
  <c r="CS495" i="4" s="1"/>
  <c r="CS494" i="4" s="1"/>
  <c r="CS493" i="4" s="1"/>
  <c r="CS492" i="4" s="1"/>
  <c r="CS491" i="4" s="1"/>
  <c r="CS490" i="4" s="1"/>
  <c r="CS489" i="4" s="1"/>
  <c r="CS488" i="4" s="1"/>
  <c r="CS487" i="4" s="1"/>
  <c r="CS486" i="4" s="1"/>
  <c r="CS485" i="4" s="1"/>
  <c r="CS484" i="4" s="1"/>
  <c r="CS483" i="4" s="1"/>
  <c r="CS482" i="4" s="1"/>
  <c r="CS481" i="4" s="1"/>
  <c r="CS480" i="4" s="1"/>
  <c r="CS479" i="4" s="1"/>
  <c r="CS478" i="4" s="1"/>
  <c r="CS477" i="4" s="1"/>
  <c r="CS476" i="4" s="1"/>
  <c r="CS475" i="4" s="1"/>
  <c r="CS474" i="4" s="1"/>
  <c r="CS473" i="4" s="1"/>
  <c r="CS472" i="4" s="1"/>
  <c r="CS471" i="4" s="1"/>
  <c r="CS470" i="4" s="1"/>
  <c r="CS469" i="4" s="1"/>
  <c r="CS468" i="4" s="1"/>
  <c r="CS467" i="4" s="1"/>
  <c r="CS466" i="4" s="1"/>
  <c r="CS465" i="4" s="1"/>
  <c r="CS464" i="4" s="1"/>
  <c r="CS463" i="4" s="1"/>
  <c r="CS462" i="4" s="1"/>
  <c r="CS461" i="4" s="1"/>
  <c r="CS460" i="4" s="1"/>
  <c r="CS459" i="4" s="1"/>
  <c r="CS458" i="4" s="1"/>
  <c r="CS457" i="4" s="1"/>
  <c r="CS456" i="4" s="1"/>
  <c r="CS455" i="4" s="1"/>
  <c r="CS454" i="4" s="1"/>
  <c r="CS453" i="4" s="1"/>
  <c r="CS452" i="4" s="1"/>
  <c r="CS451" i="4" s="1"/>
  <c r="CS450" i="4" s="1"/>
  <c r="CS449" i="4" s="1"/>
  <c r="CS448" i="4" s="1"/>
  <c r="CS447" i="4" s="1"/>
  <c r="CS446" i="4" s="1"/>
  <c r="CS445" i="4" s="1"/>
  <c r="CS444" i="4" s="1"/>
  <c r="CS443" i="4" s="1"/>
  <c r="CS442" i="4" s="1"/>
  <c r="CS441" i="4" s="1"/>
  <c r="CS440" i="4" s="1"/>
  <c r="CS439" i="4" s="1"/>
  <c r="CS438" i="4" s="1"/>
  <c r="CS437" i="4" s="1"/>
  <c r="CS436" i="4" s="1"/>
  <c r="CS435" i="4" s="1"/>
  <c r="CS434" i="4" s="1"/>
  <c r="CS433" i="4" s="1"/>
  <c r="CS432" i="4" s="1"/>
  <c r="CS431" i="4" s="1"/>
  <c r="CS430" i="4" s="1"/>
  <c r="CS429" i="4" s="1"/>
  <c r="CS428" i="4" s="1"/>
  <c r="CS427" i="4" s="1"/>
  <c r="CS426" i="4" s="1"/>
  <c r="CS425" i="4" s="1"/>
  <c r="CS424" i="4" s="1"/>
  <c r="CS423" i="4" s="1"/>
  <c r="CS422" i="4" s="1"/>
  <c r="CS421" i="4" s="1"/>
  <c r="CS420" i="4" s="1"/>
  <c r="CS419" i="4" s="1"/>
  <c r="CS418" i="4" s="1"/>
  <c r="CS417" i="4" s="1"/>
  <c r="CS416" i="4" s="1"/>
  <c r="CS415" i="4" s="1"/>
  <c r="CS414" i="4" s="1"/>
  <c r="CS413" i="4" s="1"/>
  <c r="CS412" i="4" s="1"/>
  <c r="CS411" i="4" s="1"/>
  <c r="CS410" i="4" s="1"/>
  <c r="CS409" i="4" s="1"/>
  <c r="CS408" i="4" s="1"/>
  <c r="CS407" i="4" s="1"/>
  <c r="CS406" i="4" s="1"/>
  <c r="CS405" i="4" s="1"/>
  <c r="CS404" i="4" s="1"/>
  <c r="CS403" i="4" s="1"/>
  <c r="CS402" i="4" s="1"/>
  <c r="CS401" i="4" s="1"/>
  <c r="CS400" i="4" s="1"/>
  <c r="CS399" i="4" s="1"/>
  <c r="CS398" i="4" s="1"/>
  <c r="CS397" i="4" s="1"/>
  <c r="CS396" i="4" s="1"/>
  <c r="CS395" i="4" s="1"/>
  <c r="CS394" i="4" s="1"/>
  <c r="CS393" i="4" s="1"/>
  <c r="CS392" i="4" s="1"/>
  <c r="CS391" i="4" s="1"/>
  <c r="CS390" i="4" s="1"/>
  <c r="CS389" i="4" s="1"/>
  <c r="CS388" i="4" s="1"/>
  <c r="CS387" i="4" s="1"/>
  <c r="CS386" i="4" s="1"/>
  <c r="CS385" i="4" s="1"/>
  <c r="CS384" i="4" s="1"/>
  <c r="CS383" i="4" s="1"/>
  <c r="CS382" i="4" s="1"/>
  <c r="CS381" i="4" s="1"/>
  <c r="CS380" i="4" s="1"/>
  <c r="CS379" i="4" s="1"/>
  <c r="CS378" i="4" s="1"/>
  <c r="CS377" i="4" s="1"/>
  <c r="CS376" i="4" s="1"/>
  <c r="CS375" i="4" s="1"/>
  <c r="CS374" i="4" s="1"/>
  <c r="CS373" i="4" s="1"/>
  <c r="CS372" i="4" s="1"/>
  <c r="CS371" i="4" s="1"/>
  <c r="CS370" i="4" s="1"/>
  <c r="CS369" i="4" s="1"/>
  <c r="CS368" i="4" s="1"/>
  <c r="CS367" i="4" s="1"/>
  <c r="CS366" i="4" s="1"/>
  <c r="CS365" i="4" s="1"/>
  <c r="CS364" i="4" s="1"/>
  <c r="CS363" i="4" s="1"/>
  <c r="CS362" i="4" s="1"/>
  <c r="CS361" i="4" s="1"/>
  <c r="CS360" i="4" s="1"/>
  <c r="CS359" i="4" s="1"/>
  <c r="CS358" i="4" s="1"/>
  <c r="CS357" i="4" s="1"/>
  <c r="CS356" i="4" s="1"/>
  <c r="CS355" i="4" s="1"/>
  <c r="CS354" i="4" s="1"/>
  <c r="CS353" i="4" s="1"/>
  <c r="CS352" i="4" s="1"/>
  <c r="CS351" i="4" s="1"/>
  <c r="CS350" i="4" s="1"/>
  <c r="CS349" i="4" s="1"/>
  <c r="CS348" i="4" s="1"/>
  <c r="CS347" i="4" s="1"/>
  <c r="CS346" i="4" s="1"/>
  <c r="CS345" i="4" s="1"/>
  <c r="CS344" i="4" s="1"/>
  <c r="CS343" i="4" s="1"/>
  <c r="CS342" i="4" s="1"/>
  <c r="CS341" i="4" s="1"/>
  <c r="CS340" i="4" s="1"/>
  <c r="CS339" i="4" s="1"/>
  <c r="CS338" i="4" s="1"/>
  <c r="CS337" i="4" s="1"/>
  <c r="CS336" i="4" s="1"/>
  <c r="CS335" i="4" s="1"/>
  <c r="CS334" i="4" s="1"/>
  <c r="CS333" i="4" s="1"/>
  <c r="CS332" i="4" s="1"/>
  <c r="CS331" i="4" s="1"/>
  <c r="CS330" i="4" s="1"/>
  <c r="CS329" i="4" s="1"/>
  <c r="CS328" i="4" s="1"/>
  <c r="CS327" i="4" s="1"/>
  <c r="CS326" i="4" s="1"/>
  <c r="CS325" i="4" s="1"/>
  <c r="CS324" i="4" s="1"/>
  <c r="CS323" i="4" s="1"/>
  <c r="CS322" i="4" s="1"/>
  <c r="CS321" i="4" s="1"/>
  <c r="CS320" i="4" s="1"/>
  <c r="CS319" i="4" s="1"/>
  <c r="CS318" i="4" s="1"/>
  <c r="CS317" i="4" s="1"/>
  <c r="CS316" i="4" s="1"/>
  <c r="CS315" i="4" s="1"/>
  <c r="CS314" i="4" s="1"/>
  <c r="CS313" i="4" s="1"/>
  <c r="CS312" i="4" s="1"/>
  <c r="CS311" i="4" s="1"/>
  <c r="CS310" i="4" s="1"/>
  <c r="CS309" i="4" s="1"/>
  <c r="CS308" i="4" s="1"/>
  <c r="CS307" i="4" s="1"/>
  <c r="CS306" i="4" s="1"/>
  <c r="CS305" i="4" s="1"/>
  <c r="CS304" i="4" s="1"/>
  <c r="CS303" i="4" s="1"/>
  <c r="CS302" i="4" s="1"/>
  <c r="CS301" i="4" s="1"/>
  <c r="CS300" i="4" s="1"/>
  <c r="CS299" i="4" s="1"/>
  <c r="CS298" i="4" s="1"/>
  <c r="CS297" i="4" s="1"/>
  <c r="CS296" i="4" s="1"/>
  <c r="CS295" i="4" s="1"/>
  <c r="CS294" i="4" s="1"/>
  <c r="CS293" i="4" s="1"/>
  <c r="CS292" i="4" s="1"/>
  <c r="CS291" i="4" s="1"/>
  <c r="CS290" i="4" s="1"/>
  <c r="CS289" i="4" s="1"/>
  <c r="CS288" i="4" s="1"/>
  <c r="CS287" i="4" s="1"/>
  <c r="CS286" i="4" s="1"/>
  <c r="CS285" i="4" s="1"/>
  <c r="CS284" i="4" s="1"/>
  <c r="CS283" i="4" s="1"/>
  <c r="CS282" i="4" s="1"/>
  <c r="CS281" i="4" s="1"/>
  <c r="CS280" i="4" s="1"/>
  <c r="CS279" i="4" s="1"/>
  <c r="CS278" i="4" s="1"/>
  <c r="CS277" i="4" s="1"/>
  <c r="CS276" i="4" s="1"/>
  <c r="CS275" i="4" s="1"/>
  <c r="CS274" i="4" s="1"/>
  <c r="CS273" i="4" s="1"/>
  <c r="CS272" i="4" s="1"/>
  <c r="CS271" i="4" s="1"/>
  <c r="CS270" i="4" s="1"/>
  <c r="CS269" i="4" s="1"/>
  <c r="CS268" i="4" s="1"/>
  <c r="CS267" i="4" s="1"/>
  <c r="CS266" i="4" s="1"/>
  <c r="CS265" i="4" s="1"/>
  <c r="CS264" i="4" s="1"/>
  <c r="CS263" i="4" s="1"/>
  <c r="CS262" i="4" s="1"/>
  <c r="CS261" i="4" s="1"/>
  <c r="CS260" i="4" s="1"/>
  <c r="CS259" i="4" s="1"/>
  <c r="CS258" i="4" s="1"/>
  <c r="CS257" i="4" s="1"/>
  <c r="CS256" i="4" s="1"/>
  <c r="CS255" i="4" s="1"/>
  <c r="CS254" i="4" s="1"/>
  <c r="CS253" i="4" s="1"/>
  <c r="CS252" i="4" s="1"/>
  <c r="CS251" i="4" s="1"/>
  <c r="CS250" i="4" s="1"/>
  <c r="CS249" i="4" s="1"/>
  <c r="CS248" i="4" s="1"/>
  <c r="CS247" i="4" s="1"/>
  <c r="CS246" i="4" s="1"/>
  <c r="CS245" i="4" s="1"/>
  <c r="CS244" i="4" s="1"/>
  <c r="CS243" i="4" s="1"/>
  <c r="CS242" i="4" s="1"/>
  <c r="CS241" i="4" s="1"/>
  <c r="CS240" i="4" s="1"/>
  <c r="CS239" i="4" s="1"/>
  <c r="CS238" i="4" s="1"/>
  <c r="CS237" i="4" s="1"/>
  <c r="CS236" i="4" s="1"/>
  <c r="CS235" i="4" s="1"/>
  <c r="CS234" i="4" s="1"/>
  <c r="CS233" i="4" s="1"/>
  <c r="CS232" i="4" s="1"/>
  <c r="CS231" i="4" s="1"/>
  <c r="CS230" i="4" s="1"/>
  <c r="CS229" i="4" s="1"/>
  <c r="CS228" i="4" s="1"/>
  <c r="CS227" i="4" s="1"/>
  <c r="CS226" i="4" s="1"/>
  <c r="CS225" i="4" s="1"/>
  <c r="CS224" i="4" s="1"/>
  <c r="CS223" i="4" s="1"/>
  <c r="CS222" i="4" s="1"/>
  <c r="CS221" i="4" s="1"/>
  <c r="CS220" i="4" s="1"/>
  <c r="CS219" i="4" s="1"/>
  <c r="CS218" i="4" s="1"/>
  <c r="CS217" i="4" s="1"/>
  <c r="CS216" i="4" s="1"/>
  <c r="CS215" i="4" s="1"/>
  <c r="CS214" i="4" s="1"/>
  <c r="CS213" i="4" s="1"/>
  <c r="CS212" i="4" s="1"/>
  <c r="CS211" i="4" s="1"/>
  <c r="CS210" i="4" s="1"/>
  <c r="CS209" i="4" s="1"/>
  <c r="CS208" i="4" s="1"/>
  <c r="CS207" i="4" s="1"/>
  <c r="CS206" i="4" s="1"/>
  <c r="CS205" i="4" s="1"/>
  <c r="CS204" i="4" s="1"/>
  <c r="CS203" i="4" s="1"/>
  <c r="CS202" i="4" s="1"/>
  <c r="CS201" i="4" s="1"/>
  <c r="CS200" i="4" s="1"/>
  <c r="CS199" i="4" s="1"/>
  <c r="CS198" i="4" s="1"/>
  <c r="CS197" i="4" s="1"/>
  <c r="CS196" i="4" s="1"/>
  <c r="CS195" i="4" s="1"/>
  <c r="CS194" i="4" s="1"/>
  <c r="CS193" i="4" s="1"/>
  <c r="CS192" i="4" s="1"/>
  <c r="CS191" i="4" s="1"/>
  <c r="CS190" i="4" s="1"/>
  <c r="CS189" i="4" s="1"/>
  <c r="CS188" i="4" s="1"/>
  <c r="CS187" i="4" s="1"/>
  <c r="CS186" i="4" s="1"/>
  <c r="CS185" i="4" s="1"/>
  <c r="CS184" i="4" s="1"/>
  <c r="CS183" i="4" s="1"/>
  <c r="CS182" i="4" s="1"/>
  <c r="CS181" i="4" s="1"/>
  <c r="CS180" i="4" s="1"/>
  <c r="CS179" i="4" s="1"/>
  <c r="CS178" i="4" s="1"/>
  <c r="CS177" i="4" s="1"/>
  <c r="CS176" i="4" s="1"/>
  <c r="CS175" i="4" s="1"/>
  <c r="CS174" i="4" s="1"/>
  <c r="CS173" i="4" s="1"/>
  <c r="CS172" i="4" s="1"/>
  <c r="CS171" i="4" s="1"/>
  <c r="CS170" i="4" s="1"/>
  <c r="CS169" i="4" s="1"/>
  <c r="CS168" i="4" s="1"/>
  <c r="CS167" i="4" s="1"/>
  <c r="CS166" i="4" s="1"/>
  <c r="CS165" i="4" s="1"/>
  <c r="CS164" i="4" s="1"/>
  <c r="CS163" i="4" s="1"/>
  <c r="CS162" i="4" s="1"/>
  <c r="CS161" i="4" s="1"/>
  <c r="CS160" i="4" s="1"/>
  <c r="CS159" i="4" s="1"/>
  <c r="CS158" i="4" s="1"/>
  <c r="CS157" i="4" s="1"/>
  <c r="CS156" i="4" s="1"/>
  <c r="CS155" i="4" s="1"/>
  <c r="CW510" i="4"/>
  <c r="CW509" i="4" s="1"/>
  <c r="CW508" i="4" s="1"/>
  <c r="CW507" i="4" s="1"/>
  <c r="CW506" i="4" s="1"/>
  <c r="CW505" i="4" s="1"/>
  <c r="CW504" i="4" s="1"/>
  <c r="CW503" i="4" s="1"/>
  <c r="CW502" i="4" s="1"/>
  <c r="CW501" i="4" s="1"/>
  <c r="CW500" i="4" s="1"/>
  <c r="CW499" i="4" s="1"/>
  <c r="CW498" i="4" s="1"/>
  <c r="CW497" i="4" s="1"/>
  <c r="CW496" i="4" s="1"/>
  <c r="CW495" i="4" s="1"/>
  <c r="CW494" i="4" s="1"/>
  <c r="CW493" i="4" s="1"/>
  <c r="CW492" i="4" s="1"/>
  <c r="CW491" i="4" s="1"/>
  <c r="CW490" i="4" s="1"/>
  <c r="CW489" i="4" s="1"/>
  <c r="CW488" i="4" s="1"/>
  <c r="CW487" i="4" s="1"/>
  <c r="CW486" i="4" s="1"/>
  <c r="CW485" i="4" s="1"/>
  <c r="CW484" i="4" s="1"/>
  <c r="CW483" i="4" s="1"/>
  <c r="CW482" i="4" s="1"/>
  <c r="CW481" i="4" s="1"/>
  <c r="CW480" i="4" s="1"/>
  <c r="CW479" i="4" s="1"/>
  <c r="CW478" i="4" s="1"/>
  <c r="CW477" i="4" s="1"/>
  <c r="CW476" i="4" s="1"/>
  <c r="CW475" i="4" s="1"/>
  <c r="CW474" i="4" s="1"/>
  <c r="CW473" i="4" s="1"/>
  <c r="CW472" i="4" s="1"/>
  <c r="CW471" i="4" s="1"/>
  <c r="CW470" i="4" s="1"/>
  <c r="CW469" i="4" s="1"/>
  <c r="CW468" i="4" s="1"/>
  <c r="CW467" i="4" s="1"/>
  <c r="CW466" i="4" s="1"/>
  <c r="CW465" i="4" s="1"/>
  <c r="CW464" i="4" s="1"/>
  <c r="CW463" i="4" s="1"/>
  <c r="CW462" i="4" s="1"/>
  <c r="CW461" i="4" s="1"/>
  <c r="CW460" i="4" s="1"/>
  <c r="CW459" i="4" s="1"/>
  <c r="CW458" i="4" s="1"/>
  <c r="CW457" i="4" s="1"/>
  <c r="CW456" i="4" s="1"/>
  <c r="CW455" i="4" s="1"/>
  <c r="CW454" i="4" s="1"/>
  <c r="CW453" i="4" s="1"/>
  <c r="CW452" i="4" s="1"/>
  <c r="CW451" i="4" s="1"/>
  <c r="CW450" i="4" s="1"/>
  <c r="CW449" i="4" s="1"/>
  <c r="CW448" i="4" s="1"/>
  <c r="CW447" i="4" s="1"/>
  <c r="CW446" i="4" s="1"/>
  <c r="CW445" i="4" s="1"/>
  <c r="CW444" i="4" s="1"/>
  <c r="CW443" i="4" s="1"/>
  <c r="CW442" i="4" s="1"/>
  <c r="CW441" i="4" s="1"/>
  <c r="CW440" i="4" s="1"/>
  <c r="CW439" i="4" s="1"/>
  <c r="CW438" i="4" s="1"/>
  <c r="CW437" i="4" s="1"/>
  <c r="CW436" i="4" s="1"/>
  <c r="CW435" i="4" s="1"/>
  <c r="CW434" i="4" s="1"/>
  <c r="CW433" i="4" s="1"/>
  <c r="CW432" i="4" s="1"/>
  <c r="CW431" i="4" s="1"/>
  <c r="CW430" i="4" s="1"/>
  <c r="CW429" i="4" s="1"/>
  <c r="CW428" i="4" s="1"/>
  <c r="CW427" i="4" s="1"/>
  <c r="CW426" i="4" s="1"/>
  <c r="CW425" i="4" s="1"/>
  <c r="CW424" i="4" s="1"/>
  <c r="CW423" i="4" s="1"/>
  <c r="CW422" i="4" s="1"/>
  <c r="CW421" i="4" s="1"/>
  <c r="CW420" i="4" s="1"/>
  <c r="CW419" i="4" s="1"/>
  <c r="CW418" i="4" s="1"/>
  <c r="CW417" i="4" s="1"/>
  <c r="CW416" i="4" s="1"/>
  <c r="CW415" i="4" s="1"/>
  <c r="CW414" i="4" s="1"/>
  <c r="CW413" i="4" s="1"/>
  <c r="CW412" i="4" s="1"/>
  <c r="CW411" i="4" s="1"/>
  <c r="CW410" i="4" s="1"/>
  <c r="CW409" i="4" s="1"/>
  <c r="CW408" i="4" s="1"/>
  <c r="CW407" i="4" s="1"/>
  <c r="CW406" i="4" s="1"/>
  <c r="CW405" i="4" s="1"/>
  <c r="CW404" i="4" s="1"/>
  <c r="CW403" i="4" s="1"/>
  <c r="CW402" i="4" s="1"/>
  <c r="CW401" i="4" s="1"/>
  <c r="CW400" i="4" s="1"/>
  <c r="CW399" i="4" s="1"/>
  <c r="CW398" i="4" s="1"/>
  <c r="CW397" i="4" s="1"/>
  <c r="CW396" i="4" s="1"/>
  <c r="CW395" i="4" s="1"/>
  <c r="CW394" i="4" s="1"/>
  <c r="CW393" i="4" s="1"/>
  <c r="CW392" i="4" s="1"/>
  <c r="CW391" i="4" s="1"/>
  <c r="CW390" i="4" s="1"/>
  <c r="CW389" i="4" s="1"/>
  <c r="CW388" i="4" s="1"/>
  <c r="CW387" i="4" s="1"/>
  <c r="CW386" i="4" s="1"/>
  <c r="CW385" i="4" s="1"/>
  <c r="CW384" i="4" s="1"/>
  <c r="CW383" i="4" s="1"/>
  <c r="CW382" i="4" s="1"/>
  <c r="CW381" i="4" s="1"/>
  <c r="CW380" i="4" s="1"/>
  <c r="CW379" i="4" s="1"/>
  <c r="CW378" i="4" s="1"/>
  <c r="CW377" i="4" s="1"/>
  <c r="CW376" i="4" s="1"/>
  <c r="CW375" i="4" s="1"/>
  <c r="CW374" i="4" s="1"/>
  <c r="CW373" i="4" s="1"/>
  <c r="CW372" i="4" s="1"/>
  <c r="CW371" i="4" s="1"/>
  <c r="CW370" i="4" s="1"/>
  <c r="CW369" i="4" s="1"/>
  <c r="CW368" i="4" s="1"/>
  <c r="CW367" i="4" s="1"/>
  <c r="CW366" i="4" s="1"/>
  <c r="CW365" i="4" s="1"/>
  <c r="CW364" i="4" s="1"/>
  <c r="CW363" i="4" s="1"/>
  <c r="CW362" i="4" s="1"/>
  <c r="CW361" i="4" s="1"/>
  <c r="CW360" i="4" s="1"/>
  <c r="CW359" i="4" s="1"/>
  <c r="CW358" i="4" s="1"/>
  <c r="CW357" i="4" s="1"/>
  <c r="CW356" i="4" s="1"/>
  <c r="CW355" i="4" s="1"/>
  <c r="CW354" i="4" s="1"/>
  <c r="CW353" i="4" s="1"/>
  <c r="CW352" i="4" s="1"/>
  <c r="CW351" i="4" s="1"/>
  <c r="CW350" i="4" s="1"/>
  <c r="CW349" i="4" s="1"/>
  <c r="CW348" i="4" s="1"/>
  <c r="CW347" i="4" s="1"/>
  <c r="CW346" i="4" s="1"/>
  <c r="CW345" i="4" s="1"/>
  <c r="CW344" i="4" s="1"/>
  <c r="CW343" i="4" s="1"/>
  <c r="CW342" i="4" s="1"/>
  <c r="CW341" i="4" s="1"/>
  <c r="CW340" i="4" s="1"/>
  <c r="CW339" i="4" s="1"/>
  <c r="CW338" i="4" s="1"/>
  <c r="CW337" i="4" s="1"/>
  <c r="CW336" i="4" s="1"/>
  <c r="CW335" i="4" s="1"/>
  <c r="CW334" i="4" s="1"/>
  <c r="CW333" i="4" s="1"/>
  <c r="CW332" i="4" s="1"/>
  <c r="CW331" i="4" s="1"/>
  <c r="CW330" i="4" s="1"/>
  <c r="CW329" i="4" s="1"/>
  <c r="CW328" i="4" s="1"/>
  <c r="CW327" i="4" s="1"/>
  <c r="CW326" i="4" s="1"/>
  <c r="CW325" i="4" s="1"/>
  <c r="CW324" i="4" s="1"/>
  <c r="CW323" i="4" s="1"/>
  <c r="CW322" i="4" s="1"/>
  <c r="CW321" i="4" s="1"/>
  <c r="CW320" i="4" s="1"/>
  <c r="CW319" i="4" s="1"/>
  <c r="CW318" i="4" s="1"/>
  <c r="CW317" i="4" s="1"/>
  <c r="CW316" i="4" s="1"/>
  <c r="CW315" i="4" s="1"/>
  <c r="CW314" i="4" s="1"/>
  <c r="CW313" i="4" s="1"/>
  <c r="CW312" i="4" s="1"/>
  <c r="CW311" i="4" s="1"/>
  <c r="CW310" i="4" s="1"/>
  <c r="CW309" i="4" s="1"/>
  <c r="CW308" i="4" s="1"/>
  <c r="CW307" i="4" s="1"/>
  <c r="CW306" i="4" s="1"/>
  <c r="CW305" i="4" s="1"/>
  <c r="CW304" i="4" s="1"/>
  <c r="CW303" i="4" s="1"/>
  <c r="CW302" i="4" s="1"/>
  <c r="CW301" i="4" s="1"/>
  <c r="CW300" i="4" s="1"/>
  <c r="CW299" i="4" s="1"/>
  <c r="CW298" i="4" s="1"/>
  <c r="CW297" i="4" s="1"/>
  <c r="CW296" i="4" s="1"/>
  <c r="CW295" i="4" s="1"/>
  <c r="CW294" i="4" s="1"/>
  <c r="CW293" i="4" s="1"/>
  <c r="CW292" i="4" s="1"/>
  <c r="CW291" i="4" s="1"/>
  <c r="CW290" i="4" s="1"/>
  <c r="CW289" i="4" s="1"/>
  <c r="CW288" i="4" s="1"/>
  <c r="CW287" i="4" s="1"/>
  <c r="CW286" i="4" s="1"/>
  <c r="CW285" i="4" s="1"/>
  <c r="CW284" i="4" s="1"/>
  <c r="CW283" i="4" s="1"/>
  <c r="CW282" i="4" s="1"/>
  <c r="CW281" i="4" s="1"/>
  <c r="CW280" i="4" s="1"/>
  <c r="CW279" i="4" s="1"/>
  <c r="CW278" i="4" s="1"/>
  <c r="CW277" i="4" s="1"/>
  <c r="CW276" i="4" s="1"/>
  <c r="CW275" i="4" s="1"/>
  <c r="CW274" i="4" s="1"/>
  <c r="CW273" i="4" s="1"/>
  <c r="CW272" i="4" s="1"/>
  <c r="CW271" i="4" s="1"/>
  <c r="CW270" i="4" s="1"/>
  <c r="CW269" i="4" s="1"/>
  <c r="CW268" i="4" s="1"/>
  <c r="CW267" i="4" s="1"/>
  <c r="CW266" i="4" s="1"/>
  <c r="CW265" i="4" s="1"/>
  <c r="CW264" i="4" s="1"/>
  <c r="CW263" i="4" s="1"/>
  <c r="CW262" i="4" s="1"/>
  <c r="CW261" i="4" s="1"/>
  <c r="CW260" i="4" s="1"/>
  <c r="CW259" i="4" s="1"/>
  <c r="CW258" i="4" s="1"/>
  <c r="CW257" i="4" s="1"/>
  <c r="CW256" i="4" s="1"/>
  <c r="CW255" i="4" s="1"/>
  <c r="CW254" i="4" s="1"/>
  <c r="CW253" i="4" s="1"/>
  <c r="CW252" i="4" s="1"/>
  <c r="CW251" i="4" s="1"/>
  <c r="CW250" i="4" s="1"/>
  <c r="CW249" i="4" s="1"/>
  <c r="CW248" i="4" s="1"/>
  <c r="CW247" i="4" s="1"/>
  <c r="CW246" i="4" s="1"/>
  <c r="CW245" i="4" s="1"/>
  <c r="CW244" i="4" s="1"/>
  <c r="CW243" i="4" s="1"/>
  <c r="CW242" i="4" s="1"/>
  <c r="CW241" i="4" s="1"/>
  <c r="CW240" i="4" s="1"/>
  <c r="CW239" i="4" s="1"/>
  <c r="CW238" i="4" s="1"/>
  <c r="CW237" i="4" s="1"/>
  <c r="CW236" i="4" s="1"/>
  <c r="CW235" i="4" s="1"/>
  <c r="CW234" i="4" s="1"/>
  <c r="CW233" i="4" s="1"/>
  <c r="CW232" i="4" s="1"/>
  <c r="CW231" i="4" s="1"/>
  <c r="CW230" i="4" s="1"/>
  <c r="CW229" i="4" s="1"/>
  <c r="CW228" i="4" s="1"/>
  <c r="CW227" i="4" s="1"/>
  <c r="CW226" i="4" s="1"/>
  <c r="CW225" i="4" s="1"/>
  <c r="CW224" i="4" s="1"/>
  <c r="CW223" i="4" s="1"/>
  <c r="CW222" i="4" s="1"/>
  <c r="CW221" i="4" s="1"/>
  <c r="CW220" i="4" s="1"/>
  <c r="CW219" i="4" s="1"/>
  <c r="CW218" i="4" s="1"/>
  <c r="CW217" i="4" s="1"/>
  <c r="CW216" i="4" s="1"/>
  <c r="CW215" i="4" s="1"/>
  <c r="CW214" i="4" s="1"/>
  <c r="CW213" i="4" s="1"/>
  <c r="CW212" i="4" s="1"/>
  <c r="CW211" i="4" s="1"/>
  <c r="CW210" i="4" s="1"/>
  <c r="CW209" i="4" s="1"/>
  <c r="CW208" i="4" s="1"/>
  <c r="CW207" i="4" s="1"/>
  <c r="CW206" i="4" s="1"/>
  <c r="CW205" i="4" s="1"/>
  <c r="CW204" i="4" s="1"/>
  <c r="CW203" i="4" s="1"/>
  <c r="CW202" i="4" s="1"/>
  <c r="CW201" i="4" s="1"/>
  <c r="CW200" i="4" s="1"/>
  <c r="CW199" i="4" s="1"/>
  <c r="CW198" i="4" s="1"/>
  <c r="CW197" i="4" s="1"/>
  <c r="CW196" i="4" s="1"/>
  <c r="CW195" i="4" s="1"/>
  <c r="CW194" i="4" s="1"/>
  <c r="CW193" i="4" s="1"/>
  <c r="CW192" i="4" s="1"/>
  <c r="CW191" i="4" s="1"/>
  <c r="CW190" i="4" s="1"/>
  <c r="CW189" i="4" s="1"/>
  <c r="CW188" i="4" s="1"/>
  <c r="CW187" i="4" s="1"/>
  <c r="CW186" i="4" s="1"/>
  <c r="CW185" i="4" s="1"/>
  <c r="CW184" i="4" s="1"/>
  <c r="CW183" i="4" s="1"/>
  <c r="CW182" i="4" s="1"/>
  <c r="CW181" i="4" s="1"/>
  <c r="CW180" i="4" s="1"/>
  <c r="CW179" i="4" s="1"/>
  <c r="CW178" i="4" s="1"/>
  <c r="CW177" i="4" s="1"/>
  <c r="CW176" i="4" s="1"/>
  <c r="CW175" i="4" s="1"/>
  <c r="CW174" i="4" s="1"/>
  <c r="CW173" i="4" s="1"/>
  <c r="CW172" i="4" s="1"/>
  <c r="CW171" i="4" s="1"/>
  <c r="CW170" i="4" s="1"/>
  <c r="CW169" i="4" s="1"/>
  <c r="CW168" i="4" s="1"/>
  <c r="CW167" i="4" s="1"/>
  <c r="CW166" i="4" s="1"/>
  <c r="CW165" i="4" s="1"/>
  <c r="CW164" i="4" s="1"/>
  <c r="CW163" i="4" s="1"/>
  <c r="CW162" i="4" s="1"/>
  <c r="CW161" i="4" s="1"/>
  <c r="CW160" i="4" s="1"/>
  <c r="CW159" i="4" s="1"/>
  <c r="CW158" i="4" s="1"/>
  <c r="CW157" i="4" s="1"/>
  <c r="CW156" i="4" s="1"/>
  <c r="CW155" i="4" s="1"/>
  <c r="CX510" i="4"/>
  <c r="CX509" i="4" s="1"/>
  <c r="CX508" i="4" s="1"/>
  <c r="CX507" i="4" s="1"/>
  <c r="CX506" i="4" s="1"/>
  <c r="CX505" i="4" s="1"/>
  <c r="CX504" i="4" s="1"/>
  <c r="CX503" i="4" s="1"/>
  <c r="CX502" i="4" s="1"/>
  <c r="CX501" i="4" s="1"/>
  <c r="CX500" i="4" s="1"/>
  <c r="CX499" i="4" s="1"/>
  <c r="CX498" i="4" s="1"/>
  <c r="CX497" i="4" s="1"/>
  <c r="CX496" i="4" s="1"/>
  <c r="CX495" i="4" s="1"/>
  <c r="CX494" i="4" s="1"/>
  <c r="CX493" i="4" s="1"/>
  <c r="CX492" i="4" s="1"/>
  <c r="CX491" i="4" s="1"/>
  <c r="CX490" i="4" s="1"/>
  <c r="CX489" i="4" s="1"/>
  <c r="CX488" i="4" s="1"/>
  <c r="CX487" i="4" s="1"/>
  <c r="CX486" i="4" s="1"/>
  <c r="CX485" i="4" s="1"/>
  <c r="CX484" i="4" s="1"/>
  <c r="CX483" i="4" s="1"/>
  <c r="CX482" i="4" s="1"/>
  <c r="CX481" i="4" s="1"/>
  <c r="CX480" i="4" s="1"/>
  <c r="CX479" i="4" s="1"/>
  <c r="CX478" i="4" s="1"/>
  <c r="CX477" i="4" s="1"/>
  <c r="CX476" i="4" s="1"/>
  <c r="CX475" i="4" s="1"/>
  <c r="CX474" i="4" s="1"/>
  <c r="CX473" i="4" s="1"/>
  <c r="CX472" i="4" s="1"/>
  <c r="CX471" i="4" s="1"/>
  <c r="CX470" i="4" s="1"/>
  <c r="CX469" i="4" s="1"/>
  <c r="CX468" i="4" s="1"/>
  <c r="CX467" i="4" s="1"/>
  <c r="CX466" i="4" s="1"/>
  <c r="CX465" i="4" s="1"/>
  <c r="CX464" i="4" s="1"/>
  <c r="CX463" i="4" s="1"/>
  <c r="CX462" i="4" s="1"/>
  <c r="CX461" i="4" s="1"/>
  <c r="CX460" i="4" s="1"/>
  <c r="CX459" i="4" s="1"/>
  <c r="CX458" i="4" s="1"/>
  <c r="CX457" i="4" s="1"/>
  <c r="CX456" i="4" s="1"/>
  <c r="CX455" i="4" s="1"/>
  <c r="CX454" i="4" s="1"/>
  <c r="CX453" i="4" s="1"/>
  <c r="CX452" i="4" s="1"/>
  <c r="CX451" i="4" s="1"/>
  <c r="CX450" i="4" s="1"/>
  <c r="CX449" i="4" s="1"/>
  <c r="CX448" i="4" s="1"/>
  <c r="CX447" i="4" s="1"/>
  <c r="CX446" i="4" s="1"/>
  <c r="CX445" i="4" s="1"/>
  <c r="CX444" i="4" s="1"/>
  <c r="CX443" i="4" s="1"/>
  <c r="CX442" i="4" s="1"/>
  <c r="CX441" i="4" s="1"/>
  <c r="CX440" i="4" s="1"/>
  <c r="CX439" i="4" s="1"/>
  <c r="CX438" i="4" s="1"/>
  <c r="CX437" i="4" s="1"/>
  <c r="CX436" i="4" s="1"/>
  <c r="CX435" i="4" s="1"/>
  <c r="CX434" i="4" s="1"/>
  <c r="CX433" i="4" s="1"/>
  <c r="CX432" i="4" s="1"/>
  <c r="CX431" i="4" s="1"/>
  <c r="CX430" i="4" s="1"/>
  <c r="CX429" i="4" s="1"/>
  <c r="CX428" i="4" s="1"/>
  <c r="CX427" i="4" s="1"/>
  <c r="CX426" i="4" s="1"/>
  <c r="CX425" i="4" s="1"/>
  <c r="CX424" i="4" s="1"/>
  <c r="CX423" i="4" s="1"/>
  <c r="CX422" i="4" s="1"/>
  <c r="CX421" i="4" s="1"/>
  <c r="CX420" i="4" s="1"/>
  <c r="CX419" i="4" s="1"/>
  <c r="CX418" i="4" s="1"/>
  <c r="CX417" i="4" s="1"/>
  <c r="CX416" i="4" s="1"/>
  <c r="CX415" i="4" s="1"/>
  <c r="CX414" i="4" s="1"/>
  <c r="CX413" i="4" s="1"/>
  <c r="CX412" i="4" s="1"/>
  <c r="CX411" i="4" s="1"/>
  <c r="CX410" i="4" s="1"/>
  <c r="CX409" i="4" s="1"/>
  <c r="CX408" i="4" s="1"/>
  <c r="CX407" i="4" s="1"/>
  <c r="CX406" i="4" s="1"/>
  <c r="CX405" i="4" s="1"/>
  <c r="CX404" i="4" s="1"/>
  <c r="CX403" i="4" s="1"/>
  <c r="CX402" i="4" s="1"/>
  <c r="CX401" i="4" s="1"/>
  <c r="CX400" i="4" s="1"/>
  <c r="CX399" i="4" s="1"/>
  <c r="CX398" i="4" s="1"/>
  <c r="CX397" i="4" s="1"/>
  <c r="CX396" i="4" s="1"/>
  <c r="CX395" i="4" s="1"/>
  <c r="CX394" i="4" s="1"/>
  <c r="CX393" i="4" s="1"/>
  <c r="CX392" i="4" s="1"/>
  <c r="CX391" i="4" s="1"/>
  <c r="CX390" i="4" s="1"/>
  <c r="CX389" i="4" s="1"/>
  <c r="CX388" i="4" s="1"/>
  <c r="CX387" i="4" s="1"/>
  <c r="CX386" i="4" s="1"/>
  <c r="CX385" i="4" s="1"/>
  <c r="CX384" i="4" s="1"/>
  <c r="CX383" i="4" s="1"/>
  <c r="CX382" i="4" s="1"/>
  <c r="CX381" i="4" s="1"/>
  <c r="CX380" i="4" s="1"/>
  <c r="CX379" i="4" s="1"/>
  <c r="CX378" i="4" s="1"/>
  <c r="CX377" i="4" s="1"/>
  <c r="CX376" i="4" s="1"/>
  <c r="CX375" i="4" s="1"/>
  <c r="CX374" i="4" s="1"/>
  <c r="CX373" i="4" s="1"/>
  <c r="CX372" i="4" s="1"/>
  <c r="CX371" i="4" s="1"/>
  <c r="CX370" i="4" s="1"/>
  <c r="CX369" i="4" s="1"/>
  <c r="CX368" i="4" s="1"/>
  <c r="CX367" i="4" s="1"/>
  <c r="CX366" i="4" s="1"/>
  <c r="CX365" i="4" s="1"/>
  <c r="CX364" i="4" s="1"/>
  <c r="CX363" i="4" s="1"/>
  <c r="CX362" i="4" s="1"/>
  <c r="CX361" i="4" s="1"/>
  <c r="CX360" i="4" s="1"/>
  <c r="CX359" i="4" s="1"/>
  <c r="CX358" i="4" s="1"/>
  <c r="CX357" i="4" s="1"/>
  <c r="CX356" i="4" s="1"/>
  <c r="CX355" i="4" s="1"/>
  <c r="CX354" i="4" s="1"/>
  <c r="CX353" i="4" s="1"/>
  <c r="CX352" i="4" s="1"/>
  <c r="CX351" i="4" s="1"/>
  <c r="CX350" i="4" s="1"/>
  <c r="CX349" i="4" s="1"/>
  <c r="CX348" i="4" s="1"/>
  <c r="CX347" i="4" s="1"/>
  <c r="CX346" i="4" s="1"/>
  <c r="CX345" i="4" s="1"/>
  <c r="CX344" i="4" s="1"/>
  <c r="CX343" i="4" s="1"/>
  <c r="CX342" i="4" s="1"/>
  <c r="CX341" i="4" s="1"/>
  <c r="CX340" i="4" s="1"/>
  <c r="CX339" i="4" s="1"/>
  <c r="CX338" i="4" s="1"/>
  <c r="CX337" i="4" s="1"/>
  <c r="CX336" i="4" s="1"/>
  <c r="CX335" i="4" s="1"/>
  <c r="CX334" i="4" s="1"/>
  <c r="CX333" i="4" s="1"/>
  <c r="CX332" i="4" s="1"/>
  <c r="CX331" i="4" s="1"/>
  <c r="CX330" i="4" s="1"/>
  <c r="CX329" i="4" s="1"/>
  <c r="CX328" i="4" s="1"/>
  <c r="CX327" i="4" s="1"/>
  <c r="CX326" i="4" s="1"/>
  <c r="CX325" i="4" s="1"/>
  <c r="CX324" i="4" s="1"/>
  <c r="CX323" i="4" s="1"/>
  <c r="CX322" i="4" s="1"/>
  <c r="CX321" i="4" s="1"/>
  <c r="CX320" i="4" s="1"/>
  <c r="CX319" i="4" s="1"/>
  <c r="CX318" i="4" s="1"/>
  <c r="CX317" i="4" s="1"/>
  <c r="CX316" i="4" s="1"/>
  <c r="CX315" i="4" s="1"/>
  <c r="CX314" i="4" s="1"/>
  <c r="CX313" i="4" s="1"/>
  <c r="CX312" i="4" s="1"/>
  <c r="CX311" i="4" s="1"/>
  <c r="CX310" i="4" s="1"/>
  <c r="CX309" i="4" s="1"/>
  <c r="CX308" i="4" s="1"/>
  <c r="CX307" i="4" s="1"/>
  <c r="CX306" i="4" s="1"/>
  <c r="CX305" i="4" s="1"/>
  <c r="CX304" i="4" s="1"/>
  <c r="CX303" i="4" s="1"/>
  <c r="CX302" i="4" s="1"/>
  <c r="CX301" i="4" s="1"/>
  <c r="CX300" i="4" s="1"/>
  <c r="CX299" i="4" s="1"/>
  <c r="CX298" i="4" s="1"/>
  <c r="CX297" i="4" s="1"/>
  <c r="CX296" i="4" s="1"/>
  <c r="CX295" i="4" s="1"/>
  <c r="CX294" i="4" s="1"/>
  <c r="CX293" i="4" s="1"/>
  <c r="CX292" i="4" s="1"/>
  <c r="CX291" i="4" s="1"/>
  <c r="CX290" i="4" s="1"/>
  <c r="CX289" i="4" s="1"/>
  <c r="CX288" i="4" s="1"/>
  <c r="CX287" i="4" s="1"/>
  <c r="CX286" i="4" s="1"/>
  <c r="CX285" i="4" s="1"/>
  <c r="CX284" i="4" s="1"/>
  <c r="CX283" i="4" s="1"/>
  <c r="CX282" i="4" s="1"/>
  <c r="CX281" i="4" s="1"/>
  <c r="CX280" i="4" s="1"/>
  <c r="CX279" i="4" s="1"/>
  <c r="CX278" i="4" s="1"/>
  <c r="CX277" i="4" s="1"/>
  <c r="CX276" i="4" s="1"/>
  <c r="CX275" i="4" s="1"/>
  <c r="CX274" i="4" s="1"/>
  <c r="CX273" i="4" s="1"/>
  <c r="CX272" i="4" s="1"/>
  <c r="CX271" i="4" s="1"/>
  <c r="CX270" i="4" s="1"/>
  <c r="CX269" i="4" s="1"/>
  <c r="CX268" i="4" s="1"/>
  <c r="CX267" i="4" s="1"/>
  <c r="CX266" i="4" s="1"/>
  <c r="CX265" i="4" s="1"/>
  <c r="CX264" i="4" s="1"/>
  <c r="CX263" i="4" s="1"/>
  <c r="CX262" i="4" s="1"/>
  <c r="CX261" i="4" s="1"/>
  <c r="CX260" i="4" s="1"/>
  <c r="CX259" i="4" s="1"/>
  <c r="CX258" i="4" s="1"/>
  <c r="CX257" i="4" s="1"/>
  <c r="CX256" i="4" s="1"/>
  <c r="CX255" i="4" s="1"/>
  <c r="CX254" i="4" s="1"/>
  <c r="CX253" i="4" s="1"/>
  <c r="CX252" i="4" s="1"/>
  <c r="CX251" i="4" s="1"/>
  <c r="CX250" i="4" s="1"/>
  <c r="CX249" i="4" s="1"/>
  <c r="CX248" i="4" s="1"/>
  <c r="CX247" i="4" s="1"/>
  <c r="CX246" i="4" s="1"/>
  <c r="CX245" i="4" s="1"/>
  <c r="CX244" i="4" s="1"/>
  <c r="CX243" i="4" s="1"/>
  <c r="CX242" i="4" s="1"/>
  <c r="CX241" i="4" s="1"/>
  <c r="CX240" i="4" s="1"/>
  <c r="CX239" i="4" s="1"/>
  <c r="CX238" i="4" s="1"/>
  <c r="CX237" i="4" s="1"/>
  <c r="CX236" i="4" s="1"/>
  <c r="CX235" i="4" s="1"/>
  <c r="CX234" i="4" s="1"/>
  <c r="CX233" i="4" s="1"/>
  <c r="CX232" i="4" s="1"/>
  <c r="CX231" i="4" s="1"/>
  <c r="CX230" i="4" s="1"/>
  <c r="CX229" i="4" s="1"/>
  <c r="CX228" i="4" s="1"/>
  <c r="CX227" i="4" s="1"/>
  <c r="CX226" i="4" s="1"/>
  <c r="CX225" i="4" s="1"/>
  <c r="CX224" i="4" s="1"/>
  <c r="CX223" i="4" s="1"/>
  <c r="CX222" i="4" s="1"/>
  <c r="CX221" i="4" s="1"/>
  <c r="CX220" i="4" s="1"/>
  <c r="CX219" i="4" s="1"/>
  <c r="CX218" i="4" s="1"/>
  <c r="CX217" i="4" s="1"/>
  <c r="CX216" i="4" s="1"/>
  <c r="CX215" i="4" s="1"/>
  <c r="CX214" i="4" s="1"/>
  <c r="CX213" i="4" s="1"/>
  <c r="CX212" i="4" s="1"/>
  <c r="CX211" i="4" s="1"/>
  <c r="CX210" i="4" s="1"/>
  <c r="CX209" i="4" s="1"/>
  <c r="CX208" i="4" s="1"/>
  <c r="CX207" i="4" s="1"/>
  <c r="CX206" i="4" s="1"/>
  <c r="CX205" i="4" s="1"/>
  <c r="CX204" i="4" s="1"/>
  <c r="CX203" i="4" s="1"/>
  <c r="CX202" i="4" s="1"/>
  <c r="CX201" i="4" s="1"/>
  <c r="CX200" i="4" s="1"/>
  <c r="CX199" i="4" s="1"/>
  <c r="CX198" i="4" s="1"/>
  <c r="CX197" i="4" s="1"/>
  <c r="CX196" i="4" s="1"/>
  <c r="CX195" i="4" s="1"/>
  <c r="CX194" i="4" s="1"/>
  <c r="CX193" i="4" s="1"/>
  <c r="CX192" i="4" s="1"/>
  <c r="CX191" i="4" s="1"/>
  <c r="CX190" i="4" s="1"/>
  <c r="CX189" i="4" s="1"/>
  <c r="CX188" i="4" s="1"/>
  <c r="CX187" i="4" s="1"/>
  <c r="CX186" i="4" s="1"/>
  <c r="CX185" i="4" s="1"/>
  <c r="CX184" i="4" s="1"/>
  <c r="CX183" i="4" s="1"/>
  <c r="CX182" i="4" s="1"/>
  <c r="CX181" i="4" s="1"/>
  <c r="CX180" i="4" s="1"/>
  <c r="CX179" i="4" s="1"/>
  <c r="CX178" i="4" s="1"/>
  <c r="CX177" i="4" s="1"/>
  <c r="CX176" i="4" s="1"/>
  <c r="CX175" i="4" s="1"/>
  <c r="CX174" i="4" s="1"/>
  <c r="CX173" i="4" s="1"/>
  <c r="CX172" i="4" s="1"/>
  <c r="CX171" i="4" s="1"/>
  <c r="CX170" i="4" s="1"/>
  <c r="CX169" i="4" s="1"/>
  <c r="CX168" i="4" s="1"/>
  <c r="CX167" i="4" s="1"/>
  <c r="CX166" i="4" s="1"/>
  <c r="CX165" i="4" s="1"/>
  <c r="CX164" i="4" s="1"/>
  <c r="CX163" i="4" s="1"/>
  <c r="CX162" i="4" s="1"/>
  <c r="CX161" i="4" s="1"/>
  <c r="CX160" i="4" s="1"/>
  <c r="CX159" i="4" s="1"/>
  <c r="CX158" i="4" s="1"/>
  <c r="CX157" i="4" s="1"/>
  <c r="CX156" i="4" s="1"/>
  <c r="CX155" i="4" s="1"/>
  <c r="CO510" i="4"/>
  <c r="CO509" i="4" s="1"/>
  <c r="CO508" i="4" s="1"/>
  <c r="CO507" i="4" s="1"/>
  <c r="CO506" i="4" s="1"/>
  <c r="CO505" i="4" s="1"/>
  <c r="CO504" i="4" s="1"/>
  <c r="CO503" i="4" s="1"/>
  <c r="CO502" i="4" s="1"/>
  <c r="CO501" i="4" s="1"/>
  <c r="CO500" i="4" s="1"/>
  <c r="CO499" i="4" s="1"/>
  <c r="CO498" i="4" s="1"/>
  <c r="CO497" i="4" s="1"/>
  <c r="CO496" i="4" s="1"/>
  <c r="CO495" i="4" s="1"/>
  <c r="CO494" i="4" s="1"/>
  <c r="CO493" i="4" s="1"/>
  <c r="CO492" i="4" s="1"/>
  <c r="CO491" i="4" s="1"/>
  <c r="CO490" i="4" s="1"/>
  <c r="CO489" i="4" s="1"/>
  <c r="CO488" i="4" s="1"/>
  <c r="CO487" i="4" s="1"/>
  <c r="CO486" i="4" s="1"/>
  <c r="CO485" i="4" s="1"/>
  <c r="CO484" i="4" s="1"/>
  <c r="CO483" i="4" s="1"/>
  <c r="CO482" i="4" s="1"/>
  <c r="CO481" i="4" s="1"/>
  <c r="CO480" i="4" s="1"/>
  <c r="CO479" i="4" s="1"/>
  <c r="CO478" i="4" s="1"/>
  <c r="CO477" i="4" s="1"/>
  <c r="CO476" i="4" s="1"/>
  <c r="CO475" i="4" s="1"/>
  <c r="CO474" i="4" s="1"/>
  <c r="CO473" i="4" s="1"/>
  <c r="CO472" i="4" s="1"/>
  <c r="CO471" i="4" s="1"/>
  <c r="CO470" i="4" s="1"/>
  <c r="CO469" i="4" s="1"/>
  <c r="CO468" i="4" s="1"/>
  <c r="CO467" i="4" s="1"/>
  <c r="CO466" i="4" s="1"/>
  <c r="CO465" i="4" s="1"/>
  <c r="CO464" i="4" s="1"/>
  <c r="CO463" i="4" s="1"/>
  <c r="CO462" i="4" s="1"/>
  <c r="CO461" i="4" s="1"/>
  <c r="CO460" i="4" s="1"/>
  <c r="CO459" i="4" s="1"/>
  <c r="CO458" i="4" s="1"/>
  <c r="CO457" i="4" s="1"/>
  <c r="CO456" i="4" s="1"/>
  <c r="CO455" i="4" s="1"/>
  <c r="CO454" i="4" s="1"/>
  <c r="CO453" i="4" s="1"/>
  <c r="CO452" i="4" s="1"/>
  <c r="CO451" i="4" s="1"/>
  <c r="CO450" i="4" s="1"/>
  <c r="CO449" i="4" s="1"/>
  <c r="CO448" i="4" s="1"/>
  <c r="CO447" i="4" s="1"/>
  <c r="CO446" i="4" s="1"/>
  <c r="CO445" i="4" s="1"/>
  <c r="CO444" i="4" s="1"/>
  <c r="CO443" i="4" s="1"/>
  <c r="CO442" i="4" s="1"/>
  <c r="CO441" i="4" s="1"/>
  <c r="CO440" i="4" s="1"/>
  <c r="CO439" i="4" s="1"/>
  <c r="CO438" i="4" s="1"/>
  <c r="CO437" i="4" s="1"/>
  <c r="CO436" i="4" s="1"/>
  <c r="CO435" i="4" s="1"/>
  <c r="CO434" i="4" s="1"/>
  <c r="CO433" i="4" s="1"/>
  <c r="CO432" i="4" s="1"/>
  <c r="CO431" i="4" s="1"/>
  <c r="CO430" i="4" s="1"/>
  <c r="CO429" i="4" s="1"/>
  <c r="CO428" i="4" s="1"/>
  <c r="CO427" i="4" s="1"/>
  <c r="CO426" i="4" s="1"/>
  <c r="CO425" i="4" s="1"/>
  <c r="CO424" i="4" s="1"/>
  <c r="CO423" i="4" s="1"/>
  <c r="CO422" i="4" s="1"/>
  <c r="CO421" i="4" s="1"/>
  <c r="CO420" i="4" s="1"/>
  <c r="CO419" i="4" s="1"/>
  <c r="CO418" i="4" s="1"/>
  <c r="CO417" i="4" s="1"/>
  <c r="CO416" i="4" s="1"/>
  <c r="CO415" i="4" s="1"/>
  <c r="CO414" i="4" s="1"/>
  <c r="CO413" i="4" s="1"/>
  <c r="CO412" i="4" s="1"/>
  <c r="CO411" i="4" s="1"/>
  <c r="CO410" i="4" s="1"/>
  <c r="CO409" i="4" s="1"/>
  <c r="CO408" i="4" s="1"/>
  <c r="CO407" i="4" s="1"/>
  <c r="CO406" i="4" s="1"/>
  <c r="CO405" i="4" s="1"/>
  <c r="CO404" i="4" s="1"/>
  <c r="CO403" i="4" s="1"/>
  <c r="CO402" i="4" s="1"/>
  <c r="CO401" i="4" s="1"/>
  <c r="CO400" i="4" s="1"/>
  <c r="CO399" i="4" s="1"/>
  <c r="CO398" i="4" s="1"/>
  <c r="CO397" i="4" s="1"/>
  <c r="CO396" i="4" s="1"/>
  <c r="CO395" i="4" s="1"/>
  <c r="CO394" i="4" s="1"/>
  <c r="CO393" i="4" s="1"/>
  <c r="CO392" i="4" s="1"/>
  <c r="CO391" i="4" s="1"/>
  <c r="CO390" i="4" s="1"/>
  <c r="CO389" i="4" s="1"/>
  <c r="CO388" i="4" s="1"/>
  <c r="CO387" i="4" s="1"/>
  <c r="CO386" i="4" s="1"/>
  <c r="CO385" i="4" s="1"/>
  <c r="CO384" i="4" s="1"/>
  <c r="CO383" i="4" s="1"/>
  <c r="CO382" i="4" s="1"/>
  <c r="CO381" i="4" s="1"/>
  <c r="CO380" i="4" s="1"/>
  <c r="CO379" i="4" s="1"/>
  <c r="CO378" i="4" s="1"/>
  <c r="CO377" i="4" s="1"/>
  <c r="CO376" i="4" s="1"/>
  <c r="CO375" i="4" s="1"/>
  <c r="CO374" i="4" s="1"/>
  <c r="CO373" i="4" s="1"/>
  <c r="CO372" i="4" s="1"/>
  <c r="CO371" i="4" s="1"/>
  <c r="CO370" i="4" s="1"/>
  <c r="CO369" i="4" s="1"/>
  <c r="CO368" i="4" s="1"/>
  <c r="CO367" i="4" s="1"/>
  <c r="CO366" i="4" s="1"/>
  <c r="CO365" i="4" s="1"/>
  <c r="CO364" i="4" s="1"/>
  <c r="CO363" i="4" s="1"/>
  <c r="CO362" i="4" s="1"/>
  <c r="CO361" i="4" s="1"/>
  <c r="CO360" i="4" s="1"/>
  <c r="CO359" i="4" s="1"/>
  <c r="CO358" i="4" s="1"/>
  <c r="CO357" i="4" s="1"/>
  <c r="CO356" i="4" s="1"/>
  <c r="CO355" i="4" s="1"/>
  <c r="CO354" i="4" s="1"/>
  <c r="CO353" i="4" s="1"/>
  <c r="CO352" i="4" s="1"/>
  <c r="CO351" i="4" s="1"/>
  <c r="CO350" i="4" s="1"/>
  <c r="CO349" i="4" s="1"/>
  <c r="CO348" i="4" s="1"/>
  <c r="CO347" i="4" s="1"/>
  <c r="CO346" i="4" s="1"/>
  <c r="CO345" i="4" s="1"/>
  <c r="CO344" i="4" s="1"/>
  <c r="CO343" i="4" s="1"/>
  <c r="CO342" i="4" s="1"/>
  <c r="CO341" i="4" s="1"/>
  <c r="CO340" i="4" s="1"/>
  <c r="CO339" i="4" s="1"/>
  <c r="CO338" i="4" s="1"/>
  <c r="CO337" i="4" s="1"/>
  <c r="CO336" i="4" s="1"/>
  <c r="CO335" i="4" s="1"/>
  <c r="CO334" i="4" s="1"/>
  <c r="CO333" i="4" s="1"/>
  <c r="CO332" i="4" s="1"/>
  <c r="CO331" i="4" s="1"/>
  <c r="CO330" i="4" s="1"/>
  <c r="CO329" i="4" s="1"/>
  <c r="CO328" i="4" s="1"/>
  <c r="CO327" i="4" s="1"/>
  <c r="CO326" i="4" s="1"/>
  <c r="CO325" i="4" s="1"/>
  <c r="CO324" i="4" s="1"/>
  <c r="CO323" i="4" s="1"/>
  <c r="CO322" i="4" s="1"/>
  <c r="CO321" i="4" s="1"/>
  <c r="CO320" i="4" s="1"/>
  <c r="CO319" i="4" s="1"/>
  <c r="CO318" i="4" s="1"/>
  <c r="CO317" i="4" s="1"/>
  <c r="CO316" i="4" s="1"/>
  <c r="CO315" i="4" s="1"/>
  <c r="CO314" i="4" s="1"/>
  <c r="CO313" i="4" s="1"/>
  <c r="CO312" i="4" s="1"/>
  <c r="CO311" i="4" s="1"/>
  <c r="CO310" i="4" s="1"/>
  <c r="CO309" i="4" s="1"/>
  <c r="CO308" i="4" s="1"/>
  <c r="CO307" i="4" s="1"/>
  <c r="CO306" i="4" s="1"/>
  <c r="CO305" i="4" s="1"/>
  <c r="CO304" i="4" s="1"/>
  <c r="CO303" i="4" s="1"/>
  <c r="CO302" i="4" s="1"/>
  <c r="CO301" i="4" s="1"/>
  <c r="CO300" i="4" s="1"/>
  <c r="CO299" i="4" s="1"/>
  <c r="CO298" i="4" s="1"/>
  <c r="CO297" i="4" s="1"/>
  <c r="CO296" i="4" s="1"/>
  <c r="CO295" i="4" s="1"/>
  <c r="CO294" i="4" s="1"/>
  <c r="CO293" i="4" s="1"/>
  <c r="CO292" i="4" s="1"/>
  <c r="CO291" i="4" s="1"/>
  <c r="CO290" i="4" s="1"/>
  <c r="CO289" i="4" s="1"/>
  <c r="CO288" i="4" s="1"/>
  <c r="CO287" i="4" s="1"/>
  <c r="CO286" i="4" s="1"/>
  <c r="CO285" i="4" s="1"/>
  <c r="CO284" i="4" s="1"/>
  <c r="CO283" i="4" s="1"/>
  <c r="CO282" i="4" s="1"/>
  <c r="CO281" i="4" s="1"/>
  <c r="CO280" i="4" s="1"/>
  <c r="CO279" i="4" s="1"/>
  <c r="CO278" i="4" s="1"/>
  <c r="CO277" i="4" s="1"/>
  <c r="CO276" i="4" s="1"/>
  <c r="CO275" i="4" s="1"/>
  <c r="CO274" i="4" s="1"/>
  <c r="CO273" i="4" s="1"/>
  <c r="CO272" i="4" s="1"/>
  <c r="CO271" i="4" s="1"/>
  <c r="CO270" i="4" s="1"/>
  <c r="CO269" i="4" s="1"/>
  <c r="CO268" i="4" s="1"/>
  <c r="CO267" i="4" s="1"/>
  <c r="CO266" i="4" s="1"/>
  <c r="CO265" i="4" s="1"/>
  <c r="CO264" i="4" s="1"/>
  <c r="CO263" i="4" s="1"/>
  <c r="CO262" i="4" s="1"/>
  <c r="CO261" i="4" s="1"/>
  <c r="CO260" i="4" s="1"/>
  <c r="CO259" i="4" s="1"/>
  <c r="CO258" i="4" s="1"/>
  <c r="CO257" i="4" s="1"/>
  <c r="CO256" i="4" s="1"/>
  <c r="CO255" i="4" s="1"/>
  <c r="CO254" i="4" s="1"/>
  <c r="CO253" i="4" s="1"/>
  <c r="CO252" i="4" s="1"/>
  <c r="CO251" i="4" s="1"/>
  <c r="CO250" i="4" s="1"/>
  <c r="CO249" i="4" s="1"/>
  <c r="CO248" i="4" s="1"/>
  <c r="CO247" i="4" s="1"/>
  <c r="CO246" i="4" s="1"/>
  <c r="CO245" i="4" s="1"/>
  <c r="CO244" i="4" s="1"/>
  <c r="CO243" i="4" s="1"/>
  <c r="CO242" i="4" s="1"/>
  <c r="CO241" i="4" s="1"/>
  <c r="CO240" i="4" s="1"/>
  <c r="CO239" i="4" s="1"/>
  <c r="CO238" i="4" s="1"/>
  <c r="CO237" i="4" s="1"/>
  <c r="CO236" i="4" s="1"/>
  <c r="CO235" i="4" s="1"/>
  <c r="CO234" i="4" s="1"/>
  <c r="CO233" i="4" s="1"/>
  <c r="CO232" i="4" s="1"/>
  <c r="CO231" i="4" s="1"/>
  <c r="CO230" i="4" s="1"/>
  <c r="CO229" i="4" s="1"/>
  <c r="CO228" i="4" s="1"/>
  <c r="CO227" i="4" s="1"/>
  <c r="CO226" i="4" s="1"/>
  <c r="CO225" i="4" s="1"/>
  <c r="CO224" i="4" s="1"/>
  <c r="CO223" i="4" s="1"/>
  <c r="CO222" i="4" s="1"/>
  <c r="CO221" i="4" s="1"/>
  <c r="CO220" i="4" s="1"/>
  <c r="CO219" i="4" s="1"/>
  <c r="CO218" i="4" s="1"/>
  <c r="CO217" i="4" s="1"/>
  <c r="CO216" i="4" s="1"/>
  <c r="CO215" i="4" s="1"/>
  <c r="CO214" i="4" s="1"/>
  <c r="CO213" i="4" s="1"/>
  <c r="CO212" i="4" s="1"/>
  <c r="CO211" i="4" s="1"/>
  <c r="CO210" i="4" s="1"/>
  <c r="CO209" i="4" s="1"/>
  <c r="CO208" i="4" s="1"/>
  <c r="CO207" i="4" s="1"/>
  <c r="CO206" i="4" s="1"/>
  <c r="CO205" i="4" s="1"/>
  <c r="CO204" i="4" s="1"/>
  <c r="CO203" i="4" s="1"/>
  <c r="CO202" i="4" s="1"/>
  <c r="CO201" i="4" s="1"/>
  <c r="CO200" i="4" s="1"/>
  <c r="CO199" i="4" s="1"/>
  <c r="CO198" i="4" s="1"/>
  <c r="CO197" i="4" s="1"/>
  <c r="CO196" i="4" s="1"/>
  <c r="CO195" i="4" s="1"/>
  <c r="CO194" i="4" s="1"/>
  <c r="CO193" i="4" s="1"/>
  <c r="CO192" i="4" s="1"/>
  <c r="CO191" i="4" s="1"/>
  <c r="CO190" i="4" s="1"/>
  <c r="CO189" i="4" s="1"/>
  <c r="CO188" i="4" s="1"/>
  <c r="CO187" i="4" s="1"/>
  <c r="CO186" i="4" s="1"/>
  <c r="CO185" i="4" s="1"/>
  <c r="CO184" i="4" s="1"/>
  <c r="CO183" i="4" s="1"/>
  <c r="CO182" i="4" s="1"/>
  <c r="CO181" i="4" s="1"/>
  <c r="CO180" i="4" s="1"/>
  <c r="CO179" i="4" s="1"/>
  <c r="CL509" i="4"/>
  <c r="CL508" i="4" s="1"/>
  <c r="CL507" i="4" s="1"/>
  <c r="CL506" i="4" s="1"/>
  <c r="CL505" i="4" s="1"/>
  <c r="CL504" i="4" s="1"/>
  <c r="CL503" i="4" s="1"/>
  <c r="CL502" i="4" s="1"/>
  <c r="CT510" i="4"/>
  <c r="CT509" i="4" s="1"/>
  <c r="CT508" i="4" s="1"/>
  <c r="CT507" i="4" s="1"/>
  <c r="CT506" i="4" s="1"/>
  <c r="CT505" i="4" s="1"/>
  <c r="CT504" i="4" s="1"/>
  <c r="CT503" i="4" s="1"/>
  <c r="CT502" i="4" s="1"/>
  <c r="CT501" i="4" s="1"/>
  <c r="CT500" i="4" s="1"/>
  <c r="CT499" i="4" s="1"/>
  <c r="CT498" i="4" s="1"/>
  <c r="CT497" i="4" s="1"/>
  <c r="CT496" i="4" s="1"/>
  <c r="CT495" i="4" s="1"/>
  <c r="CT494" i="4" s="1"/>
  <c r="CT493" i="4" s="1"/>
  <c r="CT492" i="4" s="1"/>
  <c r="CT491" i="4" s="1"/>
  <c r="CT490" i="4" s="1"/>
  <c r="CT489" i="4" s="1"/>
  <c r="CT488" i="4" s="1"/>
  <c r="CT487" i="4" s="1"/>
  <c r="CT486" i="4" s="1"/>
  <c r="CT485" i="4" s="1"/>
  <c r="CT484" i="4" s="1"/>
  <c r="CT483" i="4" s="1"/>
  <c r="CT482" i="4" s="1"/>
  <c r="CT481" i="4" s="1"/>
  <c r="CT480" i="4" s="1"/>
  <c r="CT479" i="4" s="1"/>
  <c r="CT478" i="4" s="1"/>
  <c r="CT477" i="4" s="1"/>
  <c r="CT476" i="4" s="1"/>
  <c r="CT475" i="4" s="1"/>
  <c r="CT474" i="4" s="1"/>
  <c r="CT473" i="4" s="1"/>
  <c r="CT472" i="4" s="1"/>
  <c r="CT471" i="4" s="1"/>
  <c r="CT470" i="4" s="1"/>
  <c r="CT469" i="4" s="1"/>
  <c r="CT468" i="4" s="1"/>
  <c r="CT467" i="4" s="1"/>
  <c r="CT466" i="4" s="1"/>
  <c r="CT465" i="4" s="1"/>
  <c r="CT464" i="4" s="1"/>
  <c r="CT463" i="4" s="1"/>
  <c r="CT462" i="4" s="1"/>
  <c r="CT461" i="4" s="1"/>
  <c r="CT460" i="4" s="1"/>
  <c r="CT459" i="4" s="1"/>
  <c r="CT458" i="4" s="1"/>
  <c r="CT457" i="4" s="1"/>
  <c r="CT456" i="4" s="1"/>
  <c r="CT455" i="4" s="1"/>
  <c r="CT454" i="4" s="1"/>
  <c r="CT453" i="4" s="1"/>
  <c r="CT452" i="4" s="1"/>
  <c r="CT451" i="4" s="1"/>
  <c r="CT450" i="4" s="1"/>
  <c r="CT449" i="4" s="1"/>
  <c r="CT448" i="4" s="1"/>
  <c r="CT447" i="4" s="1"/>
  <c r="CT446" i="4" s="1"/>
  <c r="CT445" i="4" s="1"/>
  <c r="CT444" i="4" s="1"/>
  <c r="CT443" i="4" s="1"/>
  <c r="CT442" i="4" s="1"/>
  <c r="CT441" i="4" s="1"/>
  <c r="CT440" i="4" s="1"/>
  <c r="CT439" i="4" s="1"/>
  <c r="CT438" i="4" s="1"/>
  <c r="CT437" i="4" s="1"/>
  <c r="CT436" i="4" s="1"/>
  <c r="CT435" i="4" s="1"/>
  <c r="CT434" i="4" s="1"/>
  <c r="CT433" i="4" s="1"/>
  <c r="CT432" i="4" s="1"/>
  <c r="CT431" i="4" s="1"/>
  <c r="CT430" i="4" s="1"/>
  <c r="CT429" i="4" s="1"/>
  <c r="CT428" i="4" s="1"/>
  <c r="CT427" i="4" s="1"/>
  <c r="CT426" i="4" s="1"/>
  <c r="CT425" i="4" s="1"/>
  <c r="CT424" i="4" s="1"/>
  <c r="CT423" i="4" s="1"/>
  <c r="CT422" i="4" s="1"/>
  <c r="CT421" i="4" s="1"/>
  <c r="CT420" i="4" s="1"/>
  <c r="CT419" i="4" s="1"/>
  <c r="CT418" i="4" s="1"/>
  <c r="CT417" i="4" s="1"/>
  <c r="CT416" i="4" s="1"/>
  <c r="CT415" i="4" s="1"/>
  <c r="CT414" i="4" s="1"/>
  <c r="CT413" i="4" s="1"/>
  <c r="CT412" i="4" s="1"/>
  <c r="CT411" i="4" s="1"/>
  <c r="CT410" i="4" s="1"/>
  <c r="CT409" i="4" s="1"/>
  <c r="CT408" i="4" s="1"/>
  <c r="CT407" i="4" s="1"/>
  <c r="CT406" i="4" s="1"/>
  <c r="CT405" i="4" s="1"/>
  <c r="CT404" i="4" s="1"/>
  <c r="CT403" i="4" s="1"/>
  <c r="CT402" i="4" s="1"/>
  <c r="CT401" i="4" s="1"/>
  <c r="CT400" i="4" s="1"/>
  <c r="CT399" i="4" s="1"/>
  <c r="CT398" i="4" s="1"/>
  <c r="CT397" i="4" s="1"/>
  <c r="CT396" i="4" s="1"/>
  <c r="CT395" i="4" s="1"/>
  <c r="CT394" i="4" s="1"/>
  <c r="CT393" i="4" s="1"/>
  <c r="CT392" i="4" s="1"/>
  <c r="CT391" i="4" s="1"/>
  <c r="CT390" i="4" s="1"/>
  <c r="CT389" i="4" s="1"/>
  <c r="CT388" i="4" s="1"/>
  <c r="CT387" i="4" s="1"/>
  <c r="CT386" i="4" s="1"/>
  <c r="CT385" i="4" s="1"/>
  <c r="CT384" i="4" s="1"/>
  <c r="CT383" i="4" s="1"/>
  <c r="CT382" i="4" s="1"/>
  <c r="CT381" i="4" s="1"/>
  <c r="CT380" i="4" s="1"/>
  <c r="CT379" i="4" s="1"/>
  <c r="CT378" i="4" s="1"/>
  <c r="CT377" i="4" s="1"/>
  <c r="CT376" i="4" s="1"/>
  <c r="CT375" i="4" s="1"/>
  <c r="CT374" i="4" s="1"/>
  <c r="CT373" i="4" s="1"/>
  <c r="CT372" i="4" s="1"/>
  <c r="CT371" i="4" s="1"/>
  <c r="CT370" i="4" s="1"/>
  <c r="CT369" i="4" s="1"/>
  <c r="CT368" i="4" s="1"/>
  <c r="CT367" i="4" s="1"/>
  <c r="CT366" i="4" s="1"/>
  <c r="CT365" i="4" s="1"/>
  <c r="CT364" i="4" s="1"/>
  <c r="CT363" i="4" s="1"/>
  <c r="CT362" i="4" s="1"/>
  <c r="CT361" i="4" s="1"/>
  <c r="CT360" i="4" s="1"/>
  <c r="CT359" i="4" s="1"/>
  <c r="CT358" i="4" s="1"/>
  <c r="CT357" i="4" s="1"/>
  <c r="CT356" i="4" s="1"/>
  <c r="CT355" i="4" s="1"/>
  <c r="CT354" i="4" s="1"/>
  <c r="CT353" i="4" s="1"/>
  <c r="CT352" i="4" s="1"/>
  <c r="CT351" i="4" s="1"/>
  <c r="CT350" i="4" s="1"/>
  <c r="CT349" i="4" s="1"/>
  <c r="CT348" i="4" s="1"/>
  <c r="CT347" i="4" s="1"/>
  <c r="CT346" i="4" s="1"/>
  <c r="CT345" i="4" s="1"/>
  <c r="CT344" i="4" s="1"/>
  <c r="CT343" i="4" s="1"/>
  <c r="CT342" i="4" s="1"/>
  <c r="CT341" i="4" s="1"/>
  <c r="CT340" i="4" s="1"/>
  <c r="CT339" i="4" s="1"/>
  <c r="CT338" i="4" s="1"/>
  <c r="CT337" i="4" s="1"/>
  <c r="CT336" i="4" s="1"/>
  <c r="CT335" i="4" s="1"/>
  <c r="CT334" i="4" s="1"/>
  <c r="CT333" i="4" s="1"/>
  <c r="CT332" i="4" s="1"/>
  <c r="CT331" i="4" s="1"/>
  <c r="CT330" i="4" s="1"/>
  <c r="CT329" i="4" s="1"/>
  <c r="CT328" i="4" s="1"/>
  <c r="CT327" i="4" s="1"/>
  <c r="CT326" i="4" s="1"/>
  <c r="CT325" i="4" s="1"/>
  <c r="CT324" i="4" s="1"/>
  <c r="CT323" i="4" s="1"/>
  <c r="CT322" i="4" s="1"/>
  <c r="CT321" i="4" s="1"/>
  <c r="CT320" i="4" s="1"/>
  <c r="CT319" i="4" s="1"/>
  <c r="CT318" i="4" s="1"/>
  <c r="CT317" i="4" s="1"/>
  <c r="CT316" i="4" s="1"/>
  <c r="CT315" i="4" s="1"/>
  <c r="CT314" i="4" s="1"/>
  <c r="CT313" i="4" s="1"/>
  <c r="CT312" i="4" s="1"/>
  <c r="CT311" i="4" s="1"/>
  <c r="CT310" i="4" s="1"/>
  <c r="CT309" i="4" s="1"/>
  <c r="CT308" i="4" s="1"/>
  <c r="CT307" i="4" s="1"/>
  <c r="CT306" i="4" s="1"/>
  <c r="CT305" i="4" s="1"/>
  <c r="CT304" i="4" s="1"/>
  <c r="CT303" i="4" s="1"/>
  <c r="CT302" i="4" s="1"/>
  <c r="CT301" i="4" s="1"/>
  <c r="CT300" i="4" s="1"/>
  <c r="CT299" i="4" s="1"/>
  <c r="CT298" i="4" s="1"/>
  <c r="CT297" i="4" s="1"/>
  <c r="CT296" i="4" s="1"/>
  <c r="CT295" i="4" s="1"/>
  <c r="CT294" i="4" s="1"/>
  <c r="CT293" i="4" s="1"/>
  <c r="CT292" i="4" s="1"/>
  <c r="CT291" i="4" s="1"/>
  <c r="CT290" i="4" s="1"/>
  <c r="CT289" i="4" s="1"/>
  <c r="CT288" i="4" s="1"/>
  <c r="CT287" i="4" s="1"/>
  <c r="CT286" i="4" s="1"/>
  <c r="CT285" i="4" s="1"/>
  <c r="CT284" i="4" s="1"/>
  <c r="CT283" i="4" s="1"/>
  <c r="CT282" i="4" s="1"/>
  <c r="CT281" i="4" s="1"/>
  <c r="CT280" i="4" s="1"/>
  <c r="CT279" i="4" s="1"/>
  <c r="CT278" i="4" s="1"/>
  <c r="CT277" i="4" s="1"/>
  <c r="CT276" i="4" s="1"/>
  <c r="CT275" i="4" s="1"/>
  <c r="CT274" i="4" s="1"/>
  <c r="CT273" i="4" s="1"/>
  <c r="CT272" i="4" s="1"/>
  <c r="CT271" i="4" s="1"/>
  <c r="CT270" i="4" s="1"/>
  <c r="CT269" i="4" s="1"/>
  <c r="CT268" i="4" s="1"/>
  <c r="CT267" i="4" s="1"/>
  <c r="CT266" i="4" s="1"/>
  <c r="CT265" i="4" s="1"/>
  <c r="CT264" i="4" s="1"/>
  <c r="CT263" i="4" s="1"/>
  <c r="CT262" i="4" s="1"/>
  <c r="CT261" i="4" s="1"/>
  <c r="CT260" i="4" s="1"/>
  <c r="CT259" i="4" s="1"/>
  <c r="CT258" i="4" s="1"/>
  <c r="CT257" i="4" s="1"/>
  <c r="CT256" i="4" s="1"/>
  <c r="CT255" i="4" s="1"/>
  <c r="CT254" i="4" s="1"/>
  <c r="CT253" i="4" s="1"/>
  <c r="CT252" i="4" s="1"/>
  <c r="CT251" i="4" s="1"/>
  <c r="CT250" i="4" s="1"/>
  <c r="CT249" i="4" s="1"/>
  <c r="CT248" i="4" s="1"/>
  <c r="CT247" i="4" s="1"/>
  <c r="CT246" i="4" s="1"/>
  <c r="CT245" i="4" s="1"/>
  <c r="CT244" i="4" s="1"/>
  <c r="CT243" i="4" s="1"/>
  <c r="CT242" i="4" s="1"/>
  <c r="CT241" i="4" s="1"/>
  <c r="CT240" i="4" s="1"/>
  <c r="CT239" i="4" s="1"/>
  <c r="CT238" i="4" s="1"/>
  <c r="CT237" i="4" s="1"/>
  <c r="CT236" i="4" s="1"/>
  <c r="CT235" i="4" s="1"/>
  <c r="CT234" i="4" s="1"/>
  <c r="CT233" i="4" s="1"/>
  <c r="CT232" i="4" s="1"/>
  <c r="CT231" i="4" s="1"/>
  <c r="CT230" i="4" s="1"/>
  <c r="CT229" i="4" s="1"/>
  <c r="CT228" i="4" s="1"/>
  <c r="CT227" i="4" s="1"/>
  <c r="CT226" i="4" s="1"/>
  <c r="CT225" i="4" s="1"/>
  <c r="CT224" i="4" s="1"/>
  <c r="CT223" i="4" s="1"/>
  <c r="CT222" i="4" s="1"/>
  <c r="CT221" i="4" s="1"/>
  <c r="CT220" i="4" s="1"/>
  <c r="CT219" i="4" s="1"/>
  <c r="CT218" i="4" s="1"/>
  <c r="CT217" i="4" s="1"/>
  <c r="CT216" i="4" s="1"/>
  <c r="CT215" i="4" s="1"/>
  <c r="CT214" i="4" s="1"/>
  <c r="CT213" i="4" s="1"/>
  <c r="CT212" i="4" s="1"/>
  <c r="CT211" i="4" s="1"/>
  <c r="CT210" i="4" s="1"/>
  <c r="CT209" i="4" s="1"/>
  <c r="CT208" i="4" s="1"/>
  <c r="CT207" i="4" s="1"/>
  <c r="CT206" i="4" s="1"/>
  <c r="CT205" i="4" s="1"/>
  <c r="CT204" i="4" s="1"/>
  <c r="CT203" i="4" s="1"/>
  <c r="CT202" i="4" s="1"/>
  <c r="CT201" i="4" s="1"/>
  <c r="CT200" i="4" s="1"/>
  <c r="CT199" i="4" s="1"/>
  <c r="CT198" i="4" s="1"/>
  <c r="CT197" i="4" s="1"/>
  <c r="CT196" i="4" s="1"/>
  <c r="CT195" i="4" s="1"/>
  <c r="CT194" i="4" s="1"/>
  <c r="CT193" i="4" s="1"/>
  <c r="CT192" i="4" s="1"/>
  <c r="CT191" i="4" s="1"/>
  <c r="CT190" i="4" s="1"/>
  <c r="CT189" i="4" s="1"/>
  <c r="CT188" i="4" s="1"/>
  <c r="CT187" i="4" s="1"/>
  <c r="CT186" i="4" s="1"/>
  <c r="CT185" i="4" s="1"/>
  <c r="CT184" i="4" s="1"/>
  <c r="CT183" i="4" s="1"/>
  <c r="CT182" i="4" s="1"/>
  <c r="CT181" i="4" s="1"/>
  <c r="CT180" i="4" s="1"/>
  <c r="CT179" i="4" s="1"/>
  <c r="CT178" i="4" s="1"/>
  <c r="CT177" i="4" s="1"/>
  <c r="CT176" i="4" s="1"/>
  <c r="CT175" i="4" s="1"/>
  <c r="CT174" i="4" s="1"/>
  <c r="CT173" i="4" s="1"/>
  <c r="CT172" i="4" s="1"/>
  <c r="CT171" i="4" s="1"/>
  <c r="CT170" i="4" s="1"/>
  <c r="CT169" i="4" s="1"/>
  <c r="CT168" i="4" s="1"/>
  <c r="CT167" i="4" s="1"/>
  <c r="CT166" i="4" s="1"/>
  <c r="CT165" i="4" s="1"/>
  <c r="CT164" i="4" s="1"/>
  <c r="CT163" i="4" s="1"/>
  <c r="CT162" i="4" s="1"/>
  <c r="CT161" i="4" s="1"/>
  <c r="CT160" i="4" s="1"/>
  <c r="CT159" i="4" s="1"/>
  <c r="CT158" i="4" s="1"/>
  <c r="CT157" i="4" s="1"/>
  <c r="CT156" i="4" s="1"/>
  <c r="CT155" i="4" s="1"/>
  <c r="CU510" i="4"/>
  <c r="CU509" i="4" s="1"/>
  <c r="CU508" i="4" s="1"/>
  <c r="CU507" i="4" s="1"/>
  <c r="CU506" i="4" s="1"/>
  <c r="CU505" i="4" s="1"/>
  <c r="CU504" i="4" s="1"/>
  <c r="CU503" i="4" s="1"/>
  <c r="CU502" i="4" s="1"/>
  <c r="CU501" i="4" s="1"/>
  <c r="CU500" i="4" s="1"/>
  <c r="CU499" i="4" s="1"/>
  <c r="CU498" i="4" s="1"/>
  <c r="CU497" i="4" s="1"/>
  <c r="CU496" i="4" s="1"/>
  <c r="CU495" i="4" s="1"/>
  <c r="CU494" i="4" s="1"/>
  <c r="CU493" i="4" s="1"/>
  <c r="CU492" i="4" s="1"/>
  <c r="CU491" i="4" s="1"/>
  <c r="CU490" i="4" s="1"/>
  <c r="CU489" i="4" s="1"/>
  <c r="CU488" i="4" s="1"/>
  <c r="CU487" i="4" s="1"/>
  <c r="CU486" i="4" s="1"/>
  <c r="CU485" i="4" s="1"/>
  <c r="CU484" i="4" s="1"/>
  <c r="CU483" i="4" s="1"/>
  <c r="CU482" i="4" s="1"/>
  <c r="CU481" i="4" s="1"/>
  <c r="CU480" i="4" s="1"/>
  <c r="CU479" i="4" s="1"/>
  <c r="CU478" i="4" s="1"/>
  <c r="CU477" i="4" s="1"/>
  <c r="CU476" i="4" s="1"/>
  <c r="CU475" i="4" s="1"/>
  <c r="CU474" i="4" s="1"/>
  <c r="CU473" i="4" s="1"/>
  <c r="CU472" i="4" s="1"/>
  <c r="CU471" i="4" s="1"/>
  <c r="CU470" i="4" s="1"/>
  <c r="CU469" i="4" s="1"/>
  <c r="CU468" i="4" s="1"/>
  <c r="CU467" i="4" s="1"/>
  <c r="CU466" i="4" s="1"/>
  <c r="CU465" i="4" s="1"/>
  <c r="CU464" i="4" s="1"/>
  <c r="CU463" i="4" s="1"/>
  <c r="CU462" i="4" s="1"/>
  <c r="CU461" i="4" s="1"/>
  <c r="CU460" i="4" s="1"/>
  <c r="CU459" i="4" s="1"/>
  <c r="CU458" i="4" s="1"/>
  <c r="CU457" i="4" s="1"/>
  <c r="CU456" i="4" s="1"/>
  <c r="CU455" i="4" s="1"/>
  <c r="CU454" i="4" s="1"/>
  <c r="CU453" i="4" s="1"/>
  <c r="CU452" i="4" s="1"/>
  <c r="CU451" i="4" s="1"/>
  <c r="CU450" i="4" s="1"/>
  <c r="CU449" i="4" s="1"/>
  <c r="CU448" i="4" s="1"/>
  <c r="CU447" i="4" s="1"/>
  <c r="CU446" i="4" s="1"/>
  <c r="CU445" i="4" s="1"/>
  <c r="CU444" i="4" s="1"/>
  <c r="CU443" i="4" s="1"/>
  <c r="CU442" i="4" s="1"/>
  <c r="CU441" i="4" s="1"/>
  <c r="CU440" i="4" s="1"/>
  <c r="CU439" i="4" s="1"/>
  <c r="CU438" i="4" s="1"/>
  <c r="CU437" i="4" s="1"/>
  <c r="CU436" i="4" s="1"/>
  <c r="CU435" i="4" s="1"/>
  <c r="CU434" i="4" s="1"/>
  <c r="CU433" i="4" s="1"/>
  <c r="CU432" i="4" s="1"/>
  <c r="CU431" i="4" s="1"/>
  <c r="CU430" i="4" s="1"/>
  <c r="CU429" i="4" s="1"/>
  <c r="CU428" i="4" s="1"/>
  <c r="CU427" i="4" s="1"/>
  <c r="CU426" i="4" s="1"/>
  <c r="CU425" i="4" s="1"/>
  <c r="CU424" i="4" s="1"/>
  <c r="CU423" i="4" s="1"/>
  <c r="CU422" i="4" s="1"/>
  <c r="CU421" i="4" s="1"/>
  <c r="CU420" i="4" s="1"/>
  <c r="CU419" i="4" s="1"/>
  <c r="CU418" i="4" s="1"/>
  <c r="CU417" i="4" s="1"/>
  <c r="CU416" i="4" s="1"/>
  <c r="CU415" i="4" s="1"/>
  <c r="CU414" i="4" s="1"/>
  <c r="CU413" i="4" s="1"/>
  <c r="CU412" i="4" s="1"/>
  <c r="CU411" i="4" s="1"/>
  <c r="CU410" i="4" s="1"/>
  <c r="CU409" i="4" s="1"/>
  <c r="CU408" i="4" s="1"/>
  <c r="CU407" i="4" s="1"/>
  <c r="CU406" i="4" s="1"/>
  <c r="CU405" i="4" s="1"/>
  <c r="CU404" i="4" s="1"/>
  <c r="CU403" i="4" s="1"/>
  <c r="CU402" i="4" s="1"/>
  <c r="CU401" i="4" s="1"/>
  <c r="CU400" i="4" s="1"/>
  <c r="CU399" i="4" s="1"/>
  <c r="CU398" i="4" s="1"/>
  <c r="CU397" i="4" s="1"/>
  <c r="CU396" i="4" s="1"/>
  <c r="CU395" i="4" s="1"/>
  <c r="CU394" i="4" s="1"/>
  <c r="CU393" i="4" s="1"/>
  <c r="CU392" i="4" s="1"/>
  <c r="CU391" i="4" s="1"/>
  <c r="CU390" i="4" s="1"/>
  <c r="CU389" i="4" s="1"/>
  <c r="CU388" i="4" s="1"/>
  <c r="CU387" i="4" s="1"/>
  <c r="CU386" i="4" s="1"/>
  <c r="CU385" i="4" s="1"/>
  <c r="CU384" i="4" s="1"/>
  <c r="CU383" i="4" s="1"/>
  <c r="CU382" i="4" s="1"/>
  <c r="CU381" i="4" s="1"/>
  <c r="CU380" i="4" s="1"/>
  <c r="CU379" i="4" s="1"/>
  <c r="CU378" i="4" s="1"/>
  <c r="CU377" i="4" s="1"/>
  <c r="CU376" i="4" s="1"/>
  <c r="CU375" i="4" s="1"/>
  <c r="CU374" i="4" s="1"/>
  <c r="CU373" i="4" s="1"/>
  <c r="CU372" i="4" s="1"/>
  <c r="CU371" i="4" s="1"/>
  <c r="CU370" i="4" s="1"/>
  <c r="CU369" i="4" s="1"/>
  <c r="CU368" i="4" s="1"/>
  <c r="CU367" i="4" s="1"/>
  <c r="CU366" i="4" s="1"/>
  <c r="CU365" i="4" s="1"/>
  <c r="CU364" i="4" s="1"/>
  <c r="CU363" i="4" s="1"/>
  <c r="CU362" i="4" s="1"/>
  <c r="CU361" i="4" s="1"/>
  <c r="CU360" i="4" s="1"/>
  <c r="CU359" i="4" s="1"/>
  <c r="CU358" i="4" s="1"/>
  <c r="CU357" i="4" s="1"/>
  <c r="CU356" i="4" s="1"/>
  <c r="CU355" i="4" s="1"/>
  <c r="CU354" i="4" s="1"/>
  <c r="CU353" i="4" s="1"/>
  <c r="CU352" i="4" s="1"/>
  <c r="CU351" i="4" s="1"/>
  <c r="CU350" i="4" s="1"/>
  <c r="CU349" i="4" s="1"/>
  <c r="CU348" i="4" s="1"/>
  <c r="CU347" i="4" s="1"/>
  <c r="CU346" i="4" s="1"/>
  <c r="CU345" i="4" s="1"/>
  <c r="CU344" i="4" s="1"/>
  <c r="CU343" i="4" s="1"/>
  <c r="CU342" i="4" s="1"/>
  <c r="CU341" i="4" s="1"/>
  <c r="CU340" i="4" s="1"/>
  <c r="CU339" i="4" s="1"/>
  <c r="CU338" i="4" s="1"/>
  <c r="CU337" i="4" s="1"/>
  <c r="CU336" i="4" s="1"/>
  <c r="CU335" i="4" s="1"/>
  <c r="CU334" i="4" s="1"/>
  <c r="CU333" i="4" s="1"/>
  <c r="CU332" i="4" s="1"/>
  <c r="CU331" i="4" s="1"/>
  <c r="CU330" i="4" s="1"/>
  <c r="CU329" i="4" s="1"/>
  <c r="CU328" i="4" s="1"/>
  <c r="CU327" i="4" s="1"/>
  <c r="CU326" i="4" s="1"/>
  <c r="CU325" i="4" s="1"/>
  <c r="CU324" i="4" s="1"/>
  <c r="CU323" i="4" s="1"/>
  <c r="CU322" i="4" s="1"/>
  <c r="CU321" i="4" s="1"/>
  <c r="CU320" i="4" s="1"/>
  <c r="CU319" i="4" s="1"/>
  <c r="CU318" i="4" s="1"/>
  <c r="CU317" i="4" s="1"/>
  <c r="CU316" i="4" s="1"/>
  <c r="CU315" i="4" s="1"/>
  <c r="CU314" i="4" s="1"/>
  <c r="CU313" i="4" s="1"/>
  <c r="CU312" i="4" s="1"/>
  <c r="CU311" i="4" s="1"/>
  <c r="CU310" i="4" s="1"/>
  <c r="CU309" i="4" s="1"/>
  <c r="CU308" i="4" s="1"/>
  <c r="CU307" i="4" s="1"/>
  <c r="CU306" i="4" s="1"/>
  <c r="CU305" i="4" s="1"/>
  <c r="CU304" i="4" s="1"/>
  <c r="CU303" i="4" s="1"/>
  <c r="CU302" i="4" s="1"/>
  <c r="CU301" i="4" s="1"/>
  <c r="CU300" i="4" s="1"/>
  <c r="CU299" i="4" s="1"/>
  <c r="CU298" i="4" s="1"/>
  <c r="CU297" i="4" s="1"/>
  <c r="CU296" i="4" s="1"/>
  <c r="CU295" i="4" s="1"/>
  <c r="CU294" i="4" s="1"/>
  <c r="CU293" i="4" s="1"/>
  <c r="CU292" i="4" s="1"/>
  <c r="CU291" i="4" s="1"/>
  <c r="CU290" i="4" s="1"/>
  <c r="CU289" i="4" s="1"/>
  <c r="CU288" i="4" s="1"/>
  <c r="CU287" i="4" s="1"/>
  <c r="CU286" i="4" s="1"/>
  <c r="CU285" i="4" s="1"/>
  <c r="CU284" i="4" s="1"/>
  <c r="CU283" i="4" s="1"/>
  <c r="CU282" i="4" s="1"/>
  <c r="CU281" i="4" s="1"/>
  <c r="CU280" i="4" s="1"/>
  <c r="CU279" i="4" s="1"/>
  <c r="CU278" i="4" s="1"/>
  <c r="CU277" i="4" s="1"/>
  <c r="CU276" i="4" s="1"/>
  <c r="CU275" i="4" s="1"/>
  <c r="CU274" i="4" s="1"/>
  <c r="CU273" i="4" s="1"/>
  <c r="CU272" i="4" s="1"/>
  <c r="CU271" i="4" s="1"/>
  <c r="CU270" i="4" s="1"/>
  <c r="CU269" i="4" s="1"/>
  <c r="CU268" i="4" s="1"/>
  <c r="CU267" i="4" s="1"/>
  <c r="CU266" i="4" s="1"/>
  <c r="CU265" i="4" s="1"/>
  <c r="CU264" i="4" s="1"/>
  <c r="CU263" i="4" s="1"/>
  <c r="CU262" i="4" s="1"/>
  <c r="CU261" i="4" s="1"/>
  <c r="CU260" i="4" s="1"/>
  <c r="CU259" i="4" s="1"/>
  <c r="CU258" i="4" s="1"/>
  <c r="CU257" i="4" s="1"/>
  <c r="CU256" i="4" s="1"/>
  <c r="CU255" i="4" s="1"/>
  <c r="CU254" i="4" s="1"/>
  <c r="CU253" i="4" s="1"/>
  <c r="CU252" i="4" s="1"/>
  <c r="CU251" i="4" s="1"/>
  <c r="CU250" i="4" s="1"/>
  <c r="CU249" i="4" s="1"/>
  <c r="CU248" i="4" s="1"/>
  <c r="CU247" i="4" s="1"/>
  <c r="CU246" i="4" s="1"/>
  <c r="CU245" i="4" s="1"/>
  <c r="CU244" i="4" s="1"/>
  <c r="CU243" i="4" s="1"/>
  <c r="CU242" i="4" s="1"/>
  <c r="CU241" i="4" s="1"/>
  <c r="CU240" i="4" s="1"/>
  <c r="CU239" i="4" s="1"/>
  <c r="CU238" i="4" s="1"/>
  <c r="CU237" i="4" s="1"/>
  <c r="CU236" i="4" s="1"/>
  <c r="CU235" i="4" s="1"/>
  <c r="CU234" i="4" s="1"/>
  <c r="CU233" i="4" s="1"/>
  <c r="CU232" i="4" s="1"/>
  <c r="CU231" i="4" s="1"/>
  <c r="CU230" i="4" s="1"/>
  <c r="CU229" i="4" s="1"/>
  <c r="CU228" i="4" s="1"/>
  <c r="CU227" i="4" s="1"/>
  <c r="CU226" i="4" s="1"/>
  <c r="CU225" i="4" s="1"/>
  <c r="CU224" i="4" s="1"/>
  <c r="CU223" i="4" s="1"/>
  <c r="CU222" i="4" s="1"/>
  <c r="CU221" i="4" s="1"/>
  <c r="CU220" i="4" s="1"/>
  <c r="CU219" i="4" s="1"/>
  <c r="CU218" i="4" s="1"/>
  <c r="CU217" i="4" s="1"/>
  <c r="CU216" i="4" s="1"/>
  <c r="CU215" i="4" s="1"/>
  <c r="CU214" i="4" s="1"/>
  <c r="CU213" i="4" s="1"/>
  <c r="CU212" i="4" s="1"/>
  <c r="CU211" i="4" s="1"/>
  <c r="CU210" i="4" s="1"/>
  <c r="CU209" i="4" s="1"/>
  <c r="CU208" i="4" s="1"/>
  <c r="CU207" i="4" s="1"/>
  <c r="CU206" i="4" s="1"/>
  <c r="CU205" i="4" s="1"/>
  <c r="CU204" i="4" s="1"/>
  <c r="CU203" i="4" s="1"/>
  <c r="CU202" i="4" s="1"/>
  <c r="CU201" i="4" s="1"/>
  <c r="CU200" i="4" s="1"/>
  <c r="CU199" i="4" s="1"/>
  <c r="CU198" i="4" s="1"/>
  <c r="CU197" i="4" s="1"/>
  <c r="CU196" i="4" s="1"/>
  <c r="CU195" i="4" s="1"/>
  <c r="CU194" i="4" s="1"/>
  <c r="CU193" i="4" s="1"/>
  <c r="CU192" i="4" s="1"/>
  <c r="CU191" i="4" s="1"/>
  <c r="CU190" i="4" s="1"/>
  <c r="CU189" i="4" s="1"/>
  <c r="CU188" i="4" s="1"/>
  <c r="CU187" i="4" s="1"/>
  <c r="CU186" i="4" s="1"/>
  <c r="CU185" i="4" s="1"/>
  <c r="CU184" i="4" s="1"/>
  <c r="CU183" i="4" s="1"/>
  <c r="CU182" i="4" s="1"/>
  <c r="CU181" i="4" s="1"/>
  <c r="CU180" i="4" s="1"/>
  <c r="CU179" i="4" s="1"/>
  <c r="CU178" i="4" s="1"/>
  <c r="CU177" i="4" s="1"/>
  <c r="CU176" i="4" s="1"/>
  <c r="CU175" i="4" s="1"/>
  <c r="CU174" i="4" s="1"/>
  <c r="CU173" i="4" s="1"/>
  <c r="CU172" i="4" s="1"/>
  <c r="CU171" i="4" s="1"/>
  <c r="CU170" i="4" s="1"/>
  <c r="CU169" i="4" s="1"/>
  <c r="CU168" i="4" s="1"/>
  <c r="CU167" i="4" s="1"/>
  <c r="CU166" i="4" s="1"/>
  <c r="CU165" i="4" s="1"/>
  <c r="CU164" i="4" s="1"/>
  <c r="CU163" i="4" s="1"/>
  <c r="CU162" i="4" s="1"/>
  <c r="CU161" i="4" s="1"/>
  <c r="CU160" i="4" s="1"/>
  <c r="CU159" i="4" s="1"/>
  <c r="CU158" i="4" s="1"/>
  <c r="CU157" i="4" s="1"/>
  <c r="CU156" i="4" s="1"/>
  <c r="CU155" i="4" s="1"/>
  <c r="CV509" i="4"/>
  <c r="CV508" i="4" s="1"/>
  <c r="CV507" i="4" s="1"/>
  <c r="CV506" i="4" s="1"/>
  <c r="CV505" i="4" s="1"/>
  <c r="CV504" i="4" s="1"/>
  <c r="CV503" i="4" s="1"/>
  <c r="CV502" i="4" s="1"/>
  <c r="CV501" i="4" s="1"/>
  <c r="CV500" i="4" s="1"/>
  <c r="CV499" i="4" s="1"/>
  <c r="CV498" i="4" s="1"/>
  <c r="CV497" i="4" s="1"/>
  <c r="CV496" i="4" s="1"/>
  <c r="CV495" i="4" s="1"/>
  <c r="CV494" i="4" s="1"/>
  <c r="CV493" i="4" s="1"/>
  <c r="CV492" i="4" s="1"/>
  <c r="CV491" i="4" s="1"/>
  <c r="CV490" i="4" s="1"/>
  <c r="CV489" i="4" s="1"/>
  <c r="CV488" i="4" s="1"/>
  <c r="CV487" i="4" s="1"/>
  <c r="CV486" i="4" s="1"/>
  <c r="CV485" i="4" s="1"/>
  <c r="CV484" i="4" s="1"/>
  <c r="CV483" i="4" s="1"/>
  <c r="CV482" i="4" s="1"/>
  <c r="CV481" i="4" s="1"/>
  <c r="CV480" i="4" s="1"/>
  <c r="CV479" i="4" s="1"/>
  <c r="CV478" i="4" s="1"/>
  <c r="CV477" i="4" s="1"/>
  <c r="CV476" i="4" s="1"/>
  <c r="CV475" i="4" s="1"/>
  <c r="CV474" i="4" s="1"/>
  <c r="CV473" i="4" s="1"/>
  <c r="CV472" i="4" s="1"/>
  <c r="CV471" i="4" s="1"/>
  <c r="CV470" i="4" s="1"/>
  <c r="CV469" i="4" s="1"/>
  <c r="CV468" i="4" s="1"/>
  <c r="CV467" i="4" s="1"/>
  <c r="CV466" i="4" s="1"/>
  <c r="CV465" i="4" s="1"/>
  <c r="CV464" i="4" s="1"/>
  <c r="CV463" i="4" s="1"/>
  <c r="CV462" i="4" s="1"/>
  <c r="CV461" i="4" s="1"/>
  <c r="CV460" i="4" s="1"/>
  <c r="CV459" i="4" s="1"/>
  <c r="CV458" i="4" s="1"/>
  <c r="CV457" i="4" s="1"/>
  <c r="CV456" i="4" s="1"/>
  <c r="CV455" i="4" s="1"/>
  <c r="CV454" i="4" s="1"/>
  <c r="CV453" i="4" s="1"/>
  <c r="CV452" i="4" s="1"/>
  <c r="CV451" i="4" s="1"/>
  <c r="CV450" i="4" s="1"/>
  <c r="CV449" i="4" s="1"/>
  <c r="CV448" i="4" s="1"/>
  <c r="CV447" i="4" s="1"/>
  <c r="CV446" i="4" s="1"/>
  <c r="CV445" i="4" s="1"/>
  <c r="CV444" i="4" s="1"/>
  <c r="CV443" i="4" s="1"/>
  <c r="CV442" i="4" s="1"/>
  <c r="CV441" i="4" s="1"/>
  <c r="CV440" i="4" s="1"/>
  <c r="CV439" i="4" s="1"/>
  <c r="CV438" i="4" s="1"/>
  <c r="CV437" i="4" s="1"/>
  <c r="CV436" i="4" s="1"/>
  <c r="CV435" i="4" s="1"/>
  <c r="CV434" i="4" s="1"/>
  <c r="CV433" i="4" s="1"/>
  <c r="CV432" i="4" s="1"/>
  <c r="CV431" i="4" s="1"/>
  <c r="CV430" i="4" s="1"/>
  <c r="CV429" i="4" s="1"/>
  <c r="CV428" i="4" s="1"/>
  <c r="CV427" i="4" s="1"/>
  <c r="CV426" i="4" s="1"/>
  <c r="CV425" i="4" s="1"/>
  <c r="CV424" i="4" s="1"/>
  <c r="CV423" i="4" s="1"/>
  <c r="CV422" i="4" s="1"/>
  <c r="CV421" i="4" s="1"/>
  <c r="CV420" i="4" s="1"/>
  <c r="CV419" i="4" s="1"/>
  <c r="CV418" i="4" s="1"/>
  <c r="CV417" i="4" s="1"/>
  <c r="CV416" i="4" s="1"/>
  <c r="CV415" i="4" s="1"/>
  <c r="CV414" i="4" s="1"/>
  <c r="CV413" i="4" s="1"/>
  <c r="CV412" i="4" s="1"/>
  <c r="CV411" i="4" s="1"/>
  <c r="CV410" i="4" s="1"/>
  <c r="CV409" i="4" s="1"/>
  <c r="CV408" i="4" s="1"/>
  <c r="CV407" i="4" s="1"/>
  <c r="CV406" i="4" s="1"/>
  <c r="CV405" i="4" s="1"/>
  <c r="CV404" i="4" s="1"/>
  <c r="CV403" i="4" s="1"/>
  <c r="CV402" i="4" s="1"/>
  <c r="CV401" i="4" s="1"/>
  <c r="CV400" i="4" s="1"/>
  <c r="CV399" i="4" s="1"/>
  <c r="CV398" i="4" s="1"/>
  <c r="CV397" i="4" s="1"/>
  <c r="CV396" i="4" s="1"/>
  <c r="CV395" i="4" s="1"/>
  <c r="CV394" i="4" s="1"/>
  <c r="CV393" i="4" s="1"/>
  <c r="CV392" i="4" s="1"/>
  <c r="CV391" i="4" s="1"/>
  <c r="CV390" i="4" s="1"/>
  <c r="CV389" i="4" s="1"/>
  <c r="CV388" i="4" s="1"/>
  <c r="CV387" i="4" s="1"/>
  <c r="CV386" i="4" s="1"/>
  <c r="CV385" i="4" s="1"/>
  <c r="CV384" i="4" s="1"/>
  <c r="CV383" i="4" s="1"/>
  <c r="CV382" i="4" s="1"/>
  <c r="CV381" i="4" s="1"/>
  <c r="CV380" i="4" s="1"/>
  <c r="CV379" i="4" s="1"/>
  <c r="CV378" i="4" s="1"/>
  <c r="CV377" i="4" s="1"/>
  <c r="CV376" i="4" s="1"/>
  <c r="CV375" i="4" s="1"/>
  <c r="CV374" i="4" s="1"/>
  <c r="CV373" i="4" s="1"/>
  <c r="CV372" i="4" s="1"/>
  <c r="CV371" i="4" s="1"/>
  <c r="CV370" i="4" s="1"/>
  <c r="CV369" i="4" s="1"/>
  <c r="CV368" i="4" s="1"/>
  <c r="CV367" i="4" s="1"/>
  <c r="CV366" i="4" s="1"/>
  <c r="CV365" i="4" s="1"/>
  <c r="CV364" i="4" s="1"/>
  <c r="CV363" i="4" s="1"/>
  <c r="CV362" i="4" s="1"/>
  <c r="CV361" i="4" s="1"/>
  <c r="CV360" i="4" s="1"/>
  <c r="CV359" i="4" s="1"/>
  <c r="CV358" i="4" s="1"/>
  <c r="CV357" i="4" s="1"/>
  <c r="CV356" i="4" s="1"/>
  <c r="CV355" i="4" s="1"/>
  <c r="CV354" i="4" s="1"/>
  <c r="CV353" i="4" s="1"/>
  <c r="CV352" i="4" s="1"/>
  <c r="CV351" i="4" s="1"/>
  <c r="CV350" i="4" s="1"/>
  <c r="CV349" i="4" s="1"/>
  <c r="CV348" i="4" s="1"/>
  <c r="CV347" i="4" s="1"/>
  <c r="CV346" i="4" s="1"/>
  <c r="CV345" i="4" s="1"/>
  <c r="CV344" i="4" s="1"/>
  <c r="CV343" i="4" s="1"/>
  <c r="CV342" i="4" s="1"/>
  <c r="CV341" i="4" s="1"/>
  <c r="CV340" i="4" s="1"/>
  <c r="CV339" i="4" s="1"/>
  <c r="CV338" i="4" s="1"/>
  <c r="CV337" i="4" s="1"/>
  <c r="CV336" i="4" s="1"/>
  <c r="CV335" i="4" s="1"/>
  <c r="CV334" i="4" s="1"/>
  <c r="CV333" i="4" s="1"/>
  <c r="CV332" i="4" s="1"/>
  <c r="CV331" i="4" s="1"/>
  <c r="CV330" i="4" s="1"/>
  <c r="CV329" i="4" s="1"/>
  <c r="CV328" i="4" s="1"/>
  <c r="CV327" i="4" s="1"/>
  <c r="CV326" i="4" s="1"/>
  <c r="CV325" i="4" s="1"/>
  <c r="CV324" i="4" s="1"/>
  <c r="CV323" i="4" s="1"/>
  <c r="CV322" i="4" s="1"/>
  <c r="CV321" i="4" s="1"/>
  <c r="CV320" i="4" s="1"/>
  <c r="CV319" i="4" s="1"/>
  <c r="CV318" i="4" s="1"/>
  <c r="CV317" i="4" s="1"/>
  <c r="CV316" i="4" s="1"/>
  <c r="CV315" i="4" s="1"/>
  <c r="CV314" i="4" s="1"/>
  <c r="CV313" i="4" s="1"/>
  <c r="CV312" i="4" s="1"/>
  <c r="CV311" i="4" s="1"/>
  <c r="CV310" i="4" s="1"/>
  <c r="CV309" i="4" s="1"/>
  <c r="CV308" i="4" s="1"/>
  <c r="CV307" i="4" s="1"/>
  <c r="CV306" i="4" s="1"/>
  <c r="CV305" i="4" s="1"/>
  <c r="CV304" i="4" s="1"/>
  <c r="CV303" i="4" s="1"/>
  <c r="CV302" i="4" s="1"/>
  <c r="CV301" i="4" s="1"/>
  <c r="CV300" i="4" s="1"/>
  <c r="CV299" i="4" s="1"/>
  <c r="CV298" i="4" s="1"/>
  <c r="CV297" i="4" s="1"/>
  <c r="CV296" i="4" s="1"/>
  <c r="CV295" i="4" s="1"/>
  <c r="CV294" i="4" s="1"/>
  <c r="CV293" i="4" s="1"/>
  <c r="CV292" i="4" s="1"/>
  <c r="CV291" i="4" s="1"/>
  <c r="CV290" i="4" s="1"/>
  <c r="CV289" i="4" s="1"/>
  <c r="CV288" i="4" s="1"/>
  <c r="CV287" i="4" s="1"/>
  <c r="CV286" i="4" s="1"/>
  <c r="CV285" i="4" s="1"/>
  <c r="CV284" i="4" s="1"/>
  <c r="CV283" i="4" s="1"/>
  <c r="CV282" i="4" s="1"/>
  <c r="CV281" i="4" s="1"/>
  <c r="CV280" i="4" s="1"/>
  <c r="CV279" i="4" s="1"/>
  <c r="CV278" i="4" s="1"/>
  <c r="CV277" i="4" s="1"/>
  <c r="CV276" i="4" s="1"/>
  <c r="CV275" i="4" s="1"/>
  <c r="CV274" i="4" s="1"/>
  <c r="CV273" i="4" s="1"/>
  <c r="CV272" i="4" s="1"/>
  <c r="CV271" i="4" s="1"/>
  <c r="CV270" i="4" s="1"/>
  <c r="CV269" i="4" s="1"/>
  <c r="CV268" i="4" s="1"/>
  <c r="CV267" i="4" s="1"/>
  <c r="CV266" i="4" s="1"/>
  <c r="CV265" i="4" s="1"/>
  <c r="CV264" i="4" s="1"/>
  <c r="CV263" i="4" s="1"/>
  <c r="CV262" i="4" s="1"/>
  <c r="CV261" i="4" s="1"/>
  <c r="CV260" i="4" s="1"/>
  <c r="CV259" i="4" s="1"/>
  <c r="CV258" i="4" s="1"/>
  <c r="CV257" i="4" s="1"/>
  <c r="CV256" i="4" s="1"/>
  <c r="CV255" i="4" s="1"/>
  <c r="CV254" i="4" s="1"/>
  <c r="CV253" i="4" s="1"/>
  <c r="CV252" i="4" s="1"/>
  <c r="CV251" i="4" s="1"/>
  <c r="CV250" i="4" s="1"/>
  <c r="CV249" i="4" s="1"/>
  <c r="CV248" i="4" s="1"/>
  <c r="CV247" i="4" s="1"/>
  <c r="CV246" i="4" s="1"/>
  <c r="CV245" i="4" s="1"/>
  <c r="CV244" i="4" s="1"/>
  <c r="CV243" i="4" s="1"/>
  <c r="CV242" i="4" s="1"/>
  <c r="CV241" i="4" s="1"/>
  <c r="CV240" i="4" s="1"/>
  <c r="CV239" i="4" s="1"/>
  <c r="CV238" i="4" s="1"/>
  <c r="CV237" i="4" s="1"/>
  <c r="CV236" i="4" s="1"/>
  <c r="CV235" i="4" s="1"/>
  <c r="CV234" i="4" s="1"/>
  <c r="CV233" i="4" s="1"/>
  <c r="CV232" i="4" s="1"/>
  <c r="CV231" i="4" s="1"/>
  <c r="CV230" i="4" s="1"/>
  <c r="CV229" i="4" s="1"/>
  <c r="CV228" i="4" s="1"/>
  <c r="CV227" i="4" s="1"/>
  <c r="CV226" i="4" s="1"/>
  <c r="CV225" i="4" s="1"/>
  <c r="CV224" i="4" s="1"/>
  <c r="CV223" i="4" s="1"/>
  <c r="CV222" i="4" s="1"/>
  <c r="CV221" i="4" s="1"/>
  <c r="CV220" i="4" s="1"/>
  <c r="CV219" i="4" s="1"/>
  <c r="CV218" i="4" s="1"/>
  <c r="CV217" i="4" s="1"/>
  <c r="CV216" i="4" s="1"/>
  <c r="CV215" i="4" s="1"/>
  <c r="CV214" i="4" s="1"/>
  <c r="CV213" i="4" s="1"/>
  <c r="CV212" i="4" s="1"/>
  <c r="CV211" i="4" s="1"/>
  <c r="CV210" i="4" s="1"/>
  <c r="CV209" i="4" s="1"/>
  <c r="CV208" i="4" s="1"/>
  <c r="CV207" i="4" s="1"/>
  <c r="CV206" i="4" s="1"/>
  <c r="CV205" i="4" s="1"/>
  <c r="CV204" i="4" s="1"/>
  <c r="CV203" i="4" s="1"/>
  <c r="CV202" i="4" s="1"/>
  <c r="CV201" i="4" s="1"/>
  <c r="CV200" i="4" s="1"/>
  <c r="CV199" i="4" s="1"/>
  <c r="CV198" i="4" s="1"/>
  <c r="CV197" i="4" s="1"/>
  <c r="CV196" i="4" s="1"/>
  <c r="CV195" i="4" s="1"/>
  <c r="CV194" i="4" s="1"/>
  <c r="CV193" i="4" s="1"/>
  <c r="CV192" i="4" s="1"/>
  <c r="CV191" i="4" s="1"/>
  <c r="CV190" i="4" s="1"/>
  <c r="CV189" i="4" s="1"/>
  <c r="CV188" i="4" s="1"/>
  <c r="CV187" i="4" s="1"/>
  <c r="CV186" i="4" s="1"/>
  <c r="CV185" i="4" s="1"/>
  <c r="CV184" i="4" s="1"/>
  <c r="CV183" i="4" s="1"/>
  <c r="CV182" i="4" s="1"/>
  <c r="CV181" i="4" s="1"/>
  <c r="CV180" i="4" s="1"/>
  <c r="CV179" i="4" s="1"/>
  <c r="CV178" i="4" s="1"/>
  <c r="CV177" i="4" s="1"/>
  <c r="CV176" i="4" s="1"/>
  <c r="CV175" i="4" s="1"/>
  <c r="CV174" i="4" s="1"/>
  <c r="CV173" i="4" s="1"/>
  <c r="CV172" i="4" s="1"/>
  <c r="CV171" i="4" s="1"/>
  <c r="CV170" i="4" s="1"/>
  <c r="CV169" i="4" s="1"/>
  <c r="CV168" i="4" s="1"/>
  <c r="CV167" i="4" s="1"/>
  <c r="CV166" i="4" s="1"/>
  <c r="CV165" i="4" s="1"/>
  <c r="CV164" i="4" s="1"/>
  <c r="CV163" i="4" s="1"/>
  <c r="CV162" i="4" s="1"/>
  <c r="CV161" i="4" s="1"/>
  <c r="CV160" i="4" s="1"/>
  <c r="CV159" i="4" s="1"/>
  <c r="CV158" i="4" s="1"/>
  <c r="CV157" i="4" s="1"/>
  <c r="CV156" i="4" s="1"/>
  <c r="CV155" i="4" s="1"/>
  <c r="DA510" i="4"/>
  <c r="DA509" i="4" s="1"/>
  <c r="DA508" i="4" s="1"/>
  <c r="DA507" i="4" s="1"/>
  <c r="DA506" i="4" s="1"/>
  <c r="DA505" i="4" s="1"/>
  <c r="DA504" i="4" s="1"/>
  <c r="DA503" i="4" s="1"/>
  <c r="DA502" i="4" s="1"/>
  <c r="DA501" i="4" s="1"/>
  <c r="DA500" i="4" s="1"/>
  <c r="DA499" i="4" s="1"/>
  <c r="DA498" i="4" s="1"/>
  <c r="DA497" i="4" s="1"/>
  <c r="DA496" i="4" s="1"/>
  <c r="DA495" i="4" s="1"/>
  <c r="DA494" i="4" s="1"/>
  <c r="DA493" i="4" s="1"/>
  <c r="DA492" i="4" s="1"/>
  <c r="DA491" i="4" s="1"/>
  <c r="DA490" i="4" s="1"/>
  <c r="DA489" i="4" s="1"/>
  <c r="DA488" i="4" s="1"/>
  <c r="DA487" i="4" s="1"/>
  <c r="DA486" i="4" s="1"/>
  <c r="DA485" i="4" s="1"/>
  <c r="DA484" i="4" s="1"/>
  <c r="DA483" i="4" s="1"/>
  <c r="DA482" i="4" s="1"/>
  <c r="DA481" i="4" s="1"/>
  <c r="DA480" i="4" s="1"/>
  <c r="DA479" i="4" s="1"/>
  <c r="DA478" i="4" s="1"/>
  <c r="DA477" i="4" s="1"/>
  <c r="DA476" i="4" s="1"/>
  <c r="DA475" i="4" s="1"/>
  <c r="DA474" i="4" s="1"/>
  <c r="DA473" i="4" s="1"/>
  <c r="DA472" i="4" s="1"/>
  <c r="DA471" i="4" s="1"/>
  <c r="DA470" i="4" s="1"/>
  <c r="DA469" i="4" s="1"/>
  <c r="DA468" i="4" s="1"/>
  <c r="DA467" i="4" s="1"/>
  <c r="DA466" i="4" s="1"/>
  <c r="DA465" i="4" s="1"/>
  <c r="DA464" i="4" s="1"/>
  <c r="DA463" i="4" s="1"/>
  <c r="DA462" i="4" s="1"/>
  <c r="DA461" i="4" s="1"/>
  <c r="DA460" i="4" s="1"/>
  <c r="DA459" i="4" s="1"/>
  <c r="DA458" i="4" s="1"/>
  <c r="DA457" i="4" s="1"/>
  <c r="DA456" i="4" s="1"/>
  <c r="DA455" i="4" s="1"/>
  <c r="DA454" i="4" s="1"/>
  <c r="DA453" i="4" s="1"/>
  <c r="DA452" i="4" s="1"/>
  <c r="DA451" i="4" s="1"/>
  <c r="DA450" i="4" s="1"/>
  <c r="DA449" i="4" s="1"/>
  <c r="DA448" i="4" s="1"/>
  <c r="DA447" i="4" s="1"/>
  <c r="DA446" i="4" s="1"/>
  <c r="DA445" i="4" s="1"/>
  <c r="DA444" i="4" s="1"/>
  <c r="DA443" i="4" s="1"/>
  <c r="DA442" i="4" s="1"/>
  <c r="DA441" i="4" s="1"/>
  <c r="DA440" i="4" s="1"/>
  <c r="DA439" i="4" s="1"/>
  <c r="DA438" i="4" s="1"/>
  <c r="DA437" i="4" s="1"/>
  <c r="DA436" i="4" s="1"/>
  <c r="DA435" i="4" s="1"/>
  <c r="DA434" i="4" s="1"/>
  <c r="DA433" i="4" s="1"/>
  <c r="DA432" i="4" s="1"/>
  <c r="DA431" i="4" s="1"/>
  <c r="DA430" i="4" s="1"/>
  <c r="DA429" i="4" s="1"/>
  <c r="DA428" i="4" s="1"/>
  <c r="DA427" i="4" s="1"/>
  <c r="DA426" i="4" s="1"/>
  <c r="DA425" i="4" s="1"/>
  <c r="DA424" i="4" s="1"/>
  <c r="DA423" i="4" s="1"/>
  <c r="DA422" i="4" s="1"/>
  <c r="DA421" i="4" s="1"/>
  <c r="DA420" i="4" s="1"/>
  <c r="DA419" i="4" s="1"/>
  <c r="DA418" i="4" s="1"/>
  <c r="DA417" i="4" s="1"/>
  <c r="DA416" i="4" s="1"/>
  <c r="DA415" i="4" s="1"/>
  <c r="DA414" i="4" s="1"/>
  <c r="DA413" i="4" s="1"/>
  <c r="DA412" i="4" s="1"/>
  <c r="DA411" i="4" s="1"/>
  <c r="DA410" i="4" s="1"/>
  <c r="DA409" i="4" s="1"/>
  <c r="DA408" i="4" s="1"/>
  <c r="DA407" i="4" s="1"/>
  <c r="DA406" i="4" s="1"/>
  <c r="DA405" i="4" s="1"/>
  <c r="DA404" i="4" s="1"/>
  <c r="DA403" i="4" s="1"/>
  <c r="DA402" i="4" s="1"/>
  <c r="DA401" i="4" s="1"/>
  <c r="DA400" i="4" s="1"/>
  <c r="DA399" i="4" s="1"/>
  <c r="DA398" i="4" s="1"/>
  <c r="DA397" i="4" s="1"/>
  <c r="DA396" i="4" s="1"/>
  <c r="DA395" i="4" s="1"/>
  <c r="DA394" i="4" s="1"/>
  <c r="DA393" i="4" s="1"/>
  <c r="DA392" i="4" s="1"/>
  <c r="DA391" i="4" s="1"/>
  <c r="DA390" i="4" s="1"/>
  <c r="DA389" i="4" s="1"/>
  <c r="DA388" i="4" s="1"/>
  <c r="DA387" i="4" s="1"/>
  <c r="DA386" i="4" s="1"/>
  <c r="DA385" i="4" s="1"/>
  <c r="DA384" i="4" s="1"/>
  <c r="DA383" i="4" s="1"/>
  <c r="DA382" i="4" s="1"/>
  <c r="DA381" i="4" s="1"/>
  <c r="DA380" i="4" s="1"/>
  <c r="DA379" i="4" s="1"/>
  <c r="DA378" i="4" s="1"/>
  <c r="DA377" i="4" s="1"/>
  <c r="DA376" i="4" s="1"/>
  <c r="DA375" i="4" s="1"/>
  <c r="DA374" i="4" s="1"/>
  <c r="DA373" i="4" s="1"/>
  <c r="DA372" i="4" s="1"/>
  <c r="DA371" i="4" s="1"/>
  <c r="DA370" i="4" s="1"/>
  <c r="DA369" i="4" s="1"/>
  <c r="DA368" i="4" s="1"/>
  <c r="DA367" i="4" s="1"/>
  <c r="DA366" i="4" s="1"/>
  <c r="DA365" i="4" s="1"/>
  <c r="DA364" i="4" s="1"/>
  <c r="DA363" i="4" s="1"/>
  <c r="DA362" i="4" s="1"/>
  <c r="DA361" i="4" s="1"/>
  <c r="DA360" i="4" s="1"/>
  <c r="DA359" i="4" s="1"/>
  <c r="DA358" i="4" s="1"/>
  <c r="DA357" i="4" s="1"/>
  <c r="DA356" i="4" s="1"/>
  <c r="DA355" i="4" s="1"/>
  <c r="DA354" i="4" s="1"/>
  <c r="DA353" i="4" s="1"/>
  <c r="DA352" i="4" s="1"/>
  <c r="DA351" i="4" s="1"/>
  <c r="DA350" i="4" s="1"/>
  <c r="DA349" i="4" s="1"/>
  <c r="DA348" i="4" s="1"/>
  <c r="DA347" i="4" s="1"/>
  <c r="DA346" i="4" s="1"/>
  <c r="DA345" i="4" s="1"/>
  <c r="DA344" i="4" s="1"/>
  <c r="DA343" i="4" s="1"/>
  <c r="DA342" i="4" s="1"/>
  <c r="DA341" i="4" s="1"/>
  <c r="DA340" i="4" s="1"/>
  <c r="DA339" i="4" s="1"/>
  <c r="DA338" i="4" s="1"/>
  <c r="DA337" i="4" s="1"/>
  <c r="DA336" i="4" s="1"/>
  <c r="DA335" i="4" s="1"/>
  <c r="DA334" i="4" s="1"/>
  <c r="DA333" i="4" s="1"/>
  <c r="DA332" i="4" s="1"/>
  <c r="DA331" i="4" s="1"/>
  <c r="DA330" i="4" s="1"/>
  <c r="DA329" i="4" s="1"/>
  <c r="DA328" i="4" s="1"/>
  <c r="DA327" i="4" s="1"/>
  <c r="DA326" i="4" s="1"/>
  <c r="DA325" i="4" s="1"/>
  <c r="DA324" i="4" s="1"/>
  <c r="DA323" i="4" s="1"/>
  <c r="DA322" i="4" s="1"/>
  <c r="DA321" i="4" s="1"/>
  <c r="DA320" i="4" s="1"/>
  <c r="DA319" i="4" s="1"/>
  <c r="DA318" i="4" s="1"/>
  <c r="DA317" i="4" s="1"/>
  <c r="DA316" i="4" s="1"/>
  <c r="DA315" i="4" s="1"/>
  <c r="DA314" i="4" s="1"/>
  <c r="DA313" i="4" s="1"/>
  <c r="DA312" i="4" s="1"/>
  <c r="DA311" i="4" s="1"/>
  <c r="DA310" i="4" s="1"/>
  <c r="DA309" i="4" s="1"/>
  <c r="DA308" i="4" s="1"/>
  <c r="DA307" i="4" s="1"/>
  <c r="DA306" i="4" s="1"/>
  <c r="DA305" i="4" s="1"/>
  <c r="DA304" i="4" s="1"/>
  <c r="DA303" i="4" s="1"/>
  <c r="DA302" i="4" s="1"/>
  <c r="DA301" i="4" s="1"/>
  <c r="DA300" i="4" s="1"/>
  <c r="DA299" i="4" s="1"/>
  <c r="DA298" i="4" s="1"/>
  <c r="DA297" i="4" s="1"/>
  <c r="DA296" i="4" s="1"/>
  <c r="DA295" i="4" s="1"/>
  <c r="DA294" i="4" s="1"/>
  <c r="DA293" i="4" s="1"/>
  <c r="DA292" i="4" s="1"/>
  <c r="DA291" i="4" s="1"/>
  <c r="DA290" i="4" s="1"/>
  <c r="DA289" i="4" s="1"/>
  <c r="DA288" i="4" s="1"/>
  <c r="DA287" i="4" s="1"/>
  <c r="DA286" i="4" s="1"/>
  <c r="DA285" i="4" s="1"/>
  <c r="DA284" i="4" s="1"/>
  <c r="DA283" i="4" s="1"/>
  <c r="DA282" i="4" s="1"/>
  <c r="DA281" i="4" s="1"/>
  <c r="DA280" i="4" s="1"/>
  <c r="DA279" i="4" s="1"/>
  <c r="DA278" i="4" s="1"/>
  <c r="DA277" i="4" s="1"/>
  <c r="DA276" i="4" s="1"/>
  <c r="DA275" i="4" s="1"/>
  <c r="DA274" i="4" s="1"/>
  <c r="DA273" i="4" s="1"/>
  <c r="DA272" i="4" s="1"/>
  <c r="DA271" i="4" s="1"/>
  <c r="DA270" i="4" s="1"/>
  <c r="DA269" i="4" s="1"/>
  <c r="DA268" i="4" s="1"/>
  <c r="DA267" i="4" s="1"/>
  <c r="DA266" i="4" s="1"/>
  <c r="DA265" i="4" s="1"/>
  <c r="DA264" i="4" s="1"/>
  <c r="DA263" i="4" s="1"/>
  <c r="DA262" i="4" s="1"/>
  <c r="DA261" i="4" s="1"/>
  <c r="DA260" i="4" s="1"/>
  <c r="DA259" i="4" s="1"/>
  <c r="DA258" i="4" s="1"/>
  <c r="DA257" i="4" s="1"/>
  <c r="DA256" i="4" s="1"/>
  <c r="DA255" i="4" s="1"/>
  <c r="DA254" i="4" s="1"/>
  <c r="DA253" i="4" s="1"/>
  <c r="DA252" i="4" s="1"/>
  <c r="DA251" i="4" s="1"/>
  <c r="DA250" i="4" s="1"/>
  <c r="DA249" i="4" s="1"/>
  <c r="DA248" i="4" s="1"/>
  <c r="DA247" i="4" s="1"/>
  <c r="DA246" i="4" s="1"/>
  <c r="DA245" i="4" s="1"/>
  <c r="DA244" i="4" s="1"/>
  <c r="DA243" i="4" s="1"/>
  <c r="DA242" i="4" s="1"/>
  <c r="DA241" i="4" s="1"/>
  <c r="DA240" i="4" s="1"/>
  <c r="DA239" i="4" s="1"/>
  <c r="DA238" i="4" s="1"/>
  <c r="DA237" i="4" s="1"/>
  <c r="DA236" i="4" s="1"/>
  <c r="DA235" i="4" s="1"/>
  <c r="DA234" i="4" s="1"/>
  <c r="DA233" i="4" s="1"/>
  <c r="DA232" i="4" s="1"/>
  <c r="DA231" i="4" s="1"/>
  <c r="DA230" i="4" s="1"/>
  <c r="DA229" i="4" s="1"/>
  <c r="DA228" i="4" s="1"/>
  <c r="DA227" i="4" s="1"/>
  <c r="DA226" i="4" s="1"/>
  <c r="DA225" i="4" s="1"/>
  <c r="DA224" i="4" s="1"/>
  <c r="DA223" i="4" s="1"/>
  <c r="DA222" i="4" s="1"/>
  <c r="DA221" i="4" s="1"/>
  <c r="DA220" i="4" s="1"/>
  <c r="DA219" i="4" s="1"/>
  <c r="DA218" i="4" s="1"/>
  <c r="DA217" i="4" s="1"/>
  <c r="DA216" i="4" s="1"/>
  <c r="DA215" i="4" s="1"/>
  <c r="DA214" i="4" s="1"/>
  <c r="DA213" i="4" s="1"/>
  <c r="DA212" i="4" s="1"/>
  <c r="DA211" i="4" s="1"/>
  <c r="DA210" i="4" s="1"/>
  <c r="DA209" i="4" s="1"/>
  <c r="DA208" i="4" s="1"/>
  <c r="DA207" i="4" s="1"/>
  <c r="DA206" i="4" s="1"/>
  <c r="DA205" i="4" s="1"/>
  <c r="DA204" i="4" s="1"/>
  <c r="DA203" i="4" s="1"/>
  <c r="DA202" i="4" s="1"/>
  <c r="DA201" i="4" s="1"/>
  <c r="DA200" i="4" s="1"/>
  <c r="DA199" i="4" s="1"/>
  <c r="DA198" i="4" s="1"/>
  <c r="DA197" i="4" s="1"/>
  <c r="DA196" i="4" s="1"/>
  <c r="DA195" i="4" s="1"/>
  <c r="DA194" i="4" s="1"/>
  <c r="DA193" i="4" s="1"/>
  <c r="DA192" i="4" s="1"/>
  <c r="DA191" i="4" s="1"/>
  <c r="DA190" i="4" s="1"/>
  <c r="DA189" i="4" s="1"/>
  <c r="DA188" i="4" s="1"/>
  <c r="DA187" i="4" s="1"/>
  <c r="DA186" i="4" s="1"/>
  <c r="DA185" i="4" s="1"/>
  <c r="DA184" i="4" s="1"/>
  <c r="DA183" i="4" s="1"/>
  <c r="DA182" i="4" s="1"/>
  <c r="DA181" i="4" s="1"/>
  <c r="DA180" i="4" s="1"/>
  <c r="DA179" i="4" s="1"/>
  <c r="DA178" i="4" s="1"/>
  <c r="DA177" i="4" s="1"/>
  <c r="DA176" i="4" s="1"/>
  <c r="DA175" i="4" s="1"/>
  <c r="DA174" i="4" s="1"/>
  <c r="DA173" i="4" s="1"/>
  <c r="DA172" i="4" s="1"/>
  <c r="DA171" i="4" s="1"/>
  <c r="DA170" i="4" s="1"/>
  <c r="DA169" i="4" s="1"/>
  <c r="DA168" i="4" s="1"/>
  <c r="DA167" i="4" s="1"/>
  <c r="DA166" i="4" s="1"/>
  <c r="DA165" i="4" s="1"/>
  <c r="DA164" i="4" s="1"/>
  <c r="DA163" i="4" s="1"/>
  <c r="DA162" i="4" s="1"/>
  <c r="DA161" i="4" s="1"/>
  <c r="DA160" i="4" s="1"/>
  <c r="DA159" i="4" s="1"/>
  <c r="DA158" i="4" s="1"/>
  <c r="DA157" i="4" s="1"/>
  <c r="DA156" i="4" s="1"/>
  <c r="DA155" i="4" s="1"/>
  <c r="CN509" i="4"/>
  <c r="CN508" i="4" s="1"/>
  <c r="CN507" i="4" s="1"/>
  <c r="CN506" i="4" s="1"/>
  <c r="CN505" i="4" s="1"/>
  <c r="CN504" i="4" s="1"/>
  <c r="CN503" i="4" s="1"/>
  <c r="CN502" i="4" s="1"/>
  <c r="CN501" i="4" s="1"/>
  <c r="CN500" i="4" s="1"/>
  <c r="CN499" i="4" s="1"/>
  <c r="CN498" i="4" s="1"/>
  <c r="CN497" i="4" s="1"/>
  <c r="CN496" i="4" s="1"/>
  <c r="CN495" i="4" s="1"/>
  <c r="CN494" i="4" s="1"/>
  <c r="CN493" i="4" s="1"/>
  <c r="CN492" i="4" s="1"/>
  <c r="CN491" i="4" s="1"/>
  <c r="CN490" i="4" s="1"/>
  <c r="CN489" i="4" s="1"/>
  <c r="CN488" i="4" s="1"/>
  <c r="CN487" i="4" s="1"/>
  <c r="CN486" i="4" s="1"/>
  <c r="CN485" i="4" s="1"/>
  <c r="CN484" i="4" s="1"/>
  <c r="CN483" i="4" s="1"/>
  <c r="CN482" i="4" s="1"/>
  <c r="CN481" i="4" s="1"/>
  <c r="CN480" i="4" s="1"/>
  <c r="CN479" i="4" s="1"/>
  <c r="CN478" i="4" s="1"/>
  <c r="CN477" i="4" s="1"/>
  <c r="CN476" i="4" s="1"/>
  <c r="CN475" i="4" s="1"/>
  <c r="CN474" i="4" s="1"/>
  <c r="CN473" i="4" s="1"/>
  <c r="CN472" i="4" s="1"/>
  <c r="CN471" i="4" s="1"/>
  <c r="CN470" i="4" s="1"/>
  <c r="CN469" i="4" s="1"/>
  <c r="CN468" i="4" s="1"/>
  <c r="CN467" i="4" s="1"/>
  <c r="CN466" i="4" s="1"/>
  <c r="CN465" i="4" s="1"/>
  <c r="CN464" i="4" s="1"/>
  <c r="CN463" i="4" s="1"/>
  <c r="CN462" i="4" s="1"/>
  <c r="CN461" i="4" s="1"/>
  <c r="CN460" i="4" s="1"/>
  <c r="CN459" i="4" s="1"/>
  <c r="CN458" i="4" s="1"/>
  <c r="CN457" i="4" s="1"/>
  <c r="CN456" i="4" s="1"/>
  <c r="CN455" i="4" s="1"/>
  <c r="CN454" i="4" s="1"/>
  <c r="CN453" i="4" s="1"/>
  <c r="CN452" i="4" s="1"/>
  <c r="CN451" i="4" s="1"/>
  <c r="CN450" i="4" s="1"/>
  <c r="CN449" i="4" s="1"/>
  <c r="CN448" i="4" s="1"/>
  <c r="CN447" i="4" s="1"/>
  <c r="CN446" i="4" s="1"/>
  <c r="CN445" i="4" s="1"/>
  <c r="CN444" i="4" s="1"/>
  <c r="CN443" i="4" s="1"/>
  <c r="CN442" i="4" s="1"/>
  <c r="CN441" i="4" s="1"/>
  <c r="CN440" i="4" s="1"/>
  <c r="CN439" i="4" s="1"/>
  <c r="CN438" i="4" s="1"/>
  <c r="CN437" i="4" s="1"/>
  <c r="CN436" i="4" s="1"/>
  <c r="CN435" i="4" s="1"/>
  <c r="CN434" i="4" s="1"/>
  <c r="CN433" i="4" s="1"/>
  <c r="CN432" i="4" s="1"/>
  <c r="CN431" i="4" s="1"/>
  <c r="CN430" i="4" s="1"/>
  <c r="CN429" i="4" s="1"/>
  <c r="CN428" i="4" s="1"/>
  <c r="CN427" i="4" s="1"/>
  <c r="CN426" i="4" s="1"/>
  <c r="CN425" i="4" s="1"/>
  <c r="CN424" i="4" s="1"/>
  <c r="CN423" i="4" s="1"/>
  <c r="CN422" i="4" s="1"/>
  <c r="CN421" i="4" s="1"/>
  <c r="CN420" i="4" s="1"/>
  <c r="CN419" i="4" s="1"/>
  <c r="CN418" i="4" s="1"/>
  <c r="CN417" i="4" s="1"/>
  <c r="CN416" i="4" s="1"/>
  <c r="CN415" i="4" s="1"/>
  <c r="CN414" i="4" s="1"/>
  <c r="CN413" i="4" s="1"/>
  <c r="CN412" i="4" s="1"/>
  <c r="CN411" i="4" s="1"/>
  <c r="CN410" i="4" s="1"/>
  <c r="CN409" i="4" s="1"/>
  <c r="CN408" i="4" s="1"/>
  <c r="CN407" i="4" s="1"/>
  <c r="CN406" i="4" s="1"/>
  <c r="CN405" i="4" s="1"/>
  <c r="CN404" i="4" s="1"/>
  <c r="CN403" i="4" s="1"/>
  <c r="CN402" i="4" s="1"/>
  <c r="CN401" i="4" s="1"/>
  <c r="CN400" i="4" s="1"/>
  <c r="CN399" i="4" s="1"/>
  <c r="CN398" i="4" s="1"/>
  <c r="CN397" i="4" s="1"/>
  <c r="CN396" i="4" s="1"/>
  <c r="CN395" i="4" s="1"/>
  <c r="CN394" i="4" s="1"/>
  <c r="CN393" i="4" s="1"/>
  <c r="CN392" i="4" s="1"/>
  <c r="CN391" i="4" s="1"/>
  <c r="CN390" i="4" s="1"/>
  <c r="CN389" i="4" s="1"/>
  <c r="CN388" i="4" s="1"/>
  <c r="CN387" i="4" s="1"/>
  <c r="CN386" i="4" s="1"/>
  <c r="CN385" i="4" s="1"/>
  <c r="CN384" i="4" s="1"/>
  <c r="CN383" i="4" s="1"/>
  <c r="CN382" i="4" s="1"/>
  <c r="CN381" i="4" s="1"/>
  <c r="CN380" i="4" s="1"/>
  <c r="CN379" i="4" s="1"/>
  <c r="CN378" i="4" s="1"/>
  <c r="CN377" i="4" s="1"/>
  <c r="CN376" i="4" s="1"/>
  <c r="CN375" i="4" s="1"/>
  <c r="CN374" i="4" s="1"/>
  <c r="CN373" i="4" s="1"/>
  <c r="CN372" i="4" s="1"/>
  <c r="CN371" i="4" s="1"/>
  <c r="CN370" i="4" s="1"/>
  <c r="CN369" i="4" s="1"/>
  <c r="CN368" i="4" s="1"/>
  <c r="CN367" i="4" s="1"/>
  <c r="CN366" i="4" s="1"/>
  <c r="CN365" i="4" s="1"/>
  <c r="CN364" i="4" s="1"/>
  <c r="CN363" i="4" s="1"/>
  <c r="CN362" i="4" s="1"/>
  <c r="CN361" i="4" s="1"/>
  <c r="CN360" i="4" s="1"/>
  <c r="CN359" i="4" s="1"/>
  <c r="CN358" i="4" s="1"/>
  <c r="CN357" i="4" s="1"/>
  <c r="CN356" i="4" s="1"/>
  <c r="CN355" i="4" s="1"/>
  <c r="CN354" i="4" s="1"/>
  <c r="CN353" i="4" s="1"/>
  <c r="CN352" i="4" s="1"/>
  <c r="CN351" i="4" s="1"/>
  <c r="CN350" i="4" s="1"/>
  <c r="CN349" i="4" s="1"/>
  <c r="CN348" i="4" s="1"/>
  <c r="CN347" i="4" s="1"/>
  <c r="CN346" i="4" s="1"/>
  <c r="CN345" i="4" s="1"/>
  <c r="CN344" i="4" s="1"/>
  <c r="CN343" i="4" s="1"/>
  <c r="CN342" i="4" s="1"/>
  <c r="CN341" i="4" s="1"/>
  <c r="CN340" i="4" s="1"/>
  <c r="CN339" i="4" s="1"/>
  <c r="CN338" i="4" s="1"/>
  <c r="CN337" i="4" s="1"/>
  <c r="CN336" i="4" s="1"/>
  <c r="CN335" i="4" s="1"/>
  <c r="CN334" i="4" s="1"/>
  <c r="CN333" i="4" s="1"/>
  <c r="CN332" i="4" s="1"/>
  <c r="CN331" i="4" s="1"/>
  <c r="CN330" i="4" s="1"/>
  <c r="CN329" i="4" s="1"/>
  <c r="CN328" i="4" s="1"/>
  <c r="CN327" i="4" s="1"/>
  <c r="CN326" i="4" s="1"/>
  <c r="CN325" i="4" s="1"/>
  <c r="CN324" i="4" s="1"/>
  <c r="CN323" i="4" s="1"/>
  <c r="CN322" i="4" s="1"/>
  <c r="CN321" i="4" s="1"/>
  <c r="CN320" i="4" s="1"/>
  <c r="CN319" i="4" s="1"/>
  <c r="CN318" i="4" s="1"/>
  <c r="CN317" i="4" s="1"/>
  <c r="CN316" i="4" s="1"/>
  <c r="CN315" i="4" s="1"/>
  <c r="CN314" i="4" s="1"/>
  <c r="CN313" i="4" s="1"/>
  <c r="CN312" i="4" s="1"/>
  <c r="CN311" i="4" s="1"/>
  <c r="CN310" i="4" s="1"/>
  <c r="CN309" i="4" s="1"/>
  <c r="CN308" i="4" s="1"/>
  <c r="CN307" i="4" s="1"/>
  <c r="CN306" i="4" s="1"/>
  <c r="CN305" i="4" s="1"/>
  <c r="CN304" i="4" s="1"/>
  <c r="CN303" i="4" s="1"/>
  <c r="CN302" i="4" s="1"/>
  <c r="CN301" i="4" s="1"/>
  <c r="CN300" i="4" s="1"/>
  <c r="CN299" i="4" s="1"/>
  <c r="CN298" i="4" s="1"/>
  <c r="CN297" i="4" s="1"/>
  <c r="CN296" i="4" s="1"/>
  <c r="CN295" i="4" s="1"/>
  <c r="CN294" i="4" s="1"/>
  <c r="CN293" i="4" s="1"/>
  <c r="CN292" i="4" s="1"/>
  <c r="CN291" i="4" s="1"/>
  <c r="CN290" i="4" s="1"/>
  <c r="CN289" i="4" s="1"/>
  <c r="CN288" i="4" s="1"/>
  <c r="CN287" i="4" s="1"/>
  <c r="CN286" i="4" s="1"/>
  <c r="CN285" i="4" s="1"/>
  <c r="CN284" i="4" s="1"/>
  <c r="CN283" i="4" s="1"/>
  <c r="CN282" i="4" s="1"/>
  <c r="CN281" i="4" s="1"/>
  <c r="CN280" i="4" s="1"/>
  <c r="CN279" i="4" s="1"/>
  <c r="CN278" i="4" s="1"/>
  <c r="CN277" i="4" s="1"/>
  <c r="CN276" i="4" s="1"/>
  <c r="CN275" i="4" s="1"/>
  <c r="CN274" i="4" s="1"/>
  <c r="CN273" i="4" s="1"/>
  <c r="CN272" i="4" s="1"/>
  <c r="CN271" i="4" s="1"/>
  <c r="CN270" i="4" s="1"/>
  <c r="CN269" i="4" s="1"/>
  <c r="CN268" i="4" s="1"/>
  <c r="CN267" i="4" s="1"/>
  <c r="CN266" i="4" s="1"/>
  <c r="CN265" i="4" s="1"/>
  <c r="CN264" i="4" s="1"/>
  <c r="CN263" i="4" s="1"/>
  <c r="CN262" i="4" s="1"/>
  <c r="CN261" i="4" s="1"/>
  <c r="CN260" i="4" s="1"/>
  <c r="CN259" i="4" s="1"/>
  <c r="CN258" i="4" s="1"/>
  <c r="CN257" i="4" s="1"/>
  <c r="CN256" i="4" s="1"/>
  <c r="CN255" i="4" s="1"/>
  <c r="CN254" i="4" s="1"/>
  <c r="CN253" i="4" s="1"/>
  <c r="CN252" i="4" s="1"/>
  <c r="CN251" i="4" s="1"/>
  <c r="CN250" i="4" s="1"/>
  <c r="CN249" i="4" s="1"/>
  <c r="CN248" i="4" s="1"/>
  <c r="CN247" i="4" s="1"/>
  <c r="CN246" i="4" s="1"/>
  <c r="CN245" i="4" s="1"/>
  <c r="CN244" i="4" s="1"/>
  <c r="CN243" i="4" s="1"/>
  <c r="CN242" i="4" s="1"/>
  <c r="CN241" i="4" s="1"/>
  <c r="CN240" i="4" s="1"/>
  <c r="CN239" i="4" s="1"/>
  <c r="CN238" i="4" s="1"/>
  <c r="CN237" i="4" s="1"/>
  <c r="CN236" i="4" s="1"/>
  <c r="CN235" i="4" s="1"/>
  <c r="CN234" i="4" s="1"/>
  <c r="CN233" i="4" s="1"/>
  <c r="CN232" i="4" s="1"/>
  <c r="CN231" i="4" s="1"/>
  <c r="CN230" i="4" s="1"/>
  <c r="CN229" i="4" s="1"/>
  <c r="CN228" i="4" s="1"/>
  <c r="CN227" i="4" s="1"/>
  <c r="CN226" i="4" s="1"/>
  <c r="CN225" i="4" s="1"/>
  <c r="CN224" i="4" s="1"/>
  <c r="CN223" i="4" s="1"/>
  <c r="CN222" i="4" s="1"/>
  <c r="CN221" i="4" s="1"/>
  <c r="CN220" i="4" s="1"/>
  <c r="CN219" i="4" s="1"/>
  <c r="CN218" i="4" s="1"/>
  <c r="CN217" i="4" s="1"/>
  <c r="CN216" i="4" s="1"/>
  <c r="CN215" i="4" s="1"/>
  <c r="CN214" i="4" s="1"/>
  <c r="CN213" i="4" s="1"/>
  <c r="CN212" i="4" s="1"/>
  <c r="CN211" i="4" s="1"/>
  <c r="CN210" i="4" s="1"/>
  <c r="CN209" i="4" s="1"/>
  <c r="CN208" i="4" s="1"/>
  <c r="CN207" i="4" s="1"/>
  <c r="CN206" i="4" s="1"/>
  <c r="CN205" i="4" s="1"/>
  <c r="CN204" i="4" s="1"/>
  <c r="CN203" i="4" s="1"/>
  <c r="CN202" i="4" s="1"/>
  <c r="CN201" i="4" s="1"/>
  <c r="CN200" i="4" s="1"/>
  <c r="CN199" i="4" s="1"/>
  <c r="CN198" i="4" s="1"/>
  <c r="CN197" i="4" s="1"/>
  <c r="CN196" i="4" s="1"/>
  <c r="CN195" i="4" s="1"/>
  <c r="CN194" i="4" s="1"/>
  <c r="CN193" i="4" s="1"/>
  <c r="CN192" i="4" s="1"/>
  <c r="CN191" i="4" s="1"/>
  <c r="CN190" i="4" s="1"/>
  <c r="CN189" i="4" s="1"/>
  <c r="CN188" i="4" s="1"/>
  <c r="CN187" i="4" s="1"/>
  <c r="CN186" i="4" s="1"/>
  <c r="CN185" i="4" s="1"/>
  <c r="CN184" i="4" s="1"/>
  <c r="CN183" i="4" s="1"/>
  <c r="CN182" i="4" s="1"/>
  <c r="CN181" i="4" s="1"/>
  <c r="CN180" i="4" s="1"/>
  <c r="CN179" i="4" s="1"/>
  <c r="DB510" i="4"/>
  <c r="DB509" i="4" s="1"/>
  <c r="DB508" i="4" s="1"/>
  <c r="DB507" i="4" s="1"/>
  <c r="DB506" i="4" s="1"/>
  <c r="DB505" i="4" s="1"/>
  <c r="DB504" i="4" s="1"/>
  <c r="DB503" i="4" s="1"/>
  <c r="DB502" i="4" s="1"/>
  <c r="DB501" i="4" s="1"/>
  <c r="DB500" i="4" s="1"/>
  <c r="DB499" i="4" s="1"/>
  <c r="DB498" i="4" s="1"/>
  <c r="DB497" i="4" s="1"/>
  <c r="DB496" i="4" s="1"/>
  <c r="DB495" i="4" s="1"/>
  <c r="DB494" i="4" s="1"/>
  <c r="DB493" i="4" s="1"/>
  <c r="DB492" i="4" s="1"/>
  <c r="DB491" i="4" s="1"/>
  <c r="DB490" i="4" s="1"/>
  <c r="DB489" i="4" s="1"/>
  <c r="DB488" i="4" s="1"/>
  <c r="DB487" i="4" s="1"/>
  <c r="DB486" i="4" s="1"/>
  <c r="DB485" i="4" s="1"/>
  <c r="DB484" i="4" s="1"/>
  <c r="DB483" i="4" s="1"/>
  <c r="DB482" i="4" s="1"/>
  <c r="DB481" i="4" s="1"/>
  <c r="DB480" i="4" s="1"/>
  <c r="DB479" i="4" s="1"/>
  <c r="DB478" i="4" s="1"/>
  <c r="DB477" i="4" s="1"/>
  <c r="DB476" i="4" s="1"/>
  <c r="DB475" i="4" s="1"/>
  <c r="DB474" i="4" s="1"/>
  <c r="DB473" i="4" s="1"/>
  <c r="DB472" i="4" s="1"/>
  <c r="DB471" i="4" s="1"/>
  <c r="DB470" i="4" s="1"/>
  <c r="DB469" i="4" s="1"/>
  <c r="DB468" i="4" s="1"/>
  <c r="DB467" i="4" s="1"/>
  <c r="DB466" i="4" s="1"/>
  <c r="DB465" i="4" s="1"/>
  <c r="DB464" i="4" s="1"/>
  <c r="DB463" i="4" s="1"/>
  <c r="DB462" i="4" s="1"/>
  <c r="DB461" i="4" s="1"/>
  <c r="DB460" i="4" s="1"/>
  <c r="DB459" i="4" s="1"/>
  <c r="DB458" i="4" s="1"/>
  <c r="DB457" i="4" s="1"/>
  <c r="DB456" i="4" s="1"/>
  <c r="DB455" i="4" s="1"/>
  <c r="DB454" i="4" s="1"/>
  <c r="DB453" i="4" s="1"/>
  <c r="DB452" i="4" s="1"/>
  <c r="DB451" i="4" s="1"/>
  <c r="DB450" i="4" s="1"/>
  <c r="DB449" i="4" s="1"/>
  <c r="DB448" i="4" s="1"/>
  <c r="DB447" i="4" s="1"/>
  <c r="DB446" i="4" s="1"/>
  <c r="DB445" i="4" s="1"/>
  <c r="DB444" i="4" s="1"/>
  <c r="DB443" i="4" s="1"/>
  <c r="DB442" i="4" s="1"/>
  <c r="DB441" i="4" s="1"/>
  <c r="DB440" i="4" s="1"/>
  <c r="DB439" i="4" s="1"/>
  <c r="DB438" i="4" s="1"/>
  <c r="DB437" i="4" s="1"/>
  <c r="DB436" i="4" s="1"/>
  <c r="DB435" i="4" s="1"/>
  <c r="DB434" i="4" s="1"/>
  <c r="DB433" i="4" s="1"/>
  <c r="DB432" i="4" s="1"/>
  <c r="DB431" i="4" s="1"/>
  <c r="DB430" i="4" s="1"/>
  <c r="DB429" i="4" s="1"/>
  <c r="DB428" i="4" s="1"/>
  <c r="DB427" i="4" s="1"/>
  <c r="DB426" i="4" s="1"/>
  <c r="DB425" i="4" s="1"/>
  <c r="DB424" i="4" s="1"/>
  <c r="DB423" i="4" s="1"/>
  <c r="DB422" i="4" s="1"/>
  <c r="DB421" i="4" s="1"/>
  <c r="DB420" i="4" s="1"/>
  <c r="DB419" i="4" s="1"/>
  <c r="DB418" i="4" s="1"/>
  <c r="DB417" i="4" s="1"/>
  <c r="DB416" i="4" s="1"/>
  <c r="DB415" i="4" s="1"/>
  <c r="DB414" i="4" s="1"/>
  <c r="DB413" i="4" s="1"/>
  <c r="DB412" i="4" s="1"/>
  <c r="DB411" i="4" s="1"/>
  <c r="DB410" i="4" s="1"/>
  <c r="DB409" i="4" s="1"/>
  <c r="DB408" i="4" s="1"/>
  <c r="DB407" i="4" s="1"/>
  <c r="DB406" i="4" s="1"/>
  <c r="DB405" i="4" s="1"/>
  <c r="DB404" i="4" s="1"/>
  <c r="DB403" i="4" s="1"/>
  <c r="DB402" i="4" s="1"/>
  <c r="DB401" i="4" s="1"/>
  <c r="DB400" i="4" s="1"/>
  <c r="DB399" i="4" s="1"/>
  <c r="DB398" i="4" s="1"/>
  <c r="DB397" i="4" s="1"/>
  <c r="DB396" i="4" s="1"/>
  <c r="DB395" i="4" s="1"/>
  <c r="DB394" i="4" s="1"/>
  <c r="DB393" i="4" s="1"/>
  <c r="DB392" i="4" s="1"/>
  <c r="DB391" i="4" s="1"/>
  <c r="DB390" i="4" s="1"/>
  <c r="DB389" i="4" s="1"/>
  <c r="DB388" i="4" s="1"/>
  <c r="DB387" i="4" s="1"/>
  <c r="DB386" i="4" s="1"/>
  <c r="DB385" i="4" s="1"/>
  <c r="DB384" i="4" s="1"/>
  <c r="DB383" i="4" s="1"/>
  <c r="DB382" i="4" s="1"/>
  <c r="DB381" i="4" s="1"/>
  <c r="DB380" i="4" s="1"/>
  <c r="DB379" i="4" s="1"/>
  <c r="DB378" i="4" s="1"/>
  <c r="DB377" i="4" s="1"/>
  <c r="DB376" i="4" s="1"/>
  <c r="DB375" i="4" s="1"/>
  <c r="DB374" i="4" s="1"/>
  <c r="DB373" i="4" s="1"/>
  <c r="DB372" i="4" s="1"/>
  <c r="DB371" i="4" s="1"/>
  <c r="DB370" i="4" s="1"/>
  <c r="DB369" i="4" s="1"/>
  <c r="DB368" i="4" s="1"/>
  <c r="DB367" i="4" s="1"/>
  <c r="DB366" i="4" s="1"/>
  <c r="DB365" i="4" s="1"/>
  <c r="DB364" i="4" s="1"/>
  <c r="DB363" i="4" s="1"/>
  <c r="DB362" i="4" s="1"/>
  <c r="DB361" i="4" s="1"/>
  <c r="DB360" i="4" s="1"/>
  <c r="DB359" i="4" s="1"/>
  <c r="DB358" i="4" s="1"/>
  <c r="DB357" i="4" s="1"/>
  <c r="DB356" i="4" s="1"/>
  <c r="DB355" i="4" s="1"/>
  <c r="DB354" i="4" s="1"/>
  <c r="DB353" i="4" s="1"/>
  <c r="DB352" i="4" s="1"/>
  <c r="DB351" i="4" s="1"/>
  <c r="DB350" i="4" s="1"/>
  <c r="DB349" i="4" s="1"/>
  <c r="DB348" i="4" s="1"/>
  <c r="DB347" i="4" s="1"/>
  <c r="DB346" i="4" s="1"/>
  <c r="DB345" i="4" s="1"/>
  <c r="DB344" i="4" s="1"/>
  <c r="DB343" i="4" s="1"/>
  <c r="DB342" i="4" s="1"/>
  <c r="DB341" i="4" s="1"/>
  <c r="DB340" i="4" s="1"/>
  <c r="DB339" i="4" s="1"/>
  <c r="DB338" i="4" s="1"/>
  <c r="DB337" i="4" s="1"/>
  <c r="DB336" i="4" s="1"/>
  <c r="DB335" i="4" s="1"/>
  <c r="DB334" i="4" s="1"/>
  <c r="DB333" i="4" s="1"/>
  <c r="DB332" i="4" s="1"/>
  <c r="DB331" i="4" s="1"/>
  <c r="DB330" i="4" s="1"/>
  <c r="DB329" i="4" s="1"/>
  <c r="DB328" i="4" s="1"/>
  <c r="DB327" i="4" s="1"/>
  <c r="DB326" i="4" s="1"/>
  <c r="DB325" i="4" s="1"/>
  <c r="DB324" i="4" s="1"/>
  <c r="DB323" i="4" s="1"/>
  <c r="DB322" i="4" s="1"/>
  <c r="DB321" i="4" s="1"/>
  <c r="DB320" i="4" s="1"/>
  <c r="DB319" i="4" s="1"/>
  <c r="DB318" i="4" s="1"/>
  <c r="DB317" i="4" s="1"/>
  <c r="DB316" i="4" s="1"/>
  <c r="DB315" i="4" s="1"/>
  <c r="DB314" i="4" s="1"/>
  <c r="DB313" i="4" s="1"/>
  <c r="DB312" i="4" s="1"/>
  <c r="DB311" i="4" s="1"/>
  <c r="DB310" i="4" s="1"/>
  <c r="DB309" i="4" s="1"/>
  <c r="DB308" i="4" s="1"/>
  <c r="DB307" i="4" s="1"/>
  <c r="DB306" i="4" s="1"/>
  <c r="DB305" i="4" s="1"/>
  <c r="DB304" i="4" s="1"/>
  <c r="DB303" i="4" s="1"/>
  <c r="DB302" i="4" s="1"/>
  <c r="DB301" i="4" s="1"/>
  <c r="DB300" i="4" s="1"/>
  <c r="DB299" i="4" s="1"/>
  <c r="DB298" i="4" s="1"/>
  <c r="DB297" i="4" s="1"/>
  <c r="DB296" i="4" s="1"/>
  <c r="DB295" i="4" s="1"/>
  <c r="DB294" i="4" s="1"/>
  <c r="DB293" i="4" s="1"/>
  <c r="DB292" i="4" s="1"/>
  <c r="DB291" i="4" s="1"/>
  <c r="DB290" i="4" s="1"/>
  <c r="DB289" i="4" s="1"/>
  <c r="DB288" i="4" s="1"/>
  <c r="DB287" i="4" s="1"/>
  <c r="DB286" i="4" s="1"/>
  <c r="DB285" i="4" s="1"/>
  <c r="DB284" i="4" s="1"/>
  <c r="DB283" i="4" s="1"/>
  <c r="DB282" i="4" s="1"/>
  <c r="DB281" i="4" s="1"/>
  <c r="DB280" i="4" s="1"/>
  <c r="DB279" i="4" s="1"/>
  <c r="DB278" i="4" s="1"/>
  <c r="DB277" i="4" s="1"/>
  <c r="DB276" i="4" s="1"/>
  <c r="DB275" i="4" s="1"/>
  <c r="DB274" i="4" s="1"/>
  <c r="DB273" i="4" s="1"/>
  <c r="DB272" i="4" s="1"/>
  <c r="DB271" i="4" s="1"/>
  <c r="DB270" i="4" s="1"/>
  <c r="DB269" i="4" s="1"/>
  <c r="DB268" i="4" s="1"/>
  <c r="DB267" i="4" s="1"/>
  <c r="DB266" i="4" s="1"/>
  <c r="DB265" i="4" s="1"/>
  <c r="DB264" i="4" s="1"/>
  <c r="DB263" i="4" s="1"/>
  <c r="DB262" i="4" s="1"/>
  <c r="DB261" i="4" s="1"/>
  <c r="DB260" i="4" s="1"/>
  <c r="DB259" i="4" s="1"/>
  <c r="DB258" i="4" s="1"/>
  <c r="DB257" i="4" s="1"/>
  <c r="DB256" i="4" s="1"/>
  <c r="DB255" i="4" s="1"/>
  <c r="DB254" i="4" s="1"/>
  <c r="DB253" i="4" s="1"/>
  <c r="DB252" i="4" s="1"/>
  <c r="DB251" i="4" s="1"/>
  <c r="DB250" i="4" s="1"/>
  <c r="DB249" i="4" s="1"/>
  <c r="DB248" i="4" s="1"/>
  <c r="DB247" i="4" s="1"/>
  <c r="DB246" i="4" s="1"/>
  <c r="DB245" i="4" s="1"/>
  <c r="DB244" i="4" s="1"/>
  <c r="DB243" i="4" s="1"/>
  <c r="DB242" i="4" s="1"/>
  <c r="DB241" i="4" s="1"/>
  <c r="DB240" i="4" s="1"/>
  <c r="DB239" i="4" s="1"/>
  <c r="DB238" i="4" s="1"/>
  <c r="DB237" i="4" s="1"/>
  <c r="DB236" i="4" s="1"/>
  <c r="DB235" i="4" s="1"/>
  <c r="DB234" i="4" s="1"/>
  <c r="DB233" i="4" s="1"/>
  <c r="DB232" i="4" s="1"/>
  <c r="DB231" i="4" s="1"/>
  <c r="DB230" i="4" s="1"/>
  <c r="DB229" i="4" s="1"/>
  <c r="DB228" i="4" s="1"/>
  <c r="DB227" i="4" s="1"/>
  <c r="DB226" i="4" s="1"/>
  <c r="DB225" i="4" s="1"/>
  <c r="DB224" i="4" s="1"/>
  <c r="DB223" i="4" s="1"/>
  <c r="DB222" i="4" s="1"/>
  <c r="DB221" i="4" s="1"/>
  <c r="DB220" i="4" s="1"/>
  <c r="DB219" i="4" s="1"/>
  <c r="DB218" i="4" s="1"/>
  <c r="DB217" i="4" s="1"/>
  <c r="DB216" i="4" s="1"/>
  <c r="DB215" i="4" s="1"/>
  <c r="DB214" i="4" s="1"/>
  <c r="DB213" i="4" s="1"/>
  <c r="DB212" i="4" s="1"/>
  <c r="DB211" i="4" s="1"/>
  <c r="DB210" i="4" s="1"/>
  <c r="DB209" i="4" s="1"/>
  <c r="DB208" i="4" s="1"/>
  <c r="DB207" i="4" s="1"/>
  <c r="DB206" i="4" s="1"/>
  <c r="DB205" i="4" s="1"/>
  <c r="DB204" i="4" s="1"/>
  <c r="DB203" i="4" s="1"/>
  <c r="DB202" i="4" s="1"/>
  <c r="DB201" i="4" s="1"/>
  <c r="DB200" i="4" s="1"/>
  <c r="DB199" i="4" s="1"/>
  <c r="DB198" i="4" s="1"/>
  <c r="DB197" i="4" s="1"/>
  <c r="DB196" i="4" s="1"/>
  <c r="DB195" i="4" s="1"/>
  <c r="DB194" i="4" s="1"/>
  <c r="DB193" i="4" s="1"/>
  <c r="DB192" i="4" s="1"/>
  <c r="DB191" i="4" s="1"/>
  <c r="DB190" i="4" s="1"/>
  <c r="DB189" i="4" s="1"/>
  <c r="DB188" i="4" s="1"/>
  <c r="DB187" i="4" s="1"/>
  <c r="DB186" i="4" s="1"/>
  <c r="DB185" i="4" s="1"/>
  <c r="DB184" i="4" s="1"/>
  <c r="DB183" i="4" s="1"/>
  <c r="DB182" i="4" s="1"/>
  <c r="DB181" i="4" s="1"/>
  <c r="DB180" i="4" s="1"/>
  <c r="DB179" i="4" s="1"/>
  <c r="DB178" i="4" s="1"/>
  <c r="DB177" i="4" s="1"/>
  <c r="DB176" i="4" s="1"/>
  <c r="DB175" i="4" s="1"/>
  <c r="DB174" i="4" s="1"/>
  <c r="DB173" i="4" s="1"/>
  <c r="DB172" i="4" s="1"/>
  <c r="DB171" i="4" s="1"/>
  <c r="DB170" i="4" s="1"/>
  <c r="DB169" i="4" s="1"/>
  <c r="DB168" i="4" s="1"/>
  <c r="DB167" i="4" s="1"/>
  <c r="DB166" i="4" s="1"/>
  <c r="DB165" i="4" s="1"/>
  <c r="DB164" i="4" s="1"/>
  <c r="DB163" i="4" s="1"/>
  <c r="DB162" i="4" s="1"/>
  <c r="DB161" i="4" s="1"/>
  <c r="DB160" i="4" s="1"/>
  <c r="DB159" i="4" s="1"/>
  <c r="DB158" i="4" s="1"/>
  <c r="DB157" i="4" s="1"/>
  <c r="DB156" i="4" s="1"/>
  <c r="DB155" i="4" s="1"/>
  <c r="W511" i="4"/>
  <c r="Q502" i="4"/>
  <c r="Q503" i="4"/>
  <c r="Q509" i="4"/>
  <c r="Q508" i="4"/>
  <c r="CY509" i="4"/>
  <c r="CY508" i="4" s="1"/>
  <c r="CY507" i="4" s="1"/>
  <c r="CY506" i="4" s="1"/>
  <c r="CY505" i="4" s="1"/>
  <c r="CY504" i="4" s="1"/>
  <c r="CY503" i="4" s="1"/>
  <c r="CY502" i="4" s="1"/>
  <c r="CY501" i="4" s="1"/>
  <c r="CY500" i="4" s="1"/>
  <c r="CY499" i="4" s="1"/>
  <c r="CY498" i="4" s="1"/>
  <c r="CY497" i="4" s="1"/>
  <c r="CY496" i="4" s="1"/>
  <c r="CY495" i="4" s="1"/>
  <c r="CY494" i="4" s="1"/>
  <c r="CY493" i="4" s="1"/>
  <c r="CY492" i="4" s="1"/>
  <c r="CY491" i="4" s="1"/>
  <c r="CY490" i="4" s="1"/>
  <c r="CY489" i="4" s="1"/>
  <c r="CY488" i="4" s="1"/>
  <c r="CY487" i="4" s="1"/>
  <c r="CY486" i="4" s="1"/>
  <c r="CY485" i="4" s="1"/>
  <c r="CY484" i="4" s="1"/>
  <c r="CY483" i="4" s="1"/>
  <c r="CY482" i="4" s="1"/>
  <c r="CY481" i="4" s="1"/>
  <c r="CY480" i="4" s="1"/>
  <c r="CY479" i="4" s="1"/>
  <c r="CY478" i="4" s="1"/>
  <c r="CY477" i="4" s="1"/>
  <c r="CY476" i="4" s="1"/>
  <c r="CY475" i="4" s="1"/>
  <c r="CY474" i="4" s="1"/>
  <c r="CY473" i="4" s="1"/>
  <c r="CY472" i="4" s="1"/>
  <c r="CY471" i="4" s="1"/>
  <c r="CY470" i="4" s="1"/>
  <c r="CY469" i="4" s="1"/>
  <c r="CY468" i="4" s="1"/>
  <c r="CY467" i="4" s="1"/>
  <c r="CY466" i="4" s="1"/>
  <c r="CY465" i="4" s="1"/>
  <c r="CY464" i="4" s="1"/>
  <c r="CY463" i="4" s="1"/>
  <c r="CY462" i="4" s="1"/>
  <c r="CY461" i="4" s="1"/>
  <c r="CY460" i="4" s="1"/>
  <c r="CY459" i="4" s="1"/>
  <c r="CY458" i="4" s="1"/>
  <c r="CY457" i="4" s="1"/>
  <c r="CY456" i="4" s="1"/>
  <c r="CY455" i="4" s="1"/>
  <c r="CY454" i="4" s="1"/>
  <c r="CY453" i="4" s="1"/>
  <c r="CY452" i="4" s="1"/>
  <c r="CY451" i="4" s="1"/>
  <c r="CY450" i="4" s="1"/>
  <c r="CY449" i="4" s="1"/>
  <c r="CY448" i="4" s="1"/>
  <c r="CY447" i="4" s="1"/>
  <c r="CY446" i="4" s="1"/>
  <c r="CY445" i="4" s="1"/>
  <c r="CY444" i="4" s="1"/>
  <c r="CY443" i="4" s="1"/>
  <c r="CY442" i="4" s="1"/>
  <c r="CY441" i="4" s="1"/>
  <c r="CY440" i="4" s="1"/>
  <c r="CY439" i="4" s="1"/>
  <c r="CY438" i="4" s="1"/>
  <c r="CY437" i="4" s="1"/>
  <c r="CY436" i="4" s="1"/>
  <c r="CY435" i="4" s="1"/>
  <c r="CY434" i="4" s="1"/>
  <c r="CY433" i="4" s="1"/>
  <c r="CY432" i="4" s="1"/>
  <c r="CY431" i="4" s="1"/>
  <c r="CY430" i="4" s="1"/>
  <c r="CY429" i="4" s="1"/>
  <c r="CY428" i="4" s="1"/>
  <c r="CY427" i="4" s="1"/>
  <c r="CY426" i="4" s="1"/>
  <c r="CY425" i="4" s="1"/>
  <c r="CY424" i="4" s="1"/>
  <c r="CY423" i="4" s="1"/>
  <c r="CY422" i="4" s="1"/>
  <c r="CY421" i="4" s="1"/>
  <c r="CY420" i="4" s="1"/>
  <c r="CY419" i="4" s="1"/>
  <c r="CY418" i="4" s="1"/>
  <c r="CY417" i="4" s="1"/>
  <c r="CY416" i="4" s="1"/>
  <c r="CY415" i="4" s="1"/>
  <c r="CY414" i="4" s="1"/>
  <c r="CY413" i="4" s="1"/>
  <c r="CY412" i="4" s="1"/>
  <c r="CY411" i="4" s="1"/>
  <c r="CY410" i="4" s="1"/>
  <c r="CY409" i="4" s="1"/>
  <c r="CY408" i="4" s="1"/>
  <c r="CY407" i="4" s="1"/>
  <c r="CY406" i="4" s="1"/>
  <c r="CY405" i="4" s="1"/>
  <c r="CY404" i="4" s="1"/>
  <c r="CY403" i="4" s="1"/>
  <c r="CY402" i="4" s="1"/>
  <c r="CY401" i="4" s="1"/>
  <c r="CY400" i="4" s="1"/>
  <c r="CY399" i="4" s="1"/>
  <c r="CY398" i="4" s="1"/>
  <c r="CY397" i="4" s="1"/>
  <c r="CY396" i="4" s="1"/>
  <c r="CY395" i="4" s="1"/>
  <c r="CY394" i="4" s="1"/>
  <c r="CY393" i="4" s="1"/>
  <c r="CY392" i="4" s="1"/>
  <c r="CY391" i="4" s="1"/>
  <c r="CY390" i="4" s="1"/>
  <c r="CY389" i="4" s="1"/>
  <c r="CY388" i="4" s="1"/>
  <c r="CY387" i="4" s="1"/>
  <c r="CY386" i="4" s="1"/>
  <c r="CY385" i="4" s="1"/>
  <c r="CY384" i="4" s="1"/>
  <c r="CY383" i="4" s="1"/>
  <c r="CY382" i="4" s="1"/>
  <c r="CY381" i="4" s="1"/>
  <c r="CY380" i="4" s="1"/>
  <c r="CY379" i="4" s="1"/>
  <c r="CY378" i="4" s="1"/>
  <c r="CY377" i="4" s="1"/>
  <c r="CY376" i="4" s="1"/>
  <c r="CY375" i="4" s="1"/>
  <c r="CY374" i="4" s="1"/>
  <c r="CY373" i="4" s="1"/>
  <c r="CY372" i="4" s="1"/>
  <c r="CY371" i="4" s="1"/>
  <c r="CY370" i="4" s="1"/>
  <c r="CY369" i="4" s="1"/>
  <c r="CY368" i="4" s="1"/>
  <c r="CY367" i="4" s="1"/>
  <c r="CY366" i="4" s="1"/>
  <c r="CY365" i="4" s="1"/>
  <c r="CY364" i="4" s="1"/>
  <c r="CY363" i="4" s="1"/>
  <c r="CY362" i="4" s="1"/>
  <c r="CY361" i="4" s="1"/>
  <c r="CY360" i="4" s="1"/>
  <c r="CY359" i="4" s="1"/>
  <c r="CY358" i="4" s="1"/>
  <c r="CY357" i="4" s="1"/>
  <c r="CY356" i="4" s="1"/>
  <c r="CY355" i="4" s="1"/>
  <c r="CY354" i="4" s="1"/>
  <c r="CY353" i="4" s="1"/>
  <c r="CY352" i="4" s="1"/>
  <c r="CY351" i="4" s="1"/>
  <c r="CY350" i="4" s="1"/>
  <c r="CY349" i="4" s="1"/>
  <c r="CY348" i="4" s="1"/>
  <c r="CY347" i="4" s="1"/>
  <c r="CY346" i="4" s="1"/>
  <c r="CY345" i="4" s="1"/>
  <c r="CY344" i="4" s="1"/>
  <c r="CY343" i="4" s="1"/>
  <c r="CY342" i="4" s="1"/>
  <c r="CY341" i="4" s="1"/>
  <c r="CY340" i="4" s="1"/>
  <c r="CY339" i="4" s="1"/>
  <c r="CY338" i="4" s="1"/>
  <c r="CY337" i="4" s="1"/>
  <c r="CY336" i="4" s="1"/>
  <c r="CY335" i="4" s="1"/>
  <c r="CY334" i="4" s="1"/>
  <c r="CY333" i="4" s="1"/>
  <c r="CY332" i="4" s="1"/>
  <c r="CY331" i="4" s="1"/>
  <c r="CY330" i="4" s="1"/>
  <c r="CY329" i="4" s="1"/>
  <c r="CY328" i="4" s="1"/>
  <c r="CY327" i="4" s="1"/>
  <c r="CY326" i="4" s="1"/>
  <c r="CY325" i="4" s="1"/>
  <c r="CY324" i="4" s="1"/>
  <c r="CY323" i="4" s="1"/>
  <c r="CY322" i="4" s="1"/>
  <c r="CY321" i="4" s="1"/>
  <c r="CY320" i="4" s="1"/>
  <c r="CY319" i="4" s="1"/>
  <c r="CY318" i="4" s="1"/>
  <c r="CY317" i="4" s="1"/>
  <c r="CY316" i="4" s="1"/>
  <c r="CY315" i="4" s="1"/>
  <c r="CY314" i="4" s="1"/>
  <c r="CY313" i="4" s="1"/>
  <c r="CY312" i="4" s="1"/>
  <c r="CY311" i="4" s="1"/>
  <c r="CY310" i="4" s="1"/>
  <c r="CY309" i="4" s="1"/>
  <c r="CY308" i="4" s="1"/>
  <c r="CY307" i="4" s="1"/>
  <c r="CY306" i="4" s="1"/>
  <c r="CY305" i="4" s="1"/>
  <c r="CY304" i="4" s="1"/>
  <c r="CY303" i="4" s="1"/>
  <c r="CY302" i="4" s="1"/>
  <c r="CY301" i="4" s="1"/>
  <c r="CY300" i="4" s="1"/>
  <c r="CY299" i="4" s="1"/>
  <c r="CY298" i="4" s="1"/>
  <c r="CY297" i="4" s="1"/>
  <c r="CY296" i="4" s="1"/>
  <c r="CY295" i="4" s="1"/>
  <c r="CY294" i="4" s="1"/>
  <c r="CY293" i="4" s="1"/>
  <c r="CY292" i="4" s="1"/>
  <c r="CY291" i="4" s="1"/>
  <c r="CY290" i="4" s="1"/>
  <c r="CY289" i="4" s="1"/>
  <c r="CY288" i="4" s="1"/>
  <c r="CY287" i="4" s="1"/>
  <c r="CY286" i="4" s="1"/>
  <c r="CY285" i="4" s="1"/>
  <c r="CY284" i="4" s="1"/>
  <c r="CY283" i="4" s="1"/>
  <c r="CY282" i="4" s="1"/>
  <c r="CY281" i="4" s="1"/>
  <c r="CY280" i="4" s="1"/>
  <c r="CY279" i="4" s="1"/>
  <c r="CY278" i="4" s="1"/>
  <c r="CY277" i="4" s="1"/>
  <c r="CY276" i="4" s="1"/>
  <c r="CY275" i="4" s="1"/>
  <c r="CY274" i="4" s="1"/>
  <c r="CY273" i="4" s="1"/>
  <c r="CY272" i="4" s="1"/>
  <c r="CY271" i="4" s="1"/>
  <c r="CY270" i="4" s="1"/>
  <c r="CY269" i="4" s="1"/>
  <c r="CY268" i="4" s="1"/>
  <c r="CY267" i="4" s="1"/>
  <c r="CY266" i="4" s="1"/>
  <c r="CY265" i="4" s="1"/>
  <c r="CY264" i="4" s="1"/>
  <c r="CY263" i="4" s="1"/>
  <c r="CY262" i="4" s="1"/>
  <c r="CY261" i="4" s="1"/>
  <c r="CY260" i="4" s="1"/>
  <c r="CY259" i="4" s="1"/>
  <c r="CY258" i="4" s="1"/>
  <c r="CY257" i="4" s="1"/>
  <c r="CY256" i="4" s="1"/>
  <c r="CY255" i="4" s="1"/>
  <c r="CY254" i="4" s="1"/>
  <c r="CY253" i="4" s="1"/>
  <c r="CY252" i="4" s="1"/>
  <c r="CY251" i="4" s="1"/>
  <c r="CY250" i="4" s="1"/>
  <c r="CY249" i="4" s="1"/>
  <c r="CY248" i="4" s="1"/>
  <c r="CY247" i="4" s="1"/>
  <c r="CY246" i="4" s="1"/>
  <c r="CY245" i="4" s="1"/>
  <c r="CY244" i="4" s="1"/>
  <c r="CY243" i="4" s="1"/>
  <c r="CY242" i="4" s="1"/>
  <c r="CY241" i="4" s="1"/>
  <c r="CY240" i="4" s="1"/>
  <c r="CY239" i="4" s="1"/>
  <c r="CY238" i="4" s="1"/>
  <c r="CY237" i="4" s="1"/>
  <c r="CY236" i="4" s="1"/>
  <c r="CY235" i="4" s="1"/>
  <c r="CY234" i="4" s="1"/>
  <c r="CY233" i="4" s="1"/>
  <c r="CY232" i="4" s="1"/>
  <c r="CY231" i="4" s="1"/>
  <c r="CY230" i="4" s="1"/>
  <c r="CY229" i="4" s="1"/>
  <c r="CY228" i="4" s="1"/>
  <c r="CY227" i="4" s="1"/>
  <c r="CY226" i="4" s="1"/>
  <c r="CY225" i="4" s="1"/>
  <c r="CY224" i="4" s="1"/>
  <c r="CY223" i="4" s="1"/>
  <c r="CY222" i="4" s="1"/>
  <c r="CY221" i="4" s="1"/>
  <c r="CY220" i="4" s="1"/>
  <c r="CY219" i="4" s="1"/>
  <c r="CY218" i="4" s="1"/>
  <c r="CY217" i="4" s="1"/>
  <c r="CY216" i="4" s="1"/>
  <c r="CY215" i="4" s="1"/>
  <c r="CY214" i="4" s="1"/>
  <c r="CY213" i="4" s="1"/>
  <c r="CY212" i="4" s="1"/>
  <c r="CY211" i="4" s="1"/>
  <c r="CY210" i="4" s="1"/>
  <c r="CY209" i="4" s="1"/>
  <c r="CY208" i="4" s="1"/>
  <c r="CY207" i="4" s="1"/>
  <c r="CY206" i="4" s="1"/>
  <c r="CY205" i="4" s="1"/>
  <c r="CY204" i="4" s="1"/>
  <c r="CY203" i="4" s="1"/>
  <c r="CY202" i="4" s="1"/>
  <c r="CY201" i="4" s="1"/>
  <c r="CY200" i="4" s="1"/>
  <c r="CY199" i="4" s="1"/>
  <c r="CY198" i="4" s="1"/>
  <c r="CY197" i="4" s="1"/>
  <c r="CY196" i="4" s="1"/>
  <c r="CY195" i="4" s="1"/>
  <c r="CY194" i="4" s="1"/>
  <c r="CY193" i="4" s="1"/>
  <c r="CY192" i="4" s="1"/>
  <c r="CY191" i="4" s="1"/>
  <c r="CY190" i="4" s="1"/>
  <c r="CY189" i="4" s="1"/>
  <c r="CY188" i="4" s="1"/>
  <c r="CY187" i="4" s="1"/>
  <c r="CY186" i="4" s="1"/>
  <c r="CY185" i="4" s="1"/>
  <c r="CY184" i="4" s="1"/>
  <c r="CY183" i="4" s="1"/>
  <c r="CY182" i="4" s="1"/>
  <c r="CY181" i="4" s="1"/>
  <c r="CY180" i="4" s="1"/>
  <c r="CY179" i="4" s="1"/>
  <c r="CY178" i="4" s="1"/>
  <c r="CY177" i="4" s="1"/>
  <c r="CY176" i="4" s="1"/>
  <c r="CY175" i="4" s="1"/>
  <c r="CY174" i="4" s="1"/>
  <c r="CY173" i="4" s="1"/>
  <c r="CY172" i="4" s="1"/>
  <c r="CY171" i="4" s="1"/>
  <c r="CY170" i="4" s="1"/>
  <c r="CY169" i="4" s="1"/>
  <c r="CY168" i="4" s="1"/>
  <c r="CY167" i="4" s="1"/>
  <c r="CY166" i="4" s="1"/>
  <c r="CY165" i="4" s="1"/>
  <c r="CY164" i="4" s="1"/>
  <c r="CY163" i="4" s="1"/>
  <c r="CY162" i="4" s="1"/>
  <c r="CY161" i="4" s="1"/>
  <c r="CY160" i="4" s="1"/>
  <c r="CY159" i="4" s="1"/>
  <c r="CY158" i="4" s="1"/>
  <c r="CY157" i="4" s="1"/>
  <c r="CY156" i="4" s="1"/>
  <c r="CY155" i="4" s="1"/>
  <c r="CM510" i="4"/>
  <c r="CM509" i="4" s="1"/>
  <c r="CM508" i="4" s="1"/>
  <c r="CM507" i="4" s="1"/>
  <c r="CM506" i="4" s="1"/>
  <c r="CM505" i="4" s="1"/>
  <c r="CM504" i="4" s="1"/>
  <c r="CM503" i="4" s="1"/>
  <c r="CM502" i="4" s="1"/>
  <c r="CM501" i="4" s="1"/>
  <c r="CM500" i="4" s="1"/>
  <c r="CM499" i="4" s="1"/>
  <c r="CM498" i="4" s="1"/>
  <c r="CM497" i="4" s="1"/>
  <c r="CM496" i="4" s="1"/>
  <c r="CM495" i="4" s="1"/>
  <c r="CM494" i="4" s="1"/>
  <c r="CM493" i="4" s="1"/>
  <c r="CM492" i="4" s="1"/>
  <c r="CM491" i="4" s="1"/>
  <c r="CM490" i="4" s="1"/>
  <c r="CM489" i="4" s="1"/>
  <c r="CM488" i="4" s="1"/>
  <c r="CM487" i="4" s="1"/>
  <c r="CM486" i="4" s="1"/>
  <c r="CM485" i="4" s="1"/>
  <c r="CM484" i="4" s="1"/>
  <c r="CM483" i="4" s="1"/>
  <c r="CM482" i="4" s="1"/>
  <c r="CM481" i="4" s="1"/>
  <c r="CM480" i="4" s="1"/>
  <c r="CM479" i="4" s="1"/>
  <c r="CM478" i="4" s="1"/>
  <c r="CM477" i="4" s="1"/>
  <c r="CM476" i="4" s="1"/>
  <c r="CM475" i="4" s="1"/>
  <c r="CM474" i="4" s="1"/>
  <c r="CM473" i="4" s="1"/>
  <c r="CM472" i="4" s="1"/>
  <c r="CM471" i="4" s="1"/>
  <c r="CM470" i="4" s="1"/>
  <c r="CM469" i="4" s="1"/>
  <c r="CM468" i="4" s="1"/>
  <c r="CM467" i="4" s="1"/>
  <c r="CM466" i="4" s="1"/>
  <c r="CM465" i="4" s="1"/>
  <c r="CM464" i="4" s="1"/>
  <c r="CM463" i="4" s="1"/>
  <c r="CM462" i="4" s="1"/>
  <c r="CM461" i="4" s="1"/>
  <c r="CM460" i="4" s="1"/>
  <c r="CM459" i="4" s="1"/>
  <c r="CM458" i="4" s="1"/>
  <c r="CM457" i="4" s="1"/>
  <c r="CM456" i="4" s="1"/>
  <c r="CM455" i="4" s="1"/>
  <c r="CM454" i="4" s="1"/>
  <c r="CM453" i="4" s="1"/>
  <c r="CM452" i="4" s="1"/>
  <c r="CM451" i="4" s="1"/>
  <c r="CM450" i="4" s="1"/>
  <c r="CM449" i="4" s="1"/>
  <c r="CM448" i="4" s="1"/>
  <c r="CM447" i="4" s="1"/>
  <c r="CM446" i="4" s="1"/>
  <c r="CM445" i="4" s="1"/>
  <c r="CM444" i="4" s="1"/>
  <c r="CM443" i="4" s="1"/>
  <c r="CM442" i="4" s="1"/>
  <c r="CM441" i="4" s="1"/>
  <c r="CM440" i="4" s="1"/>
  <c r="CM439" i="4" s="1"/>
  <c r="CM438" i="4" s="1"/>
  <c r="CM437" i="4" s="1"/>
  <c r="CM436" i="4" s="1"/>
  <c r="CM435" i="4" s="1"/>
  <c r="CM434" i="4" s="1"/>
  <c r="CM433" i="4" s="1"/>
  <c r="CM432" i="4" s="1"/>
  <c r="CM431" i="4" s="1"/>
  <c r="CM430" i="4" s="1"/>
  <c r="CM429" i="4" s="1"/>
  <c r="CM428" i="4" s="1"/>
  <c r="CM427" i="4" s="1"/>
  <c r="CM426" i="4" s="1"/>
  <c r="CM425" i="4" s="1"/>
  <c r="CM424" i="4" s="1"/>
  <c r="CM423" i="4" s="1"/>
  <c r="CM422" i="4" s="1"/>
  <c r="CM421" i="4" s="1"/>
  <c r="CM420" i="4" s="1"/>
  <c r="CM419" i="4" s="1"/>
  <c r="CM418" i="4" s="1"/>
  <c r="CM417" i="4" s="1"/>
  <c r="CM416" i="4" s="1"/>
  <c r="CM415" i="4" s="1"/>
  <c r="CM414" i="4" s="1"/>
  <c r="CM413" i="4" s="1"/>
  <c r="CM412" i="4" s="1"/>
  <c r="CM411" i="4" s="1"/>
  <c r="CM410" i="4" s="1"/>
  <c r="CM409" i="4" s="1"/>
  <c r="CM408" i="4" s="1"/>
  <c r="CM407" i="4" s="1"/>
  <c r="CM406" i="4" s="1"/>
  <c r="CM405" i="4" s="1"/>
  <c r="CM404" i="4" s="1"/>
  <c r="CM403" i="4" s="1"/>
  <c r="CM402" i="4" s="1"/>
  <c r="CM401" i="4" s="1"/>
  <c r="CM400" i="4" s="1"/>
  <c r="CM399" i="4" s="1"/>
  <c r="CM398" i="4" s="1"/>
  <c r="CM397" i="4" s="1"/>
  <c r="CM396" i="4" s="1"/>
  <c r="CM395" i="4" s="1"/>
  <c r="CM394" i="4" s="1"/>
  <c r="CM393" i="4" s="1"/>
  <c r="CM392" i="4" s="1"/>
  <c r="CM391" i="4" s="1"/>
  <c r="CM390" i="4" s="1"/>
  <c r="CM389" i="4" s="1"/>
  <c r="CM388" i="4" s="1"/>
  <c r="CM387" i="4" s="1"/>
  <c r="CM386" i="4" s="1"/>
  <c r="CM385" i="4" s="1"/>
  <c r="CM384" i="4" s="1"/>
  <c r="CM383" i="4" s="1"/>
  <c r="CM382" i="4" s="1"/>
  <c r="CM381" i="4" s="1"/>
  <c r="CM380" i="4" s="1"/>
  <c r="CM379" i="4" s="1"/>
  <c r="CM378" i="4" s="1"/>
  <c r="CM377" i="4" s="1"/>
  <c r="CM376" i="4" s="1"/>
  <c r="CM375" i="4" s="1"/>
  <c r="CM374" i="4" s="1"/>
  <c r="CM373" i="4" s="1"/>
  <c r="CM372" i="4" s="1"/>
  <c r="CM371" i="4" s="1"/>
  <c r="CM370" i="4" s="1"/>
  <c r="CM369" i="4" s="1"/>
  <c r="CM368" i="4" s="1"/>
  <c r="CM367" i="4" s="1"/>
  <c r="CM366" i="4" s="1"/>
  <c r="CM365" i="4" s="1"/>
  <c r="CM364" i="4" s="1"/>
  <c r="CM363" i="4" s="1"/>
  <c r="CM362" i="4" s="1"/>
  <c r="CM361" i="4" s="1"/>
  <c r="CM360" i="4" s="1"/>
  <c r="CM359" i="4" s="1"/>
  <c r="CM358" i="4" s="1"/>
  <c r="CM357" i="4" s="1"/>
  <c r="CM356" i="4" s="1"/>
  <c r="CM355" i="4" s="1"/>
  <c r="CM354" i="4" s="1"/>
  <c r="CM353" i="4" s="1"/>
  <c r="CM352" i="4" s="1"/>
  <c r="CM351" i="4" s="1"/>
  <c r="CM350" i="4" s="1"/>
  <c r="CM349" i="4" s="1"/>
  <c r="CM348" i="4" s="1"/>
  <c r="CM347" i="4" s="1"/>
  <c r="CM346" i="4" s="1"/>
  <c r="CM345" i="4" s="1"/>
  <c r="CM344" i="4" s="1"/>
  <c r="CM343" i="4" s="1"/>
  <c r="CM342" i="4" s="1"/>
  <c r="CM341" i="4" s="1"/>
  <c r="CM340" i="4" s="1"/>
  <c r="CM339" i="4" s="1"/>
  <c r="CM338" i="4" s="1"/>
  <c r="CM337" i="4" s="1"/>
  <c r="CM336" i="4" s="1"/>
  <c r="CM335" i="4" s="1"/>
  <c r="CM334" i="4" s="1"/>
  <c r="CM333" i="4" s="1"/>
  <c r="CM332" i="4" s="1"/>
  <c r="CM331" i="4" s="1"/>
  <c r="CM330" i="4" s="1"/>
  <c r="CM329" i="4" s="1"/>
  <c r="CM328" i="4" s="1"/>
  <c r="CM327" i="4" s="1"/>
  <c r="CM326" i="4" s="1"/>
  <c r="CM325" i="4" s="1"/>
  <c r="CM324" i="4" s="1"/>
  <c r="CM323" i="4" s="1"/>
  <c r="CM322" i="4" s="1"/>
  <c r="CM321" i="4" s="1"/>
  <c r="CM320" i="4" s="1"/>
  <c r="CM319" i="4" s="1"/>
  <c r="CM318" i="4" s="1"/>
  <c r="CM317" i="4" s="1"/>
  <c r="CM316" i="4" s="1"/>
  <c r="CM315" i="4" s="1"/>
  <c r="CM314" i="4" s="1"/>
  <c r="CM313" i="4" s="1"/>
  <c r="CM312" i="4" s="1"/>
  <c r="CM311" i="4" s="1"/>
  <c r="CM310" i="4" s="1"/>
  <c r="CM309" i="4" s="1"/>
  <c r="CM308" i="4" s="1"/>
  <c r="CM307" i="4" s="1"/>
  <c r="CM306" i="4" s="1"/>
  <c r="CM305" i="4" s="1"/>
  <c r="CM304" i="4" s="1"/>
  <c r="CM303" i="4" s="1"/>
  <c r="CM302" i="4" s="1"/>
  <c r="CM301" i="4" s="1"/>
  <c r="CM300" i="4" s="1"/>
  <c r="CM299" i="4" s="1"/>
  <c r="CM298" i="4" s="1"/>
  <c r="CM297" i="4" s="1"/>
  <c r="CM296" i="4" s="1"/>
  <c r="CM295" i="4" s="1"/>
  <c r="CM294" i="4" s="1"/>
  <c r="CM293" i="4" s="1"/>
  <c r="CM292" i="4" s="1"/>
  <c r="CM291" i="4" s="1"/>
  <c r="CM290" i="4" s="1"/>
  <c r="CM289" i="4" s="1"/>
  <c r="CM288" i="4" s="1"/>
  <c r="CM287" i="4" s="1"/>
  <c r="CM286" i="4" s="1"/>
  <c r="CM285" i="4" s="1"/>
  <c r="CM284" i="4" s="1"/>
  <c r="CM283" i="4" s="1"/>
  <c r="CM282" i="4" s="1"/>
  <c r="CM281" i="4" s="1"/>
  <c r="CM280" i="4" s="1"/>
  <c r="CM279" i="4" s="1"/>
  <c r="CM278" i="4" s="1"/>
  <c r="CM277" i="4" s="1"/>
  <c r="CM276" i="4" s="1"/>
  <c r="CM275" i="4" s="1"/>
  <c r="CM274" i="4" s="1"/>
  <c r="CM273" i="4" s="1"/>
  <c r="CM272" i="4" s="1"/>
  <c r="CM271" i="4" s="1"/>
  <c r="CM270" i="4" s="1"/>
  <c r="CM269" i="4" s="1"/>
  <c r="CM268" i="4" s="1"/>
  <c r="CM267" i="4" s="1"/>
  <c r="CM266" i="4" s="1"/>
  <c r="CM265" i="4" s="1"/>
  <c r="CM264" i="4" s="1"/>
  <c r="CM263" i="4" s="1"/>
  <c r="CM262" i="4" s="1"/>
  <c r="CM261" i="4" s="1"/>
  <c r="CM260" i="4" s="1"/>
  <c r="CM259" i="4" s="1"/>
  <c r="CM258" i="4" s="1"/>
  <c r="CM257" i="4" s="1"/>
  <c r="CM256" i="4" s="1"/>
  <c r="CM255" i="4" s="1"/>
  <c r="CM254" i="4" s="1"/>
  <c r="CM253" i="4" s="1"/>
  <c r="CM252" i="4" s="1"/>
  <c r="CM251" i="4" s="1"/>
  <c r="CM250" i="4" s="1"/>
  <c r="CM249" i="4" s="1"/>
  <c r="CM248" i="4" s="1"/>
  <c r="CM247" i="4" s="1"/>
  <c r="CM246" i="4" s="1"/>
  <c r="CM245" i="4" s="1"/>
  <c r="CM244" i="4" s="1"/>
  <c r="CM243" i="4" s="1"/>
  <c r="CM242" i="4" s="1"/>
  <c r="CM241" i="4" s="1"/>
  <c r="CM240" i="4" s="1"/>
  <c r="CM239" i="4" s="1"/>
  <c r="CM238" i="4" s="1"/>
  <c r="CM237" i="4" s="1"/>
  <c r="CM236" i="4" s="1"/>
  <c r="CM235" i="4" s="1"/>
  <c r="CM234" i="4" s="1"/>
  <c r="CM233" i="4" s="1"/>
  <c r="CM232" i="4" s="1"/>
  <c r="CM231" i="4" s="1"/>
  <c r="CM230" i="4" s="1"/>
  <c r="CM229" i="4" s="1"/>
  <c r="CM228" i="4" s="1"/>
  <c r="CM227" i="4" s="1"/>
  <c r="CM226" i="4" s="1"/>
  <c r="CM225" i="4" s="1"/>
  <c r="CM224" i="4" s="1"/>
  <c r="CM223" i="4" s="1"/>
  <c r="CM222" i="4" s="1"/>
  <c r="CM221" i="4" s="1"/>
  <c r="CM220" i="4" s="1"/>
  <c r="CM219" i="4" s="1"/>
  <c r="CM218" i="4" s="1"/>
  <c r="CM217" i="4" s="1"/>
  <c r="CM216" i="4" s="1"/>
  <c r="CM215" i="4" s="1"/>
  <c r="CM214" i="4" s="1"/>
  <c r="CM213" i="4" s="1"/>
  <c r="CM212" i="4" s="1"/>
  <c r="CM211" i="4" s="1"/>
  <c r="CM210" i="4" s="1"/>
  <c r="CM209" i="4" s="1"/>
  <c r="CM208" i="4" s="1"/>
  <c r="CM207" i="4" s="1"/>
  <c r="CM206" i="4" s="1"/>
  <c r="CM205" i="4" s="1"/>
  <c r="CM204" i="4" s="1"/>
  <c r="CM203" i="4" s="1"/>
  <c r="CM202" i="4" s="1"/>
  <c r="CM201" i="4" s="1"/>
  <c r="CM200" i="4" s="1"/>
  <c r="CM199" i="4" s="1"/>
  <c r="CM198" i="4" s="1"/>
  <c r="CM197" i="4" s="1"/>
  <c r="CM196" i="4" s="1"/>
  <c r="CM195" i="4" s="1"/>
  <c r="CM194" i="4" s="1"/>
  <c r="CM193" i="4" s="1"/>
  <c r="CM192" i="4" s="1"/>
  <c r="CM191" i="4" s="1"/>
  <c r="CM190" i="4" s="1"/>
  <c r="CM189" i="4" s="1"/>
  <c r="CM188" i="4" s="1"/>
  <c r="CM187" i="4" s="1"/>
  <c r="CM186" i="4" s="1"/>
  <c r="CM185" i="4" s="1"/>
  <c r="CM184" i="4" s="1"/>
  <c r="CM183" i="4" s="1"/>
  <c r="CM182" i="4" s="1"/>
  <c r="CM181" i="4" s="1"/>
  <c r="CM180" i="4" s="1"/>
  <c r="CM179" i="4" s="1"/>
  <c r="Y511" i="4"/>
  <c r="Y510" i="4" s="1"/>
  <c r="Y509" i="4" s="1"/>
  <c r="Y508" i="4" s="1"/>
  <c r="Y507" i="4" s="1"/>
  <c r="Y506" i="4" s="1"/>
  <c r="Y505" i="4" s="1"/>
  <c r="Y504" i="4" s="1"/>
  <c r="Y503" i="4" s="1"/>
  <c r="Y502" i="4" s="1"/>
  <c r="Y501" i="4" s="1"/>
  <c r="Y500" i="4" s="1"/>
  <c r="Y499" i="4" s="1"/>
  <c r="Y498" i="4" s="1"/>
  <c r="Y497" i="4" s="1"/>
  <c r="Y496" i="4" s="1"/>
  <c r="Y495" i="4" s="1"/>
  <c r="Y494" i="4" s="1"/>
  <c r="Y493" i="4" s="1"/>
  <c r="Y492" i="4" s="1"/>
  <c r="Y491" i="4" s="1"/>
  <c r="Y490" i="4" s="1"/>
  <c r="Y489" i="4" s="1"/>
  <c r="Y488" i="4" s="1"/>
  <c r="Y487" i="4" s="1"/>
  <c r="Y486" i="4" s="1"/>
  <c r="Y485" i="4" s="1"/>
  <c r="Y484" i="4" s="1"/>
  <c r="Y483" i="4" s="1"/>
  <c r="Y482" i="4" s="1"/>
  <c r="Y481" i="4" s="1"/>
  <c r="Y480" i="4" s="1"/>
  <c r="Y479" i="4" s="1"/>
  <c r="Y478" i="4" s="1"/>
  <c r="Y477" i="4" s="1"/>
  <c r="Y476" i="4" s="1"/>
  <c r="Y475" i="4" s="1"/>
  <c r="Y474" i="4" s="1"/>
  <c r="Y473" i="4" s="1"/>
  <c r="Y472" i="4" s="1"/>
  <c r="Y471" i="4" s="1"/>
  <c r="Y470" i="4" s="1"/>
  <c r="Y469" i="4" s="1"/>
  <c r="Y468" i="4" s="1"/>
  <c r="Y467" i="4" s="1"/>
  <c r="Y466" i="4" s="1"/>
  <c r="Y465" i="4" s="1"/>
  <c r="Y464" i="4" s="1"/>
  <c r="Y463" i="4" s="1"/>
  <c r="Y462" i="4" s="1"/>
  <c r="Y461" i="4" s="1"/>
  <c r="Y460" i="4" s="1"/>
  <c r="Y459" i="4" s="1"/>
  <c r="Y458" i="4" s="1"/>
  <c r="Y457" i="4" s="1"/>
  <c r="Y456" i="4" s="1"/>
  <c r="Y455" i="4" s="1"/>
  <c r="Y454" i="4" s="1"/>
  <c r="Y453" i="4" s="1"/>
  <c r="Y452" i="4" s="1"/>
  <c r="Y451" i="4" s="1"/>
  <c r="Y450" i="4" s="1"/>
  <c r="Y449" i="4" s="1"/>
  <c r="Y448" i="4" s="1"/>
  <c r="Y447" i="4" s="1"/>
  <c r="Y446" i="4" s="1"/>
  <c r="Y445" i="4" s="1"/>
  <c r="Y444" i="4" s="1"/>
  <c r="Y443" i="4" s="1"/>
  <c r="Y442" i="4" s="1"/>
  <c r="Y441" i="4" s="1"/>
  <c r="Y440" i="4" s="1"/>
  <c r="Y439" i="4" s="1"/>
  <c r="Y438" i="4" s="1"/>
  <c r="Y437" i="4" s="1"/>
  <c r="Y436" i="4" s="1"/>
  <c r="Y435" i="4" s="1"/>
  <c r="Y434" i="4" s="1"/>
  <c r="Y433" i="4" s="1"/>
  <c r="Y432" i="4" s="1"/>
  <c r="Y431" i="4" s="1"/>
  <c r="Y430" i="4" s="1"/>
  <c r="Y429" i="4" s="1"/>
  <c r="Y428" i="4" s="1"/>
  <c r="Y427" i="4" s="1"/>
  <c r="Y426" i="4" s="1"/>
  <c r="Y425" i="4" s="1"/>
  <c r="Y424" i="4" s="1"/>
  <c r="Y423" i="4" s="1"/>
  <c r="Y422" i="4" s="1"/>
  <c r="Y421" i="4" s="1"/>
  <c r="Y420" i="4" s="1"/>
  <c r="Y419" i="4" s="1"/>
  <c r="Y418" i="4" s="1"/>
  <c r="Y417" i="4" s="1"/>
  <c r="Y416" i="4" s="1"/>
  <c r="Y415" i="4" s="1"/>
  <c r="Y414" i="4" s="1"/>
  <c r="Y413" i="4" s="1"/>
  <c r="Y412" i="4" s="1"/>
  <c r="Y411" i="4" s="1"/>
  <c r="Y410" i="4" s="1"/>
  <c r="Y409" i="4" s="1"/>
  <c r="Y408" i="4" s="1"/>
  <c r="Y407" i="4" s="1"/>
  <c r="Y406" i="4" s="1"/>
  <c r="Y405" i="4" s="1"/>
  <c r="Y404" i="4" s="1"/>
  <c r="Y403" i="4" s="1"/>
  <c r="Y402" i="4" s="1"/>
  <c r="Y401" i="4" s="1"/>
  <c r="Y400" i="4" s="1"/>
  <c r="Y399" i="4" s="1"/>
  <c r="Y398" i="4" s="1"/>
  <c r="Y397" i="4" s="1"/>
  <c r="Y396" i="4" s="1"/>
  <c r="Y395" i="4" s="1"/>
  <c r="Y394" i="4" s="1"/>
  <c r="Y393" i="4" s="1"/>
  <c r="Y392" i="4" s="1"/>
  <c r="Y391" i="4" s="1"/>
  <c r="Y390" i="4" s="1"/>
  <c r="Y389" i="4" s="1"/>
  <c r="Y388" i="4" s="1"/>
  <c r="Y387" i="4" s="1"/>
  <c r="Y386" i="4" s="1"/>
  <c r="Y385" i="4" s="1"/>
  <c r="Y384" i="4" s="1"/>
  <c r="Y383" i="4" s="1"/>
  <c r="Y382" i="4" s="1"/>
  <c r="Y381" i="4" s="1"/>
  <c r="Y380" i="4" s="1"/>
  <c r="Y379" i="4" s="1"/>
  <c r="Y378" i="4" s="1"/>
  <c r="Y377" i="4" s="1"/>
  <c r="Y376" i="4" s="1"/>
  <c r="Y375" i="4" s="1"/>
  <c r="Y374" i="4" s="1"/>
  <c r="Y373" i="4" s="1"/>
  <c r="Y372" i="4" s="1"/>
  <c r="Y371" i="4" s="1"/>
  <c r="Y370" i="4" s="1"/>
  <c r="Y369" i="4" s="1"/>
  <c r="Y368" i="4" s="1"/>
  <c r="Y367" i="4" s="1"/>
  <c r="Y366" i="4" s="1"/>
  <c r="Y365" i="4" s="1"/>
  <c r="Y364" i="4" s="1"/>
  <c r="Y363" i="4" s="1"/>
  <c r="Y362" i="4" s="1"/>
  <c r="Y361" i="4" s="1"/>
  <c r="Y360" i="4" s="1"/>
  <c r="Y359" i="4" s="1"/>
  <c r="Y358" i="4" s="1"/>
  <c r="Y357" i="4" s="1"/>
  <c r="Y356" i="4" s="1"/>
  <c r="Z355" i="4" s="1"/>
  <c r="Q510" i="4"/>
  <c r="Q504" i="4"/>
  <c r="Q506" i="4"/>
  <c r="Q507" i="4"/>
  <c r="CZ510" i="4"/>
  <c r="CZ509" i="4" s="1"/>
  <c r="CZ508" i="4" s="1"/>
  <c r="CZ507" i="4" s="1"/>
  <c r="CZ506" i="4" s="1"/>
  <c r="CZ505" i="4" s="1"/>
  <c r="CZ504" i="4" s="1"/>
  <c r="CZ503" i="4" s="1"/>
  <c r="CZ502" i="4" s="1"/>
  <c r="CZ501" i="4" s="1"/>
  <c r="CZ500" i="4" s="1"/>
  <c r="CZ499" i="4" s="1"/>
  <c r="CZ498" i="4" s="1"/>
  <c r="CZ497" i="4" s="1"/>
  <c r="CZ496" i="4" s="1"/>
  <c r="CZ495" i="4" s="1"/>
  <c r="CZ494" i="4" s="1"/>
  <c r="CZ493" i="4" s="1"/>
  <c r="CZ492" i="4" s="1"/>
  <c r="CZ491" i="4" s="1"/>
  <c r="CZ490" i="4" s="1"/>
  <c r="CZ489" i="4" s="1"/>
  <c r="CZ488" i="4" s="1"/>
  <c r="CZ487" i="4" s="1"/>
  <c r="CZ486" i="4" s="1"/>
  <c r="CZ485" i="4" s="1"/>
  <c r="CZ484" i="4" s="1"/>
  <c r="CZ483" i="4" s="1"/>
  <c r="CZ482" i="4" s="1"/>
  <c r="CZ481" i="4" s="1"/>
  <c r="CZ480" i="4" s="1"/>
  <c r="CZ479" i="4" s="1"/>
  <c r="CZ478" i="4" s="1"/>
  <c r="CZ477" i="4" s="1"/>
  <c r="CZ476" i="4" s="1"/>
  <c r="CZ475" i="4" s="1"/>
  <c r="CZ474" i="4" s="1"/>
  <c r="CZ473" i="4" s="1"/>
  <c r="CZ472" i="4" s="1"/>
  <c r="CZ471" i="4" s="1"/>
  <c r="CZ470" i="4" s="1"/>
  <c r="CZ469" i="4" s="1"/>
  <c r="CZ468" i="4" s="1"/>
  <c r="CZ467" i="4" s="1"/>
  <c r="CZ466" i="4" s="1"/>
  <c r="CZ465" i="4" s="1"/>
  <c r="CZ464" i="4" s="1"/>
  <c r="CZ463" i="4" s="1"/>
  <c r="CZ462" i="4" s="1"/>
  <c r="CZ461" i="4" s="1"/>
  <c r="CZ460" i="4" s="1"/>
  <c r="CZ459" i="4" s="1"/>
  <c r="CZ458" i="4" s="1"/>
  <c r="CZ457" i="4" s="1"/>
  <c r="CZ456" i="4" s="1"/>
  <c r="CZ455" i="4" s="1"/>
  <c r="CZ454" i="4" s="1"/>
  <c r="CZ453" i="4" s="1"/>
  <c r="CZ452" i="4" s="1"/>
  <c r="CZ451" i="4" s="1"/>
  <c r="CZ450" i="4" s="1"/>
  <c r="CZ449" i="4" s="1"/>
  <c r="CZ448" i="4" s="1"/>
  <c r="CZ447" i="4" s="1"/>
  <c r="CZ446" i="4" s="1"/>
  <c r="CZ445" i="4" s="1"/>
  <c r="CZ444" i="4" s="1"/>
  <c r="CZ443" i="4" s="1"/>
  <c r="CZ442" i="4" s="1"/>
  <c r="CZ441" i="4" s="1"/>
  <c r="CZ440" i="4" s="1"/>
  <c r="CZ439" i="4" s="1"/>
  <c r="CZ438" i="4" s="1"/>
  <c r="CZ437" i="4" s="1"/>
  <c r="CZ436" i="4" s="1"/>
  <c r="CZ435" i="4" s="1"/>
  <c r="CZ434" i="4" s="1"/>
  <c r="CZ433" i="4" s="1"/>
  <c r="CZ432" i="4" s="1"/>
  <c r="CZ431" i="4" s="1"/>
  <c r="CZ430" i="4" s="1"/>
  <c r="CZ429" i="4" s="1"/>
  <c r="CZ428" i="4" s="1"/>
  <c r="CZ427" i="4" s="1"/>
  <c r="CZ426" i="4" s="1"/>
  <c r="CZ425" i="4" s="1"/>
  <c r="CZ424" i="4" s="1"/>
  <c r="CZ423" i="4" s="1"/>
  <c r="CZ422" i="4" s="1"/>
  <c r="CZ421" i="4" s="1"/>
  <c r="CZ420" i="4" s="1"/>
  <c r="CZ419" i="4" s="1"/>
  <c r="CZ418" i="4" s="1"/>
  <c r="CZ417" i="4" s="1"/>
  <c r="CZ416" i="4" s="1"/>
  <c r="CZ415" i="4" s="1"/>
  <c r="CZ414" i="4" s="1"/>
  <c r="CZ413" i="4" s="1"/>
  <c r="CZ412" i="4" s="1"/>
  <c r="CZ411" i="4" s="1"/>
  <c r="CZ410" i="4" s="1"/>
  <c r="CZ409" i="4" s="1"/>
  <c r="CZ408" i="4" s="1"/>
  <c r="CZ407" i="4" s="1"/>
  <c r="CZ406" i="4" s="1"/>
  <c r="CZ405" i="4" s="1"/>
  <c r="CZ404" i="4" s="1"/>
  <c r="CZ403" i="4" s="1"/>
  <c r="CZ402" i="4" s="1"/>
  <c r="CZ401" i="4" s="1"/>
  <c r="CZ400" i="4" s="1"/>
  <c r="CZ399" i="4" s="1"/>
  <c r="CZ398" i="4" s="1"/>
  <c r="CZ397" i="4" s="1"/>
  <c r="CZ396" i="4" s="1"/>
  <c r="CZ395" i="4" s="1"/>
  <c r="CZ394" i="4" s="1"/>
  <c r="CZ393" i="4" s="1"/>
  <c r="CZ392" i="4" s="1"/>
  <c r="CZ391" i="4" s="1"/>
  <c r="CZ390" i="4" s="1"/>
  <c r="CZ389" i="4" s="1"/>
  <c r="CZ388" i="4" s="1"/>
  <c r="CZ387" i="4" s="1"/>
  <c r="CZ386" i="4" s="1"/>
  <c r="CZ385" i="4" s="1"/>
  <c r="CZ384" i="4" s="1"/>
  <c r="CZ383" i="4" s="1"/>
  <c r="CZ382" i="4" s="1"/>
  <c r="CZ381" i="4" s="1"/>
  <c r="CZ380" i="4" s="1"/>
  <c r="CZ379" i="4" s="1"/>
  <c r="CZ378" i="4" s="1"/>
  <c r="CZ377" i="4" s="1"/>
  <c r="CZ376" i="4" s="1"/>
  <c r="CZ375" i="4" s="1"/>
  <c r="CZ374" i="4" s="1"/>
  <c r="CZ373" i="4" s="1"/>
  <c r="CZ372" i="4" s="1"/>
  <c r="CZ371" i="4" s="1"/>
  <c r="CZ370" i="4" s="1"/>
  <c r="CZ369" i="4" s="1"/>
  <c r="CZ368" i="4" s="1"/>
  <c r="CZ367" i="4" s="1"/>
  <c r="CZ366" i="4" s="1"/>
  <c r="CZ365" i="4" s="1"/>
  <c r="CZ364" i="4" s="1"/>
  <c r="CZ363" i="4" s="1"/>
  <c r="CZ362" i="4" s="1"/>
  <c r="CZ361" i="4" s="1"/>
  <c r="CZ360" i="4" s="1"/>
  <c r="CZ359" i="4" s="1"/>
  <c r="CZ358" i="4" s="1"/>
  <c r="CZ357" i="4" s="1"/>
  <c r="CZ356" i="4" s="1"/>
  <c r="CZ355" i="4" s="1"/>
  <c r="CZ354" i="4" s="1"/>
  <c r="CZ353" i="4" s="1"/>
  <c r="CZ352" i="4" s="1"/>
  <c r="CZ351" i="4" s="1"/>
  <c r="CZ350" i="4" s="1"/>
  <c r="CZ349" i="4" s="1"/>
  <c r="CZ348" i="4" s="1"/>
  <c r="CZ347" i="4" s="1"/>
  <c r="CZ346" i="4" s="1"/>
  <c r="CZ345" i="4" s="1"/>
  <c r="CZ344" i="4" s="1"/>
  <c r="CZ343" i="4" s="1"/>
  <c r="CZ342" i="4" s="1"/>
  <c r="CZ341" i="4" s="1"/>
  <c r="CZ340" i="4" s="1"/>
  <c r="CZ339" i="4" s="1"/>
  <c r="CZ338" i="4" s="1"/>
  <c r="CZ337" i="4" s="1"/>
  <c r="CZ336" i="4" s="1"/>
  <c r="CZ335" i="4" s="1"/>
  <c r="CZ334" i="4" s="1"/>
  <c r="CZ333" i="4" s="1"/>
  <c r="CZ332" i="4" s="1"/>
  <c r="CZ331" i="4" s="1"/>
  <c r="CZ330" i="4" s="1"/>
  <c r="CZ329" i="4" s="1"/>
  <c r="CZ328" i="4" s="1"/>
  <c r="CZ327" i="4" s="1"/>
  <c r="CZ326" i="4" s="1"/>
  <c r="CZ325" i="4" s="1"/>
  <c r="CZ324" i="4" s="1"/>
  <c r="CZ323" i="4" s="1"/>
  <c r="CZ322" i="4" s="1"/>
  <c r="CZ321" i="4" s="1"/>
  <c r="CZ320" i="4" s="1"/>
  <c r="CZ319" i="4" s="1"/>
  <c r="CZ318" i="4" s="1"/>
  <c r="CZ317" i="4" s="1"/>
  <c r="CZ316" i="4" s="1"/>
  <c r="CZ315" i="4" s="1"/>
  <c r="CZ314" i="4" s="1"/>
  <c r="CZ313" i="4" s="1"/>
  <c r="CZ312" i="4" s="1"/>
  <c r="CZ311" i="4" s="1"/>
  <c r="CZ310" i="4" s="1"/>
  <c r="CZ309" i="4" s="1"/>
  <c r="CZ308" i="4" s="1"/>
  <c r="CZ307" i="4" s="1"/>
  <c r="CZ306" i="4" s="1"/>
  <c r="CZ305" i="4" s="1"/>
  <c r="CZ304" i="4" s="1"/>
  <c r="CZ303" i="4" s="1"/>
  <c r="CZ302" i="4" s="1"/>
  <c r="CZ301" i="4" s="1"/>
  <c r="CZ300" i="4" s="1"/>
  <c r="CZ299" i="4" s="1"/>
  <c r="CZ298" i="4" s="1"/>
  <c r="CZ297" i="4" s="1"/>
  <c r="CZ296" i="4" s="1"/>
  <c r="CZ295" i="4" s="1"/>
  <c r="CZ294" i="4" s="1"/>
  <c r="CZ293" i="4" s="1"/>
  <c r="CZ292" i="4" s="1"/>
  <c r="CZ291" i="4" s="1"/>
  <c r="CZ290" i="4" s="1"/>
  <c r="CZ289" i="4" s="1"/>
  <c r="CZ288" i="4" s="1"/>
  <c r="CZ287" i="4" s="1"/>
  <c r="CZ286" i="4" s="1"/>
  <c r="CZ285" i="4" s="1"/>
  <c r="CZ284" i="4" s="1"/>
  <c r="CZ283" i="4" s="1"/>
  <c r="CZ282" i="4" s="1"/>
  <c r="CZ281" i="4" s="1"/>
  <c r="CZ280" i="4" s="1"/>
  <c r="CZ279" i="4" s="1"/>
  <c r="CZ278" i="4" s="1"/>
  <c r="CZ277" i="4" s="1"/>
  <c r="CZ276" i="4" s="1"/>
  <c r="CZ275" i="4" s="1"/>
  <c r="CZ274" i="4" s="1"/>
  <c r="CZ273" i="4" s="1"/>
  <c r="CZ272" i="4" s="1"/>
  <c r="CZ271" i="4" s="1"/>
  <c r="CZ270" i="4" s="1"/>
  <c r="CZ269" i="4" s="1"/>
  <c r="CZ268" i="4" s="1"/>
  <c r="CZ267" i="4" s="1"/>
  <c r="CZ266" i="4" s="1"/>
  <c r="CZ265" i="4" s="1"/>
  <c r="CZ264" i="4" s="1"/>
  <c r="CZ263" i="4" s="1"/>
  <c r="CZ262" i="4" s="1"/>
  <c r="CZ261" i="4" s="1"/>
  <c r="CZ260" i="4" s="1"/>
  <c r="CZ259" i="4" s="1"/>
  <c r="CZ258" i="4" s="1"/>
  <c r="CZ257" i="4" s="1"/>
  <c r="CZ256" i="4" s="1"/>
  <c r="CZ255" i="4" s="1"/>
  <c r="CZ254" i="4" s="1"/>
  <c r="CZ253" i="4" s="1"/>
  <c r="CZ252" i="4" s="1"/>
  <c r="CZ251" i="4" s="1"/>
  <c r="CZ250" i="4" s="1"/>
  <c r="CZ249" i="4" s="1"/>
  <c r="CZ248" i="4" s="1"/>
  <c r="CZ247" i="4" s="1"/>
  <c r="CZ246" i="4" s="1"/>
  <c r="CZ245" i="4" s="1"/>
  <c r="CZ244" i="4" s="1"/>
  <c r="CZ243" i="4" s="1"/>
  <c r="CZ242" i="4" s="1"/>
  <c r="CZ241" i="4" s="1"/>
  <c r="CZ240" i="4" s="1"/>
  <c r="CZ239" i="4" s="1"/>
  <c r="CZ238" i="4" s="1"/>
  <c r="CZ237" i="4" s="1"/>
  <c r="CZ236" i="4" s="1"/>
  <c r="CZ235" i="4" s="1"/>
  <c r="CZ234" i="4" s="1"/>
  <c r="CZ233" i="4" s="1"/>
  <c r="CZ232" i="4" s="1"/>
  <c r="CZ231" i="4" s="1"/>
  <c r="CZ230" i="4" s="1"/>
  <c r="CZ229" i="4" s="1"/>
  <c r="CZ228" i="4" s="1"/>
  <c r="CZ227" i="4" s="1"/>
  <c r="CZ226" i="4" s="1"/>
  <c r="CZ225" i="4" s="1"/>
  <c r="CZ224" i="4" s="1"/>
  <c r="CZ223" i="4" s="1"/>
  <c r="CZ222" i="4" s="1"/>
  <c r="CZ221" i="4" s="1"/>
  <c r="CZ220" i="4" s="1"/>
  <c r="CZ219" i="4" s="1"/>
  <c r="CZ218" i="4" s="1"/>
  <c r="CZ217" i="4" s="1"/>
  <c r="CZ216" i="4" s="1"/>
  <c r="CZ215" i="4" s="1"/>
  <c r="CZ214" i="4" s="1"/>
  <c r="CZ213" i="4" s="1"/>
  <c r="CZ212" i="4" s="1"/>
  <c r="CZ211" i="4" s="1"/>
  <c r="CZ210" i="4" s="1"/>
  <c r="CZ209" i="4" s="1"/>
  <c r="CZ208" i="4" s="1"/>
  <c r="CZ207" i="4" s="1"/>
  <c r="CZ206" i="4" s="1"/>
  <c r="CZ205" i="4" s="1"/>
  <c r="CZ204" i="4" s="1"/>
  <c r="CZ203" i="4" s="1"/>
  <c r="CZ202" i="4" s="1"/>
  <c r="CZ201" i="4" s="1"/>
  <c r="CZ200" i="4" s="1"/>
  <c r="CZ199" i="4" s="1"/>
  <c r="CZ198" i="4" s="1"/>
  <c r="CZ197" i="4" s="1"/>
  <c r="CZ196" i="4" s="1"/>
  <c r="CZ195" i="4" s="1"/>
  <c r="CZ194" i="4" s="1"/>
  <c r="CZ193" i="4" s="1"/>
  <c r="CZ192" i="4" s="1"/>
  <c r="CZ191" i="4" s="1"/>
  <c r="CZ190" i="4" s="1"/>
  <c r="CZ189" i="4" s="1"/>
  <c r="CZ188" i="4" s="1"/>
  <c r="CZ187" i="4" s="1"/>
  <c r="CZ186" i="4" s="1"/>
  <c r="CZ185" i="4" s="1"/>
  <c r="CZ184" i="4" s="1"/>
  <c r="CZ183" i="4" s="1"/>
  <c r="CZ182" i="4" s="1"/>
  <c r="CZ181" i="4" s="1"/>
  <c r="CZ180" i="4" s="1"/>
  <c r="CZ179" i="4" s="1"/>
  <c r="CZ178" i="4" s="1"/>
  <c r="CZ177" i="4" s="1"/>
  <c r="CZ176" i="4" s="1"/>
  <c r="CZ175" i="4" s="1"/>
  <c r="CZ174" i="4" s="1"/>
  <c r="CZ173" i="4" s="1"/>
  <c r="CZ172" i="4" s="1"/>
  <c r="CZ171" i="4" s="1"/>
  <c r="CZ170" i="4" s="1"/>
  <c r="CZ169" i="4" s="1"/>
  <c r="CZ168" i="4" s="1"/>
  <c r="CZ167" i="4" s="1"/>
  <c r="CZ166" i="4" s="1"/>
  <c r="CZ165" i="4" s="1"/>
  <c r="CZ164" i="4" s="1"/>
  <c r="CZ163" i="4" s="1"/>
  <c r="CZ162" i="4" s="1"/>
  <c r="CZ161" i="4" s="1"/>
  <c r="CZ160" i="4" s="1"/>
  <c r="CZ159" i="4" s="1"/>
  <c r="CZ158" i="4" s="1"/>
  <c r="CZ157" i="4" s="1"/>
  <c r="CZ156" i="4" s="1"/>
  <c r="CZ155" i="4" s="1"/>
  <c r="CP509" i="4"/>
  <c r="CP508" i="4" s="1"/>
  <c r="CP507" i="4" s="1"/>
  <c r="CP506" i="4" s="1"/>
  <c r="CP505" i="4" s="1"/>
  <c r="CP504" i="4" s="1"/>
  <c r="CP503" i="4" s="1"/>
  <c r="CP502" i="4" s="1"/>
  <c r="CP501" i="4" s="1"/>
  <c r="CP500" i="4" s="1"/>
  <c r="CP499" i="4" s="1"/>
  <c r="CP498" i="4" s="1"/>
  <c r="CP497" i="4" s="1"/>
  <c r="CP496" i="4" s="1"/>
  <c r="CP495" i="4" s="1"/>
  <c r="CP494" i="4" s="1"/>
  <c r="CP493" i="4" s="1"/>
  <c r="CP492" i="4" s="1"/>
  <c r="CP491" i="4" s="1"/>
  <c r="CP490" i="4" s="1"/>
  <c r="CP489" i="4" s="1"/>
  <c r="CP488" i="4" s="1"/>
  <c r="CP487" i="4" s="1"/>
  <c r="CP486" i="4" s="1"/>
  <c r="CP485" i="4" s="1"/>
  <c r="CP484" i="4" s="1"/>
  <c r="CP483" i="4" s="1"/>
  <c r="CP482" i="4" s="1"/>
  <c r="CP481" i="4" s="1"/>
  <c r="CP480" i="4" s="1"/>
  <c r="CP479" i="4" s="1"/>
  <c r="CP478" i="4" s="1"/>
  <c r="CP477" i="4" s="1"/>
  <c r="CP476" i="4" s="1"/>
  <c r="CP475" i="4" s="1"/>
  <c r="CP474" i="4" s="1"/>
  <c r="CP473" i="4" s="1"/>
  <c r="CP472" i="4" s="1"/>
  <c r="CP471" i="4" s="1"/>
  <c r="CP470" i="4" s="1"/>
  <c r="CP469" i="4" s="1"/>
  <c r="CP468" i="4" s="1"/>
  <c r="CP467" i="4" s="1"/>
  <c r="CP466" i="4" s="1"/>
  <c r="CP465" i="4" s="1"/>
  <c r="CP464" i="4" s="1"/>
  <c r="CP463" i="4" s="1"/>
  <c r="CP462" i="4" s="1"/>
  <c r="CP461" i="4" s="1"/>
  <c r="CP460" i="4" s="1"/>
  <c r="CP459" i="4" s="1"/>
  <c r="CP458" i="4" s="1"/>
  <c r="CP457" i="4" s="1"/>
  <c r="CP456" i="4" s="1"/>
  <c r="CP455" i="4" s="1"/>
  <c r="CP454" i="4" s="1"/>
  <c r="CP453" i="4" s="1"/>
  <c r="CP452" i="4" s="1"/>
  <c r="CP451" i="4" s="1"/>
  <c r="CP450" i="4" s="1"/>
  <c r="CP449" i="4" s="1"/>
  <c r="CP448" i="4" s="1"/>
  <c r="CP447" i="4" s="1"/>
  <c r="CP446" i="4" s="1"/>
  <c r="CP445" i="4" s="1"/>
  <c r="CP444" i="4" s="1"/>
  <c r="CP443" i="4" s="1"/>
  <c r="CP442" i="4" s="1"/>
  <c r="CP441" i="4" s="1"/>
  <c r="CP440" i="4" s="1"/>
  <c r="CP439" i="4" s="1"/>
  <c r="CP438" i="4" s="1"/>
  <c r="CP437" i="4" s="1"/>
  <c r="CP436" i="4" s="1"/>
  <c r="CP435" i="4" s="1"/>
  <c r="CP434" i="4" s="1"/>
  <c r="CP433" i="4" s="1"/>
  <c r="CP432" i="4" s="1"/>
  <c r="CP431" i="4" s="1"/>
  <c r="CP430" i="4" s="1"/>
  <c r="CP429" i="4" s="1"/>
  <c r="CP428" i="4" s="1"/>
  <c r="CP427" i="4" s="1"/>
  <c r="CP426" i="4" s="1"/>
  <c r="CP425" i="4" s="1"/>
  <c r="CP424" i="4" s="1"/>
  <c r="CP423" i="4" s="1"/>
  <c r="CP422" i="4" s="1"/>
  <c r="CP421" i="4" s="1"/>
  <c r="CP420" i="4" s="1"/>
  <c r="CP419" i="4" s="1"/>
  <c r="CP418" i="4" s="1"/>
  <c r="CP417" i="4" s="1"/>
  <c r="CP416" i="4" s="1"/>
  <c r="CP415" i="4" s="1"/>
  <c r="CP414" i="4" s="1"/>
  <c r="CP413" i="4" s="1"/>
  <c r="CP412" i="4" s="1"/>
  <c r="CP411" i="4" s="1"/>
  <c r="CP410" i="4" s="1"/>
  <c r="CP409" i="4" s="1"/>
  <c r="CP408" i="4" s="1"/>
  <c r="CP407" i="4" s="1"/>
  <c r="CP406" i="4" s="1"/>
  <c r="CP405" i="4" s="1"/>
  <c r="CP404" i="4" s="1"/>
  <c r="CP403" i="4" s="1"/>
  <c r="CP402" i="4" s="1"/>
  <c r="CP401" i="4" s="1"/>
  <c r="CP400" i="4" s="1"/>
  <c r="CP399" i="4" s="1"/>
  <c r="CP398" i="4" s="1"/>
  <c r="CP397" i="4" s="1"/>
  <c r="CP396" i="4" s="1"/>
  <c r="CP395" i="4" s="1"/>
  <c r="CP394" i="4" s="1"/>
  <c r="CP393" i="4" s="1"/>
  <c r="CP392" i="4" s="1"/>
  <c r="CP391" i="4" s="1"/>
  <c r="CP390" i="4" s="1"/>
  <c r="CP389" i="4" s="1"/>
  <c r="CP388" i="4" s="1"/>
  <c r="CP387" i="4" s="1"/>
  <c r="CP386" i="4" s="1"/>
  <c r="CP385" i="4" s="1"/>
  <c r="CP384" i="4" s="1"/>
  <c r="CP383" i="4" s="1"/>
  <c r="CP382" i="4" s="1"/>
  <c r="CP381" i="4" s="1"/>
  <c r="CP380" i="4" s="1"/>
  <c r="CP379" i="4" s="1"/>
  <c r="CP378" i="4" s="1"/>
  <c r="CP377" i="4" s="1"/>
  <c r="CP376" i="4" s="1"/>
  <c r="CP375" i="4" s="1"/>
  <c r="CP374" i="4" s="1"/>
  <c r="CP373" i="4" s="1"/>
  <c r="CP372" i="4" s="1"/>
  <c r="CP371" i="4" s="1"/>
  <c r="CP370" i="4" s="1"/>
  <c r="CP369" i="4" s="1"/>
  <c r="CP368" i="4" s="1"/>
  <c r="CP367" i="4" s="1"/>
  <c r="CP366" i="4" s="1"/>
  <c r="CP365" i="4" s="1"/>
  <c r="CP364" i="4" s="1"/>
  <c r="CP363" i="4" s="1"/>
  <c r="CP362" i="4" s="1"/>
  <c r="CP361" i="4" s="1"/>
  <c r="CP360" i="4" s="1"/>
  <c r="CP359" i="4" s="1"/>
  <c r="CP358" i="4" s="1"/>
  <c r="CP357" i="4" s="1"/>
  <c r="CP356" i="4" s="1"/>
  <c r="CP355" i="4" s="1"/>
  <c r="CP354" i="4" s="1"/>
  <c r="CP353" i="4" s="1"/>
  <c r="CP352" i="4" s="1"/>
  <c r="CP351" i="4" s="1"/>
  <c r="CP350" i="4" s="1"/>
  <c r="CP349" i="4" s="1"/>
  <c r="CP348" i="4" s="1"/>
  <c r="CP347" i="4" s="1"/>
  <c r="CP346" i="4" s="1"/>
  <c r="CP345" i="4" s="1"/>
  <c r="CP344" i="4" s="1"/>
  <c r="CP343" i="4" s="1"/>
  <c r="CP342" i="4" s="1"/>
  <c r="CP341" i="4" s="1"/>
  <c r="CP340" i="4" s="1"/>
  <c r="CP339" i="4" s="1"/>
  <c r="CP338" i="4" s="1"/>
  <c r="CP337" i="4" s="1"/>
  <c r="CP336" i="4" s="1"/>
  <c r="CP335" i="4" s="1"/>
  <c r="CP334" i="4" s="1"/>
  <c r="CP333" i="4" s="1"/>
  <c r="CP332" i="4" s="1"/>
  <c r="CP331" i="4" s="1"/>
  <c r="CP330" i="4" s="1"/>
  <c r="CP329" i="4" s="1"/>
  <c r="CP328" i="4" s="1"/>
  <c r="CP327" i="4" s="1"/>
  <c r="CP326" i="4" s="1"/>
  <c r="CP325" i="4" s="1"/>
  <c r="CP324" i="4" s="1"/>
  <c r="CP323" i="4" s="1"/>
  <c r="CP322" i="4" s="1"/>
  <c r="CP321" i="4" s="1"/>
  <c r="CP320" i="4" s="1"/>
  <c r="CP319" i="4" s="1"/>
  <c r="CP318" i="4" s="1"/>
  <c r="CP317" i="4" s="1"/>
  <c r="CP316" i="4" s="1"/>
  <c r="CP315" i="4" s="1"/>
  <c r="CP314" i="4" s="1"/>
  <c r="CP313" i="4" s="1"/>
  <c r="CP312" i="4" s="1"/>
  <c r="CP311" i="4" s="1"/>
  <c r="CP310" i="4" s="1"/>
  <c r="CP309" i="4" s="1"/>
  <c r="CP308" i="4" s="1"/>
  <c r="CP307" i="4" s="1"/>
  <c r="CP306" i="4" s="1"/>
  <c r="CP305" i="4" s="1"/>
  <c r="CP304" i="4" s="1"/>
  <c r="CP303" i="4" s="1"/>
  <c r="CP302" i="4" s="1"/>
  <c r="CP301" i="4" s="1"/>
  <c r="CP300" i="4" s="1"/>
  <c r="CP299" i="4" s="1"/>
  <c r="CP298" i="4" s="1"/>
  <c r="CP297" i="4" s="1"/>
  <c r="CP296" i="4" s="1"/>
  <c r="CP295" i="4" s="1"/>
  <c r="CP294" i="4" s="1"/>
  <c r="CP293" i="4" s="1"/>
  <c r="CP292" i="4" s="1"/>
  <c r="CP291" i="4" s="1"/>
  <c r="CP290" i="4" s="1"/>
  <c r="CP289" i="4" s="1"/>
  <c r="CP288" i="4" s="1"/>
  <c r="CP287" i="4" s="1"/>
  <c r="CP286" i="4" s="1"/>
  <c r="CP285" i="4" s="1"/>
  <c r="CP284" i="4" s="1"/>
  <c r="CP283" i="4" s="1"/>
  <c r="CP282" i="4" s="1"/>
  <c r="CP281" i="4" s="1"/>
  <c r="CP280" i="4" s="1"/>
  <c r="CP279" i="4" s="1"/>
  <c r="CP278" i="4" s="1"/>
  <c r="CP277" i="4" s="1"/>
  <c r="CP276" i="4" s="1"/>
  <c r="CP275" i="4" s="1"/>
  <c r="CP274" i="4" s="1"/>
  <c r="CP273" i="4" s="1"/>
  <c r="CP272" i="4" s="1"/>
  <c r="CP271" i="4" s="1"/>
  <c r="CP270" i="4" s="1"/>
  <c r="CP269" i="4" s="1"/>
  <c r="CP268" i="4" s="1"/>
  <c r="CP267" i="4" s="1"/>
  <c r="CP266" i="4" s="1"/>
  <c r="CP265" i="4" s="1"/>
  <c r="CP264" i="4" s="1"/>
  <c r="CP263" i="4" s="1"/>
  <c r="CP262" i="4" s="1"/>
  <c r="CP261" i="4" s="1"/>
  <c r="CP260" i="4" s="1"/>
  <c r="CP259" i="4" s="1"/>
  <c r="CP258" i="4" s="1"/>
  <c r="CP257" i="4" s="1"/>
  <c r="CP256" i="4" s="1"/>
  <c r="CP255" i="4" s="1"/>
  <c r="CP254" i="4" s="1"/>
  <c r="CP253" i="4" s="1"/>
  <c r="CP252" i="4" s="1"/>
  <c r="CP251" i="4" s="1"/>
  <c r="CP250" i="4" s="1"/>
  <c r="CP249" i="4" s="1"/>
  <c r="CP248" i="4" s="1"/>
  <c r="CP247" i="4" s="1"/>
  <c r="CP246" i="4" s="1"/>
  <c r="CP245" i="4" s="1"/>
  <c r="CP244" i="4" s="1"/>
  <c r="CP243" i="4" s="1"/>
  <c r="CP242" i="4" s="1"/>
  <c r="CP241" i="4" s="1"/>
  <c r="CP240" i="4" s="1"/>
  <c r="CP239" i="4" s="1"/>
  <c r="CP238" i="4" s="1"/>
  <c r="CP237" i="4" s="1"/>
  <c r="CP236" i="4" s="1"/>
  <c r="CP235" i="4" s="1"/>
  <c r="CP234" i="4" s="1"/>
  <c r="CP233" i="4" s="1"/>
  <c r="CP232" i="4" s="1"/>
  <c r="CP231" i="4" s="1"/>
  <c r="CP230" i="4" s="1"/>
  <c r="CP229" i="4" s="1"/>
  <c r="CP228" i="4" s="1"/>
  <c r="CP227" i="4" s="1"/>
  <c r="CP226" i="4" s="1"/>
  <c r="CP225" i="4" s="1"/>
  <c r="CP224" i="4" s="1"/>
  <c r="CP223" i="4" s="1"/>
  <c r="CP222" i="4" s="1"/>
  <c r="CP221" i="4" s="1"/>
  <c r="CP220" i="4" s="1"/>
  <c r="CP219" i="4" s="1"/>
  <c r="CP218" i="4" s="1"/>
  <c r="CP217" i="4" s="1"/>
  <c r="CP216" i="4" s="1"/>
  <c r="CP215" i="4" s="1"/>
  <c r="CP214" i="4" s="1"/>
  <c r="CP213" i="4" s="1"/>
  <c r="CP212" i="4" s="1"/>
  <c r="CP211" i="4" s="1"/>
  <c r="CP210" i="4" s="1"/>
  <c r="CP209" i="4" s="1"/>
  <c r="CP208" i="4" s="1"/>
  <c r="CP207" i="4" s="1"/>
  <c r="CP206" i="4" s="1"/>
  <c r="CP205" i="4" s="1"/>
  <c r="CP204" i="4" s="1"/>
  <c r="CP203" i="4" s="1"/>
  <c r="CP202" i="4" s="1"/>
  <c r="CP201" i="4" s="1"/>
  <c r="CP200" i="4" s="1"/>
  <c r="CP199" i="4" s="1"/>
  <c r="CP198" i="4" s="1"/>
  <c r="CP197" i="4" s="1"/>
  <c r="CP196" i="4" s="1"/>
  <c r="CP195" i="4" s="1"/>
  <c r="CP194" i="4" s="1"/>
  <c r="CP193" i="4" s="1"/>
  <c r="CP192" i="4" s="1"/>
  <c r="CP191" i="4" s="1"/>
  <c r="CP190" i="4" s="1"/>
  <c r="CP189" i="4" s="1"/>
  <c r="CP188" i="4" s="1"/>
  <c r="CP187" i="4" s="1"/>
  <c r="CP186" i="4" s="1"/>
  <c r="CP185" i="4" s="1"/>
  <c r="CP184" i="4" s="1"/>
  <c r="CP183" i="4" s="1"/>
  <c r="CP182" i="4" s="1"/>
  <c r="CP181" i="4" s="1"/>
  <c r="CP180" i="4" s="1"/>
  <c r="CP179" i="4" s="1"/>
  <c r="Q505" i="4"/>
  <c r="Q338" i="4"/>
  <c r="Q500" i="4"/>
  <c r="Q389" i="4"/>
  <c r="Q414" i="4"/>
  <c r="Q382" i="4"/>
  <c r="Q459" i="4"/>
  <c r="Q498" i="4"/>
  <c r="Q464" i="4"/>
  <c r="Q379" i="4"/>
  <c r="Q375" i="4"/>
  <c r="Q400" i="4"/>
  <c r="Q428" i="4"/>
  <c r="Q479" i="4"/>
  <c r="Q476" i="4"/>
  <c r="Q477" i="4"/>
  <c r="Q454" i="4"/>
  <c r="Q241" i="4"/>
  <c r="Q355" i="4"/>
  <c r="Q442" i="4"/>
  <c r="Q499" i="4"/>
  <c r="Q427" i="4"/>
  <c r="Q466" i="4"/>
  <c r="Q324" i="4"/>
  <c r="Q448" i="4"/>
  <c r="Q209" i="4"/>
  <c r="Q314" i="4"/>
  <c r="Q440" i="4"/>
  <c r="Q441" i="4"/>
  <c r="Q308" i="4"/>
  <c r="Q302" i="4"/>
  <c r="Q381" i="4"/>
  <c r="Q472" i="4"/>
  <c r="Q471" i="4"/>
  <c r="Q404" i="4"/>
  <c r="Q474" i="4"/>
  <c r="Q407" i="4"/>
  <c r="Q467" i="4"/>
  <c r="Q211" i="4"/>
  <c r="Q391" i="4"/>
  <c r="Q461" i="4"/>
  <c r="Q402" i="4"/>
  <c r="Q319" i="4"/>
  <c r="Q488" i="4"/>
  <c r="Q420" i="4"/>
  <c r="Q475" i="4"/>
  <c r="Q377" i="4"/>
  <c r="Q369" i="4"/>
  <c r="Q224" i="4"/>
  <c r="Q484" i="4"/>
  <c r="Q364" i="4"/>
  <c r="Q438" i="4"/>
  <c r="Q425" i="4"/>
  <c r="Q485" i="4"/>
  <c r="Q451" i="4"/>
  <c r="Q386" i="4"/>
  <c r="Q457" i="4"/>
  <c r="Q462" i="4"/>
  <c r="Q258" i="4"/>
  <c r="Q385" i="4"/>
  <c r="Q430" i="4"/>
  <c r="Q468" i="4"/>
  <c r="Q403" i="4"/>
  <c r="Q310" i="4"/>
  <c r="Q306" i="4"/>
  <c r="Q453" i="4"/>
  <c r="Q387" i="4"/>
  <c r="Q247" i="4"/>
  <c r="Q416" i="4"/>
  <c r="Q365" i="4"/>
  <c r="Q456" i="4"/>
  <c r="Q322" i="4"/>
  <c r="Q363" i="4"/>
  <c r="Q254" i="4"/>
  <c r="Q317" i="4"/>
  <c r="Q443" i="4"/>
  <c r="Q423" i="4"/>
  <c r="Q246" i="4"/>
  <c r="Q370" i="4"/>
  <c r="Q269" i="4"/>
  <c r="Q413" i="4"/>
  <c r="Q490" i="4"/>
  <c r="Q431" i="4"/>
  <c r="Q450" i="4"/>
  <c r="Q463" i="4"/>
  <c r="Q368" i="4"/>
  <c r="Q473" i="4"/>
  <c r="Q455" i="4"/>
  <c r="Q295" i="4"/>
  <c r="Q436" i="4"/>
  <c r="Q437" i="4"/>
  <c r="Q406" i="4"/>
  <c r="Q360" i="4"/>
  <c r="Q452" i="4"/>
  <c r="Q392" i="4"/>
  <c r="Q445" i="4"/>
  <c r="Q371" i="4"/>
  <c r="Q202" i="4"/>
  <c r="Q412" i="4"/>
  <c r="Q470" i="4"/>
  <c r="Q341" i="4"/>
  <c r="Q373" i="4"/>
  <c r="Q203" i="4"/>
  <c r="Q408" i="4"/>
  <c r="Q421" i="4"/>
  <c r="Q418" i="4"/>
  <c r="Q267" i="4"/>
  <c r="Q376" i="4"/>
  <c r="Q393" i="4"/>
  <c r="Q397" i="4"/>
  <c r="Q465" i="4"/>
  <c r="Q395" i="4"/>
  <c r="Q181" i="4"/>
  <c r="Q260" i="4"/>
  <c r="Q356" i="4"/>
  <c r="Q494" i="4"/>
  <c r="Q493" i="4"/>
  <c r="Q409" i="4"/>
  <c r="Q394" i="4"/>
  <c r="Q435" i="4"/>
  <c r="Q367" i="4"/>
  <c r="Q213" i="4"/>
  <c r="Q252" i="4"/>
  <c r="Q405" i="4"/>
  <c r="Q486" i="4"/>
  <c r="Q336" i="4"/>
  <c r="Q362" i="4"/>
  <c r="Q297" i="4"/>
  <c r="Q415" i="4"/>
  <c r="Q449" i="4"/>
  <c r="Q478" i="4"/>
  <c r="Q399" i="4"/>
  <c r="Q220" i="4"/>
  <c r="Q444" i="4"/>
  <c r="Q388" i="4"/>
  <c r="Q250" i="4"/>
  <c r="Q326" i="4"/>
  <c r="Q482" i="4"/>
  <c r="Q410" i="4"/>
  <c r="Q501" i="4"/>
  <c r="Q487" i="4"/>
  <c r="Q396" i="4"/>
  <c r="Q228" i="4"/>
  <c r="Q384" i="4"/>
  <c r="Q262" i="4"/>
  <c r="Q483" i="4"/>
  <c r="Q378" i="4"/>
  <c r="Q429" i="4"/>
  <c r="Q419" i="4"/>
  <c r="Q497" i="4"/>
  <c r="Q496" i="4"/>
  <c r="Q337" i="4"/>
  <c r="Q480" i="4"/>
  <c r="Q398" i="4"/>
  <c r="Q372" i="4"/>
  <c r="Q342" i="4"/>
  <c r="Q489" i="4"/>
  <c r="Q361" i="4"/>
  <c r="Q424" i="4"/>
  <c r="Q460" i="4"/>
  <c r="Q217" i="4"/>
  <c r="Q359" i="4"/>
  <c r="Q469" i="4"/>
  <c r="Q243" i="4"/>
  <c r="Q208" i="4"/>
  <c r="Q491" i="4"/>
  <c r="Q433" i="4"/>
  <c r="Q401" i="4"/>
  <c r="Q495" i="4"/>
  <c r="Q296" i="4"/>
  <c r="Q374" i="4"/>
  <c r="Q411" i="4"/>
  <c r="Q313" i="4"/>
  <c r="Q206" i="4"/>
  <c r="Q446" i="4"/>
  <c r="Q432" i="4"/>
  <c r="Q179" i="4"/>
  <c r="Q422" i="4"/>
  <c r="Q458" i="4"/>
  <c r="Q481" i="4"/>
  <c r="Q417" i="4"/>
  <c r="Q201" i="4"/>
  <c r="Q439" i="4"/>
  <c r="Q447" i="4"/>
  <c r="Q301" i="4"/>
  <c r="Q434" i="4"/>
  <c r="Q390" i="4"/>
  <c r="Q426" i="4"/>
  <c r="Q492" i="4"/>
  <c r="Q380" i="4"/>
  <c r="Q347" i="4"/>
  <c r="Q299" i="4"/>
  <c r="Q383" i="4"/>
  <c r="Q366" i="4"/>
  <c r="Z355" i="17"/>
  <c r="Z354" i="17" s="1"/>
  <c r="Z353" i="17" s="1"/>
  <c r="Z352" i="17" s="1"/>
  <c r="Z351" i="17" s="1"/>
  <c r="Z350" i="17" s="1"/>
  <c r="Z349" i="17" s="1"/>
  <c r="Z348" i="17" s="1"/>
  <c r="Z347" i="17" s="1"/>
  <c r="Z346" i="17" s="1"/>
  <c r="Z345" i="17" s="1"/>
  <c r="Z344" i="17" s="1"/>
  <c r="Z343" i="17" s="1"/>
  <c r="Z342" i="17" s="1"/>
  <c r="Z341" i="17" s="1"/>
  <c r="Z340" i="17" s="1"/>
  <c r="Z339" i="17" s="1"/>
  <c r="Z338" i="17" s="1"/>
  <c r="Z337" i="17" s="1"/>
  <c r="AA355" i="17"/>
  <c r="X500" i="17"/>
  <c r="X499" i="17" s="1"/>
  <c r="X498" i="17" s="1"/>
  <c r="X497" i="17" s="1"/>
  <c r="X496" i="17" s="1"/>
  <c r="X495" i="17" s="1"/>
  <c r="X494" i="17" s="1"/>
  <c r="X493" i="17" s="1"/>
  <c r="X492" i="17" s="1"/>
  <c r="X491" i="17" s="1"/>
  <c r="X490" i="17" s="1"/>
  <c r="X489" i="17" s="1"/>
  <c r="X488" i="17" s="1"/>
  <c r="X487" i="17" s="1"/>
  <c r="X486" i="17" s="1"/>
  <c r="X485" i="17" s="1"/>
  <c r="X484" i="17" s="1"/>
  <c r="X483" i="17" s="1"/>
  <c r="X482" i="17" s="1"/>
  <c r="X481" i="17" s="1"/>
  <c r="X480" i="17" s="1"/>
  <c r="X479" i="17" s="1"/>
  <c r="X478" i="17" s="1"/>
  <c r="X477" i="17" s="1"/>
  <c r="X476" i="17" s="1"/>
  <c r="X475" i="17" s="1"/>
  <c r="X474" i="17" s="1"/>
  <c r="X473" i="17" s="1"/>
  <c r="X472" i="17" s="1"/>
  <c r="X471" i="17" s="1"/>
  <c r="X470" i="17" s="1"/>
  <c r="X469" i="17" s="1"/>
  <c r="X468" i="17" s="1"/>
  <c r="X467" i="17" s="1"/>
  <c r="X466" i="17" s="1"/>
  <c r="X465" i="17" s="1"/>
  <c r="X464" i="17" s="1"/>
  <c r="X463" i="17" s="1"/>
  <c r="X462" i="17" s="1"/>
  <c r="X461" i="17" s="1"/>
  <c r="X460" i="17" s="1"/>
  <c r="X459" i="17" s="1"/>
  <c r="X458" i="17" s="1"/>
  <c r="X457" i="17" s="1"/>
  <c r="X456" i="17" s="1"/>
  <c r="X455" i="17" s="1"/>
  <c r="X454" i="17" s="1"/>
  <c r="X453" i="17" s="1"/>
  <c r="X452" i="17" s="1"/>
  <c r="X451" i="17" s="1"/>
  <c r="X450" i="17" s="1"/>
  <c r="X449" i="17" s="1"/>
  <c r="X448" i="17" s="1"/>
  <c r="X447" i="17" s="1"/>
  <c r="X446" i="17" s="1"/>
  <c r="X445" i="17" s="1"/>
  <c r="X444" i="17" s="1"/>
  <c r="X443" i="17" s="1"/>
  <c r="X442" i="17" s="1"/>
  <c r="X441" i="17" s="1"/>
  <c r="X440" i="17" s="1"/>
  <c r="X439" i="17" s="1"/>
  <c r="X438" i="17" s="1"/>
  <c r="X437" i="17" s="1"/>
  <c r="X436" i="17" s="1"/>
  <c r="X435" i="17" s="1"/>
  <c r="X434" i="17" s="1"/>
  <c r="X433" i="17" s="1"/>
  <c r="X432" i="17" s="1"/>
  <c r="X431" i="17" s="1"/>
  <c r="X430" i="17" s="1"/>
  <c r="X429" i="17" s="1"/>
  <c r="X428" i="17" s="1"/>
  <c r="X427" i="17" s="1"/>
  <c r="X426" i="17" s="1"/>
  <c r="X425" i="17" s="1"/>
  <c r="X424" i="17" s="1"/>
  <c r="X423" i="17" s="1"/>
  <c r="X422" i="17" s="1"/>
  <c r="X421" i="17" s="1"/>
  <c r="X420" i="17" s="1"/>
  <c r="X419" i="17" s="1"/>
  <c r="X418" i="17" s="1"/>
  <c r="X417" i="17" s="1"/>
  <c r="X416" i="17" s="1"/>
  <c r="X415" i="17" s="1"/>
  <c r="X414" i="17" s="1"/>
  <c r="X413" i="17" s="1"/>
  <c r="X412" i="17" s="1"/>
  <c r="X411" i="17" s="1"/>
  <c r="X410" i="17" s="1"/>
  <c r="X409" i="17" s="1"/>
  <c r="X408" i="17" s="1"/>
  <c r="X407" i="17" s="1"/>
  <c r="X406" i="17" s="1"/>
  <c r="X405" i="17" s="1"/>
  <c r="X404" i="17" s="1"/>
  <c r="X403" i="17" s="1"/>
  <c r="X402" i="17" s="1"/>
  <c r="X401" i="17" s="1"/>
  <c r="X400" i="17" s="1"/>
  <c r="X399" i="17" s="1"/>
  <c r="X398" i="17" s="1"/>
  <c r="X397" i="17" s="1"/>
  <c r="X396" i="17" s="1"/>
  <c r="X395" i="17" s="1"/>
  <c r="X394" i="17" s="1"/>
  <c r="X393" i="17" s="1"/>
  <c r="X392" i="17" s="1"/>
  <c r="X391" i="17" s="1"/>
  <c r="X390" i="17" s="1"/>
  <c r="X389" i="17" s="1"/>
  <c r="X388" i="17" s="1"/>
  <c r="X387" i="17" s="1"/>
  <c r="X386" i="17" s="1"/>
  <c r="X385" i="17" s="1"/>
  <c r="X384" i="17" s="1"/>
  <c r="X383" i="17" s="1"/>
  <c r="X382" i="17" s="1"/>
  <c r="X381" i="17" s="1"/>
  <c r="X380" i="17" s="1"/>
  <c r="X379" i="17" s="1"/>
  <c r="X378" i="17" s="1"/>
  <c r="X377" i="17" s="1"/>
  <c r="X376" i="17" s="1"/>
  <c r="X375" i="17" s="1"/>
  <c r="X374" i="17" s="1"/>
  <c r="X373" i="17" s="1"/>
  <c r="X372" i="17" s="1"/>
  <c r="X371" i="17" s="1"/>
  <c r="X370" i="17" s="1"/>
  <c r="X369" i="17" s="1"/>
  <c r="X368" i="17" s="1"/>
  <c r="X367" i="17" s="1"/>
  <c r="X366" i="17" s="1"/>
  <c r="X365" i="17" s="1"/>
  <c r="X364" i="17" s="1"/>
  <c r="X363" i="17" s="1"/>
  <c r="X362" i="17" s="1"/>
  <c r="X361" i="17" s="1"/>
  <c r="X360" i="17" s="1"/>
  <c r="X359" i="17" s="1"/>
  <c r="CN6" i="4"/>
  <c r="DJ6" i="4" s="1"/>
  <c r="CK6" i="4"/>
  <c r="DG6" i="4" s="1"/>
  <c r="P11" i="4" l="1"/>
  <c r="Q167" i="17"/>
  <c r="Q108" i="17"/>
  <c r="Q101" i="17"/>
  <c r="Q175" i="17"/>
  <c r="Q137" i="17"/>
  <c r="Q158" i="17"/>
  <c r="Q136" i="17"/>
  <c r="Q146" i="17"/>
  <c r="Q142" i="17"/>
  <c r="Q163" i="17"/>
  <c r="Q151" i="17"/>
  <c r="Q124" i="17"/>
  <c r="Q133" i="17"/>
  <c r="Q162" i="17"/>
  <c r="Q131" i="17"/>
  <c r="Q178" i="17"/>
  <c r="Q152" i="17"/>
  <c r="Q155" i="17"/>
  <c r="Q134" i="17"/>
  <c r="Q121" i="17"/>
  <c r="Q132" i="17"/>
  <c r="N208" i="11"/>
  <c r="N207" i="11" s="1"/>
  <c r="N206" i="11" s="1"/>
  <c r="N205" i="11" s="1"/>
  <c r="N204" i="11" s="1"/>
  <c r="N203" i="11" s="1"/>
  <c r="N202" i="11" s="1"/>
  <c r="N201" i="11" s="1"/>
  <c r="N200" i="11" s="1"/>
  <c r="N199" i="11" s="1"/>
  <c r="N198" i="11" s="1"/>
  <c r="N197" i="11" s="1"/>
  <c r="N196" i="11" s="1"/>
  <c r="N195" i="11" s="1"/>
  <c r="N194" i="11" s="1"/>
  <c r="N193" i="11" s="1"/>
  <c r="O208" i="11"/>
  <c r="CK509" i="4"/>
  <c r="CK508" i="4" s="1"/>
  <c r="CK507" i="4" s="1"/>
  <c r="CK506" i="4" s="1"/>
  <c r="CK505" i="4" s="1"/>
  <c r="CK504" i="4" s="1"/>
  <c r="CK503" i="4" s="1"/>
  <c r="CK502" i="4" s="1"/>
  <c r="CK501" i="4" s="1"/>
  <c r="CK500" i="4" s="1"/>
  <c r="CK499" i="4" s="1"/>
  <c r="CK498" i="4" s="1"/>
  <c r="CK497" i="4" s="1"/>
  <c r="CK496" i="4" s="1"/>
  <c r="CK495" i="4" s="1"/>
  <c r="CK494" i="4" s="1"/>
  <c r="CK493" i="4" s="1"/>
  <c r="CK492" i="4" s="1"/>
  <c r="CK491" i="4" s="1"/>
  <c r="CK490" i="4" s="1"/>
  <c r="CK489" i="4" s="1"/>
  <c r="CK488" i="4" s="1"/>
  <c r="CK487" i="4" s="1"/>
  <c r="CK486" i="4" s="1"/>
  <c r="CK485" i="4" s="1"/>
  <c r="CK484" i="4" s="1"/>
  <c r="CK483" i="4" s="1"/>
  <c r="CK482" i="4" s="1"/>
  <c r="CK481" i="4" s="1"/>
  <c r="CK480" i="4" s="1"/>
  <c r="CK479" i="4" s="1"/>
  <c r="CK478" i="4" s="1"/>
  <c r="CK477" i="4" s="1"/>
  <c r="CK476" i="4" s="1"/>
  <c r="CK475" i="4" s="1"/>
  <c r="CK474" i="4" s="1"/>
  <c r="CK473" i="4" s="1"/>
  <c r="CK472" i="4" s="1"/>
  <c r="CK471" i="4" s="1"/>
  <c r="CK470" i="4" s="1"/>
  <c r="CK469" i="4" s="1"/>
  <c r="CK468" i="4" s="1"/>
  <c r="CK467" i="4" s="1"/>
  <c r="CK466" i="4" s="1"/>
  <c r="CK465" i="4" s="1"/>
  <c r="CK464" i="4" s="1"/>
  <c r="CK463" i="4" s="1"/>
  <c r="CK462" i="4" s="1"/>
  <c r="CK461" i="4" s="1"/>
  <c r="CK460" i="4" s="1"/>
  <c r="CK459" i="4" s="1"/>
  <c r="CK458" i="4" s="1"/>
  <c r="CK457" i="4" s="1"/>
  <c r="CK456" i="4" s="1"/>
  <c r="CK455" i="4" s="1"/>
  <c r="CK454" i="4" s="1"/>
  <c r="CK453" i="4" s="1"/>
  <c r="CK452" i="4" s="1"/>
  <c r="CK451" i="4" s="1"/>
  <c r="CK450" i="4" s="1"/>
  <c r="CK449" i="4" s="1"/>
  <c r="CK448" i="4" s="1"/>
  <c r="CK447" i="4" s="1"/>
  <c r="CK446" i="4" s="1"/>
  <c r="CK445" i="4" s="1"/>
  <c r="CK444" i="4" s="1"/>
  <c r="CK443" i="4" s="1"/>
  <c r="CK442" i="4" s="1"/>
  <c r="CK441" i="4" s="1"/>
  <c r="CK440" i="4" s="1"/>
  <c r="CK439" i="4" s="1"/>
  <c r="CK438" i="4" s="1"/>
  <c r="CK437" i="4" s="1"/>
  <c r="CK436" i="4" s="1"/>
  <c r="CK435" i="4" s="1"/>
  <c r="CK434" i="4" s="1"/>
  <c r="CK433" i="4" s="1"/>
  <c r="CK432" i="4" s="1"/>
  <c r="CK431" i="4" s="1"/>
  <c r="CK430" i="4" s="1"/>
  <c r="CK429" i="4" s="1"/>
  <c r="CK428" i="4" s="1"/>
  <c r="CK427" i="4" s="1"/>
  <c r="CK426" i="4" s="1"/>
  <c r="CK425" i="4" s="1"/>
  <c r="CK424" i="4" s="1"/>
  <c r="CK423" i="4" s="1"/>
  <c r="CK422" i="4" s="1"/>
  <c r="CK421" i="4" s="1"/>
  <c r="CK420" i="4" s="1"/>
  <c r="CK419" i="4" s="1"/>
  <c r="CK418" i="4" s="1"/>
  <c r="CK417" i="4" s="1"/>
  <c r="CK416" i="4" s="1"/>
  <c r="CK415" i="4" s="1"/>
  <c r="CK414" i="4" s="1"/>
  <c r="CK413" i="4" s="1"/>
  <c r="CK412" i="4" s="1"/>
  <c r="CK411" i="4" s="1"/>
  <c r="CK410" i="4" s="1"/>
  <c r="CK409" i="4" s="1"/>
  <c r="CK408" i="4" s="1"/>
  <c r="CK407" i="4" s="1"/>
  <c r="CK406" i="4" s="1"/>
  <c r="CK405" i="4" s="1"/>
  <c r="CK404" i="4" s="1"/>
  <c r="CK403" i="4" s="1"/>
  <c r="CK402" i="4" s="1"/>
  <c r="CK401" i="4" s="1"/>
  <c r="CK400" i="4" s="1"/>
  <c r="CK399" i="4" s="1"/>
  <c r="CK398" i="4" s="1"/>
  <c r="CK397" i="4" s="1"/>
  <c r="CK396" i="4" s="1"/>
  <c r="CK395" i="4" s="1"/>
  <c r="CK394" i="4" s="1"/>
  <c r="CK393" i="4" s="1"/>
  <c r="CK392" i="4" s="1"/>
  <c r="CK391" i="4" s="1"/>
  <c r="CK390" i="4" s="1"/>
  <c r="CK389" i="4" s="1"/>
  <c r="CK388" i="4" s="1"/>
  <c r="CK387" i="4" s="1"/>
  <c r="CK386" i="4" s="1"/>
  <c r="CK385" i="4" s="1"/>
  <c r="CK384" i="4" s="1"/>
  <c r="CK383" i="4" s="1"/>
  <c r="CK382" i="4" s="1"/>
  <c r="CK381" i="4" s="1"/>
  <c r="CK380" i="4" s="1"/>
  <c r="CK379" i="4" s="1"/>
  <c r="CK378" i="4" s="1"/>
  <c r="CK377" i="4" s="1"/>
  <c r="CK376" i="4" s="1"/>
  <c r="CK375" i="4" s="1"/>
  <c r="CK374" i="4" s="1"/>
  <c r="CK373" i="4" s="1"/>
  <c r="CK372" i="4" s="1"/>
  <c r="CK371" i="4" s="1"/>
  <c r="CK370" i="4" s="1"/>
  <c r="CK369" i="4" s="1"/>
  <c r="CK368" i="4" s="1"/>
  <c r="CK367" i="4" s="1"/>
  <c r="CK366" i="4" s="1"/>
  <c r="CK365" i="4" s="1"/>
  <c r="CK364" i="4" s="1"/>
  <c r="CK363" i="4" s="1"/>
  <c r="CK362" i="4" s="1"/>
  <c r="CK361" i="4" s="1"/>
  <c r="CK360" i="4" s="1"/>
  <c r="CK359" i="4" s="1"/>
  <c r="CK358" i="4" s="1"/>
  <c r="CK357" i="4" s="1"/>
  <c r="CK356" i="4" s="1"/>
  <c r="CK355" i="4" s="1"/>
  <c r="CK354" i="4" s="1"/>
  <c r="CK353" i="4" s="1"/>
  <c r="CK352" i="4" s="1"/>
  <c r="CK351" i="4" s="1"/>
  <c r="CK350" i="4" s="1"/>
  <c r="CK349" i="4" s="1"/>
  <c r="CK348" i="4" s="1"/>
  <c r="CK347" i="4" s="1"/>
  <c r="CK346" i="4" s="1"/>
  <c r="CK345" i="4" s="1"/>
  <c r="CK344" i="4" s="1"/>
  <c r="CK343" i="4" s="1"/>
  <c r="CK342" i="4" s="1"/>
  <c r="CK341" i="4" s="1"/>
  <c r="CK340" i="4" s="1"/>
  <c r="CK339" i="4" s="1"/>
  <c r="CK338" i="4" s="1"/>
  <c r="CK337" i="4" s="1"/>
  <c r="CK336" i="4" s="1"/>
  <c r="CK335" i="4" s="1"/>
  <c r="CK334" i="4" s="1"/>
  <c r="CK333" i="4" s="1"/>
  <c r="CK332" i="4" s="1"/>
  <c r="CK331" i="4" s="1"/>
  <c r="CK330" i="4" s="1"/>
  <c r="CK329" i="4" s="1"/>
  <c r="CK328" i="4" s="1"/>
  <c r="CK327" i="4" s="1"/>
  <c r="CK326" i="4" s="1"/>
  <c r="CK325" i="4" s="1"/>
  <c r="CK324" i="4" s="1"/>
  <c r="CK323" i="4" s="1"/>
  <c r="CK322" i="4" s="1"/>
  <c r="CK321" i="4" s="1"/>
  <c r="CK320" i="4" s="1"/>
  <c r="CK319" i="4" s="1"/>
  <c r="CK318" i="4" s="1"/>
  <c r="CK317" i="4" s="1"/>
  <c r="CK316" i="4" s="1"/>
  <c r="CK315" i="4" s="1"/>
  <c r="CK314" i="4" s="1"/>
  <c r="CK313" i="4" s="1"/>
  <c r="CK312" i="4" s="1"/>
  <c r="CK311" i="4" s="1"/>
  <c r="CK310" i="4" s="1"/>
  <c r="CK309" i="4" s="1"/>
  <c r="CK308" i="4" s="1"/>
  <c r="CK307" i="4" s="1"/>
  <c r="CK306" i="4" s="1"/>
  <c r="CK305" i="4" s="1"/>
  <c r="CK304" i="4" s="1"/>
  <c r="CK303" i="4" s="1"/>
  <c r="CK302" i="4" s="1"/>
  <c r="CK301" i="4" s="1"/>
  <c r="CK300" i="4" s="1"/>
  <c r="CK299" i="4" s="1"/>
  <c r="CK298" i="4" s="1"/>
  <c r="CK297" i="4" s="1"/>
  <c r="Q511" i="4"/>
  <c r="W510" i="4"/>
  <c r="W509" i="4" s="1"/>
  <c r="W508" i="4" s="1"/>
  <c r="W507" i="4" s="1"/>
  <c r="W506" i="4" s="1"/>
  <c r="W505" i="4" s="1"/>
  <c r="W504" i="4" s="1"/>
  <c r="W503" i="4" s="1"/>
  <c r="W502" i="4" s="1"/>
  <c r="W501" i="4" s="1"/>
  <c r="W500" i="4" s="1"/>
  <c r="W499" i="4" s="1"/>
  <c r="W498" i="4" s="1"/>
  <c r="W497" i="4" s="1"/>
  <c r="W496" i="4" s="1"/>
  <c r="W495" i="4" s="1"/>
  <c r="W494" i="4" s="1"/>
  <c r="W493" i="4" s="1"/>
  <c r="W492" i="4" s="1"/>
  <c r="W491" i="4" s="1"/>
  <c r="W490" i="4" s="1"/>
  <c r="W489" i="4" s="1"/>
  <c r="W488" i="4" s="1"/>
  <c r="W487" i="4" s="1"/>
  <c r="W486" i="4" s="1"/>
  <c r="W485" i="4" s="1"/>
  <c r="W484" i="4" s="1"/>
  <c r="W483" i="4" s="1"/>
  <c r="W482" i="4" s="1"/>
  <c r="W481" i="4" s="1"/>
  <c r="W480" i="4" s="1"/>
  <c r="W479" i="4" s="1"/>
  <c r="W478" i="4" s="1"/>
  <c r="W477" i="4" s="1"/>
  <c r="W476" i="4" s="1"/>
  <c r="W475" i="4" s="1"/>
  <c r="W474" i="4" s="1"/>
  <c r="W473" i="4" s="1"/>
  <c r="W472" i="4" s="1"/>
  <c r="W471" i="4" s="1"/>
  <c r="W470" i="4" s="1"/>
  <c r="W469" i="4" s="1"/>
  <c r="W468" i="4" s="1"/>
  <c r="W467" i="4" s="1"/>
  <c r="W466" i="4" s="1"/>
  <c r="W465" i="4" s="1"/>
  <c r="W464" i="4" s="1"/>
  <c r="W463" i="4" s="1"/>
  <c r="W462" i="4" s="1"/>
  <c r="W461" i="4" s="1"/>
  <c r="W460" i="4" s="1"/>
  <c r="W459" i="4" s="1"/>
  <c r="W458" i="4" s="1"/>
  <c r="W457" i="4" s="1"/>
  <c r="W456" i="4" s="1"/>
  <c r="W455" i="4" s="1"/>
  <c r="W454" i="4" s="1"/>
  <c r="W453" i="4" s="1"/>
  <c r="W452" i="4" s="1"/>
  <c r="W451" i="4" s="1"/>
  <c r="W450" i="4" s="1"/>
  <c r="W449" i="4" s="1"/>
  <c r="W448" i="4" s="1"/>
  <c r="W447" i="4" s="1"/>
  <c r="W446" i="4" s="1"/>
  <c r="W445" i="4" s="1"/>
  <c r="W444" i="4" s="1"/>
  <c r="W443" i="4" s="1"/>
  <c r="W442" i="4" s="1"/>
  <c r="W441" i="4" s="1"/>
  <c r="W440" i="4" s="1"/>
  <c r="W439" i="4" s="1"/>
  <c r="W438" i="4" s="1"/>
  <c r="W437" i="4" s="1"/>
  <c r="W436" i="4" s="1"/>
  <c r="W435" i="4" s="1"/>
  <c r="W434" i="4" s="1"/>
  <c r="W433" i="4" s="1"/>
  <c r="W432" i="4" s="1"/>
  <c r="W431" i="4" s="1"/>
  <c r="W430" i="4" s="1"/>
  <c r="W429" i="4" s="1"/>
  <c r="W428" i="4" s="1"/>
  <c r="W427" i="4" s="1"/>
  <c r="W426" i="4" s="1"/>
  <c r="W425" i="4" s="1"/>
  <c r="W424" i="4" s="1"/>
  <c r="W423" i="4" s="1"/>
  <c r="W422" i="4" s="1"/>
  <c r="W421" i="4" s="1"/>
  <c r="W420" i="4" s="1"/>
  <c r="W419" i="4" s="1"/>
  <c r="W418" i="4" s="1"/>
  <c r="W417" i="4" s="1"/>
  <c r="W416" i="4" s="1"/>
  <c r="W415" i="4" s="1"/>
  <c r="W414" i="4" s="1"/>
  <c r="W413" i="4" s="1"/>
  <c r="W412" i="4" s="1"/>
  <c r="W411" i="4" s="1"/>
  <c r="W410" i="4" s="1"/>
  <c r="W409" i="4" s="1"/>
  <c r="W408" i="4" s="1"/>
  <c r="W407" i="4" s="1"/>
  <c r="W406" i="4" s="1"/>
  <c r="W405" i="4" s="1"/>
  <c r="W404" i="4" s="1"/>
  <c r="W403" i="4" s="1"/>
  <c r="W402" i="4" s="1"/>
  <c r="W401" i="4" s="1"/>
  <c r="W400" i="4" s="1"/>
  <c r="W399" i="4" s="1"/>
  <c r="W398" i="4" s="1"/>
  <c r="W397" i="4" s="1"/>
  <c r="W396" i="4" s="1"/>
  <c r="W395" i="4" s="1"/>
  <c r="W394" i="4" s="1"/>
  <c r="W393" i="4" s="1"/>
  <c r="W392" i="4" s="1"/>
  <c r="W391" i="4" s="1"/>
  <c r="W390" i="4" s="1"/>
  <c r="W389" i="4" s="1"/>
  <c r="W388" i="4" s="1"/>
  <c r="W387" i="4" s="1"/>
  <c r="W386" i="4" s="1"/>
  <c r="W385" i="4" s="1"/>
  <c r="W384" i="4" s="1"/>
  <c r="W383" i="4" s="1"/>
  <c r="W382" i="4" s="1"/>
  <c r="W381" i="4" s="1"/>
  <c r="W380" i="4" s="1"/>
  <c r="W379" i="4" s="1"/>
  <c r="W378" i="4" s="1"/>
  <c r="W377" i="4" s="1"/>
  <c r="W376" i="4" s="1"/>
  <c r="W375" i="4" s="1"/>
  <c r="W374" i="4" s="1"/>
  <c r="W373" i="4" s="1"/>
  <c r="W372" i="4" s="1"/>
  <c r="W371" i="4" s="1"/>
  <c r="W370" i="4" s="1"/>
  <c r="W369" i="4" s="1"/>
  <c r="W368" i="4" s="1"/>
  <c r="W367" i="4" s="1"/>
  <c r="W366" i="4" s="1"/>
  <c r="W365" i="4" s="1"/>
  <c r="W364" i="4" s="1"/>
  <c r="W363" i="4" s="1"/>
  <c r="W362" i="4" s="1"/>
  <c r="W361" i="4" s="1"/>
  <c r="W360" i="4" s="1"/>
  <c r="W359" i="4" s="1"/>
  <c r="CL501" i="4"/>
  <c r="CL500" i="4" s="1"/>
  <c r="CL499" i="4" s="1"/>
  <c r="CL498" i="4" s="1"/>
  <c r="CL497" i="4" s="1"/>
  <c r="CL496" i="4" s="1"/>
  <c r="CL495" i="4" s="1"/>
  <c r="CL494" i="4" s="1"/>
  <c r="CL493" i="4" s="1"/>
  <c r="CL492" i="4" s="1"/>
  <c r="CL491" i="4" s="1"/>
  <c r="CL490" i="4" s="1"/>
  <c r="CL489" i="4" s="1"/>
  <c r="CL488" i="4" s="1"/>
  <c r="CL487" i="4" s="1"/>
  <c r="CL486" i="4" s="1"/>
  <c r="CL485" i="4" s="1"/>
  <c r="CL484" i="4" s="1"/>
  <c r="CL483" i="4" s="1"/>
  <c r="CL482" i="4" s="1"/>
  <c r="CL481" i="4" s="1"/>
  <c r="CL480" i="4" s="1"/>
  <c r="CL479" i="4" s="1"/>
  <c r="CL478" i="4" s="1"/>
  <c r="CL477" i="4" s="1"/>
  <c r="CL476" i="4" s="1"/>
  <c r="CL475" i="4" s="1"/>
  <c r="CL474" i="4" s="1"/>
  <c r="CL473" i="4" s="1"/>
  <c r="CL472" i="4" s="1"/>
  <c r="CL471" i="4" s="1"/>
  <c r="CL470" i="4" s="1"/>
  <c r="CL469" i="4" s="1"/>
  <c r="CL468" i="4" s="1"/>
  <c r="CL467" i="4" s="1"/>
  <c r="CL466" i="4" s="1"/>
  <c r="CL465" i="4" s="1"/>
  <c r="CL464" i="4" s="1"/>
  <c r="CL463" i="4" s="1"/>
  <c r="CL462" i="4" s="1"/>
  <c r="CL461" i="4" s="1"/>
  <c r="CL460" i="4" s="1"/>
  <c r="CL459" i="4" s="1"/>
  <c r="CL458" i="4" s="1"/>
  <c r="CL457" i="4" s="1"/>
  <c r="CL456" i="4" s="1"/>
  <c r="CL455" i="4" s="1"/>
  <c r="CL454" i="4" s="1"/>
  <c r="CL453" i="4" s="1"/>
  <c r="CL452" i="4" s="1"/>
  <c r="CL451" i="4" s="1"/>
  <c r="CL450" i="4" s="1"/>
  <c r="CL449" i="4" s="1"/>
  <c r="CL448" i="4" s="1"/>
  <c r="CL447" i="4" s="1"/>
  <c r="CL446" i="4" s="1"/>
  <c r="CL445" i="4" s="1"/>
  <c r="CL444" i="4" s="1"/>
  <c r="CL443" i="4" s="1"/>
  <c r="CL442" i="4" s="1"/>
  <c r="CL441" i="4" s="1"/>
  <c r="CL440" i="4" s="1"/>
  <c r="CL439" i="4" s="1"/>
  <c r="CL438" i="4" s="1"/>
  <c r="CL437" i="4" s="1"/>
  <c r="CL436" i="4" s="1"/>
  <c r="CL435" i="4" s="1"/>
  <c r="CL434" i="4" s="1"/>
  <c r="CL433" i="4" s="1"/>
  <c r="CL432" i="4" s="1"/>
  <c r="CL431" i="4" s="1"/>
  <c r="CL430" i="4" s="1"/>
  <c r="CL429" i="4" s="1"/>
  <c r="CL428" i="4" s="1"/>
  <c r="CL427" i="4" s="1"/>
  <c r="CL426" i="4" s="1"/>
  <c r="CL425" i="4" s="1"/>
  <c r="CL424" i="4" s="1"/>
  <c r="CL423" i="4" s="1"/>
  <c r="CL422" i="4" s="1"/>
  <c r="CL421" i="4" s="1"/>
  <c r="CL420" i="4" s="1"/>
  <c r="CL419" i="4" s="1"/>
  <c r="CL418" i="4" s="1"/>
  <c r="CL417" i="4" s="1"/>
  <c r="CL416" i="4" s="1"/>
  <c r="CL415" i="4" s="1"/>
  <c r="CL414" i="4" s="1"/>
  <c r="CL413" i="4" s="1"/>
  <c r="CL412" i="4" s="1"/>
  <c r="CL411" i="4" s="1"/>
  <c r="CL410" i="4" s="1"/>
  <c r="CL409" i="4" s="1"/>
  <c r="CL408" i="4" s="1"/>
  <c r="CL407" i="4" s="1"/>
  <c r="CL406" i="4" s="1"/>
  <c r="CL405" i="4" s="1"/>
  <c r="CL404" i="4" s="1"/>
  <c r="CL403" i="4" s="1"/>
  <c r="CL402" i="4" s="1"/>
  <c r="CL401" i="4" s="1"/>
  <c r="CL400" i="4" s="1"/>
  <c r="CL399" i="4" s="1"/>
  <c r="CL398" i="4" s="1"/>
  <c r="CL397" i="4" s="1"/>
  <c r="CL396" i="4" s="1"/>
  <c r="CL395" i="4" s="1"/>
  <c r="CL394" i="4" s="1"/>
  <c r="CL393" i="4" s="1"/>
  <c r="CL392" i="4" s="1"/>
  <c r="CL391" i="4" s="1"/>
  <c r="CL390" i="4" s="1"/>
  <c r="CL389" i="4" s="1"/>
  <c r="CL388" i="4" s="1"/>
  <c r="CL387" i="4" s="1"/>
  <c r="CL386" i="4" s="1"/>
  <c r="CL385" i="4" s="1"/>
  <c r="CL384" i="4" s="1"/>
  <c r="CL383" i="4" s="1"/>
  <c r="CL382" i="4" s="1"/>
  <c r="CL381" i="4" s="1"/>
  <c r="CL380" i="4" s="1"/>
  <c r="CL379" i="4" s="1"/>
  <c r="CL378" i="4" s="1"/>
  <c r="CL377" i="4" s="1"/>
  <c r="CL376" i="4" s="1"/>
  <c r="CL375" i="4" s="1"/>
  <c r="CL374" i="4" s="1"/>
  <c r="CL373" i="4" s="1"/>
  <c r="CL372" i="4" s="1"/>
  <c r="CL371" i="4" s="1"/>
  <c r="CL370" i="4" s="1"/>
  <c r="CL369" i="4" s="1"/>
  <c r="CL368" i="4" s="1"/>
  <c r="CL367" i="4" s="1"/>
  <c r="CL366" i="4" s="1"/>
  <c r="CL365" i="4" s="1"/>
  <c r="CL364" i="4" s="1"/>
  <c r="CL363" i="4" s="1"/>
  <c r="CL362" i="4" s="1"/>
  <c r="CL361" i="4" s="1"/>
  <c r="CL360" i="4" s="1"/>
  <c r="CL359" i="4" s="1"/>
  <c r="CL358" i="4" s="1"/>
  <c r="CL357" i="4" s="1"/>
  <c r="CL356" i="4" s="1"/>
  <c r="CL355" i="4" s="1"/>
  <c r="CL354" i="4" s="1"/>
  <c r="CL353" i="4" s="1"/>
  <c r="CL352" i="4" s="1"/>
  <c r="CL351" i="4" s="1"/>
  <c r="CL350" i="4" s="1"/>
  <c r="CL349" i="4" s="1"/>
  <c r="CL348" i="4" s="1"/>
  <c r="CL347" i="4" s="1"/>
  <c r="CL346" i="4" s="1"/>
  <c r="CL345" i="4" s="1"/>
  <c r="CL344" i="4" s="1"/>
  <c r="CL343" i="4" s="1"/>
  <c r="CL342" i="4" s="1"/>
  <c r="CL341" i="4" s="1"/>
  <c r="CL340" i="4" s="1"/>
  <c r="CL339" i="4" s="1"/>
  <c r="CL338" i="4" s="1"/>
  <c r="CL337" i="4" s="1"/>
  <c r="CL336" i="4" s="1"/>
  <c r="CL335" i="4" s="1"/>
  <c r="CL334" i="4" s="1"/>
  <c r="CL333" i="4" s="1"/>
  <c r="CL332" i="4" s="1"/>
  <c r="CL331" i="4" s="1"/>
  <c r="CL330" i="4" s="1"/>
  <c r="CL329" i="4" s="1"/>
  <c r="CL328" i="4" s="1"/>
  <c r="CL327" i="4" s="1"/>
  <c r="CL326" i="4" s="1"/>
  <c r="CL325" i="4" s="1"/>
  <c r="CL324" i="4" s="1"/>
  <c r="CL323" i="4" s="1"/>
  <c r="CL322" i="4" s="1"/>
  <c r="CL321" i="4" s="1"/>
  <c r="CL320" i="4" s="1"/>
  <c r="CL319" i="4" s="1"/>
  <c r="CL318" i="4" s="1"/>
  <c r="CL317" i="4" s="1"/>
  <c r="CL316" i="4" s="1"/>
  <c r="CL315" i="4" s="1"/>
  <c r="CL314" i="4" s="1"/>
  <c r="CL313" i="4" s="1"/>
  <c r="CL312" i="4" s="1"/>
  <c r="CL311" i="4" s="1"/>
  <c r="CL310" i="4" s="1"/>
  <c r="CL309" i="4" s="1"/>
  <c r="CL308" i="4" s="1"/>
  <c r="CL307" i="4" s="1"/>
  <c r="CL306" i="4" s="1"/>
  <c r="CL305" i="4" s="1"/>
  <c r="CL304" i="4" s="1"/>
  <c r="CL303" i="4" s="1"/>
  <c r="CL302" i="4" s="1"/>
  <c r="CL301" i="4" s="1"/>
  <c r="CL300" i="4" s="1"/>
  <c r="CL299" i="4" s="1"/>
  <c r="CL298" i="4" s="1"/>
  <c r="CL297" i="4" s="1"/>
  <c r="CL296" i="4" s="1"/>
  <c r="CL295" i="4" s="1"/>
  <c r="CL294" i="4" s="1"/>
  <c r="CL293" i="4" s="1"/>
  <c r="CL292" i="4" s="1"/>
  <c r="CL291" i="4" s="1"/>
  <c r="CL290" i="4" s="1"/>
  <c r="CL289" i="4" s="1"/>
  <c r="CL288" i="4" s="1"/>
  <c r="CL287" i="4" s="1"/>
  <c r="CL286" i="4" s="1"/>
  <c r="CL285" i="4" s="1"/>
  <c r="CL284" i="4" s="1"/>
  <c r="CL283" i="4" s="1"/>
  <c r="CL282" i="4" s="1"/>
  <c r="CL281" i="4" s="1"/>
  <c r="CL280" i="4" s="1"/>
  <c r="CL279" i="4" s="1"/>
  <c r="CL278" i="4" s="1"/>
  <c r="CL277" i="4" s="1"/>
  <c r="CL276" i="4" s="1"/>
  <c r="CL275" i="4" s="1"/>
  <c r="CL274" i="4" s="1"/>
  <c r="CL273" i="4" s="1"/>
  <c r="CL272" i="4" s="1"/>
  <c r="CL271" i="4" s="1"/>
  <c r="CL270" i="4" s="1"/>
  <c r="CL269" i="4" s="1"/>
  <c r="CL268" i="4" s="1"/>
  <c r="CL267" i="4" s="1"/>
  <c r="CL266" i="4" s="1"/>
  <c r="CL265" i="4" s="1"/>
  <c r="CL264" i="4" s="1"/>
  <c r="CL263" i="4" s="1"/>
  <c r="CL262" i="4" s="1"/>
  <c r="CL261" i="4" s="1"/>
  <c r="CL260" i="4" s="1"/>
  <c r="CL259" i="4" s="1"/>
  <c r="CL258" i="4" s="1"/>
  <c r="CL257" i="4" s="1"/>
  <c r="CL256" i="4" s="1"/>
  <c r="CL255" i="4" s="1"/>
  <c r="CL254" i="4" s="1"/>
  <c r="CL253" i="4" s="1"/>
  <c r="CL252" i="4" s="1"/>
  <c r="CL251" i="4" s="1"/>
  <c r="CL250" i="4" s="1"/>
  <c r="CL249" i="4" s="1"/>
  <c r="CL248" i="4" s="1"/>
  <c r="CL247" i="4" s="1"/>
  <c r="CL246" i="4" s="1"/>
  <c r="CL245" i="4" s="1"/>
  <c r="CL244" i="4" s="1"/>
  <c r="CL243" i="4" s="1"/>
  <c r="CL242" i="4" s="1"/>
  <c r="CL241" i="4" s="1"/>
  <c r="CL240" i="4" s="1"/>
  <c r="CL239" i="4" s="1"/>
  <c r="CL238" i="4" s="1"/>
  <c r="CL237" i="4" s="1"/>
  <c r="CL236" i="4" s="1"/>
  <c r="CL235" i="4" s="1"/>
  <c r="CL234" i="4" s="1"/>
  <c r="CL233" i="4" s="1"/>
  <c r="CL232" i="4" s="1"/>
  <c r="CL231" i="4" s="1"/>
  <c r="CL230" i="4" s="1"/>
  <c r="CL229" i="4" s="1"/>
  <c r="CL228" i="4" s="1"/>
  <c r="CL227" i="4" s="1"/>
  <c r="CL226" i="4" s="1"/>
  <c r="CL225" i="4" s="1"/>
  <c r="CL224" i="4" s="1"/>
  <c r="CL223" i="4" s="1"/>
  <c r="CL222" i="4" s="1"/>
  <c r="CL221" i="4" s="1"/>
  <c r="CL220" i="4" s="1"/>
  <c r="CL219" i="4" s="1"/>
  <c r="CL218" i="4" s="1"/>
  <c r="CL217" i="4" s="1"/>
  <c r="CL216" i="4" s="1"/>
  <c r="CL215" i="4" s="1"/>
  <c r="CL214" i="4" s="1"/>
  <c r="CL213" i="4" s="1"/>
  <c r="CL212" i="4" s="1"/>
  <c r="CL211" i="4" s="1"/>
  <c r="CL210" i="4" s="1"/>
  <c r="CL209" i="4" s="1"/>
  <c r="CL208" i="4" s="1"/>
  <c r="CL207" i="4" s="1"/>
  <c r="CL206" i="4" s="1"/>
  <c r="CL205" i="4" s="1"/>
  <c r="CL204" i="4" s="1"/>
  <c r="CL203" i="4" s="1"/>
  <c r="CL202" i="4" s="1"/>
  <c r="CL201" i="4" s="1"/>
  <c r="CL200" i="4" s="1"/>
  <c r="CL199" i="4" s="1"/>
  <c r="CL198" i="4" s="1"/>
  <c r="CL197" i="4" s="1"/>
  <c r="CL196" i="4" s="1"/>
  <c r="CL195" i="4" s="1"/>
  <c r="CL194" i="4" s="1"/>
  <c r="CL193" i="4" s="1"/>
  <c r="CL192" i="4" s="1"/>
  <c r="CL191" i="4" s="1"/>
  <c r="CL190" i="4" s="1"/>
  <c r="CL189" i="4" s="1"/>
  <c r="CL188" i="4" s="1"/>
  <c r="CL187" i="4" s="1"/>
  <c r="CL186" i="4" s="1"/>
  <c r="CL185" i="4" s="1"/>
  <c r="CL184" i="4" s="1"/>
  <c r="CL183" i="4" s="1"/>
  <c r="CL182" i="4" s="1"/>
  <c r="CL181" i="4" s="1"/>
  <c r="CL180" i="4" s="1"/>
  <c r="CL179" i="4" s="1"/>
  <c r="CL178" i="4" s="1"/>
  <c r="CL177" i="4" s="1"/>
  <c r="CL176" i="4" s="1"/>
  <c r="CL175" i="4" s="1"/>
  <c r="CL174" i="4" s="1"/>
  <c r="CL173" i="4" s="1"/>
  <c r="CL172" i="4" s="1"/>
  <c r="CL171" i="4" s="1"/>
  <c r="CL170" i="4" s="1"/>
  <c r="CL169" i="4" s="1"/>
  <c r="CL168" i="4" s="1"/>
  <c r="CL167" i="4" s="1"/>
  <c r="CL166" i="4" s="1"/>
  <c r="CL165" i="4" s="1"/>
  <c r="CL164" i="4" s="1"/>
  <c r="CL163" i="4" s="1"/>
  <c r="CL162" i="4" s="1"/>
  <c r="CL161" i="4" s="1"/>
  <c r="CL160" i="4" s="1"/>
  <c r="CL159" i="4" s="1"/>
  <c r="CL158" i="4" s="1"/>
  <c r="CL157" i="4" s="1"/>
  <c r="CL156" i="4" s="1"/>
  <c r="CL155" i="4" s="1"/>
  <c r="Y355" i="4"/>
  <c r="Y354" i="4" s="1"/>
  <c r="Y353" i="4" s="1"/>
  <c r="Y352" i="4" s="1"/>
  <c r="Y351" i="4" s="1"/>
  <c r="Y350" i="4" s="1"/>
  <c r="Y349" i="4" s="1"/>
  <c r="Y348" i="4" s="1"/>
  <c r="Y347" i="4" s="1"/>
  <c r="Y346" i="4" s="1"/>
  <c r="Y345" i="4" s="1"/>
  <c r="Y344" i="4" s="1"/>
  <c r="Y343" i="4" s="1"/>
  <c r="Y342" i="4" s="1"/>
  <c r="Y341" i="4" s="1"/>
  <c r="Y340" i="4" s="1"/>
  <c r="Y339" i="4" s="1"/>
  <c r="Y338" i="4" s="1"/>
  <c r="Y337" i="4" s="1"/>
  <c r="Y336" i="4" s="1"/>
  <c r="Y335" i="4" s="1"/>
  <c r="Y334" i="4" s="1"/>
  <c r="Y333" i="4" s="1"/>
  <c r="Y332" i="4" s="1"/>
  <c r="Y331" i="4" s="1"/>
  <c r="Y330" i="4" s="1"/>
  <c r="Y329" i="4" s="1"/>
  <c r="Y328" i="4" s="1"/>
  <c r="Y327" i="4" s="1"/>
  <c r="Y326" i="4" s="1"/>
  <c r="Y325" i="4" s="1"/>
  <c r="Y324" i="4" s="1"/>
  <c r="Y323" i="4" s="1"/>
  <c r="Y322" i="4" s="1"/>
  <c r="Y321" i="4" s="1"/>
  <c r="Y320" i="4" s="1"/>
  <c r="Y319" i="4" s="1"/>
  <c r="Y318" i="4" s="1"/>
  <c r="Y317" i="4" s="1"/>
  <c r="Y316" i="4" s="1"/>
  <c r="Y315" i="4" s="1"/>
  <c r="Y314" i="4" s="1"/>
  <c r="Y313" i="4" s="1"/>
  <c r="Y312" i="4" s="1"/>
  <c r="Y311" i="4" s="1"/>
  <c r="Y310" i="4" s="1"/>
  <c r="Y309" i="4" s="1"/>
  <c r="Y308" i="4" s="1"/>
  <c r="Y307" i="4" s="1"/>
  <c r="Y306" i="4" s="1"/>
  <c r="Y305" i="4" s="1"/>
  <c r="Y304" i="4" s="1"/>
  <c r="Y303" i="4" s="1"/>
  <c r="Y302" i="4" s="1"/>
  <c r="Y301" i="4" s="1"/>
  <c r="Y300" i="4" s="1"/>
  <c r="Y299" i="4" s="1"/>
  <c r="Y298" i="4" s="1"/>
  <c r="Y297" i="4" s="1"/>
  <c r="Y355" i="17"/>
  <c r="DG336" i="4"/>
  <c r="Z336" i="4"/>
  <c r="Z336" i="17"/>
  <c r="Z335" i="17" s="1"/>
  <c r="Z334" i="17" s="1"/>
  <c r="Z333" i="17" s="1"/>
  <c r="Z332" i="17" s="1"/>
  <c r="Z331" i="17" s="1"/>
  <c r="Z330" i="17" s="1"/>
  <c r="Z329" i="17" s="1"/>
  <c r="Z328" i="17" s="1"/>
  <c r="Z327" i="17" s="1"/>
  <c r="Z326" i="17" s="1"/>
  <c r="Z325" i="17" s="1"/>
  <c r="Z324" i="17" s="1"/>
  <c r="Z323" i="17" s="1"/>
  <c r="Z322" i="17" s="1"/>
  <c r="Z321" i="17" s="1"/>
  <c r="Z320" i="17" s="1"/>
  <c r="Z319" i="17" s="1"/>
  <c r="Z318" i="17" s="1"/>
  <c r="Z317" i="17" s="1"/>
  <c r="Z316" i="17" s="1"/>
  <c r="Z315" i="17" s="1"/>
  <c r="Z314" i="17" s="1"/>
  <c r="Z313" i="17" s="1"/>
  <c r="Z312" i="17" s="1"/>
  <c r="Z311" i="17" s="1"/>
  <c r="Z310" i="17" s="1"/>
  <c r="Z309" i="17" s="1"/>
  <c r="Z308" i="17" s="1"/>
  <c r="Z307" i="17" s="1"/>
  <c r="Z306" i="17" s="1"/>
  <c r="Z305" i="17" s="1"/>
  <c r="Z304" i="17" s="1"/>
  <c r="Z303" i="17" s="1"/>
  <c r="Z302" i="17" s="1"/>
  <c r="Z301" i="17" s="1"/>
  <c r="Z300" i="17" s="1"/>
  <c r="Z299" i="17" s="1"/>
  <c r="Z298" i="17" s="1"/>
  <c r="Z297" i="17" s="1"/>
  <c r="AA336" i="17"/>
  <c r="Y296" i="4" l="1"/>
  <c r="Y295" i="4" s="1"/>
  <c r="Y294" i="4" s="1"/>
  <c r="Z296" i="4"/>
  <c r="CK296" i="4"/>
  <c r="CK295" i="4" s="1"/>
  <c r="CK294" i="4" s="1"/>
  <c r="DK296" i="4"/>
  <c r="DR296" i="4"/>
  <c r="DI296" i="4"/>
  <c r="DG296" i="4"/>
  <c r="DQ296" i="4"/>
  <c r="DL296" i="4"/>
  <c r="DM296" i="4"/>
  <c r="DX296" i="4"/>
  <c r="DY296" i="4" s="1"/>
  <c r="DW296" i="4"/>
  <c r="DP296" i="4"/>
  <c r="DV296" i="4"/>
  <c r="DU296" i="4"/>
  <c r="DS296" i="4"/>
  <c r="DT296" i="4"/>
  <c r="DJ296" i="4"/>
  <c r="DO296" i="4"/>
  <c r="DN296" i="4"/>
  <c r="DH296" i="4"/>
  <c r="Z296" i="17"/>
  <c r="Z295" i="17" s="1"/>
  <c r="Z294" i="17" s="1"/>
  <c r="AA296" i="17"/>
  <c r="N192" i="11"/>
  <c r="N191" i="11" s="1"/>
  <c r="N190" i="11" s="1"/>
  <c r="N189" i="11" s="1"/>
  <c r="N188" i="11" s="1"/>
  <c r="O192" i="11"/>
  <c r="O47" i="11"/>
  <c r="X355" i="4"/>
  <c r="DO336" i="4"/>
  <c r="DL336" i="4"/>
  <c r="DJ336" i="4"/>
  <c r="DR336" i="4"/>
  <c r="DU336" i="4"/>
  <c r="DV336" i="4"/>
  <c r="DI336" i="4"/>
  <c r="DS336" i="4"/>
  <c r="DQ336" i="4"/>
  <c r="DH336" i="4"/>
  <c r="DK336" i="4"/>
  <c r="DW336" i="4"/>
  <c r="DM336" i="4"/>
  <c r="DN336" i="4"/>
  <c r="DX336" i="4"/>
  <c r="DY336" i="4" s="1"/>
  <c r="DP336" i="4"/>
  <c r="DT336" i="4"/>
  <c r="DI355" i="4"/>
  <c r="DJ355" i="4"/>
  <c r="DU355" i="4"/>
  <c r="DS355" i="4"/>
  <c r="DK355" i="4"/>
  <c r="DM355" i="4"/>
  <c r="DT355" i="4"/>
  <c r="DV355" i="4"/>
  <c r="DO355" i="4"/>
  <c r="DP355" i="4"/>
  <c r="DN355" i="4"/>
  <c r="DL355" i="4"/>
  <c r="DX355" i="4"/>
  <c r="DY355" i="4" s="1"/>
  <c r="DH355" i="4"/>
  <c r="DR355" i="4"/>
  <c r="DW355" i="4"/>
  <c r="DQ355" i="4"/>
  <c r="DG355" i="4"/>
  <c r="DW295" i="4"/>
  <c r="DR295" i="4"/>
  <c r="DM295" i="4"/>
  <c r="DN295" i="4"/>
  <c r="DQ295" i="4"/>
  <c r="DI295" i="4"/>
  <c r="DL295" i="4"/>
  <c r="DU295" i="4"/>
  <c r="DX295" i="4"/>
  <c r="DY295" i="4" s="1"/>
  <c r="DJ295" i="4"/>
  <c r="DV295" i="4"/>
  <c r="DH295" i="4"/>
  <c r="DO295" i="4"/>
  <c r="DS295" i="4"/>
  <c r="DP295" i="4"/>
  <c r="DK295" i="4"/>
  <c r="DG295" i="4"/>
  <c r="DT295" i="4"/>
  <c r="Y336" i="17"/>
  <c r="AA295" i="17"/>
  <c r="X295" i="4"/>
  <c r="Z295" i="4"/>
  <c r="CP178" i="4"/>
  <c r="CO178" i="4"/>
  <c r="CN178" i="4"/>
  <c r="Y293" i="4" l="1"/>
  <c r="Y292" i="4" s="1"/>
  <c r="Y291" i="4" s="1"/>
  <c r="Y290" i="4" s="1"/>
  <c r="Y289" i="4" s="1"/>
  <c r="Y288" i="4" s="1"/>
  <c r="Y287" i="4" s="1"/>
  <c r="Y286" i="4" s="1"/>
  <c r="Y285" i="4" s="1"/>
  <c r="Y284" i="4" s="1"/>
  <c r="Y283" i="4" s="1"/>
  <c r="Y282" i="4" s="1"/>
  <c r="Y281" i="4" s="1"/>
  <c r="Y280" i="4" s="1"/>
  <c r="Y279" i="4" s="1"/>
  <c r="Y278" i="4" s="1"/>
  <c r="Y277" i="4" s="1"/>
  <c r="Y276" i="4" s="1"/>
  <c r="Y275" i="4" s="1"/>
  <c r="Y274" i="4" s="1"/>
  <c r="Y273" i="4" s="1"/>
  <c r="Y272" i="4" s="1"/>
  <c r="Y271" i="4" s="1"/>
  <c r="Y270" i="4" s="1"/>
  <c r="Y269" i="4" s="1"/>
  <c r="Y268" i="4" s="1"/>
  <c r="Y267" i="4" s="1"/>
  <c r="Y266" i="4" s="1"/>
  <c r="Y265" i="4" s="1"/>
  <c r="Y264" i="4" s="1"/>
  <c r="Y263" i="4" s="1"/>
  <c r="Y262" i="4" s="1"/>
  <c r="Y261" i="4" s="1"/>
  <c r="Y260" i="4" s="1"/>
  <c r="Y259" i="4" s="1"/>
  <c r="Y258" i="4" s="1"/>
  <c r="Y257" i="4" s="1"/>
  <c r="Y256" i="4" s="1"/>
  <c r="Y255" i="4" s="1"/>
  <c r="Y254" i="4" s="1"/>
  <c r="Y253" i="4" s="1"/>
  <c r="Y252" i="4" s="1"/>
  <c r="Y251" i="4" s="1"/>
  <c r="Y250" i="4" s="1"/>
  <c r="Y249" i="4" s="1"/>
  <c r="Y248" i="4" s="1"/>
  <c r="Y247" i="4" s="1"/>
  <c r="Y246" i="4" s="1"/>
  <c r="Y245" i="4" s="1"/>
  <c r="Y244" i="4" s="1"/>
  <c r="Y243" i="4" s="1"/>
  <c r="Y242" i="4" s="1"/>
  <c r="Y241" i="4" s="1"/>
  <c r="Y240" i="4" s="1"/>
  <c r="Y239" i="4" s="1"/>
  <c r="Y238" i="4" s="1"/>
  <c r="Y237" i="4" s="1"/>
  <c r="Y236" i="4" s="1"/>
  <c r="Y235" i="4" s="1"/>
  <c r="Y234" i="4" s="1"/>
  <c r="Y233" i="4" s="1"/>
  <c r="Y232" i="4" s="1"/>
  <c r="Y231" i="4" s="1"/>
  <c r="Y230" i="4" s="1"/>
  <c r="Y229" i="4" s="1"/>
  <c r="Y228" i="4" s="1"/>
  <c r="Y227" i="4" s="1"/>
  <c r="Y226" i="4" s="1"/>
  <c r="Y225" i="4" s="1"/>
  <c r="Y224" i="4" s="1"/>
  <c r="Y223" i="4" s="1"/>
  <c r="Y222" i="4" s="1"/>
  <c r="Y221" i="4" s="1"/>
  <c r="Y220" i="4" s="1"/>
  <c r="Z293" i="4"/>
  <c r="N187" i="11"/>
  <c r="N186" i="11" s="1"/>
  <c r="N185" i="11" s="1"/>
  <c r="N184" i="11" s="1"/>
  <c r="N183" i="11" s="1"/>
  <c r="N182" i="11" s="1"/>
  <c r="N181" i="11" s="1"/>
  <c r="N180" i="11" s="1"/>
  <c r="N179" i="11" s="1"/>
  <c r="O187" i="11"/>
  <c r="CK293" i="4"/>
  <c r="CK292" i="4" s="1"/>
  <c r="CK291" i="4" s="1"/>
  <c r="CK290" i="4" s="1"/>
  <c r="CK289" i="4" s="1"/>
  <c r="CK288" i="4" s="1"/>
  <c r="CK287" i="4" s="1"/>
  <c r="CK286" i="4" s="1"/>
  <c r="CK285" i="4" s="1"/>
  <c r="CK284" i="4" s="1"/>
  <c r="CK283" i="4" s="1"/>
  <c r="CK282" i="4" s="1"/>
  <c r="CK281" i="4" s="1"/>
  <c r="CK280" i="4" s="1"/>
  <c r="CK279" i="4" s="1"/>
  <c r="CK278" i="4" s="1"/>
  <c r="CK277" i="4" s="1"/>
  <c r="CK276" i="4" s="1"/>
  <c r="CK275" i="4" s="1"/>
  <c r="CK274" i="4" s="1"/>
  <c r="CK273" i="4" s="1"/>
  <c r="CK272" i="4" s="1"/>
  <c r="CK271" i="4" s="1"/>
  <c r="CK270" i="4" s="1"/>
  <c r="CK269" i="4" s="1"/>
  <c r="CK268" i="4" s="1"/>
  <c r="CK267" i="4" s="1"/>
  <c r="CK266" i="4" s="1"/>
  <c r="CK265" i="4" s="1"/>
  <c r="CK264" i="4" s="1"/>
  <c r="CK263" i="4" s="1"/>
  <c r="CK262" i="4" s="1"/>
  <c r="CK261" i="4" s="1"/>
  <c r="CK260" i="4" s="1"/>
  <c r="CK259" i="4" s="1"/>
  <c r="CK258" i="4" s="1"/>
  <c r="CK257" i="4" s="1"/>
  <c r="CK256" i="4" s="1"/>
  <c r="CK255" i="4" s="1"/>
  <c r="CK254" i="4" s="1"/>
  <c r="CK253" i="4" s="1"/>
  <c r="CK252" i="4" s="1"/>
  <c r="CK251" i="4" s="1"/>
  <c r="CK250" i="4" s="1"/>
  <c r="CK249" i="4" s="1"/>
  <c r="CK248" i="4" s="1"/>
  <c r="CK247" i="4" s="1"/>
  <c r="CK246" i="4" s="1"/>
  <c r="CK245" i="4" s="1"/>
  <c r="CK244" i="4" s="1"/>
  <c r="CK243" i="4" s="1"/>
  <c r="CK242" i="4" s="1"/>
  <c r="CK241" i="4" s="1"/>
  <c r="CK240" i="4" s="1"/>
  <c r="CK239" i="4" s="1"/>
  <c r="CK238" i="4" s="1"/>
  <c r="CK237" i="4" s="1"/>
  <c r="CK236" i="4" s="1"/>
  <c r="CK235" i="4" s="1"/>
  <c r="CK234" i="4" s="1"/>
  <c r="CK233" i="4" s="1"/>
  <c r="CK232" i="4" s="1"/>
  <c r="CK231" i="4" s="1"/>
  <c r="CK230" i="4" s="1"/>
  <c r="CK229" i="4" s="1"/>
  <c r="CK228" i="4" s="1"/>
  <c r="CK227" i="4" s="1"/>
  <c r="CK226" i="4" s="1"/>
  <c r="CK225" i="4" s="1"/>
  <c r="CK224" i="4" s="1"/>
  <c r="CK223" i="4" s="1"/>
  <c r="CK222" i="4" s="1"/>
  <c r="CK221" i="4" s="1"/>
  <c r="CK220" i="4" s="1"/>
  <c r="DN293" i="4"/>
  <c r="DX293" i="4"/>
  <c r="DY293" i="4" s="1"/>
  <c r="DR293" i="4"/>
  <c r="DG293" i="4"/>
  <c r="DL293" i="4"/>
  <c r="DQ293" i="4"/>
  <c r="DS293" i="4"/>
  <c r="DU293" i="4"/>
  <c r="DT293" i="4"/>
  <c r="DI293" i="4"/>
  <c r="DO293" i="4"/>
  <c r="DV293" i="4"/>
  <c r="DH293" i="4"/>
  <c r="DJ293" i="4"/>
  <c r="DM293" i="4"/>
  <c r="DK293" i="4"/>
  <c r="DP293" i="4"/>
  <c r="DW293" i="4"/>
  <c r="Z293" i="17"/>
  <c r="Z292" i="17" s="1"/>
  <c r="Z291" i="17" s="1"/>
  <c r="Z290" i="17" s="1"/>
  <c r="Z289" i="17" s="1"/>
  <c r="Z288" i="17" s="1"/>
  <c r="Z287" i="17" s="1"/>
  <c r="Z286" i="17" s="1"/>
  <c r="Z285" i="17" s="1"/>
  <c r="Z284" i="17" s="1"/>
  <c r="Z283" i="17" s="1"/>
  <c r="Z282" i="17" s="1"/>
  <c r="Z281" i="17" s="1"/>
  <c r="Z280" i="17" s="1"/>
  <c r="Z279" i="17" s="1"/>
  <c r="Z278" i="17" s="1"/>
  <c r="Z277" i="17" s="1"/>
  <c r="Z276" i="17" s="1"/>
  <c r="Z275" i="17" s="1"/>
  <c r="Z274" i="17" s="1"/>
  <c r="Z273" i="17" s="1"/>
  <c r="Z272" i="17" s="1"/>
  <c r="Z271" i="17" s="1"/>
  <c r="Z270" i="17" s="1"/>
  <c r="Z269" i="17" s="1"/>
  <c r="Z268" i="17" s="1"/>
  <c r="Z267" i="17" s="1"/>
  <c r="Z266" i="17" s="1"/>
  <c r="Z265" i="17" s="1"/>
  <c r="Z264" i="17" s="1"/>
  <c r="Z263" i="17" s="1"/>
  <c r="Z262" i="17" s="1"/>
  <c r="Z261" i="17" s="1"/>
  <c r="Z260" i="17" s="1"/>
  <c r="Z259" i="17" s="1"/>
  <c r="Z258" i="17" s="1"/>
  <c r="Z257" i="17" s="1"/>
  <c r="Z256" i="17" s="1"/>
  <c r="Z255" i="17" s="1"/>
  <c r="Z254" i="17" s="1"/>
  <c r="Z253" i="17" s="1"/>
  <c r="Z252" i="17" s="1"/>
  <c r="Z251" i="17" s="1"/>
  <c r="Z250" i="17" s="1"/>
  <c r="Z249" i="17" s="1"/>
  <c r="Z248" i="17" s="1"/>
  <c r="Z247" i="17" s="1"/>
  <c r="Z246" i="17" s="1"/>
  <c r="Z245" i="17" s="1"/>
  <c r="Z244" i="17" s="1"/>
  <c r="Z243" i="17" s="1"/>
  <c r="Z242" i="17" s="1"/>
  <c r="Z241" i="17" s="1"/>
  <c r="Z240" i="17" s="1"/>
  <c r="Z239" i="17" s="1"/>
  <c r="Z238" i="17" s="1"/>
  <c r="Z237" i="17" s="1"/>
  <c r="Z236" i="17" s="1"/>
  <c r="Z235" i="17" s="1"/>
  <c r="Z234" i="17" s="1"/>
  <c r="Z233" i="17" s="1"/>
  <c r="Z232" i="17" s="1"/>
  <c r="Z231" i="17" s="1"/>
  <c r="Z230" i="17" s="1"/>
  <c r="Z229" i="17" s="1"/>
  <c r="Z228" i="17" s="1"/>
  <c r="Z227" i="17" s="1"/>
  <c r="Z226" i="17" s="1"/>
  <c r="Z225" i="17" s="1"/>
  <c r="Z224" i="17" s="1"/>
  <c r="Z223" i="17" s="1"/>
  <c r="Z222" i="17" s="1"/>
  <c r="Z221" i="17" s="1"/>
  <c r="Z220" i="17" s="1"/>
  <c r="AA293" i="17"/>
  <c r="O37" i="11"/>
  <c r="CM178" i="4"/>
  <c r="X336" i="4"/>
  <c r="DQ201" i="4"/>
  <c r="DI201" i="4"/>
  <c r="DU201" i="4"/>
  <c r="DG201" i="4"/>
  <c r="DX201" i="4"/>
  <c r="DY201" i="4" s="1"/>
  <c r="DO201" i="4"/>
  <c r="DN201" i="4"/>
  <c r="DM201" i="4"/>
  <c r="DL201" i="4"/>
  <c r="DK201" i="4"/>
  <c r="DJ201" i="4"/>
  <c r="DH201" i="4"/>
  <c r="DW201" i="4"/>
  <c r="DV201" i="4"/>
  <c r="DP201" i="4"/>
  <c r="DT201" i="4"/>
  <c r="DS201" i="4"/>
  <c r="DR201" i="4"/>
  <c r="AA201" i="17"/>
  <c r="Y295" i="17"/>
  <c r="Z201" i="4"/>
  <c r="X201" i="4"/>
  <c r="CP177" i="4"/>
  <c r="CO177" i="4"/>
  <c r="CN177" i="4"/>
  <c r="H8" i="5"/>
  <c r="O178" i="11" l="1"/>
  <c r="N178" i="11"/>
  <c r="N177" i="11" s="1"/>
  <c r="N176" i="11" s="1"/>
  <c r="N175" i="11" s="1"/>
  <c r="Y219" i="4"/>
  <c r="Y218" i="4" s="1"/>
  <c r="Y217" i="4" s="1"/>
  <c r="Y216" i="4" s="1"/>
  <c r="Y215" i="4" s="1"/>
  <c r="Y214" i="4" s="1"/>
  <c r="Y213" i="4" s="1"/>
  <c r="Y212" i="4" s="1"/>
  <c r="Y211" i="4" s="1"/>
  <c r="Y210" i="4" s="1"/>
  <c r="Y209" i="4" s="1"/>
  <c r="Z219" i="4"/>
  <c r="Z219" i="17"/>
  <c r="Z218" i="17" s="1"/>
  <c r="Z217" i="17" s="1"/>
  <c r="Z216" i="17" s="1"/>
  <c r="Z215" i="17" s="1"/>
  <c r="Z214" i="17" s="1"/>
  <c r="Z213" i="17" s="1"/>
  <c r="Z212" i="17" s="1"/>
  <c r="Z211" i="17" s="1"/>
  <c r="Z210" i="17" s="1"/>
  <c r="Z209" i="17" s="1"/>
  <c r="AA219" i="17"/>
  <c r="CK219" i="4"/>
  <c r="CK218" i="4" s="1"/>
  <c r="CK217" i="4" s="1"/>
  <c r="CK216" i="4" s="1"/>
  <c r="CK215" i="4" s="1"/>
  <c r="CK214" i="4" s="1"/>
  <c r="CK213" i="4" s="1"/>
  <c r="CK212" i="4" s="1"/>
  <c r="CK211" i="4" s="1"/>
  <c r="CK210" i="4" s="1"/>
  <c r="CK209" i="4" s="1"/>
  <c r="DX219" i="4"/>
  <c r="DY219" i="4" s="1"/>
  <c r="DL219" i="4"/>
  <c r="DM219" i="4"/>
  <c r="DV219" i="4"/>
  <c r="DU219" i="4"/>
  <c r="DO219" i="4"/>
  <c r="DK219" i="4"/>
  <c r="DS219" i="4"/>
  <c r="DG219" i="4"/>
  <c r="DW219" i="4"/>
  <c r="DP219" i="4"/>
  <c r="DI219" i="4"/>
  <c r="DH219" i="4"/>
  <c r="DR219" i="4"/>
  <c r="DJ219" i="4"/>
  <c r="DT219" i="4"/>
  <c r="DN219" i="4"/>
  <c r="DQ219" i="4"/>
  <c r="O34" i="11"/>
  <c r="Q178" i="4"/>
  <c r="CM177" i="4"/>
  <c r="CP176" i="4"/>
  <c r="CP175" i="4" s="1"/>
  <c r="CP174" i="4" s="1"/>
  <c r="CP173" i="4" s="1"/>
  <c r="CP172" i="4" s="1"/>
  <c r="CP171" i="4" s="1"/>
  <c r="CP170" i="4" s="1"/>
  <c r="CP169" i="4" s="1"/>
  <c r="CP168" i="4" s="1"/>
  <c r="CP167" i="4" s="1"/>
  <c r="CP166" i="4" s="1"/>
  <c r="CP165" i="4" s="1"/>
  <c r="CP164" i="4" s="1"/>
  <c r="CP163" i="4" s="1"/>
  <c r="CP162" i="4" s="1"/>
  <c r="CP161" i="4" s="1"/>
  <c r="CP160" i="4" s="1"/>
  <c r="CP159" i="4" s="1"/>
  <c r="CP158" i="4" s="1"/>
  <c r="CP157" i="4" s="1"/>
  <c r="CP156" i="4" s="1"/>
  <c r="CP155" i="4" s="1"/>
  <c r="CN176" i="4"/>
  <c r="CN175" i="4" s="1"/>
  <c r="CN174" i="4" s="1"/>
  <c r="CN173" i="4" s="1"/>
  <c r="CN172" i="4" s="1"/>
  <c r="CN171" i="4" s="1"/>
  <c r="CN170" i="4" s="1"/>
  <c r="CN169" i="4" s="1"/>
  <c r="CN168" i="4" s="1"/>
  <c r="CN167" i="4" s="1"/>
  <c r="CN166" i="4" s="1"/>
  <c r="CN165" i="4" s="1"/>
  <c r="CN164" i="4" s="1"/>
  <c r="CN163" i="4" s="1"/>
  <c r="CN162" i="4" s="1"/>
  <c r="CN161" i="4" s="1"/>
  <c r="CN160" i="4" s="1"/>
  <c r="CN159" i="4" s="1"/>
  <c r="CN158" i="4" s="1"/>
  <c r="CN157" i="4" s="1"/>
  <c r="CN156" i="4" s="1"/>
  <c r="CN155" i="4" s="1"/>
  <c r="CO176" i="4"/>
  <c r="CO175" i="4" s="1"/>
  <c r="CO174" i="4" s="1"/>
  <c r="CO173" i="4" s="1"/>
  <c r="CO172" i="4" s="1"/>
  <c r="CO171" i="4" s="1"/>
  <c r="CO170" i="4" s="1"/>
  <c r="CO169" i="4" s="1"/>
  <c r="CO168" i="4" s="1"/>
  <c r="CO167" i="4" s="1"/>
  <c r="CO166" i="4" s="1"/>
  <c r="CO165" i="4" s="1"/>
  <c r="CO164" i="4" s="1"/>
  <c r="CO163" i="4" s="1"/>
  <c r="CO162" i="4" s="1"/>
  <c r="CO161" i="4" s="1"/>
  <c r="CO160" i="4" s="1"/>
  <c r="CO159" i="4" s="1"/>
  <c r="CO158" i="4" s="1"/>
  <c r="CO157" i="4" s="1"/>
  <c r="CO156" i="4" s="1"/>
  <c r="CO155" i="4" s="1"/>
  <c r="Y201" i="17"/>
  <c r="A3" i="8"/>
  <c r="B28" i="6"/>
  <c r="B27" i="6"/>
  <c r="B22" i="6"/>
  <c r="B9" i="6"/>
  <c r="B4" i="6"/>
  <c r="C90" i="5"/>
  <c r="C55" i="5"/>
  <c r="AT17" i="5"/>
  <c r="AT18" i="5" s="1"/>
  <c r="AT19" i="5" s="1"/>
  <c r="AT20" i="5" s="1"/>
  <c r="AT21" i="5" s="1"/>
  <c r="AT22" i="5" s="1"/>
  <c r="AT23" i="5" s="1"/>
  <c r="AT24" i="5" s="1"/>
  <c r="AT25" i="5" s="1"/>
  <c r="AT26" i="5" s="1"/>
  <c r="F11" i="5"/>
  <c r="O9" i="5"/>
  <c r="J9" i="5"/>
  <c r="H9" i="5"/>
  <c r="O8" i="5"/>
  <c r="AA8" i="5" s="1"/>
  <c r="H7" i="5"/>
  <c r="O6" i="5"/>
  <c r="O5" i="5"/>
  <c r="F5" i="5"/>
  <c r="O4" i="5"/>
  <c r="F714" i="4"/>
  <c r="B714" i="4"/>
  <c r="D178" i="11"/>
  <c r="D176" i="11"/>
  <c r="D175" i="11"/>
  <c r="D174" i="11"/>
  <c r="D173" i="11"/>
  <c r="D172" i="11"/>
  <c r="D171" i="11"/>
  <c r="D170" i="11"/>
  <c r="D169" i="11"/>
  <c r="D165" i="11"/>
  <c r="D164" i="11"/>
  <c r="D162" i="11"/>
  <c r="D160" i="11"/>
  <c r="D159" i="11"/>
  <c r="D158" i="11"/>
  <c r="D157" i="11"/>
  <c r="D156" i="11"/>
  <c r="H154" i="4"/>
  <c r="J154" i="4" s="1"/>
  <c r="D154" i="11" s="1"/>
  <c r="G154" i="4"/>
  <c r="F154" i="4"/>
  <c r="A154" i="4" s="1"/>
  <c r="D154" i="4"/>
  <c r="B154" i="4"/>
  <c r="H153" i="4"/>
  <c r="J153" i="4" s="1"/>
  <c r="D153" i="11" s="1"/>
  <c r="G153" i="4"/>
  <c r="F153" i="4"/>
  <c r="A153" i="4" s="1"/>
  <c r="D153" i="4"/>
  <c r="B153" i="4"/>
  <c r="H152" i="4"/>
  <c r="G152" i="4"/>
  <c r="F152" i="4"/>
  <c r="A152" i="4" s="1"/>
  <c r="D152" i="4"/>
  <c r="B152" i="4"/>
  <c r="H151" i="4"/>
  <c r="J151" i="4" s="1"/>
  <c r="D151" i="11" s="1"/>
  <c r="G151" i="4"/>
  <c r="F151" i="4"/>
  <c r="A151" i="4" s="1"/>
  <c r="D151" i="4"/>
  <c r="B151" i="4"/>
  <c r="H150" i="4"/>
  <c r="J150" i="4" s="1"/>
  <c r="D150" i="11" s="1"/>
  <c r="G150" i="4"/>
  <c r="F150" i="4"/>
  <c r="A150" i="4" s="1"/>
  <c r="D150" i="4"/>
  <c r="B150" i="4"/>
  <c r="H149" i="4"/>
  <c r="J149" i="4" s="1"/>
  <c r="D149" i="11" s="1"/>
  <c r="G149" i="4"/>
  <c r="F149" i="4"/>
  <c r="A149" i="4" s="1"/>
  <c r="D149" i="4"/>
  <c r="B149" i="4"/>
  <c r="H148" i="4"/>
  <c r="J148" i="4" s="1"/>
  <c r="D148" i="11" s="1"/>
  <c r="G148" i="4"/>
  <c r="F148" i="4"/>
  <c r="A148" i="4" s="1"/>
  <c r="D148" i="4"/>
  <c r="B148" i="4"/>
  <c r="H147" i="4"/>
  <c r="J147" i="4" s="1"/>
  <c r="D147" i="11" s="1"/>
  <c r="G147" i="4"/>
  <c r="F147" i="4"/>
  <c r="A147" i="4" s="1"/>
  <c r="D147" i="4"/>
  <c r="B147" i="4"/>
  <c r="H146" i="4"/>
  <c r="J146" i="4" s="1"/>
  <c r="D146" i="11" s="1"/>
  <c r="G146" i="4"/>
  <c r="F146" i="4"/>
  <c r="A146" i="4" s="1"/>
  <c r="D146" i="4"/>
  <c r="B146" i="4"/>
  <c r="H145" i="4"/>
  <c r="J145" i="4" s="1"/>
  <c r="D145" i="11" s="1"/>
  <c r="G145" i="4"/>
  <c r="F145" i="4"/>
  <c r="A145" i="4" s="1"/>
  <c r="D145" i="4"/>
  <c r="B145" i="4"/>
  <c r="H144" i="4"/>
  <c r="J144" i="4" s="1"/>
  <c r="D144" i="11" s="1"/>
  <c r="G144" i="4"/>
  <c r="F144" i="4"/>
  <c r="A144" i="4" s="1"/>
  <c r="D144" i="4"/>
  <c r="B144" i="4"/>
  <c r="H143" i="4"/>
  <c r="J143" i="4" s="1"/>
  <c r="D143" i="11" s="1"/>
  <c r="G143" i="4"/>
  <c r="F143" i="4"/>
  <c r="A143" i="4" s="1"/>
  <c r="D143" i="4"/>
  <c r="B143" i="4"/>
  <c r="H142" i="4"/>
  <c r="J142" i="4" s="1"/>
  <c r="D142" i="11" s="1"/>
  <c r="G142" i="4"/>
  <c r="F142" i="4"/>
  <c r="A142" i="4" s="1"/>
  <c r="D142" i="4"/>
  <c r="B142" i="4"/>
  <c r="H141" i="4"/>
  <c r="J141" i="4" s="1"/>
  <c r="D141" i="11" s="1"/>
  <c r="G141" i="4"/>
  <c r="F141" i="4"/>
  <c r="A141" i="4" s="1"/>
  <c r="D141" i="4"/>
  <c r="B141" i="4"/>
  <c r="H140" i="4"/>
  <c r="G140" i="4"/>
  <c r="F140" i="4"/>
  <c r="A140" i="4" s="1"/>
  <c r="D140" i="4"/>
  <c r="B140" i="4"/>
  <c r="H139" i="4"/>
  <c r="J139" i="4" s="1"/>
  <c r="D139" i="11" s="1"/>
  <c r="G139" i="4"/>
  <c r="F139" i="4"/>
  <c r="A139" i="4" s="1"/>
  <c r="D139" i="4"/>
  <c r="B139" i="4"/>
  <c r="H138" i="4"/>
  <c r="G138" i="4"/>
  <c r="F138" i="4"/>
  <c r="A138" i="4" s="1"/>
  <c r="D138" i="4"/>
  <c r="B138" i="4"/>
  <c r="H137" i="4"/>
  <c r="J137" i="4" s="1"/>
  <c r="D137" i="11" s="1"/>
  <c r="G137" i="4"/>
  <c r="F137" i="4"/>
  <c r="A137" i="4" s="1"/>
  <c r="D137" i="4"/>
  <c r="B137" i="4"/>
  <c r="H136" i="4"/>
  <c r="J136" i="4" s="1"/>
  <c r="D136" i="11" s="1"/>
  <c r="G136" i="4"/>
  <c r="F136" i="4"/>
  <c r="A136" i="4" s="1"/>
  <c r="D136" i="4"/>
  <c r="B136" i="4"/>
  <c r="H135" i="4"/>
  <c r="J135" i="4" s="1"/>
  <c r="D135" i="11" s="1"/>
  <c r="G135" i="4"/>
  <c r="F135" i="4"/>
  <c r="A135" i="4" s="1"/>
  <c r="D135" i="4"/>
  <c r="B135" i="4"/>
  <c r="H134" i="4"/>
  <c r="J134" i="4" s="1"/>
  <c r="D134" i="11" s="1"/>
  <c r="G134" i="4"/>
  <c r="F134" i="4"/>
  <c r="A134" i="4" s="1"/>
  <c r="D134" i="4"/>
  <c r="B134" i="4"/>
  <c r="H133" i="4"/>
  <c r="J133" i="4" s="1"/>
  <c r="D133" i="11" s="1"/>
  <c r="G133" i="4"/>
  <c r="F133" i="4"/>
  <c r="A133" i="4" s="1"/>
  <c r="D133" i="4"/>
  <c r="B133" i="4"/>
  <c r="H132" i="4"/>
  <c r="G132" i="4"/>
  <c r="F132" i="4"/>
  <c r="A132" i="4" s="1"/>
  <c r="D132" i="4"/>
  <c r="B132" i="4"/>
  <c r="H131" i="4"/>
  <c r="G131" i="4"/>
  <c r="F131" i="4"/>
  <c r="A131" i="4" s="1"/>
  <c r="D131" i="4"/>
  <c r="B131" i="4"/>
  <c r="H130" i="4"/>
  <c r="J130" i="4" s="1"/>
  <c r="D130" i="11" s="1"/>
  <c r="G130" i="4"/>
  <c r="F130" i="4"/>
  <c r="A130" i="4" s="1"/>
  <c r="D130" i="4"/>
  <c r="B130" i="4"/>
  <c r="H129" i="4"/>
  <c r="G129" i="4"/>
  <c r="F129" i="4"/>
  <c r="A129" i="4" s="1"/>
  <c r="D129" i="4"/>
  <c r="B129" i="4"/>
  <c r="H128" i="4"/>
  <c r="J128" i="4" s="1"/>
  <c r="D128" i="11" s="1"/>
  <c r="G128" i="4"/>
  <c r="F128" i="4"/>
  <c r="A128" i="4" s="1"/>
  <c r="D128" i="4"/>
  <c r="B128" i="4"/>
  <c r="H127" i="4"/>
  <c r="G127" i="4"/>
  <c r="F127" i="4"/>
  <c r="A127" i="4" s="1"/>
  <c r="D127" i="4"/>
  <c r="B127" i="4"/>
  <c r="H126" i="4"/>
  <c r="G126" i="4"/>
  <c r="F126" i="4"/>
  <c r="A126" i="4" s="1"/>
  <c r="D126" i="4"/>
  <c r="B126" i="4"/>
  <c r="H125" i="4"/>
  <c r="J125" i="4" s="1"/>
  <c r="D125" i="11" s="1"/>
  <c r="G125" i="4"/>
  <c r="F125" i="4"/>
  <c r="A125" i="4" s="1"/>
  <c r="D125" i="4"/>
  <c r="B125" i="4"/>
  <c r="H124" i="4"/>
  <c r="G124" i="4"/>
  <c r="F124" i="4"/>
  <c r="A124" i="4" s="1"/>
  <c r="D124" i="4"/>
  <c r="B124" i="4"/>
  <c r="H123" i="4"/>
  <c r="G123" i="4"/>
  <c r="F123" i="4"/>
  <c r="A123" i="4" s="1"/>
  <c r="D123" i="4"/>
  <c r="B123" i="4"/>
  <c r="H122" i="4"/>
  <c r="G122" i="4"/>
  <c r="F122" i="4"/>
  <c r="A122" i="4" s="1"/>
  <c r="D122" i="4"/>
  <c r="B122" i="4"/>
  <c r="H121" i="4"/>
  <c r="J121" i="4" s="1"/>
  <c r="D121" i="11" s="1"/>
  <c r="G121" i="4"/>
  <c r="F121" i="4"/>
  <c r="A121" i="4" s="1"/>
  <c r="D121" i="4"/>
  <c r="B121" i="4"/>
  <c r="H120" i="4"/>
  <c r="J120" i="4" s="1"/>
  <c r="D120" i="11" s="1"/>
  <c r="G120" i="4"/>
  <c r="F120" i="4"/>
  <c r="A120" i="4" s="1"/>
  <c r="D120" i="4"/>
  <c r="B120" i="4"/>
  <c r="H119" i="4"/>
  <c r="G119" i="4"/>
  <c r="F119" i="4"/>
  <c r="A119" i="4" s="1"/>
  <c r="D119" i="4"/>
  <c r="B119" i="4"/>
  <c r="H118" i="4"/>
  <c r="J118" i="4" s="1"/>
  <c r="D118" i="11" s="1"/>
  <c r="G118" i="4"/>
  <c r="F118" i="4"/>
  <c r="A118" i="4" s="1"/>
  <c r="D118" i="4"/>
  <c r="B118" i="4"/>
  <c r="H117" i="4"/>
  <c r="G117" i="4"/>
  <c r="F117" i="4"/>
  <c r="A117" i="4" s="1"/>
  <c r="D117" i="4"/>
  <c r="B117" i="4"/>
  <c r="H116" i="4"/>
  <c r="J116" i="4" s="1"/>
  <c r="D116" i="11" s="1"/>
  <c r="G116" i="4"/>
  <c r="F116" i="4"/>
  <c r="A116" i="4" s="1"/>
  <c r="D116" i="4"/>
  <c r="B116" i="4"/>
  <c r="H115" i="4"/>
  <c r="G115" i="4"/>
  <c r="F115" i="4"/>
  <c r="A115" i="4" s="1"/>
  <c r="D115" i="4"/>
  <c r="B115" i="4"/>
  <c r="H114" i="4"/>
  <c r="G114" i="4"/>
  <c r="F114" i="4"/>
  <c r="A114" i="4" s="1"/>
  <c r="D114" i="4"/>
  <c r="B114" i="4"/>
  <c r="H113" i="4"/>
  <c r="G113" i="4"/>
  <c r="F113" i="4"/>
  <c r="A113" i="4" s="1"/>
  <c r="D113" i="4"/>
  <c r="B113" i="4"/>
  <c r="H112" i="4"/>
  <c r="J112" i="4" s="1"/>
  <c r="D112" i="11" s="1"/>
  <c r="G112" i="4"/>
  <c r="F112" i="4"/>
  <c r="A112" i="4" s="1"/>
  <c r="D112" i="4"/>
  <c r="B112" i="4"/>
  <c r="H111" i="4"/>
  <c r="G111" i="4"/>
  <c r="F111" i="4"/>
  <c r="A111" i="4" s="1"/>
  <c r="D111" i="4"/>
  <c r="B111" i="4"/>
  <c r="H110" i="4"/>
  <c r="G110" i="4"/>
  <c r="F110" i="4"/>
  <c r="A110" i="4" s="1"/>
  <c r="D110" i="4"/>
  <c r="B110" i="4"/>
  <c r="H109" i="4"/>
  <c r="J109" i="4" s="1"/>
  <c r="D109" i="11" s="1"/>
  <c r="G109" i="4"/>
  <c r="F109" i="4"/>
  <c r="A109" i="4" s="1"/>
  <c r="D109" i="4"/>
  <c r="B109" i="4"/>
  <c r="H108" i="4"/>
  <c r="J108" i="4" s="1"/>
  <c r="D108" i="11" s="1"/>
  <c r="G108" i="4"/>
  <c r="F108" i="4"/>
  <c r="A108" i="4" s="1"/>
  <c r="D108" i="4"/>
  <c r="B108" i="4"/>
  <c r="H107" i="4"/>
  <c r="J107" i="4" s="1"/>
  <c r="D107" i="11" s="1"/>
  <c r="G107" i="4"/>
  <c r="F107" i="4"/>
  <c r="A107" i="4" s="1"/>
  <c r="D107" i="4"/>
  <c r="B107" i="4"/>
  <c r="H106" i="4"/>
  <c r="J106" i="4" s="1"/>
  <c r="D106" i="11" s="1"/>
  <c r="G106" i="4"/>
  <c r="F106" i="4"/>
  <c r="A106" i="4" s="1"/>
  <c r="D106" i="4"/>
  <c r="B106" i="4"/>
  <c r="H105" i="4"/>
  <c r="J105" i="4" s="1"/>
  <c r="D105" i="11" s="1"/>
  <c r="G105" i="4"/>
  <c r="F105" i="4"/>
  <c r="A105" i="4" s="1"/>
  <c r="D105" i="4"/>
  <c r="B105" i="4"/>
  <c r="H104" i="4"/>
  <c r="J104" i="4" s="1"/>
  <c r="D104" i="11" s="1"/>
  <c r="G104" i="4"/>
  <c r="F104" i="4"/>
  <c r="A104" i="4" s="1"/>
  <c r="D104" i="4"/>
  <c r="B104" i="4"/>
  <c r="H103" i="4"/>
  <c r="J103" i="4" s="1"/>
  <c r="D103" i="11" s="1"/>
  <c r="G103" i="4"/>
  <c r="F103" i="4"/>
  <c r="A103" i="4" s="1"/>
  <c r="D103" i="4"/>
  <c r="B103" i="4"/>
  <c r="H102" i="4"/>
  <c r="J102" i="4" s="1"/>
  <c r="D102" i="11" s="1"/>
  <c r="G102" i="4"/>
  <c r="F102" i="4"/>
  <c r="A102" i="4" s="1"/>
  <c r="D102" i="4"/>
  <c r="B102" i="4"/>
  <c r="H101" i="4"/>
  <c r="G101" i="4"/>
  <c r="F101" i="4"/>
  <c r="A101" i="4" s="1"/>
  <c r="D101" i="4"/>
  <c r="B101" i="4"/>
  <c r="H100" i="4"/>
  <c r="J100" i="4" s="1"/>
  <c r="D100" i="11" s="1"/>
  <c r="G100" i="4"/>
  <c r="F100" i="4"/>
  <c r="A100" i="4" s="1"/>
  <c r="D100" i="4"/>
  <c r="B100" i="4"/>
  <c r="H99" i="4"/>
  <c r="G99" i="4"/>
  <c r="F99" i="4"/>
  <c r="A99" i="4" s="1"/>
  <c r="D99" i="4"/>
  <c r="B99" i="4"/>
  <c r="H98" i="4"/>
  <c r="J98" i="4" s="1"/>
  <c r="D98" i="11" s="1"/>
  <c r="G98" i="4"/>
  <c r="F98" i="4"/>
  <c r="A98" i="4" s="1"/>
  <c r="D98" i="4"/>
  <c r="B98" i="4"/>
  <c r="H97" i="4"/>
  <c r="J97" i="4" s="1"/>
  <c r="D97" i="11" s="1"/>
  <c r="G97" i="4"/>
  <c r="F97" i="4"/>
  <c r="A97" i="4" s="1"/>
  <c r="D97" i="4"/>
  <c r="B97" i="4"/>
  <c r="H96" i="4"/>
  <c r="J96" i="4" s="1"/>
  <c r="D96" i="11" s="1"/>
  <c r="G96" i="4"/>
  <c r="F96" i="4"/>
  <c r="A96" i="4" s="1"/>
  <c r="D96" i="4"/>
  <c r="B96" i="4"/>
  <c r="H95" i="4"/>
  <c r="J95" i="4" s="1"/>
  <c r="D95" i="11" s="1"/>
  <c r="G95" i="4"/>
  <c r="F95" i="4"/>
  <c r="A95" i="4" s="1"/>
  <c r="D95" i="4"/>
  <c r="B95" i="4"/>
  <c r="H94" i="4"/>
  <c r="G94" i="4"/>
  <c r="F94" i="4"/>
  <c r="A94" i="4" s="1"/>
  <c r="D94" i="4"/>
  <c r="B94" i="4"/>
  <c r="H93" i="4"/>
  <c r="J93" i="4" s="1"/>
  <c r="D93" i="11" s="1"/>
  <c r="G93" i="4"/>
  <c r="F93" i="4"/>
  <c r="A93" i="4" s="1"/>
  <c r="D93" i="4"/>
  <c r="B93" i="4"/>
  <c r="H92" i="4"/>
  <c r="J92" i="4" s="1"/>
  <c r="D92" i="11" s="1"/>
  <c r="G92" i="4"/>
  <c r="F92" i="4"/>
  <c r="A92" i="4" s="1"/>
  <c r="D92" i="4"/>
  <c r="B92" i="4"/>
  <c r="H91" i="4"/>
  <c r="J91" i="4" s="1"/>
  <c r="D91" i="11" s="1"/>
  <c r="G91" i="4"/>
  <c r="F91" i="4"/>
  <c r="A91" i="4" s="1"/>
  <c r="D91" i="4"/>
  <c r="B91" i="4"/>
  <c r="H90" i="4"/>
  <c r="G90" i="4"/>
  <c r="F90" i="4"/>
  <c r="A90" i="4" s="1"/>
  <c r="D90" i="4"/>
  <c r="B90" i="4"/>
  <c r="H89" i="4"/>
  <c r="G89" i="4"/>
  <c r="F89" i="4"/>
  <c r="A89" i="4" s="1"/>
  <c r="D89" i="4"/>
  <c r="B89" i="4"/>
  <c r="H88" i="4"/>
  <c r="G88" i="4"/>
  <c r="F88" i="4"/>
  <c r="A88" i="4" s="1"/>
  <c r="D88" i="4"/>
  <c r="B88" i="4"/>
  <c r="H87" i="4"/>
  <c r="G87" i="4"/>
  <c r="F87" i="4"/>
  <c r="A87" i="4" s="1"/>
  <c r="D87" i="4"/>
  <c r="B87" i="4"/>
  <c r="H86" i="4"/>
  <c r="G86" i="4"/>
  <c r="F86" i="4"/>
  <c r="A86" i="4" s="1"/>
  <c r="D86" i="4"/>
  <c r="B86" i="4"/>
  <c r="H85" i="4"/>
  <c r="G85" i="4"/>
  <c r="F85" i="4"/>
  <c r="A85" i="4" s="1"/>
  <c r="D85" i="4"/>
  <c r="B85" i="4"/>
  <c r="H84" i="4"/>
  <c r="G84" i="4"/>
  <c r="F84" i="4"/>
  <c r="A84" i="4" s="1"/>
  <c r="D84" i="4"/>
  <c r="B84" i="4"/>
  <c r="H83" i="4"/>
  <c r="G83" i="4"/>
  <c r="F83" i="4"/>
  <c r="A83" i="4" s="1"/>
  <c r="D83" i="4"/>
  <c r="B83" i="4"/>
  <c r="H82" i="4"/>
  <c r="J82" i="4" s="1"/>
  <c r="D82" i="11" s="1"/>
  <c r="G82" i="4"/>
  <c r="F82" i="4"/>
  <c r="A82" i="4" s="1"/>
  <c r="D82" i="4"/>
  <c r="B82" i="4"/>
  <c r="H81" i="4"/>
  <c r="J81" i="4" s="1"/>
  <c r="D81" i="11" s="1"/>
  <c r="G81" i="4"/>
  <c r="F81" i="4"/>
  <c r="A81" i="4" s="1"/>
  <c r="D81" i="4"/>
  <c r="B81" i="4"/>
  <c r="H80" i="4"/>
  <c r="J80" i="4" s="1"/>
  <c r="D80" i="11" s="1"/>
  <c r="G80" i="4"/>
  <c r="F80" i="4"/>
  <c r="A80" i="4" s="1"/>
  <c r="D80" i="4"/>
  <c r="B80" i="4"/>
  <c r="H79" i="4"/>
  <c r="J79" i="4" s="1"/>
  <c r="D79" i="11" s="1"/>
  <c r="G79" i="4"/>
  <c r="F79" i="4"/>
  <c r="A79" i="4" s="1"/>
  <c r="D79" i="4"/>
  <c r="B79" i="4"/>
  <c r="H78" i="4"/>
  <c r="J78" i="4" s="1"/>
  <c r="D78" i="11" s="1"/>
  <c r="G78" i="4"/>
  <c r="F78" i="4"/>
  <c r="A78" i="4" s="1"/>
  <c r="D78" i="4"/>
  <c r="B78" i="4"/>
  <c r="H77" i="4"/>
  <c r="J77" i="4" s="1"/>
  <c r="D77" i="11" s="1"/>
  <c r="G77" i="4"/>
  <c r="F77" i="4"/>
  <c r="A77" i="4" s="1"/>
  <c r="D77" i="4"/>
  <c r="B77" i="4"/>
  <c r="H76" i="4"/>
  <c r="J76" i="4" s="1"/>
  <c r="D76" i="11" s="1"/>
  <c r="G76" i="4"/>
  <c r="F76" i="4"/>
  <c r="A76" i="4" s="1"/>
  <c r="D76" i="4"/>
  <c r="B76" i="4"/>
  <c r="H75" i="4"/>
  <c r="J75" i="4" s="1"/>
  <c r="D75" i="11" s="1"/>
  <c r="G75" i="4"/>
  <c r="G75" i="17" s="1"/>
  <c r="F75" i="4"/>
  <c r="A75" i="4" s="1"/>
  <c r="D75" i="4"/>
  <c r="B75" i="4"/>
  <c r="H74" i="4"/>
  <c r="J74" i="4" s="1"/>
  <c r="D74" i="11" s="1"/>
  <c r="G74" i="4"/>
  <c r="F74" i="4"/>
  <c r="A74" i="4" s="1"/>
  <c r="D74" i="4"/>
  <c r="B74" i="4"/>
  <c r="H73" i="4"/>
  <c r="J73" i="4" s="1"/>
  <c r="D73" i="11" s="1"/>
  <c r="G73" i="4"/>
  <c r="F73" i="4"/>
  <c r="A73" i="4" s="1"/>
  <c r="D73" i="4"/>
  <c r="B73" i="4"/>
  <c r="H72" i="4"/>
  <c r="J72" i="4" s="1"/>
  <c r="D72" i="11" s="1"/>
  <c r="G72" i="4"/>
  <c r="F72" i="4"/>
  <c r="A72" i="4" s="1"/>
  <c r="D72" i="4"/>
  <c r="B72" i="4"/>
  <c r="H71" i="4"/>
  <c r="J71" i="4" s="1"/>
  <c r="D71" i="11" s="1"/>
  <c r="G71" i="4"/>
  <c r="F71" i="4"/>
  <c r="A71" i="4" s="1"/>
  <c r="D71" i="4"/>
  <c r="B71" i="4"/>
  <c r="H70" i="4"/>
  <c r="J70" i="4" s="1"/>
  <c r="D70" i="11" s="1"/>
  <c r="G70" i="4"/>
  <c r="F70" i="4"/>
  <c r="A70" i="4" s="1"/>
  <c r="D70" i="4"/>
  <c r="B70" i="4"/>
  <c r="H69" i="4"/>
  <c r="G69" i="4"/>
  <c r="F69" i="4"/>
  <c r="A69" i="4" s="1"/>
  <c r="D69" i="4"/>
  <c r="B69" i="4"/>
  <c r="H68" i="4"/>
  <c r="J68" i="4" s="1"/>
  <c r="D68" i="11" s="1"/>
  <c r="G68" i="4"/>
  <c r="F68" i="4"/>
  <c r="A68" i="4" s="1"/>
  <c r="D68" i="4"/>
  <c r="B68" i="4"/>
  <c r="H67" i="4"/>
  <c r="G67" i="4"/>
  <c r="F67" i="4"/>
  <c r="A67" i="4" s="1"/>
  <c r="D67" i="4"/>
  <c r="B67" i="4"/>
  <c r="H66" i="4"/>
  <c r="J66" i="4" s="1"/>
  <c r="D66" i="11" s="1"/>
  <c r="G66" i="4"/>
  <c r="F66" i="4"/>
  <c r="A66" i="4" s="1"/>
  <c r="D66" i="4"/>
  <c r="B66" i="4"/>
  <c r="H65" i="4"/>
  <c r="J65" i="4" s="1"/>
  <c r="D65" i="11" s="1"/>
  <c r="G65" i="4"/>
  <c r="F65" i="4"/>
  <c r="A65" i="4" s="1"/>
  <c r="D65" i="4"/>
  <c r="B65" i="4"/>
  <c r="H64" i="4"/>
  <c r="J64" i="4" s="1"/>
  <c r="D64" i="11" s="1"/>
  <c r="G64" i="4"/>
  <c r="F64" i="4"/>
  <c r="A64" i="4" s="1"/>
  <c r="D64" i="4"/>
  <c r="B64" i="4"/>
  <c r="H63" i="4"/>
  <c r="J63" i="4" s="1"/>
  <c r="D63" i="11" s="1"/>
  <c r="G63" i="4"/>
  <c r="F63" i="4"/>
  <c r="A63" i="4" s="1"/>
  <c r="D63" i="4"/>
  <c r="B63" i="4"/>
  <c r="H62" i="4"/>
  <c r="J62" i="4" s="1"/>
  <c r="D62" i="11" s="1"/>
  <c r="G62" i="4"/>
  <c r="F62" i="4"/>
  <c r="A62" i="4" s="1"/>
  <c r="D62" i="4"/>
  <c r="B62" i="4"/>
  <c r="H61" i="4"/>
  <c r="J61" i="4" s="1"/>
  <c r="D61" i="11" s="1"/>
  <c r="G61" i="4"/>
  <c r="F61" i="4"/>
  <c r="A61" i="4" s="1"/>
  <c r="D61" i="4"/>
  <c r="B61" i="4"/>
  <c r="H60" i="4"/>
  <c r="J60" i="4" s="1"/>
  <c r="D60" i="11" s="1"/>
  <c r="G60" i="4"/>
  <c r="F60" i="4"/>
  <c r="A60" i="4" s="1"/>
  <c r="D60" i="4"/>
  <c r="B60" i="4"/>
  <c r="H59" i="4"/>
  <c r="J59" i="4" s="1"/>
  <c r="D59" i="11" s="1"/>
  <c r="G59" i="4"/>
  <c r="F59" i="4"/>
  <c r="A59" i="4" s="1"/>
  <c r="D59" i="4"/>
  <c r="B59" i="4"/>
  <c r="H58" i="4"/>
  <c r="J58" i="4" s="1"/>
  <c r="D58" i="11" s="1"/>
  <c r="G58" i="4"/>
  <c r="F58" i="4"/>
  <c r="A58" i="4" s="1"/>
  <c r="D58" i="4"/>
  <c r="B58" i="4"/>
  <c r="H57" i="4"/>
  <c r="J57" i="4" s="1"/>
  <c r="D57" i="11" s="1"/>
  <c r="G57" i="4"/>
  <c r="F57" i="4"/>
  <c r="A57" i="4" s="1"/>
  <c r="D57" i="4"/>
  <c r="B57" i="4"/>
  <c r="H56" i="4"/>
  <c r="J56" i="4" s="1"/>
  <c r="D56" i="11" s="1"/>
  <c r="G56" i="4"/>
  <c r="F56" i="4"/>
  <c r="A56" i="4" s="1"/>
  <c r="D56" i="4"/>
  <c r="B56" i="4"/>
  <c r="H55" i="4"/>
  <c r="J55" i="4" s="1"/>
  <c r="D55" i="11" s="1"/>
  <c r="G55" i="4"/>
  <c r="F55" i="4"/>
  <c r="A55" i="4" s="1"/>
  <c r="D55" i="4"/>
  <c r="B55" i="4"/>
  <c r="H54" i="4"/>
  <c r="J54" i="4" s="1"/>
  <c r="D54" i="11" s="1"/>
  <c r="G54" i="4"/>
  <c r="F54" i="4"/>
  <c r="A54" i="4" s="1"/>
  <c r="D54" i="4"/>
  <c r="B54" i="4"/>
  <c r="H53" i="4"/>
  <c r="J53" i="4" s="1"/>
  <c r="D53" i="11" s="1"/>
  <c r="G53" i="4"/>
  <c r="F53" i="4"/>
  <c r="A53" i="4" s="1"/>
  <c r="D53" i="4"/>
  <c r="B53" i="4"/>
  <c r="H52" i="4"/>
  <c r="J52" i="4" s="1"/>
  <c r="D52" i="11" s="1"/>
  <c r="G52" i="4"/>
  <c r="F52" i="4"/>
  <c r="A52" i="4" s="1"/>
  <c r="D52" i="4"/>
  <c r="B52" i="4"/>
  <c r="H51" i="4"/>
  <c r="J51" i="4" s="1"/>
  <c r="D51" i="11" s="1"/>
  <c r="G51" i="4"/>
  <c r="F51" i="4"/>
  <c r="A51" i="4" s="1"/>
  <c r="D51" i="4"/>
  <c r="B51" i="4"/>
  <c r="H50" i="4"/>
  <c r="J50" i="4" s="1"/>
  <c r="D50" i="11" s="1"/>
  <c r="G50" i="4"/>
  <c r="F50" i="4"/>
  <c r="A50" i="4" s="1"/>
  <c r="D50" i="4"/>
  <c r="B50" i="4"/>
  <c r="H49" i="4"/>
  <c r="J49" i="4" s="1"/>
  <c r="D49" i="11" s="1"/>
  <c r="G49" i="4"/>
  <c r="F49" i="4"/>
  <c r="A49" i="4" s="1"/>
  <c r="D49" i="4"/>
  <c r="B49" i="4"/>
  <c r="H48" i="4"/>
  <c r="J48" i="4" s="1"/>
  <c r="D48" i="11" s="1"/>
  <c r="G48" i="4"/>
  <c r="F48" i="4"/>
  <c r="A48" i="4" s="1"/>
  <c r="D48" i="4"/>
  <c r="B48" i="4"/>
  <c r="H47" i="4"/>
  <c r="J47" i="4" s="1"/>
  <c r="D47" i="11" s="1"/>
  <c r="G47" i="4"/>
  <c r="F47" i="4"/>
  <c r="A47" i="4" s="1"/>
  <c r="D47" i="4"/>
  <c r="B47" i="4"/>
  <c r="H46" i="4"/>
  <c r="J46" i="4" s="1"/>
  <c r="D46" i="11" s="1"/>
  <c r="G46" i="4"/>
  <c r="F46" i="4"/>
  <c r="A46" i="4" s="1"/>
  <c r="D46" i="4"/>
  <c r="B46" i="4"/>
  <c r="H45" i="4"/>
  <c r="J45" i="4" s="1"/>
  <c r="D45" i="11" s="1"/>
  <c r="G45" i="4"/>
  <c r="F45" i="4"/>
  <c r="A45" i="4" s="1"/>
  <c r="D45" i="4"/>
  <c r="B45" i="4"/>
  <c r="H44" i="4"/>
  <c r="J44" i="4" s="1"/>
  <c r="D44" i="11" s="1"/>
  <c r="G44" i="4"/>
  <c r="F44" i="4"/>
  <c r="A44" i="4" s="1"/>
  <c r="D44" i="4"/>
  <c r="B44" i="4"/>
  <c r="H43" i="4"/>
  <c r="J43" i="4" s="1"/>
  <c r="D43" i="11" s="1"/>
  <c r="G43" i="4"/>
  <c r="F43" i="4"/>
  <c r="A43" i="4" s="1"/>
  <c r="D43" i="4"/>
  <c r="B43" i="4"/>
  <c r="H42" i="4"/>
  <c r="J42" i="4" s="1"/>
  <c r="D42" i="11" s="1"/>
  <c r="G42" i="4"/>
  <c r="F42" i="4"/>
  <c r="A42" i="4" s="1"/>
  <c r="D42" i="4"/>
  <c r="B42" i="4"/>
  <c r="H41" i="4"/>
  <c r="J41" i="4" s="1"/>
  <c r="D41" i="11" s="1"/>
  <c r="G41" i="4"/>
  <c r="F41" i="4"/>
  <c r="A41" i="4" s="1"/>
  <c r="D41" i="4"/>
  <c r="B41" i="4"/>
  <c r="H40" i="4"/>
  <c r="J40" i="4" s="1"/>
  <c r="D40" i="11" s="1"/>
  <c r="G40" i="4"/>
  <c r="F40" i="4"/>
  <c r="A40" i="4" s="1"/>
  <c r="D40" i="4"/>
  <c r="B40" i="4"/>
  <c r="H39" i="4"/>
  <c r="J39" i="4" s="1"/>
  <c r="D39" i="11" s="1"/>
  <c r="G39" i="4"/>
  <c r="F39" i="4"/>
  <c r="A39" i="4" s="1"/>
  <c r="D39" i="4"/>
  <c r="B39" i="4"/>
  <c r="H38" i="4"/>
  <c r="J38" i="4" s="1"/>
  <c r="D38" i="11" s="1"/>
  <c r="G38" i="4"/>
  <c r="F38" i="4"/>
  <c r="A38" i="4" s="1"/>
  <c r="D38" i="4"/>
  <c r="B38" i="4"/>
  <c r="H37" i="4"/>
  <c r="J37" i="4" s="1"/>
  <c r="D37" i="11" s="1"/>
  <c r="G37" i="4"/>
  <c r="F37" i="4"/>
  <c r="A37" i="4" s="1"/>
  <c r="D37" i="4"/>
  <c r="B37" i="4"/>
  <c r="H36" i="4"/>
  <c r="J36" i="4" s="1"/>
  <c r="D36" i="11" s="1"/>
  <c r="G36" i="4"/>
  <c r="F36" i="4"/>
  <c r="A36" i="4" s="1"/>
  <c r="D36" i="4"/>
  <c r="B36" i="4"/>
  <c r="H35" i="4"/>
  <c r="J35" i="4" s="1"/>
  <c r="D35" i="11" s="1"/>
  <c r="G35" i="4"/>
  <c r="F35" i="4"/>
  <c r="A35" i="4" s="1"/>
  <c r="D35" i="4"/>
  <c r="B35" i="4"/>
  <c r="H34" i="4"/>
  <c r="J34" i="4" s="1"/>
  <c r="D34" i="11" s="1"/>
  <c r="G34" i="4"/>
  <c r="F34" i="4"/>
  <c r="A34" i="4" s="1"/>
  <c r="D34" i="4"/>
  <c r="B34" i="4"/>
  <c r="H33" i="4"/>
  <c r="J33" i="4" s="1"/>
  <c r="D33" i="11" s="1"/>
  <c r="G33" i="4"/>
  <c r="F33" i="4"/>
  <c r="A33" i="4" s="1"/>
  <c r="D33" i="4"/>
  <c r="B33" i="4"/>
  <c r="H32" i="4"/>
  <c r="J32" i="4" s="1"/>
  <c r="D32" i="11" s="1"/>
  <c r="G32" i="4"/>
  <c r="F32" i="4"/>
  <c r="A32" i="4" s="1"/>
  <c r="D32" i="4"/>
  <c r="B32" i="4"/>
  <c r="H31" i="4"/>
  <c r="J31" i="4" s="1"/>
  <c r="D31" i="11" s="1"/>
  <c r="G31" i="4"/>
  <c r="F31" i="4"/>
  <c r="A31" i="4" s="1"/>
  <c r="D31" i="4"/>
  <c r="B31" i="4"/>
  <c r="H30" i="4"/>
  <c r="J30" i="4" s="1"/>
  <c r="D30" i="11" s="1"/>
  <c r="G30" i="4"/>
  <c r="F30" i="4"/>
  <c r="A30" i="4" s="1"/>
  <c r="D30" i="4"/>
  <c r="B30" i="4"/>
  <c r="H29" i="4"/>
  <c r="J29" i="4" s="1"/>
  <c r="D29" i="11" s="1"/>
  <c r="G29" i="4"/>
  <c r="F29" i="4"/>
  <c r="A29" i="4" s="1"/>
  <c r="D29" i="4"/>
  <c r="B29" i="4"/>
  <c r="H28" i="4"/>
  <c r="J28" i="4" s="1"/>
  <c r="D28" i="11" s="1"/>
  <c r="G28" i="4"/>
  <c r="F28" i="4"/>
  <c r="A28" i="4" s="1"/>
  <c r="D28" i="4"/>
  <c r="B28" i="4"/>
  <c r="H27" i="4"/>
  <c r="J27" i="4" s="1"/>
  <c r="D27" i="11" s="1"/>
  <c r="G27" i="4"/>
  <c r="F27" i="4"/>
  <c r="A27" i="4" s="1"/>
  <c r="D27" i="4"/>
  <c r="B27" i="4"/>
  <c r="H26" i="4"/>
  <c r="J26" i="4" s="1"/>
  <c r="D26" i="11" s="1"/>
  <c r="G26" i="4"/>
  <c r="F26" i="4"/>
  <c r="A26" i="4" s="1"/>
  <c r="D26" i="4"/>
  <c r="B26" i="4"/>
  <c r="H25" i="4"/>
  <c r="J25" i="4" s="1"/>
  <c r="D25" i="11" s="1"/>
  <c r="G25" i="4"/>
  <c r="F25" i="4"/>
  <c r="A25" i="4" s="1"/>
  <c r="D25" i="4"/>
  <c r="B25" i="4"/>
  <c r="H24" i="4"/>
  <c r="J24" i="4" s="1"/>
  <c r="D24" i="11" s="1"/>
  <c r="G24" i="4"/>
  <c r="F24" i="4"/>
  <c r="A24" i="4" s="1"/>
  <c r="D24" i="4"/>
  <c r="B24" i="4"/>
  <c r="H23" i="4"/>
  <c r="J23" i="4" s="1"/>
  <c r="D23" i="11" s="1"/>
  <c r="G23" i="4"/>
  <c r="F23" i="4"/>
  <c r="A23" i="4" s="1"/>
  <c r="D23" i="4"/>
  <c r="B23" i="4"/>
  <c r="H22" i="4"/>
  <c r="J22" i="4" s="1"/>
  <c r="D22" i="11" s="1"/>
  <c r="G22" i="4"/>
  <c r="F22" i="4"/>
  <c r="A22" i="4" s="1"/>
  <c r="D22" i="4"/>
  <c r="B22" i="4"/>
  <c r="H21" i="4"/>
  <c r="G21" i="4"/>
  <c r="F21" i="4"/>
  <c r="A21" i="4" s="1"/>
  <c r="D21" i="4"/>
  <c r="B21" i="4"/>
  <c r="H20" i="4"/>
  <c r="J20" i="4" s="1"/>
  <c r="D20" i="11" s="1"/>
  <c r="G20" i="4"/>
  <c r="F20" i="4"/>
  <c r="A20" i="4" s="1"/>
  <c r="D20" i="4"/>
  <c r="B20" i="4"/>
  <c r="H19" i="4"/>
  <c r="J19" i="4" s="1"/>
  <c r="D19" i="11" s="1"/>
  <c r="G19" i="4"/>
  <c r="F19" i="4"/>
  <c r="A19" i="4" s="1"/>
  <c r="D19" i="4"/>
  <c r="B19" i="4"/>
  <c r="H18" i="4"/>
  <c r="J18" i="4" s="1"/>
  <c r="D18" i="11" s="1"/>
  <c r="G18" i="4"/>
  <c r="F18" i="4"/>
  <c r="A18" i="4" s="1"/>
  <c r="D18" i="4"/>
  <c r="B18" i="4"/>
  <c r="H17" i="4"/>
  <c r="J17" i="4" s="1"/>
  <c r="D17" i="11" s="1"/>
  <c r="G17" i="4"/>
  <c r="F17" i="4"/>
  <c r="A17" i="4" s="1"/>
  <c r="D17" i="4"/>
  <c r="B17" i="4"/>
  <c r="H16" i="4"/>
  <c r="J16" i="4" s="1"/>
  <c r="D16" i="11" s="1"/>
  <c r="G16" i="4"/>
  <c r="F16" i="4"/>
  <c r="A16" i="4" s="1"/>
  <c r="D16" i="4"/>
  <c r="B16" i="4"/>
  <c r="H15" i="4"/>
  <c r="J15" i="4" s="1"/>
  <c r="D15" i="11" s="1"/>
  <c r="G15" i="4"/>
  <c r="F15" i="4"/>
  <c r="A15" i="4" s="1"/>
  <c r="D15" i="4"/>
  <c r="B15" i="4"/>
  <c r="H14" i="4"/>
  <c r="J14" i="4" s="1"/>
  <c r="G14" i="4"/>
  <c r="F14" i="4"/>
  <c r="A14" i="4" s="1"/>
  <c r="D14" i="4"/>
  <c r="B14" i="4"/>
  <c r="H13" i="4"/>
  <c r="J13" i="4" s="1"/>
  <c r="G13" i="4"/>
  <c r="F13" i="4"/>
  <c r="A13" i="4" s="1"/>
  <c r="D13" i="4"/>
  <c r="B13" i="4"/>
  <c r="H12" i="4"/>
  <c r="J12" i="4" s="1"/>
  <c r="G12" i="4"/>
  <c r="F12" i="4"/>
  <c r="A12" i="4" s="1"/>
  <c r="D12" i="4"/>
  <c r="B12" i="4"/>
  <c r="H11" i="4"/>
  <c r="G11" i="4"/>
  <c r="F11" i="4"/>
  <c r="A11" i="4" s="1"/>
  <c r="D11" i="4"/>
  <c r="B11" i="4"/>
  <c r="H10" i="4"/>
  <c r="J10" i="4" s="1"/>
  <c r="G10" i="4"/>
  <c r="G10" i="17" s="1"/>
  <c r="F10" i="4"/>
  <c r="F10" i="17" s="1"/>
  <c r="D10" i="4"/>
  <c r="D10" i="17" s="1"/>
  <c r="B10" i="4"/>
  <c r="Y9" i="4"/>
  <c r="W9" i="4"/>
  <c r="Z4" i="4"/>
  <c r="Q51" i="5" s="1"/>
  <c r="P174" i="4" l="1"/>
  <c r="N174" i="11"/>
  <c r="E10" i="4"/>
  <c r="E10" i="17" s="1"/>
  <c r="CK208" i="4"/>
  <c r="CK207" i="4" s="1"/>
  <c r="CK206" i="4" s="1"/>
  <c r="CK205" i="4" s="1"/>
  <c r="CK204" i="4" s="1"/>
  <c r="CK203" i="4" s="1"/>
  <c r="CK202" i="4" s="1"/>
  <c r="CK201" i="4" s="1"/>
  <c r="CK200" i="4" s="1"/>
  <c r="CK199" i="4" s="1"/>
  <c r="CK198" i="4" s="1"/>
  <c r="CK197" i="4" s="1"/>
  <c r="CK196" i="4" s="1"/>
  <c r="CK195" i="4" s="1"/>
  <c r="CK194" i="4" s="1"/>
  <c r="CK193" i="4" s="1"/>
  <c r="DS208" i="4"/>
  <c r="DO208" i="4"/>
  <c r="DU208" i="4"/>
  <c r="DH208" i="4"/>
  <c r="DX208" i="4"/>
  <c r="DY208" i="4" s="1"/>
  <c r="DK208" i="4"/>
  <c r="DT208" i="4"/>
  <c r="DG208" i="4"/>
  <c r="DJ208" i="4"/>
  <c r="DW208" i="4"/>
  <c r="DI208" i="4"/>
  <c r="DV208" i="4"/>
  <c r="DM208" i="4"/>
  <c r="DL208" i="4"/>
  <c r="DN208" i="4"/>
  <c r="DQ208" i="4"/>
  <c r="DP208" i="4"/>
  <c r="DR208" i="4"/>
  <c r="Z208" i="17"/>
  <c r="Z207" i="17" s="1"/>
  <c r="Z206" i="17" s="1"/>
  <c r="Z205" i="17" s="1"/>
  <c r="Z204" i="17" s="1"/>
  <c r="Z203" i="17" s="1"/>
  <c r="Z202" i="17" s="1"/>
  <c r="Z201" i="17" s="1"/>
  <c r="Z200" i="17" s="1"/>
  <c r="Z199" i="17" s="1"/>
  <c r="Z198" i="17" s="1"/>
  <c r="Z197" i="17" s="1"/>
  <c r="Z196" i="17" s="1"/>
  <c r="Z195" i="17" s="1"/>
  <c r="Z194" i="17" s="1"/>
  <c r="Z193" i="17" s="1"/>
  <c r="AA208" i="17"/>
  <c r="Y208" i="4"/>
  <c r="Y207" i="4" s="1"/>
  <c r="Y206" i="4" s="1"/>
  <c r="Y205" i="4" s="1"/>
  <c r="Y204" i="4" s="1"/>
  <c r="Y203" i="4" s="1"/>
  <c r="Y202" i="4" s="1"/>
  <c r="Y201" i="4" s="1"/>
  <c r="Y200" i="4" s="1"/>
  <c r="Y199" i="4" s="1"/>
  <c r="Y198" i="4" s="1"/>
  <c r="Y197" i="4" s="1"/>
  <c r="Y196" i="4" s="1"/>
  <c r="Y195" i="4" s="1"/>
  <c r="Y194" i="4" s="1"/>
  <c r="Y193" i="4" s="1"/>
  <c r="Z208" i="4"/>
  <c r="O23" i="11"/>
  <c r="Q162" i="4"/>
  <c r="Q175" i="4"/>
  <c r="Q155" i="4"/>
  <c r="Q167" i="4"/>
  <c r="Q163" i="4"/>
  <c r="Q158" i="4"/>
  <c r="D27" i="5"/>
  <c r="E27" i="5"/>
  <c r="C21" i="37" s="1"/>
  <c r="C49" i="37" s="1"/>
  <c r="E28" i="5"/>
  <c r="D28" i="5"/>
  <c r="E29" i="5"/>
  <c r="D29" i="5"/>
  <c r="D30" i="5"/>
  <c r="E30" i="5"/>
  <c r="E31" i="5"/>
  <c r="D31" i="5"/>
  <c r="E32" i="5"/>
  <c r="D32" i="5"/>
  <c r="E33" i="5"/>
  <c r="D33" i="5"/>
  <c r="E34" i="5"/>
  <c r="D34" i="5"/>
  <c r="D35" i="5"/>
  <c r="E35" i="5"/>
  <c r="E36" i="5"/>
  <c r="D36" i="5"/>
  <c r="E37" i="5"/>
  <c r="D37" i="5"/>
  <c r="E38" i="5"/>
  <c r="D38" i="5"/>
  <c r="D39" i="5"/>
  <c r="E39" i="5"/>
  <c r="E40" i="5"/>
  <c r="D40" i="5"/>
  <c r="E41" i="5"/>
  <c r="D41" i="5"/>
  <c r="D42" i="5"/>
  <c r="E42" i="5"/>
  <c r="E43" i="5"/>
  <c r="D43" i="5"/>
  <c r="D44" i="5"/>
  <c r="E44" i="5"/>
  <c r="BN15" i="5"/>
  <c r="AT27" i="5"/>
  <c r="AT28" i="5" s="1"/>
  <c r="AT29" i="5" s="1"/>
  <c r="AT30" i="5" s="1"/>
  <c r="AT31" i="5" s="1"/>
  <c r="AT32" i="5" s="1"/>
  <c r="AT33" i="5" s="1"/>
  <c r="AT34" i="5" s="1"/>
  <c r="AT35" i="5" s="1"/>
  <c r="AT36" i="5" s="1"/>
  <c r="AT37" i="5" s="1"/>
  <c r="A4" i="8"/>
  <c r="C91" i="5"/>
  <c r="CM176" i="4"/>
  <c r="CM175" i="4" s="1"/>
  <c r="CM174" i="4" s="1"/>
  <c r="AA4" i="17"/>
  <c r="F72" i="17"/>
  <c r="A72" i="17" s="1"/>
  <c r="E72" i="4"/>
  <c r="G95" i="17"/>
  <c r="F96" i="17"/>
  <c r="A96" i="17" s="1"/>
  <c r="E96" i="4"/>
  <c r="D97" i="17"/>
  <c r="G143" i="17"/>
  <c r="F144" i="17"/>
  <c r="E144" i="4"/>
  <c r="D145" i="17"/>
  <c r="E25" i="4"/>
  <c r="F25" i="17"/>
  <c r="A25" i="17" s="1"/>
  <c r="D26" i="17"/>
  <c r="G48" i="17"/>
  <c r="F49" i="17"/>
  <c r="A49" i="17" s="1"/>
  <c r="E49" i="4"/>
  <c r="D50" i="17"/>
  <c r="G72" i="17"/>
  <c r="E73" i="4"/>
  <c r="F73" i="17"/>
  <c r="A73" i="17" s="1"/>
  <c r="D74" i="17"/>
  <c r="G96" i="17"/>
  <c r="F97" i="17"/>
  <c r="A97" i="17" s="1"/>
  <c r="E97" i="4"/>
  <c r="D98" i="17"/>
  <c r="G120" i="17"/>
  <c r="F121" i="17"/>
  <c r="E121" i="4"/>
  <c r="D122" i="17"/>
  <c r="G144" i="17"/>
  <c r="F145" i="17"/>
  <c r="E145" i="4"/>
  <c r="D146" i="17"/>
  <c r="G119" i="17"/>
  <c r="G25" i="17"/>
  <c r="F26" i="17"/>
  <c r="A26" i="17" s="1"/>
  <c r="E26" i="4"/>
  <c r="D27" i="17"/>
  <c r="G49" i="17"/>
  <c r="F50" i="17"/>
  <c r="A50" i="17" s="1"/>
  <c r="E50" i="4"/>
  <c r="D51" i="17"/>
  <c r="G73" i="17"/>
  <c r="E74" i="4"/>
  <c r="F74" i="17"/>
  <c r="A74" i="17" s="1"/>
  <c r="D75" i="17"/>
  <c r="G97" i="17"/>
  <c r="F98" i="17"/>
  <c r="A98" i="17" s="1"/>
  <c r="E98" i="4"/>
  <c r="D99" i="17"/>
  <c r="G121" i="17"/>
  <c r="F122" i="17"/>
  <c r="E122" i="4"/>
  <c r="D123" i="17"/>
  <c r="G145" i="17"/>
  <c r="F146" i="17"/>
  <c r="E146" i="4"/>
  <c r="D147" i="17"/>
  <c r="X77" i="4"/>
  <c r="G26" i="17"/>
  <c r="F27" i="17"/>
  <c r="A27" i="17" s="1"/>
  <c r="E27" i="4"/>
  <c r="D28" i="17"/>
  <c r="G50" i="17"/>
  <c r="F51" i="17"/>
  <c r="A51" i="17" s="1"/>
  <c r="E51" i="4"/>
  <c r="D52" i="17"/>
  <c r="G74" i="17"/>
  <c r="F75" i="17"/>
  <c r="A75" i="17" s="1"/>
  <c r="E75" i="4"/>
  <c r="D76" i="17"/>
  <c r="G98" i="17"/>
  <c r="E99" i="4"/>
  <c r="F99" i="17"/>
  <c r="A99" i="17" s="1"/>
  <c r="D100" i="17"/>
  <c r="G122" i="17"/>
  <c r="E123" i="4"/>
  <c r="F123" i="17"/>
  <c r="D124" i="17"/>
  <c r="G146" i="17"/>
  <c r="F147" i="17"/>
  <c r="E147" i="4"/>
  <c r="D148" i="17"/>
  <c r="Z78" i="4"/>
  <c r="Z126" i="4"/>
  <c r="F120" i="17"/>
  <c r="A120" i="17" s="1"/>
  <c r="E120" i="4"/>
  <c r="G24" i="17"/>
  <c r="C11" i="17"/>
  <c r="AF11" i="17" s="1"/>
  <c r="G27" i="17"/>
  <c r="E28" i="4"/>
  <c r="F28" i="17"/>
  <c r="A28" i="17" s="1"/>
  <c r="D29" i="17"/>
  <c r="G51" i="17"/>
  <c r="F52" i="17"/>
  <c r="A52" i="17" s="1"/>
  <c r="E52" i="4"/>
  <c r="D53" i="17"/>
  <c r="F76" i="17"/>
  <c r="A76" i="17" s="1"/>
  <c r="E76" i="4"/>
  <c r="D77" i="17"/>
  <c r="G99" i="17"/>
  <c r="E100" i="4"/>
  <c r="F100" i="17"/>
  <c r="A100" i="17" s="1"/>
  <c r="D101" i="17"/>
  <c r="G123" i="17"/>
  <c r="E124" i="4"/>
  <c r="F124" i="17"/>
  <c r="D125" i="17"/>
  <c r="G147" i="17"/>
  <c r="E148" i="4"/>
  <c r="F148" i="17"/>
  <c r="D149" i="17"/>
  <c r="D11" i="17"/>
  <c r="G28" i="17"/>
  <c r="F29" i="17"/>
  <c r="A29" i="17" s="1"/>
  <c r="E29" i="4"/>
  <c r="D30" i="17"/>
  <c r="G52" i="17"/>
  <c r="E53" i="4"/>
  <c r="F53" i="17"/>
  <c r="A53" i="17" s="1"/>
  <c r="D54" i="17"/>
  <c r="G76" i="17"/>
  <c r="F77" i="17"/>
  <c r="A77" i="17" s="1"/>
  <c r="E77" i="4"/>
  <c r="D78" i="17"/>
  <c r="G100" i="17"/>
  <c r="F101" i="17"/>
  <c r="A101" i="17" s="1"/>
  <c r="E101" i="4"/>
  <c r="D102" i="17"/>
  <c r="G124" i="17"/>
  <c r="E125" i="4"/>
  <c r="F125" i="17"/>
  <c r="D126" i="17"/>
  <c r="G148" i="17"/>
  <c r="E149" i="4"/>
  <c r="F149" i="17"/>
  <c r="D150" i="17"/>
  <c r="F24" i="17"/>
  <c r="A24" i="17" s="1"/>
  <c r="E24" i="4"/>
  <c r="E11" i="4"/>
  <c r="F11" i="17"/>
  <c r="A11" i="17" s="1"/>
  <c r="D12" i="17"/>
  <c r="G29" i="17"/>
  <c r="F30" i="17"/>
  <c r="A30" i="17" s="1"/>
  <c r="E30" i="4"/>
  <c r="D31" i="17"/>
  <c r="G53" i="17"/>
  <c r="F54" i="17"/>
  <c r="A54" i="17" s="1"/>
  <c r="E54" i="4"/>
  <c r="D55" i="17"/>
  <c r="G77" i="17"/>
  <c r="F78" i="17"/>
  <c r="A78" i="17" s="1"/>
  <c r="E78" i="4"/>
  <c r="D79" i="17"/>
  <c r="G101" i="17"/>
  <c r="F102" i="17"/>
  <c r="A102" i="17" s="1"/>
  <c r="E102" i="4"/>
  <c r="D103" i="17"/>
  <c r="G125" i="17"/>
  <c r="F126" i="17"/>
  <c r="E126" i="4"/>
  <c r="D127" i="17"/>
  <c r="G149" i="17"/>
  <c r="F150" i="17"/>
  <c r="E150" i="4"/>
  <c r="D151" i="17"/>
  <c r="Z57" i="4"/>
  <c r="G11" i="17"/>
  <c r="F12" i="17"/>
  <c r="A12" i="17" s="1"/>
  <c r="E12" i="4"/>
  <c r="G30" i="17"/>
  <c r="E31" i="4"/>
  <c r="F31" i="17"/>
  <c r="A31" i="17" s="1"/>
  <c r="D32" i="17"/>
  <c r="G54" i="17"/>
  <c r="E55" i="4"/>
  <c r="F55" i="17"/>
  <c r="A55" i="17" s="1"/>
  <c r="D56" i="17"/>
  <c r="G78" i="17"/>
  <c r="E79" i="4"/>
  <c r="F79" i="17"/>
  <c r="A79" i="17" s="1"/>
  <c r="D80" i="17"/>
  <c r="G102" i="17"/>
  <c r="E103" i="4"/>
  <c r="F103" i="17"/>
  <c r="A103" i="17" s="1"/>
  <c r="D104" i="17"/>
  <c r="G126" i="17"/>
  <c r="E127" i="4"/>
  <c r="F127" i="17"/>
  <c r="D128" i="17"/>
  <c r="G150" i="17"/>
  <c r="E151" i="4"/>
  <c r="F151" i="17"/>
  <c r="A151" i="17" s="1"/>
  <c r="D152" i="17"/>
  <c r="X82" i="4"/>
  <c r="G12" i="17"/>
  <c r="D13" i="17"/>
  <c r="G31" i="17"/>
  <c r="F32" i="17"/>
  <c r="A32" i="17" s="1"/>
  <c r="E32" i="4"/>
  <c r="D33" i="17"/>
  <c r="G55" i="17"/>
  <c r="F56" i="17"/>
  <c r="A56" i="17" s="1"/>
  <c r="E56" i="4"/>
  <c r="D57" i="17"/>
  <c r="G79" i="17"/>
  <c r="F80" i="17"/>
  <c r="A80" i="17" s="1"/>
  <c r="E80" i="4"/>
  <c r="D81" i="17"/>
  <c r="G103" i="17"/>
  <c r="E104" i="4"/>
  <c r="F104" i="17"/>
  <c r="A104" i="17" s="1"/>
  <c r="D105" i="17"/>
  <c r="G127" i="17"/>
  <c r="E128" i="4"/>
  <c r="F128" i="17"/>
  <c r="D129" i="17"/>
  <c r="G151" i="17"/>
  <c r="F152" i="17"/>
  <c r="E152" i="4"/>
  <c r="D153" i="17"/>
  <c r="Z107" i="4"/>
  <c r="D25" i="17"/>
  <c r="D49" i="17"/>
  <c r="G32" i="17"/>
  <c r="E33" i="4"/>
  <c r="F33" i="17"/>
  <c r="A33" i="17" s="1"/>
  <c r="D34" i="17"/>
  <c r="G56" i="17"/>
  <c r="F57" i="17"/>
  <c r="A57" i="17" s="1"/>
  <c r="E57" i="4"/>
  <c r="D58" i="17"/>
  <c r="G80" i="17"/>
  <c r="F81" i="17"/>
  <c r="A81" i="17" s="1"/>
  <c r="E81" i="4"/>
  <c r="D82" i="17"/>
  <c r="G104" i="17"/>
  <c r="F105" i="17"/>
  <c r="A105" i="17" s="1"/>
  <c r="E105" i="4"/>
  <c r="D106" i="17"/>
  <c r="G128" i="17"/>
  <c r="F129" i="17"/>
  <c r="E129" i="4"/>
  <c r="D130" i="17"/>
  <c r="G152" i="17"/>
  <c r="E153" i="4"/>
  <c r="F153" i="17"/>
  <c r="D154" i="17"/>
  <c r="C12" i="17"/>
  <c r="AF12" i="17" s="1"/>
  <c r="G13" i="17"/>
  <c r="D14" i="17"/>
  <c r="G33" i="17"/>
  <c r="E34" i="4"/>
  <c r="F34" i="17"/>
  <c r="A34" i="17" s="1"/>
  <c r="D35" i="17"/>
  <c r="G57" i="17"/>
  <c r="F58" i="17"/>
  <c r="A58" i="17" s="1"/>
  <c r="E58" i="4"/>
  <c r="D59" i="17"/>
  <c r="G81" i="17"/>
  <c r="F82" i="17"/>
  <c r="A82" i="17" s="1"/>
  <c r="E82" i="4"/>
  <c r="D83" i="17"/>
  <c r="G105" i="17"/>
  <c r="F106" i="17"/>
  <c r="A106" i="17" s="1"/>
  <c r="E106" i="4"/>
  <c r="D107" i="17"/>
  <c r="G129" i="17"/>
  <c r="E130" i="4"/>
  <c r="F130" i="17"/>
  <c r="D131" i="17"/>
  <c r="G153" i="17"/>
  <c r="E154" i="4"/>
  <c r="F154" i="17"/>
  <c r="E14" i="4"/>
  <c r="F14" i="17"/>
  <c r="A14" i="17" s="1"/>
  <c r="G34" i="17"/>
  <c r="E35" i="4"/>
  <c r="F35" i="17"/>
  <c r="A35" i="17" s="1"/>
  <c r="D36" i="17"/>
  <c r="G58" i="17"/>
  <c r="F59" i="17"/>
  <c r="A59" i="17" s="1"/>
  <c r="E59" i="4"/>
  <c r="D60" i="17"/>
  <c r="G82" i="17"/>
  <c r="E83" i="4"/>
  <c r="F83" i="17"/>
  <c r="A83" i="17" s="1"/>
  <c r="D84" i="17"/>
  <c r="G106" i="17"/>
  <c r="F107" i="17"/>
  <c r="A107" i="17" s="1"/>
  <c r="E107" i="4"/>
  <c r="D108" i="17"/>
  <c r="G130" i="17"/>
  <c r="F131" i="17"/>
  <c r="E131" i="4"/>
  <c r="D132" i="17"/>
  <c r="G154" i="17"/>
  <c r="G14" i="17"/>
  <c r="D15" i="17"/>
  <c r="G35" i="17"/>
  <c r="F36" i="17"/>
  <c r="A36" i="17" s="1"/>
  <c r="E36" i="4"/>
  <c r="D37" i="17"/>
  <c r="G59" i="17"/>
  <c r="E60" i="4"/>
  <c r="F60" i="17"/>
  <c r="A60" i="17" s="1"/>
  <c r="D61" i="17"/>
  <c r="G83" i="17"/>
  <c r="E84" i="4"/>
  <c r="F84" i="17"/>
  <c r="A84" i="17" s="1"/>
  <c r="D85" i="17"/>
  <c r="G107" i="17"/>
  <c r="F108" i="17"/>
  <c r="A108" i="17" s="1"/>
  <c r="E108" i="4"/>
  <c r="D109" i="17"/>
  <c r="G131" i="17"/>
  <c r="F132" i="17"/>
  <c r="E132" i="4"/>
  <c r="D133" i="17"/>
  <c r="E13" i="4"/>
  <c r="F13" i="17"/>
  <c r="A13" i="17" s="1"/>
  <c r="E15" i="4"/>
  <c r="F15" i="17"/>
  <c r="A15" i="17" s="1"/>
  <c r="G36" i="17"/>
  <c r="F37" i="17"/>
  <c r="A37" i="17" s="1"/>
  <c r="E37" i="4"/>
  <c r="D38" i="17"/>
  <c r="G60" i="17"/>
  <c r="F61" i="17"/>
  <c r="A61" i="17" s="1"/>
  <c r="E61" i="4"/>
  <c r="D62" i="17"/>
  <c r="G84" i="17"/>
  <c r="F85" i="17"/>
  <c r="A85" i="17" s="1"/>
  <c r="E85" i="4"/>
  <c r="D86" i="17"/>
  <c r="G108" i="17"/>
  <c r="F109" i="17"/>
  <c r="A109" i="17" s="1"/>
  <c r="E109" i="4"/>
  <c r="D110" i="17"/>
  <c r="G132" i="17"/>
  <c r="E133" i="4"/>
  <c r="F133" i="17"/>
  <c r="D134" i="17"/>
  <c r="E38" i="4"/>
  <c r="F38" i="17"/>
  <c r="A38" i="17" s="1"/>
  <c r="D39" i="17"/>
  <c r="G61" i="17"/>
  <c r="F62" i="17"/>
  <c r="A62" i="17" s="1"/>
  <c r="E62" i="4"/>
  <c r="D63" i="17"/>
  <c r="G85" i="17"/>
  <c r="F86" i="17"/>
  <c r="A86" i="17" s="1"/>
  <c r="E86" i="4"/>
  <c r="D87" i="17"/>
  <c r="G109" i="17"/>
  <c r="F110" i="17"/>
  <c r="A110" i="17" s="1"/>
  <c r="E110" i="4"/>
  <c r="D111" i="17"/>
  <c r="G133" i="17"/>
  <c r="F134" i="17"/>
  <c r="E134" i="4"/>
  <c r="D135" i="17"/>
  <c r="E16" i="4"/>
  <c r="F16" i="17"/>
  <c r="A16" i="17" s="1"/>
  <c r="G38" i="17"/>
  <c r="E39" i="4"/>
  <c r="F39" i="17"/>
  <c r="A39" i="17" s="1"/>
  <c r="D40" i="17"/>
  <c r="G62" i="17"/>
  <c r="E63" i="4"/>
  <c r="F63" i="17"/>
  <c r="A63" i="17" s="1"/>
  <c r="D64" i="17"/>
  <c r="G86" i="17"/>
  <c r="F87" i="17"/>
  <c r="A87" i="17" s="1"/>
  <c r="E87" i="4"/>
  <c r="D88" i="17"/>
  <c r="G110" i="17"/>
  <c r="F111" i="17"/>
  <c r="A111" i="17" s="1"/>
  <c r="E111" i="4"/>
  <c r="D112" i="17"/>
  <c r="G134" i="17"/>
  <c r="F135" i="17"/>
  <c r="E135" i="4"/>
  <c r="D136" i="17"/>
  <c r="D73" i="17"/>
  <c r="D16" i="17"/>
  <c r="G16" i="17"/>
  <c r="D17" i="17"/>
  <c r="G39" i="17"/>
  <c r="E40" i="4"/>
  <c r="F40" i="17"/>
  <c r="A40" i="17" s="1"/>
  <c r="D41" i="17"/>
  <c r="G63" i="17"/>
  <c r="E64" i="4"/>
  <c r="F64" i="17"/>
  <c r="A64" i="17" s="1"/>
  <c r="D65" i="17"/>
  <c r="G87" i="17"/>
  <c r="F88" i="17"/>
  <c r="A88" i="17" s="1"/>
  <c r="E88" i="4"/>
  <c r="D89" i="17"/>
  <c r="G111" i="17"/>
  <c r="F112" i="17"/>
  <c r="A112" i="17" s="1"/>
  <c r="E112" i="4"/>
  <c r="D113" i="17"/>
  <c r="G135" i="17"/>
  <c r="F136" i="17"/>
  <c r="A136" i="17" s="1"/>
  <c r="E136" i="4"/>
  <c r="D137" i="17"/>
  <c r="G47" i="17"/>
  <c r="G15" i="17"/>
  <c r="G37" i="17"/>
  <c r="E17" i="4"/>
  <c r="F17" i="17"/>
  <c r="A17" i="17" s="1"/>
  <c r="D18" i="17"/>
  <c r="G40" i="17"/>
  <c r="E41" i="4"/>
  <c r="F41" i="17"/>
  <c r="A41" i="17" s="1"/>
  <c r="D42" i="17"/>
  <c r="G64" i="17"/>
  <c r="E65" i="4"/>
  <c r="F65" i="17"/>
  <c r="A65" i="17" s="1"/>
  <c r="D66" i="17"/>
  <c r="G88" i="17"/>
  <c r="E89" i="4"/>
  <c r="F89" i="17"/>
  <c r="A89" i="17" s="1"/>
  <c r="D90" i="17"/>
  <c r="G112" i="17"/>
  <c r="F113" i="17"/>
  <c r="A113" i="17" s="1"/>
  <c r="E113" i="4"/>
  <c r="D114" i="17"/>
  <c r="G136" i="17"/>
  <c r="F137" i="17"/>
  <c r="E137" i="4"/>
  <c r="D138" i="17"/>
  <c r="F48" i="17"/>
  <c r="A48" i="17" s="1"/>
  <c r="E48" i="4"/>
  <c r="S14" i="17"/>
  <c r="G17" i="17"/>
  <c r="F18" i="17"/>
  <c r="A18" i="17" s="1"/>
  <c r="E18" i="4"/>
  <c r="D19" i="17"/>
  <c r="G41" i="17"/>
  <c r="E42" i="4"/>
  <c r="F42" i="17"/>
  <c r="A42" i="17" s="1"/>
  <c r="D43" i="17"/>
  <c r="G65" i="17"/>
  <c r="E66" i="4"/>
  <c r="F66" i="17"/>
  <c r="A66" i="17" s="1"/>
  <c r="D67" i="17"/>
  <c r="G89" i="17"/>
  <c r="E90" i="4"/>
  <c r="F90" i="17"/>
  <c r="A90" i="17" s="1"/>
  <c r="D91" i="17"/>
  <c r="G113" i="17"/>
  <c r="E114" i="4"/>
  <c r="F114" i="17"/>
  <c r="A114" i="17" s="1"/>
  <c r="D115" i="17"/>
  <c r="G137" i="17"/>
  <c r="F138" i="17"/>
  <c r="E138" i="4"/>
  <c r="D139" i="17"/>
  <c r="G71" i="17"/>
  <c r="G18" i="17"/>
  <c r="F19" i="17"/>
  <c r="A19" i="17" s="1"/>
  <c r="E19" i="4"/>
  <c r="D20" i="17"/>
  <c r="G42" i="17"/>
  <c r="E43" i="4"/>
  <c r="F43" i="17"/>
  <c r="A43" i="17" s="1"/>
  <c r="D44" i="17"/>
  <c r="G66" i="17"/>
  <c r="E67" i="4"/>
  <c r="F67" i="17"/>
  <c r="A67" i="17" s="1"/>
  <c r="D68" i="17"/>
  <c r="G90" i="17"/>
  <c r="E91" i="4"/>
  <c r="F91" i="17"/>
  <c r="A91" i="17" s="1"/>
  <c r="D92" i="17"/>
  <c r="G114" i="17"/>
  <c r="E115" i="4"/>
  <c r="F115" i="17"/>
  <c r="A115" i="17" s="1"/>
  <c r="D116" i="17"/>
  <c r="G138" i="17"/>
  <c r="E139" i="4"/>
  <c r="F139" i="17"/>
  <c r="D140" i="17"/>
  <c r="G19" i="17"/>
  <c r="F20" i="17"/>
  <c r="A20" i="17" s="1"/>
  <c r="E20" i="4"/>
  <c r="D21" i="17"/>
  <c r="G43" i="17"/>
  <c r="E44" i="4"/>
  <c r="F44" i="17"/>
  <c r="A44" i="17" s="1"/>
  <c r="D45" i="17"/>
  <c r="G67" i="17"/>
  <c r="E68" i="4"/>
  <c r="F68" i="17"/>
  <c r="A68" i="17" s="1"/>
  <c r="D69" i="17"/>
  <c r="G91" i="17"/>
  <c r="E92" i="4"/>
  <c r="F92" i="17"/>
  <c r="A92" i="17" s="1"/>
  <c r="D93" i="17"/>
  <c r="G115" i="17"/>
  <c r="E116" i="4"/>
  <c r="F116" i="17"/>
  <c r="A116" i="17" s="1"/>
  <c r="D117" i="17"/>
  <c r="G139" i="17"/>
  <c r="E140" i="4"/>
  <c r="F140" i="17"/>
  <c r="D141" i="17"/>
  <c r="G20" i="17"/>
  <c r="F21" i="17"/>
  <c r="A21" i="17" s="1"/>
  <c r="E21" i="4"/>
  <c r="D22" i="17"/>
  <c r="G44" i="17"/>
  <c r="E45" i="4"/>
  <c r="F45" i="17"/>
  <c r="A45" i="17" s="1"/>
  <c r="D46" i="17"/>
  <c r="G68" i="17"/>
  <c r="E69" i="4"/>
  <c r="F69" i="17"/>
  <c r="A69" i="17" s="1"/>
  <c r="D70" i="17"/>
  <c r="G92" i="17"/>
  <c r="E93" i="4"/>
  <c r="F93" i="17"/>
  <c r="A93" i="17" s="1"/>
  <c r="D94" i="17"/>
  <c r="G116" i="17"/>
  <c r="E117" i="4"/>
  <c r="F117" i="17"/>
  <c r="A117" i="17" s="1"/>
  <c r="D118" i="17"/>
  <c r="G140" i="17"/>
  <c r="E141" i="4"/>
  <c r="F141" i="17"/>
  <c r="A141" i="17" s="1"/>
  <c r="D142" i="17"/>
  <c r="G23" i="17"/>
  <c r="G21" i="17"/>
  <c r="F22" i="17"/>
  <c r="A22" i="17" s="1"/>
  <c r="E22" i="4"/>
  <c r="D23" i="17"/>
  <c r="G45" i="17"/>
  <c r="F46" i="17"/>
  <c r="A46" i="17" s="1"/>
  <c r="E46" i="4"/>
  <c r="D47" i="17"/>
  <c r="G69" i="17"/>
  <c r="E70" i="4"/>
  <c r="F70" i="17"/>
  <c r="A70" i="17" s="1"/>
  <c r="D71" i="17"/>
  <c r="G93" i="17"/>
  <c r="E94" i="4"/>
  <c r="F94" i="17"/>
  <c r="A94" i="17" s="1"/>
  <c r="D95" i="17"/>
  <c r="G117" i="17"/>
  <c r="E118" i="4"/>
  <c r="F118" i="17"/>
  <c r="A118" i="17" s="1"/>
  <c r="D119" i="17"/>
  <c r="G141" i="17"/>
  <c r="E142" i="4"/>
  <c r="F142" i="17"/>
  <c r="A142" i="17" s="1"/>
  <c r="D143" i="17"/>
  <c r="D121" i="17"/>
  <c r="G22" i="17"/>
  <c r="F23" i="17"/>
  <c r="A23" i="17" s="1"/>
  <c r="E23" i="4"/>
  <c r="D24" i="17"/>
  <c r="G46" i="17"/>
  <c r="F47" i="17"/>
  <c r="A47" i="17" s="1"/>
  <c r="E47" i="4"/>
  <c r="D48" i="17"/>
  <c r="G70" i="17"/>
  <c r="F71" i="17"/>
  <c r="A71" i="17" s="1"/>
  <c r="E71" i="4"/>
  <c r="D72" i="17"/>
  <c r="G94" i="17"/>
  <c r="E95" i="4"/>
  <c r="F95" i="17"/>
  <c r="A95" i="17" s="1"/>
  <c r="D96" i="17"/>
  <c r="G118" i="17"/>
  <c r="F119" i="17"/>
  <c r="A119" i="17" s="1"/>
  <c r="E119" i="4"/>
  <c r="D120" i="17"/>
  <c r="G142" i="17"/>
  <c r="F143" i="17"/>
  <c r="A143" i="17" s="1"/>
  <c r="E143" i="4"/>
  <c r="D144" i="17"/>
  <c r="J21" i="4"/>
  <c r="D21" i="11" s="1"/>
  <c r="E20" i="5"/>
  <c r="J129" i="4"/>
  <c r="D129" i="11" s="1"/>
  <c r="J88" i="4"/>
  <c r="D88" i="11" s="1"/>
  <c r="D166" i="11"/>
  <c r="J124" i="4"/>
  <c r="D124" i="11" s="1"/>
  <c r="J113" i="4"/>
  <c r="D113" i="11" s="1"/>
  <c r="J117" i="4"/>
  <c r="D117" i="11" s="1"/>
  <c r="J86" i="4"/>
  <c r="D86" i="11" s="1"/>
  <c r="D163" i="11"/>
  <c r="J138" i="4"/>
  <c r="D138" i="11" s="1"/>
  <c r="D167" i="11"/>
  <c r="J83" i="4"/>
  <c r="D83" i="11" s="1"/>
  <c r="J99" i="4"/>
  <c r="D99" i="11" s="1"/>
  <c r="D161" i="11"/>
  <c r="J84" i="4"/>
  <c r="D84" i="11" s="1"/>
  <c r="J87" i="4"/>
  <c r="D87" i="11" s="1"/>
  <c r="J132" i="4"/>
  <c r="D132" i="11" s="1"/>
  <c r="J90" i="4"/>
  <c r="D90" i="11" s="1"/>
  <c r="J94" i="4"/>
  <c r="D94" i="11" s="1"/>
  <c r="J111" i="4"/>
  <c r="D111" i="11" s="1"/>
  <c r="J115" i="4"/>
  <c r="D115" i="11" s="1"/>
  <c r="J119" i="4"/>
  <c r="D119" i="11" s="1"/>
  <c r="J123" i="4"/>
  <c r="D123" i="11" s="1"/>
  <c r="J140" i="4"/>
  <c r="D140" i="11" s="1"/>
  <c r="J127" i="4"/>
  <c r="D127" i="11" s="1"/>
  <c r="J152" i="4"/>
  <c r="D152" i="11" s="1"/>
  <c r="D177" i="11"/>
  <c r="J131" i="4"/>
  <c r="D131" i="11" s="1"/>
  <c r="J85" i="4"/>
  <c r="D85" i="11" s="1"/>
  <c r="D168" i="11"/>
  <c r="J89" i="4"/>
  <c r="D89" i="11" s="1"/>
  <c r="J110" i="4"/>
  <c r="D110" i="11" s="1"/>
  <c r="J114" i="4"/>
  <c r="D114" i="11" s="1"/>
  <c r="J122" i="4"/>
  <c r="D122" i="11" s="1"/>
  <c r="J126" i="4"/>
  <c r="D126" i="11" s="1"/>
  <c r="J101" i="4"/>
  <c r="D101" i="11" s="1"/>
  <c r="D155" i="11"/>
  <c r="J67" i="4"/>
  <c r="D67" i="11" s="1"/>
  <c r="J69" i="4"/>
  <c r="D69" i="11" s="1"/>
  <c r="DR62" i="4"/>
  <c r="DK62" i="4"/>
  <c r="DH62" i="4"/>
  <c r="DX62" i="4"/>
  <c r="DY62" i="4" s="1"/>
  <c r="DV62" i="4"/>
  <c r="DP62" i="4"/>
  <c r="DO62" i="4"/>
  <c r="DJ62" i="4"/>
  <c r="DW62" i="4"/>
  <c r="DU62" i="4"/>
  <c r="DT62" i="4"/>
  <c r="DM62" i="4"/>
  <c r="DL62" i="4"/>
  <c r="DI62" i="4"/>
  <c r="DG62" i="4"/>
  <c r="DF62" i="4"/>
  <c r="DN62" i="4"/>
  <c r="DS62" i="4"/>
  <c r="DQ62" i="4"/>
  <c r="DF21" i="4"/>
  <c r="DT93" i="4"/>
  <c r="DM93" i="4"/>
  <c r="DH93" i="4"/>
  <c r="DG93" i="4"/>
  <c r="DX93" i="4"/>
  <c r="DY93" i="4" s="1"/>
  <c r="DW93" i="4"/>
  <c r="DQ93" i="4"/>
  <c r="DP93" i="4"/>
  <c r="DN93" i="4"/>
  <c r="DV93" i="4"/>
  <c r="DL93" i="4"/>
  <c r="DK93" i="4"/>
  <c r="DI93" i="4"/>
  <c r="DU93" i="4"/>
  <c r="DO93" i="4"/>
  <c r="DS93" i="4"/>
  <c r="DR93" i="4"/>
  <c r="DJ93" i="4"/>
  <c r="DF93" i="4"/>
  <c r="DH141" i="4"/>
  <c r="DL141" i="4"/>
  <c r="DX141" i="4"/>
  <c r="DY141" i="4" s="1"/>
  <c r="DS141" i="4"/>
  <c r="DT141" i="4"/>
  <c r="DK141" i="4"/>
  <c r="DO141" i="4"/>
  <c r="DG141" i="4"/>
  <c r="DF141" i="4"/>
  <c r="DW141" i="4"/>
  <c r="DQ141" i="4"/>
  <c r="DP141" i="4"/>
  <c r="DI141" i="4"/>
  <c r="DU141" i="4"/>
  <c r="DJ141" i="4"/>
  <c r="DN141" i="4"/>
  <c r="DM141" i="4"/>
  <c r="DV141" i="4"/>
  <c r="DR141" i="4"/>
  <c r="Z110" i="4"/>
  <c r="DL110" i="4"/>
  <c r="DG110" i="4"/>
  <c r="DR110" i="4"/>
  <c r="DM110" i="4"/>
  <c r="DK110" i="4"/>
  <c r="DJ110" i="4"/>
  <c r="DI110" i="4"/>
  <c r="DW110" i="4"/>
  <c r="DV110" i="4"/>
  <c r="DQ110" i="4"/>
  <c r="DX110" i="4"/>
  <c r="DY110" i="4" s="1"/>
  <c r="DU110" i="4"/>
  <c r="DT110" i="4"/>
  <c r="DS110" i="4"/>
  <c r="DP110" i="4"/>
  <c r="DO110" i="4"/>
  <c r="DF110" i="4"/>
  <c r="DN110" i="4"/>
  <c r="DH110" i="4"/>
  <c r="DV117" i="4"/>
  <c r="DI117" i="4"/>
  <c r="DX117" i="4"/>
  <c r="DY117" i="4" s="1"/>
  <c r="DR117" i="4"/>
  <c r="DP117" i="4"/>
  <c r="DK117" i="4"/>
  <c r="DJ117" i="4"/>
  <c r="DG117" i="4"/>
  <c r="DT117" i="4"/>
  <c r="DS117" i="4"/>
  <c r="DM117" i="4"/>
  <c r="DL117" i="4"/>
  <c r="DU117" i="4"/>
  <c r="DQ117" i="4"/>
  <c r="DF117" i="4"/>
  <c r="DO117" i="4"/>
  <c r="DH117" i="4"/>
  <c r="DW117" i="4"/>
  <c r="DN117" i="4"/>
  <c r="DF14" i="4"/>
  <c r="Z134" i="4"/>
  <c r="DT134" i="4"/>
  <c r="DN134" i="4"/>
  <c r="DI134" i="4"/>
  <c r="DU134" i="4"/>
  <c r="DO134" i="4"/>
  <c r="DV134" i="4"/>
  <c r="DF134" i="4"/>
  <c r="DJ134" i="4"/>
  <c r="DH134" i="4"/>
  <c r="DX134" i="4"/>
  <c r="DY134" i="4" s="1"/>
  <c r="DP134" i="4"/>
  <c r="DM134" i="4"/>
  <c r="DW134" i="4"/>
  <c r="DS134" i="4"/>
  <c r="DR134" i="4"/>
  <c r="DQ134" i="4"/>
  <c r="DL134" i="4"/>
  <c r="DK134" i="4"/>
  <c r="DG134" i="4"/>
  <c r="DF45" i="4"/>
  <c r="DF11" i="4"/>
  <c r="DU69" i="4"/>
  <c r="DI69" i="4"/>
  <c r="DX69" i="4"/>
  <c r="DY69" i="4" s="1"/>
  <c r="DK69" i="4"/>
  <c r="DV69" i="4"/>
  <c r="DT69" i="4"/>
  <c r="DS69" i="4"/>
  <c r="DR69" i="4"/>
  <c r="DF69" i="4"/>
  <c r="DW69" i="4"/>
  <c r="DQ69" i="4"/>
  <c r="DP69" i="4"/>
  <c r="DM69" i="4"/>
  <c r="DO69" i="4"/>
  <c r="DN69" i="4"/>
  <c r="DL69" i="4"/>
  <c r="DJ69" i="4"/>
  <c r="DH69" i="4"/>
  <c r="DG69" i="4"/>
  <c r="DF38" i="4"/>
  <c r="DO86" i="4"/>
  <c r="DV86" i="4"/>
  <c r="DF86" i="4"/>
  <c r="DU86" i="4"/>
  <c r="DR86" i="4"/>
  <c r="DL86" i="4"/>
  <c r="DK86" i="4"/>
  <c r="DI86" i="4"/>
  <c r="DX86" i="4"/>
  <c r="DY86" i="4" s="1"/>
  <c r="DT86" i="4"/>
  <c r="DS86" i="4"/>
  <c r="DQ86" i="4"/>
  <c r="DP86" i="4"/>
  <c r="DM86" i="4"/>
  <c r="DW86" i="4"/>
  <c r="DN86" i="4"/>
  <c r="DJ86" i="4"/>
  <c r="DH86" i="4"/>
  <c r="DG86" i="4"/>
  <c r="DF15" i="4"/>
  <c r="DF39" i="4"/>
  <c r="DF63" i="4"/>
  <c r="DJ87" i="4"/>
  <c r="DU87" i="4"/>
  <c r="DT87" i="4"/>
  <c r="DP87" i="4"/>
  <c r="DO87" i="4"/>
  <c r="DK87" i="4"/>
  <c r="DN87" i="4"/>
  <c r="DG87" i="4"/>
  <c r="DF87" i="4"/>
  <c r="DH87" i="4"/>
  <c r="DL87" i="4"/>
  <c r="DI87" i="4"/>
  <c r="DM87" i="4"/>
  <c r="DV87" i="4"/>
  <c r="DR87" i="4"/>
  <c r="DQ87" i="4"/>
  <c r="DS87" i="4"/>
  <c r="DW87" i="4"/>
  <c r="DX87" i="4"/>
  <c r="DY87" i="4" s="1"/>
  <c r="DO111" i="4"/>
  <c r="DT111" i="4"/>
  <c r="DN111" i="4"/>
  <c r="DI111" i="4"/>
  <c r="DG111" i="4"/>
  <c r="DF111" i="4"/>
  <c r="DK111" i="4"/>
  <c r="DX111" i="4"/>
  <c r="DY111" i="4" s="1"/>
  <c r="DH111" i="4"/>
  <c r="DW111" i="4"/>
  <c r="DV111" i="4"/>
  <c r="DU111" i="4"/>
  <c r="DS111" i="4"/>
  <c r="DR111" i="4"/>
  <c r="DQ111" i="4"/>
  <c r="DL111" i="4"/>
  <c r="DM111" i="4"/>
  <c r="DJ111" i="4"/>
  <c r="DP111" i="4"/>
  <c r="DN135" i="4"/>
  <c r="DH135" i="4"/>
  <c r="DX135" i="4"/>
  <c r="DY135" i="4" s="1"/>
  <c r="DR135" i="4"/>
  <c r="DL135" i="4"/>
  <c r="DF135" i="4"/>
  <c r="DW135" i="4"/>
  <c r="DQ135" i="4"/>
  <c r="DP135" i="4"/>
  <c r="DO135" i="4"/>
  <c r="DI135" i="4"/>
  <c r="DG135" i="4"/>
  <c r="DJ135" i="4"/>
  <c r="DV135" i="4"/>
  <c r="DU135" i="4"/>
  <c r="DT135" i="4"/>
  <c r="DS135" i="4"/>
  <c r="DM135" i="4"/>
  <c r="DK135" i="4"/>
  <c r="DF16" i="4"/>
  <c r="DF40" i="4"/>
  <c r="DF64" i="4"/>
  <c r="DM88" i="4"/>
  <c r="DW88" i="4"/>
  <c r="DJ88" i="4"/>
  <c r="DI88" i="4"/>
  <c r="DL88" i="4"/>
  <c r="DK88" i="4"/>
  <c r="DG88" i="4"/>
  <c r="DX88" i="4"/>
  <c r="DY88" i="4" s="1"/>
  <c r="DV88" i="4"/>
  <c r="DU88" i="4"/>
  <c r="DT88" i="4"/>
  <c r="DS88" i="4"/>
  <c r="DR88" i="4"/>
  <c r="DQ88" i="4"/>
  <c r="DN88" i="4"/>
  <c r="DP88" i="4"/>
  <c r="DO88" i="4"/>
  <c r="DH88" i="4"/>
  <c r="DF88" i="4"/>
  <c r="Z112" i="4"/>
  <c r="DM112" i="4"/>
  <c r="DH112" i="4"/>
  <c r="DW112" i="4"/>
  <c r="DV112" i="4"/>
  <c r="DT112" i="4"/>
  <c r="DN112" i="4"/>
  <c r="DG112" i="4"/>
  <c r="DF112" i="4"/>
  <c r="DL112" i="4"/>
  <c r="DX112" i="4"/>
  <c r="DY112" i="4" s="1"/>
  <c r="DR112" i="4"/>
  <c r="DP112" i="4"/>
  <c r="DO112" i="4"/>
  <c r="DK112" i="4"/>
  <c r="DJ112" i="4"/>
  <c r="DS112" i="4"/>
  <c r="DI112" i="4"/>
  <c r="DQ112" i="4"/>
  <c r="DU112" i="4"/>
  <c r="DU136" i="4"/>
  <c r="DR136" i="4"/>
  <c r="DM136" i="4"/>
  <c r="DI136" i="4"/>
  <c r="DS136" i="4"/>
  <c r="DL136" i="4"/>
  <c r="DF136" i="4"/>
  <c r="DW136" i="4"/>
  <c r="DV136" i="4"/>
  <c r="DO136" i="4"/>
  <c r="DN136" i="4"/>
  <c r="DG136" i="4"/>
  <c r="DP136" i="4"/>
  <c r="DK136" i="4"/>
  <c r="DH136" i="4"/>
  <c r="DJ136" i="4"/>
  <c r="DX136" i="4"/>
  <c r="DY136" i="4" s="1"/>
  <c r="DT136" i="4"/>
  <c r="DQ136" i="4"/>
  <c r="DF17" i="4"/>
  <c r="DF41" i="4"/>
  <c r="DX65" i="4"/>
  <c r="DY65" i="4" s="1"/>
  <c r="DU65" i="4"/>
  <c r="DT65" i="4"/>
  <c r="DP65" i="4"/>
  <c r="DV65" i="4"/>
  <c r="DW65" i="4"/>
  <c r="DS65" i="4"/>
  <c r="DR65" i="4"/>
  <c r="DQ65" i="4"/>
  <c r="DF65" i="4"/>
  <c r="DO65" i="4"/>
  <c r="DN65" i="4"/>
  <c r="DM65" i="4"/>
  <c r="DL65" i="4"/>
  <c r="DK65" i="4"/>
  <c r="DH65" i="4"/>
  <c r="DJ65" i="4"/>
  <c r="DI65" i="4"/>
  <c r="DG65" i="4"/>
  <c r="Z89" i="4"/>
  <c r="DX89" i="4"/>
  <c r="DY89" i="4" s="1"/>
  <c r="DK89" i="4"/>
  <c r="DT89" i="4"/>
  <c r="DS89" i="4"/>
  <c r="DO89" i="4"/>
  <c r="DG89" i="4"/>
  <c r="DL89" i="4"/>
  <c r="DP89" i="4"/>
  <c r="DJ89" i="4"/>
  <c r="DH89" i="4"/>
  <c r="DF89" i="4"/>
  <c r="DW89" i="4"/>
  <c r="DV89" i="4"/>
  <c r="DU89" i="4"/>
  <c r="DR89" i="4"/>
  <c r="DQ89" i="4"/>
  <c r="DN89" i="4"/>
  <c r="DM89" i="4"/>
  <c r="DI89" i="4"/>
  <c r="DF113" i="4"/>
  <c r="Z137" i="4"/>
  <c r="DL137" i="4"/>
  <c r="DI137" i="4"/>
  <c r="DH137" i="4"/>
  <c r="DX137" i="4"/>
  <c r="DY137" i="4" s="1"/>
  <c r="DS137" i="4"/>
  <c r="DV137" i="4"/>
  <c r="DP137" i="4"/>
  <c r="DJ137" i="4"/>
  <c r="DF137" i="4"/>
  <c r="DW137" i="4"/>
  <c r="DU137" i="4"/>
  <c r="DO137" i="4"/>
  <c r="DT137" i="4"/>
  <c r="DR137" i="4"/>
  <c r="DQ137" i="4"/>
  <c r="DN137" i="4"/>
  <c r="DM137" i="4"/>
  <c r="DK137" i="4"/>
  <c r="DG137" i="4"/>
  <c r="DF18" i="4"/>
  <c r="DF42" i="4"/>
  <c r="Z66" i="4"/>
  <c r="DM66" i="4"/>
  <c r="DL66" i="4"/>
  <c r="DQ66" i="4"/>
  <c r="DJ66" i="4"/>
  <c r="DI66" i="4"/>
  <c r="DW66" i="4"/>
  <c r="DV66" i="4"/>
  <c r="DR66" i="4"/>
  <c r="DX66" i="4"/>
  <c r="DY66" i="4" s="1"/>
  <c r="DU66" i="4"/>
  <c r="DT66" i="4"/>
  <c r="DN66" i="4"/>
  <c r="DK66" i="4"/>
  <c r="DH66" i="4"/>
  <c r="DG66" i="4"/>
  <c r="DF66" i="4"/>
  <c r="DS66" i="4"/>
  <c r="DO66" i="4"/>
  <c r="DP66" i="4"/>
  <c r="Z90" i="4"/>
  <c r="DK90" i="4"/>
  <c r="DX90" i="4"/>
  <c r="DY90" i="4" s="1"/>
  <c r="DO90" i="4"/>
  <c r="DN90" i="4"/>
  <c r="DI90" i="4"/>
  <c r="DH90" i="4"/>
  <c r="DP90" i="4"/>
  <c r="DF90" i="4"/>
  <c r="DW90" i="4"/>
  <c r="DT90" i="4"/>
  <c r="DR90" i="4"/>
  <c r="DQ90" i="4"/>
  <c r="DM90" i="4"/>
  <c r="DL90" i="4"/>
  <c r="DV90" i="4"/>
  <c r="DU90" i="4"/>
  <c r="DS90" i="4"/>
  <c r="DJ90" i="4"/>
  <c r="DG90" i="4"/>
  <c r="Z114" i="4"/>
  <c r="DX114" i="4"/>
  <c r="DY114" i="4" s="1"/>
  <c r="DN114" i="4"/>
  <c r="DI114" i="4"/>
  <c r="DM114" i="4"/>
  <c r="DG114" i="4"/>
  <c r="DF114" i="4"/>
  <c r="DT114" i="4"/>
  <c r="DS114" i="4"/>
  <c r="DO114" i="4"/>
  <c r="DV114" i="4"/>
  <c r="DL114" i="4"/>
  <c r="DK114" i="4"/>
  <c r="DH114" i="4"/>
  <c r="DQ114" i="4"/>
  <c r="DW114" i="4"/>
  <c r="DU114" i="4"/>
  <c r="DR114" i="4"/>
  <c r="DP114" i="4"/>
  <c r="DJ114" i="4"/>
  <c r="Z138" i="4"/>
  <c r="DW138" i="4"/>
  <c r="DV138" i="4"/>
  <c r="DP138" i="4"/>
  <c r="DT138" i="4"/>
  <c r="DQ138" i="4"/>
  <c r="DK138" i="4"/>
  <c r="DS138" i="4"/>
  <c r="DL138" i="4"/>
  <c r="DF138" i="4"/>
  <c r="DH138" i="4"/>
  <c r="DM138" i="4"/>
  <c r="DU138" i="4"/>
  <c r="DI138" i="4"/>
  <c r="DG138" i="4"/>
  <c r="DO138" i="4"/>
  <c r="DN138" i="4"/>
  <c r="DJ138" i="4"/>
  <c r="DX138" i="4"/>
  <c r="DY138" i="4" s="1"/>
  <c r="DR138" i="4"/>
  <c r="DF19" i="4"/>
  <c r="DF43" i="4"/>
  <c r="DW67" i="4"/>
  <c r="DX67" i="4"/>
  <c r="DY67" i="4" s="1"/>
  <c r="DS67" i="4"/>
  <c r="DT67" i="4"/>
  <c r="DN67" i="4"/>
  <c r="DM67" i="4"/>
  <c r="DI67" i="4"/>
  <c r="DV67" i="4"/>
  <c r="DU67" i="4"/>
  <c r="DR67" i="4"/>
  <c r="DQ67" i="4"/>
  <c r="DP67" i="4"/>
  <c r="DO67" i="4"/>
  <c r="DL67" i="4"/>
  <c r="DK67" i="4"/>
  <c r="DJ67" i="4"/>
  <c r="DF67" i="4"/>
  <c r="DH67" i="4"/>
  <c r="DG67" i="4"/>
  <c r="DV91" i="4"/>
  <c r="DL91" i="4"/>
  <c r="DX91" i="4"/>
  <c r="DY91" i="4" s="1"/>
  <c r="DS91" i="4"/>
  <c r="DW91" i="4"/>
  <c r="DT91" i="4"/>
  <c r="DO91" i="4"/>
  <c r="DI91" i="4"/>
  <c r="DH91" i="4"/>
  <c r="DU91" i="4"/>
  <c r="DR91" i="4"/>
  <c r="DP91" i="4"/>
  <c r="DQ91" i="4"/>
  <c r="DN91" i="4"/>
  <c r="DJ91" i="4"/>
  <c r="DM91" i="4"/>
  <c r="DK91" i="4"/>
  <c r="DG91" i="4"/>
  <c r="DF91" i="4"/>
  <c r="Z115" i="4"/>
  <c r="DK115" i="4"/>
  <c r="DV115" i="4"/>
  <c r="DQ115" i="4"/>
  <c r="DX115" i="4"/>
  <c r="DY115" i="4" s="1"/>
  <c r="DW115" i="4"/>
  <c r="DU115" i="4"/>
  <c r="DP115" i="4"/>
  <c r="DO115" i="4"/>
  <c r="DJ115" i="4"/>
  <c r="DS115" i="4"/>
  <c r="DR115" i="4"/>
  <c r="DM115" i="4"/>
  <c r="DT115" i="4"/>
  <c r="DN115" i="4"/>
  <c r="DL115" i="4"/>
  <c r="DH115" i="4"/>
  <c r="DI115" i="4"/>
  <c r="DG115" i="4"/>
  <c r="DF115" i="4"/>
  <c r="DJ139" i="4"/>
  <c r="DK139" i="4"/>
  <c r="DQ139" i="4"/>
  <c r="DL139" i="4"/>
  <c r="DR139" i="4"/>
  <c r="DI139" i="4"/>
  <c r="DS139" i="4"/>
  <c r="DH139" i="4"/>
  <c r="DM139" i="4"/>
  <c r="DF139" i="4"/>
  <c r="DW139" i="4"/>
  <c r="DV139" i="4"/>
  <c r="DT139" i="4"/>
  <c r="DX139" i="4"/>
  <c r="DY139" i="4" s="1"/>
  <c r="DU139" i="4"/>
  <c r="DP139" i="4"/>
  <c r="DO139" i="4"/>
  <c r="DN139" i="4"/>
  <c r="DG139" i="4"/>
  <c r="DF20" i="4"/>
  <c r="DF44" i="4"/>
  <c r="DJ68" i="4"/>
  <c r="DM68" i="4"/>
  <c r="DT68" i="4"/>
  <c r="DO68" i="4"/>
  <c r="DN68" i="4"/>
  <c r="DH68" i="4"/>
  <c r="DQ68" i="4"/>
  <c r="DG68" i="4"/>
  <c r="DF68" i="4"/>
  <c r="DX68" i="4"/>
  <c r="DY68" i="4" s="1"/>
  <c r="DW68" i="4"/>
  <c r="DV68" i="4"/>
  <c r="DU68" i="4"/>
  <c r="DR68" i="4"/>
  <c r="DP68" i="4"/>
  <c r="DK68" i="4"/>
  <c r="DL68" i="4"/>
  <c r="DS68" i="4"/>
  <c r="DI68" i="4"/>
  <c r="DF92" i="4"/>
  <c r="DV116" i="4"/>
  <c r="DO116" i="4"/>
  <c r="DJ116" i="4"/>
  <c r="DS116" i="4"/>
  <c r="DR116" i="4"/>
  <c r="DP116" i="4"/>
  <c r="DW116" i="4"/>
  <c r="DU116" i="4"/>
  <c r="DM116" i="4"/>
  <c r="DL116" i="4"/>
  <c r="DG116" i="4"/>
  <c r="DX116" i="4"/>
  <c r="DY116" i="4" s="1"/>
  <c r="DK116" i="4"/>
  <c r="DN116" i="4"/>
  <c r="DI116" i="4"/>
  <c r="DH116" i="4"/>
  <c r="DF116" i="4"/>
  <c r="DT116" i="4"/>
  <c r="DQ116" i="4"/>
  <c r="DU140" i="4"/>
  <c r="DX140" i="4"/>
  <c r="DY140" i="4" s="1"/>
  <c r="DQ140" i="4"/>
  <c r="DG140" i="4"/>
  <c r="DJ140" i="4"/>
  <c r="DN140" i="4"/>
  <c r="DH140" i="4"/>
  <c r="DM140" i="4"/>
  <c r="DR140" i="4"/>
  <c r="DP140" i="4"/>
  <c r="DI140" i="4"/>
  <c r="DF140" i="4"/>
  <c r="DT140" i="4"/>
  <c r="DS140" i="4"/>
  <c r="DL140" i="4"/>
  <c r="DK140" i="4"/>
  <c r="DW140" i="4"/>
  <c r="DV140" i="4"/>
  <c r="DO140" i="4"/>
  <c r="DF22" i="4"/>
  <c r="DF46" i="4"/>
  <c r="DG70" i="4"/>
  <c r="DM70" i="4"/>
  <c r="DW70" i="4"/>
  <c r="DR70" i="4"/>
  <c r="DQ70" i="4"/>
  <c r="DL70" i="4"/>
  <c r="DV70" i="4"/>
  <c r="DX70" i="4"/>
  <c r="DY70" i="4" s="1"/>
  <c r="DU70" i="4"/>
  <c r="DT70" i="4"/>
  <c r="DS70" i="4"/>
  <c r="DK70" i="4"/>
  <c r="DJ70" i="4"/>
  <c r="DI70" i="4"/>
  <c r="DH70" i="4"/>
  <c r="DF70" i="4"/>
  <c r="DP70" i="4"/>
  <c r="DO70" i="4"/>
  <c r="DN70" i="4"/>
  <c r="Z94" i="4"/>
  <c r="DG94" i="4"/>
  <c r="DW94" i="4"/>
  <c r="DV94" i="4"/>
  <c r="DR94" i="4"/>
  <c r="DQ94" i="4"/>
  <c r="DM94" i="4"/>
  <c r="DT94" i="4"/>
  <c r="DL94" i="4"/>
  <c r="DK94" i="4"/>
  <c r="DI94" i="4"/>
  <c r="DP94" i="4"/>
  <c r="DO94" i="4"/>
  <c r="DF94" i="4"/>
  <c r="DX94" i="4"/>
  <c r="DY94" i="4" s="1"/>
  <c r="DN94" i="4"/>
  <c r="DH94" i="4"/>
  <c r="DJ94" i="4"/>
  <c r="DU94" i="4"/>
  <c r="DS94" i="4"/>
  <c r="DI118" i="4"/>
  <c r="DV118" i="4"/>
  <c r="DR118" i="4"/>
  <c r="DM118" i="4"/>
  <c r="DG118" i="4"/>
  <c r="DJ118" i="4"/>
  <c r="DS118" i="4"/>
  <c r="DQ118" i="4"/>
  <c r="DL118" i="4"/>
  <c r="DK118" i="4"/>
  <c r="DU118" i="4"/>
  <c r="DT118" i="4"/>
  <c r="DP118" i="4"/>
  <c r="DO118" i="4"/>
  <c r="DN118" i="4"/>
  <c r="DH118" i="4"/>
  <c r="DF118" i="4"/>
  <c r="DX118" i="4"/>
  <c r="DY118" i="4" s="1"/>
  <c r="DW118" i="4"/>
  <c r="DS142" i="4"/>
  <c r="DR142" i="4"/>
  <c r="DN142" i="4"/>
  <c r="DI142" i="4"/>
  <c r="DT142" i="4"/>
  <c r="DL142" i="4"/>
  <c r="DG142" i="4"/>
  <c r="DP142" i="4"/>
  <c r="DH142" i="4"/>
  <c r="DF142" i="4"/>
  <c r="DX142" i="4"/>
  <c r="DY142" i="4" s="1"/>
  <c r="DQ142" i="4"/>
  <c r="DV142" i="4"/>
  <c r="DK142" i="4"/>
  <c r="DW142" i="4"/>
  <c r="DO142" i="4"/>
  <c r="DM142" i="4"/>
  <c r="DJ142" i="4"/>
  <c r="DU142" i="4"/>
  <c r="DF23" i="4"/>
  <c r="DF47" i="4"/>
  <c r="DF71" i="4"/>
  <c r="DF95" i="4"/>
  <c r="DT119" i="4"/>
  <c r="DU119" i="4"/>
  <c r="DO119" i="4"/>
  <c r="DJ119" i="4"/>
  <c r="DI119" i="4"/>
  <c r="DS119" i="4"/>
  <c r="DR119" i="4"/>
  <c r="DM119" i="4"/>
  <c r="DL119" i="4"/>
  <c r="DF119" i="4"/>
  <c r="DQ119" i="4"/>
  <c r="DG119" i="4"/>
  <c r="DP119" i="4"/>
  <c r="DX119" i="4"/>
  <c r="DY119" i="4" s="1"/>
  <c r="DN119" i="4"/>
  <c r="DH119" i="4"/>
  <c r="DW119" i="4"/>
  <c r="DV119" i="4"/>
  <c r="DK119" i="4"/>
  <c r="DF143" i="4"/>
  <c r="DM143" i="4"/>
  <c r="DG143" i="4"/>
  <c r="DR143" i="4"/>
  <c r="DL143" i="4"/>
  <c r="DX143" i="4"/>
  <c r="DY143" i="4" s="1"/>
  <c r="DS143" i="4"/>
  <c r="DK143" i="4"/>
  <c r="DJ143" i="4"/>
  <c r="DH143" i="4"/>
  <c r="DT143" i="4"/>
  <c r="DW143" i="4"/>
  <c r="DV143" i="4"/>
  <c r="DU143" i="4"/>
  <c r="DQ143" i="4"/>
  <c r="DP143" i="4"/>
  <c r="DI143" i="4"/>
  <c r="DO143" i="4"/>
  <c r="DN143" i="4"/>
  <c r="DF24" i="4"/>
  <c r="DF48" i="4"/>
  <c r="DN72" i="4"/>
  <c r="DV72" i="4"/>
  <c r="DU72" i="4"/>
  <c r="DQ72" i="4"/>
  <c r="DX72" i="4"/>
  <c r="DY72" i="4" s="1"/>
  <c r="DP72" i="4"/>
  <c r="DO72" i="4"/>
  <c r="DJ72" i="4"/>
  <c r="DW72" i="4"/>
  <c r="DT72" i="4"/>
  <c r="DR72" i="4"/>
  <c r="DG72" i="4"/>
  <c r="DF72" i="4"/>
  <c r="DH72" i="4"/>
  <c r="DL72" i="4"/>
  <c r="DI72" i="4"/>
  <c r="DM72" i="4"/>
  <c r="DK72" i="4"/>
  <c r="DS72" i="4"/>
  <c r="DO96" i="4"/>
  <c r="DJ96" i="4"/>
  <c r="DX96" i="4"/>
  <c r="DY96" i="4" s="1"/>
  <c r="DT96" i="4"/>
  <c r="DN96" i="4"/>
  <c r="DH96" i="4"/>
  <c r="DG96" i="4"/>
  <c r="DW96" i="4"/>
  <c r="DV96" i="4"/>
  <c r="DQ96" i="4"/>
  <c r="DU96" i="4"/>
  <c r="DS96" i="4"/>
  <c r="DL96" i="4"/>
  <c r="DR96" i="4"/>
  <c r="DP96" i="4"/>
  <c r="DM96" i="4"/>
  <c r="DK96" i="4"/>
  <c r="DI96" i="4"/>
  <c r="DF96" i="4"/>
  <c r="DG120" i="4"/>
  <c r="DI120" i="4"/>
  <c r="DW120" i="4"/>
  <c r="DX120" i="4"/>
  <c r="DY120" i="4" s="1"/>
  <c r="DR120" i="4"/>
  <c r="DU120" i="4"/>
  <c r="DT120" i="4"/>
  <c r="DS120" i="4"/>
  <c r="DN120" i="4"/>
  <c r="DM120" i="4"/>
  <c r="DH120" i="4"/>
  <c r="DQ120" i="4"/>
  <c r="DP120" i="4"/>
  <c r="DL120" i="4"/>
  <c r="DJ120" i="4"/>
  <c r="DV120" i="4"/>
  <c r="DO120" i="4"/>
  <c r="DK120" i="4"/>
  <c r="DF120" i="4"/>
  <c r="DQ144" i="4"/>
  <c r="DT144" i="4"/>
  <c r="DW144" i="4"/>
  <c r="DP144" i="4"/>
  <c r="DJ144" i="4"/>
  <c r="DV144" i="4"/>
  <c r="DS144" i="4"/>
  <c r="DL144" i="4"/>
  <c r="DK144" i="4"/>
  <c r="DH144" i="4"/>
  <c r="DG144" i="4"/>
  <c r="DF144" i="4"/>
  <c r="DO144" i="4"/>
  <c r="DN144" i="4"/>
  <c r="DI144" i="4"/>
  <c r="DM144" i="4"/>
  <c r="DX144" i="4"/>
  <c r="DY144" i="4" s="1"/>
  <c r="DU144" i="4"/>
  <c r="DR144" i="4"/>
  <c r="DF25" i="4"/>
  <c r="DF49" i="4"/>
  <c r="DP73" i="4"/>
  <c r="DQ73" i="4"/>
  <c r="DK73" i="4"/>
  <c r="DJ73" i="4"/>
  <c r="DF73" i="4"/>
  <c r="DS73" i="4"/>
  <c r="DL73" i="4"/>
  <c r="DI73" i="4"/>
  <c r="DX73" i="4"/>
  <c r="DY73" i="4" s="1"/>
  <c r="DW73" i="4"/>
  <c r="DV73" i="4"/>
  <c r="DR73" i="4"/>
  <c r="DU73" i="4"/>
  <c r="DT73" i="4"/>
  <c r="DO73" i="4"/>
  <c r="DN73" i="4"/>
  <c r="DG73" i="4"/>
  <c r="DM73" i="4"/>
  <c r="DH73" i="4"/>
  <c r="Z97" i="4"/>
  <c r="DU97" i="4"/>
  <c r="DP97" i="4"/>
  <c r="DV97" i="4"/>
  <c r="DX97" i="4"/>
  <c r="DY97" i="4" s="1"/>
  <c r="DW97" i="4"/>
  <c r="DQ97" i="4"/>
  <c r="DO97" i="4"/>
  <c r="DK97" i="4"/>
  <c r="DL97" i="4"/>
  <c r="DF97" i="4"/>
  <c r="DI97" i="4"/>
  <c r="DT97" i="4"/>
  <c r="DS97" i="4"/>
  <c r="DR97" i="4"/>
  <c r="DN97" i="4"/>
  <c r="DM97" i="4"/>
  <c r="DJ97" i="4"/>
  <c r="DH97" i="4"/>
  <c r="DG97" i="4"/>
  <c r="DR121" i="4"/>
  <c r="DV121" i="4"/>
  <c r="DP121" i="4"/>
  <c r="DK121" i="4"/>
  <c r="DW121" i="4"/>
  <c r="DO121" i="4"/>
  <c r="DI121" i="4"/>
  <c r="DX121" i="4"/>
  <c r="DY121" i="4" s="1"/>
  <c r="DU121" i="4"/>
  <c r="DS121" i="4"/>
  <c r="DN121" i="4"/>
  <c r="DM121" i="4"/>
  <c r="DG121" i="4"/>
  <c r="DL121" i="4"/>
  <c r="DF121" i="4"/>
  <c r="DJ121" i="4"/>
  <c r="DH121" i="4"/>
  <c r="DQ121" i="4"/>
  <c r="DT121" i="4"/>
  <c r="X145" i="4"/>
  <c r="DN145" i="4"/>
  <c r="DH145" i="4"/>
  <c r="DM145" i="4"/>
  <c r="DG145" i="4"/>
  <c r="DU145" i="4"/>
  <c r="DS145" i="4"/>
  <c r="DV145" i="4"/>
  <c r="DO145" i="4"/>
  <c r="DL145" i="4"/>
  <c r="DJ145" i="4"/>
  <c r="DR145" i="4"/>
  <c r="DQ145" i="4"/>
  <c r="DF145" i="4"/>
  <c r="DP145" i="4"/>
  <c r="DX145" i="4"/>
  <c r="DY145" i="4" s="1"/>
  <c r="DW145" i="4"/>
  <c r="DT145" i="4"/>
  <c r="DK145" i="4"/>
  <c r="DI145" i="4"/>
  <c r="DF28" i="4"/>
  <c r="DF52" i="4"/>
  <c r="Z76" i="4"/>
  <c r="DP76" i="4"/>
  <c r="DJ76" i="4"/>
  <c r="DL76" i="4"/>
  <c r="DU76" i="4"/>
  <c r="DX76" i="4"/>
  <c r="DY76" i="4" s="1"/>
  <c r="DW76" i="4"/>
  <c r="DT76" i="4"/>
  <c r="DQ76" i="4"/>
  <c r="DO76" i="4"/>
  <c r="DN76" i="4"/>
  <c r="DM76" i="4"/>
  <c r="DK76" i="4"/>
  <c r="DI76" i="4"/>
  <c r="DH76" i="4"/>
  <c r="DG76" i="4"/>
  <c r="DV76" i="4"/>
  <c r="DS76" i="4"/>
  <c r="DR76" i="4"/>
  <c r="DF76" i="4"/>
  <c r="X124" i="4"/>
  <c r="DH124" i="4"/>
  <c r="DM124" i="4"/>
  <c r="DG124" i="4"/>
  <c r="DU124" i="4"/>
  <c r="DP124" i="4"/>
  <c r="DR124" i="4"/>
  <c r="DK124" i="4"/>
  <c r="DJ124" i="4"/>
  <c r="DF124" i="4"/>
  <c r="DX124" i="4"/>
  <c r="DY124" i="4" s="1"/>
  <c r="DS124" i="4"/>
  <c r="DV124" i="4"/>
  <c r="DT124" i="4"/>
  <c r="DO124" i="4"/>
  <c r="DQ124" i="4"/>
  <c r="DW124" i="4"/>
  <c r="DN124" i="4"/>
  <c r="DL124" i="4"/>
  <c r="DI124" i="4"/>
  <c r="X148" i="4"/>
  <c r="DM148" i="4"/>
  <c r="DV148" i="4"/>
  <c r="DK148" i="4"/>
  <c r="DF148" i="4"/>
  <c r="DL148" i="4"/>
  <c r="DX148" i="4"/>
  <c r="DY148" i="4" s="1"/>
  <c r="DR148" i="4"/>
  <c r="DJ148" i="4"/>
  <c r="DT148" i="4"/>
  <c r="DS148" i="4"/>
  <c r="DP148" i="4"/>
  <c r="DG148" i="4"/>
  <c r="DQ148" i="4"/>
  <c r="DW148" i="4"/>
  <c r="DO148" i="4"/>
  <c r="DU148" i="4"/>
  <c r="DN148" i="4"/>
  <c r="DI148" i="4"/>
  <c r="DH148" i="4"/>
  <c r="DF29" i="4"/>
  <c r="DF53" i="4"/>
  <c r="Z77" i="4"/>
  <c r="DL77" i="4"/>
  <c r="DT77" i="4"/>
  <c r="DS77" i="4"/>
  <c r="DO77" i="4"/>
  <c r="DF77" i="4"/>
  <c r="DX77" i="4"/>
  <c r="DY77" i="4" s="1"/>
  <c r="DR77" i="4"/>
  <c r="DK77" i="4"/>
  <c r="DJ77" i="4"/>
  <c r="DI77" i="4"/>
  <c r="DH77" i="4"/>
  <c r="DG77" i="4"/>
  <c r="DW77" i="4"/>
  <c r="DV77" i="4"/>
  <c r="DU77" i="4"/>
  <c r="DQ77" i="4"/>
  <c r="DP77" i="4"/>
  <c r="DN77" i="4"/>
  <c r="DM77" i="4"/>
  <c r="DF101" i="4"/>
  <c r="Z125" i="4"/>
  <c r="DS125" i="4"/>
  <c r="DN125" i="4"/>
  <c r="DW125" i="4"/>
  <c r="DQ125" i="4"/>
  <c r="DU125" i="4"/>
  <c r="DM125" i="4"/>
  <c r="DH125" i="4"/>
  <c r="DO125" i="4"/>
  <c r="DG125" i="4"/>
  <c r="DF125" i="4"/>
  <c r="DX125" i="4"/>
  <c r="DY125" i="4" s="1"/>
  <c r="DT125" i="4"/>
  <c r="DR125" i="4"/>
  <c r="DJ125" i="4"/>
  <c r="DL125" i="4"/>
  <c r="DV125" i="4"/>
  <c r="DP125" i="4"/>
  <c r="DK125" i="4"/>
  <c r="DI125" i="4"/>
  <c r="Z149" i="4"/>
  <c r="DX149" i="4"/>
  <c r="DY149" i="4" s="1"/>
  <c r="DP149" i="4"/>
  <c r="DJ149" i="4"/>
  <c r="DW149" i="4"/>
  <c r="DU149" i="4"/>
  <c r="DT149" i="4"/>
  <c r="DN149" i="4"/>
  <c r="DH149" i="4"/>
  <c r="DV149" i="4"/>
  <c r="DS149" i="4"/>
  <c r="DQ149" i="4"/>
  <c r="DI149" i="4"/>
  <c r="DG149" i="4"/>
  <c r="DR149" i="4"/>
  <c r="DF149" i="4"/>
  <c r="DL149" i="4"/>
  <c r="DM149" i="4"/>
  <c r="DK149" i="4"/>
  <c r="DO149" i="4"/>
  <c r="DF30" i="4"/>
  <c r="DF54" i="4"/>
  <c r="X78" i="4"/>
  <c r="DW78" i="4"/>
  <c r="DQ78" i="4"/>
  <c r="DN78" i="4"/>
  <c r="DI78" i="4"/>
  <c r="DH78" i="4"/>
  <c r="DX78" i="4"/>
  <c r="DY78" i="4" s="1"/>
  <c r="DU78" i="4"/>
  <c r="DS78" i="4"/>
  <c r="DJ78" i="4"/>
  <c r="DV78" i="4"/>
  <c r="DT78" i="4"/>
  <c r="DR78" i="4"/>
  <c r="DP78" i="4"/>
  <c r="DL78" i="4"/>
  <c r="DO78" i="4"/>
  <c r="DM78" i="4"/>
  <c r="DK78" i="4"/>
  <c r="DG78" i="4"/>
  <c r="DF78" i="4"/>
  <c r="Z102" i="4"/>
  <c r="DI102" i="4"/>
  <c r="DW102" i="4"/>
  <c r="DV102" i="4"/>
  <c r="DU102" i="4"/>
  <c r="DN102" i="4"/>
  <c r="DM102" i="4"/>
  <c r="DH102" i="4"/>
  <c r="DG102" i="4"/>
  <c r="DO102" i="4"/>
  <c r="DX102" i="4"/>
  <c r="DY102" i="4" s="1"/>
  <c r="DQ102" i="4"/>
  <c r="DT102" i="4"/>
  <c r="DS102" i="4"/>
  <c r="DP102" i="4"/>
  <c r="DR102" i="4"/>
  <c r="DF102" i="4"/>
  <c r="DK102" i="4"/>
  <c r="DJ102" i="4"/>
  <c r="DL102" i="4"/>
  <c r="X126" i="4"/>
  <c r="DF126" i="4"/>
  <c r="DQ126" i="4"/>
  <c r="DL126" i="4"/>
  <c r="DG126" i="4"/>
  <c r="DN126" i="4"/>
  <c r="DH126" i="4"/>
  <c r="DM126" i="4"/>
  <c r="DX126" i="4"/>
  <c r="DY126" i="4" s="1"/>
  <c r="DO126" i="4"/>
  <c r="DW126" i="4"/>
  <c r="DS126" i="4"/>
  <c r="DR126" i="4"/>
  <c r="DP126" i="4"/>
  <c r="DK126" i="4"/>
  <c r="DJ126" i="4"/>
  <c r="DI126" i="4"/>
  <c r="DV126" i="4"/>
  <c r="DU126" i="4"/>
  <c r="DT126" i="4"/>
  <c r="X150" i="4"/>
  <c r="DK150" i="4"/>
  <c r="DW150" i="4"/>
  <c r="DS150" i="4"/>
  <c r="DN150" i="4"/>
  <c r="DU150" i="4"/>
  <c r="DO150" i="4"/>
  <c r="DR150" i="4"/>
  <c r="DJ150" i="4"/>
  <c r="DX150" i="4"/>
  <c r="DY150" i="4" s="1"/>
  <c r="DT150" i="4"/>
  <c r="DQ150" i="4"/>
  <c r="DP150" i="4"/>
  <c r="DH150" i="4"/>
  <c r="DG150" i="4"/>
  <c r="DL150" i="4"/>
  <c r="DI150" i="4"/>
  <c r="DF150" i="4"/>
  <c r="DV150" i="4"/>
  <c r="DM150" i="4"/>
  <c r="DF31" i="4"/>
  <c r="DF55" i="4"/>
  <c r="DJ79" i="4"/>
  <c r="DX79" i="4"/>
  <c r="DY79" i="4" s="1"/>
  <c r="DW79" i="4"/>
  <c r="DS79" i="4"/>
  <c r="DR79" i="4"/>
  <c r="DQ79" i="4"/>
  <c r="DO79" i="4"/>
  <c r="DU79" i="4"/>
  <c r="DN79" i="4"/>
  <c r="DK79" i="4"/>
  <c r="DH79" i="4"/>
  <c r="DG79" i="4"/>
  <c r="DF79" i="4"/>
  <c r="DL79" i="4"/>
  <c r="DI79" i="4"/>
  <c r="DP79" i="4"/>
  <c r="DM79" i="4"/>
  <c r="DV79" i="4"/>
  <c r="DT79" i="4"/>
  <c r="DF103" i="4"/>
  <c r="DQ127" i="4"/>
  <c r="DL127" i="4"/>
  <c r="DF127" i="4"/>
  <c r="DV127" i="4"/>
  <c r="DG127" i="4"/>
  <c r="DX127" i="4"/>
  <c r="DY127" i="4" s="1"/>
  <c r="DJ127" i="4"/>
  <c r="DH127" i="4"/>
  <c r="DW127" i="4"/>
  <c r="DP127" i="4"/>
  <c r="DO127" i="4"/>
  <c r="DM127" i="4"/>
  <c r="DU127" i="4"/>
  <c r="DK127" i="4"/>
  <c r="DI127" i="4"/>
  <c r="DS127" i="4"/>
  <c r="DN127" i="4"/>
  <c r="DR127" i="4"/>
  <c r="DT127" i="4"/>
  <c r="X151" i="4"/>
  <c r="DV151" i="4"/>
  <c r="DQ151" i="4"/>
  <c r="DK151" i="4"/>
  <c r="DI151" i="4"/>
  <c r="DT151" i="4"/>
  <c r="DN151" i="4"/>
  <c r="DG151" i="4"/>
  <c r="DP151" i="4"/>
  <c r="DH151" i="4"/>
  <c r="DW151" i="4"/>
  <c r="DS151" i="4"/>
  <c r="DR151" i="4"/>
  <c r="DJ151" i="4"/>
  <c r="DU151" i="4"/>
  <c r="DO151" i="4"/>
  <c r="DX151" i="4"/>
  <c r="DY151" i="4" s="1"/>
  <c r="DM151" i="4"/>
  <c r="DL151" i="4"/>
  <c r="DF151" i="4"/>
  <c r="DF32" i="4"/>
  <c r="DF56" i="4"/>
  <c r="DU80" i="4"/>
  <c r="DR80" i="4"/>
  <c r="DS80" i="4"/>
  <c r="DM80" i="4"/>
  <c r="DL80" i="4"/>
  <c r="DH80" i="4"/>
  <c r="DV80" i="4"/>
  <c r="DN80" i="4"/>
  <c r="DK80" i="4"/>
  <c r="DI80" i="4"/>
  <c r="DX80" i="4"/>
  <c r="DY80" i="4" s="1"/>
  <c r="DT80" i="4"/>
  <c r="DP80" i="4"/>
  <c r="DO80" i="4"/>
  <c r="DJ80" i="4"/>
  <c r="DG80" i="4"/>
  <c r="DW80" i="4"/>
  <c r="DQ80" i="4"/>
  <c r="DF80" i="4"/>
  <c r="X104" i="4"/>
  <c r="DJ104" i="4"/>
  <c r="DH104" i="4"/>
  <c r="DW104" i="4"/>
  <c r="DL104" i="4"/>
  <c r="DV104" i="4"/>
  <c r="DS104" i="4"/>
  <c r="DN104" i="4"/>
  <c r="DM104" i="4"/>
  <c r="DI104" i="4"/>
  <c r="DK104" i="4"/>
  <c r="DX104" i="4"/>
  <c r="DY104" i="4" s="1"/>
  <c r="DR104" i="4"/>
  <c r="DP104" i="4"/>
  <c r="DO104" i="4"/>
  <c r="DG104" i="4"/>
  <c r="DF104" i="4"/>
  <c r="DT104" i="4"/>
  <c r="DQ104" i="4"/>
  <c r="DU104" i="4"/>
  <c r="Z128" i="4"/>
  <c r="DT128" i="4"/>
  <c r="DW128" i="4"/>
  <c r="DQ128" i="4"/>
  <c r="DL128" i="4"/>
  <c r="DR128" i="4"/>
  <c r="DH128" i="4"/>
  <c r="DK128" i="4"/>
  <c r="DJ128" i="4"/>
  <c r="DX128" i="4"/>
  <c r="DY128" i="4" s="1"/>
  <c r="DU128" i="4"/>
  <c r="DV128" i="4"/>
  <c r="DS128" i="4"/>
  <c r="DP128" i="4"/>
  <c r="DO128" i="4"/>
  <c r="DN128" i="4"/>
  <c r="DG128" i="4"/>
  <c r="DM128" i="4"/>
  <c r="DI128" i="4"/>
  <c r="DF128" i="4"/>
  <c r="X152" i="4"/>
  <c r="DI152" i="4"/>
  <c r="DX152" i="4"/>
  <c r="DY152" i="4" s="1"/>
  <c r="DU152" i="4"/>
  <c r="DM152" i="4"/>
  <c r="DG152" i="4"/>
  <c r="DN152" i="4"/>
  <c r="DF152" i="4"/>
  <c r="DV152" i="4"/>
  <c r="DR152" i="4"/>
  <c r="DT152" i="4"/>
  <c r="DL152" i="4"/>
  <c r="DK152" i="4"/>
  <c r="DH152" i="4"/>
  <c r="DW152" i="4"/>
  <c r="DS152" i="4"/>
  <c r="DO152" i="4"/>
  <c r="DP152" i="4"/>
  <c r="DJ152" i="4"/>
  <c r="DQ152" i="4"/>
  <c r="DF10" i="4"/>
  <c r="DF33" i="4"/>
  <c r="X57" i="4"/>
  <c r="DK57" i="4"/>
  <c r="DQ57" i="4"/>
  <c r="DL57" i="4"/>
  <c r="DJ57" i="4"/>
  <c r="DF57" i="4"/>
  <c r="DT57" i="4"/>
  <c r="DS57" i="4"/>
  <c r="DN57" i="4"/>
  <c r="DX57" i="4"/>
  <c r="DY57" i="4" s="1"/>
  <c r="DW57" i="4"/>
  <c r="DP57" i="4"/>
  <c r="DO57" i="4"/>
  <c r="DM57" i="4"/>
  <c r="DI57" i="4"/>
  <c r="DH57" i="4"/>
  <c r="DG57" i="4"/>
  <c r="DV57" i="4"/>
  <c r="DU57" i="4"/>
  <c r="DR57" i="4"/>
  <c r="DH81" i="4"/>
  <c r="DF81" i="4"/>
  <c r="DI81" i="4"/>
  <c r="DW81" i="4"/>
  <c r="DO81" i="4"/>
  <c r="DJ81" i="4"/>
  <c r="DG81" i="4"/>
  <c r="DU81" i="4"/>
  <c r="DV81" i="4"/>
  <c r="DT81" i="4"/>
  <c r="DS81" i="4"/>
  <c r="DR81" i="4"/>
  <c r="DP81" i="4"/>
  <c r="DQ81" i="4"/>
  <c r="DN81" i="4"/>
  <c r="DM81" i="4"/>
  <c r="DL81" i="4"/>
  <c r="DK81" i="4"/>
  <c r="DX81" i="4"/>
  <c r="DY81" i="4" s="1"/>
  <c r="X105" i="4"/>
  <c r="DU105" i="4"/>
  <c r="DV105" i="4"/>
  <c r="DP105" i="4"/>
  <c r="DK105" i="4"/>
  <c r="DX105" i="4"/>
  <c r="DY105" i="4" s="1"/>
  <c r="DR105" i="4"/>
  <c r="DW105" i="4"/>
  <c r="DN105" i="4"/>
  <c r="DM105" i="4"/>
  <c r="DJ105" i="4"/>
  <c r="DT105" i="4"/>
  <c r="DI105" i="4"/>
  <c r="DH105" i="4"/>
  <c r="DQ105" i="4"/>
  <c r="DO105" i="4"/>
  <c r="DL105" i="4"/>
  <c r="DG105" i="4"/>
  <c r="DF105" i="4"/>
  <c r="DS105" i="4"/>
  <c r="Z129" i="4"/>
  <c r="DG129" i="4"/>
  <c r="DR129" i="4"/>
  <c r="DM129" i="4"/>
  <c r="DN129" i="4"/>
  <c r="DH129" i="4"/>
  <c r="DT129" i="4"/>
  <c r="DL129" i="4"/>
  <c r="DQ129" i="4"/>
  <c r="DP129" i="4"/>
  <c r="DI129" i="4"/>
  <c r="DF129" i="4"/>
  <c r="DS129" i="4"/>
  <c r="DW129" i="4"/>
  <c r="DO129" i="4"/>
  <c r="DJ129" i="4"/>
  <c r="DV129" i="4"/>
  <c r="DU129" i="4"/>
  <c r="DK129" i="4"/>
  <c r="DX129" i="4"/>
  <c r="DY129" i="4" s="1"/>
  <c r="X153" i="4"/>
  <c r="DT153" i="4"/>
  <c r="DR153" i="4"/>
  <c r="DL153" i="4"/>
  <c r="DQ153" i="4"/>
  <c r="DK153" i="4"/>
  <c r="DX153" i="4"/>
  <c r="DY153" i="4" s="1"/>
  <c r="DI153" i="4"/>
  <c r="DW153" i="4"/>
  <c r="DO153" i="4"/>
  <c r="DN153" i="4"/>
  <c r="DG153" i="4"/>
  <c r="DV153" i="4"/>
  <c r="DU153" i="4"/>
  <c r="DJ153" i="4"/>
  <c r="DH153" i="4"/>
  <c r="DF153" i="4"/>
  <c r="DS153" i="4"/>
  <c r="DP153" i="4"/>
  <c r="DM153" i="4"/>
  <c r="DF34" i="4"/>
  <c r="DF58" i="4"/>
  <c r="Z82" i="4"/>
  <c r="DS82" i="4"/>
  <c r="DT82" i="4"/>
  <c r="DX82" i="4"/>
  <c r="DY82" i="4" s="1"/>
  <c r="DQ82" i="4"/>
  <c r="DP82" i="4"/>
  <c r="DL82" i="4"/>
  <c r="DH82" i="4"/>
  <c r="DW82" i="4"/>
  <c r="DI82" i="4"/>
  <c r="DG82" i="4"/>
  <c r="DF82" i="4"/>
  <c r="DO82" i="4"/>
  <c r="DN82" i="4"/>
  <c r="DM82" i="4"/>
  <c r="DK82" i="4"/>
  <c r="DJ82" i="4"/>
  <c r="DV82" i="4"/>
  <c r="DU82" i="4"/>
  <c r="DR82" i="4"/>
  <c r="X106" i="4"/>
  <c r="DH106" i="4"/>
  <c r="DJ106" i="4"/>
  <c r="DX106" i="4"/>
  <c r="DY106" i="4" s="1"/>
  <c r="DV106" i="4"/>
  <c r="DQ106" i="4"/>
  <c r="DP106" i="4"/>
  <c r="DU106" i="4"/>
  <c r="DT106" i="4"/>
  <c r="DN106" i="4"/>
  <c r="DS106" i="4"/>
  <c r="DR106" i="4"/>
  <c r="DM106" i="4"/>
  <c r="DK106" i="4"/>
  <c r="DF106" i="4"/>
  <c r="DO106" i="4"/>
  <c r="DL106" i="4"/>
  <c r="DI106" i="4"/>
  <c r="DW106" i="4"/>
  <c r="DG106" i="4"/>
  <c r="X130" i="4"/>
  <c r="DR130" i="4"/>
  <c r="DF130" i="4"/>
  <c r="DT130" i="4"/>
  <c r="DS130" i="4"/>
  <c r="DM130" i="4"/>
  <c r="DH130" i="4"/>
  <c r="DV130" i="4"/>
  <c r="DU130" i="4"/>
  <c r="DN130" i="4"/>
  <c r="DL130" i="4"/>
  <c r="DG130" i="4"/>
  <c r="DX130" i="4"/>
  <c r="DY130" i="4" s="1"/>
  <c r="DK130" i="4"/>
  <c r="DJ130" i="4"/>
  <c r="DP130" i="4"/>
  <c r="DW130" i="4"/>
  <c r="DQ130" i="4"/>
  <c r="DO130" i="4"/>
  <c r="DI130" i="4"/>
  <c r="X154" i="4"/>
  <c r="DG154" i="4"/>
  <c r="DF154" i="4"/>
  <c r="DI154" i="4"/>
  <c r="DU154" i="4"/>
  <c r="DP154" i="4"/>
  <c r="DH154" i="4"/>
  <c r="DX154" i="4"/>
  <c r="DY154" i="4" s="1"/>
  <c r="DM154" i="4"/>
  <c r="DL154" i="4"/>
  <c r="DN154" i="4"/>
  <c r="DR154" i="4"/>
  <c r="DK154" i="4"/>
  <c r="DW154" i="4"/>
  <c r="DV154" i="4"/>
  <c r="DT154" i="4"/>
  <c r="DS154" i="4"/>
  <c r="DJ154" i="4"/>
  <c r="DQ154" i="4"/>
  <c r="DO154" i="4"/>
  <c r="DF35" i="4"/>
  <c r="DI59" i="4"/>
  <c r="DR59" i="4"/>
  <c r="DM59" i="4"/>
  <c r="DL59" i="4"/>
  <c r="DG59" i="4"/>
  <c r="DK59" i="4"/>
  <c r="DX59" i="4"/>
  <c r="DY59" i="4" s="1"/>
  <c r="DW59" i="4"/>
  <c r="DV59" i="4"/>
  <c r="DU59" i="4"/>
  <c r="DT59" i="4"/>
  <c r="DS59" i="4"/>
  <c r="DQ59" i="4"/>
  <c r="DP59" i="4"/>
  <c r="DO59" i="4"/>
  <c r="DH59" i="4"/>
  <c r="DN59" i="4"/>
  <c r="DJ59" i="4"/>
  <c r="DF59" i="4"/>
  <c r="DF83" i="4"/>
  <c r="DH83" i="4"/>
  <c r="DM83" i="4"/>
  <c r="DG83" i="4"/>
  <c r="DW83" i="4"/>
  <c r="DU83" i="4"/>
  <c r="DI83" i="4"/>
  <c r="DX83" i="4"/>
  <c r="DY83" i="4" s="1"/>
  <c r="DV83" i="4"/>
  <c r="DT83" i="4"/>
  <c r="DS83" i="4"/>
  <c r="DR83" i="4"/>
  <c r="DQ83" i="4"/>
  <c r="DP83" i="4"/>
  <c r="DO83" i="4"/>
  <c r="DK83" i="4"/>
  <c r="DJ83" i="4"/>
  <c r="DN83" i="4"/>
  <c r="DL83" i="4"/>
  <c r="X107" i="4"/>
  <c r="DS107" i="4"/>
  <c r="DW107" i="4"/>
  <c r="DQ107" i="4"/>
  <c r="DL107" i="4"/>
  <c r="DN107" i="4"/>
  <c r="DH107" i="4"/>
  <c r="DG107" i="4"/>
  <c r="DX107" i="4"/>
  <c r="DY107" i="4" s="1"/>
  <c r="DR107" i="4"/>
  <c r="DP107" i="4"/>
  <c r="DJ107" i="4"/>
  <c r="DU107" i="4"/>
  <c r="DV107" i="4"/>
  <c r="DO107" i="4"/>
  <c r="DM107" i="4"/>
  <c r="DK107" i="4"/>
  <c r="DI107" i="4"/>
  <c r="DT107" i="4"/>
  <c r="DF107" i="4"/>
  <c r="DF131" i="4"/>
  <c r="DF12" i="4"/>
  <c r="DF36" i="4"/>
  <c r="DF60" i="4"/>
  <c r="DQ84" i="4"/>
  <c r="DU84" i="4"/>
  <c r="DW84" i="4"/>
  <c r="DV84" i="4"/>
  <c r="DP84" i="4"/>
  <c r="DX84" i="4"/>
  <c r="DY84" i="4" s="1"/>
  <c r="DT84" i="4"/>
  <c r="DR84" i="4"/>
  <c r="DK84" i="4"/>
  <c r="DH84" i="4"/>
  <c r="DF84" i="4"/>
  <c r="DM84" i="4"/>
  <c r="DL84" i="4"/>
  <c r="DJ84" i="4"/>
  <c r="DI84" i="4"/>
  <c r="DG84" i="4"/>
  <c r="DS84" i="4"/>
  <c r="DO84" i="4"/>
  <c r="DN84" i="4"/>
  <c r="DF108" i="4"/>
  <c r="Z132" i="4"/>
  <c r="DS132" i="4"/>
  <c r="DJ132" i="4"/>
  <c r="DO132" i="4"/>
  <c r="DI132" i="4"/>
  <c r="DL132" i="4"/>
  <c r="DF132" i="4"/>
  <c r="DX132" i="4"/>
  <c r="DY132" i="4" s="1"/>
  <c r="DT132" i="4"/>
  <c r="DH132" i="4"/>
  <c r="DU132" i="4"/>
  <c r="DR132" i="4"/>
  <c r="DM132" i="4"/>
  <c r="DK132" i="4"/>
  <c r="DG132" i="4"/>
  <c r="DP132" i="4"/>
  <c r="DN132" i="4"/>
  <c r="DV132" i="4"/>
  <c r="DW132" i="4"/>
  <c r="DQ132" i="4"/>
  <c r="DF26" i="4"/>
  <c r="DF50" i="4"/>
  <c r="Z74" i="4"/>
  <c r="DO74" i="4"/>
  <c r="DF74" i="4"/>
  <c r="DU74" i="4"/>
  <c r="DL74" i="4"/>
  <c r="DG74" i="4"/>
  <c r="DX74" i="4"/>
  <c r="DY74" i="4" s="1"/>
  <c r="DW74" i="4"/>
  <c r="DV74" i="4"/>
  <c r="DT74" i="4"/>
  <c r="DP74" i="4"/>
  <c r="DN74" i="4"/>
  <c r="DM74" i="4"/>
  <c r="DK74" i="4"/>
  <c r="DJ74" i="4"/>
  <c r="DI74" i="4"/>
  <c r="DH74" i="4"/>
  <c r="DR74" i="4"/>
  <c r="DQ74" i="4"/>
  <c r="DS74" i="4"/>
  <c r="DM98" i="4"/>
  <c r="DH98" i="4"/>
  <c r="DL98" i="4"/>
  <c r="DP98" i="4"/>
  <c r="DO98" i="4"/>
  <c r="DI98" i="4"/>
  <c r="DG98" i="4"/>
  <c r="DN98" i="4"/>
  <c r="DW98" i="4"/>
  <c r="DT98" i="4"/>
  <c r="DR98" i="4"/>
  <c r="DQ98" i="4"/>
  <c r="DK98" i="4"/>
  <c r="DJ98" i="4"/>
  <c r="DX98" i="4"/>
  <c r="DY98" i="4" s="1"/>
  <c r="DU98" i="4"/>
  <c r="DV98" i="4"/>
  <c r="DS98" i="4"/>
  <c r="DF98" i="4"/>
  <c r="Z122" i="4"/>
  <c r="DJ122" i="4"/>
  <c r="DX122" i="4"/>
  <c r="DY122" i="4" s="1"/>
  <c r="DN122" i="4"/>
  <c r="DH122" i="4"/>
  <c r="DW122" i="4"/>
  <c r="DR122" i="4"/>
  <c r="DQ122" i="4"/>
  <c r="DO122" i="4"/>
  <c r="DT122" i="4"/>
  <c r="DS122" i="4"/>
  <c r="DK122" i="4"/>
  <c r="DV122" i="4"/>
  <c r="DI122" i="4"/>
  <c r="DG122" i="4"/>
  <c r="DM122" i="4"/>
  <c r="DL122" i="4"/>
  <c r="DF122" i="4"/>
  <c r="DU122" i="4"/>
  <c r="DP122" i="4"/>
  <c r="Z146" i="4"/>
  <c r="DO146" i="4"/>
  <c r="DU146" i="4"/>
  <c r="DS146" i="4"/>
  <c r="DM146" i="4"/>
  <c r="DW146" i="4"/>
  <c r="DP146" i="4"/>
  <c r="DX146" i="4"/>
  <c r="DY146" i="4" s="1"/>
  <c r="DN146" i="4"/>
  <c r="DL146" i="4"/>
  <c r="DJ146" i="4"/>
  <c r="DR146" i="4"/>
  <c r="DQ146" i="4"/>
  <c r="DG146" i="4"/>
  <c r="DH146" i="4"/>
  <c r="DF146" i="4"/>
  <c r="DV146" i="4"/>
  <c r="DT146" i="4"/>
  <c r="DK146" i="4"/>
  <c r="DI146" i="4"/>
  <c r="DF27" i="4"/>
  <c r="DF51" i="4"/>
  <c r="DF75" i="4"/>
  <c r="Z99" i="4"/>
  <c r="DX99" i="4"/>
  <c r="DY99" i="4" s="1"/>
  <c r="DS99" i="4"/>
  <c r="DN99" i="4"/>
  <c r="DG99" i="4"/>
  <c r="DF99" i="4"/>
  <c r="DW99" i="4"/>
  <c r="DL99" i="4"/>
  <c r="DK99" i="4"/>
  <c r="DV99" i="4"/>
  <c r="DU99" i="4"/>
  <c r="DP99" i="4"/>
  <c r="DO99" i="4"/>
  <c r="DM99" i="4"/>
  <c r="DJ99" i="4"/>
  <c r="DI99" i="4"/>
  <c r="DH99" i="4"/>
  <c r="DT99" i="4"/>
  <c r="DR99" i="4"/>
  <c r="DQ99" i="4"/>
  <c r="Z123" i="4"/>
  <c r="DU123" i="4"/>
  <c r="DP123" i="4"/>
  <c r="DX123" i="4"/>
  <c r="DY123" i="4" s="1"/>
  <c r="DR123" i="4"/>
  <c r="DL123" i="4"/>
  <c r="DW123" i="4"/>
  <c r="DT123" i="4"/>
  <c r="DM123" i="4"/>
  <c r="DK123" i="4"/>
  <c r="DI123" i="4"/>
  <c r="DV123" i="4"/>
  <c r="DN123" i="4"/>
  <c r="DQ123" i="4"/>
  <c r="DF123" i="4"/>
  <c r="DJ123" i="4"/>
  <c r="DS123" i="4"/>
  <c r="DO123" i="4"/>
  <c r="DH123" i="4"/>
  <c r="DG123" i="4"/>
  <c r="X147" i="4"/>
  <c r="DO147" i="4"/>
  <c r="DI147" i="4"/>
  <c r="DU147" i="4"/>
  <c r="DP147" i="4"/>
  <c r="DS147" i="4"/>
  <c r="DL147" i="4"/>
  <c r="DF147" i="4"/>
  <c r="DV147" i="4"/>
  <c r="DM147" i="4"/>
  <c r="DR147" i="4"/>
  <c r="DQ147" i="4"/>
  <c r="DK147" i="4"/>
  <c r="DT147" i="4"/>
  <c r="DW147" i="4"/>
  <c r="DN147" i="4"/>
  <c r="DH147" i="4"/>
  <c r="DJ147" i="4"/>
  <c r="DG147" i="4"/>
  <c r="DX147" i="4"/>
  <c r="DY147" i="4" s="1"/>
  <c r="X100" i="4"/>
  <c r="DK100" i="4"/>
  <c r="DF100" i="4"/>
  <c r="DT100" i="4"/>
  <c r="DO100" i="4"/>
  <c r="DV100" i="4"/>
  <c r="DU100" i="4"/>
  <c r="DP100" i="4"/>
  <c r="DJ100" i="4"/>
  <c r="DQ100" i="4"/>
  <c r="DH100" i="4"/>
  <c r="DG100" i="4"/>
  <c r="DW100" i="4"/>
  <c r="DX100" i="4"/>
  <c r="DY100" i="4" s="1"/>
  <c r="DS100" i="4"/>
  <c r="DR100" i="4"/>
  <c r="DN100" i="4"/>
  <c r="DM100" i="4"/>
  <c r="DL100" i="4"/>
  <c r="DI100" i="4"/>
  <c r="DF13" i="4"/>
  <c r="DF37" i="4"/>
  <c r="DG61" i="4"/>
  <c r="DW61" i="4"/>
  <c r="DS61" i="4"/>
  <c r="DN61" i="4"/>
  <c r="DM61" i="4"/>
  <c r="DI61" i="4"/>
  <c r="DV61" i="4"/>
  <c r="DU61" i="4"/>
  <c r="DP61" i="4"/>
  <c r="DX61" i="4"/>
  <c r="DY61" i="4" s="1"/>
  <c r="DT61" i="4"/>
  <c r="DR61" i="4"/>
  <c r="DQ61" i="4"/>
  <c r="DO61" i="4"/>
  <c r="DL61" i="4"/>
  <c r="DK61" i="4"/>
  <c r="DJ61" i="4"/>
  <c r="DH61" i="4"/>
  <c r="DF61" i="4"/>
  <c r="DI85" i="4"/>
  <c r="DQ85" i="4"/>
  <c r="DL85" i="4"/>
  <c r="DK85" i="4"/>
  <c r="DF85" i="4"/>
  <c r="DW85" i="4"/>
  <c r="DR85" i="4"/>
  <c r="DP85" i="4"/>
  <c r="DN85" i="4"/>
  <c r="DU85" i="4"/>
  <c r="DO85" i="4"/>
  <c r="DJ85" i="4"/>
  <c r="DH85" i="4"/>
  <c r="DG85" i="4"/>
  <c r="DT85" i="4"/>
  <c r="DS85" i="4"/>
  <c r="DM85" i="4"/>
  <c r="DX85" i="4"/>
  <c r="DY85" i="4" s="1"/>
  <c r="DV85" i="4"/>
  <c r="DQ109" i="4"/>
  <c r="DX109" i="4"/>
  <c r="DY109" i="4" s="1"/>
  <c r="DS109" i="4"/>
  <c r="DM109" i="4"/>
  <c r="DU109" i="4"/>
  <c r="DT109" i="4"/>
  <c r="DN109" i="4"/>
  <c r="DL109" i="4"/>
  <c r="DH109" i="4"/>
  <c r="DG109" i="4"/>
  <c r="DW109" i="4"/>
  <c r="DK109" i="4"/>
  <c r="DJ109" i="4"/>
  <c r="DR109" i="4"/>
  <c r="DI109" i="4"/>
  <c r="DV109" i="4"/>
  <c r="DP109" i="4"/>
  <c r="DO109" i="4"/>
  <c r="DF109" i="4"/>
  <c r="DP133" i="4"/>
  <c r="DG133" i="4"/>
  <c r="DT133" i="4"/>
  <c r="DF133" i="4"/>
  <c r="DW133" i="4"/>
  <c r="DH133" i="4"/>
  <c r="DX133" i="4"/>
  <c r="DY133" i="4" s="1"/>
  <c r="DU133" i="4"/>
  <c r="DN133" i="4"/>
  <c r="DM133" i="4"/>
  <c r="DK133" i="4"/>
  <c r="DS133" i="4"/>
  <c r="DQ133" i="4"/>
  <c r="DO133" i="4"/>
  <c r="DL133" i="4"/>
  <c r="DJ133" i="4"/>
  <c r="DV133" i="4"/>
  <c r="DI133" i="4"/>
  <c r="DR133" i="4"/>
  <c r="X125" i="4"/>
  <c r="Z147" i="4"/>
  <c r="X99" i="4"/>
  <c r="Z124" i="4"/>
  <c r="Z100" i="4"/>
  <c r="Z152" i="4"/>
  <c r="X149" i="4"/>
  <c r="Z106" i="4"/>
  <c r="X123" i="4"/>
  <c r="Z153" i="4"/>
  <c r="BO15" i="5"/>
  <c r="Z148" i="4"/>
  <c r="Z145" i="4"/>
  <c r="X97" i="4"/>
  <c r="BP15" i="5"/>
  <c r="X76" i="4"/>
  <c r="Z117" i="4"/>
  <c r="X117" i="4"/>
  <c r="Z73" i="4"/>
  <c r="X73" i="4"/>
  <c r="X121" i="4"/>
  <c r="Z121" i="4"/>
  <c r="X102" i="4"/>
  <c r="Z150" i="4"/>
  <c r="Z79" i="4"/>
  <c r="X79" i="4"/>
  <c r="Z127" i="4"/>
  <c r="X127" i="4"/>
  <c r="Z151" i="4"/>
  <c r="Z80" i="4"/>
  <c r="X80" i="4"/>
  <c r="Z81" i="4"/>
  <c r="X81" i="4"/>
  <c r="Z105" i="4"/>
  <c r="Z104" i="4"/>
  <c r="Z83" i="4"/>
  <c r="X83" i="4"/>
  <c r="X128" i="4"/>
  <c r="Z130" i="4"/>
  <c r="X129" i="4"/>
  <c r="Z154" i="4"/>
  <c r="AC151" i="4"/>
  <c r="K151" i="4" s="1"/>
  <c r="AC142" i="4"/>
  <c r="K142" i="4" s="1"/>
  <c r="AC136" i="4"/>
  <c r="K136" i="4" s="1"/>
  <c r="AB15" i="5"/>
  <c r="Z91" i="4"/>
  <c r="X91" i="4"/>
  <c r="Z118" i="4"/>
  <c r="X118" i="4"/>
  <c r="Z116" i="4"/>
  <c r="X116" i="4"/>
  <c r="Z70" i="4"/>
  <c r="X70" i="4"/>
  <c r="Z139" i="4"/>
  <c r="X139" i="4"/>
  <c r="AC108" i="4"/>
  <c r="K108" i="4" s="1"/>
  <c r="X140" i="4"/>
  <c r="Z140" i="4"/>
  <c r="Z93" i="4"/>
  <c r="X93" i="4"/>
  <c r="Z141" i="4"/>
  <c r="X141" i="4"/>
  <c r="Z142" i="4"/>
  <c r="X142" i="4"/>
  <c r="X94" i="4"/>
  <c r="Z68" i="4"/>
  <c r="X68" i="4"/>
  <c r="X119" i="4"/>
  <c r="Z119" i="4"/>
  <c r="X143" i="4"/>
  <c r="Z143" i="4"/>
  <c r="Z120" i="4"/>
  <c r="X120" i="4"/>
  <c r="X96" i="4"/>
  <c r="Z96" i="4"/>
  <c r="Z98" i="4"/>
  <c r="X98" i="4"/>
  <c r="Z144" i="4"/>
  <c r="X144" i="4"/>
  <c r="Z72" i="4"/>
  <c r="X72" i="4"/>
  <c r="AC121" i="4"/>
  <c r="K121" i="4" s="1"/>
  <c r="AC137" i="4"/>
  <c r="K137" i="4" s="1"/>
  <c r="AC134" i="4"/>
  <c r="K134" i="4" s="1"/>
  <c r="AC146" i="4"/>
  <c r="K146" i="4" s="1"/>
  <c r="AC133" i="4"/>
  <c r="K133" i="4" s="1"/>
  <c r="Z85" i="4"/>
  <c r="X85" i="4"/>
  <c r="Z109" i="4"/>
  <c r="X109" i="4"/>
  <c r="X133" i="4"/>
  <c r="Z133" i="4"/>
  <c r="Z62" i="4"/>
  <c r="X62" i="4"/>
  <c r="Z136" i="4"/>
  <c r="X136" i="4"/>
  <c r="X112" i="4"/>
  <c r="X134" i="4"/>
  <c r="Z65" i="4"/>
  <c r="X65" i="4"/>
  <c r="X87" i="4"/>
  <c r="X132" i="4"/>
  <c r="Z111" i="4"/>
  <c r="X111" i="4"/>
  <c r="X110" i="4"/>
  <c r="Z88" i="4"/>
  <c r="X88" i="4"/>
  <c r="Z86" i="4"/>
  <c r="X86" i="4"/>
  <c r="X89" i="4"/>
  <c r="Z84" i="4"/>
  <c r="X84" i="4"/>
  <c r="Z61" i="4"/>
  <c r="X61" i="4"/>
  <c r="Z135" i="4"/>
  <c r="X135" i="4"/>
  <c r="Z87" i="4"/>
  <c r="X114" i="4"/>
  <c r="X74" i="4"/>
  <c r="X138" i="4"/>
  <c r="X90" i="4"/>
  <c r="X122" i="4"/>
  <c r="X66" i="4"/>
  <c r="X146" i="4"/>
  <c r="X137" i="4"/>
  <c r="X115" i="4"/>
  <c r="E18" i="5"/>
  <c r="E45" i="5"/>
  <c r="AC10" i="4"/>
  <c r="K10" i="4" s="1"/>
  <c r="M10" i="4"/>
  <c r="D45" i="5"/>
  <c r="D18" i="5"/>
  <c r="D26" i="5"/>
  <c r="D16" i="5"/>
  <c r="E25" i="5"/>
  <c r="D19" i="5"/>
  <c r="D25" i="5"/>
  <c r="E19" i="5"/>
  <c r="E16" i="5"/>
  <c r="C10" i="37" s="1"/>
  <c r="C27" i="37" s="1"/>
  <c r="D17" i="5"/>
  <c r="E26" i="5"/>
  <c r="E17" i="5"/>
  <c r="C12" i="37" l="1"/>
  <c r="C31" i="37" s="1"/>
  <c r="C11" i="37"/>
  <c r="C29" i="37" s="1"/>
  <c r="C20" i="37"/>
  <c r="C47" i="37" s="1"/>
  <c r="C14" i="37"/>
  <c r="C35" i="37" s="1"/>
  <c r="C13" i="37"/>
  <c r="C33" i="37" s="1"/>
  <c r="O25" i="5"/>
  <c r="R25" i="5" s="1"/>
  <c r="C19" i="37"/>
  <c r="C45" i="37" s="1"/>
  <c r="S14" i="4"/>
  <c r="O173" i="11"/>
  <c r="N173" i="11"/>
  <c r="N172" i="11" s="1"/>
  <c r="N171" i="11" s="1"/>
  <c r="N170" i="11" s="1"/>
  <c r="N169" i="11" s="1"/>
  <c r="N168" i="11" s="1"/>
  <c r="N167" i="11" s="1"/>
  <c r="N166" i="11" s="1"/>
  <c r="N165" i="11" s="1"/>
  <c r="N164" i="11" s="1"/>
  <c r="N163" i="11" s="1"/>
  <c r="N162" i="11" s="1"/>
  <c r="N161" i="11" s="1"/>
  <c r="N160" i="11" s="1"/>
  <c r="N159" i="11" s="1"/>
  <c r="N158" i="11" s="1"/>
  <c r="N157" i="11" s="1"/>
  <c r="N156" i="11" s="1"/>
  <c r="N155" i="11" s="1"/>
  <c r="N154" i="11" s="1"/>
  <c r="N153" i="11" s="1"/>
  <c r="N152" i="11" s="1"/>
  <c r="N151" i="11" s="1"/>
  <c r="N150" i="11" s="1"/>
  <c r="N149" i="11" s="1"/>
  <c r="N148" i="11" s="1"/>
  <c r="N147" i="11" s="1"/>
  <c r="N146" i="11" s="1"/>
  <c r="N145" i="11" s="1"/>
  <c r="N144" i="11" s="1"/>
  <c r="N143" i="11" s="1"/>
  <c r="N142" i="11" s="1"/>
  <c r="N141" i="11" s="1"/>
  <c r="N140" i="11" s="1"/>
  <c r="N139" i="11" s="1"/>
  <c r="N138" i="11" s="1"/>
  <c r="N137" i="11" s="1"/>
  <c r="N136" i="11" s="1"/>
  <c r="N135" i="11" s="1"/>
  <c r="N134" i="11" s="1"/>
  <c r="N133" i="11" s="1"/>
  <c r="N132" i="11" s="1"/>
  <c r="N131" i="11" s="1"/>
  <c r="N130" i="11" s="1"/>
  <c r="N129" i="11" s="1"/>
  <c r="N128" i="11" s="1"/>
  <c r="N127" i="11" s="1"/>
  <c r="N126" i="11" s="1"/>
  <c r="N125" i="11" s="1"/>
  <c r="N124" i="11" s="1"/>
  <c r="N123" i="11" s="1"/>
  <c r="N122" i="11" s="1"/>
  <c r="N121" i="11" s="1"/>
  <c r="N120" i="11" s="1"/>
  <c r="N119" i="11" s="1"/>
  <c r="N118" i="11" s="1"/>
  <c r="N117" i="11" s="1"/>
  <c r="N116" i="11" s="1"/>
  <c r="N115" i="11" s="1"/>
  <c r="N114" i="11" s="1"/>
  <c r="N113" i="11" s="1"/>
  <c r="N112" i="11" s="1"/>
  <c r="N111" i="11" s="1"/>
  <c r="N110" i="11" s="1"/>
  <c r="N109" i="11" s="1"/>
  <c r="N108" i="11" s="1"/>
  <c r="N107" i="11" s="1"/>
  <c r="N106" i="11" s="1"/>
  <c r="N105" i="11" s="1"/>
  <c r="N104" i="11" s="1"/>
  <c r="N103" i="11" s="1"/>
  <c r="N102" i="11" s="1"/>
  <c r="N101" i="11" s="1"/>
  <c r="N100" i="11" s="1"/>
  <c r="N99" i="11" s="1"/>
  <c r="N98" i="11" s="1"/>
  <c r="N97" i="11" s="1"/>
  <c r="N96" i="11" s="1"/>
  <c r="N95" i="11" s="1"/>
  <c r="N94" i="11" s="1"/>
  <c r="N93" i="11" s="1"/>
  <c r="N92" i="11" s="1"/>
  <c r="N91" i="11" s="1"/>
  <c r="N90" i="11" s="1"/>
  <c r="N89" i="11" s="1"/>
  <c r="N88" i="11" s="1"/>
  <c r="N87" i="11" s="1"/>
  <c r="N86" i="11" s="1"/>
  <c r="N85" i="11" s="1"/>
  <c r="N84" i="11" s="1"/>
  <c r="N83" i="11" s="1"/>
  <c r="N82" i="11" s="1"/>
  <c r="N81" i="11" s="1"/>
  <c r="N80" i="11" s="1"/>
  <c r="N79" i="11" s="1"/>
  <c r="N78" i="11" s="1"/>
  <c r="N77" i="11" s="1"/>
  <c r="N76" i="11" s="1"/>
  <c r="N75" i="11" s="1"/>
  <c r="N74" i="11" s="1"/>
  <c r="N73" i="11" s="1"/>
  <c r="N72" i="11" s="1"/>
  <c r="N71" i="11" s="1"/>
  <c r="N70" i="11" s="1"/>
  <c r="N69" i="11" s="1"/>
  <c r="N68" i="11" s="1"/>
  <c r="N67" i="11" s="1"/>
  <c r="N66" i="11" s="1"/>
  <c r="N65" i="11" s="1"/>
  <c r="N64" i="11" s="1"/>
  <c r="N63" i="11" s="1"/>
  <c r="N62" i="11" s="1"/>
  <c r="N61" i="11" s="1"/>
  <c r="N60" i="11" s="1"/>
  <c r="N59" i="11" s="1"/>
  <c r="N58" i="11" s="1"/>
  <c r="N57" i="11" s="1"/>
  <c r="N56" i="11" s="1"/>
  <c r="N55" i="11" s="1"/>
  <c r="N54" i="11" s="1"/>
  <c r="CK192" i="4"/>
  <c r="CK191" i="4" s="1"/>
  <c r="CK190" i="4" s="1"/>
  <c r="CK189" i="4" s="1"/>
  <c r="CK188" i="4" s="1"/>
  <c r="DL192" i="4"/>
  <c r="DK192" i="4"/>
  <c r="DR192" i="4"/>
  <c r="DJ192" i="4"/>
  <c r="DI192" i="4"/>
  <c r="DH192" i="4"/>
  <c r="DG192" i="4"/>
  <c r="DX192" i="4"/>
  <c r="DY192" i="4" s="1"/>
  <c r="DV192" i="4"/>
  <c r="DQ192" i="4"/>
  <c r="DU192" i="4"/>
  <c r="DP192" i="4"/>
  <c r="DT192" i="4"/>
  <c r="DN192" i="4"/>
  <c r="DM192" i="4"/>
  <c r="DW192" i="4"/>
  <c r="DS192" i="4"/>
  <c r="DO192" i="4"/>
  <c r="Y192" i="4"/>
  <c r="Y191" i="4" s="1"/>
  <c r="Y190" i="4" s="1"/>
  <c r="Y189" i="4" s="1"/>
  <c r="Y188" i="4" s="1"/>
  <c r="Z192" i="4"/>
  <c r="Z192" i="17"/>
  <c r="Z191" i="17" s="1"/>
  <c r="Z190" i="17" s="1"/>
  <c r="Z189" i="17" s="1"/>
  <c r="Z188" i="17" s="1"/>
  <c r="AA192" i="17"/>
  <c r="CM173" i="4"/>
  <c r="CM172" i="4" s="1"/>
  <c r="CM171" i="4" s="1"/>
  <c r="CM170" i="4" s="1"/>
  <c r="CM169" i="4" s="1"/>
  <c r="CM168" i="4" s="1"/>
  <c r="CM167" i="4" s="1"/>
  <c r="CM166" i="4" s="1"/>
  <c r="CM165" i="4" s="1"/>
  <c r="CM164" i="4" s="1"/>
  <c r="CM163" i="4" s="1"/>
  <c r="CM162" i="4" s="1"/>
  <c r="CM161" i="4" s="1"/>
  <c r="CM160" i="4" s="1"/>
  <c r="CM159" i="4" s="1"/>
  <c r="CM158" i="4" s="1"/>
  <c r="CM157" i="4" s="1"/>
  <c r="CM156" i="4" s="1"/>
  <c r="CM155" i="4" s="1"/>
  <c r="O20" i="11"/>
  <c r="A132" i="17"/>
  <c r="A139" i="17"/>
  <c r="A129" i="17"/>
  <c r="A125" i="17"/>
  <c r="A144" i="17"/>
  <c r="A153" i="17"/>
  <c r="A126" i="17"/>
  <c r="A145" i="17"/>
  <c r="A150" i="17"/>
  <c r="A127" i="17"/>
  <c r="A149" i="17"/>
  <c r="A134" i="17"/>
  <c r="A128" i="17"/>
  <c r="A137" i="17"/>
  <c r="A122" i="17"/>
  <c r="A138" i="17"/>
  <c r="A135" i="17"/>
  <c r="A131" i="17"/>
  <c r="A152" i="17"/>
  <c r="A146" i="17"/>
  <c r="A124" i="17"/>
  <c r="A123" i="17"/>
  <c r="A140" i="17"/>
  <c r="A133" i="17"/>
  <c r="A148" i="17"/>
  <c r="A130" i="17"/>
  <c r="A147" i="17"/>
  <c r="A154" i="17"/>
  <c r="A121" i="17"/>
  <c r="M38" i="5"/>
  <c r="O38" i="5"/>
  <c r="R38" i="5" s="1"/>
  <c r="M37" i="5"/>
  <c r="O37" i="5"/>
  <c r="R37" i="5" s="1"/>
  <c r="M36" i="5"/>
  <c r="O36" i="5"/>
  <c r="R36" i="5" s="1"/>
  <c r="O35" i="5"/>
  <c r="R35" i="5" s="1"/>
  <c r="M35" i="5"/>
  <c r="O34" i="5"/>
  <c r="R34" i="5" s="1"/>
  <c r="M34" i="5"/>
  <c r="O33" i="5"/>
  <c r="R33" i="5" s="1"/>
  <c r="M33" i="5"/>
  <c r="M44" i="5"/>
  <c r="O44" i="5"/>
  <c r="R44" i="5" s="1"/>
  <c r="O32" i="5"/>
  <c r="R32" i="5" s="1"/>
  <c r="M32" i="5"/>
  <c r="O43" i="5"/>
  <c r="R43" i="5" s="1"/>
  <c r="M43" i="5"/>
  <c r="M31" i="5"/>
  <c r="O31" i="5"/>
  <c r="R31" i="5" s="1"/>
  <c r="O42" i="5"/>
  <c r="R42" i="5" s="1"/>
  <c r="M42" i="5"/>
  <c r="M30" i="5"/>
  <c r="O30" i="5"/>
  <c r="R30" i="5" s="1"/>
  <c r="O41" i="5"/>
  <c r="R41" i="5" s="1"/>
  <c r="M41" i="5"/>
  <c r="O29" i="5"/>
  <c r="R29" i="5" s="1"/>
  <c r="M29" i="5"/>
  <c r="M40" i="5"/>
  <c r="O40" i="5"/>
  <c r="R40" i="5" s="1"/>
  <c r="O28" i="5"/>
  <c r="R28" i="5" s="1"/>
  <c r="M28" i="5"/>
  <c r="O39" i="5"/>
  <c r="R39" i="5" s="1"/>
  <c r="M39" i="5"/>
  <c r="M27" i="5"/>
  <c r="Y21" i="37" s="1"/>
  <c r="O27" i="5"/>
  <c r="R27" i="5" s="1"/>
  <c r="AT38" i="5"/>
  <c r="A5" i="8"/>
  <c r="A6" i="8" s="1"/>
  <c r="A7" i="8" s="1"/>
  <c r="A8" i="8" s="1"/>
  <c r="A9" i="8" s="1"/>
  <c r="A10" i="8" s="1"/>
  <c r="A11" i="8" s="1"/>
  <c r="A12" i="8" s="1"/>
  <c r="A13" i="8" s="1"/>
  <c r="A14" i="8" s="1"/>
  <c r="A15" i="8" s="1"/>
  <c r="A16" i="8" s="1"/>
  <c r="A17" i="8" s="1"/>
  <c r="A18" i="8" s="1"/>
  <c r="A19" i="8" s="1"/>
  <c r="A20" i="8" s="1"/>
  <c r="A21" i="8" s="1"/>
  <c r="A22" i="8" s="1"/>
  <c r="A23" i="8" s="1"/>
  <c r="A24" i="8" s="1"/>
  <c r="A25" i="8" s="1"/>
  <c r="A26" i="8" s="1"/>
  <c r="A27" i="8" s="1"/>
  <c r="A28" i="8" s="1"/>
  <c r="A29" i="8" s="1"/>
  <c r="A30" i="8" s="1"/>
  <c r="A31" i="8" s="1"/>
  <c r="A32" i="8" s="1"/>
  <c r="A33" i="8" s="1"/>
  <c r="A34" i="8" s="1"/>
  <c r="A35" i="8" s="1"/>
  <c r="A36" i="8" s="1"/>
  <c r="A37" i="8" s="1"/>
  <c r="A38" i="8" s="1"/>
  <c r="A39" i="8" s="1"/>
  <c r="A40" i="8" s="1"/>
  <c r="A41" i="8" s="1"/>
  <c r="A42" i="8" s="1"/>
  <c r="A43" i="8" s="1"/>
  <c r="A44" i="8" s="1"/>
  <c r="A45" i="8" s="1"/>
  <c r="A46" i="8" s="1"/>
  <c r="A47" i="8" s="1"/>
  <c r="A48" i="8" s="1"/>
  <c r="A49" i="8" s="1"/>
  <c r="A50" i="8" s="1"/>
  <c r="A51" i="8" s="1"/>
  <c r="A52" i="8" s="1"/>
  <c r="A53" i="8" s="1"/>
  <c r="A54" i="8" s="1"/>
  <c r="A55" i="8" s="1"/>
  <c r="A56" i="8" s="1"/>
  <c r="A57" i="8" s="1"/>
  <c r="A58" i="8" s="1"/>
  <c r="A59" i="8" s="1"/>
  <c r="A60" i="8" s="1"/>
  <c r="A61" i="8" s="1"/>
  <c r="A62" i="8" s="1"/>
  <c r="A63" i="8" s="1"/>
  <c r="A64" i="8" s="1"/>
  <c r="A65" i="8" s="1"/>
  <c r="A66" i="8" s="1"/>
  <c r="A67" i="8" s="1"/>
  <c r="A68" i="8" s="1"/>
  <c r="A69" i="8" s="1"/>
  <c r="A70" i="8" s="1"/>
  <c r="A71" i="8" s="1"/>
  <c r="A72" i="8" s="1"/>
  <c r="A73" i="8" s="1"/>
  <c r="A74" i="8" s="1"/>
  <c r="A75" i="8" s="1"/>
  <c r="A76" i="8" s="1"/>
  <c r="A77" i="8" s="1"/>
  <c r="A78" i="8" s="1"/>
  <c r="A79" i="8" s="1"/>
  <c r="A80" i="8" s="1"/>
  <c r="A81" i="8" s="1"/>
  <c r="A82" i="8" s="1"/>
  <c r="A83" i="8" s="1"/>
  <c r="A84" i="8" s="1"/>
  <c r="A85" i="8" s="1"/>
  <c r="A86" i="8" s="1"/>
  <c r="A87" i="8" s="1"/>
  <c r="A88" i="8" s="1"/>
  <c r="A89" i="8" s="1"/>
  <c r="A90" i="8" s="1"/>
  <c r="A91" i="8" s="1"/>
  <c r="A92" i="8" s="1"/>
  <c r="A93" i="8" s="1"/>
  <c r="A94" i="8" s="1"/>
  <c r="A95" i="8" s="1"/>
  <c r="A96" i="8" s="1"/>
  <c r="A97" i="8" s="1"/>
  <c r="A98" i="8" s="1"/>
  <c r="A99" i="8" s="1"/>
  <c r="A100" i="8" s="1"/>
  <c r="A101" i="8" s="1"/>
  <c r="A102" i="8" s="1"/>
  <c r="A103" i="8" s="1"/>
  <c r="A104" i="8" s="1"/>
  <c r="A105" i="8" s="1"/>
  <c r="A106" i="8" s="1"/>
  <c r="A107" i="8" s="1"/>
  <c r="A108" i="8" s="1"/>
  <c r="A109" i="8" s="1"/>
  <c r="A110" i="8" s="1"/>
  <c r="A111" i="8" s="1"/>
  <c r="A112" i="8" s="1"/>
  <c r="A113" i="8" s="1"/>
  <c r="A114" i="8" s="1"/>
  <c r="A115" i="8" s="1"/>
  <c r="A116" i="8" s="1"/>
  <c r="A117" i="8" s="1"/>
  <c r="A118" i="8" s="1"/>
  <c r="A119" i="8" s="1"/>
  <c r="A120" i="8" s="1"/>
  <c r="A121" i="8" s="1"/>
  <c r="A122" i="8" s="1"/>
  <c r="A123" i="8" s="1"/>
  <c r="A124" i="8" s="1"/>
  <c r="A125" i="8" s="1"/>
  <c r="A126" i="8" s="1"/>
  <c r="A127" i="8" s="1"/>
  <c r="A128" i="8" s="1"/>
  <c r="A129" i="8" s="1"/>
  <c r="A130" i="8" s="1"/>
  <c r="A131" i="8" s="1"/>
  <c r="A132" i="8" s="1"/>
  <c r="A133" i="8" s="1"/>
  <c r="A134" i="8" s="1"/>
  <c r="A135" i="8" s="1"/>
  <c r="A136" i="8" s="1"/>
  <c r="A137" i="8" s="1"/>
  <c r="A138" i="8" s="1"/>
  <c r="A139" i="8" s="1"/>
  <c r="A140" i="8" s="1"/>
  <c r="A141" i="8" s="1"/>
  <c r="A142" i="8" s="1"/>
  <c r="A143" i="8" s="1"/>
  <c r="A144" i="8" s="1"/>
  <c r="A145" i="8" s="1"/>
  <c r="A146" i="8" s="1"/>
  <c r="A147" i="8" s="1"/>
  <c r="A148" i="8" s="1"/>
  <c r="A149" i="8" s="1"/>
  <c r="A150" i="8" s="1"/>
  <c r="A151" i="8" s="1"/>
  <c r="A152" i="8" s="1"/>
  <c r="A153" i="8" s="1"/>
  <c r="A154" i="8" s="1"/>
  <c r="A155" i="8" s="1"/>
  <c r="A156" i="8" s="1"/>
  <c r="A157" i="8" s="1"/>
  <c r="A158" i="8" s="1"/>
  <c r="A159" i="8" s="1"/>
  <c r="A160" i="8" s="1"/>
  <c r="A161" i="8" s="1"/>
  <c r="A162" i="8" s="1"/>
  <c r="A163" i="8" s="1"/>
  <c r="A164" i="8" s="1"/>
  <c r="A165" i="8" s="1"/>
  <c r="A166" i="8" s="1"/>
  <c r="A167" i="8" s="1"/>
  <c r="A168" i="8" s="1"/>
  <c r="A169" i="8" s="1"/>
  <c r="A170" i="8" s="1"/>
  <c r="A171" i="8" s="1"/>
  <c r="A172" i="8" s="1"/>
  <c r="A173" i="8" s="1"/>
  <c r="A174" i="8" s="1"/>
  <c r="A175" i="8" s="1"/>
  <c r="A176" i="8" s="1"/>
  <c r="A177" i="8" s="1"/>
  <c r="A178" i="8" s="1"/>
  <c r="A179" i="8" s="1"/>
  <c r="A180" i="8" s="1"/>
  <c r="A181" i="8" s="1"/>
  <c r="A182" i="8" s="1"/>
  <c r="A183" i="8" s="1"/>
  <c r="A184" i="8" s="1"/>
  <c r="A185" i="8" s="1"/>
  <c r="A186" i="8" s="1"/>
  <c r="A187" i="8" s="1"/>
  <c r="A188" i="8" s="1"/>
  <c r="A189" i="8" s="1"/>
  <c r="A190" i="8" s="1"/>
  <c r="A191" i="8" s="1"/>
  <c r="A192" i="8" s="1"/>
  <c r="A193" i="8" s="1"/>
  <c r="A194" i="8" s="1"/>
  <c r="A195" i="8" s="1"/>
  <c r="A196" i="8" s="1"/>
  <c r="A197" i="8" s="1"/>
  <c r="A198" i="8" s="1"/>
  <c r="A199" i="8" s="1"/>
  <c r="A200" i="8" s="1"/>
  <c r="A201" i="8" s="1"/>
  <c r="A202" i="8" s="1"/>
  <c r="A203" i="8" s="1"/>
  <c r="A204" i="8" s="1"/>
  <c r="A205" i="8" s="1"/>
  <c r="A206" i="8" s="1"/>
  <c r="A207" i="8" s="1"/>
  <c r="A208" i="8" s="1"/>
  <c r="A209" i="8" s="1"/>
  <c r="A210" i="8" s="1"/>
  <c r="A211" i="8" s="1"/>
  <c r="A212" i="8" s="1"/>
  <c r="A213" i="8" s="1"/>
  <c r="A214" i="8" s="1"/>
  <c r="A215" i="8" s="1"/>
  <c r="A216" i="8" s="1"/>
  <c r="A217" i="8" s="1"/>
  <c r="A218" i="8" s="1"/>
  <c r="A219" i="8" s="1"/>
  <c r="A220" i="8" s="1"/>
  <c r="A221" i="8" s="1"/>
  <c r="A222" i="8" s="1"/>
  <c r="A223" i="8" s="1"/>
  <c r="A224" i="8" s="1"/>
  <c r="A225" i="8" s="1"/>
  <c r="A226" i="8" s="1"/>
  <c r="A227" i="8" s="1"/>
  <c r="A228" i="8" s="1"/>
  <c r="A229" i="8" s="1"/>
  <c r="A230" i="8" s="1"/>
  <c r="A231" i="8" s="1"/>
  <c r="A232" i="8" s="1"/>
  <c r="A233" i="8" s="1"/>
  <c r="A234" i="8" s="1"/>
  <c r="A235" i="8" s="1"/>
  <c r="A236" i="8" s="1"/>
  <c r="A237" i="8" s="1"/>
  <c r="A238" i="8" s="1"/>
  <c r="A239" i="8" s="1"/>
  <c r="A240" i="8" s="1"/>
  <c r="A241" i="8" s="1"/>
  <c r="A242" i="8" s="1"/>
  <c r="A243" i="8" s="1"/>
  <c r="A244" i="8" s="1"/>
  <c r="A245" i="8" s="1"/>
  <c r="A246" i="8" s="1"/>
  <c r="A247" i="8" s="1"/>
  <c r="A248" i="8" s="1"/>
  <c r="A249" i="8" s="1"/>
  <c r="A250" i="8" s="1"/>
  <c r="A251" i="8" s="1"/>
  <c r="A252" i="8" s="1"/>
  <c r="A253" i="8" s="1"/>
  <c r="A254" i="8" s="1"/>
  <c r="A255" i="8" s="1"/>
  <c r="A256" i="8" s="1"/>
  <c r="A257" i="8" s="1"/>
  <c r="A258" i="8" s="1"/>
  <c r="A259" i="8" s="1"/>
  <c r="A260" i="8" s="1"/>
  <c r="A261" i="8" s="1"/>
  <c r="A262" i="8" s="1"/>
  <c r="A263" i="8" s="1"/>
  <c r="A264" i="8" s="1"/>
  <c r="A265" i="8" s="1"/>
  <c r="A266" i="8" s="1"/>
  <c r="A267" i="8" s="1"/>
  <c r="A268" i="8" s="1"/>
  <c r="A269" i="8" s="1"/>
  <c r="A270" i="8" s="1"/>
  <c r="A271" i="8" s="1"/>
  <c r="A272" i="8" s="1"/>
  <c r="A273" i="8" s="1"/>
  <c r="A274" i="8" s="1"/>
  <c r="A275" i="8" s="1"/>
  <c r="A276" i="8" s="1"/>
  <c r="A277" i="8" s="1"/>
  <c r="A278" i="8" s="1"/>
  <c r="A279" i="8" s="1"/>
  <c r="A280" i="8" s="1"/>
  <c r="A281" i="8" s="1"/>
  <c r="A282" i="8" s="1"/>
  <c r="A283" i="8" s="1"/>
  <c r="A284" i="8" s="1"/>
  <c r="A285" i="8" s="1"/>
  <c r="A286" i="8" s="1"/>
  <c r="A287" i="8" s="1"/>
  <c r="A288" i="8" s="1"/>
  <c r="A289" i="8" s="1"/>
  <c r="A290" i="8" s="1"/>
  <c r="A291" i="8" s="1"/>
  <c r="A292" i="8" s="1"/>
  <c r="A293" i="8" s="1"/>
  <c r="A294" i="8" s="1"/>
  <c r="A295" i="8" s="1"/>
  <c r="A296" i="8" s="1"/>
  <c r="A297" i="8" s="1"/>
  <c r="A298" i="8" s="1"/>
  <c r="A299" i="8" s="1"/>
  <c r="A300" i="8" s="1"/>
  <c r="A301" i="8" s="1"/>
  <c r="A302" i="8" s="1"/>
  <c r="A303" i="8" s="1"/>
  <c r="A304" i="8" s="1"/>
  <c r="A305" i="8" s="1"/>
  <c r="A306" i="8" s="1"/>
  <c r="A307" i="8" s="1"/>
  <c r="A308" i="8" s="1"/>
  <c r="A309" i="8" s="1"/>
  <c r="A310" i="8" s="1"/>
  <c r="A311" i="8" s="1"/>
  <c r="A312" i="8" s="1"/>
  <c r="A313" i="8" s="1"/>
  <c r="A314" i="8" s="1"/>
  <c r="A315" i="8" s="1"/>
  <c r="A316" i="8" s="1"/>
  <c r="A317" i="8" s="1"/>
  <c r="A318" i="8" s="1"/>
  <c r="A319" i="8" s="1"/>
  <c r="A320" i="8" s="1"/>
  <c r="A321" i="8" s="1"/>
  <c r="A322" i="8" s="1"/>
  <c r="A323" i="8" s="1"/>
  <c r="A324" i="8" s="1"/>
  <c r="A325" i="8" s="1"/>
  <c r="A326" i="8" s="1"/>
  <c r="A327" i="8" s="1"/>
  <c r="A328" i="8" s="1"/>
  <c r="A329" i="8" s="1"/>
  <c r="A330" i="8" s="1"/>
  <c r="A331" i="8" s="1"/>
  <c r="A332" i="8" s="1"/>
  <c r="A333" i="8" s="1"/>
  <c r="A334" i="8" s="1"/>
  <c r="A335" i="8" s="1"/>
  <c r="A336" i="8" s="1"/>
  <c r="A337" i="8" s="1"/>
  <c r="A338" i="8" s="1"/>
  <c r="A339" i="8" s="1"/>
  <c r="A340" i="8" s="1"/>
  <c r="A341" i="8" s="1"/>
  <c r="A342" i="8" s="1"/>
  <c r="A343" i="8" s="1"/>
  <c r="A344" i="8" s="1"/>
  <c r="A345" i="8" s="1"/>
  <c r="A346" i="8" s="1"/>
  <c r="A347" i="8" s="1"/>
  <c r="A348" i="8" s="1"/>
  <c r="A349" i="8" s="1"/>
  <c r="A350" i="8" s="1"/>
  <c r="A351" i="8" s="1"/>
  <c r="A352" i="8" s="1"/>
  <c r="A353" i="8" s="1"/>
  <c r="A354" i="8" s="1"/>
  <c r="A355" i="8" s="1"/>
  <c r="A356" i="8" s="1"/>
  <c r="A357" i="8" s="1"/>
  <c r="A358" i="8" s="1"/>
  <c r="A359" i="8" s="1"/>
  <c r="A360" i="8" s="1"/>
  <c r="A361" i="8" s="1"/>
  <c r="A362" i="8" s="1"/>
  <c r="A363" i="8" s="1"/>
  <c r="A364" i="8" s="1"/>
  <c r="A365" i="8" s="1"/>
  <c r="A366" i="8" s="1"/>
  <c r="A367" i="8" s="1"/>
  <c r="A368" i="8" s="1"/>
  <c r="A369" i="8" s="1"/>
  <c r="A370" i="8" s="1"/>
  <c r="A371" i="8" s="1"/>
  <c r="A372" i="8" s="1"/>
  <c r="A373" i="8" s="1"/>
  <c r="A374" i="8" s="1"/>
  <c r="A375" i="8" s="1"/>
  <c r="A376" i="8" s="1"/>
  <c r="A377" i="8" s="1"/>
  <c r="A378" i="8" s="1"/>
  <c r="A379" i="8" s="1"/>
  <c r="A380" i="8" s="1"/>
  <c r="A381" i="8" s="1"/>
  <c r="A382" i="8" s="1"/>
  <c r="A383" i="8" s="1"/>
  <c r="A384" i="8" s="1"/>
  <c r="A385" i="8" s="1"/>
  <c r="A386" i="8" s="1"/>
  <c r="A387" i="8" s="1"/>
  <c r="A388" i="8" s="1"/>
  <c r="A389" i="8" s="1"/>
  <c r="A390" i="8" s="1"/>
  <c r="A391" i="8" s="1"/>
  <c r="A392" i="8" s="1"/>
  <c r="A393" i="8" s="1"/>
  <c r="A394" i="8" s="1"/>
  <c r="A395" i="8" s="1"/>
  <c r="A396" i="8" s="1"/>
  <c r="A397" i="8" s="1"/>
  <c r="A398" i="8" s="1"/>
  <c r="A399" i="8" s="1"/>
  <c r="A400" i="8" s="1"/>
  <c r="D20" i="5"/>
  <c r="C92" i="5"/>
  <c r="E143" i="17"/>
  <c r="E92" i="17"/>
  <c r="E19" i="17"/>
  <c r="E136" i="17"/>
  <c r="E36" i="17"/>
  <c r="Y85" i="17"/>
  <c r="AA85" i="17"/>
  <c r="E102" i="17"/>
  <c r="E53" i="17"/>
  <c r="AA127" i="17"/>
  <c r="Y127" i="17"/>
  <c r="E121" i="17"/>
  <c r="Y123" i="17"/>
  <c r="AA123" i="17"/>
  <c r="AA98" i="17"/>
  <c r="Y98" i="17"/>
  <c r="E116" i="17"/>
  <c r="Y116" i="17"/>
  <c r="AA116" i="17"/>
  <c r="E109" i="17"/>
  <c r="AA111" i="17"/>
  <c r="Y111" i="17"/>
  <c r="E107" i="17"/>
  <c r="E75" i="17"/>
  <c r="E22" i="17"/>
  <c r="E69" i="17"/>
  <c r="E114" i="17"/>
  <c r="AA137" i="17"/>
  <c r="Y137" i="17"/>
  <c r="E38" i="17"/>
  <c r="E33" i="17"/>
  <c r="E104" i="17"/>
  <c r="E126" i="17"/>
  <c r="E77" i="17"/>
  <c r="E124" i="17"/>
  <c r="Y126" i="17"/>
  <c r="AA126" i="17"/>
  <c r="AA125" i="17"/>
  <c r="Y125" i="17"/>
  <c r="Y100" i="17"/>
  <c r="AA100" i="17"/>
  <c r="E96" i="17"/>
  <c r="E138" i="17"/>
  <c r="E89" i="17"/>
  <c r="S34" i="17"/>
  <c r="S34" i="4" s="1"/>
  <c r="AA106" i="17"/>
  <c r="Y106" i="17"/>
  <c r="E103" i="17"/>
  <c r="Y105" i="17"/>
  <c r="AA105" i="17"/>
  <c r="E74" i="17"/>
  <c r="E145" i="17"/>
  <c r="AA144" i="17"/>
  <c r="Y144" i="17"/>
  <c r="E140" i="17"/>
  <c r="E43" i="17"/>
  <c r="AA93" i="17"/>
  <c r="Y93" i="17"/>
  <c r="E113" i="17"/>
  <c r="E62" i="17"/>
  <c r="E128" i="17"/>
  <c r="AA99" i="17"/>
  <c r="Y99" i="17"/>
  <c r="AA74" i="17"/>
  <c r="Y74" i="17"/>
  <c r="E46" i="17"/>
  <c r="E93" i="17"/>
  <c r="AA67" i="17"/>
  <c r="Y67" i="17"/>
  <c r="E39" i="17"/>
  <c r="E60" i="17"/>
  <c r="E131" i="17"/>
  <c r="Y61" i="17"/>
  <c r="AA61" i="17"/>
  <c r="AA107" i="17"/>
  <c r="Y107" i="17"/>
  <c r="E127" i="17"/>
  <c r="E150" i="17"/>
  <c r="AA128" i="17"/>
  <c r="Y128" i="17"/>
  <c r="E101" i="17"/>
  <c r="E99" i="17"/>
  <c r="E98" i="17"/>
  <c r="E144" i="17"/>
  <c r="Y142" i="17"/>
  <c r="AA142" i="17"/>
  <c r="AA138" i="17"/>
  <c r="Y138" i="17"/>
  <c r="E133" i="17"/>
  <c r="E34" i="17"/>
  <c r="AA132" i="17"/>
  <c r="Y132" i="17"/>
  <c r="E57" i="17"/>
  <c r="E152" i="17"/>
  <c r="E12" i="17"/>
  <c r="E148" i="17"/>
  <c r="Y145" i="17"/>
  <c r="AA145" i="17"/>
  <c r="E67" i="17"/>
  <c r="E137" i="17"/>
  <c r="E86" i="17"/>
  <c r="AA87" i="17"/>
  <c r="Y87" i="17"/>
  <c r="E84" i="17"/>
  <c r="Y134" i="17"/>
  <c r="AA134" i="17"/>
  <c r="E81" i="17"/>
  <c r="E151" i="17"/>
  <c r="AA76" i="17"/>
  <c r="Y76" i="17"/>
  <c r="AA82" i="17"/>
  <c r="Y82" i="17"/>
  <c r="AA81" i="17"/>
  <c r="Y81" i="17"/>
  <c r="E122" i="17"/>
  <c r="E23" i="17"/>
  <c r="E70" i="17"/>
  <c r="AA120" i="17"/>
  <c r="Y120" i="17"/>
  <c r="E117" i="17"/>
  <c r="AA69" i="17"/>
  <c r="Y69" i="17"/>
  <c r="E63" i="17"/>
  <c r="E108" i="17"/>
  <c r="E58" i="17"/>
  <c r="Y104" i="17"/>
  <c r="AA104" i="17"/>
  <c r="E125" i="17"/>
  <c r="AA79" i="17"/>
  <c r="Y79" i="17"/>
  <c r="AA102" i="17"/>
  <c r="Y102" i="17"/>
  <c r="E141" i="17"/>
  <c r="S42" i="17"/>
  <c r="S42" i="4" s="1"/>
  <c r="E91" i="17"/>
  <c r="E87" i="17"/>
  <c r="E110" i="17"/>
  <c r="E15" i="17"/>
  <c r="E105" i="17"/>
  <c r="E123" i="17"/>
  <c r="E146" i="17"/>
  <c r="Y121" i="17"/>
  <c r="AA121" i="17"/>
  <c r="AA118" i="17"/>
  <c r="Y118" i="17"/>
  <c r="AA114" i="17"/>
  <c r="Y114" i="17"/>
  <c r="T33" i="17"/>
  <c r="T33" i="4" s="1"/>
  <c r="E14" i="17"/>
  <c r="E82" i="17"/>
  <c r="AA83" i="17"/>
  <c r="Y83" i="17"/>
  <c r="E147" i="17"/>
  <c r="E47" i="17"/>
  <c r="E94" i="17"/>
  <c r="E20" i="17"/>
  <c r="AA68" i="17"/>
  <c r="Y68" i="17"/>
  <c r="AA89" i="17"/>
  <c r="Y89" i="17"/>
  <c r="AA136" i="17"/>
  <c r="Y136" i="17"/>
  <c r="AA110" i="17"/>
  <c r="Y110" i="17"/>
  <c r="E149" i="17"/>
  <c r="AA146" i="17"/>
  <c r="Y146" i="17"/>
  <c r="S45" i="17"/>
  <c r="S45" i="4" s="1"/>
  <c r="E115" i="17"/>
  <c r="E18" i="17"/>
  <c r="AA139" i="17"/>
  <c r="Y139" i="17"/>
  <c r="E111" i="17"/>
  <c r="E134" i="17"/>
  <c r="E132" i="17"/>
  <c r="E25" i="17"/>
  <c r="Y96" i="17"/>
  <c r="AA96" i="17"/>
  <c r="AA94" i="17"/>
  <c r="Y94" i="17"/>
  <c r="E48" i="17"/>
  <c r="E40" i="17"/>
  <c r="E106" i="17"/>
  <c r="E129" i="17"/>
  <c r="AA58" i="17"/>
  <c r="Y58" i="17"/>
  <c r="E30" i="17"/>
  <c r="AA80" i="17"/>
  <c r="Y80" i="17"/>
  <c r="E28" i="17"/>
  <c r="AA78" i="17"/>
  <c r="Y78" i="17"/>
  <c r="AA77" i="17"/>
  <c r="Y77" i="17"/>
  <c r="S40" i="17"/>
  <c r="S40" i="4" s="1"/>
  <c r="AA90" i="17"/>
  <c r="Y90" i="17"/>
  <c r="E13" i="17"/>
  <c r="Y133" i="17"/>
  <c r="AA133" i="17"/>
  <c r="AA84" i="17"/>
  <c r="Y84" i="17"/>
  <c r="Y59" i="17"/>
  <c r="AA59" i="17"/>
  <c r="E32" i="17"/>
  <c r="Y57" i="17"/>
  <c r="AA57" i="17"/>
  <c r="E11" i="17"/>
  <c r="E120" i="17"/>
  <c r="E49" i="17"/>
  <c r="E71" i="17"/>
  <c r="AA97" i="17"/>
  <c r="Y97" i="17"/>
  <c r="E118" i="17"/>
  <c r="E139" i="17"/>
  <c r="E135" i="17"/>
  <c r="E37" i="17"/>
  <c r="E31" i="17"/>
  <c r="E52" i="17"/>
  <c r="AA143" i="17"/>
  <c r="Y143" i="17"/>
  <c r="E44" i="17"/>
  <c r="AA141" i="17"/>
  <c r="Y141" i="17"/>
  <c r="E42" i="17"/>
  <c r="E64" i="17"/>
  <c r="AA65" i="17"/>
  <c r="Y65" i="17"/>
  <c r="AA86" i="17"/>
  <c r="Y86" i="17"/>
  <c r="E35" i="17"/>
  <c r="E153" i="17"/>
  <c r="Y154" i="17"/>
  <c r="AA154" i="17"/>
  <c r="E54" i="17"/>
  <c r="E24" i="17"/>
  <c r="Y151" i="17"/>
  <c r="AA151" i="17"/>
  <c r="E21" i="17"/>
  <c r="E17" i="17"/>
  <c r="AA115" i="17"/>
  <c r="Y115" i="17"/>
  <c r="E88" i="17"/>
  <c r="AA112" i="17"/>
  <c r="Y112" i="17"/>
  <c r="E130" i="17"/>
  <c r="Y153" i="17"/>
  <c r="AA153" i="17"/>
  <c r="AA148" i="17"/>
  <c r="Y148" i="17"/>
  <c r="Y147" i="17"/>
  <c r="AA147" i="17"/>
  <c r="E72" i="17"/>
  <c r="Y122" i="17"/>
  <c r="AA122" i="17"/>
  <c r="E95" i="17"/>
  <c r="AA72" i="17"/>
  <c r="Y72" i="17"/>
  <c r="E61" i="17"/>
  <c r="E59" i="17"/>
  <c r="Y109" i="17"/>
  <c r="AA109" i="17"/>
  <c r="E56" i="17"/>
  <c r="E55" i="17"/>
  <c r="E76" i="17"/>
  <c r="E142" i="17"/>
  <c r="E68" i="17"/>
  <c r="AA70" i="17"/>
  <c r="Y70" i="17"/>
  <c r="E66" i="17"/>
  <c r="AA140" i="17"/>
  <c r="Y140" i="17"/>
  <c r="AA66" i="17"/>
  <c r="Y66" i="17"/>
  <c r="AA135" i="17"/>
  <c r="Y135" i="17"/>
  <c r="T31" i="17"/>
  <c r="E78" i="17"/>
  <c r="E29" i="17"/>
  <c r="E27" i="17"/>
  <c r="E26" i="17"/>
  <c r="E73" i="17"/>
  <c r="E119" i="17"/>
  <c r="AA119" i="17"/>
  <c r="Y119" i="17"/>
  <c r="E41" i="17"/>
  <c r="E112" i="17"/>
  <c r="E154" i="17"/>
  <c r="E80" i="17"/>
  <c r="AA150" i="17"/>
  <c r="Y150" i="17"/>
  <c r="AA149" i="17"/>
  <c r="Y149" i="17"/>
  <c r="AA124" i="17"/>
  <c r="Y124" i="17"/>
  <c r="E45" i="17"/>
  <c r="Y117" i="17"/>
  <c r="AA117" i="17"/>
  <c r="E90" i="17"/>
  <c r="E85" i="17"/>
  <c r="Y130" i="17"/>
  <c r="AA130" i="17"/>
  <c r="AA129" i="17"/>
  <c r="Y129" i="17"/>
  <c r="E51" i="17"/>
  <c r="E50" i="17"/>
  <c r="E97" i="17"/>
  <c r="AA73" i="17"/>
  <c r="Y73" i="17"/>
  <c r="E65" i="17"/>
  <c r="AA91" i="17"/>
  <c r="Y91" i="17"/>
  <c r="E16" i="17"/>
  <c r="Y88" i="17"/>
  <c r="AA88" i="17"/>
  <c r="AA62" i="17"/>
  <c r="Y62" i="17"/>
  <c r="E83" i="17"/>
  <c r="E79" i="17"/>
  <c r="Y152" i="17"/>
  <c r="AA152" i="17"/>
  <c r="E100" i="17"/>
  <c r="O45" i="5"/>
  <c r="R45" i="5" s="1"/>
  <c r="AC124" i="4"/>
  <c r="K124" i="4" s="1"/>
  <c r="AC101" i="4"/>
  <c r="K101" i="4" s="1"/>
  <c r="CL6" i="4"/>
  <c r="DH6" i="4" s="1"/>
  <c r="CL7" i="4"/>
  <c r="DH7" i="4" s="1"/>
  <c r="CM7" i="4"/>
  <c r="DI7" i="4" s="1"/>
  <c r="CM6" i="4"/>
  <c r="DI6" i="4" s="1"/>
  <c r="AC131" i="4"/>
  <c r="K131" i="4" s="1"/>
  <c r="AC152" i="4"/>
  <c r="K152" i="4" s="1"/>
  <c r="CO6" i="4"/>
  <c r="DK6" i="4" s="1"/>
  <c r="CO7" i="4"/>
  <c r="DK7" i="4" s="1"/>
  <c r="AC132" i="4"/>
  <c r="K132" i="4" s="1"/>
  <c r="AC15" i="5"/>
  <c r="AD15" i="5"/>
  <c r="M45" i="5"/>
  <c r="Q2" i="4" l="1" a="1"/>
  <c r="Q2" i="4" s="1"/>
  <c r="Q2" i="17" s="1"/>
  <c r="O2" i="4" a="1"/>
  <c r="O2" i="4" s="1"/>
  <c r="O2" i="17" s="1"/>
  <c r="K4" i="4"/>
  <c r="B3" i="33"/>
  <c r="B4" i="33"/>
  <c r="BE103" i="33" a="1"/>
  <c r="BE103" i="33" s="1"/>
  <c r="B14" i="6" s="1"/>
  <c r="N53" i="11"/>
  <c r="N52" i="11" s="1"/>
  <c r="N51" i="11" s="1"/>
  <c r="N50" i="11" s="1"/>
  <c r="N49" i="11" s="1"/>
  <c r="O53" i="11"/>
  <c r="S8" i="17"/>
  <c r="T31" i="4"/>
  <c r="T8" i="4" s="1"/>
  <c r="T8" i="17"/>
  <c r="AD21" i="37"/>
  <c r="S8" i="4"/>
  <c r="OG17" i="36"/>
  <c r="OI17" i="36" s="1"/>
  <c r="OG25" i="36"/>
  <c r="OI25" i="36" s="1"/>
  <c r="OG29" i="36"/>
  <c r="OG26" i="36"/>
  <c r="OG18" i="36"/>
  <c r="OG30" i="36"/>
  <c r="OI30" i="36" s="1"/>
  <c r="OG19" i="36"/>
  <c r="OI19" i="36" s="1"/>
  <c r="OG31" i="36"/>
  <c r="OI31" i="36" s="1"/>
  <c r="OG20" i="36"/>
  <c r="OG32" i="36"/>
  <c r="OG21" i="36"/>
  <c r="OI21" i="36" s="1"/>
  <c r="OG27" i="36"/>
  <c r="OI27" i="36" s="1"/>
  <c r="OG22" i="36"/>
  <c r="OG33" i="36"/>
  <c r="OG16" i="36"/>
  <c r="OI16" i="36" s="1"/>
  <c r="OG23" i="36"/>
  <c r="OI23" i="36" s="1"/>
  <c r="OG28" i="36"/>
  <c r="OG24" i="36"/>
  <c r="OG15" i="36"/>
  <c r="OI15" i="36" s="1"/>
  <c r="Z187" i="17"/>
  <c r="Z186" i="17" s="1"/>
  <c r="Z185" i="17" s="1"/>
  <c r="Z184" i="17" s="1"/>
  <c r="Z183" i="17" s="1"/>
  <c r="Z182" i="17" s="1"/>
  <c r="Z181" i="17" s="1"/>
  <c r="Z180" i="17" s="1"/>
  <c r="Z179" i="17" s="1"/>
  <c r="AA187" i="17"/>
  <c r="Y187" i="4"/>
  <c r="Y186" i="4" s="1"/>
  <c r="Y185" i="4" s="1"/>
  <c r="Y184" i="4" s="1"/>
  <c r="Y183" i="4" s="1"/>
  <c r="Y182" i="4" s="1"/>
  <c r="Y181" i="4" s="1"/>
  <c r="Y180" i="4" s="1"/>
  <c r="Y179" i="4" s="1"/>
  <c r="Z187" i="4"/>
  <c r="CK187" i="4"/>
  <c r="CK186" i="4" s="1"/>
  <c r="CK185" i="4" s="1"/>
  <c r="CK184" i="4" s="1"/>
  <c r="CK183" i="4" s="1"/>
  <c r="CK182" i="4" s="1"/>
  <c r="CK181" i="4" s="1"/>
  <c r="CK180" i="4" s="1"/>
  <c r="CK179" i="4" s="1"/>
  <c r="DN187" i="4"/>
  <c r="DT187" i="4"/>
  <c r="DI187" i="4"/>
  <c r="DH187" i="4"/>
  <c r="DV187" i="4"/>
  <c r="DL187" i="4"/>
  <c r="DU187" i="4"/>
  <c r="DQ187" i="4"/>
  <c r="DO187" i="4"/>
  <c r="DJ187" i="4"/>
  <c r="DG187" i="4"/>
  <c r="DS187" i="4"/>
  <c r="DW187" i="4"/>
  <c r="DP187" i="4"/>
  <c r="DK187" i="4"/>
  <c r="DM187" i="4"/>
  <c r="DX187" i="4"/>
  <c r="DY187" i="4" s="1"/>
  <c r="DR187" i="4"/>
  <c r="O12" i="11"/>
  <c r="A30" i="5"/>
  <c r="A42" i="5"/>
  <c r="A37" i="5"/>
  <c r="A28" i="5"/>
  <c r="A29" i="5"/>
  <c r="A27" i="5"/>
  <c r="A43" i="5"/>
  <c r="A36" i="5"/>
  <c r="A45" i="5"/>
  <c r="A40" i="5"/>
  <c r="A39" i="5"/>
  <c r="A33" i="5"/>
  <c r="A41" i="5"/>
  <c r="A31" i="5"/>
  <c r="A35" i="5"/>
  <c r="A32" i="5"/>
  <c r="A44" i="5"/>
  <c r="A34" i="5"/>
  <c r="A38" i="5"/>
  <c r="AA27" i="5"/>
  <c r="S28" i="5"/>
  <c r="L28" i="5"/>
  <c r="AA41" i="5"/>
  <c r="AA35" i="5"/>
  <c r="AA28" i="5"/>
  <c r="L29" i="5"/>
  <c r="S29" i="5"/>
  <c r="L27" i="5"/>
  <c r="S27" i="5"/>
  <c r="L43" i="5"/>
  <c r="S43" i="5"/>
  <c r="L36" i="5"/>
  <c r="S36" i="5"/>
  <c r="AA40" i="5"/>
  <c r="AA44" i="5"/>
  <c r="AA29" i="5"/>
  <c r="AA32" i="5"/>
  <c r="S40" i="5"/>
  <c r="L40" i="5"/>
  <c r="S39" i="5"/>
  <c r="L39" i="5"/>
  <c r="AA33" i="5"/>
  <c r="S33" i="5"/>
  <c r="L33" i="5"/>
  <c r="L41" i="5"/>
  <c r="S41" i="5"/>
  <c r="AA38" i="5"/>
  <c r="S31" i="5"/>
  <c r="L31" i="5"/>
  <c r="S35" i="5"/>
  <c r="L35" i="5"/>
  <c r="L32" i="5"/>
  <c r="S32" i="5"/>
  <c r="S44" i="5"/>
  <c r="L44" i="5"/>
  <c r="AA39" i="5"/>
  <c r="AA42" i="5"/>
  <c r="S34" i="5"/>
  <c r="L34" i="5"/>
  <c r="AA37" i="5"/>
  <c r="S38" i="5"/>
  <c r="L38" i="5"/>
  <c r="AA43" i="5"/>
  <c r="L30" i="5"/>
  <c r="S30" i="5"/>
  <c r="AA30" i="5"/>
  <c r="S42" i="5"/>
  <c r="L42" i="5"/>
  <c r="L37" i="5"/>
  <c r="S37" i="5"/>
  <c r="AA31" i="5"/>
  <c r="AA34" i="5"/>
  <c r="AT39" i="5"/>
  <c r="H5" i="11"/>
  <c r="K4" i="17"/>
  <c r="C93" i="5"/>
  <c r="E21" i="5"/>
  <c r="D21" i="5"/>
  <c r="L45" i="5"/>
  <c r="CP7" i="4"/>
  <c r="DL7" i="4" s="1"/>
  <c r="CP6" i="4"/>
  <c r="DL6" i="4" s="1"/>
  <c r="Z69" i="4"/>
  <c r="S45" i="5"/>
  <c r="BQ15" i="5"/>
  <c r="AE15" i="5"/>
  <c r="C4" i="34" l="1"/>
  <c r="F4" i="4"/>
  <c r="N48" i="11"/>
  <c r="N47" i="11" s="1"/>
  <c r="N46" i="11" s="1"/>
  <c r="N45" i="11" s="1"/>
  <c r="N44" i="11" s="1"/>
  <c r="N43" i="11" s="1"/>
  <c r="O48" i="11"/>
  <c r="C15" i="37"/>
  <c r="C37" i="37" s="1"/>
  <c r="AO35" i="5"/>
  <c r="AM35" i="5"/>
  <c r="AL35" i="5"/>
  <c r="AK35" i="5"/>
  <c r="AJ35" i="5"/>
  <c r="AI35" i="5"/>
  <c r="AQ35" i="5"/>
  <c r="AN35" i="5"/>
  <c r="AS35" i="5"/>
  <c r="AR35" i="5"/>
  <c r="AP35" i="5"/>
  <c r="AG35" i="5"/>
  <c r="AE35" i="5"/>
  <c r="AD35" i="5"/>
  <c r="AB35" i="5"/>
  <c r="AU35" i="5" s="1"/>
  <c r="AC35" i="5"/>
  <c r="AF35" i="5"/>
  <c r="AH35" i="5"/>
  <c r="AR38" i="5"/>
  <c r="AI38" i="5"/>
  <c r="AH38" i="5"/>
  <c r="AE38" i="5"/>
  <c r="AQ38" i="5"/>
  <c r="AP38" i="5"/>
  <c r="AK38" i="5"/>
  <c r="AO38" i="5"/>
  <c r="AN38" i="5"/>
  <c r="AF38" i="5"/>
  <c r="AM38" i="5"/>
  <c r="AL38" i="5"/>
  <c r="AC38" i="5"/>
  <c r="AJ38" i="5"/>
  <c r="AD38" i="5"/>
  <c r="AG38" i="5"/>
  <c r="AB38" i="5"/>
  <c r="AU38" i="5" s="1"/>
  <c r="AV38" i="5" s="1"/>
  <c r="AW38" i="5" s="1"/>
  <c r="AS38" i="5"/>
  <c r="AL41" i="5"/>
  <c r="AC41" i="5"/>
  <c r="AK41" i="5"/>
  <c r="AE41" i="5"/>
  <c r="AJ41" i="5"/>
  <c r="AI41" i="5"/>
  <c r="AH41" i="5"/>
  <c r="AB41" i="5"/>
  <c r="AU41" i="5" s="1"/>
  <c r="AG41" i="5"/>
  <c r="AF41" i="5"/>
  <c r="AD41" i="5"/>
  <c r="AS41" i="5"/>
  <c r="AO41" i="5"/>
  <c r="AM41" i="5"/>
  <c r="AQ41" i="5"/>
  <c r="AN41" i="5"/>
  <c r="AR41" i="5"/>
  <c r="AP41" i="5"/>
  <c r="AN31" i="5"/>
  <c r="AM31" i="5"/>
  <c r="AL31" i="5"/>
  <c r="AK31" i="5"/>
  <c r="AJ31" i="5"/>
  <c r="AQ31" i="5"/>
  <c r="AO31" i="5"/>
  <c r="AS31" i="5"/>
  <c r="AR31" i="5"/>
  <c r="AP31" i="5"/>
  <c r="AG31" i="5"/>
  <c r="AF31" i="5"/>
  <c r="AE31" i="5"/>
  <c r="AD31" i="5"/>
  <c r="AB31" i="5"/>
  <c r="AU31" i="5" s="1"/>
  <c r="AC31" i="5"/>
  <c r="AI31" i="5"/>
  <c r="AH31" i="5"/>
  <c r="AJ27" i="5"/>
  <c r="N21" i="37" s="1"/>
  <c r="AQ27" i="5"/>
  <c r="U21" i="37" s="1"/>
  <c r="AK27" i="5"/>
  <c r="O21" i="37" s="1"/>
  <c r="AL27" i="5"/>
  <c r="P21" i="37" s="1"/>
  <c r="AS27" i="5"/>
  <c r="W21" i="37" s="1"/>
  <c r="AP27" i="5"/>
  <c r="T21" i="37" s="1"/>
  <c r="AO27" i="5"/>
  <c r="S21" i="37" s="1"/>
  <c r="AR27" i="5"/>
  <c r="V21" i="37" s="1"/>
  <c r="AN27" i="5"/>
  <c r="R21" i="37" s="1"/>
  <c r="AM27" i="5"/>
  <c r="Q21" i="37" s="1"/>
  <c r="AC27" i="5"/>
  <c r="G21" i="37" s="1"/>
  <c r="AB27" i="5"/>
  <c r="F21" i="37" s="1"/>
  <c r="AD27" i="5"/>
  <c r="H21" i="37" s="1"/>
  <c r="AG27" i="5"/>
  <c r="K21" i="37" s="1"/>
  <c r="AE27" i="5"/>
  <c r="I21" i="37" s="1"/>
  <c r="AH27" i="5"/>
  <c r="L21" i="37" s="1"/>
  <c r="AF27" i="5"/>
  <c r="J21" i="37" s="1"/>
  <c r="AI27" i="5"/>
  <c r="M21" i="37" s="1"/>
  <c r="AL33" i="5"/>
  <c r="AC33" i="5"/>
  <c r="AK33" i="5"/>
  <c r="AJ33" i="5"/>
  <c r="AI33" i="5"/>
  <c r="AD33" i="5"/>
  <c r="AH33" i="5"/>
  <c r="AE33" i="5"/>
  <c r="AG33" i="5"/>
  <c r="AF33" i="5"/>
  <c r="AB33" i="5"/>
  <c r="AU33" i="5" s="1"/>
  <c r="AV33" i="5" s="1"/>
  <c r="AN33" i="5"/>
  <c r="AS33" i="5"/>
  <c r="AR33" i="5"/>
  <c r="AO33" i="5"/>
  <c r="AQ33" i="5"/>
  <c r="AP33" i="5"/>
  <c r="AM33" i="5"/>
  <c r="AR30" i="5"/>
  <c r="AF30" i="5"/>
  <c r="AE30" i="5"/>
  <c r="AD30" i="5"/>
  <c r="AQ30" i="5"/>
  <c r="AJ30" i="5"/>
  <c r="AG30" i="5"/>
  <c r="AP30" i="5"/>
  <c r="AK30" i="5"/>
  <c r="AO30" i="5"/>
  <c r="AC30" i="5"/>
  <c r="AN30" i="5"/>
  <c r="AM30" i="5"/>
  <c r="AH30" i="5"/>
  <c r="AL30" i="5"/>
  <c r="AI30" i="5"/>
  <c r="AS30" i="5"/>
  <c r="AB30" i="5"/>
  <c r="AU30" i="5" s="1"/>
  <c r="AN43" i="5"/>
  <c r="AJ43" i="5"/>
  <c r="AK43" i="5"/>
  <c r="AQ43" i="5"/>
  <c r="AS43" i="5"/>
  <c r="AM43" i="5"/>
  <c r="AR43" i="5"/>
  <c r="AL43" i="5"/>
  <c r="AI43" i="5"/>
  <c r="AP43" i="5"/>
  <c r="AO43" i="5"/>
  <c r="AB43" i="5"/>
  <c r="AU43" i="5" s="1"/>
  <c r="AV43" i="5" s="1"/>
  <c r="AW43" i="5" s="1"/>
  <c r="AX43" i="5" s="1"/>
  <c r="AY43" i="5" s="1"/>
  <c r="AZ43" i="5" s="1"/>
  <c r="BA43" i="5" s="1"/>
  <c r="BB43" i="5" s="1"/>
  <c r="BC43" i="5" s="1"/>
  <c r="BD43" i="5" s="1"/>
  <c r="AD43" i="5"/>
  <c r="AG43" i="5"/>
  <c r="AE43" i="5"/>
  <c r="AH43" i="5"/>
  <c r="AF43" i="5"/>
  <c r="AC43" i="5"/>
  <c r="AF28" i="5"/>
  <c r="AS28" i="5"/>
  <c r="AR28" i="5"/>
  <c r="AP28" i="5"/>
  <c r="AE28" i="5"/>
  <c r="AD28" i="5"/>
  <c r="AC28" i="5"/>
  <c r="AB28" i="5"/>
  <c r="AU28" i="5" s="1"/>
  <c r="AQ28" i="5"/>
  <c r="AO28" i="5"/>
  <c r="AN28" i="5"/>
  <c r="AM28" i="5"/>
  <c r="AL28" i="5"/>
  <c r="AH28" i="5"/>
  <c r="AK28" i="5"/>
  <c r="AG28" i="5"/>
  <c r="AJ28" i="5"/>
  <c r="AI28" i="5"/>
  <c r="AL37" i="5"/>
  <c r="AC37" i="5"/>
  <c r="AK37" i="5"/>
  <c r="AE37" i="5"/>
  <c r="AJ37" i="5"/>
  <c r="AI37" i="5"/>
  <c r="AB37" i="5"/>
  <c r="AU37" i="5" s="1"/>
  <c r="AV37" i="5" s="1"/>
  <c r="AH37" i="5"/>
  <c r="AG37" i="5"/>
  <c r="AF37" i="5"/>
  <c r="AD37" i="5"/>
  <c r="AP37" i="5"/>
  <c r="AR37" i="5"/>
  <c r="AN37" i="5"/>
  <c r="AM37" i="5"/>
  <c r="AQ37" i="5"/>
  <c r="AO37" i="5"/>
  <c r="AS37" i="5"/>
  <c r="AF32" i="5"/>
  <c r="AS32" i="5"/>
  <c r="AR32" i="5"/>
  <c r="AQ32" i="5"/>
  <c r="AP32" i="5"/>
  <c r="AE32" i="5"/>
  <c r="AD32" i="5"/>
  <c r="AC32" i="5"/>
  <c r="AB32" i="5"/>
  <c r="AU32" i="5" s="1"/>
  <c r="AV32" i="5" s="1"/>
  <c r="AO32" i="5"/>
  <c r="AN32" i="5"/>
  <c r="AM32" i="5"/>
  <c r="AL32" i="5"/>
  <c r="AK32" i="5"/>
  <c r="AJ32" i="5"/>
  <c r="AI32" i="5"/>
  <c r="AH32" i="5"/>
  <c r="AG32" i="5"/>
  <c r="AR34" i="5"/>
  <c r="AI34" i="5"/>
  <c r="AG34" i="5"/>
  <c r="AF34" i="5"/>
  <c r="AE34" i="5"/>
  <c r="AD34" i="5"/>
  <c r="AQ34" i="5"/>
  <c r="AP34" i="5"/>
  <c r="AH34" i="5"/>
  <c r="AO34" i="5"/>
  <c r="AN34" i="5"/>
  <c r="AM34" i="5"/>
  <c r="AL34" i="5"/>
  <c r="AK34" i="5"/>
  <c r="AJ34" i="5"/>
  <c r="AC34" i="5"/>
  <c r="AS34" i="5"/>
  <c r="AB34" i="5"/>
  <c r="AU34" i="5" s="1"/>
  <c r="AV34" i="5" s="1"/>
  <c r="AW34" i="5" s="1"/>
  <c r="AL29" i="5"/>
  <c r="AC29" i="5"/>
  <c r="AK29" i="5"/>
  <c r="AB29" i="5"/>
  <c r="AU29" i="5" s="1"/>
  <c r="AJ29" i="5"/>
  <c r="AI29" i="5"/>
  <c r="AH29" i="5"/>
  <c r="AD29" i="5"/>
  <c r="AG29" i="5"/>
  <c r="AE29" i="5"/>
  <c r="AF29" i="5"/>
  <c r="AM29" i="5"/>
  <c r="AN29" i="5"/>
  <c r="AR29" i="5"/>
  <c r="AQ29" i="5"/>
  <c r="AO29" i="5"/>
  <c r="AS29" i="5"/>
  <c r="AP29" i="5"/>
  <c r="AF44" i="5"/>
  <c r="AE44" i="5"/>
  <c r="AO44" i="5"/>
  <c r="AD44" i="5"/>
  <c r="AR44" i="5"/>
  <c r="AC44" i="5"/>
  <c r="AS44" i="5"/>
  <c r="AB44" i="5"/>
  <c r="AU44" i="5" s="1"/>
  <c r="AV44" i="5" s="1"/>
  <c r="AW44" i="5" s="1"/>
  <c r="AX44" i="5" s="1"/>
  <c r="AQ44" i="5"/>
  <c r="AP44" i="5"/>
  <c r="AN44" i="5"/>
  <c r="AM44" i="5"/>
  <c r="AL44" i="5"/>
  <c r="AK44" i="5"/>
  <c r="AJ44" i="5"/>
  <c r="AI44" i="5"/>
  <c r="AH44" i="5"/>
  <c r="AG44" i="5"/>
  <c r="AR42" i="5"/>
  <c r="AQ42" i="5"/>
  <c r="AP42" i="5"/>
  <c r="AK42" i="5"/>
  <c r="AO42" i="5"/>
  <c r="AI42" i="5"/>
  <c r="AD42" i="5"/>
  <c r="AC42" i="5"/>
  <c r="AN42" i="5"/>
  <c r="AM42" i="5"/>
  <c r="AH42" i="5"/>
  <c r="AF42" i="5"/>
  <c r="AL42" i="5"/>
  <c r="AG42" i="5"/>
  <c r="AE42" i="5"/>
  <c r="AJ42" i="5"/>
  <c r="AB42" i="5"/>
  <c r="AU42" i="5" s="1"/>
  <c r="AV42" i="5" s="1"/>
  <c r="AS42" i="5"/>
  <c r="AF40" i="5"/>
  <c r="AP40" i="5"/>
  <c r="AE40" i="5"/>
  <c r="AS40" i="5"/>
  <c r="AD40" i="5"/>
  <c r="AQ40" i="5"/>
  <c r="AC40" i="5"/>
  <c r="AR40" i="5"/>
  <c r="AB40" i="5"/>
  <c r="AU40" i="5" s="1"/>
  <c r="AO40" i="5"/>
  <c r="AN40" i="5"/>
  <c r="AM40" i="5"/>
  <c r="AL40" i="5"/>
  <c r="AK40" i="5"/>
  <c r="AJ40" i="5"/>
  <c r="AI40" i="5"/>
  <c r="AH40" i="5"/>
  <c r="AG40" i="5"/>
  <c r="AM39" i="5"/>
  <c r="AI39" i="5"/>
  <c r="AQ39" i="5"/>
  <c r="AS39" i="5"/>
  <c r="AJ39" i="5"/>
  <c r="AR39" i="5"/>
  <c r="AN39" i="5"/>
  <c r="AP39" i="5"/>
  <c r="AL39" i="5"/>
  <c r="AO39" i="5"/>
  <c r="AK39" i="5"/>
  <c r="AH39" i="5"/>
  <c r="AF39" i="5"/>
  <c r="AG39" i="5"/>
  <c r="AC39" i="5"/>
  <c r="AD39" i="5"/>
  <c r="AB39" i="5"/>
  <c r="AU39" i="5" s="1"/>
  <c r="AE39" i="5"/>
  <c r="OI26" i="36"/>
  <c r="OT26" i="36" s="1"/>
  <c r="OI28" i="36"/>
  <c r="OI22" i="36"/>
  <c r="OZ22" i="36" s="1"/>
  <c r="OI18" i="36"/>
  <c r="OV18" i="36" s="1"/>
  <c r="OI32" i="36"/>
  <c r="PB32" i="36" s="1"/>
  <c r="OI33" i="36"/>
  <c r="OX33" i="36" s="1"/>
  <c r="OI29" i="36"/>
  <c r="OS29" i="36" s="1"/>
  <c r="OI20" i="36"/>
  <c r="OK20" i="36" s="1"/>
  <c r="OI24" i="36"/>
  <c r="OZ24" i="36" s="1"/>
  <c r="PB23" i="36"/>
  <c r="PA23" i="36"/>
  <c r="OZ23" i="36"/>
  <c r="OY23" i="36"/>
  <c r="OX23" i="36"/>
  <c r="OW23" i="36"/>
  <c r="OV23" i="36"/>
  <c r="OU23" i="36"/>
  <c r="OT23" i="36"/>
  <c r="OS23" i="36"/>
  <c r="OO23" i="36"/>
  <c r="OM23" i="36"/>
  <c r="ON23" i="36"/>
  <c r="OL23" i="36"/>
  <c r="OK23" i="36"/>
  <c r="OL16" i="36"/>
  <c r="OK16" i="36"/>
  <c r="PB16" i="36"/>
  <c r="PA16" i="36"/>
  <c r="OZ16" i="36"/>
  <c r="OY16" i="36"/>
  <c r="OX16" i="36"/>
  <c r="OW16" i="36"/>
  <c r="OO16" i="36"/>
  <c r="OV16" i="36"/>
  <c r="OT16" i="36"/>
  <c r="OS16" i="36"/>
  <c r="ON16" i="36"/>
  <c r="OM16" i="36"/>
  <c r="OU16" i="36"/>
  <c r="PB27" i="36"/>
  <c r="OZ27" i="36"/>
  <c r="PA27" i="36"/>
  <c r="OY27" i="36"/>
  <c r="OX27" i="36"/>
  <c r="OW27" i="36"/>
  <c r="OV27" i="36"/>
  <c r="OU27" i="36"/>
  <c r="OT27" i="36"/>
  <c r="OS27" i="36"/>
  <c r="OO27" i="36"/>
  <c r="OM27" i="36"/>
  <c r="ON27" i="36"/>
  <c r="OL27" i="36"/>
  <c r="OK27" i="36"/>
  <c r="ON25" i="36"/>
  <c r="OO25" i="36"/>
  <c r="OM25" i="36"/>
  <c r="OL25" i="36"/>
  <c r="OK25" i="36"/>
  <c r="OV25" i="36"/>
  <c r="OZ25" i="36"/>
  <c r="PB25" i="36"/>
  <c r="PA25" i="36"/>
  <c r="OY25" i="36"/>
  <c r="OW25" i="36"/>
  <c r="OU25" i="36"/>
  <c r="OS25" i="36"/>
  <c r="OX25" i="36"/>
  <c r="OT25" i="36"/>
  <c r="OO17" i="36"/>
  <c r="ON17" i="36"/>
  <c r="OM17" i="36"/>
  <c r="OL17" i="36"/>
  <c r="OK17" i="36"/>
  <c r="OZ17" i="36"/>
  <c r="OY17" i="36"/>
  <c r="OX17" i="36"/>
  <c r="OU17" i="36"/>
  <c r="OW17" i="36"/>
  <c r="OV17" i="36"/>
  <c r="OT17" i="36"/>
  <c r="OS17" i="36"/>
  <c r="PB17" i="36"/>
  <c r="PA17" i="36"/>
  <c r="OO21" i="36"/>
  <c r="ON21" i="36"/>
  <c r="OM21" i="36"/>
  <c r="OL21" i="36"/>
  <c r="OK21" i="36"/>
  <c r="PB21" i="36"/>
  <c r="OU21" i="36"/>
  <c r="OT21" i="36"/>
  <c r="OS21" i="36"/>
  <c r="OY21" i="36"/>
  <c r="OX21" i="36"/>
  <c r="PA21" i="36"/>
  <c r="OZ21" i="36"/>
  <c r="OW21" i="36"/>
  <c r="OV21" i="36"/>
  <c r="PB19" i="36"/>
  <c r="PA19" i="36"/>
  <c r="OZ19" i="36"/>
  <c r="OY19" i="36"/>
  <c r="OT19" i="36"/>
  <c r="OX19" i="36"/>
  <c r="OW19" i="36"/>
  <c r="OV19" i="36"/>
  <c r="OU19" i="36"/>
  <c r="OS19" i="36"/>
  <c r="OL19" i="36"/>
  <c r="OK19" i="36"/>
  <c r="OO19" i="36"/>
  <c r="ON19" i="36"/>
  <c r="OM19" i="36"/>
  <c r="PB31" i="36"/>
  <c r="OZ31" i="36"/>
  <c r="PA31" i="36"/>
  <c r="OY31" i="36"/>
  <c r="OX31" i="36"/>
  <c r="OT31" i="36"/>
  <c r="OW31" i="36"/>
  <c r="OS31" i="36"/>
  <c r="OV31" i="36"/>
  <c r="OU31" i="36"/>
  <c r="OM31" i="36"/>
  <c r="OL31" i="36"/>
  <c r="OK31" i="36"/>
  <c r="OO31" i="36"/>
  <c r="ON31" i="36"/>
  <c r="OX30" i="36"/>
  <c r="OV30" i="36"/>
  <c r="OW30" i="36"/>
  <c r="OU30" i="36"/>
  <c r="OT30" i="36"/>
  <c r="OS30" i="36"/>
  <c r="ON30" i="36"/>
  <c r="OM30" i="36"/>
  <c r="OK30" i="36"/>
  <c r="OL30" i="36"/>
  <c r="OO30" i="36"/>
  <c r="PB30" i="36"/>
  <c r="PA30" i="36"/>
  <c r="OZ30" i="36"/>
  <c r="OY30" i="36"/>
  <c r="OH23" i="36"/>
  <c r="OH16" i="36"/>
  <c r="OH27" i="36"/>
  <c r="OH25" i="36"/>
  <c r="OH17" i="36"/>
  <c r="OH21" i="36"/>
  <c r="OH19" i="36"/>
  <c r="OH31" i="36"/>
  <c r="OH30" i="36"/>
  <c r="CK178" i="4"/>
  <c r="CK177" i="4" s="1"/>
  <c r="CK176" i="4" s="1"/>
  <c r="CK175" i="4" s="1"/>
  <c r="CK174" i="4" s="1"/>
  <c r="DH178" i="4"/>
  <c r="DL178" i="4"/>
  <c r="DQ178" i="4"/>
  <c r="DK178" i="4"/>
  <c r="DJ178" i="4"/>
  <c r="DI178" i="4"/>
  <c r="DG178" i="4"/>
  <c r="DX178" i="4"/>
  <c r="DY178" i="4" s="1"/>
  <c r="DW178" i="4"/>
  <c r="DV178" i="4"/>
  <c r="DU178" i="4"/>
  <c r="DR178" i="4"/>
  <c r="DM178" i="4"/>
  <c r="DP178" i="4"/>
  <c r="DN178" i="4"/>
  <c r="DT178" i="4"/>
  <c r="DO178" i="4"/>
  <c r="DS178" i="4"/>
  <c r="Z178" i="17"/>
  <c r="Z177" i="17" s="1"/>
  <c r="Z176" i="17" s="1"/>
  <c r="Z175" i="17" s="1"/>
  <c r="Z174" i="17" s="1"/>
  <c r="AA178" i="17"/>
  <c r="Y178" i="4"/>
  <c r="Y177" i="4" s="1"/>
  <c r="Y176" i="4" s="1"/>
  <c r="Y175" i="4" s="1"/>
  <c r="Y174" i="4" s="1"/>
  <c r="Z178" i="4"/>
  <c r="AT40" i="5"/>
  <c r="C94" i="5"/>
  <c r="T5" i="17"/>
  <c r="Q131" i="4"/>
  <c r="Q151" i="4"/>
  <c r="Q146" i="4"/>
  <c r="Q121" i="4"/>
  <c r="Q142" i="4"/>
  <c r="Q134" i="4"/>
  <c r="Q152" i="4"/>
  <c r="Q132" i="4"/>
  <c r="Q137" i="4"/>
  <c r="Q136" i="4"/>
  <c r="Q108" i="4"/>
  <c r="Q133" i="4"/>
  <c r="Q124" i="4"/>
  <c r="AA131" i="17"/>
  <c r="AA55" i="17"/>
  <c r="E22" i="5"/>
  <c r="D22" i="5"/>
  <c r="CX154" i="4"/>
  <c r="CX153" i="4" s="1"/>
  <c r="CX152" i="4" s="1"/>
  <c r="CX151" i="4" s="1"/>
  <c r="CX150" i="4" s="1"/>
  <c r="CX149" i="4" s="1"/>
  <c r="CX148" i="4" s="1"/>
  <c r="CX147" i="4" s="1"/>
  <c r="CX146" i="4" s="1"/>
  <c r="CX145" i="4" s="1"/>
  <c r="CX144" i="4" s="1"/>
  <c r="CX143" i="4" s="1"/>
  <c r="CX142" i="4" s="1"/>
  <c r="CX141" i="4" s="1"/>
  <c r="CX140" i="4" s="1"/>
  <c r="CX139" i="4" s="1"/>
  <c r="CX138" i="4" s="1"/>
  <c r="CX137" i="4" s="1"/>
  <c r="CX136" i="4" s="1"/>
  <c r="CX135" i="4" s="1"/>
  <c r="CX134" i="4" s="1"/>
  <c r="CX133" i="4" s="1"/>
  <c r="CX132" i="4" s="1"/>
  <c r="CX131" i="4" s="1"/>
  <c r="CX130" i="4" s="1"/>
  <c r="CX129" i="4" s="1"/>
  <c r="CX128" i="4" s="1"/>
  <c r="CX127" i="4" s="1"/>
  <c r="CX126" i="4" s="1"/>
  <c r="CX125" i="4" s="1"/>
  <c r="CX124" i="4" s="1"/>
  <c r="CX123" i="4" s="1"/>
  <c r="CX122" i="4" s="1"/>
  <c r="CX121" i="4" s="1"/>
  <c r="CX120" i="4" s="1"/>
  <c r="CX119" i="4" s="1"/>
  <c r="CX118" i="4" s="1"/>
  <c r="CX117" i="4" s="1"/>
  <c r="CX116" i="4" s="1"/>
  <c r="CX115" i="4" s="1"/>
  <c r="CX114" i="4" s="1"/>
  <c r="CX113" i="4" s="1"/>
  <c r="CX112" i="4" s="1"/>
  <c r="CX111" i="4" s="1"/>
  <c r="CX110" i="4" s="1"/>
  <c r="CX109" i="4" s="1"/>
  <c r="CX108" i="4" s="1"/>
  <c r="CX107" i="4" s="1"/>
  <c r="CX106" i="4" s="1"/>
  <c r="CX105" i="4" s="1"/>
  <c r="CX104" i="4" s="1"/>
  <c r="CX103" i="4" s="1"/>
  <c r="CX102" i="4" s="1"/>
  <c r="CX101" i="4" s="1"/>
  <c r="CX100" i="4" s="1"/>
  <c r="CX99" i="4" s="1"/>
  <c r="CX98" i="4" s="1"/>
  <c r="CX97" i="4" s="1"/>
  <c r="CX96" i="4" s="1"/>
  <c r="CX95" i="4" s="1"/>
  <c r="CX94" i="4" s="1"/>
  <c r="CX93" i="4" s="1"/>
  <c r="CX92" i="4" s="1"/>
  <c r="CX91" i="4" s="1"/>
  <c r="CX90" i="4" s="1"/>
  <c r="CX89" i="4" s="1"/>
  <c r="CX88" i="4" s="1"/>
  <c r="CX87" i="4" s="1"/>
  <c r="CX86" i="4" s="1"/>
  <c r="CX85" i="4" s="1"/>
  <c r="CX84" i="4" s="1"/>
  <c r="CX83" i="4" s="1"/>
  <c r="CX82" i="4" s="1"/>
  <c r="CX81" i="4" s="1"/>
  <c r="CX80" i="4" s="1"/>
  <c r="CX79" i="4" s="1"/>
  <c r="CX78" i="4" s="1"/>
  <c r="CX77" i="4" s="1"/>
  <c r="CX76" i="4" s="1"/>
  <c r="CX75" i="4" s="1"/>
  <c r="CX74" i="4" s="1"/>
  <c r="CX73" i="4" s="1"/>
  <c r="CX72" i="4" s="1"/>
  <c r="CX71" i="4" s="1"/>
  <c r="CX70" i="4" s="1"/>
  <c r="CX69" i="4" s="1"/>
  <c r="CX68" i="4" s="1"/>
  <c r="CX67" i="4" s="1"/>
  <c r="CX66" i="4" s="1"/>
  <c r="CX65" i="4" s="1"/>
  <c r="CX64" i="4" s="1"/>
  <c r="CX63" i="4" s="1"/>
  <c r="CX62" i="4" s="1"/>
  <c r="CX61" i="4" s="1"/>
  <c r="CX60" i="4" s="1"/>
  <c r="CX59" i="4" s="1"/>
  <c r="CX58" i="4" s="1"/>
  <c r="CX57" i="4" s="1"/>
  <c r="CX56" i="4" s="1"/>
  <c r="CX55" i="4" s="1"/>
  <c r="CX54" i="4" s="1"/>
  <c r="CX53" i="4" s="1"/>
  <c r="CX52" i="4" s="1"/>
  <c r="CX51" i="4" s="1"/>
  <c r="CX50" i="4" s="1"/>
  <c r="CX49" i="4" s="1"/>
  <c r="CX48" i="4" s="1"/>
  <c r="CX47" i="4" s="1"/>
  <c r="CX46" i="4" s="1"/>
  <c r="CX45" i="4" s="1"/>
  <c r="CX44" i="4" s="1"/>
  <c r="CX43" i="4" s="1"/>
  <c r="CX42" i="4" s="1"/>
  <c r="CX41" i="4" s="1"/>
  <c r="CX40" i="4" s="1"/>
  <c r="CX39" i="4" s="1"/>
  <c r="CX38" i="4" s="1"/>
  <c r="CX37" i="4" s="1"/>
  <c r="CX36" i="4" s="1"/>
  <c r="CX35" i="4" s="1"/>
  <c r="CX34" i="4" s="1"/>
  <c r="CX33" i="4" s="1"/>
  <c r="CX32" i="4" s="1"/>
  <c r="CX31" i="4" s="1"/>
  <c r="CX30" i="4" s="1"/>
  <c r="CX29" i="4" s="1"/>
  <c r="CX28" i="4" s="1"/>
  <c r="CX27" i="4" s="1"/>
  <c r="CX26" i="4" s="1"/>
  <c r="CX25" i="4" s="1"/>
  <c r="CX24" i="4" s="1"/>
  <c r="CX23" i="4" s="1"/>
  <c r="CX22" i="4" s="1"/>
  <c r="CX21" i="4" s="1"/>
  <c r="CX20" i="4" s="1"/>
  <c r="CX19" i="4" s="1"/>
  <c r="CX18" i="4" s="1"/>
  <c r="CX17" i="4" s="1"/>
  <c r="CX16" i="4" s="1"/>
  <c r="CX15" i="4" s="1"/>
  <c r="CX14" i="4" s="1"/>
  <c r="CX13" i="4" s="1"/>
  <c r="CX12" i="4" s="1"/>
  <c r="CZ154" i="4"/>
  <c r="CZ153" i="4" s="1"/>
  <c r="CZ152" i="4" s="1"/>
  <c r="CZ151" i="4" s="1"/>
  <c r="CZ150" i="4" s="1"/>
  <c r="CZ149" i="4" s="1"/>
  <c r="CZ148" i="4" s="1"/>
  <c r="CZ147" i="4" s="1"/>
  <c r="CZ146" i="4" s="1"/>
  <c r="CZ145" i="4" s="1"/>
  <c r="CZ144" i="4" s="1"/>
  <c r="CZ143" i="4" s="1"/>
  <c r="CZ142" i="4" s="1"/>
  <c r="CZ141" i="4" s="1"/>
  <c r="CZ140" i="4" s="1"/>
  <c r="CZ139" i="4" s="1"/>
  <c r="CZ138" i="4" s="1"/>
  <c r="CZ137" i="4" s="1"/>
  <c r="CZ136" i="4" s="1"/>
  <c r="CZ135" i="4" s="1"/>
  <c r="CZ134" i="4" s="1"/>
  <c r="CZ133" i="4" s="1"/>
  <c r="CZ132" i="4" s="1"/>
  <c r="CZ131" i="4" s="1"/>
  <c r="CZ130" i="4" s="1"/>
  <c r="CZ129" i="4" s="1"/>
  <c r="CZ128" i="4" s="1"/>
  <c r="CZ127" i="4" s="1"/>
  <c r="CZ126" i="4" s="1"/>
  <c r="CZ125" i="4" s="1"/>
  <c r="CZ124" i="4" s="1"/>
  <c r="CZ123" i="4" s="1"/>
  <c r="CZ122" i="4" s="1"/>
  <c r="CZ121" i="4" s="1"/>
  <c r="CZ120" i="4" s="1"/>
  <c r="CZ119" i="4" s="1"/>
  <c r="CZ118" i="4" s="1"/>
  <c r="CZ117" i="4" s="1"/>
  <c r="CZ116" i="4" s="1"/>
  <c r="CZ115" i="4" s="1"/>
  <c r="CZ114" i="4" s="1"/>
  <c r="CZ113" i="4" s="1"/>
  <c r="CZ112" i="4" s="1"/>
  <c r="CZ111" i="4" s="1"/>
  <c r="CZ110" i="4" s="1"/>
  <c r="CZ109" i="4" s="1"/>
  <c r="CZ108" i="4" s="1"/>
  <c r="CZ107" i="4" s="1"/>
  <c r="CZ106" i="4" s="1"/>
  <c r="CZ105" i="4" s="1"/>
  <c r="CZ104" i="4" s="1"/>
  <c r="CZ103" i="4" s="1"/>
  <c r="CZ102" i="4" s="1"/>
  <c r="CZ101" i="4" s="1"/>
  <c r="CZ100" i="4" s="1"/>
  <c r="CZ99" i="4" s="1"/>
  <c r="CZ98" i="4" s="1"/>
  <c r="CZ97" i="4" s="1"/>
  <c r="CZ96" i="4" s="1"/>
  <c r="CZ95" i="4" s="1"/>
  <c r="CZ94" i="4" s="1"/>
  <c r="CZ93" i="4" s="1"/>
  <c r="CZ92" i="4" s="1"/>
  <c r="CZ91" i="4" s="1"/>
  <c r="CZ90" i="4" s="1"/>
  <c r="CZ89" i="4" s="1"/>
  <c r="CZ88" i="4" s="1"/>
  <c r="CZ87" i="4" s="1"/>
  <c r="CZ86" i="4" s="1"/>
  <c r="CZ85" i="4" s="1"/>
  <c r="CZ84" i="4" s="1"/>
  <c r="CZ83" i="4" s="1"/>
  <c r="CZ82" i="4" s="1"/>
  <c r="CZ81" i="4" s="1"/>
  <c r="CZ80" i="4" s="1"/>
  <c r="CZ79" i="4" s="1"/>
  <c r="CZ78" i="4" s="1"/>
  <c r="CZ77" i="4" s="1"/>
  <c r="CZ76" i="4" s="1"/>
  <c r="CZ75" i="4" s="1"/>
  <c r="CZ74" i="4" s="1"/>
  <c r="CZ73" i="4" s="1"/>
  <c r="CZ72" i="4" s="1"/>
  <c r="CZ71" i="4" s="1"/>
  <c r="CZ70" i="4" s="1"/>
  <c r="CZ69" i="4" s="1"/>
  <c r="CZ68" i="4" s="1"/>
  <c r="CZ67" i="4" s="1"/>
  <c r="CZ66" i="4" s="1"/>
  <c r="CZ65" i="4" s="1"/>
  <c r="CZ64" i="4" s="1"/>
  <c r="CZ63" i="4" s="1"/>
  <c r="CZ62" i="4" s="1"/>
  <c r="CZ61" i="4" s="1"/>
  <c r="CZ60" i="4" s="1"/>
  <c r="CZ59" i="4" s="1"/>
  <c r="CZ58" i="4" s="1"/>
  <c r="CZ57" i="4" s="1"/>
  <c r="CZ56" i="4" s="1"/>
  <c r="CZ55" i="4" s="1"/>
  <c r="CZ54" i="4" s="1"/>
  <c r="CZ53" i="4" s="1"/>
  <c r="CZ52" i="4" s="1"/>
  <c r="CZ51" i="4" s="1"/>
  <c r="CZ50" i="4" s="1"/>
  <c r="CZ49" i="4" s="1"/>
  <c r="CZ48" i="4" s="1"/>
  <c r="CZ47" i="4" s="1"/>
  <c r="CZ46" i="4" s="1"/>
  <c r="CZ45" i="4" s="1"/>
  <c r="CZ44" i="4" s="1"/>
  <c r="CZ43" i="4" s="1"/>
  <c r="CZ42" i="4" s="1"/>
  <c r="CZ41" i="4" s="1"/>
  <c r="CZ40" i="4" s="1"/>
  <c r="CZ39" i="4" s="1"/>
  <c r="CZ38" i="4" s="1"/>
  <c r="CZ37" i="4" s="1"/>
  <c r="CZ36" i="4" s="1"/>
  <c r="CZ35" i="4" s="1"/>
  <c r="CZ34" i="4" s="1"/>
  <c r="CZ33" i="4" s="1"/>
  <c r="CZ32" i="4" s="1"/>
  <c r="CZ31" i="4" s="1"/>
  <c r="CZ30" i="4" s="1"/>
  <c r="CZ29" i="4" s="1"/>
  <c r="CZ28" i="4" s="1"/>
  <c r="CZ27" i="4" s="1"/>
  <c r="CZ26" i="4" s="1"/>
  <c r="CZ25" i="4" s="1"/>
  <c r="CZ24" i="4" s="1"/>
  <c r="CZ23" i="4" s="1"/>
  <c r="CZ22" i="4" s="1"/>
  <c r="CZ21" i="4" s="1"/>
  <c r="CZ20" i="4" s="1"/>
  <c r="CZ19" i="4" s="1"/>
  <c r="CZ18" i="4" s="1"/>
  <c r="CZ17" i="4" s="1"/>
  <c r="CZ16" i="4" s="1"/>
  <c r="CZ15" i="4" s="1"/>
  <c r="CZ14" i="4" s="1"/>
  <c r="CZ13" i="4" s="1"/>
  <c r="CZ12" i="4" s="1"/>
  <c r="BR15" i="5"/>
  <c r="CQ7" i="4"/>
  <c r="DM7" i="4" s="1"/>
  <c r="CQ6" i="4"/>
  <c r="DM6" i="4" s="1"/>
  <c r="DL58" i="4"/>
  <c r="DK58" i="4"/>
  <c r="DG58" i="4"/>
  <c r="DW58" i="4"/>
  <c r="DU58" i="4"/>
  <c r="DO58" i="4"/>
  <c r="DN58" i="4"/>
  <c r="DM58" i="4"/>
  <c r="DJ58" i="4"/>
  <c r="DI58" i="4"/>
  <c r="DH58" i="4"/>
  <c r="DT58" i="4"/>
  <c r="DR58" i="4"/>
  <c r="DP58" i="4"/>
  <c r="DV58" i="4"/>
  <c r="DX58" i="4"/>
  <c r="DY58" i="4" s="1"/>
  <c r="DS58" i="4"/>
  <c r="DQ58" i="4"/>
  <c r="Z67" i="4"/>
  <c r="AY44" i="5" l="1"/>
  <c r="AZ44" i="5" s="1"/>
  <c r="AV30" i="5"/>
  <c r="AW42" i="5"/>
  <c r="AX42" i="5" s="1"/>
  <c r="AW32" i="5"/>
  <c r="C2" i="37"/>
  <c r="BC102" i="33"/>
  <c r="BE102" i="33"/>
  <c r="B15" i="6" s="1"/>
  <c r="B6" i="6"/>
  <c r="B24" i="6" s="1"/>
  <c r="F1" i="4"/>
  <c r="H1" i="5" s="1"/>
  <c r="F4" i="5"/>
  <c r="F4" i="17"/>
  <c r="F1" i="17" s="1"/>
  <c r="AV39" i="5"/>
  <c r="AW39" i="5" s="1"/>
  <c r="AX39" i="5" s="1"/>
  <c r="AY39" i="5" s="1"/>
  <c r="AZ39" i="5" s="1"/>
  <c r="BA39" i="5" s="1"/>
  <c r="BB39" i="5" s="1"/>
  <c r="BC39" i="5" s="1"/>
  <c r="BD39" i="5" s="1"/>
  <c r="BE39" i="5" s="1"/>
  <c r="BF39" i="5" s="1"/>
  <c r="BG39" i="5" s="1"/>
  <c r="BH39" i="5" s="1"/>
  <c r="BI39" i="5" s="1"/>
  <c r="BJ39" i="5" s="1"/>
  <c r="BK39" i="5" s="1"/>
  <c r="BL39" i="5" s="1"/>
  <c r="AV40" i="5"/>
  <c r="AW40" i="5" s="1"/>
  <c r="AX40" i="5" s="1"/>
  <c r="AY40" i="5" s="1"/>
  <c r="AZ40" i="5" s="1"/>
  <c r="BA40" i="5" s="1"/>
  <c r="BB40" i="5" s="1"/>
  <c r="BC40" i="5" s="1"/>
  <c r="BD40" i="5" s="1"/>
  <c r="BE40" i="5" s="1"/>
  <c r="BF40" i="5" s="1"/>
  <c r="BG40" i="5" s="1"/>
  <c r="BH40" i="5" s="1"/>
  <c r="BI40" i="5" s="1"/>
  <c r="BJ40" i="5" s="1"/>
  <c r="BK40" i="5" s="1"/>
  <c r="BL40" i="5" s="1"/>
  <c r="AY42" i="5"/>
  <c r="AZ42" i="5" s="1"/>
  <c r="BA42" i="5" s="1"/>
  <c r="BB42" i="5" s="1"/>
  <c r="BC42" i="5" s="1"/>
  <c r="BD42" i="5" s="1"/>
  <c r="BE42" i="5" s="1"/>
  <c r="BF42" i="5" s="1"/>
  <c r="BG42" i="5" s="1"/>
  <c r="BH42" i="5" s="1"/>
  <c r="BI42" i="5" s="1"/>
  <c r="BJ42" i="5" s="1"/>
  <c r="BK42" i="5" s="1"/>
  <c r="BL42" i="5" s="1"/>
  <c r="AW33" i="5"/>
  <c r="AX33" i="5" s="1"/>
  <c r="AY33" i="5" s="1"/>
  <c r="AZ33" i="5" s="1"/>
  <c r="BA33" i="5" s="1"/>
  <c r="BB33" i="5" s="1"/>
  <c r="BC33" i="5" s="1"/>
  <c r="BD33" i="5" s="1"/>
  <c r="BE33" i="5" s="1"/>
  <c r="BF33" i="5" s="1"/>
  <c r="BG33" i="5" s="1"/>
  <c r="BH33" i="5" s="1"/>
  <c r="BI33" i="5" s="1"/>
  <c r="BJ33" i="5" s="1"/>
  <c r="BK33" i="5" s="1"/>
  <c r="BL33" i="5" s="1"/>
  <c r="AC21" i="37"/>
  <c r="X21" i="37"/>
  <c r="AV41" i="5"/>
  <c r="N42" i="11"/>
  <c r="N41" i="11" s="1"/>
  <c r="N40" i="11" s="1"/>
  <c r="O42" i="11"/>
  <c r="C16" i="37"/>
  <c r="C39" i="37" s="1"/>
  <c r="AW30" i="5"/>
  <c r="AX30" i="5" s="1"/>
  <c r="AY30" i="5" s="1"/>
  <c r="AZ30" i="5" s="1"/>
  <c r="BA30" i="5" s="1"/>
  <c r="BB30" i="5" s="1"/>
  <c r="BC30" i="5" s="1"/>
  <c r="BD30" i="5" s="1"/>
  <c r="BE30" i="5" s="1"/>
  <c r="BF30" i="5" s="1"/>
  <c r="BG30" i="5" s="1"/>
  <c r="BH30" i="5" s="1"/>
  <c r="BI30" i="5" s="1"/>
  <c r="BJ30" i="5" s="1"/>
  <c r="BK30" i="5" s="1"/>
  <c r="BL30" i="5" s="1"/>
  <c r="AV29" i="5"/>
  <c r="AW29" i="5" s="1"/>
  <c r="AX29" i="5" s="1"/>
  <c r="AY29" i="5" s="1"/>
  <c r="AZ29" i="5" s="1"/>
  <c r="BA29" i="5" s="1"/>
  <c r="BB29" i="5" s="1"/>
  <c r="BC29" i="5" s="1"/>
  <c r="BD29" i="5" s="1"/>
  <c r="BE29" i="5" s="1"/>
  <c r="BF29" i="5" s="1"/>
  <c r="BG29" i="5" s="1"/>
  <c r="BH29" i="5" s="1"/>
  <c r="BI29" i="5" s="1"/>
  <c r="BJ29" i="5" s="1"/>
  <c r="BK29" i="5" s="1"/>
  <c r="BL29" i="5" s="1"/>
  <c r="BA44" i="5"/>
  <c r="BB44" i="5" s="1"/>
  <c r="BC44" i="5" s="1"/>
  <c r="BD44" i="5" s="1"/>
  <c r="BE44" i="5" s="1"/>
  <c r="BF44" i="5" s="1"/>
  <c r="BG44" i="5" s="1"/>
  <c r="BH44" i="5" s="1"/>
  <c r="BI44" i="5" s="1"/>
  <c r="BJ44" i="5" s="1"/>
  <c r="BK44" i="5" s="1"/>
  <c r="BL44" i="5" s="1"/>
  <c r="AW37" i="5"/>
  <c r="AX37" i="5" s="1"/>
  <c r="AY37" i="5" s="1"/>
  <c r="AZ37" i="5" s="1"/>
  <c r="BA37" i="5" s="1"/>
  <c r="BB37" i="5" s="1"/>
  <c r="BC37" i="5" s="1"/>
  <c r="BD37" i="5" s="1"/>
  <c r="BE37" i="5" s="1"/>
  <c r="BF37" i="5" s="1"/>
  <c r="BG37" i="5" s="1"/>
  <c r="BH37" i="5" s="1"/>
  <c r="BI37" i="5" s="1"/>
  <c r="BJ37" i="5" s="1"/>
  <c r="BK37" i="5" s="1"/>
  <c r="BL37" i="5" s="1"/>
  <c r="AX34" i="5"/>
  <c r="AY34" i="5" s="1"/>
  <c r="AZ34" i="5" s="1"/>
  <c r="BA34" i="5" s="1"/>
  <c r="BB34" i="5" s="1"/>
  <c r="BC34" i="5" s="1"/>
  <c r="BD34" i="5" s="1"/>
  <c r="BE34" i="5" s="1"/>
  <c r="BF34" i="5" s="1"/>
  <c r="BG34" i="5" s="1"/>
  <c r="BH34" i="5" s="1"/>
  <c r="BI34" i="5" s="1"/>
  <c r="BJ34" i="5" s="1"/>
  <c r="BK34" i="5" s="1"/>
  <c r="BL34" i="5" s="1"/>
  <c r="AX32" i="5"/>
  <c r="AY32" i="5" s="1"/>
  <c r="AZ32" i="5" s="1"/>
  <c r="BA32" i="5" s="1"/>
  <c r="BB32" i="5" s="1"/>
  <c r="BC32" i="5" s="1"/>
  <c r="BD32" i="5" s="1"/>
  <c r="BE32" i="5" s="1"/>
  <c r="BF32" i="5" s="1"/>
  <c r="BG32" i="5" s="1"/>
  <c r="BH32" i="5" s="1"/>
  <c r="BI32" i="5" s="1"/>
  <c r="BJ32" i="5" s="1"/>
  <c r="BK32" i="5" s="1"/>
  <c r="BL32" i="5" s="1"/>
  <c r="AV31" i="5"/>
  <c r="AW31" i="5" s="1"/>
  <c r="AX31" i="5" s="1"/>
  <c r="AY31" i="5" s="1"/>
  <c r="AZ31" i="5" s="1"/>
  <c r="BA31" i="5" s="1"/>
  <c r="BB31" i="5" s="1"/>
  <c r="BC31" i="5" s="1"/>
  <c r="BD31" i="5" s="1"/>
  <c r="BE31" i="5" s="1"/>
  <c r="BF31" i="5" s="1"/>
  <c r="BG31" i="5" s="1"/>
  <c r="BH31" i="5" s="1"/>
  <c r="BI31" i="5" s="1"/>
  <c r="BJ31" i="5" s="1"/>
  <c r="BK31" i="5" s="1"/>
  <c r="BL31" i="5" s="1"/>
  <c r="AV35" i="5"/>
  <c r="AW35" i="5" s="1"/>
  <c r="AX35" i="5" s="1"/>
  <c r="AY35" i="5" s="1"/>
  <c r="AZ35" i="5" s="1"/>
  <c r="BA35" i="5" s="1"/>
  <c r="BB35" i="5" s="1"/>
  <c r="BC35" i="5" s="1"/>
  <c r="BD35" i="5" s="1"/>
  <c r="BE35" i="5" s="1"/>
  <c r="BF35" i="5" s="1"/>
  <c r="BG35" i="5" s="1"/>
  <c r="BH35" i="5" s="1"/>
  <c r="BI35" i="5" s="1"/>
  <c r="BJ35" i="5" s="1"/>
  <c r="BK35" i="5" s="1"/>
  <c r="BL35" i="5" s="1"/>
  <c r="AW41" i="5"/>
  <c r="AX41" i="5" s="1"/>
  <c r="AY41" i="5" s="1"/>
  <c r="AZ41" i="5" s="1"/>
  <c r="BA41" i="5" s="1"/>
  <c r="BB41" i="5" s="1"/>
  <c r="BC41" i="5" s="1"/>
  <c r="BD41" i="5" s="1"/>
  <c r="BE41" i="5" s="1"/>
  <c r="BF41" i="5" s="1"/>
  <c r="BG41" i="5" s="1"/>
  <c r="BH41" i="5" s="1"/>
  <c r="BI41" i="5" s="1"/>
  <c r="BJ41" i="5" s="1"/>
  <c r="BK41" i="5" s="1"/>
  <c r="BL41" i="5" s="1"/>
  <c r="BE43" i="5"/>
  <c r="BF43" i="5" s="1"/>
  <c r="BG43" i="5" s="1"/>
  <c r="BH43" i="5" s="1"/>
  <c r="BI43" i="5" s="1"/>
  <c r="BJ43" i="5" s="1"/>
  <c r="BK43" i="5" s="1"/>
  <c r="BL43" i="5" s="1"/>
  <c r="AX38" i="5"/>
  <c r="AY38" i="5" s="1"/>
  <c r="AZ38" i="5" s="1"/>
  <c r="BA38" i="5" s="1"/>
  <c r="BB38" i="5" s="1"/>
  <c r="BC38" i="5" s="1"/>
  <c r="BD38" i="5" s="1"/>
  <c r="BE38" i="5" s="1"/>
  <c r="BF38" i="5" s="1"/>
  <c r="BG38" i="5" s="1"/>
  <c r="BH38" i="5" s="1"/>
  <c r="BI38" i="5" s="1"/>
  <c r="BJ38" i="5" s="1"/>
  <c r="BK38" i="5" s="1"/>
  <c r="BL38" i="5" s="1"/>
  <c r="AU27" i="5"/>
  <c r="AV27" i="5" s="1"/>
  <c r="AW27" i="5" s="1"/>
  <c r="AX27" i="5" s="1"/>
  <c r="AY27" i="5" s="1"/>
  <c r="AZ27" i="5" s="1"/>
  <c r="BA27" i="5" s="1"/>
  <c r="BB27" i="5" s="1"/>
  <c r="BC27" i="5" s="1"/>
  <c r="BD27" i="5" s="1"/>
  <c r="BE27" i="5" s="1"/>
  <c r="BF27" i="5" s="1"/>
  <c r="BG27" i="5" s="1"/>
  <c r="BH27" i="5" s="1"/>
  <c r="BI27" i="5" s="1"/>
  <c r="BJ27" i="5" s="1"/>
  <c r="BK27" i="5" s="1"/>
  <c r="BL27" i="5" s="1"/>
  <c r="AV28" i="5"/>
  <c r="AW28" i="5" s="1"/>
  <c r="AX28" i="5" s="1"/>
  <c r="AY28" i="5" s="1"/>
  <c r="AZ28" i="5" s="1"/>
  <c r="BA28" i="5" s="1"/>
  <c r="BB28" i="5" s="1"/>
  <c r="BC28" i="5" s="1"/>
  <c r="BD28" i="5" s="1"/>
  <c r="BE28" i="5" s="1"/>
  <c r="BF28" i="5" s="1"/>
  <c r="BG28" i="5" s="1"/>
  <c r="BH28" i="5" s="1"/>
  <c r="BI28" i="5" s="1"/>
  <c r="BJ28" i="5" s="1"/>
  <c r="BK28" i="5" s="1"/>
  <c r="BL28" i="5" s="1"/>
  <c r="OH18" i="36"/>
  <c r="OX18" i="36"/>
  <c r="OO29" i="36"/>
  <c r="OH29" i="36"/>
  <c r="OL29" i="36"/>
  <c r="OM29" i="36"/>
  <c r="ON29" i="36"/>
  <c r="OH32" i="36"/>
  <c r="OH20" i="36"/>
  <c r="OH33" i="36"/>
  <c r="OT29" i="36"/>
  <c r="OX29" i="36"/>
  <c r="OT32" i="36"/>
  <c r="PA29" i="36"/>
  <c r="OY29" i="36"/>
  <c r="OU29" i="36"/>
  <c r="OW29" i="36"/>
  <c r="OZ28" i="36"/>
  <c r="OH26" i="36"/>
  <c r="OV29" i="36"/>
  <c r="OZ29" i="36"/>
  <c r="PB29" i="36"/>
  <c r="OK29" i="36"/>
  <c r="OM28" i="36"/>
  <c r="ON28" i="36"/>
  <c r="PA28" i="36"/>
  <c r="OX28" i="36"/>
  <c r="OW28" i="36"/>
  <c r="OK28" i="36"/>
  <c r="OH28" i="36"/>
  <c r="OL28" i="36"/>
  <c r="OH24" i="36"/>
  <c r="OU32" i="36"/>
  <c r="OV32" i="36"/>
  <c r="OY28" i="36"/>
  <c r="PB28" i="36"/>
  <c r="OO28" i="36"/>
  <c r="OS28" i="36"/>
  <c r="OU28" i="36"/>
  <c r="OT28" i="36"/>
  <c r="OV28" i="36"/>
  <c r="ON20" i="36"/>
  <c r="OM32" i="36"/>
  <c r="PA32" i="36"/>
  <c r="OY32" i="36"/>
  <c r="OK32" i="36"/>
  <c r="OL32" i="36"/>
  <c r="OU20" i="36"/>
  <c r="OV20" i="36"/>
  <c r="OV26" i="36"/>
  <c r="OU26" i="36"/>
  <c r="OL20" i="36"/>
  <c r="OW18" i="36"/>
  <c r="OX26" i="36"/>
  <c r="OM20" i="36"/>
  <c r="OS20" i="36"/>
  <c r="OT20" i="36"/>
  <c r="OO20" i="36"/>
  <c r="OX32" i="36"/>
  <c r="OL18" i="36"/>
  <c r="ON32" i="36"/>
  <c r="OW32" i="36"/>
  <c r="PA26" i="36"/>
  <c r="OZ26" i="36"/>
  <c r="OW20" i="36"/>
  <c r="OX20" i="36"/>
  <c r="OY20" i="36"/>
  <c r="OZ20" i="36"/>
  <c r="PA20" i="36"/>
  <c r="PB20" i="36"/>
  <c r="OY26" i="36"/>
  <c r="PB26" i="36"/>
  <c r="OK26" i="36"/>
  <c r="OL26" i="36"/>
  <c r="PA22" i="36"/>
  <c r="PB18" i="36"/>
  <c r="PB22" i="36"/>
  <c r="OW26" i="36"/>
  <c r="PA18" i="36"/>
  <c r="OK22" i="36"/>
  <c r="OK18" i="36"/>
  <c r="OL22" i="36"/>
  <c r="OM22" i="36"/>
  <c r="OM18" i="36"/>
  <c r="ON22" i="36"/>
  <c r="OO18" i="36"/>
  <c r="OO22" i="36"/>
  <c r="OU18" i="36"/>
  <c r="OS22" i="36"/>
  <c r="OW22" i="36"/>
  <c r="OT22" i="36"/>
  <c r="OU22" i="36"/>
  <c r="OV22" i="36"/>
  <c r="OX22" i="36"/>
  <c r="OM26" i="36"/>
  <c r="OO32" i="36"/>
  <c r="ON26" i="36"/>
  <c r="OO26" i="36"/>
  <c r="OS32" i="36"/>
  <c r="OH22" i="36"/>
  <c r="OZ32" i="36"/>
  <c r="OY22" i="36"/>
  <c r="OS26" i="36"/>
  <c r="OY18" i="36"/>
  <c r="OZ18" i="36"/>
  <c r="ON18" i="36"/>
  <c r="OS18" i="36"/>
  <c r="OT18" i="36"/>
  <c r="OT33" i="36"/>
  <c r="OM33" i="36"/>
  <c r="OO33" i="36"/>
  <c r="ON33" i="36"/>
  <c r="OV33" i="36"/>
  <c r="OW33" i="36"/>
  <c r="OY33" i="36"/>
  <c r="OS33" i="36"/>
  <c r="PA33" i="36"/>
  <c r="OK33" i="36"/>
  <c r="OU33" i="36"/>
  <c r="OZ33" i="36"/>
  <c r="PB33" i="36"/>
  <c r="OL33" i="36"/>
  <c r="OM24" i="36"/>
  <c r="ON24" i="36"/>
  <c r="OU24" i="36"/>
  <c r="OO24" i="36"/>
  <c r="OS24" i="36"/>
  <c r="OV24" i="36"/>
  <c r="OT24" i="36"/>
  <c r="PA24" i="36"/>
  <c r="PB24" i="36"/>
  <c r="OK24" i="36"/>
  <c r="OL24" i="36"/>
  <c r="OW24" i="36"/>
  <c r="OX24" i="36"/>
  <c r="OY24" i="36"/>
  <c r="PB15" i="36"/>
  <c r="OZ15" i="36"/>
  <c r="PA15" i="36"/>
  <c r="OY15" i="36"/>
  <c r="OT15" i="36"/>
  <c r="OX15" i="36"/>
  <c r="OW15" i="36"/>
  <c r="OV15" i="36"/>
  <c r="OU15" i="36"/>
  <c r="OS15" i="36"/>
  <c r="OM15" i="36"/>
  <c r="OO15" i="36"/>
  <c r="OL15" i="36"/>
  <c r="ON15" i="36"/>
  <c r="OK15" i="36"/>
  <c r="OH15" i="36"/>
  <c r="CK173" i="4"/>
  <c r="CK172" i="4" s="1"/>
  <c r="CK171" i="4" s="1"/>
  <c r="CK170" i="4" s="1"/>
  <c r="CK169" i="4" s="1"/>
  <c r="CK168" i="4" s="1"/>
  <c r="CK167" i="4" s="1"/>
  <c r="CK166" i="4" s="1"/>
  <c r="CK165" i="4" s="1"/>
  <c r="CK164" i="4" s="1"/>
  <c r="CK163" i="4" s="1"/>
  <c r="CK162" i="4" s="1"/>
  <c r="CK161" i="4" s="1"/>
  <c r="CK160" i="4" s="1"/>
  <c r="CK159" i="4" s="1"/>
  <c r="CK158" i="4" s="1"/>
  <c r="CK157" i="4" s="1"/>
  <c r="CK156" i="4" s="1"/>
  <c r="CK155" i="4" s="1"/>
  <c r="CK154" i="4" s="1"/>
  <c r="CK153" i="4" s="1"/>
  <c r="CK152" i="4" s="1"/>
  <c r="CK151" i="4" s="1"/>
  <c r="CK150" i="4" s="1"/>
  <c r="CK149" i="4" s="1"/>
  <c r="CK148" i="4" s="1"/>
  <c r="CK147" i="4" s="1"/>
  <c r="CK146" i="4" s="1"/>
  <c r="CK145" i="4" s="1"/>
  <c r="CK144" i="4" s="1"/>
  <c r="CK143" i="4" s="1"/>
  <c r="CK142" i="4" s="1"/>
  <c r="CK141" i="4" s="1"/>
  <c r="CK140" i="4" s="1"/>
  <c r="CK139" i="4" s="1"/>
  <c r="CK138" i="4" s="1"/>
  <c r="CK137" i="4" s="1"/>
  <c r="CK136" i="4" s="1"/>
  <c r="CK135" i="4" s="1"/>
  <c r="CK134" i="4" s="1"/>
  <c r="CK133" i="4" s="1"/>
  <c r="CK132" i="4" s="1"/>
  <c r="DR173" i="4"/>
  <c r="DH173" i="4"/>
  <c r="DL173" i="4"/>
  <c r="DU173" i="4"/>
  <c r="DP173" i="4"/>
  <c r="DX173" i="4"/>
  <c r="DY173" i="4" s="1"/>
  <c r="DG173" i="4"/>
  <c r="DQ173" i="4"/>
  <c r="DW173" i="4"/>
  <c r="DN173" i="4"/>
  <c r="DS173" i="4"/>
  <c r="DO173" i="4"/>
  <c r="DV173" i="4"/>
  <c r="DT173" i="4"/>
  <c r="DM173" i="4"/>
  <c r="DK173" i="4"/>
  <c r="DI173" i="4"/>
  <c r="DJ173" i="4"/>
  <c r="Y173" i="4"/>
  <c r="Y172" i="4" s="1"/>
  <c r="Y171" i="4" s="1"/>
  <c r="Y170" i="4" s="1"/>
  <c r="Y169" i="4" s="1"/>
  <c r="Y168" i="4" s="1"/>
  <c r="Y167" i="4" s="1"/>
  <c r="Y166" i="4" s="1"/>
  <c r="Y165" i="4" s="1"/>
  <c r="Y164" i="4" s="1"/>
  <c r="Y163" i="4" s="1"/>
  <c r="Y162" i="4" s="1"/>
  <c r="Y161" i="4" s="1"/>
  <c r="Y160" i="4" s="1"/>
  <c r="Y159" i="4" s="1"/>
  <c r="Y158" i="4" s="1"/>
  <c r="Y157" i="4" s="1"/>
  <c r="Y156" i="4" s="1"/>
  <c r="Y155" i="4" s="1"/>
  <c r="Y154" i="4" s="1"/>
  <c r="Y153" i="4" s="1"/>
  <c r="Y152" i="4" s="1"/>
  <c r="Y151" i="4" s="1"/>
  <c r="Y150" i="4" s="1"/>
  <c r="Y149" i="4" s="1"/>
  <c r="Y148" i="4" s="1"/>
  <c r="Y147" i="4" s="1"/>
  <c r="Y146" i="4" s="1"/>
  <c r="Y145" i="4" s="1"/>
  <c r="Y144" i="4" s="1"/>
  <c r="Y143" i="4" s="1"/>
  <c r="Y142" i="4" s="1"/>
  <c r="Y141" i="4" s="1"/>
  <c r="Y140" i="4" s="1"/>
  <c r="Y139" i="4" s="1"/>
  <c r="Y138" i="4" s="1"/>
  <c r="Y137" i="4" s="1"/>
  <c r="Y136" i="4" s="1"/>
  <c r="Y135" i="4" s="1"/>
  <c r="Y134" i="4" s="1"/>
  <c r="Y133" i="4" s="1"/>
  <c r="Y132" i="4" s="1"/>
  <c r="Z131" i="4" s="1"/>
  <c r="Z173" i="4"/>
  <c r="Z173" i="17"/>
  <c r="Z172" i="17" s="1"/>
  <c r="Z171" i="17" s="1"/>
  <c r="Z170" i="17" s="1"/>
  <c r="Z169" i="17" s="1"/>
  <c r="Z168" i="17" s="1"/>
  <c r="Z167" i="17" s="1"/>
  <c r="Z166" i="17" s="1"/>
  <c r="Z165" i="17" s="1"/>
  <c r="Z164" i="17" s="1"/>
  <c r="Z163" i="17" s="1"/>
  <c r="Z162" i="17" s="1"/>
  <c r="Z161" i="17" s="1"/>
  <c r="Z160" i="17" s="1"/>
  <c r="Z159" i="17" s="1"/>
  <c r="Z158" i="17" s="1"/>
  <c r="Z157" i="17" s="1"/>
  <c r="Z156" i="17" s="1"/>
  <c r="Z155" i="17" s="1"/>
  <c r="Z154" i="17" s="1"/>
  <c r="Z153" i="17" s="1"/>
  <c r="Z152" i="17" s="1"/>
  <c r="Z151" i="17" s="1"/>
  <c r="Z150" i="17" s="1"/>
  <c r="Z149" i="17" s="1"/>
  <c r="Z148" i="17" s="1"/>
  <c r="Z147" i="17" s="1"/>
  <c r="Z146" i="17" s="1"/>
  <c r="Z145" i="17" s="1"/>
  <c r="Z144" i="17" s="1"/>
  <c r="Z143" i="17" s="1"/>
  <c r="Z142" i="17" s="1"/>
  <c r="Z141" i="17" s="1"/>
  <c r="Z140" i="17" s="1"/>
  <c r="Z139" i="17" s="1"/>
  <c r="Z138" i="17" s="1"/>
  <c r="Z137" i="17" s="1"/>
  <c r="Z136" i="17" s="1"/>
  <c r="Z135" i="17" s="1"/>
  <c r="Z134" i="17" s="1"/>
  <c r="Z133" i="17" s="1"/>
  <c r="Z132" i="17" s="1"/>
  <c r="Z131" i="17" s="1"/>
  <c r="Z130" i="17" s="1"/>
  <c r="Z129" i="17" s="1"/>
  <c r="Z128" i="17" s="1"/>
  <c r="Z127" i="17" s="1"/>
  <c r="Z126" i="17" s="1"/>
  <c r="Z125" i="17" s="1"/>
  <c r="Z124" i="17" s="1"/>
  <c r="Z123" i="17" s="1"/>
  <c r="Z122" i="17" s="1"/>
  <c r="Z121" i="17" s="1"/>
  <c r="Z120" i="17" s="1"/>
  <c r="Z119" i="17" s="1"/>
  <c r="Z118" i="17" s="1"/>
  <c r="Z117" i="17" s="1"/>
  <c r="Z116" i="17" s="1"/>
  <c r="Z115" i="17" s="1"/>
  <c r="Z114" i="17" s="1"/>
  <c r="Z113" i="17" s="1"/>
  <c r="Z112" i="17" s="1"/>
  <c r="Z111" i="17" s="1"/>
  <c r="Z110" i="17" s="1"/>
  <c r="Z109" i="17" s="1"/>
  <c r="AA173" i="17"/>
  <c r="L713" i="17"/>
  <c r="L689" i="17"/>
  <c r="L665" i="17"/>
  <c r="L641" i="17"/>
  <c r="L617" i="17"/>
  <c r="L593" i="17"/>
  <c r="L569" i="17"/>
  <c r="L545" i="17"/>
  <c r="L521" i="17"/>
  <c r="L497" i="17"/>
  <c r="L473" i="17"/>
  <c r="L449" i="17"/>
  <c r="L425" i="17"/>
  <c r="L401" i="17"/>
  <c r="L377" i="17"/>
  <c r="L353" i="17"/>
  <c r="L329" i="17"/>
  <c r="L305" i="17"/>
  <c r="L281" i="17"/>
  <c r="L257" i="17"/>
  <c r="L233" i="17"/>
  <c r="L209" i="17"/>
  <c r="M209" i="17" s="1"/>
  <c r="L701" i="17"/>
  <c r="L677" i="17"/>
  <c r="L653" i="17"/>
  <c r="L629" i="17"/>
  <c r="L605" i="17"/>
  <c r="L581" i="17"/>
  <c r="L557" i="17"/>
  <c r="L533" i="17"/>
  <c r="L509" i="17"/>
  <c r="L485" i="17"/>
  <c r="L461" i="17"/>
  <c r="L437" i="17"/>
  <c r="L413" i="17"/>
  <c r="L389" i="17"/>
  <c r="L365" i="17"/>
  <c r="L341" i="17"/>
  <c r="L317" i="17"/>
  <c r="L293" i="17"/>
  <c r="L694" i="17"/>
  <c r="L670" i="17"/>
  <c r="L646" i="17"/>
  <c r="L622" i="17"/>
  <c r="L598" i="17"/>
  <c r="L574" i="17"/>
  <c r="L550" i="17"/>
  <c r="L526" i="17"/>
  <c r="L502" i="17"/>
  <c r="L478" i="17"/>
  <c r="L454" i="17"/>
  <c r="L430" i="17"/>
  <c r="L406" i="17"/>
  <c r="L382" i="17"/>
  <c r="L358" i="17"/>
  <c r="L334" i="17"/>
  <c r="L310" i="17"/>
  <c r="L286" i="17"/>
  <c r="L262" i="17"/>
  <c r="M262" i="17" s="1"/>
  <c r="L238" i="17"/>
  <c r="L214" i="17"/>
  <c r="L711" i="17"/>
  <c r="L687" i="17"/>
  <c r="L663" i="17"/>
  <c r="L639" i="17"/>
  <c r="L615" i="17"/>
  <c r="L591" i="17"/>
  <c r="L567" i="17"/>
  <c r="L543" i="17"/>
  <c r="L519" i="17"/>
  <c r="L495" i="17"/>
  <c r="L471" i="17"/>
  <c r="L447" i="17"/>
  <c r="L423" i="17"/>
  <c r="L399" i="17"/>
  <c r="L375" i="17"/>
  <c r="L351" i="17"/>
  <c r="L327" i="17"/>
  <c r="L303" i="17"/>
  <c r="L279" i="17"/>
  <c r="L255" i="17"/>
  <c r="L231" i="17"/>
  <c r="L207" i="17"/>
  <c r="L704" i="17"/>
  <c r="L680" i="17"/>
  <c r="L656" i="17"/>
  <c r="L632" i="17"/>
  <c r="L608" i="17"/>
  <c r="L584" i="17"/>
  <c r="L560" i="17"/>
  <c r="L536" i="17"/>
  <c r="L512" i="17"/>
  <c r="L488" i="17"/>
  <c r="L464" i="17"/>
  <c r="L440" i="17"/>
  <c r="L416" i="17"/>
  <c r="L392" i="17"/>
  <c r="L368" i="17"/>
  <c r="L344" i="17"/>
  <c r="L320" i="17"/>
  <c r="L296" i="17"/>
  <c r="L272" i="17"/>
  <c r="L248" i="17"/>
  <c r="L224" i="17"/>
  <c r="M224" i="17" s="1"/>
  <c r="L697" i="17"/>
  <c r="L673" i="17"/>
  <c r="L649" i="17"/>
  <c r="L625" i="17"/>
  <c r="L601" i="17"/>
  <c r="L577" i="17"/>
  <c r="L553" i="17"/>
  <c r="L529" i="17"/>
  <c r="L505" i="17"/>
  <c r="L481" i="17"/>
  <c r="L457" i="17"/>
  <c r="L433" i="17"/>
  <c r="L409" i="17"/>
  <c r="L385" i="17"/>
  <c r="L361" i="17"/>
  <c r="L337" i="17"/>
  <c r="L313" i="17"/>
  <c r="L289" i="17"/>
  <c r="L265" i="17"/>
  <c r="L241" i="17"/>
  <c r="M241" i="17" s="1"/>
  <c r="L217" i="17"/>
  <c r="M217" i="17" s="1"/>
  <c r="L690" i="17"/>
  <c r="L666" i="17"/>
  <c r="L642" i="17"/>
  <c r="L618" i="17"/>
  <c r="L594" i="17"/>
  <c r="L570" i="17"/>
  <c r="L546" i="17"/>
  <c r="L522" i="17"/>
  <c r="L498" i="17"/>
  <c r="L474" i="17"/>
  <c r="L450" i="17"/>
  <c r="L426" i="17"/>
  <c r="L402" i="17"/>
  <c r="L378" i="17"/>
  <c r="L354" i="17"/>
  <c r="L330" i="17"/>
  <c r="L306" i="17"/>
  <c r="M306" i="17" s="1"/>
  <c r="L282" i="17"/>
  <c r="L258" i="17"/>
  <c r="M258" i="17" s="1"/>
  <c r="L234" i="17"/>
  <c r="L210" i="17"/>
  <c r="L707" i="17"/>
  <c r="L683" i="17"/>
  <c r="L659" i="17"/>
  <c r="L635" i="17"/>
  <c r="L611" i="17"/>
  <c r="L587" i="17"/>
  <c r="L563" i="17"/>
  <c r="L539" i="17"/>
  <c r="L515" i="17"/>
  <c r="L491" i="17"/>
  <c r="L467" i="17"/>
  <c r="L443" i="17"/>
  <c r="L419" i="17"/>
  <c r="L395" i="17"/>
  <c r="L371" i="17"/>
  <c r="L347" i="17"/>
  <c r="L323" i="17"/>
  <c r="L299" i="17"/>
  <c r="M299" i="17" s="1"/>
  <c r="L275" i="17"/>
  <c r="L251" i="17"/>
  <c r="L227" i="17"/>
  <c r="L693" i="17"/>
  <c r="L660" i="17"/>
  <c r="L610" i="17"/>
  <c r="L602" i="17"/>
  <c r="L556" i="17"/>
  <c r="L548" i="17"/>
  <c r="L544" i="17"/>
  <c r="L444" i="17"/>
  <c r="L364" i="17"/>
  <c r="L356" i="17"/>
  <c r="L339" i="17"/>
  <c r="L331" i="17"/>
  <c r="L318" i="17"/>
  <c r="L314" i="17"/>
  <c r="L206" i="17"/>
  <c r="M206" i="17" s="1"/>
  <c r="L182" i="17"/>
  <c r="L158" i="17"/>
  <c r="M158" i="17" s="1"/>
  <c r="L134" i="17"/>
  <c r="M134" i="17" s="1"/>
  <c r="L110" i="17"/>
  <c r="L676" i="17"/>
  <c r="L668" i="17"/>
  <c r="L664" i="17"/>
  <c r="L614" i="17"/>
  <c r="L552" i="17"/>
  <c r="L531" i="17"/>
  <c r="L523" i="17"/>
  <c r="L477" i="17"/>
  <c r="L460" i="17"/>
  <c r="L452" i="17"/>
  <c r="L448" i="17"/>
  <c r="L381" i="17"/>
  <c r="L360" i="17"/>
  <c r="L343" i="17"/>
  <c r="L335" i="17"/>
  <c r="L322" i="17"/>
  <c r="L301" i="17"/>
  <c r="M301" i="17" s="1"/>
  <c r="L297" i="17"/>
  <c r="L276" i="17"/>
  <c r="L247" i="17"/>
  <c r="M247" i="17" s="1"/>
  <c r="L243" i="17"/>
  <c r="M243" i="17" s="1"/>
  <c r="L235" i="17"/>
  <c r="L199" i="17"/>
  <c r="L175" i="17"/>
  <c r="M175" i="17" s="1"/>
  <c r="L151" i="17"/>
  <c r="M151" i="17" s="1"/>
  <c r="L127" i="17"/>
  <c r="L672" i="17"/>
  <c r="L589" i="17"/>
  <c r="L585" i="17"/>
  <c r="L535" i="17"/>
  <c r="L527" i="17"/>
  <c r="L510" i="17"/>
  <c r="L506" i="17"/>
  <c r="L456" i="17"/>
  <c r="L435" i="17"/>
  <c r="L427" i="17"/>
  <c r="L326" i="17"/>
  <c r="L280" i="17"/>
  <c r="L239" i="17"/>
  <c r="L192" i="17"/>
  <c r="L168" i="17"/>
  <c r="L144" i="17"/>
  <c r="L120" i="17"/>
  <c r="L709" i="17"/>
  <c r="L705" i="17"/>
  <c r="L655" i="17"/>
  <c r="L651" i="17"/>
  <c r="L643" i="17"/>
  <c r="L514" i="17"/>
  <c r="L439" i="17"/>
  <c r="L431" i="17"/>
  <c r="L414" i="17"/>
  <c r="L410" i="17"/>
  <c r="L292" i="17"/>
  <c r="L284" i="17"/>
  <c r="L226" i="17"/>
  <c r="L222" i="17"/>
  <c r="L185" i="17"/>
  <c r="L161" i="17"/>
  <c r="L137" i="17"/>
  <c r="M137" i="17" s="1"/>
  <c r="L113" i="17"/>
  <c r="L647" i="17"/>
  <c r="L630" i="17"/>
  <c r="L597" i="17"/>
  <c r="L564" i="17"/>
  <c r="L518" i="17"/>
  <c r="L418" i="17"/>
  <c r="L309" i="17"/>
  <c r="L288" i="17"/>
  <c r="L271" i="17"/>
  <c r="L267" i="17"/>
  <c r="M267" i="17" s="1"/>
  <c r="L230" i="17"/>
  <c r="L218" i="17"/>
  <c r="L202" i="17"/>
  <c r="M202" i="17" s="1"/>
  <c r="L178" i="17"/>
  <c r="L154" i="17"/>
  <c r="L130" i="17"/>
  <c r="L106" i="17"/>
  <c r="L684" i="17"/>
  <c r="L634" i="17"/>
  <c r="L626" i="17"/>
  <c r="L580" i="17"/>
  <c r="L572" i="17"/>
  <c r="L568" i="17"/>
  <c r="L493" i="17"/>
  <c r="L489" i="17"/>
  <c r="L422" i="17"/>
  <c r="L397" i="17"/>
  <c r="L393" i="17"/>
  <c r="L372" i="17"/>
  <c r="L263" i="17"/>
  <c r="L259" i="17"/>
  <c r="L195" i="17"/>
  <c r="L171" i="17"/>
  <c r="L147" i="17"/>
  <c r="L123" i="17"/>
  <c r="L700" i="17"/>
  <c r="L692" i="17"/>
  <c r="L688" i="17"/>
  <c r="L638" i="17"/>
  <c r="L576" i="17"/>
  <c r="L468" i="17"/>
  <c r="L376" i="17"/>
  <c r="L188" i="17"/>
  <c r="L164" i="17"/>
  <c r="L140" i="17"/>
  <c r="L116" i="17"/>
  <c r="L696" i="17"/>
  <c r="L613" i="17"/>
  <c r="L609" i="17"/>
  <c r="L559" i="17"/>
  <c r="L555" i="17"/>
  <c r="L547" i="17"/>
  <c r="L501" i="17"/>
  <c r="L484" i="17"/>
  <c r="L476" i="17"/>
  <c r="L472" i="17"/>
  <c r="L405" i="17"/>
  <c r="L388" i="17"/>
  <c r="L380" i="17"/>
  <c r="L363" i="17"/>
  <c r="L355" i="17"/>
  <c r="L342" i="17"/>
  <c r="L338" i="17"/>
  <c r="L250" i="17"/>
  <c r="M250" i="17" s="1"/>
  <c r="L246" i="17"/>
  <c r="M246" i="17" s="1"/>
  <c r="L205" i="17"/>
  <c r="L181" i="17"/>
  <c r="M181" i="17" s="1"/>
  <c r="L157" i="17"/>
  <c r="L133" i="17"/>
  <c r="M133" i="17" s="1"/>
  <c r="L109" i="17"/>
  <c r="L699" i="17"/>
  <c r="L695" i="17"/>
  <c r="L685" i="17"/>
  <c r="L637" i="17"/>
  <c r="L623" i="17"/>
  <c r="L537" i="17"/>
  <c r="L532" i="17"/>
  <c r="L404" i="17"/>
  <c r="L352" i="17"/>
  <c r="L294" i="17"/>
  <c r="L256" i="17"/>
  <c r="L237" i="17"/>
  <c r="L213" i="17"/>
  <c r="M213" i="17" s="1"/>
  <c r="L200" i="17"/>
  <c r="L167" i="17"/>
  <c r="M167" i="17" s="1"/>
  <c r="L163" i="17"/>
  <c r="M163" i="17" s="1"/>
  <c r="L121" i="17"/>
  <c r="M121" i="17" s="1"/>
  <c r="L117" i="17"/>
  <c r="L94" i="17"/>
  <c r="L70" i="17"/>
  <c r="L46" i="17"/>
  <c r="L22" i="17"/>
  <c r="L465" i="17"/>
  <c r="L708" i="17"/>
  <c r="L703" i="17"/>
  <c r="L661" i="17"/>
  <c r="L603" i="17"/>
  <c r="L575" i="17"/>
  <c r="L565" i="17"/>
  <c r="L551" i="17"/>
  <c r="L466" i="17"/>
  <c r="L442" i="17"/>
  <c r="L308" i="17"/>
  <c r="M308" i="17" s="1"/>
  <c r="L196" i="17"/>
  <c r="L150" i="17"/>
  <c r="L146" i="17"/>
  <c r="M146" i="17" s="1"/>
  <c r="L142" i="17"/>
  <c r="M142" i="17" s="1"/>
  <c r="L138" i="17"/>
  <c r="L129" i="17"/>
  <c r="L125" i="17"/>
  <c r="L108" i="17"/>
  <c r="M108" i="17" s="1"/>
  <c r="L87" i="17"/>
  <c r="L63" i="17"/>
  <c r="L39" i="17"/>
  <c r="L15" i="17"/>
  <c r="L675" i="17"/>
  <c r="L499" i="17"/>
  <c r="L408" i="17"/>
  <c r="L366" i="17"/>
  <c r="L179" i="17"/>
  <c r="M179" i="17" s="1"/>
  <c r="L112" i="17"/>
  <c r="L104" i="17"/>
  <c r="L80" i="17"/>
  <c r="L56" i="17"/>
  <c r="L32" i="17"/>
  <c r="L627" i="17"/>
  <c r="L588" i="17"/>
  <c r="L579" i="17"/>
  <c r="L541" i="17"/>
  <c r="L480" i="17"/>
  <c r="L432" i="17"/>
  <c r="L298" i="17"/>
  <c r="L274" i="17"/>
  <c r="L232" i="17"/>
  <c r="L183" i="17"/>
  <c r="L97" i="17"/>
  <c r="L73" i="17"/>
  <c r="L49" i="17"/>
  <c r="L25" i="17"/>
  <c r="L592" i="17"/>
  <c r="L441" i="17"/>
  <c r="L607" i="17"/>
  <c r="L517" i="17"/>
  <c r="L507" i="17"/>
  <c r="L503" i="17"/>
  <c r="L494" i="17"/>
  <c r="L412" i="17"/>
  <c r="L394" i="17"/>
  <c r="L332" i="17"/>
  <c r="L260" i="17"/>
  <c r="M260" i="17" s="1"/>
  <c r="L208" i="17"/>
  <c r="L191" i="17"/>
  <c r="L187" i="17"/>
  <c r="L90" i="17"/>
  <c r="L66" i="17"/>
  <c r="L42" i="17"/>
  <c r="L18" i="17"/>
  <c r="L679" i="17"/>
  <c r="L650" i="17"/>
  <c r="L612" i="17"/>
  <c r="L583" i="17"/>
  <c r="L370" i="17"/>
  <c r="L312" i="17"/>
  <c r="L83" i="17"/>
  <c r="L59" i="17"/>
  <c r="L35" i="17"/>
  <c r="L645" i="17"/>
  <c r="L631" i="17"/>
  <c r="L475" i="17"/>
  <c r="L470" i="17"/>
  <c r="L451" i="17"/>
  <c r="L446" i="17"/>
  <c r="L436" i="17"/>
  <c r="L283" i="17"/>
  <c r="L269" i="17"/>
  <c r="M269" i="17" s="1"/>
  <c r="L245" i="17"/>
  <c r="L236" i="17"/>
  <c r="L221" i="17"/>
  <c r="L212" i="17"/>
  <c r="L203" i="17"/>
  <c r="M203" i="17" s="1"/>
  <c r="L100" i="17"/>
  <c r="L76" i="17"/>
  <c r="L52" i="17"/>
  <c r="L28" i="17"/>
  <c r="L712" i="17"/>
  <c r="L702" i="17"/>
  <c r="L698" i="17"/>
  <c r="L636" i="17"/>
  <c r="L621" i="17"/>
  <c r="L417" i="17"/>
  <c r="L403" i="17"/>
  <c r="L346" i="17"/>
  <c r="L316" i="17"/>
  <c r="L302" i="17"/>
  <c r="M302" i="17" s="1"/>
  <c r="L278" i="17"/>
  <c r="L174" i="17"/>
  <c r="L170" i="17"/>
  <c r="L166" i="17"/>
  <c r="L162" i="17"/>
  <c r="M162" i="17" s="1"/>
  <c r="L153" i="17"/>
  <c r="L93" i="17"/>
  <c r="L69" i="17"/>
  <c r="L45" i="17"/>
  <c r="L21" i="17"/>
  <c r="L691" i="17"/>
  <c r="L669" i="17"/>
  <c r="L538" i="17"/>
  <c r="L492" i="17"/>
  <c r="L445" i="17"/>
  <c r="L428" i="17"/>
  <c r="L391" i="17"/>
  <c r="L186" i="17"/>
  <c r="L71" i="17"/>
  <c r="L678" i="17"/>
  <c r="L620" i="17"/>
  <c r="L528" i="17"/>
  <c r="L455" i="17"/>
  <c r="L407" i="17"/>
  <c r="L290" i="17"/>
  <c r="L253" i="17"/>
  <c r="L242" i="17"/>
  <c r="L152" i="17"/>
  <c r="M152" i="17" s="1"/>
  <c r="L79" i="17"/>
  <c r="L75" i="17"/>
  <c r="L482" i="17"/>
  <c r="L345" i="17"/>
  <c r="L328" i="17"/>
  <c r="L295" i="17"/>
  <c r="M295" i="17" s="1"/>
  <c r="L285" i="17"/>
  <c r="L268" i="17"/>
  <c r="L220" i="17"/>
  <c r="M220" i="17" s="1"/>
  <c r="L172" i="17"/>
  <c r="L128" i="17"/>
  <c r="L114" i="17"/>
  <c r="L58" i="17"/>
  <c r="L54" i="17"/>
  <c r="L50" i="17"/>
  <c r="L16" i="17"/>
  <c r="L674" i="17"/>
  <c r="L652" i="17"/>
  <c r="L549" i="17"/>
  <c r="L396" i="17"/>
  <c r="L180" i="17"/>
  <c r="L176" i="17"/>
  <c r="L62" i="17"/>
  <c r="L41" i="17"/>
  <c r="L33" i="17"/>
  <c r="L29" i="17"/>
  <c r="L20" i="17"/>
  <c r="L86" i="17"/>
  <c r="L657" i="17"/>
  <c r="L586" i="17"/>
  <c r="L511" i="17"/>
  <c r="L459" i="17"/>
  <c r="L438" i="17"/>
  <c r="L359" i="17"/>
  <c r="L225" i="17"/>
  <c r="L190" i="17"/>
  <c r="L156" i="17"/>
  <c r="L37" i="17"/>
  <c r="L219" i="17"/>
  <c r="L65" i="17"/>
  <c r="L706" i="17"/>
  <c r="L662" i="17"/>
  <c r="L554" i="17"/>
  <c r="L486" i="17"/>
  <c r="L386" i="17"/>
  <c r="L349" i="17"/>
  <c r="L204" i="17"/>
  <c r="L91" i="17"/>
  <c r="L24" i="17"/>
  <c r="L619" i="17"/>
  <c r="L516" i="17"/>
  <c r="L500" i="17"/>
  <c r="L122" i="17"/>
  <c r="L82" i="17"/>
  <c r="L184" i="17"/>
  <c r="L496" i="17"/>
  <c r="L390" i="17"/>
  <c r="L333" i="17"/>
  <c r="L311" i="17"/>
  <c r="L300" i="17"/>
  <c r="L273" i="17"/>
  <c r="L215" i="17"/>
  <c r="L132" i="17"/>
  <c r="M132" i="17" s="1"/>
  <c r="L118" i="17"/>
  <c r="L95" i="17"/>
  <c r="L252" i="17"/>
  <c r="M252" i="17" s="1"/>
  <c r="L160" i="17"/>
  <c r="L78" i="17"/>
  <c r="L198" i="17"/>
  <c r="L57" i="17"/>
  <c r="L624" i="17"/>
  <c r="L596" i="17"/>
  <c r="L411" i="17"/>
  <c r="L321" i="17"/>
  <c r="L194" i="17"/>
  <c r="L103" i="17"/>
  <c r="L99" i="17"/>
  <c r="L74" i="17"/>
  <c r="L640" i="17"/>
  <c r="L542" i="17"/>
  <c r="L53" i="17"/>
  <c r="L667" i="17"/>
  <c r="L490" i="17"/>
  <c r="L469" i="17"/>
  <c r="L421" i="17"/>
  <c r="L400" i="17"/>
  <c r="L369" i="17"/>
  <c r="L229" i="17"/>
  <c r="L141" i="17"/>
  <c r="L136" i="17"/>
  <c r="M136" i="17" s="1"/>
  <c r="L107" i="17"/>
  <c r="L61" i="17"/>
  <c r="L44" i="17"/>
  <c r="L40" i="17"/>
  <c r="L19" i="17"/>
  <c r="L606" i="17"/>
  <c r="L590" i="17"/>
  <c r="L558" i="17"/>
  <c r="L463" i="17"/>
  <c r="L458" i="17"/>
  <c r="L453" i="17"/>
  <c r="L315" i="17"/>
  <c r="L240" i="17"/>
  <c r="L189" i="17"/>
  <c r="L483" i="17"/>
  <c r="L374" i="17"/>
  <c r="L362" i="17"/>
  <c r="L244" i="17"/>
  <c r="L159" i="17"/>
  <c r="L98" i="17"/>
  <c r="L319" i="17"/>
  <c r="L266" i="17"/>
  <c r="L504" i="17"/>
  <c r="L604" i="17"/>
  <c r="L68" i="17"/>
  <c r="L48" i="17"/>
  <c r="L124" i="17"/>
  <c r="M124" i="17" s="1"/>
  <c r="L67" i="17"/>
  <c r="L47" i="17"/>
  <c r="L31" i="17"/>
  <c r="L671" i="17"/>
  <c r="L599" i="17"/>
  <c r="L131" i="17"/>
  <c r="M131" i="17" s="1"/>
  <c r="L92" i="17"/>
  <c r="L38" i="17"/>
  <c r="L616" i="17"/>
  <c r="L367" i="17"/>
  <c r="L72" i="17"/>
  <c r="L43" i="17"/>
  <c r="L27" i="17"/>
  <c r="L682" i="17"/>
  <c r="L628" i="17"/>
  <c r="L562" i="17"/>
  <c r="L429" i="17"/>
  <c r="L384" i="17"/>
  <c r="L379" i="17"/>
  <c r="L249" i="17"/>
  <c r="L578" i="17"/>
  <c r="L487" i="17"/>
  <c r="L325" i="17"/>
  <c r="L119" i="17"/>
  <c r="L102" i="17"/>
  <c r="L424" i="17"/>
  <c r="L373" i="17"/>
  <c r="L307" i="17"/>
  <c r="L261" i="17"/>
  <c r="L197" i="17"/>
  <c r="L77" i="17"/>
  <c r="L96" i="17"/>
  <c r="L633" i="17"/>
  <c r="L573" i="17"/>
  <c r="L169" i="17"/>
  <c r="L434" i="17"/>
  <c r="L348" i="17"/>
  <c r="L254" i="17"/>
  <c r="M254" i="17" s="1"/>
  <c r="L654" i="17"/>
  <c r="L135" i="17"/>
  <c r="L36" i="17"/>
  <c r="L26" i="17"/>
  <c r="L686" i="17"/>
  <c r="L681" i="17"/>
  <c r="L561" i="17"/>
  <c r="L383" i="17"/>
  <c r="L336" i="17"/>
  <c r="L201" i="17"/>
  <c r="M201" i="17" s="1"/>
  <c r="L145" i="17"/>
  <c r="L81" i="17"/>
  <c r="L51" i="17"/>
  <c r="L644" i="17"/>
  <c r="L566" i="17"/>
  <c r="L324" i="17"/>
  <c r="L173" i="17"/>
  <c r="L111" i="17"/>
  <c r="L101" i="17"/>
  <c r="M101" i="17" s="1"/>
  <c r="L10" i="17"/>
  <c r="L387" i="17"/>
  <c r="L277" i="17"/>
  <c r="L710" i="17"/>
  <c r="L508" i="17"/>
  <c r="L177" i="17"/>
  <c r="L105" i="17"/>
  <c r="L89" i="17"/>
  <c r="L287" i="17"/>
  <c r="L34" i="17"/>
  <c r="L534" i="17"/>
  <c r="L524" i="17"/>
  <c r="L350" i="17"/>
  <c r="L228" i="17"/>
  <c r="M228" i="17" s="1"/>
  <c r="L216" i="17"/>
  <c r="L84" i="17"/>
  <c r="L658" i="17"/>
  <c r="L420" i="17"/>
  <c r="L193" i="17"/>
  <c r="L165" i="17"/>
  <c r="L148" i="17"/>
  <c r="L88" i="17"/>
  <c r="L64" i="17"/>
  <c r="L23" i="17"/>
  <c r="L17" i="17"/>
  <c r="L155" i="17"/>
  <c r="M155" i="17" s="1"/>
  <c r="L595" i="17"/>
  <c r="L398" i="17"/>
  <c r="L139" i="17"/>
  <c r="L85" i="17"/>
  <c r="L30" i="17"/>
  <c r="L582" i="17"/>
  <c r="L571" i="17"/>
  <c r="L525" i="17"/>
  <c r="L520" i="17"/>
  <c r="L340" i="17"/>
  <c r="L270" i="17"/>
  <c r="L149" i="17"/>
  <c r="L55" i="17"/>
  <c r="L530" i="17"/>
  <c r="L13" i="17"/>
  <c r="L648" i="17"/>
  <c r="L462" i="17"/>
  <c r="L357" i="17"/>
  <c r="L264" i="17"/>
  <c r="L223" i="17"/>
  <c r="L600" i="17"/>
  <c r="L513" i="17"/>
  <c r="L479" i="17"/>
  <c r="L304" i="17"/>
  <c r="L211" i="17"/>
  <c r="M211" i="17" s="1"/>
  <c r="L115" i="17"/>
  <c r="L60" i="17"/>
  <c r="L415" i="17"/>
  <c r="L540" i="17"/>
  <c r="L143" i="17"/>
  <c r="L291" i="17"/>
  <c r="L126" i="17"/>
  <c r="L11" i="17"/>
  <c r="AT41" i="5"/>
  <c r="C95" i="5"/>
  <c r="Q101" i="4"/>
  <c r="Y131" i="17"/>
  <c r="AA113" i="17"/>
  <c r="Z113" i="4"/>
  <c r="Y55" i="17"/>
  <c r="E23" i="5"/>
  <c r="D23" i="5"/>
  <c r="CP154" i="4"/>
  <c r="CP153" i="4" s="1"/>
  <c r="CP152" i="4" s="1"/>
  <c r="CP151" i="4" s="1"/>
  <c r="CP150" i="4" s="1"/>
  <c r="CP149" i="4" s="1"/>
  <c r="CP148" i="4" s="1"/>
  <c r="CP147" i="4" s="1"/>
  <c r="CP146" i="4" s="1"/>
  <c r="CP145" i="4" s="1"/>
  <c r="CP144" i="4" s="1"/>
  <c r="CP143" i="4" s="1"/>
  <c r="CP142" i="4" s="1"/>
  <c r="CP141" i="4" s="1"/>
  <c r="CP140" i="4" s="1"/>
  <c r="CP139" i="4" s="1"/>
  <c r="CP138" i="4" s="1"/>
  <c r="CP137" i="4" s="1"/>
  <c r="CP136" i="4" s="1"/>
  <c r="CP135" i="4" s="1"/>
  <c r="CP134" i="4" s="1"/>
  <c r="CP133" i="4" s="1"/>
  <c r="CP132" i="4" s="1"/>
  <c r="CP131" i="4" s="1"/>
  <c r="CP130" i="4" s="1"/>
  <c r="CP129" i="4" s="1"/>
  <c r="CP128" i="4" s="1"/>
  <c r="CP127" i="4" s="1"/>
  <c r="CP126" i="4" s="1"/>
  <c r="CP125" i="4" s="1"/>
  <c r="CP124" i="4" s="1"/>
  <c r="CP123" i="4" s="1"/>
  <c r="CP122" i="4" s="1"/>
  <c r="CP121" i="4" s="1"/>
  <c r="CP120" i="4" s="1"/>
  <c r="CP119" i="4" s="1"/>
  <c r="CP118" i="4" s="1"/>
  <c r="CP117" i="4" s="1"/>
  <c r="CP116" i="4" s="1"/>
  <c r="CP115" i="4" s="1"/>
  <c r="CP114" i="4" s="1"/>
  <c r="CP113" i="4" s="1"/>
  <c r="CP112" i="4" s="1"/>
  <c r="CP111" i="4" s="1"/>
  <c r="CP110" i="4" s="1"/>
  <c r="CP109" i="4" s="1"/>
  <c r="CP108" i="4" s="1"/>
  <c r="CP107" i="4" s="1"/>
  <c r="CP106" i="4" s="1"/>
  <c r="CP105" i="4" s="1"/>
  <c r="CP104" i="4" s="1"/>
  <c r="CP103" i="4" s="1"/>
  <c r="CP102" i="4" s="1"/>
  <c r="CP101" i="4" s="1"/>
  <c r="CP100" i="4" s="1"/>
  <c r="CP99" i="4" s="1"/>
  <c r="CP98" i="4" s="1"/>
  <c r="CP97" i="4" s="1"/>
  <c r="CP96" i="4" s="1"/>
  <c r="CP95" i="4" s="1"/>
  <c r="CP94" i="4" s="1"/>
  <c r="CP93" i="4" s="1"/>
  <c r="CP92" i="4" s="1"/>
  <c r="CP91" i="4" s="1"/>
  <c r="CP90" i="4" s="1"/>
  <c r="CP89" i="4" s="1"/>
  <c r="CP88" i="4" s="1"/>
  <c r="CP87" i="4" s="1"/>
  <c r="CP86" i="4" s="1"/>
  <c r="CP85" i="4" s="1"/>
  <c r="CP84" i="4" s="1"/>
  <c r="CP83" i="4" s="1"/>
  <c r="CP82" i="4" s="1"/>
  <c r="CP81" i="4" s="1"/>
  <c r="CP80" i="4" s="1"/>
  <c r="CP79" i="4" s="1"/>
  <c r="CP78" i="4" s="1"/>
  <c r="CP77" i="4" s="1"/>
  <c r="CP76" i="4" s="1"/>
  <c r="CP75" i="4" s="1"/>
  <c r="CP74" i="4" s="1"/>
  <c r="CP73" i="4" s="1"/>
  <c r="CP72" i="4" s="1"/>
  <c r="CP71" i="4" s="1"/>
  <c r="CP70" i="4" s="1"/>
  <c r="CP69" i="4" s="1"/>
  <c r="CP68" i="4" s="1"/>
  <c r="CP67" i="4" s="1"/>
  <c r="CP66" i="4" s="1"/>
  <c r="CP65" i="4" s="1"/>
  <c r="CP64" i="4" s="1"/>
  <c r="CP63" i="4" s="1"/>
  <c r="CP62" i="4" s="1"/>
  <c r="CP61" i="4" s="1"/>
  <c r="CP60" i="4" s="1"/>
  <c r="CP59" i="4" s="1"/>
  <c r="CP58" i="4" s="1"/>
  <c r="CP57" i="4" s="1"/>
  <c r="CP56" i="4" s="1"/>
  <c r="CP55" i="4" s="1"/>
  <c r="CP54" i="4" s="1"/>
  <c r="CP53" i="4" s="1"/>
  <c r="CP52" i="4" s="1"/>
  <c r="CP51" i="4" s="1"/>
  <c r="CP50" i="4" s="1"/>
  <c r="CP49" i="4" s="1"/>
  <c r="CP48" i="4" s="1"/>
  <c r="CP47" i="4" s="1"/>
  <c r="CP46" i="4" s="1"/>
  <c r="CP45" i="4" s="1"/>
  <c r="CP44" i="4" s="1"/>
  <c r="CP43" i="4" s="1"/>
  <c r="CP42" i="4" s="1"/>
  <c r="CP41" i="4" s="1"/>
  <c r="CP40" i="4" s="1"/>
  <c r="CP39" i="4" s="1"/>
  <c r="CP38" i="4" s="1"/>
  <c r="CP37" i="4" s="1"/>
  <c r="CP36" i="4" s="1"/>
  <c r="CP35" i="4" s="1"/>
  <c r="CP34" i="4" s="1"/>
  <c r="CP33" i="4" s="1"/>
  <c r="CP32" i="4" s="1"/>
  <c r="CP31" i="4" s="1"/>
  <c r="CP30" i="4" s="1"/>
  <c r="CP29" i="4" s="1"/>
  <c r="CP28" i="4" s="1"/>
  <c r="CP27" i="4" s="1"/>
  <c r="CP26" i="4" s="1"/>
  <c r="CP25" i="4" s="1"/>
  <c r="CP24" i="4" s="1"/>
  <c r="CP23" i="4" s="1"/>
  <c r="CP22" i="4" s="1"/>
  <c r="CP21" i="4" s="1"/>
  <c r="CP20" i="4" s="1"/>
  <c r="CP19" i="4" s="1"/>
  <c r="CP18" i="4" s="1"/>
  <c r="CP17" i="4" s="1"/>
  <c r="CP16" i="4" s="1"/>
  <c r="CP15" i="4" s="1"/>
  <c r="CP14" i="4" s="1"/>
  <c r="CP13" i="4" s="1"/>
  <c r="CP12" i="4" s="1"/>
  <c r="CP11" i="4" s="1"/>
  <c r="CP10" i="4" s="1"/>
  <c r="DA154" i="4"/>
  <c r="DA153" i="4" s="1"/>
  <c r="DA152" i="4" s="1"/>
  <c r="DA151" i="4" s="1"/>
  <c r="DA150" i="4" s="1"/>
  <c r="DA149" i="4" s="1"/>
  <c r="DA148" i="4" s="1"/>
  <c r="DA147" i="4" s="1"/>
  <c r="DA146" i="4" s="1"/>
  <c r="DA145" i="4" s="1"/>
  <c r="DA144" i="4" s="1"/>
  <c r="DA143" i="4" s="1"/>
  <c r="DA142" i="4" s="1"/>
  <c r="DA141" i="4" s="1"/>
  <c r="DA140" i="4" s="1"/>
  <c r="DA139" i="4" s="1"/>
  <c r="DA138" i="4" s="1"/>
  <c r="DA137" i="4" s="1"/>
  <c r="DA136" i="4" s="1"/>
  <c r="DA135" i="4" s="1"/>
  <c r="DA134" i="4" s="1"/>
  <c r="DA133" i="4" s="1"/>
  <c r="DA132" i="4" s="1"/>
  <c r="DA131" i="4" s="1"/>
  <c r="DA130" i="4" s="1"/>
  <c r="DA129" i="4" s="1"/>
  <c r="DA128" i="4" s="1"/>
  <c r="DA127" i="4" s="1"/>
  <c r="DA126" i="4" s="1"/>
  <c r="DA125" i="4" s="1"/>
  <c r="DA124" i="4" s="1"/>
  <c r="DA123" i="4" s="1"/>
  <c r="DA122" i="4" s="1"/>
  <c r="DA121" i="4" s="1"/>
  <c r="DA120" i="4" s="1"/>
  <c r="DA119" i="4" s="1"/>
  <c r="DA118" i="4" s="1"/>
  <c r="DA117" i="4" s="1"/>
  <c r="DA116" i="4" s="1"/>
  <c r="DA115" i="4" s="1"/>
  <c r="DA114" i="4" s="1"/>
  <c r="DA113" i="4" s="1"/>
  <c r="DA112" i="4" s="1"/>
  <c r="DA111" i="4" s="1"/>
  <c r="DA110" i="4" s="1"/>
  <c r="DA109" i="4" s="1"/>
  <c r="DA108" i="4" s="1"/>
  <c r="DA107" i="4" s="1"/>
  <c r="DA106" i="4" s="1"/>
  <c r="DA105" i="4" s="1"/>
  <c r="DA104" i="4" s="1"/>
  <c r="DA103" i="4" s="1"/>
  <c r="DA102" i="4" s="1"/>
  <c r="DA101" i="4" s="1"/>
  <c r="DA100" i="4" s="1"/>
  <c r="DA99" i="4" s="1"/>
  <c r="DA98" i="4" s="1"/>
  <c r="DA97" i="4" s="1"/>
  <c r="DA96" i="4" s="1"/>
  <c r="DA95" i="4" s="1"/>
  <c r="DA94" i="4" s="1"/>
  <c r="DA93" i="4" s="1"/>
  <c r="DA92" i="4" s="1"/>
  <c r="DA91" i="4" s="1"/>
  <c r="DA90" i="4" s="1"/>
  <c r="DA89" i="4" s="1"/>
  <c r="DA88" i="4" s="1"/>
  <c r="DA87" i="4" s="1"/>
  <c r="DA86" i="4" s="1"/>
  <c r="DA85" i="4" s="1"/>
  <c r="DA84" i="4" s="1"/>
  <c r="DA83" i="4" s="1"/>
  <c r="DA82" i="4" s="1"/>
  <c r="DA81" i="4" s="1"/>
  <c r="DA80" i="4" s="1"/>
  <c r="DA79" i="4" s="1"/>
  <c r="DA78" i="4" s="1"/>
  <c r="DA77" i="4" s="1"/>
  <c r="DA76" i="4" s="1"/>
  <c r="DA75" i="4" s="1"/>
  <c r="DA74" i="4" s="1"/>
  <c r="DA73" i="4" s="1"/>
  <c r="DA72" i="4" s="1"/>
  <c r="DA71" i="4" s="1"/>
  <c r="DA70" i="4" s="1"/>
  <c r="DA69" i="4" s="1"/>
  <c r="DA68" i="4" s="1"/>
  <c r="DA67" i="4" s="1"/>
  <c r="DA66" i="4" s="1"/>
  <c r="DA65" i="4" s="1"/>
  <c r="DA64" i="4" s="1"/>
  <c r="DA63" i="4" s="1"/>
  <c r="DA62" i="4" s="1"/>
  <c r="DA61" i="4" s="1"/>
  <c r="DA60" i="4" s="1"/>
  <c r="DA59" i="4" s="1"/>
  <c r="DA58" i="4" s="1"/>
  <c r="DA57" i="4" s="1"/>
  <c r="DA56" i="4" s="1"/>
  <c r="DA55" i="4" s="1"/>
  <c r="DA54" i="4" s="1"/>
  <c r="DA53" i="4" s="1"/>
  <c r="DA52" i="4" s="1"/>
  <c r="DA51" i="4" s="1"/>
  <c r="DA50" i="4" s="1"/>
  <c r="DA49" i="4" s="1"/>
  <c r="DA48" i="4" s="1"/>
  <c r="DA47" i="4" s="1"/>
  <c r="DA46" i="4" s="1"/>
  <c r="DA45" i="4" s="1"/>
  <c r="DA44" i="4" s="1"/>
  <c r="DA43" i="4" s="1"/>
  <c r="DA42" i="4" s="1"/>
  <c r="DA41" i="4" s="1"/>
  <c r="DA40" i="4" s="1"/>
  <c r="DA39" i="4" s="1"/>
  <c r="DA38" i="4" s="1"/>
  <c r="DA37" i="4" s="1"/>
  <c r="DA36" i="4" s="1"/>
  <c r="DA35" i="4" s="1"/>
  <c r="DA34" i="4" s="1"/>
  <c r="DA33" i="4" s="1"/>
  <c r="DA32" i="4" s="1"/>
  <c r="DA31" i="4" s="1"/>
  <c r="DA30" i="4" s="1"/>
  <c r="DA29" i="4" s="1"/>
  <c r="DA28" i="4" s="1"/>
  <c r="DA27" i="4" s="1"/>
  <c r="DA26" i="4" s="1"/>
  <c r="DA25" i="4" s="1"/>
  <c r="DA24" i="4" s="1"/>
  <c r="DA23" i="4" s="1"/>
  <c r="DA22" i="4" s="1"/>
  <c r="DA21" i="4" s="1"/>
  <c r="DA20" i="4" s="1"/>
  <c r="DA19" i="4" s="1"/>
  <c r="DA18" i="4" s="1"/>
  <c r="DA17" i="4" s="1"/>
  <c r="DA16" i="4" s="1"/>
  <c r="DA15" i="4" s="1"/>
  <c r="DA14" i="4" s="1"/>
  <c r="DA13" i="4" s="1"/>
  <c r="DA12" i="4" s="1"/>
  <c r="CQ154" i="4"/>
  <c r="CQ153" i="4" s="1"/>
  <c r="CQ152" i="4" s="1"/>
  <c r="CQ151" i="4" s="1"/>
  <c r="CQ150" i="4" s="1"/>
  <c r="CQ149" i="4" s="1"/>
  <c r="CQ148" i="4" s="1"/>
  <c r="CQ147" i="4" s="1"/>
  <c r="CQ146" i="4" s="1"/>
  <c r="CQ145" i="4" s="1"/>
  <c r="CQ144" i="4" s="1"/>
  <c r="CQ143" i="4" s="1"/>
  <c r="CQ142" i="4" s="1"/>
  <c r="CQ141" i="4" s="1"/>
  <c r="CQ140" i="4" s="1"/>
  <c r="CQ139" i="4" s="1"/>
  <c r="CQ138" i="4" s="1"/>
  <c r="CQ137" i="4" s="1"/>
  <c r="CQ136" i="4" s="1"/>
  <c r="CQ135" i="4" s="1"/>
  <c r="CQ134" i="4" s="1"/>
  <c r="CQ133" i="4" s="1"/>
  <c r="CQ132" i="4" s="1"/>
  <c r="CQ131" i="4" s="1"/>
  <c r="CQ130" i="4" s="1"/>
  <c r="CQ129" i="4" s="1"/>
  <c r="CQ128" i="4" s="1"/>
  <c r="CQ127" i="4" s="1"/>
  <c r="CQ126" i="4" s="1"/>
  <c r="CQ125" i="4" s="1"/>
  <c r="CQ124" i="4" s="1"/>
  <c r="CQ123" i="4" s="1"/>
  <c r="CQ122" i="4" s="1"/>
  <c r="CQ121" i="4" s="1"/>
  <c r="CQ120" i="4" s="1"/>
  <c r="CQ119" i="4" s="1"/>
  <c r="CQ118" i="4" s="1"/>
  <c r="CQ117" i="4" s="1"/>
  <c r="CQ116" i="4" s="1"/>
  <c r="CQ115" i="4" s="1"/>
  <c r="CQ114" i="4" s="1"/>
  <c r="CQ113" i="4" s="1"/>
  <c r="CQ112" i="4" s="1"/>
  <c r="CQ111" i="4" s="1"/>
  <c r="CQ110" i="4" s="1"/>
  <c r="CQ109" i="4" s="1"/>
  <c r="CQ108" i="4" s="1"/>
  <c r="CQ107" i="4" s="1"/>
  <c r="CQ106" i="4" s="1"/>
  <c r="CQ105" i="4" s="1"/>
  <c r="CQ104" i="4" s="1"/>
  <c r="CQ103" i="4" s="1"/>
  <c r="CQ102" i="4" s="1"/>
  <c r="CQ101" i="4" s="1"/>
  <c r="CQ100" i="4" s="1"/>
  <c r="CQ99" i="4" s="1"/>
  <c r="CQ98" i="4" s="1"/>
  <c r="CQ97" i="4" s="1"/>
  <c r="CQ96" i="4" s="1"/>
  <c r="CQ95" i="4" s="1"/>
  <c r="CQ94" i="4" s="1"/>
  <c r="CQ93" i="4" s="1"/>
  <c r="CQ92" i="4" s="1"/>
  <c r="CQ91" i="4" s="1"/>
  <c r="CQ90" i="4" s="1"/>
  <c r="CQ89" i="4" s="1"/>
  <c r="CQ88" i="4" s="1"/>
  <c r="CQ87" i="4" s="1"/>
  <c r="CQ86" i="4" s="1"/>
  <c r="CQ85" i="4" s="1"/>
  <c r="CQ84" i="4" s="1"/>
  <c r="CQ83" i="4" s="1"/>
  <c r="CQ82" i="4" s="1"/>
  <c r="CQ81" i="4" s="1"/>
  <c r="CQ80" i="4" s="1"/>
  <c r="CQ79" i="4" s="1"/>
  <c r="CQ78" i="4" s="1"/>
  <c r="CQ77" i="4" s="1"/>
  <c r="CQ76" i="4" s="1"/>
  <c r="CQ75" i="4" s="1"/>
  <c r="CQ74" i="4" s="1"/>
  <c r="CQ73" i="4" s="1"/>
  <c r="CQ72" i="4" s="1"/>
  <c r="CQ71" i="4" s="1"/>
  <c r="CQ70" i="4" s="1"/>
  <c r="CQ69" i="4" s="1"/>
  <c r="CQ68" i="4" s="1"/>
  <c r="CQ67" i="4" s="1"/>
  <c r="CQ66" i="4" s="1"/>
  <c r="CQ65" i="4" s="1"/>
  <c r="CQ64" i="4" s="1"/>
  <c r="CQ63" i="4" s="1"/>
  <c r="CQ62" i="4" s="1"/>
  <c r="CQ61" i="4" s="1"/>
  <c r="CQ60" i="4" s="1"/>
  <c r="CQ59" i="4" s="1"/>
  <c r="CQ58" i="4" s="1"/>
  <c r="CQ57" i="4" s="1"/>
  <c r="CQ56" i="4" s="1"/>
  <c r="CQ55" i="4" s="1"/>
  <c r="CQ54" i="4" s="1"/>
  <c r="CQ53" i="4" s="1"/>
  <c r="CQ52" i="4" s="1"/>
  <c r="CQ51" i="4" s="1"/>
  <c r="CQ50" i="4" s="1"/>
  <c r="CQ49" i="4" s="1"/>
  <c r="CQ48" i="4" s="1"/>
  <c r="CQ47" i="4" s="1"/>
  <c r="CQ46" i="4" s="1"/>
  <c r="CQ45" i="4" s="1"/>
  <c r="CQ44" i="4" s="1"/>
  <c r="CQ43" i="4" s="1"/>
  <c r="CQ42" i="4" s="1"/>
  <c r="CQ41" i="4" s="1"/>
  <c r="CQ40" i="4" s="1"/>
  <c r="CQ39" i="4" s="1"/>
  <c r="CQ38" i="4" s="1"/>
  <c r="CQ37" i="4" s="1"/>
  <c r="CQ36" i="4" s="1"/>
  <c r="CQ35" i="4" s="1"/>
  <c r="CQ34" i="4" s="1"/>
  <c r="CQ33" i="4" s="1"/>
  <c r="CQ32" i="4" s="1"/>
  <c r="CQ31" i="4" s="1"/>
  <c r="CQ30" i="4" s="1"/>
  <c r="CQ29" i="4" s="1"/>
  <c r="CQ28" i="4" s="1"/>
  <c r="CQ27" i="4" s="1"/>
  <c r="CQ26" i="4" s="1"/>
  <c r="CQ25" i="4" s="1"/>
  <c r="CQ24" i="4" s="1"/>
  <c r="CQ23" i="4" s="1"/>
  <c r="CQ22" i="4" s="1"/>
  <c r="CQ21" i="4" s="1"/>
  <c r="CQ20" i="4" s="1"/>
  <c r="CQ19" i="4" s="1"/>
  <c r="CQ18" i="4" s="1"/>
  <c r="CQ17" i="4" s="1"/>
  <c r="CQ16" i="4" s="1"/>
  <c r="CQ15" i="4" s="1"/>
  <c r="CQ14" i="4" s="1"/>
  <c r="CQ13" i="4" s="1"/>
  <c r="CQ12" i="4" s="1"/>
  <c r="CQ11" i="4" s="1"/>
  <c r="CQ10" i="4" s="1"/>
  <c r="CM154" i="4"/>
  <c r="CM153" i="4" s="1"/>
  <c r="CM152" i="4" s="1"/>
  <c r="CM151" i="4" s="1"/>
  <c r="CM150" i="4" s="1"/>
  <c r="CM149" i="4" s="1"/>
  <c r="CM148" i="4" s="1"/>
  <c r="CM147" i="4" s="1"/>
  <c r="CM146" i="4" s="1"/>
  <c r="CM145" i="4" s="1"/>
  <c r="CM144" i="4" s="1"/>
  <c r="CM143" i="4" s="1"/>
  <c r="CM142" i="4" s="1"/>
  <c r="CM141" i="4" s="1"/>
  <c r="CM140" i="4" s="1"/>
  <c r="CM139" i="4" s="1"/>
  <c r="CM138" i="4" s="1"/>
  <c r="CM137" i="4" s="1"/>
  <c r="CM136" i="4" s="1"/>
  <c r="CM135" i="4" s="1"/>
  <c r="CM134" i="4" s="1"/>
  <c r="CM133" i="4" s="1"/>
  <c r="CM132" i="4" s="1"/>
  <c r="CM131" i="4" s="1"/>
  <c r="CM130" i="4" s="1"/>
  <c r="CM129" i="4" s="1"/>
  <c r="CM128" i="4" s="1"/>
  <c r="CM127" i="4" s="1"/>
  <c r="CM126" i="4" s="1"/>
  <c r="CM125" i="4" s="1"/>
  <c r="CM124" i="4" s="1"/>
  <c r="CM123" i="4" s="1"/>
  <c r="CM122" i="4" s="1"/>
  <c r="CM121" i="4" s="1"/>
  <c r="CM120" i="4" s="1"/>
  <c r="CM119" i="4" s="1"/>
  <c r="CM118" i="4" s="1"/>
  <c r="CM117" i="4" s="1"/>
  <c r="CM116" i="4" s="1"/>
  <c r="CM115" i="4" s="1"/>
  <c r="CM114" i="4" s="1"/>
  <c r="CM113" i="4" s="1"/>
  <c r="CM112" i="4" s="1"/>
  <c r="CM111" i="4" s="1"/>
  <c r="CM110" i="4" s="1"/>
  <c r="CM109" i="4" s="1"/>
  <c r="CM108" i="4" s="1"/>
  <c r="CM107" i="4" s="1"/>
  <c r="CM106" i="4" s="1"/>
  <c r="CM105" i="4" s="1"/>
  <c r="CM104" i="4" s="1"/>
  <c r="CM103" i="4" s="1"/>
  <c r="CM102" i="4" s="1"/>
  <c r="CM101" i="4" s="1"/>
  <c r="CM100" i="4" s="1"/>
  <c r="CM99" i="4" s="1"/>
  <c r="CM98" i="4" s="1"/>
  <c r="CM97" i="4" s="1"/>
  <c r="CM96" i="4" s="1"/>
  <c r="CM95" i="4" s="1"/>
  <c r="CM94" i="4" s="1"/>
  <c r="CM93" i="4" s="1"/>
  <c r="CM92" i="4" s="1"/>
  <c r="CM91" i="4" s="1"/>
  <c r="CM90" i="4" s="1"/>
  <c r="CM89" i="4" s="1"/>
  <c r="CM88" i="4" s="1"/>
  <c r="CM87" i="4" s="1"/>
  <c r="CM86" i="4" s="1"/>
  <c r="CM85" i="4" s="1"/>
  <c r="CM84" i="4" s="1"/>
  <c r="CM83" i="4" s="1"/>
  <c r="CM82" i="4" s="1"/>
  <c r="CM81" i="4" s="1"/>
  <c r="CM80" i="4" s="1"/>
  <c r="CM79" i="4" s="1"/>
  <c r="CM78" i="4" s="1"/>
  <c r="CM77" i="4" s="1"/>
  <c r="CM76" i="4" s="1"/>
  <c r="CM75" i="4" s="1"/>
  <c r="CM74" i="4" s="1"/>
  <c r="CM73" i="4" s="1"/>
  <c r="CM72" i="4" s="1"/>
  <c r="CM71" i="4" s="1"/>
  <c r="CM70" i="4" s="1"/>
  <c r="CM69" i="4" s="1"/>
  <c r="CM68" i="4" s="1"/>
  <c r="CM67" i="4" s="1"/>
  <c r="CM66" i="4" s="1"/>
  <c r="CM65" i="4" s="1"/>
  <c r="CM64" i="4" s="1"/>
  <c r="CM63" i="4" s="1"/>
  <c r="CM62" i="4" s="1"/>
  <c r="CM61" i="4" s="1"/>
  <c r="CM60" i="4" s="1"/>
  <c r="CM59" i="4" s="1"/>
  <c r="CM58" i="4" s="1"/>
  <c r="CM57" i="4" s="1"/>
  <c r="CM56" i="4" s="1"/>
  <c r="CM55" i="4" s="1"/>
  <c r="CM54" i="4" s="1"/>
  <c r="CM53" i="4" s="1"/>
  <c r="CM52" i="4" s="1"/>
  <c r="CM51" i="4" s="1"/>
  <c r="CM50" i="4" s="1"/>
  <c r="CM49" i="4" s="1"/>
  <c r="CM48" i="4" s="1"/>
  <c r="CM47" i="4" s="1"/>
  <c r="CM46" i="4" s="1"/>
  <c r="CM45" i="4" s="1"/>
  <c r="CM44" i="4" s="1"/>
  <c r="CM43" i="4" s="1"/>
  <c r="CM42" i="4" s="1"/>
  <c r="CM41" i="4" s="1"/>
  <c r="CM40" i="4" s="1"/>
  <c r="CM39" i="4" s="1"/>
  <c r="CM38" i="4" s="1"/>
  <c r="CM37" i="4" s="1"/>
  <c r="CM36" i="4" s="1"/>
  <c r="CM35" i="4" s="1"/>
  <c r="CM34" i="4" s="1"/>
  <c r="CM33" i="4" s="1"/>
  <c r="CM32" i="4" s="1"/>
  <c r="CM31" i="4" s="1"/>
  <c r="CM30" i="4" s="1"/>
  <c r="CM29" i="4" s="1"/>
  <c r="CM28" i="4" s="1"/>
  <c r="CM27" i="4" s="1"/>
  <c r="CM26" i="4" s="1"/>
  <c r="CM25" i="4" s="1"/>
  <c r="CM24" i="4" s="1"/>
  <c r="CM23" i="4" s="1"/>
  <c r="CM22" i="4" s="1"/>
  <c r="CM21" i="4" s="1"/>
  <c r="CM20" i="4" s="1"/>
  <c r="CM19" i="4" s="1"/>
  <c r="CM18" i="4" s="1"/>
  <c r="CM17" i="4" s="1"/>
  <c r="CM16" i="4" s="1"/>
  <c r="CM15" i="4" s="1"/>
  <c r="CM14" i="4" s="1"/>
  <c r="CM13" i="4" s="1"/>
  <c r="CM12" i="4" s="1"/>
  <c r="CM11" i="4" s="1"/>
  <c r="CM10" i="4" s="1"/>
  <c r="CO154" i="4"/>
  <c r="CO153" i="4" s="1"/>
  <c r="CO152" i="4" s="1"/>
  <c r="CO151" i="4" s="1"/>
  <c r="CO150" i="4" s="1"/>
  <c r="CO149" i="4" s="1"/>
  <c r="CO148" i="4" s="1"/>
  <c r="CO147" i="4" s="1"/>
  <c r="CO146" i="4" s="1"/>
  <c r="CO145" i="4" s="1"/>
  <c r="CO144" i="4" s="1"/>
  <c r="CO143" i="4" s="1"/>
  <c r="CO142" i="4" s="1"/>
  <c r="CO141" i="4" s="1"/>
  <c r="CO140" i="4" s="1"/>
  <c r="CO139" i="4" s="1"/>
  <c r="CO138" i="4" s="1"/>
  <c r="CO137" i="4" s="1"/>
  <c r="CO136" i="4" s="1"/>
  <c r="CO135" i="4" s="1"/>
  <c r="CO134" i="4" s="1"/>
  <c r="CO133" i="4" s="1"/>
  <c r="CO132" i="4" s="1"/>
  <c r="CO131" i="4" s="1"/>
  <c r="CO130" i="4" s="1"/>
  <c r="CO129" i="4" s="1"/>
  <c r="CO128" i="4" s="1"/>
  <c r="CO127" i="4" s="1"/>
  <c r="CO126" i="4" s="1"/>
  <c r="CO125" i="4" s="1"/>
  <c r="CO124" i="4" s="1"/>
  <c r="CO123" i="4" s="1"/>
  <c r="CO122" i="4" s="1"/>
  <c r="CO121" i="4" s="1"/>
  <c r="CO120" i="4" s="1"/>
  <c r="CO119" i="4" s="1"/>
  <c r="CO118" i="4" s="1"/>
  <c r="CO117" i="4" s="1"/>
  <c r="CO116" i="4" s="1"/>
  <c r="CO115" i="4" s="1"/>
  <c r="CO114" i="4" s="1"/>
  <c r="CO113" i="4" s="1"/>
  <c r="CO112" i="4" s="1"/>
  <c r="CO111" i="4" s="1"/>
  <c r="CO110" i="4" s="1"/>
  <c r="CO109" i="4" s="1"/>
  <c r="CO108" i="4" s="1"/>
  <c r="CO107" i="4" s="1"/>
  <c r="CO106" i="4" s="1"/>
  <c r="CO105" i="4" s="1"/>
  <c r="CO104" i="4" s="1"/>
  <c r="CO103" i="4" s="1"/>
  <c r="CO102" i="4" s="1"/>
  <c r="CO101" i="4" s="1"/>
  <c r="CO100" i="4" s="1"/>
  <c r="CO99" i="4" s="1"/>
  <c r="CO98" i="4" s="1"/>
  <c r="CO97" i="4" s="1"/>
  <c r="CO96" i="4" s="1"/>
  <c r="CO95" i="4" s="1"/>
  <c r="CO94" i="4" s="1"/>
  <c r="CO93" i="4" s="1"/>
  <c r="CO92" i="4" s="1"/>
  <c r="CO91" i="4" s="1"/>
  <c r="CO90" i="4" s="1"/>
  <c r="CO89" i="4" s="1"/>
  <c r="CO88" i="4" s="1"/>
  <c r="CO87" i="4" s="1"/>
  <c r="CO86" i="4" s="1"/>
  <c r="CO85" i="4" s="1"/>
  <c r="CO84" i="4" s="1"/>
  <c r="CO83" i="4" s="1"/>
  <c r="CO82" i="4" s="1"/>
  <c r="CO81" i="4" s="1"/>
  <c r="CO80" i="4" s="1"/>
  <c r="CO79" i="4" s="1"/>
  <c r="CO78" i="4" s="1"/>
  <c r="CO77" i="4" s="1"/>
  <c r="CO76" i="4" s="1"/>
  <c r="CO75" i="4" s="1"/>
  <c r="CO74" i="4" s="1"/>
  <c r="CO73" i="4" s="1"/>
  <c r="CO72" i="4" s="1"/>
  <c r="CO71" i="4" s="1"/>
  <c r="CO70" i="4" s="1"/>
  <c r="CO69" i="4" s="1"/>
  <c r="CO68" i="4" s="1"/>
  <c r="CO67" i="4" s="1"/>
  <c r="CO66" i="4" s="1"/>
  <c r="CO65" i="4" s="1"/>
  <c r="CO64" i="4" s="1"/>
  <c r="CO63" i="4" s="1"/>
  <c r="CO62" i="4" s="1"/>
  <c r="CO61" i="4" s="1"/>
  <c r="CO60" i="4" s="1"/>
  <c r="CO59" i="4" s="1"/>
  <c r="CO58" i="4" s="1"/>
  <c r="CO57" i="4" s="1"/>
  <c r="CO56" i="4" s="1"/>
  <c r="CO55" i="4" s="1"/>
  <c r="CO54" i="4" s="1"/>
  <c r="CO53" i="4" s="1"/>
  <c r="CO52" i="4" s="1"/>
  <c r="CO51" i="4" s="1"/>
  <c r="CO50" i="4" s="1"/>
  <c r="CO49" i="4" s="1"/>
  <c r="CO48" i="4" s="1"/>
  <c r="CO47" i="4" s="1"/>
  <c r="CO46" i="4" s="1"/>
  <c r="CO45" i="4" s="1"/>
  <c r="CO44" i="4" s="1"/>
  <c r="CO43" i="4" s="1"/>
  <c r="CO42" i="4" s="1"/>
  <c r="CO41" i="4" s="1"/>
  <c r="CO40" i="4" s="1"/>
  <c r="CO39" i="4" s="1"/>
  <c r="CO38" i="4" s="1"/>
  <c r="CO37" i="4" s="1"/>
  <c r="CO36" i="4" s="1"/>
  <c r="CO35" i="4" s="1"/>
  <c r="CO34" i="4" s="1"/>
  <c r="CO33" i="4" s="1"/>
  <c r="CO32" i="4" s="1"/>
  <c r="CO31" i="4" s="1"/>
  <c r="CO30" i="4" s="1"/>
  <c r="CO29" i="4" s="1"/>
  <c r="CO28" i="4" s="1"/>
  <c r="CO27" i="4" s="1"/>
  <c r="CO26" i="4" s="1"/>
  <c r="CO25" i="4" s="1"/>
  <c r="CO24" i="4" s="1"/>
  <c r="CO23" i="4" s="1"/>
  <c r="CO22" i="4" s="1"/>
  <c r="CO21" i="4" s="1"/>
  <c r="CO20" i="4" s="1"/>
  <c r="CO19" i="4" s="1"/>
  <c r="CO18" i="4" s="1"/>
  <c r="CO17" i="4" s="1"/>
  <c r="CO16" i="4" s="1"/>
  <c r="CO15" i="4" s="1"/>
  <c r="CO14" i="4" s="1"/>
  <c r="CO13" i="4" s="1"/>
  <c r="CO12" i="4" s="1"/>
  <c r="DB154" i="4"/>
  <c r="DB153" i="4" s="1"/>
  <c r="DB152" i="4" s="1"/>
  <c r="DB151" i="4" s="1"/>
  <c r="DB150" i="4" s="1"/>
  <c r="DB149" i="4" s="1"/>
  <c r="DB148" i="4" s="1"/>
  <c r="DB147" i="4" s="1"/>
  <c r="DB146" i="4" s="1"/>
  <c r="DB145" i="4" s="1"/>
  <c r="DB144" i="4" s="1"/>
  <c r="DB143" i="4" s="1"/>
  <c r="DB142" i="4" s="1"/>
  <c r="DB141" i="4" s="1"/>
  <c r="DB140" i="4" s="1"/>
  <c r="DB139" i="4" s="1"/>
  <c r="DB138" i="4" s="1"/>
  <c r="DB137" i="4" s="1"/>
  <c r="DB136" i="4" s="1"/>
  <c r="DB135" i="4" s="1"/>
  <c r="DB134" i="4" s="1"/>
  <c r="DB133" i="4" s="1"/>
  <c r="DB132" i="4" s="1"/>
  <c r="DB131" i="4" s="1"/>
  <c r="DB130" i="4" s="1"/>
  <c r="DB129" i="4" s="1"/>
  <c r="DB128" i="4" s="1"/>
  <c r="DB127" i="4" s="1"/>
  <c r="DB126" i="4" s="1"/>
  <c r="DB125" i="4" s="1"/>
  <c r="DB124" i="4" s="1"/>
  <c r="DB123" i="4" s="1"/>
  <c r="DB122" i="4" s="1"/>
  <c r="DB121" i="4" s="1"/>
  <c r="DB120" i="4" s="1"/>
  <c r="DB119" i="4" s="1"/>
  <c r="DB118" i="4" s="1"/>
  <c r="DB117" i="4" s="1"/>
  <c r="DB116" i="4" s="1"/>
  <c r="DB115" i="4" s="1"/>
  <c r="DB114" i="4" s="1"/>
  <c r="DB113" i="4" s="1"/>
  <c r="DB112" i="4" s="1"/>
  <c r="DB111" i="4" s="1"/>
  <c r="DB110" i="4" s="1"/>
  <c r="DB109" i="4" s="1"/>
  <c r="DB108" i="4" s="1"/>
  <c r="DB107" i="4" s="1"/>
  <c r="DB106" i="4" s="1"/>
  <c r="DB105" i="4" s="1"/>
  <c r="DB104" i="4" s="1"/>
  <c r="DB103" i="4" s="1"/>
  <c r="DB102" i="4" s="1"/>
  <c r="DB101" i="4" s="1"/>
  <c r="DB100" i="4" s="1"/>
  <c r="DB99" i="4" s="1"/>
  <c r="DB98" i="4" s="1"/>
  <c r="DB97" i="4" s="1"/>
  <c r="DB96" i="4" s="1"/>
  <c r="CS154" i="4"/>
  <c r="CS153" i="4" s="1"/>
  <c r="CS152" i="4" s="1"/>
  <c r="CS151" i="4" s="1"/>
  <c r="CS150" i="4" s="1"/>
  <c r="CS149" i="4" s="1"/>
  <c r="CS148" i="4" s="1"/>
  <c r="CS147" i="4" s="1"/>
  <c r="CS146" i="4" s="1"/>
  <c r="CS145" i="4" s="1"/>
  <c r="CS144" i="4" s="1"/>
  <c r="CS143" i="4" s="1"/>
  <c r="CS142" i="4" s="1"/>
  <c r="CS141" i="4" s="1"/>
  <c r="CS140" i="4" s="1"/>
  <c r="CS139" i="4" s="1"/>
  <c r="CS138" i="4" s="1"/>
  <c r="CS137" i="4" s="1"/>
  <c r="CS136" i="4" s="1"/>
  <c r="CS135" i="4" s="1"/>
  <c r="CS134" i="4" s="1"/>
  <c r="CS133" i="4" s="1"/>
  <c r="CS132" i="4" s="1"/>
  <c r="CS131" i="4" s="1"/>
  <c r="CS130" i="4" s="1"/>
  <c r="CS129" i="4" s="1"/>
  <c r="CS128" i="4" s="1"/>
  <c r="CS127" i="4" s="1"/>
  <c r="CS126" i="4" s="1"/>
  <c r="CS125" i="4" s="1"/>
  <c r="CS124" i="4" s="1"/>
  <c r="CS123" i="4" s="1"/>
  <c r="CS122" i="4" s="1"/>
  <c r="CS121" i="4" s="1"/>
  <c r="CS120" i="4" s="1"/>
  <c r="CS119" i="4" s="1"/>
  <c r="CS118" i="4" s="1"/>
  <c r="CS117" i="4" s="1"/>
  <c r="CS116" i="4" s="1"/>
  <c r="CS115" i="4" s="1"/>
  <c r="CS114" i="4" s="1"/>
  <c r="CS113" i="4" s="1"/>
  <c r="CS112" i="4" s="1"/>
  <c r="CS111" i="4" s="1"/>
  <c r="CS110" i="4" s="1"/>
  <c r="CS109" i="4" s="1"/>
  <c r="CS108" i="4" s="1"/>
  <c r="CS107" i="4" s="1"/>
  <c r="CS106" i="4" s="1"/>
  <c r="CS105" i="4" s="1"/>
  <c r="CS104" i="4" s="1"/>
  <c r="CS103" i="4" s="1"/>
  <c r="CS102" i="4" s="1"/>
  <c r="CS101" i="4" s="1"/>
  <c r="CS100" i="4" s="1"/>
  <c r="CS99" i="4" s="1"/>
  <c r="CS98" i="4" s="1"/>
  <c r="CS97" i="4" s="1"/>
  <c r="CS96" i="4" s="1"/>
  <c r="CS95" i="4" s="1"/>
  <c r="CS94" i="4" s="1"/>
  <c r="CS93" i="4" s="1"/>
  <c r="CS92" i="4" s="1"/>
  <c r="CS91" i="4" s="1"/>
  <c r="CS90" i="4" s="1"/>
  <c r="CS89" i="4" s="1"/>
  <c r="CS88" i="4" s="1"/>
  <c r="CS87" i="4" s="1"/>
  <c r="CS86" i="4" s="1"/>
  <c r="CS85" i="4" s="1"/>
  <c r="CS84" i="4" s="1"/>
  <c r="CS83" i="4" s="1"/>
  <c r="CS82" i="4" s="1"/>
  <c r="CS81" i="4" s="1"/>
  <c r="CS80" i="4" s="1"/>
  <c r="CS79" i="4" s="1"/>
  <c r="CS78" i="4" s="1"/>
  <c r="CS77" i="4" s="1"/>
  <c r="CS76" i="4" s="1"/>
  <c r="CS75" i="4" s="1"/>
  <c r="CS74" i="4" s="1"/>
  <c r="CS73" i="4" s="1"/>
  <c r="CS72" i="4" s="1"/>
  <c r="CS71" i="4" s="1"/>
  <c r="CS70" i="4" s="1"/>
  <c r="CS69" i="4" s="1"/>
  <c r="CS68" i="4" s="1"/>
  <c r="CS67" i="4" s="1"/>
  <c r="CS66" i="4" s="1"/>
  <c r="CS65" i="4" s="1"/>
  <c r="CS64" i="4" s="1"/>
  <c r="CS63" i="4" s="1"/>
  <c r="CS62" i="4" s="1"/>
  <c r="CS61" i="4" s="1"/>
  <c r="CS60" i="4" s="1"/>
  <c r="CS59" i="4" s="1"/>
  <c r="CS58" i="4" s="1"/>
  <c r="CS57" i="4" s="1"/>
  <c r="CS56" i="4" s="1"/>
  <c r="CS55" i="4" s="1"/>
  <c r="CS54" i="4" s="1"/>
  <c r="CS53" i="4" s="1"/>
  <c r="CS52" i="4" s="1"/>
  <c r="CS51" i="4" s="1"/>
  <c r="CS50" i="4" s="1"/>
  <c r="CS49" i="4" s="1"/>
  <c r="CS48" i="4" s="1"/>
  <c r="CS47" i="4" s="1"/>
  <c r="CS46" i="4" s="1"/>
  <c r="CS45" i="4" s="1"/>
  <c r="CS44" i="4" s="1"/>
  <c r="CS43" i="4" s="1"/>
  <c r="CS42" i="4" s="1"/>
  <c r="CS41" i="4" s="1"/>
  <c r="CS40" i="4" s="1"/>
  <c r="CS39" i="4" s="1"/>
  <c r="CS38" i="4" s="1"/>
  <c r="CS37" i="4" s="1"/>
  <c r="CS36" i="4" s="1"/>
  <c r="CS35" i="4" s="1"/>
  <c r="CS34" i="4" s="1"/>
  <c r="CS33" i="4" s="1"/>
  <c r="CS32" i="4" s="1"/>
  <c r="CS31" i="4" s="1"/>
  <c r="CS30" i="4" s="1"/>
  <c r="CS29" i="4" s="1"/>
  <c r="CS28" i="4" s="1"/>
  <c r="CS27" i="4" s="1"/>
  <c r="CS26" i="4" s="1"/>
  <c r="CS25" i="4" s="1"/>
  <c r="CS24" i="4" s="1"/>
  <c r="CS23" i="4" s="1"/>
  <c r="CS22" i="4" s="1"/>
  <c r="CS21" i="4" s="1"/>
  <c r="CS20" i="4" s="1"/>
  <c r="CS19" i="4" s="1"/>
  <c r="CS18" i="4" s="1"/>
  <c r="CS17" i="4" s="1"/>
  <c r="CS16" i="4" s="1"/>
  <c r="CS15" i="4" s="1"/>
  <c r="CS14" i="4" s="1"/>
  <c r="CS13" i="4" s="1"/>
  <c r="CS12" i="4" s="1"/>
  <c r="CS11" i="4" s="1"/>
  <c r="CS10" i="4" s="1"/>
  <c r="CR154" i="4"/>
  <c r="CR153" i="4" s="1"/>
  <c r="CR152" i="4" s="1"/>
  <c r="CR151" i="4" s="1"/>
  <c r="CR150" i="4" s="1"/>
  <c r="CR149" i="4" s="1"/>
  <c r="CR148" i="4" s="1"/>
  <c r="CR147" i="4" s="1"/>
  <c r="CR146" i="4" s="1"/>
  <c r="CR145" i="4" s="1"/>
  <c r="CR144" i="4" s="1"/>
  <c r="CR143" i="4" s="1"/>
  <c r="CR142" i="4" s="1"/>
  <c r="CR141" i="4" s="1"/>
  <c r="CR140" i="4" s="1"/>
  <c r="CR139" i="4" s="1"/>
  <c r="CR138" i="4" s="1"/>
  <c r="CR137" i="4" s="1"/>
  <c r="CR136" i="4" s="1"/>
  <c r="CR135" i="4" s="1"/>
  <c r="CR134" i="4" s="1"/>
  <c r="CR133" i="4" s="1"/>
  <c r="CR132" i="4" s="1"/>
  <c r="CR131" i="4" s="1"/>
  <c r="CR130" i="4" s="1"/>
  <c r="CR129" i="4" s="1"/>
  <c r="CR128" i="4" s="1"/>
  <c r="CR127" i="4" s="1"/>
  <c r="CR126" i="4" s="1"/>
  <c r="CR125" i="4" s="1"/>
  <c r="CR124" i="4" s="1"/>
  <c r="CR123" i="4" s="1"/>
  <c r="CR122" i="4" s="1"/>
  <c r="CR121" i="4" s="1"/>
  <c r="CR120" i="4" s="1"/>
  <c r="CR119" i="4" s="1"/>
  <c r="CR118" i="4" s="1"/>
  <c r="CR117" i="4" s="1"/>
  <c r="CR116" i="4" s="1"/>
  <c r="CR115" i="4" s="1"/>
  <c r="CR114" i="4" s="1"/>
  <c r="CR113" i="4" s="1"/>
  <c r="CR112" i="4" s="1"/>
  <c r="CR111" i="4" s="1"/>
  <c r="CR110" i="4" s="1"/>
  <c r="CR109" i="4" s="1"/>
  <c r="CR108" i="4" s="1"/>
  <c r="CR107" i="4" s="1"/>
  <c r="CR106" i="4" s="1"/>
  <c r="CR105" i="4" s="1"/>
  <c r="CR104" i="4" s="1"/>
  <c r="CR103" i="4" s="1"/>
  <c r="CR102" i="4" s="1"/>
  <c r="CR101" i="4" s="1"/>
  <c r="CR100" i="4" s="1"/>
  <c r="CR99" i="4" s="1"/>
  <c r="CR98" i="4" s="1"/>
  <c r="CR97" i="4" s="1"/>
  <c r="CR96" i="4" s="1"/>
  <c r="CR95" i="4" s="1"/>
  <c r="CR94" i="4" s="1"/>
  <c r="CR93" i="4" s="1"/>
  <c r="CR92" i="4" s="1"/>
  <c r="CR91" i="4" s="1"/>
  <c r="CR90" i="4" s="1"/>
  <c r="CR89" i="4" s="1"/>
  <c r="CR88" i="4" s="1"/>
  <c r="CR87" i="4" s="1"/>
  <c r="CR86" i="4" s="1"/>
  <c r="CR85" i="4" s="1"/>
  <c r="CR84" i="4" s="1"/>
  <c r="CR83" i="4" s="1"/>
  <c r="CR82" i="4" s="1"/>
  <c r="CR81" i="4" s="1"/>
  <c r="CR80" i="4" s="1"/>
  <c r="CR79" i="4" s="1"/>
  <c r="CR78" i="4" s="1"/>
  <c r="CR77" i="4" s="1"/>
  <c r="CR76" i="4" s="1"/>
  <c r="CR75" i="4" s="1"/>
  <c r="CR74" i="4" s="1"/>
  <c r="CR73" i="4" s="1"/>
  <c r="CR72" i="4" s="1"/>
  <c r="CR71" i="4" s="1"/>
  <c r="CR70" i="4" s="1"/>
  <c r="CR69" i="4" s="1"/>
  <c r="CR68" i="4" s="1"/>
  <c r="CR67" i="4" s="1"/>
  <c r="CR66" i="4" s="1"/>
  <c r="CR65" i="4" s="1"/>
  <c r="CR64" i="4" s="1"/>
  <c r="CR63" i="4" s="1"/>
  <c r="CR62" i="4" s="1"/>
  <c r="CR61" i="4" s="1"/>
  <c r="CR60" i="4" s="1"/>
  <c r="CR59" i="4" s="1"/>
  <c r="CR58" i="4" s="1"/>
  <c r="CR57" i="4" s="1"/>
  <c r="CR56" i="4" s="1"/>
  <c r="CR55" i="4" s="1"/>
  <c r="CR54" i="4" s="1"/>
  <c r="CR53" i="4" s="1"/>
  <c r="CR52" i="4" s="1"/>
  <c r="CR51" i="4" s="1"/>
  <c r="CR50" i="4" s="1"/>
  <c r="CR49" i="4" s="1"/>
  <c r="CR48" i="4" s="1"/>
  <c r="CR47" i="4" s="1"/>
  <c r="CR46" i="4" s="1"/>
  <c r="CR45" i="4" s="1"/>
  <c r="CR44" i="4" s="1"/>
  <c r="CR43" i="4" s="1"/>
  <c r="CR42" i="4" s="1"/>
  <c r="CR41" i="4" s="1"/>
  <c r="CR40" i="4" s="1"/>
  <c r="CR39" i="4" s="1"/>
  <c r="CR38" i="4" s="1"/>
  <c r="CR37" i="4" s="1"/>
  <c r="CR36" i="4" s="1"/>
  <c r="CR35" i="4" s="1"/>
  <c r="CR34" i="4" s="1"/>
  <c r="CR33" i="4" s="1"/>
  <c r="CR32" i="4" s="1"/>
  <c r="CR31" i="4" s="1"/>
  <c r="CR30" i="4" s="1"/>
  <c r="CR29" i="4" s="1"/>
  <c r="CR28" i="4" s="1"/>
  <c r="CR27" i="4" s="1"/>
  <c r="CR26" i="4" s="1"/>
  <c r="CR25" i="4" s="1"/>
  <c r="CR24" i="4" s="1"/>
  <c r="CR23" i="4" s="1"/>
  <c r="CR22" i="4" s="1"/>
  <c r="CR21" i="4" s="1"/>
  <c r="CR20" i="4" s="1"/>
  <c r="CR19" i="4" s="1"/>
  <c r="CR18" i="4" s="1"/>
  <c r="CR17" i="4" s="1"/>
  <c r="CR16" i="4" s="1"/>
  <c r="CR15" i="4" s="1"/>
  <c r="CR14" i="4" s="1"/>
  <c r="CR13" i="4" s="1"/>
  <c r="CR12" i="4" s="1"/>
  <c r="CR11" i="4" s="1"/>
  <c r="CR10" i="4" s="1"/>
  <c r="CU154" i="4"/>
  <c r="CU153" i="4" s="1"/>
  <c r="CU152" i="4" s="1"/>
  <c r="CU151" i="4" s="1"/>
  <c r="CU150" i="4" s="1"/>
  <c r="CU149" i="4" s="1"/>
  <c r="CU148" i="4" s="1"/>
  <c r="CU147" i="4" s="1"/>
  <c r="CU146" i="4" s="1"/>
  <c r="CU145" i="4" s="1"/>
  <c r="CU144" i="4" s="1"/>
  <c r="CU143" i="4" s="1"/>
  <c r="CU142" i="4" s="1"/>
  <c r="CU141" i="4" s="1"/>
  <c r="CU140" i="4" s="1"/>
  <c r="CU139" i="4" s="1"/>
  <c r="CU138" i="4" s="1"/>
  <c r="CU137" i="4" s="1"/>
  <c r="CU136" i="4" s="1"/>
  <c r="CU135" i="4" s="1"/>
  <c r="CU134" i="4" s="1"/>
  <c r="CU133" i="4" s="1"/>
  <c r="CU132" i="4" s="1"/>
  <c r="CU131" i="4" s="1"/>
  <c r="CU130" i="4" s="1"/>
  <c r="CU129" i="4" s="1"/>
  <c r="CU128" i="4" s="1"/>
  <c r="CU127" i="4" s="1"/>
  <c r="CU126" i="4" s="1"/>
  <c r="CU125" i="4" s="1"/>
  <c r="CU124" i="4" s="1"/>
  <c r="CU123" i="4" s="1"/>
  <c r="CU122" i="4" s="1"/>
  <c r="CU121" i="4" s="1"/>
  <c r="CU120" i="4" s="1"/>
  <c r="CU119" i="4" s="1"/>
  <c r="CU118" i="4" s="1"/>
  <c r="CU117" i="4" s="1"/>
  <c r="CU116" i="4" s="1"/>
  <c r="CU115" i="4" s="1"/>
  <c r="CU114" i="4" s="1"/>
  <c r="CU113" i="4" s="1"/>
  <c r="CU112" i="4" s="1"/>
  <c r="CU111" i="4" s="1"/>
  <c r="CU110" i="4" s="1"/>
  <c r="CU109" i="4" s="1"/>
  <c r="CU108" i="4" s="1"/>
  <c r="CU107" i="4" s="1"/>
  <c r="CU106" i="4" s="1"/>
  <c r="CU105" i="4" s="1"/>
  <c r="CU104" i="4" s="1"/>
  <c r="CU103" i="4" s="1"/>
  <c r="CU102" i="4" s="1"/>
  <c r="CU101" i="4" s="1"/>
  <c r="CU100" i="4" s="1"/>
  <c r="CU99" i="4" s="1"/>
  <c r="CU98" i="4" s="1"/>
  <c r="CU97" i="4" s="1"/>
  <c r="CU96" i="4" s="1"/>
  <c r="CU95" i="4" s="1"/>
  <c r="CU94" i="4" s="1"/>
  <c r="CU93" i="4" s="1"/>
  <c r="CU92" i="4" s="1"/>
  <c r="CU91" i="4" s="1"/>
  <c r="CU90" i="4" s="1"/>
  <c r="CU89" i="4" s="1"/>
  <c r="CU88" i="4" s="1"/>
  <c r="CU87" i="4" s="1"/>
  <c r="CU86" i="4" s="1"/>
  <c r="CU85" i="4" s="1"/>
  <c r="CU84" i="4" s="1"/>
  <c r="CU83" i="4" s="1"/>
  <c r="CU82" i="4" s="1"/>
  <c r="CU81" i="4" s="1"/>
  <c r="CU80" i="4" s="1"/>
  <c r="CU79" i="4" s="1"/>
  <c r="CU78" i="4" s="1"/>
  <c r="CU77" i="4" s="1"/>
  <c r="CU76" i="4" s="1"/>
  <c r="CU75" i="4" s="1"/>
  <c r="CU74" i="4" s="1"/>
  <c r="CU73" i="4" s="1"/>
  <c r="CU72" i="4" s="1"/>
  <c r="CU71" i="4" s="1"/>
  <c r="CU70" i="4" s="1"/>
  <c r="CU69" i="4" s="1"/>
  <c r="CU68" i="4" s="1"/>
  <c r="CU67" i="4" s="1"/>
  <c r="CU66" i="4" s="1"/>
  <c r="CU65" i="4" s="1"/>
  <c r="CU64" i="4" s="1"/>
  <c r="CU63" i="4" s="1"/>
  <c r="CU62" i="4" s="1"/>
  <c r="CU61" i="4" s="1"/>
  <c r="CU60" i="4" s="1"/>
  <c r="CU59" i="4" s="1"/>
  <c r="CU58" i="4" s="1"/>
  <c r="CU57" i="4" s="1"/>
  <c r="CU56" i="4" s="1"/>
  <c r="CU55" i="4" s="1"/>
  <c r="CU54" i="4" s="1"/>
  <c r="CU53" i="4" s="1"/>
  <c r="CU52" i="4" s="1"/>
  <c r="CU51" i="4" s="1"/>
  <c r="CU50" i="4" s="1"/>
  <c r="CU49" i="4" s="1"/>
  <c r="CU48" i="4" s="1"/>
  <c r="CU47" i="4" s="1"/>
  <c r="CU46" i="4" s="1"/>
  <c r="CU45" i="4" s="1"/>
  <c r="CU44" i="4" s="1"/>
  <c r="CU43" i="4" s="1"/>
  <c r="CU42" i="4" s="1"/>
  <c r="CU41" i="4" s="1"/>
  <c r="CU40" i="4" s="1"/>
  <c r="CU39" i="4" s="1"/>
  <c r="CU38" i="4" s="1"/>
  <c r="CU37" i="4" s="1"/>
  <c r="CU36" i="4" s="1"/>
  <c r="CU35" i="4" s="1"/>
  <c r="CU34" i="4" s="1"/>
  <c r="CU33" i="4" s="1"/>
  <c r="CU32" i="4" s="1"/>
  <c r="CU31" i="4" s="1"/>
  <c r="CU30" i="4" s="1"/>
  <c r="CU29" i="4" s="1"/>
  <c r="CU28" i="4" s="1"/>
  <c r="CU27" i="4" s="1"/>
  <c r="CU26" i="4" s="1"/>
  <c r="CU25" i="4" s="1"/>
  <c r="CU24" i="4" s="1"/>
  <c r="CU23" i="4" s="1"/>
  <c r="CU22" i="4" s="1"/>
  <c r="CU21" i="4" s="1"/>
  <c r="CU20" i="4" s="1"/>
  <c r="CU19" i="4" s="1"/>
  <c r="CU18" i="4" s="1"/>
  <c r="CU17" i="4" s="1"/>
  <c r="CU16" i="4" s="1"/>
  <c r="CU15" i="4" s="1"/>
  <c r="CU14" i="4" s="1"/>
  <c r="CU13" i="4" s="1"/>
  <c r="CU12" i="4" s="1"/>
  <c r="CN154" i="4"/>
  <c r="CN153" i="4" s="1"/>
  <c r="CN152" i="4" s="1"/>
  <c r="CN151" i="4" s="1"/>
  <c r="CN150" i="4" s="1"/>
  <c r="CN149" i="4" s="1"/>
  <c r="CN148" i="4" s="1"/>
  <c r="CN147" i="4" s="1"/>
  <c r="CN146" i="4" s="1"/>
  <c r="CN145" i="4" s="1"/>
  <c r="CN144" i="4" s="1"/>
  <c r="CN143" i="4" s="1"/>
  <c r="CN142" i="4" s="1"/>
  <c r="CN141" i="4" s="1"/>
  <c r="CN140" i="4" s="1"/>
  <c r="CN139" i="4" s="1"/>
  <c r="CN138" i="4" s="1"/>
  <c r="CN137" i="4" s="1"/>
  <c r="CN136" i="4" s="1"/>
  <c r="CN135" i="4" s="1"/>
  <c r="CN134" i="4" s="1"/>
  <c r="CN133" i="4" s="1"/>
  <c r="CN132" i="4" s="1"/>
  <c r="CN131" i="4" s="1"/>
  <c r="CN130" i="4" s="1"/>
  <c r="CN129" i="4" s="1"/>
  <c r="CN128" i="4" s="1"/>
  <c r="CN127" i="4" s="1"/>
  <c r="CN126" i="4" s="1"/>
  <c r="CN125" i="4" s="1"/>
  <c r="CN124" i="4" s="1"/>
  <c r="CN123" i="4" s="1"/>
  <c r="CN122" i="4" s="1"/>
  <c r="CN121" i="4" s="1"/>
  <c r="CN120" i="4" s="1"/>
  <c r="CN119" i="4" s="1"/>
  <c r="CN118" i="4" s="1"/>
  <c r="CN117" i="4" s="1"/>
  <c r="CN116" i="4" s="1"/>
  <c r="CN115" i="4" s="1"/>
  <c r="CN114" i="4" s="1"/>
  <c r="CN113" i="4" s="1"/>
  <c r="CN112" i="4" s="1"/>
  <c r="CN111" i="4" s="1"/>
  <c r="CN110" i="4" s="1"/>
  <c r="CN109" i="4" s="1"/>
  <c r="CN108" i="4" s="1"/>
  <c r="CN107" i="4" s="1"/>
  <c r="CN106" i="4" s="1"/>
  <c r="CN105" i="4" s="1"/>
  <c r="CN104" i="4" s="1"/>
  <c r="CN103" i="4" s="1"/>
  <c r="CN102" i="4" s="1"/>
  <c r="CN101" i="4" s="1"/>
  <c r="CN100" i="4" s="1"/>
  <c r="CN99" i="4" s="1"/>
  <c r="CN98" i="4" s="1"/>
  <c r="CN97" i="4" s="1"/>
  <c r="CN96" i="4" s="1"/>
  <c r="CN95" i="4" s="1"/>
  <c r="CN94" i="4" s="1"/>
  <c r="CN93" i="4" s="1"/>
  <c r="CN92" i="4" s="1"/>
  <c r="CN91" i="4" s="1"/>
  <c r="CN90" i="4" s="1"/>
  <c r="CN89" i="4" s="1"/>
  <c r="CN88" i="4" s="1"/>
  <c r="CN87" i="4" s="1"/>
  <c r="CN86" i="4" s="1"/>
  <c r="CN85" i="4" s="1"/>
  <c r="CN84" i="4" s="1"/>
  <c r="CN83" i="4" s="1"/>
  <c r="CN82" i="4" s="1"/>
  <c r="CN81" i="4" s="1"/>
  <c r="CN80" i="4" s="1"/>
  <c r="CN79" i="4" s="1"/>
  <c r="CN78" i="4" s="1"/>
  <c r="CN77" i="4" s="1"/>
  <c r="CN76" i="4" s="1"/>
  <c r="CN75" i="4" s="1"/>
  <c r="CN74" i="4" s="1"/>
  <c r="CN73" i="4" s="1"/>
  <c r="CN72" i="4" s="1"/>
  <c r="CN71" i="4" s="1"/>
  <c r="CN70" i="4" s="1"/>
  <c r="CN69" i="4" s="1"/>
  <c r="CN68" i="4" s="1"/>
  <c r="CN67" i="4" s="1"/>
  <c r="CN66" i="4" s="1"/>
  <c r="CN65" i="4" s="1"/>
  <c r="CN64" i="4" s="1"/>
  <c r="CN63" i="4" s="1"/>
  <c r="CN62" i="4" s="1"/>
  <c r="CN61" i="4" s="1"/>
  <c r="CN60" i="4" s="1"/>
  <c r="CN59" i="4" s="1"/>
  <c r="CN58" i="4" s="1"/>
  <c r="CN57" i="4" s="1"/>
  <c r="CN56" i="4" s="1"/>
  <c r="CN55" i="4" s="1"/>
  <c r="CN54" i="4" s="1"/>
  <c r="CN53" i="4" s="1"/>
  <c r="CN52" i="4" s="1"/>
  <c r="CN51" i="4" s="1"/>
  <c r="CN50" i="4" s="1"/>
  <c r="CN49" i="4" s="1"/>
  <c r="CN48" i="4" s="1"/>
  <c r="CN47" i="4" s="1"/>
  <c r="CN46" i="4" s="1"/>
  <c r="CN45" i="4" s="1"/>
  <c r="CN44" i="4" s="1"/>
  <c r="CN43" i="4" s="1"/>
  <c r="CN42" i="4" s="1"/>
  <c r="CN41" i="4" s="1"/>
  <c r="CN40" i="4" s="1"/>
  <c r="CN39" i="4" s="1"/>
  <c r="CN38" i="4" s="1"/>
  <c r="CN37" i="4" s="1"/>
  <c r="CN36" i="4" s="1"/>
  <c r="CN35" i="4" s="1"/>
  <c r="CN34" i="4" s="1"/>
  <c r="CN33" i="4" s="1"/>
  <c r="CN32" i="4" s="1"/>
  <c r="CN31" i="4" s="1"/>
  <c r="CN30" i="4" s="1"/>
  <c r="CN29" i="4" s="1"/>
  <c r="CN28" i="4" s="1"/>
  <c r="CN27" i="4" s="1"/>
  <c r="CN26" i="4" s="1"/>
  <c r="CN25" i="4" s="1"/>
  <c r="CN24" i="4" s="1"/>
  <c r="CN23" i="4" s="1"/>
  <c r="CN22" i="4" s="1"/>
  <c r="CN21" i="4" s="1"/>
  <c r="CN20" i="4" s="1"/>
  <c r="CN19" i="4" s="1"/>
  <c r="CN18" i="4" s="1"/>
  <c r="CN17" i="4" s="1"/>
  <c r="CN16" i="4" s="1"/>
  <c r="CN15" i="4" s="1"/>
  <c r="CN14" i="4" s="1"/>
  <c r="CN13" i="4" s="1"/>
  <c r="CN12" i="4" s="1"/>
  <c r="CN11" i="4" s="1"/>
  <c r="CN10" i="4" s="1"/>
  <c r="CL154" i="4"/>
  <c r="CL153" i="4" s="1"/>
  <c r="CL152" i="4" s="1"/>
  <c r="CL151" i="4" s="1"/>
  <c r="CL150" i="4" s="1"/>
  <c r="CL149" i="4" s="1"/>
  <c r="CL148" i="4" s="1"/>
  <c r="CL147" i="4" s="1"/>
  <c r="CL146" i="4" s="1"/>
  <c r="CL145" i="4" s="1"/>
  <c r="CL144" i="4" s="1"/>
  <c r="CL143" i="4" s="1"/>
  <c r="CL142" i="4" s="1"/>
  <c r="CL141" i="4" s="1"/>
  <c r="CL140" i="4" s="1"/>
  <c r="CL139" i="4" s="1"/>
  <c r="CL138" i="4" s="1"/>
  <c r="CL137" i="4" s="1"/>
  <c r="CL136" i="4" s="1"/>
  <c r="CL135" i="4" s="1"/>
  <c r="CL134" i="4" s="1"/>
  <c r="CL133" i="4" s="1"/>
  <c r="CL132" i="4" s="1"/>
  <c r="CL131" i="4" s="1"/>
  <c r="CL130" i="4" s="1"/>
  <c r="CL129" i="4" s="1"/>
  <c r="CL128" i="4" s="1"/>
  <c r="CL127" i="4" s="1"/>
  <c r="CL126" i="4" s="1"/>
  <c r="CL125" i="4" s="1"/>
  <c r="CL124" i="4" s="1"/>
  <c r="CL123" i="4" s="1"/>
  <c r="CL122" i="4" s="1"/>
  <c r="CL121" i="4" s="1"/>
  <c r="CL120" i="4" s="1"/>
  <c r="CL119" i="4" s="1"/>
  <c r="CL118" i="4" s="1"/>
  <c r="CL117" i="4" s="1"/>
  <c r="CL116" i="4" s="1"/>
  <c r="CL115" i="4" s="1"/>
  <c r="CL114" i="4" s="1"/>
  <c r="CL113" i="4" s="1"/>
  <c r="CL112" i="4" s="1"/>
  <c r="CL111" i="4" s="1"/>
  <c r="CL110" i="4" s="1"/>
  <c r="CL109" i="4" s="1"/>
  <c r="CL108" i="4" s="1"/>
  <c r="CL107" i="4" s="1"/>
  <c r="CL106" i="4" s="1"/>
  <c r="CL105" i="4" s="1"/>
  <c r="CL104" i="4" s="1"/>
  <c r="CL103" i="4" s="1"/>
  <c r="CL102" i="4" s="1"/>
  <c r="CL101" i="4" s="1"/>
  <c r="CL100" i="4" s="1"/>
  <c r="CL99" i="4" s="1"/>
  <c r="CL98" i="4" s="1"/>
  <c r="CL97" i="4" s="1"/>
  <c r="CL96" i="4" s="1"/>
  <c r="CL95" i="4" s="1"/>
  <c r="CL94" i="4" s="1"/>
  <c r="CL93" i="4" s="1"/>
  <c r="CL92" i="4" s="1"/>
  <c r="CL91" i="4" s="1"/>
  <c r="CL90" i="4" s="1"/>
  <c r="CL89" i="4" s="1"/>
  <c r="CL88" i="4" s="1"/>
  <c r="CL87" i="4" s="1"/>
  <c r="CL86" i="4" s="1"/>
  <c r="CL85" i="4" s="1"/>
  <c r="CL84" i="4" s="1"/>
  <c r="CL83" i="4" s="1"/>
  <c r="CL82" i="4" s="1"/>
  <c r="CL81" i="4" s="1"/>
  <c r="CL80" i="4" s="1"/>
  <c r="CL79" i="4" s="1"/>
  <c r="CL78" i="4" s="1"/>
  <c r="CL77" i="4" s="1"/>
  <c r="CL76" i="4" s="1"/>
  <c r="CL75" i="4" s="1"/>
  <c r="CL74" i="4" s="1"/>
  <c r="CL73" i="4" s="1"/>
  <c r="CL72" i="4" s="1"/>
  <c r="CL71" i="4" s="1"/>
  <c r="CL70" i="4" s="1"/>
  <c r="CL69" i="4" s="1"/>
  <c r="CL68" i="4" s="1"/>
  <c r="CL67" i="4" s="1"/>
  <c r="CL66" i="4" s="1"/>
  <c r="CL65" i="4" s="1"/>
  <c r="CY154" i="4"/>
  <c r="CY153" i="4" s="1"/>
  <c r="CY152" i="4" s="1"/>
  <c r="CY151" i="4" s="1"/>
  <c r="CY150" i="4" s="1"/>
  <c r="CY149" i="4" s="1"/>
  <c r="CY148" i="4" s="1"/>
  <c r="CY147" i="4" s="1"/>
  <c r="CY146" i="4" s="1"/>
  <c r="CY145" i="4" s="1"/>
  <c r="CY144" i="4" s="1"/>
  <c r="CY143" i="4" s="1"/>
  <c r="CY142" i="4" s="1"/>
  <c r="CY141" i="4" s="1"/>
  <c r="CY140" i="4" s="1"/>
  <c r="CY139" i="4" s="1"/>
  <c r="CY138" i="4" s="1"/>
  <c r="CY137" i="4" s="1"/>
  <c r="CY136" i="4" s="1"/>
  <c r="CY135" i="4" s="1"/>
  <c r="CY134" i="4" s="1"/>
  <c r="CY133" i="4" s="1"/>
  <c r="CY132" i="4" s="1"/>
  <c r="CY131" i="4" s="1"/>
  <c r="CY130" i="4" s="1"/>
  <c r="CY129" i="4" s="1"/>
  <c r="CY128" i="4" s="1"/>
  <c r="CY127" i="4" s="1"/>
  <c r="CY126" i="4" s="1"/>
  <c r="CY125" i="4" s="1"/>
  <c r="CY124" i="4" s="1"/>
  <c r="CY123" i="4" s="1"/>
  <c r="CY122" i="4" s="1"/>
  <c r="CY121" i="4" s="1"/>
  <c r="CY120" i="4" s="1"/>
  <c r="CY119" i="4" s="1"/>
  <c r="CY118" i="4" s="1"/>
  <c r="CY117" i="4" s="1"/>
  <c r="CY116" i="4" s="1"/>
  <c r="CY115" i="4" s="1"/>
  <c r="CY114" i="4" s="1"/>
  <c r="CY113" i="4" s="1"/>
  <c r="CY112" i="4" s="1"/>
  <c r="CY111" i="4" s="1"/>
  <c r="CY110" i="4" s="1"/>
  <c r="CY109" i="4" s="1"/>
  <c r="CY108" i="4" s="1"/>
  <c r="CY107" i="4" s="1"/>
  <c r="CY106" i="4" s="1"/>
  <c r="CY105" i="4" s="1"/>
  <c r="CY104" i="4" s="1"/>
  <c r="CY103" i="4" s="1"/>
  <c r="CY102" i="4" s="1"/>
  <c r="CY101" i="4" s="1"/>
  <c r="CY100" i="4" s="1"/>
  <c r="CY99" i="4" s="1"/>
  <c r="CY98" i="4" s="1"/>
  <c r="CY97" i="4" s="1"/>
  <c r="CY96" i="4" s="1"/>
  <c r="CY95" i="4" s="1"/>
  <c r="CY94" i="4" s="1"/>
  <c r="CY93" i="4" s="1"/>
  <c r="CY92" i="4" s="1"/>
  <c r="CY91" i="4" s="1"/>
  <c r="CY90" i="4" s="1"/>
  <c r="CY89" i="4" s="1"/>
  <c r="CY88" i="4" s="1"/>
  <c r="CY87" i="4" s="1"/>
  <c r="CY86" i="4" s="1"/>
  <c r="CY85" i="4" s="1"/>
  <c r="CY84" i="4" s="1"/>
  <c r="CY83" i="4" s="1"/>
  <c r="CY82" i="4" s="1"/>
  <c r="CY81" i="4" s="1"/>
  <c r="CY80" i="4" s="1"/>
  <c r="CY79" i="4" s="1"/>
  <c r="CY78" i="4" s="1"/>
  <c r="CY77" i="4" s="1"/>
  <c r="CY76" i="4" s="1"/>
  <c r="CY75" i="4" s="1"/>
  <c r="CY74" i="4" s="1"/>
  <c r="CY73" i="4" s="1"/>
  <c r="CY72" i="4" s="1"/>
  <c r="CY71" i="4" s="1"/>
  <c r="CY70" i="4" s="1"/>
  <c r="CY69" i="4" s="1"/>
  <c r="CY68" i="4" s="1"/>
  <c r="CY67" i="4" s="1"/>
  <c r="CY66" i="4" s="1"/>
  <c r="CY65" i="4" s="1"/>
  <c r="CY64" i="4" s="1"/>
  <c r="CY63" i="4" s="1"/>
  <c r="CY62" i="4" s="1"/>
  <c r="CY61" i="4" s="1"/>
  <c r="CY60" i="4" s="1"/>
  <c r="CY59" i="4" s="1"/>
  <c r="CY58" i="4" s="1"/>
  <c r="CY57" i="4" s="1"/>
  <c r="CY56" i="4" s="1"/>
  <c r="CY55" i="4" s="1"/>
  <c r="CY54" i="4" s="1"/>
  <c r="CY53" i="4" s="1"/>
  <c r="CY52" i="4" s="1"/>
  <c r="CY51" i="4" s="1"/>
  <c r="CY50" i="4" s="1"/>
  <c r="CY49" i="4" s="1"/>
  <c r="CY48" i="4" s="1"/>
  <c r="CY47" i="4" s="1"/>
  <c r="CY46" i="4" s="1"/>
  <c r="CY45" i="4" s="1"/>
  <c r="CY44" i="4" s="1"/>
  <c r="CY43" i="4" s="1"/>
  <c r="CY42" i="4" s="1"/>
  <c r="CY41" i="4" s="1"/>
  <c r="CY40" i="4" s="1"/>
  <c r="CY39" i="4" s="1"/>
  <c r="CY38" i="4" s="1"/>
  <c r="CY37" i="4" s="1"/>
  <c r="CY36" i="4" s="1"/>
  <c r="CY35" i="4" s="1"/>
  <c r="CY34" i="4" s="1"/>
  <c r="CY33" i="4" s="1"/>
  <c r="CY32" i="4" s="1"/>
  <c r="CY31" i="4" s="1"/>
  <c r="CY30" i="4" s="1"/>
  <c r="CY29" i="4" s="1"/>
  <c r="CY28" i="4" s="1"/>
  <c r="CY27" i="4" s="1"/>
  <c r="CY26" i="4" s="1"/>
  <c r="CY25" i="4" s="1"/>
  <c r="CY24" i="4" s="1"/>
  <c r="CY23" i="4" s="1"/>
  <c r="CY22" i="4" s="1"/>
  <c r="CY21" i="4" s="1"/>
  <c r="CY20" i="4" s="1"/>
  <c r="CY19" i="4" s="1"/>
  <c r="CY18" i="4" s="1"/>
  <c r="CY17" i="4" s="1"/>
  <c r="CY16" i="4" s="1"/>
  <c r="CY15" i="4" s="1"/>
  <c r="CY14" i="4" s="1"/>
  <c r="CY13" i="4" s="1"/>
  <c r="CY12" i="4" s="1"/>
  <c r="AF15" i="5"/>
  <c r="CW154" i="4"/>
  <c r="CW153" i="4" s="1"/>
  <c r="CW152" i="4" s="1"/>
  <c r="CW151" i="4" s="1"/>
  <c r="CW150" i="4" s="1"/>
  <c r="CW149" i="4" s="1"/>
  <c r="CW148" i="4" s="1"/>
  <c r="CW147" i="4" s="1"/>
  <c r="CW146" i="4" s="1"/>
  <c r="CW145" i="4" s="1"/>
  <c r="CW144" i="4" s="1"/>
  <c r="CW143" i="4" s="1"/>
  <c r="CW142" i="4" s="1"/>
  <c r="CW141" i="4" s="1"/>
  <c r="CW140" i="4" s="1"/>
  <c r="CW139" i="4" s="1"/>
  <c r="CW138" i="4" s="1"/>
  <c r="CW137" i="4" s="1"/>
  <c r="CW136" i="4" s="1"/>
  <c r="CW135" i="4" s="1"/>
  <c r="CW134" i="4" s="1"/>
  <c r="CW133" i="4" s="1"/>
  <c r="CW132" i="4" s="1"/>
  <c r="CW131" i="4" s="1"/>
  <c r="CW130" i="4" s="1"/>
  <c r="CW129" i="4" s="1"/>
  <c r="CW128" i="4" s="1"/>
  <c r="CW127" i="4" s="1"/>
  <c r="CW126" i="4" s="1"/>
  <c r="CW125" i="4" s="1"/>
  <c r="CW124" i="4" s="1"/>
  <c r="CW123" i="4" s="1"/>
  <c r="CW122" i="4" s="1"/>
  <c r="CW121" i="4" s="1"/>
  <c r="CW120" i="4" s="1"/>
  <c r="CW119" i="4" s="1"/>
  <c r="CW118" i="4" s="1"/>
  <c r="CW117" i="4" s="1"/>
  <c r="CW116" i="4" s="1"/>
  <c r="CW115" i="4" s="1"/>
  <c r="CW114" i="4" s="1"/>
  <c r="CW113" i="4" s="1"/>
  <c r="CW112" i="4" s="1"/>
  <c r="CW111" i="4" s="1"/>
  <c r="CW110" i="4" s="1"/>
  <c r="CW109" i="4" s="1"/>
  <c r="CW108" i="4" s="1"/>
  <c r="CW107" i="4" s="1"/>
  <c r="CW106" i="4" s="1"/>
  <c r="CW105" i="4" s="1"/>
  <c r="CW104" i="4" s="1"/>
  <c r="CW103" i="4" s="1"/>
  <c r="CW102" i="4" s="1"/>
  <c r="CW101" i="4" s="1"/>
  <c r="CW100" i="4" s="1"/>
  <c r="CW99" i="4" s="1"/>
  <c r="CW98" i="4" s="1"/>
  <c r="CW97" i="4" s="1"/>
  <c r="CW96" i="4" s="1"/>
  <c r="CW95" i="4" s="1"/>
  <c r="CW94" i="4" s="1"/>
  <c r="CW93" i="4" s="1"/>
  <c r="CW92" i="4" s="1"/>
  <c r="CW91" i="4" s="1"/>
  <c r="CW90" i="4" s="1"/>
  <c r="CW89" i="4" s="1"/>
  <c r="CW88" i="4" s="1"/>
  <c r="CW87" i="4" s="1"/>
  <c r="CW86" i="4" s="1"/>
  <c r="CW85" i="4" s="1"/>
  <c r="CW84" i="4" s="1"/>
  <c r="CW83" i="4" s="1"/>
  <c r="CW82" i="4" s="1"/>
  <c r="CW81" i="4" s="1"/>
  <c r="CW80" i="4" s="1"/>
  <c r="CW79" i="4" s="1"/>
  <c r="CW78" i="4" s="1"/>
  <c r="CW77" i="4" s="1"/>
  <c r="CW76" i="4" s="1"/>
  <c r="CW75" i="4" s="1"/>
  <c r="CW74" i="4" s="1"/>
  <c r="CW73" i="4" s="1"/>
  <c r="CW72" i="4" s="1"/>
  <c r="CW71" i="4" s="1"/>
  <c r="CW70" i="4" s="1"/>
  <c r="CW69" i="4" s="1"/>
  <c r="CW68" i="4" s="1"/>
  <c r="CW67" i="4" s="1"/>
  <c r="CW66" i="4" s="1"/>
  <c r="CW65" i="4" s="1"/>
  <c r="CW64" i="4" s="1"/>
  <c r="CW63" i="4" s="1"/>
  <c r="CW62" i="4" s="1"/>
  <c r="CW61" i="4" s="1"/>
  <c r="CW60" i="4" s="1"/>
  <c r="CW59" i="4" s="1"/>
  <c r="CW58" i="4" s="1"/>
  <c r="CW57" i="4" s="1"/>
  <c r="CW56" i="4" s="1"/>
  <c r="CW55" i="4" s="1"/>
  <c r="CW54" i="4" s="1"/>
  <c r="CW53" i="4" s="1"/>
  <c r="CW52" i="4" s="1"/>
  <c r="CW51" i="4" s="1"/>
  <c r="CW50" i="4" s="1"/>
  <c r="CW49" i="4" s="1"/>
  <c r="CW48" i="4" s="1"/>
  <c r="CW47" i="4" s="1"/>
  <c r="CW46" i="4" s="1"/>
  <c r="CW45" i="4" s="1"/>
  <c r="CW44" i="4" s="1"/>
  <c r="CW43" i="4" s="1"/>
  <c r="CW42" i="4" s="1"/>
  <c r="CW41" i="4" s="1"/>
  <c r="CW40" i="4" s="1"/>
  <c r="CW39" i="4" s="1"/>
  <c r="CW38" i="4" s="1"/>
  <c r="CW37" i="4" s="1"/>
  <c r="CW36" i="4" s="1"/>
  <c r="CW35" i="4" s="1"/>
  <c r="CW34" i="4" s="1"/>
  <c r="CW33" i="4" s="1"/>
  <c r="CW32" i="4" s="1"/>
  <c r="CW31" i="4" s="1"/>
  <c r="CW30" i="4" s="1"/>
  <c r="CW29" i="4" s="1"/>
  <c r="CW28" i="4" s="1"/>
  <c r="CW27" i="4" s="1"/>
  <c r="CW26" i="4" s="1"/>
  <c r="CW25" i="4" s="1"/>
  <c r="CW24" i="4" s="1"/>
  <c r="CW23" i="4" s="1"/>
  <c r="CW22" i="4" s="1"/>
  <c r="CW21" i="4" s="1"/>
  <c r="CW20" i="4" s="1"/>
  <c r="CW19" i="4" s="1"/>
  <c r="CW18" i="4" s="1"/>
  <c r="CW17" i="4" s="1"/>
  <c r="CW16" i="4" s="1"/>
  <c r="CW15" i="4" s="1"/>
  <c r="CW14" i="4" s="1"/>
  <c r="CW13" i="4" s="1"/>
  <c r="CW12" i="4" s="1"/>
  <c r="CT154" i="4"/>
  <c r="CT153" i="4" s="1"/>
  <c r="CT152" i="4" s="1"/>
  <c r="CT151" i="4" s="1"/>
  <c r="CT150" i="4" s="1"/>
  <c r="CT149" i="4" s="1"/>
  <c r="CT148" i="4" s="1"/>
  <c r="CT147" i="4" s="1"/>
  <c r="CT146" i="4" s="1"/>
  <c r="CT145" i="4" s="1"/>
  <c r="CT144" i="4" s="1"/>
  <c r="CT143" i="4" s="1"/>
  <c r="CT142" i="4" s="1"/>
  <c r="CT141" i="4" s="1"/>
  <c r="CT140" i="4" s="1"/>
  <c r="CT139" i="4" s="1"/>
  <c r="CT138" i="4" s="1"/>
  <c r="CT137" i="4" s="1"/>
  <c r="CT136" i="4" s="1"/>
  <c r="CT135" i="4" s="1"/>
  <c r="CT134" i="4" s="1"/>
  <c r="CT133" i="4" s="1"/>
  <c r="CT132" i="4" s="1"/>
  <c r="CT131" i="4" s="1"/>
  <c r="CT130" i="4" s="1"/>
  <c r="CT129" i="4" s="1"/>
  <c r="CT128" i="4" s="1"/>
  <c r="CT127" i="4" s="1"/>
  <c r="CT126" i="4" s="1"/>
  <c r="CT125" i="4" s="1"/>
  <c r="CT124" i="4" s="1"/>
  <c r="CT123" i="4" s="1"/>
  <c r="CT122" i="4" s="1"/>
  <c r="CT121" i="4" s="1"/>
  <c r="CT120" i="4" s="1"/>
  <c r="CT119" i="4" s="1"/>
  <c r="CT118" i="4" s="1"/>
  <c r="CT117" i="4" s="1"/>
  <c r="CT116" i="4" s="1"/>
  <c r="CT115" i="4" s="1"/>
  <c r="CT114" i="4" s="1"/>
  <c r="CT113" i="4" s="1"/>
  <c r="CT112" i="4" s="1"/>
  <c r="CT111" i="4" s="1"/>
  <c r="CT110" i="4" s="1"/>
  <c r="CT109" i="4" s="1"/>
  <c r="CT108" i="4" s="1"/>
  <c r="CT107" i="4" s="1"/>
  <c r="CT106" i="4" s="1"/>
  <c r="CT105" i="4" s="1"/>
  <c r="CT104" i="4" s="1"/>
  <c r="CT103" i="4" s="1"/>
  <c r="CT102" i="4" s="1"/>
  <c r="CT101" i="4" s="1"/>
  <c r="CT100" i="4" s="1"/>
  <c r="CT99" i="4" s="1"/>
  <c r="CT98" i="4" s="1"/>
  <c r="CT97" i="4" s="1"/>
  <c r="CT96" i="4" s="1"/>
  <c r="CT95" i="4" s="1"/>
  <c r="CT94" i="4" s="1"/>
  <c r="CT93" i="4" s="1"/>
  <c r="CT92" i="4" s="1"/>
  <c r="CT91" i="4" s="1"/>
  <c r="CT90" i="4" s="1"/>
  <c r="CT89" i="4" s="1"/>
  <c r="CT88" i="4" s="1"/>
  <c r="CT87" i="4" s="1"/>
  <c r="CT86" i="4" s="1"/>
  <c r="CT85" i="4" s="1"/>
  <c r="CT84" i="4" s="1"/>
  <c r="CT83" i="4" s="1"/>
  <c r="CT82" i="4" s="1"/>
  <c r="CT81" i="4" s="1"/>
  <c r="CT80" i="4" s="1"/>
  <c r="CT79" i="4" s="1"/>
  <c r="CT78" i="4" s="1"/>
  <c r="CT77" i="4" s="1"/>
  <c r="CT76" i="4" s="1"/>
  <c r="CT75" i="4" s="1"/>
  <c r="CT74" i="4" s="1"/>
  <c r="CT73" i="4" s="1"/>
  <c r="CT72" i="4" s="1"/>
  <c r="CT71" i="4" s="1"/>
  <c r="CT70" i="4" s="1"/>
  <c r="CT69" i="4" s="1"/>
  <c r="CT68" i="4" s="1"/>
  <c r="CT67" i="4" s="1"/>
  <c r="CT66" i="4" s="1"/>
  <c r="CT65" i="4" s="1"/>
  <c r="CT64" i="4" s="1"/>
  <c r="CT63" i="4" s="1"/>
  <c r="CT62" i="4" s="1"/>
  <c r="CT61" i="4" s="1"/>
  <c r="CT60" i="4" s="1"/>
  <c r="CT59" i="4" s="1"/>
  <c r="CT58" i="4" s="1"/>
  <c r="CT57" i="4" s="1"/>
  <c r="CT56" i="4" s="1"/>
  <c r="CT55" i="4" s="1"/>
  <c r="CT54" i="4" s="1"/>
  <c r="CT53" i="4" s="1"/>
  <c r="CT52" i="4" s="1"/>
  <c r="CT51" i="4" s="1"/>
  <c r="CT50" i="4" s="1"/>
  <c r="CT49" i="4" s="1"/>
  <c r="CT48" i="4" s="1"/>
  <c r="CT47" i="4" s="1"/>
  <c r="CT46" i="4" s="1"/>
  <c r="CT45" i="4" s="1"/>
  <c r="CT44" i="4" s="1"/>
  <c r="CT43" i="4" s="1"/>
  <c r="CT42" i="4" s="1"/>
  <c r="CT41" i="4" s="1"/>
  <c r="CT40" i="4" s="1"/>
  <c r="CT39" i="4" s="1"/>
  <c r="CT38" i="4" s="1"/>
  <c r="CT37" i="4" s="1"/>
  <c r="CT36" i="4" s="1"/>
  <c r="CT35" i="4" s="1"/>
  <c r="CT34" i="4" s="1"/>
  <c r="CT33" i="4" s="1"/>
  <c r="CT32" i="4" s="1"/>
  <c r="CT31" i="4" s="1"/>
  <c r="CT30" i="4" s="1"/>
  <c r="CT29" i="4" s="1"/>
  <c r="CT28" i="4" s="1"/>
  <c r="CT27" i="4" s="1"/>
  <c r="CT26" i="4" s="1"/>
  <c r="CT25" i="4" s="1"/>
  <c r="CT24" i="4" s="1"/>
  <c r="CT23" i="4" s="1"/>
  <c r="CT22" i="4" s="1"/>
  <c r="CT21" i="4" s="1"/>
  <c r="CT20" i="4" s="1"/>
  <c r="CT19" i="4" s="1"/>
  <c r="CT18" i="4" s="1"/>
  <c r="CT17" i="4" s="1"/>
  <c r="CT16" i="4" s="1"/>
  <c r="CT15" i="4" s="1"/>
  <c r="CT14" i="4" s="1"/>
  <c r="CT13" i="4" s="1"/>
  <c r="CT12" i="4" s="1"/>
  <c r="CT11" i="4" s="1"/>
  <c r="CT10" i="4" s="1"/>
  <c r="CV154" i="4"/>
  <c r="CV153" i="4" s="1"/>
  <c r="CV152" i="4" s="1"/>
  <c r="CV151" i="4" s="1"/>
  <c r="CV150" i="4" s="1"/>
  <c r="CV149" i="4" s="1"/>
  <c r="CV148" i="4" s="1"/>
  <c r="CV147" i="4" s="1"/>
  <c r="CV146" i="4" s="1"/>
  <c r="CV145" i="4" s="1"/>
  <c r="CV144" i="4" s="1"/>
  <c r="CV143" i="4" s="1"/>
  <c r="CV142" i="4" s="1"/>
  <c r="CV141" i="4" s="1"/>
  <c r="CV140" i="4" s="1"/>
  <c r="CV139" i="4" s="1"/>
  <c r="CV138" i="4" s="1"/>
  <c r="CV137" i="4" s="1"/>
  <c r="CV136" i="4" s="1"/>
  <c r="CV135" i="4" s="1"/>
  <c r="CV134" i="4" s="1"/>
  <c r="CV133" i="4" s="1"/>
  <c r="CV132" i="4" s="1"/>
  <c r="CV131" i="4" s="1"/>
  <c r="CV130" i="4" s="1"/>
  <c r="CV129" i="4" s="1"/>
  <c r="CV128" i="4" s="1"/>
  <c r="CV127" i="4" s="1"/>
  <c r="CV126" i="4" s="1"/>
  <c r="CV125" i="4" s="1"/>
  <c r="CV124" i="4" s="1"/>
  <c r="CV123" i="4" s="1"/>
  <c r="CV122" i="4" s="1"/>
  <c r="CV121" i="4" s="1"/>
  <c r="CV120" i="4" s="1"/>
  <c r="CV119" i="4" s="1"/>
  <c r="CV118" i="4" s="1"/>
  <c r="CV117" i="4" s="1"/>
  <c r="CV116" i="4" s="1"/>
  <c r="CV115" i="4" s="1"/>
  <c r="CV114" i="4" s="1"/>
  <c r="CV113" i="4" s="1"/>
  <c r="CV112" i="4" s="1"/>
  <c r="CV111" i="4" s="1"/>
  <c r="CV110" i="4" s="1"/>
  <c r="CV109" i="4" s="1"/>
  <c r="CV108" i="4" s="1"/>
  <c r="CV107" i="4" s="1"/>
  <c r="CV106" i="4" s="1"/>
  <c r="CV105" i="4" s="1"/>
  <c r="CV104" i="4" s="1"/>
  <c r="CV103" i="4" s="1"/>
  <c r="CV102" i="4" s="1"/>
  <c r="CV101" i="4" s="1"/>
  <c r="CV100" i="4" s="1"/>
  <c r="CV99" i="4" s="1"/>
  <c r="CV98" i="4" s="1"/>
  <c r="CV97" i="4" s="1"/>
  <c r="CV96" i="4" s="1"/>
  <c r="CV95" i="4" s="1"/>
  <c r="CV94" i="4" s="1"/>
  <c r="CV93" i="4" s="1"/>
  <c r="CV92" i="4" s="1"/>
  <c r="CV91" i="4" s="1"/>
  <c r="CV90" i="4" s="1"/>
  <c r="CV89" i="4" s="1"/>
  <c r="CV88" i="4" s="1"/>
  <c r="CV87" i="4" s="1"/>
  <c r="CV86" i="4" s="1"/>
  <c r="CV85" i="4" s="1"/>
  <c r="CV84" i="4" s="1"/>
  <c r="CV83" i="4" s="1"/>
  <c r="CV82" i="4" s="1"/>
  <c r="CV81" i="4" s="1"/>
  <c r="CV80" i="4" s="1"/>
  <c r="CV79" i="4" s="1"/>
  <c r="CV78" i="4" s="1"/>
  <c r="CV77" i="4" s="1"/>
  <c r="CV76" i="4" s="1"/>
  <c r="CV75" i="4" s="1"/>
  <c r="CV74" i="4" s="1"/>
  <c r="CV73" i="4" s="1"/>
  <c r="CV72" i="4" s="1"/>
  <c r="CV71" i="4" s="1"/>
  <c r="CV70" i="4" s="1"/>
  <c r="CV69" i="4" s="1"/>
  <c r="CV68" i="4" s="1"/>
  <c r="CV67" i="4" s="1"/>
  <c r="CV66" i="4" s="1"/>
  <c r="CV65" i="4" s="1"/>
  <c r="CV64" i="4" s="1"/>
  <c r="CV63" i="4" s="1"/>
  <c r="CV62" i="4" s="1"/>
  <c r="CV61" i="4" s="1"/>
  <c r="CV60" i="4" s="1"/>
  <c r="CV59" i="4" s="1"/>
  <c r="CV58" i="4" s="1"/>
  <c r="CV57" i="4" s="1"/>
  <c r="CV56" i="4" s="1"/>
  <c r="CV55" i="4" s="1"/>
  <c r="CV54" i="4" s="1"/>
  <c r="CV53" i="4" s="1"/>
  <c r="CV52" i="4" s="1"/>
  <c r="CV51" i="4" s="1"/>
  <c r="CV50" i="4" s="1"/>
  <c r="CV49" i="4" s="1"/>
  <c r="CV48" i="4" s="1"/>
  <c r="CV47" i="4" s="1"/>
  <c r="CV46" i="4" s="1"/>
  <c r="CV45" i="4" s="1"/>
  <c r="CV44" i="4" s="1"/>
  <c r="CV43" i="4" s="1"/>
  <c r="CV42" i="4" s="1"/>
  <c r="CV41" i="4" s="1"/>
  <c r="CV40" i="4" s="1"/>
  <c r="CV39" i="4" s="1"/>
  <c r="CV38" i="4" s="1"/>
  <c r="CV37" i="4" s="1"/>
  <c r="CV36" i="4" s="1"/>
  <c r="CV35" i="4" s="1"/>
  <c r="CV34" i="4" s="1"/>
  <c r="CV33" i="4" s="1"/>
  <c r="CV32" i="4" s="1"/>
  <c r="CV31" i="4" s="1"/>
  <c r="CV30" i="4" s="1"/>
  <c r="CV29" i="4" s="1"/>
  <c r="CV28" i="4" s="1"/>
  <c r="CV27" i="4" s="1"/>
  <c r="CV26" i="4" s="1"/>
  <c r="CV25" i="4" s="1"/>
  <c r="CV24" i="4" s="1"/>
  <c r="CV23" i="4" s="1"/>
  <c r="CV22" i="4" s="1"/>
  <c r="CV21" i="4" s="1"/>
  <c r="CV20" i="4" s="1"/>
  <c r="CV19" i="4" s="1"/>
  <c r="CV18" i="4" s="1"/>
  <c r="CV17" i="4" s="1"/>
  <c r="CV16" i="4" s="1"/>
  <c r="CV15" i="4" s="1"/>
  <c r="CV14" i="4" s="1"/>
  <c r="CV13" i="4" s="1"/>
  <c r="CV12" i="4" s="1"/>
  <c r="CR6" i="4"/>
  <c r="DN6" i="4" s="1"/>
  <c r="CR7" i="4"/>
  <c r="DN7" i="4" s="1"/>
  <c r="Z59" i="4"/>
  <c r="BS15" i="5"/>
  <c r="AG15" i="5"/>
  <c r="N39" i="11" l="1"/>
  <c r="N38" i="11" s="1"/>
  <c r="N37" i="11" s="1"/>
  <c r="N36" i="11" s="1"/>
  <c r="N35" i="11" s="1"/>
  <c r="N34" i="11" s="1"/>
  <c r="N33" i="11" s="1"/>
  <c r="O39" i="11"/>
  <c r="C17" i="37"/>
  <c r="C41" i="37" s="1"/>
  <c r="Y131" i="4"/>
  <c r="Y130" i="4" s="1"/>
  <c r="Y129" i="4" s="1"/>
  <c r="Y128" i="4" s="1"/>
  <c r="Y127" i="4" s="1"/>
  <c r="Y126" i="4" s="1"/>
  <c r="Y125" i="4" s="1"/>
  <c r="Y124" i="4" s="1"/>
  <c r="Y123" i="4" s="1"/>
  <c r="Y122" i="4" s="1"/>
  <c r="Y121" i="4" s="1"/>
  <c r="Y120" i="4" s="1"/>
  <c r="Y119" i="4" s="1"/>
  <c r="Y118" i="4" s="1"/>
  <c r="Y117" i="4" s="1"/>
  <c r="Y116" i="4" s="1"/>
  <c r="Y115" i="4" s="1"/>
  <c r="Y114" i="4" s="1"/>
  <c r="Y113" i="4" s="1"/>
  <c r="Y112" i="4" s="1"/>
  <c r="Y111" i="4" s="1"/>
  <c r="Y110" i="4" s="1"/>
  <c r="Y109" i="4" s="1"/>
  <c r="Y108" i="4" s="1"/>
  <c r="Y107" i="4" s="1"/>
  <c r="Y106" i="4" s="1"/>
  <c r="Y105" i="4" s="1"/>
  <c r="Y104" i="4" s="1"/>
  <c r="AT42" i="5"/>
  <c r="CO11" i="4"/>
  <c r="CO10" i="4" s="1"/>
  <c r="CV11" i="4"/>
  <c r="CV10" i="4" s="1"/>
  <c r="CU11" i="4"/>
  <c r="CU10" i="4" s="1"/>
  <c r="DA11" i="4"/>
  <c r="DA10" i="4" s="1"/>
  <c r="C96" i="5"/>
  <c r="Z108" i="17"/>
  <c r="Z107" i="17" s="1"/>
  <c r="Z106" i="17" s="1"/>
  <c r="Z105" i="17" s="1"/>
  <c r="Z104" i="17" s="1"/>
  <c r="AA108" i="17"/>
  <c r="Z108" i="4"/>
  <c r="X131" i="4"/>
  <c r="DB95" i="4"/>
  <c r="DB94" i="4" s="1"/>
  <c r="DB93" i="4" s="1"/>
  <c r="DB92" i="4" s="1"/>
  <c r="DB91" i="4" s="1"/>
  <c r="DB90" i="4" s="1"/>
  <c r="DB89" i="4" s="1"/>
  <c r="DB88" i="4" s="1"/>
  <c r="DB87" i="4" s="1"/>
  <c r="DB86" i="4" s="1"/>
  <c r="DB85" i="4" s="1"/>
  <c r="DB84" i="4" s="1"/>
  <c r="DB83" i="4" s="1"/>
  <c r="DB82" i="4" s="1"/>
  <c r="DB81" i="4" s="1"/>
  <c r="DB80" i="4" s="1"/>
  <c r="DB79" i="4" s="1"/>
  <c r="DB78" i="4" s="1"/>
  <c r="DB77" i="4" s="1"/>
  <c r="DB76" i="4" s="1"/>
  <c r="DB75" i="4" s="1"/>
  <c r="DB74" i="4" s="1"/>
  <c r="DB73" i="4" s="1"/>
  <c r="DB72" i="4" s="1"/>
  <c r="DB71" i="4" s="1"/>
  <c r="DB70" i="4" s="1"/>
  <c r="DB69" i="4" s="1"/>
  <c r="DB68" i="4" s="1"/>
  <c r="DB67" i="4" s="1"/>
  <c r="DB66" i="4" s="1"/>
  <c r="DB65" i="4" s="1"/>
  <c r="DB64" i="4" s="1"/>
  <c r="DB63" i="4" s="1"/>
  <c r="DB62" i="4" s="1"/>
  <c r="DB61" i="4" s="1"/>
  <c r="DB60" i="4" s="1"/>
  <c r="DB59" i="4" s="1"/>
  <c r="DB58" i="4" s="1"/>
  <c r="DB57" i="4" s="1"/>
  <c r="DB56" i="4" s="1"/>
  <c r="DB55" i="4" s="1"/>
  <c r="DB54" i="4" s="1"/>
  <c r="DB53" i="4" s="1"/>
  <c r="DB52" i="4" s="1"/>
  <c r="DB51" i="4" s="1"/>
  <c r="DB50" i="4" s="1"/>
  <c r="DB49" i="4" s="1"/>
  <c r="DB48" i="4" s="1"/>
  <c r="CK131" i="4"/>
  <c r="CK130" i="4" s="1"/>
  <c r="CK129" i="4" s="1"/>
  <c r="CK128" i="4" s="1"/>
  <c r="CK127" i="4" s="1"/>
  <c r="CK126" i="4" s="1"/>
  <c r="CK125" i="4" s="1"/>
  <c r="CK124" i="4" s="1"/>
  <c r="CK123" i="4" s="1"/>
  <c r="CK122" i="4" s="1"/>
  <c r="CK121" i="4" s="1"/>
  <c r="CK120" i="4" s="1"/>
  <c r="CK119" i="4" s="1"/>
  <c r="CK118" i="4" s="1"/>
  <c r="CK117" i="4" s="1"/>
  <c r="CK116" i="4" s="1"/>
  <c r="CK115" i="4" s="1"/>
  <c r="CK114" i="4" s="1"/>
  <c r="DN131" i="4"/>
  <c r="DV131" i="4"/>
  <c r="DT131" i="4"/>
  <c r="DL131" i="4"/>
  <c r="DW131" i="4"/>
  <c r="DM131" i="4"/>
  <c r="DI131" i="4"/>
  <c r="DG131" i="4"/>
  <c r="DS131" i="4"/>
  <c r="DP131" i="4"/>
  <c r="DJ131" i="4"/>
  <c r="DR131" i="4"/>
  <c r="DU131" i="4"/>
  <c r="DO131" i="4"/>
  <c r="DH131" i="4"/>
  <c r="DX131" i="4"/>
  <c r="DY131" i="4" s="1"/>
  <c r="DQ131" i="4"/>
  <c r="DK131" i="4"/>
  <c r="Y113" i="17"/>
  <c r="DW55" i="4"/>
  <c r="DQ55" i="4"/>
  <c r="DI55" i="4"/>
  <c r="DV55" i="4"/>
  <c r="DU55" i="4"/>
  <c r="DT55" i="4"/>
  <c r="DS55" i="4"/>
  <c r="DR55" i="4"/>
  <c r="DN55" i="4"/>
  <c r="DL55" i="4"/>
  <c r="DH55" i="4"/>
  <c r="DG55" i="4"/>
  <c r="DO55" i="4"/>
  <c r="DM55" i="4"/>
  <c r="DP55" i="4"/>
  <c r="DX55" i="4"/>
  <c r="DY55" i="4" s="1"/>
  <c r="DK55" i="4"/>
  <c r="DJ55" i="4"/>
  <c r="E24" i="5"/>
  <c r="D24" i="5"/>
  <c r="CS6" i="4"/>
  <c r="DO6" i="4" s="1"/>
  <c r="CS7" i="4"/>
  <c r="DO7" i="4" s="1"/>
  <c r="Z58" i="4"/>
  <c r="BT15" i="5"/>
  <c r="AH15" i="5"/>
  <c r="N32" i="11" l="1"/>
  <c r="N31" i="11" s="1"/>
  <c r="N30" i="11" s="1"/>
  <c r="O32" i="11"/>
  <c r="C18" i="37"/>
  <c r="C43" i="37" s="1"/>
  <c r="AT43" i="5"/>
  <c r="AT44" i="5" s="1"/>
  <c r="AT45" i="5" s="1"/>
  <c r="DB47" i="4"/>
  <c r="DB46" i="4" s="1"/>
  <c r="DB45" i="4" s="1"/>
  <c r="DB44" i="4" s="1"/>
  <c r="DB43" i="4" s="1"/>
  <c r="DB42" i="4" s="1"/>
  <c r="DB41" i="4" s="1"/>
  <c r="DB40" i="4" s="1"/>
  <c r="C97" i="5"/>
  <c r="Y103" i="4"/>
  <c r="Y102" i="4" s="1"/>
  <c r="Z103" i="4"/>
  <c r="M25" i="5" s="1"/>
  <c r="Y19" i="37" s="1"/>
  <c r="Z103" i="17"/>
  <c r="Z102" i="17" s="1"/>
  <c r="AA103" i="17"/>
  <c r="Y108" i="17"/>
  <c r="X113" i="4"/>
  <c r="AA95" i="17"/>
  <c r="Z95" i="4"/>
  <c r="X95" i="4"/>
  <c r="CK113" i="4"/>
  <c r="CK112" i="4" s="1"/>
  <c r="CK111" i="4" s="1"/>
  <c r="CK110" i="4" s="1"/>
  <c r="CK109" i="4" s="1"/>
  <c r="DJ113" i="4"/>
  <c r="DW113" i="4"/>
  <c r="DT113" i="4"/>
  <c r="DS113" i="4"/>
  <c r="DL113" i="4"/>
  <c r="DI113" i="4"/>
  <c r="DU113" i="4"/>
  <c r="DM113" i="4"/>
  <c r="DP113" i="4"/>
  <c r="DX113" i="4"/>
  <c r="DY113" i="4" s="1"/>
  <c r="DV113" i="4"/>
  <c r="DO113" i="4"/>
  <c r="DN113" i="4"/>
  <c r="DR113" i="4"/>
  <c r="DQ113" i="4"/>
  <c r="DG113" i="4"/>
  <c r="DK113" i="4"/>
  <c r="DH113" i="4"/>
  <c r="Z55" i="4"/>
  <c r="CT6" i="4"/>
  <c r="DP6" i="4" s="1"/>
  <c r="CT7" i="4"/>
  <c r="DP7" i="4" s="1"/>
  <c r="BU15" i="5"/>
  <c r="AI15" i="5"/>
  <c r="N29" i="11" l="1"/>
  <c r="N28" i="11" s="1"/>
  <c r="N27" i="11" s="1"/>
  <c r="N26" i="11" s="1"/>
  <c r="N25" i="11" s="1"/>
  <c r="N24" i="11" s="1"/>
  <c r="N23" i="11" s="1"/>
  <c r="N22" i="11" s="1"/>
  <c r="N21" i="11" s="1"/>
  <c r="N20" i="11" s="1"/>
  <c r="N19" i="11" s="1"/>
  <c r="N18" i="11" s="1"/>
  <c r="O29" i="11"/>
  <c r="AD19" i="37"/>
  <c r="A25" i="5"/>
  <c r="OG13" i="36"/>
  <c r="AA101" i="17"/>
  <c r="Z101" i="17"/>
  <c r="Z100" i="17" s="1"/>
  <c r="Z99" i="17" s="1"/>
  <c r="Z98" i="17" s="1"/>
  <c r="Z97" i="17" s="1"/>
  <c r="Z96" i="17" s="1"/>
  <c r="Z95" i="17" s="1"/>
  <c r="Z94" i="17" s="1"/>
  <c r="Z93" i="17" s="1"/>
  <c r="Z92" i="17" s="1"/>
  <c r="Z91" i="17" s="1"/>
  <c r="Z90" i="17" s="1"/>
  <c r="Z89" i="17" s="1"/>
  <c r="Z88" i="17" s="1"/>
  <c r="Z87" i="17" s="1"/>
  <c r="Z86" i="17" s="1"/>
  <c r="Z85" i="17" s="1"/>
  <c r="Z84" i="17" s="1"/>
  <c r="Z83" i="17" s="1"/>
  <c r="Z82" i="17" s="1"/>
  <c r="Z81" i="17" s="1"/>
  <c r="Z80" i="17" s="1"/>
  <c r="Z79" i="17" s="1"/>
  <c r="Z78" i="17" s="1"/>
  <c r="Z77" i="17" s="1"/>
  <c r="Z76" i="17" s="1"/>
  <c r="Z101" i="4"/>
  <c r="Y101" i="4"/>
  <c r="Y100" i="4" s="1"/>
  <c r="Y99" i="4" s="1"/>
  <c r="Y98" i="4" s="1"/>
  <c r="Y97" i="4" s="1"/>
  <c r="Y96" i="4" s="1"/>
  <c r="Y95" i="4" s="1"/>
  <c r="Y94" i="4" s="1"/>
  <c r="Y93" i="4" s="1"/>
  <c r="Y92" i="4" s="1"/>
  <c r="Y91" i="4" s="1"/>
  <c r="Y90" i="4" s="1"/>
  <c r="Y89" i="4" s="1"/>
  <c r="Y88" i="4" s="1"/>
  <c r="Y87" i="4" s="1"/>
  <c r="Y86" i="4" s="1"/>
  <c r="Y85" i="4" s="1"/>
  <c r="Y84" i="4" s="1"/>
  <c r="Y83" i="4" s="1"/>
  <c r="Y82" i="4" s="1"/>
  <c r="Y81" i="4" s="1"/>
  <c r="Y80" i="4" s="1"/>
  <c r="Y79" i="4" s="1"/>
  <c r="Y78" i="4" s="1"/>
  <c r="Y77" i="4" s="1"/>
  <c r="Y76" i="4" s="1"/>
  <c r="C98" i="5"/>
  <c r="Y103" i="17"/>
  <c r="CK108" i="4"/>
  <c r="CK107" i="4" s="1"/>
  <c r="CK106" i="4" s="1"/>
  <c r="CK105" i="4" s="1"/>
  <c r="CK104" i="4" s="1"/>
  <c r="DX108" i="4"/>
  <c r="DY108" i="4" s="1"/>
  <c r="DV108" i="4"/>
  <c r="DQ108" i="4"/>
  <c r="DU108" i="4"/>
  <c r="DT108" i="4"/>
  <c r="DP108" i="4"/>
  <c r="DI108" i="4"/>
  <c r="DO108" i="4"/>
  <c r="DL108" i="4"/>
  <c r="DW108" i="4"/>
  <c r="DG108" i="4"/>
  <c r="DK108" i="4"/>
  <c r="DS108" i="4"/>
  <c r="DR108" i="4"/>
  <c r="DN108" i="4"/>
  <c r="DM108" i="4"/>
  <c r="DH108" i="4"/>
  <c r="DJ108" i="4"/>
  <c r="Z92" i="4"/>
  <c r="AA92" i="17"/>
  <c r="DB39" i="4"/>
  <c r="X108" i="4"/>
  <c r="Y95" i="17"/>
  <c r="CU7" i="4"/>
  <c r="DQ7" i="4" s="1"/>
  <c r="CU6" i="4"/>
  <c r="DQ6" i="4" s="1"/>
  <c r="BV15" i="5"/>
  <c r="AJ15" i="5"/>
  <c r="N17" i="11" l="1"/>
  <c r="N16" i="11" s="1"/>
  <c r="N15" i="11" s="1"/>
  <c r="O17" i="11"/>
  <c r="OI13" i="36"/>
  <c r="Y101" i="17"/>
  <c r="DB38" i="4"/>
  <c r="DB37" i="4" s="1"/>
  <c r="DB36" i="4" s="1"/>
  <c r="DB35" i="4" s="1"/>
  <c r="DB34" i="4" s="1"/>
  <c r="DB33" i="4" s="1"/>
  <c r="C99" i="5"/>
  <c r="C100" i="5" s="1"/>
  <c r="CK103" i="4"/>
  <c r="CK102" i="4" s="1"/>
  <c r="CK101" i="4" s="1"/>
  <c r="CK100" i="4" s="1"/>
  <c r="CK99" i="4" s="1"/>
  <c r="CK98" i="4" s="1"/>
  <c r="CK97" i="4" s="1"/>
  <c r="CK96" i="4" s="1"/>
  <c r="CK95" i="4" s="1"/>
  <c r="CK94" i="4" s="1"/>
  <c r="CK93" i="4" s="1"/>
  <c r="DJ103" i="4"/>
  <c r="DS103" i="4"/>
  <c r="DM103" i="4"/>
  <c r="DL103" i="4"/>
  <c r="DG103" i="4"/>
  <c r="DQ103" i="4"/>
  <c r="DH103" i="4"/>
  <c r="DR103" i="4"/>
  <c r="DP103" i="4"/>
  <c r="DN103" i="4"/>
  <c r="DK103" i="4"/>
  <c r="DI103" i="4"/>
  <c r="DV103" i="4"/>
  <c r="DU103" i="4"/>
  <c r="DX103" i="4"/>
  <c r="DY103" i="4" s="1"/>
  <c r="DW103" i="4"/>
  <c r="DT103" i="4"/>
  <c r="DO103" i="4"/>
  <c r="Y92" i="17"/>
  <c r="Z75" i="17"/>
  <c r="Z74" i="17" s="1"/>
  <c r="Z73" i="17" s="1"/>
  <c r="Z72" i="17" s="1"/>
  <c r="AA75" i="17"/>
  <c r="Y75" i="4"/>
  <c r="Y74" i="4" s="1"/>
  <c r="Y73" i="4" s="1"/>
  <c r="Y72" i="4" s="1"/>
  <c r="Z75" i="4"/>
  <c r="X103" i="4"/>
  <c r="DG95" i="4"/>
  <c r="DQ95" i="4"/>
  <c r="DI95" i="4"/>
  <c r="DH95" i="4"/>
  <c r="DU95" i="4"/>
  <c r="DT95" i="4"/>
  <c r="DM95" i="4"/>
  <c r="DX95" i="4"/>
  <c r="DY95" i="4" s="1"/>
  <c r="DV95" i="4"/>
  <c r="DS95" i="4"/>
  <c r="DP95" i="4"/>
  <c r="DO95" i="4"/>
  <c r="DJ95" i="4"/>
  <c r="DW95" i="4"/>
  <c r="DR95" i="4"/>
  <c r="DN95" i="4"/>
  <c r="DL95" i="4"/>
  <c r="DK95" i="4"/>
  <c r="CV6" i="4"/>
  <c r="DR6" i="4" s="1"/>
  <c r="CV7" i="4"/>
  <c r="DR7" i="4" s="1"/>
  <c r="BW15" i="5"/>
  <c r="AK15" i="5"/>
  <c r="OO13" i="36" l="1"/>
  <c r="ON13" i="36"/>
  <c r="OM13" i="36"/>
  <c r="OL13" i="36"/>
  <c r="OK13" i="36"/>
  <c r="OS13" i="36"/>
  <c r="PA13" i="36"/>
  <c r="PB13" i="36"/>
  <c r="OZ13" i="36"/>
  <c r="OY13" i="36"/>
  <c r="OX13" i="36"/>
  <c r="OW13" i="36"/>
  <c r="OV13" i="36"/>
  <c r="OT13" i="36"/>
  <c r="OU13" i="36"/>
  <c r="OH13" i="36"/>
  <c r="M3" i="17"/>
  <c r="M3" i="4"/>
  <c r="Y71" i="4"/>
  <c r="Y70" i="4" s="1"/>
  <c r="Y69" i="4" s="1"/>
  <c r="Y68" i="4" s="1"/>
  <c r="Y67" i="4" s="1"/>
  <c r="Y66" i="4" s="1"/>
  <c r="Y65" i="4" s="1"/>
  <c r="Z71" i="4"/>
  <c r="Z71" i="17"/>
  <c r="Z70" i="17" s="1"/>
  <c r="Z69" i="17" s="1"/>
  <c r="Z68" i="17" s="1"/>
  <c r="Z67" i="17" s="1"/>
  <c r="Z66" i="17" s="1"/>
  <c r="Z65" i="17" s="1"/>
  <c r="AA71" i="17"/>
  <c r="Y75" i="17"/>
  <c r="DO101" i="4"/>
  <c r="DJ101" i="4"/>
  <c r="DN101" i="4"/>
  <c r="DH101" i="4"/>
  <c r="DI101" i="4"/>
  <c r="DT101" i="4"/>
  <c r="DX101" i="4"/>
  <c r="DY101" i="4" s="1"/>
  <c r="DV101" i="4"/>
  <c r="DK101" i="4"/>
  <c r="DM101" i="4"/>
  <c r="DR101" i="4"/>
  <c r="DP101" i="4"/>
  <c r="DG101" i="4"/>
  <c r="DW101" i="4"/>
  <c r="DS101" i="4"/>
  <c r="DL101" i="4"/>
  <c r="DQ101" i="4"/>
  <c r="DU101" i="4"/>
  <c r="CK92" i="4"/>
  <c r="CK91" i="4" s="1"/>
  <c r="CK90" i="4" s="1"/>
  <c r="CK89" i="4" s="1"/>
  <c r="CK88" i="4" s="1"/>
  <c r="CK87" i="4" s="1"/>
  <c r="CK86" i="4" s="1"/>
  <c r="CK85" i="4" s="1"/>
  <c r="CK84" i="4" s="1"/>
  <c r="CK83" i="4" s="1"/>
  <c r="CK82" i="4" s="1"/>
  <c r="CK81" i="4" s="1"/>
  <c r="CK80" i="4" s="1"/>
  <c r="CK79" i="4" s="1"/>
  <c r="CK78" i="4" s="1"/>
  <c r="CK77" i="4" s="1"/>
  <c r="CK76" i="4" s="1"/>
  <c r="DX92" i="4"/>
  <c r="DY92" i="4" s="1"/>
  <c r="DW92" i="4"/>
  <c r="DP92" i="4"/>
  <c r="DO92" i="4"/>
  <c r="DL92" i="4"/>
  <c r="DI92" i="4"/>
  <c r="DH92" i="4"/>
  <c r="DS92" i="4"/>
  <c r="DR92" i="4"/>
  <c r="DN92" i="4"/>
  <c r="DM92" i="4"/>
  <c r="DV92" i="4"/>
  <c r="DQ92" i="4"/>
  <c r="DU92" i="4"/>
  <c r="DG92" i="4"/>
  <c r="DT92" i="4"/>
  <c r="DJ92" i="4"/>
  <c r="DK92" i="4"/>
  <c r="X101" i="4"/>
  <c r="DB32" i="4"/>
  <c r="DB31" i="4" s="1"/>
  <c r="DB30" i="4" s="1"/>
  <c r="DB29" i="4" s="1"/>
  <c r="DB28" i="4" s="1"/>
  <c r="DB27" i="4" s="1"/>
  <c r="DB26" i="4" s="1"/>
  <c r="DB25" i="4" s="1"/>
  <c r="DB24" i="4" s="1"/>
  <c r="DB23" i="4" s="1"/>
  <c r="DB22" i="4" s="1"/>
  <c r="DB21" i="4" s="1"/>
  <c r="DB20" i="4" s="1"/>
  <c r="DB19" i="4" s="1"/>
  <c r="DB18" i="4" s="1"/>
  <c r="DB17" i="4" s="1"/>
  <c r="DB16" i="4" s="1"/>
  <c r="CW6" i="4"/>
  <c r="DS6" i="4" s="1"/>
  <c r="CW7" i="4"/>
  <c r="DS7" i="4" s="1"/>
  <c r="BX15" i="5"/>
  <c r="AL15" i="5"/>
  <c r="X92" i="4" l="1"/>
  <c r="Y71" i="17"/>
  <c r="Z64" i="17"/>
  <c r="AA64" i="17"/>
  <c r="CK75" i="4"/>
  <c r="CK74" i="4" s="1"/>
  <c r="CK73" i="4" s="1"/>
  <c r="CK72" i="4" s="1"/>
  <c r="DX75" i="4"/>
  <c r="DY75" i="4" s="1"/>
  <c r="DT75" i="4"/>
  <c r="DW75" i="4"/>
  <c r="DV75" i="4"/>
  <c r="DS75" i="4"/>
  <c r="DQ75" i="4"/>
  <c r="DO75" i="4"/>
  <c r="DM75" i="4"/>
  <c r="DI75" i="4"/>
  <c r="DK75" i="4"/>
  <c r="DH75" i="4"/>
  <c r="DL75" i="4"/>
  <c r="DG75" i="4"/>
  <c r="DR75" i="4"/>
  <c r="DN75" i="4"/>
  <c r="DU75" i="4"/>
  <c r="DP75" i="4"/>
  <c r="DJ75" i="4"/>
  <c r="DB15" i="4"/>
  <c r="Y64" i="4"/>
  <c r="Z64" i="4"/>
  <c r="CX6" i="4"/>
  <c r="DT6" i="4" s="1"/>
  <c r="CX7" i="4"/>
  <c r="DT7" i="4" s="1"/>
  <c r="BY15" i="5"/>
  <c r="AM15" i="5"/>
  <c r="DB14" i="4" l="1"/>
  <c r="DB13" i="4" s="1"/>
  <c r="DB12" i="4" s="1"/>
  <c r="DB11" i="4" s="1"/>
  <c r="Z63" i="17"/>
  <c r="Z62" i="17" s="1"/>
  <c r="Z61" i="17" s="1"/>
  <c r="Z60" i="17" s="1"/>
  <c r="Z59" i="17" s="1"/>
  <c r="Z58" i="17" s="1"/>
  <c r="Z57" i="17" s="1"/>
  <c r="AA63" i="17"/>
  <c r="Y63" i="4"/>
  <c r="Y62" i="4" s="1"/>
  <c r="Y61" i="4" s="1"/>
  <c r="Y60" i="4" s="1"/>
  <c r="Y59" i="4" s="1"/>
  <c r="Y58" i="4" s="1"/>
  <c r="Y57" i="4" s="1"/>
  <c r="Z63" i="4"/>
  <c r="Y64" i="17"/>
  <c r="Z60" i="4"/>
  <c r="CK71" i="4"/>
  <c r="CK70" i="4" s="1"/>
  <c r="CK69" i="4" s="1"/>
  <c r="CK68" i="4" s="1"/>
  <c r="CK67" i="4" s="1"/>
  <c r="CK66" i="4" s="1"/>
  <c r="CK65" i="4" s="1"/>
  <c r="DW71" i="4"/>
  <c r="DT71" i="4"/>
  <c r="DS71" i="4"/>
  <c r="DO71" i="4"/>
  <c r="DQ71" i="4"/>
  <c r="DN71" i="4"/>
  <c r="DM71" i="4"/>
  <c r="DK71" i="4"/>
  <c r="DH71" i="4"/>
  <c r="DJ71" i="4"/>
  <c r="DI71" i="4"/>
  <c r="DU71" i="4"/>
  <c r="DR71" i="4"/>
  <c r="DL71" i="4"/>
  <c r="DG71" i="4"/>
  <c r="DV71" i="4"/>
  <c r="DP71" i="4"/>
  <c r="DX71" i="4"/>
  <c r="DY71" i="4" s="1"/>
  <c r="AA60" i="17"/>
  <c r="CY11" i="4"/>
  <c r="CY10" i="4" s="1"/>
  <c r="CZ11" i="4"/>
  <c r="CZ10" i="4" s="1"/>
  <c r="CY6" i="4"/>
  <c r="DU6" i="4" s="1"/>
  <c r="CY7" i="4"/>
  <c r="DU7" i="4" s="1"/>
  <c r="AN15" i="5"/>
  <c r="BZ15" i="5"/>
  <c r="CW11" i="4" l="1"/>
  <c r="CW10" i="4" s="1"/>
  <c r="Y63" i="17"/>
  <c r="Z56" i="17"/>
  <c r="Z55" i="17" s="1"/>
  <c r="AA56" i="17"/>
  <c r="Y56" i="4"/>
  <c r="Y55" i="4" s="1"/>
  <c r="Z56" i="4"/>
  <c r="Y60" i="17"/>
  <c r="DO64" i="4"/>
  <c r="DK64" i="4"/>
  <c r="DL64" i="4"/>
  <c r="DI64" i="4"/>
  <c r="DX64" i="4"/>
  <c r="DY64" i="4" s="1"/>
  <c r="DV64" i="4"/>
  <c r="DU64" i="4"/>
  <c r="DT64" i="4"/>
  <c r="DS64" i="4"/>
  <c r="DQ64" i="4"/>
  <c r="DH64" i="4"/>
  <c r="DG64" i="4"/>
  <c r="DP64" i="4"/>
  <c r="DW64" i="4"/>
  <c r="DR64" i="4"/>
  <c r="DN64" i="4"/>
  <c r="DM64" i="4"/>
  <c r="DJ64" i="4"/>
  <c r="CX11" i="4"/>
  <c r="CX10" i="4" s="1"/>
  <c r="CZ7" i="4"/>
  <c r="DV7" i="4" s="1"/>
  <c r="CZ6" i="4"/>
  <c r="DV6" i="4" s="1"/>
  <c r="AO15" i="5"/>
  <c r="CA15" i="5"/>
  <c r="DB7" i="4" l="1"/>
  <c r="DX7" i="4" s="1"/>
  <c r="DB10" i="4"/>
  <c r="Z54" i="17"/>
  <c r="Z53" i="17" s="1"/>
  <c r="AA54" i="17"/>
  <c r="Y54" i="4"/>
  <c r="Z53" i="4" s="1"/>
  <c r="M24" i="5" s="1"/>
  <c r="Z54" i="4"/>
  <c r="Y56" i="17"/>
  <c r="DX63" i="4"/>
  <c r="DY63" i="4" s="1"/>
  <c r="DW63" i="4"/>
  <c r="DR63" i="4"/>
  <c r="DQ63" i="4"/>
  <c r="DM63" i="4"/>
  <c r="DP63" i="4"/>
  <c r="DJ63" i="4"/>
  <c r="DI63" i="4"/>
  <c r="DV63" i="4"/>
  <c r="DU63" i="4"/>
  <c r="DT63" i="4"/>
  <c r="DS63" i="4"/>
  <c r="DO63" i="4"/>
  <c r="DN63" i="4"/>
  <c r="DL63" i="4"/>
  <c r="DG63" i="4"/>
  <c r="DK63" i="4"/>
  <c r="DH63" i="4"/>
  <c r="Z45" i="4"/>
  <c r="Z49" i="4"/>
  <c r="AA49" i="17"/>
  <c r="AA25" i="17"/>
  <c r="DU60" i="4"/>
  <c r="DV60" i="4"/>
  <c r="DS60" i="4"/>
  <c r="DW60" i="4"/>
  <c r="DR60" i="4"/>
  <c r="DQ60" i="4"/>
  <c r="DO60" i="4"/>
  <c r="DP60" i="4"/>
  <c r="DM60" i="4"/>
  <c r="DL60" i="4"/>
  <c r="DK60" i="4"/>
  <c r="DJ60" i="4"/>
  <c r="DG60" i="4"/>
  <c r="DI60" i="4"/>
  <c r="DH60" i="4"/>
  <c r="DT60" i="4"/>
  <c r="DX60" i="4"/>
  <c r="DY60" i="4" s="1"/>
  <c r="DN60" i="4"/>
  <c r="DA7" i="4"/>
  <c r="DW7" i="4" s="1"/>
  <c r="DA6" i="4"/>
  <c r="DW6" i="4" s="1"/>
  <c r="AP15" i="5"/>
  <c r="CB15" i="5"/>
  <c r="Y18" i="37" l="1"/>
  <c r="AD18" i="37" s="1"/>
  <c r="OG12" i="36"/>
  <c r="OI12" i="36" s="1"/>
  <c r="PA12" i="36" s="1"/>
  <c r="A24" i="5"/>
  <c r="DB6" i="4"/>
  <c r="DX6" i="4" s="1"/>
  <c r="AA53" i="17"/>
  <c r="Z52" i="17"/>
  <c r="Z51" i="17" s="1"/>
  <c r="AA52" i="17"/>
  <c r="AA51" i="17"/>
  <c r="Y53" i="4"/>
  <c r="Y54" i="17"/>
  <c r="DX56" i="4"/>
  <c r="DY56" i="4" s="1"/>
  <c r="DW56" i="4"/>
  <c r="DV56" i="4"/>
  <c r="DR56" i="4"/>
  <c r="DS56" i="4"/>
  <c r="DU56" i="4"/>
  <c r="DQ56" i="4"/>
  <c r="DT56" i="4"/>
  <c r="DN56" i="4"/>
  <c r="DP56" i="4"/>
  <c r="DO56" i="4"/>
  <c r="DM56" i="4"/>
  <c r="DL56" i="4"/>
  <c r="DK56" i="4"/>
  <c r="DI56" i="4"/>
  <c r="DJ56" i="4"/>
  <c r="DH56" i="4"/>
  <c r="DG56" i="4"/>
  <c r="Y25" i="17"/>
  <c r="Z25" i="4"/>
  <c r="AA21" i="17"/>
  <c r="Y49" i="17"/>
  <c r="AA24" i="17"/>
  <c r="AQ15" i="5"/>
  <c r="CC15" i="5"/>
  <c r="OH12" i="36" l="1"/>
  <c r="OX12" i="36"/>
  <c r="ON12" i="36"/>
  <c r="PB12" i="36"/>
  <c r="OZ12" i="36"/>
  <c r="OY12" i="36"/>
  <c r="OM12" i="36"/>
  <c r="OV12" i="36"/>
  <c r="OO12" i="36"/>
  <c r="OK12" i="36"/>
  <c r="OS12" i="36"/>
  <c r="OL12" i="36"/>
  <c r="OU12" i="36"/>
  <c r="OW12" i="36"/>
  <c r="OT12" i="36"/>
  <c r="Y52" i="4"/>
  <c r="Y51" i="4" s="1"/>
  <c r="Z52" i="4"/>
  <c r="Z50" i="17"/>
  <c r="Z49" i="17" s="1"/>
  <c r="AA50" i="17"/>
  <c r="Z51" i="4"/>
  <c r="DS54" i="4"/>
  <c r="DQ54" i="4"/>
  <c r="DU54" i="4"/>
  <c r="DO54" i="4"/>
  <c r="DK54" i="4"/>
  <c r="DT54" i="4"/>
  <c r="DR54" i="4"/>
  <c r="DP54" i="4"/>
  <c r="DJ54" i="4"/>
  <c r="DH54" i="4"/>
  <c r="DV54" i="4"/>
  <c r="DI54" i="4"/>
  <c r="DW54" i="4"/>
  <c r="DN54" i="4"/>
  <c r="DM54" i="4"/>
  <c r="DX54" i="4"/>
  <c r="DY54" i="4" s="1"/>
  <c r="DL54" i="4"/>
  <c r="DG54" i="4"/>
  <c r="Z21" i="4"/>
  <c r="Z24" i="4"/>
  <c r="DO25" i="4"/>
  <c r="DL25" i="4"/>
  <c r="DN25" i="4"/>
  <c r="DU25" i="4"/>
  <c r="DI25" i="4"/>
  <c r="DQ25" i="4"/>
  <c r="DH25" i="4"/>
  <c r="DG25" i="4"/>
  <c r="DW25" i="4"/>
  <c r="DX25" i="4"/>
  <c r="DY25" i="4" s="1"/>
  <c r="DV25" i="4"/>
  <c r="DS25" i="4"/>
  <c r="DR25" i="4"/>
  <c r="DP25" i="4"/>
  <c r="DM25" i="4"/>
  <c r="DK25" i="4"/>
  <c r="DJ25" i="4"/>
  <c r="DT25" i="4"/>
  <c r="Y21" i="17"/>
  <c r="Z43" i="4"/>
  <c r="Y24" i="17"/>
  <c r="AR15" i="5"/>
  <c r="CD15" i="5"/>
  <c r="Z48" i="17" l="1"/>
  <c r="Z47" i="17" s="1"/>
  <c r="AA48" i="17"/>
  <c r="J43" i="5"/>
  <c r="K43" i="5" s="1"/>
  <c r="J33" i="5"/>
  <c r="K33" i="5" s="1"/>
  <c r="J37" i="5"/>
  <c r="K37" i="5" s="1"/>
  <c r="J31" i="5"/>
  <c r="K31" i="5" s="1"/>
  <c r="J29" i="5"/>
  <c r="K29" i="5" s="1"/>
  <c r="J44" i="5"/>
  <c r="K44" i="5" s="1"/>
  <c r="J32" i="5"/>
  <c r="K32" i="5" s="1"/>
  <c r="J28" i="5"/>
  <c r="K28" i="5" s="1"/>
  <c r="J38" i="5"/>
  <c r="K38" i="5" s="1"/>
  <c r="J34" i="5"/>
  <c r="K34" i="5" s="1"/>
  <c r="J27" i="5"/>
  <c r="K27" i="5" s="1"/>
  <c r="J39" i="5"/>
  <c r="K39" i="5" s="1"/>
  <c r="J42" i="5"/>
  <c r="K42" i="5" s="1"/>
  <c r="J35" i="5"/>
  <c r="K35" i="5" s="1"/>
  <c r="J41" i="5"/>
  <c r="K41" i="5" s="1"/>
  <c r="J30" i="5"/>
  <c r="K30" i="5" s="1"/>
  <c r="AA47" i="17"/>
  <c r="Y52" i="17"/>
  <c r="Y50" i="4"/>
  <c r="Y49" i="4" s="1"/>
  <c r="Z50" i="4"/>
  <c r="Y51" i="17"/>
  <c r="CK53" i="4"/>
  <c r="DS51" i="4"/>
  <c r="DO51" i="4"/>
  <c r="DG51" i="4"/>
  <c r="DH51" i="4"/>
  <c r="DU51" i="4"/>
  <c r="DK51" i="4"/>
  <c r="DL51" i="4"/>
  <c r="DM51" i="4"/>
  <c r="DT51" i="4"/>
  <c r="DW51" i="4"/>
  <c r="DO49" i="4"/>
  <c r="DR49" i="4"/>
  <c r="DW49" i="4"/>
  <c r="DX49" i="4"/>
  <c r="DY49" i="4" s="1"/>
  <c r="DQ49" i="4"/>
  <c r="DM49" i="4"/>
  <c r="DS49" i="4"/>
  <c r="DL49" i="4"/>
  <c r="DP49" i="4"/>
  <c r="DV49" i="4"/>
  <c r="DH49" i="4"/>
  <c r="DI49" i="4"/>
  <c r="DG49" i="4"/>
  <c r="DK49" i="4"/>
  <c r="DJ49" i="4"/>
  <c r="DT49" i="4"/>
  <c r="DU49" i="4"/>
  <c r="Z46" i="4"/>
  <c r="DQ24" i="4"/>
  <c r="DP24" i="4"/>
  <c r="DK24" i="4"/>
  <c r="DG24" i="4"/>
  <c r="DU24" i="4"/>
  <c r="DV24" i="4"/>
  <c r="DO24" i="4"/>
  <c r="DN24" i="4"/>
  <c r="DM24" i="4"/>
  <c r="DL24" i="4"/>
  <c r="DJ24" i="4"/>
  <c r="DI24" i="4"/>
  <c r="DS24" i="4"/>
  <c r="DH24" i="4"/>
  <c r="DX24" i="4"/>
  <c r="DY24" i="4" s="1"/>
  <c r="DW24" i="4"/>
  <c r="DT24" i="4"/>
  <c r="DR24" i="4"/>
  <c r="Z46" i="17"/>
  <c r="AA46" i="17"/>
  <c r="AA19" i="17"/>
  <c r="DO21" i="4"/>
  <c r="DI21" i="4"/>
  <c r="DH21" i="4"/>
  <c r="DX21" i="4"/>
  <c r="DY21" i="4" s="1"/>
  <c r="DP21" i="4"/>
  <c r="DR21" i="4"/>
  <c r="DL21" i="4"/>
  <c r="DK21" i="4"/>
  <c r="DG21" i="4"/>
  <c r="DN21" i="4"/>
  <c r="DU21" i="4"/>
  <c r="DW21" i="4"/>
  <c r="DS21" i="4"/>
  <c r="DV21" i="4"/>
  <c r="DJ21" i="4"/>
  <c r="DT21" i="4"/>
  <c r="DM21" i="4"/>
  <c r="DQ21" i="4"/>
  <c r="AS15" i="5"/>
  <c r="CE15" i="5"/>
  <c r="Y48" i="4" l="1"/>
  <c r="Y47" i="4" s="1"/>
  <c r="Y46" i="4" s="1"/>
  <c r="Y45" i="4" s="1"/>
  <c r="Y44" i="4" s="1"/>
  <c r="Y43" i="4" s="1"/>
  <c r="Z48" i="4"/>
  <c r="Z47" i="4"/>
  <c r="DQ52" i="4"/>
  <c r="DS52" i="4"/>
  <c r="DP52" i="4"/>
  <c r="DI52" i="4"/>
  <c r="DO52" i="4"/>
  <c r="DN52" i="4"/>
  <c r="DM52" i="4"/>
  <c r="DL52" i="4"/>
  <c r="DK52" i="4"/>
  <c r="DG52" i="4"/>
  <c r="DU52" i="4"/>
  <c r="DV52" i="4"/>
  <c r="DJ52" i="4"/>
  <c r="DH52" i="4"/>
  <c r="DX52" i="4"/>
  <c r="DY52" i="4" s="1"/>
  <c r="DW52" i="4"/>
  <c r="DR52" i="4"/>
  <c r="DT52" i="4"/>
  <c r="Z44" i="4"/>
  <c r="Y50" i="17"/>
  <c r="DV51" i="4"/>
  <c r="DP51" i="4"/>
  <c r="DJ51" i="4"/>
  <c r="DR51" i="4"/>
  <c r="DX51" i="4"/>
  <c r="DY51" i="4" s="1"/>
  <c r="DI51" i="4"/>
  <c r="DQ51" i="4"/>
  <c r="DN51" i="4"/>
  <c r="Y46" i="17"/>
  <c r="Y19" i="17"/>
  <c r="Z45" i="17"/>
  <c r="AA45" i="17"/>
  <c r="Z19" i="4"/>
  <c r="AA18" i="17"/>
  <c r="Z41" i="4"/>
  <c r="M26" i="5" s="1"/>
  <c r="Y20" i="37" s="1"/>
  <c r="Y42" i="4" l="1"/>
  <c r="Y41" i="4" s="1"/>
  <c r="Y40" i="4" s="1"/>
  <c r="Z42" i="4"/>
  <c r="AD20" i="37"/>
  <c r="A26" i="5"/>
  <c r="OG14" i="36"/>
  <c r="Y47" i="17"/>
  <c r="DH50" i="4"/>
  <c r="DJ50" i="4"/>
  <c r="DG50" i="4"/>
  <c r="DN50" i="4"/>
  <c r="DQ50" i="4"/>
  <c r="DR50" i="4"/>
  <c r="DX50" i="4"/>
  <c r="DY50" i="4" s="1"/>
  <c r="DL50" i="4"/>
  <c r="DV50" i="4"/>
  <c r="DT50" i="4"/>
  <c r="DM50" i="4"/>
  <c r="DK50" i="4"/>
  <c r="DO50" i="4"/>
  <c r="DP50" i="4"/>
  <c r="DU50" i="4"/>
  <c r="DS50" i="4"/>
  <c r="DW50" i="4"/>
  <c r="DI50" i="4"/>
  <c r="DR19" i="4"/>
  <c r="DP19" i="4"/>
  <c r="DQ19" i="4"/>
  <c r="DK19" i="4"/>
  <c r="DJ19" i="4"/>
  <c r="DM19" i="4"/>
  <c r="DL19" i="4"/>
  <c r="DI19" i="4"/>
  <c r="DH19" i="4"/>
  <c r="DG19" i="4"/>
  <c r="DO19" i="4"/>
  <c r="DN19" i="4"/>
  <c r="DS19" i="4"/>
  <c r="DX19" i="4"/>
  <c r="DY19" i="4" s="1"/>
  <c r="DT19" i="4"/>
  <c r="DW19" i="4"/>
  <c r="DV19" i="4"/>
  <c r="DU19" i="4"/>
  <c r="Z44" i="17"/>
  <c r="AA44" i="17"/>
  <c r="Y45" i="17"/>
  <c r="Y18" i="17"/>
  <c r="Z40" i="4"/>
  <c r="Z18" i="4"/>
  <c r="OI14" i="36" l="1"/>
  <c r="DN49" i="4"/>
  <c r="DJ45" i="4"/>
  <c r="DV45" i="4"/>
  <c r="DU45" i="4"/>
  <c r="DT45" i="4"/>
  <c r="DP45" i="4"/>
  <c r="DW45" i="4"/>
  <c r="DX45" i="4"/>
  <c r="DY45" i="4" s="1"/>
  <c r="DI45" i="4"/>
  <c r="DH45" i="4"/>
  <c r="DG45" i="4"/>
  <c r="DS45" i="4"/>
  <c r="DR45" i="4"/>
  <c r="DQ45" i="4"/>
  <c r="DM45" i="4"/>
  <c r="DO45" i="4"/>
  <c r="DL45" i="4"/>
  <c r="DN45" i="4"/>
  <c r="DK45" i="4"/>
  <c r="DG18" i="4"/>
  <c r="DW18" i="4"/>
  <c r="DK18" i="4"/>
  <c r="DV18" i="4"/>
  <c r="DR18" i="4"/>
  <c r="DQ18" i="4"/>
  <c r="DP18" i="4"/>
  <c r="DO18" i="4"/>
  <c r="DN18" i="4"/>
  <c r="DM18" i="4"/>
  <c r="DL18" i="4"/>
  <c r="DJ18" i="4"/>
  <c r="DI18" i="4"/>
  <c r="DS18" i="4"/>
  <c r="DX18" i="4"/>
  <c r="DY18" i="4" s="1"/>
  <c r="DU18" i="4"/>
  <c r="DT18" i="4"/>
  <c r="DH18" i="4"/>
  <c r="Y44" i="17"/>
  <c r="Z43" i="17"/>
  <c r="AA43" i="17"/>
  <c r="Y39" i="4"/>
  <c r="Z39" i="4"/>
  <c r="CK48" i="4" l="1"/>
  <c r="OX14" i="36"/>
  <c r="OV14" i="36"/>
  <c r="OT14" i="36"/>
  <c r="OW14" i="36"/>
  <c r="OU14" i="36"/>
  <c r="OS14" i="36"/>
  <c r="ON14" i="36"/>
  <c r="OO14" i="36"/>
  <c r="OM14" i="36"/>
  <c r="OL14" i="36"/>
  <c r="OK14" i="36"/>
  <c r="PB14" i="36"/>
  <c r="PA14" i="36"/>
  <c r="OZ14" i="36"/>
  <c r="OY14" i="36"/>
  <c r="OH14" i="36"/>
  <c r="DO47" i="4"/>
  <c r="DP47" i="4"/>
  <c r="DI47" i="4"/>
  <c r="DL47" i="4"/>
  <c r="DM47" i="4"/>
  <c r="DG47" i="4"/>
  <c r="DK47" i="4"/>
  <c r="DH47" i="4"/>
  <c r="DJ47" i="4"/>
  <c r="DW47" i="4"/>
  <c r="DV47" i="4"/>
  <c r="DX47" i="4"/>
  <c r="DY47" i="4" s="1"/>
  <c r="DS47" i="4"/>
  <c r="DR47" i="4"/>
  <c r="DN47" i="4"/>
  <c r="DQ47" i="4"/>
  <c r="DT47" i="4"/>
  <c r="DU47" i="4"/>
  <c r="DW46" i="4"/>
  <c r="DU46" i="4"/>
  <c r="DL46" i="4"/>
  <c r="DX46" i="4"/>
  <c r="DY46" i="4" s="1"/>
  <c r="DR46" i="4"/>
  <c r="DQ46" i="4"/>
  <c r="DK46" i="4"/>
  <c r="DN46" i="4"/>
  <c r="DG46" i="4"/>
  <c r="DJ46" i="4"/>
  <c r="DI46" i="4"/>
  <c r="DM46" i="4"/>
  <c r="DO46" i="4"/>
  <c r="DV46" i="4"/>
  <c r="DT46" i="4"/>
  <c r="DS46" i="4"/>
  <c r="DP46" i="4"/>
  <c r="DH46" i="4"/>
  <c r="Y38" i="4"/>
  <c r="Z38" i="4"/>
  <c r="Y43" i="17"/>
  <c r="Z42" i="17"/>
  <c r="AA42" i="17"/>
  <c r="DP44" i="4"/>
  <c r="DW44" i="4"/>
  <c r="DK44" i="4"/>
  <c r="DH44" i="4"/>
  <c r="DO44" i="4"/>
  <c r="DJ44" i="4"/>
  <c r="DI44" i="4"/>
  <c r="DN44" i="4"/>
  <c r="DG44" i="4"/>
  <c r="DX44" i="4"/>
  <c r="DY44" i="4" s="1"/>
  <c r="DV44" i="4"/>
  <c r="DU44" i="4"/>
  <c r="DR44" i="4"/>
  <c r="DM44" i="4"/>
  <c r="DQ44" i="4"/>
  <c r="DT44" i="4"/>
  <c r="DS44" i="4"/>
  <c r="DL44" i="4"/>
  <c r="DN43" i="4" l="1"/>
  <c r="DM43" i="4"/>
  <c r="DI43" i="4"/>
  <c r="DL43" i="4"/>
  <c r="DK43" i="4"/>
  <c r="DH43" i="4"/>
  <c r="DX43" i="4"/>
  <c r="DY43" i="4" s="1"/>
  <c r="DU43" i="4"/>
  <c r="DV43" i="4"/>
  <c r="DR43" i="4"/>
  <c r="DS43" i="4"/>
  <c r="DQ43" i="4"/>
  <c r="DP43" i="4"/>
  <c r="DJ43" i="4"/>
  <c r="DT43" i="4"/>
  <c r="DG43" i="4"/>
  <c r="DW43" i="4"/>
  <c r="DO43" i="4"/>
  <c r="Z41" i="17"/>
  <c r="AA41" i="17"/>
  <c r="Y37" i="4"/>
  <c r="Z37" i="4"/>
  <c r="M23" i="5" s="1"/>
  <c r="Y17" i="37" s="1"/>
  <c r="AD17" i="37" l="1"/>
  <c r="A23" i="5"/>
  <c r="OG11" i="36"/>
  <c r="Y41" i="17"/>
  <c r="Z40" i="17"/>
  <c r="AA40" i="17"/>
  <c r="Y36" i="4"/>
  <c r="Z36" i="4"/>
  <c r="CK42" i="4"/>
  <c r="OI11" i="36" l="1"/>
  <c r="Y35" i="4"/>
  <c r="Z35" i="4"/>
  <c r="DT41" i="4"/>
  <c r="DJ41" i="4"/>
  <c r="DI41" i="4"/>
  <c r="DH41" i="4"/>
  <c r="DG41" i="4"/>
  <c r="DW41" i="4"/>
  <c r="DV41" i="4"/>
  <c r="DL41" i="4"/>
  <c r="DU41" i="4"/>
  <c r="DS41" i="4"/>
  <c r="DR41" i="4"/>
  <c r="DO41" i="4"/>
  <c r="DQ41" i="4"/>
  <c r="DP41" i="4"/>
  <c r="DN41" i="4"/>
  <c r="DM41" i="4"/>
  <c r="DK41" i="4"/>
  <c r="DX41" i="4"/>
  <c r="DY41" i="4" s="1"/>
  <c r="Z39" i="17"/>
  <c r="AA39" i="17"/>
  <c r="Y40" i="17"/>
  <c r="PB11" i="36" l="1"/>
  <c r="PA11" i="36"/>
  <c r="OZ11" i="36"/>
  <c r="OY11" i="36"/>
  <c r="OX11" i="36"/>
  <c r="OW11" i="36"/>
  <c r="OT11" i="36"/>
  <c r="OV11" i="36"/>
  <c r="OS11" i="36"/>
  <c r="OU11" i="36"/>
  <c r="OO11" i="36"/>
  <c r="ON11" i="36"/>
  <c r="OM11" i="36"/>
  <c r="OL11" i="36"/>
  <c r="OK11" i="36"/>
  <c r="OH11" i="36"/>
  <c r="DU40" i="4"/>
  <c r="DT40" i="4"/>
  <c r="DQ40" i="4"/>
  <c r="DP40" i="4"/>
  <c r="DO40" i="4"/>
  <c r="DL40" i="4"/>
  <c r="DX40" i="4"/>
  <c r="DY40" i="4" s="1"/>
  <c r="DN40" i="4"/>
  <c r="DW40" i="4"/>
  <c r="DV40" i="4"/>
  <c r="DS40" i="4"/>
  <c r="DM40" i="4"/>
  <c r="DI40" i="4"/>
  <c r="DR40" i="4"/>
  <c r="DK40" i="4"/>
  <c r="DG40" i="4"/>
  <c r="DJ40" i="4"/>
  <c r="DH40" i="4"/>
  <c r="Z38" i="17"/>
  <c r="AA38" i="17"/>
  <c r="Y34" i="4"/>
  <c r="Z34" i="4"/>
  <c r="CK39" i="4" l="1"/>
  <c r="Y38" i="17"/>
  <c r="Y33" i="4"/>
  <c r="Z33" i="4"/>
  <c r="M22" i="5" s="1"/>
  <c r="Y16" i="37" s="1"/>
  <c r="Z37" i="17"/>
  <c r="AA37" i="17"/>
  <c r="AD16" i="37" l="1"/>
  <c r="OG10" i="36"/>
  <c r="OI10" i="36" s="1"/>
  <c r="A22" i="5"/>
  <c r="Y32" i="4"/>
  <c r="Z32" i="4"/>
  <c r="Z36" i="17"/>
  <c r="AA36" i="17"/>
  <c r="Y37" i="17"/>
  <c r="DU38" i="4"/>
  <c r="DP38" i="4"/>
  <c r="DO38" i="4"/>
  <c r="DK38" i="4"/>
  <c r="DW38" i="4"/>
  <c r="DG38" i="4"/>
  <c r="DX38" i="4"/>
  <c r="DY38" i="4" s="1"/>
  <c r="DI38" i="4"/>
  <c r="DT38" i="4"/>
  <c r="DN38" i="4"/>
  <c r="DV38" i="4"/>
  <c r="DS38" i="4"/>
  <c r="DQ38" i="4"/>
  <c r="DL38" i="4"/>
  <c r="DR38" i="4"/>
  <c r="DJ38" i="4"/>
  <c r="DM38" i="4"/>
  <c r="DH38" i="4"/>
  <c r="OW10" i="36" l="1"/>
  <c r="OT10" i="36"/>
  <c r="OS10" i="36"/>
  <c r="OV10" i="36"/>
  <c r="OU10" i="36"/>
  <c r="OO10" i="36"/>
  <c r="ON10" i="36"/>
  <c r="OM10" i="36"/>
  <c r="OL10" i="36"/>
  <c r="OK10" i="36"/>
  <c r="PB10" i="36"/>
  <c r="OY10" i="36"/>
  <c r="OX10" i="36"/>
  <c r="PA10" i="36"/>
  <c r="OZ10" i="36"/>
  <c r="OH10" i="36"/>
  <c r="Y31" i="4"/>
  <c r="Z31" i="4"/>
  <c r="Z35" i="17"/>
  <c r="AA35" i="17"/>
  <c r="Y36" i="17"/>
  <c r="DQ37" i="4"/>
  <c r="DM37" i="4"/>
  <c r="DL37" i="4"/>
  <c r="DH37" i="4"/>
  <c r="DP37" i="4"/>
  <c r="DJ37" i="4"/>
  <c r="DX37" i="4"/>
  <c r="DY37" i="4" s="1"/>
  <c r="DN37" i="4"/>
  <c r="DG37" i="4"/>
  <c r="DR37" i="4"/>
  <c r="DO37" i="4"/>
  <c r="DK37" i="4"/>
  <c r="DI37" i="4"/>
  <c r="DW37" i="4"/>
  <c r="DV37" i="4"/>
  <c r="DU37" i="4"/>
  <c r="DT37" i="4"/>
  <c r="DS37" i="4"/>
  <c r="M21" i="5" l="1"/>
  <c r="Y15" i="37" s="1"/>
  <c r="Y35" i="17"/>
  <c r="Z34" i="17"/>
  <c r="AA34" i="17"/>
  <c r="Y30" i="4"/>
  <c r="Z30" i="4"/>
  <c r="DJ36" i="4"/>
  <c r="DH36" i="4"/>
  <c r="DP36" i="4"/>
  <c r="DL36" i="4"/>
  <c r="DK36" i="4"/>
  <c r="DG36" i="4"/>
  <c r="DN36" i="4"/>
  <c r="DQ36" i="4"/>
  <c r="DO36" i="4"/>
  <c r="DW36" i="4"/>
  <c r="DR36" i="4"/>
  <c r="DM36" i="4"/>
  <c r="DU36" i="4"/>
  <c r="DV36" i="4"/>
  <c r="DI36" i="4"/>
  <c r="DS36" i="4"/>
  <c r="DX36" i="4"/>
  <c r="DY36" i="4" s="1"/>
  <c r="DT36" i="4"/>
  <c r="AD15" i="37" l="1"/>
  <c r="OG9" i="36"/>
  <c r="A21" i="5"/>
  <c r="Y29" i="4"/>
  <c r="Z29" i="4"/>
  <c r="Z33" i="17"/>
  <c r="AA33" i="17"/>
  <c r="DP35" i="4"/>
  <c r="DM35" i="4"/>
  <c r="DK35" i="4"/>
  <c r="DI35" i="4"/>
  <c r="DH35" i="4"/>
  <c r="DS35" i="4"/>
  <c r="DL35" i="4"/>
  <c r="DX35" i="4"/>
  <c r="DY35" i="4" s="1"/>
  <c r="DW35" i="4"/>
  <c r="DR35" i="4"/>
  <c r="DV35" i="4"/>
  <c r="DN35" i="4"/>
  <c r="DT35" i="4"/>
  <c r="DG35" i="4"/>
  <c r="DU35" i="4"/>
  <c r="DO35" i="4"/>
  <c r="DQ35" i="4"/>
  <c r="DJ35" i="4"/>
  <c r="Y34" i="17"/>
  <c r="OI9" i="36" l="1"/>
  <c r="Y33" i="17"/>
  <c r="Z32" i="17"/>
  <c r="AA32" i="17"/>
  <c r="DR34" i="4"/>
  <c r="DN34" i="4"/>
  <c r="DM34" i="4"/>
  <c r="DK34" i="4"/>
  <c r="DJ34" i="4"/>
  <c r="DH34" i="4"/>
  <c r="DU34" i="4"/>
  <c r="DW34" i="4"/>
  <c r="DV34" i="4"/>
  <c r="DQ34" i="4"/>
  <c r="DP34" i="4"/>
  <c r="DS34" i="4"/>
  <c r="DO34" i="4"/>
  <c r="DL34" i="4"/>
  <c r="DG34" i="4"/>
  <c r="DX34" i="4"/>
  <c r="DY34" i="4" s="1"/>
  <c r="DT34" i="4"/>
  <c r="DI34" i="4"/>
  <c r="Y28" i="4"/>
  <c r="Z28" i="4"/>
  <c r="OH9" i="36" l="1"/>
  <c r="OY9" i="36"/>
  <c r="OX9" i="36"/>
  <c r="OS9" i="36"/>
  <c r="OU9" i="36"/>
  <c r="OZ9" i="36"/>
  <c r="PA9" i="36"/>
  <c r="OT9" i="36"/>
  <c r="OV9" i="36"/>
  <c r="OW9" i="36"/>
  <c r="PB9" i="36"/>
  <c r="OK9" i="36"/>
  <c r="OL9" i="36"/>
  <c r="OM9" i="36"/>
  <c r="ON9" i="36"/>
  <c r="OO9" i="36"/>
  <c r="Y27" i="4"/>
  <c r="Z27" i="4"/>
  <c r="DK33" i="4"/>
  <c r="DJ33" i="4"/>
  <c r="DI33" i="4"/>
  <c r="DH33" i="4"/>
  <c r="DU33" i="4"/>
  <c r="DP33" i="4"/>
  <c r="DO33" i="4"/>
  <c r="DM33" i="4"/>
  <c r="DW33" i="4"/>
  <c r="DV33" i="4"/>
  <c r="DT33" i="4"/>
  <c r="DQ33" i="4"/>
  <c r="DX33" i="4"/>
  <c r="DY33" i="4" s="1"/>
  <c r="DS33" i="4"/>
  <c r="DR33" i="4"/>
  <c r="DN33" i="4"/>
  <c r="DL33" i="4"/>
  <c r="DG33" i="4"/>
  <c r="Z31" i="17"/>
  <c r="AA31" i="17"/>
  <c r="Z26" i="4" l="1"/>
  <c r="Y26" i="4"/>
  <c r="Y25" i="4" s="1"/>
  <c r="Y24" i="4" s="1"/>
  <c r="Y31" i="17"/>
  <c r="CK32" i="4"/>
  <c r="Z30" i="17"/>
  <c r="AA30" i="17"/>
  <c r="Y23" i="4" l="1"/>
  <c r="Y22" i="4" s="1"/>
  <c r="Y21" i="4" s="1"/>
  <c r="Z23" i="4"/>
  <c r="M20" i="5" s="1"/>
  <c r="Y14" i="37" s="1"/>
  <c r="Z22" i="4"/>
  <c r="Y30" i="17"/>
  <c r="Z29" i="17"/>
  <c r="AA29" i="17"/>
  <c r="DX31" i="4"/>
  <c r="DY31" i="4" s="1"/>
  <c r="DO31" i="4"/>
  <c r="DV31" i="4"/>
  <c r="DU31" i="4"/>
  <c r="DT31" i="4"/>
  <c r="DQ31" i="4"/>
  <c r="DS31" i="4"/>
  <c r="DL31" i="4"/>
  <c r="DW31" i="4"/>
  <c r="DR31" i="4"/>
  <c r="DM31" i="4"/>
  <c r="DP31" i="4"/>
  <c r="DJ31" i="4"/>
  <c r="DN31" i="4"/>
  <c r="DI31" i="4"/>
  <c r="DH31" i="4"/>
  <c r="DK31" i="4"/>
  <c r="DG31" i="4"/>
  <c r="AD14" i="37" l="1"/>
  <c r="OG8" i="36"/>
  <c r="OI8" i="36" s="1"/>
  <c r="Y20" i="4"/>
  <c r="Y19" i="4" s="1"/>
  <c r="Y18" i="4" s="1"/>
  <c r="Y17" i="4" s="1"/>
  <c r="Y16" i="4" s="1"/>
  <c r="Z15" i="4" s="1"/>
  <c r="Z20" i="4"/>
  <c r="M19" i="5"/>
  <c r="Y13" i="37" s="1"/>
  <c r="A20" i="5"/>
  <c r="Z17" i="4"/>
  <c r="Z16" i="4"/>
  <c r="DQ30" i="4"/>
  <c r="DP30" i="4"/>
  <c r="DO30" i="4"/>
  <c r="DI30" i="4"/>
  <c r="DS30" i="4"/>
  <c r="DJ30" i="4"/>
  <c r="DW30" i="4"/>
  <c r="DL30" i="4"/>
  <c r="DN30" i="4"/>
  <c r="DM30" i="4"/>
  <c r="DK30" i="4"/>
  <c r="DH30" i="4"/>
  <c r="DG30" i="4"/>
  <c r="DX30" i="4"/>
  <c r="DY30" i="4" s="1"/>
  <c r="DT30" i="4"/>
  <c r="DV30" i="4"/>
  <c r="DU30" i="4"/>
  <c r="DR30" i="4"/>
  <c r="Z28" i="17"/>
  <c r="AA28" i="17"/>
  <c r="AD13" i="37" l="1"/>
  <c r="OG7" i="36"/>
  <c r="OI7" i="36" s="1"/>
  <c r="OY8" i="36"/>
  <c r="OX8" i="36"/>
  <c r="OV8" i="36"/>
  <c r="PB8" i="36"/>
  <c r="PA8" i="36"/>
  <c r="OZ8" i="36"/>
  <c r="OW8" i="36"/>
  <c r="OO8" i="36"/>
  <c r="ON8" i="36"/>
  <c r="OM8" i="36"/>
  <c r="OL8" i="36"/>
  <c r="OK8" i="36"/>
  <c r="OS8" i="36"/>
  <c r="OU8" i="36"/>
  <c r="OT8" i="36"/>
  <c r="OH8" i="36"/>
  <c r="A19" i="5"/>
  <c r="Z27" i="17"/>
  <c r="AA27" i="17"/>
  <c r="CK29" i="4"/>
  <c r="Y28" i="17"/>
  <c r="PA7" i="36" l="1"/>
  <c r="OX7" i="36"/>
  <c r="OW7" i="36"/>
  <c r="OZ7" i="36"/>
  <c r="OY7" i="36"/>
  <c r="OV7" i="36"/>
  <c r="OU7" i="36"/>
  <c r="OT7" i="36"/>
  <c r="OS7" i="36"/>
  <c r="OO7" i="36"/>
  <c r="ON7" i="36"/>
  <c r="PB7" i="36"/>
  <c r="OK7" i="36"/>
  <c r="OM7" i="36"/>
  <c r="OL7" i="36"/>
  <c r="OH7" i="36"/>
  <c r="AA26" i="17"/>
  <c r="Z26" i="17"/>
  <c r="Z25" i="17" s="1"/>
  <c r="Z24" i="17" s="1"/>
  <c r="Y27" i="17"/>
  <c r="DI28" i="4"/>
  <c r="DX28" i="4"/>
  <c r="DY28" i="4" s="1"/>
  <c r="DW28" i="4"/>
  <c r="DV28" i="4"/>
  <c r="DT28" i="4"/>
  <c r="DS28" i="4"/>
  <c r="DR28" i="4"/>
  <c r="DG28" i="4"/>
  <c r="DQ28" i="4"/>
  <c r="DP28" i="4"/>
  <c r="DO28" i="4"/>
  <c r="DL28" i="4"/>
  <c r="DN28" i="4"/>
  <c r="DM28" i="4"/>
  <c r="DK28" i="4"/>
  <c r="DJ28" i="4"/>
  <c r="DH28" i="4"/>
  <c r="DU28" i="4"/>
  <c r="Z23" i="17" l="1"/>
  <c r="Z22" i="17" s="1"/>
  <c r="Z21" i="17" s="1"/>
  <c r="AA23" i="17"/>
  <c r="AA22" i="17"/>
  <c r="Y26" i="17"/>
  <c r="DQ27" i="4"/>
  <c r="DS27" i="4"/>
  <c r="DT27" i="4"/>
  <c r="DV27" i="4"/>
  <c r="DJ27" i="4"/>
  <c r="DU27" i="4"/>
  <c r="DP27" i="4"/>
  <c r="DO27" i="4"/>
  <c r="DK27" i="4"/>
  <c r="DX27" i="4"/>
  <c r="DY27" i="4" s="1"/>
  <c r="DW27" i="4"/>
  <c r="DR27" i="4"/>
  <c r="DN27" i="4"/>
  <c r="DM27" i="4"/>
  <c r="DG27" i="4"/>
  <c r="DL27" i="4"/>
  <c r="DI27" i="4"/>
  <c r="DH27" i="4"/>
  <c r="Y23" i="17" l="1"/>
  <c r="DH23" i="4"/>
  <c r="DV23" i="4"/>
  <c r="DU23" i="4"/>
  <c r="DT23" i="4"/>
  <c r="DR23" i="4"/>
  <c r="DQ23" i="4"/>
  <c r="DP23" i="4"/>
  <c r="DO23" i="4"/>
  <c r="DK23" i="4"/>
  <c r="DG23" i="4"/>
  <c r="DX23" i="4"/>
  <c r="DY23" i="4" s="1"/>
  <c r="DJ23" i="4"/>
  <c r="DI23" i="4"/>
  <c r="DW23" i="4"/>
  <c r="DN23" i="4"/>
  <c r="DS23" i="4"/>
  <c r="DM23" i="4"/>
  <c r="DL23" i="4"/>
  <c r="Z20" i="17"/>
  <c r="Z19" i="17" s="1"/>
  <c r="Z18" i="17" s="1"/>
  <c r="Z17" i="17" s="1"/>
  <c r="AA16" i="17" s="1"/>
  <c r="AA20" i="17"/>
  <c r="AA17" i="17"/>
  <c r="DR16" i="4"/>
  <c r="DX16" i="4"/>
  <c r="DY16" i="4" s="1"/>
  <c r="DW16" i="4"/>
  <c r="DO16" i="4"/>
  <c r="DS16" i="4"/>
  <c r="DN16" i="4"/>
  <c r="DK16" i="4"/>
  <c r="DJ16" i="4"/>
  <c r="DG16" i="4"/>
  <c r="Y22" i="17"/>
  <c r="DV22" i="4"/>
  <c r="DU22" i="4"/>
  <c r="DW22" i="4"/>
  <c r="DR22" i="4"/>
  <c r="DQ22" i="4"/>
  <c r="DK22" i="4"/>
  <c r="DJ22" i="4"/>
  <c r="DM22" i="4"/>
  <c r="DT22" i="4"/>
  <c r="DN22" i="4"/>
  <c r="DI22" i="4"/>
  <c r="DL22" i="4"/>
  <c r="DS22" i="4"/>
  <c r="DX22" i="4"/>
  <c r="DY22" i="4" s="1"/>
  <c r="DG22" i="4"/>
  <c r="DP22" i="4"/>
  <c r="DO22" i="4"/>
  <c r="DH22" i="4"/>
  <c r="DG26" i="4"/>
  <c r="DX26" i="4"/>
  <c r="DY26" i="4" s="1"/>
  <c r="DT26" i="4"/>
  <c r="DR26" i="4"/>
  <c r="DP26" i="4"/>
  <c r="DQ26" i="4"/>
  <c r="DO26" i="4"/>
  <c r="DN26" i="4"/>
  <c r="DL26" i="4"/>
  <c r="DK26" i="4"/>
  <c r="DW26" i="4"/>
  <c r="DH26" i="4"/>
  <c r="DS26" i="4"/>
  <c r="DV26" i="4"/>
  <c r="DJ26" i="4"/>
  <c r="DI26" i="4"/>
  <c r="DU26" i="4"/>
  <c r="DM26" i="4"/>
  <c r="DL20" i="4" l="1"/>
  <c r="DM20" i="4"/>
  <c r="DX20" i="4"/>
  <c r="DY20" i="4" s="1"/>
  <c r="DJ20" i="4"/>
  <c r="DW20" i="4"/>
  <c r="DT20" i="4"/>
  <c r="DS20" i="4"/>
  <c r="DV20" i="4"/>
  <c r="DH20" i="4"/>
  <c r="DP20" i="4"/>
  <c r="DN20" i="4"/>
  <c r="DG20" i="4"/>
  <c r="DK20" i="4"/>
  <c r="DI20" i="4"/>
  <c r="DU20" i="4"/>
  <c r="DR20" i="4"/>
  <c r="DQ20" i="4"/>
  <c r="DO20" i="4"/>
  <c r="Z16" i="17"/>
  <c r="AA15" i="17" s="1"/>
  <c r="DU16" i="4"/>
  <c r="DV16" i="4"/>
  <c r="DQ16" i="4"/>
  <c r="DI16" i="4"/>
  <c r="DH16" i="4"/>
  <c r="DL16" i="4"/>
  <c r="DM16" i="4"/>
  <c r="DT16" i="4"/>
  <c r="Y16" i="17"/>
  <c r="CK17" i="4" l="1"/>
  <c r="DP16" i="4" s="1"/>
  <c r="Z15" i="17"/>
  <c r="DX15" i="4"/>
  <c r="DY15" i="4" s="1"/>
  <c r="DP15" i="4"/>
  <c r="DL15" i="4"/>
  <c r="DI15" i="4"/>
  <c r="DJ15" i="4"/>
  <c r="DV15" i="4"/>
  <c r="DO15" i="4"/>
  <c r="DT15" i="4"/>
  <c r="DS15" i="4"/>
  <c r="DK15" i="4"/>
  <c r="DM15" i="4"/>
  <c r="DU15" i="4"/>
  <c r="DW15" i="4"/>
  <c r="DN15" i="4"/>
  <c r="DR15" i="4"/>
  <c r="DH15" i="4"/>
  <c r="DG15" i="4"/>
  <c r="DH11" i="4"/>
  <c r="DO11" i="4"/>
  <c r="DM11" i="4"/>
  <c r="DK11" i="4"/>
  <c r="DJ11" i="4"/>
  <c r="DI11" i="4"/>
  <c r="DL11" i="4"/>
  <c r="DG11" i="4"/>
  <c r="DV11" i="4"/>
  <c r="DX11" i="4"/>
  <c r="DY11" i="4" s="1"/>
  <c r="DP11" i="4"/>
  <c r="DW11" i="4"/>
  <c r="DU11" i="4"/>
  <c r="DT11" i="4"/>
  <c r="DS11" i="4"/>
  <c r="DR11" i="4"/>
  <c r="DQ11" i="4"/>
  <c r="DN11" i="4"/>
  <c r="AA11" i="17"/>
  <c r="Y14" i="17" l="1"/>
  <c r="AA14" i="17"/>
  <c r="DH14" i="4"/>
  <c r="DW14" i="4"/>
  <c r="DM14" i="4"/>
  <c r="DP14" i="4"/>
  <c r="DV14" i="4"/>
  <c r="DX14" i="4"/>
  <c r="DY14" i="4" s="1"/>
  <c r="DI14" i="4"/>
  <c r="DT14" i="4"/>
  <c r="DG14" i="4"/>
  <c r="DU14" i="4"/>
  <c r="DK14" i="4"/>
  <c r="DR14" i="4"/>
  <c r="DL14" i="4"/>
  <c r="DN14" i="4"/>
  <c r="DJ14" i="4"/>
  <c r="DO14" i="4"/>
  <c r="DQ14" i="4"/>
  <c r="DS14" i="4"/>
  <c r="Y11" i="17"/>
  <c r="CK13" i="4" l="1"/>
  <c r="DT12" i="4"/>
  <c r="DQ12" i="4"/>
  <c r="DM12" i="4"/>
  <c r="DG12" i="4"/>
  <c r="DL12" i="4"/>
  <c r="DP12" i="4"/>
  <c r="DV12" i="4"/>
  <c r="DI12" i="4"/>
  <c r="DJ12" i="4"/>
  <c r="DN12" i="4"/>
  <c r="DW12" i="4"/>
  <c r="DR12" i="4"/>
  <c r="DO12" i="4"/>
  <c r="DU12" i="4"/>
  <c r="DS12" i="4"/>
  <c r="DH12" i="4"/>
  <c r="DX12" i="4"/>
  <c r="DY12" i="4" s="1"/>
  <c r="DK12" i="4"/>
  <c r="AA12" i="17"/>
  <c r="Y12" i="17"/>
  <c r="CK10" i="4" l="1"/>
  <c r="Q49" i="5" l="1"/>
  <c r="P718" i="17" s="1"/>
  <c r="X75" i="4"/>
  <c r="X69" i="4"/>
  <c r="P718" i="4" l="1"/>
  <c r="X71" i="4"/>
  <c r="X67" i="4"/>
  <c r="X64" i="4" l="1"/>
  <c r="X59" i="4"/>
  <c r="X63" i="4" l="1"/>
  <c r="X60" i="4"/>
  <c r="X58" i="4"/>
  <c r="X56" i="4" l="1"/>
  <c r="X55" i="4"/>
  <c r="X54" i="4" l="1"/>
  <c r="X51" i="4"/>
  <c r="X50" i="4"/>
  <c r="X52" i="4" l="1"/>
  <c r="X45" i="4"/>
  <c r="X49" i="4"/>
  <c r="X47" i="4" l="1"/>
  <c r="X38" i="4"/>
  <c r="X46" i="4" l="1"/>
  <c r="X44" i="4"/>
  <c r="X43" i="4"/>
  <c r="X40" i="4"/>
  <c r="X41" i="4" l="1"/>
  <c r="X25" i="4"/>
  <c r="X37" i="4" l="1"/>
  <c r="X21" i="4"/>
  <c r="X35" i="4"/>
  <c r="X24" i="4"/>
  <c r="X36" i="4" l="1"/>
  <c r="X34" i="4" l="1"/>
  <c r="X33" i="4"/>
  <c r="X19" i="4"/>
  <c r="X18" i="4" l="1"/>
  <c r="X31" i="4" l="1"/>
  <c r="X30" i="4" l="1"/>
  <c r="X28" i="4" l="1"/>
  <c r="X27" i="4" l="1"/>
  <c r="X26" i="4" l="1"/>
  <c r="X23" i="4" l="1"/>
  <c r="X22" i="4"/>
  <c r="X14" i="4" l="1"/>
  <c r="X12" i="4" l="1"/>
  <c r="J11" i="4" l="1"/>
  <c r="D11" i="11" s="1"/>
  <c r="O7" i="11"/>
  <c r="N7" i="11"/>
  <c r="M7" i="11"/>
  <c r="J8" i="4"/>
  <c r="D12" i="11"/>
  <c r="M12" i="11" s="1"/>
  <c r="P12" i="17" s="1"/>
  <c r="D14" i="11"/>
  <c r="M14" i="11" s="1"/>
  <c r="D13" i="11"/>
  <c r="P14" i="17" l="1"/>
  <c r="L14" i="17" s="1"/>
  <c r="N14" i="11"/>
  <c r="T5" i="4"/>
  <c r="Y15" i="4"/>
  <c r="N13" i="11" l="1"/>
  <c r="N12" i="11" s="1"/>
  <c r="N11" i="11" s="1"/>
  <c r="O10" i="11" s="1"/>
  <c r="O13" i="11"/>
  <c r="P14" i="4"/>
  <c r="Y14" i="4" s="1"/>
  <c r="Z14" i="17"/>
  <c r="N10" i="11"/>
  <c r="P12" i="4"/>
  <c r="P714" i="4" s="1"/>
  <c r="P714" i="17"/>
  <c r="L12" i="17"/>
  <c r="Z14" i="4"/>
  <c r="Y13" i="4" l="1"/>
  <c r="Z13" i="4"/>
  <c r="Z13" i="17"/>
  <c r="Z12" i="17" s="1"/>
  <c r="Z11" i="17" s="1"/>
  <c r="AA10" i="17" s="1"/>
  <c r="AA13" i="17"/>
  <c r="Z10" i="17"/>
  <c r="AA9" i="17" s="1"/>
  <c r="Z12" i="4"/>
  <c r="M18" i="5" s="1"/>
  <c r="Y12" i="37" s="1"/>
  <c r="Y12" i="4"/>
  <c r="Y11" i="4" s="1"/>
  <c r="AA714" i="17" l="1"/>
  <c r="AD12" i="37"/>
  <c r="A18" i="5"/>
  <c r="OG6" i="36"/>
  <c r="M17" i="5"/>
  <c r="Y11" i="37" s="1"/>
  <c r="Z10" i="4"/>
  <c r="M16" i="5" s="1"/>
  <c r="Y10" i="37" s="1"/>
  <c r="Y10" i="4"/>
  <c r="Z9" i="4" s="1"/>
  <c r="AD11" i="37" l="1"/>
  <c r="AD10" i="37"/>
  <c r="Y23" i="37"/>
  <c r="OG4" i="36"/>
  <c r="OI4" i="36" s="1"/>
  <c r="A17" i="5"/>
  <c r="OG5" i="36"/>
  <c r="OI6" i="36"/>
  <c r="Z714" i="4"/>
  <c r="A16" i="5"/>
  <c r="U49" i="5"/>
  <c r="Z21" i="37" l="1"/>
  <c r="Z12" i="37"/>
  <c r="Z14" i="37"/>
  <c r="Z2" i="37"/>
  <c r="Z13" i="37"/>
  <c r="Z18" i="37"/>
  <c r="Y3" i="37"/>
  <c r="Z3" i="37" s="1"/>
  <c r="Z10" i="37"/>
  <c r="Z16" i="37"/>
  <c r="Y4" i="37"/>
  <c r="Z11" i="37"/>
  <c r="Z15" i="37"/>
  <c r="Z17" i="37"/>
  <c r="Z19" i="37"/>
  <c r="Z20" i="37"/>
  <c r="OU6" i="36"/>
  <c r="OS6" i="36"/>
  <c r="OT6" i="36"/>
  <c r="OO6" i="36"/>
  <c r="ON6" i="36"/>
  <c r="OM6" i="36"/>
  <c r="OK6" i="36"/>
  <c r="OL6" i="36"/>
  <c r="OV6" i="36"/>
  <c r="OZ6" i="36"/>
  <c r="OW6" i="36"/>
  <c r="PB6" i="36"/>
  <c r="OY6" i="36"/>
  <c r="PA6" i="36"/>
  <c r="OX6" i="36"/>
  <c r="PB4" i="36"/>
  <c r="PA4" i="36"/>
  <c r="OZ4" i="36"/>
  <c r="OY4" i="36"/>
  <c r="OT4" i="36"/>
  <c r="OX4" i="36"/>
  <c r="OW4" i="36"/>
  <c r="OV4" i="36"/>
  <c r="OU4" i="36"/>
  <c r="OS4" i="36"/>
  <c r="OM4" i="36"/>
  <c r="OK4" i="36"/>
  <c r="OO4" i="36"/>
  <c r="ON4" i="36"/>
  <c r="OL4" i="36"/>
  <c r="OH6" i="36"/>
  <c r="OI5" i="36"/>
  <c r="OH4" i="36"/>
  <c r="Z23" i="37" l="1"/>
  <c r="R50" i="37"/>
  <c r="W50" i="37"/>
  <c r="I50" i="37"/>
  <c r="N50" i="37"/>
  <c r="U50" i="37"/>
  <c r="J50" i="37"/>
  <c r="L50" i="37"/>
  <c r="K50" i="37"/>
  <c r="Q50" i="37"/>
  <c r="P50" i="37"/>
  <c r="S50" i="37"/>
  <c r="H50" i="37"/>
  <c r="G50" i="37"/>
  <c r="O50" i="37"/>
  <c r="F50" i="37"/>
  <c r="T50" i="37"/>
  <c r="V50" i="37"/>
  <c r="M50" i="37"/>
  <c r="Z4" i="37"/>
  <c r="T49" i="37"/>
  <c r="H49" i="37"/>
  <c r="K49" i="37"/>
  <c r="F49" i="37"/>
  <c r="P49" i="37"/>
  <c r="S49" i="37"/>
  <c r="J49" i="37"/>
  <c r="V49" i="37"/>
  <c r="U49" i="37"/>
  <c r="Q49" i="37"/>
  <c r="L49" i="37"/>
  <c r="O49" i="37"/>
  <c r="G49" i="37"/>
  <c r="N49" i="37"/>
  <c r="M49" i="37"/>
  <c r="I49" i="37"/>
  <c r="R49" i="37"/>
  <c r="W49" i="37"/>
  <c r="OO5" i="36"/>
  <c r="OO3" i="36" s="1"/>
  <c r="ON5" i="36"/>
  <c r="ON3" i="36" s="1"/>
  <c r="OM5" i="36"/>
  <c r="OM3" i="36" s="1"/>
  <c r="OL5" i="36"/>
  <c r="OL3" i="36" s="1"/>
  <c r="OK5" i="36"/>
  <c r="OK3" i="36" s="1"/>
  <c r="OZ5" i="36"/>
  <c r="OZ3" i="36" s="1"/>
  <c r="PA5" i="36"/>
  <c r="PA3" i="36" s="1"/>
  <c r="PB5" i="36"/>
  <c r="PB3" i="36" s="1"/>
  <c r="OY5" i="36"/>
  <c r="OY3" i="36" s="1"/>
  <c r="OX5" i="36"/>
  <c r="OX3" i="36" s="1"/>
  <c r="OU5" i="36"/>
  <c r="OU3" i="36" s="1"/>
  <c r="OW5" i="36"/>
  <c r="OW3" i="36" s="1"/>
  <c r="OV5" i="36"/>
  <c r="OV3" i="36" s="1"/>
  <c r="OS5" i="36"/>
  <c r="OS3" i="36" s="1"/>
  <c r="OT5" i="36"/>
  <c r="OT3" i="36" s="1"/>
  <c r="OH5" i="36"/>
  <c r="Y50" i="37" l="1"/>
  <c r="X50" i="37"/>
  <c r="X49" i="37"/>
  <c r="Y49" i="37"/>
  <c r="AC49" i="37" l="1"/>
  <c r="AD49" i="37" s="1"/>
  <c r="AA45" i="5" l="1"/>
  <c r="AL45" i="5" l="1"/>
  <c r="AK45" i="5"/>
  <c r="AC45" i="5"/>
  <c r="AJ45" i="5"/>
  <c r="AI45" i="5"/>
  <c r="AH45" i="5"/>
  <c r="AG45" i="5"/>
  <c r="AE45" i="5"/>
  <c r="AF45" i="5"/>
  <c r="AD45" i="5"/>
  <c r="AB45" i="5"/>
  <c r="AU45" i="5" s="1"/>
  <c r="AQ45" i="5"/>
  <c r="AR45" i="5"/>
  <c r="AN45" i="5"/>
  <c r="AO45" i="5"/>
  <c r="AP45" i="5"/>
  <c r="AS45" i="5"/>
  <c r="AM45" i="5"/>
  <c r="J40" i="5"/>
  <c r="K40" i="5" s="1"/>
  <c r="J45" i="5"/>
  <c r="K45" i="5" s="1"/>
  <c r="AV45" i="5" l="1"/>
  <c r="AW45" i="5" s="1"/>
  <c r="AX45" i="5" s="1"/>
  <c r="AY45" i="5" s="1"/>
  <c r="AZ45" i="5" s="1"/>
  <c r="BA45" i="5" s="1"/>
  <c r="BB45" i="5" s="1"/>
  <c r="BC45" i="5" s="1"/>
  <c r="BD45" i="5" s="1"/>
  <c r="BE45" i="5" s="1"/>
  <c r="BF45" i="5" s="1"/>
  <c r="BG45" i="5"/>
  <c r="BH45" i="5" s="1"/>
  <c r="BI45" i="5" s="1"/>
  <c r="BJ45" i="5" s="1"/>
  <c r="BK45" i="5" s="1"/>
  <c r="BL45" i="5" s="1"/>
  <c r="BO47" i="5"/>
  <c r="BN47" i="5"/>
  <c r="BP47" i="5" l="1"/>
  <c r="BQ47" i="5" l="1"/>
  <c r="AA24" i="5" l="1"/>
  <c r="BR47" i="5"/>
  <c r="BT47" i="5"/>
  <c r="AF24" i="5" l="1"/>
  <c r="J18" i="37" s="1"/>
  <c r="AR24" i="5"/>
  <c r="V18" i="37" s="1"/>
  <c r="AE24" i="5"/>
  <c r="I18" i="37" s="1"/>
  <c r="AD24" i="5"/>
  <c r="H18" i="37" s="1"/>
  <c r="AS24" i="5"/>
  <c r="W18" i="37" s="1"/>
  <c r="AC24" i="5"/>
  <c r="G18" i="37" s="1"/>
  <c r="AB24" i="5"/>
  <c r="F18" i="37" s="1"/>
  <c r="AQ24" i="5"/>
  <c r="U18" i="37" s="1"/>
  <c r="AP24" i="5"/>
  <c r="T18" i="37" s="1"/>
  <c r="AK24" i="5"/>
  <c r="O18" i="37" s="1"/>
  <c r="AI24" i="5"/>
  <c r="M18" i="37" s="1"/>
  <c r="AO24" i="5"/>
  <c r="S18" i="37" s="1"/>
  <c r="AN24" i="5"/>
  <c r="R18" i="37" s="1"/>
  <c r="AM24" i="5"/>
  <c r="Q18" i="37" s="1"/>
  <c r="AJ24" i="5"/>
  <c r="N18" i="37" s="1"/>
  <c r="AH24" i="5"/>
  <c r="L18" i="37" s="1"/>
  <c r="AL24" i="5"/>
  <c r="P18" i="37" s="1"/>
  <c r="AG24" i="5"/>
  <c r="K18" i="37" s="1"/>
  <c r="BU47" i="5"/>
  <c r="U44" i="37" l="1"/>
  <c r="U43" i="37"/>
  <c r="N43" i="37"/>
  <c r="N44" i="37"/>
  <c r="AC18" i="37"/>
  <c r="F43" i="37"/>
  <c r="F44" i="37"/>
  <c r="G44" i="37"/>
  <c r="G43" i="37"/>
  <c r="Q43" i="37"/>
  <c r="Q44" i="37"/>
  <c r="R44" i="37"/>
  <c r="R43" i="37"/>
  <c r="W43" i="37"/>
  <c r="W44" i="37"/>
  <c r="L44" i="37"/>
  <c r="L43" i="37"/>
  <c r="S44" i="37"/>
  <c r="S43" i="37"/>
  <c r="H43" i="37"/>
  <c r="H44" i="37"/>
  <c r="M44" i="37"/>
  <c r="M43" i="37"/>
  <c r="I43" i="37"/>
  <c r="I44" i="37"/>
  <c r="O44" i="37"/>
  <c r="O43" i="37"/>
  <c r="V44" i="37"/>
  <c r="V43" i="37"/>
  <c r="K43" i="37"/>
  <c r="K44" i="37"/>
  <c r="P44" i="37"/>
  <c r="P43" i="37"/>
  <c r="T44" i="37"/>
  <c r="T43" i="37"/>
  <c r="X18" i="37"/>
  <c r="J43" i="37"/>
  <c r="J44" i="37"/>
  <c r="AU24" i="5"/>
  <c r="AV24" i="5" s="1"/>
  <c r="AW24" i="5" s="1"/>
  <c r="AX24" i="5" s="1"/>
  <c r="AY24" i="5" s="1"/>
  <c r="AZ24" i="5" s="1"/>
  <c r="BA24" i="5" s="1"/>
  <c r="BB24" i="5" s="1"/>
  <c r="BC24" i="5" s="1"/>
  <c r="BD24" i="5" s="1"/>
  <c r="BE24" i="5" s="1"/>
  <c r="BF24" i="5" s="1"/>
  <c r="BG24" i="5" s="1"/>
  <c r="BH24" i="5" s="1"/>
  <c r="BI24" i="5" s="1"/>
  <c r="BJ24" i="5" s="1"/>
  <c r="BK24" i="5" s="1"/>
  <c r="BL24" i="5" s="1"/>
  <c r="AA25" i="5"/>
  <c r="BV47" i="5"/>
  <c r="X44" i="37" l="1"/>
  <c r="Y44" i="37"/>
  <c r="X43" i="37"/>
  <c r="Y43" i="37"/>
  <c r="AC43" i="37" s="1"/>
  <c r="AD43" i="37" s="1"/>
  <c r="AL25" i="5"/>
  <c r="P19" i="37" s="1"/>
  <c r="AK25" i="5"/>
  <c r="O19" i="37" s="1"/>
  <c r="AC25" i="5"/>
  <c r="G19" i="37" s="1"/>
  <c r="AJ25" i="5"/>
  <c r="N19" i="37" s="1"/>
  <c r="AI25" i="5"/>
  <c r="M19" i="37" s="1"/>
  <c r="AB25" i="5"/>
  <c r="F19" i="37" s="1"/>
  <c r="AH25" i="5"/>
  <c r="L19" i="37" s="1"/>
  <c r="AE25" i="5"/>
  <c r="I19" i="37" s="1"/>
  <c r="AG25" i="5"/>
  <c r="K19" i="37" s="1"/>
  <c r="AF25" i="5"/>
  <c r="J19" i="37" s="1"/>
  <c r="AD25" i="5"/>
  <c r="H19" i="37" s="1"/>
  <c r="AP25" i="5"/>
  <c r="T19" i="37" s="1"/>
  <c r="AO25" i="5"/>
  <c r="S19" i="37" s="1"/>
  <c r="AN25" i="5"/>
  <c r="R19" i="37" s="1"/>
  <c r="AM25" i="5"/>
  <c r="Q19" i="37" s="1"/>
  <c r="AS25" i="5"/>
  <c r="W19" i="37" s="1"/>
  <c r="AR25" i="5"/>
  <c r="V19" i="37" s="1"/>
  <c r="AQ25" i="5"/>
  <c r="U19" i="37" s="1"/>
  <c r="J24" i="5"/>
  <c r="BW47" i="5"/>
  <c r="T46" i="37" l="1"/>
  <c r="T45" i="37"/>
  <c r="N46" i="37"/>
  <c r="N45" i="37"/>
  <c r="H46" i="37"/>
  <c r="H45" i="37"/>
  <c r="G46" i="37"/>
  <c r="G45" i="37"/>
  <c r="O46" i="37"/>
  <c r="O45" i="37"/>
  <c r="U46" i="37"/>
  <c r="U45" i="37"/>
  <c r="P45" i="37"/>
  <c r="P46" i="37"/>
  <c r="J46" i="37"/>
  <c r="J45" i="37"/>
  <c r="I45" i="37"/>
  <c r="I46" i="37"/>
  <c r="V46" i="37"/>
  <c r="V45" i="37"/>
  <c r="L46" i="37"/>
  <c r="L45" i="37"/>
  <c r="W45" i="37"/>
  <c r="W46" i="37"/>
  <c r="Q45" i="37"/>
  <c r="Q46" i="37"/>
  <c r="R46" i="37"/>
  <c r="R45" i="37"/>
  <c r="AC19" i="37"/>
  <c r="X19" i="37"/>
  <c r="F46" i="37"/>
  <c r="F45" i="37"/>
  <c r="K46" i="37"/>
  <c r="K45" i="37"/>
  <c r="S46" i="37"/>
  <c r="S45" i="37"/>
  <c r="M45" i="37"/>
  <c r="M46" i="37"/>
  <c r="AU25" i="5"/>
  <c r="AV25" i="5" s="1"/>
  <c r="AW25" i="5" s="1"/>
  <c r="AX25" i="5" s="1"/>
  <c r="AY25" i="5" s="1"/>
  <c r="AZ25" i="5" s="1"/>
  <c r="BA25" i="5" s="1"/>
  <c r="BB25" i="5" s="1"/>
  <c r="BC25" i="5" s="1"/>
  <c r="BD25" i="5" s="1"/>
  <c r="BE25" i="5" s="1"/>
  <c r="BF25" i="5" s="1"/>
  <c r="BG25" i="5" s="1"/>
  <c r="BH25" i="5" s="1"/>
  <c r="BI25" i="5" s="1"/>
  <c r="BJ25" i="5" s="1"/>
  <c r="BK25" i="5" s="1"/>
  <c r="BL25" i="5" s="1"/>
  <c r="AA22" i="5"/>
  <c r="BX47" i="5"/>
  <c r="AA26" i="5"/>
  <c r="Y46" i="37" l="1"/>
  <c r="X46" i="37"/>
  <c r="X45" i="37"/>
  <c r="Y45" i="37"/>
  <c r="AC45" i="37" s="1"/>
  <c r="AD45" i="37" s="1"/>
  <c r="AR26" i="5"/>
  <c r="V20" i="37" s="1"/>
  <c r="AE26" i="5"/>
  <c r="I20" i="37" s="1"/>
  <c r="AQ26" i="5"/>
  <c r="U20" i="37" s="1"/>
  <c r="AD26" i="5"/>
  <c r="H20" i="37" s="1"/>
  <c r="AP26" i="5"/>
  <c r="T20" i="37" s="1"/>
  <c r="AJ26" i="5"/>
  <c r="N20" i="37" s="1"/>
  <c r="AI26" i="5"/>
  <c r="M20" i="37" s="1"/>
  <c r="AO26" i="5"/>
  <c r="S20" i="37" s="1"/>
  <c r="AK26" i="5"/>
  <c r="O20" i="37" s="1"/>
  <c r="AN26" i="5"/>
  <c r="R20" i="37" s="1"/>
  <c r="AH26" i="5"/>
  <c r="L20" i="37" s="1"/>
  <c r="AM26" i="5"/>
  <c r="Q20" i="37" s="1"/>
  <c r="AG26" i="5"/>
  <c r="K20" i="37" s="1"/>
  <c r="AL26" i="5"/>
  <c r="P20" i="37" s="1"/>
  <c r="AF26" i="5"/>
  <c r="J20" i="37" s="1"/>
  <c r="AS26" i="5"/>
  <c r="W20" i="37" s="1"/>
  <c r="AB26" i="5"/>
  <c r="F20" i="37" s="1"/>
  <c r="AC26" i="5"/>
  <c r="G20" i="37" s="1"/>
  <c r="AR22" i="5"/>
  <c r="V16" i="37" s="1"/>
  <c r="AQ22" i="5"/>
  <c r="U16" i="37" s="1"/>
  <c r="AP22" i="5"/>
  <c r="T16" i="37" s="1"/>
  <c r="AK22" i="5"/>
  <c r="O16" i="37" s="1"/>
  <c r="AO22" i="5"/>
  <c r="S16" i="37" s="1"/>
  <c r="AN22" i="5"/>
  <c r="R16" i="37" s="1"/>
  <c r="AD22" i="5"/>
  <c r="H16" i="37" s="1"/>
  <c r="AM22" i="5"/>
  <c r="Q16" i="37" s="1"/>
  <c r="AJ22" i="5"/>
  <c r="N16" i="37" s="1"/>
  <c r="AL22" i="5"/>
  <c r="P16" i="37" s="1"/>
  <c r="AI22" i="5"/>
  <c r="M16" i="37" s="1"/>
  <c r="AH22" i="5"/>
  <c r="L16" i="37" s="1"/>
  <c r="AG22" i="5"/>
  <c r="K16" i="37" s="1"/>
  <c r="AE22" i="5"/>
  <c r="I16" i="37" s="1"/>
  <c r="AF22" i="5"/>
  <c r="J16" i="37" s="1"/>
  <c r="AB22" i="5"/>
  <c r="F16" i="37" s="1"/>
  <c r="AC22" i="5"/>
  <c r="G16" i="37" s="1"/>
  <c r="AS22" i="5"/>
  <c r="W16" i="37" s="1"/>
  <c r="J25" i="5"/>
  <c r="AA21" i="5"/>
  <c r="AA20" i="5"/>
  <c r="W40" i="37" l="1"/>
  <c r="W39" i="37"/>
  <c r="P40" i="37"/>
  <c r="P39" i="37"/>
  <c r="U40" i="37"/>
  <c r="U39" i="37"/>
  <c r="Q48" i="37"/>
  <c r="Q47" i="37"/>
  <c r="H47" i="37"/>
  <c r="H48" i="37"/>
  <c r="L47" i="37"/>
  <c r="L48" i="37"/>
  <c r="U48" i="37"/>
  <c r="U47" i="37"/>
  <c r="AC16" i="37"/>
  <c r="F39" i="37"/>
  <c r="F40" i="37"/>
  <c r="Q40" i="37"/>
  <c r="Q39" i="37"/>
  <c r="G47" i="37"/>
  <c r="G48" i="37"/>
  <c r="R48" i="37"/>
  <c r="R47" i="37"/>
  <c r="I48" i="37"/>
  <c r="I47" i="37"/>
  <c r="V47" i="37"/>
  <c r="V48" i="37"/>
  <c r="G40" i="37"/>
  <c r="G39" i="37"/>
  <c r="J39" i="37"/>
  <c r="J40" i="37"/>
  <c r="AC20" i="37"/>
  <c r="X20" i="37"/>
  <c r="F48" i="37"/>
  <c r="F47" i="37"/>
  <c r="W47" i="37"/>
  <c r="W48" i="37"/>
  <c r="S48" i="37"/>
  <c r="S47" i="37"/>
  <c r="I40" i="37"/>
  <c r="I39" i="37"/>
  <c r="R39" i="37"/>
  <c r="R40" i="37"/>
  <c r="J48" i="37"/>
  <c r="J47" i="37"/>
  <c r="M48" i="37"/>
  <c r="M47" i="37"/>
  <c r="N39" i="37"/>
  <c r="N40" i="37"/>
  <c r="K39" i="37"/>
  <c r="K40" i="37"/>
  <c r="S40" i="37"/>
  <c r="S39" i="37"/>
  <c r="L40" i="37"/>
  <c r="L39" i="37"/>
  <c r="O39" i="37"/>
  <c r="O40" i="37"/>
  <c r="P47" i="37"/>
  <c r="P48" i="37"/>
  <c r="N47" i="37"/>
  <c r="N48" i="37"/>
  <c r="X16" i="37"/>
  <c r="V40" i="37"/>
  <c r="V39" i="37"/>
  <c r="H40" i="37"/>
  <c r="H39" i="37"/>
  <c r="O47" i="37"/>
  <c r="O48" i="37"/>
  <c r="M40" i="37"/>
  <c r="M39" i="37"/>
  <c r="T40" i="37"/>
  <c r="T39" i="37"/>
  <c r="K48" i="37"/>
  <c r="K47" i="37"/>
  <c r="T48" i="37"/>
  <c r="T47" i="37"/>
  <c r="AF20" i="5"/>
  <c r="J14" i="37" s="1"/>
  <c r="AE20" i="5"/>
  <c r="I14" i="37" s="1"/>
  <c r="AD20" i="5"/>
  <c r="H14" i="37" s="1"/>
  <c r="AC20" i="5"/>
  <c r="G14" i="37" s="1"/>
  <c r="AP20" i="5"/>
  <c r="T14" i="37" s="1"/>
  <c r="AB20" i="5"/>
  <c r="F14" i="37" s="1"/>
  <c r="AQ20" i="5"/>
  <c r="U14" i="37" s="1"/>
  <c r="AR20" i="5"/>
  <c r="V14" i="37" s="1"/>
  <c r="AS20" i="5"/>
  <c r="W14" i="37" s="1"/>
  <c r="AO20" i="5"/>
  <c r="S14" i="37" s="1"/>
  <c r="AN20" i="5"/>
  <c r="R14" i="37" s="1"/>
  <c r="AL20" i="5"/>
  <c r="P14" i="37" s="1"/>
  <c r="AJ20" i="5"/>
  <c r="N14" i="37" s="1"/>
  <c r="AK20" i="5"/>
  <c r="O14" i="37" s="1"/>
  <c r="AM20" i="5"/>
  <c r="Q14" i="37" s="1"/>
  <c r="AH20" i="5"/>
  <c r="L14" i="37" s="1"/>
  <c r="AI20" i="5"/>
  <c r="M14" i="37" s="1"/>
  <c r="AG20" i="5"/>
  <c r="K14" i="37" s="1"/>
  <c r="AU26" i="5"/>
  <c r="AV26" i="5" s="1"/>
  <c r="AW26" i="5" s="1"/>
  <c r="AX26" i="5" s="1"/>
  <c r="AY26" i="5" s="1"/>
  <c r="AZ26" i="5" s="1"/>
  <c r="BA26" i="5" s="1"/>
  <c r="BB26" i="5" s="1"/>
  <c r="BC26" i="5" s="1"/>
  <c r="BD26" i="5" s="1"/>
  <c r="BE26" i="5" s="1"/>
  <c r="BF26" i="5" s="1"/>
  <c r="BG26" i="5" s="1"/>
  <c r="BH26" i="5" s="1"/>
  <c r="BI26" i="5" s="1"/>
  <c r="BJ26" i="5" s="1"/>
  <c r="BK26" i="5" s="1"/>
  <c r="BL26" i="5" s="1"/>
  <c r="AU22" i="5"/>
  <c r="AV22" i="5" s="1"/>
  <c r="AW22" i="5" s="1"/>
  <c r="AX22" i="5" s="1"/>
  <c r="AY22" i="5" s="1"/>
  <c r="AZ22" i="5" s="1"/>
  <c r="BA22" i="5" s="1"/>
  <c r="BB22" i="5" s="1"/>
  <c r="BC22" i="5" s="1"/>
  <c r="BD22" i="5" s="1"/>
  <c r="BE22" i="5" s="1"/>
  <c r="BF22" i="5" s="1"/>
  <c r="BG22" i="5" s="1"/>
  <c r="BH22" i="5" s="1"/>
  <c r="BI22" i="5" s="1"/>
  <c r="BJ22" i="5" s="1"/>
  <c r="BK22" i="5" s="1"/>
  <c r="BL22" i="5" s="1"/>
  <c r="AL21" i="5"/>
  <c r="P15" i="37" s="1"/>
  <c r="AC21" i="5"/>
  <c r="G15" i="37" s="1"/>
  <c r="AB21" i="5"/>
  <c r="F15" i="37" s="1"/>
  <c r="AK21" i="5"/>
  <c r="O15" i="37" s="1"/>
  <c r="AJ21" i="5"/>
  <c r="N15" i="37" s="1"/>
  <c r="AI21" i="5"/>
  <c r="M15" i="37" s="1"/>
  <c r="AE21" i="5"/>
  <c r="I15" i="37" s="1"/>
  <c r="AD21" i="5"/>
  <c r="H15" i="37" s="1"/>
  <c r="AH21" i="5"/>
  <c r="L15" i="37" s="1"/>
  <c r="AG21" i="5"/>
  <c r="K15" i="37" s="1"/>
  <c r="AF21" i="5"/>
  <c r="J15" i="37" s="1"/>
  <c r="AS21" i="5"/>
  <c r="W15" i="37" s="1"/>
  <c r="AR21" i="5"/>
  <c r="V15" i="37" s="1"/>
  <c r="AQ21" i="5"/>
  <c r="U15" i="37" s="1"/>
  <c r="AP21" i="5"/>
  <c r="T15" i="37" s="1"/>
  <c r="AO21" i="5"/>
  <c r="S15" i="37" s="1"/>
  <c r="AN21" i="5"/>
  <c r="R15" i="37" s="1"/>
  <c r="AM21" i="5"/>
  <c r="Q15" i="37" s="1"/>
  <c r="BZ47" i="5"/>
  <c r="AA23" i="5"/>
  <c r="BY47" i="5"/>
  <c r="P35" i="37" l="1"/>
  <c r="P36" i="37"/>
  <c r="G36" i="37"/>
  <c r="G35" i="37"/>
  <c r="Y39" i="37"/>
  <c r="X39" i="37"/>
  <c r="R35" i="37"/>
  <c r="R36" i="37"/>
  <c r="H36" i="37"/>
  <c r="H35" i="37"/>
  <c r="S35" i="37"/>
  <c r="S36" i="37"/>
  <c r="I35" i="37"/>
  <c r="I36" i="37"/>
  <c r="N37" i="37"/>
  <c r="N38" i="37"/>
  <c r="W36" i="37"/>
  <c r="W35" i="37"/>
  <c r="X14" i="37"/>
  <c r="J35" i="37"/>
  <c r="J36" i="37"/>
  <c r="H38" i="37"/>
  <c r="H37" i="37"/>
  <c r="U38" i="37"/>
  <c r="U37" i="37"/>
  <c r="W38" i="37"/>
  <c r="W37" i="37"/>
  <c r="O37" i="37"/>
  <c r="O38" i="37"/>
  <c r="L36" i="37"/>
  <c r="L35" i="37"/>
  <c r="V36" i="37"/>
  <c r="V35" i="37"/>
  <c r="K35" i="37"/>
  <c r="K36" i="37"/>
  <c r="M36" i="37"/>
  <c r="M35" i="37"/>
  <c r="J38" i="37"/>
  <c r="J37" i="37"/>
  <c r="AC15" i="37"/>
  <c r="F37" i="37"/>
  <c r="F38" i="37"/>
  <c r="Q36" i="37"/>
  <c r="Q35" i="37"/>
  <c r="U36" i="37"/>
  <c r="U35" i="37"/>
  <c r="X47" i="37"/>
  <c r="Y47" i="37"/>
  <c r="AC47" i="37" s="1"/>
  <c r="AD47" i="37" s="1"/>
  <c r="S38" i="37"/>
  <c r="S37" i="37"/>
  <c r="T38" i="37"/>
  <c r="T37" i="37"/>
  <c r="M38" i="37"/>
  <c r="M37" i="37"/>
  <c r="Q38" i="37"/>
  <c r="Q37" i="37"/>
  <c r="K38" i="37"/>
  <c r="K37" i="37"/>
  <c r="G37" i="37"/>
  <c r="G38" i="37"/>
  <c r="O36" i="37"/>
  <c r="O35" i="37"/>
  <c r="AC14" i="37"/>
  <c r="F35" i="37"/>
  <c r="F36" i="37"/>
  <c r="Y48" i="37"/>
  <c r="X48" i="37"/>
  <c r="I38" i="37"/>
  <c r="I37" i="37"/>
  <c r="V37" i="37"/>
  <c r="V38" i="37"/>
  <c r="R37" i="37"/>
  <c r="R38" i="37"/>
  <c r="L37" i="37"/>
  <c r="L38" i="37"/>
  <c r="X15" i="37"/>
  <c r="P38" i="37"/>
  <c r="P37" i="37"/>
  <c r="N35" i="37"/>
  <c r="N36" i="37"/>
  <c r="T36" i="37"/>
  <c r="T35" i="37"/>
  <c r="X40" i="37"/>
  <c r="Y40" i="37"/>
  <c r="AN23" i="5"/>
  <c r="R17" i="37" s="1"/>
  <c r="AM23" i="5"/>
  <c r="Q17" i="37" s="1"/>
  <c r="AL23" i="5"/>
  <c r="P17" i="37" s="1"/>
  <c r="AO23" i="5"/>
  <c r="S17" i="37" s="1"/>
  <c r="AS23" i="5"/>
  <c r="W17" i="37" s="1"/>
  <c r="AK23" i="5"/>
  <c r="O17" i="37" s="1"/>
  <c r="AR23" i="5"/>
  <c r="V17" i="37" s="1"/>
  <c r="AQ23" i="5"/>
  <c r="U17" i="37" s="1"/>
  <c r="AP23" i="5"/>
  <c r="T17" i="37" s="1"/>
  <c r="AI23" i="5"/>
  <c r="M17" i="37" s="1"/>
  <c r="AE23" i="5"/>
  <c r="I17" i="37" s="1"/>
  <c r="AC23" i="5"/>
  <c r="G17" i="37" s="1"/>
  <c r="AF23" i="5"/>
  <c r="J17" i="37" s="1"/>
  <c r="AH23" i="5"/>
  <c r="L17" i="37" s="1"/>
  <c r="AD23" i="5"/>
  <c r="H17" i="37" s="1"/>
  <c r="AB23" i="5"/>
  <c r="F17" i="37" s="1"/>
  <c r="AJ23" i="5"/>
  <c r="N17" i="37" s="1"/>
  <c r="AG23" i="5"/>
  <c r="K17" i="37" s="1"/>
  <c r="AU20" i="5"/>
  <c r="AV20" i="5" s="1"/>
  <c r="AW20" i="5" s="1"/>
  <c r="AX20" i="5" s="1"/>
  <c r="AY20" i="5" s="1"/>
  <c r="AZ20" i="5" s="1"/>
  <c r="BA20" i="5" s="1"/>
  <c r="BB20" i="5" s="1"/>
  <c r="BC20" i="5" s="1"/>
  <c r="BD20" i="5" s="1"/>
  <c r="BE20" i="5" s="1"/>
  <c r="BF20" i="5" s="1"/>
  <c r="BG20" i="5" s="1"/>
  <c r="BH20" i="5" s="1"/>
  <c r="BI20" i="5" s="1"/>
  <c r="BJ20" i="5" s="1"/>
  <c r="BK20" i="5" s="1"/>
  <c r="BL20" i="5" s="1"/>
  <c r="AU21" i="5"/>
  <c r="AV21" i="5" s="1"/>
  <c r="AW21" i="5" s="1"/>
  <c r="AX21" i="5" s="1"/>
  <c r="AY21" i="5" s="1"/>
  <c r="AZ21" i="5" s="1"/>
  <c r="BA21" i="5" s="1"/>
  <c r="BB21" i="5" s="1"/>
  <c r="BC21" i="5" s="1"/>
  <c r="BD21" i="5" s="1"/>
  <c r="BE21" i="5" s="1"/>
  <c r="BF21" i="5" s="1"/>
  <c r="BG21" i="5" s="1"/>
  <c r="BH21" i="5" s="1"/>
  <c r="BI21" i="5" s="1"/>
  <c r="BJ21" i="5" s="1"/>
  <c r="BK21" i="5" s="1"/>
  <c r="BL21" i="5" s="1"/>
  <c r="AA19" i="5"/>
  <c r="AA18" i="5"/>
  <c r="S42" i="37" l="1"/>
  <c r="S41" i="37"/>
  <c r="Y35" i="37"/>
  <c r="X35" i="37"/>
  <c r="P42" i="37"/>
  <c r="P41" i="37"/>
  <c r="K42" i="37"/>
  <c r="K41" i="37"/>
  <c r="Q41" i="37"/>
  <c r="Q42" i="37"/>
  <c r="N42" i="37"/>
  <c r="N41" i="37"/>
  <c r="R41" i="37"/>
  <c r="R42" i="37"/>
  <c r="AC39" i="37"/>
  <c r="AD39" i="37" s="1"/>
  <c r="G42" i="37"/>
  <c r="G41" i="37"/>
  <c r="I42" i="37"/>
  <c r="I41" i="37"/>
  <c r="T42" i="37"/>
  <c r="T41" i="37"/>
  <c r="U42" i="37"/>
  <c r="U41" i="37"/>
  <c r="H42" i="37"/>
  <c r="H41" i="37"/>
  <c r="AC17" i="37"/>
  <c r="X17" i="37"/>
  <c r="F42" i="37"/>
  <c r="F41" i="37"/>
  <c r="L41" i="37"/>
  <c r="L42" i="37"/>
  <c r="O41" i="37"/>
  <c r="O42" i="37"/>
  <c r="Y38" i="37"/>
  <c r="X38" i="37"/>
  <c r="M42" i="37"/>
  <c r="M41" i="37"/>
  <c r="V42" i="37"/>
  <c r="V41" i="37"/>
  <c r="J41" i="37"/>
  <c r="J42" i="37"/>
  <c r="W42" i="37"/>
  <c r="W41" i="37"/>
  <c r="X36" i="37"/>
  <c r="Y36" i="37"/>
  <c r="Y37" i="37"/>
  <c r="AC37" i="37" s="1"/>
  <c r="AD37" i="37" s="1"/>
  <c r="X37" i="37"/>
  <c r="AQ19" i="5"/>
  <c r="U13" i="37" s="1"/>
  <c r="AO19" i="5"/>
  <c r="S13" i="37" s="1"/>
  <c r="AN19" i="5"/>
  <c r="R13" i="37" s="1"/>
  <c r="AL19" i="5"/>
  <c r="P13" i="37" s="1"/>
  <c r="AM19" i="5"/>
  <c r="Q13" i="37" s="1"/>
  <c r="AK19" i="5"/>
  <c r="O13" i="37" s="1"/>
  <c r="AP19" i="5"/>
  <c r="T13" i="37" s="1"/>
  <c r="AS19" i="5"/>
  <c r="W13" i="37" s="1"/>
  <c r="AJ19" i="5"/>
  <c r="N13" i="37" s="1"/>
  <c r="AR19" i="5"/>
  <c r="V13" i="37" s="1"/>
  <c r="AB19" i="5"/>
  <c r="F13" i="37" s="1"/>
  <c r="AG19" i="5"/>
  <c r="K13" i="37" s="1"/>
  <c r="AE19" i="5"/>
  <c r="I13" i="37" s="1"/>
  <c r="AC19" i="5"/>
  <c r="G13" i="37" s="1"/>
  <c r="AD19" i="5"/>
  <c r="H13" i="37" s="1"/>
  <c r="AI19" i="5"/>
  <c r="M13" i="37" s="1"/>
  <c r="AH19" i="5"/>
  <c r="L13" i="37" s="1"/>
  <c r="AF19" i="5"/>
  <c r="J13" i="37" s="1"/>
  <c r="AU23" i="5"/>
  <c r="AV23" i="5" s="1"/>
  <c r="AW23" i="5" s="1"/>
  <c r="AX23" i="5" s="1"/>
  <c r="AY23" i="5" s="1"/>
  <c r="AZ23" i="5" s="1"/>
  <c r="BA23" i="5" s="1"/>
  <c r="BB23" i="5" s="1"/>
  <c r="BC23" i="5" s="1"/>
  <c r="BD23" i="5" s="1"/>
  <c r="BE23" i="5" s="1"/>
  <c r="BF23" i="5" s="1"/>
  <c r="BG23" i="5" s="1"/>
  <c r="BH23" i="5" s="1"/>
  <c r="BI23" i="5" s="1"/>
  <c r="BJ23" i="5" s="1"/>
  <c r="BK23" i="5" s="1"/>
  <c r="BL23" i="5" s="1"/>
  <c r="AR18" i="5"/>
  <c r="V12" i="37" s="1"/>
  <c r="AP18" i="5"/>
  <c r="T12" i="37" s="1"/>
  <c r="AF18" i="5"/>
  <c r="J12" i="37" s="1"/>
  <c r="AE18" i="5"/>
  <c r="I12" i="37" s="1"/>
  <c r="AQ18" i="5"/>
  <c r="U12" i="37" s="1"/>
  <c r="AO18" i="5"/>
  <c r="S12" i="37" s="1"/>
  <c r="AI18" i="5"/>
  <c r="M12" i="37" s="1"/>
  <c r="AN18" i="5"/>
  <c r="R12" i="37" s="1"/>
  <c r="AG18" i="5"/>
  <c r="K12" i="37" s="1"/>
  <c r="AM18" i="5"/>
  <c r="Q12" i="37" s="1"/>
  <c r="AK18" i="5"/>
  <c r="O12" i="37" s="1"/>
  <c r="AH18" i="5"/>
  <c r="L12" i="37" s="1"/>
  <c r="AL18" i="5"/>
  <c r="P12" i="37" s="1"/>
  <c r="AJ18" i="5"/>
  <c r="N12" i="37" s="1"/>
  <c r="AD18" i="5"/>
  <c r="H12" i="37" s="1"/>
  <c r="AS18" i="5"/>
  <c r="W12" i="37" s="1"/>
  <c r="AC18" i="5"/>
  <c r="G12" i="37" s="1"/>
  <c r="AB18" i="5"/>
  <c r="F12" i="37" s="1"/>
  <c r="CB47" i="5"/>
  <c r="CA47" i="5"/>
  <c r="N33" i="37" l="1"/>
  <c r="N34" i="37"/>
  <c r="U33" i="37"/>
  <c r="U34" i="37"/>
  <c r="J32" i="37"/>
  <c r="J31" i="37"/>
  <c r="L33" i="37"/>
  <c r="L34" i="37"/>
  <c r="P31" i="37"/>
  <c r="P32" i="37"/>
  <c r="U31" i="37"/>
  <c r="U32" i="37"/>
  <c r="M33" i="37"/>
  <c r="M34" i="37"/>
  <c r="W33" i="37"/>
  <c r="W34" i="37"/>
  <c r="N32" i="37"/>
  <c r="N31" i="37"/>
  <c r="S31" i="37"/>
  <c r="S32" i="37"/>
  <c r="L32" i="37"/>
  <c r="L31" i="37"/>
  <c r="I32" i="37"/>
  <c r="I31" i="37"/>
  <c r="H33" i="37"/>
  <c r="H34" i="37"/>
  <c r="T34" i="37"/>
  <c r="T33" i="37"/>
  <c r="G34" i="37"/>
  <c r="G33" i="37"/>
  <c r="O33" i="37"/>
  <c r="O34" i="37"/>
  <c r="Y41" i="37"/>
  <c r="X41" i="37"/>
  <c r="Q34" i="37"/>
  <c r="Q33" i="37"/>
  <c r="Y42" i="37"/>
  <c r="X42" i="37"/>
  <c r="K34" i="37"/>
  <c r="K33" i="37"/>
  <c r="P34" i="37"/>
  <c r="P33" i="37"/>
  <c r="AC35" i="37"/>
  <c r="AD35" i="37" s="1"/>
  <c r="W32" i="37"/>
  <c r="W31" i="37"/>
  <c r="R32" i="37"/>
  <c r="R31" i="37"/>
  <c r="X13" i="37"/>
  <c r="AC13" i="37"/>
  <c r="F34" i="37"/>
  <c r="F33" i="37"/>
  <c r="R34" i="37"/>
  <c r="R33" i="37"/>
  <c r="O31" i="37"/>
  <c r="O32" i="37"/>
  <c r="X12" i="37"/>
  <c r="AC12" i="37"/>
  <c r="F32" i="37"/>
  <c r="F31" i="37"/>
  <c r="Q32" i="37"/>
  <c r="Q31" i="37"/>
  <c r="T31" i="37"/>
  <c r="T32" i="37"/>
  <c r="I33" i="37"/>
  <c r="I34" i="37"/>
  <c r="G31" i="37"/>
  <c r="G32" i="37"/>
  <c r="K32" i="37"/>
  <c r="K31" i="37"/>
  <c r="V31" i="37"/>
  <c r="V32" i="37"/>
  <c r="H32" i="37"/>
  <c r="H31" i="37"/>
  <c r="M31" i="37"/>
  <c r="M32" i="37"/>
  <c r="J34" i="37"/>
  <c r="J33" i="37"/>
  <c r="V34" i="37"/>
  <c r="V33" i="37"/>
  <c r="S33" i="37"/>
  <c r="S34" i="37"/>
  <c r="AU18" i="5"/>
  <c r="AV18" i="5" s="1"/>
  <c r="AW18" i="5" s="1"/>
  <c r="AX18" i="5" s="1"/>
  <c r="AY18" i="5" s="1"/>
  <c r="AZ18" i="5" s="1"/>
  <c r="BA18" i="5" s="1"/>
  <c r="BB18" i="5" s="1"/>
  <c r="BC18" i="5" s="1"/>
  <c r="BD18" i="5" s="1"/>
  <c r="BE18" i="5" s="1"/>
  <c r="BF18" i="5" s="1"/>
  <c r="BG18" i="5" s="1"/>
  <c r="BH18" i="5" s="1"/>
  <c r="BI18" i="5" s="1"/>
  <c r="BJ18" i="5" s="1"/>
  <c r="BK18" i="5" s="1"/>
  <c r="BL18" i="5" s="1"/>
  <c r="AU19" i="5"/>
  <c r="AV19" i="5" s="1"/>
  <c r="AW19" i="5" s="1"/>
  <c r="AX19" i="5" s="1"/>
  <c r="AY19" i="5" s="1"/>
  <c r="AZ19" i="5" s="1"/>
  <c r="BA19" i="5" s="1"/>
  <c r="BB19" i="5" s="1"/>
  <c r="BC19" i="5" s="1"/>
  <c r="BD19" i="5" s="1"/>
  <c r="BE19" i="5" s="1"/>
  <c r="BF19" i="5" s="1"/>
  <c r="BG19" i="5" s="1"/>
  <c r="BH19" i="5" s="1"/>
  <c r="BI19" i="5" s="1"/>
  <c r="BJ19" i="5" s="1"/>
  <c r="BK19" i="5" s="1"/>
  <c r="BL19" i="5" s="1"/>
  <c r="CF16" i="5"/>
  <c r="AA16" i="5" s="1"/>
  <c r="Y31" i="37" l="1"/>
  <c r="X31" i="37"/>
  <c r="Y33" i="37"/>
  <c r="X33" i="37"/>
  <c r="Y32" i="37"/>
  <c r="X32" i="37"/>
  <c r="X34" i="37"/>
  <c r="Y34" i="37"/>
  <c r="AC41" i="37"/>
  <c r="AD41" i="37" s="1"/>
  <c r="AF16" i="5"/>
  <c r="J10" i="37" s="1"/>
  <c r="AE16" i="5"/>
  <c r="I10" i="37" s="1"/>
  <c r="AD16" i="5"/>
  <c r="H10" i="37" s="1"/>
  <c r="AB16" i="5"/>
  <c r="F10" i="37" s="1"/>
  <c r="AS16" i="5"/>
  <c r="W10" i="37" s="1"/>
  <c r="AR16" i="5"/>
  <c r="V10" i="37" s="1"/>
  <c r="AQ16" i="5"/>
  <c r="U10" i="37" s="1"/>
  <c r="AP16" i="5"/>
  <c r="T10" i="37" s="1"/>
  <c r="AC16" i="5"/>
  <c r="G10" i="37" s="1"/>
  <c r="AO16" i="5"/>
  <c r="S10" i="37" s="1"/>
  <c r="AN16" i="5"/>
  <c r="R10" i="37" s="1"/>
  <c r="AL16" i="5"/>
  <c r="P10" i="37" s="1"/>
  <c r="AJ16" i="5"/>
  <c r="N10" i="37" s="1"/>
  <c r="AM16" i="5"/>
  <c r="Q10" i="37" s="1"/>
  <c r="AI16" i="5"/>
  <c r="M10" i="37" s="1"/>
  <c r="AK16" i="5"/>
  <c r="O10" i="37" s="1"/>
  <c r="AG16" i="5"/>
  <c r="K10" i="37" s="1"/>
  <c r="AH16" i="5"/>
  <c r="L10" i="37" s="1"/>
  <c r="CD47" i="5"/>
  <c r="CC47" i="5"/>
  <c r="M27" i="37" l="1"/>
  <c r="M28" i="37"/>
  <c r="U28" i="37"/>
  <c r="U27" i="37"/>
  <c r="V28" i="37"/>
  <c r="V27" i="37"/>
  <c r="W27" i="37"/>
  <c r="W28" i="37"/>
  <c r="N28" i="37"/>
  <c r="N27" i="37"/>
  <c r="P28" i="37"/>
  <c r="P27" i="37"/>
  <c r="AC10" i="37"/>
  <c r="F28" i="37"/>
  <c r="F27" i="37"/>
  <c r="Q27" i="37"/>
  <c r="Q28" i="37"/>
  <c r="R28" i="37"/>
  <c r="R27" i="37"/>
  <c r="H27" i="37"/>
  <c r="H28" i="37"/>
  <c r="L28" i="37"/>
  <c r="L27" i="37"/>
  <c r="S27" i="37"/>
  <c r="S28" i="37"/>
  <c r="I27" i="37"/>
  <c r="I28" i="37"/>
  <c r="AC33" i="37"/>
  <c r="AD33" i="37" s="1"/>
  <c r="K27" i="37"/>
  <c r="K28" i="37"/>
  <c r="G28" i="37"/>
  <c r="G27" i="37"/>
  <c r="X10" i="37"/>
  <c r="J27" i="37"/>
  <c r="J28" i="37"/>
  <c r="O28" i="37"/>
  <c r="O27" i="37"/>
  <c r="T27" i="37"/>
  <c r="T28" i="37"/>
  <c r="AC31" i="37"/>
  <c r="AD31" i="37" s="1"/>
  <c r="AU16" i="5"/>
  <c r="AV16" i="5" s="1"/>
  <c r="AW16" i="5" s="1"/>
  <c r="AX16" i="5" s="1"/>
  <c r="AY16" i="5" s="1"/>
  <c r="AZ16" i="5" s="1"/>
  <c r="BA16" i="5" s="1"/>
  <c r="BB16" i="5" s="1"/>
  <c r="BC16" i="5" s="1"/>
  <c r="BD16" i="5" s="1"/>
  <c r="BE16" i="5" s="1"/>
  <c r="BF16" i="5" s="1"/>
  <c r="BG16" i="5" s="1"/>
  <c r="BH16" i="5" s="1"/>
  <c r="BI16" i="5" s="1"/>
  <c r="BJ16" i="5" s="1"/>
  <c r="BK16" i="5" s="1"/>
  <c r="BL16" i="5" s="1"/>
  <c r="CE47" i="5"/>
  <c r="X27" i="37" l="1"/>
  <c r="Y27" i="37"/>
  <c r="Y28" i="37"/>
  <c r="X28" i="37"/>
  <c r="AA17" i="5"/>
  <c r="AC27" i="37" l="1"/>
  <c r="AD27" i="37" s="1"/>
  <c r="AL17" i="5"/>
  <c r="P11" i="37" s="1"/>
  <c r="AK17" i="5"/>
  <c r="O11" i="37" s="1"/>
  <c r="AI17" i="5"/>
  <c r="M11" i="37" s="1"/>
  <c r="AC17" i="5"/>
  <c r="G11" i="37" s="1"/>
  <c r="AD17" i="5"/>
  <c r="H11" i="37" s="1"/>
  <c r="AJ17" i="5"/>
  <c r="N11" i="37" s="1"/>
  <c r="AE17" i="5"/>
  <c r="I11" i="37" s="1"/>
  <c r="AH17" i="5"/>
  <c r="L11" i="37" s="1"/>
  <c r="AB17" i="5"/>
  <c r="F11" i="37" s="1"/>
  <c r="AG17" i="5"/>
  <c r="K11" i="37" s="1"/>
  <c r="AF17" i="5"/>
  <c r="J11" i="37" s="1"/>
  <c r="AP17" i="5"/>
  <c r="T11" i="37" s="1"/>
  <c r="AM17" i="5"/>
  <c r="Q11" i="37" s="1"/>
  <c r="AQ17" i="5"/>
  <c r="U11" i="37" s="1"/>
  <c r="AS17" i="5"/>
  <c r="W11" i="37" s="1"/>
  <c r="AR17" i="5"/>
  <c r="V11" i="37" s="1"/>
  <c r="AN17" i="5"/>
  <c r="R11" i="37" s="1"/>
  <c r="AO17" i="5"/>
  <c r="S11" i="37" s="1"/>
  <c r="H30" i="37" l="1"/>
  <c r="H53" i="37" s="1"/>
  <c r="H29" i="37"/>
  <c r="H52" i="37" s="1"/>
  <c r="T29" i="37"/>
  <c r="T52" i="37" s="1"/>
  <c r="T30" i="37"/>
  <c r="T53" i="37" s="1"/>
  <c r="G30" i="37"/>
  <c r="G53" i="37" s="1"/>
  <c r="G29" i="37"/>
  <c r="G52" i="37" s="1"/>
  <c r="M30" i="37"/>
  <c r="M53" i="37" s="1"/>
  <c r="M29" i="37"/>
  <c r="M52" i="37" s="1"/>
  <c r="J29" i="37"/>
  <c r="J52" i="37" s="1"/>
  <c r="J30" i="37"/>
  <c r="J53" i="37" s="1"/>
  <c r="K30" i="37"/>
  <c r="K53" i="37" s="1"/>
  <c r="K29" i="37"/>
  <c r="K52" i="37" s="1"/>
  <c r="O29" i="37"/>
  <c r="O52" i="37" s="1"/>
  <c r="O30" i="37"/>
  <c r="O53" i="37" s="1"/>
  <c r="R29" i="37"/>
  <c r="R52" i="37" s="1"/>
  <c r="R30" i="37"/>
  <c r="R53" i="37" s="1"/>
  <c r="P30" i="37"/>
  <c r="P53" i="37" s="1"/>
  <c r="P29" i="37"/>
  <c r="P52" i="37" s="1"/>
  <c r="S30" i="37"/>
  <c r="S53" i="37" s="1"/>
  <c r="S29" i="37"/>
  <c r="S52" i="37" s="1"/>
  <c r="V30" i="37"/>
  <c r="V53" i="37" s="1"/>
  <c r="V29" i="37"/>
  <c r="V52" i="37" s="1"/>
  <c r="L30" i="37"/>
  <c r="L53" i="37" s="1"/>
  <c r="L29" i="37"/>
  <c r="L52" i="37" s="1"/>
  <c r="Q30" i="37"/>
  <c r="Q53" i="37" s="1"/>
  <c r="Q29" i="37"/>
  <c r="Q52" i="37" s="1"/>
  <c r="AC11" i="37"/>
  <c r="X11" i="37"/>
  <c r="F30" i="37"/>
  <c r="F29" i="37"/>
  <c r="W30" i="37"/>
  <c r="W53" i="37" s="1"/>
  <c r="W29" i="37"/>
  <c r="W52" i="37" s="1"/>
  <c r="I30" i="37"/>
  <c r="I53" i="37" s="1"/>
  <c r="I29" i="37"/>
  <c r="I52" i="37" s="1"/>
  <c r="U30" i="37"/>
  <c r="U53" i="37" s="1"/>
  <c r="U29" i="37"/>
  <c r="U52" i="37" s="1"/>
  <c r="N29" i="37"/>
  <c r="N52" i="37" s="1"/>
  <c r="N30" i="37"/>
  <c r="N53" i="37" s="1"/>
  <c r="AU17" i="5"/>
  <c r="AV17" i="5" s="1"/>
  <c r="AW17" i="5" s="1"/>
  <c r="AX17" i="5" s="1"/>
  <c r="AY17" i="5" s="1"/>
  <c r="AZ17" i="5" s="1"/>
  <c r="BA17" i="5" s="1"/>
  <c r="BB17" i="5" s="1"/>
  <c r="BC17" i="5" s="1"/>
  <c r="BD17" i="5" s="1"/>
  <c r="BE17" i="5" s="1"/>
  <c r="BF17" i="5" s="1"/>
  <c r="BG17" i="5" s="1"/>
  <c r="BH17" i="5" s="1"/>
  <c r="BI17" i="5" s="1"/>
  <c r="BJ17" i="5" s="1"/>
  <c r="BK17" i="5" s="1"/>
  <c r="BL17" i="5" s="1"/>
  <c r="O9" i="11"/>
  <c r="P9" i="11" s="1"/>
  <c r="I55" i="37" l="1"/>
  <c r="Q55" i="37"/>
  <c r="Q57" i="37" s="1"/>
  <c r="P55" i="37"/>
  <c r="P57" i="37" s="1"/>
  <c r="H55" i="37"/>
  <c r="G55" i="37"/>
  <c r="U55" i="37"/>
  <c r="U57" i="37" s="1"/>
  <c r="S55" i="37"/>
  <c r="S57" i="37" s="1"/>
  <c r="K55" i="37"/>
  <c r="T55" i="37"/>
  <c r="T57" i="37" s="1"/>
  <c r="W55" i="37"/>
  <c r="W57" i="37" s="1"/>
  <c r="L55" i="37"/>
  <c r="M55" i="37"/>
  <c r="M57" i="37" s="1"/>
  <c r="N55" i="37"/>
  <c r="N57" i="37" s="1"/>
  <c r="R55" i="37"/>
  <c r="R57" i="37" s="1"/>
  <c r="Y29" i="37"/>
  <c r="X29" i="37"/>
  <c r="F52" i="37"/>
  <c r="Y30" i="37"/>
  <c r="Y53" i="37" s="1"/>
  <c r="X30" i="37"/>
  <c r="F53" i="37"/>
  <c r="X53" i="37" s="1"/>
  <c r="V55" i="37"/>
  <c r="V57" i="37" s="1"/>
  <c r="O55" i="37"/>
  <c r="O57" i="37" s="1"/>
  <c r="J55" i="37"/>
  <c r="P716" i="4"/>
  <c r="L559" i="4" s="1"/>
  <c r="L539" i="4"/>
  <c r="L588" i="4"/>
  <c r="L595" i="4"/>
  <c r="L707" i="4"/>
  <c r="L661" i="4"/>
  <c r="L563" i="4"/>
  <c r="L547" i="4"/>
  <c r="L677" i="4"/>
  <c r="L584" i="4"/>
  <c r="L659" i="4"/>
  <c r="L551" i="4"/>
  <c r="L565" i="4"/>
  <c r="L535" i="4"/>
  <c r="L684" i="4"/>
  <c r="L624" i="4"/>
  <c r="L524" i="4"/>
  <c r="L530" i="4"/>
  <c r="L542" i="4"/>
  <c r="L674" i="4"/>
  <c r="L642" i="4"/>
  <c r="L516" i="4"/>
  <c r="L657" i="4"/>
  <c r="L656" i="4"/>
  <c r="L617" i="4"/>
  <c r="L566" i="4"/>
  <c r="L701" i="4"/>
  <c r="L545" i="4"/>
  <c r="L689" i="4"/>
  <c r="L570" i="4"/>
  <c r="L641" i="4"/>
  <c r="L577" i="4"/>
  <c r="L569" i="4"/>
  <c r="L552" i="4"/>
  <c r="L664" i="4"/>
  <c r="L660" i="4"/>
  <c r="L690" i="4"/>
  <c r="L628" i="4"/>
  <c r="L561" i="4"/>
  <c r="L693" i="4"/>
  <c r="L581" i="4"/>
  <c r="L670" i="4"/>
  <c r="L609" i="4"/>
  <c r="L540" i="4"/>
  <c r="L676" i="4"/>
  <c r="L580" i="4"/>
  <c r="L557" i="4"/>
  <c r="L679" i="4"/>
  <c r="L655" i="4"/>
  <c r="L625" i="4"/>
  <c r="L549" i="4"/>
  <c r="L517" i="4"/>
  <c r="L589" i="4"/>
  <c r="L646" i="4"/>
  <c r="L681" i="4"/>
  <c r="L640" i="4"/>
  <c r="L662" i="4"/>
  <c r="L692" i="4"/>
  <c r="L538" i="4"/>
  <c r="L685" i="4"/>
  <c r="L651" i="4"/>
  <c r="L593" i="4"/>
  <c r="L711" i="4"/>
  <c r="L644" i="4"/>
  <c r="L654" i="4"/>
  <c r="L583" i="4"/>
  <c r="L531" i="4"/>
  <c r="L526" i="4"/>
  <c r="L613" i="4"/>
  <c r="L585" i="4"/>
  <c r="L708" i="4"/>
  <c r="L610" i="4"/>
  <c r="L550" i="4"/>
  <c r="L597" i="4"/>
  <c r="L537" i="4"/>
  <c r="L691" i="4"/>
  <c r="L665" i="4"/>
  <c r="L578" i="4"/>
  <c r="L519" i="4"/>
  <c r="L622" i="4"/>
  <c r="L700" i="4"/>
  <c r="L650" i="4"/>
  <c r="L527" i="4"/>
  <c r="L590" i="4"/>
  <c r="L598" i="4"/>
  <c r="L616" i="4"/>
  <c r="L612" i="4"/>
  <c r="L709" i="4"/>
  <c r="L639" i="4"/>
  <c r="L634" i="4"/>
  <c r="L568" i="4"/>
  <c r="L514" i="4"/>
  <c r="L611" i="4"/>
  <c r="L710" i="4"/>
  <c r="L623" i="4"/>
  <c r="L680" i="4"/>
  <c r="L546" i="4"/>
  <c r="L560" i="4"/>
  <c r="L536" i="4"/>
  <c r="L688" i="4"/>
  <c r="L678" i="4"/>
  <c r="L604" i="4"/>
  <c r="L631" i="4"/>
  <c r="L518" i="4"/>
  <c r="L698" i="4"/>
  <c r="L699" i="4"/>
  <c r="L515" i="4"/>
  <c r="L574" i="4"/>
  <c r="L619" i="4"/>
  <c r="L638" i="4"/>
  <c r="L608" i="4"/>
  <c r="L522" i="4"/>
  <c r="L712" i="4"/>
  <c r="L666" i="4"/>
  <c r="L669" i="4"/>
  <c r="L668" i="4"/>
  <c r="L529" i="4"/>
  <c r="L636" i="4"/>
  <c r="L645" i="4"/>
  <c r="L603" i="4"/>
  <c r="L618" i="4"/>
  <c r="L694" i="4"/>
  <c r="L544" i="4"/>
  <c r="L582" i="4"/>
  <c r="L573" i="4"/>
  <c r="L525" i="4"/>
  <c r="L607" i="4"/>
  <c r="L534" i="4"/>
  <c r="L671" i="4"/>
  <c r="L652" i="4"/>
  <c r="L706" i="4"/>
  <c r="L626" i="4"/>
  <c r="L602" i="4"/>
  <c r="L653" i="4"/>
  <c r="L571" i="4"/>
  <c r="L562" i="4"/>
  <c r="L532" i="4"/>
  <c r="L614" i="4"/>
  <c r="L696" i="4"/>
  <c r="L695" i="4"/>
  <c r="L703" i="4"/>
  <c r="L658" i="4"/>
  <c r="L663" i="4"/>
  <c r="L632" i="4"/>
  <c r="L635" i="4"/>
  <c r="L513" i="4"/>
  <c r="L591" i="4"/>
  <c r="L643" i="4"/>
  <c r="L523" i="4"/>
  <c r="L554" i="4"/>
  <c r="L704" i="4"/>
  <c r="L572" i="4"/>
  <c r="L682" i="4"/>
  <c r="L672" i="4"/>
  <c r="L621" i="4"/>
  <c r="L620" i="4"/>
  <c r="L553" i="4"/>
  <c r="L579" i="4"/>
  <c r="L705" i="4"/>
  <c r="L596" i="4"/>
  <c r="L702" i="4"/>
  <c r="L558" i="4"/>
  <c r="L629" i="4"/>
  <c r="L686" i="4"/>
  <c r="L675" i="4"/>
  <c r="L576" i="4"/>
  <c r="L667" i="4"/>
  <c r="L592" i="4"/>
  <c r="L606" i="4"/>
  <c r="L605" i="4"/>
  <c r="L697" i="4"/>
  <c r="L599" i="4"/>
  <c r="L533" i="4"/>
  <c r="L586" i="4"/>
  <c r="L548" i="4"/>
  <c r="L649" i="4"/>
  <c r="L528" i="4"/>
  <c r="L683" i="4"/>
  <c r="L541" i="4"/>
  <c r="L520" i="4"/>
  <c r="L556" i="4"/>
  <c r="L687" i="4"/>
  <c r="L564" i="4"/>
  <c r="L630" i="4"/>
  <c r="L594" i="4"/>
  <c r="L627" i="4"/>
  <c r="L637" i="4"/>
  <c r="L601" i="4"/>
  <c r="L555" i="4"/>
  <c r="L512" i="4"/>
  <c r="L713" i="4"/>
  <c r="L506" i="4"/>
  <c r="L510" i="4"/>
  <c r="L508" i="4"/>
  <c r="L502" i="4"/>
  <c r="L511" i="4"/>
  <c r="L507" i="4"/>
  <c r="L504" i="4"/>
  <c r="L505" i="4"/>
  <c r="L503" i="4"/>
  <c r="L509" i="4"/>
  <c r="D13" i="34"/>
  <c r="L489" i="4"/>
  <c r="L482" i="4"/>
  <c r="L445" i="4"/>
  <c r="L426" i="4"/>
  <c r="L405" i="4"/>
  <c r="L388" i="4"/>
  <c r="L373" i="4"/>
  <c r="L318" i="4"/>
  <c r="L298" i="4"/>
  <c r="L296" i="4"/>
  <c r="L244" i="4"/>
  <c r="L222" i="4"/>
  <c r="L220" i="4"/>
  <c r="M220" i="4" s="1"/>
  <c r="L171" i="4"/>
  <c r="L155" i="4"/>
  <c r="M155" i="4" s="1"/>
  <c r="L102" i="4"/>
  <c r="L99" i="4"/>
  <c r="L74" i="4"/>
  <c r="L25" i="4"/>
  <c r="L87" i="4"/>
  <c r="L151" i="4"/>
  <c r="M151" i="4" s="1"/>
  <c r="L45" i="4"/>
  <c r="L35" i="4"/>
  <c r="L487" i="4"/>
  <c r="L472" i="4"/>
  <c r="L442" i="4"/>
  <c r="L424" i="4"/>
  <c r="L401" i="4"/>
  <c r="L364" i="4"/>
  <c r="L361" i="4"/>
  <c r="L321" i="4"/>
  <c r="L300" i="4"/>
  <c r="L283" i="4"/>
  <c r="L243" i="4"/>
  <c r="M243" i="4" s="1"/>
  <c r="L236" i="4"/>
  <c r="L212" i="4"/>
  <c r="L162" i="4"/>
  <c r="M162" i="4" s="1"/>
  <c r="L196" i="4"/>
  <c r="L148" i="4"/>
  <c r="L75" i="4"/>
  <c r="L50" i="4"/>
  <c r="L142" i="4"/>
  <c r="M142" i="4" s="1"/>
  <c r="L110" i="4"/>
  <c r="L54" i="4"/>
  <c r="L118" i="4"/>
  <c r="L500" i="4"/>
  <c r="L467" i="4"/>
  <c r="L434" i="4"/>
  <c r="L417" i="4"/>
  <c r="L393" i="4"/>
  <c r="L355" i="4"/>
  <c r="L360" i="4"/>
  <c r="L322" i="4"/>
  <c r="L287" i="4"/>
  <c r="L292" i="4"/>
  <c r="L232" i="4"/>
  <c r="L226" i="4"/>
  <c r="L193" i="4"/>
  <c r="L188" i="4"/>
  <c r="L191" i="4"/>
  <c r="L124" i="4"/>
  <c r="M124" i="4" s="1"/>
  <c r="L51" i="4"/>
  <c r="L26" i="4"/>
  <c r="L69" i="4"/>
  <c r="L133" i="4"/>
  <c r="M133" i="4" s="1"/>
  <c r="L139" i="4"/>
  <c r="L496" i="4"/>
  <c r="L460" i="4"/>
  <c r="L447" i="4"/>
  <c r="L418" i="4"/>
  <c r="L390" i="4"/>
  <c r="L374" i="4"/>
  <c r="L344" i="4"/>
  <c r="L314" i="4"/>
  <c r="L279" i="4"/>
  <c r="L289" i="4"/>
  <c r="L247" i="4"/>
  <c r="M247" i="4" s="1"/>
  <c r="L215" i="4"/>
  <c r="L185" i="4"/>
  <c r="L180" i="4"/>
  <c r="L173" i="4"/>
  <c r="L100" i="4"/>
  <c r="L27" i="4"/>
  <c r="L493" i="4"/>
  <c r="L491" i="4"/>
  <c r="L443" i="4"/>
  <c r="L436" i="4"/>
  <c r="L399" i="4"/>
  <c r="L370" i="4"/>
  <c r="L345" i="4"/>
  <c r="L306" i="4"/>
  <c r="M306" i="4" s="1"/>
  <c r="L280" i="4"/>
  <c r="L274" i="4"/>
  <c r="L239" i="4"/>
  <c r="L207" i="4"/>
  <c r="L213" i="4"/>
  <c r="M213" i="4" s="1"/>
  <c r="L169" i="4"/>
  <c r="L158" i="4"/>
  <c r="M158" i="4" s="1"/>
  <c r="L76" i="4"/>
  <c r="L94" i="4"/>
  <c r="L44" i="4"/>
  <c r="L65" i="4"/>
  <c r="L82" i="4"/>
  <c r="L12" i="4"/>
  <c r="L187" i="4"/>
  <c r="L492" i="4"/>
  <c r="L461" i="4"/>
  <c r="L446" i="4"/>
  <c r="L416" i="4"/>
  <c r="L397" i="4"/>
  <c r="L376" i="4"/>
  <c r="L341" i="4"/>
  <c r="L315" i="4"/>
  <c r="L297" i="4"/>
  <c r="L285" i="4"/>
  <c r="L290" i="4"/>
  <c r="L199" i="4"/>
  <c r="L217" i="4"/>
  <c r="M217" i="4" s="1"/>
  <c r="L175" i="4"/>
  <c r="M175" i="4" s="1"/>
  <c r="L156" i="4"/>
  <c r="L52" i="4"/>
  <c r="L21" i="4"/>
  <c r="L43" i="4"/>
  <c r="L64" i="4"/>
  <c r="L32" i="4"/>
  <c r="L11" i="4"/>
  <c r="L149" i="4"/>
  <c r="L494" i="4"/>
  <c r="L481" i="4"/>
  <c r="L444" i="4"/>
  <c r="L423" i="4"/>
  <c r="L384" i="4"/>
  <c r="L356" i="4"/>
  <c r="L351" i="4"/>
  <c r="L326" i="4"/>
  <c r="L288" i="4"/>
  <c r="L269" i="4"/>
  <c r="M269" i="4" s="1"/>
  <c r="L257" i="4"/>
  <c r="L238" i="4"/>
  <c r="L194" i="4"/>
  <c r="L163" i="4"/>
  <c r="M163" i="4" s="1"/>
  <c r="L164" i="4"/>
  <c r="L28" i="4"/>
  <c r="L68" i="4"/>
  <c r="L42" i="4"/>
  <c r="L111" i="4"/>
  <c r="L143" i="4"/>
  <c r="L10" i="4"/>
  <c r="L229" i="4"/>
  <c r="L490" i="4"/>
  <c r="L466" i="4"/>
  <c r="L452" i="4"/>
  <c r="L419" i="4"/>
  <c r="L394" i="4"/>
  <c r="L392" i="4"/>
  <c r="L338" i="4"/>
  <c r="L329" i="4"/>
  <c r="L307" i="4"/>
  <c r="L299" i="4"/>
  <c r="M299" i="4" s="1"/>
  <c r="L255" i="4"/>
  <c r="L186" i="4"/>
  <c r="L501" i="4"/>
  <c r="L453" i="4"/>
  <c r="L449" i="4"/>
  <c r="L431" i="4"/>
  <c r="L402" i="4"/>
  <c r="L383" i="4"/>
  <c r="L333" i="4"/>
  <c r="L323" i="4"/>
  <c r="L305" i="4"/>
  <c r="L277" i="4"/>
  <c r="L233" i="4"/>
  <c r="L227" i="4"/>
  <c r="L178" i="4"/>
  <c r="L202" i="4"/>
  <c r="M202" i="4" s="1"/>
  <c r="L125" i="4"/>
  <c r="L117" i="4"/>
  <c r="L114" i="4"/>
  <c r="L40" i="4"/>
  <c r="L485" i="4"/>
  <c r="L463" i="4"/>
  <c r="L450" i="4"/>
  <c r="L400" i="4"/>
  <c r="L391" i="4"/>
  <c r="L359" i="4"/>
  <c r="L327" i="4"/>
  <c r="L310" i="4"/>
  <c r="L302" i="4"/>
  <c r="M302" i="4" s="1"/>
  <c r="L249" i="4"/>
  <c r="L242" i="4"/>
  <c r="L221" i="4"/>
  <c r="L210" i="4"/>
  <c r="L189" i="4"/>
  <c r="L101" i="4"/>
  <c r="M101" i="4" s="1"/>
  <c r="L92" i="4"/>
  <c r="L137" i="4"/>
  <c r="M137" i="4" s="1"/>
  <c r="L39" i="4"/>
  <c r="L483" i="4"/>
  <c r="L464" i="4"/>
  <c r="L438" i="4"/>
  <c r="L420" i="4"/>
  <c r="L387" i="4"/>
  <c r="L367" i="4"/>
  <c r="L354" i="4"/>
  <c r="L317" i="4"/>
  <c r="L291" i="4"/>
  <c r="L250" i="4"/>
  <c r="M250" i="4" s="1"/>
  <c r="L245" i="4"/>
  <c r="L216" i="4"/>
  <c r="L204" i="4"/>
  <c r="L167" i="4"/>
  <c r="M167" i="4" s="1"/>
  <c r="L77" i="4"/>
  <c r="L19" i="4"/>
  <c r="L112" i="4"/>
  <c r="L38" i="4"/>
  <c r="L47" i="4"/>
  <c r="L486" i="4"/>
  <c r="L457" i="4"/>
  <c r="L448" i="4"/>
  <c r="L407" i="4"/>
  <c r="L398" i="4"/>
  <c r="L365" i="4"/>
  <c r="L358" i="4"/>
  <c r="L311" i="4"/>
  <c r="L320" i="4"/>
  <c r="L316" i="4"/>
  <c r="L234" i="4"/>
  <c r="L208" i="4"/>
  <c r="L197" i="4"/>
  <c r="L159" i="4"/>
  <c r="L53" i="4"/>
  <c r="L66" i="4"/>
  <c r="L135" i="4"/>
  <c r="L61" i="4"/>
  <c r="L56" i="4"/>
  <c r="L484" i="4"/>
  <c r="L454" i="4"/>
  <c r="L439" i="4"/>
  <c r="L411" i="4"/>
  <c r="L379" i="4"/>
  <c r="L363" i="4"/>
  <c r="L328" i="4"/>
  <c r="L309" i="4"/>
  <c r="L284" i="4"/>
  <c r="L258" i="4"/>
  <c r="M258" i="4" s="1"/>
  <c r="L271" i="4"/>
  <c r="L200" i="4"/>
  <c r="L195" i="4"/>
  <c r="L157" i="4"/>
  <c r="L29" i="4"/>
  <c r="L88" i="4"/>
  <c r="L134" i="4"/>
  <c r="M134" i="4" s="1"/>
  <c r="L132" i="4"/>
  <c r="M132" i="4" s="1"/>
  <c r="L127" i="4"/>
  <c r="L479" i="4"/>
  <c r="L488" i="4"/>
  <c r="L437" i="4"/>
  <c r="L413" i="4"/>
  <c r="L377" i="4"/>
  <c r="L353" i="4"/>
  <c r="L347" i="4"/>
  <c r="L308" i="4"/>
  <c r="M308" i="4" s="1"/>
  <c r="L286" i="4"/>
  <c r="L251" i="4"/>
  <c r="L270" i="4"/>
  <c r="L225" i="4"/>
  <c r="L201" i="4"/>
  <c r="M201" i="4" s="1"/>
  <c r="L161" i="4"/>
  <c r="L70" i="4"/>
  <c r="L14" i="4"/>
  <c r="L109" i="4"/>
  <c r="L59" i="4"/>
  <c r="L144" i="4"/>
  <c r="L93" i="4"/>
  <c r="L471" i="4"/>
  <c r="L465" i="4"/>
  <c r="L440" i="4"/>
  <c r="L421" i="4"/>
  <c r="L368" i="4"/>
  <c r="L385" i="4"/>
  <c r="L343" i="4"/>
  <c r="L319" i="4"/>
  <c r="L264" i="4"/>
  <c r="L267" i="4"/>
  <c r="M267" i="4" s="1"/>
  <c r="L253" i="4"/>
  <c r="L241" i="4"/>
  <c r="M241" i="4" s="1"/>
  <c r="L209" i="4"/>
  <c r="M209" i="4" s="1"/>
  <c r="L183" i="4"/>
  <c r="L46" i="4"/>
  <c r="L85" i="4"/>
  <c r="L84" i="4"/>
  <c r="L34" i="4"/>
  <c r="L120" i="4"/>
  <c r="L20" i="4"/>
  <c r="L474" i="4"/>
  <c r="L468" i="4"/>
  <c r="L422" i="4"/>
  <c r="L410" i="4"/>
  <c r="L378" i="4"/>
  <c r="L362" i="4"/>
  <c r="L342" i="4"/>
  <c r="L334" i="4"/>
  <c r="L295" i="4"/>
  <c r="M295" i="4" s="1"/>
  <c r="L262" i="4"/>
  <c r="M262" i="4" s="1"/>
  <c r="L246" i="4"/>
  <c r="M246" i="4" s="1"/>
  <c r="L235" i="4"/>
  <c r="L205" i="4"/>
  <c r="L170" i="4"/>
  <c r="L141" i="4"/>
  <c r="L108" i="4"/>
  <c r="M108" i="4" s="1"/>
  <c r="L107" i="4"/>
  <c r="L81" i="4"/>
  <c r="L96" i="4"/>
  <c r="L115" i="4"/>
  <c r="L153" i="4"/>
  <c r="L48" i="4"/>
  <c r="L71" i="4"/>
  <c r="L22" i="4"/>
  <c r="L478" i="4"/>
  <c r="L459" i="4"/>
  <c r="L414" i="4"/>
  <c r="L409" i="4"/>
  <c r="L369" i="4"/>
  <c r="L348" i="4"/>
  <c r="L352" i="4"/>
  <c r="L304" i="4"/>
  <c r="L282" i="4"/>
  <c r="L272" i="4"/>
  <c r="L261" i="4"/>
  <c r="L231" i="4"/>
  <c r="L228" i="4"/>
  <c r="M228" i="4" s="1"/>
  <c r="L174" i="4"/>
  <c r="L140" i="4"/>
  <c r="L83" i="4"/>
  <c r="L154" i="4"/>
  <c r="L104" i="4"/>
  <c r="L72" i="4"/>
  <c r="L90" i="4"/>
  <c r="L58" i="4"/>
  <c r="L113" i="4"/>
  <c r="L477" i="4"/>
  <c r="L458" i="4"/>
  <c r="L425" i="4"/>
  <c r="L415" i="4"/>
  <c r="L380" i="4"/>
  <c r="L340" i="4"/>
  <c r="L336" i="4"/>
  <c r="L301" i="4"/>
  <c r="M301" i="4" s="1"/>
  <c r="L276" i="4"/>
  <c r="L263" i="4"/>
  <c r="L240" i="4"/>
  <c r="L218" i="4"/>
  <c r="L190" i="4"/>
  <c r="L172" i="4"/>
  <c r="L138" i="4"/>
  <c r="L55" i="4"/>
  <c r="L469" i="4"/>
  <c r="L455" i="4"/>
  <c r="L429" i="4"/>
  <c r="L395" i="4"/>
  <c r="L382" i="4"/>
  <c r="L350" i="4"/>
  <c r="L331" i="4"/>
  <c r="L294" i="4"/>
  <c r="L265" i="4"/>
  <c r="L281" i="4"/>
  <c r="L237" i="4"/>
  <c r="L224" i="4"/>
  <c r="M224" i="4" s="1"/>
  <c r="L182" i="4"/>
  <c r="L165" i="4"/>
  <c r="L17" i="4"/>
  <c r="L129" i="4"/>
  <c r="L80" i="4"/>
  <c r="L150" i="4"/>
  <c r="L24" i="4"/>
  <c r="L63" i="4"/>
  <c r="L145" i="4"/>
  <c r="L116" i="4"/>
  <c r="L473" i="4"/>
  <c r="L462" i="4"/>
  <c r="L427" i="4"/>
  <c r="L406" i="4"/>
  <c r="L412" i="4"/>
  <c r="L349" i="4"/>
  <c r="L335" i="4"/>
  <c r="L312" i="4"/>
  <c r="L278" i="4"/>
  <c r="L254" i="4"/>
  <c r="M254" i="4" s="1"/>
  <c r="L252" i="4"/>
  <c r="M252" i="4" s="1"/>
  <c r="L260" i="4"/>
  <c r="M260" i="4" s="1"/>
  <c r="L192" i="4"/>
  <c r="L203" i="4"/>
  <c r="M203" i="4" s="1"/>
  <c r="L16" i="4"/>
  <c r="L128" i="4"/>
  <c r="L103" i="4"/>
  <c r="L37" i="4"/>
  <c r="L498" i="4"/>
  <c r="L470" i="4"/>
  <c r="L451" i="4"/>
  <c r="L435" i="4"/>
  <c r="L396" i="4"/>
  <c r="L389" i="4"/>
  <c r="L366" i="4"/>
  <c r="L332" i="4"/>
  <c r="L330" i="4"/>
  <c r="L303" i="4"/>
  <c r="L256" i="4"/>
  <c r="L248" i="4"/>
  <c r="L219" i="4"/>
  <c r="L184" i="4"/>
  <c r="L168" i="4"/>
  <c r="L62" i="4"/>
  <c r="L31" i="4"/>
  <c r="L78" i="4"/>
  <c r="L121" i="4"/>
  <c r="M121" i="4" s="1"/>
  <c r="L91" i="4"/>
  <c r="L131" i="4"/>
  <c r="M131" i="4" s="1"/>
  <c r="L41" i="4"/>
  <c r="L33" i="4"/>
  <c r="L499" i="4"/>
  <c r="L476" i="4"/>
  <c r="L456" i="4"/>
  <c r="L430" i="4"/>
  <c r="L408" i="4"/>
  <c r="L386" i="4"/>
  <c r="L371" i="4"/>
  <c r="L337" i="4"/>
  <c r="L324" i="4"/>
  <c r="L266" i="4"/>
  <c r="L273" i="4"/>
  <c r="L214" i="4"/>
  <c r="L211" i="4"/>
  <c r="M211" i="4" s="1"/>
  <c r="L176" i="4"/>
  <c r="L160" i="4"/>
  <c r="L106" i="4"/>
  <c r="L30" i="4"/>
  <c r="L146" i="4"/>
  <c r="M146" i="4" s="1"/>
  <c r="L97" i="4"/>
  <c r="L18" i="4"/>
  <c r="L130" i="4"/>
  <c r="L67" i="4"/>
  <c r="L126" i="4"/>
  <c r="L95" i="4"/>
  <c r="L23" i="4"/>
  <c r="L495" i="4"/>
  <c r="L480" i="4"/>
  <c r="L441" i="4"/>
  <c r="L428" i="4"/>
  <c r="L404" i="4"/>
  <c r="L381" i="4"/>
  <c r="L357" i="4"/>
  <c r="L325" i="4"/>
  <c r="L313" i="4"/>
  <c r="L275" i="4"/>
  <c r="L268" i="4"/>
  <c r="L206" i="4"/>
  <c r="M206" i="4" s="1"/>
  <c r="L230" i="4"/>
  <c r="L181" i="4"/>
  <c r="M181" i="4" s="1"/>
  <c r="L166" i="4"/>
  <c r="L57" i="4"/>
  <c r="L147" i="4"/>
  <c r="L122" i="4"/>
  <c r="L73" i="4"/>
  <c r="L89" i="4"/>
  <c r="L105" i="4"/>
  <c r="L13" i="4"/>
  <c r="L86" i="4"/>
  <c r="H10" i="5"/>
  <c r="L497" i="4"/>
  <c r="L475" i="4"/>
  <c r="L433" i="4"/>
  <c r="L432" i="4"/>
  <c r="L403" i="4"/>
  <c r="L372" i="4"/>
  <c r="L375" i="4"/>
  <c r="L346" i="4"/>
  <c r="L339" i="4"/>
  <c r="L293" i="4"/>
  <c r="L259" i="4"/>
  <c r="L198" i="4"/>
  <c r="L223" i="4"/>
  <c r="L179" i="4"/>
  <c r="M179" i="4" s="1"/>
  <c r="L177" i="4"/>
  <c r="L79" i="4"/>
  <c r="L123" i="4"/>
  <c r="L98" i="4"/>
  <c r="L49" i="4"/>
  <c r="L136" i="4"/>
  <c r="M136" i="4" s="1"/>
  <c r="L152" i="4"/>
  <c r="M152" i="4" s="1"/>
  <c r="L15" i="4"/>
  <c r="L60" i="4"/>
  <c r="L119" i="4"/>
  <c r="L36" i="4"/>
  <c r="L575" i="4" l="1"/>
  <c r="L543" i="4"/>
  <c r="L673" i="4"/>
  <c r="L647" i="4"/>
  <c r="L600" i="4"/>
  <c r="L521" i="4"/>
  <c r="L567" i="4"/>
  <c r="L587" i="4"/>
  <c r="L648" i="4"/>
  <c r="L633" i="4"/>
  <c r="L615" i="4"/>
  <c r="F55" i="37"/>
  <c r="X52" i="37"/>
  <c r="AC29" i="37"/>
  <c r="AD29" i="37" s="1"/>
  <c r="Y52" i="37"/>
  <c r="T7" i="4"/>
  <c r="S7" i="4"/>
  <c r="T7" i="17"/>
  <c r="S7" i="17"/>
  <c r="Y56" i="37" l="1"/>
  <c r="AC52" i="37"/>
  <c r="AD52" i="37" s="1"/>
  <c r="X55" i="37"/>
  <c r="Y55" i="37"/>
  <c r="J20" i="5"/>
  <c r="Z40" i="37" l="1"/>
  <c r="Z36" i="37"/>
  <c r="Z29" i="37"/>
  <c r="N56" i="37"/>
  <c r="Z28" i="37"/>
  <c r="P56" i="37"/>
  <c r="R56" i="37"/>
  <c r="F56" i="37"/>
  <c r="W56" i="37"/>
  <c r="Z35" i="37"/>
  <c r="Z48" i="37"/>
  <c r="G56" i="37"/>
  <c r="Z50" i="37"/>
  <c r="Y57" i="37"/>
  <c r="Z45" i="37"/>
  <c r="T56" i="37"/>
  <c r="Z39" i="37"/>
  <c r="Z33" i="37"/>
  <c r="Z46" i="37"/>
  <c r="V56" i="37"/>
  <c r="O56" i="37"/>
  <c r="Z41" i="37"/>
  <c r="L56" i="37"/>
  <c r="Z47" i="37"/>
  <c r="Z27" i="37"/>
  <c r="U56" i="37"/>
  <c r="H56" i="37"/>
  <c r="AE5" i="37"/>
  <c r="Z42" i="37"/>
  <c r="Z38" i="37"/>
  <c r="Z32" i="37"/>
  <c r="Z34" i="37"/>
  <c r="K56" i="37"/>
  <c r="Z31" i="37"/>
  <c r="Z44" i="37"/>
  <c r="S56" i="37"/>
  <c r="Z37" i="37"/>
  <c r="Z30" i="37"/>
  <c r="M56" i="37"/>
  <c r="J56" i="37"/>
  <c r="Z49" i="37"/>
  <c r="Q56" i="37"/>
  <c r="I56" i="37"/>
  <c r="Z43" i="37"/>
  <c r="J16" i="5"/>
  <c r="J26" i="5"/>
  <c r="J23" i="5"/>
  <c r="F57" i="37" l="1"/>
  <c r="G57" i="37" s="1"/>
  <c r="H57" i="37" s="1"/>
  <c r="I57" i="37" s="1"/>
  <c r="J57" i="37" s="1"/>
  <c r="K57" i="37" s="1"/>
  <c r="L57" i="37" s="1"/>
  <c r="Z56" i="37"/>
  <c r="Z53" i="37"/>
  <c r="Z52" i="37"/>
  <c r="J17" i="5"/>
  <c r="J21" i="5"/>
  <c r="J22" i="5"/>
  <c r="J19" i="5"/>
  <c r="Z55" i="37" l="1"/>
  <c r="Z57" i="37" s="1"/>
  <c r="J18" i="5"/>
  <c r="AC149" i="4" l="1"/>
  <c r="K149" i="4" s="1"/>
  <c r="M149" i="4" s="1"/>
  <c r="AC320" i="4" l="1"/>
  <c r="K320" i="4" s="1"/>
  <c r="M320" i="4" s="1"/>
  <c r="AC272" i="4"/>
  <c r="K272" i="4" s="1"/>
  <c r="M272" i="4" s="1"/>
  <c r="AC248" i="4"/>
  <c r="K248" i="4" s="1"/>
  <c r="M248" i="4" s="1"/>
  <c r="AC79" i="4"/>
  <c r="K79" i="4" s="1"/>
  <c r="M79" i="4" s="1"/>
  <c r="AC344" i="4"/>
  <c r="K344" i="4" s="1"/>
  <c r="M344" i="4" s="1"/>
  <c r="AC200" i="4"/>
  <c r="K200" i="4" s="1"/>
  <c r="M200" i="4" s="1"/>
  <c r="AC176" i="4"/>
  <c r="K176" i="4" s="1"/>
  <c r="M176" i="4" s="1"/>
  <c r="AC117" i="4"/>
  <c r="K117" i="4" s="1"/>
  <c r="M117" i="4" s="1"/>
  <c r="AC42" i="4"/>
  <c r="K42" i="4" s="1"/>
  <c r="M42" i="4" s="1"/>
  <c r="AC97" i="4"/>
  <c r="K97" i="4" s="1"/>
  <c r="M97" i="4" s="1"/>
  <c r="AC294" i="4"/>
  <c r="K294" i="4" s="1"/>
  <c r="M294" i="4" s="1"/>
  <c r="AC198" i="4"/>
  <c r="K198" i="4" s="1"/>
  <c r="M198" i="4" s="1"/>
  <c r="AC17" i="4"/>
  <c r="K17" i="4" s="1"/>
  <c r="M17" i="4" s="1"/>
  <c r="AC289" i="4"/>
  <c r="K289" i="4" s="1"/>
  <c r="M289" i="4" s="1"/>
  <c r="AC311" i="4"/>
  <c r="K311" i="4" s="1"/>
  <c r="M311" i="4" s="1"/>
  <c r="AC332" i="4"/>
  <c r="K332" i="4" s="1"/>
  <c r="M332" i="4" s="1"/>
  <c r="AC284" i="4"/>
  <c r="K284" i="4" s="1"/>
  <c r="M284" i="4" s="1"/>
  <c r="AC236" i="4"/>
  <c r="K236" i="4" s="1"/>
  <c r="M236" i="4" s="1"/>
  <c r="AC212" i="4"/>
  <c r="K212" i="4" s="1"/>
  <c r="M212" i="4" s="1"/>
  <c r="AC188" i="4"/>
  <c r="K188" i="4" s="1"/>
  <c r="M188" i="4" s="1"/>
  <c r="AC99" i="4"/>
  <c r="K99" i="4" s="1"/>
  <c r="M99" i="4" s="1"/>
  <c r="AC95" i="4"/>
  <c r="K95" i="4" s="1"/>
  <c r="M95" i="4" s="1"/>
  <c r="AC88" i="4"/>
  <c r="K88" i="4" s="1"/>
  <c r="M88" i="4" s="1"/>
  <c r="AC81" i="4"/>
  <c r="K81" i="4" s="1"/>
  <c r="M81" i="4" s="1"/>
  <c r="AC102" i="4"/>
  <c r="K102" i="4" s="1"/>
  <c r="M102" i="4" s="1"/>
  <c r="AC339" i="4"/>
  <c r="K339" i="4" s="1"/>
  <c r="M339" i="4" s="1"/>
  <c r="AC116" i="4"/>
  <c r="K116" i="4" s="1"/>
  <c r="M116" i="4" s="1"/>
  <c r="AC331" i="4"/>
  <c r="K331" i="4" s="1"/>
  <c r="M331" i="4" s="1"/>
  <c r="AC307" i="4"/>
  <c r="K307" i="4" s="1"/>
  <c r="M307" i="4" s="1"/>
  <c r="AC283" i="4"/>
  <c r="K283" i="4" s="1"/>
  <c r="M283" i="4" s="1"/>
  <c r="AC259" i="4"/>
  <c r="K259" i="4" s="1"/>
  <c r="M259" i="4" s="1"/>
  <c r="AC235" i="4"/>
  <c r="K235" i="4" s="1"/>
  <c r="M235" i="4" s="1"/>
  <c r="AC187" i="4"/>
  <c r="K187" i="4" s="1"/>
  <c r="M187" i="4" s="1"/>
  <c r="AC75" i="4"/>
  <c r="K75" i="4" s="1"/>
  <c r="M75" i="4" s="1"/>
  <c r="AC71" i="4"/>
  <c r="K71" i="4" s="1"/>
  <c r="M71" i="4" s="1"/>
  <c r="AC139" i="4"/>
  <c r="K139" i="4" s="1"/>
  <c r="M139" i="4" s="1"/>
  <c r="AC154" i="4"/>
  <c r="K154" i="4" s="1"/>
  <c r="M154" i="4" s="1"/>
  <c r="AC78" i="4"/>
  <c r="K78" i="4" s="1"/>
  <c r="M78" i="4" s="1"/>
  <c r="AC222" i="4"/>
  <c r="K222" i="4" s="1"/>
  <c r="M222" i="4" s="1"/>
  <c r="AC268" i="4"/>
  <c r="K268" i="4" s="1"/>
  <c r="M268" i="4" s="1"/>
  <c r="AC144" i="4"/>
  <c r="K144" i="4" s="1"/>
  <c r="M144" i="4" s="1"/>
  <c r="AC171" i="4"/>
  <c r="K171" i="4" s="1"/>
  <c r="M171" i="4" s="1"/>
  <c r="AC266" i="4"/>
  <c r="K266" i="4" s="1"/>
  <c r="M266" i="4" s="1"/>
  <c r="AC312" i="4"/>
  <c r="K312" i="4" s="1"/>
  <c r="M312" i="4" s="1"/>
  <c r="AC48" i="4"/>
  <c r="K48" i="4" s="1"/>
  <c r="M48" i="4" s="1"/>
  <c r="AC68" i="4"/>
  <c r="K68" i="4" s="1"/>
  <c r="M68" i="4" s="1"/>
  <c r="AC237" i="4"/>
  <c r="K237" i="4" s="1"/>
  <c r="M237" i="4" s="1"/>
  <c r="AC125" i="4"/>
  <c r="K125" i="4" s="1"/>
  <c r="M125" i="4" s="1"/>
  <c r="AC354" i="4"/>
  <c r="K354" i="4" s="1"/>
  <c r="M354" i="4" s="1"/>
  <c r="AC330" i="4"/>
  <c r="K330" i="4" s="1"/>
  <c r="M330" i="4" s="1"/>
  <c r="AC282" i="4"/>
  <c r="K282" i="4" s="1"/>
  <c r="M282" i="4" s="1"/>
  <c r="AC234" i="4"/>
  <c r="K234" i="4" s="1"/>
  <c r="M234" i="4" s="1"/>
  <c r="AC210" i="4"/>
  <c r="K210" i="4" s="1"/>
  <c r="M210" i="4" s="1"/>
  <c r="AC186" i="4"/>
  <c r="K186" i="4" s="1"/>
  <c r="M186" i="4" s="1"/>
  <c r="AC115" i="4"/>
  <c r="K115" i="4" s="1"/>
  <c r="M115" i="4" s="1"/>
  <c r="AC53" i="4"/>
  <c r="K53" i="4" s="1"/>
  <c r="M53" i="4" s="1"/>
  <c r="AC89" i="4"/>
  <c r="K89" i="4" s="1"/>
  <c r="M89" i="4" s="1"/>
  <c r="AC193" i="4"/>
  <c r="K193" i="4" s="1"/>
  <c r="M193" i="4" s="1"/>
  <c r="AC92" i="4"/>
  <c r="K92" i="4" s="1"/>
  <c r="M92" i="4" s="1"/>
  <c r="AC263" i="4"/>
  <c r="K263" i="4" s="1"/>
  <c r="M263" i="4" s="1"/>
  <c r="AC160" i="4"/>
  <c r="K160" i="4" s="1"/>
  <c r="M160" i="4" s="1"/>
  <c r="AC309" i="4"/>
  <c r="K309" i="4" s="1"/>
  <c r="M309" i="4" s="1"/>
  <c r="AC105" i="4"/>
  <c r="K105" i="4" s="1"/>
  <c r="M105" i="4" s="1"/>
  <c r="AC353" i="4"/>
  <c r="K353" i="4" s="1"/>
  <c r="M353" i="4" s="1"/>
  <c r="AC329" i="4"/>
  <c r="K329" i="4" s="1"/>
  <c r="M329" i="4" s="1"/>
  <c r="AC305" i="4"/>
  <c r="K305" i="4" s="1"/>
  <c r="M305" i="4" s="1"/>
  <c r="AC281" i="4"/>
  <c r="K281" i="4" s="1"/>
  <c r="M281" i="4" s="1"/>
  <c r="AC257" i="4"/>
  <c r="K257" i="4" s="1"/>
  <c r="M257" i="4" s="1"/>
  <c r="AC233" i="4"/>
  <c r="K233" i="4" s="1"/>
  <c r="M233" i="4" s="1"/>
  <c r="AC185" i="4"/>
  <c r="K185" i="4" s="1"/>
  <c r="M185" i="4" s="1"/>
  <c r="AC91" i="4"/>
  <c r="K91" i="4" s="1"/>
  <c r="M91" i="4" s="1"/>
  <c r="AC13" i="4"/>
  <c r="K13" i="4" s="1"/>
  <c r="M13" i="4" s="1"/>
  <c r="AC318" i="4"/>
  <c r="K318" i="4" s="1"/>
  <c r="M318" i="4" s="1"/>
  <c r="AC161" i="4"/>
  <c r="K161" i="4" s="1"/>
  <c r="M161" i="4" s="1"/>
  <c r="AC244" i="4"/>
  <c r="K244" i="4" s="1"/>
  <c r="M244" i="4" s="1"/>
  <c r="AC126" i="4"/>
  <c r="K126" i="4" s="1"/>
  <c r="M126" i="4" s="1"/>
  <c r="AC240" i="4"/>
  <c r="K240" i="4" s="1"/>
  <c r="M240" i="4" s="1"/>
  <c r="AC168" i="4"/>
  <c r="K168" i="4" s="1"/>
  <c r="M168" i="4" s="1"/>
  <c r="AC239" i="4"/>
  <c r="K239" i="4" s="1"/>
  <c r="M239" i="4" s="1"/>
  <c r="AC352" i="4"/>
  <c r="K352" i="4" s="1"/>
  <c r="M352" i="4" s="1"/>
  <c r="AC328" i="4"/>
  <c r="K328" i="4" s="1"/>
  <c r="M328" i="4" s="1"/>
  <c r="AC304" i="4"/>
  <c r="K304" i="4" s="1"/>
  <c r="M304" i="4" s="1"/>
  <c r="AC280" i="4"/>
  <c r="K280" i="4" s="1"/>
  <c r="M280" i="4" s="1"/>
  <c r="AC256" i="4"/>
  <c r="K256" i="4" s="1"/>
  <c r="M256" i="4" s="1"/>
  <c r="AC232" i="4"/>
  <c r="K232" i="4" s="1"/>
  <c r="M232" i="4" s="1"/>
  <c r="AC184" i="4"/>
  <c r="K184" i="4" s="1"/>
  <c r="M184" i="4" s="1"/>
  <c r="AC67" i="4"/>
  <c r="K67" i="4" s="1"/>
  <c r="M67" i="4" s="1"/>
  <c r="AC159" i="4"/>
  <c r="K159" i="4" s="1"/>
  <c r="M159" i="4" s="1"/>
  <c r="AC84" i="4"/>
  <c r="K84" i="4" s="1"/>
  <c r="M84" i="4" s="1"/>
  <c r="AC128" i="4"/>
  <c r="K128" i="4" s="1"/>
  <c r="M128" i="4" s="1"/>
  <c r="AC148" i="4"/>
  <c r="K148" i="4" s="1"/>
  <c r="M148" i="4" s="1"/>
  <c r="AC150" i="4"/>
  <c r="K150" i="4" s="1"/>
  <c r="M150" i="4" s="1"/>
  <c r="AC357" i="4"/>
  <c r="K357" i="4" s="1"/>
  <c r="M357" i="4" s="1"/>
  <c r="AC112" i="4"/>
  <c r="K112" i="4" s="1"/>
  <c r="M112" i="4" s="1"/>
  <c r="AC351" i="4"/>
  <c r="K351" i="4" s="1"/>
  <c r="M351" i="4" s="1"/>
  <c r="AC327" i="4"/>
  <c r="K327" i="4" s="1"/>
  <c r="M327" i="4" s="1"/>
  <c r="AC303" i="4"/>
  <c r="K303" i="4" s="1"/>
  <c r="M303" i="4" s="1"/>
  <c r="AC279" i="4"/>
  <c r="K279" i="4" s="1"/>
  <c r="M279" i="4" s="1"/>
  <c r="AC255" i="4"/>
  <c r="K255" i="4" s="1"/>
  <c r="M255" i="4" s="1"/>
  <c r="AC231" i="4"/>
  <c r="K231" i="4" s="1"/>
  <c r="M231" i="4" s="1"/>
  <c r="AC207" i="4"/>
  <c r="K207" i="4" s="1"/>
  <c r="M207" i="4" s="1"/>
  <c r="AC183" i="4"/>
  <c r="K183" i="4" s="1"/>
  <c r="M183" i="4" s="1"/>
  <c r="AC122" i="4"/>
  <c r="K122" i="4" s="1"/>
  <c r="M122" i="4" s="1"/>
  <c r="AC118" i="4"/>
  <c r="K118" i="4" s="1"/>
  <c r="M118" i="4" s="1"/>
  <c r="AC135" i="4"/>
  <c r="K135" i="4" s="1"/>
  <c r="M135" i="4" s="1"/>
  <c r="AC104" i="4"/>
  <c r="K104" i="4" s="1"/>
  <c r="M104" i="4" s="1"/>
  <c r="AC195" i="4"/>
  <c r="K195" i="4" s="1"/>
  <c r="M195" i="4" s="1"/>
  <c r="AC265" i="4"/>
  <c r="K265" i="4" s="1"/>
  <c r="M265" i="4" s="1"/>
  <c r="AC72" i="4"/>
  <c r="K72" i="4" s="1"/>
  <c r="M72" i="4" s="1"/>
  <c r="AC264" i="4"/>
  <c r="K264" i="4" s="1"/>
  <c r="M264" i="4" s="1"/>
  <c r="AC109" i="4"/>
  <c r="K109" i="4" s="1"/>
  <c r="M109" i="4" s="1"/>
  <c r="AC215" i="4"/>
  <c r="K215" i="4" s="1"/>
  <c r="M215" i="4" s="1"/>
  <c r="AC85" i="4"/>
  <c r="K85" i="4" s="1"/>
  <c r="M85" i="4" s="1"/>
  <c r="AC261" i="4"/>
  <c r="K261" i="4" s="1"/>
  <c r="M261" i="4" s="1"/>
  <c r="AC123" i="4"/>
  <c r="K123" i="4" s="1"/>
  <c r="M123" i="4" s="1"/>
  <c r="AC119" i="4"/>
  <c r="K119" i="4" s="1"/>
  <c r="M119" i="4" s="1"/>
  <c r="AC350" i="4"/>
  <c r="K350" i="4" s="1"/>
  <c r="M350" i="4" s="1"/>
  <c r="AC278" i="4"/>
  <c r="K278" i="4" s="1"/>
  <c r="M278" i="4" s="1"/>
  <c r="AC230" i="4"/>
  <c r="K230" i="4" s="1"/>
  <c r="M230" i="4" s="1"/>
  <c r="AC182" i="4"/>
  <c r="K182" i="4" s="1"/>
  <c r="M182" i="4" s="1"/>
  <c r="AC98" i="4"/>
  <c r="K98" i="4" s="1"/>
  <c r="M98" i="4" s="1"/>
  <c r="AC94" i="4"/>
  <c r="K94" i="4" s="1"/>
  <c r="M94" i="4" s="1"/>
  <c r="AC111" i="4"/>
  <c r="K111" i="4" s="1"/>
  <c r="M111" i="4" s="1"/>
  <c r="AC80" i="4"/>
  <c r="K80" i="4" s="1"/>
  <c r="M80" i="4" s="1"/>
  <c r="AC100" i="4"/>
  <c r="K100" i="4" s="1"/>
  <c r="M100" i="4" s="1"/>
  <c r="AC69" i="4"/>
  <c r="K69" i="4" s="1"/>
  <c r="M69" i="4" s="1"/>
  <c r="AC316" i="4"/>
  <c r="K316" i="4" s="1"/>
  <c r="M316" i="4" s="1"/>
  <c r="AC120" i="4"/>
  <c r="K120" i="4" s="1"/>
  <c r="M120" i="4" s="1"/>
  <c r="AC54" i="4"/>
  <c r="K54" i="4" s="1"/>
  <c r="M54" i="4" s="1"/>
  <c r="AC191" i="4"/>
  <c r="K191" i="4" s="1"/>
  <c r="M191" i="4" s="1"/>
  <c r="AC285" i="4"/>
  <c r="K285" i="4" s="1"/>
  <c r="M285" i="4" s="1"/>
  <c r="AC349" i="4"/>
  <c r="K349" i="4" s="1"/>
  <c r="M349" i="4" s="1"/>
  <c r="AC325" i="4"/>
  <c r="K325" i="4" s="1"/>
  <c r="M325" i="4" s="1"/>
  <c r="AC277" i="4"/>
  <c r="K277" i="4" s="1"/>
  <c r="M277" i="4" s="1"/>
  <c r="AC253" i="4"/>
  <c r="K253" i="4" s="1"/>
  <c r="M253" i="4" s="1"/>
  <c r="AC229" i="4"/>
  <c r="K229" i="4" s="1"/>
  <c r="M229" i="4" s="1"/>
  <c r="AC205" i="4"/>
  <c r="K205" i="4" s="1"/>
  <c r="M205" i="4" s="1"/>
  <c r="AC74" i="4"/>
  <c r="K74" i="4" s="1"/>
  <c r="M74" i="4" s="1"/>
  <c r="AC70" i="4"/>
  <c r="K70" i="4" s="1"/>
  <c r="M70" i="4" s="1"/>
  <c r="AC87" i="4"/>
  <c r="K87" i="4" s="1"/>
  <c r="M87" i="4" s="1"/>
  <c r="AC76" i="4"/>
  <c r="K76" i="4" s="1"/>
  <c r="M76" i="4" s="1"/>
  <c r="AC32" i="4"/>
  <c r="K32" i="4" s="1"/>
  <c r="M32" i="4" s="1"/>
  <c r="AC340" i="4"/>
  <c r="K340" i="4" s="1"/>
  <c r="M340" i="4" s="1"/>
  <c r="AC172" i="4"/>
  <c r="K172" i="4" s="1"/>
  <c r="M172" i="4" s="1"/>
  <c r="AC315" i="4"/>
  <c r="K315" i="4" s="1"/>
  <c r="M315" i="4" s="1"/>
  <c r="AC107" i="4"/>
  <c r="K107" i="4" s="1"/>
  <c r="M107" i="4" s="1"/>
  <c r="AC77" i="4"/>
  <c r="K77" i="4" s="1"/>
  <c r="M77" i="4" s="1"/>
  <c r="AC216" i="4"/>
  <c r="K216" i="4" s="1"/>
  <c r="M216" i="4" s="1"/>
  <c r="AC192" i="4"/>
  <c r="K192" i="4" s="1"/>
  <c r="M192" i="4" s="1"/>
  <c r="AC287" i="4"/>
  <c r="K287" i="4" s="1"/>
  <c r="M287" i="4" s="1"/>
  <c r="AC333" i="4"/>
  <c r="K333" i="4" s="1"/>
  <c r="M333" i="4" s="1"/>
  <c r="AC189" i="4"/>
  <c r="K189" i="4" s="1"/>
  <c r="M189" i="4" s="1"/>
  <c r="AC348" i="4"/>
  <c r="K348" i="4" s="1"/>
  <c r="M348" i="4" s="1"/>
  <c r="AC300" i="4"/>
  <c r="K300" i="4" s="1"/>
  <c r="M300" i="4" s="1"/>
  <c r="AC276" i="4"/>
  <c r="K276" i="4" s="1"/>
  <c r="M276" i="4" s="1"/>
  <c r="AC204" i="4"/>
  <c r="K204" i="4" s="1"/>
  <c r="M204" i="4" s="1"/>
  <c r="AC180" i="4"/>
  <c r="K180" i="4" s="1"/>
  <c r="M180" i="4" s="1"/>
  <c r="AC138" i="4"/>
  <c r="K138" i="4" s="1"/>
  <c r="M138" i="4" s="1"/>
  <c r="AC156" i="4"/>
  <c r="K156" i="4" s="1"/>
  <c r="M156" i="4" s="1"/>
  <c r="AC323" i="4"/>
  <c r="K323" i="4" s="1"/>
  <c r="M323" i="4" s="1"/>
  <c r="AC275" i="4"/>
  <c r="K275" i="4" s="1"/>
  <c r="M275" i="4" s="1"/>
  <c r="AC251" i="4"/>
  <c r="K251" i="4" s="1"/>
  <c r="M251" i="4" s="1"/>
  <c r="AC227" i="4"/>
  <c r="K227" i="4" s="1"/>
  <c r="M227" i="4" s="1"/>
  <c r="AC114" i="4"/>
  <c r="K114" i="4" s="1"/>
  <c r="M114" i="4" s="1"/>
  <c r="AC39" i="4"/>
  <c r="K39" i="4" s="1"/>
  <c r="M39" i="4" s="1"/>
  <c r="AC29" i="4"/>
  <c r="K29" i="4" s="1"/>
  <c r="M29" i="4" s="1"/>
  <c r="AC346" i="4"/>
  <c r="K346" i="4" s="1"/>
  <c r="M346" i="4" s="1"/>
  <c r="AC298" i="4"/>
  <c r="K298" i="4" s="1"/>
  <c r="M298" i="4" s="1"/>
  <c r="AC274" i="4"/>
  <c r="K274" i="4" s="1"/>
  <c r="M274" i="4" s="1"/>
  <c r="AC226" i="4"/>
  <c r="K226" i="4" s="1"/>
  <c r="M226" i="4" s="1"/>
  <c r="AC145" i="4"/>
  <c r="K145" i="4" s="1"/>
  <c r="M145" i="4" s="1"/>
  <c r="AC165" i="4"/>
  <c r="K165" i="4" s="1"/>
  <c r="M165" i="4" s="1"/>
  <c r="AC90" i="4"/>
  <c r="K90" i="4" s="1"/>
  <c r="M90" i="4" s="1"/>
  <c r="AC106" i="4"/>
  <c r="K106" i="4" s="1"/>
  <c r="M106" i="4" s="1"/>
  <c r="AC127" i="4"/>
  <c r="K127" i="4" s="1"/>
  <c r="M127" i="4" s="1"/>
  <c r="AC345" i="4"/>
  <c r="K345" i="4" s="1"/>
  <c r="M345" i="4" s="1"/>
  <c r="AC321" i="4"/>
  <c r="K321" i="4" s="1"/>
  <c r="M321" i="4" s="1"/>
  <c r="AC273" i="4"/>
  <c r="K273" i="4" s="1"/>
  <c r="M273" i="4" s="1"/>
  <c r="AC249" i="4"/>
  <c r="K249" i="4" s="1"/>
  <c r="M249" i="4" s="1"/>
  <c r="AC225" i="4"/>
  <c r="K225" i="4" s="1"/>
  <c r="M225" i="4" s="1"/>
  <c r="AC177" i="4"/>
  <c r="K177" i="4" s="1"/>
  <c r="M177" i="4" s="1"/>
  <c r="AC141" i="4"/>
  <c r="K141" i="4" s="1"/>
  <c r="M141" i="4" s="1"/>
  <c r="AC65" i="4"/>
  <c r="K65" i="4" s="1"/>
  <c r="M65" i="4" s="1"/>
  <c r="AC83" i="4"/>
  <c r="K83" i="4" s="1"/>
  <c r="M83" i="4" s="1"/>
  <c r="AC103" i="4"/>
  <c r="K103" i="4" s="1"/>
  <c r="M103" i="4" s="1"/>
  <c r="AC343" i="4"/>
  <c r="K343" i="4" s="1"/>
  <c r="M343" i="4" s="1"/>
  <c r="AC271" i="4"/>
  <c r="K271" i="4" s="1"/>
  <c r="M271" i="4" s="1"/>
  <c r="AC223" i="4"/>
  <c r="K223" i="4" s="1"/>
  <c r="M223" i="4" s="1"/>
  <c r="AC199" i="4"/>
  <c r="K199" i="4" s="1"/>
  <c r="M199" i="4" s="1"/>
  <c r="AC73" i="4"/>
  <c r="K73" i="4" s="1"/>
  <c r="M73" i="4" s="1"/>
  <c r="AC93" i="4"/>
  <c r="K93" i="4" s="1"/>
  <c r="M93" i="4" s="1"/>
  <c r="AC110" i="4"/>
  <c r="K110" i="4" s="1"/>
  <c r="M110" i="4" s="1"/>
  <c r="AC293" i="4"/>
  <c r="K293" i="4" s="1"/>
  <c r="M293" i="4" s="1"/>
  <c r="AC245" i="4"/>
  <c r="K245" i="4" s="1"/>
  <c r="M245" i="4" s="1"/>
  <c r="AC221" i="4"/>
  <c r="K221" i="4" s="1"/>
  <c r="M221" i="4" s="1"/>
  <c r="AC197" i="4"/>
  <c r="K197" i="4" s="1"/>
  <c r="M197" i="4" s="1"/>
  <c r="AC173" i="4"/>
  <c r="K173" i="4" s="1"/>
  <c r="M173" i="4" s="1"/>
  <c r="AC153" i="4"/>
  <c r="K153" i="4" s="1"/>
  <c r="M153" i="4" s="1"/>
  <c r="AC166" i="4"/>
  <c r="K166" i="4" s="1"/>
  <c r="M166" i="4" s="1"/>
  <c r="AC290" i="4"/>
  <c r="K290" i="4" s="1"/>
  <c r="M290" i="4" s="1"/>
  <c r="AC242" i="4"/>
  <c r="K242" i="4" s="1"/>
  <c r="M242" i="4" s="1"/>
  <c r="AC218" i="4"/>
  <c r="K218" i="4" s="1"/>
  <c r="M218" i="4" s="1"/>
  <c r="AC194" i="4"/>
  <c r="K194" i="4" s="1"/>
  <c r="M194" i="4" s="1"/>
  <c r="AC170" i="4"/>
  <c r="K170" i="4" s="1"/>
  <c r="M170" i="4" s="1"/>
  <c r="AC96" i="4"/>
  <c r="K96" i="4" s="1"/>
  <c r="M96" i="4" s="1"/>
  <c r="AC140" i="4"/>
  <c r="K140" i="4" s="1"/>
  <c r="M140" i="4" s="1"/>
  <c r="AC66" i="4"/>
  <c r="K66" i="4" s="1"/>
  <c r="M66" i="4" s="1"/>
  <c r="AC157" i="4"/>
  <c r="K157" i="4" s="1"/>
  <c r="M157" i="4" s="1"/>
  <c r="AC82" i="4"/>
  <c r="K82" i="4" s="1"/>
  <c r="M82" i="4" s="1"/>
  <c r="AC113" i="4"/>
  <c r="K113" i="4" s="1"/>
  <c r="M113" i="4" s="1"/>
  <c r="AC219" i="4"/>
  <c r="K219" i="4" s="1"/>
  <c r="M219" i="4" s="1"/>
  <c r="AC86" i="4"/>
  <c r="K86" i="4" s="1"/>
  <c r="M86" i="4" s="1"/>
  <c r="AC270" i="4"/>
  <c r="K270" i="4" s="1"/>
  <c r="M270" i="4" s="1"/>
  <c r="AC130" i="4"/>
  <c r="K130" i="4" s="1"/>
  <c r="M130" i="4" s="1"/>
  <c r="AC291" i="4"/>
  <c r="K291" i="4" s="1"/>
  <c r="M291" i="4" s="1"/>
  <c r="AC174" i="4"/>
  <c r="K174" i="4" s="1"/>
  <c r="M174" i="4" s="1"/>
  <c r="AC292" i="4"/>
  <c r="K292" i="4" s="1"/>
  <c r="M292" i="4" s="1"/>
  <c r="AC196" i="4"/>
  <c r="K196" i="4" s="1"/>
  <c r="M196" i="4" s="1"/>
  <c r="AC164" i="4"/>
  <c r="K164" i="4" s="1"/>
  <c r="M164" i="4" s="1"/>
  <c r="AC169" i="4"/>
  <c r="K169" i="4" s="1"/>
  <c r="M169" i="4" s="1"/>
  <c r="AC288" i="4"/>
  <c r="K288" i="4" s="1"/>
  <c r="M288" i="4" s="1"/>
  <c r="AC335" i="4"/>
  <c r="K335" i="4" s="1"/>
  <c r="M335" i="4" s="1"/>
  <c r="AC358" i="4"/>
  <c r="K358" i="4" s="1"/>
  <c r="M358" i="4" s="1"/>
  <c r="AC334" i="4"/>
  <c r="K334" i="4" s="1"/>
  <c r="M334" i="4" s="1"/>
  <c r="AC286" i="4"/>
  <c r="K286" i="4" s="1"/>
  <c r="M286" i="4" s="1"/>
  <c r="AC238" i="4"/>
  <c r="K238" i="4" s="1"/>
  <c r="M238" i="4" s="1"/>
  <c r="AC214" i="4"/>
  <c r="K214" i="4" s="1"/>
  <c r="M214" i="4" s="1"/>
  <c r="AC190" i="4"/>
  <c r="K190" i="4" s="1"/>
  <c r="M190" i="4" s="1"/>
  <c r="AC147" i="4"/>
  <c r="K147" i="4" s="1"/>
  <c r="M147" i="4" s="1"/>
  <c r="AC143" i="4"/>
  <c r="K143" i="4" s="1"/>
  <c r="M143" i="4" s="1"/>
  <c r="AC129" i="4"/>
  <c r="K129" i="4" s="1"/>
  <c r="M129" i="4" s="1"/>
  <c r="K32" i="17"/>
  <c r="K65" i="17"/>
  <c r="O65" i="17" s="1"/>
  <c r="K66" i="17"/>
  <c r="O66" i="17" s="1"/>
  <c r="K67" i="17"/>
  <c r="O67" i="17" s="1"/>
  <c r="K68" i="17"/>
  <c r="O68" i="17" s="1"/>
  <c r="K69" i="17"/>
  <c r="O69" i="17" s="1"/>
  <c r="K70" i="17"/>
  <c r="O70" i="17" s="1"/>
  <c r="K71" i="17"/>
  <c r="O71" i="17" s="1"/>
  <c r="K72" i="17"/>
  <c r="O72" i="17" s="1"/>
  <c r="K73" i="17"/>
  <c r="O73" i="17" s="1"/>
  <c r="K74" i="17"/>
  <c r="O74" i="17" s="1"/>
  <c r="K75" i="17"/>
  <c r="O75" i="17" s="1"/>
  <c r="K76" i="17"/>
  <c r="O76" i="17" s="1"/>
  <c r="K77" i="17"/>
  <c r="O77" i="17" s="1"/>
  <c r="K78" i="17"/>
  <c r="O78" i="17" s="1"/>
  <c r="K79" i="17"/>
  <c r="O79" i="17" s="1"/>
  <c r="K80" i="17"/>
  <c r="O80" i="17" s="1"/>
  <c r="K81" i="17"/>
  <c r="O81" i="17" s="1"/>
  <c r="K82" i="17"/>
  <c r="O82" i="17" s="1"/>
  <c r="K83" i="17"/>
  <c r="O83" i="17" s="1"/>
  <c r="K84" i="17"/>
  <c r="O84" i="17" s="1"/>
  <c r="K85" i="17"/>
  <c r="O85" i="17" s="1"/>
  <c r="K86" i="17"/>
  <c r="O86" i="17" s="1"/>
  <c r="K87" i="17"/>
  <c r="O87" i="17" s="1"/>
  <c r="K88" i="17"/>
  <c r="O88" i="17" s="1"/>
  <c r="K89" i="17"/>
  <c r="O89" i="17" s="1"/>
  <c r="K90" i="17"/>
  <c r="O90" i="17" s="1"/>
  <c r="K91" i="17"/>
  <c r="O91" i="17" s="1"/>
  <c r="K92" i="17"/>
  <c r="O92" i="17" s="1"/>
  <c r="K93" i="17"/>
  <c r="O93" i="17" s="1"/>
  <c r="K94" i="17"/>
  <c r="O94" i="17" s="1"/>
  <c r="K95" i="17"/>
  <c r="O95" i="17" s="1"/>
  <c r="K96" i="17"/>
  <c r="O96" i="17" s="1"/>
  <c r="K97" i="17"/>
  <c r="O97" i="17" s="1"/>
  <c r="K98" i="17"/>
  <c r="O98" i="17" s="1"/>
  <c r="K99" i="17"/>
  <c r="O99" i="17" s="1"/>
  <c r="K100" i="17"/>
  <c r="O100" i="17" s="1"/>
  <c r="K102" i="17"/>
  <c r="O102" i="17" s="1"/>
  <c r="K103" i="17"/>
  <c r="O103" i="17" s="1"/>
  <c r="K104" i="17"/>
  <c r="O104" i="17" s="1"/>
  <c r="K105" i="17"/>
  <c r="O105" i="17" s="1"/>
  <c r="K106" i="17"/>
  <c r="O106" i="17" s="1"/>
  <c r="K107" i="17"/>
  <c r="O107" i="17" s="1"/>
  <c r="K109" i="17"/>
  <c r="O109" i="17" s="1"/>
  <c r="K110" i="17"/>
  <c r="O110" i="17" s="1"/>
  <c r="K111" i="17"/>
  <c r="O111" i="17" s="1"/>
  <c r="K112" i="17"/>
  <c r="O112" i="17" s="1"/>
  <c r="K113" i="17"/>
  <c r="O113" i="17" s="1"/>
  <c r="K114" i="17"/>
  <c r="O114" i="17" s="1"/>
  <c r="K115" i="17"/>
  <c r="O115" i="17" s="1"/>
  <c r="K116" i="17"/>
  <c r="O116" i="17" s="1"/>
  <c r="K117" i="17"/>
  <c r="O117" i="17" s="1"/>
  <c r="K118" i="17"/>
  <c r="O118" i="17" s="1"/>
  <c r="K119" i="17"/>
  <c r="O119" i="17" s="1"/>
  <c r="K120" i="17"/>
  <c r="O120" i="17" s="1"/>
  <c r="K122" i="17"/>
  <c r="O122" i="17" s="1"/>
  <c r="K123" i="17"/>
  <c r="O123" i="17" s="1"/>
  <c r="K125" i="17"/>
  <c r="O125" i="17" s="1"/>
  <c r="K126" i="17"/>
  <c r="O126" i="17" s="1"/>
  <c r="K127" i="17"/>
  <c r="O127" i="17" s="1"/>
  <c r="K128" i="17"/>
  <c r="O128" i="17" s="1"/>
  <c r="K129" i="17"/>
  <c r="O129" i="17" s="1"/>
  <c r="K130" i="17"/>
  <c r="O130" i="17" s="1"/>
  <c r="K135" i="17"/>
  <c r="O135" i="17" s="1"/>
  <c r="K138" i="17"/>
  <c r="O138" i="17" s="1"/>
  <c r="K139" i="17"/>
  <c r="O139" i="17" s="1"/>
  <c r="K140" i="17"/>
  <c r="O140" i="17" s="1"/>
  <c r="K141" i="17"/>
  <c r="O141" i="17" s="1"/>
  <c r="K143" i="17"/>
  <c r="O143" i="17" s="1"/>
  <c r="K144" i="17"/>
  <c r="O144" i="17" s="1"/>
  <c r="K145" i="17"/>
  <c r="O145" i="17" s="1"/>
  <c r="K147" i="17"/>
  <c r="O147" i="17" s="1"/>
  <c r="K148" i="17"/>
  <c r="O148" i="17" s="1"/>
  <c r="K149" i="17"/>
  <c r="O149" i="17" s="1"/>
  <c r="K150" i="17"/>
  <c r="O150" i="17" s="1"/>
  <c r="K153" i="17"/>
  <c r="O153" i="17" s="1"/>
  <c r="K154" i="17"/>
  <c r="O154" i="17" s="1"/>
  <c r="K156" i="17"/>
  <c r="O156" i="17" s="1"/>
  <c r="K157" i="17"/>
  <c r="O157" i="17" s="1"/>
  <c r="K159" i="17"/>
  <c r="O159" i="17" s="1"/>
  <c r="K160" i="17"/>
  <c r="O160" i="17" s="1"/>
  <c r="K161" i="17"/>
  <c r="O161" i="17" s="1"/>
  <c r="K164" i="17"/>
  <c r="O164" i="17" s="1"/>
  <c r="K165" i="17"/>
  <c r="O165" i="17" s="1"/>
  <c r="K166" i="17"/>
  <c r="O166" i="17" s="1"/>
  <c r="K168" i="17"/>
  <c r="O168" i="17" s="1"/>
  <c r="K169" i="17"/>
  <c r="O169" i="17" s="1"/>
  <c r="K170" i="17"/>
  <c r="O170" i="17" s="1"/>
  <c r="K171" i="17"/>
  <c r="O171" i="17" s="1"/>
  <c r="K172" i="17"/>
  <c r="O172" i="17" s="1"/>
  <c r="K173" i="17"/>
  <c r="O173" i="17" s="1"/>
  <c r="K174" i="17"/>
  <c r="O174" i="17" s="1"/>
  <c r="K176" i="17"/>
  <c r="O176" i="17" s="1"/>
  <c r="K177" i="17"/>
  <c r="O177" i="17" s="1"/>
  <c r="K180" i="17"/>
  <c r="O180" i="17" s="1"/>
  <c r="K182" i="17"/>
  <c r="O182" i="17" s="1"/>
  <c r="K183" i="17"/>
  <c r="O183" i="17" s="1"/>
  <c r="K184" i="17"/>
  <c r="O184" i="17" s="1"/>
  <c r="K185" i="17"/>
  <c r="O185" i="17" s="1"/>
  <c r="K186" i="17"/>
  <c r="O186" i="17" s="1"/>
  <c r="K187" i="17"/>
  <c r="O187" i="17" s="1"/>
  <c r="K188" i="17"/>
  <c r="O188" i="17" s="1"/>
  <c r="K189" i="17"/>
  <c r="O189" i="17" s="1"/>
  <c r="K190" i="17"/>
  <c r="O190" i="17" s="1"/>
  <c r="K191" i="17"/>
  <c r="O191" i="17" s="1"/>
  <c r="K192" i="17"/>
  <c r="O192" i="17" s="1"/>
  <c r="K193" i="17"/>
  <c r="O193" i="17" s="1"/>
  <c r="K194" i="17"/>
  <c r="O194" i="17" s="1"/>
  <c r="K195" i="17"/>
  <c r="O195" i="17" s="1"/>
  <c r="K196" i="17"/>
  <c r="O196" i="17" s="1"/>
  <c r="K197" i="17"/>
  <c r="O197" i="17" s="1"/>
  <c r="K198" i="17"/>
  <c r="O198" i="17" s="1"/>
  <c r="K199" i="17"/>
  <c r="O199" i="17" s="1"/>
  <c r="K200" i="17"/>
  <c r="O200" i="17" s="1"/>
  <c r="K204" i="17"/>
  <c r="O204" i="17" s="1"/>
  <c r="K205" i="17"/>
  <c r="O205" i="17" s="1"/>
  <c r="K207" i="17"/>
  <c r="O207" i="17" s="1"/>
  <c r="K210" i="17"/>
  <c r="O210" i="17" s="1"/>
  <c r="K212" i="17"/>
  <c r="O212" i="17" s="1"/>
  <c r="K214" i="17"/>
  <c r="O214" i="17" s="1"/>
  <c r="K215" i="17"/>
  <c r="O215" i="17" s="1"/>
  <c r="K216" i="17"/>
  <c r="O216" i="17" s="1"/>
  <c r="K218" i="17"/>
  <c r="O218" i="17" s="1"/>
  <c r="K219" i="17"/>
  <c r="O219" i="17" s="1"/>
  <c r="K221" i="17"/>
  <c r="O221" i="17" s="1"/>
  <c r="K222" i="17"/>
  <c r="O222" i="17" s="1"/>
  <c r="K223" i="17"/>
  <c r="O223" i="17" s="1"/>
  <c r="K225" i="17"/>
  <c r="O225" i="17" s="1"/>
  <c r="K226" i="17"/>
  <c r="O226" i="17" s="1"/>
  <c r="K227" i="17"/>
  <c r="O227" i="17" s="1"/>
  <c r="K229" i="17"/>
  <c r="O229" i="17" s="1"/>
  <c r="K230" i="17"/>
  <c r="O230" i="17" s="1"/>
  <c r="K231" i="17"/>
  <c r="O231" i="17" s="1"/>
  <c r="K232" i="17"/>
  <c r="O232" i="17" s="1"/>
  <c r="K233" i="17"/>
  <c r="O233" i="17" s="1"/>
  <c r="K234" i="17"/>
  <c r="O234" i="17" s="1"/>
  <c r="K235" i="17"/>
  <c r="O235" i="17" s="1"/>
  <c r="K236" i="17"/>
  <c r="O236" i="17" s="1"/>
  <c r="K237" i="17"/>
  <c r="O237" i="17" s="1"/>
  <c r="K238" i="17"/>
  <c r="O238" i="17" s="1"/>
  <c r="K239" i="17"/>
  <c r="O239" i="17" s="1"/>
  <c r="K240" i="17"/>
  <c r="O240" i="17" s="1"/>
  <c r="K242" i="17"/>
  <c r="O242" i="17" s="1"/>
  <c r="K244" i="17"/>
  <c r="O244" i="17" s="1"/>
  <c r="K245" i="17"/>
  <c r="O245" i="17" s="1"/>
  <c r="K248" i="17"/>
  <c r="O248" i="17" s="1"/>
  <c r="K249" i="17"/>
  <c r="O249" i="17" s="1"/>
  <c r="K251" i="17"/>
  <c r="O251" i="17" s="1"/>
  <c r="K253" i="17"/>
  <c r="O253" i="17" s="1"/>
  <c r="K255" i="17"/>
  <c r="O255" i="17" s="1"/>
  <c r="K256" i="17"/>
  <c r="O256" i="17" s="1"/>
  <c r="K257" i="17"/>
  <c r="O257" i="17" s="1"/>
  <c r="K259" i="17"/>
  <c r="O259" i="17" s="1"/>
  <c r="K261" i="17"/>
  <c r="O261" i="17" s="1"/>
  <c r="K263" i="17"/>
  <c r="O263" i="17" s="1"/>
  <c r="K264" i="17"/>
  <c r="O264" i="17" s="1"/>
  <c r="K265" i="17"/>
  <c r="O265" i="17" s="1"/>
  <c r="K266" i="17"/>
  <c r="O266" i="17" s="1"/>
  <c r="K268" i="17"/>
  <c r="O268" i="17" s="1"/>
  <c r="K270" i="17"/>
  <c r="O270" i="17" s="1"/>
  <c r="K271" i="17"/>
  <c r="O271" i="17" s="1"/>
  <c r="K272" i="17"/>
  <c r="O272" i="17" s="1"/>
  <c r="K273" i="17"/>
  <c r="O273" i="17" s="1"/>
  <c r="K274" i="17"/>
  <c r="O274" i="17" s="1"/>
  <c r="K275" i="17"/>
  <c r="O275" i="17" s="1"/>
  <c r="K276" i="17"/>
  <c r="O276" i="17" s="1"/>
  <c r="K277" i="17"/>
  <c r="O277" i="17" s="1"/>
  <c r="K278" i="17"/>
  <c r="O278" i="17" s="1"/>
  <c r="K279" i="17"/>
  <c r="O279" i="17" s="1"/>
  <c r="K280" i="17"/>
  <c r="O280" i="17" s="1"/>
  <c r="K281" i="17"/>
  <c r="O281" i="17" s="1"/>
  <c r="K282" i="17"/>
  <c r="O282" i="17" s="1"/>
  <c r="K283" i="17"/>
  <c r="O283" i="17" s="1"/>
  <c r="K284" i="17"/>
  <c r="O284" i="17" s="1"/>
  <c r="K285" i="17"/>
  <c r="O285" i="17" s="1"/>
  <c r="K286" i="17"/>
  <c r="O286" i="17" s="1"/>
  <c r="K287" i="17"/>
  <c r="O287" i="17" s="1"/>
  <c r="K288" i="17"/>
  <c r="O288" i="17" s="1"/>
  <c r="K289" i="17"/>
  <c r="O289" i="17" s="1"/>
  <c r="K290" i="17"/>
  <c r="O290" i="17" s="1"/>
  <c r="K291" i="17"/>
  <c r="O291" i="17" s="1"/>
  <c r="K292" i="17"/>
  <c r="O292" i="17" s="1"/>
  <c r="K293" i="17"/>
  <c r="O293" i="17" s="1"/>
  <c r="K294" i="17"/>
  <c r="O294" i="17" s="1"/>
  <c r="K298" i="17"/>
  <c r="O298" i="17" s="1"/>
  <c r="K300" i="17"/>
  <c r="O300" i="17" s="1"/>
  <c r="K303" i="17"/>
  <c r="O303" i="17" s="1"/>
  <c r="K304" i="17"/>
  <c r="O304" i="17" s="1"/>
  <c r="K305" i="17"/>
  <c r="O305" i="17" s="1"/>
  <c r="K307" i="17"/>
  <c r="O307" i="17" s="1"/>
  <c r="K309" i="17"/>
  <c r="O309" i="17" s="1"/>
  <c r="K311" i="17"/>
  <c r="O311" i="17" s="1"/>
  <c r="K312" i="17"/>
  <c r="O312" i="17" s="1"/>
  <c r="K315" i="17"/>
  <c r="O315" i="17" s="1"/>
  <c r="K316" i="17"/>
  <c r="O316" i="17" s="1"/>
  <c r="K318" i="17"/>
  <c r="O318" i="17" s="1"/>
  <c r="K320" i="17"/>
  <c r="O320" i="17" s="1"/>
  <c r="K321" i="17"/>
  <c r="O321" i="17" s="1"/>
  <c r="K323" i="17"/>
  <c r="O323" i="17" s="1"/>
  <c r="K325" i="17"/>
  <c r="O325" i="17" s="1"/>
  <c r="K327" i="17"/>
  <c r="O327" i="17" s="1"/>
  <c r="K328" i="17"/>
  <c r="O328" i="17" s="1"/>
  <c r="K329" i="17"/>
  <c r="O329" i="17" s="1"/>
  <c r="K330" i="17"/>
  <c r="O330" i="17" s="1"/>
  <c r="K331" i="17"/>
  <c r="O331" i="17" s="1"/>
  <c r="K332" i="17"/>
  <c r="O332" i="17" s="1"/>
  <c r="K333" i="17"/>
  <c r="O333" i="17" s="1"/>
  <c r="K334" i="17"/>
  <c r="O334" i="17" s="1"/>
  <c r="K335" i="17"/>
  <c r="O335" i="17" s="1"/>
  <c r="K339" i="17"/>
  <c r="O339" i="17" s="1"/>
  <c r="K340" i="17"/>
  <c r="O340" i="17" s="1"/>
  <c r="K343" i="17"/>
  <c r="O343" i="17" s="1"/>
  <c r="K344" i="17"/>
  <c r="O344" i="17" s="1"/>
  <c r="K345" i="17"/>
  <c r="O345" i="17" s="1"/>
  <c r="K346" i="17"/>
  <c r="O346" i="17" s="1"/>
  <c r="K348" i="17"/>
  <c r="O348" i="17" s="1"/>
  <c r="K349" i="17"/>
  <c r="O349" i="17" s="1"/>
  <c r="K350" i="17"/>
  <c r="O350" i="17" s="1"/>
  <c r="K351" i="17"/>
  <c r="O351" i="17" s="1"/>
  <c r="K352" i="17"/>
  <c r="O352" i="17" s="1"/>
  <c r="K353" i="17"/>
  <c r="O353" i="17" s="1"/>
  <c r="K354" i="17"/>
  <c r="O354" i="17" s="1"/>
  <c r="K357" i="17"/>
  <c r="O357" i="17" s="1"/>
  <c r="K358" i="17"/>
  <c r="O358" i="17" s="1"/>
  <c r="Q348" i="17" l="1"/>
  <c r="O348" i="4"/>
  <c r="Q311" i="17"/>
  <c r="O311" i="4"/>
  <c r="Q332" i="17"/>
  <c r="O332" i="4"/>
  <c r="Q346" i="17"/>
  <c r="O346" i="4"/>
  <c r="Q309" i="17"/>
  <c r="O309" i="4"/>
  <c r="Q345" i="17"/>
  <c r="O345" i="4"/>
  <c r="Q344" i="17"/>
  <c r="O344" i="4"/>
  <c r="Q340" i="17"/>
  <c r="O340" i="4"/>
  <c r="Q343" i="17"/>
  <c r="O343" i="4"/>
  <c r="Q339" i="17"/>
  <c r="O339" i="4"/>
  <c r="Q335" i="17"/>
  <c r="O335" i="4"/>
  <c r="Q333" i="17"/>
  <c r="O333" i="4"/>
  <c r="Q334" i="17"/>
  <c r="O334" i="4"/>
  <c r="Q328" i="17"/>
  <c r="O328" i="4"/>
  <c r="Q327" i="17"/>
  <c r="O327" i="4"/>
  <c r="Q325" i="17"/>
  <c r="O325" i="4"/>
  <c r="Q357" i="17"/>
  <c r="O357" i="4"/>
  <c r="Q323" i="17"/>
  <c r="O323" i="4"/>
  <c r="Q331" i="17"/>
  <c r="O331" i="4"/>
  <c r="Q354" i="17"/>
  <c r="O354" i="4"/>
  <c r="Q321" i="17"/>
  <c r="O321" i="4"/>
  <c r="Q353" i="17"/>
  <c r="O353" i="4"/>
  <c r="Q320" i="17"/>
  <c r="O320" i="4"/>
  <c r="Q329" i="17"/>
  <c r="O329" i="4"/>
  <c r="Q352" i="17"/>
  <c r="O352" i="4"/>
  <c r="Q318" i="17"/>
  <c r="O318" i="4"/>
  <c r="Q351" i="17"/>
  <c r="O351" i="4"/>
  <c r="Q316" i="17"/>
  <c r="O316" i="4"/>
  <c r="Q358" i="17"/>
  <c r="O358" i="4"/>
  <c r="BN358" i="4" s="1"/>
  <c r="X358" i="17"/>
  <c r="X357" i="17" s="1"/>
  <c r="X356" i="17" s="1"/>
  <c r="X355" i="17" s="1"/>
  <c r="X354" i="17" s="1"/>
  <c r="X353" i="17" s="1"/>
  <c r="X352" i="17" s="1"/>
  <c r="X351" i="17" s="1"/>
  <c r="X350" i="17" s="1"/>
  <c r="X349" i="17" s="1"/>
  <c r="X348" i="17" s="1"/>
  <c r="X347" i="17" s="1"/>
  <c r="X346" i="17" s="1"/>
  <c r="X345" i="17" s="1"/>
  <c r="X344" i="17" s="1"/>
  <c r="X343" i="17" s="1"/>
  <c r="X342" i="17" s="1"/>
  <c r="X341" i="17" s="1"/>
  <c r="X340" i="17" s="1"/>
  <c r="X339" i="17" s="1"/>
  <c r="X338" i="17" s="1"/>
  <c r="X337" i="17" s="1"/>
  <c r="X336" i="17" s="1"/>
  <c r="X335" i="17" s="1"/>
  <c r="X334" i="17" s="1"/>
  <c r="X333" i="17" s="1"/>
  <c r="X332" i="17" s="1"/>
  <c r="X331" i="17" s="1"/>
  <c r="X330" i="17" s="1"/>
  <c r="X329" i="17" s="1"/>
  <c r="X328" i="17" s="1"/>
  <c r="X327" i="17" s="1"/>
  <c r="X326" i="17" s="1"/>
  <c r="X325" i="17" s="1"/>
  <c r="X324" i="17" s="1"/>
  <c r="X323" i="17" s="1"/>
  <c r="X322" i="17" s="1"/>
  <c r="X321" i="17" s="1"/>
  <c r="X320" i="17" s="1"/>
  <c r="X319" i="17" s="1"/>
  <c r="X318" i="17" s="1"/>
  <c r="X317" i="17" s="1"/>
  <c r="X316" i="17" s="1"/>
  <c r="X315" i="17" s="1"/>
  <c r="X314" i="17" s="1"/>
  <c r="X313" i="17" s="1"/>
  <c r="X312" i="17" s="1"/>
  <c r="X311" i="17" s="1"/>
  <c r="X310" i="17" s="1"/>
  <c r="X309" i="17" s="1"/>
  <c r="X308" i="17" s="1"/>
  <c r="Q350" i="17"/>
  <c r="O350" i="4"/>
  <c r="Q315" i="17"/>
  <c r="O315" i="4"/>
  <c r="Q330" i="17"/>
  <c r="O330" i="4"/>
  <c r="Q349" i="17"/>
  <c r="O349" i="4"/>
  <c r="Q312" i="17"/>
  <c r="O312" i="4"/>
  <c r="M263" i="17"/>
  <c r="M305" i="17"/>
  <c r="M275" i="17"/>
  <c r="M239" i="17"/>
  <c r="M207" i="17"/>
  <c r="M176" i="17"/>
  <c r="M143" i="17"/>
  <c r="M110" i="17"/>
  <c r="M84" i="17"/>
  <c r="M13" i="17"/>
  <c r="M304" i="17"/>
  <c r="M274" i="17"/>
  <c r="M238" i="17"/>
  <c r="M205" i="17"/>
  <c r="M174" i="17"/>
  <c r="M141" i="17"/>
  <c r="M109" i="17"/>
  <c r="M83" i="17"/>
  <c r="M303" i="17"/>
  <c r="M273" i="17"/>
  <c r="M237" i="17"/>
  <c r="M204" i="17"/>
  <c r="O173" i="4"/>
  <c r="Q173" i="17"/>
  <c r="M140" i="17"/>
  <c r="M107" i="17"/>
  <c r="M82" i="17"/>
  <c r="M300" i="17"/>
  <c r="M272" i="17"/>
  <c r="M236" i="17"/>
  <c r="M200" i="17"/>
  <c r="M172" i="17"/>
  <c r="M139" i="17"/>
  <c r="M106" i="17"/>
  <c r="M81" i="17"/>
  <c r="M298" i="17"/>
  <c r="M271" i="17"/>
  <c r="M235" i="17"/>
  <c r="M199" i="17"/>
  <c r="M171" i="17"/>
  <c r="M138" i="17"/>
  <c r="M105" i="17"/>
  <c r="M80" i="17"/>
  <c r="M294" i="17"/>
  <c r="M270" i="17"/>
  <c r="M234" i="17"/>
  <c r="M198" i="17"/>
  <c r="M170" i="17"/>
  <c r="M135" i="17"/>
  <c r="M104" i="17"/>
  <c r="M79" i="17"/>
  <c r="Q293" i="17"/>
  <c r="O293" i="4"/>
  <c r="M268" i="17"/>
  <c r="M233" i="17"/>
  <c r="M197" i="17"/>
  <c r="M169" i="17"/>
  <c r="M130" i="17"/>
  <c r="M103" i="17"/>
  <c r="M78" i="17"/>
  <c r="M54" i="17"/>
  <c r="M292" i="17"/>
  <c r="M266" i="17"/>
  <c r="M232" i="17"/>
  <c r="M196" i="17"/>
  <c r="M168" i="17"/>
  <c r="M129" i="17"/>
  <c r="M102" i="17"/>
  <c r="M77" i="17"/>
  <c r="M53" i="17"/>
  <c r="M29" i="17"/>
  <c r="M291" i="17"/>
  <c r="M265" i="17"/>
  <c r="M231" i="17"/>
  <c r="M195" i="17"/>
  <c r="M166" i="17"/>
  <c r="M128" i="17"/>
  <c r="M100" i="17"/>
  <c r="M76" i="17"/>
  <c r="M290" i="17"/>
  <c r="M264" i="17"/>
  <c r="M230" i="17"/>
  <c r="M194" i="17"/>
  <c r="M165" i="17"/>
  <c r="M127" i="17"/>
  <c r="M99" i="17"/>
  <c r="M75" i="17"/>
  <c r="M164" i="17"/>
  <c r="M98" i="17"/>
  <c r="M74" i="17"/>
  <c r="M261" i="17"/>
  <c r="M227" i="17"/>
  <c r="O192" i="4"/>
  <c r="Q192" i="17"/>
  <c r="M161" i="17"/>
  <c r="M125" i="17"/>
  <c r="M97" i="17"/>
  <c r="M73" i="17"/>
  <c r="M259" i="17"/>
  <c r="M226" i="17"/>
  <c r="M191" i="17"/>
  <c r="M160" i="17"/>
  <c r="M123" i="17"/>
  <c r="M96" i="17"/>
  <c r="M72" i="17"/>
  <c r="M48" i="17"/>
  <c r="M286" i="17"/>
  <c r="M225" i="17"/>
  <c r="M190" i="17"/>
  <c r="M159" i="17"/>
  <c r="M122" i="17"/>
  <c r="M95" i="17"/>
  <c r="M71" i="17"/>
  <c r="M257" i="17"/>
  <c r="M285" i="17"/>
  <c r="M256" i="17"/>
  <c r="M223" i="17"/>
  <c r="M189" i="17"/>
  <c r="M157" i="17"/>
  <c r="M120" i="17"/>
  <c r="M94" i="17"/>
  <c r="M70" i="17"/>
  <c r="M289" i="17"/>
  <c r="M284" i="17"/>
  <c r="M255" i="17"/>
  <c r="M222" i="17"/>
  <c r="M188" i="17"/>
  <c r="M156" i="17"/>
  <c r="M119" i="17"/>
  <c r="M93" i="17"/>
  <c r="M69" i="17"/>
  <c r="M287" i="17"/>
  <c r="M283" i="17"/>
  <c r="M253" i="17"/>
  <c r="M221" i="17"/>
  <c r="O187" i="4"/>
  <c r="Q187" i="17"/>
  <c r="M154" i="17"/>
  <c r="M118" i="17"/>
  <c r="M92" i="17"/>
  <c r="M68" i="17"/>
  <c r="M229" i="17"/>
  <c r="M282" i="17"/>
  <c r="M251" i="17"/>
  <c r="Q219" i="17"/>
  <c r="O219" i="4"/>
  <c r="M186" i="17"/>
  <c r="M153" i="17"/>
  <c r="M117" i="17"/>
  <c r="M91" i="17"/>
  <c r="M67" i="17"/>
  <c r="M126" i="17"/>
  <c r="M281" i="17"/>
  <c r="M249" i="17"/>
  <c r="M218" i="17"/>
  <c r="M185" i="17"/>
  <c r="M150" i="17"/>
  <c r="M116" i="17"/>
  <c r="M90" i="17"/>
  <c r="M66" i="17"/>
  <c r="M42" i="17"/>
  <c r="M193" i="17"/>
  <c r="M280" i="17"/>
  <c r="M248" i="17"/>
  <c r="M216" i="17"/>
  <c r="M184" i="17"/>
  <c r="M149" i="17"/>
  <c r="M115" i="17"/>
  <c r="M89" i="17"/>
  <c r="M65" i="17"/>
  <c r="M17" i="17"/>
  <c r="M288" i="17"/>
  <c r="M279" i="17"/>
  <c r="M245" i="17"/>
  <c r="M215" i="17"/>
  <c r="M183" i="17"/>
  <c r="M148" i="17"/>
  <c r="M114" i="17"/>
  <c r="M88" i="17"/>
  <c r="M278" i="17"/>
  <c r="M244" i="17"/>
  <c r="M214" i="17"/>
  <c r="M182" i="17"/>
  <c r="M147" i="17"/>
  <c r="M113" i="17"/>
  <c r="M87" i="17"/>
  <c r="M39" i="17"/>
  <c r="M277" i="17"/>
  <c r="M242" i="17"/>
  <c r="M212" i="17"/>
  <c r="M180" i="17"/>
  <c r="M145" i="17"/>
  <c r="M112" i="17"/>
  <c r="M86" i="17"/>
  <c r="M307" i="17"/>
  <c r="M276" i="17"/>
  <c r="M240" i="17"/>
  <c r="M210" i="17"/>
  <c r="M177" i="17"/>
  <c r="M144" i="17"/>
  <c r="M111" i="17"/>
  <c r="M85" i="17"/>
  <c r="Q335" i="4" l="1"/>
  <c r="BN335" i="4"/>
  <c r="Q353" i="4"/>
  <c r="BN353" i="4"/>
  <c r="Q339" i="4"/>
  <c r="BN339" i="4"/>
  <c r="Q349" i="4"/>
  <c r="BN349" i="4"/>
  <c r="Q343" i="4"/>
  <c r="BN343" i="4"/>
  <c r="Q330" i="4"/>
  <c r="BN330" i="4"/>
  <c r="Q354" i="4"/>
  <c r="BN354" i="4"/>
  <c r="Q340" i="4"/>
  <c r="BN340" i="4"/>
  <c r="Q331" i="4"/>
  <c r="BN331" i="4"/>
  <c r="Q344" i="4"/>
  <c r="BN344" i="4"/>
  <c r="Q350" i="4"/>
  <c r="BN350" i="4"/>
  <c r="Q345" i="4"/>
  <c r="BN345" i="4"/>
  <c r="Q357" i="4"/>
  <c r="BN357" i="4"/>
  <c r="Q325" i="4"/>
  <c r="BN325" i="4"/>
  <c r="Q346" i="4"/>
  <c r="BN346" i="4"/>
  <c r="Q351" i="4"/>
  <c r="BN351" i="4"/>
  <c r="Q327" i="4"/>
  <c r="BN327" i="4"/>
  <c r="Q332" i="4"/>
  <c r="BN332" i="4"/>
  <c r="Q328" i="4"/>
  <c r="BN328" i="4"/>
  <c r="Q352" i="4"/>
  <c r="BN352" i="4"/>
  <c r="Q334" i="4"/>
  <c r="BN334" i="4"/>
  <c r="Q348" i="4"/>
  <c r="BN348" i="4"/>
  <c r="Q329" i="4"/>
  <c r="BN329" i="4"/>
  <c r="Q333" i="4"/>
  <c r="BN333" i="4"/>
  <c r="Q320" i="4"/>
  <c r="BN320" i="4"/>
  <c r="Q321" i="4"/>
  <c r="BN321" i="4"/>
  <c r="Q187" i="4"/>
  <c r="BN187" i="4"/>
  <c r="Q293" i="4"/>
  <c r="BN293" i="4"/>
  <c r="Q192" i="4"/>
  <c r="BN192" i="4"/>
  <c r="Q315" i="4"/>
  <c r="BN315" i="4"/>
  <c r="Q323" i="4"/>
  <c r="BN323" i="4"/>
  <c r="Q309" i="4"/>
  <c r="BN309" i="4"/>
  <c r="Q316" i="4"/>
  <c r="BN316" i="4"/>
  <c r="Q312" i="4"/>
  <c r="BN312" i="4"/>
  <c r="Q318" i="4"/>
  <c r="BN318" i="4"/>
  <c r="Q311" i="4"/>
  <c r="BN311" i="4"/>
  <c r="Q219" i="4"/>
  <c r="BN219" i="4"/>
  <c r="Q173" i="4"/>
  <c r="BN173" i="4"/>
  <c r="Q358" i="4"/>
  <c r="W358" i="4"/>
  <c r="W357" i="4" s="1"/>
  <c r="W356" i="4" s="1"/>
  <c r="W355" i="4" s="1"/>
  <c r="W354" i="4" s="1"/>
  <c r="W353" i="4" s="1"/>
  <c r="W352" i="4" s="1"/>
  <c r="W351" i="4" s="1"/>
  <c r="W350" i="4" s="1"/>
  <c r="W349" i="4" s="1"/>
  <c r="W348" i="4" s="1"/>
  <c r="W347" i="4" s="1"/>
  <c r="W346" i="4" s="1"/>
  <c r="W345" i="4" s="1"/>
  <c r="W344" i="4" s="1"/>
  <c r="W343" i="4" s="1"/>
  <c r="W342" i="4" s="1"/>
  <c r="W341" i="4" s="1"/>
  <c r="W340" i="4" s="1"/>
  <c r="W339" i="4" s="1"/>
  <c r="W338" i="4" s="1"/>
  <c r="W337" i="4" s="1"/>
  <c r="W336" i="4" s="1"/>
  <c r="W335" i="4" s="1"/>
  <c r="W334" i="4" s="1"/>
  <c r="W333" i="4" s="1"/>
  <c r="W332" i="4" s="1"/>
  <c r="W331" i="4" s="1"/>
  <c r="W330" i="4" s="1"/>
  <c r="W329" i="4" s="1"/>
  <c r="W328" i="4" s="1"/>
  <c r="W327" i="4" s="1"/>
  <c r="W326" i="4" s="1"/>
  <c r="W325" i="4" s="1"/>
  <c r="W324" i="4" s="1"/>
  <c r="W323" i="4" s="1"/>
  <c r="W322" i="4" s="1"/>
  <c r="W321" i="4" s="1"/>
  <c r="W320" i="4" s="1"/>
  <c r="W319" i="4" s="1"/>
  <c r="W318" i="4" s="1"/>
  <c r="W317" i="4" s="1"/>
  <c r="W316" i="4" s="1"/>
  <c r="W315" i="4" s="1"/>
  <c r="W314" i="4" s="1"/>
  <c r="W313" i="4" s="1"/>
  <c r="W312" i="4" s="1"/>
  <c r="W311" i="4" s="1"/>
  <c r="W310" i="4" s="1"/>
  <c r="W309" i="4" s="1"/>
  <c r="W308" i="4" s="1"/>
  <c r="O138" i="4"/>
  <c r="Q138" i="17"/>
  <c r="Q87" i="17"/>
  <c r="O87" i="4"/>
  <c r="Q148" i="17"/>
  <c r="O148" i="4"/>
  <c r="O184" i="4"/>
  <c r="Q184" i="17"/>
  <c r="O218" i="4"/>
  <c r="Q218" i="17"/>
  <c r="O282" i="4"/>
  <c r="Q282" i="17"/>
  <c r="O287" i="4"/>
  <c r="Q287" i="17"/>
  <c r="Q71" i="17"/>
  <c r="O71" i="4"/>
  <c r="O160" i="4"/>
  <c r="Q160" i="17"/>
  <c r="O261" i="4"/>
  <c r="Q261" i="17"/>
  <c r="O194" i="4"/>
  <c r="Q194" i="17"/>
  <c r="Q265" i="17"/>
  <c r="O265" i="4"/>
  <c r="Q79" i="17"/>
  <c r="O79" i="4"/>
  <c r="O200" i="4"/>
  <c r="Q200" i="17"/>
  <c r="O273" i="4"/>
  <c r="Q273" i="17"/>
  <c r="Q104" i="17"/>
  <c r="O104" i="4"/>
  <c r="O303" i="4"/>
  <c r="Q303" i="17"/>
  <c r="Q113" i="17"/>
  <c r="O113" i="4"/>
  <c r="O183" i="4"/>
  <c r="Q183" i="17"/>
  <c r="Q216" i="17"/>
  <c r="O216" i="4"/>
  <c r="O249" i="4"/>
  <c r="Q249" i="17"/>
  <c r="O229" i="4"/>
  <c r="Q229" i="17"/>
  <c r="O70" i="4"/>
  <c r="Q70" i="17"/>
  <c r="O95" i="4"/>
  <c r="Q95" i="17"/>
  <c r="O191" i="4"/>
  <c r="Q191" i="17"/>
  <c r="O230" i="4"/>
  <c r="Q230" i="17"/>
  <c r="O291" i="4"/>
  <c r="Q291" i="17"/>
  <c r="O171" i="4"/>
  <c r="Q171" i="17"/>
  <c r="Q236" i="17"/>
  <c r="O236" i="4"/>
  <c r="O264" i="4"/>
  <c r="Q264" i="17"/>
  <c r="O272" i="4"/>
  <c r="Q272" i="17"/>
  <c r="O147" i="4"/>
  <c r="Q147" i="17"/>
  <c r="O248" i="4"/>
  <c r="Q248" i="17"/>
  <c r="Q69" i="17"/>
  <c r="O69" i="4"/>
  <c r="Q94" i="17"/>
  <c r="O94" i="4"/>
  <c r="O122" i="4"/>
  <c r="Q122" i="17"/>
  <c r="Q226" i="17"/>
  <c r="O226" i="4"/>
  <c r="O78" i="4"/>
  <c r="Q78" i="17"/>
  <c r="O135" i="4"/>
  <c r="Q135" i="17"/>
  <c r="Q199" i="17"/>
  <c r="O199" i="4"/>
  <c r="O86" i="4"/>
  <c r="Q86" i="17"/>
  <c r="O281" i="4"/>
  <c r="Q281" i="17"/>
  <c r="O280" i="4"/>
  <c r="Q280" i="17"/>
  <c r="Q290" i="17"/>
  <c r="O290" i="4"/>
  <c r="O85" i="4"/>
  <c r="Q85" i="17"/>
  <c r="O112" i="4"/>
  <c r="Q112" i="17"/>
  <c r="Q245" i="17"/>
  <c r="O245" i="4"/>
  <c r="O126" i="4"/>
  <c r="Q126" i="17"/>
  <c r="O93" i="4"/>
  <c r="Q93" i="17"/>
  <c r="O120" i="4"/>
  <c r="Q120" i="17"/>
  <c r="O159" i="4"/>
  <c r="Q159" i="17"/>
  <c r="O259" i="4"/>
  <c r="Q259" i="17"/>
  <c r="O74" i="4"/>
  <c r="Q74" i="17"/>
  <c r="O103" i="4"/>
  <c r="Q103" i="17"/>
  <c r="O170" i="4"/>
  <c r="Q170" i="17"/>
  <c r="O235" i="4"/>
  <c r="Q235" i="17"/>
  <c r="O300" i="4"/>
  <c r="Q300" i="17"/>
  <c r="O84" i="4"/>
  <c r="Q84" i="17"/>
  <c r="O215" i="4"/>
  <c r="Q215" i="17"/>
  <c r="Q182" i="17"/>
  <c r="O182" i="4"/>
  <c r="O68" i="4"/>
  <c r="Q68" i="17"/>
  <c r="O145" i="4"/>
  <c r="Q145" i="17"/>
  <c r="O214" i="4"/>
  <c r="Q214" i="17"/>
  <c r="O279" i="4"/>
  <c r="Q279" i="17"/>
  <c r="Q193" i="17"/>
  <c r="O193" i="4"/>
  <c r="Q119" i="17"/>
  <c r="O119" i="4"/>
  <c r="O157" i="4"/>
  <c r="Q157" i="17"/>
  <c r="O190" i="4"/>
  <c r="Q190" i="17"/>
  <c r="O98" i="4"/>
  <c r="Q98" i="17"/>
  <c r="O77" i="4"/>
  <c r="Q77" i="17"/>
  <c r="O130" i="4"/>
  <c r="Q130" i="17"/>
  <c r="O198" i="4"/>
  <c r="Q198" i="17"/>
  <c r="O271" i="4"/>
  <c r="Q271" i="17"/>
  <c r="O83" i="4"/>
  <c r="Q83" i="17"/>
  <c r="Q110" i="17"/>
  <c r="O110" i="4"/>
  <c r="O180" i="4"/>
  <c r="Q180" i="17"/>
  <c r="O156" i="4"/>
  <c r="Q156" i="17"/>
  <c r="O244" i="4"/>
  <c r="Q244" i="17"/>
  <c r="O288" i="4"/>
  <c r="Q288" i="17"/>
  <c r="O67" i="4"/>
  <c r="Q67" i="17"/>
  <c r="O92" i="4"/>
  <c r="Q92" i="17"/>
  <c r="Q189" i="17"/>
  <c r="O189" i="4"/>
  <c r="O225" i="4"/>
  <c r="Q225" i="17"/>
  <c r="Q164" i="17"/>
  <c r="O164" i="4"/>
  <c r="O102" i="4"/>
  <c r="Q102" i="17"/>
  <c r="O169" i="4"/>
  <c r="Q169" i="17"/>
  <c r="Q234" i="17"/>
  <c r="O234" i="4"/>
  <c r="O298" i="4"/>
  <c r="Q298" i="17"/>
  <c r="O109" i="4"/>
  <c r="Q109" i="17"/>
  <c r="Q143" i="17"/>
  <c r="O143" i="4"/>
  <c r="O129" i="4"/>
  <c r="Q129" i="17"/>
  <c r="O176" i="4"/>
  <c r="Q176" i="17"/>
  <c r="O278" i="4"/>
  <c r="Q278" i="17"/>
  <c r="Q91" i="17"/>
  <c r="O91" i="4"/>
  <c r="O118" i="4"/>
  <c r="Q118" i="17"/>
  <c r="O188" i="4"/>
  <c r="Q188" i="17"/>
  <c r="O223" i="4"/>
  <c r="Q223" i="17"/>
  <c r="O286" i="4"/>
  <c r="Q286" i="17"/>
  <c r="Q73" i="17"/>
  <c r="O73" i="4"/>
  <c r="O76" i="4"/>
  <c r="Q76" i="17"/>
  <c r="O197" i="4"/>
  <c r="Q197" i="17"/>
  <c r="O270" i="4"/>
  <c r="Q270" i="17"/>
  <c r="O82" i="4"/>
  <c r="Q82" i="17"/>
  <c r="Q141" i="17"/>
  <c r="O141" i="4"/>
  <c r="O154" i="4"/>
  <c r="Q154" i="17"/>
  <c r="O294" i="4"/>
  <c r="Q294" i="17"/>
  <c r="O242" i="4"/>
  <c r="Q242" i="17"/>
  <c r="O66" i="4"/>
  <c r="Q66" i="17"/>
  <c r="Q117" i="17"/>
  <c r="O117" i="4"/>
  <c r="O222" i="4"/>
  <c r="Q222" i="17"/>
  <c r="O256" i="4"/>
  <c r="Q256" i="17"/>
  <c r="O97" i="4"/>
  <c r="Q97" i="17"/>
  <c r="O100" i="4"/>
  <c r="Q100" i="17"/>
  <c r="O168" i="4"/>
  <c r="Q168" i="17"/>
  <c r="O233" i="4"/>
  <c r="Q233" i="17"/>
  <c r="O107" i="4"/>
  <c r="Q107" i="17"/>
  <c r="O174" i="4"/>
  <c r="Q174" i="17"/>
  <c r="Q207" i="17"/>
  <c r="O207" i="4"/>
  <c r="Q125" i="17"/>
  <c r="O125" i="4"/>
  <c r="O144" i="4"/>
  <c r="Q144" i="17"/>
  <c r="Q210" i="17"/>
  <c r="O210" i="4"/>
  <c r="O277" i="4"/>
  <c r="Q277" i="17"/>
  <c r="O65" i="4"/>
  <c r="Q65" i="17"/>
  <c r="Q90" i="17"/>
  <c r="O90" i="4"/>
  <c r="O153" i="4"/>
  <c r="Q153" i="17"/>
  <c r="O255" i="4"/>
  <c r="Q255" i="17"/>
  <c r="Q285" i="17"/>
  <c r="O285" i="4"/>
  <c r="Q75" i="17"/>
  <c r="O75" i="4"/>
  <c r="O128" i="4"/>
  <c r="Q128" i="17"/>
  <c r="Q196" i="17"/>
  <c r="O196" i="4"/>
  <c r="Q268" i="17"/>
  <c r="O268" i="4"/>
  <c r="O81" i="4"/>
  <c r="Q81" i="17"/>
  <c r="O140" i="4"/>
  <c r="Q140" i="17"/>
  <c r="O205" i="4"/>
  <c r="Q205" i="17"/>
  <c r="O239" i="4"/>
  <c r="Q239" i="17"/>
  <c r="O111" i="4"/>
  <c r="Q111" i="17"/>
  <c r="O276" i="4"/>
  <c r="Q276" i="17"/>
  <c r="O89" i="4"/>
  <c r="Q89" i="17"/>
  <c r="O116" i="4"/>
  <c r="Q116" i="17"/>
  <c r="O186" i="4"/>
  <c r="Q186" i="17"/>
  <c r="Q221" i="17"/>
  <c r="O221" i="4"/>
  <c r="Q284" i="17"/>
  <c r="O284" i="4"/>
  <c r="Q257" i="17"/>
  <c r="O257" i="4"/>
  <c r="Q72" i="17"/>
  <c r="O72" i="4"/>
  <c r="Q161" i="17"/>
  <c r="O161" i="4"/>
  <c r="Q99" i="17"/>
  <c r="O99" i="4"/>
  <c r="O166" i="4"/>
  <c r="Q166" i="17"/>
  <c r="Q232" i="17"/>
  <c r="O232" i="4"/>
  <c r="O106" i="4"/>
  <c r="Q106" i="17"/>
  <c r="O238" i="4"/>
  <c r="Q238" i="17"/>
  <c r="O275" i="4"/>
  <c r="Q275" i="17"/>
  <c r="O88" i="4"/>
  <c r="Q88" i="17"/>
  <c r="O305" i="4"/>
  <c r="Q305" i="17"/>
  <c r="O307" i="4"/>
  <c r="BN307" i="4" s="1"/>
  <c r="Q307" i="17"/>
  <c r="X307" i="17"/>
  <c r="X306" i="17" s="1"/>
  <c r="X305" i="17" s="1"/>
  <c r="X304" i="17" s="1"/>
  <c r="X303" i="17" s="1"/>
  <c r="X302" i="17" s="1"/>
  <c r="X301" i="17" s="1"/>
  <c r="X300" i="17" s="1"/>
  <c r="X299" i="17" s="1"/>
  <c r="X298" i="17" s="1"/>
  <c r="X297" i="17" s="1"/>
  <c r="O115" i="4"/>
  <c r="Q115" i="17"/>
  <c r="O150" i="4"/>
  <c r="Q150" i="17"/>
  <c r="O253" i="4"/>
  <c r="Q253" i="17"/>
  <c r="O289" i="4"/>
  <c r="Q289" i="17"/>
  <c r="O96" i="4"/>
  <c r="Q96" i="17"/>
  <c r="Q127" i="17"/>
  <c r="O127" i="4"/>
  <c r="O195" i="4"/>
  <c r="Q195" i="17"/>
  <c r="O266" i="4"/>
  <c r="Q266" i="17"/>
  <c r="O80" i="4"/>
  <c r="Q80" i="17"/>
  <c r="O139" i="4"/>
  <c r="Q139" i="17"/>
  <c r="Q204" i="17"/>
  <c r="O204" i="4"/>
  <c r="O274" i="4"/>
  <c r="Q274" i="17"/>
  <c r="Q212" i="17"/>
  <c r="O212" i="4"/>
  <c r="O240" i="4"/>
  <c r="Q240" i="17"/>
  <c r="O177" i="4"/>
  <c r="BN177" i="4" s="1"/>
  <c r="Q177" i="17"/>
  <c r="O114" i="4"/>
  <c r="Q114" i="17"/>
  <c r="O149" i="4"/>
  <c r="Q149" i="17"/>
  <c r="Q185" i="17"/>
  <c r="O185" i="4"/>
  <c r="O251" i="4"/>
  <c r="Q251" i="17"/>
  <c r="O283" i="4"/>
  <c r="Q283" i="17"/>
  <c r="Q123" i="17"/>
  <c r="O123" i="4"/>
  <c r="O227" i="4"/>
  <c r="Q227" i="17"/>
  <c r="Q165" i="17"/>
  <c r="O165" i="4"/>
  <c r="Q231" i="17"/>
  <c r="O231" i="4"/>
  <c r="O292" i="4"/>
  <c r="Q292" i="17"/>
  <c r="O105" i="4"/>
  <c r="Q105" i="17"/>
  <c r="O172" i="4"/>
  <c r="Q172" i="17"/>
  <c r="Q237" i="17"/>
  <c r="O237" i="4"/>
  <c r="Q304" i="17"/>
  <c r="O304" i="4"/>
  <c r="O263" i="4"/>
  <c r="Q263" i="17"/>
  <c r="Q304" i="4" l="1"/>
  <c r="BN304" i="4"/>
  <c r="Q204" i="4"/>
  <c r="BN204" i="4"/>
  <c r="Q99" i="4"/>
  <c r="BN99" i="4"/>
  <c r="Q234" i="4"/>
  <c r="BN234" i="4"/>
  <c r="Q251" i="4"/>
  <c r="BN251" i="4"/>
  <c r="Q180" i="4"/>
  <c r="BN180" i="4"/>
  <c r="Q284" i="4"/>
  <c r="BN284" i="4"/>
  <c r="Q150" i="4"/>
  <c r="BN150" i="4"/>
  <c r="Q283" i="4"/>
  <c r="BN283" i="4"/>
  <c r="Q111" i="4"/>
  <c r="BN111" i="4"/>
  <c r="Q153" i="4"/>
  <c r="BN153" i="4"/>
  <c r="Q233" i="4"/>
  <c r="BN233" i="4"/>
  <c r="Q242" i="4"/>
  <c r="BN242" i="4"/>
  <c r="Q188" i="4"/>
  <c r="BN188" i="4"/>
  <c r="Q244" i="4"/>
  <c r="BN244" i="4"/>
  <c r="Q98" i="4"/>
  <c r="BN98" i="4"/>
  <c r="Q215" i="4"/>
  <c r="BN215" i="4"/>
  <c r="Q93" i="4"/>
  <c r="BN93" i="4"/>
  <c r="Q272" i="4"/>
  <c r="BN272" i="4"/>
  <c r="Q95" i="4"/>
  <c r="BN95" i="4"/>
  <c r="Q273" i="4"/>
  <c r="BN273" i="4"/>
  <c r="Q218" i="4"/>
  <c r="BN218" i="4"/>
  <c r="Q237" i="4"/>
  <c r="BN237" i="4"/>
  <c r="Q115" i="4"/>
  <c r="BN115" i="4"/>
  <c r="Q161" i="4"/>
  <c r="BN161" i="4"/>
  <c r="Q90" i="4"/>
  <c r="BN90" i="4"/>
  <c r="Q239" i="4"/>
  <c r="BN239" i="4"/>
  <c r="Q168" i="4"/>
  <c r="BN168" i="4"/>
  <c r="Q294" i="4"/>
  <c r="BN294" i="4"/>
  <c r="Q118" i="4"/>
  <c r="BN118" i="4"/>
  <c r="Q169" i="4"/>
  <c r="BN169" i="4"/>
  <c r="Q84" i="4"/>
  <c r="BN84" i="4"/>
  <c r="Q70" i="4"/>
  <c r="BN70" i="4"/>
  <c r="Q200" i="4"/>
  <c r="BN200" i="4"/>
  <c r="Q184" i="4"/>
  <c r="BN184" i="4"/>
  <c r="Q199" i="4"/>
  <c r="BN199" i="4"/>
  <c r="Q79" i="4"/>
  <c r="BN79" i="4"/>
  <c r="Q148" i="4"/>
  <c r="BN148" i="4"/>
  <c r="Q91" i="4"/>
  <c r="BN91" i="4"/>
  <c r="Q80" i="4"/>
  <c r="BN80" i="4"/>
  <c r="Q205" i="4"/>
  <c r="BN205" i="4"/>
  <c r="Q65" i="4"/>
  <c r="BN65" i="4"/>
  <c r="Q154" i="4"/>
  <c r="BN154" i="4"/>
  <c r="Q102" i="4"/>
  <c r="BN102" i="4"/>
  <c r="Q156" i="4"/>
  <c r="BN156" i="4"/>
  <c r="Q264" i="4"/>
  <c r="BN264" i="4"/>
  <c r="Q185" i="4"/>
  <c r="BN185" i="4"/>
  <c r="Q72" i="4"/>
  <c r="BN72" i="4"/>
  <c r="Q172" i="4"/>
  <c r="BN172" i="4"/>
  <c r="Q100" i="4"/>
  <c r="BN100" i="4"/>
  <c r="Q190" i="4"/>
  <c r="BN190" i="4"/>
  <c r="Q257" i="4"/>
  <c r="BN257" i="4"/>
  <c r="Q141" i="4"/>
  <c r="BN141" i="4"/>
  <c r="Q245" i="4"/>
  <c r="BN245" i="4"/>
  <c r="Q87" i="4"/>
  <c r="BN87" i="4"/>
  <c r="Q135" i="4"/>
  <c r="BN135" i="4"/>
  <c r="Q229" i="4"/>
  <c r="BN229" i="4"/>
  <c r="Q164" i="4"/>
  <c r="BN164" i="4"/>
  <c r="Q110" i="4"/>
  <c r="BN110" i="4"/>
  <c r="Q119" i="4"/>
  <c r="BN119" i="4"/>
  <c r="Q265" i="4"/>
  <c r="BN265" i="4"/>
  <c r="Q305" i="4"/>
  <c r="BN305" i="4"/>
  <c r="Q81" i="4"/>
  <c r="BN81" i="4"/>
  <c r="Q277" i="4"/>
  <c r="BN277" i="4"/>
  <c r="Q97" i="4"/>
  <c r="BN97" i="4"/>
  <c r="Q82" i="4"/>
  <c r="BN82" i="4"/>
  <c r="Q235" i="4"/>
  <c r="BN235" i="4"/>
  <c r="Q112" i="4"/>
  <c r="BN112" i="4"/>
  <c r="Q78" i="4"/>
  <c r="BN78" i="4"/>
  <c r="Q249" i="4"/>
  <c r="BN249" i="4"/>
  <c r="Q157" i="4"/>
  <c r="BN157" i="4"/>
  <c r="Q268" i="4"/>
  <c r="BN268" i="4"/>
  <c r="Q210" i="4"/>
  <c r="BN210" i="4"/>
  <c r="Q193" i="4"/>
  <c r="BN193" i="4"/>
  <c r="Q236" i="4"/>
  <c r="BN236" i="4"/>
  <c r="Q216" i="4"/>
  <c r="BN216" i="4"/>
  <c r="Q105" i="4"/>
  <c r="BN105" i="4"/>
  <c r="Q114" i="4"/>
  <c r="BN114" i="4"/>
  <c r="Q266" i="4"/>
  <c r="BN266" i="4"/>
  <c r="Q221" i="4"/>
  <c r="BN221" i="4"/>
  <c r="Q292" i="4"/>
  <c r="BN292" i="4"/>
  <c r="Q88" i="4"/>
  <c r="BN88" i="4"/>
  <c r="Q270" i="4"/>
  <c r="BN270" i="4"/>
  <c r="Q278" i="4"/>
  <c r="BN278" i="4"/>
  <c r="Q83" i="4"/>
  <c r="BN83" i="4"/>
  <c r="Q170" i="4"/>
  <c r="BN170" i="4"/>
  <c r="Q85" i="4"/>
  <c r="BN85" i="4"/>
  <c r="Q194" i="4"/>
  <c r="BN194" i="4"/>
  <c r="Q138" i="4"/>
  <c r="BN138" i="4"/>
  <c r="Q144" i="4"/>
  <c r="BN144" i="4"/>
  <c r="Q256" i="4"/>
  <c r="BN256" i="4"/>
  <c r="Q197" i="4"/>
  <c r="BN197" i="4"/>
  <c r="Q176" i="4"/>
  <c r="BN176" i="4"/>
  <c r="Q225" i="4"/>
  <c r="BN225" i="4"/>
  <c r="Q279" i="4"/>
  <c r="BN279" i="4"/>
  <c r="Q103" i="4"/>
  <c r="BN103" i="4"/>
  <c r="Q171" i="4"/>
  <c r="BN171" i="4"/>
  <c r="Q183" i="4"/>
  <c r="BN183" i="4"/>
  <c r="Q261" i="4"/>
  <c r="BN261" i="4"/>
  <c r="Q139" i="4"/>
  <c r="BN139" i="4"/>
  <c r="Q149" i="4"/>
  <c r="BN149" i="4"/>
  <c r="Q140" i="4"/>
  <c r="BN140" i="4"/>
  <c r="Q196" i="4"/>
  <c r="BN196" i="4"/>
  <c r="Q127" i="4"/>
  <c r="BN127" i="4"/>
  <c r="Q275" i="4"/>
  <c r="BN275" i="4"/>
  <c r="Q186" i="4"/>
  <c r="BN186" i="4"/>
  <c r="Q165" i="4"/>
  <c r="BN165" i="4"/>
  <c r="Q125" i="4"/>
  <c r="BN125" i="4"/>
  <c r="Q189" i="4"/>
  <c r="BN189" i="4"/>
  <c r="Q113" i="4"/>
  <c r="BN113" i="4"/>
  <c r="Q238" i="4"/>
  <c r="BN238" i="4"/>
  <c r="Q116" i="4"/>
  <c r="BN116" i="4"/>
  <c r="Q128" i="4"/>
  <c r="BN128" i="4"/>
  <c r="Q222" i="4"/>
  <c r="BN222" i="4"/>
  <c r="Q76" i="4"/>
  <c r="BN76" i="4"/>
  <c r="Q271" i="4"/>
  <c r="BN271" i="4"/>
  <c r="Q214" i="4"/>
  <c r="BN214" i="4"/>
  <c r="Q122" i="4"/>
  <c r="BN122" i="4"/>
  <c r="Q96" i="4"/>
  <c r="BN96" i="4"/>
  <c r="Q75" i="4"/>
  <c r="BN75" i="4"/>
  <c r="Q207" i="4"/>
  <c r="BN207" i="4"/>
  <c r="Q117" i="4"/>
  <c r="BN117" i="4"/>
  <c r="Q290" i="4"/>
  <c r="BN290" i="4"/>
  <c r="Q94" i="4"/>
  <c r="BN94" i="4"/>
  <c r="Q71" i="4"/>
  <c r="BN71" i="4"/>
  <c r="Q303" i="4"/>
  <c r="BN303" i="4"/>
  <c r="Q300" i="4"/>
  <c r="BN300" i="4"/>
  <c r="Q106" i="4"/>
  <c r="BN106" i="4"/>
  <c r="Q69" i="4"/>
  <c r="BN69" i="4"/>
  <c r="Q226" i="4"/>
  <c r="BN226" i="4"/>
  <c r="Q129" i="4"/>
  <c r="BN129" i="4"/>
  <c r="Q92" i="4"/>
  <c r="BN92" i="4"/>
  <c r="Q145" i="4"/>
  <c r="BN145" i="4"/>
  <c r="Q74" i="4"/>
  <c r="BN74" i="4"/>
  <c r="Q291" i="4"/>
  <c r="BN291" i="4"/>
  <c r="Q73" i="4"/>
  <c r="BN73" i="4"/>
  <c r="Q240" i="4"/>
  <c r="BN240" i="4"/>
  <c r="Q66" i="4"/>
  <c r="BN66" i="4"/>
  <c r="Q67" i="4"/>
  <c r="BN67" i="4"/>
  <c r="Q130" i="4"/>
  <c r="BN130" i="4"/>
  <c r="Q68" i="4"/>
  <c r="BN68" i="4"/>
  <c r="Q259" i="4"/>
  <c r="BN259" i="4"/>
  <c r="Q280" i="4"/>
  <c r="BN280" i="4"/>
  <c r="Q230" i="4"/>
  <c r="BN230" i="4"/>
  <c r="Q231" i="4"/>
  <c r="BN231" i="4"/>
  <c r="Q227" i="4"/>
  <c r="BN227" i="4"/>
  <c r="Q174" i="4"/>
  <c r="BN174" i="4"/>
  <c r="Q212" i="4"/>
  <c r="BN212" i="4"/>
  <c r="Q289" i="4"/>
  <c r="BN289" i="4"/>
  <c r="Q232" i="4"/>
  <c r="BN232" i="4"/>
  <c r="Q285" i="4"/>
  <c r="BN285" i="4"/>
  <c r="Q143" i="4"/>
  <c r="BN143" i="4"/>
  <c r="Q107" i="4"/>
  <c r="BN107" i="4"/>
  <c r="Q286" i="4"/>
  <c r="BN286" i="4"/>
  <c r="Q109" i="4"/>
  <c r="BN109" i="4"/>
  <c r="Q77" i="4"/>
  <c r="BN77" i="4"/>
  <c r="Q281" i="4"/>
  <c r="BN281" i="4"/>
  <c r="Q248" i="4"/>
  <c r="BN248" i="4"/>
  <c r="Q287" i="4"/>
  <c r="BN287" i="4"/>
  <c r="Q253" i="4"/>
  <c r="BN253" i="4"/>
  <c r="Q182" i="4"/>
  <c r="BN182" i="4"/>
  <c r="Q195" i="4"/>
  <c r="BN195" i="4"/>
  <c r="Q89" i="4"/>
  <c r="BN89" i="4"/>
  <c r="Q198" i="4"/>
  <c r="BN198" i="4"/>
  <c r="Q263" i="4"/>
  <c r="BN263" i="4"/>
  <c r="Q274" i="4"/>
  <c r="BN274" i="4"/>
  <c r="Q276" i="4"/>
  <c r="BN276" i="4"/>
  <c r="Q255" i="4"/>
  <c r="BN255" i="4"/>
  <c r="Q223" i="4"/>
  <c r="BN223" i="4"/>
  <c r="Q298" i="4"/>
  <c r="BN298" i="4"/>
  <c r="Q288" i="4"/>
  <c r="BN288" i="4"/>
  <c r="Q120" i="4"/>
  <c r="BN120" i="4"/>
  <c r="Q86" i="4"/>
  <c r="BN86" i="4"/>
  <c r="Q147" i="4"/>
  <c r="BN147" i="4"/>
  <c r="Q191" i="4"/>
  <c r="BN191" i="4"/>
  <c r="Q282" i="4"/>
  <c r="BN282" i="4"/>
  <c r="Q166" i="4"/>
  <c r="BN166" i="4"/>
  <c r="Q160" i="4"/>
  <c r="BN160" i="4"/>
  <c r="Q159" i="4"/>
  <c r="BN159" i="4"/>
  <c r="Q126" i="4"/>
  <c r="BN126" i="4"/>
  <c r="Q123" i="4"/>
  <c r="BN123" i="4"/>
  <c r="Q104" i="4"/>
  <c r="BN104" i="4"/>
  <c r="X15" i="4"/>
  <c r="Q177" i="4"/>
  <c r="X296" i="17"/>
  <c r="X295" i="17" s="1"/>
  <c r="X294" i="17" s="1"/>
  <c r="Y296" i="17"/>
  <c r="Q307" i="4"/>
  <c r="W307" i="4"/>
  <c r="W306" i="4" s="1"/>
  <c r="W305" i="4" s="1"/>
  <c r="W304" i="4" s="1"/>
  <c r="W303" i="4" s="1"/>
  <c r="W302" i="4" s="1"/>
  <c r="W301" i="4" s="1"/>
  <c r="W300" i="4" s="1"/>
  <c r="W299" i="4" s="1"/>
  <c r="W298" i="4" s="1"/>
  <c r="W297" i="4" s="1"/>
  <c r="Y15" i="17"/>
  <c r="X293" i="17" l="1"/>
  <c r="X292" i="17" s="1"/>
  <c r="X291" i="17" s="1"/>
  <c r="X290" i="17" s="1"/>
  <c r="X289" i="17" s="1"/>
  <c r="X288" i="17" s="1"/>
  <c r="X287" i="17" s="1"/>
  <c r="X286" i="17" s="1"/>
  <c r="X285" i="17" s="1"/>
  <c r="X284" i="17" s="1"/>
  <c r="X283" i="17" s="1"/>
  <c r="X282" i="17" s="1"/>
  <c r="X281" i="17" s="1"/>
  <c r="X280" i="17" s="1"/>
  <c r="X279" i="17" s="1"/>
  <c r="X278" i="17" s="1"/>
  <c r="X277" i="17" s="1"/>
  <c r="X276" i="17" s="1"/>
  <c r="X275" i="17" s="1"/>
  <c r="X274" i="17" s="1"/>
  <c r="X273" i="17" s="1"/>
  <c r="X272" i="17" s="1"/>
  <c r="X271" i="17" s="1"/>
  <c r="X270" i="17" s="1"/>
  <c r="X269" i="17" s="1"/>
  <c r="X268" i="17" s="1"/>
  <c r="X267" i="17" s="1"/>
  <c r="X266" i="17" s="1"/>
  <c r="X265" i="17" s="1"/>
  <c r="X264" i="17" s="1"/>
  <c r="X263" i="17" s="1"/>
  <c r="X262" i="17" s="1"/>
  <c r="X261" i="17" s="1"/>
  <c r="X260" i="17" s="1"/>
  <c r="X259" i="17" s="1"/>
  <c r="X258" i="17" s="1"/>
  <c r="X257" i="17" s="1"/>
  <c r="X256" i="17" s="1"/>
  <c r="X255" i="17" s="1"/>
  <c r="X254" i="17" s="1"/>
  <c r="X253" i="17" s="1"/>
  <c r="X252" i="17" s="1"/>
  <c r="X251" i="17" s="1"/>
  <c r="X250" i="17" s="1"/>
  <c r="X249" i="17" s="1"/>
  <c r="X248" i="17" s="1"/>
  <c r="X247" i="17" s="1"/>
  <c r="X246" i="17" s="1"/>
  <c r="X245" i="17" s="1"/>
  <c r="X244" i="17" s="1"/>
  <c r="X243" i="17" s="1"/>
  <c r="X242" i="17" s="1"/>
  <c r="X241" i="17" s="1"/>
  <c r="X240" i="17" s="1"/>
  <c r="X239" i="17" s="1"/>
  <c r="X238" i="17" s="1"/>
  <c r="X237" i="17" s="1"/>
  <c r="X236" i="17" s="1"/>
  <c r="X235" i="17" s="1"/>
  <c r="X234" i="17" s="1"/>
  <c r="X233" i="17" s="1"/>
  <c r="X232" i="17" s="1"/>
  <c r="X231" i="17" s="1"/>
  <c r="X230" i="17" s="1"/>
  <c r="X229" i="17" s="1"/>
  <c r="X228" i="17" s="1"/>
  <c r="X227" i="17" s="1"/>
  <c r="X226" i="17" s="1"/>
  <c r="X225" i="17" s="1"/>
  <c r="X224" i="17" s="1"/>
  <c r="X223" i="17" s="1"/>
  <c r="X222" i="17" s="1"/>
  <c r="X221" i="17" s="1"/>
  <c r="X220" i="17" s="1"/>
  <c r="Y293" i="17"/>
  <c r="X173" i="4"/>
  <c r="W296" i="4"/>
  <c r="W295" i="4" s="1"/>
  <c r="W294" i="4" s="1"/>
  <c r="X296" i="4"/>
  <c r="W293" i="4" l="1"/>
  <c r="W292" i="4" s="1"/>
  <c r="W291" i="4" s="1"/>
  <c r="W290" i="4" s="1"/>
  <c r="W289" i="4" s="1"/>
  <c r="W288" i="4" s="1"/>
  <c r="W287" i="4" s="1"/>
  <c r="W286" i="4" s="1"/>
  <c r="W285" i="4" s="1"/>
  <c r="W284" i="4" s="1"/>
  <c r="W283" i="4" s="1"/>
  <c r="W282" i="4" s="1"/>
  <c r="W281" i="4" s="1"/>
  <c r="W280" i="4" s="1"/>
  <c r="W279" i="4" s="1"/>
  <c r="W278" i="4" s="1"/>
  <c r="W277" i="4" s="1"/>
  <c r="W276" i="4" s="1"/>
  <c r="W275" i="4" s="1"/>
  <c r="W274" i="4" s="1"/>
  <c r="W273" i="4" s="1"/>
  <c r="W272" i="4" s="1"/>
  <c r="W271" i="4" s="1"/>
  <c r="W270" i="4" s="1"/>
  <c r="W269" i="4" s="1"/>
  <c r="W268" i="4" s="1"/>
  <c r="W267" i="4" s="1"/>
  <c r="W266" i="4" s="1"/>
  <c r="W265" i="4" s="1"/>
  <c r="W264" i="4" s="1"/>
  <c r="W263" i="4" s="1"/>
  <c r="W262" i="4" s="1"/>
  <c r="W261" i="4" s="1"/>
  <c r="W260" i="4" s="1"/>
  <c r="W259" i="4" s="1"/>
  <c r="W258" i="4" s="1"/>
  <c r="W257" i="4" s="1"/>
  <c r="W256" i="4" s="1"/>
  <c r="W255" i="4" s="1"/>
  <c r="W254" i="4" s="1"/>
  <c r="W253" i="4" s="1"/>
  <c r="W252" i="4" s="1"/>
  <c r="W251" i="4" s="1"/>
  <c r="W250" i="4" s="1"/>
  <c r="W249" i="4" s="1"/>
  <c r="W248" i="4" s="1"/>
  <c r="W247" i="4" s="1"/>
  <c r="W246" i="4" s="1"/>
  <c r="W245" i="4" s="1"/>
  <c r="W244" i="4" s="1"/>
  <c r="W243" i="4" s="1"/>
  <c r="W242" i="4" s="1"/>
  <c r="W241" i="4" s="1"/>
  <c r="W240" i="4" s="1"/>
  <c r="W239" i="4" s="1"/>
  <c r="W238" i="4" s="1"/>
  <c r="W237" i="4" s="1"/>
  <c r="W236" i="4" s="1"/>
  <c r="W235" i="4" s="1"/>
  <c r="W234" i="4" s="1"/>
  <c r="W233" i="4" s="1"/>
  <c r="W232" i="4" s="1"/>
  <c r="W231" i="4" s="1"/>
  <c r="W230" i="4" s="1"/>
  <c r="W229" i="4" s="1"/>
  <c r="W228" i="4" s="1"/>
  <c r="W227" i="4" s="1"/>
  <c r="W226" i="4" s="1"/>
  <c r="W225" i="4" s="1"/>
  <c r="W224" i="4" s="1"/>
  <c r="W223" i="4" s="1"/>
  <c r="W222" i="4" s="1"/>
  <c r="W221" i="4" s="1"/>
  <c r="W220" i="4" s="1"/>
  <c r="X293" i="4"/>
  <c r="X219" i="17"/>
  <c r="X218" i="17" s="1"/>
  <c r="X217" i="17" s="1"/>
  <c r="X216" i="17" s="1"/>
  <c r="X215" i="17" s="1"/>
  <c r="X214" i="17" s="1"/>
  <c r="X213" i="17" s="1"/>
  <c r="X212" i="17" s="1"/>
  <c r="X211" i="17" s="1"/>
  <c r="X210" i="17" s="1"/>
  <c r="X209" i="17" s="1"/>
  <c r="Y219" i="17"/>
  <c r="L25" i="5" l="1"/>
  <c r="K25" i="5" s="1"/>
  <c r="W219" i="4"/>
  <c r="W218" i="4" s="1"/>
  <c r="W217" i="4" s="1"/>
  <c r="W216" i="4" s="1"/>
  <c r="W215" i="4" s="1"/>
  <c r="W214" i="4" s="1"/>
  <c r="W213" i="4" s="1"/>
  <c r="W212" i="4" s="1"/>
  <c r="W211" i="4" s="1"/>
  <c r="W210" i="4" s="1"/>
  <c r="W209" i="4" s="1"/>
  <c r="X219" i="4"/>
  <c r="X208" i="17"/>
  <c r="X207" i="17" s="1"/>
  <c r="X206" i="17" s="1"/>
  <c r="X205" i="17" s="1"/>
  <c r="X204" i="17" s="1"/>
  <c r="X203" i="17" s="1"/>
  <c r="X202" i="17" s="1"/>
  <c r="X201" i="17" s="1"/>
  <c r="X200" i="17" s="1"/>
  <c r="X199" i="17" s="1"/>
  <c r="X198" i="17" s="1"/>
  <c r="X197" i="17" s="1"/>
  <c r="X196" i="17" s="1"/>
  <c r="X195" i="17" s="1"/>
  <c r="X194" i="17" s="1"/>
  <c r="X193" i="17" s="1"/>
  <c r="Y208" i="17"/>
  <c r="X192" i="17" l="1"/>
  <c r="X191" i="17" s="1"/>
  <c r="X190" i="17" s="1"/>
  <c r="X189" i="17" s="1"/>
  <c r="X188" i="17" s="1"/>
  <c r="Y192" i="17"/>
  <c r="W208" i="4"/>
  <c r="W207" i="4" s="1"/>
  <c r="W206" i="4" s="1"/>
  <c r="W205" i="4" s="1"/>
  <c r="W204" i="4" s="1"/>
  <c r="W203" i="4" s="1"/>
  <c r="W202" i="4" s="1"/>
  <c r="W201" i="4" s="1"/>
  <c r="W200" i="4" s="1"/>
  <c r="W199" i="4" s="1"/>
  <c r="W198" i="4" s="1"/>
  <c r="W197" i="4" s="1"/>
  <c r="W196" i="4" s="1"/>
  <c r="W195" i="4" s="1"/>
  <c r="W194" i="4" s="1"/>
  <c r="W193" i="4" s="1"/>
  <c r="X208" i="4"/>
  <c r="S25" i="5"/>
  <c r="W192" i="4" l="1"/>
  <c r="W191" i="4" s="1"/>
  <c r="W190" i="4" s="1"/>
  <c r="W189" i="4" s="1"/>
  <c r="W188" i="4" s="1"/>
  <c r="X192" i="4"/>
  <c r="X187" i="17"/>
  <c r="X186" i="17" s="1"/>
  <c r="X185" i="17" s="1"/>
  <c r="X184" i="17" s="1"/>
  <c r="X183" i="17" s="1"/>
  <c r="X182" i="17" s="1"/>
  <c r="X181" i="17" s="1"/>
  <c r="X180" i="17" s="1"/>
  <c r="X179" i="17" s="1"/>
  <c r="Y187" i="17"/>
  <c r="W187" i="4" l="1"/>
  <c r="W186" i="4" s="1"/>
  <c r="W185" i="4" s="1"/>
  <c r="W184" i="4" s="1"/>
  <c r="W183" i="4" s="1"/>
  <c r="W182" i="4" s="1"/>
  <c r="W181" i="4" s="1"/>
  <c r="W180" i="4" s="1"/>
  <c r="W179" i="4" s="1"/>
  <c r="X187" i="4"/>
  <c r="X178" i="17"/>
  <c r="X177" i="17" s="1"/>
  <c r="X176" i="17" s="1"/>
  <c r="X175" i="17" s="1"/>
  <c r="X174" i="17" s="1"/>
  <c r="Y178" i="17"/>
  <c r="X178" i="4" l="1"/>
  <c r="W178" i="4"/>
  <c r="W177" i="4" s="1"/>
  <c r="W176" i="4" s="1"/>
  <c r="W175" i="4" s="1"/>
  <c r="W174" i="4" s="1"/>
  <c r="W173" i="4" s="1"/>
  <c r="W172" i="4" s="1"/>
  <c r="W171" i="4" s="1"/>
  <c r="W170" i="4" s="1"/>
  <c r="W169" i="4" s="1"/>
  <c r="W168" i="4" s="1"/>
  <c r="W167" i="4" s="1"/>
  <c r="W166" i="4" s="1"/>
  <c r="W165" i="4" s="1"/>
  <c r="W164" i="4" s="1"/>
  <c r="W163" i="4" s="1"/>
  <c r="W162" i="4" s="1"/>
  <c r="W161" i="4" s="1"/>
  <c r="W160" i="4" s="1"/>
  <c r="W159" i="4" s="1"/>
  <c r="W158" i="4" s="1"/>
  <c r="W157" i="4" s="1"/>
  <c r="W156" i="4" s="1"/>
  <c r="W155" i="4" s="1"/>
  <c r="W154" i="4" s="1"/>
  <c r="W153" i="4" s="1"/>
  <c r="W152" i="4" s="1"/>
  <c r="W151" i="4" s="1"/>
  <c r="W150" i="4" s="1"/>
  <c r="W149" i="4" s="1"/>
  <c r="W148" i="4" s="1"/>
  <c r="W147" i="4" s="1"/>
  <c r="W146" i="4" s="1"/>
  <c r="W145" i="4" s="1"/>
  <c r="W144" i="4" s="1"/>
  <c r="W143" i="4" s="1"/>
  <c r="W142" i="4" s="1"/>
  <c r="W141" i="4" s="1"/>
  <c r="W140" i="4" s="1"/>
  <c r="W139" i="4" s="1"/>
  <c r="W138" i="4" s="1"/>
  <c r="W137" i="4" s="1"/>
  <c r="W136" i="4" s="1"/>
  <c r="W135" i="4" s="1"/>
  <c r="W134" i="4" s="1"/>
  <c r="W133" i="4" s="1"/>
  <c r="W132" i="4" s="1"/>
  <c r="W131" i="4" s="1"/>
  <c r="W130" i="4" s="1"/>
  <c r="W129" i="4" s="1"/>
  <c r="W128" i="4" s="1"/>
  <c r="W127" i="4" s="1"/>
  <c r="W126" i="4" s="1"/>
  <c r="W125" i="4" s="1"/>
  <c r="W124" i="4" s="1"/>
  <c r="W123" i="4" s="1"/>
  <c r="W122" i="4" s="1"/>
  <c r="W121" i="4" s="1"/>
  <c r="W120" i="4" s="1"/>
  <c r="W119" i="4" s="1"/>
  <c r="W118" i="4" s="1"/>
  <c r="W117" i="4" s="1"/>
  <c r="W116" i="4" s="1"/>
  <c r="W115" i="4" s="1"/>
  <c r="W114" i="4" s="1"/>
  <c r="W113" i="4" s="1"/>
  <c r="W112" i="4" s="1"/>
  <c r="W111" i="4" s="1"/>
  <c r="W110" i="4" s="1"/>
  <c r="W109" i="4" s="1"/>
  <c r="W108" i="4" s="1"/>
  <c r="W107" i="4" s="1"/>
  <c r="W106" i="4" s="1"/>
  <c r="W105" i="4" s="1"/>
  <c r="W104" i="4" s="1"/>
  <c r="W103" i="4" s="1"/>
  <c r="W102" i="4" s="1"/>
  <c r="W101" i="4" s="1"/>
  <c r="W100" i="4" s="1"/>
  <c r="W99" i="4" s="1"/>
  <c r="W98" i="4" s="1"/>
  <c r="W97" i="4" s="1"/>
  <c r="W96" i="4" s="1"/>
  <c r="W95" i="4" s="1"/>
  <c r="W94" i="4" s="1"/>
  <c r="W93" i="4" s="1"/>
  <c r="W92" i="4" s="1"/>
  <c r="W91" i="4" s="1"/>
  <c r="W90" i="4" s="1"/>
  <c r="W89" i="4" s="1"/>
  <c r="W88" i="4" s="1"/>
  <c r="W87" i="4" s="1"/>
  <c r="W86" i="4" s="1"/>
  <c r="W85" i="4" s="1"/>
  <c r="W84" i="4" s="1"/>
  <c r="W83" i="4" s="1"/>
  <c r="W82" i="4" s="1"/>
  <c r="W81" i="4" s="1"/>
  <c r="W80" i="4" s="1"/>
  <c r="W79" i="4" s="1"/>
  <c r="W78" i="4" s="1"/>
  <c r="W77" i="4" s="1"/>
  <c r="W76" i="4" s="1"/>
  <c r="W75" i="4" s="1"/>
  <c r="W74" i="4" s="1"/>
  <c r="W73" i="4" s="1"/>
  <c r="W72" i="4" s="1"/>
  <c r="W71" i="4" s="1"/>
  <c r="W70" i="4" s="1"/>
  <c r="W69" i="4" s="1"/>
  <c r="W68" i="4" s="1"/>
  <c r="W67" i="4" s="1"/>
  <c r="W66" i="4" s="1"/>
  <c r="W65" i="4" s="1"/>
  <c r="X173" i="17"/>
  <c r="X172" i="17" s="1"/>
  <c r="X171" i="17" s="1"/>
  <c r="X170" i="17" s="1"/>
  <c r="X169" i="17" s="1"/>
  <c r="X168" i="17" s="1"/>
  <c r="X167" i="17" s="1"/>
  <c r="X166" i="17" s="1"/>
  <c r="X165" i="17" s="1"/>
  <c r="X164" i="17" s="1"/>
  <c r="X163" i="17" s="1"/>
  <c r="X162" i="17" s="1"/>
  <c r="X161" i="17" s="1"/>
  <c r="X160" i="17" s="1"/>
  <c r="X159" i="17" s="1"/>
  <c r="X158" i="17" s="1"/>
  <c r="X157" i="17" s="1"/>
  <c r="X156" i="17" s="1"/>
  <c r="X155" i="17" s="1"/>
  <c r="X154" i="17" s="1"/>
  <c r="X153" i="17" s="1"/>
  <c r="X152" i="17" s="1"/>
  <c r="X151" i="17" s="1"/>
  <c r="X150" i="17" s="1"/>
  <c r="X149" i="17" s="1"/>
  <c r="X148" i="17" s="1"/>
  <c r="X147" i="17" s="1"/>
  <c r="X146" i="17" s="1"/>
  <c r="X145" i="17" s="1"/>
  <c r="X144" i="17" s="1"/>
  <c r="X143" i="17" s="1"/>
  <c r="X142" i="17" s="1"/>
  <c r="X141" i="17" s="1"/>
  <c r="X140" i="17" s="1"/>
  <c r="X139" i="17" s="1"/>
  <c r="X138" i="17" s="1"/>
  <c r="X137" i="17" s="1"/>
  <c r="X136" i="17" s="1"/>
  <c r="X135" i="17" s="1"/>
  <c r="X134" i="17" s="1"/>
  <c r="X133" i="17" s="1"/>
  <c r="X132" i="17" s="1"/>
  <c r="X131" i="17" s="1"/>
  <c r="X130" i="17" s="1"/>
  <c r="X129" i="17" s="1"/>
  <c r="X128" i="17" s="1"/>
  <c r="X127" i="17" s="1"/>
  <c r="X126" i="17" s="1"/>
  <c r="X125" i="17" s="1"/>
  <c r="X124" i="17" s="1"/>
  <c r="X123" i="17" s="1"/>
  <c r="X122" i="17" s="1"/>
  <c r="X121" i="17" s="1"/>
  <c r="X120" i="17" s="1"/>
  <c r="X119" i="17" s="1"/>
  <c r="X118" i="17" s="1"/>
  <c r="X117" i="17" s="1"/>
  <c r="X116" i="17" s="1"/>
  <c r="X115" i="17" s="1"/>
  <c r="X114" i="17" s="1"/>
  <c r="X113" i="17" s="1"/>
  <c r="X112" i="17" s="1"/>
  <c r="X111" i="17" s="1"/>
  <c r="X110" i="17" s="1"/>
  <c r="X109" i="17" s="1"/>
  <c r="X108" i="17" s="1"/>
  <c r="X107" i="17" s="1"/>
  <c r="X106" i="17" s="1"/>
  <c r="X105" i="17" s="1"/>
  <c r="X104" i="17" s="1"/>
  <c r="X103" i="17" s="1"/>
  <c r="X102" i="17" s="1"/>
  <c r="X101" i="17" s="1"/>
  <c r="X100" i="17" s="1"/>
  <c r="X99" i="17" s="1"/>
  <c r="X98" i="17" s="1"/>
  <c r="X97" i="17" s="1"/>
  <c r="X96" i="17" s="1"/>
  <c r="X95" i="17" s="1"/>
  <c r="X94" i="17" s="1"/>
  <c r="X93" i="17" s="1"/>
  <c r="X92" i="17" s="1"/>
  <c r="X91" i="17" s="1"/>
  <c r="X90" i="17" s="1"/>
  <c r="X89" i="17" s="1"/>
  <c r="X88" i="17" s="1"/>
  <c r="X87" i="17" s="1"/>
  <c r="X86" i="17" s="1"/>
  <c r="X85" i="17" s="1"/>
  <c r="X84" i="17" s="1"/>
  <c r="X83" i="17" s="1"/>
  <c r="X82" i="17" s="1"/>
  <c r="X81" i="17" s="1"/>
  <c r="X80" i="17" s="1"/>
  <c r="X79" i="17" s="1"/>
  <c r="X78" i="17" s="1"/>
  <c r="X77" i="17" s="1"/>
  <c r="X76" i="17" s="1"/>
  <c r="X75" i="17" s="1"/>
  <c r="X74" i="17" s="1"/>
  <c r="X73" i="17" s="1"/>
  <c r="X72" i="17" s="1"/>
  <c r="X71" i="17" s="1"/>
  <c r="X70" i="17" s="1"/>
  <c r="X69" i="17" s="1"/>
  <c r="X68" i="17" s="1"/>
  <c r="X67" i="17" s="1"/>
  <c r="X66" i="17" s="1"/>
  <c r="X65" i="17" s="1"/>
  <c r="Y173" i="17"/>
  <c r="W53" i="4" l="1"/>
  <c r="W32" i="4"/>
  <c r="X53" i="17"/>
  <c r="O26" i="5" l="1"/>
  <c r="W29" i="4"/>
  <c r="R26" i="5"/>
  <c r="S26" i="5" s="1"/>
  <c r="L26" i="5"/>
  <c r="K26" i="5" s="1"/>
  <c r="X48" i="17"/>
  <c r="W48" i="4"/>
  <c r="X20" i="4"/>
  <c r="X32" i="17"/>
  <c r="X42" i="17" l="1"/>
  <c r="X29" i="17"/>
  <c r="W42" i="4"/>
  <c r="W17" i="4"/>
  <c r="W10" i="4"/>
  <c r="X9" i="4" s="1"/>
  <c r="Y20" i="17"/>
  <c r="X17" i="17" l="1"/>
  <c r="W39" i="4"/>
  <c r="W13" i="4"/>
  <c r="X39" i="17"/>
  <c r="X10" i="17"/>
  <c r="Y9" i="17" s="1"/>
  <c r="BO10" i="4"/>
  <c r="Q10" i="4"/>
  <c r="Q10" i="17"/>
  <c r="X13" i="17" l="1"/>
  <c r="L1" i="10" l="1"/>
  <c r="OR4" i="36"/>
  <c r="OR5" i="36"/>
  <c r="OR6" i="36"/>
  <c r="OR7" i="36"/>
  <c r="OR8" i="36"/>
  <c r="OR9" i="36"/>
  <c r="OR10" i="36"/>
  <c r="OR11" i="36"/>
  <c r="OR12" i="36"/>
  <c r="OR13" i="36"/>
  <c r="OR14" i="36"/>
  <c r="OR15" i="36"/>
  <c r="OR16" i="36"/>
  <c r="OR17" i="36"/>
  <c r="OR18" i="36"/>
  <c r="OR19" i="36"/>
  <c r="OR20" i="36"/>
  <c r="OR21" i="36"/>
  <c r="OR22" i="36"/>
  <c r="OR23" i="36"/>
  <c r="OR24" i="36"/>
  <c r="OR25" i="36"/>
  <c r="OR26" i="36"/>
  <c r="OR27" i="36"/>
  <c r="OR28" i="36"/>
  <c r="OR29" i="36"/>
  <c r="OR30" i="36"/>
  <c r="OR31" i="36"/>
  <c r="OR32" i="36"/>
  <c r="OR33" i="36"/>
  <c r="J59" i="10"/>
  <c r="X27" i="10"/>
  <c r="J2" i="10"/>
  <c r="X2" i="10" s="1"/>
  <c r="BS36" i="5"/>
  <c r="CF36" i="5" s="1"/>
  <c r="D24" i="34" l="1"/>
  <c r="D18" i="34" s="1"/>
  <c r="J1" i="10"/>
  <c r="J3" i="10"/>
  <c r="OR3" i="36"/>
  <c r="AA36" i="5"/>
  <c r="CF47" i="5"/>
  <c r="K1" i="10"/>
  <c r="OP28" i="36"/>
  <c r="OP27" i="36"/>
  <c r="K3" i="10"/>
  <c r="OP5" i="36"/>
  <c r="BS47" i="5"/>
  <c r="OP12" i="36"/>
  <c r="OP20" i="36"/>
  <c r="OP30" i="36"/>
  <c r="OP6" i="36"/>
  <c r="OP13" i="36"/>
  <c r="OP29" i="36"/>
  <c r="OP17" i="36"/>
  <c r="OP7" i="36"/>
  <c r="OP24" i="36"/>
  <c r="OP15" i="36"/>
  <c r="OP21" i="36"/>
  <c r="OP14" i="36"/>
  <c r="OP33" i="36"/>
  <c r="OP8" i="36"/>
  <c r="OP26" i="36"/>
  <c r="OP32" i="36"/>
  <c r="OP16" i="36" l="1"/>
  <c r="OP31" i="36"/>
  <c r="OP25" i="36"/>
  <c r="OP4" i="36"/>
  <c r="OP19" i="36"/>
  <c r="OP23" i="36"/>
  <c r="OP9" i="36"/>
  <c r="OP11" i="36"/>
  <c r="OP22" i="36"/>
  <c r="OP18" i="36"/>
  <c r="OP10" i="36"/>
  <c r="OQ31" i="36"/>
  <c r="OJ31" i="36" s="1"/>
  <c r="OQ26" i="36"/>
  <c r="OJ26" i="36" s="1"/>
  <c r="OQ29" i="36"/>
  <c r="OJ29" i="36" s="1"/>
  <c r="OQ25" i="36"/>
  <c r="OJ25" i="36" s="1"/>
  <c r="OQ13" i="36"/>
  <c r="OJ13" i="36" s="1"/>
  <c r="OQ30" i="36"/>
  <c r="OJ30" i="36" s="1"/>
  <c r="OQ12" i="36"/>
  <c r="OJ12" i="36" s="1"/>
  <c r="OQ23" i="36"/>
  <c r="OQ14" i="36"/>
  <c r="OJ14" i="36" s="1"/>
  <c r="OQ5" i="36"/>
  <c r="OJ5" i="36" s="1"/>
  <c r="OQ17" i="36"/>
  <c r="OJ17" i="36" s="1"/>
  <c r="OQ11" i="36"/>
  <c r="OQ21" i="36"/>
  <c r="OJ21" i="36" s="1"/>
  <c r="OQ10" i="36"/>
  <c r="OQ27" i="36"/>
  <c r="OJ27" i="36" s="1"/>
  <c r="OQ9" i="36"/>
  <c r="OJ9" i="36" s="1"/>
  <c r="OQ33" i="36"/>
  <c r="OJ33" i="36" s="1"/>
  <c r="OQ8" i="36"/>
  <c r="OJ8" i="36" s="1"/>
  <c r="OQ22" i="36"/>
  <c r="OJ22" i="36" s="1"/>
  <c r="OQ7" i="36"/>
  <c r="OJ7" i="36" s="1"/>
  <c r="OQ4" i="36"/>
  <c r="OQ15" i="36"/>
  <c r="OJ15" i="36" s="1"/>
  <c r="OQ24" i="36"/>
  <c r="OQ6" i="36"/>
  <c r="OJ6" i="36" s="1"/>
  <c r="OQ28" i="36"/>
  <c r="OJ28" i="36" s="1"/>
  <c r="OQ18" i="36"/>
  <c r="OQ16" i="36"/>
  <c r="OJ16" i="36" s="1"/>
  <c r="OQ20" i="36"/>
  <c r="OJ20" i="36" s="1"/>
  <c r="OQ19" i="36"/>
  <c r="OJ19" i="36" s="1"/>
  <c r="OQ32" i="36"/>
  <c r="OJ32" i="36" s="1"/>
  <c r="OJ24" i="36"/>
  <c r="AK36" i="5"/>
  <c r="AJ36" i="5"/>
  <c r="AI36" i="5"/>
  <c r="AF36" i="5"/>
  <c r="AH36" i="5"/>
  <c r="AS36" i="5"/>
  <c r="AB36" i="5"/>
  <c r="AU36" i="5" s="1"/>
  <c r="AG36" i="5"/>
  <c r="AR36" i="5"/>
  <c r="AE36" i="5"/>
  <c r="AD36" i="5"/>
  <c r="AQ36" i="5"/>
  <c r="AA15" i="5"/>
  <c r="AC36" i="5"/>
  <c r="AO36" i="5"/>
  <c r="AP36" i="5"/>
  <c r="AN36" i="5"/>
  <c r="AM36" i="5"/>
  <c r="AL36" i="5"/>
  <c r="OP3" i="36" l="1"/>
  <c r="OJ11" i="36"/>
  <c r="OJ10" i="36"/>
  <c r="OJ23" i="36"/>
  <c r="OJ18" i="36"/>
  <c r="J36" i="5"/>
  <c r="K36" i="5" s="1"/>
  <c r="AV36" i="5"/>
  <c r="AW36" i="5" s="1"/>
  <c r="AX36" i="5" s="1"/>
  <c r="AY36" i="5" s="1"/>
  <c r="AZ36" i="5" s="1"/>
  <c r="BA36" i="5" s="1"/>
  <c r="BB36" i="5" s="1"/>
  <c r="BC36" i="5" s="1"/>
  <c r="BD36" i="5" s="1"/>
  <c r="BE36" i="5" s="1"/>
  <c r="BF36" i="5" s="1"/>
  <c r="BG36" i="5" s="1"/>
  <c r="BH36" i="5" s="1"/>
  <c r="BI36" i="5" s="1"/>
  <c r="BJ36" i="5" s="1"/>
  <c r="BK36" i="5" s="1"/>
  <c r="BL36" i="5" s="1"/>
  <c r="OQ3" i="36"/>
  <c r="OJ4" i="36"/>
  <c r="OJ3" i="36" s="1"/>
  <c r="AD17" i="17"/>
  <c r="K17" i="17" s="1"/>
  <c r="AD42" i="17"/>
  <c r="K42" i="17" s="1"/>
  <c r="AD29" i="17"/>
  <c r="K29" i="17" s="1"/>
  <c r="AD53" i="17"/>
  <c r="K53" i="17" s="1"/>
  <c r="AD54" i="17"/>
  <c r="K54" i="17"/>
  <c r="AD13" i="17"/>
  <c r="K13" i="17" s="1"/>
  <c r="AD48" i="17"/>
  <c r="K48" i="17" s="1"/>
  <c r="AD39" i="17"/>
  <c r="K39" i="17" s="1"/>
  <c r="DQ15" i="4"/>
  <c r="AF33" i="4"/>
  <c r="AF21" i="4"/>
  <c r="BP21" i="4" s="1"/>
  <c r="AF44" i="4"/>
  <c r="BP44" i="4" s="1"/>
  <c r="AF27" i="4"/>
  <c r="BP27" i="4" s="1"/>
  <c r="AF20" i="4"/>
  <c r="BP20" i="4" s="1"/>
  <c r="AF26" i="4"/>
  <c r="BP26" i="4" s="1"/>
  <c r="AF61" i="4"/>
  <c r="AF41" i="4"/>
  <c r="AF49" i="4"/>
  <c r="BP49" i="4" s="1"/>
  <c r="AF25" i="4"/>
  <c r="AF16" i="4"/>
  <c r="BP16" i="4" s="1"/>
  <c r="AF56" i="4"/>
  <c r="BP56" i="4" s="1"/>
  <c r="AF23" i="4"/>
  <c r="BP23" i="4" s="1"/>
  <c r="AF35" i="4"/>
  <c r="AF55" i="4"/>
  <c r="BP55" i="4" s="1"/>
  <c r="AF12" i="4"/>
  <c r="AF28" i="4"/>
  <c r="BP28" i="4" s="1"/>
  <c r="AF34" i="4"/>
  <c r="BP34" i="4" s="1"/>
  <c r="AF22" i="4"/>
  <c r="BP22" i="4" s="1"/>
  <c r="AF50" i="4"/>
  <c r="BP50" i="4" s="1"/>
  <c r="AF45" i="4"/>
  <c r="BP45" i="4" s="1"/>
  <c r="AF14" i="4"/>
  <c r="AF43" i="4"/>
  <c r="BP43" i="4" s="1"/>
  <c r="AF37" i="4"/>
  <c r="BP37" i="4" s="1"/>
  <c r="AF46" i="4"/>
  <c r="BP46" i="4" s="1"/>
  <c r="AF24" i="4"/>
  <c r="BP24" i="4" s="1"/>
  <c r="AF64" i="4"/>
  <c r="BP64" i="4" s="1"/>
  <c r="AF15" i="4"/>
  <c r="BP15" i="4" s="1"/>
  <c r="AF60" i="4"/>
  <c r="AF63" i="4"/>
  <c r="AF59" i="4"/>
  <c r="BP59" i="4" s="1"/>
  <c r="AF58" i="4"/>
  <c r="BP58" i="4" s="1"/>
  <c r="AF57" i="4"/>
  <c r="BP57" i="4" s="1"/>
  <c r="AF18" i="4"/>
  <c r="BP18" i="4" s="1"/>
  <c r="AF31" i="4"/>
  <c r="BP31" i="4" s="1"/>
  <c r="AF62" i="4"/>
  <c r="BP62" i="4" s="1"/>
  <c r="AF51" i="4"/>
  <c r="BP51" i="4" s="1"/>
  <c r="AF52" i="4"/>
  <c r="AF38" i="4"/>
  <c r="BP38" i="4" s="1"/>
  <c r="AF47" i="4"/>
  <c r="BP47" i="4" s="1"/>
  <c r="AF36" i="4"/>
  <c r="BP36" i="4" s="1"/>
  <c r="AF30" i="4"/>
  <c r="BP30" i="4" s="1"/>
  <c r="AF19" i="4"/>
  <c r="BP19" i="4" s="1"/>
  <c r="AF40" i="4"/>
  <c r="BP40" i="4" s="1"/>
  <c r="AC32" i="17"/>
  <c r="AF32" i="4"/>
  <c r="AB32" i="4" s="1"/>
  <c r="AC39" i="17"/>
  <c r="AF39" i="4"/>
  <c r="AB39" i="4" s="1"/>
  <c r="AC48" i="17"/>
  <c r="AF48" i="4"/>
  <c r="AB48" i="4" s="1"/>
  <c r="BP48" i="4"/>
  <c r="BO48" i="4" s="1"/>
  <c r="AC13" i="17"/>
  <c r="AF13" i="4"/>
  <c r="AB13" i="4" s="1"/>
  <c r="AC54" i="17"/>
  <c r="AF54" i="4"/>
  <c r="AB54" i="4" s="1"/>
  <c r="AC53" i="17"/>
  <c r="AF53" i="4"/>
  <c r="AB53" i="4" s="1"/>
  <c r="AC29" i="17"/>
  <c r="AF29" i="4"/>
  <c r="AB29" i="4" s="1"/>
  <c r="AC42" i="17"/>
  <c r="AF42" i="4"/>
  <c r="AB42" i="4" s="1"/>
  <c r="AC17" i="17"/>
  <c r="AF17" i="4"/>
  <c r="AB17" i="4" s="1"/>
  <c r="AF11" i="4"/>
  <c r="BP11" i="4" l="1"/>
  <c r="BP17" i="4"/>
  <c r="BO17" i="4" s="1"/>
  <c r="BP32" i="4"/>
  <c r="BO32" i="4" s="1"/>
  <c r="BP29" i="4"/>
  <c r="BO29" i="4" s="1"/>
  <c r="BP12" i="4"/>
  <c r="BP42" i="4"/>
  <c r="BO42" i="4" s="1"/>
  <c r="BP53" i="4"/>
  <c r="BO53" i="4" s="1"/>
  <c r="CK38" i="4"/>
  <c r="CK37" i="4" s="1"/>
  <c r="CK36" i="4" s="1"/>
  <c r="CK47" i="4"/>
  <c r="CK46" i="4" s="1"/>
  <c r="CK45" i="4" s="1"/>
  <c r="CK44" i="4" s="1"/>
  <c r="CK43" i="4" s="1"/>
  <c r="CK16" i="4"/>
  <c r="CK15" i="4" s="1"/>
  <c r="CK31" i="4"/>
  <c r="CK30" i="4" s="1"/>
  <c r="CK64" i="4"/>
  <c r="CK28" i="4"/>
  <c r="CK27" i="4" s="1"/>
  <c r="CK26" i="4" s="1"/>
  <c r="BP41" i="4"/>
  <c r="BP52" i="4"/>
  <c r="BP61" i="4"/>
  <c r="BP63" i="4"/>
  <c r="BP14" i="4"/>
  <c r="BP39" i="4"/>
  <c r="BO39" i="4" s="1"/>
  <c r="BP13" i="4"/>
  <c r="BO13" i="4" s="1"/>
  <c r="BP35" i="4"/>
  <c r="BP60" i="4"/>
  <c r="BP54" i="4"/>
  <c r="BO54" i="4" s="1"/>
  <c r="BP33" i="4"/>
  <c r="BP25" i="4"/>
  <c r="CK12" i="4" l="1"/>
  <c r="CK11" i="4" s="1"/>
  <c r="DG42" i="4"/>
  <c r="CK52" i="4"/>
  <c r="CK51" i="4" s="1"/>
  <c r="CK50" i="4" s="1"/>
  <c r="CK49" i="4" s="1"/>
  <c r="CK25" i="4"/>
  <c r="CK24" i="4" s="1"/>
  <c r="CK23" i="4" s="1"/>
  <c r="CK22" i="4" s="1"/>
  <c r="CK21" i="4" s="1"/>
  <c r="CK20" i="4" s="1"/>
  <c r="CK19" i="4" s="1"/>
  <c r="CK18" i="4" s="1"/>
  <c r="CK63" i="4"/>
  <c r="CK62" i="4" s="1"/>
  <c r="CK61" i="4" s="1"/>
  <c r="CK60" i="4" s="1"/>
  <c r="CK59" i="4" s="1"/>
  <c r="CK58" i="4" s="1"/>
  <c r="CK57" i="4" s="1"/>
  <c r="CK56" i="4" s="1"/>
  <c r="CK55" i="4" s="1"/>
  <c r="CK54" i="4" s="1"/>
  <c r="CK35" i="4"/>
  <c r="CK34" i="4" s="1"/>
  <c r="CK33" i="4" s="1"/>
  <c r="CK14" i="4"/>
  <c r="CK41" i="4"/>
  <c r="CK40" i="4" s="1"/>
  <c r="DG29" i="4"/>
  <c r="DG10" i="4" l="1"/>
  <c r="DG53" i="4"/>
  <c r="DG39" i="4"/>
  <c r="DG48" i="4"/>
  <c r="DG32" i="4"/>
  <c r="DG13" i="4"/>
  <c r="DG17" i="4"/>
  <c r="O17" i="17"/>
  <c r="O17" i="4" s="1"/>
  <c r="O13" i="17"/>
  <c r="Q13" i="17" s="1"/>
  <c r="O54" i="17"/>
  <c r="Q54" i="17" s="1"/>
  <c r="O39" i="17"/>
  <c r="Q39" i="17" s="1"/>
  <c r="O29" i="17"/>
  <c r="Q29" i="17" s="1"/>
  <c r="O42" i="17"/>
  <c r="O42" i="4" s="1"/>
  <c r="O53" i="17"/>
  <c r="O53" i="4" s="1"/>
  <c r="O48" i="17"/>
  <c r="Q48" i="17" s="1"/>
  <c r="O32" i="17"/>
  <c r="O32" i="4" s="1"/>
  <c r="Q17" i="17" l="1"/>
  <c r="O48" i="4"/>
  <c r="BN48" i="4" s="1"/>
  <c r="Q48" i="4"/>
  <c r="O29" i="4"/>
  <c r="O39" i="4"/>
  <c r="Q53" i="17"/>
  <c r="Q42" i="17"/>
  <c r="O13" i="4"/>
  <c r="BN13" i="4" s="1"/>
  <c r="Q53" i="4"/>
  <c r="BN53" i="4"/>
  <c r="BN42" i="4"/>
  <c r="Q42" i="4"/>
  <c r="Q32" i="4"/>
  <c r="BN32" i="4"/>
  <c r="Q17" i="4"/>
  <c r="BN17" i="4"/>
  <c r="Q32" i="17"/>
  <c r="O54" i="4"/>
  <c r="BN39" i="4" l="1"/>
  <c r="Q39" i="4"/>
  <c r="BN29" i="4"/>
  <c r="Q29" i="4"/>
  <c r="Q13" i="4"/>
  <c r="BN54" i="4"/>
  <c r="Q54" i="4"/>
  <c r="CL29" i="4"/>
  <c r="CL17" i="4"/>
  <c r="CL13" i="4"/>
  <c r="CL39" i="4"/>
  <c r="CL32" i="4"/>
  <c r="CL53" i="4"/>
  <c r="CL48" i="4"/>
  <c r="CL42" i="4"/>
  <c r="CL41" i="4" s="1"/>
  <c r="CL40" i="4" s="1"/>
  <c r="CL10" i="4"/>
  <c r="AG56" i="4"/>
  <c r="AB56" i="4" s="1"/>
  <c r="AC56" i="4" s="1"/>
  <c r="K56" i="4" s="1"/>
  <c r="M56" i="4" s="1"/>
  <c r="BQ56" i="4"/>
  <c r="BO56" i="4" s="1"/>
  <c r="AG50" i="4"/>
  <c r="AB50" i="4" s="1"/>
  <c r="AC50" i="4" s="1"/>
  <c r="K50" i="4" s="1"/>
  <c r="M50" i="4" s="1"/>
  <c r="BQ50" i="4"/>
  <c r="BO50" i="4"/>
  <c r="AG43" i="4"/>
  <c r="AB43" i="4" s="1"/>
  <c r="AC43" i="4" s="1"/>
  <c r="K43" i="4" s="1"/>
  <c r="M43" i="4" s="1"/>
  <c r="AG20" i="4"/>
  <c r="AB20" i="4" s="1"/>
  <c r="AC20" i="4" s="1"/>
  <c r="K20" i="4" s="1"/>
  <c r="M20" i="4" s="1"/>
  <c r="BQ20" i="4"/>
  <c r="BO20" i="4" s="1"/>
  <c r="AG40" i="4"/>
  <c r="AB40" i="4" s="1"/>
  <c r="AC40" i="4" s="1"/>
  <c r="K40" i="4" s="1"/>
  <c r="M40" i="4" s="1"/>
  <c r="BQ40" i="4"/>
  <c r="BO40" i="4" s="1"/>
  <c r="AG49" i="4"/>
  <c r="AB49" i="4" s="1"/>
  <c r="AC49" i="4" s="1"/>
  <c r="K49" i="4" s="1"/>
  <c r="M49" i="4" s="1"/>
  <c r="BQ49" i="4"/>
  <c r="BO49" i="4" s="1"/>
  <c r="AG15" i="4"/>
  <c r="AB15" i="4" s="1"/>
  <c r="AC15" i="4" s="1"/>
  <c r="K15" i="4" s="1"/>
  <c r="M15" i="4" s="1"/>
  <c r="BQ15" i="4"/>
  <c r="BO15" i="4" s="1"/>
  <c r="AG22" i="4"/>
  <c r="AB22" i="4" s="1"/>
  <c r="AC22" i="4" s="1"/>
  <c r="K22" i="4" s="1"/>
  <c r="M22" i="4" s="1"/>
  <c r="AG55" i="4"/>
  <c r="AB55" i="4" s="1"/>
  <c r="AC55" i="4" s="1"/>
  <c r="K55" i="4" s="1"/>
  <c r="M55" i="4" s="1"/>
  <c r="AG21" i="4"/>
  <c r="AB21" i="4" s="1"/>
  <c r="AC21" i="4" s="1"/>
  <c r="K21" i="4" s="1"/>
  <c r="M21" i="4" s="1"/>
  <c r="BQ21" i="4"/>
  <c r="BO21" i="4" s="1"/>
  <c r="AG46" i="4"/>
  <c r="AB46" i="4" s="1"/>
  <c r="AC46" i="4" s="1"/>
  <c r="K46" i="4" s="1"/>
  <c r="M46" i="4" s="1"/>
  <c r="BQ46" i="4"/>
  <c r="BO46" i="4" s="1"/>
  <c r="AG18" i="4"/>
  <c r="AB18" i="4" s="1"/>
  <c r="AC18" i="4" s="1"/>
  <c r="K18" i="4" s="1"/>
  <c r="M18" i="4" s="1"/>
  <c r="AG37" i="4"/>
  <c r="BQ37" i="4" s="1"/>
  <c r="BO37" i="4" s="1"/>
  <c r="AG27" i="4"/>
  <c r="AB27" i="4" s="1"/>
  <c r="AC27" i="4" s="1"/>
  <c r="K27" i="4" s="1"/>
  <c r="M27" i="4" s="1"/>
  <c r="AG19" i="4"/>
  <c r="AB19" i="4" s="1"/>
  <c r="AC19" i="4" s="1"/>
  <c r="K19" i="4" s="1"/>
  <c r="M19" i="4" s="1"/>
  <c r="BQ19" i="4"/>
  <c r="BO19" i="4" s="1"/>
  <c r="AG62" i="4"/>
  <c r="AB62" i="4" s="1"/>
  <c r="AC62" i="4" s="1"/>
  <c r="K62" i="4" s="1"/>
  <c r="M62" i="4" s="1"/>
  <c r="AG57" i="4"/>
  <c r="AB57" i="4" s="1"/>
  <c r="AC57" i="4" s="1"/>
  <c r="K57" i="4" s="1"/>
  <c r="M57" i="4" s="1"/>
  <c r="BQ57" i="4"/>
  <c r="BO57" i="4" s="1"/>
  <c r="AG36" i="4"/>
  <c r="AB36" i="4" s="1"/>
  <c r="AC36" i="4" s="1"/>
  <c r="K36" i="4" s="1"/>
  <c r="M36" i="4" s="1"/>
  <c r="AG34" i="4"/>
  <c r="AB34" i="4" s="1"/>
  <c r="AC34" i="4" s="1"/>
  <c r="K34" i="4" s="1"/>
  <c r="M34" i="4" s="1"/>
  <c r="BQ34" i="4"/>
  <c r="BO34" i="4" s="1"/>
  <c r="AG58" i="4"/>
  <c r="AG45" i="4"/>
  <c r="AB45" i="4" s="1"/>
  <c r="AC45" i="4" s="1"/>
  <c r="K45" i="4" s="1"/>
  <c r="M45" i="4" s="1"/>
  <c r="AG44" i="4"/>
  <c r="AB44" i="4" s="1"/>
  <c r="AC44" i="4" s="1"/>
  <c r="K44" i="4" s="1"/>
  <c r="M44" i="4" s="1"/>
  <c r="AG26" i="4"/>
  <c r="AB26" i="4" s="1"/>
  <c r="AC26" i="4" s="1"/>
  <c r="K26" i="4" s="1"/>
  <c r="M26" i="4" s="1"/>
  <c r="AG23" i="4"/>
  <c r="BQ23" i="4" s="1"/>
  <c r="BO23" i="4" s="1"/>
  <c r="AG30" i="4"/>
  <c r="BQ30" i="4" s="1"/>
  <c r="BO30" i="4" s="1"/>
  <c r="AG24" i="4"/>
  <c r="AB24" i="4" s="1"/>
  <c r="AC24" i="4" s="1"/>
  <c r="K24" i="4" s="1"/>
  <c r="M24" i="4" s="1"/>
  <c r="AG51" i="4"/>
  <c r="AB51" i="4" s="1"/>
  <c r="AC51" i="4" s="1"/>
  <c r="K51" i="4" s="1"/>
  <c r="M51" i="4" s="1"/>
  <c r="AG59" i="4"/>
  <c r="AB59" i="4" s="1"/>
  <c r="AC59" i="4" s="1"/>
  <c r="K59" i="4" s="1"/>
  <c r="M59" i="4" s="1"/>
  <c r="AG33" i="4"/>
  <c r="AB33" i="4" s="1"/>
  <c r="AC33" i="4" s="1"/>
  <c r="K33" i="4" s="1"/>
  <c r="M33" i="4" s="1"/>
  <c r="AG47" i="4"/>
  <c r="AB47" i="4" s="1"/>
  <c r="AC47" i="4" s="1"/>
  <c r="K47" i="4" s="1"/>
  <c r="M47" i="4" s="1"/>
  <c r="AG31" i="4"/>
  <c r="AB31" i="4" s="1"/>
  <c r="AC31" i="4" s="1"/>
  <c r="K31" i="4" s="1"/>
  <c r="M31" i="4" s="1"/>
  <c r="AG25" i="4"/>
  <c r="AB25" i="4" s="1"/>
  <c r="AC25" i="4" s="1"/>
  <c r="K25" i="4" s="1"/>
  <c r="M25" i="4" s="1"/>
  <c r="AG61" i="4"/>
  <c r="AB61" i="4" s="1"/>
  <c r="AC61" i="4" s="1"/>
  <c r="K61" i="4" s="1"/>
  <c r="M61" i="4" s="1"/>
  <c r="AG60" i="4"/>
  <c r="BQ60" i="4" s="1"/>
  <c r="BO60" i="4" s="1"/>
  <c r="AG35" i="4"/>
  <c r="BQ35" i="4" s="1"/>
  <c r="BO35" i="4" s="1"/>
  <c r="AG63" i="4"/>
  <c r="AB63" i="4" s="1"/>
  <c r="AC63" i="4" s="1"/>
  <c r="K63" i="4" s="1"/>
  <c r="M63" i="4" s="1"/>
  <c r="AG14" i="4"/>
  <c r="AB14" i="4" s="1"/>
  <c r="AC14" i="4" s="1"/>
  <c r="K14" i="4" s="1"/>
  <c r="M14" i="4" s="1"/>
  <c r="AG12" i="4"/>
  <c r="AB12" i="4" s="1"/>
  <c r="AC12" i="4" s="1"/>
  <c r="K12" i="4" s="1"/>
  <c r="M12" i="4" s="1"/>
  <c r="AG64" i="4"/>
  <c r="AB64" i="4" s="1"/>
  <c r="AC64" i="4" s="1"/>
  <c r="K64" i="4" s="1"/>
  <c r="M64" i="4" s="1"/>
  <c r="AG41" i="4"/>
  <c r="BQ41" i="4" s="1"/>
  <c r="BO41" i="4" s="1"/>
  <c r="AG52" i="4"/>
  <c r="AB52" i="4" s="1"/>
  <c r="AC52" i="4" s="1"/>
  <c r="K52" i="4" s="1"/>
  <c r="M52" i="4" s="1"/>
  <c r="BQ52" i="4"/>
  <c r="BO52" i="4" s="1"/>
  <c r="AG38" i="4"/>
  <c r="BQ38" i="4" s="1"/>
  <c r="AG16" i="4"/>
  <c r="AB16" i="4" s="1"/>
  <c r="AC16" i="4" s="1"/>
  <c r="K16" i="4" s="1"/>
  <c r="M16" i="4" s="1"/>
  <c r="AG28" i="4"/>
  <c r="AB28" i="4" s="1"/>
  <c r="AC28" i="4" s="1"/>
  <c r="K28" i="4" s="1"/>
  <c r="M28" i="4" s="1"/>
  <c r="AC43" i="17"/>
  <c r="AD43" i="17" s="1"/>
  <c r="K43" i="17" s="1"/>
  <c r="AG11" i="4"/>
  <c r="AB11" i="4" s="1"/>
  <c r="AC11" i="4" s="1"/>
  <c r="K11" i="4" s="1"/>
  <c r="M11" i="4" s="1"/>
  <c r="AC26" i="17"/>
  <c r="AD26" i="17" s="1"/>
  <c r="K26" i="17" s="1"/>
  <c r="AC25" i="17"/>
  <c r="AD25" i="17" s="1"/>
  <c r="K25" i="17" s="1"/>
  <c r="AC49" i="17"/>
  <c r="AD49" i="17" s="1"/>
  <c r="K49" i="17" s="1"/>
  <c r="AC22" i="17"/>
  <c r="AD22" i="17" s="1"/>
  <c r="K22" i="17" s="1"/>
  <c r="O22" i="17" s="1"/>
  <c r="AC15" i="17"/>
  <c r="AD15" i="17" s="1"/>
  <c r="K15" i="17" s="1"/>
  <c r="AC44" i="17"/>
  <c r="AD44" i="17" s="1"/>
  <c r="K44" i="17" s="1"/>
  <c r="AC62" i="17"/>
  <c r="AD62" i="17" s="1"/>
  <c r="K62" i="17" s="1"/>
  <c r="M62" i="17" s="1"/>
  <c r="AC34" i="17"/>
  <c r="AD34" i="17" s="1"/>
  <c r="K34" i="17" s="1"/>
  <c r="AC46" i="17"/>
  <c r="AD46" i="17" s="1"/>
  <c r="K46" i="17" s="1"/>
  <c r="AC45" i="17"/>
  <c r="AD45" i="17" s="1"/>
  <c r="K45" i="17" s="1"/>
  <c r="AC55" i="17"/>
  <c r="AD55" i="17" s="1"/>
  <c r="K55" i="17" s="1"/>
  <c r="AC35" i="17"/>
  <c r="AD35" i="17" s="1"/>
  <c r="K35" i="17" s="1"/>
  <c r="AC19" i="17"/>
  <c r="AD19" i="17"/>
  <c r="K19" i="17" s="1"/>
  <c r="AC56" i="17"/>
  <c r="AD56" i="17" s="1"/>
  <c r="K56" i="17" s="1"/>
  <c r="AC24" i="17"/>
  <c r="AD24" i="17" s="1"/>
  <c r="K24" i="17" s="1"/>
  <c r="AC30" i="17"/>
  <c r="AD30" i="17" s="1"/>
  <c r="K30" i="17" s="1"/>
  <c r="AC57" i="17"/>
  <c r="AD57" i="17"/>
  <c r="K57" i="17" s="1"/>
  <c r="AC20" i="17"/>
  <c r="AD20" i="17" s="1"/>
  <c r="K20" i="17" s="1"/>
  <c r="AC51" i="17"/>
  <c r="AD51" i="17" s="1"/>
  <c r="K51" i="17" s="1"/>
  <c r="M51" i="17" s="1"/>
  <c r="AC61" i="17"/>
  <c r="AD61" i="17" s="1"/>
  <c r="K61" i="17" s="1"/>
  <c r="AC40" i="17"/>
  <c r="AD40" i="17" s="1"/>
  <c r="K40" i="17" s="1"/>
  <c r="AC37" i="17"/>
  <c r="AD37" i="17" s="1"/>
  <c r="K37" i="17" s="1"/>
  <c r="AC27" i="17"/>
  <c r="AD27" i="17" s="1"/>
  <c r="K27" i="17" s="1"/>
  <c r="M27" i="17" s="1"/>
  <c r="AC59" i="17"/>
  <c r="AD59" i="17" s="1"/>
  <c r="K59" i="17" s="1"/>
  <c r="AC63" i="17"/>
  <c r="AD63" i="17" s="1"/>
  <c r="K63" i="17" s="1"/>
  <c r="AC23" i="17"/>
  <c r="AD23" i="17"/>
  <c r="K23" i="17" s="1"/>
  <c r="AC58" i="17"/>
  <c r="AD58" i="17"/>
  <c r="K58" i="17" s="1"/>
  <c r="AC31" i="17"/>
  <c r="AD31" i="17" s="1"/>
  <c r="K31" i="17" s="1"/>
  <c r="AC64" i="17"/>
  <c r="AD64" i="17" s="1"/>
  <c r="K64" i="17" s="1"/>
  <c r="O64" i="17" s="1"/>
  <c r="AC36" i="17"/>
  <c r="AD36" i="17" s="1"/>
  <c r="K36" i="17" s="1"/>
  <c r="AC21" i="17"/>
  <c r="AD21" i="17" s="1"/>
  <c r="K21" i="17" s="1"/>
  <c r="AC33" i="17"/>
  <c r="AD33" i="17" s="1"/>
  <c r="K33" i="17" s="1"/>
  <c r="AC18" i="17"/>
  <c r="AD18" i="17" s="1"/>
  <c r="K18" i="17" s="1"/>
  <c r="AC60" i="17"/>
  <c r="AD60" i="17" s="1"/>
  <c r="K60" i="17" s="1"/>
  <c r="AC50" i="17"/>
  <c r="AD50" i="17" s="1"/>
  <c r="K50" i="17" s="1"/>
  <c r="M50" i="17" s="1"/>
  <c r="AC14" i="17"/>
  <c r="AD14" i="17" s="1"/>
  <c r="K14" i="17" s="1"/>
  <c r="AC52" i="17"/>
  <c r="AD52" i="17" s="1"/>
  <c r="K52" i="17" s="1"/>
  <c r="AC38" i="17"/>
  <c r="AD38" i="17" s="1"/>
  <c r="K38" i="17" s="1"/>
  <c r="AC47" i="17"/>
  <c r="AD47" i="17"/>
  <c r="K47" i="17" s="1"/>
  <c r="M47" i="17" s="1"/>
  <c r="AC28" i="17"/>
  <c r="AD28" i="17" s="1"/>
  <c r="K28" i="17" s="1"/>
  <c r="AC41" i="17"/>
  <c r="AD41" i="17" s="1"/>
  <c r="K41" i="17" s="1"/>
  <c r="M41" i="17" s="1"/>
  <c r="AC16" i="17"/>
  <c r="AD16" i="17" s="1"/>
  <c r="K16" i="17" s="1"/>
  <c r="M16" i="17" s="1"/>
  <c r="AC11" i="17"/>
  <c r="AD11" i="17" s="1"/>
  <c r="K11" i="17" s="1"/>
  <c r="M11" i="17" s="1"/>
  <c r="AC12" i="17"/>
  <c r="AD12" i="17" s="1"/>
  <c r="K12" i="17" s="1"/>
  <c r="BQ24" i="4" l="1"/>
  <c r="BO24" i="4" s="1"/>
  <c r="BQ45" i="4"/>
  <c r="BO45" i="4" s="1"/>
  <c r="BQ14" i="4"/>
  <c r="BO14" i="4" s="1"/>
  <c r="BQ18" i="4"/>
  <c r="BO18" i="4" s="1"/>
  <c r="BQ63" i="4"/>
  <c r="BO63" i="4" s="1"/>
  <c r="BQ16" i="4"/>
  <c r="CL52" i="4"/>
  <c r="BQ61" i="4"/>
  <c r="BO61" i="4" s="1"/>
  <c r="BQ12" i="4"/>
  <c r="CL12" i="4" s="1"/>
  <c r="BQ59" i="4"/>
  <c r="BO59" i="4" s="1"/>
  <c r="BQ36" i="4"/>
  <c r="BO36" i="4" s="1"/>
  <c r="BQ51" i="4"/>
  <c r="BO51" i="4" s="1"/>
  <c r="BQ62" i="4"/>
  <c r="BO62" i="4" s="1"/>
  <c r="M45" i="17"/>
  <c r="O45" i="17"/>
  <c r="M57" i="17"/>
  <c r="O57" i="17"/>
  <c r="O57" i="4" s="1"/>
  <c r="O49" i="17"/>
  <c r="M49" i="17"/>
  <c r="M40" i="17"/>
  <c r="O40" i="17"/>
  <c r="O40" i="4" s="1"/>
  <c r="O62" i="17"/>
  <c r="BQ11" i="4"/>
  <c r="BO11" i="4" s="1"/>
  <c r="BQ47" i="4"/>
  <c r="BO47" i="4" s="1"/>
  <c r="BQ26" i="4"/>
  <c r="BO26" i="4" s="1"/>
  <c r="BQ22" i="4"/>
  <c r="BO22" i="4" s="1"/>
  <c r="BQ43" i="4"/>
  <c r="BO43" i="4" s="1"/>
  <c r="BQ33" i="4"/>
  <c r="BO33" i="4" s="1"/>
  <c r="BQ44" i="4"/>
  <c r="BO44" i="4" s="1"/>
  <c r="BO12" i="4"/>
  <c r="M64" i="17"/>
  <c r="BQ55" i="4"/>
  <c r="BO55" i="4" s="1"/>
  <c r="AB37" i="4"/>
  <c r="AC37" i="4" s="1"/>
  <c r="K37" i="4" s="1"/>
  <c r="M37" i="4" s="1"/>
  <c r="O55" i="17"/>
  <c r="M55" i="17"/>
  <c r="O59" i="17"/>
  <c r="M59" i="17"/>
  <c r="M56" i="17"/>
  <c r="O56" i="17"/>
  <c r="DR39" i="4"/>
  <c r="DO39" i="4"/>
  <c r="DL39" i="4"/>
  <c r="DT39" i="4"/>
  <c r="DU39" i="4"/>
  <c r="DQ39" i="4"/>
  <c r="DI39" i="4"/>
  <c r="DV39" i="4"/>
  <c r="DM39" i="4"/>
  <c r="DX39" i="4"/>
  <c r="DY39" i="4" s="1"/>
  <c r="DP39" i="4"/>
  <c r="DJ39" i="4"/>
  <c r="DS39" i="4"/>
  <c r="DH39" i="4"/>
  <c r="DN39" i="4"/>
  <c r="DW39" i="4"/>
  <c r="Q22" i="17"/>
  <c r="O22" i="4"/>
  <c r="O18" i="17"/>
  <c r="M18" i="17"/>
  <c r="O19" i="17"/>
  <c r="M19" i="17"/>
  <c r="M61" i="17"/>
  <c r="O61" i="17"/>
  <c r="O14" i="17"/>
  <c r="M14" i="17"/>
  <c r="CL38" i="4"/>
  <c r="CL37" i="4" s="1"/>
  <c r="BO38" i="4"/>
  <c r="O51" i="17"/>
  <c r="O27" i="17"/>
  <c r="O25" i="17"/>
  <c r="M25" i="17"/>
  <c r="M22" i="17"/>
  <c r="M36" i="17"/>
  <c r="O36" i="17"/>
  <c r="M26" i="17"/>
  <c r="O26" i="17"/>
  <c r="M34" i="17"/>
  <c r="O34" i="17"/>
  <c r="M20" i="17"/>
  <c r="O20" i="17"/>
  <c r="O64" i="4"/>
  <c r="X64" i="17"/>
  <c r="Q64" i="17"/>
  <c r="M44" i="17"/>
  <c r="O44" i="17"/>
  <c r="O47" i="17"/>
  <c r="M30" i="17"/>
  <c r="O30" i="17"/>
  <c r="O63" i="17"/>
  <c r="M63" i="17"/>
  <c r="M37" i="17"/>
  <c r="O37" i="17"/>
  <c r="M31" i="17"/>
  <c r="O31" i="17"/>
  <c r="O12" i="17"/>
  <c r="M12" i="17"/>
  <c r="O58" i="17"/>
  <c r="M58" i="17"/>
  <c r="M24" i="17"/>
  <c r="O24" i="17"/>
  <c r="O15" i="17"/>
  <c r="M15" i="17"/>
  <c r="M43" i="17"/>
  <c r="O43" i="17"/>
  <c r="O38" i="17"/>
  <c r="M38" i="17"/>
  <c r="M52" i="17"/>
  <c r="O52" i="17"/>
  <c r="O28" i="17"/>
  <c r="M28" i="17"/>
  <c r="M33" i="17"/>
  <c r="O33" i="17"/>
  <c r="M21" i="17"/>
  <c r="O21" i="17"/>
  <c r="M35" i="17"/>
  <c r="O35" i="17"/>
  <c r="M60" i="17"/>
  <c r="O60" i="17"/>
  <c r="M23" i="17"/>
  <c r="O23" i="17"/>
  <c r="M46" i="17"/>
  <c r="O46" i="17"/>
  <c r="DK39" i="4"/>
  <c r="BQ58" i="4"/>
  <c r="BO58" i="4" s="1"/>
  <c r="AB58" i="4"/>
  <c r="AC58" i="4" s="1"/>
  <c r="K58" i="4" s="1"/>
  <c r="M58" i="4" s="1"/>
  <c r="O50" i="17"/>
  <c r="AB30" i="4"/>
  <c r="AC30" i="4" s="1"/>
  <c r="K30" i="4" s="1"/>
  <c r="M30" i="4" s="1"/>
  <c r="AB60" i="4"/>
  <c r="AC60" i="4" s="1"/>
  <c r="K60" i="4" s="1"/>
  <c r="M60" i="4" s="1"/>
  <c r="BQ25" i="4"/>
  <c r="BO25" i="4" s="1"/>
  <c r="O11" i="17"/>
  <c r="O16" i="17"/>
  <c r="O41" i="17"/>
  <c r="AB41" i="4"/>
  <c r="AC41" i="4" s="1"/>
  <c r="K41" i="4" s="1"/>
  <c r="M41" i="4" s="1"/>
  <c r="AB23" i="4"/>
  <c r="AC23" i="4" s="1"/>
  <c r="K23" i="4" s="1"/>
  <c r="M23" i="4" s="1"/>
  <c r="AB35" i="4"/>
  <c r="AC35" i="4" s="1"/>
  <c r="K35" i="4" s="1"/>
  <c r="M35" i="4" s="1"/>
  <c r="AB38" i="4"/>
  <c r="AC38" i="4" s="1"/>
  <c r="K38" i="4" s="1"/>
  <c r="M38" i="4" s="1"/>
  <c r="BQ64" i="4"/>
  <c r="BQ31" i="4"/>
  <c r="BQ27" i="4"/>
  <c r="BO27" i="4" s="1"/>
  <c r="BQ28" i="4"/>
  <c r="CL36" i="4" l="1"/>
  <c r="CL35" i="4" s="1"/>
  <c r="CL34" i="4" s="1"/>
  <c r="CL33" i="4" s="1"/>
  <c r="BO16" i="4"/>
  <c r="CL16" i="4"/>
  <c r="CL15" i="4" s="1"/>
  <c r="CL14" i="4" s="1"/>
  <c r="DV13" i="4" s="1"/>
  <c r="Q57" i="17"/>
  <c r="DM13" i="4"/>
  <c r="DO13" i="4"/>
  <c r="DQ13" i="4"/>
  <c r="Q40" i="17"/>
  <c r="DH13" i="4"/>
  <c r="DK13" i="4"/>
  <c r="CL51" i="4"/>
  <c r="CL50" i="4" s="1"/>
  <c r="CL49" i="4" s="1"/>
  <c r="Q62" i="17"/>
  <c r="O62" i="4"/>
  <c r="CL11" i="4"/>
  <c r="Q49" i="17"/>
  <c r="O49" i="4"/>
  <c r="CL47" i="4"/>
  <c r="CL46" i="4" s="1"/>
  <c r="CL45" i="4" s="1"/>
  <c r="CL44" i="4" s="1"/>
  <c r="CL43" i="4" s="1"/>
  <c r="Q45" i="17"/>
  <c r="O45" i="4"/>
  <c r="Q63" i="17"/>
  <c r="O63" i="4"/>
  <c r="Q14" i="17"/>
  <c r="O14" i="4"/>
  <c r="Q35" i="17"/>
  <c r="O35" i="4"/>
  <c r="O36" i="4"/>
  <c r="Q36" i="17"/>
  <c r="Q43" i="17"/>
  <c r="O43" i="4"/>
  <c r="Q30" i="17"/>
  <c r="O30" i="4"/>
  <c r="O19" i="4"/>
  <c r="Q19" i="17"/>
  <c r="Q38" i="17"/>
  <c r="O38" i="4"/>
  <c r="X38" i="17"/>
  <c r="X37" i="17" s="1"/>
  <c r="X36" i="17" s="1"/>
  <c r="X35" i="17" s="1"/>
  <c r="X34" i="17" s="1"/>
  <c r="X33" i="17" s="1"/>
  <c r="Y32" i="17" s="1"/>
  <c r="O26" i="4"/>
  <c r="Q26" i="17"/>
  <c r="O714" i="17"/>
  <c r="Q11" i="17"/>
  <c r="O11" i="4"/>
  <c r="O21" i="4"/>
  <c r="Q21" i="17"/>
  <c r="Q15" i="17"/>
  <c r="O15" i="4"/>
  <c r="Q37" i="17"/>
  <c r="O37" i="4"/>
  <c r="O47" i="4"/>
  <c r="Q47" i="17"/>
  <c r="X47" i="17"/>
  <c r="X46" i="17" s="1"/>
  <c r="X45" i="17" s="1"/>
  <c r="X44" i="17" s="1"/>
  <c r="X43" i="17" s="1"/>
  <c r="Y42" i="17" s="1"/>
  <c r="Q18" i="17"/>
  <c r="O18" i="4"/>
  <c r="Q60" i="17"/>
  <c r="O60" i="4"/>
  <c r="O33" i="4"/>
  <c r="Q33" i="17"/>
  <c r="Q44" i="17"/>
  <c r="O44" i="4"/>
  <c r="Q25" i="17"/>
  <c r="O25" i="4"/>
  <c r="BN22" i="4"/>
  <c r="Q22" i="4"/>
  <c r="O27" i="4"/>
  <c r="Q27" i="17"/>
  <c r="O51" i="4"/>
  <c r="Q51" i="17"/>
  <c r="Q56" i="17"/>
  <c r="O56" i="4"/>
  <c r="Q61" i="17"/>
  <c r="O61" i="4"/>
  <c r="BN40" i="4"/>
  <c r="Q40" i="4"/>
  <c r="X63" i="17"/>
  <c r="X62" i="17" s="1"/>
  <c r="X61" i="17" s="1"/>
  <c r="X60" i="17" s="1"/>
  <c r="X59" i="17" s="1"/>
  <c r="X58" i="17" s="1"/>
  <c r="X57" i="17" s="1"/>
  <c r="X56" i="17" s="1"/>
  <c r="X55" i="17" s="1"/>
  <c r="X54" i="17" s="1"/>
  <c r="Y53" i="17" s="1"/>
  <c r="X16" i="17"/>
  <c r="X15" i="17" s="1"/>
  <c r="X14" i="17" s="1"/>
  <c r="Y13" i="17" s="1"/>
  <c r="Q16" i="17"/>
  <c r="O16" i="4"/>
  <c r="O12" i="4"/>
  <c r="X12" i="17"/>
  <c r="X11" i="17" s="1"/>
  <c r="Y10" i="17" s="1"/>
  <c r="Q12" i="17"/>
  <c r="Q64" i="4"/>
  <c r="W64" i="4"/>
  <c r="DQ32" i="4"/>
  <c r="DT32" i="4"/>
  <c r="DM32" i="4"/>
  <c r="DP32" i="4"/>
  <c r="DL32" i="4"/>
  <c r="DO32" i="4"/>
  <c r="DN32" i="4"/>
  <c r="DX32" i="4"/>
  <c r="DY32" i="4" s="1"/>
  <c r="DS32" i="4"/>
  <c r="DW32" i="4"/>
  <c r="DI32" i="4"/>
  <c r="DK32" i="4"/>
  <c r="DR32" i="4"/>
  <c r="DU32" i="4"/>
  <c r="DV32" i="4"/>
  <c r="DJ32" i="4"/>
  <c r="DH32" i="4"/>
  <c r="Q23" i="17"/>
  <c r="O23" i="4"/>
  <c r="Q41" i="17"/>
  <c r="O41" i="4"/>
  <c r="X41" i="17"/>
  <c r="X40" i="17" s="1"/>
  <c r="Y39" i="17" s="1"/>
  <c r="Q24" i="17"/>
  <c r="O24" i="4"/>
  <c r="O50" i="4"/>
  <c r="Q50" i="17"/>
  <c r="O28" i="4"/>
  <c r="Q28" i="17"/>
  <c r="X28" i="17"/>
  <c r="X27" i="17" s="1"/>
  <c r="X26" i="17" s="1"/>
  <c r="X25" i="17" s="1"/>
  <c r="X24" i="17" s="1"/>
  <c r="X23" i="17" s="1"/>
  <c r="X22" i="17" s="1"/>
  <c r="X21" i="17" s="1"/>
  <c r="X20" i="17" s="1"/>
  <c r="X19" i="17" s="1"/>
  <c r="X18" i="17" s="1"/>
  <c r="Y17" i="17" s="1"/>
  <c r="X31" i="17"/>
  <c r="X30" i="17" s="1"/>
  <c r="Y29" i="17" s="1"/>
  <c r="Q31" i="17"/>
  <c r="O31" i="4"/>
  <c r="Q20" i="17"/>
  <c r="O20" i="4"/>
  <c r="O59" i="4"/>
  <c r="Q59" i="17"/>
  <c r="BO31" i="4"/>
  <c r="CL31" i="4"/>
  <c r="CL30" i="4" s="1"/>
  <c r="Q46" i="17"/>
  <c r="O46" i="4"/>
  <c r="Q52" i="17"/>
  <c r="X52" i="17"/>
  <c r="X51" i="17" s="1"/>
  <c r="X50" i="17" s="1"/>
  <c r="X49" i="17" s="1"/>
  <c r="Y48" i="17" s="1"/>
  <c r="O52" i="4"/>
  <c r="Q57" i="4"/>
  <c r="BN57" i="4"/>
  <c r="O58" i="4"/>
  <c r="Q58" i="17"/>
  <c r="CL28" i="4"/>
  <c r="CL27" i="4" s="1"/>
  <c r="CL26" i="4" s="1"/>
  <c r="CL25" i="4" s="1"/>
  <c r="CL24" i="4" s="1"/>
  <c r="CL23" i="4" s="1"/>
  <c r="CL22" i="4" s="1"/>
  <c r="CL21" i="4" s="1"/>
  <c r="CL20" i="4" s="1"/>
  <c r="CL19" i="4" s="1"/>
  <c r="CL18" i="4" s="1"/>
  <c r="BO28" i="4"/>
  <c r="BO64" i="4"/>
  <c r="BN64" i="4" s="1"/>
  <c r="CL64" i="4"/>
  <c r="CL63" i="4" s="1"/>
  <c r="CL62" i="4" s="1"/>
  <c r="CL61" i="4" s="1"/>
  <c r="CL60" i="4" s="1"/>
  <c r="CL59" i="4" s="1"/>
  <c r="CL58" i="4" s="1"/>
  <c r="CL57" i="4" s="1"/>
  <c r="CL56" i="4" s="1"/>
  <c r="CL55" i="4" s="1"/>
  <c r="CL54" i="4" s="1"/>
  <c r="Q34" i="17"/>
  <c r="O34" i="4"/>
  <c r="O55" i="4"/>
  <c r="Q55" i="17"/>
  <c r="DU13" i="4" l="1"/>
  <c r="DN13" i="4"/>
  <c r="DP13" i="4"/>
  <c r="DR13" i="4"/>
  <c r="DT13" i="4"/>
  <c r="DI13" i="4"/>
  <c r="DW13" i="4"/>
  <c r="DS13" i="4"/>
  <c r="DJ13" i="4"/>
  <c r="DX13" i="4"/>
  <c r="DY13" i="4" s="1"/>
  <c r="DL13" i="4"/>
  <c r="DR48" i="4"/>
  <c r="DM48" i="4"/>
  <c r="DS48" i="4"/>
  <c r="DJ48" i="4"/>
  <c r="DQ48" i="4"/>
  <c r="DH48" i="4"/>
  <c r="DP48" i="4"/>
  <c r="DI48" i="4"/>
  <c r="DT48" i="4"/>
  <c r="DK48" i="4"/>
  <c r="DL48" i="4"/>
  <c r="DO48" i="4"/>
  <c r="DV48" i="4"/>
  <c r="DX48" i="4"/>
  <c r="DY48" i="4" s="1"/>
  <c r="DW48" i="4"/>
  <c r="DU48" i="4"/>
  <c r="DN48" i="4"/>
  <c r="Q45" i="4"/>
  <c r="BN45" i="4"/>
  <c r="W63" i="4"/>
  <c r="W62" i="4" s="1"/>
  <c r="W61" i="4" s="1"/>
  <c r="W60" i="4" s="1"/>
  <c r="W59" i="4" s="1"/>
  <c r="W58" i="4" s="1"/>
  <c r="W57" i="4" s="1"/>
  <c r="W56" i="4" s="1"/>
  <c r="W55" i="4" s="1"/>
  <c r="W54" i="4" s="1"/>
  <c r="X53" i="4" s="1"/>
  <c r="O24" i="5" s="1"/>
  <c r="R24" i="5" s="1"/>
  <c r="S24" i="5" s="1"/>
  <c r="DM42" i="4"/>
  <c r="DV42" i="4"/>
  <c r="DQ42" i="4"/>
  <c r="DR42" i="4"/>
  <c r="DH42" i="4"/>
  <c r="DL42" i="4"/>
  <c r="DW42" i="4"/>
  <c r="DP42" i="4"/>
  <c r="DJ42" i="4"/>
  <c r="DN42" i="4"/>
  <c r="DS42" i="4"/>
  <c r="DK42" i="4"/>
  <c r="DX42" i="4"/>
  <c r="DY42" i="4" s="1"/>
  <c r="DI42" i="4"/>
  <c r="DU42" i="4"/>
  <c r="DT42" i="4"/>
  <c r="DO42" i="4"/>
  <c r="BO8" i="4"/>
  <c r="Q49" i="4"/>
  <c r="BN49" i="4"/>
  <c r="DT10" i="4"/>
  <c r="DI10" i="4"/>
  <c r="DL10" i="4"/>
  <c r="DK10" i="4"/>
  <c r="DM10" i="4"/>
  <c r="DH10" i="4"/>
  <c r="DQ10" i="4"/>
  <c r="DR10" i="4"/>
  <c r="DJ10" i="4"/>
  <c r="DU10" i="4"/>
  <c r="DW10" i="4"/>
  <c r="DS10" i="4"/>
  <c r="DV10" i="4"/>
  <c r="DO10" i="4"/>
  <c r="DX10" i="4"/>
  <c r="DY10" i="4" s="1"/>
  <c r="DN10" i="4"/>
  <c r="DP10" i="4"/>
  <c r="BN62" i="4"/>
  <c r="Q62" i="4"/>
  <c r="BN37" i="4"/>
  <c r="Q37" i="4"/>
  <c r="BN15" i="4"/>
  <c r="Q15" i="4"/>
  <c r="BN43" i="4"/>
  <c r="Q43" i="4"/>
  <c r="Q25" i="4"/>
  <c r="BN25" i="4"/>
  <c r="W47" i="4"/>
  <c r="W46" i="4" s="1"/>
  <c r="W45" i="4" s="1"/>
  <c r="W44" i="4" s="1"/>
  <c r="W43" i="4" s="1"/>
  <c r="X42" i="4" s="1"/>
  <c r="O22" i="5" s="1"/>
  <c r="Q47" i="4"/>
  <c r="BN47" i="4"/>
  <c r="BN52" i="4"/>
  <c r="W52" i="4"/>
  <c r="W51" i="4" s="1"/>
  <c r="W50" i="4" s="1"/>
  <c r="W49" i="4" s="1"/>
  <c r="X48" i="4" s="1"/>
  <c r="O23" i="5" s="1"/>
  <c r="Q52" i="4"/>
  <c r="BN51" i="4"/>
  <c r="Q51" i="4"/>
  <c r="BN44" i="4"/>
  <c r="Q44" i="4"/>
  <c r="BN21" i="4"/>
  <c r="Q21" i="4"/>
  <c r="BN36" i="4"/>
  <c r="Q36" i="4"/>
  <c r="Q27" i="4"/>
  <c r="BN27" i="4"/>
  <c r="Q11" i="4"/>
  <c r="BN11" i="4"/>
  <c r="O714" i="4"/>
  <c r="BN35" i="4"/>
  <c r="Q35" i="4"/>
  <c r="Q16" i="4"/>
  <c r="W16" i="4"/>
  <c r="W15" i="4" s="1"/>
  <c r="W14" i="4" s="1"/>
  <c r="X13" i="4" s="1"/>
  <c r="O17" i="5" s="1"/>
  <c r="BN16" i="4"/>
  <c r="BN24" i="4"/>
  <c r="Q24" i="4"/>
  <c r="BN55" i="4"/>
  <c r="Q55" i="4"/>
  <c r="Q714" i="17"/>
  <c r="P717" i="17"/>
  <c r="P719" i="17" s="1"/>
  <c r="Q719" i="17" s="1"/>
  <c r="M714" i="17"/>
  <c r="BN14" i="4"/>
  <c r="Q14" i="4"/>
  <c r="W31" i="4"/>
  <c r="W30" i="4" s="1"/>
  <c r="X29" i="4" s="1"/>
  <c r="O19" i="5" s="1"/>
  <c r="BN31" i="4"/>
  <c r="Q31" i="4"/>
  <c r="BN30" i="4"/>
  <c r="Q30" i="4"/>
  <c r="W12" i="4"/>
  <c r="W11" i="4" s="1"/>
  <c r="X10" i="4" s="1"/>
  <c r="BN12" i="4"/>
  <c r="Q12" i="4"/>
  <c r="Q46" i="4"/>
  <c r="BN46" i="4"/>
  <c r="BN33" i="4"/>
  <c r="Q33" i="4"/>
  <c r="Q61" i="4"/>
  <c r="BN61" i="4"/>
  <c r="BN60" i="4"/>
  <c r="Q60" i="4"/>
  <c r="DT17" i="4"/>
  <c r="DX17" i="4"/>
  <c r="DY17" i="4" s="1"/>
  <c r="DR17" i="4"/>
  <c r="DL17" i="4"/>
  <c r="DU17" i="4"/>
  <c r="DW17" i="4"/>
  <c r="DS17" i="4"/>
  <c r="DQ17" i="4"/>
  <c r="DJ17" i="4"/>
  <c r="DO17" i="4"/>
  <c r="DK17" i="4"/>
  <c r="DI17" i="4"/>
  <c r="DN17" i="4"/>
  <c r="DM17" i="4"/>
  <c r="DH17" i="4"/>
  <c r="DV17" i="4"/>
  <c r="DP17" i="4"/>
  <c r="Y714" i="17"/>
  <c r="Q28" i="4"/>
  <c r="W28" i="4"/>
  <c r="W27" i="4" s="1"/>
  <c r="W26" i="4" s="1"/>
  <c r="W25" i="4" s="1"/>
  <c r="W24" i="4" s="1"/>
  <c r="W23" i="4" s="1"/>
  <c r="W22" i="4" s="1"/>
  <c r="W21" i="4" s="1"/>
  <c r="W20" i="4" s="1"/>
  <c r="W19" i="4" s="1"/>
  <c r="W18" i="4" s="1"/>
  <c r="X17" i="4" s="1"/>
  <c r="O18" i="5" s="1"/>
  <c r="BN28" i="4"/>
  <c r="Q50" i="4"/>
  <c r="BN50" i="4"/>
  <c r="DU53" i="4"/>
  <c r="DW53" i="4"/>
  <c r="DQ53" i="4"/>
  <c r="DX53" i="4"/>
  <c r="DY53" i="4" s="1"/>
  <c r="DN53" i="4"/>
  <c r="DM53" i="4"/>
  <c r="DH53" i="4"/>
  <c r="DK53" i="4"/>
  <c r="DO53" i="4"/>
  <c r="DV53" i="4"/>
  <c r="DJ53" i="4"/>
  <c r="DL53" i="4"/>
  <c r="DT53" i="4"/>
  <c r="DP53" i="4"/>
  <c r="DS53" i="4"/>
  <c r="DR53" i="4"/>
  <c r="DI53" i="4"/>
  <c r="Q59" i="4"/>
  <c r="BN59" i="4"/>
  <c r="Q23" i="4"/>
  <c r="BN23" i="4"/>
  <c r="BN26" i="4"/>
  <c r="Q26" i="4"/>
  <c r="Q63" i="4"/>
  <c r="BN63" i="4"/>
  <c r="BN19" i="4"/>
  <c r="Q19" i="4"/>
  <c r="BN41" i="4"/>
  <c r="W41" i="4"/>
  <c r="W40" i="4" s="1"/>
  <c r="X39" i="4" s="1"/>
  <c r="O21" i="5" s="1"/>
  <c r="Q41" i="4"/>
  <c r="Q20" i="4"/>
  <c r="BN20" i="4"/>
  <c r="Q56" i="4"/>
  <c r="BN56" i="4"/>
  <c r="Q18" i="4"/>
  <c r="BN18" i="4"/>
  <c r="BN58" i="4"/>
  <c r="Q58" i="4"/>
  <c r="DV29" i="4"/>
  <c r="DL29" i="4"/>
  <c r="DP29" i="4"/>
  <c r="DT29" i="4"/>
  <c r="DO29" i="4"/>
  <c r="DN29" i="4"/>
  <c r="DU29" i="4"/>
  <c r="DW29" i="4"/>
  <c r="DK29" i="4"/>
  <c r="DQ29" i="4"/>
  <c r="DR29" i="4"/>
  <c r="DH29" i="4"/>
  <c r="DJ29" i="4"/>
  <c r="DM29" i="4"/>
  <c r="DX29" i="4"/>
  <c r="DY29" i="4" s="1"/>
  <c r="DI29" i="4"/>
  <c r="DS29" i="4"/>
  <c r="BN34" i="4"/>
  <c r="Q34" i="4"/>
  <c r="BN38" i="4"/>
  <c r="Q38" i="4"/>
  <c r="W38" i="4"/>
  <c r="W37" i="4" s="1"/>
  <c r="W36" i="4" s="1"/>
  <c r="W35" i="4" s="1"/>
  <c r="W34" i="4" s="1"/>
  <c r="W33" i="4" s="1"/>
  <c r="X32" i="4" s="1"/>
  <c r="O20" i="5" s="1"/>
  <c r="L24" i="5" l="1"/>
  <c r="K24" i="5" s="1"/>
  <c r="L19" i="5"/>
  <c r="K19" i="5" s="1"/>
  <c r="R19" i="5"/>
  <c r="S19" i="5" s="1"/>
  <c r="R17" i="5"/>
  <c r="S17" i="5" s="1"/>
  <c r="L17" i="5"/>
  <c r="K17" i="5" s="1"/>
  <c r="L22" i="5"/>
  <c r="K22" i="5" s="1"/>
  <c r="R22" i="5"/>
  <c r="S22" i="5" s="1"/>
  <c r="X714" i="4"/>
  <c r="O16" i="5"/>
  <c r="M714" i="4"/>
  <c r="R20" i="5"/>
  <c r="S20" i="5" s="1"/>
  <c r="L20" i="5"/>
  <c r="K20" i="5" s="1"/>
  <c r="L21" i="5"/>
  <c r="K21" i="5" s="1"/>
  <c r="R21" i="5"/>
  <c r="S21" i="5" s="1"/>
  <c r="Q714" i="4"/>
  <c r="L23" i="5"/>
  <c r="K23" i="5" s="1"/>
  <c r="R23" i="5"/>
  <c r="S23" i="5" s="1"/>
  <c r="R18" i="5"/>
  <c r="S18" i="5" s="1"/>
  <c r="L18" i="5"/>
  <c r="K18" i="5" s="1"/>
  <c r="BN8" i="4"/>
  <c r="R16" i="5" l="1"/>
  <c r="O46" i="5"/>
  <c r="L16" i="5"/>
  <c r="K16" i="5" s="1"/>
  <c r="K46" i="5" s="1"/>
  <c r="J714" i="17" l="1"/>
  <c r="J714" i="4"/>
  <c r="Q46" i="5"/>
  <c r="W49" i="5"/>
  <c r="P717" i="4"/>
  <c r="P719" i="4" s="1"/>
  <c r="R54" i="5"/>
  <c r="S54" i="5" s="1"/>
  <c r="R49" i="5"/>
  <c r="S16" i="5"/>
  <c r="R56" i="5" l="1"/>
  <c r="Q55" i="5"/>
  <c r="Q56" i="5"/>
  <c r="Q719" i="4"/>
  <c r="J51" i="5"/>
  <c r="N51" i="5" s="1"/>
  <c r="V49"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tc={E7EB710D-3112-4B1E-A589-BDC461B71932}</author>
  </authors>
  <commentList>
    <comment ref="F7" authorId="0" shapeId="0" xr:uid="{E7EB710D-3112-4B1E-A589-BDC461B71932}">
      <text>
        <r>
          <rPr>
            <sz val="10"/>
            <rFont val="Arial"/>
          </rPr>
          <t xml:space="preserve">[Comentário encadeado]
Sua versão do Excel permite que você leia este comentário encadeado, no entanto, as edições serão removidas se o arquivo for aberto em uma versão mais recente do Excel. Saiba mais: https://go.microsoft.com/fwlink/?linkid=870924
Comentário:
    As ETAPAS são conjunto de EVENTOS e são destinados para as medições numa periodicidade em torno de 30 dias. Podendo ser com menor número de dias para adequar o projeto dentro das características do TCE para o início da obra. </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Consulta - MunicipiosPR" description="Conexão com a consulta 'MunicipiosPR' na pasta de trabalho." type="5" refreshedVersion="0" background="1">
    <dbPr connection="Provider=Microsoft.Mashup.OleDb.1;Data Source=$Workbook$;Location=MunicipiosPR;Extended Properties=&quot;&quot;" command="SELECT * FROM [MunicipiosPR]"/>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<sst xmlns="http://schemas.openxmlformats.org/spreadsheetml/2006/main" count="4083" uniqueCount="2173">
  <si>
    <r>
      <t xml:space="preserve">DATA DA MEDIÇÃO </t>
    </r>
    <r>
      <rPr>
        <b/>
        <sz val="10"/>
        <rFont val="Arial"/>
        <family val="2"/>
      </rPr>
      <t>:</t>
    </r>
  </si>
  <si>
    <r>
      <t xml:space="preserve">PROJETO </t>
    </r>
    <r>
      <rPr>
        <b/>
        <sz val="10"/>
        <rFont val="Arial"/>
        <family val="2"/>
      </rPr>
      <t>:</t>
    </r>
  </si>
  <si>
    <t>SAM</t>
  </si>
  <si>
    <t>Lote</t>
  </si>
  <si>
    <t>VALOR TOTAL CONTRATADO</t>
  </si>
  <si>
    <t>LOTE</t>
  </si>
  <si>
    <r>
      <t>MEDIÇÃO Nº</t>
    </r>
    <r>
      <rPr>
        <b/>
        <sz val="10"/>
        <rFont val="Arial"/>
        <family val="2"/>
      </rPr>
      <t>:</t>
    </r>
  </si>
  <si>
    <t>ESTADO DO PARANÁ</t>
  </si>
  <si>
    <t>Mês</t>
  </si>
  <si>
    <t>MUNICÍPIO:</t>
  </si>
  <si>
    <t>SUBPROJETO:</t>
  </si>
  <si>
    <t>Nº</t>
  </si>
  <si>
    <t>DATA</t>
  </si>
  <si>
    <t>FIRMA EMPREITERA:</t>
  </si>
  <si>
    <t>MEDIÇÃO   DOS   SERVIÇOS</t>
  </si>
  <si>
    <t>ORÇAMENTO</t>
  </si>
  <si>
    <t>CONTROLE</t>
  </si>
  <si>
    <t xml:space="preserve">Nº 
</t>
  </si>
  <si>
    <t>DISCRIMINAÇÃO  DO  SERVIÇOS</t>
  </si>
  <si>
    <t>Unid</t>
  </si>
  <si>
    <t>Quantid.
Licitada</t>
  </si>
  <si>
    <t>%   Exe-   
cutada</t>
  </si>
  <si>
    <t>%
Total</t>
  </si>
  <si>
    <t>Custo
Unitário</t>
  </si>
  <si>
    <t>Valor
Medido</t>
  </si>
  <si>
    <t>Total
Contrato</t>
  </si>
  <si>
    <t>Saldo
Contrato</t>
  </si>
  <si>
    <t>Ítem - Medição
Acumulada</t>
  </si>
  <si>
    <t>Sub - Totais
Medição</t>
  </si>
  <si>
    <t>Ítem-Contrato
Acumulado</t>
  </si>
  <si>
    <t>Sub - Totais
Contratuais</t>
  </si>
  <si>
    <t>%
Executada</t>
  </si>
  <si>
    <t xml:space="preserve"> % PREVISTO :</t>
  </si>
  <si>
    <t>% EXECUTADO :</t>
  </si>
  <si>
    <t>SOMAS</t>
  </si>
  <si>
    <t xml:space="preserve">    OBSERVAÇÕES :</t>
  </si>
  <si>
    <t>Valor Total do Contrato:</t>
  </si>
  <si>
    <t>Medição Acumulada:</t>
  </si>
  <si>
    <t>Total Anterior:</t>
  </si>
  <si>
    <t>RESPONSÁVEIS PELAS INFORMAÇÕES ( Assinaturas/ Carimbos ):</t>
  </si>
  <si>
    <t>MUNICÍPIO</t>
  </si>
  <si>
    <t>:</t>
  </si>
  <si>
    <t>CONVÊNIO</t>
  </si>
  <si>
    <t>EMPRESA VENCEDORA</t>
  </si>
  <si>
    <t>CONTRATO EMPREITADA Nº</t>
  </si>
  <si>
    <t>%</t>
  </si>
  <si>
    <t>TOTAL (R$ )</t>
  </si>
  <si>
    <t>ÍTEM</t>
  </si>
  <si>
    <t>CRONOGRAMA</t>
  </si>
  <si>
    <t>% MÊS</t>
  </si>
  <si>
    <t>(R$ )MÊS</t>
  </si>
  <si>
    <t>MEDIDA</t>
  </si>
  <si>
    <t>CONTRATO</t>
  </si>
  <si>
    <t>MEDIÇÃO</t>
  </si>
  <si>
    <t>TOTAL CRONOGRAMA</t>
  </si>
  <si>
    <t>TOTAL MEDIÇÃO</t>
  </si>
  <si>
    <t>Medido</t>
  </si>
  <si>
    <t>1</t>
  </si>
  <si>
    <t>PLANILHA DE MEDIÇÃO DOS SERVIÇOS</t>
  </si>
  <si>
    <t>Medição</t>
  </si>
  <si>
    <t>VALORES ACUMULADOS</t>
  </si>
  <si>
    <t>Contratado</t>
  </si>
  <si>
    <t>VALOR</t>
  </si>
  <si>
    <t>CÓD.</t>
  </si>
  <si>
    <t>CÓDIGO</t>
  </si>
  <si>
    <t>ACUMULADO</t>
  </si>
  <si>
    <t>Acumulado</t>
  </si>
  <si>
    <t>Med. Anterior</t>
  </si>
  <si>
    <t>REGIONAL</t>
  </si>
  <si>
    <t>ASSOCIAÇÃO</t>
  </si>
  <si>
    <t>PARCELA</t>
  </si>
  <si>
    <t>CONTRATO EMPREITADA:</t>
  </si>
  <si>
    <t>ORDEM DE SERVIÇO:</t>
  </si>
  <si>
    <t>DATA:</t>
  </si>
  <si>
    <t>(R$)</t>
  </si>
  <si>
    <t>(%)</t>
  </si>
  <si>
    <r>
      <t xml:space="preserve">ATÉ </t>
    </r>
    <r>
      <rPr>
        <b/>
        <sz val="10"/>
        <rFont val="Arial"/>
        <family val="2"/>
      </rPr>
      <t>ESTA</t>
    </r>
  </si>
  <si>
    <t>ORIGEM</t>
  </si>
  <si>
    <t/>
  </si>
  <si>
    <t xml:space="preserve"> </t>
  </si>
  <si>
    <t>PAM</t>
  </si>
  <si>
    <t>TOTAL</t>
  </si>
  <si>
    <t xml:space="preserve">  </t>
  </si>
  <si>
    <t>Jun</t>
  </si>
  <si>
    <t>MEDIÇÃO:</t>
  </si>
  <si>
    <t>PRAZO DE EXECUÇÃO:</t>
  </si>
  <si>
    <t>PRAZO DE VIGÊNCIA:</t>
  </si>
  <si>
    <t>ATESTADO/AUTORIZAÇÃO</t>
  </si>
  <si>
    <t>ASS: ____________________________________________________</t>
  </si>
  <si>
    <t>CARGO:</t>
  </si>
  <si>
    <t>AUTORIZO O PAGAMENTO</t>
  </si>
  <si>
    <t>ASS.: ____________________________________________________</t>
  </si>
  <si>
    <t>SECRETARIA DE ESTADO DAS CIDADES – SECID</t>
  </si>
  <si>
    <t>SERVIÇO SOCIAL AUTÔNOMO PARANACIDADE</t>
  </si>
  <si>
    <t>ASS: _____________________________________________________</t>
  </si>
  <si>
    <t>MODALIDADE DA LICITAÇÃO:</t>
  </si>
  <si>
    <t>Nº DA LICITAÇÃO:</t>
  </si>
  <si>
    <t>NOME SUPERVISOR:</t>
  </si>
  <si>
    <t>CREA OU CAU:</t>
  </si>
  <si>
    <t>CARGO: FISCAL DO CONTRATO</t>
  </si>
  <si>
    <t>Meses</t>
  </si>
  <si>
    <t>Jan</t>
  </si>
  <si>
    <t>Fev</t>
  </si>
  <si>
    <t>Mar</t>
  </si>
  <si>
    <t>Abr</t>
  </si>
  <si>
    <t>Mai</t>
  </si>
  <si>
    <t>Jul</t>
  </si>
  <si>
    <t>Ago</t>
  </si>
  <si>
    <t>Set</t>
  </si>
  <si>
    <t>Out</t>
  </si>
  <si>
    <t>Nov</t>
  </si>
  <si>
    <t>Dez</t>
  </si>
  <si>
    <t>Associação</t>
  </si>
  <si>
    <t>CNPJ</t>
  </si>
  <si>
    <t>Cascavel</t>
  </si>
  <si>
    <t>Curitiba</t>
  </si>
  <si>
    <t>Guarapuava</t>
  </si>
  <si>
    <t>Londrina</t>
  </si>
  <si>
    <t>Ponta Grossa</t>
  </si>
  <si>
    <t>Nº Mês</t>
  </si>
  <si>
    <t>E.R.</t>
  </si>
  <si>
    <t>Pop. Censo/10</t>
  </si>
  <si>
    <t>Pop. Est/19</t>
  </si>
  <si>
    <t>IPDM/19</t>
  </si>
  <si>
    <t>Recupera PR</t>
  </si>
  <si>
    <t>Amunop</t>
  </si>
  <si>
    <t>75.743.567/0001-57</t>
  </si>
  <si>
    <t>Sim</t>
  </si>
  <si>
    <t>Assomec</t>
  </si>
  <si>
    <t>76.105.642/0001-17</t>
  </si>
  <si>
    <t>Amsulep</t>
  </si>
  <si>
    <t>76.105.667/0001-10</t>
  </si>
  <si>
    <t>76.105.659/0001-74</t>
  </si>
  <si>
    <t>Amocentro</t>
  </si>
  <si>
    <t>78.069.143/0001-47</t>
  </si>
  <si>
    <t>Não</t>
  </si>
  <si>
    <t>Amerios</t>
  </si>
  <si>
    <t>Umuarama (P.A.)</t>
  </si>
  <si>
    <t>95.640.736/0001-30</t>
  </si>
  <si>
    <t>Amunpar</t>
  </si>
  <si>
    <t>Maringa</t>
  </si>
  <si>
    <t>76.279.967/0001-16</t>
  </si>
  <si>
    <t>76.247.352/0001-08</t>
  </si>
  <si>
    <t>81.478.059/0001-91</t>
  </si>
  <si>
    <t>Amepar</t>
  </si>
  <si>
    <t>75.132.860/0001-88</t>
  </si>
  <si>
    <t>75.475.038/0001-10</t>
  </si>
  <si>
    <t>Amsop</t>
  </si>
  <si>
    <t>Francisco Beltrão (P.A.)</t>
  </si>
  <si>
    <t>77.817.054/0001-79</t>
  </si>
  <si>
    <t>Amop</t>
  </si>
  <si>
    <t>95.594.800/0001-94</t>
  </si>
  <si>
    <t>Amunorpi</t>
  </si>
  <si>
    <t>76.235.761/0001-94</t>
  </si>
  <si>
    <t>Amusep</t>
  </si>
  <si>
    <t>95.642.286/0001-15</t>
  </si>
  <si>
    <t>Amlipa</t>
  </si>
  <si>
    <t>76.022.516/0001-07</t>
  </si>
  <si>
    <t>Amsulpar</t>
  </si>
  <si>
    <t>76.020.460/0001-43</t>
  </si>
  <si>
    <t>Amuvi</t>
  </si>
  <si>
    <t>75.771.253/0001-68</t>
  </si>
  <si>
    <t>76.958.966/0001-06</t>
  </si>
  <si>
    <t>Amcg</t>
  </si>
  <si>
    <t>75.658.377/0001-31</t>
  </si>
  <si>
    <t>1.612.388/0001-44</t>
  </si>
  <si>
    <t>Comcam</t>
  </si>
  <si>
    <t>75.359.760/0001-99</t>
  </si>
  <si>
    <t>76.105.535/0001-99</t>
  </si>
  <si>
    <t>1.612.453/0001-31</t>
  </si>
  <si>
    <t>76.290.709/0001-30</t>
  </si>
  <si>
    <t>76.208.479/0001-18</t>
  </si>
  <si>
    <t>75.743.377/0001-30</t>
  </si>
  <si>
    <t>75.731.018/0001-62</t>
  </si>
  <si>
    <t>76.105.527/0001-42</t>
  </si>
  <si>
    <t>76.235.753/0001-48</t>
  </si>
  <si>
    <t>76.950.062/0001-26</t>
  </si>
  <si>
    <t>76.407.568/0001-93</t>
  </si>
  <si>
    <t>75.666.131/0001-01</t>
  </si>
  <si>
    <t>1.612.441/0001-07</t>
  </si>
  <si>
    <t>76.245.067/0001-58</t>
  </si>
  <si>
    <t>81.648.859/0001-03</t>
  </si>
  <si>
    <t>76.217.017/0001-67</t>
  </si>
  <si>
    <t>95.589.255/0001-48</t>
  </si>
  <si>
    <t>1.612.906/0001-20</t>
  </si>
  <si>
    <t>78.121.985/0001-09</t>
  </si>
  <si>
    <t>76.105.592/0001-78</t>
  </si>
  <si>
    <t>1.612.443/0001-04</t>
  </si>
  <si>
    <t>75.771.261/0001-04</t>
  </si>
  <si>
    <t>80.874.100/0001-86</t>
  </si>
  <si>
    <t>75.740.829/0001-20</t>
  </si>
  <si>
    <t>78.121.902/0001-73</t>
  </si>
  <si>
    <t>95.640.520/0001-75</t>
  </si>
  <si>
    <t>75.845.545/0001-06</t>
  </si>
  <si>
    <t>78.121.878/0001-72</t>
  </si>
  <si>
    <t>95.640.652/0001-05</t>
  </si>
  <si>
    <t>75.771.279/0001-06</t>
  </si>
  <si>
    <t>75.442.756/0001-90</t>
  </si>
  <si>
    <t>75.732.057/0001-84</t>
  </si>
  <si>
    <t>75.771.287/0001-52</t>
  </si>
  <si>
    <t>76.950.070/0001-72</t>
  </si>
  <si>
    <t>1.611.489/0001-09</t>
  </si>
  <si>
    <t>76.105.600/0001-86</t>
  </si>
  <si>
    <t>80.869.621/0001-45</t>
  </si>
  <si>
    <t>76.002.658/0001-02</t>
  </si>
  <si>
    <t>76.105.618/0001-88</t>
  </si>
  <si>
    <t>1.607.539/0001-76</t>
  </si>
  <si>
    <t>75.904.524/0001-06</t>
  </si>
  <si>
    <t>76.175.926/0001-80</t>
  </si>
  <si>
    <t>Cantuquiriguacu</t>
  </si>
  <si>
    <t>95.684.478/0001-94</t>
  </si>
  <si>
    <t>78.279.981/0001-45</t>
  </si>
  <si>
    <t>75.972.760/0001-60</t>
  </si>
  <si>
    <t>76.208.834/0001-59</t>
  </si>
  <si>
    <t>1.613.765/0001-60</t>
  </si>
  <si>
    <t>76.965.789/0001-87</t>
  </si>
  <si>
    <t>76.208.867/0001-07</t>
  </si>
  <si>
    <t>77.001.311/0001-08</t>
  </si>
  <si>
    <t>76.208.842/0001-03</t>
  </si>
  <si>
    <t>75.845.503/0001-67</t>
  </si>
  <si>
    <t>76.105.626/0001-24</t>
  </si>
  <si>
    <t>76.206.473/0001-01</t>
  </si>
  <si>
    <t>76.995.414/0001-60</t>
  </si>
  <si>
    <t>Amenorte</t>
  </si>
  <si>
    <t>76.309.806/0001-28</t>
  </si>
  <si>
    <t>75.377.200/0001-67</t>
  </si>
  <si>
    <t>76.161.199/0001-00</t>
  </si>
  <si>
    <t>76.105.634/0001-70</t>
  </si>
  <si>
    <t>76.970.326/0001-03</t>
  </si>
  <si>
    <t>75.825.828/0001-88</t>
  </si>
  <si>
    <t>75.968.412/0001-19</t>
  </si>
  <si>
    <t>76.105.519/0001-04</t>
  </si>
  <si>
    <t>76.208.826/0001-02</t>
  </si>
  <si>
    <t>76.331.941/0001-70</t>
  </si>
  <si>
    <t>1.614.415/0001-18</t>
  </si>
  <si>
    <t>76.995.455/0001-56</t>
  </si>
  <si>
    <t>80.888.662/0001-89</t>
  </si>
  <si>
    <t>76.339.688/0001-09</t>
  </si>
  <si>
    <t>95.589.230/0001-44</t>
  </si>
  <si>
    <t>76.381.854/0001-27</t>
  </si>
  <si>
    <t>75.731.034/0001-55</t>
  </si>
  <si>
    <t>1.615.393/0001-00</t>
  </si>
  <si>
    <t>76.417.005/0001-86</t>
  </si>
  <si>
    <t>76.167.725/0001-30</t>
  </si>
  <si>
    <t>76.972.082/0001-06</t>
  </si>
  <si>
    <t>77.817.476/0001-44</t>
  </si>
  <si>
    <t>95.595.120/0001-95</t>
  </si>
  <si>
    <t>76.205.640/0001-08</t>
  </si>
  <si>
    <t>78.200.110/0001-94</t>
  </si>
  <si>
    <t>76.282.714/0001-00</t>
  </si>
  <si>
    <t>95.422.911/0001-13</t>
  </si>
  <si>
    <t>76.205.657/0001-57</t>
  </si>
  <si>
    <t>76.950.039/0001-31</t>
  </si>
  <si>
    <t>95.719.449/0001-10</t>
  </si>
  <si>
    <t>1.612.269/0001-91</t>
  </si>
  <si>
    <t>1.612.634/0001-68</t>
  </si>
  <si>
    <t>95.640.124/0001-48</t>
  </si>
  <si>
    <t>75.771.295/0001-07</t>
  </si>
  <si>
    <t>95.422.986/0001-02</t>
  </si>
  <si>
    <t>76.950.021/0001-30</t>
  </si>
  <si>
    <t>Amcespar</t>
  </si>
  <si>
    <t>1.619.323/0001-20</t>
  </si>
  <si>
    <t>78.063.732/0001-18</t>
  </si>
  <si>
    <t>95.589.271/0001-30</t>
  </si>
  <si>
    <t>75.731.000/0001-60</t>
  </si>
  <si>
    <t>76.282.706/0001-55</t>
  </si>
  <si>
    <t>75.845.495/0001-59</t>
  </si>
  <si>
    <t>75.772.400/0001-14</t>
  </si>
  <si>
    <t>76.208.495/0001-00</t>
  </si>
  <si>
    <t>76.206.606/0001-40</t>
  </si>
  <si>
    <t>1.603.719/0001-80</t>
  </si>
  <si>
    <t>77.356.665/0001-67</t>
  </si>
  <si>
    <t>77.816.510/0001-66</t>
  </si>
  <si>
    <t>75.687.681/0001-07</t>
  </si>
  <si>
    <t>81.392.656/0001-07</t>
  </si>
  <si>
    <t>78.198.975/0001-63</t>
  </si>
  <si>
    <t>1.607.627/0001-78</t>
  </si>
  <si>
    <t>75.741.348/0001-39</t>
  </si>
  <si>
    <t>77.857.183/0001-90</t>
  </si>
  <si>
    <t>76.238.443/0001-87</t>
  </si>
  <si>
    <t>1.616.255/0001-46</t>
  </si>
  <si>
    <t>75.443.812/0001-00</t>
  </si>
  <si>
    <t>75.378.844/0001-70</t>
  </si>
  <si>
    <t>75.845.537/0001-51</t>
  </si>
  <si>
    <t>76.208.818/0001-66</t>
  </si>
  <si>
    <t>76.178.037/0001-76</t>
  </si>
  <si>
    <t>76.022.508/0001-52</t>
  </si>
  <si>
    <t>76.017.474/0001-08</t>
  </si>
  <si>
    <t>95.585.444/0001-42</t>
  </si>
  <si>
    <t>77.008.068/0001-41</t>
  </si>
  <si>
    <t>80.881.931/0001-85</t>
  </si>
  <si>
    <t>76.244.961/0001-03</t>
  </si>
  <si>
    <t>76.247.337/0001-60</t>
  </si>
  <si>
    <t>75.772.525/0001-44</t>
  </si>
  <si>
    <t>95.595.013/0001-67</t>
  </si>
  <si>
    <t>1.613.770/0001-72</t>
  </si>
  <si>
    <t>76.175.892/0001-23</t>
  </si>
  <si>
    <t>76.178.029/0001-20</t>
  </si>
  <si>
    <t>76.970.318/0001-67</t>
  </si>
  <si>
    <t>75.798.355/0001-77</t>
  </si>
  <si>
    <t>76.175.934/0001-26</t>
  </si>
  <si>
    <t>75.738.484/0001-70</t>
  </si>
  <si>
    <t>95.583.555/0001-10</t>
  </si>
  <si>
    <t>75.654.574/0001-82</t>
  </si>
  <si>
    <t>76.950.088/0001-74</t>
  </si>
  <si>
    <t>76.970.359/0001-53</t>
  </si>
  <si>
    <t>95.725.057/0001-64</t>
  </si>
  <si>
    <t>76.235.738/0001-08</t>
  </si>
  <si>
    <t>76.282.698/0001-47</t>
  </si>
  <si>
    <t>76.995.430/0001-52</t>
  </si>
  <si>
    <t>95.422.846/0001-26</t>
  </si>
  <si>
    <t>75.458.836/0001-33</t>
  </si>
  <si>
    <t>76.175.918/0001-33</t>
  </si>
  <si>
    <t>75.741.330/0001-37</t>
  </si>
  <si>
    <t>95.640.553/0001-15</t>
  </si>
  <si>
    <t>76.285.337/0001-54</t>
  </si>
  <si>
    <t>75.969.667/0001-04</t>
  </si>
  <si>
    <t>76.966.860/0001-46</t>
  </si>
  <si>
    <t>75.457.341/0001-90</t>
  </si>
  <si>
    <t>76.910.900/0001-38</t>
  </si>
  <si>
    <t>75.771.204/0001-25</t>
  </si>
  <si>
    <t>76.402.882/0001-83</t>
  </si>
  <si>
    <t>75.969.881/0001-52</t>
  </si>
  <si>
    <t>75.788.349/0001-39</t>
  </si>
  <si>
    <t>75.741.363/0001-87</t>
  </si>
  <si>
    <t>76.970.383/0001-92</t>
  </si>
  <si>
    <t>76.245.042/0001-54</t>
  </si>
  <si>
    <t>77.398.154/0001-08</t>
  </si>
  <si>
    <t>76.966.845/0001-06</t>
  </si>
  <si>
    <t>76.408.061/0001-54</t>
  </si>
  <si>
    <t>78.196.755/0001-09</t>
  </si>
  <si>
    <t>75.789.552/0001-20</t>
  </si>
  <si>
    <t>75.771.238/0001-10</t>
  </si>
  <si>
    <t>76.020.452/0001-05</t>
  </si>
  <si>
    <t>95.684.536/0001-80</t>
  </si>
  <si>
    <t>76.205.970/0001-95</t>
  </si>
  <si>
    <t>75.388.850/0001-08</t>
  </si>
  <si>
    <t>95.680.831/0001-68</t>
  </si>
  <si>
    <t>80.881.915/0001-92</t>
  </si>
  <si>
    <t>76.972.074/0001-51</t>
  </si>
  <si>
    <t>76.970.367/0001-08</t>
  </si>
  <si>
    <t>75.771.477/0001-70</t>
  </si>
  <si>
    <t>80.888.688/0001-27</t>
  </si>
  <si>
    <t>78.600.491/0001-07</t>
  </si>
  <si>
    <t>75.845.511/0001-03</t>
  </si>
  <si>
    <t>75.654.566/0001-36</t>
  </si>
  <si>
    <t>75.368.928/0001-22</t>
  </si>
  <si>
    <t>76.285.329/0001-08</t>
  </si>
  <si>
    <t>76.285.345/0001-09</t>
  </si>
  <si>
    <t>76.105.550/0001-37</t>
  </si>
  <si>
    <t>1.614.343/0001-09</t>
  </si>
  <si>
    <t>77.774.867/0001-29</t>
  </si>
  <si>
    <t>75.740.811/0001-28</t>
  </si>
  <si>
    <t>76.205.814/0001-24</t>
  </si>
  <si>
    <t>76.247.386/0001-00</t>
  </si>
  <si>
    <t>76.282.680/0001-45</t>
  </si>
  <si>
    <t>75.771.303/0001-07</t>
  </si>
  <si>
    <t>75.971.010/0001-73</t>
  </si>
  <si>
    <t>76.404.136/0001-29</t>
  </si>
  <si>
    <t>76.282.656/0001-06</t>
  </si>
  <si>
    <t>76.995.323/0001-24</t>
  </si>
  <si>
    <t>95.583.571/0001-02</t>
  </si>
  <si>
    <t>76.205.665/0001-01</t>
  </si>
  <si>
    <t>1.612.552/0001-13</t>
  </si>
  <si>
    <t>75.771.246/0001-66</t>
  </si>
  <si>
    <t>76.206.465/0001-65</t>
  </si>
  <si>
    <t>76.017.466/0001-61</t>
  </si>
  <si>
    <t>95.684.510/0001-31</t>
  </si>
  <si>
    <t>95.548.400/0001-42</t>
  </si>
  <si>
    <t>76.206.481/0001-58</t>
  </si>
  <si>
    <t>95.719.373/0001-23</t>
  </si>
  <si>
    <t>75.475.442/0001-93</t>
  </si>
  <si>
    <t>75.845.529/0001-05</t>
  </si>
  <si>
    <t>78.101.847/0001-50</t>
  </si>
  <si>
    <t>76.217.025/0001-03</t>
  </si>
  <si>
    <t>76.022.490/0001-99</t>
  </si>
  <si>
    <t>75.352.062/0001-61</t>
  </si>
  <si>
    <t>76.970.300/0001-65</t>
  </si>
  <si>
    <t>76.413.061/0001-42</t>
  </si>
  <si>
    <t>75.827.204/0001-08</t>
  </si>
  <si>
    <t>76.208.859/0001-52</t>
  </si>
  <si>
    <t>77.845.394/0001-03</t>
  </si>
  <si>
    <t>75.730.994/0001-09</t>
  </si>
  <si>
    <t>95.589.289/0001-32</t>
  </si>
  <si>
    <t>75.828.418/0001-90</t>
  </si>
  <si>
    <t>95.587.648/0001-12</t>
  </si>
  <si>
    <t>81.044.984/0001-04</t>
  </si>
  <si>
    <t>75.799.577/0001-04</t>
  </si>
  <si>
    <t>78.103.884/0001-05</t>
  </si>
  <si>
    <t>95.561.080/0001-60</t>
  </si>
  <si>
    <t>77.116.663/0001-09</t>
  </si>
  <si>
    <t>80.620.172/0001-05</t>
  </si>
  <si>
    <t>95.639.472/0001-03</t>
  </si>
  <si>
    <t>77.721.363/0001-40</t>
  </si>
  <si>
    <t>76.282.672/0001-07</t>
  </si>
  <si>
    <t>80.880.107/0001-00</t>
  </si>
  <si>
    <t>76.282.664/0001-52</t>
  </si>
  <si>
    <t>76.161.181/0001-08</t>
  </si>
  <si>
    <t>76.179.829/0001-65</t>
  </si>
  <si>
    <t>75.680.025/0001-82</t>
  </si>
  <si>
    <t>76.208.487/0001-64</t>
  </si>
  <si>
    <t>75.476.556/0001-58</t>
  </si>
  <si>
    <t>76.970.334/0001-50</t>
  </si>
  <si>
    <t>76.017.458/0001-15</t>
  </si>
  <si>
    <t>76.970.391/0001-39</t>
  </si>
  <si>
    <t>76.977.768/0001-81</t>
  </si>
  <si>
    <t>95.719.472/0001-05</t>
  </si>
  <si>
    <t>76.995.448/0001-54</t>
  </si>
  <si>
    <t>75.687.954/0001-13</t>
  </si>
  <si>
    <t>77.007.474/0001-90</t>
  </si>
  <si>
    <t>75.370.148/0001-17</t>
  </si>
  <si>
    <t>1.612.444/0001-40</t>
  </si>
  <si>
    <t>81.478.133/0001-70</t>
  </si>
  <si>
    <t>75.924.290/0001-69</t>
  </si>
  <si>
    <t>76.002.666/0001-40</t>
  </si>
  <si>
    <t>95.423.000/0001-00</t>
  </si>
  <si>
    <t>95.590.832/0001-11</t>
  </si>
  <si>
    <t>76.167.717/0001-94</t>
  </si>
  <si>
    <t>76.178.011/0001-28</t>
  </si>
  <si>
    <t>77.001.329/0001-00</t>
  </si>
  <si>
    <t>76.105.675/0001-67</t>
  </si>
  <si>
    <t>76.172.907/0001-08</t>
  </si>
  <si>
    <t>95.543.427/0001-42</t>
  </si>
  <si>
    <t>75.461.442/0001-34</t>
  </si>
  <si>
    <t>76.460.526/0001-16</t>
  </si>
  <si>
    <t>76.175.884/0001-87</t>
  </si>
  <si>
    <t>1.609.843/0001-52</t>
  </si>
  <si>
    <t>80.542.764/0001-48</t>
  </si>
  <si>
    <t>76.179.837/0001-01</t>
  </si>
  <si>
    <t>1.591.618/0001-36</t>
  </si>
  <si>
    <t>75.461.970/0001-93</t>
  </si>
  <si>
    <t>75.688.366/0001-02</t>
  </si>
  <si>
    <t>1.613.136/0001-30</t>
  </si>
  <si>
    <t>78.113.834/0001-09</t>
  </si>
  <si>
    <t>76.279.959/0001-70</t>
  </si>
  <si>
    <t>76.245.059/0001-01</t>
  </si>
  <si>
    <t>77.003.424/0001-34</t>
  </si>
  <si>
    <t>1.619.104/0001-41</t>
  </si>
  <si>
    <t>76.966.852/0001-08</t>
  </si>
  <si>
    <t>76.105.568/0001-39</t>
  </si>
  <si>
    <t>95.719.381/0001-70</t>
  </si>
  <si>
    <t>76.205.962/0001-49</t>
  </si>
  <si>
    <t>76.973.692/0001-16</t>
  </si>
  <si>
    <t>76.950.047/0001-88</t>
  </si>
  <si>
    <t>76.002.674/0001-97</t>
  </si>
  <si>
    <t>95.725.024/0001-14</t>
  </si>
  <si>
    <t>75.829.416/0001-16</t>
  </si>
  <si>
    <t>95.640.132/0001-94</t>
  </si>
  <si>
    <t>76.205.673/0001-40</t>
  </si>
  <si>
    <t>77.774.859/0001-82</t>
  </si>
  <si>
    <t>76.205.681/0001-96</t>
  </si>
  <si>
    <t>76.169.879/0001-61</t>
  </si>
  <si>
    <t>01.612.911/0001-32</t>
  </si>
  <si>
    <t>75.449.579/0001-73</t>
  </si>
  <si>
    <t>76.968.064/0001-42</t>
  </si>
  <si>
    <t>75.963.256/0001-01</t>
  </si>
  <si>
    <t>75.771.212/0001-71</t>
  </si>
  <si>
    <t>95.587.770/0001-99</t>
  </si>
  <si>
    <t>1.612.413/0001-90</t>
  </si>
  <si>
    <t>76.105.576/0001-85</t>
  </si>
  <si>
    <t>76.002.641/0001-47</t>
  </si>
  <si>
    <t>76.288.760/0001-08</t>
  </si>
  <si>
    <t>75.371.401/0001-57</t>
  </si>
  <si>
    <t>75.380.071/0001-66</t>
  </si>
  <si>
    <t>80.059.264/0001-50</t>
  </si>
  <si>
    <t>76.958.974/0001-44</t>
  </si>
  <si>
    <t>76.205.699/0001-98</t>
  </si>
  <si>
    <t>76.920.834/0001-87</t>
  </si>
  <si>
    <t>76.205.707/0001-04</t>
  </si>
  <si>
    <t>76.235.746/0001-46</t>
  </si>
  <si>
    <t>76.290.691/0001-77</t>
  </si>
  <si>
    <t>75.462.820/0001-02</t>
  </si>
  <si>
    <t>76.291.418/0001-67</t>
  </si>
  <si>
    <t>76.206.457/0001-19</t>
  </si>
  <si>
    <t>78.092.293/0001-71</t>
  </si>
  <si>
    <t>76.974.823/0001-80</t>
  </si>
  <si>
    <t>76.205.715/0001-42</t>
  </si>
  <si>
    <t>95.594.776/0001-93</t>
  </si>
  <si>
    <t>95.684.544/0001-26</t>
  </si>
  <si>
    <t>75.392.019/0001-20</t>
  </si>
  <si>
    <t>95.641.916/0001-37</t>
  </si>
  <si>
    <t>80.882.095/0001-53</t>
  </si>
  <si>
    <t>75.425.314/0001-35</t>
  </si>
  <si>
    <t>76.920.826/0001-30</t>
  </si>
  <si>
    <t>76.968.627/0001-00</t>
  </si>
  <si>
    <t>75.483.230/0001-58</t>
  </si>
  <si>
    <t>75.832.170/0001-31</t>
  </si>
  <si>
    <t>75.927.582/0001-55</t>
  </si>
  <si>
    <t>76.970.375/0001-46</t>
  </si>
  <si>
    <t>75.498.576/0001-20</t>
  </si>
  <si>
    <t>76.290.683/0001-20</t>
  </si>
  <si>
    <t>76.995.422/0001-06</t>
  </si>
  <si>
    <t>76.238.435/0001-30</t>
  </si>
  <si>
    <t>75.741.355/0001-30</t>
  </si>
  <si>
    <t>75.193.516/0001-07</t>
  </si>
  <si>
    <t>76.282.649/0001-04</t>
  </si>
  <si>
    <t>76.995.380/0001-03</t>
  </si>
  <si>
    <t>77.870.475/0001-63</t>
  </si>
  <si>
    <t>76.920.818/0001-94</t>
  </si>
  <si>
    <t>77.819.605/0001-33</t>
  </si>
  <si>
    <t>76.105.543/0001-35</t>
  </si>
  <si>
    <t>80.909.617/0001-63</t>
  </si>
  <si>
    <t>76.021.450/0001-22</t>
  </si>
  <si>
    <t>76.206.499/0001-50</t>
  </si>
  <si>
    <t>95.583.597/0001-50</t>
  </si>
  <si>
    <t>75.771.311/0001-53</t>
  </si>
  <si>
    <t>76.975.259/0001-10</t>
  </si>
  <si>
    <t>76.290.659/0001-91</t>
  </si>
  <si>
    <t>75.381.178/0001-29</t>
  </si>
  <si>
    <t>76.167.733/0001-87</t>
  </si>
  <si>
    <t>78.200.482/0001-10</t>
  </si>
  <si>
    <t>95.585.477/0001-92</t>
  </si>
  <si>
    <t>76.911.676/0001-07</t>
  </si>
  <si>
    <t>1.613.052/0001-04</t>
  </si>
  <si>
    <t>75.393.082/0001-80</t>
  </si>
  <si>
    <t>76.245.034/0001-08</t>
  </si>
  <si>
    <t>76.919.083/0001-89</t>
  </si>
  <si>
    <t>80.869.886/0001-43</t>
  </si>
  <si>
    <t>1.613.167/0001-90</t>
  </si>
  <si>
    <t>76.978.519/0001-00</t>
  </si>
  <si>
    <t>76.247.345/0001-06</t>
  </si>
  <si>
    <t>75.801.738/0001-57</t>
  </si>
  <si>
    <t>75.963.850/0001-94</t>
  </si>
  <si>
    <t>76.170.240/0001-04</t>
  </si>
  <si>
    <t>75.793.786/0001-40</t>
  </si>
  <si>
    <t>76.978.881/0001-81</t>
  </si>
  <si>
    <t>75.587.204/0001-70</t>
  </si>
  <si>
    <t>76.170.257/0001-53</t>
  </si>
  <si>
    <t>76.105.584/0001-21</t>
  </si>
  <si>
    <t>76.205.806/0001-88</t>
  </si>
  <si>
    <t>75.697.094/0001-07</t>
  </si>
  <si>
    <t>78.121.936/0001-68</t>
  </si>
  <si>
    <t>68.703.834/0001-05</t>
  </si>
  <si>
    <t>76.247.329/0001-13</t>
  </si>
  <si>
    <t>77.877.116/0001-38</t>
  </si>
  <si>
    <t>78.279.973/0001-07</t>
  </si>
  <si>
    <t>76.950.096/0001-10</t>
  </si>
  <si>
    <t>76.247.378/0001-56</t>
  </si>
  <si>
    <t>75.967.760/0001-71</t>
  </si>
  <si>
    <t>76.279.975/0001-62</t>
  </si>
  <si>
    <t>75.424.507/0001-71</t>
  </si>
  <si>
    <t>95.685.798/0001-69</t>
  </si>
  <si>
    <t>78.101.821/0001-01</t>
  </si>
  <si>
    <t>75.636.530/0001-20</t>
  </si>
  <si>
    <t>95.587.622/0001-74</t>
  </si>
  <si>
    <t>76.995.463/0001-00</t>
  </si>
  <si>
    <t>76.920.800/0001-92</t>
  </si>
  <si>
    <t>76.247.360/0001-54</t>
  </si>
  <si>
    <t>Municipios</t>
  </si>
  <si>
    <t>Nº Município</t>
  </si>
  <si>
    <t>nº</t>
  </si>
  <si>
    <r>
      <t xml:space="preserve">ACUMULADO ATÉ A ETAPA </t>
    </r>
    <r>
      <rPr>
        <b/>
        <sz val="10"/>
        <rFont val="Arial"/>
        <family val="2"/>
      </rPr>
      <t>ANTERIOR</t>
    </r>
  </si>
  <si>
    <r>
      <t xml:space="preserve">ETAPA </t>
    </r>
    <r>
      <rPr>
        <b/>
        <sz val="10"/>
        <rFont val="Arial"/>
        <family val="2"/>
      </rPr>
      <t>DESTA</t>
    </r>
    <r>
      <rPr>
        <sz val="10"/>
        <rFont val="Arial"/>
        <family val="2"/>
      </rPr>
      <t xml:space="preserve"> MEDIÇÃO</t>
    </r>
  </si>
  <si>
    <t>LICITADO PELA LEI Nº 14.133 / 2021</t>
  </si>
  <si>
    <t>Valor desta</t>
  </si>
  <si>
    <t>ETAPA  da</t>
  </si>
  <si>
    <t>OBJETO</t>
  </si>
  <si>
    <t>Seq.</t>
  </si>
  <si>
    <t>DESCRIÇÃO DOS SERVIÇOS</t>
  </si>
  <si>
    <t>GLOBAL</t>
  </si>
  <si>
    <t>Quantid.
Executada
Acumulada</t>
  </si>
  <si>
    <t>PREVISTO ETAPA ACUMULADO</t>
  </si>
  <si>
    <t>CONCORRÊNCIA ELETRÔNICA</t>
  </si>
  <si>
    <t>CÓDIGO_ITEM</t>
  </si>
  <si>
    <t>UD</t>
  </si>
  <si>
    <t>PREÇO UNITÁRIO COM BDI</t>
  </si>
  <si>
    <t>SEQ</t>
  </si>
  <si>
    <t>Nº DE ETAPAS EXECUTADAS:</t>
  </si>
  <si>
    <t>Diferença</t>
  </si>
  <si>
    <t>SERVIÇOS PRELIMINARES</t>
  </si>
  <si>
    <t>MEIO-FIO E SARJETA</t>
  </si>
  <si>
    <t>TERRAPLENAGEM</t>
  </si>
  <si>
    <t>DRENAGEM</t>
  </si>
  <si>
    <t>BASE / SUB-BASE</t>
  </si>
  <si>
    <t>REVESTIMENTO</t>
  </si>
  <si>
    <t>SERVIÇOS DE URBANIZAÇÃO</t>
  </si>
  <si>
    <t>SINALIZAÇÃO DE TRÂNSITO</t>
  </si>
  <si>
    <t>ENSAIOS TECNOLÓGICOS</t>
  </si>
  <si>
    <t>ILUMINAÇÃO PÚBLICA</t>
  </si>
  <si>
    <t>SERVIÇOS DIVERSOS</t>
  </si>
  <si>
    <t>SERVIÇOS PRELIMINARES E ADMINISTRAÇÃO DA OBRA</t>
  </si>
  <si>
    <t>MOVIMENTO DE TERRA, DRENAGEM E ÁGUAS PLUVIAIS</t>
  </si>
  <si>
    <t>FUNDACOES</t>
  </si>
  <si>
    <t>ESTRUTURAS</t>
  </si>
  <si>
    <t>ALVENARIA, DIVISÓRIAS, MUROS E FECHOS</t>
  </si>
  <si>
    <t>COBERTURA</t>
  </si>
  <si>
    <t>ESQUADRIAS, ACESSORIOS, VIDROS E ESPELHOS</t>
  </si>
  <si>
    <t>INSTAL. ELETRICAS, TELEFONIA, SISTEMAS DE PROTEÇÃO E VENTILAÇÃO</t>
  </si>
  <si>
    <t>INSTAL. HIDROSANITÁRIAS, GAS-GLP, INCÊNDIO E APARELHOS</t>
  </si>
  <si>
    <t>REVESTIMENTOS DE PAREDES E PISOS, IMPERMEABILIZACÕES, PINTURAS E ARGAMASSAS</t>
  </si>
  <si>
    <t>PAVIMENTACAO E CALCAMENTO, PAISAGISMO E EQUIPAMENTOS EXTERNOS</t>
  </si>
  <si>
    <t>DIVERSOS (LIMPEZA,ENSAIOS TECNOLÓGICOS, EQUIPAMENTOS)</t>
  </si>
  <si>
    <t>Cod_SAM_Mun</t>
  </si>
  <si>
    <t>ABATIA</t>
  </si>
  <si>
    <t>NELSON GARCIA JUNIOR</t>
  </si>
  <si>
    <t>ADRIANOPOLIS</t>
  </si>
  <si>
    <t>VANDIR DE OLIVEIRA ROSA</t>
  </si>
  <si>
    <t>AGUDOS DO SUL</t>
  </si>
  <si>
    <t>JESSE DA ROCHA ZOELLNER</t>
  </si>
  <si>
    <t>ALMIRANTE TAMANDARE</t>
  </si>
  <si>
    <t>GERSON DENILSON COLODEL</t>
  </si>
  <si>
    <t>ALTAMIRA DO PARANA</t>
  </si>
  <si>
    <t>JOSE ETEVALDO DE OLIVEIRA</t>
  </si>
  <si>
    <t>ALTO PARAISO</t>
  </si>
  <si>
    <t>DERCIO JARDIM JUNIOR</t>
  </si>
  <si>
    <t>ALTO PARANA</t>
  </si>
  <si>
    <t>CLAUDEMIR JOIA PEREIRA</t>
  </si>
  <si>
    <t>ALTO PIQUIRI</t>
  </si>
  <si>
    <t>GIOVANE MENDES DE CARVALHO</t>
  </si>
  <si>
    <t>ALTONIA</t>
  </si>
  <si>
    <t>CLAUDENIR GERVASONE</t>
  </si>
  <si>
    <t>ALVORADA DO SUL</t>
  </si>
  <si>
    <t>MARCOS ANTONIO VOLTARELLI</t>
  </si>
  <si>
    <t>AMAPORA</t>
  </si>
  <si>
    <t>MAURO LEMOS</t>
  </si>
  <si>
    <t>AMPERE</t>
  </si>
  <si>
    <t>DISNEI LUQUINI</t>
  </si>
  <si>
    <t>ANAHY</t>
  </si>
  <si>
    <t>CARLOS ANTONIO REIS</t>
  </si>
  <si>
    <t>ANDIRA</t>
  </si>
  <si>
    <t>IONE ELISABETH ALVES ABIB</t>
  </si>
  <si>
    <t>ANGULO</t>
  </si>
  <si>
    <t>ROGÉRIO APARECIDO BERNARDO</t>
  </si>
  <si>
    <t>ANTONINA</t>
  </si>
  <si>
    <t>JOSÉ PAULO VIEIRA AZIM</t>
  </si>
  <si>
    <t>ANTONIO OLINTO</t>
  </si>
  <si>
    <t>ALAN JAROS</t>
  </si>
  <si>
    <t>APUCARANA</t>
  </si>
  <si>
    <t>SEBASTIAO FERREIRA MARTINS JUNIOR</t>
  </si>
  <si>
    <t>ARAPONGAS</t>
  </si>
  <si>
    <t>SERGIO ONOFRE DA SILVA</t>
  </si>
  <si>
    <t>ARAPOTI</t>
  </si>
  <si>
    <t>IRANI JOSE BARROS</t>
  </si>
  <si>
    <t>ARAPUA</t>
  </si>
  <si>
    <t>DEODATO MATIAS</t>
  </si>
  <si>
    <t>ARARUNA</t>
  </si>
  <si>
    <t>LEANDRO CESAR DE OLIVEIRA</t>
  </si>
  <si>
    <t>ARAUCARIA</t>
  </si>
  <si>
    <t>HISSAM HUSSEIN DEHAINI</t>
  </si>
  <si>
    <t>ARIRANHA DO IVAI</t>
  </si>
  <si>
    <t>THIAGO EPIFANIO DA SILVA</t>
  </si>
  <si>
    <t>ASSAI</t>
  </si>
  <si>
    <t>MICHEL ANGELO BOMTEMPO</t>
  </si>
  <si>
    <t>ASSIS CHATEAUBRIAND</t>
  </si>
  <si>
    <t>VALTER APARECIDO SOUZA CORREIA</t>
  </si>
  <si>
    <t>ASTORGA</t>
  </si>
  <si>
    <t>SUZIE APARECIDA PUCILLO ZANATTA</t>
  </si>
  <si>
    <t>ATALAIA</t>
  </si>
  <si>
    <t>CARLOS EDUARDO ARMELIN MARIANI</t>
  </si>
  <si>
    <t>BALSA NOVA</t>
  </si>
  <si>
    <t>MARCOS ANTONIO ZANETTI</t>
  </si>
  <si>
    <t>BANDEIRANTES</t>
  </si>
  <si>
    <t>JAELSON RAMALHO MATTA</t>
  </si>
  <si>
    <t>BARBOSA FERRAZ</t>
  </si>
  <si>
    <t>EDENILSON APARECIDO MILIOSSI</t>
  </si>
  <si>
    <t>BARRA DO JACARE</t>
  </si>
  <si>
    <t>EDIMAR DE FREITAS ALBONETI</t>
  </si>
  <si>
    <t>BARRACAO</t>
  </si>
  <si>
    <t>JORGE LUIZ SANTIN</t>
  </si>
  <si>
    <t>BELA VISTA DA CAROBA</t>
  </si>
  <si>
    <t>GELSON MAFFI</t>
  </si>
  <si>
    <t>BELA VISTA DO PARAISO</t>
  </si>
  <si>
    <t>FABRICIO PASTORE</t>
  </si>
  <si>
    <t>BITURUNA</t>
  </si>
  <si>
    <t>RODRIGO ROSSONI</t>
  </si>
  <si>
    <t>BOA ESPERANCA</t>
  </si>
  <si>
    <t>JOEL CELSO BUSCARIOL</t>
  </si>
  <si>
    <t>BOA ESPERANCA DO IGUACU</t>
  </si>
  <si>
    <t>GIVANILDO TRUMI</t>
  </si>
  <si>
    <t>BOA VENTURA DE SAO ROQUE</t>
  </si>
  <si>
    <t>EDSON FLÁVIO HOFFMANN</t>
  </si>
  <si>
    <t>BOA VISTA DA APARECIDA</t>
  </si>
  <si>
    <t>LEONIR ANTUNES DOS SANTOS</t>
  </si>
  <si>
    <t>BOCAIUVA DO SUL</t>
  </si>
  <si>
    <t>ANTONIO LUIZ GUSSO</t>
  </si>
  <si>
    <t>BOM JESUS DO SUL</t>
  </si>
  <si>
    <t>HELIO JOSE SURDI</t>
  </si>
  <si>
    <t>BOM SUCESSO</t>
  </si>
  <si>
    <t>JOSE ROBERTO DA SILVA</t>
  </si>
  <si>
    <t>BOM SUCESSO DO SUL</t>
  </si>
  <si>
    <t>NILSON ANTONIO FEVERSANI</t>
  </si>
  <si>
    <t>BORRAZOPOLIS</t>
  </si>
  <si>
    <t>DALTON FERNANDES MOREIRA</t>
  </si>
  <si>
    <t>BRAGANEY</t>
  </si>
  <si>
    <t>ODAIR GUERREIRO OLIVEIRA</t>
  </si>
  <si>
    <t>BRASILANDIA DO SUL</t>
  </si>
  <si>
    <t>ALEX ANTONIO CAVALCANTE</t>
  </si>
  <si>
    <t>CAFEARA</t>
  </si>
  <si>
    <t>ELTON FABIO LAZARETTI</t>
  </si>
  <si>
    <t>CAFELANDIA</t>
  </si>
  <si>
    <t>CULESTINO KIARA</t>
  </si>
  <si>
    <t>CAFEZAL DO SUL</t>
  </si>
  <si>
    <t>MARIO JUNIO KAZUO DA SILVA</t>
  </si>
  <si>
    <t>CALIFORNIA</t>
  </si>
  <si>
    <t>PAULO WILSON MENDES</t>
  </si>
  <si>
    <t>CAMBARA</t>
  </si>
  <si>
    <t>JOSÉ SALIM HAGGI NETO</t>
  </si>
  <si>
    <t>CAMBE</t>
  </si>
  <si>
    <t>CONRADO ÂNGELO SCHELLER</t>
  </si>
  <si>
    <t>CAMBIRA</t>
  </si>
  <si>
    <t>EMERSON TOLEDO PIRES</t>
  </si>
  <si>
    <t>CAMPINA DA LAGOA</t>
  </si>
  <si>
    <t>MILTON LUIZ ALVES</t>
  </si>
  <si>
    <t>CAMPINA DO SIMAO</t>
  </si>
  <si>
    <t>ANDRÉ JUNIOR DE PAULA</t>
  </si>
  <si>
    <t>CAMPINA GRANDE DO SUL</t>
  </si>
  <si>
    <t>BIHL ELERIAN ZANETTI</t>
  </si>
  <si>
    <t>CAMPO BONITO</t>
  </si>
  <si>
    <t>MARIO WEBER</t>
  </si>
  <si>
    <t>CAMPO DO TENENTE</t>
  </si>
  <si>
    <t>WEVERTON WILLIAN VIZENTIN</t>
  </si>
  <si>
    <t>CAMPO LARGO</t>
  </si>
  <si>
    <t>MAURÍCIO ROBERTO RIVABEM</t>
  </si>
  <si>
    <t>CAMPO MAGRO</t>
  </si>
  <si>
    <t>CLAUDIO CESAR CASAGRANDE</t>
  </si>
  <si>
    <t>CAMPO MOURAO</t>
  </si>
  <si>
    <t>TAUILLO TEZELLI</t>
  </si>
  <si>
    <t>CANDIDO DE ABREU</t>
  </si>
  <si>
    <t>RENAN MENCK ROMANICHEN</t>
  </si>
  <si>
    <t>CANDOI</t>
  </si>
  <si>
    <t>ALDOINO GOLDONI FILHO</t>
  </si>
  <si>
    <t>CANTAGALO</t>
  </si>
  <si>
    <t>JOÃO KONJUNSKI</t>
  </si>
  <si>
    <t>CAPANEMA</t>
  </si>
  <si>
    <t>AMERICO BELLE</t>
  </si>
  <si>
    <t>CAPITAO LEONIDAS MARQUES</t>
  </si>
  <si>
    <t>MAXWELL SCAPINI</t>
  </si>
  <si>
    <t>CARAMBEI</t>
  </si>
  <si>
    <t>ELISANGELA PEDROSO DE OLIVEIRA NUNES</t>
  </si>
  <si>
    <t>CARLOPOLIS</t>
  </si>
  <si>
    <t>HIROSHI KUBO</t>
  </si>
  <si>
    <t>CASCAVEL</t>
  </si>
  <si>
    <t>LEONALDO PARANHOS DA SILVA</t>
  </si>
  <si>
    <t>CASTRO</t>
  </si>
  <si>
    <t>ALVARO TELLES</t>
  </si>
  <si>
    <t>CATANDUVAS</t>
  </si>
  <si>
    <t>MOISES APARECIDO DE SOUZA</t>
  </si>
  <si>
    <t>CENTENARIO DO SUL</t>
  </si>
  <si>
    <t>MELQUIADES TAVIAN JUNIOR</t>
  </si>
  <si>
    <t>CERRO AZUL</t>
  </si>
  <si>
    <t>PATRIK MAGARI</t>
  </si>
  <si>
    <t>CEU AZUL</t>
  </si>
  <si>
    <t>LAURINDO SPEROTTO</t>
  </si>
  <si>
    <t>CHOPINZINHO</t>
  </si>
  <si>
    <t>EDSON LUIZ CENCI</t>
  </si>
  <si>
    <t>CIANORTE</t>
  </si>
  <si>
    <t>MARCO ANTONIO FRANZATO</t>
  </si>
  <si>
    <t>CIDADE GAUCHA</t>
  </si>
  <si>
    <t>HENRIQUE DOMINGUES</t>
  </si>
  <si>
    <t>CLEVELANDIA</t>
  </si>
  <si>
    <t>RAFAELA MARTINS LOSI</t>
  </si>
  <si>
    <t>COLOMBO</t>
  </si>
  <si>
    <t>HELDER LUIZ LAZAROTTO</t>
  </si>
  <si>
    <t>COLORADO</t>
  </si>
  <si>
    <t>MARCOS JOSÉ CONSALTER DE MELLO</t>
  </si>
  <si>
    <t>CONGONHINHAS</t>
  </si>
  <si>
    <t>JOSÉ OLEGÁRIO RIBEIRO LOPES</t>
  </si>
  <si>
    <t>CONSELHEIRO MAIRINCK</t>
  </si>
  <si>
    <t>ALEX SANDRO PEREIRA COSTA DOMINGUES</t>
  </si>
  <si>
    <t>CONTENDA</t>
  </si>
  <si>
    <t>ANTONIO ADAMIR DIGNER</t>
  </si>
  <si>
    <t>CORBELIA</t>
  </si>
  <si>
    <t>GIOVANI MIGUEL WOLF HNATUW</t>
  </si>
  <si>
    <t>CORNELIO PROCOPIO</t>
  </si>
  <si>
    <t>AMIN JOSE HANNOUCHE</t>
  </si>
  <si>
    <t>CORONEL DOMINGOS SOARES</t>
  </si>
  <si>
    <t>JANDIR BANDIERA</t>
  </si>
  <si>
    <t>CORONEL VIVIDA</t>
  </si>
  <si>
    <t>ANDERSON MANIQUE BARRETO</t>
  </si>
  <si>
    <t>CORUMBATAI DO SUL</t>
  </si>
  <si>
    <t>ALEXANDRE DONATO</t>
  </si>
  <si>
    <t>CRUZ MACHADO</t>
  </si>
  <si>
    <t>ANTONIO LUIS SZAYKOWSKI</t>
  </si>
  <si>
    <t>CRUZEIRO DO IGUACU</t>
  </si>
  <si>
    <t>LEONIR ANTÔNIO GELHEN</t>
  </si>
  <si>
    <t>CRUZEIRO DO OESTE</t>
  </si>
  <si>
    <t>MARIA HELENA BERTOCO RODRIGUES</t>
  </si>
  <si>
    <t>CRUZEIRO DO SUL</t>
  </si>
  <si>
    <t>MARCOS CESAR SUGIGAN</t>
  </si>
  <si>
    <t>CRUZMALTINA</t>
  </si>
  <si>
    <t>NATAL CASAVECHIA</t>
  </si>
  <si>
    <t>CURITIBA</t>
  </si>
  <si>
    <t>RAFAEL VALDOMIRO GRECA DE MACEDO</t>
  </si>
  <si>
    <t>CURIUVA</t>
  </si>
  <si>
    <t>NATA NAEL MOURA DOS SANTOS</t>
  </si>
  <si>
    <t>DIAMANTE DO NORTE</t>
  </si>
  <si>
    <t>ELIEL DOS SANTOS CORREA</t>
  </si>
  <si>
    <t>DIAMANTE DO OESTE</t>
  </si>
  <si>
    <t>GUILHERME PIVATTO JUNIOR</t>
  </si>
  <si>
    <t>DIAMANTE DO SUL</t>
  </si>
  <si>
    <t>DARCI TIRELLI</t>
  </si>
  <si>
    <t>DOIS VIZINHOS</t>
  </si>
  <si>
    <t>LUIS CARLOS TURATTO</t>
  </si>
  <si>
    <t>DOURADINA</t>
  </si>
  <si>
    <t>OBERDAM JOSÉ DE OLIVEIRA</t>
  </si>
  <si>
    <t>DOUTOR CAMARGO</t>
  </si>
  <si>
    <t>ÉDILEN HENRIQUE XAVIER</t>
  </si>
  <si>
    <t>DOUTOR ULYSSES</t>
  </si>
  <si>
    <t>MOISEIS BRANCO DA SILVA</t>
  </si>
  <si>
    <t>ENEAS MARQUES</t>
  </si>
  <si>
    <t>EDSON LUPATINI</t>
  </si>
  <si>
    <t>ENGENHEIRO BELTRAO</t>
  </si>
  <si>
    <t>ADALMIR JOSÉ GARBIM JUNIOR</t>
  </si>
  <si>
    <t>ENTRE RIOS DO OESTE</t>
  </si>
  <si>
    <t>ARI ALOÍSIO MALDANER</t>
  </si>
  <si>
    <t>ESPERANCA NOVA</t>
  </si>
  <si>
    <t>EVERTON BARBIERI</t>
  </si>
  <si>
    <t>ESPIGAO ALTO DO IGUACU</t>
  </si>
  <si>
    <t>AGENOR BERTONCELO</t>
  </si>
  <si>
    <t>FAROL</t>
  </si>
  <si>
    <t>OCLECIO DE FREITAS MENESES</t>
  </si>
  <si>
    <t>FAXINAL</t>
  </si>
  <si>
    <t>YLSON ALVARO CANTAGALLO</t>
  </si>
  <si>
    <t>FAZENDA RIO GRANDE</t>
  </si>
  <si>
    <t>MARCO ANTONIO MARCONDES SILVA</t>
  </si>
  <si>
    <t>FENIX</t>
  </si>
  <si>
    <t>ALTAIR MOLINA SERRANO</t>
  </si>
  <si>
    <t>FERNANDES PINHEIRO</t>
  </si>
  <si>
    <t>CLEONICE APARECIDA KUFENER SCHUCK</t>
  </si>
  <si>
    <t>FIGUEIRA</t>
  </si>
  <si>
    <t>JOSÉ CARLOS CONTIERO</t>
  </si>
  <si>
    <t>FLOR DA SERRA DO SUL</t>
  </si>
  <si>
    <t>VALMOR FELIPE JUNIOR</t>
  </si>
  <si>
    <t>FLORAI</t>
  </si>
  <si>
    <t>EDNA DE LOURDES CARPINE CONTIN</t>
  </si>
  <si>
    <t>FLORESTA</t>
  </si>
  <si>
    <t>ADEMIR LUIZ MACIEL</t>
  </si>
  <si>
    <t>FLORESTOPOLIS</t>
  </si>
  <si>
    <t>ONICIO DE SOUZA</t>
  </si>
  <si>
    <t>FLORIDA</t>
  </si>
  <si>
    <t>ANTONIO EMERSON SETTE</t>
  </si>
  <si>
    <t>FORMOSA DO OESTE</t>
  </si>
  <si>
    <t>LUIZ ANTONIO DOMINGOS DE AGUIAR</t>
  </si>
  <si>
    <t>FOZ DO IGUACU</t>
  </si>
  <si>
    <t>FRANCISCO LACERDA BRASILEIRO</t>
  </si>
  <si>
    <t>FOZ DO JORDAO</t>
  </si>
  <si>
    <t>FRANCISCO CLEI DA SILVA</t>
  </si>
  <si>
    <t>FRANCISCO ALVES</t>
  </si>
  <si>
    <t>MILENA SILVA ROSA</t>
  </si>
  <si>
    <t>FRANCISCO BELTRAO</t>
  </si>
  <si>
    <t>CLEBER FONTANA</t>
  </si>
  <si>
    <t>GENERAL CARNEIRO</t>
  </si>
  <si>
    <t>JOEL RICARDO MARTINS FERREIRA</t>
  </si>
  <si>
    <t>GODOY MOREIRA</t>
  </si>
  <si>
    <t>PRIMIS DE OLIVEIRA</t>
  </si>
  <si>
    <t>GOIOERE</t>
  </si>
  <si>
    <t>ROBERTO DOS REIS DE LIMA</t>
  </si>
  <si>
    <t>GOIOXIM</t>
  </si>
  <si>
    <t>MARI TEREZINHA DA SILVA</t>
  </si>
  <si>
    <t>GRANDES RIOS</t>
  </si>
  <si>
    <t>ANTONIO RIBEIRO DA SILVA</t>
  </si>
  <si>
    <t>GUAIRA</t>
  </si>
  <si>
    <t>HERALDO TRENTO</t>
  </si>
  <si>
    <t>GUAIRACA</t>
  </si>
  <si>
    <t>MARCELO ALVES DE OLIVEIRA</t>
  </si>
  <si>
    <t>GUAMIRANGA</t>
  </si>
  <si>
    <t>MARCELO LEITE</t>
  </si>
  <si>
    <t>GUAPIRAMA</t>
  </si>
  <si>
    <t>EDUI GONÇÃLVES</t>
  </si>
  <si>
    <t>GUAPOREMA</t>
  </si>
  <si>
    <t>GILBERTO CASTIGLIONI</t>
  </si>
  <si>
    <t>GUARACI</t>
  </si>
  <si>
    <t>SIDNEI DEZOTI</t>
  </si>
  <si>
    <t>GUARANIACU</t>
  </si>
  <si>
    <t>OSMARIO DE LIMA PORTELA</t>
  </si>
  <si>
    <t>GUARAPUAVA</t>
  </si>
  <si>
    <t>CELSO FERNANDO GÓES</t>
  </si>
  <si>
    <t>GUARAQUECABA</t>
  </si>
  <si>
    <t>LILIAN RAMOS NARLOCH</t>
  </si>
  <si>
    <t>GUARATUBA</t>
  </si>
  <si>
    <t>ROBERTO CORDEIRO JUSTUS</t>
  </si>
  <si>
    <t>HONORIO SERPA</t>
  </si>
  <si>
    <t>LUCIANO DIAS</t>
  </si>
  <si>
    <t>IBAITI</t>
  </si>
  <si>
    <t>ANTONELY DE CASSIO ALVES DE CARVALHO</t>
  </si>
  <si>
    <t>IBEMA</t>
  </si>
  <si>
    <t>VIVIANE COMIRAN</t>
  </si>
  <si>
    <t>IBIPORA</t>
  </si>
  <si>
    <t>JOSÉ MARIA FERREIRA</t>
  </si>
  <si>
    <t>ICARAIMA</t>
  </si>
  <si>
    <t>MARCOS ALEX DE OLIVEIRA</t>
  </si>
  <si>
    <t>IGUARACU</t>
  </si>
  <si>
    <t>ELISEU SILVA DA COSTA</t>
  </si>
  <si>
    <t>IGUATU</t>
  </si>
  <si>
    <t>VLADEMIR ANTONIO BARELLA</t>
  </si>
  <si>
    <t>IMBAU</t>
  </si>
  <si>
    <t>DAYANE SOVINSKI RODRIGUES</t>
  </si>
  <si>
    <t>IMBITUVA</t>
  </si>
  <si>
    <t>CELSO KUBASKI</t>
  </si>
  <si>
    <t>INACIO MARTINS</t>
  </si>
  <si>
    <t>EDEMETRIO BENATO JUNIOR</t>
  </si>
  <si>
    <t>INAJA</t>
  </si>
  <si>
    <t>CLEBER GERALDO DA SILVA</t>
  </si>
  <si>
    <t>INDIANOPOLIS</t>
  </si>
  <si>
    <t>JULIANO TREVISAN CORDEIRO</t>
  </si>
  <si>
    <t>IPIRANGA</t>
  </si>
  <si>
    <t>DOUGLAS DAVI CRUZ</t>
  </si>
  <si>
    <t>IPORA</t>
  </si>
  <si>
    <t>SERGIO LUIZ BORGES</t>
  </si>
  <si>
    <t>IRACEMA DO OESTE</t>
  </si>
  <si>
    <t>ELZA HAASE RODRIGUES</t>
  </si>
  <si>
    <t>IRATI</t>
  </si>
  <si>
    <t>JORGE DAVID DERBLI PINTO</t>
  </si>
  <si>
    <t>IRETAMA</t>
  </si>
  <si>
    <t>SAME SAAB</t>
  </si>
  <si>
    <t>ITAGUAJE</t>
  </si>
  <si>
    <t>CRISOGONO NOLETO E SILVA JUNIOR</t>
  </si>
  <si>
    <t>ITAIPULANDIA</t>
  </si>
  <si>
    <t>CLEIDE INÊS GRIEBELER PRATES</t>
  </si>
  <si>
    <t>ITAMBARACA</t>
  </si>
  <si>
    <t>MÔNICA CRISTINA ZAMBON HOLZMANN</t>
  </si>
  <si>
    <t>ITAMBE</t>
  </si>
  <si>
    <t>VITOR APARECIDO FEDRIGO</t>
  </si>
  <si>
    <t>ITAPEJARA DO OESTE</t>
  </si>
  <si>
    <t>VILMAR SCHMOLLER</t>
  </si>
  <si>
    <t>ITAPERUCU</t>
  </si>
  <si>
    <t>NENEU JOSÉ ARTIGAS</t>
  </si>
  <si>
    <t>ITAUNA DO SUL</t>
  </si>
  <si>
    <t>GILSON JOSÉ DE GOIS</t>
  </si>
  <si>
    <t>IVAI</t>
  </si>
  <si>
    <t>IDIR TREVISO</t>
  </si>
  <si>
    <t>IVAIPORA</t>
  </si>
  <si>
    <t>LUIZ CARLOS GIL</t>
  </si>
  <si>
    <t>IVATE</t>
  </si>
  <si>
    <t>DENILSON VAGLIERI PREVITAL</t>
  </si>
  <si>
    <t>IVATUBA</t>
  </si>
  <si>
    <t>SERGIO JOSE SANTI</t>
  </si>
  <si>
    <t>JABOTI</t>
  </si>
  <si>
    <t>REGIS WILLIAM SIQUEIRA RODRIGUES</t>
  </si>
  <si>
    <t>JACAREZINHO</t>
  </si>
  <si>
    <t>MARCELO JOSÉ BERNARDELI PALHARES</t>
  </si>
  <si>
    <t>JAGUAPITA</t>
  </si>
  <si>
    <t>GERSON LUIZ MARCATO</t>
  </si>
  <si>
    <t>JAGUARIAIVA</t>
  </si>
  <si>
    <t>ALCIONE LEMOS</t>
  </si>
  <si>
    <t>JANDAIA DO SUL</t>
  </si>
  <si>
    <t>LAURO DE SOUZA SILVA JUNIOR</t>
  </si>
  <si>
    <t>JANIOPOLIS</t>
  </si>
  <si>
    <t>ISMAEL JOSE DEZANOSKI</t>
  </si>
  <si>
    <t>JAPIRA</t>
  </si>
  <si>
    <t>PAULO JOSE MORFINATI</t>
  </si>
  <si>
    <t>JAPURA</t>
  </si>
  <si>
    <t>ADRIANA CRISTINA POLIZER</t>
  </si>
  <si>
    <t>JARDIM ALEGRE</t>
  </si>
  <si>
    <t>JOSE ROBERTO FURLAN</t>
  </si>
  <si>
    <t>JARDIM OLINDA</t>
  </si>
  <si>
    <t>LUCIMAR DE SOUZA MORAIS</t>
  </si>
  <si>
    <t>JATAIZINHO</t>
  </si>
  <si>
    <t>WILSON FERNANDES</t>
  </si>
  <si>
    <t>JESUITAS</t>
  </si>
  <si>
    <t>APARECIDO JOSE WEILLER JUNIOR</t>
  </si>
  <si>
    <t>JOAQUIM TAVORA</t>
  </si>
  <si>
    <t>REGINALDO VILELA</t>
  </si>
  <si>
    <t>JUNDIAI DO SUL</t>
  </si>
  <si>
    <t>ECLAIR RAUEN</t>
  </si>
  <si>
    <t>JURANDA</t>
  </si>
  <si>
    <t>LEILA MIOTTO AMADEI</t>
  </si>
  <si>
    <t>JUSSARA</t>
  </si>
  <si>
    <t>ROBISON PEDROSO DA SILVA</t>
  </si>
  <si>
    <t>KALORE</t>
  </si>
  <si>
    <t>EDMILSON LUIS STENCEL</t>
  </si>
  <si>
    <t>LAPA</t>
  </si>
  <si>
    <t>DIEGO TIMBIRUSSU RIBAS</t>
  </si>
  <si>
    <t>LARANJAL</t>
  </si>
  <si>
    <t>JOAO ELINTON DUTRA</t>
  </si>
  <si>
    <t>LARANJEIRAS DO SUL</t>
  </si>
  <si>
    <t>JONATAS FELISBERTO DA SILVA</t>
  </si>
  <si>
    <t>LEOPOLIS</t>
  </si>
  <si>
    <t>ALESSANDRO RIBEIRO</t>
  </si>
  <si>
    <t>LIDIANOPOLIS</t>
  </si>
  <si>
    <t>ADAUTO APARECIDO MANDU</t>
  </si>
  <si>
    <t>LINDOESTE</t>
  </si>
  <si>
    <t>SILVIO DE SOUZA</t>
  </si>
  <si>
    <t>LOANDA</t>
  </si>
  <si>
    <t>JOSÉ MARIA PEREIRA FERNANDES</t>
  </si>
  <si>
    <t>LOBATO</t>
  </si>
  <si>
    <t>FABIO CHICAROLI</t>
  </si>
  <si>
    <t>LONDRINA</t>
  </si>
  <si>
    <t>MARCELO BELINATI MARTINS</t>
  </si>
  <si>
    <t>LUIZIANA</t>
  </si>
  <si>
    <t>WILSON ANTONIO TURECK</t>
  </si>
  <si>
    <t>LUNARDELLI</t>
  </si>
  <si>
    <t>REINALDO GROLA</t>
  </si>
  <si>
    <t>LUPIONOPOLIS</t>
  </si>
  <si>
    <t>ANTONIO PELOSO FILHO</t>
  </si>
  <si>
    <t>MALLET</t>
  </si>
  <si>
    <t>MOACIR ALFREDO SZINVELSKI</t>
  </si>
  <si>
    <t>MAMBORE</t>
  </si>
  <si>
    <t>RICARDO RADOMSKI</t>
  </si>
  <si>
    <t>MANDAGUACU</t>
  </si>
  <si>
    <t>MAURICIO APARECIDO DA SILVA</t>
  </si>
  <si>
    <t>MANDAGUARI</t>
  </si>
  <si>
    <t>IVONÉIA DE ANDRADE APARECIDO FURTADO</t>
  </si>
  <si>
    <t>MANDIRITUBA</t>
  </si>
  <si>
    <t>LUIS ANTONIO BISCAIA</t>
  </si>
  <si>
    <t>MANFRINOPOLIS</t>
  </si>
  <si>
    <t>ILENA DE FATIMA PEGORARO OLIVEIRA</t>
  </si>
  <si>
    <t>MANGUEIRINHA</t>
  </si>
  <si>
    <t>ELIDIO ZIMERMAN DE MORAES</t>
  </si>
  <si>
    <t>MANOEL RIBAS</t>
  </si>
  <si>
    <t>JOSE CARLOS DA SILVA CORONA</t>
  </si>
  <si>
    <t>MARECHAL CANDIDO RONDON</t>
  </si>
  <si>
    <t>MARCIO ANDREI RAUBER</t>
  </si>
  <si>
    <t>MARIA HELENA</t>
  </si>
  <si>
    <t>MARLON RANCER MARQUES</t>
  </si>
  <si>
    <t>MARIALVA</t>
  </si>
  <si>
    <t>VICTOR CELSO MARTINI</t>
  </si>
  <si>
    <t>MARILANDIA DO SUL</t>
  </si>
  <si>
    <t>AQUILES TAKEDA FILHO</t>
  </si>
  <si>
    <t>MARILENA</t>
  </si>
  <si>
    <t>JOSÉ APARECIDO DA SILVA</t>
  </si>
  <si>
    <t>MARILUZ</t>
  </si>
  <si>
    <t>PAULO ARMANDO DA SILVA ALVES</t>
  </si>
  <si>
    <t>MARINGA</t>
  </si>
  <si>
    <t>ULISSES DE JESUS MAIA KOTSIFAS</t>
  </si>
  <si>
    <t>MARIOPOLIS</t>
  </si>
  <si>
    <t>MARIO EDUARDO LOPES PAULEK</t>
  </si>
  <si>
    <t>MARIPA</t>
  </si>
  <si>
    <t>RODRIGO ANDRÉ SCHANOSKI</t>
  </si>
  <si>
    <t>MARMELEIRO</t>
  </si>
  <si>
    <t>PAULO JAIR PILATI</t>
  </si>
  <si>
    <t>MARQUINHO</t>
  </si>
  <si>
    <t>ELIO BOLZON JUNIOR</t>
  </si>
  <si>
    <t>MARUMBI</t>
  </si>
  <si>
    <t>ADHEMAR FRANCISCO REJANI</t>
  </si>
  <si>
    <t>MATELANDIA</t>
  </si>
  <si>
    <t>MAXIMINO PIETROBON</t>
  </si>
  <si>
    <t>MATINHOS</t>
  </si>
  <si>
    <t>JOSÉ CARLOS DO ESPIRITO SANTO</t>
  </si>
  <si>
    <t>MATO RICO</t>
  </si>
  <si>
    <t>EDELIR DE JESUS RIBEIRO DA SILVA</t>
  </si>
  <si>
    <t>MAUA DA SERRA</t>
  </si>
  <si>
    <t>HERMES WICTHOFF</t>
  </si>
  <si>
    <t>MEDIANEIRA</t>
  </si>
  <si>
    <t>ANTONIO FRANÇA BENJAMIM</t>
  </si>
  <si>
    <t>MERCEDES</t>
  </si>
  <si>
    <t>LAERTON WEBER</t>
  </si>
  <si>
    <t>MIRADOR</t>
  </si>
  <si>
    <t>FABIANO MARCOS DA SILVA TRAVAIN</t>
  </si>
  <si>
    <t>MIRASELVA</t>
  </si>
  <si>
    <t>ROGÉRIO APARECIDO DA SILVA</t>
  </si>
  <si>
    <t>MISSAL</t>
  </si>
  <si>
    <t>ADILTO LUIS FERRARI</t>
  </si>
  <si>
    <t>MOREIRA SALES</t>
  </si>
  <si>
    <t>RAFAEL BRITO DO PRADO</t>
  </si>
  <si>
    <t>MORRETES</t>
  </si>
  <si>
    <t>SEBASTIAO BRINDAROLLI JUNIOR</t>
  </si>
  <si>
    <t>MUNHOZ DE MELLO</t>
  </si>
  <si>
    <t>MARCONDES ARAUJO DA COSTA</t>
  </si>
  <si>
    <t>NOSSA SENHORA DAS GRACAS</t>
  </si>
  <si>
    <t>CLODOALDO APARECIDO RIGIERI</t>
  </si>
  <si>
    <t>NOVA ALIANCA DO IVAI</t>
  </si>
  <si>
    <t>ULISSES DE SOUZA</t>
  </si>
  <si>
    <t>NOVA AMERICA DA COLINA</t>
  </si>
  <si>
    <t>SEBASTIÃO ROGATTI</t>
  </si>
  <si>
    <t>NOVA AURORA</t>
  </si>
  <si>
    <t>JOSÉ APARECIDO DE PAULA E SOUZA</t>
  </si>
  <si>
    <t>NOVA CANTU</t>
  </si>
  <si>
    <t>AIRTON ANTONIO AGNOLIN</t>
  </si>
  <si>
    <t>NOVA ESPERANCA</t>
  </si>
  <si>
    <t>MOACIR OLIVATTI</t>
  </si>
  <si>
    <t>NOVA ESPERANCA DO SUDOESTE</t>
  </si>
  <si>
    <t>JAIME DA SILVA STANG</t>
  </si>
  <si>
    <t>NOVA FATIMA</t>
  </si>
  <si>
    <t>ROBERTO CARLOS MESSIAS</t>
  </si>
  <si>
    <t>NOVA LARANJEIRAS</t>
  </si>
  <si>
    <t>FABIO ROBERTO DOS SANTOS</t>
  </si>
  <si>
    <t>NOVA LONDRINA</t>
  </si>
  <si>
    <t>OTAVIO HENRIQUE GRENDENE BONO</t>
  </si>
  <si>
    <t>NOVA OLIMPIA</t>
  </si>
  <si>
    <t>LUIZ LAZARO SORVOS</t>
  </si>
  <si>
    <t>NOVA PRATA DO IGUACU</t>
  </si>
  <si>
    <t>SERGIO FAUST</t>
  </si>
  <si>
    <t>NOVA SANTA BARBARA</t>
  </si>
  <si>
    <t>CLAUDEMIR VALERIO</t>
  </si>
  <si>
    <t>NOVA SANTA ROSA</t>
  </si>
  <si>
    <t>NORBERTO PINZ</t>
  </si>
  <si>
    <t>NOVA TEBAS</t>
  </si>
  <si>
    <t>CLODOALDO FERNANDES DOS SANTOS</t>
  </si>
  <si>
    <t>NOVO ITACOLOMI</t>
  </si>
  <si>
    <t>MOACIR ANDREOLLA</t>
  </si>
  <si>
    <t>ORTIGUEIRA</t>
  </si>
  <si>
    <t>ARY DE OLIVEIRA MATTOS</t>
  </si>
  <si>
    <t>OURIZONA</t>
  </si>
  <si>
    <t>MANOEL RODRIGO AMADO</t>
  </si>
  <si>
    <t>OURO VERDE DO OESTE</t>
  </si>
  <si>
    <t>LUCIAN ALUISIO DIERINGS</t>
  </si>
  <si>
    <t>PAICANDU</t>
  </si>
  <si>
    <t>ISMAEL BATISTA</t>
  </si>
  <si>
    <t>PALMAS</t>
  </si>
  <si>
    <t>KOSMOS PANAYOTIS NICOLAOU</t>
  </si>
  <si>
    <t>PALMEIRA</t>
  </si>
  <si>
    <t>SERGIO LUIS BELICH</t>
  </si>
  <si>
    <t>PALMITAL</t>
  </si>
  <si>
    <t>VALDENEI DE SOUZA</t>
  </si>
  <si>
    <t>PALOTINA</t>
  </si>
  <si>
    <t>LUIZ ERNESTO DE GIACOMETTI</t>
  </si>
  <si>
    <t>PARAISO DO NORTE</t>
  </si>
  <si>
    <t>CARLOS ALBERTO VIZZOTTO</t>
  </si>
  <si>
    <t>PARANACITY</t>
  </si>
  <si>
    <t>WALDEMAR NAVES COCCO JUNIOR</t>
  </si>
  <si>
    <t>PARANAGUA</t>
  </si>
  <si>
    <t>MARCELO ELIAS ROQUE</t>
  </si>
  <si>
    <t>PARANAPOEMA</t>
  </si>
  <si>
    <t>SIDNEI FRAZATTO</t>
  </si>
  <si>
    <t>PARANAVAI</t>
  </si>
  <si>
    <t>CARLOS HENRIQUE ROSSATO GOMES</t>
  </si>
  <si>
    <t>PATO BRAGADO</t>
  </si>
  <si>
    <t>LEOMAR ROHDEN</t>
  </si>
  <si>
    <t>PATO BRANCO</t>
  </si>
  <si>
    <t>ROBSON CANTU</t>
  </si>
  <si>
    <t>PAULA FREITAS</t>
  </si>
  <si>
    <t>SEBASTIAO ALGACIR DALPRA</t>
  </si>
  <si>
    <t>PAULO FRONTIN</t>
  </si>
  <si>
    <t>JAMIL PECH</t>
  </si>
  <si>
    <t>PEABIRU</t>
  </si>
  <si>
    <t>JULIO CEZAR FRARE</t>
  </si>
  <si>
    <t>PEROBAL</t>
  </si>
  <si>
    <t>ALMIR DE ALMEIDA</t>
  </si>
  <si>
    <t>PEROLA</t>
  </si>
  <si>
    <t>VALDETE CARLOS OLIVEIRA GONÇALVES DA CUNHA</t>
  </si>
  <si>
    <t>PEROLA DO OESTE</t>
  </si>
  <si>
    <t>EDSOM LUIZ BAGETTI</t>
  </si>
  <si>
    <t>PIEN</t>
  </si>
  <si>
    <t>MAICON GROSSKOPF</t>
  </si>
  <si>
    <t>PINHAIS</t>
  </si>
  <si>
    <t>ROSA MARIA DE JESUS COLOMBO</t>
  </si>
  <si>
    <t>PINHAL DE SAO BENTO</t>
  </si>
  <si>
    <t>PAULO FALCADE DE OLIVEIRA</t>
  </si>
  <si>
    <t>PINHALAO</t>
  </si>
  <si>
    <t>DIONISIO ARRAIS DE ALENCAR</t>
  </si>
  <si>
    <t>PINHAO</t>
  </si>
  <si>
    <t>VALDECIR BIASEBETTI</t>
  </si>
  <si>
    <t>PIRAI DO SUL</t>
  </si>
  <si>
    <t>HENRIQUE DE OLIVEIRA CARNEIRO</t>
  </si>
  <si>
    <t>PIRAQUARA</t>
  </si>
  <si>
    <t>JOSIMAR APARECIDO KNUPP FROES</t>
  </si>
  <si>
    <t>PITANGA</t>
  </si>
  <si>
    <t>MAICOL GEISON CALLEGARI RODRIGUES BARBOSA</t>
  </si>
  <si>
    <t>PITANGUEIRAS</t>
  </si>
  <si>
    <t>SAMUEL TEIXEIRA</t>
  </si>
  <si>
    <t>PLANALTINA DO PARANA</t>
  </si>
  <si>
    <t>CELSO MAGGIONI</t>
  </si>
  <si>
    <t>PLANALTO</t>
  </si>
  <si>
    <t>LUIZ CARLOS BONI</t>
  </si>
  <si>
    <t>PONTA GROSSA</t>
  </si>
  <si>
    <t>ELIZABETH SILVEIRA SCHMIDT</t>
  </si>
  <si>
    <t>PONTAL DO PARANA</t>
  </si>
  <si>
    <t>RUDISNEY GIMENES FILHO</t>
  </si>
  <si>
    <t>PORECATU</t>
  </si>
  <si>
    <t>FÁBIO LUIZ ANDRADE</t>
  </si>
  <si>
    <t>PORTO AMAZONAS</t>
  </si>
  <si>
    <t>ELIAS JOCID GOMES DA COSTA</t>
  </si>
  <si>
    <t>PORTO BARREIRO</t>
  </si>
  <si>
    <t>EMANOEL VANDERLEI VOLFF</t>
  </si>
  <si>
    <t>PORTO RICO</t>
  </si>
  <si>
    <t>ALVARO DE FREITAS NETTO</t>
  </si>
  <si>
    <t>PORTO VITORIA</t>
  </si>
  <si>
    <t>MARISA DE FÁTIMA ILKIU DE SOUZA</t>
  </si>
  <si>
    <t>PRADO FERREIRA</t>
  </si>
  <si>
    <t>MARIA EDNA DE ANDRADE</t>
  </si>
  <si>
    <t>PRANCHITA</t>
  </si>
  <si>
    <t>ELOIR NELSON LANGE</t>
  </si>
  <si>
    <t>PRESIDENTE CASTELO BRANCO</t>
  </si>
  <si>
    <t>JOAO PERICLES MARTINATI</t>
  </si>
  <si>
    <t>PRIMEIRO DE MAIO</t>
  </si>
  <si>
    <t>BRUNA DE OLIVEIRA CASANOVA</t>
  </si>
  <si>
    <t>PRUDENTOPOLIS</t>
  </si>
  <si>
    <t>OSNEI STADLER</t>
  </si>
  <si>
    <t>QUARTO CENTENARIO</t>
  </si>
  <si>
    <t>WILSON AKIO ABE</t>
  </si>
  <si>
    <t>QUATIGUA</t>
  </si>
  <si>
    <t>ADELITA PARMEZAN DE MORAES</t>
  </si>
  <si>
    <t>QUATRO BARRAS</t>
  </si>
  <si>
    <t>LORENO BERNARDO TOLARDO</t>
  </si>
  <si>
    <t>QUATRO PONTES</t>
  </si>
  <si>
    <t>JOÃO INÁCIO LAUFER</t>
  </si>
  <si>
    <t>QUEDAS DO IGUACU</t>
  </si>
  <si>
    <t>ELCIO JAIME DA LUZ</t>
  </si>
  <si>
    <t>QUERENCIA DO NORTE</t>
  </si>
  <si>
    <t>ALEX SANDRO FERNANDES</t>
  </si>
  <si>
    <t>QUINTA DO SOL</t>
  </si>
  <si>
    <t>LEONARDO LAZZARETTI ROMERO</t>
  </si>
  <si>
    <t>QUITANDINHA</t>
  </si>
  <si>
    <t>JOSE RIBEIRO DE MOURA</t>
  </si>
  <si>
    <t>RAMILANDIA</t>
  </si>
  <si>
    <t>EDSON DOS SANTOS</t>
  </si>
  <si>
    <t>RANCHO ALEGRE</t>
  </si>
  <si>
    <t>FERNANDO CARLOS COIMBRA</t>
  </si>
  <si>
    <t>RANCHO ALEGRE DO OESTE</t>
  </si>
  <si>
    <t>EVERTON CASSIO ZANUTO</t>
  </si>
  <si>
    <t>REALEZA</t>
  </si>
  <si>
    <t>PAULO CEZAR CASARIL</t>
  </si>
  <si>
    <t>REBOUCAS</t>
  </si>
  <si>
    <t>LUIZ EVERALDO ZAK</t>
  </si>
  <si>
    <t>RENASCENCA</t>
  </si>
  <si>
    <t>IDALIR JOÃO ZANELLA</t>
  </si>
  <si>
    <t>RESERVA</t>
  </si>
  <si>
    <t>LUCAS MACHADO RIBEIRO</t>
  </si>
  <si>
    <t>RESERVA DO IGUACU</t>
  </si>
  <si>
    <t>VITORIO ANTUNES DE PAULA</t>
  </si>
  <si>
    <t>RIBEIRAO CLARO</t>
  </si>
  <si>
    <t>JOÃO CARLOS BONATO</t>
  </si>
  <si>
    <t>RIBEIRAO DO PINHAL</t>
  </si>
  <si>
    <t>DARTAGNAN CALIXTO FRAIZ</t>
  </si>
  <si>
    <t>RIO AZUL</t>
  </si>
  <si>
    <t>LEANDRO JASINSKI</t>
  </si>
  <si>
    <t>RIO BOM</t>
  </si>
  <si>
    <t>MOISÉS JOSÉ DE ANDRADE</t>
  </si>
  <si>
    <t>RIO BONITO DO IGUACU</t>
  </si>
  <si>
    <t>SEZAR AUGUSTO BOVINO</t>
  </si>
  <si>
    <t>RIO BRANCO DO IVAI</t>
  </si>
  <si>
    <t>PEDRO TABORDA DESPLANCHES</t>
  </si>
  <si>
    <t>RIO BRANCO DO SUL</t>
  </si>
  <si>
    <t>KARIME FAYAD</t>
  </si>
  <si>
    <t>RIO NEGRO</t>
  </si>
  <si>
    <t>JAMES KARSON VALÉRIO</t>
  </si>
  <si>
    <t>ROLANDIA</t>
  </si>
  <si>
    <t>AILTON APARECIDO MAISTRO</t>
  </si>
  <si>
    <t>RONCADOR</t>
  </si>
  <si>
    <t>VIVALDO LESSA MOREIRA</t>
  </si>
  <si>
    <t>RONDON</t>
  </si>
  <si>
    <t>ROBERTO APARECIDO CORREDATO</t>
  </si>
  <si>
    <t>ROSARIO DO IVAI</t>
  </si>
  <si>
    <t>ILTON SHIGUEMI KURODA</t>
  </si>
  <si>
    <t>SABAUDIA</t>
  </si>
  <si>
    <t>MOISES SOARES RIBEIRO</t>
  </si>
  <si>
    <t>SALGADO FILHO</t>
  </si>
  <si>
    <t>VOLMAR DUARTE</t>
  </si>
  <si>
    <t>SALTO DO ITARARE</t>
  </si>
  <si>
    <t>PAULO SERGIO FRAGOSO DA SILVA</t>
  </si>
  <si>
    <t>SALTO DO LONTRA</t>
  </si>
  <si>
    <t>FERNANDO ALBERTO CADORE</t>
  </si>
  <si>
    <t>SANTA AMELIA</t>
  </si>
  <si>
    <t>ANTONIO CARLOS TAMAIS</t>
  </si>
  <si>
    <t>SANTA CECILIA DO PAVAO</t>
  </si>
  <si>
    <t>EDIMAR APARECIDO PEREIRA DOS SANTOS</t>
  </si>
  <si>
    <t>SANTA CRUZ DO MONTE CASTELO</t>
  </si>
  <si>
    <t>FRANCISCO ANTONIO BONI</t>
  </si>
  <si>
    <t>SANTA FE</t>
  </si>
  <si>
    <t>FERNANDO BRAMBILLA</t>
  </si>
  <si>
    <t>SANTA HELENA</t>
  </si>
  <si>
    <t>EVANDRO MIGUEL GRADE</t>
  </si>
  <si>
    <t>SANTA INES</t>
  </si>
  <si>
    <t>BRUNO VIEIRA LUVISOTTO</t>
  </si>
  <si>
    <t>SANTA ISABEL DO IVAI</t>
  </si>
  <si>
    <t>FREONIZIO VALENTE</t>
  </si>
  <si>
    <t>SANTA IZABEL DO OESTE</t>
  </si>
  <si>
    <t>JEAN PIERR CATTO</t>
  </si>
  <si>
    <t>SANTA LUCIA</t>
  </si>
  <si>
    <t>RENATO TONIDANDEL</t>
  </si>
  <si>
    <t>SANTA MARIA DO OESTE</t>
  </si>
  <si>
    <t>OSCAR DELGADO</t>
  </si>
  <si>
    <t>SANTA MARIANA</t>
  </si>
  <si>
    <t>JOSÉ MARCELO PIOVAN GUIMARÃES</t>
  </si>
  <si>
    <t>SANTA MONICA</t>
  </si>
  <si>
    <t>LUAN GUSTAVO FRAZATTO</t>
  </si>
  <si>
    <t>SANTA TEREZA DO OESTE</t>
  </si>
  <si>
    <t>ELIO MARCINIAK</t>
  </si>
  <si>
    <t>SANTA TEREZINHA DE ITAIPU</t>
  </si>
  <si>
    <t>KARLA FRANCIELI GALENDE</t>
  </si>
  <si>
    <t>SANTANA DO ITARARE</t>
  </si>
  <si>
    <t>JOSE DE JESUZ IZAC</t>
  </si>
  <si>
    <t>SANTO ANTONIO DA PLATINA</t>
  </si>
  <si>
    <t>JOSE DA SILVA COELHO NETO</t>
  </si>
  <si>
    <t>SANTO ANTONIO DO CAIUA</t>
  </si>
  <si>
    <t>JOSÉ GABRIEL GONÇALVES FACHIANO</t>
  </si>
  <si>
    <t>SANTO ANTONIO DO PARAISO</t>
  </si>
  <si>
    <t>DEVANIR MARTINELLI</t>
  </si>
  <si>
    <t>SANTO ANTONIO DO SUDOESTE</t>
  </si>
  <si>
    <t>RICARDO ANTONIO ORTIÑA</t>
  </si>
  <si>
    <t>SANTO INACIO</t>
  </si>
  <si>
    <t>GENY VIOLATTO</t>
  </si>
  <si>
    <t>SAO CARLOS DO IVAI</t>
  </si>
  <si>
    <t>JOSÉ LUIZ SANTOS</t>
  </si>
  <si>
    <t>SAO JERONIMO DA SERRA</t>
  </si>
  <si>
    <t>VENICIUS DJALMA ROSA</t>
  </si>
  <si>
    <t>SAO JOAO</t>
  </si>
  <si>
    <t>CLOVIS MATEUS CUCCOLOTTO</t>
  </si>
  <si>
    <t>SAO JOAO DO CAIUA</t>
  </si>
  <si>
    <t>STEFAN TOME PAUKA</t>
  </si>
  <si>
    <t>SAO JOAO DO IVAI</t>
  </si>
  <si>
    <t>CARLA SUZI EMERENCIANO</t>
  </si>
  <si>
    <t>SAO JOAO DO TRIUNFO</t>
  </si>
  <si>
    <t>ABIMAEL DO VALLE</t>
  </si>
  <si>
    <t>SAO JORGE DO IVAI</t>
  </si>
  <si>
    <t>AGNALDO CARVALHO GUIMARAES</t>
  </si>
  <si>
    <t>SAO JORGE DO OESTE</t>
  </si>
  <si>
    <t>LEILA APARECIDA DA ROCHA</t>
  </si>
  <si>
    <t>SAO JORGE DO PATROCINIO</t>
  </si>
  <si>
    <t>JOSE CARLOS BARALDI</t>
  </si>
  <si>
    <t>SAO JOSE DA BOA VISTA</t>
  </si>
  <si>
    <t>JOSÉ LAZARO FERRAZ</t>
  </si>
  <si>
    <t>SAO JOSE DAS PALMEIRAS</t>
  </si>
  <si>
    <t>NELTON BRUM</t>
  </si>
  <si>
    <t>SAO JOSE DOS PINHAIS</t>
  </si>
  <si>
    <t>MARGARIDA MARIA SINGER</t>
  </si>
  <si>
    <t>SAO MANOEL DO PARANA</t>
  </si>
  <si>
    <t>AGNALDO TREVISAN</t>
  </si>
  <si>
    <t>SAO MATEUS DO SUL</t>
  </si>
  <si>
    <t>FERNANDA GARCIA SARDANHA</t>
  </si>
  <si>
    <t>SAO MIGUEL DO IGUACU</t>
  </si>
  <si>
    <t>BOAVENTURA MANOEL JOAO MOTTA</t>
  </si>
  <si>
    <t>SAO PEDRO DO IGUACU</t>
  </si>
  <si>
    <t>JOSÉ AROLDO MALVESTIO</t>
  </si>
  <si>
    <t>SAO PEDRO DO IVAI</t>
  </si>
  <si>
    <t>MARIA REGINA DELLA ROSA MAGRI</t>
  </si>
  <si>
    <t>SAO PEDRO DO PARANA</t>
  </si>
  <si>
    <t>NEILA DE FATIMA LUIZAO FERNANDES</t>
  </si>
  <si>
    <t>SAO SEBASTIAO DA AMOREIRA</t>
  </si>
  <si>
    <t>EXILAINE GASPAR</t>
  </si>
  <si>
    <t>SAO TOME</t>
  </si>
  <si>
    <t>OCELIO CESAR FERREIRA LEITE</t>
  </si>
  <si>
    <t>SAPOPEMA</t>
  </si>
  <si>
    <t>PAULO MAXIMIANO DE SOUZA JUNIOR</t>
  </si>
  <si>
    <t>SARANDI</t>
  </si>
  <si>
    <t>WALTER VOLPATO</t>
  </si>
  <si>
    <t>SAUDADE DO IGUACU</t>
  </si>
  <si>
    <t>DARLEI TRENTO</t>
  </si>
  <si>
    <t>SENGES</t>
  </si>
  <si>
    <t>NELSON FERREIRA RAMOS</t>
  </si>
  <si>
    <t>SERRANOPOLIS DO IGUACU</t>
  </si>
  <si>
    <t>IVO ROBERTI</t>
  </si>
  <si>
    <t>SERTANEJA</t>
  </si>
  <si>
    <t>JAMISON DONIZETE DA SILVA</t>
  </si>
  <si>
    <t>SERTANOPOLIS</t>
  </si>
  <si>
    <t>ANA RUTH SECCO</t>
  </si>
  <si>
    <t>SIQUEIRA CAMPOS</t>
  </si>
  <si>
    <t>LUIZ HENRIQUE GERMANO</t>
  </si>
  <si>
    <t>SULINA</t>
  </si>
  <si>
    <t>PAULO HORN</t>
  </si>
  <si>
    <t>TAMARANA</t>
  </si>
  <si>
    <t>LUZIA HARUE SUZUKAWA</t>
  </si>
  <si>
    <t>TAMBOARA</t>
  </si>
  <si>
    <t>ANTONIO CARLOS CAUNETO</t>
  </si>
  <si>
    <t>TAPEJARA</t>
  </si>
  <si>
    <t>RODRIGO DE OLIVEIRA SOUZA KOIKE</t>
  </si>
  <si>
    <t>TAPIRA</t>
  </si>
  <si>
    <t>CLAUDIO SIDINEY DE LIMA</t>
  </si>
  <si>
    <t>TEIXEIRA SOARES</t>
  </si>
  <si>
    <t>LUCINEI CARLOS THOMAZ</t>
  </si>
  <si>
    <t>TELEMACO BORBA</t>
  </si>
  <si>
    <t>MARCIO ARTUR DE MATOS</t>
  </si>
  <si>
    <t>TERRA BOA</t>
  </si>
  <si>
    <t>EDMILSON PEDRO DE MOURA</t>
  </si>
  <si>
    <t>TERRA RICA</t>
  </si>
  <si>
    <t>JULIO CESAR DA SILVA LEITE</t>
  </si>
  <si>
    <t>TERRA ROXA</t>
  </si>
  <si>
    <t>IVAN REIS DA SILVA</t>
  </si>
  <si>
    <t>TIBAGI</t>
  </si>
  <si>
    <t>ARTUR RICARDO NOLTE</t>
  </si>
  <si>
    <t>TIJUCAS DO SUL</t>
  </si>
  <si>
    <t>JOSÉ ALTAIR MOREIRA</t>
  </si>
  <si>
    <t>TOLEDO</t>
  </si>
  <si>
    <t>LUIS ADALBERTO BETO LUNITTI PAGNUSSATT</t>
  </si>
  <si>
    <t>TOMAZINA</t>
  </si>
  <si>
    <t>FLAVIO XAVIER DE LIMA ZANROSSO</t>
  </si>
  <si>
    <t>TRES BARRAS DO PARANA</t>
  </si>
  <si>
    <t>GERSO FRANCISCO GUSSO</t>
  </si>
  <si>
    <t>TUNAS DO PARANA</t>
  </si>
  <si>
    <t>MARCO ANTONIO BALDÃO</t>
  </si>
  <si>
    <t>TUNEIRAS DO OESTE</t>
  </si>
  <si>
    <t>TAKETOSHI SAKURADA</t>
  </si>
  <si>
    <t>TUPASSI</t>
  </si>
  <si>
    <t>LUIZ CARLOS BELETTI</t>
  </si>
  <si>
    <t>TURVO</t>
  </si>
  <si>
    <t>JERONIMO GADENS DO ROSARIO</t>
  </si>
  <si>
    <t>UBIRATA</t>
  </si>
  <si>
    <t>FABIO DE OLIVEIRA DALECIO</t>
  </si>
  <si>
    <t>UMUARAMA</t>
  </si>
  <si>
    <t>UNIAO DA VITORIA</t>
  </si>
  <si>
    <t>BACHIR ABBAS</t>
  </si>
  <si>
    <t>UNIFLOR</t>
  </si>
  <si>
    <t>JOSE BASSI NETO</t>
  </si>
  <si>
    <t>URAI</t>
  </si>
  <si>
    <t>ANGELO TARANTINI FILHO</t>
  </si>
  <si>
    <t>VENTANIA</t>
  </si>
  <si>
    <t>JOSÉ LUIZ BITTENCOURT</t>
  </si>
  <si>
    <t>VERA CRUZ DO OESTE</t>
  </si>
  <si>
    <t>AHMAD ISSA</t>
  </si>
  <si>
    <t>VERE</t>
  </si>
  <si>
    <t>ADEMILSO ROSIN</t>
  </si>
  <si>
    <t>VIRMOND</t>
  </si>
  <si>
    <t>NEIMAR GRANOSKI</t>
  </si>
  <si>
    <t>VITORINO</t>
  </si>
  <si>
    <t>MARCIANO VOTTRI</t>
  </si>
  <si>
    <t>WENCESLAU BRAZ</t>
  </si>
  <si>
    <t>ATAHYDE FERREIRA DOS SANTOS JUNIOR</t>
  </si>
  <si>
    <t>XAMBRE</t>
  </si>
  <si>
    <t>DECIO JARDIM</t>
  </si>
  <si>
    <t>CÓDIGO SAM MUNIC.:</t>
  </si>
  <si>
    <t>CÓDIGO SAM MUNICÍPIO:</t>
  </si>
  <si>
    <t>Valor Global do Contrato:</t>
  </si>
  <si>
    <t>ARREDONDAMENTO MANUAL DOS SUBTOTAIS
"b" para baixo
"c" para cima</t>
  </si>
  <si>
    <t>CÁLCULO DOS VALORES ACUMULADOS POR ETAPAS</t>
  </si>
  <si>
    <t>CÁLCULO DOS VALORES ACUMULADOS DOS GRANDES ITENS POR ETAPAS</t>
  </si>
  <si>
    <t>CNPJ:</t>
  </si>
  <si>
    <t>:  Nº</t>
  </si>
  <si>
    <t>DATA ASSINATURA :</t>
  </si>
  <si>
    <t>Valor e % executado desta Medição :</t>
  </si>
  <si>
    <r>
      <t xml:space="preserve">Importa a presente medição no valor total de R$ e o 
</t>
    </r>
    <r>
      <rPr>
        <sz val="12"/>
        <color rgb="FF0000FF"/>
        <rFont val="Arial"/>
        <family val="2"/>
      </rPr>
      <t>(%) percentual desta medição</t>
    </r>
    <r>
      <rPr>
        <sz val="12"/>
        <rFont val="Arial"/>
        <family val="2"/>
      </rPr>
      <t>:</t>
    </r>
  </si>
  <si>
    <t>Quantidade Aditada</t>
  </si>
  <si>
    <t>Última Etapa PAGA</t>
  </si>
  <si>
    <t>CÁLCULO DOS VALORES FINANCEIROS POR ETAPAS REALIZADO</t>
  </si>
  <si>
    <t>QUANTIDADE
LICITADA</t>
  </si>
  <si>
    <t>CELSO LUIZ POZZOBOM</t>
  </si>
  <si>
    <t>Valores do Aditivo</t>
  </si>
  <si>
    <t>Total Aditivo</t>
  </si>
  <si>
    <t>Acréscimos</t>
  </si>
  <si>
    <t>Supressões</t>
  </si>
  <si>
    <t>Coef. De
Influên.
(ABC)</t>
  </si>
  <si>
    <t>Município:</t>
  </si>
  <si>
    <t xml:space="preserve">SAM  </t>
  </si>
  <si>
    <t>Projeto :</t>
  </si>
  <si>
    <t xml:space="preserve">LOTE nº </t>
  </si>
  <si>
    <t>Data</t>
  </si>
  <si>
    <t>Quantidade:</t>
  </si>
  <si>
    <t>CRONOGRAMA FÍSICO FINANCEIRO</t>
  </si>
  <si>
    <t xml:space="preserve">Valor Total </t>
  </si>
  <si>
    <t>GRUPO</t>
  </si>
  <si>
    <t>SERVIÇOS</t>
  </si>
  <si>
    <t>Nº DE</t>
  </si>
  <si>
    <t>% S/</t>
  </si>
  <si>
    <t>Controle</t>
  </si>
  <si>
    <t>ITEM</t>
  </si>
  <si>
    <t>ETAPAS</t>
  </si>
  <si>
    <t>ITEM (R$)</t>
  </si>
  <si>
    <t xml:space="preserve">Número de DIAS de cada ETAPA: </t>
  </si>
  <si>
    <t>Data Início</t>
  </si>
  <si>
    <t>Data Fim</t>
  </si>
  <si>
    <t>Linhas Gde Itens</t>
  </si>
  <si>
    <t>2</t>
  </si>
  <si>
    <t>3</t>
  </si>
  <si>
    <t>4</t>
  </si>
  <si>
    <t>5</t>
  </si>
  <si>
    <t>6</t>
  </si>
  <si>
    <t>7</t>
  </si>
  <si>
    <t>8</t>
  </si>
  <si>
    <t>9</t>
  </si>
  <si>
    <t>10</t>
  </si>
  <si>
    <t>11</t>
  </si>
  <si>
    <t>12</t>
  </si>
  <si>
    <t>TOTAIS</t>
  </si>
  <si>
    <t>COMPOSIÇÃO DOS RECURSOS (TESOURO E CONTRAPARTIDA)</t>
  </si>
  <si>
    <t>FONTES</t>
  </si>
  <si>
    <t>ETAPAS  ( R$ )</t>
  </si>
  <si>
    <t>R$</t>
  </si>
  <si>
    <t>FATURAMENTO MENSAL PREVISTO</t>
  </si>
  <si>
    <t>MENSAL PARCIAL PREVISTO EM %</t>
  </si>
  <si>
    <t>MENSAL ACUMULADO PREVISTO EM %</t>
  </si>
  <si>
    <t>Rresentante da Empresa:</t>
  </si>
  <si>
    <t>Assinatura:</t>
  </si>
  <si>
    <t>Resp. Técnico da Empresa e CREA/CAU:</t>
  </si>
  <si>
    <t>data:</t>
  </si>
  <si>
    <t>Percentual MÍNIMO para última ETAPA (medição):</t>
  </si>
  <si>
    <t>Data Assinatura Contrato</t>
  </si>
  <si>
    <t xml:space="preserve">Valor Total do CONTRATO: </t>
  </si>
  <si>
    <t>DIGITAR O NOME DO REPRESENTANTE DA EMPRESA</t>
  </si>
  <si>
    <t>DIGITAR A DATA DO ADITIVO DO CRONOGRAMA</t>
  </si>
  <si>
    <t>FAIXA DE % PARA ÚLTIMA MEDIÇÃO (MÍNIMO)</t>
  </si>
  <si>
    <t>REGRA DOS CONTRATOS DE ILUMINAÇÃO</t>
  </si>
  <si>
    <t>OBRAS DE ENGENHARIA</t>
  </si>
  <si>
    <t xml:space="preserve">Última medição não pode ser inferior a 25% do valor contratual (desde 2020).
</t>
  </si>
  <si>
    <t>VALORES DOS CONTRATOS</t>
  </si>
  <si>
    <t>ÚLTIMA MEDIÇÃO (VALOR MÍNIMO)</t>
  </si>
  <si>
    <t>INICIAL</t>
  </si>
  <si>
    <t xml:space="preserve">FINAL </t>
  </si>
  <si>
    <t>FINAL</t>
  </si>
  <si>
    <t>Acima de R$ 3,00 milhões será de 5,0% o percentual mínimo para última medição.</t>
  </si>
  <si>
    <t>Para a conclusão da medição final do contrato, TODOS OS ENSAIOS TECNOLÓGICOS, deverão estar 100% APROVADOS pela fiscalização municipal e 
pela Supervisão do Paranacidade (preferencialmente até a penúltima medição).</t>
  </si>
  <si>
    <t>NÃO</t>
  </si>
  <si>
    <t>SIM</t>
  </si>
  <si>
    <t>Data Atual Exec.</t>
  </si>
  <si>
    <t>Dias Aditivo</t>
  </si>
  <si>
    <t>Grande_Item</t>
  </si>
  <si>
    <t>Cód_Gde_Item</t>
  </si>
  <si>
    <t>Subitem_global</t>
  </si>
  <si>
    <t>Cód_Subitem</t>
  </si>
  <si>
    <t>Unidade</t>
  </si>
  <si>
    <t>Serviços Preliminares (globalizado)</t>
  </si>
  <si>
    <t>gb</t>
  </si>
  <si>
    <t>Revestimento (globalizado)</t>
  </si>
  <si>
    <t>Sinalização de Trânsito (globalizado)</t>
  </si>
  <si>
    <t>Ensaios Tecnológicos (globalizado)</t>
  </si>
  <si>
    <t>Terraplenagem (globalizado)</t>
  </si>
  <si>
    <t>Drenagem (globalizado)</t>
  </si>
  <si>
    <t>Base e Sub-base (globalizado)</t>
  </si>
  <si>
    <t>Meio-Fio e Sarjeta (globalizado)</t>
  </si>
  <si>
    <t>Serviços de Urbanização (globalizado)</t>
  </si>
  <si>
    <t>Iluminação Pública (globalizado)</t>
  </si>
  <si>
    <t>Serviços Diversos (globalizado)</t>
  </si>
  <si>
    <t>Serviços Preliminares e Administração da Obra (globalizado)</t>
  </si>
  <si>
    <t>Fundações (globalizado)</t>
  </si>
  <si>
    <t>Estruturas (globalizado)</t>
  </si>
  <si>
    <t>Alvenaria, Divisórias, Muros e Espelhos (globalizado)</t>
  </si>
  <si>
    <t>Cobertura (globalizado)</t>
  </si>
  <si>
    <t>Esquadrias, Acessórios, Vidros e Espelhos (globalizado)</t>
  </si>
  <si>
    <t>Inst. Elétricas, Telefonia, Sistema de Proteção e Ventilação (globalizado)</t>
  </si>
  <si>
    <t>Inst. Hidrosanitárias, Gás-GLP, Incêndio e Aparelhos (globalizado)</t>
  </si>
  <si>
    <t>Revestimentos de Paredes e Pisos, Impermeabilizações, Pintura e Argamassa (globalizado)</t>
  </si>
  <si>
    <t>Pavimentação e Calçamento, Paisagismo e Equipamentos Externos (globalizado)</t>
  </si>
  <si>
    <t>Diversos (Limpeza, Ensaios Tecnológicos, Equipamentos) (globalizado)</t>
  </si>
  <si>
    <t>ABRIGO DE RESÍDUOS</t>
  </si>
  <si>
    <t>ACESSIBILIDADE</t>
  </si>
  <si>
    <t>ADMINISTRAÇÃO LOCAL</t>
  </si>
  <si>
    <t>AR CONDICIONADO</t>
  </si>
  <si>
    <t>BLOCO ADMINISTRATIVO</t>
  </si>
  <si>
    <t>CALÇADAS E MUROS</t>
  </si>
  <si>
    <t>CASA PERMISSIONÁRIO (ESPAÇO PEDAGÓGICO)</t>
  </si>
  <si>
    <t>CENTRAL GLP</t>
  </si>
  <si>
    <t>CIRCULAÇÃO</t>
  </si>
  <si>
    <t>COZINHA E DEPÓSITO</t>
  </si>
  <si>
    <t>DML / SALAS</t>
  </si>
  <si>
    <t>ENTRADA COLÉGIO</t>
  </si>
  <si>
    <t>ESQUADRIAS</t>
  </si>
  <si>
    <t>INSTALAÇÃO ELÉTRICA E LOGICA</t>
  </si>
  <si>
    <t>INSTALAÇÕES PRELIMINARES</t>
  </si>
  <si>
    <t>JANELAS</t>
  </si>
  <si>
    <t>LABORATÓRIOS</t>
  </si>
  <si>
    <t>LIMPEZA FINAL</t>
  </si>
  <si>
    <t>PAREDES DA QUADRA E ALAMBRADOS</t>
  </si>
  <si>
    <t>PÁTIO</t>
  </si>
  <si>
    <t>PINTURA</t>
  </si>
  <si>
    <t>PISOS</t>
  </si>
  <si>
    <t>PLACA DE OBRA E LIMPEZA</t>
  </si>
  <si>
    <t>PLACA E ISOLAMENTO</t>
  </si>
  <si>
    <t>PORTAS</t>
  </si>
  <si>
    <t>PREVENÇÃO DE INCÊNDIO</t>
  </si>
  <si>
    <t xml:space="preserve">QUADRA DE ESPORTES </t>
  </si>
  <si>
    <t>QUADROS BRANCOS</t>
  </si>
  <si>
    <t>RAMPA DE ACESSO</t>
  </si>
  <si>
    <t>REFEITÓRIO</t>
  </si>
  <si>
    <t>SALAS</t>
  </si>
  <si>
    <t>SANITÁRIOS</t>
  </si>
  <si>
    <t>SANITÁRIOS FEMININO</t>
  </si>
  <si>
    <t>SANITÁRIOS MASCULINO</t>
  </si>
  <si>
    <t>SANITÁRIOS PROFESSORES</t>
  </si>
  <si>
    <t>SECRETARIA</t>
  </si>
  <si>
    <t>SPDA - ATERRAMENTO QUADROS</t>
  </si>
  <si>
    <t>VESTIÁRIO E ALMOXARIFADO</t>
  </si>
  <si>
    <t>ELABORAÇÃO PLANO DE TRABALHO</t>
  </si>
  <si>
    <t>LICENÇA DE SISTEMA</t>
  </si>
  <si>
    <t>LEVANTAMENTO AEROFOTOGRAMÉTRICO E PERFILAMENTO A LASER</t>
  </si>
  <si>
    <t>LEVANTAMENTO FOTOGRÁFICO TERRESTRE</t>
  </si>
  <si>
    <t>BASE CARTOGRÁFICA CADASTRAL</t>
  </si>
  <si>
    <t>ATUALIZAÇÃO CADASTRO IMOBILIÁRIO</t>
  </si>
  <si>
    <t xml:space="preserve">PLANTA GENÉRICA DE VALORES </t>
  </si>
  <si>
    <t>DIGITALIZAÇÃO DE DOCUMENTOS</t>
  </si>
  <si>
    <t>SERVIÇO DE CONSULTORIA E SUPORTE TÉCNICO</t>
  </si>
  <si>
    <t>TREINAMENTOS</t>
  </si>
  <si>
    <t>IMPLANTAÇÃO DE BASE REFERENCIAL</t>
  </si>
  <si>
    <t>SERVIÇOS PRELIMINARES - REFORMA</t>
  </si>
  <si>
    <t>INFORMAR O NOME DO SUPERVISOR DO PARANACIDADE</t>
  </si>
  <si>
    <t>Confirmar se é projeto de
💡 ILUMINAÇÃO 💡:</t>
  </si>
  <si>
    <t>Abrigo de Resíduos (globalizado)</t>
  </si>
  <si>
    <t>Administração Local (globalizado)</t>
  </si>
  <si>
    <t>Ar Condicionado (globalizado)</t>
  </si>
  <si>
    <t>Bloco Administrativo (globalizado)</t>
  </si>
  <si>
    <t>Calçada e Muros (globalizado)</t>
  </si>
  <si>
    <t>Casa Permissionário (Espaço Pedagógico) (globalizado)</t>
  </si>
  <si>
    <t>Central GLP (globalizado)</t>
  </si>
  <si>
    <t>Circulação (globalizado)</t>
  </si>
  <si>
    <t>Cozinha e Depósito (globalizado)</t>
  </si>
  <si>
    <t>DML / Salas (globalizado)</t>
  </si>
  <si>
    <t>Entrada Colégio (globalizado)</t>
  </si>
  <si>
    <t>Esquadrias (globalizado)</t>
  </si>
  <si>
    <t>Instalação Elétrica e Lógica (globalizado)</t>
  </si>
  <si>
    <t>Instalações Preliminares (globalizado)</t>
  </si>
  <si>
    <t>Janelas (globalizado)</t>
  </si>
  <si>
    <t>Laboratórios (globalizado)</t>
  </si>
  <si>
    <t>Limpeza Final (globalizado)</t>
  </si>
  <si>
    <t>Paredes da Quadra e Alambrados (globalizado)</t>
  </si>
  <si>
    <t>Pátio (globalizado)</t>
  </si>
  <si>
    <t>Pintura (globalizado)</t>
  </si>
  <si>
    <t>Pisos (globalizado)</t>
  </si>
  <si>
    <t>Placa de Obra e Limpeza (globalizado)</t>
  </si>
  <si>
    <t>Placa e Isolamento (globalizado)</t>
  </si>
  <si>
    <t>Portas (globalizado)</t>
  </si>
  <si>
    <t>Prevenção de Incêndio (globalizado)</t>
  </si>
  <si>
    <t>Quadra de Esportes (globalizado)</t>
  </si>
  <si>
    <t>Quadros Brancos (globalizado)</t>
  </si>
  <si>
    <t>Rampa de Acesso (globalizado)</t>
  </si>
  <si>
    <t>Refeitório (globalizado)</t>
  </si>
  <si>
    <t>Salas (globalizado)</t>
  </si>
  <si>
    <t>Sanitários (globalizado)</t>
  </si>
  <si>
    <t>Sanitários Professores (globalizado)</t>
  </si>
  <si>
    <t>Sanitários Masculino (globalizado)</t>
  </si>
  <si>
    <t>Sanitários Feminino (globalizado)</t>
  </si>
  <si>
    <t>Secretaria (globalizado)</t>
  </si>
  <si>
    <t>Serviços Preliminares - Reforma (globalizado)</t>
  </si>
  <si>
    <t>SPDA - Aterramento Quadros (globalizado)</t>
  </si>
  <si>
    <t>Vestiário e Almoxarifado (globalizado)</t>
  </si>
  <si>
    <t>Elaboração Plano de Trabalho (globalizado)</t>
  </si>
  <si>
    <t>Licença de Sistema (globalizado)</t>
  </si>
  <si>
    <t>Levantamento Aerofotogramétrico e Perfilamento a Laser (globalizado)</t>
  </si>
  <si>
    <t>Levantamento Fotográfico Terrestre (globalizado)</t>
  </si>
  <si>
    <t>Base Cartográfica Cadastral (globalizado)</t>
  </si>
  <si>
    <t>Atualização Cadastro Imobiliário (globalizado)</t>
  </si>
  <si>
    <t>Planta Genérica de Valores (globalizado)</t>
  </si>
  <si>
    <t>Digitalização de Documentos (globalizado)</t>
  </si>
  <si>
    <t>Serviços de Consultoria e Suporte Técnico (globalizado)</t>
  </si>
  <si>
    <t>Treinamentos (globalizado)</t>
  </si>
  <si>
    <t>Implantação de Base Referencial (globalizado)</t>
  </si>
  <si>
    <t>Movimento de Terra, Drenagem e Águas Pluviais (globalizado)</t>
  </si>
  <si>
    <t xml:space="preserve">PRIORIDADE : </t>
  </si>
  <si>
    <t>Nome do Prefeito(a):</t>
  </si>
  <si>
    <t xml:space="preserve">SAM : </t>
  </si>
  <si>
    <t xml:space="preserve">Tipo de Projeto: </t>
  </si>
  <si>
    <t xml:space="preserve">LOTE: </t>
  </si>
  <si>
    <t>Local da Obra :</t>
  </si>
  <si>
    <t xml:space="preserve">Fonte do Recurso: </t>
  </si>
  <si>
    <t>Área TOTAL do PROJETO:</t>
  </si>
  <si>
    <t>CREA OU CAU Nº:</t>
  </si>
  <si>
    <t>Nº ART / RRT do Orçamento:</t>
  </si>
  <si>
    <t xml:space="preserve">Data Base da aprovação do Orçamento (Decreto 10.086/22 do Paraná, que regulamenta a Lei 14.133/21): </t>
  </si>
  <si>
    <t>&lt;&lt;&lt;=  DIGITAR "MANUALMENTE" A DATA DA APROVAÇÃO DO ORÇAMENTO COM O PARANACIDADE</t>
  </si>
  <si>
    <t xml:space="preserve">Prazo de Execução do Projeto (dias): </t>
  </si>
  <si>
    <t>dias (mínimo de 180 dias).</t>
  </si>
  <si>
    <t>DADOS DA EMPRESA PARTICIPANTE DO PROCESSO LICITATÓRIO</t>
  </si>
  <si>
    <t>Nome da Empresa:</t>
  </si>
  <si>
    <t xml:space="preserve">CNPJ: </t>
  </si>
  <si>
    <t>Esse documento é da PROPOSTA DA EMPRESA?</t>
  </si>
  <si>
    <t>Representante Empresa:</t>
  </si>
  <si>
    <t xml:space="preserve">Data da Proposta: </t>
  </si>
  <si>
    <t>Nº de Dias para início da obra</t>
  </si>
  <si>
    <t>Resp. Téc. Empresa:</t>
  </si>
  <si>
    <t xml:space="preserve">CREA OU CAU Nº: </t>
  </si>
  <si>
    <t>USO EXCLUSIVO PARA CONVÊNIOS COM A SECID E O PARANACIDADE</t>
  </si>
  <si>
    <t>PAVIMENTAÇÃO DE VIAS URBANAS</t>
  </si>
  <si>
    <t>m2</t>
  </si>
  <si>
    <t>ok</t>
  </si>
  <si>
    <t xml:space="preserve"> ok </t>
  </si>
  <si>
    <t xml:space="preserve">As ETAPAS são conjunto de EVENTOS e são destinados para as medições numa periodicidade em torno de 30 dias. Podendo ser com menor número de dias para adequar o projeto dentro das características do TCE para o início da obra. </t>
  </si>
  <si>
    <t>NOME DO FISCAL DO MUNICÍPIO:</t>
  </si>
  <si>
    <t>CREA / CAU:</t>
  </si>
  <si>
    <t>INFORMAR OS DADOS DO FISCAL DO MUNICÍPIO</t>
  </si>
  <si>
    <t>FORMAÇÃO:</t>
  </si>
  <si>
    <t>ENGº CIVIL</t>
  </si>
  <si>
    <t>DADOS BÁSICOS DO PROJETO</t>
  </si>
  <si>
    <t>Origem</t>
  </si>
  <si>
    <t>ORCAPAV</t>
  </si>
  <si>
    <t>ORCACIVIL</t>
  </si>
  <si>
    <t>FUNDEPAR</t>
  </si>
  <si>
    <t>MULTIFINALITARIO</t>
  </si>
  <si>
    <t>Prefeito_2021_a_2024</t>
  </si>
  <si>
    <t>Prefeito(a)_2025_a_2028</t>
  </si>
  <si>
    <t>SONIA APARECIDA DE SOUZA CHAVES</t>
  </si>
  <si>
    <t>GENEZIO GONÇALVES DA LUZ</t>
  </si>
  <si>
    <t>CAMILO DANIEL LOVATO</t>
  </si>
  <si>
    <t>ELZA APARECIDA DA SILVA</t>
  </si>
  <si>
    <t>LUIZ ELISEU DOS SANTOS</t>
  </si>
  <si>
    <t>DIEGO JARDIM PERGO</t>
  </si>
  <si>
    <t>MARCOS ANTONIO GASPARELLI</t>
  </si>
  <si>
    <t>MARCOS MARIN</t>
  </si>
  <si>
    <t>DOUGLAS DIEMS MOROCKOSKI POTRICH</t>
  </si>
  <si>
    <t>ARILSON BATISTA DE SOUZA</t>
  </si>
  <si>
    <t>EDNYRA APARECIDA SANCHES BUENO DE GODOY FERREIRA</t>
  </si>
  <si>
    <t>ALEXANDRE DE SOUSA PROFETA</t>
  </si>
  <si>
    <t>ROZANE MARISTELA BENEDETTI OSAKI</t>
  </si>
  <si>
    <t>FABIO STANISZEWSKI MACHIAVELLI</t>
  </si>
  <si>
    <t>RODOLFO MOTA DA SILVA</t>
  </si>
  <si>
    <t>RAFAEL FELIPE CITA</t>
  </si>
  <si>
    <t>MANOEL SALVADOR</t>
  </si>
  <si>
    <t>GUSTAVO FRANÇA DOS SANTOS</t>
  </si>
  <si>
    <t>LUIZ GUSTAVO BOTOGOSKI</t>
  </si>
  <si>
    <t>MARCEL HENRIQUE MICHELETTO</t>
  </si>
  <si>
    <t>CLEVER APARECIDO IAVOLSKI POLETTO</t>
  </si>
  <si>
    <t>CARLOS ROSA ALVES</t>
  </si>
  <si>
    <t>LUIZ FABIANO ZANATTA</t>
  </si>
  <si>
    <t>NESTOR KENEAR</t>
  </si>
  <si>
    <t>EDUARDO JOSE HENRICHS</t>
  </si>
  <si>
    <t>JOAO DE LIMA</t>
  </si>
  <si>
    <t>ROSANA FERREIRA LOPES</t>
  </si>
  <si>
    <t>MAICO DIOGO FAVERSANI</t>
  </si>
  <si>
    <t>ADILSON LUCCHETTI</t>
  </si>
  <si>
    <t>VALDIR ZIELINSKI</t>
  </si>
  <si>
    <t>ELTON FÁBIO LAZARETTI</t>
  </si>
  <si>
    <t>JUNIOR MOTTER</t>
  </si>
  <si>
    <t>PEDRO MINORU INOUE</t>
  </si>
  <si>
    <t>PAULO SÉRGIO CHILEIDE</t>
  </si>
  <si>
    <t>WALCIR JOAQUIM</t>
  </si>
  <si>
    <t>CONRADO ANGELO SCHELLER</t>
  </si>
  <si>
    <t>ANA LÚCIA DE OLIVEIRA</t>
  </si>
  <si>
    <t>GIANNY JOSE GRACIOSO BENTO</t>
  </si>
  <si>
    <t>LUIZ CARLOS ASSUNÇÃO</t>
  </si>
  <si>
    <t>MAURICIO ROBERTO RIVABEM</t>
  </si>
  <si>
    <t>RILTON BOZA</t>
  </si>
  <si>
    <t>JOÃO DOUGLAS FABRÍCIO</t>
  </si>
  <si>
    <t>JOAO KONJUNSKI</t>
  </si>
  <si>
    <t>NEIVOR KESSLER</t>
  </si>
  <si>
    <t>NILTON DOUGLAS DE MEIRA</t>
  </si>
  <si>
    <t>RENATO DA SILVA</t>
  </si>
  <si>
    <t>REINALDO CARDOSO</t>
  </si>
  <si>
    <t>ADEMAR LUIZ BURCKHARDT</t>
  </si>
  <si>
    <t>EDSON CORDEIRO DO NASCIMENTO</t>
  </si>
  <si>
    <t>ÁLVARO DÊNIS CENI SCOLARO</t>
  </si>
  <si>
    <t>ALEXANDRE LUCENA</t>
  </si>
  <si>
    <t>ROSIMEIRE CHIQUIM</t>
  </si>
  <si>
    <t>JOSE OLEGARIO RIBEIRO LOPES</t>
  </si>
  <si>
    <t>JOSELEI APARECIDO DE CARVALHO</t>
  </si>
  <si>
    <t>THIAGO DAROSS STEFANELLO</t>
  </si>
  <si>
    <t>RAPHAEL DIAS SAMPAIO</t>
  </si>
  <si>
    <t>MARIA ANTONIETA DE ARAUJO ALMEIDA</t>
  </si>
  <si>
    <t>CARLOS NOWAK</t>
  </si>
  <si>
    <t>RENI KOVALSKI</t>
  </si>
  <si>
    <t>ARMANDO CERCI JUNIOR</t>
  </si>
  <si>
    <t>MARCOS CÉSAR SUGIGAN</t>
  </si>
  <si>
    <t>MAURÍCIO BUENO DE CAMARGO</t>
  </si>
  <si>
    <t>EDUARDO PIMENTEL SLAVIERO</t>
  </si>
  <si>
    <t>CHRISTIANO GIUNTA BORGES</t>
  </si>
  <si>
    <t>AMARILDO APARECIDO DA SILVA</t>
  </si>
  <si>
    <t>DOUGLAS RIBEIRO DO PRADO</t>
  </si>
  <si>
    <t>ESEQUIEL BESTEL JUNIOR</t>
  </si>
  <si>
    <t>ADALMIR JOSÉ GARBIM JÚNIOR</t>
  </si>
  <si>
    <t>JAIR BOKORNI</t>
  </si>
  <si>
    <t>HERMES ANTONIO SANTA ROSA</t>
  </si>
  <si>
    <t>EURIPEDES MOLINA TASCA JUNIOR</t>
  </si>
  <si>
    <t>OZIEL NEIVERT</t>
  </si>
  <si>
    <t>VALDECIR GARCIA</t>
  </si>
  <si>
    <t>ROGERIO PEREIRA MENDES</t>
  </si>
  <si>
    <t>ORIVALDO MUNICELLI</t>
  </si>
  <si>
    <t>JOAQUIM SILVA E LUNA</t>
  </si>
  <si>
    <t>ALIRIO JOSÉ MISTURA</t>
  </si>
  <si>
    <t>ANTONIO PEDRON</t>
  </si>
  <si>
    <t>PEDRO ANTÔNIO DE OLIVEIRA COELHO</t>
  </si>
  <si>
    <t>EDER DOS SANTOS</t>
  </si>
  <si>
    <t>WILLIAM JOSÉ GONÇALVES</t>
  </si>
  <si>
    <t>GILEADE GABRIEL OSTI</t>
  </si>
  <si>
    <t>PEDRO DE OLIVEIRA</t>
  </si>
  <si>
    <t>MARCOS ANTÔNIO DE SOUZA</t>
  </si>
  <si>
    <t>JURACI RONALDO CAZELLA</t>
  </si>
  <si>
    <t>DENILSON BAITALA</t>
  </si>
  <si>
    <t>ALESSANDRO CARNEIRO SOARES TRUCHINSKI</t>
  </si>
  <si>
    <t>MAURICIO LENSE</t>
  </si>
  <si>
    <t>JOÃO CARLOS GARBIN</t>
  </si>
  <si>
    <t>ROBERTO REGAZZO</t>
  </si>
  <si>
    <t>DEVAIR FABRIS</t>
  </si>
  <si>
    <t>CLAUDIO APARECIDO BERNIN</t>
  </si>
  <si>
    <t>MARTINHO LUCAS DE GODOY</t>
  </si>
  <si>
    <t>BERTOLDO ROVER</t>
  </si>
  <si>
    <t>EDMUNDO VIER</t>
  </si>
  <si>
    <t>JOÃO EDER AGUILAR</t>
  </si>
  <si>
    <t>PAULO CEZAR RIZZATO MARTINS</t>
  </si>
  <si>
    <t>ROBERTO DA SILVA</t>
  </si>
  <si>
    <t>EMILIANO AUGUSTO ROCHA GOMES</t>
  </si>
  <si>
    <t>RENATO FELIX DE SOUZA</t>
  </si>
  <si>
    <t>LINDOLFO MARTINS RUI</t>
  </si>
  <si>
    <t>AMARILDO TOSTES</t>
  </si>
  <si>
    <t>ANANIAS SOARES VIEIRA</t>
  </si>
  <si>
    <t>EDILSON RUIZ DE FREITAS</t>
  </si>
  <si>
    <t>ORLI ANTONIO CAMARGO DE CRISTO</t>
  </si>
  <si>
    <t>VARLEI VERCEZI</t>
  </si>
  <si>
    <t>MARCELO JOSE BERNARDELI PALHARES</t>
  </si>
  <si>
    <t>EDISON RODRIGUES DE ALMEIDA</t>
  </si>
  <si>
    <t>JOSÉ SLOBODA</t>
  </si>
  <si>
    <t>BENEDITO JOSE PUPIO</t>
  </si>
  <si>
    <t>EIDES GUEDES</t>
  </si>
  <si>
    <t>HARIEL VIEIRA FOGAÇA</t>
  </si>
  <si>
    <t>MOISES LNORTOVZ DOS SANTOS</t>
  </si>
  <si>
    <t>WEVERTON JOSÉ DOS SANTOS LIMA</t>
  </si>
  <si>
    <t>EDICARLOS GRIZOTTO DE OLIVEIRA</t>
  </si>
  <si>
    <t>GELSON MANSUR NASSAR</t>
  </si>
  <si>
    <t>PAULO ROBERTO PEDRO</t>
  </si>
  <si>
    <t>JOELMA DAMASCENO DEMENECK</t>
  </si>
  <si>
    <t>MOACIR LUIZ PEREIRA VALENTINI</t>
  </si>
  <si>
    <t>WASHINGTON LUIZ DA SILVA</t>
  </si>
  <si>
    <t>MAYCON LOPES SIMIONI</t>
  </si>
  <si>
    <t>JAISON RODRIGO MENDES</t>
  </si>
  <si>
    <t>LEOMAR MONTEIRO</t>
  </si>
  <si>
    <t>APARECIDO BUZATO</t>
  </si>
  <si>
    <t>JOSE MARIA PEREIRA FERNANDES</t>
  </si>
  <si>
    <t>JOSÉ TIAGO CAMARGO DO AMARAL</t>
  </si>
  <si>
    <t>EDSON LISS</t>
  </si>
  <si>
    <t>LUIZ WANDERLEI MARSON SARDI</t>
  </si>
  <si>
    <t>JOSÉ CARLOS TIBÉRIO</t>
  </si>
  <si>
    <t>PEDRO KOWALCZYK</t>
  </si>
  <si>
    <t>SEBASTIÃO ANTONIO MARTINEZ</t>
  </si>
  <si>
    <t>JOSE ROBERTO MENDES</t>
  </si>
  <si>
    <t>FELIPE CLAUDINO MACHADO</t>
  </si>
  <si>
    <t>AMARILDO ALVES CARNEIRO</t>
  </si>
  <si>
    <t>LEANDRO DORINI</t>
  </si>
  <si>
    <t>ADRIANO BACKES</t>
  </si>
  <si>
    <t>FLAVIA CHERONI DA SILVA BRITA</t>
  </si>
  <si>
    <t>WALMIR PERES</t>
  </si>
  <si>
    <t>CELIO LELIS DA MATA</t>
  </si>
  <si>
    <t>SILVIO MAGALHAES BARROS II</t>
  </si>
  <si>
    <t>RODRIGO ANDRE SCHANOSKI</t>
  </si>
  <si>
    <t>JANDER LUIZ LOSS</t>
  </si>
  <si>
    <t>ELAINE MARIA FERREIRA COSTA</t>
  </si>
  <si>
    <t>GABRIEL DA SILVA CADINI</t>
  </si>
  <si>
    <t>EDUARDO ANTONIO DALMORA</t>
  </si>
  <si>
    <t>GIVANILDO LOPES</t>
  </si>
  <si>
    <t>JOAO MARCOS FERRER</t>
  </si>
  <si>
    <t>LUIZ ANTONIO VOLPATO</t>
  </si>
  <si>
    <t>SEBASTIÃO BRINDAROLLI JUNIOR</t>
  </si>
  <si>
    <t>ÁUREO GOMES</t>
  </si>
  <si>
    <t>TANIA CRISTINA DA SILVA BASSO</t>
  </si>
  <si>
    <t>JOSE APARECIDO DE PAULA E SOUZA</t>
  </si>
  <si>
    <t>JOAO EDUARDO PASQUINI</t>
  </si>
  <si>
    <t>RENATA MONTENEGRO BALAN XAVIER</t>
  </si>
  <si>
    <t>LUIZ GUSTAVO MAIOR BONO</t>
  </si>
  <si>
    <t>ELIZETE CAVAZIN</t>
  </si>
  <si>
    <t>CLAUDEMIR VALÉRIO</t>
  </si>
  <si>
    <t>LARI HITZ</t>
  </si>
  <si>
    <t>PEDRO LOURENÇO</t>
  </si>
  <si>
    <t>JOAO PEDRO MAGON</t>
  </si>
  <si>
    <t>JANILSON MARCOS DONASAN</t>
  </si>
  <si>
    <t>DANIEL RICARDO LANGARO</t>
  </si>
  <si>
    <t>ALTAMIR SANSON</t>
  </si>
  <si>
    <t>ROBERTO CARLOS ROSSI</t>
  </si>
  <si>
    <t>RODRIGO RIBEIRO</t>
  </si>
  <si>
    <t>JOSE CLAUDIO BATISTA</t>
  </si>
  <si>
    <t>ADRIANO RAMOS</t>
  </si>
  <si>
    <t>MAURÍCIO GEHLEN</t>
  </si>
  <si>
    <t>JOHN JEFERSON WEBER NODARI</t>
  </si>
  <si>
    <t>GERI NATALINO DUTRA</t>
  </si>
  <si>
    <t>SEBASTIÃO ALGACIR DALPRA</t>
  </si>
  <si>
    <t>IRENEU INACIO ZACHARIAS</t>
  </si>
  <si>
    <t>JOSÉ MARCOS GONÇALVES LOPES</t>
  </si>
  <si>
    <t>CRISTIANO CEZAR MERLINI DE ALBUQUERQUE</t>
  </si>
  <si>
    <t>VALDETE CARLOS OLIVEIRA GONCALVES DA CUNHA</t>
  </si>
  <si>
    <t>LUIZ EDUARDO DE CASTRO VANZELI</t>
  </si>
  <si>
    <t>MARCUS MAURICIO DE SOUZA TESSEROLLI</t>
  </si>
  <si>
    <t>DIRCEU MORAES</t>
  </si>
  <si>
    <t>AGAMEMNON AUGUSTO ARAUJO PADUAN</t>
  </si>
  <si>
    <t>VALTER BATISTA DOS SANTOS</t>
  </si>
  <si>
    <t>FABIANO JOSÉ GLAAB</t>
  </si>
  <si>
    <t>SILVIO ANTONIO DAMACENO</t>
  </si>
  <si>
    <t>RONIMAR ELEANDRO SARTOR</t>
  </si>
  <si>
    <t>JOÃO PERICLES MARTINATI</t>
  </si>
  <si>
    <t>BRUNO EDUARDO SANTA ROSA BAUERMAMM ESTEVAM</t>
  </si>
  <si>
    <t>ADELMO LUIZ KLOSOWSKI</t>
  </si>
  <si>
    <t>IZILDA GLEICIANY RODRIGUES CARRO</t>
  </si>
  <si>
    <t>CESAR ALEXANDRE SEIDEL</t>
  </si>
  <si>
    <t>RAFAEL CIRYLLO CHIAPETTI ALVES DE MOURA</t>
  </si>
  <si>
    <t>JOSÉ RIBEIRO DE MOURA</t>
  </si>
  <si>
    <t>FLAVIO HENRIQUE PEREIRA</t>
  </si>
  <si>
    <t>EVERTON CÁSSIO ZANUTO</t>
  </si>
  <si>
    <t>LAERCIO ANTONIO CIPRIANO</t>
  </si>
  <si>
    <t>FABIELI MANFREDI</t>
  </si>
  <si>
    <t>LISANDRO JOSÉ NÉIA BAGGIO</t>
  </si>
  <si>
    <t>ALESSANDRO CRISTIAN VON LINSINGEN</t>
  </si>
  <si>
    <t>AILTON APARECIDO MAÍSTRO</t>
  </si>
  <si>
    <t>MARILIA PEROTTA BENTO GONÇALVES</t>
  </si>
  <si>
    <t>ANIZIO CESAR LINO SILVA</t>
  </si>
  <si>
    <t>EDSON HUGO MANUEIRA</t>
  </si>
  <si>
    <t>CLAUDECI JOSÉ DE OLIVEIRA</t>
  </si>
  <si>
    <t>CLAUDIO COVRE</t>
  </si>
  <si>
    <t>WILLIAN CEZAR VIEGA</t>
  </si>
  <si>
    <t>EDSON PALOTTA NETTO</t>
  </si>
  <si>
    <t>CLADEMAR JOAO MARASKIN</t>
  </si>
  <si>
    <t>ADENILSON PACHECO</t>
  </si>
  <si>
    <t>JOÃO CARLOS DA SILVA MENDES</t>
  </si>
  <si>
    <t>SILVANO TORTELLI</t>
  </si>
  <si>
    <t>JOSE MARCELO PIOVAN GUIMARAES</t>
  </si>
  <si>
    <t>AMARILDO RIGOLIN</t>
  </si>
  <si>
    <t>ANTONIO LUIZ BENDO</t>
  </si>
  <si>
    <t>ELCIO JOSÉ VIDAL</t>
  </si>
  <si>
    <t>GILSON DE JESUS ESTEVES</t>
  </si>
  <si>
    <t>RICARDO ANTONIO ORTINA</t>
  </si>
  <si>
    <t>PAULO FRANCISCO MARINHO DUTRA</t>
  </si>
  <si>
    <t>STEFAN TOMÉ PAUKA</t>
  </si>
  <si>
    <t>FÁBIO HIDEK MIURA</t>
  </si>
  <si>
    <t>MARIO CEZAR DA SILVA</t>
  </si>
  <si>
    <t>AGNALDO CARVALHO GUIMARÃES</t>
  </si>
  <si>
    <t>GELSON COELHO DO ROSÁRIO</t>
  </si>
  <si>
    <t>RONALDO TINTI</t>
  </si>
  <si>
    <t>JOSE LAZARO FERRAZ</t>
  </si>
  <si>
    <t>FRANCO MARIA ALVES CABRAL</t>
  </si>
  <si>
    <t>VITOR HUGO RODRIGUES</t>
  </si>
  <si>
    <t>JACIR DANELLI</t>
  </si>
  <si>
    <t>RILDO BERNARDES DE CAMARGO</t>
  </si>
  <si>
    <t>VANDERLEI CAETANO DE CASTRO</t>
  </si>
  <si>
    <t>CARLOS ALBERTO DE PAULA JÚNIOR</t>
  </si>
  <si>
    <t>ROGERIO GALLINA</t>
  </si>
  <si>
    <t>GERSON NUNES DA SILVA</t>
  </si>
  <si>
    <t>GILBERTO MARSARO</t>
  </si>
  <si>
    <t>SAMUEL CARLOS DO PRADO</t>
  </si>
  <si>
    <t>ANA RUTH SECCO MATTESCO</t>
  </si>
  <si>
    <t>GILBERTO JOÃO ROSSI</t>
  </si>
  <si>
    <t>GIOVANE MONTEIRO DA SILVA</t>
  </si>
  <si>
    <t>RONALDO ADRIANO VILAS BOAS</t>
  </si>
  <si>
    <t>RONALD ROGÉRIO LOPES SMARZARO</t>
  </si>
  <si>
    <t>IVANOR LUIZ MULLER</t>
  </si>
  <si>
    <t>RITA MARA DE PAULA ARAUJO</t>
  </si>
  <si>
    <t>VALTER PERES</t>
  </si>
  <si>
    <t>AGNALDO DE SOUZA COSTA</t>
  </si>
  <si>
    <t>RILDO EMANOEL LEONARDI</t>
  </si>
  <si>
    <t>MARIO CESAR COSTENARO</t>
  </si>
  <si>
    <t>CEZAR BUENO DE MELO</t>
  </si>
  <si>
    <t>GUERINO MENDONÇA DOS SANTOS</t>
  </si>
  <si>
    <t>JOSE CARLOS MARIUSSI</t>
  </si>
  <si>
    <t>ANTONIO MARCOS SEGURO</t>
  </si>
  <si>
    <t>ANTONIO FERNANDO SCANAVACA</t>
  </si>
  <si>
    <t>ARY CARNEIRO JUNIOR</t>
  </si>
  <si>
    <t>MAYCON RODRIGO RODRIGUES DE SOUZA</t>
  </si>
  <si>
    <t>JOSE LUIZ BITTENCOURT</t>
  </si>
  <si>
    <t>EDNEI SGOBI</t>
  </si>
  <si>
    <t>PAULO ROBERTO WEISSHEIMER</t>
  </si>
  <si>
    <t>FERNANDO MIERZVA</t>
  </si>
  <si>
    <t>LUIZ CARLOS VIDAL</t>
  </si>
  <si>
    <t>Situação</t>
  </si>
  <si>
    <t>sub judice</t>
  </si>
  <si>
    <t>RELAÇÃO DOS DESCRITIVOS DE CADA ETAPA DO PROJETO / OBRA</t>
  </si>
  <si>
    <t>Local da Obra:</t>
  </si>
  <si>
    <t>Fonte do Recurso:</t>
  </si>
  <si>
    <t>NÚMERO DE ETAPAS DESTE PROJETO:</t>
  </si>
  <si>
    <r>
      <t xml:space="preserve">Observação: </t>
    </r>
    <r>
      <rPr>
        <b/>
        <sz val="8"/>
        <color rgb="FFFF0000"/>
        <rFont val="Arial"/>
        <family val="2"/>
      </rPr>
      <t>Vetado a medição por preço unitário</t>
    </r>
    <r>
      <rPr>
        <b/>
        <sz val="8"/>
        <color rgb="FF0000FF"/>
        <rFont val="Arial"/>
        <family val="2"/>
      </rPr>
      <t>. Só será liberado a emissão da Nota Fiscal após o atingimento de 100% da Etapa.</t>
    </r>
  </si>
  <si>
    <t>FILTRO</t>
  </si>
  <si>
    <t>SEQUÊNCIA DAS ETAPAS</t>
  </si>
  <si>
    <t>Nº DIAS DE EXECUÇÃO</t>
  </si>
  <si>
    <t>DESCRIÇÃO DAS ETAPAS</t>
  </si>
  <si>
    <t xml:space="preserve">TOTAL:  </t>
  </si>
  <si>
    <t>Representante da Empresa (Assinatura Digital):</t>
  </si>
  <si>
    <t>Resp. Técnico da Empresa e CREA/CAU (Assinatura Digital):</t>
  </si>
  <si>
    <t>Data da Proposta:</t>
  </si>
  <si>
    <t>Direitos autorais do PARANACIDADE</t>
  </si>
  <si>
    <t>Valor GLOBAL do CONTRATO:</t>
  </si>
  <si>
    <t>VALOR CRONOGRAMADO P/ CADA ETAPA</t>
  </si>
  <si>
    <t>COPIAR OU TRANSCREVER OS NOMES DOS OBJETOS (RUAS OU PARTES) DA OBRA NA COLUNA "B" E EM LETRAS MAIÚSCULAS</t>
  </si>
  <si>
    <t>itens do projeto</t>
  </si>
  <si>
    <t>x</t>
  </si>
  <si>
    <t>LINHAS</t>
  </si>
  <si>
    <t>USO EXCLUSIVO DO CONVÊNIO DA SECRETARIA DE ESTADO DAS CIDADES - SECID COM O PARANACIDADE</t>
  </si>
  <si>
    <t>624-01</t>
  </si>
  <si>
    <t>Acessibilidade (globalizado)</t>
  </si>
  <si>
    <t>625-01</t>
  </si>
  <si>
    <t>626-01</t>
  </si>
  <si>
    <t>627-01</t>
  </si>
  <si>
    <t>628-01</t>
  </si>
  <si>
    <t>629-01</t>
  </si>
  <si>
    <t>630-01</t>
  </si>
  <si>
    <t>631-01</t>
  </si>
  <si>
    <t>632-01</t>
  </si>
  <si>
    <t>566-01</t>
  </si>
  <si>
    <t>633-01</t>
  </si>
  <si>
    <t>634-01</t>
  </si>
  <si>
    <t>635-01</t>
  </si>
  <si>
    <t>636-01</t>
  </si>
  <si>
    <t>637-01</t>
  </si>
  <si>
    <t>638-01</t>
  </si>
  <si>
    <t>639-01</t>
  </si>
  <si>
    <t>640-01</t>
  </si>
  <si>
    <t>641-01</t>
  </si>
  <si>
    <t>642-01</t>
  </si>
  <si>
    <t>643-01</t>
  </si>
  <si>
    <t>644-01</t>
  </si>
  <si>
    <t>645-01</t>
  </si>
  <si>
    <t>646-01</t>
  </si>
  <si>
    <t>647-01</t>
  </si>
  <si>
    <t>648-01</t>
  </si>
  <si>
    <t>649-01</t>
  </si>
  <si>
    <t>650-01</t>
  </si>
  <si>
    <t>651-01</t>
  </si>
  <si>
    <t>652-01</t>
  </si>
  <si>
    <t>653-01</t>
  </si>
  <si>
    <t>654-01</t>
  </si>
  <si>
    <t>655-01</t>
  </si>
  <si>
    <t>656-01</t>
  </si>
  <si>
    <t>657-01</t>
  </si>
  <si>
    <t>658-01</t>
  </si>
  <si>
    <t>659-01</t>
  </si>
  <si>
    <t>660-01</t>
  </si>
  <si>
    <t>661-01</t>
  </si>
  <si>
    <t>662-01</t>
  </si>
  <si>
    <t xml:space="preserve">VALOR INICIAL DO CONTRATO: </t>
  </si>
  <si>
    <t xml:space="preserve">VALOR DO CONTRATO ADITADO: </t>
  </si>
  <si>
    <t>Nome do Projetista:</t>
  </si>
  <si>
    <t>MEDIDO</t>
  </si>
  <si>
    <t>Nome do Orçamentista:</t>
  </si>
  <si>
    <t xml:space="preserve">MEDIÇÃO DAS QUANTIDADES EXECUTADAS PELA EMPRESA </t>
  </si>
  <si>
    <t>GRANDES ITENS</t>
  </si>
  <si>
    <t>1T</t>
  </si>
  <si>
    <t>2T</t>
  </si>
  <si>
    <t>3T</t>
  </si>
  <si>
    <t>4T</t>
  </si>
  <si>
    <t>5T</t>
  </si>
  <si>
    <t>6T</t>
  </si>
  <si>
    <t>7T</t>
  </si>
  <si>
    <t>8T</t>
  </si>
  <si>
    <t>9T</t>
  </si>
  <si>
    <t>10T</t>
  </si>
  <si>
    <t>11T</t>
  </si>
  <si>
    <t>TOTAL GLOBAL</t>
  </si>
  <si>
    <t>Verificação Quantidade dos objetos</t>
  </si>
  <si>
    <t>QUANTIDADE LICITADA DOS OBJETOS</t>
  </si>
  <si>
    <t xml:space="preserve">MEDIÇÃO DAS QUANTIDADES EXECUTADAS PELA EMPRESA  =  GLOBAL </t>
  </si>
  <si>
    <t>% META</t>
  </si>
  <si>
    <t>NÚMERO DE MEDIÇÕES / ETAPAS (%)</t>
  </si>
  <si>
    <t xml:space="preserve">MEDIÇÃO / ETAPAS </t>
  </si>
  <si>
    <t xml:space="preserve">VALORES DA PROPOSTA DA EMPRESA </t>
  </si>
  <si>
    <t xml:space="preserve">Medições % - POR ETAPAS  -  CASO SEJA NECESSÁRIO, AJUSTAR MANUALMENTE OS PERCENTUAIS PARA FECHAR 100% PARA CADA GRANDE ITEM </t>
  </si>
  <si>
    <t>Valor contrato</t>
  </si>
  <si>
    <t>MAPA DA VERIFICAÇÃO DAS CASAS DECIMAIS DOS VALORES FINANCEIROS  - QUANDO APARECER EM VERMELHO O VALOR PRECISA SER CORRIGIDO NAS LINHAS ACIMA</t>
  </si>
  <si>
    <t>DIGITE "1" PARA MEDIÇÃO GLOBALIZADA, OU O NÚMERO DE OBJETOS =&gt;</t>
  </si>
  <si>
    <t>Soma Dif.</t>
  </si>
  <si>
    <t>Casas decimais para ajustes:</t>
  </si>
  <si>
    <t>Ajustes dos valores calculados das medições realizadas</t>
  </si>
  <si>
    <r>
      <t>Usar função "</t>
    </r>
    <r>
      <rPr>
        <b/>
        <sz val="10"/>
        <rFont val="Tahoma"/>
        <family val="2"/>
      </rPr>
      <t>a</t>
    </r>
    <r>
      <rPr>
        <sz val="10"/>
        <rFont val="Tahoma"/>
        <family val="2"/>
      </rPr>
      <t>" para ARRED ou "</t>
    </r>
    <r>
      <rPr>
        <b/>
        <sz val="10"/>
        <rFont val="Tahoma"/>
        <family val="2"/>
      </rPr>
      <t>t</t>
    </r>
    <r>
      <rPr>
        <sz val="10"/>
        <rFont val="Tahoma"/>
        <family val="2"/>
      </rPr>
      <t>" para TRUNCAR:</t>
    </r>
  </si>
  <si>
    <t>META FINANCEIRA MENSAL DO CONTRATO (R$)</t>
  </si>
  <si>
    <t xml:space="preserve">META ACUMULADA DAS MEDIÇÕES (R$) </t>
  </si>
  <si>
    <t>META FINANCEIRA A SER ATINGIDA A CADA MEDIÇÃO / ETAPA INFORMADA NA PROPOSTA DA EMPRESA</t>
  </si>
  <si>
    <t>normas técnicas da ABNT.</t>
  </si>
  <si>
    <t>Para a emissão da presente medição, foram analisadas as especificações técnicas dos projetos, dos procedimentos licitatórios e dos serviços realizados de acordo com as</t>
  </si>
  <si>
    <t>Total do Contrato</t>
  </si>
  <si>
    <t>Total do
Contrato</t>
  </si>
  <si>
    <t>Valor 
Medido</t>
  </si>
  <si>
    <t>arredondamentos
VALOR
"c" = cima
"b" = baixo</t>
  </si>
  <si>
    <t>1º Aditivo Valor</t>
  </si>
  <si>
    <t>A</t>
  </si>
  <si>
    <t>Qual limite mínimo percentual (%) para notificar a empresa contratada?</t>
  </si>
  <si>
    <t>Ajustar manualmente quando necessário para chegar nos valores das medições do SAM</t>
  </si>
  <si>
    <t>colar o brasão do município na ABA da "MEDIÇÃO_GLOBAL", que aparecerá nas demais ABAS da planilha</t>
  </si>
  <si>
    <t>Inserir manualmente se for mais de 01 objeto a ser medido, 
incluindo sobrepor as fórmulas do Objeto (1)</t>
  </si>
  <si>
    <t>NÃO APAGAR ESTA ABA</t>
  </si>
  <si>
    <t>Obrigado. Roberto Pan - Paranacidade</t>
  </si>
  <si>
    <t>Direitos Autorais do Paranacidade</t>
  </si>
  <si>
    <t>Você chegou até aqui. Bom trabalho e não apague essa ABA da planilha.           .</t>
  </si>
  <si>
    <t>Fonte do RECURSO</t>
  </si>
  <si>
    <t>Prioridade Nº</t>
  </si>
  <si>
    <t>Sigla</t>
  </si>
  <si>
    <t xml:space="preserve">Contrapartida do Proponente </t>
  </si>
  <si>
    <t>CÉLULAS PARA AJUSTES DOS VALORES DAS ETAPAS  -  digitar "B" para baixar e "C" para cima no valores de cada ETAPA</t>
  </si>
  <si>
    <t>Verificação dos Grandes Itens</t>
  </si>
  <si>
    <t>1C</t>
  </si>
  <si>
    <t>CONTRAPARTIDA</t>
  </si>
  <si>
    <t>2C</t>
  </si>
  <si>
    <t>3C</t>
  </si>
  <si>
    <t>4C</t>
  </si>
  <si>
    <t>5C</t>
  </si>
  <si>
    <t>6C</t>
  </si>
  <si>
    <t>7C</t>
  </si>
  <si>
    <t>8C</t>
  </si>
  <si>
    <t>9C</t>
  </si>
  <si>
    <t>10C</t>
  </si>
  <si>
    <t>11C</t>
  </si>
  <si>
    <t>12C</t>
  </si>
  <si>
    <t>C</t>
  </si>
  <si>
    <t>Valor do PROJETO...................</t>
  </si>
  <si>
    <t>Copiar o CRONOGRAMA da proposta empresa (cartilha_Anexo_III) do título dos valores FINANCEIROS até o último GRANDE ITEM na coluna "Y" e COLAR VALORES a partir da célula "A6" de forma intercalada para evitar linhas vazias aqui. Pode ser utilizado a função ARRE() para facilitar o arredondamento dos valores do CRONOGRAMA da proposta da empresa</t>
  </si>
  <si>
    <t>Medições ACUMULADOS % - POR MEDIÇÕES</t>
  </si>
  <si>
    <t>Versão da planilha: 06 de 22/05/2025 - 14:40h</t>
  </si>
  <si>
    <t>Informar qual foi a última MEDIÇÃO/ETAPA ACUMULADA PAGA?</t>
  </si>
  <si>
    <t>Até quais MEDIÇÕES / ETAPAS a serem PAGAS nesta medição?</t>
  </si>
  <si>
    <t>MEDIÇÃO
PARCELA</t>
  </si>
  <si>
    <t>VIAS URBANAS DE SANTA TEREZA DO OESTE</t>
  </si>
  <si>
    <t>Eduardo Araujo Bertoglio</t>
  </si>
  <si>
    <t>CREA PR-188.244/D</t>
  </si>
  <si>
    <t>Nº ART / RRT do Projeto:</t>
  </si>
  <si>
    <t>1720253097782</t>
  </si>
  <si>
    <t>Número de MEDIÇÕES / ETAPAS para execuções e medições do CRONOGRAMA (mínimo de 6 e o RECOMENDADO será até 18 Etapas):</t>
  </si>
  <si>
    <t xml:space="preserve">Informar o número de DIAS de cada MEDIÇÃO / ETAPA ( observar que cada ETAPA será a medição da obra :. Preferencialmente igual a 30 dias - não recomendado ser menor que 15 dias e nem maior que 40 dias para cada etapa): </t>
  </si>
  <si>
    <t>Versão da planilha (ref. DER-PR Março/2025 Sem Desoneração) :  v01 de 27/05/2025 - 16:42h</t>
  </si>
  <si>
    <t>Caso a EMPRESA PARTICIPANTE use esteja usando essa planilha para elaboração da PROPOSTA, o responsável deverá selecionar "SIM" abaixo:</t>
  </si>
  <si>
    <t>DUBAI CONSTRUÇÕES E PAVIMENTAÇÕES LTDA</t>
  </si>
  <si>
    <t>57.902.002/0001-93</t>
  </si>
  <si>
    <t>JOBERSON BRUNO POMPEU</t>
  </si>
  <si>
    <t>TALISSON FAHIR BERNARDES</t>
  </si>
  <si>
    <t xml:space="preserve">CREA MG-367322/D </t>
  </si>
  <si>
    <t>328/2025</t>
  </si>
  <si>
    <t>Fernanda Espindola de Oliveira</t>
  </si>
  <si>
    <t>CREA 178038/D</t>
  </si>
  <si>
    <t>ENGENHEIRA CIVIL</t>
  </si>
  <si>
    <t>256/2025</t>
  </si>
  <si>
    <t>008/2025</t>
  </si>
  <si>
    <t>550</t>
  </si>
  <si>
    <t xml:space="preserve">     </t>
  </si>
  <si>
    <t>00051</t>
  </si>
  <si>
    <t>ORSE</t>
  </si>
  <si>
    <t>PLACA DE OBRA 4,00 X 2,00 M, EM CHAPA DE ACO GALVANIZADO, INCLUSIVE ARMAÇÃO EM MADEIRA E PONTALETES</t>
  </si>
  <si>
    <t>un</t>
  </si>
  <si>
    <t>COMP 001</t>
  </si>
  <si>
    <t>PM_292</t>
  </si>
  <si>
    <t>Transporde e destinação de resíduos Classe A com caminhão basculante - DTM 30 KM</t>
  </si>
  <si>
    <t>m3</t>
  </si>
  <si>
    <t>554</t>
  </si>
  <si>
    <t>DER</t>
  </si>
  <si>
    <t>Destocamento árvores diam. &gt; 30cm</t>
  </si>
  <si>
    <t>520100B</t>
  </si>
  <si>
    <t>DER/PRC</t>
  </si>
  <si>
    <t>Escavação, Carga e Transp. 1ª Cat.</t>
  </si>
  <si>
    <t>Remoção de Revestimento Primário</t>
  </si>
  <si>
    <t>555</t>
  </si>
  <si>
    <t>Escavação de Bueiros em 1ª Categoria</t>
  </si>
  <si>
    <t>610400A</t>
  </si>
  <si>
    <t>Corpo de BSTC ø 0,40 sem Berço e sem Armação - PS-1</t>
  </si>
  <si>
    <t>m</t>
  </si>
  <si>
    <t>610600D</t>
  </si>
  <si>
    <t>Corpo de BSTC ø 0,60 sem Berço e sem Armação - PS-1</t>
  </si>
  <si>
    <t>610800A</t>
  </si>
  <si>
    <t>Corpo de BSTC ø 0,80 sem Berço e sem Armação - PS-1</t>
  </si>
  <si>
    <t>BLSA120</t>
  </si>
  <si>
    <t>B.L. Símples alvenaria H até 1,20 m</t>
  </si>
  <si>
    <t>BLSA150</t>
  </si>
  <si>
    <t>B.L. Símples alvenaria H até 1,50 m</t>
  </si>
  <si>
    <t>CLA040</t>
  </si>
  <si>
    <t>C.L. Alvenaria Tubo até 0,40</t>
  </si>
  <si>
    <t>CLA060</t>
  </si>
  <si>
    <t>C.L. Alvenaria Tubo até 0,60</t>
  </si>
  <si>
    <t>CLM060</t>
  </si>
  <si>
    <t>C.L. pré-moldado Tubo até 0,60</t>
  </si>
  <si>
    <t>CLC040</t>
  </si>
  <si>
    <t>C.L. concreto armado Tubo até 0,40</t>
  </si>
  <si>
    <t>CLC060</t>
  </si>
  <si>
    <t>C.L. concreto armado Tubo até 0,60</t>
  </si>
  <si>
    <t>556</t>
  </si>
  <si>
    <t>511100A</t>
  </si>
  <si>
    <t>Regularização compac.subleito 100% PN</t>
  </si>
  <si>
    <t>Brita Graduada</t>
  </si>
  <si>
    <t>551</t>
  </si>
  <si>
    <t>560400A</t>
  </si>
  <si>
    <t>Imprimação com  CM-30 - exclusive CM-30</t>
  </si>
  <si>
    <t>589100A</t>
  </si>
  <si>
    <t>Fornecimento de CM-30 - imprimação</t>
  </si>
  <si>
    <t>ton</t>
  </si>
  <si>
    <t>561100A</t>
  </si>
  <si>
    <t>Pintura de ligação com RR-1C - exclusive emulsão</t>
  </si>
  <si>
    <t>589420B</t>
  </si>
  <si>
    <t>Fornecimento de emulsão RR-1C - pintura de ligação</t>
  </si>
  <si>
    <t>570000C</t>
  </si>
  <si>
    <t>CBUQ - TRAÇO 1 - CAPA - Faixa "C" (Quantidade menor que 10.000 ton)</t>
  </si>
  <si>
    <t>589000M</t>
  </si>
  <si>
    <t>Fornecimento de CAP - CBUQ (Quantidade menor que 10.000 ton)</t>
  </si>
  <si>
    <t>557</t>
  </si>
  <si>
    <t>PAV-071</t>
  </si>
  <si>
    <t>PMC</t>
  </si>
  <si>
    <t>Arrancamento de Meio-Fio</t>
  </si>
  <si>
    <t>Meio-Fio com Sarjeta DER - Tipo 2 - (0,042 m3) - Moldado "in loco"</t>
  </si>
  <si>
    <t>558</t>
  </si>
  <si>
    <t>605000D</t>
  </si>
  <si>
    <t>Calçada Concreto ( e = 6,00 cm )</t>
  </si>
  <si>
    <t>SINAPI</t>
  </si>
  <si>
    <t>Plantio de Árvore com altura até 2m</t>
  </si>
  <si>
    <t>Plantio de Grama em placas</t>
  </si>
  <si>
    <t>605000G</t>
  </si>
  <si>
    <t>Rampa para PNE com Piso Tátil (NBR 9050) - Modelo 02 - 5,94 m2</t>
  </si>
  <si>
    <t>Fornecimento e assentamento de piso tátil de concreto alerta/direcional 40x40cm vermelho</t>
  </si>
  <si>
    <t>552</t>
  </si>
  <si>
    <t xml:space="preserve">Faixa de Sinalização Horizontal c/tinta resina acrílica base solvente- (0,034 m2/m2) </t>
  </si>
  <si>
    <t>820000F</t>
  </si>
  <si>
    <t>Placa sinalização refletiva-círculo (0,1964 m2/ud) + suporte METÁLICO</t>
  </si>
  <si>
    <t>820000H</t>
  </si>
  <si>
    <t>Placa sinalização refletiva-octógono (0,2160 m2/ud) + suporte METÁLICO</t>
  </si>
  <si>
    <t>820000J</t>
  </si>
  <si>
    <t>Placa sinalização refletiva-retangular dupla (duas de-0,20x060) em L (0,2400 m2/ud) + suporte METÁLICO</t>
  </si>
  <si>
    <t>553</t>
  </si>
  <si>
    <t>(Os custos com mobilização e desmobilização de equipe e equipamentos para a extração de amostras para os ensaios tecnológicos, exceto da capa asfáltica, serão de responsabilidade da empresa executora da obra.)</t>
  </si>
  <si>
    <t>09.02.11B</t>
  </si>
  <si>
    <t>DAER/PRC</t>
  </si>
  <si>
    <t>Ensaio de Massa Específica - In Situ - Método Frasco de Areia (Grau de Compactação) - Regularização e Compactação do Subleito</t>
  </si>
  <si>
    <t>09.02.11D</t>
  </si>
  <si>
    <t>Ensaio de Massa Específica - In Situ - Método Frasco de Areia (Grau de Compactação) - Base</t>
  </si>
  <si>
    <t>09.02.01</t>
  </si>
  <si>
    <t>DAER</t>
  </si>
  <si>
    <t>Ensaio de Granulometria do Agregado</t>
  </si>
  <si>
    <t>74022/27</t>
  </si>
  <si>
    <t>Ensaio de Controle de Taxa de Aplicação de Ligante Betuminoso</t>
  </si>
  <si>
    <t>09.04.04</t>
  </si>
  <si>
    <t>Ensaio de Percentagem de Betume - Misturas Betuminosas</t>
  </si>
  <si>
    <t>74022/53</t>
  </si>
  <si>
    <t>Ensaio de Controle do Grau de Compactação da Mistura Asfáltica</t>
  </si>
  <si>
    <t>09.05.02</t>
  </si>
  <si>
    <t>Ensaio de Densidade do Material Betuminoso</t>
  </si>
  <si>
    <t>09.04.03</t>
  </si>
  <si>
    <t>Ensaio de tracao por compressao diametral - misturas betuminosas</t>
  </si>
  <si>
    <t>09.04.01</t>
  </si>
  <si>
    <t>Extração de corpo de prova de concreto asfáltico com sonda rotativa</t>
  </si>
  <si>
    <t>09.01.18</t>
  </si>
  <si>
    <t>Mobilização e desmobilização de equipamento e equipe para extração de corpos de prova da capa asfáltica.</t>
  </si>
  <si>
    <t>c</t>
  </si>
  <si>
    <t>b</t>
  </si>
  <si>
    <t>TESOURO</t>
  </si>
  <si>
    <t>EDUARDO ARAUJO BERTOGLIO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</si>
</sst>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8" formatCode="&quot;R$&quot;\ #,##0.00;[Red]\-&quot;R$&quot;\ #,##0.00"/>
    <numFmt numFmtId="44" formatCode="_-&quot;R$&quot;\ * #,##0.00_-;\-&quot;R$&quot;\ * #,##0.00_-;_-&quot;R$&quot;\ * &quot;-&quot;??_-;_-@_-"/>
    <numFmt numFmtId="43" formatCode="_-* #,##0.00_-;\-* #,##0.00_-;_-* &quot;-&quot;??_-;_-@_-"/>
    <numFmt numFmtId="164" formatCode="_(* #,##0.00_);_(* \(#,##0.00\);_(* &quot;-&quot;??_);_(@_)"/>
    <numFmt numFmtId="165" formatCode="&quot;R$&quot;#,##0.00_);\(&quot;R$&quot;#,##0.00\)"/>
    <numFmt numFmtId="166" formatCode="&quot;R$&quot;#,##0.00_);[Red]\(&quot;R$&quot;#,##0.00\)"/>
    <numFmt numFmtId="167" formatCode="0.0000"/>
    <numFmt numFmtId="168" formatCode="_(* #,##0.00000_);_(* \(#,##0.00000\);_(* &quot;-&quot;??_);_(@_)"/>
    <numFmt numFmtId="169" formatCode="_(#,##0.00_);[Red]_(\(#,##0.00\);_(&quot;-&quot;_);_(@_)"/>
    <numFmt numFmtId="170" formatCode="_(#,##0.00_);[Red]_(\(#,##0.00\);_(\-_);_(@_)"/>
    <numFmt numFmtId="171" formatCode="&quot;R$&quot;#,##0.00_);&quot;(R$&quot;#,##0.00\)"/>
    <numFmt numFmtId="172" formatCode="_(* #,##0.00000_);_(* \(#,##0.00000\);_(* \-??_);_(@_)"/>
    <numFmt numFmtId="173" formatCode="dd/mm/yyyy\ \-\ ddd"/>
    <numFmt numFmtId="174" formatCode="_(#,##0.00\ %_);[Red]_(\(#,##0.00\ %\);_(&quot;-&quot;_);_(@_)"/>
    <numFmt numFmtId="175" formatCode="&quot;&quot;00&quot;.&quot;000&quot;.&quot;000&quot;/&quot;0000\-00"/>
    <numFmt numFmtId="176" formatCode="_(* #,##0.000_);_(* \(#,##0.000\);_(* &quot;-&quot;??_);_(@_)"/>
    <numFmt numFmtId="177" formatCode="d/m/yy;@"/>
    <numFmt numFmtId="178" formatCode="#,##0_ ;[Red]\-#,##0\ "/>
    <numFmt numFmtId="179" formatCode="_(* #,##0_);_(* \(#,##0\);_(* &quot;-&quot;??_);_(@_)"/>
    <numFmt numFmtId="180" formatCode="\ \ 00"/>
    <numFmt numFmtId="181" formatCode="&quot;R$&quot;\ #,##0.00\ ;\-&quot;R$&quot;\ #,##0.00\ "/>
    <numFmt numFmtId="182" formatCode="0.000"/>
    <numFmt numFmtId="183" formatCode="_(&quot;Cr$&quot;* #,##0.00_);_(&quot;Cr$&quot;* \(#,##0.00\);_(&quot;Cr$&quot;* &quot;-&quot;??_);_(@_)"/>
    <numFmt numFmtId="184" formatCode="_(#,##0.0000_);[Red]_(\(#,##0.0000\);_(&quot;-&quot;_);_(@_)"/>
    <numFmt numFmtId="185" formatCode="0.0000000000000000%"/>
  </numFmts>
  <fonts count="159">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6"/>
      <name val="Arial"/>
      <family val="2"/>
    </font>
    <font>
      <b/>
      <sz val="8"/>
      <name val="Arial"/>
      <family val="2"/>
    </font>
    <font>
      <sz val="8"/>
      <name val="Arial"/>
      <family val="2"/>
    </font>
    <font>
      <b/>
      <sz val="12"/>
      <name val="Arial"/>
      <family val="2"/>
    </font>
    <font>
      <b/>
      <sz val="10"/>
      <name val="Arial"/>
      <family val="2"/>
    </font>
    <font>
      <sz val="10"/>
      <name val="Arial"/>
      <family val="2"/>
    </font>
    <font>
      <b/>
      <sz val="14"/>
      <name val="Arial"/>
      <family val="2"/>
    </font>
    <font>
      <sz val="14"/>
      <name val="Arial"/>
      <family val="2"/>
    </font>
    <font>
      <b/>
      <sz val="10"/>
      <name val="Arial"/>
      <family val="2"/>
    </font>
    <font>
      <b/>
      <u/>
      <sz val="10"/>
      <name val="Arial"/>
      <family val="2"/>
    </font>
    <font>
      <sz val="10"/>
      <name val="Desdemona"/>
      <family val="5"/>
    </font>
    <font>
      <b/>
      <sz val="9"/>
      <name val="Arial"/>
      <family val="2"/>
    </font>
    <font>
      <sz val="12"/>
      <name val="Arial"/>
      <family val="2"/>
    </font>
    <font>
      <sz val="9"/>
      <name val="Arial"/>
      <family val="2"/>
    </font>
    <font>
      <b/>
      <sz val="9"/>
      <color indexed="12"/>
      <name val="Arial"/>
      <family val="2"/>
    </font>
    <font>
      <b/>
      <sz val="24"/>
      <name val="Arial Narrow"/>
      <family val="2"/>
    </font>
    <font>
      <sz val="9"/>
      <name val="Tahoma"/>
      <family val="2"/>
    </font>
    <font>
      <b/>
      <sz val="9"/>
      <name val="Tahoma"/>
      <family val="2"/>
    </font>
    <font>
      <b/>
      <sz val="11"/>
      <name val="Arial"/>
      <family val="2"/>
    </font>
    <font>
      <sz val="10"/>
      <name val="Tahoma"/>
      <family val="2"/>
    </font>
    <font>
      <b/>
      <sz val="10"/>
      <name val="Arial"/>
      <family val="2"/>
      <charset val="1"/>
    </font>
    <font>
      <sz val="8"/>
      <color indexed="62"/>
      <name val="Arial"/>
      <family val="2"/>
      <charset val="1"/>
    </font>
    <font>
      <b/>
      <sz val="10"/>
      <color indexed="62"/>
      <name val="Arial"/>
      <family val="2"/>
      <charset val="1"/>
    </font>
    <font>
      <b/>
      <sz val="14"/>
      <color indexed="10"/>
      <name val="Tahoma"/>
      <family val="2"/>
      <charset val="1"/>
    </font>
    <font>
      <b/>
      <sz val="9"/>
      <color indexed="12"/>
      <name val="Tahoma"/>
      <family val="2"/>
      <charset val="1"/>
    </font>
    <font>
      <sz val="10"/>
      <name val="Tahoma"/>
      <family val="2"/>
      <charset val="1"/>
    </font>
    <font>
      <sz val="9"/>
      <name val="Tahoma"/>
      <family val="2"/>
      <charset val="1"/>
    </font>
    <font>
      <b/>
      <sz val="9"/>
      <name val="Tahoma"/>
      <family val="2"/>
      <charset val="1"/>
    </font>
    <font>
      <b/>
      <sz val="8"/>
      <name val="Arial"/>
      <family val="2"/>
      <charset val="1"/>
    </font>
    <font>
      <b/>
      <sz val="12"/>
      <name val="Arial"/>
      <family val="2"/>
      <charset val="1"/>
    </font>
    <font>
      <b/>
      <sz val="36"/>
      <name val="Arial Narrow"/>
      <family val="2"/>
    </font>
    <font>
      <sz val="10"/>
      <color theme="0"/>
      <name val="Arial"/>
      <family val="2"/>
    </font>
    <font>
      <b/>
      <sz val="18"/>
      <name val="Tahoma"/>
      <family val="2"/>
    </font>
    <font>
      <sz val="10"/>
      <color theme="1"/>
      <name val="Arial"/>
      <family val="2"/>
    </font>
    <font>
      <b/>
      <sz val="16"/>
      <color theme="1"/>
      <name val="Arial"/>
      <family val="2"/>
    </font>
    <font>
      <sz val="11"/>
      <color theme="1"/>
      <name val="Arial"/>
      <family val="2"/>
    </font>
    <font>
      <b/>
      <sz val="11"/>
      <color theme="1"/>
      <name val="Arial"/>
      <family val="2"/>
    </font>
    <font>
      <sz val="28"/>
      <color theme="1"/>
      <name val="Arial"/>
      <family val="2"/>
    </font>
    <font>
      <sz val="8"/>
      <color theme="1"/>
      <name val="Arial"/>
      <family val="2"/>
    </font>
    <font>
      <sz val="11"/>
      <name val="Arial"/>
      <family val="2"/>
    </font>
    <font>
      <sz val="10"/>
      <color theme="1"/>
      <name val="Tahoma"/>
      <family val="2"/>
    </font>
    <font>
      <sz val="10"/>
      <color theme="1"/>
      <name val="Calibri"/>
      <family val="2"/>
      <scheme val="minor"/>
    </font>
    <font>
      <sz val="7.5"/>
      <color theme="1"/>
      <name val="Calibri"/>
      <family val="2"/>
      <scheme val="minor"/>
    </font>
    <font>
      <b/>
      <sz val="20"/>
      <name val="Arial"/>
      <family val="2"/>
    </font>
    <font>
      <b/>
      <sz val="11"/>
      <color theme="0"/>
      <name val="Calibri"/>
      <family val="2"/>
      <scheme val="minor"/>
    </font>
    <font>
      <b/>
      <sz val="11"/>
      <color theme="1"/>
      <name val="Calibri"/>
      <family val="2"/>
      <scheme val="minor"/>
    </font>
    <font>
      <sz val="10"/>
      <name val="Calibri"/>
      <family val="2"/>
      <scheme val="minor"/>
    </font>
    <font>
      <sz val="7"/>
      <name val="Arial"/>
      <family val="2"/>
    </font>
    <font>
      <sz val="9"/>
      <color theme="1"/>
      <name val="Tahoma"/>
      <family val="2"/>
    </font>
    <font>
      <b/>
      <sz val="11"/>
      <color rgb="FF0000FF"/>
      <name val="Arial"/>
      <family val="2"/>
    </font>
    <font>
      <b/>
      <sz val="12"/>
      <color rgb="FF0000FF"/>
      <name val="Tahoma"/>
      <family val="2"/>
    </font>
    <font>
      <b/>
      <sz val="8"/>
      <color rgb="FF0000FF"/>
      <name val="Tahoma"/>
      <family val="2"/>
    </font>
    <font>
      <b/>
      <sz val="9"/>
      <color rgb="FF0000FF"/>
      <name val="Tahoma"/>
      <family val="2"/>
    </font>
    <font>
      <b/>
      <sz val="8"/>
      <color theme="5" tint="-0.249977111117893"/>
      <name val="Arial"/>
      <family val="2"/>
    </font>
    <font>
      <b/>
      <sz val="10"/>
      <color rgb="FF0000FF"/>
      <name val="Arial"/>
      <family val="2"/>
    </font>
    <font>
      <sz val="8"/>
      <color theme="5" tint="-0.249977111117893"/>
      <name val="Arial"/>
      <family val="2"/>
    </font>
    <font>
      <b/>
      <sz val="8"/>
      <color rgb="FF0000FF"/>
      <name val="Arial"/>
      <family val="2"/>
    </font>
    <font>
      <sz val="8"/>
      <color rgb="FF0000FF"/>
      <name val="Arial"/>
      <family val="2"/>
    </font>
    <font>
      <b/>
      <sz val="10"/>
      <color rgb="FF0000FF"/>
      <name val="Tahoma"/>
      <family val="2"/>
    </font>
    <font>
      <sz val="10"/>
      <color rgb="FF0000FF"/>
      <name val="Arial"/>
      <family val="2"/>
    </font>
    <font>
      <b/>
      <sz val="11"/>
      <color theme="5" tint="-0.249977111117893"/>
      <name val="Arial"/>
      <family val="2"/>
    </font>
    <font>
      <b/>
      <sz val="8"/>
      <color rgb="FFC00000"/>
      <name val="Arial"/>
      <family val="2"/>
    </font>
    <font>
      <sz val="6"/>
      <name val="Arial"/>
      <family val="2"/>
    </font>
    <font>
      <b/>
      <sz val="7"/>
      <name val="Arial"/>
      <family val="2"/>
    </font>
    <font>
      <sz val="10"/>
      <color rgb="FF0070C0"/>
      <name val="Arial"/>
      <family val="2"/>
    </font>
    <font>
      <sz val="10"/>
      <color theme="0" tint="-0.249977111117893"/>
      <name val="Arial"/>
      <family val="2"/>
    </font>
    <font>
      <sz val="12"/>
      <color rgb="FF0000FF"/>
      <name val="Arial"/>
      <family val="2"/>
    </font>
    <font>
      <b/>
      <sz val="18"/>
      <color rgb="FF0000FF"/>
      <name val="Arial"/>
      <family val="2"/>
    </font>
    <font>
      <b/>
      <sz val="22"/>
      <color rgb="FF0000FF"/>
      <name val="Arial"/>
      <family val="2"/>
    </font>
    <font>
      <b/>
      <sz val="8"/>
      <color rgb="FFFF0000"/>
      <name val="Arial"/>
      <family val="2"/>
    </font>
    <font>
      <b/>
      <sz val="10"/>
      <color rgb="FFFF0000"/>
      <name val="Arial"/>
      <family val="2"/>
    </font>
    <font>
      <b/>
      <sz val="16"/>
      <name val="Tahoma"/>
      <family val="2"/>
    </font>
    <font>
      <sz val="14"/>
      <name val="Tahoma"/>
      <family val="2"/>
    </font>
    <font>
      <b/>
      <sz val="20"/>
      <name val="Tahoma"/>
      <family val="2"/>
    </font>
    <font>
      <b/>
      <sz val="10"/>
      <name val="Tahoma"/>
      <family val="2"/>
    </font>
    <font>
      <b/>
      <sz val="8"/>
      <name val="Tahoma"/>
      <family val="2"/>
    </font>
    <font>
      <b/>
      <sz val="14"/>
      <name val="Tahoma"/>
      <family val="2"/>
    </font>
    <font>
      <b/>
      <sz val="12"/>
      <name val="Tahoma"/>
      <family val="2"/>
    </font>
    <font>
      <sz val="8"/>
      <name val="Tahoma"/>
      <family val="2"/>
    </font>
    <font>
      <b/>
      <sz val="12"/>
      <color rgb="FFFF0000"/>
      <name val="Tahoma"/>
      <family val="2"/>
    </font>
    <font>
      <b/>
      <sz val="11"/>
      <name val="Tahoma"/>
      <family val="2"/>
    </font>
    <font>
      <b/>
      <sz val="11"/>
      <color rgb="FF0000FF"/>
      <name val="Tahoma"/>
      <family val="2"/>
    </font>
    <font>
      <sz val="11"/>
      <name val="Tahoma"/>
      <family val="2"/>
    </font>
    <font>
      <b/>
      <sz val="12"/>
      <color theme="5" tint="-0.249977111117893"/>
      <name val="Tahoma"/>
      <family val="2"/>
    </font>
    <font>
      <sz val="10"/>
      <color theme="5" tint="-0.249977111117893"/>
      <name val="Arial"/>
      <family val="2"/>
    </font>
    <font>
      <b/>
      <sz val="11"/>
      <color rgb="FFFF0000"/>
      <name val="Tahoma"/>
      <family val="2"/>
    </font>
    <font>
      <sz val="12"/>
      <name val="Tahoma"/>
      <family val="2"/>
    </font>
    <font>
      <b/>
      <sz val="14"/>
      <color rgb="FF0000FF"/>
      <name val="Tahoma"/>
      <family val="2"/>
    </font>
    <font>
      <b/>
      <sz val="16"/>
      <color rgb="FF0000FF"/>
      <name val="Calibri"/>
      <family val="2"/>
      <scheme val="minor"/>
    </font>
    <font>
      <sz val="11"/>
      <color rgb="FF0000FF"/>
      <name val="Calibri"/>
      <family val="2"/>
      <scheme val="minor"/>
    </font>
    <font>
      <b/>
      <sz val="16"/>
      <color rgb="FF0070C0"/>
      <name val="Calibri"/>
      <family val="2"/>
      <scheme val="minor"/>
    </font>
    <font>
      <b/>
      <sz val="11"/>
      <color rgb="FF0000FF"/>
      <name val="Calibri"/>
      <family val="2"/>
      <scheme val="minor"/>
    </font>
    <font>
      <b/>
      <sz val="11"/>
      <color rgb="FFFFFF00"/>
      <name val="Arial"/>
      <family val="2"/>
    </font>
    <font>
      <b/>
      <sz val="11"/>
      <color theme="3" tint="0.39997558519241921"/>
      <name val="Arial"/>
      <family val="2"/>
    </font>
    <font>
      <sz val="10"/>
      <color theme="0" tint="-4.9989318521683403E-2"/>
      <name val="Arial"/>
      <family val="2"/>
    </font>
    <font>
      <b/>
      <sz val="10"/>
      <color theme="5" tint="-0.249977111117893"/>
      <name val="Arial"/>
      <family val="2"/>
    </font>
    <font>
      <b/>
      <sz val="14"/>
      <color theme="5" tint="-0.249977111117893"/>
      <name val="Arial"/>
      <family val="2"/>
    </font>
    <font>
      <sz val="6"/>
      <color theme="0"/>
      <name val="Arial"/>
      <family val="2"/>
    </font>
    <font>
      <b/>
      <sz val="14"/>
      <color theme="1"/>
      <name val="Tahoma"/>
      <family val="2"/>
      <charset val="1"/>
    </font>
    <font>
      <sz val="9"/>
      <color theme="1"/>
      <name val="Arial"/>
      <family val="2"/>
    </font>
    <font>
      <b/>
      <sz val="9"/>
      <color rgb="FF0000FF"/>
      <name val="Arial"/>
      <family val="2"/>
    </font>
    <font>
      <b/>
      <sz val="10"/>
      <color indexed="12"/>
      <name val="Tahoma"/>
      <family val="2"/>
    </font>
    <font>
      <b/>
      <sz val="7"/>
      <name val="Tahoma"/>
      <family val="2"/>
    </font>
    <font>
      <b/>
      <sz val="8"/>
      <color rgb="FF0070C0"/>
      <name val="Tahoma"/>
      <family val="2"/>
    </font>
    <font>
      <b/>
      <sz val="8"/>
      <color theme="0" tint="-0.499984740745262"/>
      <name val="Tahoma"/>
      <family val="2"/>
    </font>
    <font>
      <b/>
      <sz val="11"/>
      <color theme="5" tint="-0.249977111117893"/>
      <name val="Tahoma"/>
      <family val="2"/>
    </font>
    <font>
      <sz val="8"/>
      <color theme="5" tint="-0.249977111117893"/>
      <name val="Tahoma"/>
      <family val="2"/>
    </font>
    <font>
      <b/>
      <sz val="8"/>
      <color theme="5" tint="-0.249977111117893"/>
      <name val="Tahoma"/>
      <family val="2"/>
    </font>
    <font>
      <b/>
      <sz val="9"/>
      <color rgb="FF336600"/>
      <name val="Tahoma"/>
      <family val="2"/>
    </font>
    <font>
      <b/>
      <sz val="16"/>
      <color rgb="FFFF0000"/>
      <name val="Tahoma"/>
      <family val="2"/>
    </font>
    <font>
      <b/>
      <sz val="22"/>
      <color theme="5" tint="-0.249977111117893"/>
      <name val="Arial"/>
      <family val="2"/>
    </font>
    <font>
      <b/>
      <sz val="12"/>
      <color rgb="FF0000FF"/>
      <name val="Arial"/>
      <family val="2"/>
    </font>
    <font>
      <sz val="8"/>
      <color theme="0"/>
      <name val="Arial"/>
      <family val="2"/>
    </font>
    <font>
      <sz val="10"/>
      <color rgb="FF0070C0"/>
      <name val="Tahoma"/>
      <family val="2"/>
    </font>
    <font>
      <b/>
      <sz val="6"/>
      <color rgb="FF0000FF"/>
      <name val="Arial"/>
      <family val="2"/>
    </font>
    <font>
      <b/>
      <sz val="9"/>
      <color theme="5" tint="-0.249977111117893"/>
      <name val="Arial"/>
      <family val="2"/>
    </font>
    <font>
      <sz val="8"/>
      <name val="Arial"/>
      <family val="2"/>
    </font>
    <font>
      <sz val="10"/>
      <name val="MS Sans Serif"/>
    </font>
    <font>
      <b/>
      <sz val="12"/>
      <color rgb="FFFF0000"/>
      <name val="Arial"/>
      <family val="2"/>
    </font>
    <font>
      <sz val="10"/>
      <color rgb="FF000000"/>
      <name val="Times New Roman"/>
      <family val="1"/>
    </font>
    <font>
      <u/>
      <sz val="8"/>
      <color theme="10"/>
      <name val="Arial"/>
      <family val="2"/>
    </font>
    <font>
      <b/>
      <sz val="10"/>
      <color theme="1"/>
      <name val="Tahoma"/>
      <family val="2"/>
    </font>
    <font>
      <b/>
      <sz val="11"/>
      <color indexed="12"/>
      <name val="Tahoma"/>
      <family val="2"/>
    </font>
    <font>
      <sz val="10"/>
      <color rgb="FF0000FF"/>
      <name val="Calibri"/>
      <family val="2"/>
      <scheme val="minor"/>
    </font>
    <font>
      <b/>
      <sz val="14"/>
      <name val="Calibri"/>
      <family val="2"/>
      <scheme val="minor"/>
    </font>
    <font>
      <sz val="10"/>
      <color theme="0"/>
      <name val="Calibri"/>
      <family val="2"/>
      <scheme val="minor"/>
    </font>
    <font>
      <sz val="9"/>
      <color rgb="FF0000FF"/>
      <name val="Arial"/>
      <family val="2"/>
    </font>
    <font>
      <sz val="9"/>
      <color indexed="8"/>
      <name val="Arial"/>
      <family val="2"/>
    </font>
    <font>
      <sz val="9"/>
      <color indexed="8"/>
      <name val="Tahoma"/>
      <family val="2"/>
    </font>
    <font>
      <sz val="9"/>
      <color indexed="12"/>
      <name val="Arial"/>
      <family val="2"/>
    </font>
    <font>
      <sz val="10"/>
      <color rgb="FFFF0000"/>
      <name val="Calibri"/>
      <family val="2"/>
      <scheme val="minor"/>
    </font>
    <font>
      <b/>
      <sz val="11"/>
      <color rgb="FFFF0000"/>
      <name val="Calibri"/>
      <family val="2"/>
      <scheme val="minor"/>
    </font>
    <font>
      <b/>
      <sz val="10"/>
      <color theme="0"/>
      <name val="Tahoma"/>
      <family val="2"/>
    </font>
    <font>
      <b/>
      <sz val="48"/>
      <name val="Arial Narrow"/>
      <family val="2"/>
    </font>
    <font>
      <b/>
      <sz val="12"/>
      <color rgb="FF0000FF"/>
      <name val="Calibri"/>
      <family val="2"/>
      <scheme val="minor"/>
    </font>
    <font>
      <b/>
      <sz val="9"/>
      <color indexed="12"/>
      <name val="Tahoma"/>
      <family val="2"/>
    </font>
    <font>
      <sz val="8"/>
      <name val="Calibri"/>
      <family val="2"/>
      <scheme val="minor"/>
    </font>
    <font>
      <b/>
      <sz val="8"/>
      <color theme="7" tint="-0.249977111117893"/>
      <name val="Calibri"/>
      <family val="2"/>
      <scheme val="minor"/>
    </font>
    <font>
      <b/>
      <sz val="22"/>
      <color rgb="FFFFFF00"/>
      <name val="Calibri"/>
      <family val="2"/>
      <scheme val="minor"/>
    </font>
    <font>
      <b/>
      <sz val="14"/>
      <color rgb="FFFF0000"/>
      <name val="Calibri"/>
      <family val="2"/>
      <scheme val="minor"/>
    </font>
    <font>
      <sz val="12"/>
      <color indexed="12"/>
      <name val="Tahoma"/>
      <family val="2"/>
    </font>
    <font>
      <sz val="12"/>
      <name val="Times New Roman"/>
      <family val="1"/>
    </font>
    <font>
      <b/>
      <sz val="12"/>
      <name val="Times New Roman"/>
      <family val="1"/>
    </font>
    <font>
      <sz val="12"/>
      <color rgb="FF0000FF"/>
      <name val="Tahoma"/>
      <family val="2"/>
    </font>
    <font>
      <b/>
      <sz val="12"/>
      <color indexed="12"/>
      <name val="Tahoma"/>
      <family val="2"/>
    </font>
    <font>
      <b/>
      <sz val="12"/>
      <color theme="1"/>
      <name val="Tahoma"/>
      <family val="2"/>
    </font>
    <font>
      <sz val="12"/>
      <color theme="1"/>
      <name val="Tahoma"/>
      <family val="2"/>
    </font>
    <font>
      <sz val="9"/>
      <color rgb="FFFF0000"/>
      <name val="Arial"/>
      <family val="2"/>
    </font>
  </fonts>
  <fills count="49">
    <fill>
      <patternFill patternType="none"/>
    </fill>
    <fill>
      <patternFill patternType="gray125"/>
    </fill>
    <fill>
      <patternFill patternType="solid">
        <fgColor indexed="9"/>
        <bgColor indexed="64"/>
      </patternFill>
    </fill>
    <fill>
      <patternFill patternType="solid">
        <fgColor indexed="26"/>
        <bgColor indexed="64"/>
      </patternFill>
    </fill>
    <fill>
      <patternFill patternType="solid">
        <fgColor rgb="FFFFFF00"/>
        <bgColor indexed="64"/>
      </patternFill>
    </fill>
    <fill>
      <patternFill patternType="solid">
        <fgColor indexed="13"/>
        <bgColor indexed="34"/>
      </patternFill>
    </fill>
    <fill>
      <patternFill patternType="solid">
        <fgColor indexed="43"/>
        <bgColor indexed="26"/>
      </patternFill>
    </fill>
    <fill>
      <patternFill patternType="solid">
        <fgColor indexed="47"/>
        <bgColor indexed="43"/>
      </patternFill>
    </fill>
    <fill>
      <patternFill patternType="solid">
        <fgColor indexed="51"/>
        <bgColor indexed="52"/>
      </patternFill>
    </fill>
    <fill>
      <patternFill patternType="solid">
        <fgColor indexed="26"/>
        <bgColor indexed="43"/>
      </patternFill>
    </fill>
    <fill>
      <patternFill patternType="solid">
        <fgColor indexed="9"/>
        <bgColor indexed="26"/>
      </patternFill>
    </fill>
    <fill>
      <patternFill patternType="solid">
        <fgColor indexed="41"/>
        <bgColor indexed="27"/>
      </patternFill>
    </fill>
    <fill>
      <patternFill patternType="solid">
        <fgColor indexed="27"/>
        <bgColor indexed="41"/>
      </patternFill>
    </fill>
    <fill>
      <patternFill patternType="solid">
        <fgColor rgb="FFCCFFCC"/>
        <bgColor indexed="64"/>
      </patternFill>
    </fill>
    <fill>
      <patternFill patternType="solid">
        <fgColor theme="8" tint="0.79998168889431442"/>
        <bgColor indexed="64"/>
      </patternFill>
    </fill>
    <fill>
      <patternFill patternType="solid">
        <fgColor rgb="FFFFFFCC"/>
        <bgColor indexed="64"/>
      </patternFill>
    </fill>
    <fill>
      <patternFill patternType="solid">
        <fgColor theme="3" tint="0.79998168889431442"/>
        <bgColor indexed="64"/>
      </patternFill>
    </fill>
    <fill>
      <patternFill patternType="solid">
        <fgColor rgb="FF66FF66"/>
        <bgColor indexed="64"/>
      </patternFill>
    </fill>
    <fill>
      <patternFill patternType="solid">
        <fgColor rgb="FFFFC000"/>
        <bgColor indexed="64"/>
      </patternFill>
    </fill>
    <fill>
      <patternFill patternType="solid">
        <fgColor rgb="FFC00000"/>
        <bgColor indexed="64"/>
      </patternFill>
    </fill>
    <fill>
      <patternFill patternType="solid">
        <fgColor theme="2"/>
        <bgColor indexed="64"/>
      </patternFill>
    </fill>
    <fill>
      <patternFill patternType="solid">
        <fgColor rgb="FF66FFFF"/>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9"/>
        <bgColor indexed="64"/>
      </patternFill>
    </fill>
    <fill>
      <patternFill patternType="solid">
        <fgColor rgb="FFFFFF66"/>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9" tint="-0.249977111117893"/>
        <bgColor indexed="64"/>
      </patternFill>
    </fill>
    <fill>
      <patternFill patternType="solid">
        <fgColor rgb="FFFFFF99"/>
        <bgColor indexed="64"/>
      </patternFill>
    </fill>
    <fill>
      <patternFill patternType="solid">
        <fgColor rgb="FF00B050"/>
        <bgColor indexed="64"/>
      </patternFill>
    </fill>
    <fill>
      <patternFill patternType="solid">
        <fgColor theme="0"/>
        <bgColor indexed="64"/>
      </patternFill>
    </fill>
    <fill>
      <patternFill patternType="solid">
        <fgColor rgb="FFCCFFFF"/>
        <bgColor indexed="64"/>
      </patternFill>
    </fill>
    <fill>
      <patternFill patternType="solid">
        <fgColor theme="1" tint="0.499984740745262"/>
        <bgColor indexed="64"/>
      </patternFill>
    </fill>
    <fill>
      <patternFill patternType="solid">
        <fgColor theme="3" tint="-0.249977111117893"/>
        <bgColor indexed="64"/>
      </patternFill>
    </fill>
    <fill>
      <patternFill patternType="solid">
        <fgColor theme="3" tint="0.89999084444715716"/>
        <bgColor indexed="64"/>
      </patternFill>
    </fill>
    <fill>
      <patternFill patternType="solid">
        <fgColor theme="5" tint="0.79998168889431442"/>
        <bgColor indexed="64"/>
      </patternFill>
    </fill>
    <fill>
      <patternFill patternType="solid">
        <fgColor rgb="FFFFC000"/>
        <bgColor indexed="27"/>
      </patternFill>
    </fill>
    <fill>
      <patternFill patternType="solid">
        <fgColor rgb="FFFFC000"/>
        <bgColor indexed="41"/>
      </patternFill>
    </fill>
    <fill>
      <patternFill patternType="solid">
        <fgColor theme="0" tint="-4.9989318521683403E-2"/>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rgb="FFCCFFCC"/>
        <bgColor indexed="27"/>
      </patternFill>
    </fill>
    <fill>
      <patternFill patternType="solid">
        <fgColor theme="8" tint="0.79998168889431442"/>
        <bgColor indexed="27"/>
      </patternFill>
    </fill>
    <fill>
      <patternFill patternType="solid">
        <fgColor rgb="FFFF0000"/>
        <bgColor indexed="64"/>
      </patternFill>
    </fill>
    <fill>
      <patternFill patternType="solid">
        <fgColor rgb="FF99FFCC"/>
        <bgColor indexed="64"/>
      </patternFill>
    </fill>
    <fill>
      <patternFill patternType="solid">
        <fgColor rgb="FFCCFF99"/>
        <bgColor indexed="64"/>
      </patternFill>
    </fill>
  </fills>
  <borders count="28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bottom/>
      <diagonal/>
    </border>
    <border>
      <left style="medium">
        <color indexed="64"/>
      </left>
      <right/>
      <top style="double">
        <color indexed="64"/>
      </top>
      <bottom style="double">
        <color indexed="64"/>
      </bottom>
      <diagonal/>
    </border>
    <border>
      <left/>
      <right/>
      <top style="double">
        <color indexed="64"/>
      </top>
      <bottom style="double">
        <color indexed="64"/>
      </bottom>
      <diagonal/>
    </border>
    <border>
      <left style="double">
        <color indexed="64"/>
      </left>
      <right/>
      <top style="double">
        <color indexed="64"/>
      </top>
      <bottom style="double">
        <color indexed="64"/>
      </bottom>
      <diagonal/>
    </border>
    <border>
      <left style="hair">
        <color indexed="64"/>
      </left>
      <right style="thin">
        <color indexed="64"/>
      </right>
      <top style="double">
        <color indexed="64"/>
      </top>
      <bottom style="double">
        <color indexed="64"/>
      </bottom>
      <diagonal/>
    </border>
    <border>
      <left style="double">
        <color indexed="64"/>
      </left>
      <right/>
      <top/>
      <bottom style="double">
        <color indexed="64"/>
      </bottom>
      <diagonal/>
    </border>
    <border>
      <left style="dashed">
        <color indexed="64"/>
      </left>
      <right style="dashed">
        <color indexed="64"/>
      </right>
      <top style="dashed">
        <color indexed="64"/>
      </top>
      <bottom style="dashed">
        <color indexed="64"/>
      </bottom>
      <diagonal/>
    </border>
    <border>
      <left/>
      <right style="double">
        <color indexed="64"/>
      </right>
      <top style="double">
        <color indexed="64"/>
      </top>
      <bottom style="double">
        <color indexed="64"/>
      </bottom>
      <diagonal/>
    </border>
    <border>
      <left style="medium">
        <color indexed="64"/>
      </left>
      <right style="dashed">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double">
        <color indexed="64"/>
      </left>
      <right style="thin">
        <color indexed="64"/>
      </right>
      <top style="double">
        <color indexed="64"/>
      </top>
      <bottom style="double">
        <color indexed="64"/>
      </bottom>
      <diagonal/>
    </border>
    <border>
      <left style="thin">
        <color indexed="64"/>
      </left>
      <right style="medium">
        <color indexed="64"/>
      </right>
      <top style="double">
        <color indexed="64"/>
      </top>
      <bottom style="double">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hair">
        <color indexed="64"/>
      </left>
      <right style="medium">
        <color indexed="64"/>
      </right>
      <top style="double">
        <color indexed="64"/>
      </top>
      <bottom style="double">
        <color indexed="64"/>
      </bottom>
      <diagonal/>
    </border>
    <border>
      <left style="double">
        <color indexed="64"/>
      </left>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top style="double">
        <color indexed="64"/>
      </top>
      <bottom style="double">
        <color indexed="64"/>
      </bottom>
      <diagonal/>
    </border>
    <border>
      <left style="thin">
        <color indexed="64"/>
      </left>
      <right style="medium">
        <color indexed="64"/>
      </right>
      <top style="hair">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hair">
        <color indexed="64"/>
      </left>
      <right/>
      <top style="hair">
        <color indexed="64"/>
      </top>
      <bottom style="hair">
        <color indexed="64"/>
      </bottom>
      <diagonal/>
    </border>
    <border>
      <left style="hair">
        <color indexed="64"/>
      </left>
      <right/>
      <top/>
      <bottom style="double">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right/>
      <top style="double">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double">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double">
        <color indexed="64"/>
      </left>
      <right style="thin">
        <color indexed="64"/>
      </right>
      <top style="thin">
        <color indexed="64"/>
      </top>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right style="medium">
        <color indexed="64"/>
      </right>
      <top/>
      <bottom style="hair">
        <color indexed="64"/>
      </bottom>
      <diagonal/>
    </border>
    <border>
      <left/>
      <right style="medium">
        <color indexed="64"/>
      </right>
      <top/>
      <bottom style="medium">
        <color indexed="64"/>
      </bottom>
      <diagonal/>
    </border>
    <border>
      <left style="medium">
        <color indexed="64"/>
      </left>
      <right/>
      <top/>
      <bottom style="thin">
        <color indexed="64"/>
      </bottom>
      <diagonal/>
    </border>
    <border>
      <left/>
      <right/>
      <top/>
      <bottom style="double">
        <color indexed="64"/>
      </bottom>
      <diagonal/>
    </border>
    <border>
      <left/>
      <right/>
      <top/>
      <bottom style="thin">
        <color indexed="64"/>
      </bottom>
      <diagonal/>
    </border>
    <border>
      <left style="hair">
        <color indexed="64"/>
      </left>
      <right/>
      <top/>
      <bottom style="thin">
        <color indexed="64"/>
      </bottom>
      <diagonal/>
    </border>
    <border>
      <left style="double">
        <color indexed="64"/>
      </left>
      <right/>
      <top style="thin">
        <color indexed="64"/>
      </top>
      <bottom style="hair">
        <color indexed="64"/>
      </bottom>
      <diagonal/>
    </border>
    <border>
      <left/>
      <right/>
      <top style="thin">
        <color indexed="64"/>
      </top>
      <bottom style="hair">
        <color indexed="64"/>
      </bottom>
      <diagonal/>
    </border>
    <border>
      <left style="double">
        <color indexed="64"/>
      </left>
      <right/>
      <top style="double">
        <color indexed="64"/>
      </top>
      <bottom style="hair">
        <color indexed="64"/>
      </bottom>
      <diagonal/>
    </border>
    <border>
      <left/>
      <right style="medium">
        <color indexed="64"/>
      </right>
      <top style="thin">
        <color indexed="64"/>
      </top>
      <bottom style="hair">
        <color indexed="64"/>
      </bottom>
      <diagonal/>
    </border>
    <border>
      <left style="medium">
        <color indexed="64"/>
      </left>
      <right/>
      <top/>
      <bottom style="double">
        <color indexed="64"/>
      </bottom>
      <diagonal/>
    </border>
    <border>
      <left style="double">
        <color indexed="64"/>
      </left>
      <right/>
      <top/>
      <bottom style="hair">
        <color indexed="64"/>
      </bottom>
      <diagonal/>
    </border>
    <border>
      <left style="hair">
        <color indexed="64"/>
      </left>
      <right style="medium">
        <color indexed="64"/>
      </right>
      <top/>
      <bottom style="double">
        <color indexed="64"/>
      </bottom>
      <diagonal/>
    </border>
    <border>
      <left/>
      <right style="medium">
        <color indexed="64"/>
      </right>
      <top style="double">
        <color indexed="64"/>
      </top>
      <bottom style="double">
        <color indexed="64"/>
      </bottom>
      <diagonal/>
    </border>
    <border>
      <left/>
      <right style="medium">
        <color indexed="64"/>
      </right>
      <top style="medium">
        <color indexed="64"/>
      </top>
      <bottom style="medium">
        <color indexed="64"/>
      </bottom>
      <diagonal/>
    </border>
    <border>
      <left/>
      <right/>
      <top style="hair">
        <color indexed="64"/>
      </top>
      <bottom style="hair">
        <color indexed="64"/>
      </bottom>
      <diagonal/>
    </border>
    <border>
      <left style="double">
        <color indexed="64"/>
      </left>
      <right style="thin">
        <color indexed="64"/>
      </right>
      <top style="hair">
        <color indexed="64"/>
      </top>
      <bottom style="hair">
        <color indexed="64"/>
      </bottom>
      <diagonal/>
    </border>
    <border>
      <left style="hair">
        <color indexed="64"/>
      </left>
      <right/>
      <top style="thin">
        <color indexed="64"/>
      </top>
      <bottom style="thin">
        <color indexed="64"/>
      </bottom>
      <diagonal/>
    </border>
    <border>
      <left/>
      <right style="medium">
        <color indexed="64"/>
      </right>
      <top/>
      <bottom style="thin">
        <color indexed="64"/>
      </bottom>
      <diagonal/>
    </border>
    <border>
      <left style="medium">
        <color indexed="64"/>
      </left>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top style="hair">
        <color indexed="64"/>
      </top>
      <bottom style="double">
        <color indexed="64"/>
      </bottom>
      <diagonal/>
    </border>
    <border>
      <left/>
      <right/>
      <top style="hair">
        <color indexed="64"/>
      </top>
      <bottom style="double">
        <color indexed="64"/>
      </bottom>
      <diagonal/>
    </border>
    <border>
      <left/>
      <right style="thin">
        <color indexed="64"/>
      </right>
      <top style="hair">
        <color indexed="64"/>
      </top>
      <bottom style="double">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bottom style="double">
        <color indexed="64"/>
      </bottom>
      <diagonal/>
    </border>
    <border>
      <left/>
      <right style="medium">
        <color indexed="64"/>
      </right>
      <top style="double">
        <color indexed="64"/>
      </top>
      <bottom/>
      <diagonal/>
    </border>
    <border>
      <left style="double">
        <color indexed="64"/>
      </left>
      <right/>
      <top style="medium">
        <color indexed="64"/>
      </top>
      <bottom/>
      <diagonal/>
    </border>
    <border>
      <left style="medium">
        <color indexed="64"/>
      </left>
      <right/>
      <top style="medium">
        <color indexed="64"/>
      </top>
      <bottom style="medium">
        <color indexed="64"/>
      </bottom>
      <diagonal/>
    </border>
    <border>
      <left style="thin">
        <color indexed="64"/>
      </left>
      <right style="thin">
        <color indexed="64"/>
      </right>
      <top style="hair">
        <color indexed="64"/>
      </top>
      <bottom style="hair">
        <color indexed="64"/>
      </bottom>
      <diagonal/>
    </border>
    <border>
      <left style="thin">
        <color indexed="64"/>
      </left>
      <right/>
      <top/>
      <bottom style="hair">
        <color indexed="64"/>
      </bottom>
      <diagonal/>
    </border>
    <border>
      <left style="thin">
        <color indexed="64"/>
      </left>
      <right style="medium">
        <color indexed="64"/>
      </right>
      <top/>
      <bottom style="thin">
        <color indexed="64"/>
      </bottom>
      <diagonal/>
    </border>
    <border>
      <left/>
      <right style="double">
        <color indexed="64"/>
      </right>
      <top style="medium">
        <color indexed="64"/>
      </top>
      <bottom/>
      <diagonal/>
    </border>
    <border>
      <left/>
      <right style="double">
        <color indexed="64"/>
      </right>
      <top/>
      <bottom/>
      <diagonal/>
    </border>
    <border>
      <left style="medium">
        <color indexed="64"/>
      </left>
      <right/>
      <top/>
      <bottom style="hair">
        <color indexed="64"/>
      </bottom>
      <diagonal/>
    </border>
    <border>
      <left/>
      <right/>
      <top style="medium">
        <color indexed="64"/>
      </top>
      <bottom style="hair">
        <color indexed="64"/>
      </bottom>
      <diagonal/>
    </border>
    <border>
      <left style="medium">
        <color indexed="64"/>
      </left>
      <right style="thin">
        <color indexed="64"/>
      </right>
      <top/>
      <bottom style="hair">
        <color indexed="64"/>
      </bottom>
      <diagonal/>
    </border>
    <border>
      <left style="thin">
        <color indexed="64"/>
      </left>
      <right/>
      <top style="hair">
        <color indexed="64"/>
      </top>
      <bottom style="hair">
        <color indexed="64"/>
      </bottom>
      <diagonal/>
    </border>
    <border>
      <left style="double">
        <color indexed="64"/>
      </left>
      <right/>
      <top style="double">
        <color indexed="64"/>
      </top>
      <bottom style="thin">
        <color indexed="64"/>
      </bottom>
      <diagonal/>
    </border>
    <border>
      <left style="hair">
        <color indexed="64"/>
      </left>
      <right style="double">
        <color indexed="64"/>
      </right>
      <top style="double">
        <color indexed="64"/>
      </top>
      <bottom style="thin">
        <color indexed="64"/>
      </bottom>
      <diagonal/>
    </border>
    <border>
      <left style="hair">
        <color indexed="64"/>
      </left>
      <right style="double">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diagonal/>
    </border>
    <border>
      <left/>
      <right style="thin">
        <color indexed="8"/>
      </right>
      <top style="thin">
        <color indexed="8"/>
      </top>
      <bottom style="thin">
        <color indexed="8"/>
      </bottom>
      <diagonal/>
    </border>
    <border>
      <left/>
      <right/>
      <top style="double">
        <color indexed="8"/>
      </top>
      <bottom style="medium">
        <color indexed="8"/>
      </bottom>
      <diagonal/>
    </border>
    <border>
      <left/>
      <right style="medium">
        <color indexed="8"/>
      </right>
      <top style="double">
        <color indexed="8"/>
      </top>
      <bottom style="medium">
        <color indexed="8"/>
      </bottom>
      <diagonal/>
    </border>
    <border>
      <left style="thin">
        <color indexed="8"/>
      </left>
      <right/>
      <top style="medium">
        <color indexed="8"/>
      </top>
      <bottom style="medium">
        <color indexed="8"/>
      </bottom>
      <diagonal/>
    </border>
    <border>
      <left/>
      <right/>
      <top style="medium">
        <color indexed="8"/>
      </top>
      <bottom style="medium">
        <color indexed="8"/>
      </bottom>
      <diagonal/>
    </border>
    <border>
      <left/>
      <right style="thin">
        <color indexed="8"/>
      </right>
      <top style="medium">
        <color indexed="8"/>
      </top>
      <bottom style="medium">
        <color indexed="8"/>
      </bottom>
      <diagonal/>
    </border>
    <border>
      <left/>
      <right/>
      <top style="double">
        <color indexed="64"/>
      </top>
      <bottom style="medium">
        <color indexed="64"/>
      </bottom>
      <diagonal/>
    </border>
    <border>
      <left style="medium">
        <color indexed="8"/>
      </left>
      <right/>
      <top style="double">
        <color indexed="8"/>
      </top>
      <bottom style="double">
        <color indexed="8"/>
      </bottom>
      <diagonal/>
    </border>
    <border>
      <left/>
      <right/>
      <top style="double">
        <color indexed="8"/>
      </top>
      <bottom style="double">
        <color indexed="8"/>
      </bottom>
      <diagonal/>
    </border>
    <border>
      <left/>
      <right style="double">
        <color indexed="8"/>
      </right>
      <top style="double">
        <color indexed="8"/>
      </top>
      <bottom style="double">
        <color indexed="8"/>
      </bottom>
      <diagonal/>
    </border>
    <border>
      <left style="double">
        <color indexed="8"/>
      </left>
      <right style="hair">
        <color indexed="8"/>
      </right>
      <top style="double">
        <color indexed="8"/>
      </top>
      <bottom style="double">
        <color indexed="8"/>
      </bottom>
      <diagonal/>
    </border>
    <border>
      <left style="thin">
        <color indexed="8"/>
      </left>
      <right/>
      <top style="double">
        <color indexed="8"/>
      </top>
      <bottom style="double">
        <color indexed="8"/>
      </bottom>
      <diagonal/>
    </border>
    <border>
      <left style="thin">
        <color indexed="8"/>
      </left>
      <right style="thin">
        <color indexed="8"/>
      </right>
      <top style="double">
        <color indexed="8"/>
      </top>
      <bottom style="double">
        <color indexed="8"/>
      </bottom>
      <diagonal/>
    </border>
    <border>
      <left style="double">
        <color indexed="8"/>
      </left>
      <right/>
      <top style="double">
        <color indexed="8"/>
      </top>
      <bottom style="double">
        <color indexed="8"/>
      </bottom>
      <diagonal/>
    </border>
    <border>
      <left style="hair">
        <color indexed="8"/>
      </left>
      <right style="hair">
        <color indexed="8"/>
      </right>
      <top style="double">
        <color indexed="8"/>
      </top>
      <bottom style="double">
        <color indexed="8"/>
      </bottom>
      <diagonal/>
    </border>
    <border>
      <left style="hair">
        <color indexed="8"/>
      </left>
      <right style="medium">
        <color indexed="8"/>
      </right>
      <top style="double">
        <color indexed="8"/>
      </top>
      <bottom style="double">
        <color indexed="8"/>
      </bottom>
      <diagonal/>
    </border>
    <border>
      <left style="thin">
        <color indexed="8"/>
      </left>
      <right style="hair">
        <color indexed="8"/>
      </right>
      <top style="double">
        <color indexed="8"/>
      </top>
      <bottom style="double">
        <color indexed="8"/>
      </bottom>
      <diagonal/>
    </border>
    <border>
      <left style="hair">
        <color indexed="8"/>
      </left>
      <right style="thin">
        <color indexed="8"/>
      </right>
      <top style="double">
        <color indexed="8"/>
      </top>
      <bottom style="double">
        <color indexed="8"/>
      </bottom>
      <diagonal/>
    </border>
    <border>
      <left/>
      <right style="double">
        <color indexed="64"/>
      </right>
      <top/>
      <bottom style="double">
        <color indexed="64"/>
      </bottom>
      <diagonal/>
    </border>
    <border>
      <left style="thin">
        <color indexed="8"/>
      </left>
      <right style="thin">
        <color indexed="8"/>
      </right>
      <top/>
      <bottom style="thin">
        <color indexed="8"/>
      </bottom>
      <diagonal/>
    </border>
    <border>
      <left style="hair">
        <color indexed="64"/>
      </left>
      <right/>
      <top style="medium">
        <color indexed="64"/>
      </top>
      <bottom style="hair">
        <color indexed="64"/>
      </bottom>
      <diagonal/>
    </border>
    <border>
      <left/>
      <right style="hair">
        <color indexed="64"/>
      </right>
      <top style="medium">
        <color indexed="64"/>
      </top>
      <bottom style="hair">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indexed="64"/>
      </right>
      <top style="thin">
        <color indexed="64"/>
      </top>
      <bottom/>
      <diagonal/>
    </border>
    <border>
      <left style="thin">
        <color auto="1"/>
      </left>
      <right style="thin">
        <color auto="1"/>
      </right>
      <top style="thin">
        <color auto="1"/>
      </top>
      <bottom/>
      <diagonal/>
    </border>
    <border>
      <left/>
      <right/>
      <top style="thin">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right/>
      <top style="thin">
        <color indexed="8"/>
      </top>
      <bottom style="thin">
        <color indexed="8"/>
      </bottom>
      <diagonal/>
    </border>
    <border>
      <left/>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double">
        <color indexed="64"/>
      </left>
      <right style="thin">
        <color indexed="64"/>
      </right>
      <top/>
      <bottom style="hair">
        <color indexed="64"/>
      </bottom>
      <diagonal/>
    </border>
    <border>
      <left/>
      <right style="thin">
        <color indexed="8"/>
      </right>
      <top style="thin">
        <color indexed="64"/>
      </top>
      <bottom style="thin">
        <color indexed="64"/>
      </bottom>
      <diagonal/>
    </border>
    <border>
      <left style="medium">
        <color indexed="8"/>
      </left>
      <right/>
      <top style="double">
        <color indexed="64"/>
      </top>
      <bottom style="medium">
        <color indexed="8"/>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auto="1"/>
      </left>
      <right style="medium">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hair">
        <color indexed="64"/>
      </bottom>
      <diagonal/>
    </border>
    <border>
      <left style="hair">
        <color indexed="64"/>
      </left>
      <right/>
      <top style="medium">
        <color indexed="64"/>
      </top>
      <bottom style="thin">
        <color indexed="64"/>
      </bottom>
      <diagonal/>
    </border>
    <border>
      <left style="medium">
        <color indexed="64"/>
      </left>
      <right/>
      <top style="thin">
        <color indexed="64"/>
      </top>
      <bottom/>
      <diagonal/>
    </border>
    <border>
      <left style="thin">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right style="medium">
        <color indexed="64"/>
      </right>
      <top style="medium">
        <color indexed="64"/>
      </top>
      <bottom style="hair">
        <color indexed="64"/>
      </bottom>
      <diagonal/>
    </border>
    <border>
      <left/>
      <right style="hair">
        <color indexed="64"/>
      </right>
      <top style="medium">
        <color indexed="64"/>
      </top>
      <bottom/>
      <diagonal/>
    </border>
    <border>
      <left style="thin">
        <color indexed="64"/>
      </left>
      <right style="thin">
        <color indexed="64"/>
      </right>
      <top style="thin">
        <color indexed="64"/>
      </top>
      <bottom style="hair">
        <color indexed="64"/>
      </bottom>
      <diagonal/>
    </border>
    <border>
      <left style="medium">
        <color indexed="64"/>
      </left>
      <right style="thin">
        <color indexed="64"/>
      </right>
      <top/>
      <bottom style="thin">
        <color indexed="64"/>
      </bottom>
      <diagonal/>
    </border>
    <border>
      <left style="medium">
        <color indexed="64"/>
      </left>
      <right style="dotted">
        <color indexed="64"/>
      </right>
      <top style="thin">
        <color indexed="64"/>
      </top>
      <bottom style="double">
        <color indexed="64"/>
      </bottom>
      <diagonal/>
    </border>
    <border>
      <left/>
      <right style="medium">
        <color indexed="64"/>
      </right>
      <top style="thin">
        <color indexed="64"/>
      </top>
      <bottom style="double">
        <color indexed="64"/>
      </bottom>
      <diagonal/>
    </border>
    <border>
      <left/>
      <right style="thin">
        <color indexed="64"/>
      </right>
      <top style="medium">
        <color indexed="64"/>
      </top>
      <bottom style="medium">
        <color indexed="64"/>
      </bottom>
      <diagonal/>
    </border>
    <border>
      <left style="double">
        <color indexed="64"/>
      </left>
      <right style="thin">
        <color indexed="64"/>
      </right>
      <top/>
      <bottom style="thin">
        <color indexed="64"/>
      </bottom>
      <diagonal/>
    </border>
    <border>
      <left style="hair">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hair">
        <color indexed="64"/>
      </left>
      <right style="thin">
        <color indexed="64"/>
      </right>
      <top style="medium">
        <color indexed="64"/>
      </top>
      <bottom style="thin">
        <color indexed="64"/>
      </bottom>
      <diagonal/>
    </border>
    <border>
      <left style="double">
        <color indexed="64"/>
      </left>
      <right style="thin">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double">
        <color indexed="64"/>
      </right>
      <top style="thin">
        <color indexed="64"/>
      </top>
      <bottom style="thin">
        <color indexed="64"/>
      </bottom>
      <diagonal/>
    </border>
    <border>
      <left style="double">
        <color indexed="64"/>
      </left>
      <right/>
      <top style="thin">
        <color indexed="64"/>
      </top>
      <bottom/>
      <diagonal/>
    </border>
    <border>
      <left style="double">
        <color indexed="64"/>
      </left>
      <right style="thin">
        <color indexed="64"/>
      </right>
      <top/>
      <bottom/>
      <diagonal/>
    </border>
    <border>
      <left style="medium">
        <color indexed="64"/>
      </left>
      <right style="thin">
        <color indexed="64"/>
      </right>
      <top/>
      <bottom style="double">
        <color indexed="64"/>
      </bottom>
      <diagonal/>
    </border>
    <border>
      <left style="thin">
        <color indexed="64"/>
      </left>
      <right/>
      <top/>
      <bottom style="double">
        <color indexed="64"/>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bottom style="double">
        <color indexed="64"/>
      </bottom>
      <diagonal/>
    </border>
    <border>
      <left style="thin">
        <color indexed="64"/>
      </left>
      <right style="medium">
        <color indexed="64"/>
      </right>
      <top/>
      <bottom style="double">
        <color indexed="64"/>
      </bottom>
      <diagonal/>
    </border>
    <border>
      <left style="thin">
        <color indexed="64"/>
      </left>
      <right/>
      <top style="thin">
        <color indexed="64"/>
      </top>
      <bottom style="double">
        <color indexed="64"/>
      </bottom>
      <diagonal/>
    </border>
    <border>
      <left style="double">
        <color indexed="64"/>
      </left>
      <right style="double">
        <color indexed="64"/>
      </right>
      <top/>
      <bottom style="double">
        <color indexed="64"/>
      </bottom>
      <diagonal/>
    </border>
    <border>
      <left style="medium">
        <color indexed="64"/>
      </left>
      <right style="thin">
        <color indexed="64"/>
      </right>
      <top style="double">
        <color indexed="64"/>
      </top>
      <bottom style="thin">
        <color indexed="64"/>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bottom style="thin">
        <color indexed="64"/>
      </bottom>
      <diagonal/>
    </border>
    <border>
      <left style="medium">
        <color indexed="64"/>
      </left>
      <right/>
      <top style="thin">
        <color indexed="64"/>
      </top>
      <bottom style="double">
        <color indexed="64"/>
      </bottom>
      <diagonal/>
    </border>
    <border>
      <left style="thin">
        <color indexed="64"/>
      </left>
      <right style="thin">
        <color indexed="64"/>
      </right>
      <top/>
      <bottom style="double">
        <color indexed="64"/>
      </bottom>
      <diagonal/>
    </border>
    <border>
      <left style="double">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right style="medium">
        <color indexed="64"/>
      </right>
      <top style="thin">
        <color indexed="64"/>
      </top>
      <bottom/>
      <diagonal/>
    </border>
    <border>
      <left style="double">
        <color indexed="64"/>
      </left>
      <right/>
      <top/>
      <bottom/>
      <diagonal/>
    </border>
    <border>
      <left style="double">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double">
        <color indexed="64"/>
      </top>
      <bottom/>
      <diagonal/>
    </border>
    <border>
      <left style="thin">
        <color indexed="64"/>
      </left>
      <right style="thin">
        <color indexed="64"/>
      </right>
      <top style="double">
        <color indexed="64"/>
      </top>
      <bottom/>
      <diagonal/>
    </border>
    <border>
      <left style="double">
        <color indexed="64"/>
      </left>
      <right/>
      <top/>
      <bottom style="medium">
        <color indexed="64"/>
      </bottom>
      <diagonal/>
    </border>
    <border>
      <left style="double">
        <color indexed="64"/>
      </left>
      <right style="thin">
        <color indexed="64"/>
      </right>
      <top style="thin">
        <color indexed="64"/>
      </top>
      <bottom/>
      <diagonal/>
    </border>
    <border>
      <left style="thin">
        <color indexed="64"/>
      </left>
      <right style="medium">
        <color indexed="64"/>
      </right>
      <top style="double">
        <color indexed="64"/>
      </top>
      <bottom/>
      <diagonal/>
    </border>
    <border>
      <left/>
      <right style="dashDotDot">
        <color indexed="64"/>
      </right>
      <top style="medium">
        <color indexed="64"/>
      </top>
      <bottom/>
      <diagonal/>
    </border>
    <border>
      <left/>
      <right style="dashDotDot">
        <color indexed="64"/>
      </right>
      <top/>
      <bottom/>
      <diagonal/>
    </border>
    <border>
      <left/>
      <right style="dashDotDot">
        <color indexed="64"/>
      </right>
      <top/>
      <bottom style="medium">
        <color indexed="64"/>
      </bottom>
      <diagonal/>
    </border>
    <border>
      <left/>
      <right style="thin">
        <color indexed="64"/>
      </right>
      <top style="thin">
        <color indexed="64"/>
      </top>
      <bottom/>
      <diagonal/>
    </border>
    <border>
      <left/>
      <right style="thin">
        <color auto="1"/>
      </right>
      <top style="thin">
        <color auto="1"/>
      </top>
      <bottom style="hair">
        <color auto="1"/>
      </bottom>
      <diagonal/>
    </border>
    <border>
      <left style="thin">
        <color auto="1"/>
      </left>
      <right/>
      <top style="thin">
        <color auto="1"/>
      </top>
      <bottom style="hair">
        <color auto="1"/>
      </bottom>
      <diagonal/>
    </border>
    <border>
      <left/>
      <right style="thin">
        <color auto="1"/>
      </right>
      <top style="hair">
        <color auto="1"/>
      </top>
      <bottom style="thin">
        <color auto="1"/>
      </bottom>
      <diagonal/>
    </border>
    <border>
      <left style="thin">
        <color auto="1"/>
      </left>
      <right style="thin">
        <color auto="1"/>
      </right>
      <top style="hair">
        <color auto="1"/>
      </top>
      <bottom style="thin">
        <color auto="1"/>
      </bottom>
      <diagonal/>
    </border>
    <border>
      <left style="thin">
        <color auto="1"/>
      </left>
      <right/>
      <top style="hair">
        <color auto="1"/>
      </top>
      <bottom style="thin">
        <color auto="1"/>
      </bottom>
      <diagonal/>
    </border>
    <border>
      <left/>
      <right style="thin">
        <color auto="1"/>
      </right>
      <top style="thin">
        <color auto="1"/>
      </top>
      <bottom style="thin">
        <color auto="1"/>
      </bottom>
      <diagonal/>
    </border>
    <border>
      <left style="dotted">
        <color indexed="64"/>
      </left>
      <right/>
      <top style="medium">
        <color indexed="64"/>
      </top>
      <bottom style="thin">
        <color indexed="64"/>
      </bottom>
      <diagonal/>
    </border>
    <border>
      <left/>
      <right style="dotted">
        <color indexed="64"/>
      </right>
      <top style="medium">
        <color indexed="64"/>
      </top>
      <bottom style="thin">
        <color indexed="64"/>
      </bottom>
      <diagonal/>
    </border>
    <border>
      <left style="dotted">
        <color indexed="64"/>
      </left>
      <right/>
      <top/>
      <bottom style="thin">
        <color indexed="64"/>
      </bottom>
      <diagonal/>
    </border>
    <border>
      <left/>
      <right style="dotted">
        <color indexed="64"/>
      </right>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thin">
        <color indexed="64"/>
      </bottom>
      <diagonal/>
    </border>
    <border>
      <left style="dotted">
        <color indexed="64"/>
      </left>
      <right/>
      <top/>
      <bottom style="medium">
        <color indexed="64"/>
      </bottom>
      <diagonal/>
    </border>
    <border>
      <left/>
      <right style="dotted">
        <color indexed="64"/>
      </right>
      <top/>
      <bottom style="medium">
        <color indexed="64"/>
      </bottom>
      <diagonal/>
    </border>
    <border>
      <left style="dotted">
        <color indexed="64"/>
      </left>
      <right/>
      <top style="medium">
        <color indexed="64"/>
      </top>
      <bottom style="medium">
        <color indexed="64"/>
      </bottom>
      <diagonal/>
    </border>
    <border>
      <left style="dotted">
        <color indexed="64"/>
      </left>
      <right/>
      <top style="thin">
        <color indexed="64"/>
      </top>
      <bottom style="medium">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bottom style="thin">
        <color indexed="64"/>
      </bottom>
      <diagonal/>
    </border>
    <border>
      <left/>
      <right/>
      <top/>
      <bottom style="hair">
        <color auto="1"/>
      </bottom>
      <diagonal/>
    </border>
    <border>
      <left style="medium">
        <color indexed="64"/>
      </left>
      <right/>
      <top style="thin">
        <color indexed="64"/>
      </top>
      <bottom style="thin">
        <color indexed="64"/>
      </bottom>
      <diagonal/>
    </border>
    <border>
      <left style="thin">
        <color indexed="64"/>
      </left>
      <right style="dotted">
        <color indexed="64"/>
      </right>
      <top style="medium">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medium">
        <color auto="1"/>
      </left>
      <right style="medium">
        <color auto="1"/>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thin">
        <color theme="0" tint="-4.9989318521683403E-2"/>
      </left>
      <right style="thin">
        <color theme="0" tint="-4.9989318521683403E-2"/>
      </right>
      <top style="thin">
        <color theme="0" tint="-4.9989318521683403E-2"/>
      </top>
      <bottom/>
      <diagonal/>
    </border>
    <border>
      <left style="thin">
        <color indexed="64"/>
      </left>
      <right style="thin">
        <color theme="0" tint="-4.9989318521683403E-2"/>
      </right>
      <top style="thin">
        <color auto="1"/>
      </top>
      <bottom style="thin">
        <color auto="1"/>
      </bottom>
      <diagonal/>
    </border>
    <border>
      <left style="thin">
        <color indexed="64"/>
      </left>
      <right style="thin">
        <color theme="0" tint="-4.9989318521683403E-2"/>
      </right>
      <top style="thin">
        <color theme="0" tint="-4.9989318521683403E-2"/>
      </top>
      <bottom style="thin">
        <color auto="1"/>
      </bottom>
      <diagonal/>
    </border>
    <border>
      <left/>
      <right style="thin">
        <color indexed="8"/>
      </right>
      <top style="thin">
        <color indexed="8"/>
      </top>
      <bottom style="thin">
        <color indexed="8"/>
      </bottom>
      <diagonal/>
    </border>
    <border>
      <left style="double">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dashed">
        <color indexed="64"/>
      </left>
      <right style="dashed">
        <color indexed="64"/>
      </right>
      <top/>
      <bottom style="dashed">
        <color indexed="64"/>
      </bottom>
      <diagonal/>
    </border>
    <border>
      <left style="dashed">
        <color indexed="8"/>
      </left>
      <right style="dashed">
        <color indexed="8"/>
      </right>
      <top style="dashed">
        <color indexed="8"/>
      </top>
      <bottom style="medium">
        <color indexed="64"/>
      </bottom>
      <diagonal/>
    </border>
    <border>
      <left style="dashed">
        <color indexed="8"/>
      </left>
      <right style="thin">
        <color indexed="8"/>
      </right>
      <top style="dashed">
        <color indexed="8"/>
      </top>
      <bottom style="medium">
        <color indexed="64"/>
      </bottom>
      <diagonal/>
    </border>
    <border>
      <left style="dashed">
        <color indexed="64"/>
      </left>
      <right style="dashed">
        <color indexed="64"/>
      </right>
      <top style="dotted">
        <color indexed="64"/>
      </top>
      <bottom style="dashed">
        <color indexed="8"/>
      </bottom>
      <diagonal/>
    </border>
    <border>
      <left/>
      <right style="medium">
        <color indexed="64"/>
      </right>
      <top style="dotted">
        <color indexed="64"/>
      </top>
      <bottom style="dashed">
        <color indexed="8"/>
      </bottom>
      <diagonal/>
    </border>
    <border>
      <left style="hair">
        <color indexed="64"/>
      </left>
      <right style="double">
        <color indexed="64"/>
      </right>
      <top style="double">
        <color indexed="64"/>
      </top>
      <bottom style="double">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hair">
        <color auto="1"/>
      </left>
      <right style="hair">
        <color auto="1"/>
      </right>
      <top style="hair">
        <color auto="1"/>
      </top>
      <bottom style="hair">
        <color auto="1"/>
      </bottom>
      <diagonal/>
    </border>
    <border>
      <left style="medium">
        <color auto="1"/>
      </left>
      <right style="medium">
        <color auto="1"/>
      </right>
      <top style="thin">
        <color indexed="64"/>
      </top>
      <bottom style="thin">
        <color indexed="64"/>
      </bottom>
      <diagonal/>
    </border>
    <border>
      <left style="dotted">
        <color indexed="64"/>
      </left>
      <right style="dotted">
        <color indexed="64"/>
      </right>
      <top style="thin">
        <color indexed="64"/>
      </top>
      <bottom style="double">
        <color indexed="64"/>
      </bottom>
      <diagonal/>
    </border>
    <border>
      <left style="dotted">
        <color indexed="64"/>
      </left>
      <right/>
      <top style="thin">
        <color indexed="64"/>
      </top>
      <bottom style="double">
        <color indexed="64"/>
      </bottom>
      <diagonal/>
    </border>
    <border>
      <left/>
      <right style="dotted">
        <color indexed="64"/>
      </right>
      <top style="double">
        <color indexed="64"/>
      </top>
      <bottom/>
      <diagonal/>
    </border>
    <border>
      <left style="dotted">
        <color indexed="64"/>
      </left>
      <right style="dotted">
        <color indexed="64"/>
      </right>
      <top style="double">
        <color indexed="64"/>
      </top>
      <bottom/>
      <diagonal/>
    </border>
    <border>
      <left style="dotted">
        <color indexed="64"/>
      </left>
      <right/>
      <top style="double">
        <color indexed="64"/>
      </top>
      <bottom/>
      <diagonal/>
    </border>
    <border>
      <left style="thin">
        <color indexed="64"/>
      </left>
      <right style="thin">
        <color indexed="64"/>
      </right>
      <top style="double">
        <color indexed="64"/>
      </top>
      <bottom style="hair">
        <color indexed="64"/>
      </bottom>
      <diagonal/>
    </border>
    <border>
      <left style="double">
        <color indexed="64"/>
      </left>
      <right/>
      <top/>
      <bottom style="thin">
        <color indexed="64"/>
      </bottom>
      <diagonal/>
    </border>
    <border>
      <left/>
      <right style="dotted">
        <color indexed="64"/>
      </right>
      <top/>
      <bottom/>
      <diagonal/>
    </border>
    <border>
      <left style="dotted">
        <color indexed="64"/>
      </left>
      <right style="dotted">
        <color indexed="64"/>
      </right>
      <top/>
      <bottom/>
      <diagonal/>
    </border>
    <border>
      <left style="dotted">
        <color indexed="64"/>
      </left>
      <right/>
      <top/>
      <bottom/>
      <diagonal/>
    </border>
    <border>
      <left/>
      <right style="dotted">
        <color indexed="64"/>
      </right>
      <top style="thin">
        <color indexed="64"/>
      </top>
      <bottom/>
      <diagonal/>
    </border>
    <border>
      <left style="dotted">
        <color indexed="64"/>
      </left>
      <right style="dotted">
        <color indexed="64"/>
      </right>
      <top style="thin">
        <color indexed="64"/>
      </top>
      <bottom/>
      <diagonal/>
    </border>
    <border>
      <left style="dotted">
        <color indexed="64"/>
      </left>
      <right/>
      <top style="thin">
        <color indexed="64"/>
      </top>
      <bottom/>
      <diagonal/>
    </border>
    <border>
      <left style="dotted">
        <color indexed="64"/>
      </left>
      <right style="dotted">
        <color indexed="64"/>
      </right>
      <top/>
      <bottom style="thin">
        <color indexed="64"/>
      </bottom>
      <diagonal/>
    </border>
    <border>
      <left style="double">
        <color indexed="64"/>
      </left>
      <right style="double">
        <color indexed="64"/>
      </right>
      <top style="thin">
        <color indexed="64"/>
      </top>
      <bottom style="double">
        <color indexed="64"/>
      </bottom>
      <diagonal/>
    </border>
    <border>
      <left style="thin">
        <color indexed="64"/>
      </left>
      <right style="hair">
        <color indexed="64"/>
      </right>
      <top style="medium">
        <color indexed="64"/>
      </top>
      <bottom style="thin">
        <color indexed="64"/>
      </bottom>
      <diagonal/>
    </border>
    <border>
      <left style="thin">
        <color indexed="64"/>
      </left>
      <right/>
      <top style="double">
        <color indexed="64"/>
      </top>
      <bottom/>
      <diagonal/>
    </border>
    <border>
      <left/>
      <right style="thin">
        <color indexed="64"/>
      </right>
      <top style="double">
        <color indexed="64"/>
      </top>
      <bottom/>
      <diagonal/>
    </border>
    <border>
      <left style="hair">
        <color indexed="64"/>
      </left>
      <right style="medium">
        <color indexed="64"/>
      </right>
      <top/>
      <bottom style="thin">
        <color indexed="64"/>
      </bottom>
      <diagonal/>
    </border>
  </borders>
  <cellStyleXfs count="46">
    <xf numFmtId="0" fontId="0" fillId="0" borderId="0"/>
    <xf numFmtId="0" fontId="16" fillId="0" borderId="0"/>
    <xf numFmtId="9" fontId="10" fillId="0" borderId="0" applyFont="0" applyFill="0" applyBorder="0" applyAlignment="0" applyProtection="0"/>
    <xf numFmtId="9" fontId="13" fillId="0" borderId="0" applyFont="0" applyFill="0" applyBorder="0" applyAlignment="0" applyProtection="0"/>
    <xf numFmtId="164" fontId="10" fillId="0" borderId="0" applyFont="0" applyFill="0" applyBorder="0" applyAlignment="0" applyProtection="0"/>
    <xf numFmtId="164" fontId="13" fillId="0" borderId="0" applyFont="0" applyFill="0" applyBorder="0" applyAlignment="0" applyProtection="0"/>
    <xf numFmtId="0" fontId="9" fillId="0" borderId="0"/>
    <xf numFmtId="0" fontId="8" fillId="0" borderId="0"/>
    <xf numFmtId="0" fontId="10" fillId="0" borderId="0"/>
    <xf numFmtId="0" fontId="10" fillId="0" borderId="0"/>
    <xf numFmtId="0" fontId="7" fillId="0" borderId="0"/>
    <xf numFmtId="9" fontId="10" fillId="0" borderId="0" applyFont="0" applyFill="0" applyBorder="0" applyAlignment="0" applyProtection="0"/>
    <xf numFmtId="0" fontId="13" fillId="0" borderId="0"/>
    <xf numFmtId="0" fontId="6" fillId="0" borderId="0"/>
    <xf numFmtId="43" fontId="6" fillId="0" borderId="0" applyFont="0" applyFill="0" applyBorder="0" applyAlignment="0" applyProtection="0"/>
    <xf numFmtId="9" fontId="6" fillId="0" borderId="0" applyFont="0" applyFill="0" applyBorder="0" applyAlignment="0" applyProtection="0"/>
    <xf numFmtId="0" fontId="13" fillId="0" borderId="0"/>
    <xf numFmtId="0" fontId="10" fillId="0" borderId="0"/>
    <xf numFmtId="43" fontId="10" fillId="0" borderId="0" applyFont="0" applyFill="0" applyBorder="0" applyAlignment="0" applyProtection="0"/>
    <xf numFmtId="43" fontId="13" fillId="0" borderId="0" applyFont="0" applyFill="0" applyBorder="0" applyAlignment="0" applyProtection="0"/>
    <xf numFmtId="0" fontId="2" fillId="0" borderId="0"/>
    <xf numFmtId="0" fontId="2" fillId="0" borderId="0"/>
    <xf numFmtId="0" fontId="2" fillId="0" borderId="0"/>
    <xf numFmtId="0" fontId="127" fillId="0" borderId="0"/>
    <xf numFmtId="0" fontId="128" fillId="0" borderId="0"/>
    <xf numFmtId="43" fontId="10" fillId="0" borderId="0" applyFont="0" applyFill="0" applyBorder="0" applyAlignment="0" applyProtection="0"/>
    <xf numFmtId="43" fontId="13" fillId="0" borderId="0" applyFont="0" applyFill="0" applyBorder="0" applyAlignment="0" applyProtection="0"/>
    <xf numFmtId="0" fontId="10" fillId="0" borderId="0"/>
    <xf numFmtId="43" fontId="10" fillId="0" borderId="0" applyFont="0" applyFill="0" applyBorder="0" applyAlignment="0" applyProtection="0"/>
    <xf numFmtId="43" fontId="13"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1" fillId="0" borderId="0"/>
    <xf numFmtId="183" fontId="10" fillId="0" borderId="0" applyFont="0" applyFill="0" applyBorder="0" applyAlignment="0" applyProtection="0"/>
    <xf numFmtId="0" fontId="44" fillId="0" borderId="0"/>
    <xf numFmtId="0" fontId="130" fillId="0" borderId="0"/>
    <xf numFmtId="43" fontId="130" fillId="0" borderId="0" applyFont="0" applyFill="0" applyBorder="0" applyAlignment="0" applyProtection="0"/>
    <xf numFmtId="0" fontId="131" fillId="0" borderId="0" applyNumberFormat="0" applyFill="0" applyBorder="0" applyAlignment="0" applyProtection="0"/>
    <xf numFmtId="0" fontId="131" fillId="0" borderId="0" applyNumberForma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0" fillId="0" borderId="0"/>
    <xf numFmtId="0" fontId="10" fillId="0" borderId="0"/>
    <xf numFmtId="0" fontId="13" fillId="0" borderId="0"/>
  </cellStyleXfs>
  <cellXfs count="1542">
    <xf numFmtId="0" fontId="0" fillId="0" borderId="0" xfId="0"/>
    <xf numFmtId="0" fontId="15" fillId="2" borderId="0" xfId="0" applyFont="1" applyFill="1" applyAlignment="1">
      <alignment horizontal="left" vertical="center"/>
    </xf>
    <xf numFmtId="0" fontId="0" fillId="0" borderId="0" xfId="0" applyAlignment="1">
      <alignment vertical="center"/>
    </xf>
    <xf numFmtId="0" fontId="0" fillId="0" borderId="0" xfId="0" applyAlignment="1">
      <alignment horizontal="center" vertical="center"/>
    </xf>
    <xf numFmtId="0" fontId="0" fillId="2" borderId="32" xfId="0" applyFill="1" applyBorder="1" applyAlignment="1">
      <alignment vertical="center"/>
    </xf>
    <xf numFmtId="164" fontId="10" fillId="2" borderId="34" xfId="4" applyFill="1" applyBorder="1" applyAlignment="1" applyProtection="1">
      <alignment vertical="center"/>
    </xf>
    <xf numFmtId="10" fontId="10" fillId="2" borderId="34" xfId="2" applyNumberFormat="1" applyFill="1" applyBorder="1" applyAlignment="1" applyProtection="1">
      <alignment vertical="center"/>
    </xf>
    <xf numFmtId="164" fontId="10" fillId="2" borderId="49" xfId="4" applyFill="1" applyBorder="1" applyAlignment="1" applyProtection="1">
      <alignment horizontal="centerContinuous" vertical="center"/>
    </xf>
    <xf numFmtId="164" fontId="10" fillId="2" borderId="51" xfId="4" applyFill="1" applyBorder="1" applyAlignment="1" applyProtection="1">
      <alignment vertical="center"/>
    </xf>
    <xf numFmtId="164" fontId="10" fillId="2" borderId="44" xfId="4" applyFill="1" applyBorder="1" applyAlignment="1" applyProtection="1">
      <alignment horizontal="centerContinuous" vertical="center"/>
    </xf>
    <xf numFmtId="164" fontId="10" fillId="2" borderId="65" xfId="4" applyFill="1" applyBorder="1" applyAlignment="1" applyProtection="1">
      <alignment horizontal="center" vertical="center"/>
    </xf>
    <xf numFmtId="2" fontId="10" fillId="2" borderId="2" xfId="2" applyNumberFormat="1" applyFill="1" applyBorder="1" applyAlignment="1" applyProtection="1">
      <alignment vertical="center"/>
    </xf>
    <xf numFmtId="2" fontId="10" fillId="2" borderId="0" xfId="2" applyNumberFormat="1" applyFill="1" applyBorder="1" applyAlignment="1" applyProtection="1">
      <alignment vertical="center"/>
    </xf>
    <xf numFmtId="2" fontId="10" fillId="2" borderId="32" xfId="2" applyNumberFormat="1" applyFill="1" applyBorder="1" applyAlignment="1" applyProtection="1">
      <alignment vertical="center"/>
    </xf>
    <xf numFmtId="10" fontId="16" fillId="3" borderId="102" xfId="2" applyNumberFormat="1" applyFont="1" applyFill="1" applyBorder="1" applyAlignment="1" applyProtection="1">
      <alignment vertical="center"/>
    </xf>
    <xf numFmtId="10" fontId="10" fillId="2" borderId="104" xfId="2" applyNumberFormat="1" applyFill="1" applyBorder="1" applyAlignment="1" applyProtection="1">
      <alignment horizontal="center" vertical="center"/>
    </xf>
    <xf numFmtId="10" fontId="10" fillId="2" borderId="51" xfId="2" applyNumberFormat="1" applyFill="1" applyBorder="1" applyAlignment="1" applyProtection="1">
      <alignment horizontal="center" vertical="center"/>
    </xf>
    <xf numFmtId="10" fontId="10" fillId="2" borderId="20" xfId="2" applyNumberFormat="1" applyFill="1" applyBorder="1" applyAlignment="1" applyProtection="1">
      <alignment horizontal="center" vertical="center"/>
    </xf>
    <xf numFmtId="0" fontId="10" fillId="2" borderId="0" xfId="0" applyFont="1" applyFill="1" applyAlignment="1">
      <alignment vertical="center"/>
    </xf>
    <xf numFmtId="0" fontId="0" fillId="0" borderId="0" xfId="0" applyProtection="1">
      <protection locked="0"/>
    </xf>
    <xf numFmtId="10" fontId="30" fillId="0" borderId="0" xfId="2" applyNumberFormat="1" applyFont="1" applyFill="1" applyBorder="1" applyAlignment="1" applyProtection="1">
      <alignment horizontal="center" vertical="center"/>
    </xf>
    <xf numFmtId="164" fontId="38" fillId="12" borderId="133" xfId="4" applyFont="1" applyFill="1" applyBorder="1" applyAlignment="1" applyProtection="1">
      <alignment horizontal="center" vertical="center"/>
    </xf>
    <xf numFmtId="164" fontId="38" fillId="12" borderId="134" xfId="4" applyFont="1" applyFill="1" applyBorder="1" applyAlignment="1" applyProtection="1">
      <alignment horizontal="center" vertical="center"/>
    </xf>
    <xf numFmtId="0" fontId="10" fillId="2" borderId="0" xfId="0" applyFont="1" applyFill="1" applyAlignment="1">
      <alignment horizontal="right" vertical="center"/>
    </xf>
    <xf numFmtId="164" fontId="42" fillId="2" borderId="51" xfId="4" applyFont="1" applyFill="1" applyBorder="1" applyAlignment="1" applyProtection="1">
      <alignment vertical="center"/>
    </xf>
    <xf numFmtId="164" fontId="42" fillId="2" borderId="63" xfId="4" applyFont="1" applyFill="1" applyBorder="1" applyAlignment="1" applyProtection="1">
      <alignment vertical="center"/>
    </xf>
    <xf numFmtId="164" fontId="15" fillId="2" borderId="28" xfId="4" applyFont="1" applyFill="1" applyBorder="1" applyAlignment="1" applyProtection="1">
      <alignment horizontal="centerContinuous" vertical="center"/>
    </xf>
    <xf numFmtId="164" fontId="10" fillId="2" borderId="52" xfId="4" applyFill="1" applyBorder="1" applyAlignment="1" applyProtection="1">
      <alignment horizontal="center" vertical="center"/>
    </xf>
    <xf numFmtId="164" fontId="10" fillId="2" borderId="61" xfId="4" applyFill="1" applyBorder="1" applyAlignment="1" applyProtection="1">
      <alignment vertical="center"/>
    </xf>
    <xf numFmtId="164" fontId="10" fillId="2" borderId="69" xfId="4" applyFill="1" applyBorder="1" applyAlignment="1" applyProtection="1">
      <alignment vertical="center"/>
    </xf>
    <xf numFmtId="0" fontId="9" fillId="0" borderId="0" xfId="6"/>
    <xf numFmtId="0" fontId="9" fillId="0" borderId="141" xfId="6" applyBorder="1"/>
    <xf numFmtId="0" fontId="45" fillId="0" borderId="142" xfId="6" applyFont="1" applyBorder="1" applyAlignment="1">
      <alignment horizontal="center" vertical="center" wrapText="1"/>
    </xf>
    <xf numFmtId="0" fontId="46" fillId="0" borderId="0" xfId="6" applyFont="1" applyAlignment="1">
      <alignment vertical="center"/>
    </xf>
    <xf numFmtId="0" fontId="46" fillId="0" borderId="145" xfId="6" applyFont="1" applyBorder="1" applyAlignment="1">
      <alignment horizontal="center" vertical="center" wrapText="1"/>
    </xf>
    <xf numFmtId="0" fontId="49" fillId="0" borderId="37" xfId="6" applyFont="1" applyBorder="1" applyAlignment="1">
      <alignment horizontal="center" vertical="center" wrapText="1"/>
    </xf>
    <xf numFmtId="0" fontId="46" fillId="0" borderId="37" xfId="6" applyFont="1" applyBorder="1" applyAlignment="1">
      <alignment horizontal="center" vertical="center" wrapText="1"/>
    </xf>
    <xf numFmtId="0" fontId="44" fillId="0" borderId="71" xfId="6" applyFont="1" applyBorder="1" applyAlignment="1">
      <alignment horizontal="center" vertical="center" wrapText="1"/>
    </xf>
    <xf numFmtId="0" fontId="52" fillId="0" borderId="0" xfId="7" applyFont="1" applyAlignment="1">
      <alignment wrapText="1"/>
    </xf>
    <xf numFmtId="0" fontId="53" fillId="0" borderId="0" xfId="7" applyFont="1" applyAlignment="1">
      <alignment wrapText="1"/>
    </xf>
    <xf numFmtId="0" fontId="8" fillId="0" borderId="0" xfId="7"/>
    <xf numFmtId="3" fontId="52" fillId="0" borderId="0" xfId="7" applyNumberFormat="1" applyFont="1" applyAlignment="1">
      <alignment wrapText="1"/>
    </xf>
    <xf numFmtId="0" fontId="8" fillId="0" borderId="0" xfId="7" applyAlignment="1">
      <alignment horizontal="center" vertical="center"/>
    </xf>
    <xf numFmtId="0" fontId="0" fillId="13" borderId="144" xfId="0" applyFill="1" applyBorder="1" applyAlignment="1" applyProtection="1">
      <alignment vertical="center"/>
      <protection locked="0"/>
    </xf>
    <xf numFmtId="0" fontId="15" fillId="13" borderId="0" xfId="0" applyFont="1" applyFill="1" applyAlignment="1" applyProtection="1">
      <alignment vertical="center"/>
      <protection locked="0"/>
    </xf>
    <xf numFmtId="0" fontId="0" fillId="13" borderId="4" xfId="0" applyFill="1" applyBorder="1" applyAlignment="1" applyProtection="1">
      <alignment vertical="center"/>
      <protection locked="0"/>
    </xf>
    <xf numFmtId="0" fontId="15" fillId="13" borderId="76" xfId="0" applyFont="1" applyFill="1" applyBorder="1" applyAlignment="1" applyProtection="1">
      <alignment vertical="center"/>
      <protection locked="0"/>
    </xf>
    <xf numFmtId="0" fontId="0" fillId="13" borderId="40" xfId="0" applyFill="1" applyBorder="1" applyAlignment="1" applyProtection="1">
      <alignment vertical="center"/>
      <protection locked="0"/>
    </xf>
    <xf numFmtId="4" fontId="10" fillId="2" borderId="21" xfId="4" applyNumberFormat="1" applyFill="1" applyBorder="1" applyAlignment="1" applyProtection="1">
      <alignment horizontal="center" vertical="center"/>
    </xf>
    <xf numFmtId="164" fontId="10" fillId="2" borderId="1" xfId="4" applyFill="1" applyBorder="1" applyAlignment="1" applyProtection="1">
      <alignment horizontal="centerContinuous" vertical="center"/>
    </xf>
    <xf numFmtId="164" fontId="10" fillId="2" borderId="3" xfId="4" applyFill="1" applyBorder="1" applyAlignment="1" applyProtection="1">
      <alignment horizontal="centerContinuous" vertical="center"/>
    </xf>
    <xf numFmtId="164" fontId="10" fillId="2" borderId="32" xfId="4" applyFill="1" applyBorder="1" applyAlignment="1" applyProtection="1">
      <alignment horizontal="centerContinuous" vertical="center"/>
    </xf>
    <xf numFmtId="164" fontId="10" fillId="2" borderId="33" xfId="4" applyFill="1" applyBorder="1" applyAlignment="1" applyProtection="1">
      <alignment horizontal="centerContinuous" vertical="center"/>
    </xf>
    <xf numFmtId="164" fontId="10" fillId="2" borderId="74" xfId="4" applyFill="1" applyBorder="1" applyAlignment="1" applyProtection="1">
      <alignment horizontal="centerContinuous" vertical="center"/>
    </xf>
    <xf numFmtId="164" fontId="10" fillId="2" borderId="90" xfId="4" applyFill="1" applyBorder="1" applyAlignment="1" applyProtection="1">
      <alignment horizontal="centerContinuous" vertical="center"/>
    </xf>
    <xf numFmtId="10" fontId="31" fillId="12" borderId="128" xfId="2" applyNumberFormat="1" applyFont="1" applyFill="1" applyBorder="1" applyAlignment="1" applyProtection="1">
      <alignment horizontal="center" vertical="center"/>
    </xf>
    <xf numFmtId="0" fontId="15" fillId="0" borderId="0" xfId="0" applyFont="1"/>
    <xf numFmtId="164" fontId="66" fillId="24" borderId="0" xfId="5" applyFont="1" applyFill="1" applyBorder="1" applyAlignment="1" applyProtection="1">
      <alignment vertical="center"/>
    </xf>
    <xf numFmtId="0" fontId="10" fillId="2" borderId="0" xfId="0" applyFont="1" applyFill="1" applyAlignment="1">
      <alignment horizontal="left" vertical="center"/>
    </xf>
    <xf numFmtId="164" fontId="73" fillId="0" borderId="0" xfId="4" applyFont="1" applyAlignment="1" applyProtection="1">
      <alignment horizontal="center" vertical="center"/>
    </xf>
    <xf numFmtId="0" fontId="10" fillId="0" borderId="0" xfId="0" applyFont="1" applyAlignment="1">
      <alignment horizontal="right" vertical="center"/>
    </xf>
    <xf numFmtId="0" fontId="82" fillId="2" borderId="101" xfId="8" applyFont="1" applyFill="1" applyBorder="1" applyAlignment="1" applyProtection="1">
      <alignment horizontal="center" vertical="center" wrapText="1"/>
      <protection locked="0"/>
    </xf>
    <xf numFmtId="0" fontId="83" fillId="2" borderId="13" xfId="8" quotePrefix="1" applyFont="1" applyFill="1" applyBorder="1" applyAlignment="1" applyProtection="1">
      <alignment horizontal="left" vertical="center"/>
      <protection locked="0"/>
    </xf>
    <xf numFmtId="0" fontId="30" fillId="2" borderId="13" xfId="8" quotePrefix="1" applyFont="1" applyFill="1" applyBorder="1" applyAlignment="1" applyProtection="1">
      <alignment horizontal="left" vertical="center"/>
      <protection locked="0"/>
    </xf>
    <xf numFmtId="0" fontId="82" fillId="2" borderId="178" xfId="8" applyFont="1" applyFill="1" applyBorder="1" applyAlignment="1" applyProtection="1">
      <alignment horizontal="centerContinuous" vertical="center"/>
      <protection locked="0"/>
    </xf>
    <xf numFmtId="0" fontId="84" fillId="2" borderId="13" xfId="8" quotePrefix="1" applyFont="1" applyFill="1" applyBorder="1" applyAlignment="1">
      <alignment horizontal="centerContinuous" vertical="center"/>
    </xf>
    <xf numFmtId="0" fontId="30" fillId="2" borderId="13" xfId="8" quotePrefix="1" applyFont="1" applyFill="1" applyBorder="1" applyAlignment="1">
      <alignment horizontal="centerContinuous" vertical="center"/>
    </xf>
    <xf numFmtId="0" fontId="30" fillId="2" borderId="13" xfId="8" applyFont="1" applyFill="1" applyBorder="1" applyAlignment="1">
      <alignment horizontal="centerContinuous" vertical="center"/>
    </xf>
    <xf numFmtId="0" fontId="84" fillId="2" borderId="13" xfId="8" applyFont="1" applyFill="1" applyBorder="1" applyAlignment="1">
      <alignment horizontal="centerContinuous" vertical="center"/>
    </xf>
    <xf numFmtId="0" fontId="30" fillId="2" borderId="86" xfId="8" applyFont="1" applyFill="1" applyBorder="1" applyAlignment="1">
      <alignment horizontal="centerContinuous" vertical="center"/>
    </xf>
    <xf numFmtId="0" fontId="10" fillId="0" borderId="0" xfId="8" applyAlignment="1">
      <alignment vertical="center"/>
    </xf>
    <xf numFmtId="0" fontId="10" fillId="0" borderId="0" xfId="8" applyAlignment="1" applyProtection="1">
      <alignment vertical="center"/>
      <protection locked="0"/>
    </xf>
    <xf numFmtId="0" fontId="90" fillId="2" borderId="75" xfId="8" applyFont="1" applyFill="1" applyBorder="1" applyAlignment="1">
      <alignment horizontal="right" vertical="center"/>
    </xf>
    <xf numFmtId="0" fontId="91" fillId="2" borderId="197" xfId="8" applyFont="1" applyFill="1" applyBorder="1" applyAlignment="1">
      <alignment horizontal="center" vertical="center"/>
    </xf>
    <xf numFmtId="0" fontId="89" fillId="2" borderId="154" xfId="8" applyFont="1" applyFill="1" applyBorder="1" applyAlignment="1">
      <alignment horizontal="center" vertical="center"/>
    </xf>
    <xf numFmtId="0" fontId="88" fillId="0" borderId="28" xfId="8" applyFont="1" applyBorder="1" applyAlignment="1">
      <alignment horizontal="left" vertical="center"/>
    </xf>
    <xf numFmtId="0" fontId="65" fillId="0" borderId="0" xfId="8" applyFont="1" applyAlignment="1" applyProtection="1">
      <alignment horizontal="left" vertical="center" indent="1"/>
      <protection hidden="1"/>
    </xf>
    <xf numFmtId="0" fontId="6" fillId="0" borderId="0" xfId="13"/>
    <xf numFmtId="0" fontId="99" fillId="14" borderId="190" xfId="13" applyFont="1" applyFill="1" applyBorder="1"/>
    <xf numFmtId="0" fontId="100" fillId="14" borderId="191" xfId="13" applyFont="1" applyFill="1" applyBorder="1"/>
    <xf numFmtId="0" fontId="100" fillId="14" borderId="223" xfId="13" applyFont="1" applyFill="1" applyBorder="1"/>
    <xf numFmtId="0" fontId="101" fillId="4" borderId="190" xfId="13" applyFont="1" applyFill="1" applyBorder="1"/>
    <xf numFmtId="0" fontId="6" fillId="4" borderId="191" xfId="13" applyFill="1" applyBorder="1"/>
    <xf numFmtId="0" fontId="6" fillId="4" borderId="223" xfId="13" applyFill="1" applyBorder="1"/>
    <xf numFmtId="0" fontId="99" fillId="14" borderId="38" xfId="13" applyFont="1" applyFill="1" applyBorder="1"/>
    <xf numFmtId="0" fontId="100" fillId="14" borderId="0" xfId="13" applyFont="1" applyFill="1"/>
    <xf numFmtId="0" fontId="100" fillId="14" borderId="4" xfId="13" applyFont="1" applyFill="1" applyBorder="1"/>
    <xf numFmtId="0" fontId="100" fillId="14" borderId="39" xfId="13" applyFont="1" applyFill="1" applyBorder="1"/>
    <xf numFmtId="0" fontId="100" fillId="14" borderId="76" xfId="13" applyFont="1" applyFill="1" applyBorder="1"/>
    <xf numFmtId="0" fontId="100" fillId="14" borderId="40" xfId="13" applyFont="1" applyFill="1" applyBorder="1"/>
    <xf numFmtId="0" fontId="56" fillId="4" borderId="39" xfId="13" applyFont="1" applyFill="1" applyBorder="1"/>
    <xf numFmtId="0" fontId="6" fillId="4" borderId="76" xfId="13" applyFill="1" applyBorder="1"/>
    <xf numFmtId="0" fontId="6" fillId="4" borderId="40" xfId="13" applyFill="1" applyBorder="1"/>
    <xf numFmtId="0" fontId="56" fillId="0" borderId="141" xfId="13" applyFont="1" applyBorder="1" applyAlignment="1">
      <alignment horizontal="centerContinuous"/>
    </xf>
    <xf numFmtId="0" fontId="56" fillId="0" borderId="166" xfId="13" applyFont="1" applyBorder="1" applyAlignment="1">
      <alignment horizontal="centerContinuous"/>
    </xf>
    <xf numFmtId="0" fontId="56" fillId="0" borderId="159" xfId="13" applyFont="1" applyBorder="1" applyAlignment="1">
      <alignment horizontal="center" vertical="center"/>
    </xf>
    <xf numFmtId="0" fontId="56" fillId="0" borderId="141" xfId="13" applyFont="1" applyBorder="1" applyAlignment="1">
      <alignment horizontal="centerContinuous" vertical="center"/>
    </xf>
    <xf numFmtId="0" fontId="56" fillId="0" borderId="163" xfId="13" applyFont="1" applyBorder="1" applyAlignment="1">
      <alignment horizontal="center" vertical="center"/>
    </xf>
    <xf numFmtId="0" fontId="56" fillId="0" borderId="71" xfId="13" applyFont="1" applyBorder="1"/>
    <xf numFmtId="43" fontId="0" fillId="0" borderId="163" xfId="14" applyFont="1" applyBorder="1"/>
    <xf numFmtId="43" fontId="100" fillId="0" borderId="163" xfId="14" applyFont="1" applyBorder="1"/>
    <xf numFmtId="9" fontId="0" fillId="0" borderId="163" xfId="15" applyFont="1" applyBorder="1" applyAlignment="1">
      <alignment horizontal="center" vertical="center"/>
    </xf>
    <xf numFmtId="43" fontId="6" fillId="0" borderId="163" xfId="13" applyNumberFormat="1" applyBorder="1"/>
    <xf numFmtId="43" fontId="102" fillId="0" borderId="163" xfId="13" applyNumberFormat="1" applyFont="1" applyBorder="1"/>
    <xf numFmtId="0" fontId="102" fillId="14" borderId="141" xfId="13" applyFont="1" applyFill="1" applyBorder="1" applyAlignment="1">
      <alignment vertical="center"/>
    </xf>
    <xf numFmtId="0" fontId="6" fillId="14" borderId="153" xfId="13" applyFill="1" applyBorder="1" applyAlignment="1">
      <alignment vertical="center"/>
    </xf>
    <xf numFmtId="0" fontId="6" fillId="14" borderId="166" xfId="13" applyFill="1" applyBorder="1" applyAlignment="1">
      <alignment vertical="center"/>
    </xf>
    <xf numFmtId="0" fontId="6" fillId="0" borderId="0" xfId="13" applyAlignment="1">
      <alignment vertical="center"/>
    </xf>
    <xf numFmtId="10" fontId="31" fillId="40" borderId="128" xfId="2" applyNumberFormat="1" applyFont="1" applyFill="1" applyBorder="1" applyAlignment="1" applyProtection="1">
      <alignment horizontal="center" vertical="center"/>
    </xf>
    <xf numFmtId="164" fontId="38" fillId="40" borderId="133" xfId="4" applyFont="1" applyFill="1" applyBorder="1" applyAlignment="1" applyProtection="1">
      <alignment horizontal="center" vertical="center"/>
    </xf>
    <xf numFmtId="164" fontId="38" fillId="40" borderId="134" xfId="4" applyFont="1" applyFill="1" applyBorder="1" applyAlignment="1" applyProtection="1">
      <alignment horizontal="center" vertical="center"/>
    </xf>
    <xf numFmtId="0" fontId="61" fillId="14" borderId="163" xfId="8" applyFont="1" applyFill="1" applyBorder="1" applyAlignment="1" applyProtection="1">
      <alignment horizontal="center" vertical="center"/>
      <protection locked="0"/>
    </xf>
    <xf numFmtId="0" fontId="118" fillId="14" borderId="230" xfId="0" applyFont="1" applyFill="1" applyBorder="1" applyAlignment="1" applyProtection="1">
      <alignment horizontal="left" vertical="center"/>
      <protection locked="0"/>
    </xf>
    <xf numFmtId="0" fontId="118" fillId="14" borderId="56" xfId="0" applyFont="1" applyFill="1" applyBorder="1" applyAlignment="1" applyProtection="1">
      <alignment horizontal="left" vertical="center"/>
      <protection locked="0"/>
    </xf>
    <xf numFmtId="0" fontId="64" fillId="14" borderId="230" xfId="0" applyFont="1" applyFill="1" applyBorder="1" applyAlignment="1" applyProtection="1">
      <alignment horizontal="center" vertical="center"/>
      <protection locked="0"/>
    </xf>
    <xf numFmtId="0" fontId="64" fillId="14" borderId="165" xfId="0" applyFont="1" applyFill="1" applyBorder="1" applyAlignment="1" applyProtection="1">
      <alignment horizontal="center" vertical="center"/>
      <protection locked="0"/>
    </xf>
    <xf numFmtId="0" fontId="118" fillId="14" borderId="232" xfId="0" applyFont="1" applyFill="1" applyBorder="1" applyAlignment="1" applyProtection="1">
      <alignment horizontal="left" vertical="center"/>
      <protection locked="0"/>
    </xf>
    <xf numFmtId="0" fontId="118" fillId="14" borderId="76" xfId="0" applyFont="1" applyFill="1" applyBorder="1" applyAlignment="1" applyProtection="1">
      <alignment horizontal="left" vertical="center"/>
      <protection locked="0"/>
    </xf>
    <xf numFmtId="0" fontId="118" fillId="14" borderId="239" xfId="0" applyFont="1" applyFill="1" applyBorder="1" applyAlignment="1" applyProtection="1">
      <alignment horizontal="left" vertical="center"/>
      <protection locked="0"/>
    </xf>
    <xf numFmtId="0" fontId="118" fillId="14" borderId="44" xfId="0" applyFont="1" applyFill="1" applyBorder="1" applyAlignment="1" applyProtection="1">
      <alignment horizontal="left" vertical="center"/>
      <protection locked="0"/>
    </xf>
    <xf numFmtId="49" fontId="118" fillId="14" borderId="165" xfId="0" applyNumberFormat="1" applyFont="1" applyFill="1" applyBorder="1" applyAlignment="1" applyProtection="1">
      <alignment horizontal="center" vertical="center"/>
      <protection locked="0"/>
    </xf>
    <xf numFmtId="49" fontId="118" fillId="14" borderId="73" xfId="0" applyNumberFormat="1" applyFont="1" applyFill="1" applyBorder="1" applyAlignment="1" applyProtection="1">
      <alignment horizontal="center" vertical="center"/>
      <protection locked="0"/>
    </xf>
    <xf numFmtId="0" fontId="0" fillId="13" borderId="191" xfId="0" applyFill="1" applyBorder="1" applyAlignment="1" applyProtection="1">
      <alignment vertical="center"/>
      <protection locked="0"/>
    </xf>
    <xf numFmtId="0" fontId="0" fillId="13" borderId="0" xfId="0" applyFill="1" applyAlignment="1" applyProtection="1">
      <alignment vertical="center"/>
      <protection locked="0"/>
    </xf>
    <xf numFmtId="0" fontId="0" fillId="13" borderId="76" xfId="0" applyFill="1" applyBorder="1" applyAlignment="1" applyProtection="1">
      <alignment vertical="center"/>
      <protection locked="0"/>
    </xf>
    <xf numFmtId="0" fontId="15" fillId="13" borderId="191" xfId="0" applyFont="1" applyFill="1" applyBorder="1" applyAlignment="1" applyProtection="1">
      <alignment horizontal="left" vertical="center"/>
      <protection locked="0"/>
    </xf>
    <xf numFmtId="0" fontId="15" fillId="13" borderId="76" xfId="0" applyFont="1" applyFill="1" applyBorder="1" applyAlignment="1" applyProtection="1">
      <alignment horizontal="left" vertical="center"/>
      <protection locked="0"/>
    </xf>
    <xf numFmtId="14" fontId="106" fillId="13" borderId="71" xfId="2" applyNumberFormat="1" applyFont="1" applyFill="1" applyBorder="1" applyAlignment="1" applyProtection="1">
      <alignment horizontal="center" vertical="center"/>
      <protection locked="0"/>
    </xf>
    <xf numFmtId="179" fontId="107" fillId="13" borderId="163" xfId="4" applyNumberFormat="1" applyFont="1" applyFill="1" applyBorder="1" applyAlignment="1" applyProtection="1">
      <alignment horizontal="center" vertical="center"/>
      <protection locked="0"/>
    </xf>
    <xf numFmtId="0" fontId="15" fillId="13" borderId="141" xfId="0" applyFont="1" applyFill="1" applyBorder="1" applyAlignment="1" applyProtection="1">
      <alignment vertical="center"/>
      <protection locked="0"/>
    </xf>
    <xf numFmtId="0" fontId="15" fillId="13" borderId="153" xfId="0" applyFont="1" applyFill="1" applyBorder="1" applyAlignment="1" applyProtection="1">
      <alignment vertical="center"/>
      <protection locked="0"/>
    </xf>
    <xf numFmtId="0" fontId="15" fillId="13" borderId="229" xfId="0" applyFont="1" applyFill="1" applyBorder="1" applyAlignment="1" applyProtection="1">
      <alignment vertical="center"/>
      <protection locked="0"/>
    </xf>
    <xf numFmtId="49" fontId="10" fillId="13" borderId="240" xfId="0" quotePrefix="1" applyNumberFormat="1" applyFont="1" applyFill="1" applyBorder="1" applyAlignment="1" applyProtection="1">
      <alignment horizontal="center" vertical="center"/>
      <protection locked="0"/>
    </xf>
    <xf numFmtId="14" fontId="10" fillId="13" borderId="241" xfId="0" applyNumberFormat="1" applyFont="1" applyFill="1" applyBorder="1" applyAlignment="1" applyProtection="1">
      <alignment horizontal="center" vertical="center"/>
      <protection locked="0"/>
    </xf>
    <xf numFmtId="3" fontId="118" fillId="14" borderId="234" xfId="0" applyNumberFormat="1" applyFont="1" applyFill="1" applyBorder="1" applyAlignment="1" applyProtection="1">
      <alignment vertical="center"/>
      <protection locked="0"/>
    </xf>
    <xf numFmtId="49" fontId="118" fillId="14" borderId="56" xfId="0" applyNumberFormat="1" applyFont="1" applyFill="1" applyBorder="1" applyAlignment="1" applyProtection="1">
      <alignment horizontal="left" vertical="center"/>
      <protection locked="0"/>
    </xf>
    <xf numFmtId="49" fontId="118" fillId="14" borderId="44" xfId="0" applyNumberFormat="1" applyFont="1" applyFill="1" applyBorder="1" applyAlignment="1" applyProtection="1">
      <alignment horizontal="left" vertical="center"/>
      <protection locked="0"/>
    </xf>
    <xf numFmtId="0" fontId="13" fillId="0" borderId="0" xfId="12" applyAlignment="1">
      <alignment vertical="center"/>
    </xf>
    <xf numFmtId="0" fontId="121" fillId="0" borderId="0" xfId="0" applyFont="1" applyAlignment="1">
      <alignment vertical="center"/>
    </xf>
    <xf numFmtId="0" fontId="0" fillId="0" borderId="0" xfId="0" applyAlignment="1" applyProtection="1">
      <alignment vertical="center"/>
      <protection hidden="1"/>
    </xf>
    <xf numFmtId="0" fontId="13" fillId="0" borderId="0" xfId="12" applyAlignment="1" applyProtection="1">
      <alignment vertical="center"/>
      <protection hidden="1"/>
    </xf>
    <xf numFmtId="0" fontId="122" fillId="0" borderId="0" xfId="12" applyFont="1" applyAlignment="1">
      <alignment vertical="center"/>
    </xf>
    <xf numFmtId="0" fontId="10" fillId="0" borderId="0" xfId="12" applyFont="1" applyAlignment="1">
      <alignment horizontal="left" vertical="center"/>
    </xf>
    <xf numFmtId="49" fontId="12" fillId="0" borderId="55" xfId="12" applyNumberFormat="1" applyFont="1" applyBorder="1" applyAlignment="1">
      <alignment horizontal="left" vertical="center"/>
    </xf>
    <xf numFmtId="0" fontId="12" fillId="0" borderId="230" xfId="12" applyFont="1" applyBorder="1" applyAlignment="1">
      <alignment horizontal="left" vertical="center"/>
    </xf>
    <xf numFmtId="0" fontId="12" fillId="0" borderId="56" xfId="12" applyFont="1" applyBorder="1" applyAlignment="1">
      <alignment horizontal="left" vertical="center"/>
    </xf>
    <xf numFmtId="0" fontId="12" fillId="0" borderId="56" xfId="12" applyFont="1" applyBorder="1" applyAlignment="1">
      <alignment horizontal="center" vertical="center"/>
    </xf>
    <xf numFmtId="0" fontId="12" fillId="0" borderId="65" xfId="0" applyFont="1" applyBorder="1" applyAlignment="1">
      <alignment horizontal="left" vertical="center"/>
    </xf>
    <xf numFmtId="0" fontId="12" fillId="0" borderId="244" xfId="12" applyFont="1" applyBorder="1" applyAlignment="1">
      <alignment horizontal="left" vertical="center"/>
    </xf>
    <xf numFmtId="49" fontId="12" fillId="0" borderId="165" xfId="12" applyNumberFormat="1" applyFont="1" applyBorder="1" applyAlignment="1">
      <alignment horizontal="center" vertical="center"/>
    </xf>
    <xf numFmtId="0" fontId="15" fillId="0" borderId="0" xfId="12" applyFont="1" applyAlignment="1">
      <alignment vertical="center"/>
    </xf>
    <xf numFmtId="0" fontId="10" fillId="0" borderId="0" xfId="12" applyFont="1" applyAlignment="1">
      <alignment vertical="center"/>
    </xf>
    <xf numFmtId="0" fontId="29" fillId="0" borderId="0" xfId="12" applyFont="1" applyAlignment="1">
      <alignment vertical="center"/>
    </xf>
    <xf numFmtId="0" fontId="10" fillId="0" borderId="0" xfId="0" applyFont="1" applyAlignment="1" applyProtection="1">
      <alignment vertical="center"/>
      <protection hidden="1"/>
    </xf>
    <xf numFmtId="0" fontId="10" fillId="0" borderId="0" xfId="12" applyFont="1" applyAlignment="1" applyProtection="1">
      <alignment vertical="center"/>
      <protection hidden="1"/>
    </xf>
    <xf numFmtId="0" fontId="10" fillId="0" borderId="0" xfId="12" applyFont="1" applyAlignment="1">
      <alignment horizontal="center" vertical="center"/>
    </xf>
    <xf numFmtId="49" fontId="12" fillId="0" borderId="243" xfId="12" applyNumberFormat="1" applyFont="1" applyBorder="1" applyAlignment="1">
      <alignment horizontal="left" vertical="center"/>
    </xf>
    <xf numFmtId="0" fontId="12" fillId="0" borderId="234" xfId="12" applyFont="1" applyBorder="1" applyAlignment="1">
      <alignment horizontal="left" vertical="center"/>
    </xf>
    <xf numFmtId="0" fontId="12" fillId="0" borderId="153" xfId="12" applyFont="1" applyBorder="1" applyAlignment="1">
      <alignment horizontal="left" vertical="center"/>
    </xf>
    <xf numFmtId="0" fontId="12" fillId="0" borderId="153" xfId="12" applyFont="1" applyBorder="1" applyAlignment="1">
      <alignment horizontal="center" vertical="center"/>
    </xf>
    <xf numFmtId="0" fontId="12" fillId="0" borderId="245" xfId="12" applyFont="1" applyBorder="1" applyAlignment="1">
      <alignment horizontal="left" vertical="center"/>
    </xf>
    <xf numFmtId="49" fontId="12" fillId="0" borderId="149" xfId="12" applyNumberFormat="1" applyFont="1" applyBorder="1" applyAlignment="1">
      <alignment horizontal="center" vertical="center"/>
    </xf>
    <xf numFmtId="0" fontId="67" fillId="0" borderId="149" xfId="0" applyFont="1" applyBorder="1" applyAlignment="1">
      <alignment horizontal="right" vertical="center"/>
    </xf>
    <xf numFmtId="1" fontId="67" fillId="0" borderId="246" xfId="12" applyNumberFormat="1" applyFont="1" applyBorder="1" applyAlignment="1">
      <alignment horizontal="center" vertical="center"/>
    </xf>
    <xf numFmtId="0" fontId="12" fillId="0" borderId="153" xfId="12" applyFont="1" applyBorder="1" applyAlignment="1" applyProtection="1">
      <alignment horizontal="left" vertical="center"/>
      <protection locked="0"/>
    </xf>
    <xf numFmtId="0" fontId="12" fillId="0" borderId="153" xfId="12" applyFont="1" applyBorder="1" applyAlignment="1" applyProtection="1">
      <alignment horizontal="center" vertical="center"/>
      <protection locked="0"/>
    </xf>
    <xf numFmtId="0" fontId="12" fillId="0" borderId="235" xfId="12" applyFont="1" applyBorder="1" applyAlignment="1">
      <alignment horizontal="right" vertical="center"/>
    </xf>
    <xf numFmtId="173" fontId="67" fillId="0" borderId="149" xfId="12" applyNumberFormat="1" applyFont="1" applyBorder="1" applyAlignment="1">
      <alignment horizontal="center" vertical="center"/>
    </xf>
    <xf numFmtId="49" fontId="67" fillId="0" borderId="28" xfId="12" applyNumberFormat="1" applyFont="1" applyBorder="1" applyAlignment="1">
      <alignment horizontal="left" vertical="center"/>
    </xf>
    <xf numFmtId="0" fontId="67" fillId="0" borderId="44" xfId="12" applyFont="1" applyBorder="1" applyAlignment="1" applyProtection="1">
      <alignment horizontal="center" vertical="center"/>
      <protection locked="0"/>
    </xf>
    <xf numFmtId="180" fontId="92" fillId="0" borderId="44" xfId="12" applyNumberFormat="1" applyFont="1" applyBorder="1" applyAlignment="1" applyProtection="1">
      <alignment horizontal="left" vertical="center"/>
      <protection locked="0"/>
    </xf>
    <xf numFmtId="0" fontId="10" fillId="0" borderId="0" xfId="0" applyFont="1" applyAlignment="1">
      <alignment vertical="center"/>
    </xf>
    <xf numFmtId="0" fontId="29" fillId="0" borderId="0" xfId="0" applyFont="1" applyAlignment="1">
      <alignment vertical="center"/>
    </xf>
    <xf numFmtId="0" fontId="94" fillId="0" borderId="1" xfId="0" applyFont="1" applyBorder="1" applyAlignment="1">
      <alignment vertical="center"/>
    </xf>
    <xf numFmtId="0" fontId="117" fillId="0" borderId="2" xfId="0" applyFont="1" applyBorder="1" applyAlignment="1">
      <alignment vertical="center"/>
    </xf>
    <xf numFmtId="181" fontId="116" fillId="0" borderId="2" xfId="0" applyNumberFormat="1" applyFont="1" applyBorder="1" applyAlignment="1">
      <alignment vertical="center"/>
    </xf>
    <xf numFmtId="0" fontId="94" fillId="0" borderId="2" xfId="0" applyFont="1" applyBorder="1" applyAlignment="1">
      <alignment horizontal="right" vertical="center"/>
    </xf>
    <xf numFmtId="181" fontId="116" fillId="0" borderId="3" xfId="0" applyNumberFormat="1" applyFont="1" applyBorder="1" applyAlignment="1">
      <alignment vertical="center"/>
    </xf>
    <xf numFmtId="0" fontId="64" fillId="0" borderId="28" xfId="0" applyFont="1" applyBorder="1" applyAlignment="1">
      <alignment vertical="center"/>
    </xf>
    <xf numFmtId="0" fontId="66" fillId="0" borderId="44" xfId="0" applyFont="1" applyBorder="1" applyAlignment="1">
      <alignment vertical="center"/>
    </xf>
    <xf numFmtId="10" fontId="94" fillId="0" borderId="44" xfId="3" applyNumberFormat="1" applyFont="1" applyBorder="1" applyAlignment="1">
      <alignment horizontal="center" vertical="top"/>
    </xf>
    <xf numFmtId="10" fontId="94" fillId="0" borderId="73" xfId="3" applyNumberFormat="1" applyFont="1" applyBorder="1" applyAlignment="1">
      <alignment horizontal="center" vertical="top"/>
    </xf>
    <xf numFmtId="0" fontId="0" fillId="0" borderId="13" xfId="0" applyBorder="1" applyAlignment="1">
      <alignment vertical="center"/>
    </xf>
    <xf numFmtId="0" fontId="67" fillId="14" borderId="0" xfId="12" applyFont="1" applyFill="1" applyAlignment="1">
      <alignment vertical="top"/>
    </xf>
    <xf numFmtId="0" fontId="12" fillId="0" borderId="141" xfId="0" applyFont="1" applyBorder="1" applyAlignment="1">
      <alignment vertical="center"/>
    </xf>
    <xf numFmtId="0" fontId="12" fillId="34" borderId="247" xfId="0" applyFont="1" applyFill="1" applyBorder="1" applyAlignment="1">
      <alignment horizontal="center" vertical="center" wrapText="1"/>
    </xf>
    <xf numFmtId="0" fontId="12" fillId="25" borderId="247" xfId="0" applyFont="1" applyFill="1" applyBorder="1" applyAlignment="1">
      <alignment horizontal="center" vertical="center" wrapText="1"/>
    </xf>
    <xf numFmtId="0" fontId="12" fillId="0" borderId="191" xfId="0" applyFont="1" applyBorder="1" applyAlignment="1">
      <alignment horizontal="centerContinuous" vertical="center"/>
    </xf>
    <xf numFmtId="0" fontId="12" fillId="0" borderId="223" xfId="0" applyFont="1" applyBorder="1" applyAlignment="1">
      <alignment horizontal="centerContinuous" vertical="center"/>
    </xf>
    <xf numFmtId="0" fontId="10" fillId="0" borderId="0" xfId="0" applyFont="1" applyAlignment="1" applyProtection="1">
      <alignment horizontal="centerContinuous" vertical="center"/>
      <protection hidden="1"/>
    </xf>
    <xf numFmtId="0" fontId="0" fillId="0" borderId="0" xfId="0" applyAlignment="1" applyProtection="1">
      <alignment horizontal="centerContinuous" vertical="center"/>
      <protection hidden="1"/>
    </xf>
    <xf numFmtId="0" fontId="123" fillId="0" borderId="0" xfId="12" applyFont="1" applyAlignment="1">
      <alignment horizontal="center" vertical="center"/>
    </xf>
    <xf numFmtId="0" fontId="12" fillId="0" borderId="0" xfId="0" applyFont="1" applyAlignment="1">
      <alignment horizontal="right" vertical="center"/>
    </xf>
    <xf numFmtId="0" fontId="88" fillId="34" borderId="247" xfId="0" applyFont="1" applyFill="1" applyBorder="1" applyAlignment="1">
      <alignment horizontal="center" vertical="center"/>
    </xf>
    <xf numFmtId="8" fontId="85" fillId="25" borderId="247" xfId="0" applyNumberFormat="1" applyFont="1" applyFill="1" applyBorder="1" applyAlignment="1">
      <alignment horizontal="center" vertical="center"/>
    </xf>
    <xf numFmtId="0" fontId="10" fillId="0" borderId="0" xfId="0" applyFont="1" applyAlignment="1" applyProtection="1">
      <alignment horizontal="center" vertical="center"/>
      <protection hidden="1"/>
    </xf>
    <xf numFmtId="0" fontId="123" fillId="0" borderId="0" xfId="12" applyFont="1" applyAlignment="1">
      <alignment horizontal="left" vertical="center"/>
    </xf>
    <xf numFmtId="0" fontId="60" fillId="13" borderId="0" xfId="12" applyFont="1" applyFill="1" applyAlignment="1" applyProtection="1">
      <alignment horizontal="left" vertical="center" wrapText="1" indent="1"/>
      <protection locked="0"/>
    </xf>
    <xf numFmtId="0" fontId="88" fillId="0" borderId="0" xfId="0" applyFont="1" applyAlignment="1">
      <alignment horizontal="center" vertical="center"/>
    </xf>
    <xf numFmtId="8" fontId="85" fillId="0" borderId="0" xfId="0" applyNumberFormat="1" applyFont="1" applyAlignment="1">
      <alignment horizontal="center" vertical="center"/>
    </xf>
    <xf numFmtId="164" fontId="0" fillId="0" borderId="0" xfId="5" applyFont="1" applyAlignment="1" applyProtection="1">
      <alignment vertical="center"/>
      <protection hidden="1"/>
    </xf>
    <xf numFmtId="0" fontId="42" fillId="0" borderId="0" xfId="0" applyFont="1" applyAlignment="1" applyProtection="1">
      <alignment vertical="center"/>
      <protection hidden="1"/>
    </xf>
    <xf numFmtId="0" fontId="106" fillId="0" borderId="1" xfId="8" applyFont="1" applyBorder="1" applyAlignment="1">
      <alignment horizontal="left" vertical="center"/>
    </xf>
    <xf numFmtId="0" fontId="106" fillId="0" borderId="2" xfId="8" applyFont="1" applyBorder="1" applyAlignment="1">
      <alignment vertical="center"/>
    </xf>
    <xf numFmtId="0" fontId="106" fillId="0" borderId="2" xfId="8" applyFont="1" applyBorder="1" applyAlignment="1">
      <alignment horizontal="left" vertical="center"/>
    </xf>
    <xf numFmtId="0" fontId="106" fillId="0" borderId="2" xfId="8" applyFont="1" applyBorder="1" applyAlignment="1">
      <alignment horizontal="centerContinuous" vertical="center"/>
    </xf>
    <xf numFmtId="0" fontId="106" fillId="0" borderId="150" xfId="8" applyFont="1" applyBorder="1" applyAlignment="1">
      <alignment horizontal="center" vertical="center"/>
    </xf>
    <xf numFmtId="0" fontId="106" fillId="0" borderId="32" xfId="8" applyFont="1" applyBorder="1" applyAlignment="1" applyProtection="1">
      <alignment horizontal="left" vertical="center"/>
      <protection locked="0"/>
    </xf>
    <xf numFmtId="0" fontId="106" fillId="0" borderId="0" xfId="8" applyFont="1" applyAlignment="1" applyProtection="1">
      <alignment vertical="center"/>
      <protection locked="0"/>
    </xf>
    <xf numFmtId="0" fontId="106" fillId="0" borderId="0" xfId="8" applyFont="1" applyAlignment="1" applyProtection="1">
      <alignment horizontal="left" vertical="center"/>
      <protection locked="0"/>
    </xf>
    <xf numFmtId="0" fontId="106" fillId="0" borderId="0" xfId="8" applyFont="1" applyAlignment="1" applyProtection="1">
      <alignment horizontal="centerContinuous" vertical="center"/>
      <protection locked="0"/>
    </xf>
    <xf numFmtId="173" fontId="106" fillId="0" borderId="248" xfId="8" applyNumberFormat="1" applyFont="1" applyBorder="1" applyAlignment="1" applyProtection="1">
      <alignment horizontal="center"/>
      <protection locked="0"/>
    </xf>
    <xf numFmtId="0" fontId="106" fillId="0" borderId="28" xfId="8" applyFont="1" applyBorder="1" applyAlignment="1">
      <alignment horizontal="left" vertical="center"/>
    </xf>
    <xf numFmtId="0" fontId="106" fillId="0" borderId="44" xfId="8" applyFont="1" applyBorder="1" applyAlignment="1">
      <alignment vertical="center"/>
    </xf>
    <xf numFmtId="0" fontId="106" fillId="0" borderId="44" xfId="8" applyFont="1" applyBorder="1" applyAlignment="1">
      <alignment horizontal="center" vertical="center" wrapText="1"/>
    </xf>
    <xf numFmtId="14" fontId="106" fillId="0" borderId="44" xfId="8" applyNumberFormat="1" applyFont="1" applyBorder="1" applyAlignment="1">
      <alignment horizontal="center" vertical="center"/>
    </xf>
    <xf numFmtId="0" fontId="95" fillId="0" borderId="44" xfId="8" applyFont="1" applyBorder="1" applyAlignment="1">
      <alignment vertical="center"/>
    </xf>
    <xf numFmtId="0" fontId="95" fillId="0" borderId="249" xfId="8" applyFont="1" applyBorder="1" applyAlignment="1">
      <alignment vertical="center"/>
    </xf>
    <xf numFmtId="0" fontId="65" fillId="0" borderId="101" xfId="8" applyFont="1" applyBorder="1" applyAlignment="1">
      <alignment horizontal="left" vertical="center" indent="1"/>
    </xf>
    <xf numFmtId="0" fontId="10" fillId="0" borderId="13" xfId="8" applyBorder="1" applyAlignment="1">
      <alignment vertical="center"/>
    </xf>
    <xf numFmtId="0" fontId="0" fillId="0" borderId="86" xfId="0" applyBorder="1" applyAlignment="1">
      <alignment vertical="center"/>
    </xf>
    <xf numFmtId="0" fontId="13" fillId="0" borderId="0" xfId="12" applyAlignment="1">
      <alignment horizontal="right" vertical="center"/>
    </xf>
    <xf numFmtId="0" fontId="24" fillId="14" borderId="234" xfId="0" applyFont="1" applyFill="1" applyBorder="1" applyAlignment="1" applyProtection="1">
      <alignment horizontal="centerContinuous" vertical="center" wrapText="1"/>
      <protection locked="0"/>
    </xf>
    <xf numFmtId="0" fontId="24" fillId="14" borderId="153" xfId="0" applyFont="1" applyFill="1" applyBorder="1" applyAlignment="1" applyProtection="1">
      <alignment horizontal="centerContinuous" vertical="center" wrapText="1"/>
      <protection locked="0"/>
    </xf>
    <xf numFmtId="0" fontId="24" fillId="14" borderId="229" xfId="0" applyFont="1" applyFill="1" applyBorder="1" applyAlignment="1" applyProtection="1">
      <alignment horizontal="centerContinuous" vertical="center" wrapText="1"/>
      <protection locked="0"/>
    </xf>
    <xf numFmtId="0" fontId="98" fillId="0" borderId="0" xfId="0" applyFont="1" applyAlignment="1">
      <alignment vertical="center"/>
    </xf>
    <xf numFmtId="0" fontId="89" fillId="0" borderId="0" xfId="0" applyFont="1"/>
    <xf numFmtId="0" fontId="120" fillId="0" borderId="0" xfId="0" applyFont="1"/>
    <xf numFmtId="0" fontId="119" fillId="0" borderId="0" xfId="0" applyFont="1" applyAlignment="1">
      <alignment horizontal="left" vertical="top"/>
    </xf>
    <xf numFmtId="0" fontId="67" fillId="0" borderId="0" xfId="16" applyFont="1" applyAlignment="1">
      <alignment horizontal="right"/>
    </xf>
    <xf numFmtId="49" fontId="86" fillId="24" borderId="55" xfId="0" applyNumberFormat="1" applyFont="1" applyFill="1" applyBorder="1" applyAlignment="1">
      <alignment horizontal="left" vertical="center"/>
    </xf>
    <xf numFmtId="0" fontId="12" fillId="24" borderId="230" xfId="16" applyFont="1" applyFill="1" applyBorder="1" applyAlignment="1">
      <alignment horizontal="left" vertical="center"/>
    </xf>
    <xf numFmtId="0" fontId="12" fillId="24" borderId="56" xfId="16" applyFont="1" applyFill="1" applyBorder="1" applyAlignment="1">
      <alignment horizontal="left" vertical="center"/>
    </xf>
    <xf numFmtId="0" fontId="86" fillId="24" borderId="53" xfId="0" applyFont="1" applyFill="1" applyBorder="1" applyAlignment="1">
      <alignment horizontal="left" vertical="center"/>
    </xf>
    <xf numFmtId="49" fontId="86" fillId="24" borderId="231" xfId="0" applyNumberFormat="1" applyFont="1" applyFill="1" applyBorder="1" applyAlignment="1">
      <alignment horizontal="right" vertical="center"/>
    </xf>
    <xf numFmtId="49" fontId="86" fillId="24" borderId="74" xfId="0" applyNumberFormat="1" applyFont="1" applyFill="1" applyBorder="1" applyAlignment="1">
      <alignment horizontal="left" vertical="center"/>
    </xf>
    <xf numFmtId="0" fontId="12" fillId="24" borderId="232" xfId="16" applyFont="1" applyFill="1" applyBorder="1" applyAlignment="1">
      <alignment horizontal="left" vertical="center" indent="1"/>
    </xf>
    <xf numFmtId="0" fontId="12" fillId="24" borderId="76" xfId="16" applyFont="1" applyFill="1" applyBorder="1" applyAlignment="1">
      <alignment horizontal="left" vertical="center"/>
    </xf>
    <xf numFmtId="0" fontId="86" fillId="24" borderId="39" xfId="0" applyFont="1" applyFill="1" applyBorder="1" applyAlignment="1">
      <alignment horizontal="left" vertical="center"/>
    </xf>
    <xf numFmtId="49" fontId="86" fillId="24" borderId="233" xfId="0" applyNumberFormat="1" applyFont="1" applyFill="1" applyBorder="1" applyAlignment="1">
      <alignment horizontal="right" vertical="center"/>
    </xf>
    <xf numFmtId="0" fontId="15" fillId="28" borderId="141" xfId="0" applyFont="1" applyFill="1" applyBorder="1" applyAlignment="1">
      <alignment horizontal="centerContinuous" vertical="center"/>
    </xf>
    <xf numFmtId="0" fontId="0" fillId="28" borderId="153" xfId="0" applyFill="1" applyBorder="1" applyAlignment="1">
      <alignment horizontal="centerContinuous" vertical="center"/>
    </xf>
    <xf numFmtId="0" fontId="0" fillId="28" borderId="166" xfId="0" applyFill="1" applyBorder="1" applyAlignment="1">
      <alignment horizontal="centerContinuous" vertical="center"/>
    </xf>
    <xf numFmtId="0" fontId="0" fillId="25" borderId="190" xfId="0" applyFill="1" applyBorder="1"/>
    <xf numFmtId="0" fontId="10" fillId="25" borderId="191" xfId="0" applyFont="1" applyFill="1" applyBorder="1" applyAlignment="1">
      <alignment horizontal="right" vertical="center"/>
    </xf>
    <xf numFmtId="0" fontId="22" fillId="4" borderId="163" xfId="0" applyFont="1" applyFill="1" applyBorder="1" applyAlignment="1">
      <alignment horizontal="center" vertical="center"/>
    </xf>
    <xf numFmtId="0" fontId="15" fillId="2" borderId="225" xfId="0" applyFont="1" applyFill="1" applyBorder="1" applyAlignment="1">
      <alignment horizontal="centerContinuous" vertical="center"/>
    </xf>
    <xf numFmtId="0" fontId="12" fillId="2" borderId="224" xfId="0" applyFont="1" applyFill="1" applyBorder="1" applyAlignment="1">
      <alignment horizontal="centerContinuous" vertical="center"/>
    </xf>
    <xf numFmtId="0" fontId="0" fillId="25" borderId="38" xfId="0" applyFill="1" applyBorder="1"/>
    <xf numFmtId="0" fontId="10" fillId="25" borderId="0" xfId="0" applyFont="1" applyFill="1" applyAlignment="1">
      <alignment horizontal="right" vertical="center"/>
    </xf>
    <xf numFmtId="0" fontId="15" fillId="2" borderId="0" xfId="0" applyFont="1" applyFill="1" applyAlignment="1">
      <alignment horizontal="right" vertical="center"/>
    </xf>
    <xf numFmtId="14" fontId="15" fillId="3" borderId="34" xfId="2" applyNumberFormat="1" applyFont="1" applyFill="1" applyBorder="1" applyAlignment="1" applyProtection="1">
      <alignment horizontal="center" vertical="center"/>
    </xf>
    <xf numFmtId="0" fontId="12" fillId="2" borderId="110" xfId="0" applyFont="1" applyFill="1" applyBorder="1" applyAlignment="1">
      <alignment horizontal="center" vertical="center"/>
    </xf>
    <xf numFmtId="0" fontId="0" fillId="25" borderId="39" xfId="0" applyFill="1" applyBorder="1"/>
    <xf numFmtId="0" fontId="10" fillId="25" borderId="76" xfId="0" applyFont="1" applyFill="1" applyBorder="1" applyAlignment="1">
      <alignment horizontal="right" vertical="center"/>
    </xf>
    <xf numFmtId="0" fontId="12" fillId="2" borderId="39" xfId="0" applyFont="1" applyFill="1" applyBorder="1" applyAlignment="1">
      <alignment horizontal="center" vertical="center"/>
    </xf>
    <xf numFmtId="0" fontId="15" fillId="16" borderId="141" xfId="0" applyFont="1" applyFill="1" applyBorder="1" applyAlignment="1">
      <alignment horizontal="centerContinuous" vertical="center"/>
    </xf>
    <xf numFmtId="0" fontId="0" fillId="16" borderId="153" xfId="0" applyFill="1" applyBorder="1" applyAlignment="1">
      <alignment horizontal="centerContinuous" vertical="center"/>
    </xf>
    <xf numFmtId="0" fontId="0" fillId="16" borderId="166" xfId="0" applyFill="1" applyBorder="1" applyAlignment="1">
      <alignment horizontal="centerContinuous" vertical="center"/>
    </xf>
    <xf numFmtId="2" fontId="12" fillId="0" borderId="225" xfId="0" applyNumberFormat="1" applyFont="1" applyBorder="1" applyAlignment="1">
      <alignment horizontal="centerContinuous" vertical="center"/>
    </xf>
    <xf numFmtId="49" fontId="16" fillId="0" borderId="224" xfId="0" applyNumberFormat="1" applyFont="1" applyBorder="1" applyAlignment="1">
      <alignment horizontal="centerContinuous" vertical="center"/>
    </xf>
    <xf numFmtId="0" fontId="0" fillId="25" borderId="143" xfId="0" applyFill="1" applyBorder="1" applyAlignment="1">
      <alignment vertical="center"/>
    </xf>
    <xf numFmtId="0" fontId="0" fillId="25" borderId="146" xfId="0" applyFill="1" applyBorder="1" applyAlignment="1">
      <alignment horizontal="right" vertical="center"/>
    </xf>
    <xf numFmtId="0" fontId="15" fillId="0" borderId="0" xfId="0" applyFont="1" applyAlignment="1">
      <alignment horizontal="right" vertical="center"/>
    </xf>
    <xf numFmtId="0" fontId="12" fillId="0" borderId="110" xfId="0" applyFont="1" applyBorder="1" applyAlignment="1">
      <alignment horizontal="center" vertical="center"/>
    </xf>
    <xf numFmtId="0" fontId="0" fillId="25" borderId="38" xfId="0" applyFill="1" applyBorder="1" applyAlignment="1">
      <alignment vertical="center"/>
    </xf>
    <xf numFmtId="0" fontId="12" fillId="0" borderId="39" xfId="0" applyFont="1" applyBorder="1" applyAlignment="1">
      <alignment horizontal="centerContinuous" vertical="center"/>
    </xf>
    <xf numFmtId="0" fontId="0" fillId="25" borderId="39" xfId="0" applyFill="1" applyBorder="1" applyAlignment="1">
      <alignment vertical="center"/>
    </xf>
    <xf numFmtId="0" fontId="0" fillId="25" borderId="76" xfId="0" applyFill="1" applyBorder="1" applyAlignment="1">
      <alignment horizontal="right" vertical="center"/>
    </xf>
    <xf numFmtId="0" fontId="65" fillId="18" borderId="163" xfId="0" applyFont="1" applyFill="1" applyBorder="1" applyAlignment="1">
      <alignment horizontal="center" vertical="center"/>
    </xf>
    <xf numFmtId="49" fontId="86" fillId="0" borderId="61" xfId="0" applyNumberFormat="1" applyFont="1" applyBorder="1" applyAlignment="1" applyProtection="1">
      <alignment horizontal="left" vertical="center"/>
      <protection locked="0"/>
    </xf>
    <xf numFmtId="0" fontId="86" fillId="0" borderId="234" xfId="0" applyFont="1" applyBorder="1" applyAlignment="1" applyProtection="1">
      <alignment horizontal="left" vertical="center"/>
      <protection locked="0"/>
    </xf>
    <xf numFmtId="0" fontId="86" fillId="0" borderId="39" xfId="0" applyFont="1" applyBorder="1" applyAlignment="1" applyProtection="1">
      <alignment horizontal="left" vertical="center"/>
      <protection locked="0"/>
    </xf>
    <xf numFmtId="49" fontId="86" fillId="0" borderId="235" xfId="0" applyNumberFormat="1" applyFont="1" applyBorder="1" applyAlignment="1" applyProtection="1">
      <alignment horizontal="right" vertical="center"/>
      <protection locked="0"/>
    </xf>
    <xf numFmtId="0" fontId="89" fillId="0" borderId="0" xfId="0" applyFont="1" applyProtection="1">
      <protection locked="0"/>
    </xf>
    <xf numFmtId="0" fontId="120" fillId="0" borderId="0" xfId="0" applyFont="1" applyProtection="1">
      <protection locked="0"/>
    </xf>
    <xf numFmtId="0" fontId="86" fillId="0" borderId="234" xfId="0" applyFont="1" applyBorder="1" applyAlignment="1" applyProtection="1">
      <alignment horizontal="left" vertical="center" indent="1"/>
      <protection locked="0"/>
    </xf>
    <xf numFmtId="1" fontId="113" fillId="0" borderId="234" xfId="0" applyNumberFormat="1" applyFont="1" applyBorder="1" applyAlignment="1" applyProtection="1">
      <alignment horizontal="center" vertical="center"/>
      <protection locked="0"/>
    </xf>
    <xf numFmtId="4" fontId="86" fillId="0" borderId="234" xfId="0" applyNumberFormat="1" applyFont="1" applyBorder="1" applyAlignment="1" applyProtection="1">
      <alignment horizontal="center" vertical="center"/>
      <protection locked="0"/>
    </xf>
    <xf numFmtId="0" fontId="86" fillId="0" borderId="235" xfId="8" applyFont="1" applyBorder="1" applyAlignment="1" applyProtection="1">
      <alignment horizontal="center" vertical="center"/>
      <protection locked="0"/>
    </xf>
    <xf numFmtId="49" fontId="86" fillId="0" borderId="28" xfId="0" applyNumberFormat="1" applyFont="1" applyBorder="1" applyAlignment="1" applyProtection="1">
      <alignment horizontal="left" vertical="center"/>
      <protection locked="0"/>
    </xf>
    <xf numFmtId="0" fontId="86" fillId="0" borderId="236" xfId="0" applyFont="1" applyBorder="1" applyAlignment="1" applyProtection="1">
      <alignment horizontal="left" vertical="center" indent="1"/>
      <protection locked="0"/>
    </xf>
    <xf numFmtId="0" fontId="86" fillId="0" borderId="44" xfId="0" applyFont="1" applyBorder="1" applyAlignment="1" applyProtection="1">
      <alignment horizontal="left" vertical="center"/>
      <protection locked="0"/>
    </xf>
    <xf numFmtId="0" fontId="89" fillId="0" borderId="43" xfId="0" applyFont="1" applyBorder="1" applyProtection="1">
      <protection locked="0"/>
    </xf>
    <xf numFmtId="0" fontId="86" fillId="0" borderId="237" xfId="0" applyFont="1" applyBorder="1" applyAlignment="1" applyProtection="1">
      <alignment horizontal="right" vertical="center"/>
      <protection locked="0"/>
    </xf>
    <xf numFmtId="49" fontId="86" fillId="0" borderId="44" xfId="0" applyNumberFormat="1" applyFont="1" applyBorder="1" applyAlignment="1" applyProtection="1">
      <alignment horizontal="left" vertical="center"/>
      <protection locked="0"/>
    </xf>
    <xf numFmtId="49" fontId="86" fillId="0" borderId="73" xfId="0" applyNumberFormat="1" applyFont="1" applyBorder="1" applyAlignment="1" applyProtection="1">
      <alignment horizontal="center" vertical="center"/>
      <protection locked="0"/>
    </xf>
    <xf numFmtId="0" fontId="89" fillId="0" borderId="101" xfId="0" applyFont="1" applyBorder="1" applyProtection="1">
      <protection locked="0"/>
    </xf>
    <xf numFmtId="0" fontId="89" fillId="0" borderId="13" xfId="0" applyFont="1" applyBorder="1" applyProtection="1">
      <protection locked="0"/>
    </xf>
    <xf numFmtId="0" fontId="28" fillId="0" borderId="13" xfId="0" applyFont="1" applyBorder="1" applyAlignment="1" applyProtection="1">
      <alignment horizontal="right" vertical="center"/>
      <protection locked="0"/>
    </xf>
    <xf numFmtId="173" fontId="63" fillId="0" borderId="238" xfId="0" applyNumberFormat="1" applyFont="1" applyBorder="1" applyAlignment="1" applyProtection="1">
      <alignment horizontal="centerContinuous" vertical="center"/>
      <protection locked="0"/>
    </xf>
    <xf numFmtId="173" fontId="63" fillId="0" borderId="86" xfId="0" applyNumberFormat="1" applyFont="1" applyBorder="1" applyAlignment="1" applyProtection="1">
      <alignment horizontal="centerContinuous" vertical="center"/>
      <protection locked="0"/>
    </xf>
    <xf numFmtId="49" fontId="62" fillId="0" borderId="0" xfId="0" applyNumberFormat="1" applyFont="1" applyAlignment="1" applyProtection="1">
      <alignment vertical="center"/>
      <protection locked="0"/>
    </xf>
    <xf numFmtId="49" fontId="62" fillId="0" borderId="0" xfId="0" applyNumberFormat="1" applyFont="1" applyAlignment="1" applyProtection="1">
      <alignment vertical="center" wrapText="1"/>
      <protection locked="0"/>
    </xf>
    <xf numFmtId="0" fontId="89" fillId="0" borderId="141" xfId="0" applyFont="1" applyBorder="1" applyProtection="1">
      <protection locked="0"/>
    </xf>
    <xf numFmtId="0" fontId="89" fillId="0" borderId="153" xfId="0" applyFont="1" applyBorder="1" applyProtection="1">
      <protection locked="0"/>
    </xf>
    <xf numFmtId="0" fontId="28" fillId="0" borderId="229" xfId="0" applyFont="1" applyBorder="1" applyAlignment="1" applyProtection="1">
      <alignment horizontal="right" vertical="center"/>
      <protection locked="0"/>
    </xf>
    <xf numFmtId="49" fontId="28" fillId="0" borderId="39" xfId="0" applyNumberFormat="1" applyFont="1" applyBorder="1" applyAlignment="1" applyProtection="1">
      <alignment horizontal="left" vertical="center"/>
      <protection locked="0"/>
    </xf>
    <xf numFmtId="0" fontId="89" fillId="0" borderId="76" xfId="0" applyFont="1" applyBorder="1" applyProtection="1">
      <protection locked="0"/>
    </xf>
    <xf numFmtId="49" fontId="85" fillId="0" borderId="141" xfId="0" applyNumberFormat="1" applyFont="1" applyBorder="1" applyProtection="1">
      <protection locked="0"/>
    </xf>
    <xf numFmtId="49" fontId="86" fillId="0" borderId="153" xfId="0" applyNumberFormat="1" applyFont="1" applyBorder="1" applyAlignment="1" applyProtection="1">
      <alignment vertical="center"/>
      <protection locked="0"/>
    </xf>
    <xf numFmtId="0" fontId="86" fillId="0" borderId="229" xfId="0" applyFont="1" applyBorder="1" applyAlignment="1" applyProtection="1">
      <alignment horizontal="right" vertical="center"/>
      <protection locked="0"/>
    </xf>
    <xf numFmtId="0" fontId="90" fillId="2" borderId="229" xfId="8" applyFont="1" applyFill="1" applyBorder="1" applyAlignment="1" applyProtection="1">
      <alignment horizontal="right" vertical="center"/>
      <protection locked="0"/>
    </xf>
    <xf numFmtId="0" fontId="91" fillId="2" borderId="163" xfId="8" applyFont="1" applyFill="1" applyBorder="1" applyAlignment="1" applyProtection="1">
      <alignment horizontal="center" vertical="center"/>
      <protection locked="0"/>
    </xf>
    <xf numFmtId="0" fontId="69" fillId="0" borderId="141" xfId="8" applyFont="1" applyBorder="1" applyProtection="1">
      <protection locked="0"/>
    </xf>
    <xf numFmtId="0" fontId="69" fillId="0" borderId="153" xfId="8" applyFont="1" applyBorder="1" applyAlignment="1" applyProtection="1">
      <alignment vertical="center"/>
      <protection locked="0"/>
    </xf>
    <xf numFmtId="0" fontId="69" fillId="0" borderId="141" xfId="8" applyFont="1" applyBorder="1" applyAlignment="1" applyProtection="1">
      <alignment horizontal="center" vertical="center" wrapText="1"/>
      <protection locked="0"/>
    </xf>
    <xf numFmtId="0" fontId="69" fillId="0" borderId="153" xfId="8" applyFont="1" applyBorder="1" applyAlignment="1" applyProtection="1">
      <alignment horizontal="center" vertical="center" wrapText="1"/>
      <protection locked="0"/>
    </xf>
    <xf numFmtId="0" fontId="114" fillId="0" borderId="141" xfId="0" applyFont="1" applyBorder="1" applyAlignment="1" applyProtection="1">
      <alignment horizontal="left" vertical="center"/>
      <protection locked="0"/>
    </xf>
    <xf numFmtId="0" fontId="86" fillId="0" borderId="153" xfId="0" applyFont="1" applyBorder="1" applyAlignment="1" applyProtection="1">
      <alignment vertical="center"/>
      <protection locked="0"/>
    </xf>
    <xf numFmtId="49" fontId="115" fillId="0" borderId="0" xfId="0" applyNumberFormat="1" applyFont="1" applyAlignment="1" applyProtection="1">
      <alignment horizontal="left" vertical="center"/>
      <protection locked="0"/>
    </xf>
    <xf numFmtId="0" fontId="116" fillId="0" borderId="0" xfId="0" applyFont="1" applyAlignment="1" applyProtection="1">
      <alignment vertical="center"/>
      <protection locked="0"/>
    </xf>
    <xf numFmtId="0" fontId="117" fillId="0" borderId="0" xfId="0" applyFont="1" applyProtection="1">
      <protection locked="0"/>
    </xf>
    <xf numFmtId="49" fontId="118" fillId="0" borderId="55" xfId="0" applyNumberFormat="1" applyFont="1" applyBorder="1" applyAlignment="1" applyProtection="1">
      <alignment horizontal="left" vertical="center"/>
      <protection locked="0"/>
    </xf>
    <xf numFmtId="0" fontId="118" fillId="0" borderId="53" xfId="0" applyFont="1" applyBorder="1" applyAlignment="1" applyProtection="1">
      <alignment horizontal="left" vertical="center"/>
      <protection locked="0"/>
    </xf>
    <xf numFmtId="49" fontId="118" fillId="0" borderId="231" xfId="0" applyNumberFormat="1" applyFont="1" applyBorder="1" applyAlignment="1" applyProtection="1">
      <alignment horizontal="right" vertical="center"/>
      <protection locked="0"/>
    </xf>
    <xf numFmtId="0" fontId="89" fillId="0" borderId="1" xfId="0" applyFont="1" applyBorder="1" applyProtection="1">
      <protection locked="0"/>
    </xf>
    <xf numFmtId="0" fontId="89" fillId="0" borderId="2" xfId="0" applyFont="1" applyBorder="1" applyProtection="1">
      <protection locked="0"/>
    </xf>
    <xf numFmtId="0" fontId="64" fillId="0" borderId="56" xfId="0" applyFont="1" applyBorder="1" applyAlignment="1" applyProtection="1">
      <alignment horizontal="right" vertical="center"/>
      <protection locked="0"/>
    </xf>
    <xf numFmtId="49" fontId="118" fillId="0" borderId="74" xfId="0" applyNumberFormat="1" applyFont="1" applyBorder="1" applyAlignment="1" applyProtection="1">
      <alignment horizontal="left" vertical="center"/>
      <protection locked="0"/>
    </xf>
    <xf numFmtId="0" fontId="118" fillId="0" borderId="39" xfId="0" applyFont="1" applyBorder="1" applyAlignment="1" applyProtection="1">
      <alignment horizontal="left" vertical="center"/>
      <protection locked="0"/>
    </xf>
    <xf numFmtId="49" fontId="118" fillId="0" borderId="235" xfId="0" applyNumberFormat="1" applyFont="1" applyBorder="1" applyAlignment="1" applyProtection="1">
      <alignment horizontal="right" vertical="center"/>
      <protection locked="0"/>
    </xf>
    <xf numFmtId="49" fontId="118" fillId="0" borderId="69" xfId="0" applyNumberFormat="1" applyFont="1" applyBorder="1" applyAlignment="1" applyProtection="1">
      <alignment horizontal="left" vertical="center"/>
      <protection locked="0"/>
    </xf>
    <xf numFmtId="0" fontId="117" fillId="0" borderId="43" xfId="0" applyFont="1" applyBorder="1" applyProtection="1">
      <protection locked="0"/>
    </xf>
    <xf numFmtId="0" fontId="118" fillId="0" borderId="237" xfId="0" applyFont="1" applyBorder="1" applyAlignment="1" applyProtection="1">
      <alignment horizontal="right" vertical="center"/>
      <protection locked="0"/>
    </xf>
    <xf numFmtId="0" fontId="89" fillId="0" borderId="44" xfId="0" applyFont="1" applyBorder="1" applyProtection="1">
      <protection locked="0"/>
    </xf>
    <xf numFmtId="0" fontId="89" fillId="0" borderId="183" xfId="0" applyFont="1" applyBorder="1" applyProtection="1">
      <protection locked="0"/>
    </xf>
    <xf numFmtId="0" fontId="89" fillId="0" borderId="73" xfId="0" applyFont="1" applyBorder="1" applyProtection="1">
      <protection locked="0"/>
    </xf>
    <xf numFmtId="0" fontId="0" fillId="13" borderId="191" xfId="0" applyFill="1" applyBorder="1" applyProtection="1">
      <protection locked="0"/>
    </xf>
    <xf numFmtId="0" fontId="0" fillId="13" borderId="223" xfId="0" applyFill="1" applyBorder="1" applyProtection="1">
      <protection locked="0"/>
    </xf>
    <xf numFmtId="0" fontId="0" fillId="13" borderId="0" xfId="0" applyFill="1" applyProtection="1">
      <protection locked="0"/>
    </xf>
    <xf numFmtId="0" fontId="0" fillId="13" borderId="4" xfId="0" applyFill="1" applyBorder="1" applyProtection="1">
      <protection locked="0"/>
    </xf>
    <xf numFmtId="0" fontId="0" fillId="13" borderId="76" xfId="0" applyFill="1" applyBorder="1" applyProtection="1">
      <protection locked="0"/>
    </xf>
    <xf numFmtId="0" fontId="0" fillId="13" borderId="40" xfId="0" applyFill="1" applyBorder="1" applyProtection="1">
      <protection locked="0"/>
    </xf>
    <xf numFmtId="0" fontId="0" fillId="13" borderId="153" xfId="0" applyFill="1" applyBorder="1" applyAlignment="1" applyProtection="1">
      <alignment horizontal="left" vertical="center"/>
      <protection locked="0"/>
    </xf>
    <xf numFmtId="0" fontId="65" fillId="13" borderId="141" xfId="0" applyFont="1" applyFill="1" applyBorder="1" applyAlignment="1" applyProtection="1">
      <alignment horizontal="left" vertical="center"/>
      <protection locked="0"/>
    </xf>
    <xf numFmtId="0" fontId="10" fillId="0" borderId="163" xfId="0" applyFont="1" applyBorder="1" applyAlignment="1">
      <alignment horizontal="left" vertical="center"/>
    </xf>
    <xf numFmtId="0" fontId="0" fillId="0" borderId="163" xfId="0" applyBorder="1" applyAlignment="1">
      <alignment horizontal="center" vertical="center"/>
    </xf>
    <xf numFmtId="0" fontId="0" fillId="2" borderId="0" xfId="0" applyFill="1" applyAlignment="1">
      <alignment vertical="center"/>
    </xf>
    <xf numFmtId="0" fontId="0" fillId="2" borderId="2" xfId="0" applyFill="1" applyBorder="1" applyAlignment="1">
      <alignment vertical="center"/>
    </xf>
    <xf numFmtId="0" fontId="0" fillId="2" borderId="33" xfId="0" applyFill="1" applyBorder="1" applyAlignment="1">
      <alignment vertical="center"/>
    </xf>
    <xf numFmtId="0" fontId="0" fillId="2" borderId="32" xfId="0" applyFill="1" applyBorder="1" applyAlignment="1">
      <alignment horizontal="left" vertical="center"/>
    </xf>
    <xf numFmtId="1" fontId="15" fillId="0" borderId="242" xfId="2" applyNumberFormat="1" applyFont="1" applyFill="1" applyBorder="1" applyAlignment="1" applyProtection="1">
      <alignment horizontal="center" vertical="center"/>
    </xf>
    <xf numFmtId="0" fontId="15" fillId="2" borderId="87" xfId="0" applyFont="1" applyFill="1" applyBorder="1" applyAlignment="1">
      <alignment horizontal="left" vertical="center"/>
    </xf>
    <xf numFmtId="0" fontId="10" fillId="2" borderId="87" xfId="0" applyFont="1" applyFill="1" applyBorder="1" applyAlignment="1">
      <alignment horizontal="left" vertical="center"/>
    </xf>
    <xf numFmtId="0" fontId="0" fillId="2" borderId="87" xfId="0" applyFill="1" applyBorder="1" applyAlignment="1">
      <alignment horizontal="left" vertical="center"/>
    </xf>
    <xf numFmtId="1" fontId="15" fillId="0" borderId="242" xfId="0" quotePrefix="1" applyNumberFormat="1" applyFont="1" applyBorder="1" applyAlignment="1">
      <alignment horizontal="center" vertical="center"/>
    </xf>
    <xf numFmtId="49" fontId="19" fillId="2" borderId="33" xfId="0" applyNumberFormat="1" applyFont="1" applyFill="1" applyBorder="1" applyAlignment="1">
      <alignment vertical="center"/>
    </xf>
    <xf numFmtId="0" fontId="15" fillId="0" borderId="242" xfId="0" applyFont="1" applyBorder="1" applyAlignment="1">
      <alignment horizontal="left" vertical="center" indent="1"/>
    </xf>
    <xf numFmtId="0" fontId="0" fillId="0" borderId="242" xfId="0" applyBorder="1" applyAlignment="1">
      <alignment horizontal="left" vertical="center"/>
    </xf>
    <xf numFmtId="0" fontId="10" fillId="0" borderId="32" xfId="0" applyFont="1" applyBorder="1" applyAlignment="1">
      <alignment vertical="center"/>
    </xf>
    <xf numFmtId="14" fontId="15" fillId="0" borderId="242" xfId="2" applyNumberFormat="1" applyFont="1" applyFill="1" applyBorder="1" applyAlignment="1" applyProtection="1">
      <alignment horizontal="center" vertical="center"/>
    </xf>
    <xf numFmtId="49" fontId="15" fillId="0" borderId="242" xfId="2" applyNumberFormat="1" applyFont="1" applyFill="1" applyBorder="1" applyAlignment="1" applyProtection="1">
      <alignment horizontal="center" vertical="center"/>
    </xf>
    <xf numFmtId="4" fontId="15" fillId="0" borderId="242" xfId="2" applyNumberFormat="1" applyFont="1" applyFill="1" applyBorder="1" applyAlignment="1" applyProtection="1">
      <alignment horizontal="center" vertical="center"/>
    </xf>
    <xf numFmtId="1" fontId="15" fillId="2" borderId="242" xfId="0" applyNumberFormat="1" applyFont="1" applyFill="1" applyBorder="1" applyAlignment="1">
      <alignment horizontal="center" vertical="center"/>
    </xf>
    <xf numFmtId="0" fontId="10" fillId="0" borderId="0" xfId="0" applyFont="1" applyAlignment="1">
      <alignment horizontal="left" vertical="center"/>
    </xf>
    <xf numFmtId="0" fontId="15" fillId="0" borderId="242" xfId="0" applyFont="1" applyBorder="1" applyAlignment="1">
      <alignment vertical="center"/>
    </xf>
    <xf numFmtId="0" fontId="0" fillId="2" borderId="28" xfId="0" applyFill="1" applyBorder="1" applyAlignment="1">
      <alignment horizontal="left" vertical="center"/>
    </xf>
    <xf numFmtId="0" fontId="0" fillId="2" borderId="44" xfId="0" applyFill="1" applyBorder="1" applyAlignment="1">
      <alignment horizontal="left" vertical="center"/>
    </xf>
    <xf numFmtId="0" fontId="15" fillId="2" borderId="44" xfId="0" applyFont="1" applyFill="1" applyBorder="1" applyAlignment="1">
      <alignment horizontal="left" vertical="center"/>
    </xf>
    <xf numFmtId="1" fontId="15" fillId="2" borderId="44" xfId="0" applyNumberFormat="1" applyFont="1" applyFill="1" applyBorder="1" applyAlignment="1">
      <alignment horizontal="center" vertical="center"/>
    </xf>
    <xf numFmtId="0" fontId="10" fillId="2" borderId="44" xfId="0" applyFont="1" applyFill="1" applyBorder="1" applyAlignment="1">
      <alignment vertical="center"/>
    </xf>
    <xf numFmtId="0" fontId="10" fillId="0" borderId="44" xfId="0" applyFont="1" applyBorder="1" applyAlignment="1">
      <alignment vertical="center"/>
    </xf>
    <xf numFmtId="165" fontId="19" fillId="0" borderId="44" xfId="0" applyNumberFormat="1" applyFont="1" applyBorder="1" applyAlignment="1">
      <alignment horizontal="centerContinuous" vertical="center"/>
    </xf>
    <xf numFmtId="49" fontId="19" fillId="2" borderId="73" xfId="0" applyNumberFormat="1" applyFont="1" applyFill="1" applyBorder="1" applyAlignment="1">
      <alignment vertical="center"/>
    </xf>
    <xf numFmtId="0" fontId="0" fillId="2" borderId="36" xfId="0" applyFill="1" applyBorder="1" applyAlignment="1">
      <alignment vertical="center"/>
    </xf>
    <xf numFmtId="0" fontId="0" fillId="2" borderId="37" xfId="0" applyFill="1" applyBorder="1" applyAlignment="1">
      <alignment vertical="center"/>
    </xf>
    <xf numFmtId="0" fontId="0" fillId="2" borderId="38" xfId="0" applyFill="1" applyBorder="1" applyAlignment="1">
      <alignment vertical="center"/>
    </xf>
    <xf numFmtId="0" fontId="0" fillId="2" borderId="4" xfId="0" applyFill="1" applyBorder="1" applyAlignment="1">
      <alignment vertical="center"/>
    </xf>
    <xf numFmtId="0" fontId="0" fillId="2" borderId="37" xfId="0" applyFill="1" applyBorder="1" applyAlignment="1">
      <alignment horizontal="center" vertical="center"/>
    </xf>
    <xf numFmtId="0" fontId="0" fillId="2" borderId="38" xfId="0" applyFill="1" applyBorder="1" applyAlignment="1">
      <alignment horizontal="centerContinuous" vertical="center"/>
    </xf>
    <xf numFmtId="0" fontId="0" fillId="2" borderId="4" xfId="0" applyFill="1" applyBorder="1" applyAlignment="1">
      <alignment horizontal="centerContinuous" vertical="center"/>
    </xf>
    <xf numFmtId="0" fontId="0" fillId="2" borderId="41" xfId="0" applyFill="1" applyBorder="1" applyAlignment="1">
      <alignment horizontal="center" vertical="center"/>
    </xf>
    <xf numFmtId="0" fontId="15" fillId="2" borderId="36" xfId="0" applyFont="1" applyFill="1" applyBorder="1" applyAlignment="1">
      <alignment horizontal="center" vertical="center"/>
    </xf>
    <xf numFmtId="0" fontId="15" fillId="2" borderId="37" xfId="0" applyFont="1" applyFill="1" applyBorder="1" applyAlignment="1">
      <alignment horizontal="center" vertical="center"/>
    </xf>
    <xf numFmtId="0" fontId="15" fillId="2" borderId="38" xfId="0" applyFont="1" applyFill="1" applyBorder="1" applyAlignment="1">
      <alignment horizontal="centerContinuous" vertical="center"/>
    </xf>
    <xf numFmtId="0" fontId="15" fillId="2" borderId="0" xfId="0" applyFont="1" applyFill="1" applyAlignment="1">
      <alignment horizontal="centerContinuous" vertical="center"/>
    </xf>
    <xf numFmtId="0" fontId="15" fillId="2" borderId="4" xfId="0" applyFont="1" applyFill="1" applyBorder="1" applyAlignment="1">
      <alignment horizontal="centerContinuous" vertical="center"/>
    </xf>
    <xf numFmtId="0" fontId="0" fillId="0" borderId="115" xfId="0" applyBorder="1" applyAlignment="1">
      <alignment vertical="center"/>
    </xf>
    <xf numFmtId="0" fontId="0" fillId="0" borderId="152" xfId="0" applyBorder="1" applyAlignment="1">
      <alignment vertical="center"/>
    </xf>
    <xf numFmtId="0" fontId="0" fillId="0" borderId="116" xfId="0" applyBorder="1"/>
    <xf numFmtId="0" fontId="10" fillId="0" borderId="115" xfId="0" applyFont="1" applyBorder="1" applyAlignment="1">
      <alignment vertical="center"/>
    </xf>
    <xf numFmtId="0" fontId="0" fillId="0" borderId="48" xfId="0" applyBorder="1" applyAlignment="1">
      <alignment vertical="center"/>
    </xf>
    <xf numFmtId="0" fontId="0" fillId="0" borderId="153" xfId="0" applyBorder="1" applyAlignment="1">
      <alignment vertical="center"/>
    </xf>
    <xf numFmtId="0" fontId="0" fillId="0" borderId="50" xfId="0" applyBorder="1" applyAlignment="1">
      <alignment vertical="center"/>
    </xf>
    <xf numFmtId="0" fontId="19" fillId="2" borderId="42" xfId="0" applyFont="1" applyFill="1" applyBorder="1" applyAlignment="1">
      <alignment horizontal="center" vertical="center"/>
    </xf>
    <xf numFmtId="0" fontId="19" fillId="2" borderId="22" xfId="0" applyFont="1" applyFill="1" applyBorder="1" applyAlignment="1">
      <alignment horizontal="centerContinuous" vertical="center" wrapText="1"/>
    </xf>
    <xf numFmtId="0" fontId="19" fillId="2" borderId="43" xfId="0" applyFont="1" applyFill="1" applyBorder="1" applyAlignment="1">
      <alignment horizontal="centerContinuous" vertical="center"/>
    </xf>
    <xf numFmtId="0" fontId="19" fillId="2" borderId="44" xfId="0" applyFont="1" applyFill="1" applyBorder="1" applyAlignment="1">
      <alignment horizontal="centerContinuous" vertical="center"/>
    </xf>
    <xf numFmtId="0" fontId="19" fillId="2" borderId="44" xfId="0" applyFont="1" applyFill="1" applyBorder="1" applyAlignment="1">
      <alignment horizontal="centerContinuous" vertical="center" wrapText="1"/>
    </xf>
    <xf numFmtId="0" fontId="19" fillId="2" borderId="45" xfId="0" applyFont="1" applyFill="1" applyBorder="1" applyAlignment="1">
      <alignment horizontal="centerContinuous" vertical="center" wrapText="1"/>
    </xf>
    <xf numFmtId="0" fontId="19" fillId="0" borderId="46" xfId="0" applyFont="1" applyBorder="1" applyAlignment="1">
      <alignment horizontal="center" vertical="center" wrapText="1"/>
    </xf>
    <xf numFmtId="0" fontId="19" fillId="0" borderId="21" xfId="0" applyFont="1" applyBorder="1" applyAlignment="1">
      <alignment horizontal="center" vertical="center" wrapText="1"/>
    </xf>
    <xf numFmtId="0" fontId="19" fillId="2" borderId="22" xfId="0" applyFont="1" applyFill="1" applyBorder="1" applyAlignment="1">
      <alignment horizontal="center" vertical="center" wrapText="1"/>
    </xf>
    <xf numFmtId="0" fontId="19" fillId="2" borderId="45" xfId="0" applyFont="1" applyFill="1" applyBorder="1" applyAlignment="1">
      <alignment horizontal="centerContinuous" vertical="center"/>
    </xf>
    <xf numFmtId="0" fontId="16" fillId="2" borderId="29" xfId="0" applyFont="1" applyFill="1" applyBorder="1" applyAlignment="1">
      <alignment horizontal="center" vertical="center" wrapText="1"/>
    </xf>
    <xf numFmtId="0" fontId="19" fillId="2" borderId="0" xfId="0" applyFont="1" applyFill="1" applyAlignment="1">
      <alignment horizontal="center" vertical="center" wrapText="1"/>
    </xf>
    <xf numFmtId="0" fontId="19" fillId="2" borderId="28" xfId="0" applyFont="1" applyFill="1" applyBorder="1" applyAlignment="1">
      <alignment horizontal="center" vertical="center" wrapText="1"/>
    </xf>
    <xf numFmtId="0" fontId="19" fillId="2" borderId="27" xfId="0" applyFont="1" applyFill="1" applyBorder="1" applyAlignment="1">
      <alignment horizontal="center" vertical="center" wrapText="1"/>
    </xf>
    <xf numFmtId="0" fontId="31" fillId="5" borderId="117" xfId="0" applyFont="1" applyFill="1" applyBorder="1" applyAlignment="1">
      <alignment horizontal="center" vertical="center"/>
    </xf>
    <xf numFmtId="0" fontId="0" fillId="0" borderId="118" xfId="0" applyBorder="1" applyAlignment="1">
      <alignment horizontal="center" vertical="center"/>
    </xf>
    <xf numFmtId="0" fontId="31" fillId="5" borderId="119" xfId="0" applyFont="1" applyFill="1" applyBorder="1" applyAlignment="1">
      <alignment horizontal="center" vertical="center"/>
    </xf>
    <xf numFmtId="0" fontId="31" fillId="5" borderId="138" xfId="0" applyFont="1" applyFill="1" applyBorder="1" applyAlignment="1">
      <alignment horizontal="center" vertical="center"/>
    </xf>
    <xf numFmtId="0" fontId="31" fillId="6" borderId="138" xfId="0" applyFont="1" applyFill="1" applyBorder="1" applyAlignment="1">
      <alignment horizontal="center" vertical="center"/>
    </xf>
    <xf numFmtId="1" fontId="0" fillId="3" borderId="47" xfId="0" applyNumberFormat="1" applyFill="1" applyBorder="1" applyAlignment="1">
      <alignment horizontal="center" vertical="center"/>
    </xf>
    <xf numFmtId="0" fontId="0" fillId="2" borderId="34" xfId="0" applyFill="1" applyBorder="1" applyAlignment="1">
      <alignment horizontal="center" vertical="center"/>
    </xf>
    <xf numFmtId="0" fontId="0" fillId="2" borderId="39" xfId="0" applyFill="1" applyBorder="1" applyAlignment="1">
      <alignment horizontal="left" vertical="center"/>
    </xf>
    <xf numFmtId="0" fontId="0" fillId="2" borderId="48" xfId="0" applyFill="1" applyBorder="1" applyAlignment="1">
      <alignment horizontal="centerContinuous" vertical="center"/>
    </xf>
    <xf numFmtId="0" fontId="0" fillId="2" borderId="48" xfId="0" applyFill="1" applyBorder="1" applyAlignment="1">
      <alignment horizontal="left" vertical="center"/>
    </xf>
    <xf numFmtId="10" fontId="0" fillId="9" borderId="117" xfId="2" applyNumberFormat="1" applyFont="1" applyFill="1" applyBorder="1" applyAlignment="1" applyProtection="1">
      <alignment vertical="center"/>
    </xf>
    <xf numFmtId="2" fontId="0" fillId="2" borderId="50" xfId="0" applyNumberFormat="1" applyFill="1" applyBorder="1" applyAlignment="1">
      <alignment horizontal="centerContinuous" vertical="center"/>
    </xf>
    <xf numFmtId="165" fontId="0" fillId="2" borderId="0" xfId="0" applyNumberFormat="1" applyFill="1" applyAlignment="1">
      <alignment vertical="center"/>
    </xf>
    <xf numFmtId="164" fontId="15" fillId="3" borderId="61" xfId="4" applyFont="1" applyFill="1" applyBorder="1" applyAlignment="1" applyProtection="1">
      <alignment horizontal="right" vertical="center"/>
    </xf>
    <xf numFmtId="0" fontId="32" fillId="0" borderId="118" xfId="0" applyFont="1" applyBorder="1" applyAlignment="1">
      <alignment horizontal="center" vertical="center"/>
    </xf>
    <xf numFmtId="10" fontId="0" fillId="0" borderId="119" xfId="2" applyNumberFormat="1" applyFont="1" applyFill="1" applyBorder="1" applyAlignment="1" applyProtection="1">
      <alignment vertical="center"/>
    </xf>
    <xf numFmtId="10" fontId="0" fillId="0" borderId="117" xfId="2" applyNumberFormat="1" applyFont="1" applyFill="1" applyBorder="1" applyAlignment="1" applyProtection="1">
      <alignment vertical="center"/>
    </xf>
    <xf numFmtId="164" fontId="0" fillId="0" borderId="117" xfId="4" applyFont="1" applyFill="1" applyBorder="1" applyAlignment="1" applyProtection="1">
      <alignment vertical="center"/>
    </xf>
    <xf numFmtId="164" fontId="0" fillId="6" borderId="117" xfId="4" applyFont="1" applyFill="1" applyBorder="1" applyAlignment="1" applyProtection="1">
      <alignment vertical="center"/>
    </xf>
    <xf numFmtId="0" fontId="0" fillId="2" borderId="1" xfId="0" applyFill="1" applyBorder="1" applyAlignment="1">
      <alignment vertical="center"/>
    </xf>
    <xf numFmtId="0" fontId="15" fillId="2" borderId="148" xfId="0" applyFont="1" applyFill="1" applyBorder="1" applyAlignment="1">
      <alignment horizontal="center" vertical="center"/>
    </xf>
    <xf numFmtId="0" fontId="0" fillId="2" borderId="1" xfId="0" applyFill="1" applyBorder="1" applyAlignment="1">
      <alignment horizontal="left" vertical="center"/>
    </xf>
    <xf numFmtId="0" fontId="0" fillId="2" borderId="2" xfId="0" applyFill="1" applyBorder="1" applyAlignment="1">
      <alignment horizontal="centerContinuous" vertical="center"/>
    </xf>
    <xf numFmtId="165" fontId="42" fillId="2" borderId="61" xfId="0" applyNumberFormat="1" applyFont="1" applyFill="1" applyBorder="1" applyAlignment="1">
      <alignment vertical="center"/>
    </xf>
    <xf numFmtId="0" fontId="42" fillId="0" borderId="50" xfId="0" applyFont="1" applyBorder="1" applyAlignment="1">
      <alignment vertical="center"/>
    </xf>
    <xf numFmtId="10" fontId="42" fillId="2" borderId="60" xfId="0" applyNumberFormat="1" applyFont="1" applyFill="1" applyBorder="1" applyAlignment="1">
      <alignment vertical="center"/>
    </xf>
    <xf numFmtId="165" fontId="42" fillId="2" borderId="62" xfId="0" applyNumberFormat="1" applyFont="1" applyFill="1" applyBorder="1" applyAlignment="1">
      <alignment vertical="center"/>
    </xf>
    <xf numFmtId="0" fontId="42" fillId="0" borderId="34" xfId="0" applyFont="1" applyBorder="1" applyAlignment="1">
      <alignment vertical="center"/>
    </xf>
    <xf numFmtId="164" fontId="0" fillId="7" borderId="117" xfId="4" applyFont="1" applyFill="1" applyBorder="1" applyAlignment="1" applyProtection="1">
      <alignment vertical="center"/>
    </xf>
    <xf numFmtId="164" fontId="33" fillId="8" borderId="117" xfId="4" applyFont="1" applyFill="1" applyBorder="1" applyAlignment="1" applyProtection="1">
      <alignment vertical="center"/>
    </xf>
    <xf numFmtId="10" fontId="42" fillId="2" borderId="34" xfId="0" applyNumberFormat="1" applyFont="1" applyFill="1" applyBorder="1" applyAlignment="1">
      <alignment vertical="center"/>
    </xf>
    <xf numFmtId="165" fontId="42" fillId="2" borderId="64" xfId="0" applyNumberFormat="1" applyFont="1" applyFill="1" applyBorder="1" applyAlignment="1">
      <alignment vertical="center"/>
    </xf>
    <xf numFmtId="165" fontId="42" fillId="2" borderId="66" xfId="0" applyNumberFormat="1" applyFont="1" applyFill="1" applyBorder="1" applyAlignment="1">
      <alignment vertical="center"/>
    </xf>
    <xf numFmtId="0" fontId="42" fillId="0" borderId="67" xfId="0" applyFont="1" applyBorder="1" applyAlignment="1">
      <alignment vertical="center"/>
    </xf>
    <xf numFmtId="165" fontId="42" fillId="2" borderId="68" xfId="0" applyNumberFormat="1" applyFont="1" applyFill="1" applyBorder="1" applyAlignment="1">
      <alignment vertical="center"/>
    </xf>
    <xf numFmtId="0" fontId="42" fillId="0" borderId="60" xfId="0" applyFont="1" applyBorder="1" applyAlignment="1">
      <alignment vertical="center"/>
    </xf>
    <xf numFmtId="165" fontId="0" fillId="2" borderId="2" xfId="0" applyNumberFormat="1" applyFill="1" applyBorder="1" applyAlignment="1">
      <alignment vertical="center"/>
    </xf>
    <xf numFmtId="165" fontId="0" fillId="0" borderId="0" xfId="0" applyNumberFormat="1" applyAlignment="1">
      <alignment vertical="center"/>
    </xf>
    <xf numFmtId="165" fontId="10" fillId="2" borderId="0" xfId="0" applyNumberFormat="1" applyFont="1" applyFill="1" applyAlignment="1">
      <alignment vertical="center"/>
    </xf>
    <xf numFmtId="165" fontId="0" fillId="2" borderId="33" xfId="0" applyNumberFormat="1" applyFill="1" applyBorder="1" applyAlignment="1">
      <alignment vertical="center"/>
    </xf>
    <xf numFmtId="165" fontId="16" fillId="2" borderId="28" xfId="0" applyNumberFormat="1" applyFont="1" applyFill="1" applyBorder="1" applyAlignment="1">
      <alignment vertical="top" wrapText="1"/>
    </xf>
    <xf numFmtId="165" fontId="0" fillId="2" borderId="44" xfId="0" applyNumberFormat="1" applyFill="1" applyBorder="1" applyAlignment="1">
      <alignment vertical="top" wrapText="1"/>
    </xf>
    <xf numFmtId="0" fontId="16" fillId="2" borderId="44" xfId="0" applyFont="1" applyFill="1" applyBorder="1" applyAlignment="1">
      <alignment vertical="top" wrapText="1"/>
    </xf>
    <xf numFmtId="0" fontId="15" fillId="2" borderId="44" xfId="0" applyFont="1" applyFill="1" applyBorder="1" applyAlignment="1">
      <alignment horizontal="center" vertical="top"/>
    </xf>
    <xf numFmtId="0" fontId="10" fillId="2" borderId="44" xfId="0" applyFont="1" applyFill="1" applyBorder="1" applyAlignment="1">
      <alignment vertical="top" wrapText="1"/>
    </xf>
    <xf numFmtId="0" fontId="0" fillId="0" borderId="44" xfId="0" applyBorder="1" applyAlignment="1">
      <alignment vertical="center"/>
    </xf>
    <xf numFmtId="2" fontId="10" fillId="0" borderId="0" xfId="2" applyNumberFormat="1" applyAlignment="1" applyProtection="1">
      <alignment vertical="center"/>
    </xf>
    <xf numFmtId="170" fontId="36" fillId="11" borderId="120" xfId="4" applyNumberFormat="1" applyFont="1" applyFill="1" applyBorder="1" applyAlignment="1" applyProtection="1">
      <alignment vertical="center"/>
    </xf>
    <xf numFmtId="10" fontId="37" fillId="11" borderId="120" xfId="2" applyNumberFormat="1" applyFont="1" applyFill="1" applyBorder="1" applyAlignment="1" applyProtection="1">
      <alignment vertical="center"/>
    </xf>
    <xf numFmtId="172" fontId="0" fillId="0" borderId="0" xfId="4" applyNumberFormat="1" applyFont="1" applyFill="1" applyBorder="1" applyAlignment="1" applyProtection="1">
      <alignment vertical="center"/>
    </xf>
    <xf numFmtId="169" fontId="30" fillId="3" borderId="154" xfId="4" applyNumberFormat="1" applyFont="1" applyFill="1" applyBorder="1" applyAlignment="1" applyProtection="1">
      <alignment vertical="center"/>
    </xf>
    <xf numFmtId="169" fontId="30" fillId="27" borderId="154" xfId="4" applyNumberFormat="1" applyFont="1" applyFill="1" applyBorder="1" applyAlignment="1" applyProtection="1">
      <alignment vertical="center"/>
    </xf>
    <xf numFmtId="10" fontId="27" fillId="3" borderId="102" xfId="2" applyNumberFormat="1" applyFont="1" applyFill="1" applyBorder="1" applyAlignment="1" applyProtection="1">
      <alignment vertical="center"/>
    </xf>
    <xf numFmtId="10" fontId="27" fillId="0" borderId="102" xfId="2" applyNumberFormat="1" applyFont="1" applyBorder="1" applyAlignment="1" applyProtection="1">
      <alignment horizontal="center" vertical="center"/>
    </xf>
    <xf numFmtId="168" fontId="16" fillId="3" borderId="102" xfId="4" applyNumberFormat="1" applyFont="1" applyFill="1" applyBorder="1" applyAlignment="1" applyProtection="1">
      <alignment vertical="center"/>
    </xf>
    <xf numFmtId="169" fontId="30" fillId="3" borderId="102" xfId="4" applyNumberFormat="1" applyFont="1" applyFill="1" applyBorder="1" applyAlignment="1" applyProtection="1">
      <alignment vertical="center"/>
    </xf>
    <xf numFmtId="169" fontId="30" fillId="27" borderId="102" xfId="4" applyNumberFormat="1" applyFont="1" applyFill="1" applyBorder="1" applyAlignment="1" applyProtection="1">
      <alignment vertical="center"/>
    </xf>
    <xf numFmtId="0" fontId="0" fillId="0" borderId="76" xfId="0" applyBorder="1" applyAlignment="1">
      <alignment vertical="center"/>
    </xf>
    <xf numFmtId="0" fontId="15" fillId="0" borderId="0" xfId="0" applyFont="1" applyAlignment="1">
      <alignment horizontal="center" vertical="center"/>
    </xf>
    <xf numFmtId="49" fontId="15" fillId="0" borderId="0" xfId="0" applyNumberFormat="1" applyFont="1" applyAlignment="1">
      <alignment horizontal="center" vertical="center"/>
    </xf>
    <xf numFmtId="176" fontId="0" fillId="4" borderId="0" xfId="4" applyNumberFormat="1" applyFont="1" applyFill="1" applyAlignment="1" applyProtection="1">
      <alignment horizontal="center" vertical="center"/>
    </xf>
    <xf numFmtId="164" fontId="64" fillId="24" borderId="0" xfId="5" applyFont="1" applyFill="1" applyBorder="1" applyAlignment="1" applyProtection="1">
      <alignment vertical="center"/>
    </xf>
    <xf numFmtId="169" fontId="30" fillId="25" borderId="174" xfId="4" applyNumberFormat="1" applyFont="1" applyFill="1" applyBorder="1" applyAlignment="1" applyProtection="1">
      <alignment vertical="center"/>
    </xf>
    <xf numFmtId="169" fontId="30" fillId="27" borderId="174" xfId="4" applyNumberFormat="1" applyFont="1" applyFill="1" applyBorder="1" applyAlignment="1" applyProtection="1">
      <alignment vertical="center"/>
    </xf>
    <xf numFmtId="164" fontId="68" fillId="0" borderId="39" xfId="5" applyFont="1" applyFill="1" applyBorder="1" applyAlignment="1" applyProtection="1">
      <alignment vertical="center"/>
      <protection locked="0"/>
    </xf>
    <xf numFmtId="164" fontId="64" fillId="13" borderId="0" xfId="5" applyFont="1" applyFill="1" applyBorder="1" applyAlignment="1" applyProtection="1">
      <alignment horizontal="center" vertical="center"/>
      <protection locked="0"/>
    </xf>
    <xf numFmtId="170" fontId="36" fillId="39" borderId="120" xfId="4" applyNumberFormat="1" applyFont="1" applyFill="1" applyBorder="1" applyAlignment="1" applyProtection="1">
      <alignment vertical="center"/>
    </xf>
    <xf numFmtId="10" fontId="37" fillId="39" borderId="120" xfId="2" applyNumberFormat="1" applyFont="1" applyFill="1" applyBorder="1" applyAlignment="1" applyProtection="1">
      <alignment vertical="center"/>
    </xf>
    <xf numFmtId="43" fontId="0" fillId="0" borderId="0" xfId="0" applyNumberFormat="1" applyAlignment="1">
      <alignment vertical="center"/>
    </xf>
    <xf numFmtId="0" fontId="10" fillId="29" borderId="0" xfId="0" applyFont="1" applyFill="1" applyAlignment="1">
      <alignment vertical="center"/>
    </xf>
    <xf numFmtId="0" fontId="10" fillId="0" borderId="0" xfId="0" applyFont="1" applyAlignment="1">
      <alignment horizontal="center" vertical="center"/>
    </xf>
    <xf numFmtId="0" fontId="56" fillId="4" borderId="229" xfId="10" applyFont="1" applyFill="1" applyBorder="1" applyAlignment="1">
      <alignment horizontal="center" vertical="center"/>
    </xf>
    <xf numFmtId="0" fontId="56" fillId="4" borderId="163" xfId="10" applyFont="1" applyFill="1" applyBorder="1" applyAlignment="1">
      <alignment horizontal="center" vertical="center" wrapText="1"/>
    </xf>
    <xf numFmtId="0" fontId="56" fillId="4" borderId="163" xfId="10" applyFont="1" applyFill="1" applyBorder="1" applyAlignment="1">
      <alignment horizontal="center" vertical="center"/>
    </xf>
    <xf numFmtId="0" fontId="56" fillId="4" borderId="141" xfId="10" applyFont="1" applyFill="1" applyBorder="1" applyAlignment="1">
      <alignment horizontal="center" vertical="center"/>
    </xf>
    <xf numFmtId="0" fontId="7" fillId="0" borderId="0" xfId="10" applyAlignment="1">
      <alignment vertical="center"/>
    </xf>
    <xf numFmtId="0" fontId="7" fillId="23" borderId="224" xfId="10" applyFill="1" applyBorder="1" applyAlignment="1">
      <alignment vertical="center"/>
    </xf>
    <xf numFmtId="0" fontId="7" fillId="23" borderId="174" xfId="10" applyFill="1" applyBorder="1" applyAlignment="1">
      <alignment horizontal="center" vertical="center"/>
    </xf>
    <xf numFmtId="0" fontId="7" fillId="23" borderId="174" xfId="10" applyFill="1" applyBorder="1" applyAlignment="1">
      <alignment vertical="center"/>
    </xf>
    <xf numFmtId="0" fontId="3" fillId="23" borderId="225" xfId="10" applyFont="1" applyFill="1" applyBorder="1" applyAlignment="1">
      <alignment horizontal="center" vertical="center"/>
    </xf>
    <xf numFmtId="0" fontId="7" fillId="23" borderId="225" xfId="10" applyFill="1" applyBorder="1" applyAlignment="1">
      <alignment horizontal="center" vertical="center"/>
    </xf>
    <xf numFmtId="0" fontId="7" fillId="23" borderId="92" xfId="10" applyFill="1" applyBorder="1" applyAlignment="1">
      <alignment vertical="center"/>
    </xf>
    <xf numFmtId="0" fontId="7" fillId="23" borderId="102" xfId="10" applyFill="1" applyBorder="1" applyAlignment="1">
      <alignment horizontal="center" vertical="center"/>
    </xf>
    <xf numFmtId="0" fontId="7" fillId="23" borderId="102" xfId="10" applyFill="1" applyBorder="1" applyAlignment="1">
      <alignment vertical="center"/>
    </xf>
    <xf numFmtId="0" fontId="7" fillId="23" borderId="110" xfId="10" applyFill="1" applyBorder="1" applyAlignment="1">
      <alignment horizontal="center" vertical="center"/>
    </xf>
    <xf numFmtId="0" fontId="7" fillId="23" borderId="226" xfId="10" applyFill="1" applyBorder="1" applyAlignment="1">
      <alignment vertical="center"/>
    </xf>
    <xf numFmtId="0" fontId="7" fillId="23" borderId="227" xfId="10" applyFill="1" applyBorder="1" applyAlignment="1">
      <alignment horizontal="center" vertical="center"/>
    </xf>
    <xf numFmtId="0" fontId="7" fillId="23" borderId="227" xfId="10" applyFill="1" applyBorder="1" applyAlignment="1">
      <alignment vertical="center"/>
    </xf>
    <xf numFmtId="0" fontId="7" fillId="23" borderId="228" xfId="10" applyFill="1" applyBorder="1" applyAlignment="1">
      <alignment horizontal="center" vertical="center"/>
    </xf>
    <xf numFmtId="0" fontId="7" fillId="0" borderId="0" xfId="10" applyAlignment="1">
      <alignment horizontal="center" vertical="center"/>
    </xf>
    <xf numFmtId="0" fontId="7" fillId="37" borderId="224" xfId="10" applyFill="1" applyBorder="1" applyAlignment="1">
      <alignment vertical="center"/>
    </xf>
    <xf numFmtId="0" fontId="7" fillId="37" borderId="174" xfId="10" applyFill="1" applyBorder="1" applyAlignment="1">
      <alignment horizontal="center" vertical="center"/>
    </xf>
    <xf numFmtId="0" fontId="7" fillId="37" borderId="174" xfId="10" applyFill="1" applyBorder="1" applyAlignment="1">
      <alignment vertical="center"/>
    </xf>
    <xf numFmtId="0" fontId="3" fillId="37" borderId="225" xfId="10" applyFont="1" applyFill="1" applyBorder="1" applyAlignment="1">
      <alignment horizontal="center" vertical="center"/>
    </xf>
    <xf numFmtId="0" fontId="7" fillId="37" borderId="225" xfId="10" applyFill="1" applyBorder="1" applyAlignment="1">
      <alignment horizontal="center" vertical="center"/>
    </xf>
    <xf numFmtId="0" fontId="7" fillId="37" borderId="92" xfId="10" applyFill="1" applyBorder="1" applyAlignment="1">
      <alignment vertical="center"/>
    </xf>
    <xf numFmtId="0" fontId="7" fillId="37" borderId="102" xfId="10" applyFill="1" applyBorder="1" applyAlignment="1">
      <alignment horizontal="center" vertical="center"/>
    </xf>
    <xf numFmtId="0" fontId="4" fillId="37" borderId="102" xfId="10" applyFont="1" applyFill="1" applyBorder="1" applyAlignment="1">
      <alignment vertical="center"/>
    </xf>
    <xf numFmtId="0" fontId="7" fillId="37" borderId="110" xfId="10" applyFill="1" applyBorder="1" applyAlignment="1">
      <alignment horizontal="center" vertical="center"/>
    </xf>
    <xf numFmtId="0" fontId="7" fillId="37" borderId="102" xfId="10" applyFill="1" applyBorder="1" applyAlignment="1">
      <alignment vertical="center"/>
    </xf>
    <xf numFmtId="0" fontId="7" fillId="37" borderId="226" xfId="10" applyFill="1" applyBorder="1" applyAlignment="1">
      <alignment vertical="center"/>
    </xf>
    <xf numFmtId="0" fontId="7" fillId="37" borderId="227" xfId="10" applyFill="1" applyBorder="1" applyAlignment="1">
      <alignment horizontal="center" vertical="center"/>
    </xf>
    <xf numFmtId="0" fontId="7" fillId="37" borderId="227" xfId="10" applyFill="1" applyBorder="1" applyAlignment="1">
      <alignment vertical="center"/>
    </xf>
    <xf numFmtId="0" fontId="7" fillId="37" borderId="228" xfId="10" applyFill="1" applyBorder="1" applyAlignment="1">
      <alignment horizontal="center" vertical="center"/>
    </xf>
    <xf numFmtId="0" fontId="7" fillId="38" borderId="224" xfId="10" applyFill="1" applyBorder="1" applyAlignment="1">
      <alignment vertical="center"/>
    </xf>
    <xf numFmtId="0" fontId="7" fillId="38" borderId="174" xfId="10" applyFill="1" applyBorder="1" applyAlignment="1">
      <alignment horizontal="center" vertical="center"/>
    </xf>
    <xf numFmtId="0" fontId="5" fillId="38" borderId="174" xfId="10" applyFont="1" applyFill="1" applyBorder="1" applyAlignment="1">
      <alignment vertical="center"/>
    </xf>
    <xf numFmtId="0" fontId="3" fillId="38" borderId="225" xfId="10" applyFont="1" applyFill="1" applyBorder="1" applyAlignment="1">
      <alignment horizontal="center" vertical="center"/>
    </xf>
    <xf numFmtId="0" fontId="7" fillId="38" borderId="225" xfId="10" applyFill="1" applyBorder="1" applyAlignment="1">
      <alignment horizontal="center" vertical="center"/>
    </xf>
    <xf numFmtId="0" fontId="7" fillId="38" borderId="92" xfId="10" applyFill="1" applyBorder="1" applyAlignment="1">
      <alignment vertical="center"/>
    </xf>
    <xf numFmtId="0" fontId="7" fillId="38" borderId="102" xfId="10" applyFill="1" applyBorder="1" applyAlignment="1">
      <alignment horizontal="center" vertical="center"/>
    </xf>
    <xf numFmtId="0" fontId="5" fillId="38" borderId="102" xfId="10" applyFont="1" applyFill="1" applyBorder="1" applyAlignment="1">
      <alignment vertical="center"/>
    </xf>
    <xf numFmtId="0" fontId="7" fillId="38" borderId="110" xfId="10" applyFill="1" applyBorder="1" applyAlignment="1">
      <alignment horizontal="center" vertical="center"/>
    </xf>
    <xf numFmtId="0" fontId="56" fillId="38" borderId="102" xfId="10" applyFont="1" applyFill="1" applyBorder="1" applyAlignment="1">
      <alignment horizontal="center" vertical="center"/>
    </xf>
    <xf numFmtId="0" fontId="7" fillId="38" borderId="226" xfId="10" applyFill="1" applyBorder="1" applyAlignment="1">
      <alignment vertical="center"/>
    </xf>
    <xf numFmtId="0" fontId="7" fillId="38" borderId="227" xfId="10" applyFill="1" applyBorder="1" applyAlignment="1">
      <alignment horizontal="center" vertical="center"/>
    </xf>
    <xf numFmtId="0" fontId="5" fillId="38" borderId="227" xfId="10" applyFont="1" applyFill="1" applyBorder="1" applyAlignment="1">
      <alignment vertical="center"/>
    </xf>
    <xf numFmtId="0" fontId="7" fillId="38" borderId="228" xfId="10" applyFill="1" applyBorder="1" applyAlignment="1">
      <alignment horizontal="center" vertical="center"/>
    </xf>
    <xf numFmtId="0" fontId="7" fillId="25" borderId="224" xfId="10" applyFill="1" applyBorder="1" applyAlignment="1">
      <alignment vertical="center"/>
    </xf>
    <xf numFmtId="0" fontId="7" fillId="25" borderId="174" xfId="10" applyFill="1" applyBorder="1" applyAlignment="1">
      <alignment horizontal="center" vertical="center"/>
    </xf>
    <xf numFmtId="0" fontId="5" fillId="25" borderId="174" xfId="10" applyFont="1" applyFill="1" applyBorder="1" applyAlignment="1">
      <alignment vertical="center"/>
    </xf>
    <xf numFmtId="0" fontId="3" fillId="25" borderId="225" xfId="10" applyFont="1" applyFill="1" applyBorder="1" applyAlignment="1">
      <alignment horizontal="center" vertical="center"/>
    </xf>
    <xf numFmtId="0" fontId="7" fillId="25" borderId="225" xfId="10" applyFill="1" applyBorder="1" applyAlignment="1">
      <alignment horizontal="center" vertical="center"/>
    </xf>
    <xf numFmtId="0" fontId="7" fillId="25" borderId="92" xfId="10" applyFill="1" applyBorder="1" applyAlignment="1">
      <alignment vertical="center"/>
    </xf>
    <xf numFmtId="0" fontId="7" fillId="25" borderId="102" xfId="10" applyFill="1" applyBorder="1" applyAlignment="1">
      <alignment horizontal="center" vertical="center"/>
    </xf>
    <xf numFmtId="0" fontId="5" fillId="25" borderId="102" xfId="10" applyFont="1" applyFill="1" applyBorder="1" applyAlignment="1">
      <alignment vertical="center"/>
    </xf>
    <xf numFmtId="0" fontId="7" fillId="25" borderId="110" xfId="10" applyFill="1" applyBorder="1" applyAlignment="1">
      <alignment horizontal="center" vertical="center"/>
    </xf>
    <xf numFmtId="0" fontId="7" fillId="25" borderId="226" xfId="10" applyFill="1" applyBorder="1" applyAlignment="1">
      <alignment vertical="center"/>
    </xf>
    <xf numFmtId="0" fontId="7" fillId="25" borderId="227" xfId="10" applyFill="1" applyBorder="1" applyAlignment="1">
      <alignment horizontal="center" vertical="center"/>
    </xf>
    <xf numFmtId="0" fontId="5" fillId="25" borderId="227" xfId="10" applyFont="1" applyFill="1" applyBorder="1" applyAlignment="1">
      <alignment vertical="center"/>
    </xf>
    <xf numFmtId="0" fontId="7" fillId="25" borderId="228" xfId="10" applyFill="1" applyBorder="1" applyAlignment="1">
      <alignment horizontal="center" vertical="center"/>
    </xf>
    <xf numFmtId="0" fontId="12" fillId="24" borderId="56" xfId="16" applyFont="1" applyFill="1" applyBorder="1" applyAlignment="1" applyProtection="1">
      <alignment horizontal="left" vertical="center"/>
      <protection locked="0"/>
    </xf>
    <xf numFmtId="0" fontId="86" fillId="0" borderId="56" xfId="0" applyFont="1" applyBorder="1" applyAlignment="1" applyProtection="1">
      <alignment horizontal="center" vertical="center"/>
      <protection locked="0"/>
    </xf>
    <xf numFmtId="0" fontId="86" fillId="0" borderId="76" xfId="0" applyFont="1" applyBorder="1" applyAlignment="1" applyProtection="1">
      <alignment horizontal="center" vertical="center"/>
      <protection locked="0"/>
    </xf>
    <xf numFmtId="0" fontId="0" fillId="0" borderId="13" xfId="0" applyBorder="1"/>
    <xf numFmtId="0" fontId="15" fillId="2" borderId="13" xfId="0" applyFont="1" applyFill="1" applyBorder="1" applyAlignment="1">
      <alignment horizontal="right" vertical="center"/>
    </xf>
    <xf numFmtId="0" fontId="15" fillId="2" borderId="101" xfId="0" applyFont="1" applyFill="1" applyBorder="1" applyAlignment="1">
      <alignment horizontal="right" vertical="center"/>
    </xf>
    <xf numFmtId="0" fontId="0" fillId="0" borderId="101" xfId="0" applyBorder="1"/>
    <xf numFmtId="0" fontId="15" fillId="0" borderId="13" xfId="0" applyFont="1" applyBorder="1" applyAlignment="1">
      <alignment horizontal="right" vertical="center"/>
    </xf>
    <xf numFmtId="164" fontId="125" fillId="0" borderId="0" xfId="4" applyFont="1" applyAlignment="1" applyProtection="1">
      <alignment horizontal="center" vertical="center"/>
    </xf>
    <xf numFmtId="0" fontId="44" fillId="0" borderId="0" xfId="0" applyFont="1" applyAlignment="1">
      <alignment horizontal="center" vertical="center"/>
    </xf>
    <xf numFmtId="1" fontId="16" fillId="0" borderId="4" xfId="4" applyNumberFormat="1" applyFont="1" applyFill="1" applyBorder="1" applyAlignment="1" applyProtection="1">
      <alignment horizontal="center" vertical="center"/>
    </xf>
    <xf numFmtId="164" fontId="24" fillId="13" borderId="102" xfId="4" applyFont="1" applyFill="1" applyBorder="1" applyAlignment="1" applyProtection="1">
      <alignment vertical="center"/>
      <protection locked="0"/>
    </xf>
    <xf numFmtId="164" fontId="0" fillId="0" borderId="34" xfId="0" applyNumberFormat="1" applyBorder="1" applyAlignment="1">
      <alignment vertical="center"/>
    </xf>
    <xf numFmtId="164" fontId="68" fillId="0" borderId="104" xfId="5" applyFont="1" applyFill="1" applyBorder="1" applyAlignment="1" applyProtection="1">
      <alignment vertical="center"/>
      <protection locked="0"/>
    </xf>
    <xf numFmtId="164" fontId="68" fillId="0" borderId="43" xfId="5" applyFont="1" applyFill="1" applyBorder="1" applyAlignment="1" applyProtection="1">
      <alignment vertical="center"/>
      <protection locked="0"/>
    </xf>
    <xf numFmtId="164" fontId="68" fillId="0" borderId="29" xfId="5" applyFont="1" applyFill="1" applyBorder="1" applyAlignment="1" applyProtection="1">
      <alignment vertical="center"/>
      <protection locked="0"/>
    </xf>
    <xf numFmtId="164" fontId="68" fillId="0" borderId="53" xfId="5" applyFont="1" applyFill="1" applyBorder="1" applyAlignment="1" applyProtection="1">
      <alignment vertical="center"/>
      <protection locked="0"/>
    </xf>
    <xf numFmtId="164" fontId="68" fillId="0" borderId="58" xfId="5" applyFont="1" applyFill="1" applyBorder="1" applyAlignment="1" applyProtection="1">
      <alignment vertical="center"/>
      <protection locked="0"/>
    </xf>
    <xf numFmtId="0" fontId="0" fillId="2" borderId="13" xfId="0" applyFill="1" applyBorder="1" applyAlignment="1">
      <alignment vertical="center"/>
    </xf>
    <xf numFmtId="2" fontId="10" fillId="2" borderId="13" xfId="2" applyNumberFormat="1" applyFill="1" applyBorder="1" applyAlignment="1" applyProtection="1">
      <alignment vertical="center"/>
    </xf>
    <xf numFmtId="165" fontId="0" fillId="2" borderId="13" xfId="0" applyNumberFormat="1" applyFill="1" applyBorder="1" applyAlignment="1">
      <alignment vertical="center"/>
    </xf>
    <xf numFmtId="164" fontId="65" fillId="0" borderId="114" xfId="0" applyNumberFormat="1" applyFont="1" applyBorder="1" applyAlignment="1">
      <alignment vertical="center"/>
    </xf>
    <xf numFmtId="10" fontId="65" fillId="0" borderId="161" xfId="2" applyNumberFormat="1" applyFont="1" applyBorder="1" applyAlignment="1">
      <alignment vertical="center"/>
    </xf>
    <xf numFmtId="0" fontId="15" fillId="0" borderId="161" xfId="0" applyFont="1" applyBorder="1" applyAlignment="1">
      <alignment vertical="center" wrapText="1"/>
    </xf>
    <xf numFmtId="0" fontId="60" fillId="0" borderId="0" xfId="12" applyFont="1" applyAlignment="1" applyProtection="1">
      <alignment horizontal="left" vertical="center" wrapText="1" indent="1"/>
      <protection locked="0"/>
    </xf>
    <xf numFmtId="0" fontId="0" fillId="0" borderId="2" xfId="0" applyBorder="1" applyAlignment="1">
      <alignment vertical="center"/>
    </xf>
    <xf numFmtId="0" fontId="0" fillId="0" borderId="3" xfId="0" applyBorder="1" applyAlignment="1">
      <alignment vertical="center"/>
    </xf>
    <xf numFmtId="0" fontId="0" fillId="0" borderId="33" xfId="0" applyBorder="1" applyAlignment="1">
      <alignment vertical="center"/>
    </xf>
    <xf numFmtId="165" fontId="0" fillId="2" borderId="44" xfId="0" applyNumberFormat="1" applyFill="1" applyBorder="1" applyAlignment="1">
      <alignment vertical="center"/>
    </xf>
    <xf numFmtId="0" fontId="0" fillId="0" borderId="73" xfId="0" applyBorder="1" applyAlignment="1">
      <alignment vertical="center"/>
    </xf>
    <xf numFmtId="169" fontId="51" fillId="3" borderId="102" xfId="4" applyNumberFormat="1" applyFont="1" applyFill="1" applyBorder="1" applyAlignment="1" applyProtection="1">
      <alignment vertical="center"/>
    </xf>
    <xf numFmtId="169" fontId="51" fillId="27" borderId="102" xfId="4" applyNumberFormat="1" applyFont="1" applyFill="1" applyBorder="1" applyAlignment="1" applyProtection="1">
      <alignment vertical="center"/>
    </xf>
    <xf numFmtId="0" fontId="10" fillId="2" borderId="28" xfId="0" applyFont="1" applyFill="1" applyBorder="1" applyAlignment="1">
      <alignment horizontal="justify" vertical="top" wrapText="1"/>
    </xf>
    <xf numFmtId="0" fontId="10" fillId="0" borderId="44" xfId="0" applyFont="1" applyBorder="1" applyAlignment="1">
      <alignment horizontal="justify" vertical="top" wrapText="1"/>
    </xf>
    <xf numFmtId="0" fontId="10" fillId="0" borderId="73" xfId="0" applyFont="1" applyBorder="1" applyAlignment="1">
      <alignment horizontal="justify" vertical="top" wrapText="1"/>
    </xf>
    <xf numFmtId="0" fontId="0" fillId="0" borderId="32" xfId="0" applyBorder="1" applyAlignment="1">
      <alignment vertical="center"/>
    </xf>
    <xf numFmtId="0" fontId="65" fillId="0" borderId="101" xfId="0" applyFont="1" applyBorder="1" applyAlignment="1">
      <alignment horizontal="center" vertical="center" wrapText="1"/>
    </xf>
    <xf numFmtId="43" fontId="65" fillId="0" borderId="13" xfId="0" applyNumberFormat="1" applyFont="1" applyBorder="1" applyAlignment="1">
      <alignment horizontal="center" vertical="center" wrapText="1"/>
    </xf>
    <xf numFmtId="0" fontId="65" fillId="0" borderId="86" xfId="0" applyFont="1" applyBorder="1" applyAlignment="1">
      <alignment horizontal="center" vertical="center" wrapText="1"/>
    </xf>
    <xf numFmtId="164" fontId="65" fillId="4" borderId="147" xfId="4" applyFont="1" applyFill="1" applyBorder="1" applyAlignment="1">
      <alignment vertical="center"/>
    </xf>
    <xf numFmtId="0" fontId="70" fillId="4" borderId="86" xfId="0" applyFont="1" applyFill="1" applyBorder="1" applyAlignment="1">
      <alignment vertical="center"/>
    </xf>
    <xf numFmtId="165" fontId="15" fillId="2" borderId="55" xfId="0" applyNumberFormat="1" applyFont="1" applyFill="1" applyBorder="1" applyAlignment="1">
      <alignment horizontal="centerContinuous" vertical="center"/>
    </xf>
    <xf numFmtId="0" fontId="15" fillId="0" borderId="56" xfId="0" applyFont="1" applyBorder="1" applyAlignment="1">
      <alignment horizontal="centerContinuous" vertical="center"/>
    </xf>
    <xf numFmtId="10" fontId="15" fillId="2" borderId="57" xfId="0" applyNumberFormat="1" applyFont="1" applyFill="1" applyBorder="1" applyAlignment="1">
      <alignment horizontal="centerContinuous" vertical="center"/>
    </xf>
    <xf numFmtId="164" fontId="15" fillId="2" borderId="58" xfId="4" applyFont="1" applyFill="1" applyBorder="1" applyAlignment="1" applyProtection="1">
      <alignment vertical="center"/>
    </xf>
    <xf numFmtId="165" fontId="15" fillId="2" borderId="59" xfId="0" applyNumberFormat="1" applyFont="1" applyFill="1" applyBorder="1" applyAlignment="1">
      <alignment horizontal="centerContinuous" vertical="center"/>
    </xf>
    <xf numFmtId="0" fontId="15" fillId="2" borderId="53" xfId="0" applyFont="1" applyFill="1" applyBorder="1" applyAlignment="1">
      <alignment horizontal="centerContinuous" vertical="center"/>
    </xf>
    <xf numFmtId="4" fontId="10" fillId="2" borderId="19" xfId="4" applyNumberFormat="1" applyFill="1" applyBorder="1" applyAlignment="1" applyProtection="1">
      <alignment horizontal="center" vertical="center"/>
    </xf>
    <xf numFmtId="0" fontId="0" fillId="2" borderId="0" xfId="0" applyFill="1" applyAlignment="1">
      <alignment horizontal="left" vertical="center"/>
    </xf>
    <xf numFmtId="0" fontId="19" fillId="2" borderId="0" xfId="0" applyFont="1" applyFill="1" applyAlignment="1">
      <alignment horizontal="left" vertical="center"/>
    </xf>
    <xf numFmtId="0" fontId="15" fillId="0" borderId="0" xfId="0" applyFont="1" applyAlignment="1">
      <alignment horizontal="left" vertical="center"/>
    </xf>
    <xf numFmtId="0" fontId="0" fillId="2" borderId="0" xfId="0" applyFill="1" applyAlignment="1">
      <alignment horizontal="centerContinuous" vertical="center"/>
    </xf>
    <xf numFmtId="0" fontId="0" fillId="0" borderId="0" xfId="0" applyAlignment="1">
      <alignment horizontal="left" vertical="center"/>
    </xf>
    <xf numFmtId="165" fontId="19" fillId="0" borderId="0" xfId="0" applyNumberFormat="1" applyFont="1" applyAlignment="1">
      <alignment horizontal="center" vertical="center"/>
    </xf>
    <xf numFmtId="165" fontId="19" fillId="0" borderId="0" xfId="0" applyNumberFormat="1" applyFont="1" applyAlignment="1">
      <alignment horizontal="centerContinuous" vertical="center"/>
    </xf>
    <xf numFmtId="0" fontId="0" fillId="2" borderId="44" xfId="0" applyFill="1" applyBorder="1" applyAlignment="1">
      <alignment vertical="center"/>
    </xf>
    <xf numFmtId="0" fontId="144" fillId="2" borderId="0" xfId="0" applyFont="1" applyFill="1" applyAlignment="1">
      <alignment horizontal="center" vertical="center" wrapText="1"/>
    </xf>
    <xf numFmtId="0" fontId="17" fillId="2" borderId="0" xfId="0" applyFont="1" applyFill="1" applyAlignment="1">
      <alignment horizontal="right" vertical="center"/>
    </xf>
    <xf numFmtId="49" fontId="19" fillId="2" borderId="0" xfId="0" applyNumberFormat="1" applyFont="1" applyFill="1" applyAlignment="1">
      <alignment vertical="center"/>
    </xf>
    <xf numFmtId="0" fontId="80" fillId="2" borderId="0" xfId="0" applyFont="1" applyFill="1" applyAlignment="1">
      <alignment horizontal="center" vertical="center" wrapText="1"/>
    </xf>
    <xf numFmtId="0" fontId="10" fillId="2" borderId="0" xfId="0" applyFont="1" applyFill="1" applyAlignment="1">
      <alignment horizontal="center" vertical="center" wrapText="1"/>
    </xf>
    <xf numFmtId="10" fontId="10" fillId="2" borderId="0" xfId="2" applyNumberFormat="1" applyFill="1" applyBorder="1" applyAlignment="1" applyProtection="1">
      <alignment horizontal="center" vertical="center"/>
    </xf>
    <xf numFmtId="0" fontId="65" fillId="0" borderId="0" xfId="0" applyFont="1" applyAlignment="1">
      <alignment horizontal="center" vertical="center" wrapText="1"/>
    </xf>
    <xf numFmtId="0" fontId="10" fillId="0" borderId="49" xfId="0" applyFont="1" applyBorder="1" applyAlignment="1">
      <alignment vertical="center"/>
    </xf>
    <xf numFmtId="0" fontId="15" fillId="0" borderId="242" xfId="0" quotePrefix="1" applyFont="1" applyBorder="1" applyAlignment="1">
      <alignment horizontal="left" vertical="center"/>
    </xf>
    <xf numFmtId="10" fontId="42" fillId="0" borderId="60" xfId="0" applyNumberFormat="1" applyFont="1" applyBorder="1" applyAlignment="1">
      <alignment vertical="center"/>
    </xf>
    <xf numFmtId="10" fontId="42" fillId="0" borderId="34" xfId="0" applyNumberFormat="1" applyFont="1" applyBorder="1" applyAlignment="1">
      <alignment vertical="center"/>
    </xf>
    <xf numFmtId="164" fontId="15" fillId="2" borderId="150" xfId="4" applyFont="1" applyFill="1" applyBorder="1" applyAlignment="1" applyProtection="1">
      <alignment horizontal="center" vertical="center"/>
    </xf>
    <xf numFmtId="164" fontId="15" fillId="2" borderId="151" xfId="4" applyFont="1" applyFill="1" applyBorder="1" applyAlignment="1" applyProtection="1">
      <alignment horizontal="center" vertical="center"/>
    </xf>
    <xf numFmtId="164" fontId="15" fillId="31" borderId="69" xfId="4" applyFont="1" applyFill="1" applyBorder="1" applyAlignment="1" applyProtection="1">
      <alignment horizontal="center" vertical="center"/>
    </xf>
    <xf numFmtId="164" fontId="15" fillId="2" borderId="70" xfId="4" applyFont="1" applyFill="1" applyBorder="1" applyAlignment="1" applyProtection="1">
      <alignment horizontal="centerContinuous" vertical="center"/>
    </xf>
    <xf numFmtId="164" fontId="15" fillId="2" borderId="69" xfId="4" applyFont="1" applyFill="1" applyBorder="1" applyAlignment="1" applyProtection="1">
      <alignment horizontal="centerContinuous" vertical="center"/>
    </xf>
    <xf numFmtId="0" fontId="15" fillId="0" borderId="152" xfId="0" applyFont="1" applyBorder="1" applyAlignment="1">
      <alignment vertical="center"/>
    </xf>
    <xf numFmtId="0" fontId="31" fillId="5" borderId="254" xfId="0" applyFont="1" applyFill="1" applyBorder="1" applyAlignment="1">
      <alignment horizontal="center" vertical="center"/>
    </xf>
    <xf numFmtId="0" fontId="10" fillId="4" borderId="159" xfId="0" applyFont="1" applyFill="1" applyBorder="1" applyAlignment="1">
      <alignment vertical="center"/>
    </xf>
    <xf numFmtId="164" fontId="15" fillId="4" borderId="71" xfId="0" applyNumberFormat="1" applyFont="1" applyFill="1" applyBorder="1" applyAlignment="1">
      <alignment vertical="center"/>
    </xf>
    <xf numFmtId="49" fontId="69" fillId="0" borderId="0" xfId="0" applyNumberFormat="1" applyFont="1" applyAlignment="1" applyProtection="1">
      <alignment horizontal="left" vertical="center" indent="1"/>
      <protection locked="0"/>
    </xf>
    <xf numFmtId="164" fontId="10" fillId="2" borderId="55" xfId="4" applyFill="1" applyBorder="1" applyAlignment="1" applyProtection="1">
      <alignment vertical="center"/>
    </xf>
    <xf numFmtId="0" fontId="0" fillId="0" borderId="141" xfId="0" applyBorder="1"/>
    <xf numFmtId="0" fontId="0" fillId="0" borderId="153" xfId="0" applyBorder="1"/>
    <xf numFmtId="0" fontId="10" fillId="0" borderId="141" xfId="0" applyFont="1" applyBorder="1"/>
    <xf numFmtId="0" fontId="15" fillId="0" borderId="229" xfId="0" applyFont="1" applyBorder="1" applyAlignment="1">
      <alignment horizontal="right" vertical="center"/>
    </xf>
    <xf numFmtId="0" fontId="65" fillId="13" borderId="163" xfId="0" applyFont="1" applyFill="1" applyBorder="1" applyAlignment="1" applyProtection="1">
      <alignment horizontal="center" vertical="center"/>
      <protection locked="0"/>
    </xf>
    <xf numFmtId="0" fontId="30" fillId="28" borderId="49" xfId="0" applyFont="1" applyFill="1" applyBorder="1"/>
    <xf numFmtId="0" fontId="30" fillId="28" borderId="153" xfId="0" applyFont="1" applyFill="1" applyBorder="1"/>
    <xf numFmtId="0" fontId="30" fillId="0" borderId="0" xfId="0" applyFont="1" applyAlignment="1">
      <alignment vertical="center"/>
    </xf>
    <xf numFmtId="0" fontId="30" fillId="0" borderId="0" xfId="0" applyFont="1" applyAlignment="1">
      <alignment horizontal="center" vertical="center"/>
    </xf>
    <xf numFmtId="0" fontId="30" fillId="21" borderId="153" xfId="0" applyFont="1" applyFill="1" applyBorder="1" applyAlignment="1">
      <alignment horizontal="right" vertical="center"/>
    </xf>
    <xf numFmtId="0" fontId="30" fillId="28" borderId="229" xfId="0" applyFont="1" applyFill="1" applyBorder="1" applyAlignment="1">
      <alignment horizontal="right" vertical="center"/>
    </xf>
    <xf numFmtId="0" fontId="0" fillId="2" borderId="3" xfId="0" applyFill="1" applyBorder="1" applyAlignment="1">
      <alignment horizontal="centerContinuous" vertical="center"/>
    </xf>
    <xf numFmtId="164" fontId="10" fillId="2" borderId="73" xfId="4" applyFill="1" applyBorder="1" applyAlignment="1" applyProtection="1">
      <alignment horizontal="centerContinuous" vertical="center"/>
    </xf>
    <xf numFmtId="164" fontId="10" fillId="2" borderId="58" xfId="4" applyFill="1" applyBorder="1" applyAlignment="1" applyProtection="1">
      <alignment horizontal="center" vertical="center"/>
    </xf>
    <xf numFmtId="4" fontId="10" fillId="2" borderId="20" xfId="4" applyNumberFormat="1" applyFill="1" applyBorder="1" applyAlignment="1" applyProtection="1">
      <alignment horizontal="center" vertical="center"/>
    </xf>
    <xf numFmtId="0" fontId="30" fillId="21" borderId="49" xfId="0" applyFont="1" applyFill="1" applyBorder="1" applyAlignment="1">
      <alignment horizontal="right" vertical="center"/>
    </xf>
    <xf numFmtId="0" fontId="85" fillId="43" borderId="229" xfId="0" applyFont="1" applyFill="1" applyBorder="1" applyAlignment="1" applyProtection="1">
      <alignment horizontal="center" vertical="center"/>
      <protection locked="0"/>
    </xf>
    <xf numFmtId="0" fontId="85" fillId="14" borderId="34" xfId="0" applyFont="1" applyFill="1" applyBorder="1" applyAlignment="1" applyProtection="1">
      <alignment horizontal="center" vertical="center"/>
      <protection locked="0"/>
    </xf>
    <xf numFmtId="0" fontId="65" fillId="0" borderId="160" xfId="0" applyFont="1" applyBorder="1" applyAlignment="1">
      <alignment horizontal="center" vertical="center" wrapText="1"/>
    </xf>
    <xf numFmtId="0" fontId="65" fillId="4" borderId="160" xfId="0" applyFont="1" applyFill="1" applyBorder="1" applyAlignment="1">
      <alignment horizontal="center" vertical="center"/>
    </xf>
    <xf numFmtId="0" fontId="122" fillId="0" borderId="0" xfId="0" applyFont="1" applyAlignment="1">
      <alignment vertical="center"/>
    </xf>
    <xf numFmtId="0" fontId="10" fillId="2" borderId="32" xfId="0" applyFont="1" applyFill="1" applyBorder="1" applyAlignment="1">
      <alignment vertical="top"/>
    </xf>
    <xf numFmtId="0" fontId="10" fillId="2" borderId="32" xfId="0" applyFont="1" applyFill="1" applyBorder="1"/>
    <xf numFmtId="1" fontId="15" fillId="0" borderId="4" xfId="4" applyNumberFormat="1" applyFont="1" applyFill="1" applyBorder="1" applyAlignment="1" applyProtection="1">
      <alignment horizontal="center" vertical="center"/>
    </xf>
    <xf numFmtId="10" fontId="15" fillId="25" borderId="101" xfId="2" applyNumberFormat="1" applyFont="1" applyFill="1" applyBorder="1" applyAlignment="1">
      <alignment horizontal="center" vertical="center"/>
    </xf>
    <xf numFmtId="0" fontId="86" fillId="0" borderId="48" xfId="0" applyFont="1" applyBorder="1" applyAlignment="1" applyProtection="1">
      <alignment horizontal="center" vertical="center"/>
      <protection locked="0"/>
    </xf>
    <xf numFmtId="0" fontId="86" fillId="0" borderId="48" xfId="0" applyFont="1" applyBorder="1" applyAlignment="1" applyProtection="1">
      <alignment horizontal="left" vertical="center"/>
      <protection locked="0"/>
    </xf>
    <xf numFmtId="0" fontId="86" fillId="0" borderId="48" xfId="0" applyFont="1" applyBorder="1" applyAlignment="1" applyProtection="1">
      <alignment horizontal="right" vertical="center"/>
      <protection locked="0"/>
    </xf>
    <xf numFmtId="49" fontId="86" fillId="0" borderId="48" xfId="0" applyNumberFormat="1" applyFont="1" applyBorder="1" applyAlignment="1" applyProtection="1">
      <alignment horizontal="center" vertical="center"/>
      <protection locked="0"/>
    </xf>
    <xf numFmtId="49" fontId="86" fillId="0" borderId="263" xfId="0" applyNumberFormat="1" applyFont="1" applyBorder="1" applyAlignment="1" applyProtection="1">
      <alignment horizontal="center" vertical="center"/>
      <protection locked="0"/>
    </xf>
    <xf numFmtId="0" fontId="86" fillId="0" borderId="49" xfId="0" applyFont="1" applyBorder="1" applyAlignment="1" applyProtection="1">
      <alignment horizontal="left" vertical="center"/>
      <protection locked="0"/>
    </xf>
    <xf numFmtId="1" fontId="113" fillId="0" borderId="263" xfId="0" applyNumberFormat="1" applyFont="1" applyBorder="1" applyAlignment="1" applyProtection="1">
      <alignment horizontal="center" vertical="center"/>
      <protection locked="0"/>
    </xf>
    <xf numFmtId="0" fontId="86" fillId="0" borderId="49" xfId="8" applyFont="1" applyBorder="1" applyAlignment="1" applyProtection="1">
      <alignment horizontal="right" vertical="center"/>
      <protection locked="0"/>
    </xf>
    <xf numFmtId="1" fontId="86" fillId="13" borderId="48" xfId="8" quotePrefix="1" applyNumberFormat="1" applyFont="1" applyFill="1" applyBorder="1" applyAlignment="1" applyProtection="1">
      <alignment horizontal="center" vertical="center"/>
      <protection locked="0"/>
    </xf>
    <xf numFmtId="1" fontId="86" fillId="13" borderId="263" xfId="8" quotePrefix="1" applyNumberFormat="1" applyFont="1" applyFill="1" applyBorder="1" applyAlignment="1" applyProtection="1">
      <alignment horizontal="center" vertical="center"/>
      <protection locked="0"/>
    </xf>
    <xf numFmtId="1" fontId="88" fillId="0" borderId="34" xfId="8" applyNumberFormat="1" applyFont="1" applyBorder="1" applyAlignment="1" applyProtection="1">
      <alignment horizontal="center" vertical="center"/>
      <protection locked="0"/>
    </xf>
    <xf numFmtId="49" fontId="28" fillId="0" borderId="49" xfId="0" applyNumberFormat="1" applyFont="1" applyBorder="1" applyAlignment="1" applyProtection="1">
      <alignment horizontal="left" vertical="center"/>
      <protection locked="0"/>
    </xf>
    <xf numFmtId="0" fontId="89" fillId="0" borderId="48" xfId="0" applyFont="1" applyBorder="1" applyProtection="1">
      <protection locked="0"/>
    </xf>
    <xf numFmtId="1" fontId="88" fillId="14" borderId="34" xfId="8" applyNumberFormat="1" applyFont="1" applyFill="1" applyBorder="1" applyAlignment="1" applyProtection="1">
      <alignment horizontal="center" vertical="center"/>
      <protection locked="0"/>
    </xf>
    <xf numFmtId="0" fontId="91" fillId="2" borderId="34" xfId="8" applyFont="1" applyFill="1" applyBorder="1" applyAlignment="1" applyProtection="1">
      <alignment horizontal="center" vertical="center"/>
      <protection locked="0"/>
    </xf>
    <xf numFmtId="1" fontId="61" fillId="4" borderId="34" xfId="8" applyNumberFormat="1" applyFont="1" applyFill="1" applyBorder="1" applyAlignment="1" applyProtection="1">
      <alignment horizontal="center" vertical="center"/>
      <protection locked="0"/>
    </xf>
    <xf numFmtId="0" fontId="61" fillId="14" borderId="34" xfId="8" applyFont="1" applyFill="1" applyBorder="1" applyAlignment="1" applyProtection="1">
      <alignment horizontal="center" vertical="center"/>
      <protection locked="0"/>
    </xf>
    <xf numFmtId="173" fontId="118" fillId="14" borderId="48" xfId="0" applyNumberFormat="1" applyFont="1" applyFill="1" applyBorder="1" applyAlignment="1" applyProtection="1">
      <alignment horizontal="centerContinuous" vertical="center"/>
      <protection locked="0"/>
    </xf>
    <xf numFmtId="173" fontId="118" fillId="14" borderId="263" xfId="0" applyNumberFormat="1" applyFont="1" applyFill="1" applyBorder="1" applyAlignment="1" applyProtection="1">
      <alignment horizontal="centerContinuous" vertical="center"/>
      <protection locked="0"/>
    </xf>
    <xf numFmtId="0" fontId="89" fillId="0" borderId="243" xfId="0" applyFont="1" applyBorder="1" applyProtection="1">
      <protection locked="0"/>
    </xf>
    <xf numFmtId="0" fontId="118" fillId="0" borderId="48" xfId="0" applyFont="1" applyBorder="1" applyAlignment="1" applyProtection="1">
      <alignment horizontal="left" vertical="center"/>
      <protection locked="0"/>
    </xf>
    <xf numFmtId="3" fontId="118" fillId="14" borderId="263" xfId="0" applyNumberFormat="1" applyFont="1" applyFill="1" applyBorder="1" applyAlignment="1" applyProtection="1">
      <alignment vertical="center"/>
      <protection locked="0"/>
    </xf>
    <xf numFmtId="49" fontId="15" fillId="13" borderId="0" xfId="0" applyNumberFormat="1" applyFont="1" applyFill="1" applyAlignment="1" applyProtection="1">
      <alignment horizontal="left" vertical="center"/>
      <protection locked="0"/>
    </xf>
    <xf numFmtId="0" fontId="0" fillId="16" borderId="48" xfId="0" applyFill="1" applyBorder="1" applyAlignment="1">
      <alignment horizontal="centerContinuous" vertical="center"/>
    </xf>
    <xf numFmtId="0" fontId="15" fillId="13" borderId="191" xfId="0" applyFont="1" applyFill="1" applyBorder="1" applyAlignment="1" applyProtection="1">
      <alignment vertical="center"/>
      <protection locked="0"/>
    </xf>
    <xf numFmtId="0" fontId="15" fillId="13" borderId="34" xfId="0" quotePrefix="1" applyFont="1" applyFill="1" applyBorder="1" applyAlignment="1" applyProtection="1">
      <alignment horizontal="center" vertical="center"/>
      <protection locked="0"/>
    </xf>
    <xf numFmtId="0" fontId="17" fillId="2" borderId="32" xfId="0" applyFont="1" applyFill="1" applyBorder="1" applyAlignment="1">
      <alignment vertical="center"/>
    </xf>
    <xf numFmtId="0" fontId="19" fillId="2" borderId="0" xfId="0" applyFont="1" applyFill="1" applyAlignment="1">
      <alignment vertical="center"/>
    </xf>
    <xf numFmtId="0" fontId="17" fillId="2" borderId="33" xfId="0" applyFont="1" applyFill="1" applyBorder="1" applyAlignment="1">
      <alignment horizontal="right" vertical="center"/>
    </xf>
    <xf numFmtId="0" fontId="15" fillId="0" borderId="264" xfId="0" applyFont="1" applyBorder="1" applyAlignment="1" applyProtection="1">
      <alignment horizontal="center" vertical="center"/>
      <protection locked="0"/>
    </xf>
    <xf numFmtId="0" fontId="15" fillId="0" borderId="265" xfId="0" applyFont="1" applyBorder="1" applyAlignment="1" applyProtection="1">
      <alignment horizontal="center" vertical="center"/>
      <protection locked="0"/>
    </xf>
    <xf numFmtId="0" fontId="0" fillId="2" borderId="265" xfId="0" applyFill="1" applyBorder="1" applyAlignment="1">
      <alignment vertical="center"/>
    </xf>
    <xf numFmtId="0" fontId="76" fillId="2" borderId="32" xfId="0" applyFont="1" applyFill="1" applyBorder="1" applyAlignment="1">
      <alignment vertical="top" wrapText="1"/>
    </xf>
    <xf numFmtId="0" fontId="70" fillId="2" borderId="2" xfId="0" applyFont="1" applyFill="1" applyBorder="1" applyAlignment="1">
      <alignment horizontal="left" vertical="center"/>
    </xf>
    <xf numFmtId="0" fontId="15" fillId="0" borderId="1" xfId="0" applyFont="1" applyBorder="1" applyAlignment="1">
      <alignment horizontal="centerContinuous" vertical="center"/>
    </xf>
    <xf numFmtId="0" fontId="11" fillId="0" borderId="2" xfId="0" applyFont="1" applyBorder="1" applyAlignment="1">
      <alignment horizontal="center" vertical="center"/>
    </xf>
    <xf numFmtId="0" fontId="26" fillId="0" borderId="2" xfId="0" applyFont="1" applyBorder="1" applyAlignment="1">
      <alignment horizontal="center" vertical="center" wrapText="1"/>
    </xf>
    <xf numFmtId="0" fontId="54" fillId="0" borderId="100" xfId="0" applyFont="1" applyBorder="1" applyAlignment="1">
      <alignment horizontal="centerContinuous" vertical="center"/>
    </xf>
    <xf numFmtId="0" fontId="14" fillId="0" borderId="2" xfId="0" applyFont="1" applyBorder="1" applyAlignment="1">
      <alignment horizontal="centerContinuous" vertical="center"/>
    </xf>
    <xf numFmtId="0" fontId="15" fillId="0" borderId="2" xfId="0" applyFont="1" applyBorder="1" applyAlignment="1">
      <alignment horizontal="centerContinuous" vertical="center"/>
    </xf>
    <xf numFmtId="0" fontId="15" fillId="0" borderId="3" xfId="0" applyFont="1" applyBorder="1" applyAlignment="1">
      <alignment horizontal="centerContinuous" vertical="center"/>
    </xf>
    <xf numFmtId="0" fontId="0" fillId="2" borderId="0" xfId="0" applyFill="1" applyAlignment="1">
      <alignment horizontal="center" vertical="center"/>
    </xf>
    <xf numFmtId="0" fontId="10" fillId="0" borderId="0" xfId="0" applyFont="1" applyAlignment="1">
      <alignment horizontal="right"/>
    </xf>
    <xf numFmtId="0" fontId="0" fillId="2" borderId="0" xfId="0" applyFill="1" applyAlignment="1">
      <alignment horizontal="right" vertical="center"/>
    </xf>
    <xf numFmtId="0" fontId="70" fillId="2" borderId="0" xfId="0" applyFont="1" applyFill="1" applyAlignment="1">
      <alignment horizontal="left" vertical="center"/>
    </xf>
    <xf numFmtId="0" fontId="15" fillId="0" borderId="32" xfId="0" applyFont="1" applyBorder="1" applyAlignment="1">
      <alignment horizontal="centerContinuous" vertical="center"/>
    </xf>
    <xf numFmtId="0" fontId="16" fillId="0" borderId="0" xfId="0" applyFont="1" applyAlignment="1">
      <alignment horizontal="center" vertical="center"/>
    </xf>
    <xf numFmtId="0" fontId="26" fillId="0" borderId="0" xfId="0" applyFont="1" applyAlignment="1">
      <alignment horizontal="center" vertical="center"/>
    </xf>
    <xf numFmtId="0" fontId="12" fillId="0" borderId="7" xfId="0" applyFont="1" applyBorder="1" applyAlignment="1">
      <alignment horizontal="center" vertical="center"/>
    </xf>
    <xf numFmtId="0" fontId="15" fillId="0" borderId="26" xfId="0" applyFont="1" applyBorder="1" applyAlignment="1">
      <alignment horizontal="center" vertical="center"/>
    </xf>
    <xf numFmtId="14" fontId="15" fillId="0" borderId="23" xfId="0" applyNumberFormat="1" applyFont="1" applyBorder="1" applyAlignment="1">
      <alignment horizontal="centerContinuous" vertical="center"/>
    </xf>
    <xf numFmtId="14" fontId="10" fillId="2" borderId="0" xfId="0" applyNumberFormat="1" applyFont="1" applyFill="1" applyAlignment="1">
      <alignment horizontal="left" vertical="center"/>
    </xf>
    <xf numFmtId="0" fontId="0" fillId="0" borderId="0" xfId="0" applyAlignment="1">
      <alignment horizontal="right" vertical="center"/>
    </xf>
    <xf numFmtId="0" fontId="65" fillId="2" borderId="0" xfId="0" applyFont="1" applyFill="1" applyAlignment="1">
      <alignment horizontal="right" vertical="center"/>
    </xf>
    <xf numFmtId="0" fontId="79" fillId="4" borderId="163" xfId="0" applyFont="1" applyFill="1" applyBorder="1" applyAlignment="1">
      <alignment horizontal="center" vertical="center"/>
    </xf>
    <xf numFmtId="0" fontId="17" fillId="0" borderId="82" xfId="0" applyFont="1" applyBorder="1" applyAlignment="1">
      <alignment horizontal="left" vertical="center"/>
    </xf>
    <xf numFmtId="0" fontId="17" fillId="0" borderId="75" xfId="0" applyFont="1" applyBorder="1" applyAlignment="1">
      <alignment horizontal="center" vertical="center"/>
    </xf>
    <xf numFmtId="0" fontId="18" fillId="0" borderId="75" xfId="0" quotePrefix="1" applyFont="1" applyBorder="1" applyAlignment="1">
      <alignment horizontal="center" vertical="center"/>
    </xf>
    <xf numFmtId="0" fontId="18" fillId="0" borderId="75" xfId="0" quotePrefix="1" applyFont="1" applyBorder="1" applyAlignment="1">
      <alignment horizontal="left" vertical="center"/>
    </xf>
    <xf numFmtId="0" fontId="16" fillId="0" borderId="75" xfId="0" applyFont="1" applyBorder="1" applyAlignment="1">
      <alignment vertical="center"/>
    </xf>
    <xf numFmtId="0" fontId="14" fillId="0" borderId="137" xfId="0" applyFont="1" applyBorder="1" applyAlignment="1">
      <alignment horizontal="right" vertical="center"/>
    </xf>
    <xf numFmtId="1" fontId="10" fillId="0" borderId="262" xfId="0" applyNumberFormat="1" applyFont="1" applyBorder="1" applyAlignment="1">
      <alignment horizontal="center" vertical="center"/>
    </xf>
    <xf numFmtId="1" fontId="17" fillId="0" borderId="8" xfId="0" applyNumberFormat="1" applyFont="1" applyBorder="1" applyAlignment="1">
      <alignment horizontal="center" vertical="center"/>
    </xf>
    <xf numFmtId="0" fontId="12" fillId="0" borderId="7" xfId="0" applyFont="1" applyBorder="1" applyAlignment="1">
      <alignment horizontal="centerContinuous" vertical="center"/>
    </xf>
    <xf numFmtId="173" fontId="15" fillId="0" borderId="23" xfId="0" applyNumberFormat="1" applyFont="1" applyBorder="1" applyAlignment="1">
      <alignment horizontal="center" vertical="center"/>
    </xf>
    <xf numFmtId="49" fontId="10" fillId="2" borderId="0" xfId="0" applyNumberFormat="1" applyFont="1" applyFill="1" applyAlignment="1">
      <alignment horizontal="left" vertical="center"/>
    </xf>
    <xf numFmtId="0" fontId="65" fillId="0" borderId="0" xfId="0" applyFont="1" applyAlignment="1">
      <alignment horizontal="right" vertical="center"/>
    </xf>
    <xf numFmtId="1" fontId="17" fillId="17" borderId="34" xfId="0" applyNumberFormat="1" applyFont="1" applyFill="1" applyBorder="1" applyAlignment="1">
      <alignment horizontal="center" vertical="center"/>
    </xf>
    <xf numFmtId="0" fontId="10" fillId="2" borderId="32" xfId="0" applyFont="1" applyFill="1" applyBorder="1" applyAlignment="1">
      <alignment vertical="center"/>
    </xf>
    <xf numFmtId="0" fontId="15" fillId="2" borderId="74" xfId="0" quotePrefix="1" applyFont="1" applyFill="1" applyBorder="1" applyAlignment="1">
      <alignment horizontal="left" vertical="center"/>
    </xf>
    <xf numFmtId="0" fontId="15" fillId="2" borderId="76" xfId="0" quotePrefix="1" applyFont="1" applyFill="1" applyBorder="1" applyAlignment="1">
      <alignment horizontal="center" vertical="center"/>
    </xf>
    <xf numFmtId="0" fontId="15" fillId="0" borderId="77" xfId="0" applyFont="1" applyBorder="1" applyAlignment="1">
      <alignment horizontal="left" vertical="center"/>
    </xf>
    <xf numFmtId="0" fontId="16" fillId="0" borderId="76" xfId="0" applyFont="1" applyBorder="1" applyAlignment="1">
      <alignment vertical="center"/>
    </xf>
    <xf numFmtId="0" fontId="15" fillId="0" borderId="76" xfId="0" applyFont="1" applyBorder="1" applyAlignment="1">
      <alignment horizontal="right" vertical="center"/>
    </xf>
    <xf numFmtId="0" fontId="15" fillId="0" borderId="76" xfId="0" applyFont="1" applyBorder="1" applyAlignment="1">
      <alignment horizontal="center" vertical="center"/>
    </xf>
    <xf numFmtId="0" fontId="12" fillId="0" borderId="111" xfId="0" applyFont="1" applyBorder="1" applyAlignment="1">
      <alignment horizontal="center" vertical="center"/>
    </xf>
    <xf numFmtId="1" fontId="16" fillId="0" borderId="112" xfId="0" applyNumberFormat="1" applyFont="1" applyBorder="1" applyAlignment="1">
      <alignment horizontal="center" vertical="center"/>
    </xf>
    <xf numFmtId="0" fontId="12" fillId="0" borderId="78" xfId="0" applyFont="1" applyBorder="1" applyAlignment="1">
      <alignment horizontal="centerContinuous" vertical="center"/>
    </xf>
    <xf numFmtId="0" fontId="12" fillId="0" borderId="79" xfId="0" applyFont="1" applyBorder="1" applyAlignment="1">
      <alignment horizontal="centerContinuous" vertical="center"/>
    </xf>
    <xf numFmtId="2" fontId="12" fillId="0" borderId="80" xfId="0" applyNumberFormat="1" applyFont="1" applyBorder="1" applyAlignment="1">
      <alignment horizontal="centerContinuous" vertical="center"/>
    </xf>
    <xf numFmtId="49" fontId="16" fillId="0" borderId="81" xfId="0" applyNumberFormat="1" applyFont="1" applyBorder="1" applyAlignment="1">
      <alignment horizontal="centerContinuous" vertical="center"/>
    </xf>
    <xf numFmtId="0" fontId="15" fillId="30" borderId="55" xfId="0" applyFont="1" applyFill="1" applyBorder="1" applyAlignment="1">
      <alignment horizontal="centerContinuous" vertical="center"/>
    </xf>
    <xf numFmtId="0" fontId="15" fillId="30" borderId="165" xfId="0" applyFont="1" applyFill="1" applyBorder="1" applyAlignment="1">
      <alignment horizontal="centerContinuous" vertical="center"/>
    </xf>
    <xf numFmtId="14" fontId="0" fillId="2" borderId="0" xfId="0" applyNumberFormat="1" applyFill="1" applyAlignment="1">
      <alignment vertical="center"/>
    </xf>
    <xf numFmtId="0" fontId="29" fillId="13" borderId="34" xfId="0" applyFont="1" applyFill="1" applyBorder="1" applyAlignment="1">
      <alignment horizontal="center" vertical="center"/>
    </xf>
    <xf numFmtId="0" fontId="108" fillId="0" borderId="0" xfId="0" applyFont="1" applyAlignment="1">
      <alignment horizontal="center" vertical="center"/>
    </xf>
    <xf numFmtId="0" fontId="15" fillId="0" borderId="77" xfId="0" applyFont="1" applyBorder="1" applyAlignment="1">
      <alignment vertical="center"/>
    </xf>
    <xf numFmtId="0" fontId="19" fillId="0" borderId="76" xfId="0" applyFont="1" applyBorder="1" applyAlignment="1">
      <alignment vertical="center"/>
    </xf>
    <xf numFmtId="0" fontId="12" fillId="0" borderId="64" xfId="0" applyFont="1" applyBorder="1" applyAlignment="1">
      <alignment horizontal="center" vertical="center"/>
    </xf>
    <xf numFmtId="49" fontId="10" fillId="0" borderId="113" xfId="0" applyNumberFormat="1" applyFont="1" applyBorder="1" applyAlignment="1">
      <alignment horizontal="center" vertical="center"/>
    </xf>
    <xf numFmtId="0" fontId="12" fillId="0" borderId="24" xfId="0" applyFont="1" applyBorder="1" applyAlignment="1">
      <alignment horizontal="center" vertical="center"/>
    </xf>
    <xf numFmtId="49" fontId="10" fillId="0" borderId="30" xfId="0" quotePrefix="1" applyNumberFormat="1" applyFont="1" applyBorder="1" applyAlignment="1">
      <alignment horizontal="center" vertical="center"/>
    </xf>
    <xf numFmtId="49" fontId="13" fillId="0" borderId="25" xfId="0" applyNumberFormat="1" applyFont="1" applyBorder="1" applyAlignment="1">
      <alignment horizontal="center" vertical="center"/>
    </xf>
    <xf numFmtId="0" fontId="15" fillId="25" borderId="176" xfId="0" applyFont="1" applyFill="1" applyBorder="1" applyAlignment="1">
      <alignment horizontal="center" vertical="center"/>
    </xf>
    <xf numFmtId="169" fontId="70" fillId="25" borderId="177" xfId="0" applyNumberFormat="1" applyFont="1" applyFill="1" applyBorder="1" applyAlignment="1">
      <alignment horizontal="center" vertical="center"/>
    </xf>
    <xf numFmtId="0" fontId="67" fillId="2" borderId="0" xfId="0" applyFont="1" applyFill="1" applyAlignment="1">
      <alignment horizontal="left" vertical="center"/>
    </xf>
    <xf numFmtId="0" fontId="15" fillId="2" borderId="82" xfId="0" applyFont="1" applyFill="1" applyBorder="1" applyAlignment="1">
      <alignment horizontal="left" vertical="center"/>
    </xf>
    <xf numFmtId="0" fontId="15" fillId="2" borderId="75" xfId="0" applyFont="1" applyFill="1" applyBorder="1" applyAlignment="1">
      <alignment horizontal="center" vertical="center"/>
    </xf>
    <xf numFmtId="0" fontId="15" fillId="2" borderId="75" xfId="0" quotePrefix="1" applyFont="1" applyFill="1" applyBorder="1" applyAlignment="1">
      <alignment horizontal="center" vertical="center"/>
    </xf>
    <xf numFmtId="0" fontId="15" fillId="0" borderId="31" xfId="0" applyFont="1" applyBorder="1" applyAlignment="1">
      <alignment vertical="center"/>
    </xf>
    <xf numFmtId="0" fontId="19" fillId="0" borderId="75" xfId="0" applyFont="1" applyBorder="1" applyAlignment="1">
      <alignment vertical="center"/>
    </xf>
    <xf numFmtId="0" fontId="15" fillId="0" borderId="75" xfId="0" applyFont="1" applyBorder="1" applyAlignment="1">
      <alignment horizontal="right" vertical="center"/>
    </xf>
    <xf numFmtId="0" fontId="15" fillId="0" borderId="170" xfId="0" applyFont="1" applyBorder="1" applyAlignment="1">
      <alignment horizontal="right" vertical="center"/>
    </xf>
    <xf numFmtId="175" fontId="15" fillId="0" borderId="75" xfId="0" applyNumberFormat="1" applyFont="1" applyBorder="1" applyAlignment="1">
      <alignment horizontal="centerContinuous" vertical="center"/>
    </xf>
    <xf numFmtId="0" fontId="12" fillId="0" borderId="83" xfId="0" applyFont="1" applyBorder="1" applyAlignment="1">
      <alignment horizontal="center" vertical="center"/>
    </xf>
    <xf numFmtId="14" fontId="10" fillId="0" borderId="31" xfId="0" applyNumberFormat="1" applyFont="1" applyBorder="1" applyAlignment="1">
      <alignment horizontal="center" vertical="center"/>
    </xf>
    <xf numFmtId="0" fontId="12" fillId="0" borderId="9" xfId="0" applyFont="1" applyBorder="1" applyAlignment="1">
      <alignment horizontal="centerContinuous" vertical="center"/>
    </xf>
    <xf numFmtId="14" fontId="16" fillId="0" borderId="84" xfId="0" applyNumberFormat="1" applyFont="1" applyBorder="1" applyAlignment="1">
      <alignment horizontal="center" vertical="center"/>
    </xf>
    <xf numFmtId="0" fontId="65" fillId="2" borderId="175" xfId="0" applyFont="1" applyFill="1" applyBorder="1" applyAlignment="1">
      <alignment horizontal="center" vertical="center" wrapText="1"/>
    </xf>
    <xf numFmtId="0" fontId="81" fillId="2" borderId="104" xfId="0" applyFont="1" applyFill="1" applyBorder="1" applyAlignment="1">
      <alignment horizontal="center" vertical="center" wrapText="1"/>
    </xf>
    <xf numFmtId="0" fontId="12" fillId="0" borderId="0" xfId="0" applyFont="1" applyAlignment="1">
      <alignment horizontal="center" vertical="center"/>
    </xf>
    <xf numFmtId="0" fontId="15" fillId="4" borderId="148" xfId="0" applyFont="1" applyFill="1" applyBorder="1" applyAlignment="1">
      <alignment horizontal="center" vertical="center"/>
    </xf>
    <xf numFmtId="0" fontId="14" fillId="2" borderId="5" xfId="0" applyFont="1" applyFill="1" applyBorder="1" applyAlignment="1">
      <alignment horizontal="left" vertical="center"/>
    </xf>
    <xf numFmtId="0" fontId="14" fillId="2" borderId="6" xfId="0" applyFont="1" applyFill="1" applyBorder="1" applyAlignment="1">
      <alignment horizontal="center" vertical="center"/>
    </xf>
    <xf numFmtId="0" fontId="17" fillId="2" borderId="6" xfId="0" applyFont="1" applyFill="1" applyBorder="1" applyAlignment="1">
      <alignment horizontal="center" vertical="center"/>
    </xf>
    <xf numFmtId="0" fontId="17" fillId="2" borderId="6" xfId="0" applyFont="1" applyFill="1" applyBorder="1" applyAlignment="1">
      <alignment horizontal="centerContinuous" vertical="center"/>
    </xf>
    <xf numFmtId="0" fontId="14" fillId="2" borderId="6" xfId="0" applyFont="1" applyFill="1" applyBorder="1" applyAlignment="1">
      <alignment horizontal="centerContinuous" vertical="center"/>
    </xf>
    <xf numFmtId="0" fontId="17" fillId="2" borderId="11" xfId="0" applyFont="1" applyFill="1" applyBorder="1" applyAlignment="1">
      <alignment horizontal="centerContinuous" vertical="center"/>
    </xf>
    <xf numFmtId="0" fontId="15" fillId="2" borderId="6" xfId="0" applyFont="1" applyFill="1" applyBorder="1" applyAlignment="1">
      <alignment horizontal="centerContinuous" vertical="center"/>
    </xf>
    <xf numFmtId="0" fontId="16" fillId="2" borderId="6" xfId="0" applyFont="1" applyFill="1" applyBorder="1" applyAlignment="1">
      <alignment horizontal="centerContinuous" vertical="center"/>
    </xf>
    <xf numFmtId="0" fontId="16" fillId="0" borderId="85" xfId="0" applyFont="1" applyBorder="1" applyAlignment="1">
      <alignment horizontal="centerContinuous" vertical="center"/>
    </xf>
    <xf numFmtId="169" fontId="70" fillId="0" borderId="19" xfId="0" applyNumberFormat="1" applyFont="1" applyBorder="1" applyAlignment="1">
      <alignment horizontal="center" vertical="center"/>
    </xf>
    <xf numFmtId="169" fontId="70" fillId="0" borderId="20" xfId="0" applyNumberFormat="1" applyFont="1" applyBorder="1" applyAlignment="1">
      <alignment horizontal="center" vertical="center"/>
    </xf>
    <xf numFmtId="0" fontId="19" fillId="2" borderId="12" xfId="0" applyFont="1" applyFill="1" applyBorder="1" applyAlignment="1">
      <alignment horizontal="centerContinuous" vertical="center"/>
    </xf>
    <xf numFmtId="0" fontId="0" fillId="2" borderId="86" xfId="0" applyFill="1" applyBorder="1" applyAlignment="1">
      <alignment horizontal="centerContinuous" vertical="center"/>
    </xf>
    <xf numFmtId="0" fontId="19" fillId="2" borderId="13" xfId="0" applyFont="1" applyFill="1" applyBorder="1" applyAlignment="1">
      <alignment horizontal="centerContinuous" vertical="center"/>
    </xf>
    <xf numFmtId="0" fontId="15" fillId="4" borderId="101" xfId="0" applyFont="1" applyFill="1" applyBorder="1" applyAlignment="1">
      <alignment horizontal="centerContinuous" vertical="center"/>
    </xf>
    <xf numFmtId="0" fontId="15" fillId="4" borderId="13" xfId="0" applyFont="1" applyFill="1" applyBorder="1" applyAlignment="1">
      <alignment horizontal="centerContinuous" vertical="center"/>
    </xf>
    <xf numFmtId="0" fontId="15" fillId="4" borderId="86" xfId="0" applyFont="1" applyFill="1" applyBorder="1" applyAlignment="1">
      <alignment horizontal="centerContinuous" vertical="center"/>
    </xf>
    <xf numFmtId="0" fontId="15" fillId="15" borderId="148" xfId="0" applyFont="1" applyFill="1" applyBorder="1" applyAlignment="1">
      <alignment horizontal="center" vertical="center" wrapText="1"/>
    </xf>
    <xf numFmtId="0" fontId="67" fillId="2" borderId="0" xfId="0" applyFont="1" applyFill="1" applyAlignment="1">
      <alignment horizontal="left" vertical="center" wrapText="1"/>
    </xf>
    <xf numFmtId="0" fontId="12" fillId="2" borderId="14" xfId="0" applyFont="1" applyFill="1" applyBorder="1" applyAlignment="1">
      <alignment horizontal="center" vertical="center" wrapText="1"/>
    </xf>
    <xf numFmtId="0" fontId="12" fillId="2" borderId="6" xfId="0"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2" fillId="2" borderId="15" xfId="0" applyFont="1" applyFill="1" applyBorder="1" applyAlignment="1">
      <alignment horizontal="centerContinuous" vertical="center"/>
    </xf>
    <xf numFmtId="0" fontId="12" fillId="2" borderId="16" xfId="0" applyFont="1" applyFill="1" applyBorder="1" applyAlignment="1">
      <alignment horizontal="center" vertical="center"/>
    </xf>
    <xf numFmtId="0" fontId="12" fillId="2" borderId="16" xfId="0" quotePrefix="1" applyFont="1" applyFill="1" applyBorder="1" applyAlignment="1">
      <alignment horizontal="center" vertical="center" wrapText="1"/>
    </xf>
    <xf numFmtId="0" fontId="12" fillId="26" borderId="16" xfId="0" quotePrefix="1" applyFont="1" applyFill="1" applyBorder="1" applyAlignment="1">
      <alignment horizontal="center" vertical="center" wrapText="1"/>
    </xf>
    <xf numFmtId="0" fontId="12" fillId="4" borderId="16" xfId="0" quotePrefix="1" applyFont="1" applyFill="1" applyBorder="1" applyAlignment="1">
      <alignment horizontal="center" vertical="center" wrapText="1"/>
    </xf>
    <xf numFmtId="0" fontId="15" fillId="15" borderId="17" xfId="0" applyFont="1" applyFill="1" applyBorder="1" applyAlignment="1">
      <alignment horizontal="center" vertical="center" wrapText="1"/>
    </xf>
    <xf numFmtId="0" fontId="15" fillId="13" borderId="16" xfId="0" applyFont="1" applyFill="1" applyBorder="1" applyAlignment="1">
      <alignment horizontal="center" vertical="center" wrapText="1"/>
    </xf>
    <xf numFmtId="0" fontId="15" fillId="14" borderId="16" xfId="0" applyFont="1" applyFill="1" applyBorder="1" applyAlignment="1">
      <alignment horizontal="center" vertical="center" wrapText="1"/>
    </xf>
    <xf numFmtId="0" fontId="15" fillId="2" borderId="18" xfId="0" applyFont="1" applyFill="1" applyBorder="1" applyAlignment="1">
      <alignment horizontal="center" vertical="center" wrapText="1"/>
    </xf>
    <xf numFmtId="0" fontId="15" fillId="2" borderId="0" xfId="0" applyFont="1" applyFill="1" applyAlignment="1">
      <alignment horizontal="left" vertical="center" wrapText="1"/>
    </xf>
    <xf numFmtId="0" fontId="15" fillId="18" borderId="260" xfId="0" applyFont="1" applyFill="1" applyBorder="1" applyAlignment="1">
      <alignment horizontal="centerContinuous" vertical="center" wrapText="1"/>
    </xf>
    <xf numFmtId="0" fontId="15" fillId="18" borderId="261" xfId="0" applyFont="1" applyFill="1" applyBorder="1" applyAlignment="1">
      <alignment horizontal="centerContinuous" vertical="center" wrapText="1"/>
    </xf>
    <xf numFmtId="0" fontId="19" fillId="2" borderId="19" xfId="0" applyFont="1" applyFill="1" applyBorder="1" applyAlignment="1">
      <alignment horizontal="center" vertical="center" wrapText="1"/>
    </xf>
    <xf numFmtId="0" fontId="19" fillId="2" borderId="20" xfId="0" applyFont="1" applyFill="1" applyBorder="1" applyAlignment="1">
      <alignment horizontal="center" vertical="center" wrapText="1"/>
    </xf>
    <xf numFmtId="0" fontId="19" fillId="2" borderId="21" xfId="0" applyFont="1" applyFill="1" applyBorder="1" applyAlignment="1">
      <alignment horizontal="center" vertical="center" wrapText="1"/>
    </xf>
    <xf numFmtId="0" fontId="12" fillId="2" borderId="163" xfId="0" quotePrefix="1" applyFont="1" applyFill="1" applyBorder="1" applyAlignment="1">
      <alignment horizontal="center" vertical="center" wrapText="1"/>
    </xf>
    <xf numFmtId="0" fontId="12" fillId="2" borderId="163" xfId="0" applyFont="1" applyFill="1" applyBorder="1" applyAlignment="1">
      <alignment horizontal="center" vertical="center" wrapText="1"/>
    </xf>
    <xf numFmtId="0" fontId="15" fillId="0" borderId="0" xfId="0" applyFont="1" applyAlignment="1">
      <alignment horizontal="center" vertical="center" wrapText="1"/>
    </xf>
    <xf numFmtId="0" fontId="12" fillId="17" borderId="160" xfId="0" quotePrefix="1" applyFont="1" applyFill="1" applyBorder="1" applyAlignment="1">
      <alignment horizontal="center" vertical="center" wrapText="1"/>
    </xf>
    <xf numFmtId="0" fontId="12" fillId="17" borderId="114" xfId="0" quotePrefix="1" applyFont="1" applyFill="1" applyBorder="1" applyAlignment="1">
      <alignment horizontal="center" vertical="center" wrapText="1"/>
    </xf>
    <xf numFmtId="0" fontId="12" fillId="17" borderId="161" xfId="0" quotePrefix="1" applyFont="1" applyFill="1" applyBorder="1" applyAlignment="1">
      <alignment horizontal="center" vertical="center" wrapText="1"/>
    </xf>
    <xf numFmtId="1" fontId="70" fillId="10" borderId="0" xfId="0" applyNumberFormat="1" applyFont="1" applyFill="1" applyAlignment="1">
      <alignment horizontal="left" vertical="center"/>
    </xf>
    <xf numFmtId="1" fontId="109" fillId="39" borderId="158" xfId="0" quotePrefix="1" applyNumberFormat="1" applyFont="1" applyFill="1" applyBorder="1" applyAlignment="1">
      <alignment horizontal="left" vertical="center"/>
    </xf>
    <xf numFmtId="49" fontId="35" fillId="39" borderId="120" xfId="0" applyNumberFormat="1" applyFont="1" applyFill="1" applyBorder="1" applyAlignment="1">
      <alignment horizontal="center" vertical="center"/>
    </xf>
    <xf numFmtId="0" fontId="35" fillId="39" borderId="125" xfId="0" applyFont="1" applyFill="1" applyBorder="1" applyAlignment="1">
      <alignment vertical="center"/>
    </xf>
    <xf numFmtId="0" fontId="36" fillId="39" borderId="120" xfId="0" applyFont="1" applyFill="1" applyBorder="1" applyAlignment="1">
      <alignment horizontal="center" vertical="center"/>
    </xf>
    <xf numFmtId="167" fontId="37" fillId="39" borderId="120" xfId="0" applyNumberFormat="1" applyFont="1" applyFill="1" applyBorder="1" applyAlignment="1">
      <alignment vertical="center"/>
    </xf>
    <xf numFmtId="10" fontId="37" fillId="39" borderId="120" xfId="0" applyNumberFormat="1" applyFont="1" applyFill="1" applyBorder="1" applyAlignment="1">
      <alignment vertical="center"/>
    </xf>
    <xf numFmtId="170" fontId="36" fillId="39" borderId="120" xfId="0" applyNumberFormat="1" applyFont="1" applyFill="1" applyBorder="1" applyAlignment="1">
      <alignment vertical="center"/>
    </xf>
    <xf numFmtId="170" fontId="37" fillId="39" borderId="120" xfId="0" applyNumberFormat="1" applyFont="1" applyFill="1" applyBorder="1" applyAlignment="1">
      <alignment vertical="center"/>
    </xf>
    <xf numFmtId="170" fontId="37" fillId="39" borderId="121" xfId="0" applyNumberFormat="1" applyFont="1" applyFill="1" applyBorder="1" applyAlignment="1">
      <alignment vertical="center"/>
    </xf>
    <xf numFmtId="2" fontId="37" fillId="10" borderId="0" xfId="0" applyNumberFormat="1" applyFont="1" applyFill="1" applyAlignment="1">
      <alignment horizontal="left" vertical="center"/>
    </xf>
    <xf numFmtId="169" fontId="70" fillId="0" borderId="0" xfId="0" applyNumberFormat="1" applyFont="1" applyAlignment="1">
      <alignment vertical="center"/>
    </xf>
    <xf numFmtId="0" fontId="28" fillId="44" borderId="258" xfId="0" applyFont="1" applyFill="1" applyBorder="1" applyAlignment="1">
      <alignment horizontal="center" vertical="center" wrapText="1"/>
    </xf>
    <xf numFmtId="0" fontId="28" fillId="45" borderId="259" xfId="0" applyFont="1" applyFill="1" applyBorder="1" applyAlignment="1">
      <alignment horizontal="center" vertical="center" wrapText="1"/>
    </xf>
    <xf numFmtId="171" fontId="37" fillId="39" borderId="122" xfId="0" applyNumberFormat="1" applyFont="1" applyFill="1" applyBorder="1" applyAlignment="1">
      <alignment vertical="center"/>
    </xf>
    <xf numFmtId="171" fontId="37" fillId="39" borderId="123" xfId="0" applyNumberFormat="1" applyFont="1" applyFill="1" applyBorder="1" applyAlignment="1">
      <alignment vertical="center"/>
    </xf>
    <xf numFmtId="171" fontId="38" fillId="39" borderId="124" xfId="0" applyNumberFormat="1" applyFont="1" applyFill="1" applyBorder="1" applyAlignment="1">
      <alignment vertical="center"/>
    </xf>
    <xf numFmtId="1" fontId="70" fillId="2" borderId="0" xfId="0" applyNumberFormat="1" applyFont="1" applyFill="1" applyAlignment="1">
      <alignment horizontal="left" vertical="center"/>
    </xf>
    <xf numFmtId="0" fontId="139" fillId="3" borderId="102" xfId="0" applyFont="1" applyFill="1" applyBorder="1" applyAlignment="1">
      <alignment horizontal="center" vertical="center"/>
    </xf>
    <xf numFmtId="0" fontId="139" fillId="3" borderId="110" xfId="0" applyFont="1" applyFill="1" applyBorder="1" applyAlignment="1">
      <alignment vertical="center" wrapText="1"/>
    </xf>
    <xf numFmtId="0" fontId="30" fillId="3" borderId="102" xfId="0" applyFont="1" applyFill="1" applyBorder="1" applyAlignment="1">
      <alignment horizontal="center" vertical="center"/>
    </xf>
    <xf numFmtId="10" fontId="27" fillId="0" borderId="102" xfId="0" applyNumberFormat="1" applyFont="1" applyBorder="1" applyAlignment="1">
      <alignment vertical="center"/>
    </xf>
    <xf numFmtId="169" fontId="30" fillId="3" borderId="156" xfId="0" applyNumberFormat="1" applyFont="1" applyFill="1" applyBorder="1" applyAlignment="1">
      <alignment vertical="center"/>
    </xf>
    <xf numFmtId="169" fontId="27" fillId="0" borderId="102" xfId="0" applyNumberFormat="1" applyFont="1" applyBorder="1" applyAlignment="1">
      <alignment vertical="center"/>
    </xf>
    <xf numFmtId="169" fontId="27" fillId="0" borderId="154" xfId="0" applyNumberFormat="1" applyFont="1" applyBorder="1" applyAlignment="1">
      <alignment vertical="center"/>
    </xf>
    <xf numFmtId="169" fontId="27" fillId="0" borderId="155" xfId="0" applyNumberFormat="1" applyFont="1" applyBorder="1" applyAlignment="1">
      <alignment vertical="center"/>
    </xf>
    <xf numFmtId="2" fontId="27" fillId="2" borderId="0" xfId="0" applyNumberFormat="1" applyFont="1" applyFill="1" applyAlignment="1">
      <alignment horizontal="left" vertical="center"/>
    </xf>
    <xf numFmtId="169" fontId="70" fillId="0" borderId="163" xfId="0" applyNumberFormat="1" applyFont="1" applyBorder="1" applyAlignment="1">
      <alignment vertical="center"/>
    </xf>
    <xf numFmtId="165" fontId="27" fillId="2" borderId="102" xfId="0" applyNumberFormat="1" applyFont="1" applyFill="1" applyBorder="1" applyAlignment="1">
      <alignment vertical="center"/>
    </xf>
    <xf numFmtId="165" fontId="28" fillId="2" borderId="102" xfId="0" applyNumberFormat="1" applyFont="1" applyFill="1" applyBorder="1" applyAlignment="1">
      <alignment vertical="center"/>
    </xf>
    <xf numFmtId="164" fontId="24" fillId="13" borderId="102" xfId="4" applyFont="1" applyFill="1" applyBorder="1" applyAlignment="1" applyProtection="1">
      <alignment vertical="center"/>
    </xf>
    <xf numFmtId="2" fontId="0" fillId="0" borderId="0" xfId="0" applyNumberFormat="1" applyAlignment="1">
      <alignment horizontal="center" vertical="center"/>
    </xf>
    <xf numFmtId="0" fontId="138" fillId="3" borderId="109" xfId="0" applyFont="1" applyFill="1" applyBorder="1" applyAlignment="1">
      <alignment horizontal="center" vertical="center"/>
    </xf>
    <xf numFmtId="169" fontId="30" fillId="3" borderId="88" xfId="0" applyNumberFormat="1" applyFont="1" applyFill="1" applyBorder="1" applyAlignment="1">
      <alignment vertical="center"/>
    </xf>
    <xf numFmtId="0" fontId="139" fillId="3" borderId="110" xfId="0" applyFont="1" applyFill="1" applyBorder="1" applyAlignment="1">
      <alignment horizontal="left" vertical="center" wrapText="1"/>
    </xf>
    <xf numFmtId="0" fontId="59" fillId="3" borderId="110" xfId="0" applyFont="1" applyFill="1" applyBorder="1" applyAlignment="1">
      <alignment vertical="center" wrapText="1"/>
    </xf>
    <xf numFmtId="0" fontId="51" fillId="3" borderId="102" xfId="0" applyFont="1" applyFill="1" applyBorder="1" applyAlignment="1">
      <alignment horizontal="center" vertical="center"/>
    </xf>
    <xf numFmtId="2" fontId="38" fillId="10" borderId="0" xfId="0" applyNumberFormat="1" applyFont="1" applyFill="1" applyAlignment="1">
      <alignment horizontal="left" vertical="center"/>
    </xf>
    <xf numFmtId="15" fontId="10" fillId="2" borderId="0" xfId="0" applyNumberFormat="1" applyFont="1" applyFill="1" applyAlignment="1">
      <alignment horizontal="left" vertical="center"/>
    </xf>
    <xf numFmtId="0" fontId="21" fillId="0" borderId="0" xfId="0" applyFont="1" applyAlignment="1">
      <alignment vertical="center"/>
    </xf>
    <xf numFmtId="0" fontId="69" fillId="3" borderId="102" xfId="0" applyFont="1" applyFill="1" applyBorder="1" applyAlignment="1">
      <alignment horizontal="center" vertical="center"/>
    </xf>
    <xf numFmtId="0" fontId="140" fillId="3" borderId="109" xfId="0" applyFont="1" applyFill="1" applyBorder="1" applyAlignment="1">
      <alignment horizontal="center" vertical="center"/>
    </xf>
    <xf numFmtId="0" fontId="59" fillId="3" borderId="102" xfId="0" applyFont="1" applyFill="1" applyBorder="1" applyAlignment="1">
      <alignment horizontal="center" vertical="center"/>
    </xf>
    <xf numFmtId="0" fontId="25" fillId="3" borderId="109" xfId="0" applyFont="1" applyFill="1" applyBorder="1" applyAlignment="1">
      <alignment horizontal="center" vertical="center"/>
    </xf>
    <xf numFmtId="0" fontId="39" fillId="40" borderId="126" xfId="0" applyFont="1" applyFill="1" applyBorder="1" applyAlignment="1">
      <alignment vertical="center"/>
    </xf>
    <xf numFmtId="0" fontId="39" fillId="40" borderId="127" xfId="0" applyFont="1" applyFill="1" applyBorder="1" applyAlignment="1">
      <alignment horizontal="center" vertical="center"/>
    </xf>
    <xf numFmtId="0" fontId="40" fillId="40" borderId="128" xfId="0" applyFont="1" applyFill="1" applyBorder="1" applyAlignment="1">
      <alignment horizontal="right" vertical="center"/>
    </xf>
    <xf numFmtId="0" fontId="39" fillId="40" borderId="129" xfId="0" applyFont="1" applyFill="1" applyBorder="1" applyAlignment="1">
      <alignment horizontal="center" vertical="center"/>
    </xf>
    <xf numFmtId="0" fontId="39" fillId="40" borderId="127" xfId="0" applyFont="1" applyFill="1" applyBorder="1" applyAlignment="1">
      <alignment vertical="center"/>
    </xf>
    <xf numFmtId="10" fontId="31" fillId="40" borderId="131" xfId="0" applyNumberFormat="1" applyFont="1" applyFill="1" applyBorder="1" applyAlignment="1">
      <alignment vertical="center"/>
    </xf>
    <xf numFmtId="10" fontId="39" fillId="40" borderId="132" xfId="0" applyNumberFormat="1" applyFont="1" applyFill="1" applyBorder="1" applyAlignment="1">
      <alignment horizontal="center" vertical="center"/>
    </xf>
    <xf numFmtId="2" fontId="38" fillId="10" borderId="135" xfId="0" applyNumberFormat="1" applyFont="1" applyFill="1" applyBorder="1" applyAlignment="1">
      <alignment horizontal="center" vertical="center"/>
    </xf>
    <xf numFmtId="2" fontId="38" fillId="10" borderId="130" xfId="0" applyNumberFormat="1" applyFont="1" applyFill="1" applyBorder="1" applyAlignment="1">
      <alignment horizontal="center" vertical="center"/>
    </xf>
    <xf numFmtId="171" fontId="37" fillId="40" borderId="131" xfId="0" applyNumberFormat="1" applyFont="1" applyFill="1" applyBorder="1" applyAlignment="1">
      <alignment horizontal="center" vertical="center"/>
    </xf>
    <xf numFmtId="171" fontId="38" fillId="40" borderId="136" xfId="0" applyNumberFormat="1" applyFont="1" applyFill="1" applyBorder="1" applyAlignment="1">
      <alignment horizontal="center" vertical="center"/>
    </xf>
    <xf numFmtId="0" fontId="0" fillId="2" borderId="32" xfId="0" applyFill="1" applyBorder="1" applyAlignment="1">
      <alignment horizontal="center" vertical="center"/>
    </xf>
    <xf numFmtId="0" fontId="70" fillId="0" borderId="0" xfId="0" applyFont="1" applyAlignment="1">
      <alignment horizontal="left"/>
    </xf>
    <xf numFmtId="0" fontId="0" fillId="0" borderId="0" xfId="0" applyAlignment="1">
      <alignment horizontal="center"/>
    </xf>
    <xf numFmtId="0" fontId="20" fillId="3" borderId="1" xfId="0" applyFont="1" applyFill="1" applyBorder="1" applyAlignment="1">
      <alignment vertical="center"/>
    </xf>
    <xf numFmtId="0" fontId="20" fillId="3" borderId="2" xfId="0" applyFont="1" applyFill="1" applyBorder="1" applyAlignment="1">
      <alignment horizontal="center" vertical="center"/>
    </xf>
    <xf numFmtId="0" fontId="12" fillId="3" borderId="108" xfId="0" applyFont="1" applyFill="1" applyBorder="1" applyAlignment="1">
      <alignment horizontal="center" vertical="center"/>
    </xf>
    <xf numFmtId="0" fontId="12" fillId="3" borderId="108" xfId="0" applyFont="1" applyFill="1" applyBorder="1" applyAlignment="1">
      <alignment vertical="center"/>
    </xf>
    <xf numFmtId="0" fontId="13" fillId="3" borderId="108" xfId="0" applyFont="1" applyFill="1" applyBorder="1" applyAlignment="1">
      <alignment vertical="center"/>
    </xf>
    <xf numFmtId="0" fontId="13" fillId="3" borderId="167" xfId="0" applyFont="1" applyFill="1" applyBorder="1" applyAlignment="1">
      <alignment vertical="center"/>
    </xf>
    <xf numFmtId="0" fontId="12" fillId="2" borderId="59" xfId="0" applyFont="1" applyFill="1" applyBorder="1" applyAlignment="1">
      <alignment vertical="center"/>
    </xf>
    <xf numFmtId="0" fontId="15" fillId="2" borderId="56" xfId="0" applyFont="1" applyFill="1" applyBorder="1" applyAlignment="1">
      <alignment vertical="center"/>
    </xf>
    <xf numFmtId="166" fontId="15" fillId="3" borderId="168" xfId="0" applyNumberFormat="1" applyFont="1" applyFill="1" applyBorder="1" applyAlignment="1">
      <alignment horizontal="centerContinuous" vertical="center"/>
    </xf>
    <xf numFmtId="0" fontId="13" fillId="3" borderId="165" xfId="0" applyFont="1" applyFill="1" applyBorder="1" applyAlignment="1">
      <alignment horizontal="centerContinuous" vertical="center"/>
    </xf>
    <xf numFmtId="0" fontId="12" fillId="3" borderId="32" xfId="0" applyFont="1" applyFill="1" applyBorder="1" applyAlignment="1">
      <alignment vertical="center"/>
    </xf>
    <xf numFmtId="0" fontId="12" fillId="3" borderId="0" xfId="0" applyFont="1" applyFill="1" applyAlignment="1">
      <alignment horizontal="center" vertical="center"/>
    </xf>
    <xf numFmtId="0" fontId="13" fillId="3" borderId="0" xfId="0" applyFont="1" applyFill="1" applyAlignment="1">
      <alignment horizontal="center" vertical="center"/>
    </xf>
    <xf numFmtId="0" fontId="13" fillId="3" borderId="0" xfId="0" applyFont="1" applyFill="1" applyAlignment="1">
      <alignment vertical="center"/>
    </xf>
    <xf numFmtId="0" fontId="12" fillId="3" borderId="0" xfId="0" applyFont="1" applyFill="1" applyAlignment="1">
      <alignment vertical="center"/>
    </xf>
    <xf numFmtId="0" fontId="13" fillId="3" borderId="4" xfId="0" applyFont="1" applyFill="1" applyBorder="1" applyAlignment="1">
      <alignment vertical="center"/>
    </xf>
    <xf numFmtId="0" fontId="12" fillId="2" borderId="64" xfId="0" applyFont="1" applyFill="1" applyBorder="1" applyAlignment="1">
      <alignment vertical="center"/>
    </xf>
    <xf numFmtId="0" fontId="16" fillId="2" borderId="153" xfId="0" applyFont="1" applyFill="1" applyBorder="1" applyAlignment="1">
      <alignment vertical="center"/>
    </xf>
    <xf numFmtId="164" fontId="15" fillId="2" borderId="89" xfId="0" applyNumberFormat="1" applyFont="1" applyFill="1" applyBorder="1" applyAlignment="1">
      <alignment horizontal="centerContinuous" vertical="center"/>
    </xf>
    <xf numFmtId="0" fontId="13" fillId="2" borderId="149" xfId="0" applyFont="1" applyFill="1" applyBorder="1" applyAlignment="1">
      <alignment horizontal="centerContinuous" vertical="center"/>
    </xf>
    <xf numFmtId="0" fontId="15" fillId="3" borderId="91" xfId="0" applyFont="1" applyFill="1" applyBorder="1" applyAlignment="1">
      <alignment vertical="center"/>
    </xf>
    <xf numFmtId="0" fontId="15" fillId="3" borderId="87" xfId="0" applyFont="1" applyFill="1" applyBorder="1" applyAlignment="1">
      <alignment horizontal="center" vertical="center"/>
    </xf>
    <xf numFmtId="0" fontId="13" fillId="3" borderId="87" xfId="0" applyFont="1" applyFill="1" applyBorder="1" applyAlignment="1">
      <alignment horizontal="center" vertical="center"/>
    </xf>
    <xf numFmtId="0" fontId="13" fillId="3" borderId="87" xfId="0" applyFont="1" applyFill="1" applyBorder="1" applyAlignment="1">
      <alignment vertical="center"/>
    </xf>
    <xf numFmtId="0" fontId="13" fillId="3" borderId="92" xfId="0" applyFont="1" applyFill="1" applyBorder="1" applyAlignment="1">
      <alignment vertical="center"/>
    </xf>
    <xf numFmtId="0" fontId="15" fillId="2" borderId="153" xfId="0" applyFont="1" applyFill="1" applyBorder="1" applyAlignment="1">
      <alignment vertical="center"/>
    </xf>
    <xf numFmtId="0" fontId="12" fillId="3" borderId="93" xfId="0" applyFont="1" applyFill="1" applyBorder="1" applyAlignment="1">
      <alignment vertical="center"/>
    </xf>
    <xf numFmtId="0" fontId="12" fillId="3" borderId="94" xfId="0" applyFont="1" applyFill="1" applyBorder="1" applyAlignment="1">
      <alignment horizontal="center" vertical="center"/>
    </xf>
    <xf numFmtId="0" fontId="13" fillId="3" borderId="94" xfId="0" applyFont="1" applyFill="1" applyBorder="1" applyAlignment="1">
      <alignment horizontal="center" vertical="center"/>
    </xf>
    <xf numFmtId="0" fontId="13" fillId="3" borderId="94" xfId="0" applyFont="1" applyFill="1" applyBorder="1" applyAlignment="1">
      <alignment vertical="center"/>
    </xf>
    <xf numFmtId="0" fontId="13" fillId="3" borderId="95" xfId="0" applyFont="1" applyFill="1" applyBorder="1" applyAlignment="1">
      <alignment vertical="center"/>
    </xf>
    <xf numFmtId="0" fontId="12" fillId="2" borderId="96" xfId="0" applyFont="1" applyFill="1" applyBorder="1" applyAlignment="1">
      <alignment vertical="center"/>
    </xf>
    <xf numFmtId="0" fontId="15" fillId="2" borderId="97" xfId="0" applyFont="1" applyFill="1" applyBorder="1" applyAlignment="1">
      <alignment vertical="center"/>
    </xf>
    <xf numFmtId="166" fontId="15" fillId="2" borderId="171" xfId="0" applyNumberFormat="1" applyFont="1" applyFill="1" applyBorder="1" applyAlignment="1">
      <alignment horizontal="centerContinuous" vertical="center"/>
    </xf>
    <xf numFmtId="174" fontId="65" fillId="2" borderId="98" xfId="0" applyNumberFormat="1" applyFont="1" applyFill="1" applyBorder="1" applyAlignment="1">
      <alignment horizontal="centerContinuous" vertical="center"/>
    </xf>
    <xf numFmtId="0" fontId="12" fillId="2" borderId="169" xfId="0" applyFont="1" applyFill="1" applyBorder="1" applyAlignment="1">
      <alignment vertical="center"/>
    </xf>
    <xf numFmtId="0" fontId="12" fillId="2" borderId="146" xfId="0" applyFont="1" applyFill="1" applyBorder="1" applyAlignment="1">
      <alignment horizontal="center" vertical="center"/>
    </xf>
    <xf numFmtId="0" fontId="16" fillId="2" borderId="146" xfId="0" applyFont="1" applyFill="1" applyBorder="1" applyAlignment="1">
      <alignment horizontal="center" vertical="center"/>
    </xf>
    <xf numFmtId="0" fontId="16" fillId="2" borderId="146" xfId="0" applyFont="1" applyFill="1" applyBorder="1" applyAlignment="1">
      <alignment vertical="center"/>
    </xf>
    <xf numFmtId="0" fontId="16" fillId="2" borderId="35" xfId="0" applyFont="1" applyFill="1" applyBorder="1" applyAlignment="1">
      <alignment vertical="center"/>
    </xf>
    <xf numFmtId="0" fontId="15" fillId="2" borderId="35" xfId="0" applyFont="1" applyFill="1" applyBorder="1" applyAlignment="1">
      <alignment vertical="center"/>
    </xf>
    <xf numFmtId="0" fontId="15" fillId="2" borderId="99" xfId="0" applyFont="1" applyFill="1" applyBorder="1" applyAlignment="1">
      <alignment vertical="center"/>
    </xf>
    <xf numFmtId="0" fontId="12" fillId="2" borderId="32" xfId="0" applyFont="1" applyFill="1" applyBorder="1" applyAlignment="1">
      <alignment vertical="center"/>
    </xf>
    <xf numFmtId="0" fontId="12" fillId="2" borderId="0" xfId="0" applyFont="1" applyFill="1" applyAlignment="1">
      <alignment horizontal="center" vertical="center"/>
    </xf>
    <xf numFmtId="0" fontId="16" fillId="2" borderId="0" xfId="0" applyFont="1" applyFill="1" applyAlignment="1">
      <alignment horizontal="center" vertical="center"/>
    </xf>
    <xf numFmtId="0" fontId="16" fillId="2" borderId="0" xfId="0" applyFont="1" applyFill="1" applyAlignment="1">
      <alignment vertical="center"/>
    </xf>
    <xf numFmtId="0" fontId="15" fillId="2" borderId="0" xfId="0" applyFont="1" applyFill="1" applyAlignment="1">
      <alignment vertical="center"/>
    </xf>
    <xf numFmtId="0" fontId="15" fillId="2" borderId="33" xfId="0" applyFont="1" applyFill="1" applyBorder="1" applyAlignment="1">
      <alignment vertical="center"/>
    </xf>
    <xf numFmtId="0" fontId="10" fillId="2" borderId="0" xfId="0" applyFont="1" applyFill="1" applyAlignment="1">
      <alignment horizontal="center" vertical="center"/>
    </xf>
    <xf numFmtId="0" fontId="70" fillId="0" borderId="0" xfId="0" applyFont="1" applyAlignment="1">
      <alignment horizontal="left" vertical="center"/>
    </xf>
    <xf numFmtId="0" fontId="22" fillId="2" borderId="44" xfId="0" applyFont="1" applyFill="1" applyBorder="1" applyAlignment="1">
      <alignment horizontal="centerContinuous" vertical="top" wrapText="1"/>
    </xf>
    <xf numFmtId="0" fontId="15" fillId="2" borderId="44" xfId="0" applyFont="1" applyFill="1" applyBorder="1" applyAlignment="1">
      <alignment horizontal="centerContinuous" vertical="top"/>
    </xf>
    <xf numFmtId="0" fontId="16" fillId="2" borderId="44" xfId="0" applyFont="1" applyFill="1" applyBorder="1" applyAlignment="1">
      <alignment horizontal="centerContinuous" vertical="top"/>
    </xf>
    <xf numFmtId="0" fontId="16" fillId="2" borderId="44" xfId="0" applyFont="1" applyFill="1" applyBorder="1" applyAlignment="1">
      <alignment vertical="top"/>
    </xf>
    <xf numFmtId="15" fontId="16" fillId="2" borderId="73" xfId="0" applyNumberFormat="1" applyFont="1" applyFill="1" applyBorder="1" applyAlignment="1">
      <alignment horizontal="center" vertical="center"/>
    </xf>
    <xf numFmtId="0" fontId="15" fillId="2" borderId="0" xfId="0" applyFont="1" applyFill="1" applyAlignment="1">
      <alignment horizontal="center" vertical="center"/>
    </xf>
    <xf numFmtId="0" fontId="10" fillId="0" borderId="0" xfId="0" quotePrefix="1" applyFont="1" applyAlignment="1">
      <alignment vertical="center"/>
    </xf>
    <xf numFmtId="0" fontId="16" fillId="0" borderId="0" xfId="0" applyFont="1" applyAlignment="1">
      <alignment vertical="center"/>
    </xf>
    <xf numFmtId="0" fontId="54" fillId="2" borderId="100" xfId="0" applyFont="1" applyFill="1" applyBorder="1" applyAlignment="1">
      <alignment horizontal="centerContinuous" vertical="center"/>
    </xf>
    <xf numFmtId="0" fontId="14" fillId="2" borderId="2" xfId="0" applyFont="1" applyFill="1" applyBorder="1" applyAlignment="1">
      <alignment horizontal="centerContinuous" vertical="center"/>
    </xf>
    <xf numFmtId="0" fontId="15" fillId="2" borderId="2" xfId="0" applyFont="1" applyFill="1" applyBorder="1" applyAlignment="1">
      <alignment horizontal="centerContinuous" vertical="center"/>
    </xf>
    <xf numFmtId="0" fontId="15" fillId="2" borderId="3" xfId="0" applyFont="1" applyFill="1" applyBorder="1" applyAlignment="1">
      <alignment horizontal="centerContinuous" vertical="center"/>
    </xf>
    <xf numFmtId="0" fontId="58" fillId="0" borderId="0" xfId="0" applyFont="1" applyAlignment="1">
      <alignment horizontal="center" vertical="center"/>
    </xf>
    <xf numFmtId="0" fontId="12" fillId="2" borderId="7" xfId="0" applyFont="1" applyFill="1" applyBorder="1" applyAlignment="1">
      <alignment horizontal="center" vertical="center"/>
    </xf>
    <xf numFmtId="0" fontId="15" fillId="0" borderId="26" xfId="0" applyFont="1" applyBorder="1" applyAlignment="1">
      <alignment horizontal="center" vertical="center" wrapText="1"/>
    </xf>
    <xf numFmtId="14" fontId="15" fillId="0" borderId="23" xfId="0" applyNumberFormat="1" applyFont="1" applyBorder="1" applyAlignment="1">
      <alignment horizontal="centerContinuous" vertical="center" wrapText="1"/>
    </xf>
    <xf numFmtId="0" fontId="15" fillId="0" borderId="0" xfId="0" applyFont="1" applyAlignment="1">
      <alignment vertical="center"/>
    </xf>
    <xf numFmtId="0" fontId="18" fillId="2" borderId="75" xfId="0" quotePrefix="1" applyFont="1" applyFill="1" applyBorder="1" applyAlignment="1">
      <alignment horizontal="left" vertical="center"/>
    </xf>
    <xf numFmtId="0" fontId="16" fillId="2" borderId="75" xfId="0" applyFont="1" applyFill="1" applyBorder="1" applyAlignment="1">
      <alignment vertical="center"/>
    </xf>
    <xf numFmtId="0" fontId="14" fillId="2" borderId="137" xfId="0" applyFont="1" applyFill="1" applyBorder="1" applyAlignment="1">
      <alignment horizontal="right" vertical="center"/>
    </xf>
    <xf numFmtId="0" fontId="12" fillId="2" borderId="7" xfId="0" applyFont="1" applyFill="1" applyBorder="1" applyAlignment="1">
      <alignment horizontal="centerContinuous" vertical="center"/>
    </xf>
    <xf numFmtId="0" fontId="16" fillId="0" borderId="112" xfId="0" applyFont="1" applyBorder="1" applyAlignment="1">
      <alignment horizontal="center" vertical="center"/>
    </xf>
    <xf numFmtId="0" fontId="29" fillId="21" borderId="34" xfId="0" applyFont="1" applyFill="1" applyBorder="1" applyAlignment="1">
      <alignment horizontal="center" vertical="center"/>
    </xf>
    <xf numFmtId="1" fontId="0" fillId="30" borderId="0" xfId="0" applyNumberFormat="1" applyFill="1" applyAlignment="1">
      <alignment horizontal="center" vertical="center"/>
    </xf>
    <xf numFmtId="0" fontId="10" fillId="18" borderId="0" xfId="0" applyFont="1" applyFill="1" applyAlignment="1">
      <alignment vertical="center"/>
    </xf>
    <xf numFmtId="0" fontId="0" fillId="18" borderId="0" xfId="0" applyFill="1"/>
    <xf numFmtId="49" fontId="10" fillId="0" borderId="25" xfId="0" quotePrefix="1" applyNumberFormat="1" applyFont="1" applyBorder="1" applyAlignment="1">
      <alignment horizontal="center" vertical="center"/>
    </xf>
    <xf numFmtId="14" fontId="10" fillId="0" borderId="84" xfId="0" applyNumberFormat="1" applyFont="1" applyBorder="1" applyAlignment="1">
      <alignment horizontal="center" vertical="center"/>
    </xf>
    <xf numFmtId="0" fontId="65" fillId="41" borderId="159" xfId="0" applyFont="1" applyFill="1" applyBorder="1" applyAlignment="1">
      <alignment horizontal="center" vertical="center"/>
    </xf>
    <xf numFmtId="0" fontId="61" fillId="22" borderId="163" xfId="0" applyFont="1" applyFill="1" applyBorder="1" applyAlignment="1">
      <alignment horizontal="center" vertical="top"/>
    </xf>
    <xf numFmtId="0" fontId="0" fillId="0" borderId="148" xfId="0" applyBorder="1" applyAlignment="1">
      <alignment horizontal="center" vertical="center"/>
    </xf>
    <xf numFmtId="1" fontId="0" fillId="2" borderId="0" xfId="0" applyNumberFormat="1" applyFill="1" applyAlignment="1">
      <alignment horizontal="center" vertical="center"/>
    </xf>
    <xf numFmtId="0" fontId="42" fillId="2" borderId="76" xfId="0" applyFont="1" applyFill="1" applyBorder="1" applyAlignment="1">
      <alignment horizontal="right" vertical="center"/>
    </xf>
    <xf numFmtId="0" fontId="42" fillId="2" borderId="76" xfId="0" applyFont="1" applyFill="1" applyBorder="1" applyAlignment="1">
      <alignment horizontal="center" vertical="center"/>
    </xf>
    <xf numFmtId="0" fontId="65" fillId="41" borderId="71" xfId="0" applyFont="1" applyFill="1" applyBorder="1" applyAlignment="1">
      <alignment horizontal="center" vertical="center"/>
    </xf>
    <xf numFmtId="0" fontId="62" fillId="0" borderId="163" xfId="0" applyFont="1" applyBorder="1" applyAlignment="1">
      <alignment horizontal="center" vertical="center" wrapText="1"/>
    </xf>
    <xf numFmtId="0" fontId="0" fillId="0" borderId="0" xfId="0" applyAlignment="1">
      <alignment wrapText="1"/>
    </xf>
    <xf numFmtId="0" fontId="15" fillId="30" borderId="0" xfId="0" applyFont="1" applyFill="1" applyAlignment="1">
      <alignment horizontal="center" vertical="center"/>
    </xf>
    <xf numFmtId="0" fontId="15" fillId="2" borderId="17" xfId="0" applyFont="1" applyFill="1" applyBorder="1" applyAlignment="1">
      <alignment horizontal="center" vertical="center" wrapText="1"/>
    </xf>
    <xf numFmtId="0" fontId="12" fillId="2" borderId="71" xfId="0" quotePrefix="1" applyFont="1" applyFill="1" applyBorder="1" applyAlignment="1">
      <alignment horizontal="center" vertical="center" wrapText="1"/>
    </xf>
    <xf numFmtId="0" fontId="12" fillId="2" borderId="71" xfId="0" applyFont="1" applyFill="1" applyBorder="1" applyAlignment="1">
      <alignment horizontal="center" vertical="center" wrapText="1"/>
    </xf>
    <xf numFmtId="164" fontId="65" fillId="0" borderId="0" xfId="0" applyNumberFormat="1" applyFont="1" applyAlignment="1">
      <alignment vertical="center"/>
    </xf>
    <xf numFmtId="1" fontId="34" fillId="11" borderId="158" xfId="0" applyNumberFormat="1" applyFont="1" applyFill="1" applyBorder="1" applyAlignment="1">
      <alignment horizontal="left" vertical="center"/>
    </xf>
    <xf numFmtId="49" fontId="35" fillId="11" borderId="120" xfId="0" applyNumberFormat="1" applyFont="1" applyFill="1" applyBorder="1" applyAlignment="1">
      <alignment horizontal="center" vertical="center"/>
    </xf>
    <xf numFmtId="0" fontId="35" fillId="11" borderId="125" xfId="0" applyFont="1" applyFill="1" applyBorder="1" applyAlignment="1">
      <alignment vertical="center"/>
    </xf>
    <xf numFmtId="0" fontId="36" fillId="11" borderId="120" xfId="0" applyFont="1" applyFill="1" applyBorder="1" applyAlignment="1">
      <alignment horizontal="center" vertical="center"/>
    </xf>
    <xf numFmtId="167" fontId="37" fillId="11" borderId="120" xfId="0" applyNumberFormat="1" applyFont="1" applyFill="1" applyBorder="1" applyAlignment="1">
      <alignment vertical="center"/>
    </xf>
    <xf numFmtId="10" fontId="37" fillId="11" borderId="120" xfId="0" applyNumberFormat="1" applyFont="1" applyFill="1" applyBorder="1" applyAlignment="1">
      <alignment vertical="center"/>
    </xf>
    <xf numFmtId="170" fontId="36" fillId="11" borderId="120" xfId="0" applyNumberFormat="1" applyFont="1" applyFill="1" applyBorder="1" applyAlignment="1">
      <alignment vertical="center"/>
    </xf>
    <xf numFmtId="170" fontId="37" fillId="11" borderId="120" xfId="0" applyNumberFormat="1" applyFont="1" applyFill="1" applyBorder="1" applyAlignment="1">
      <alignment vertical="center"/>
    </xf>
    <xf numFmtId="170" fontId="37" fillId="11" borderId="121" xfId="0" applyNumberFormat="1" applyFont="1" applyFill="1" applyBorder="1" applyAlignment="1">
      <alignment vertical="center"/>
    </xf>
    <xf numFmtId="171" fontId="37" fillId="11" borderId="122" xfId="0" applyNumberFormat="1" applyFont="1" applyFill="1" applyBorder="1" applyAlignment="1">
      <alignment vertical="center"/>
    </xf>
    <xf numFmtId="171" fontId="37" fillId="11" borderId="123" xfId="0" applyNumberFormat="1" applyFont="1" applyFill="1" applyBorder="1" applyAlignment="1">
      <alignment vertical="center"/>
    </xf>
    <xf numFmtId="171" fontId="38" fillId="11" borderId="124" xfId="0" applyNumberFormat="1" applyFont="1" applyFill="1" applyBorder="1" applyAlignment="1">
      <alignment vertical="center"/>
    </xf>
    <xf numFmtId="0" fontId="30" fillId="3" borderId="154" xfId="0" applyFont="1" applyFill="1" applyBorder="1" applyAlignment="1">
      <alignment horizontal="center" vertical="center"/>
    </xf>
    <xf numFmtId="170" fontId="27" fillId="2" borderId="0" xfId="0" applyNumberFormat="1" applyFont="1" applyFill="1" applyAlignment="1">
      <alignment horizontal="center" vertical="center"/>
    </xf>
    <xf numFmtId="164" fontId="68" fillId="0" borderId="0" xfId="4" applyFont="1" applyAlignment="1" applyProtection="1">
      <alignment vertical="center"/>
    </xf>
    <xf numFmtId="0" fontId="110" fillId="3" borderId="109" xfId="0" applyFont="1" applyFill="1" applyBorder="1" applyAlignment="1">
      <alignment horizontal="center" vertical="center"/>
    </xf>
    <xf numFmtId="0" fontId="59" fillId="3" borderId="110" xfId="0" applyFont="1" applyFill="1" applyBorder="1" applyAlignment="1">
      <alignment horizontal="left" vertical="center" wrapText="1"/>
    </xf>
    <xf numFmtId="0" fontId="137" fillId="3" borderId="109" xfId="0" applyFont="1" applyFill="1" applyBorder="1" applyAlignment="1">
      <alignment horizontal="center" vertical="center"/>
    </xf>
    <xf numFmtId="0" fontId="111" fillId="3" borderId="109" xfId="0" applyFont="1" applyFill="1" applyBorder="1" applyAlignment="1">
      <alignment horizontal="center" vertical="center"/>
    </xf>
    <xf numFmtId="0" fontId="63" fillId="3" borderId="102" xfId="0" applyFont="1" applyFill="1" applyBorder="1" applyAlignment="1">
      <alignment horizontal="center" vertical="center"/>
    </xf>
    <xf numFmtId="0" fontId="63" fillId="3" borderId="110" xfId="0" applyFont="1" applyFill="1" applyBorder="1" applyAlignment="1">
      <alignment vertical="center" wrapText="1"/>
    </xf>
    <xf numFmtId="0" fontId="39" fillId="12" borderId="126" xfId="0" applyFont="1" applyFill="1" applyBorder="1" applyAlignment="1">
      <alignment vertical="center"/>
    </xf>
    <xf numFmtId="0" fontId="39" fillId="12" borderId="127" xfId="0" applyFont="1" applyFill="1" applyBorder="1" applyAlignment="1">
      <alignment horizontal="center" vertical="center"/>
    </xf>
    <xf numFmtId="0" fontId="40" fillId="12" borderId="128" xfId="0" applyFont="1" applyFill="1" applyBorder="1" applyAlignment="1">
      <alignment horizontal="right" vertical="center"/>
    </xf>
    <xf numFmtId="0" fontId="39" fillId="12" borderId="129" xfId="0" applyFont="1" applyFill="1" applyBorder="1" applyAlignment="1">
      <alignment horizontal="center" vertical="center"/>
    </xf>
    <xf numFmtId="0" fontId="39" fillId="12" borderId="127" xfId="0" applyFont="1" applyFill="1" applyBorder="1" applyAlignment="1">
      <alignment vertical="center"/>
    </xf>
    <xf numFmtId="10" fontId="31" fillId="12" borderId="131" xfId="0" applyNumberFormat="1" applyFont="1" applyFill="1" applyBorder="1" applyAlignment="1">
      <alignment vertical="center"/>
    </xf>
    <xf numFmtId="10" fontId="39" fillId="12" borderId="132" xfId="0" applyNumberFormat="1" applyFont="1" applyFill="1" applyBorder="1" applyAlignment="1">
      <alignment horizontal="center" vertical="center"/>
    </xf>
    <xf numFmtId="171" fontId="37" fillId="12" borderId="131" xfId="0" applyNumberFormat="1" applyFont="1" applyFill="1" applyBorder="1" applyAlignment="1">
      <alignment horizontal="center" vertical="center"/>
    </xf>
    <xf numFmtId="171" fontId="38" fillId="12" borderId="136" xfId="0" applyNumberFormat="1" applyFont="1" applyFill="1" applyBorder="1" applyAlignment="1">
      <alignment horizontal="center" vertical="center"/>
    </xf>
    <xf numFmtId="2" fontId="15" fillId="0" borderId="0" xfId="0" applyNumberFormat="1" applyFont="1" applyAlignment="1">
      <alignment horizontal="center" vertical="center"/>
    </xf>
    <xf numFmtId="169" fontId="30" fillId="25" borderId="154" xfId="4" applyNumberFormat="1" applyFont="1" applyFill="1" applyBorder="1" applyAlignment="1" applyProtection="1">
      <alignment vertical="center"/>
      <protection locked="0"/>
    </xf>
    <xf numFmtId="169" fontId="30" fillId="25" borderId="102" xfId="4" applyNumberFormat="1" applyFont="1" applyFill="1" applyBorder="1" applyAlignment="1" applyProtection="1">
      <alignment vertical="center"/>
      <protection locked="0"/>
    </xf>
    <xf numFmtId="169" fontId="51" fillId="25" borderId="102" xfId="4" applyNumberFormat="1" applyFont="1" applyFill="1" applyBorder="1" applyAlignment="1" applyProtection="1">
      <alignment vertical="center"/>
      <protection locked="0"/>
    </xf>
    <xf numFmtId="0" fontId="27" fillId="13" borderId="257" xfId="0" applyFont="1" applyFill="1" applyBorder="1" applyAlignment="1" applyProtection="1">
      <alignment horizontal="center" vertical="center"/>
      <protection locked="0"/>
    </xf>
    <xf numFmtId="0" fontId="27" fillId="29" borderId="257" xfId="0" applyFont="1" applyFill="1" applyBorder="1" applyAlignment="1" applyProtection="1">
      <alignment horizontal="center" vertical="center"/>
      <protection locked="0"/>
    </xf>
    <xf numFmtId="0" fontId="27" fillId="13" borderId="10" xfId="0" applyFont="1" applyFill="1" applyBorder="1" applyAlignment="1" applyProtection="1">
      <alignment horizontal="center" vertical="center"/>
      <protection locked="0"/>
    </xf>
    <xf numFmtId="0" fontId="27" fillId="29" borderId="10" xfId="0" applyFont="1" applyFill="1" applyBorder="1" applyAlignment="1" applyProtection="1">
      <alignment horizontal="center" vertical="center"/>
      <protection locked="0"/>
    </xf>
    <xf numFmtId="169" fontId="124" fillId="25" borderId="102" xfId="4" applyNumberFormat="1" applyFont="1" applyFill="1" applyBorder="1" applyAlignment="1" applyProtection="1">
      <alignment vertical="center"/>
      <protection locked="0"/>
    </xf>
    <xf numFmtId="2" fontId="0" fillId="0" borderId="0" xfId="0" applyNumberFormat="1" applyAlignment="1" applyProtection="1">
      <alignment horizontal="center" vertical="center"/>
      <protection locked="0"/>
    </xf>
    <xf numFmtId="165" fontId="27" fillId="2" borderId="102" xfId="0" applyNumberFormat="1" applyFont="1" applyFill="1" applyBorder="1" applyAlignment="1" applyProtection="1">
      <alignment vertical="center"/>
      <protection locked="0"/>
    </xf>
    <xf numFmtId="0" fontId="69" fillId="3" borderId="109" xfId="0" applyFont="1" applyFill="1" applyBorder="1" applyAlignment="1">
      <alignment horizontal="center" vertical="center"/>
    </xf>
    <xf numFmtId="0" fontId="69" fillId="3" borderId="154" xfId="0" applyFont="1" applyFill="1" applyBorder="1" applyAlignment="1">
      <alignment horizontal="center" vertical="center"/>
    </xf>
    <xf numFmtId="0" fontId="69" fillId="3" borderId="103" xfId="0" applyFont="1" applyFill="1" applyBorder="1" applyAlignment="1">
      <alignment vertical="center" wrapText="1"/>
    </xf>
    <xf numFmtId="0" fontId="112" fillId="3" borderId="109" xfId="0" applyFont="1" applyFill="1" applyBorder="1" applyAlignment="1">
      <alignment horizontal="center" vertical="center"/>
    </xf>
    <xf numFmtId="0" fontId="146" fillId="3" borderId="102" xfId="0" applyFont="1" applyFill="1" applyBorder="1" applyAlignment="1">
      <alignment horizontal="center" vertical="center"/>
    </xf>
    <xf numFmtId="0" fontId="146" fillId="3" borderId="110" xfId="0" applyFont="1" applyFill="1" applyBorder="1" applyAlignment="1">
      <alignment vertical="center" wrapText="1"/>
    </xf>
    <xf numFmtId="0" fontId="80" fillId="2" borderId="33" xfId="0" applyFont="1" applyFill="1" applyBorder="1" applyAlignment="1">
      <alignment vertical="center"/>
    </xf>
    <xf numFmtId="0" fontId="80" fillId="2" borderId="0" xfId="0" applyFont="1" applyFill="1" applyAlignment="1">
      <alignment vertical="center"/>
    </xf>
    <xf numFmtId="164" fontId="73" fillId="13" borderId="267" xfId="4" applyFont="1" applyFill="1" applyBorder="1" applyAlignment="1" applyProtection="1">
      <alignment horizontal="center" vertical="center"/>
      <protection locked="0"/>
    </xf>
    <xf numFmtId="0" fontId="147" fillId="0" borderId="0" xfId="0" applyFont="1" applyAlignment="1">
      <alignment vertical="center"/>
    </xf>
    <xf numFmtId="0" fontId="148" fillId="0" borderId="0" xfId="0" applyFont="1" applyAlignment="1">
      <alignment horizontal="center" vertical="center"/>
    </xf>
    <xf numFmtId="184" fontId="148" fillId="0" borderId="0" xfId="0" applyNumberFormat="1" applyFont="1" applyAlignment="1">
      <alignment horizontal="center" vertical="center"/>
    </xf>
    <xf numFmtId="184" fontId="147" fillId="0" borderId="0" xfId="0" applyNumberFormat="1" applyFont="1"/>
    <xf numFmtId="184" fontId="147" fillId="0" borderId="0" xfId="0" applyNumberFormat="1" applyFont="1" applyAlignment="1">
      <alignment vertical="center"/>
    </xf>
    <xf numFmtId="0" fontId="147" fillId="0" borderId="0" xfId="0" applyFont="1"/>
    <xf numFmtId="1" fontId="61" fillId="22" borderId="34" xfId="0" applyNumberFormat="1" applyFont="1" applyFill="1" applyBorder="1" applyAlignment="1">
      <alignment horizontal="center" vertical="top"/>
    </xf>
    <xf numFmtId="9" fontId="0" fillId="24" borderId="34" xfId="0" applyNumberFormat="1" applyFill="1" applyBorder="1" applyAlignment="1" applyProtection="1">
      <alignment horizontal="center" vertical="center"/>
      <protection locked="0"/>
    </xf>
    <xf numFmtId="43" fontId="89" fillId="2" borderId="154" xfId="19" applyFont="1" applyFill="1" applyBorder="1" applyAlignment="1" applyProtection="1">
      <alignment vertical="center"/>
      <protection locked="0"/>
    </xf>
    <xf numFmtId="178" fontId="89" fillId="2" borderId="198" xfId="8" applyNumberFormat="1" applyFont="1" applyFill="1" applyBorder="1" applyAlignment="1" applyProtection="1">
      <alignment horizontal="center" vertical="center"/>
      <protection locked="0"/>
    </xf>
    <xf numFmtId="43" fontId="89" fillId="2" borderId="174" xfId="19" applyFont="1" applyFill="1" applyBorder="1" applyAlignment="1" applyProtection="1">
      <alignment vertical="center"/>
      <protection locked="0"/>
    </xf>
    <xf numFmtId="0" fontId="57" fillId="29" borderId="101" xfId="0" applyFont="1" applyFill="1" applyBorder="1"/>
    <xf numFmtId="0" fontId="57" fillId="29" borderId="13" xfId="0" applyFont="1" applyFill="1" applyBorder="1"/>
    <xf numFmtId="0" fontId="57" fillId="29" borderId="13" xfId="0" applyFont="1" applyFill="1" applyBorder="1" applyAlignment="1">
      <alignment horizontal="center"/>
    </xf>
    <xf numFmtId="0" fontId="88" fillId="29" borderId="178" xfId="8" applyFont="1" applyFill="1" applyBorder="1" applyAlignment="1">
      <alignment horizontal="right" vertical="center"/>
    </xf>
    <xf numFmtId="0" fontId="135" fillId="29" borderId="114" xfId="0" applyFont="1" applyFill="1" applyBorder="1" applyAlignment="1">
      <alignment horizontal="center" vertical="center"/>
    </xf>
    <xf numFmtId="0" fontId="135" fillId="29" borderId="161" xfId="0" applyFont="1" applyFill="1" applyBorder="1" applyAlignment="1">
      <alignment horizontal="center" vertical="center"/>
    </xf>
    <xf numFmtId="0" fontId="57" fillId="0" borderId="0" xfId="0" applyFont="1"/>
    <xf numFmtId="0" fontId="136" fillId="0" borderId="0" xfId="0" applyFont="1" applyAlignment="1">
      <alignment horizontal="center" vertical="center"/>
    </xf>
    <xf numFmtId="0" fontId="134" fillId="4" borderId="1" xfId="0" applyFont="1" applyFill="1" applyBorder="1" applyAlignment="1">
      <alignment vertical="center"/>
    </xf>
    <xf numFmtId="0" fontId="134" fillId="4" borderId="2" xfId="0" applyFont="1" applyFill="1" applyBorder="1" applyAlignment="1">
      <alignment vertical="center"/>
    </xf>
    <xf numFmtId="0" fontId="134" fillId="4" borderId="2" xfId="0" applyFont="1" applyFill="1" applyBorder="1" applyAlignment="1">
      <alignment horizontal="center" vertical="center"/>
    </xf>
    <xf numFmtId="0" fontId="98" fillId="4" borderId="2" xfId="0" applyFont="1" applyFill="1" applyBorder="1" applyAlignment="1">
      <alignment horizontal="right" vertical="center"/>
    </xf>
    <xf numFmtId="43" fontId="145" fillId="4" borderId="256" xfId="0" applyNumberFormat="1" applyFont="1" applyFill="1" applyBorder="1" applyAlignment="1">
      <alignment vertical="center"/>
    </xf>
    <xf numFmtId="43" fontId="100" fillId="4" borderId="256" xfId="0" applyNumberFormat="1" applyFont="1" applyFill="1" applyBorder="1" applyAlignment="1">
      <alignment vertical="center"/>
    </xf>
    <xf numFmtId="0" fontId="57" fillId="4" borderId="13" xfId="0" applyFont="1" applyFill="1" applyBorder="1" applyAlignment="1">
      <alignment vertical="center"/>
    </xf>
    <xf numFmtId="43" fontId="133" fillId="4" borderId="255" xfId="19" applyFont="1" applyFill="1" applyBorder="1" applyAlignment="1" applyProtection="1">
      <alignment vertical="center"/>
    </xf>
    <xf numFmtId="0" fontId="57" fillId="0" borderId="0" xfId="0" applyFont="1" applyAlignment="1">
      <alignment vertical="center"/>
    </xf>
    <xf numFmtId="0" fontId="129" fillId="0" borderId="101" xfId="0" applyFont="1" applyBorder="1" applyAlignment="1">
      <alignment vertical="center"/>
    </xf>
    <xf numFmtId="0" fontId="15" fillId="0" borderId="178" xfId="0" applyFont="1" applyBorder="1" applyAlignment="1">
      <alignment horizontal="right" vertical="center"/>
    </xf>
    <xf numFmtId="43" fontId="15" fillId="0" borderId="114" xfId="0" applyNumberFormat="1" applyFont="1" applyBorder="1" applyAlignment="1">
      <alignment vertical="center"/>
    </xf>
    <xf numFmtId="43" fontId="15" fillId="0" borderId="161" xfId="0" applyNumberFormat="1" applyFont="1" applyBorder="1" applyAlignment="1">
      <alignment vertical="center"/>
    </xf>
    <xf numFmtId="43" fontId="15" fillId="0" borderId="0" xfId="0" applyNumberFormat="1" applyFont="1" applyAlignment="1">
      <alignment vertical="top"/>
    </xf>
    <xf numFmtId="0" fontId="57" fillId="0" borderId="0" xfId="0" applyFont="1" applyAlignment="1">
      <alignment horizontal="center"/>
    </xf>
    <xf numFmtId="43" fontId="0" fillId="0" borderId="0" xfId="0" applyNumberFormat="1"/>
    <xf numFmtId="0" fontId="142" fillId="25" borderId="141" xfId="0" applyFont="1" applyFill="1" applyBorder="1" applyAlignment="1">
      <alignment vertical="center"/>
    </xf>
    <xf numFmtId="0" fontId="57" fillId="25" borderId="153" xfId="0" applyFont="1" applyFill="1" applyBorder="1"/>
    <xf numFmtId="0" fontId="57" fillId="25" borderId="229" xfId="0" applyFont="1" applyFill="1" applyBorder="1"/>
    <xf numFmtId="0" fontId="89" fillId="2" borderId="102" xfId="8" applyFont="1" applyFill="1" applyBorder="1" applyAlignment="1">
      <alignment horizontal="center" vertical="center"/>
    </xf>
    <xf numFmtId="182" fontId="141" fillId="0" borderId="163" xfId="0" applyNumberFormat="1" applyFont="1" applyBorder="1"/>
    <xf numFmtId="0" fontId="85" fillId="18" borderId="189" xfId="8" applyFont="1" applyFill="1" applyBorder="1" applyAlignment="1" applyProtection="1">
      <alignment horizontal="center" vertical="center"/>
      <protection locked="0"/>
    </xf>
    <xf numFmtId="0" fontId="30" fillId="2" borderId="159" xfId="8" applyFont="1" applyFill="1" applyBorder="1" applyAlignment="1" applyProtection="1">
      <alignment horizontal="center" vertical="center"/>
      <protection locked="0"/>
    </xf>
    <xf numFmtId="0" fontId="30" fillId="2" borderId="153" xfId="8" applyFont="1" applyFill="1" applyBorder="1" applyAlignment="1" applyProtection="1">
      <alignment horizontal="center" vertical="center"/>
      <protection locked="0"/>
    </xf>
    <xf numFmtId="0" fontId="88" fillId="34" borderId="141" xfId="8" applyFont="1" applyFill="1" applyBorder="1" applyAlignment="1" applyProtection="1">
      <alignment horizontal="centerContinuous" vertical="center"/>
      <protection locked="0"/>
    </xf>
    <xf numFmtId="0" fontId="93" fillId="34" borderId="153" xfId="8" applyFont="1" applyFill="1" applyBorder="1" applyAlignment="1" applyProtection="1">
      <alignment horizontal="centerContinuous" vertical="center"/>
      <protection locked="0"/>
    </xf>
    <xf numFmtId="0" fontId="93" fillId="34" borderId="192" xfId="8" applyFont="1" applyFill="1" applyBorder="1" applyAlignment="1" applyProtection="1">
      <alignment horizontal="centerContinuous" vertical="center"/>
      <protection locked="0"/>
    </xf>
    <xf numFmtId="0" fontId="30" fillId="2" borderId="193" xfId="8" applyFont="1" applyFill="1" applyBorder="1" applyAlignment="1" applyProtection="1">
      <alignment horizontal="center" vertical="center"/>
      <protection locked="0"/>
    </xf>
    <xf numFmtId="0" fontId="30" fillId="2" borderId="195" xfId="8" applyFont="1" applyFill="1" applyBorder="1" applyAlignment="1" applyProtection="1">
      <alignment horizontal="center" vertical="center"/>
      <protection locked="0"/>
    </xf>
    <xf numFmtId="0" fontId="30" fillId="2" borderId="207" xfId="8" applyFont="1" applyFill="1" applyBorder="1" applyAlignment="1" applyProtection="1">
      <alignment horizontal="center" vertical="center"/>
      <protection locked="0"/>
    </xf>
    <xf numFmtId="0" fontId="28" fillId="2" borderId="207" xfId="8" applyFont="1" applyFill="1" applyBorder="1" applyAlignment="1" applyProtection="1">
      <alignment horizontal="center" vertical="center"/>
      <protection locked="0"/>
    </xf>
    <xf numFmtId="0" fontId="30" fillId="2" borderId="9" xfId="8" applyFont="1" applyFill="1" applyBorder="1" applyAlignment="1" applyProtection="1">
      <alignment horizontal="center" vertical="center"/>
      <protection locked="0"/>
    </xf>
    <xf numFmtId="0" fontId="89" fillId="2" borderId="109" xfId="8" applyFont="1" applyFill="1" applyBorder="1" applyAlignment="1" applyProtection="1">
      <alignment horizontal="center" vertical="center"/>
      <protection locked="0"/>
    </xf>
    <xf numFmtId="49" fontId="89" fillId="2" borderId="37" xfId="8" applyNumberFormat="1" applyFont="1" applyFill="1" applyBorder="1" applyAlignment="1" applyProtection="1">
      <alignment vertical="center"/>
      <protection locked="0"/>
    </xf>
    <xf numFmtId="0" fontId="89" fillId="2" borderId="154" xfId="8" applyFont="1" applyFill="1" applyBorder="1" applyAlignment="1" applyProtection="1">
      <alignment vertical="center"/>
      <protection locked="0"/>
    </xf>
    <xf numFmtId="0" fontId="89" fillId="2" borderId="154" xfId="8" applyFont="1" applyFill="1" applyBorder="1" applyAlignment="1" applyProtection="1">
      <alignment horizontal="center" vertical="center"/>
      <protection locked="0"/>
    </xf>
    <xf numFmtId="1" fontId="89" fillId="2" borderId="159" xfId="8" applyNumberFormat="1" applyFont="1" applyFill="1" applyBorder="1" applyAlignment="1" applyProtection="1">
      <alignment vertical="center"/>
      <protection locked="0"/>
    </xf>
    <xf numFmtId="0" fontId="89" fillId="2" borderId="174" xfId="8" applyFont="1" applyFill="1" applyBorder="1" applyAlignment="1" applyProtection="1">
      <alignment vertical="center"/>
      <protection locked="0"/>
    </xf>
    <xf numFmtId="0" fontId="89" fillId="2" borderId="174" xfId="8" applyFont="1" applyFill="1" applyBorder="1" applyAlignment="1" applyProtection="1">
      <alignment horizontal="center" vertical="center"/>
      <protection locked="0"/>
    </xf>
    <xf numFmtId="1" fontId="89" fillId="2" borderId="34" xfId="8" applyNumberFormat="1" applyFont="1" applyFill="1" applyBorder="1" applyAlignment="1" applyProtection="1">
      <alignment vertical="center"/>
      <protection locked="0"/>
    </xf>
    <xf numFmtId="0" fontId="93" fillId="24" borderId="218" xfId="8" applyFont="1" applyFill="1" applyBorder="1" applyAlignment="1">
      <alignment horizontal="center" vertical="center"/>
    </xf>
    <xf numFmtId="0" fontId="93" fillId="24" borderId="199" xfId="8" applyFont="1" applyFill="1" applyBorder="1" applyAlignment="1">
      <alignment horizontal="center" vertical="center"/>
    </xf>
    <xf numFmtId="43" fontId="93" fillId="24" borderId="156" xfId="19" applyFont="1" applyFill="1" applyBorder="1" applyAlignment="1" applyProtection="1">
      <alignment vertical="center"/>
    </xf>
    <xf numFmtId="49" fontId="76" fillId="0" borderId="0" xfId="0" applyNumberFormat="1" applyFont="1" applyAlignment="1">
      <alignment horizontal="left" vertical="center"/>
    </xf>
    <xf numFmtId="0" fontId="105" fillId="0" borderId="0" xfId="0" applyFont="1"/>
    <xf numFmtId="0" fontId="11" fillId="0" borderId="0" xfId="0" applyFont="1"/>
    <xf numFmtId="0" fontId="11" fillId="0" borderId="0" xfId="0" applyFont="1" applyAlignment="1">
      <alignment vertical="center"/>
    </xf>
    <xf numFmtId="0" fontId="58" fillId="24" borderId="0" xfId="0" applyFont="1" applyFill="1" applyAlignment="1">
      <alignment horizontal="center" vertical="center"/>
    </xf>
    <xf numFmtId="0" fontId="58" fillId="13" borderId="0" xfId="0" applyFont="1" applyFill="1" applyAlignment="1">
      <alignment horizontal="center" vertical="center"/>
    </xf>
    <xf numFmtId="2" fontId="74" fillId="33" borderId="0" xfId="0" applyNumberFormat="1" applyFont="1" applyFill="1" applyAlignment="1">
      <alignment horizontal="center" vertical="center"/>
    </xf>
    <xf numFmtId="0" fontId="0" fillId="24" borderId="0" xfId="0" applyFill="1"/>
    <xf numFmtId="0" fontId="0" fillId="13" borderId="0" xfId="0" applyFill="1" applyAlignment="1">
      <alignment horizontal="center" vertical="center"/>
    </xf>
    <xf numFmtId="2" fontId="29" fillId="33" borderId="0" xfId="0" applyNumberFormat="1" applyFont="1" applyFill="1" applyAlignment="1">
      <alignment horizontal="center" vertical="center"/>
    </xf>
    <xf numFmtId="0" fontId="104" fillId="36" borderId="163" xfId="0" applyFont="1" applyFill="1" applyBorder="1" applyAlignment="1">
      <alignment horizontal="center" vertical="center"/>
    </xf>
    <xf numFmtId="2" fontId="72" fillId="33" borderId="0" xfId="0" applyNumberFormat="1" applyFont="1" applyFill="1" applyAlignment="1">
      <alignment horizontal="center" vertical="center" wrapText="1"/>
    </xf>
    <xf numFmtId="0" fontId="15" fillId="4" borderId="0" xfId="0" applyFont="1" applyFill="1" applyAlignment="1">
      <alignment horizontal="center" vertical="center"/>
    </xf>
    <xf numFmtId="0" fontId="75" fillId="0" borderId="0" xfId="0" applyFont="1" applyAlignment="1">
      <alignment vertical="center" wrapText="1"/>
    </xf>
    <xf numFmtId="0" fontId="55" fillId="19" borderId="0" xfId="0" applyFont="1" applyFill="1" applyAlignment="1">
      <alignment horizontal="center" vertical="center" wrapText="1"/>
    </xf>
    <xf numFmtId="0" fontId="12" fillId="0" borderId="0" xfId="0" applyFont="1" applyAlignment="1">
      <alignment horizontal="center" vertical="center" wrapText="1"/>
    </xf>
    <xf numFmtId="0" fontId="12" fillId="0" borderId="160" xfId="0" applyFont="1" applyBorder="1" applyAlignment="1">
      <alignment horizontal="center" vertical="center" wrapText="1"/>
    </xf>
    <xf numFmtId="49" fontId="12" fillId="0" borderId="13" xfId="0" applyNumberFormat="1" applyFont="1" applyBorder="1" applyAlignment="1">
      <alignment horizontal="center" vertical="center" wrapText="1"/>
    </xf>
    <xf numFmtId="0" fontId="12" fillId="0" borderId="147" xfId="0" applyFont="1" applyBorder="1" applyAlignment="1">
      <alignment horizontal="center" vertical="center" wrapText="1"/>
    </xf>
    <xf numFmtId="1" fontId="12" fillId="0" borderId="148" xfId="0" applyNumberFormat="1" applyFont="1" applyBorder="1" applyAlignment="1">
      <alignment horizontal="center" vertical="center" wrapText="1"/>
    </xf>
    <xf numFmtId="2" fontId="67" fillId="4" borderId="101" xfId="0" applyNumberFormat="1" applyFont="1" applyFill="1" applyBorder="1" applyAlignment="1">
      <alignment horizontal="center" vertical="center" wrapText="1"/>
    </xf>
    <xf numFmtId="2" fontId="64" fillId="0" borderId="101" xfId="0" applyNumberFormat="1" applyFont="1" applyBorder="1" applyAlignment="1">
      <alignment horizontal="center" vertical="center" wrapText="1"/>
    </xf>
    <xf numFmtId="165" fontId="64" fillId="24" borderId="161" xfId="9" applyNumberFormat="1" applyFont="1" applyFill="1" applyBorder="1" applyAlignment="1">
      <alignment horizontal="center" vertical="center" wrapText="1"/>
    </xf>
    <xf numFmtId="165" fontId="64" fillId="24" borderId="86" xfId="9" applyNumberFormat="1" applyFont="1" applyFill="1" applyBorder="1" applyAlignment="1">
      <alignment horizontal="center" vertical="center" wrapText="1"/>
    </xf>
    <xf numFmtId="165" fontId="64" fillId="13" borderId="148" xfId="9" applyNumberFormat="1" applyFont="1" applyFill="1" applyBorder="1" applyAlignment="1">
      <alignment horizontal="center" vertical="center" wrapText="1"/>
    </xf>
    <xf numFmtId="0" fontId="15" fillId="0" borderId="0" xfId="0" applyFont="1" applyAlignment="1">
      <alignment horizontal="centerContinuous" vertical="center" wrapText="1"/>
    </xf>
    <xf numFmtId="0" fontId="0" fillId="0" borderId="0" xfId="0" applyAlignment="1">
      <alignment horizontal="centerContinuous" vertical="center" wrapText="1"/>
    </xf>
    <xf numFmtId="0" fontId="15" fillId="0" borderId="0" xfId="0" applyFont="1" applyAlignment="1">
      <alignment horizontal="right"/>
    </xf>
    <xf numFmtId="0" fontId="0" fillId="24" borderId="32" xfId="0" applyFill="1" applyBorder="1"/>
    <xf numFmtId="1" fontId="17" fillId="24" borderId="150" xfId="0" applyNumberFormat="1" applyFont="1" applyFill="1" applyBorder="1" applyAlignment="1">
      <alignment horizontal="center" vertical="center" textRotation="90" wrapText="1"/>
    </xf>
    <xf numFmtId="0" fontId="15" fillId="18" borderId="0" xfId="0" applyFont="1" applyFill="1" applyAlignment="1">
      <alignment horizontal="center" vertical="center"/>
    </xf>
    <xf numFmtId="0" fontId="10" fillId="0" borderId="0" xfId="0" quotePrefix="1" applyFont="1" applyAlignment="1">
      <alignment horizontal="left"/>
    </xf>
    <xf numFmtId="164" fontId="126" fillId="0" borderId="250" xfId="4" applyFont="1" applyFill="1" applyBorder="1" applyAlignment="1" applyProtection="1">
      <alignment horizontal="center" vertical="center"/>
    </xf>
    <xf numFmtId="0" fontId="70" fillId="0" borderId="0" xfId="0" applyFont="1"/>
    <xf numFmtId="2" fontId="71" fillId="33" borderId="0" xfId="5" applyNumberFormat="1" applyFont="1" applyFill="1" applyBorder="1" applyAlignment="1" applyProtection="1">
      <alignment horizontal="center" vertical="center"/>
    </xf>
    <xf numFmtId="164" fontId="126" fillId="0" borderId="151" xfId="4" applyFont="1" applyFill="1" applyBorder="1" applyAlignment="1" applyProtection="1">
      <alignment horizontal="center" vertical="center"/>
    </xf>
    <xf numFmtId="164" fontId="126" fillId="0" borderId="249" xfId="4" applyFont="1" applyFill="1" applyBorder="1" applyAlignment="1" applyProtection="1">
      <alignment horizontal="center" vertical="center"/>
    </xf>
    <xf numFmtId="0" fontId="0" fillId="32" borderId="0" xfId="0" applyFill="1"/>
    <xf numFmtId="2" fontId="29" fillId="0" borderId="0" xfId="0" applyNumberFormat="1" applyFont="1" applyAlignment="1">
      <alignment horizontal="center" vertical="center"/>
    </xf>
    <xf numFmtId="164" fontId="68" fillId="13" borderId="74" xfId="4" applyFont="1" applyFill="1" applyBorder="1" applyAlignment="1" applyProtection="1">
      <alignment vertical="center"/>
      <protection locked="0"/>
    </xf>
    <xf numFmtId="164" fontId="68" fillId="13" borderId="28" xfId="4" applyFont="1" applyFill="1" applyBorder="1" applyAlignment="1" applyProtection="1">
      <alignment vertical="center"/>
      <protection locked="0"/>
    </xf>
    <xf numFmtId="0" fontId="57" fillId="0" borderId="0" xfId="0" applyFont="1" applyProtection="1">
      <protection hidden="1"/>
    </xf>
    <xf numFmtId="0" fontId="143" fillId="19" borderId="0" xfId="0" applyFont="1" applyFill="1" applyAlignment="1" applyProtection="1">
      <alignment horizontal="center" vertical="center"/>
      <protection hidden="1"/>
    </xf>
    <xf numFmtId="0" fontId="143" fillId="19" borderId="0" xfId="0" applyFont="1" applyFill="1" applyAlignment="1" applyProtection="1">
      <alignment vertical="center"/>
      <protection hidden="1"/>
    </xf>
    <xf numFmtId="0" fontId="143" fillId="19" borderId="0" xfId="0" applyFont="1" applyFill="1" applyAlignment="1" applyProtection="1">
      <alignment horizontal="center" vertical="center" wrapText="1"/>
      <protection hidden="1"/>
    </xf>
    <xf numFmtId="0" fontId="51" fillId="0" borderId="0" xfId="0" applyFont="1" applyAlignment="1" applyProtection="1">
      <alignment horizontal="center" vertical="center"/>
      <protection hidden="1"/>
    </xf>
    <xf numFmtId="0" fontId="51" fillId="0" borderId="0" xfId="0" applyFont="1" applyAlignment="1" applyProtection="1">
      <alignment vertical="center"/>
      <protection hidden="1"/>
    </xf>
    <xf numFmtId="14" fontId="51" fillId="0" borderId="38" xfId="0" applyNumberFormat="1" applyFont="1" applyBorder="1" applyAlignment="1" applyProtection="1">
      <alignment horizontal="center" vertical="center"/>
      <protection hidden="1"/>
    </xf>
    <xf numFmtId="0" fontId="69" fillId="4" borderId="0" xfId="0" applyFont="1" applyFill="1" applyAlignment="1" applyProtection="1">
      <alignment horizontal="center" vertical="center"/>
      <protection hidden="1"/>
    </xf>
    <xf numFmtId="0" fontId="69" fillId="4" borderId="0" xfId="0" applyFont="1" applyFill="1" applyAlignment="1" applyProtection="1">
      <alignment vertical="center"/>
      <protection hidden="1"/>
    </xf>
    <xf numFmtId="4" fontId="69" fillId="4" borderId="253" xfId="0" applyNumberFormat="1" applyFont="1" applyFill="1" applyBorder="1" applyAlignment="1" applyProtection="1">
      <alignment vertical="center"/>
      <protection hidden="1"/>
    </xf>
    <xf numFmtId="4" fontId="69" fillId="4" borderId="251" xfId="0" applyNumberFormat="1" applyFont="1" applyFill="1" applyBorder="1" applyAlignment="1" applyProtection="1">
      <alignment vertical="center"/>
      <protection hidden="1"/>
    </xf>
    <xf numFmtId="0" fontId="51" fillId="29" borderId="153" xfId="0" applyFont="1" applyFill="1" applyBorder="1" applyAlignment="1" applyProtection="1">
      <alignment horizontal="center" vertical="center"/>
      <protection hidden="1"/>
    </xf>
    <xf numFmtId="0" fontId="51" fillId="0" borderId="153" xfId="0" applyFont="1" applyBorder="1" applyAlignment="1" applyProtection="1">
      <alignment horizontal="center" vertical="center"/>
      <protection hidden="1"/>
    </xf>
    <xf numFmtId="0" fontId="51" fillId="0" borderId="153" xfId="0" applyFont="1" applyBorder="1" applyAlignment="1" applyProtection="1">
      <alignment horizontal="left" vertical="center"/>
      <protection hidden="1"/>
    </xf>
    <xf numFmtId="164" fontId="132" fillId="0" borderId="252" xfId="4" applyFont="1" applyBorder="1" applyAlignment="1" applyProtection="1">
      <alignment vertical="center"/>
      <protection hidden="1"/>
    </xf>
    <xf numFmtId="164" fontId="51" fillId="20" borderId="153" xfId="4" applyFont="1" applyFill="1" applyBorder="1" applyAlignment="1" applyProtection="1">
      <alignment vertical="center"/>
      <protection hidden="1"/>
    </xf>
    <xf numFmtId="164" fontId="51" fillId="0" borderId="153" xfId="4" applyFont="1" applyBorder="1" applyAlignment="1" applyProtection="1">
      <alignment vertical="center"/>
      <protection hidden="1"/>
    </xf>
    <xf numFmtId="0" fontId="57" fillId="0" borderId="0" xfId="0" applyFont="1" applyAlignment="1">
      <alignment horizontal="right"/>
    </xf>
    <xf numFmtId="0" fontId="57" fillId="0" borderId="0" xfId="0" applyFont="1" applyAlignment="1">
      <alignment horizontal="right" vertical="center"/>
    </xf>
    <xf numFmtId="0" fontId="150" fillId="0" borderId="0" xfId="0" applyFont="1" applyAlignment="1" applyProtection="1">
      <alignment horizontal="right" vertical="center"/>
      <protection hidden="1"/>
    </xf>
    <xf numFmtId="49" fontId="86" fillId="0" borderId="165" xfId="0" applyNumberFormat="1" applyFont="1" applyBorder="1" applyAlignment="1" applyProtection="1">
      <alignment horizontal="center" vertical="center"/>
      <protection locked="0"/>
    </xf>
    <xf numFmtId="49" fontId="86" fillId="0" borderId="90" xfId="0" applyNumberFormat="1" applyFont="1" applyBorder="1" applyAlignment="1" applyProtection="1">
      <alignment horizontal="center" vertical="center"/>
      <protection locked="0"/>
    </xf>
    <xf numFmtId="0" fontId="0" fillId="13" borderId="229" xfId="0" applyFill="1" applyBorder="1" applyAlignment="1" applyProtection="1">
      <alignment horizontal="left" vertical="center"/>
      <protection locked="0"/>
    </xf>
    <xf numFmtId="1" fontId="17" fillId="13" borderId="8" xfId="0" applyNumberFormat="1" applyFont="1" applyFill="1" applyBorder="1" applyAlignment="1" applyProtection="1">
      <alignment horizontal="center" vertical="center"/>
      <protection locked="0"/>
    </xf>
    <xf numFmtId="173" fontId="15" fillId="13" borderId="23" xfId="0" applyNumberFormat="1" applyFont="1" applyFill="1" applyBorder="1" applyAlignment="1" applyProtection="1">
      <alignment horizontal="center" vertical="center"/>
      <protection locked="0"/>
    </xf>
    <xf numFmtId="1" fontId="17" fillId="17" borderId="34" xfId="0" applyNumberFormat="1" applyFont="1" applyFill="1" applyBorder="1" applyAlignment="1" applyProtection="1">
      <alignment horizontal="center" vertical="center"/>
      <protection locked="0"/>
    </xf>
    <xf numFmtId="0" fontId="79" fillId="4" borderId="163" xfId="0" applyFont="1" applyFill="1" applyBorder="1" applyAlignment="1" applyProtection="1">
      <alignment horizontal="center" vertical="center"/>
      <protection locked="0"/>
    </xf>
    <xf numFmtId="0" fontId="10" fillId="13" borderId="0" xfId="0" quotePrefix="1" applyFont="1" applyFill="1" applyAlignment="1" applyProtection="1">
      <alignment horizontal="left"/>
      <protection locked="0"/>
    </xf>
    <xf numFmtId="0" fontId="13" fillId="13" borderId="164" xfId="0" applyFont="1" applyFill="1" applyBorder="1" applyAlignment="1" applyProtection="1">
      <alignment horizontal="center" vertical="center"/>
      <protection locked="0"/>
    </xf>
    <xf numFmtId="0" fontId="13" fillId="13" borderId="163" xfId="0" applyFont="1" applyFill="1" applyBorder="1" applyAlignment="1" applyProtection="1">
      <alignment horizontal="center" vertical="center"/>
      <protection locked="0"/>
    </xf>
    <xf numFmtId="0" fontId="13" fillId="13" borderId="51" xfId="9" applyFont="1" applyFill="1" applyBorder="1" applyAlignment="1" applyProtection="1">
      <alignment vertical="center" wrapText="1"/>
      <protection locked="0"/>
    </xf>
    <xf numFmtId="2" fontId="13" fillId="13" borderId="268" xfId="9" applyNumberFormat="1" applyFont="1" applyFill="1" applyBorder="1" applyAlignment="1" applyProtection="1">
      <alignment horizontal="center" vertical="center"/>
      <protection locked="0"/>
    </xf>
    <xf numFmtId="164" fontId="68" fillId="13" borderId="49" xfId="5" applyFont="1" applyFill="1" applyBorder="1" applyAlignment="1" applyProtection="1">
      <alignment vertical="center"/>
      <protection locked="0"/>
    </xf>
    <xf numFmtId="164" fontId="66" fillId="13" borderId="49" xfId="5" applyFont="1" applyFill="1" applyBorder="1" applyAlignment="1" applyProtection="1">
      <alignment vertical="center"/>
      <protection locked="0"/>
    </xf>
    <xf numFmtId="0" fontId="13" fillId="13" borderId="149" xfId="9" applyFont="1" applyFill="1" applyBorder="1" applyAlignment="1" applyProtection="1">
      <alignment vertical="center" wrapText="1"/>
      <protection locked="0"/>
    </xf>
    <xf numFmtId="2" fontId="13" fillId="13" borderId="162" xfId="9" applyNumberFormat="1" applyFont="1" applyFill="1" applyBorder="1" applyAlignment="1" applyProtection="1">
      <alignment horizontal="center" vertical="center"/>
      <protection locked="0"/>
    </xf>
    <xf numFmtId="164" fontId="68" fillId="13" borderId="39" xfId="5" applyFont="1" applyFill="1" applyBorder="1" applyAlignment="1" applyProtection="1">
      <alignment vertical="center"/>
      <protection locked="0"/>
    </xf>
    <xf numFmtId="164" fontId="66" fillId="13" borderId="39" xfId="5" applyFont="1" applyFill="1" applyBorder="1" applyAlignment="1" applyProtection="1">
      <alignment vertical="center"/>
      <protection locked="0"/>
    </xf>
    <xf numFmtId="0" fontId="0" fillId="24" borderId="32" xfId="0" applyFill="1" applyBorder="1" applyAlignment="1">
      <alignment vertical="center"/>
    </xf>
    <xf numFmtId="0" fontId="15" fillId="24" borderId="0" xfId="0" applyFont="1" applyFill="1" applyAlignment="1">
      <alignment horizontal="right" vertical="center"/>
    </xf>
    <xf numFmtId="164" fontId="15" fillId="18" borderId="0" xfId="0" applyNumberFormat="1" applyFont="1" applyFill="1" applyAlignment="1">
      <alignment vertical="center"/>
    </xf>
    <xf numFmtId="164" fontId="15" fillId="0" borderId="0" xfId="0" applyNumberFormat="1" applyFont="1" applyAlignment="1">
      <alignment horizontal="left" vertical="center"/>
    </xf>
    <xf numFmtId="0" fontId="15" fillId="25" borderId="147" xfId="0" applyFont="1" applyFill="1" applyBorder="1" applyAlignment="1">
      <alignment horizontal="centerContinuous" vertical="center"/>
    </xf>
    <xf numFmtId="0" fontId="15" fillId="25" borderId="86" xfId="0" applyFont="1" applyFill="1" applyBorder="1" applyAlignment="1">
      <alignment horizontal="centerContinuous" vertical="center"/>
    </xf>
    <xf numFmtId="0" fontId="89" fillId="0" borderId="28" xfId="0" applyFont="1" applyBorder="1" applyProtection="1">
      <protection locked="0"/>
    </xf>
    <xf numFmtId="0" fontId="86" fillId="0" borderId="44" xfId="0" applyFont="1" applyBorder="1" applyAlignment="1" applyProtection="1">
      <alignment horizontal="right" vertical="center"/>
      <protection locked="0"/>
    </xf>
    <xf numFmtId="49" fontId="86" fillId="0" borderId="44" xfId="0" applyNumberFormat="1" applyFont="1" applyBorder="1" applyAlignment="1" applyProtection="1">
      <alignment horizontal="center" vertical="center"/>
      <protection locked="0"/>
    </xf>
    <xf numFmtId="49" fontId="86" fillId="0" borderId="74" xfId="0" applyNumberFormat="1" applyFont="1" applyBorder="1" applyAlignment="1" applyProtection="1">
      <alignment horizontal="left" vertical="center"/>
      <protection locked="0"/>
    </xf>
    <xf numFmtId="0" fontId="86" fillId="0" borderId="232" xfId="0" applyFont="1" applyBorder="1" applyAlignment="1" applyProtection="1">
      <alignment horizontal="left" vertical="center" indent="1"/>
      <protection locked="0"/>
    </xf>
    <xf numFmtId="0" fontId="86" fillId="0" borderId="76" xfId="0" applyFont="1" applyBorder="1" applyAlignment="1" applyProtection="1">
      <alignment horizontal="left" vertical="center"/>
      <protection locked="0"/>
    </xf>
    <xf numFmtId="0" fontId="89" fillId="0" borderId="39" xfId="0" applyFont="1" applyBorder="1" applyProtection="1">
      <protection locked="0"/>
    </xf>
    <xf numFmtId="0" fontId="86" fillId="0" borderId="233" xfId="0" applyFont="1" applyBorder="1" applyAlignment="1" applyProtection="1">
      <alignment horizontal="right" vertical="center"/>
      <protection locked="0"/>
    </xf>
    <xf numFmtId="49" fontId="86" fillId="0" borderId="76" xfId="0" applyNumberFormat="1" applyFont="1" applyBorder="1" applyAlignment="1" applyProtection="1">
      <alignment horizontal="left" vertical="center"/>
      <protection locked="0"/>
    </xf>
    <xf numFmtId="0" fontId="89" fillId="0" borderId="55" xfId="0" applyFont="1" applyBorder="1" applyProtection="1">
      <protection locked="0"/>
    </xf>
    <xf numFmtId="0" fontId="89" fillId="0" borderId="56" xfId="0" applyFont="1" applyBorder="1" applyProtection="1">
      <protection locked="0"/>
    </xf>
    <xf numFmtId="0" fontId="86" fillId="0" borderId="56" xfId="0" applyFont="1" applyBorder="1" applyAlignment="1" applyProtection="1">
      <alignment horizontal="right" vertical="center"/>
      <protection locked="0"/>
    </xf>
    <xf numFmtId="49" fontId="86" fillId="0" borderId="56" xfId="0" applyNumberFormat="1" applyFont="1" applyBorder="1" applyAlignment="1" applyProtection="1">
      <alignment horizontal="center" vertical="center"/>
      <protection locked="0"/>
    </xf>
    <xf numFmtId="164" fontId="0" fillId="0" borderId="119" xfId="4" applyFont="1" applyBorder="1" applyAlignment="1" applyProtection="1">
      <alignment vertical="center"/>
    </xf>
    <xf numFmtId="166" fontId="15" fillId="3" borderId="168" xfId="0" applyNumberFormat="1" applyFont="1" applyFill="1" applyBorder="1" applyAlignment="1" applyProtection="1">
      <alignment horizontal="centerContinuous" vertical="center"/>
      <protection locked="0"/>
    </xf>
    <xf numFmtId="0" fontId="13" fillId="3" borderId="165" xfId="0" applyFont="1" applyFill="1" applyBorder="1" applyAlignment="1" applyProtection="1">
      <alignment horizontal="centerContinuous" vertical="center"/>
      <protection locked="0"/>
    </xf>
    <xf numFmtId="0" fontId="81" fillId="0" borderId="0" xfId="0" applyFont="1" applyAlignment="1">
      <alignment vertical="center"/>
    </xf>
    <xf numFmtId="0" fontId="23" fillId="0" borderId="0" xfId="8" applyFont="1" applyAlignment="1">
      <alignment vertical="center"/>
    </xf>
    <xf numFmtId="0" fontId="23" fillId="0" borderId="0" xfId="8" applyFont="1" applyAlignment="1" applyProtection="1">
      <alignment vertical="center"/>
      <protection locked="0"/>
    </xf>
    <xf numFmtId="0" fontId="122" fillId="0" borderId="0" xfId="8" applyFont="1" applyAlignment="1" applyProtection="1">
      <alignment vertical="center"/>
      <protection locked="0"/>
    </xf>
    <xf numFmtId="0" fontId="14" fillId="2" borderId="28" xfId="8" applyFont="1" applyFill="1" applyBorder="1" applyAlignment="1">
      <alignment horizontal="left" vertical="center"/>
    </xf>
    <xf numFmtId="44" fontId="14" fillId="13" borderId="184" xfId="8" applyNumberFormat="1" applyFont="1" applyFill="1" applyBorder="1" applyAlignment="1" applyProtection="1">
      <alignment horizontal="center" vertical="center"/>
      <protection locked="0"/>
    </xf>
    <xf numFmtId="10" fontId="14" fillId="0" borderId="185" xfId="11" applyNumberFormat="1" applyFont="1" applyFill="1" applyBorder="1" applyAlignment="1" applyProtection="1">
      <alignment horizontal="center" vertical="center"/>
    </xf>
    <xf numFmtId="43" fontId="23" fillId="0" borderId="0" xfId="8" applyNumberFormat="1" applyFont="1" applyAlignment="1">
      <alignment vertical="center"/>
    </xf>
    <xf numFmtId="185" fontId="10" fillId="0" borderId="0" xfId="3" applyNumberFormat="1" applyFont="1" applyAlignment="1">
      <alignment vertical="center"/>
    </xf>
    <xf numFmtId="0" fontId="152" fillId="2" borderId="189" xfId="8" applyFont="1" applyFill="1" applyBorder="1" applyAlignment="1">
      <alignment horizontal="center" vertical="center"/>
    </xf>
    <xf numFmtId="0" fontId="152" fillId="2" borderId="190" xfId="8" applyFont="1" applyFill="1" applyBorder="1" applyAlignment="1">
      <alignment horizontal="left" vertical="center"/>
    </xf>
    <xf numFmtId="0" fontId="152" fillId="2" borderId="191" xfId="8" applyFont="1" applyFill="1" applyBorder="1" applyAlignment="1">
      <alignment horizontal="centerContinuous" vertical="center"/>
    </xf>
    <xf numFmtId="0" fontId="153" fillId="34" borderId="49" xfId="8" applyFont="1" applyFill="1" applyBorder="1" applyAlignment="1">
      <alignment horizontal="centerContinuous" vertical="center"/>
    </xf>
    <xf numFmtId="0" fontId="152" fillId="34" borderId="48" xfId="8" applyFont="1" applyFill="1" applyBorder="1" applyAlignment="1">
      <alignment horizontal="centerContinuous" vertical="center"/>
    </xf>
    <xf numFmtId="0" fontId="152" fillId="34" borderId="192" xfId="8" applyFont="1" applyFill="1" applyBorder="1" applyAlignment="1">
      <alignment horizontal="centerContinuous" vertical="center"/>
    </xf>
    <xf numFmtId="0" fontId="152" fillId="2" borderId="193" xfId="8" applyFont="1" applyFill="1" applyBorder="1" applyAlignment="1">
      <alignment horizontal="center" vertical="center"/>
    </xf>
    <xf numFmtId="0" fontId="152" fillId="2" borderId="194" xfId="8" applyFont="1" applyFill="1" applyBorder="1" applyAlignment="1">
      <alignment horizontal="center" vertical="center"/>
    </xf>
    <xf numFmtId="0" fontId="152" fillId="2" borderId="41" xfId="8" applyFont="1" applyFill="1" applyBorder="1" applyAlignment="1">
      <alignment horizontal="center" vertical="center"/>
    </xf>
    <xf numFmtId="0" fontId="15" fillId="4" borderId="148" xfId="8" applyFont="1" applyFill="1" applyBorder="1" applyAlignment="1" applyProtection="1">
      <alignment horizontal="center" vertical="center"/>
      <protection locked="0"/>
    </xf>
    <xf numFmtId="0" fontId="15" fillId="0" borderId="0" xfId="8" applyFont="1" applyAlignment="1" applyProtection="1">
      <alignment horizontal="center" vertical="center"/>
      <protection locked="0"/>
    </xf>
    <xf numFmtId="0" fontId="152" fillId="2" borderId="195" xfId="8" applyFont="1" applyFill="1" applyBorder="1" applyAlignment="1">
      <alignment horizontal="center" vertical="center"/>
    </xf>
    <xf numFmtId="0" fontId="97" fillId="2" borderId="196" xfId="8" applyFont="1" applyFill="1" applyBorder="1" applyAlignment="1">
      <alignment vertical="center"/>
    </xf>
    <xf numFmtId="1" fontId="88" fillId="0" borderId="197" xfId="8" applyNumberFormat="1" applyFont="1" applyBorder="1" applyAlignment="1">
      <alignment horizontal="center" vertical="center"/>
    </xf>
    <xf numFmtId="0" fontId="88" fillId="2" borderId="197" xfId="8" applyFont="1" applyFill="1" applyBorder="1" applyAlignment="1">
      <alignment horizontal="center" vertical="center"/>
    </xf>
    <xf numFmtId="0" fontId="152" fillId="2" borderId="199" xfId="8" applyFont="1" applyFill="1" applyBorder="1" applyAlignment="1">
      <alignment horizontal="center" vertical="center"/>
    </xf>
    <xf numFmtId="0" fontId="152" fillId="2" borderId="200" xfId="8" applyFont="1" applyFill="1" applyBorder="1" applyAlignment="1">
      <alignment horizontal="center" vertical="center"/>
    </xf>
    <xf numFmtId="0" fontId="152" fillId="0" borderId="195" xfId="8" applyFont="1" applyBorder="1" applyAlignment="1">
      <alignment horizontal="center" vertical="center"/>
    </xf>
    <xf numFmtId="0" fontId="61" fillId="0" borderId="196" xfId="8" applyFont="1" applyBorder="1" applyAlignment="1">
      <alignment vertical="center"/>
    </xf>
    <xf numFmtId="0" fontId="61" fillId="0" borderId="75" xfId="8" applyFont="1" applyBorder="1" applyAlignment="1">
      <alignment horizontal="right" vertical="center"/>
    </xf>
    <xf numFmtId="1" fontId="61" fillId="0" borderId="196" xfId="8" applyNumberFormat="1" applyFont="1" applyBorder="1" applyAlignment="1">
      <alignment horizontal="center" vertical="center"/>
    </xf>
    <xf numFmtId="0" fontId="61" fillId="0" borderId="197" xfId="8" applyFont="1" applyBorder="1" applyAlignment="1">
      <alignment horizontal="center" vertical="center"/>
    </xf>
    <xf numFmtId="0" fontId="152" fillId="24" borderId="196" xfId="8" applyFont="1" applyFill="1" applyBorder="1" applyAlignment="1">
      <alignment vertical="center"/>
    </xf>
    <xf numFmtId="0" fontId="152" fillId="24" borderId="75" xfId="8" applyFont="1" applyFill="1" applyBorder="1" applyAlignment="1">
      <alignment vertical="center"/>
    </xf>
    <xf numFmtId="0" fontId="152" fillId="25" borderId="196" xfId="8" applyFont="1" applyFill="1" applyBorder="1" applyAlignment="1">
      <alignment vertical="center"/>
    </xf>
    <xf numFmtId="0" fontId="152" fillId="25" borderId="75" xfId="8" applyFont="1" applyFill="1" applyBorder="1" applyAlignment="1">
      <alignment vertical="center"/>
    </xf>
    <xf numFmtId="0" fontId="105" fillId="0" borderId="0" xfId="8" applyFont="1" applyAlignment="1" applyProtection="1">
      <alignment vertical="center"/>
      <protection locked="0"/>
    </xf>
    <xf numFmtId="0" fontId="123" fillId="0" borderId="0" xfId="8" applyFont="1" applyAlignment="1">
      <alignment vertical="center"/>
    </xf>
    <xf numFmtId="49" fontId="152" fillId="2" borderId="203" xfId="8" applyNumberFormat="1" applyFont="1" applyFill="1" applyBorder="1" applyAlignment="1">
      <alignment horizontal="center" vertical="center"/>
    </xf>
    <xf numFmtId="49" fontId="152" fillId="2" borderId="175" xfId="8" applyNumberFormat="1" applyFont="1" applyFill="1" applyBorder="1" applyAlignment="1">
      <alignment horizontal="center" vertical="center"/>
    </xf>
    <xf numFmtId="0" fontId="23" fillId="2" borderId="206" xfId="8" applyFont="1" applyFill="1" applyBorder="1" applyAlignment="1">
      <alignment vertical="center"/>
    </xf>
    <xf numFmtId="0" fontId="23" fillId="2" borderId="97" xfId="8" applyFont="1" applyFill="1" applyBorder="1" applyAlignment="1">
      <alignment vertical="center"/>
    </xf>
    <xf numFmtId="164" fontId="23" fillId="2" borderId="97" xfId="5" applyFont="1" applyFill="1" applyBorder="1" applyAlignment="1">
      <alignment vertical="center"/>
    </xf>
    <xf numFmtId="164" fontId="23" fillId="2" borderId="177" xfId="5" applyFont="1" applyFill="1" applyBorder="1" applyAlignment="1">
      <alignment vertical="center"/>
    </xf>
    <xf numFmtId="0" fontId="23" fillId="2" borderId="5" xfId="8" applyFont="1" applyFill="1" applyBorder="1" applyAlignment="1">
      <alignment vertical="center"/>
    </xf>
    <xf numFmtId="0" fontId="14" fillId="2" borderId="6" xfId="8" applyFont="1" applyFill="1" applyBorder="1" applyAlignment="1">
      <alignment horizontal="centerContinuous" vertical="center"/>
    </xf>
    <xf numFmtId="0" fontId="23" fillId="2" borderId="6" xfId="8" applyFont="1" applyFill="1" applyBorder="1" applyAlignment="1">
      <alignment horizontal="centerContinuous" vertical="center"/>
    </xf>
    <xf numFmtId="0" fontId="23" fillId="2" borderId="6" xfId="8" applyFont="1" applyFill="1" applyBorder="1" applyAlignment="1">
      <alignment vertical="center"/>
    </xf>
    <xf numFmtId="164" fontId="151" fillId="2" borderId="17" xfId="5" applyFont="1" applyFill="1" applyBorder="1" applyAlignment="1">
      <alignment vertical="center"/>
    </xf>
    <xf numFmtId="164" fontId="151" fillId="2" borderId="85" xfId="5" applyFont="1" applyFill="1" applyBorder="1" applyAlignment="1">
      <alignment vertical="center"/>
    </xf>
    <xf numFmtId="0" fontId="14" fillId="2" borderId="74" xfId="8" applyFont="1" applyFill="1" applyBorder="1" applyAlignment="1">
      <alignment horizontal="centerContinuous" vertical="center"/>
    </xf>
    <xf numFmtId="0" fontId="23" fillId="2" borderId="76" xfId="8" applyFont="1" applyFill="1" applyBorder="1" applyAlignment="1">
      <alignment horizontal="centerContinuous" vertical="center"/>
    </xf>
    <xf numFmtId="0" fontId="23" fillId="2" borderId="90" xfId="8" applyFont="1" applyFill="1" applyBorder="1" applyAlignment="1">
      <alignment horizontal="centerContinuous" vertical="center"/>
    </xf>
    <xf numFmtId="0" fontId="152" fillId="2" borderId="159" xfId="8" applyFont="1" applyFill="1" applyBorder="1" applyAlignment="1">
      <alignment horizontal="center" vertical="center"/>
    </xf>
    <xf numFmtId="0" fontId="23" fillId="2" borderId="48" xfId="8" applyFont="1" applyFill="1" applyBorder="1" applyAlignment="1">
      <alignment horizontal="center" vertical="center"/>
    </xf>
    <xf numFmtId="0" fontId="23" fillId="2" borderId="194" xfId="8" applyFont="1" applyFill="1" applyBorder="1" applyAlignment="1">
      <alignment horizontal="center" vertical="center"/>
    </xf>
    <xf numFmtId="0" fontId="23" fillId="2" borderId="41" xfId="8" applyFont="1" applyFill="1" applyBorder="1" applyAlignment="1">
      <alignment horizontal="center" vertical="center"/>
    </xf>
    <xf numFmtId="0" fontId="15" fillId="47" borderId="190" xfId="8" applyFont="1" applyFill="1" applyBorder="1" applyAlignment="1">
      <alignment horizontal="centerContinuous" vertical="center"/>
    </xf>
    <xf numFmtId="0" fontId="10" fillId="47" borderId="191" xfId="8" applyFill="1" applyBorder="1" applyAlignment="1">
      <alignment horizontal="centerContinuous" vertical="center"/>
    </xf>
    <xf numFmtId="0" fontId="10" fillId="47" borderId="223" xfId="8" applyFill="1" applyBorder="1" applyAlignment="1">
      <alignment horizontal="centerContinuous" vertical="center"/>
    </xf>
    <xf numFmtId="0" fontId="23" fillId="2" borderId="195" xfId="8" applyFont="1" applyFill="1" applyBorder="1" applyAlignment="1">
      <alignment horizontal="center" vertical="center"/>
    </xf>
    <xf numFmtId="0" fontId="23" fillId="2" borderId="207" xfId="8" applyFont="1" applyFill="1" applyBorder="1" applyAlignment="1">
      <alignment horizontal="center" vertical="center"/>
    </xf>
    <xf numFmtId="0" fontId="153" fillId="2" borderId="207" xfId="8" applyFont="1" applyFill="1" applyBorder="1" applyAlignment="1">
      <alignment horizontal="center" vertical="center"/>
    </xf>
    <xf numFmtId="0" fontId="152" fillId="2" borderId="9" xfId="8" applyFont="1" applyFill="1" applyBorder="1" applyAlignment="1">
      <alignment horizontal="center" vertical="center"/>
    </xf>
    <xf numFmtId="0" fontId="23" fillId="2" borderId="199" xfId="8" applyFont="1" applyFill="1" applyBorder="1" applyAlignment="1">
      <alignment horizontal="center" vertical="center"/>
    </xf>
    <xf numFmtId="0" fontId="23" fillId="2" borderId="200" xfId="8" applyFont="1" applyFill="1" applyBorder="1" applyAlignment="1">
      <alignment horizontal="center" vertical="center"/>
    </xf>
    <xf numFmtId="0" fontId="10" fillId="0" borderId="97" xfId="8" applyBorder="1" applyAlignment="1">
      <alignment horizontal="center" vertical="center"/>
    </xf>
    <xf numFmtId="0" fontId="10" fillId="0" borderId="269" xfId="8" applyBorder="1" applyAlignment="1">
      <alignment vertical="center"/>
    </xf>
    <xf numFmtId="0" fontId="10" fillId="24" borderId="270" xfId="8" applyFill="1" applyBorder="1" applyAlignment="1">
      <alignment horizontal="center" vertical="center"/>
    </xf>
    <xf numFmtId="0" fontId="10" fillId="0" borderId="0" xfId="8" applyAlignment="1">
      <alignment horizontal="center" vertical="center"/>
    </xf>
    <xf numFmtId="0" fontId="10" fillId="47" borderId="196" xfId="8" applyFill="1" applyBorder="1" applyAlignment="1">
      <alignment vertical="center"/>
    </xf>
    <xf numFmtId="0" fontId="23" fillId="2" borderId="109" xfId="8" applyFont="1" applyFill="1" applyBorder="1" applyAlignment="1">
      <alignment horizontal="center" vertical="center"/>
    </xf>
    <xf numFmtId="0" fontId="77" fillId="2" borderId="154" xfId="8" applyFont="1" applyFill="1" applyBorder="1" applyAlignment="1">
      <alignment vertical="center"/>
    </xf>
    <xf numFmtId="0" fontId="77" fillId="2" borderId="154" xfId="8" applyFont="1" applyFill="1" applyBorder="1" applyAlignment="1">
      <alignment horizontal="center" vertical="center"/>
    </xf>
    <xf numFmtId="164" fontId="154" fillId="2" borderId="154" xfId="5" applyFont="1" applyFill="1" applyBorder="1" applyAlignment="1" applyProtection="1">
      <alignment vertical="center"/>
    </xf>
    <xf numFmtId="178" fontId="154" fillId="2" borderId="83" xfId="8" applyNumberFormat="1" applyFont="1" applyFill="1" applyBorder="1" applyAlignment="1">
      <alignment horizontal="center" vertical="center"/>
    </xf>
    <xf numFmtId="164" fontId="154" fillId="2" borderId="156" xfId="5" applyFont="1" applyFill="1" applyBorder="1" applyAlignment="1">
      <alignment vertical="center"/>
    </xf>
    <xf numFmtId="10" fontId="154" fillId="2" borderId="155" xfId="11" applyNumberFormat="1" applyFont="1" applyFill="1" applyBorder="1" applyAlignment="1" applyProtection="1">
      <alignment vertical="center"/>
    </xf>
    <xf numFmtId="0" fontId="70" fillId="0" borderId="274" xfId="8" applyFont="1" applyBorder="1" applyAlignment="1">
      <alignment vertical="center"/>
    </xf>
    <xf numFmtId="0" fontId="67" fillId="48" borderId="274" xfId="8" applyFont="1" applyFill="1" applyBorder="1" applyAlignment="1" applyProtection="1">
      <alignment horizontal="center" vertical="center"/>
      <protection locked="0"/>
    </xf>
    <xf numFmtId="0" fontId="23" fillId="2" borderId="175" xfId="8" applyFont="1" applyFill="1" applyBorder="1" applyAlignment="1">
      <alignment horizontal="center" vertical="center"/>
    </xf>
    <xf numFmtId="0" fontId="23" fillId="2" borderId="227" xfId="8" applyFont="1" applyFill="1" applyBorder="1" applyAlignment="1">
      <alignment vertical="center"/>
    </xf>
    <xf numFmtId="0" fontId="23" fillId="2" borderId="227" xfId="8" applyFont="1" applyFill="1" applyBorder="1" applyAlignment="1">
      <alignment horizontal="center" vertical="center"/>
    </xf>
    <xf numFmtId="164" fontId="97" fillId="2" borderId="227" xfId="5" applyFont="1" applyFill="1" applyBorder="1" applyAlignment="1" applyProtection="1">
      <alignment vertical="center"/>
    </xf>
    <xf numFmtId="178" fontId="97" fillId="2" borderId="275" xfId="8" applyNumberFormat="1" applyFont="1" applyFill="1" applyBorder="1" applyAlignment="1">
      <alignment horizontal="center" vertical="center"/>
    </xf>
    <xf numFmtId="164" fontId="97" fillId="2" borderId="179" xfId="5" applyFont="1" applyFill="1" applyBorder="1" applyAlignment="1">
      <alignment vertical="center"/>
    </xf>
    <xf numFmtId="10" fontId="97" fillId="2" borderId="104" xfId="11" applyNumberFormat="1" applyFont="1" applyFill="1" applyBorder="1" applyAlignment="1" applyProtection="1">
      <alignment vertical="center"/>
    </xf>
    <xf numFmtId="40" fontId="10" fillId="0" borderId="0" xfId="8" applyNumberFormat="1" applyAlignment="1" applyProtection="1">
      <alignment vertical="center"/>
      <protection locked="0"/>
    </xf>
    <xf numFmtId="40" fontId="10" fillId="0" borderId="0" xfId="8" applyNumberFormat="1" applyAlignment="1">
      <alignment horizontal="center" vertical="center"/>
    </xf>
    <xf numFmtId="0" fontId="10" fillId="0" borderId="227" xfId="8" applyBorder="1" applyAlignment="1">
      <alignment vertical="center"/>
    </xf>
    <xf numFmtId="0" fontId="13" fillId="13" borderId="227" xfId="8" applyFont="1" applyFill="1" applyBorder="1" applyAlignment="1" applyProtection="1">
      <alignment horizontal="center" vertical="center"/>
      <protection locked="0"/>
    </xf>
    <xf numFmtId="0" fontId="77" fillId="2" borderId="174" xfId="8" applyFont="1" applyFill="1" applyBorder="1" applyAlignment="1">
      <alignment vertical="center"/>
    </xf>
    <xf numFmtId="0" fontId="77" fillId="2" borderId="174" xfId="8" applyFont="1" applyFill="1" applyBorder="1" applyAlignment="1">
      <alignment horizontal="center" vertical="center"/>
    </xf>
    <xf numFmtId="164" fontId="154" fillId="2" borderId="174" xfId="5" applyFont="1" applyFill="1" applyBorder="1" applyAlignment="1" applyProtection="1">
      <alignment vertical="center"/>
    </xf>
    <xf numFmtId="164" fontId="154" fillId="2" borderId="208" xfId="5" applyFont="1" applyFill="1" applyBorder="1" applyAlignment="1">
      <alignment vertical="center"/>
    </xf>
    <xf numFmtId="10" fontId="154" fillId="2" borderId="209" xfId="11" applyNumberFormat="1" applyFont="1" applyFill="1" applyBorder="1" applyAlignment="1" applyProtection="1">
      <alignment vertical="center"/>
    </xf>
    <xf numFmtId="0" fontId="70" fillId="0" borderId="154" xfId="8" applyFont="1" applyBorder="1" applyAlignment="1">
      <alignment vertical="center"/>
    </xf>
    <xf numFmtId="0" fontId="67" fillId="48" borderId="154" xfId="8" applyFont="1" applyFill="1" applyBorder="1" applyAlignment="1" applyProtection="1">
      <alignment horizontal="center" vertical="center"/>
      <protection locked="0"/>
    </xf>
    <xf numFmtId="0" fontId="23" fillId="2" borderId="71" xfId="8" applyFont="1" applyFill="1" applyBorder="1" applyAlignment="1">
      <alignment vertical="center"/>
    </xf>
    <xf numFmtId="0" fontId="23" fillId="2" borderId="71" xfId="8" applyFont="1" applyFill="1" applyBorder="1" applyAlignment="1">
      <alignment horizontal="center" vertical="center"/>
    </xf>
    <xf numFmtId="0" fontId="23" fillId="2" borderId="243" xfId="8" applyFont="1" applyFill="1" applyBorder="1" applyAlignment="1">
      <alignment horizontal="center" vertical="center"/>
    </xf>
    <xf numFmtId="0" fontId="23" fillId="2" borderId="48" xfId="8" applyFont="1" applyFill="1" applyBorder="1" applyAlignment="1">
      <alignment vertical="center"/>
    </xf>
    <xf numFmtId="164" fontId="97" fillId="2" borderId="48" xfId="5" applyFont="1" applyFill="1" applyBorder="1" applyAlignment="1">
      <alignment vertical="center"/>
    </xf>
    <xf numFmtId="40" fontId="97" fillId="2" borderId="48" xfId="8" applyNumberFormat="1" applyFont="1" applyFill="1" applyBorder="1" applyAlignment="1">
      <alignment vertical="center"/>
    </xf>
    <xf numFmtId="9" fontId="97" fillId="2" borderId="263" xfId="11" applyFont="1" applyFill="1" applyBorder="1" applyAlignment="1" applyProtection="1">
      <alignment vertical="center"/>
    </xf>
    <xf numFmtId="0" fontId="97" fillId="0" borderId="0" xfId="8" applyFont="1" applyAlignment="1" applyProtection="1">
      <alignment vertical="center"/>
      <protection locked="0"/>
    </xf>
    <xf numFmtId="0" fontId="23" fillId="2" borderId="210" xfId="8" applyFont="1" applyFill="1" applyBorder="1" applyAlignment="1">
      <alignment horizontal="center" vertical="center"/>
    </xf>
    <xf numFmtId="1" fontId="23" fillId="2" borderId="159" xfId="8" applyNumberFormat="1" applyFont="1" applyFill="1" applyBorder="1" applyAlignment="1">
      <alignment vertical="center"/>
    </xf>
    <xf numFmtId="164" fontId="154" fillId="2" borderId="174" xfId="5" applyFont="1" applyFill="1" applyBorder="1" applyAlignment="1">
      <alignment vertical="center"/>
    </xf>
    <xf numFmtId="1" fontId="23" fillId="2" borderId="71" xfId="8" applyNumberFormat="1" applyFont="1" applyFill="1" applyBorder="1" applyAlignment="1">
      <alignment vertical="center"/>
    </xf>
    <xf numFmtId="0" fontId="23" fillId="2" borderId="37" xfId="8" applyFont="1" applyFill="1" applyBorder="1" applyAlignment="1">
      <alignment vertical="center"/>
    </xf>
    <xf numFmtId="164" fontId="97" fillId="2" borderId="71" xfId="5" applyFont="1" applyFill="1" applyBorder="1" applyAlignment="1">
      <alignment vertical="center"/>
    </xf>
    <xf numFmtId="0" fontId="23" fillId="2" borderId="243" xfId="8" applyFont="1" applyFill="1" applyBorder="1" applyAlignment="1">
      <alignment vertical="center"/>
    </xf>
    <xf numFmtId="164" fontId="97" fillId="2" borderId="191" xfId="5" applyFont="1" applyFill="1" applyBorder="1" applyAlignment="1">
      <alignment vertical="center"/>
    </xf>
    <xf numFmtId="9" fontId="97" fillId="2" borderId="211" xfId="11" applyFont="1" applyFill="1" applyBorder="1" applyAlignment="1" applyProtection="1">
      <alignment vertical="center"/>
    </xf>
    <xf numFmtId="0" fontId="14" fillId="2" borderId="195" xfId="8" applyFont="1" applyFill="1" applyBorder="1" applyAlignment="1">
      <alignment horizontal="centerContinuous" vertical="center"/>
    </xf>
    <xf numFmtId="0" fontId="23" fillId="2" borderId="207" xfId="8" applyFont="1" applyFill="1" applyBorder="1" applyAlignment="1">
      <alignment horizontal="centerContinuous" vertical="center"/>
    </xf>
    <xf numFmtId="164" fontId="151" fillId="2" borderId="207" xfId="5" applyFont="1" applyFill="1" applyBorder="1" applyAlignment="1">
      <alignment vertical="center"/>
    </xf>
    <xf numFmtId="164" fontId="151" fillId="2" borderId="37" xfId="5" applyFont="1" applyFill="1" applyBorder="1" applyAlignment="1">
      <alignment vertical="center"/>
    </xf>
    <xf numFmtId="178" fontId="97" fillId="2" borderId="283" xfId="8" applyNumberFormat="1" applyFont="1" applyFill="1" applyBorder="1" applyAlignment="1">
      <alignment horizontal="center" vertical="center"/>
    </xf>
    <xf numFmtId="164" fontId="151" fillId="2" borderId="213" xfId="5" applyFont="1" applyFill="1" applyBorder="1" applyAlignment="1">
      <alignment vertical="center"/>
    </xf>
    <xf numFmtId="10" fontId="151" fillId="2" borderId="214" xfId="11" applyNumberFormat="1" applyFont="1" applyFill="1" applyBorder="1" applyAlignment="1" applyProtection="1">
      <alignment vertical="center"/>
    </xf>
    <xf numFmtId="0" fontId="14" fillId="2" borderId="14" xfId="8" applyFont="1" applyFill="1" applyBorder="1" applyAlignment="1">
      <alignment horizontal="centerContinuous" vertical="center"/>
    </xf>
    <xf numFmtId="0" fontId="23" fillId="2" borderId="16" xfId="8" applyFont="1" applyFill="1" applyBorder="1" applyAlignment="1">
      <alignment horizontal="centerContinuous" vertical="center"/>
    </xf>
    <xf numFmtId="0" fontId="23" fillId="2" borderId="16" xfId="8" applyFont="1" applyFill="1" applyBorder="1" applyAlignment="1">
      <alignment horizontal="center" vertical="center"/>
    </xf>
    <xf numFmtId="10" fontId="151" fillId="2" borderId="16" xfId="11" applyNumberFormat="1" applyFont="1" applyFill="1" applyBorder="1" applyAlignment="1" applyProtection="1">
      <alignment vertical="center"/>
    </xf>
    <xf numFmtId="10" fontId="151" fillId="2" borderId="212" xfId="11" applyNumberFormat="1" applyFont="1" applyFill="1" applyBorder="1" applyAlignment="1" applyProtection="1">
      <alignment vertical="center"/>
    </xf>
    <xf numFmtId="10" fontId="151" fillId="2" borderId="18" xfId="11" applyNumberFormat="1" applyFont="1" applyFill="1" applyBorder="1" applyAlignment="1" applyProtection="1">
      <alignment vertical="center"/>
    </xf>
    <xf numFmtId="0" fontId="14" fillId="2" borderId="215" xfId="8" applyFont="1" applyFill="1" applyBorder="1" applyAlignment="1">
      <alignment horizontal="centerContinuous" vertical="center"/>
    </xf>
    <xf numFmtId="0" fontId="23" fillId="2" borderId="216" xfId="8" applyFont="1" applyFill="1" applyBorder="1" applyAlignment="1">
      <alignment horizontal="centerContinuous" vertical="center"/>
    </xf>
    <xf numFmtId="0" fontId="23" fillId="2" borderId="216" xfId="8" applyFont="1" applyFill="1" applyBorder="1" applyAlignment="1">
      <alignment horizontal="center" vertical="center"/>
    </xf>
    <xf numFmtId="10" fontId="151" fillId="2" borderId="216" xfId="11" applyNumberFormat="1" applyFont="1" applyFill="1" applyBorder="1" applyAlignment="1" applyProtection="1">
      <alignment vertical="center"/>
    </xf>
    <xf numFmtId="10" fontId="151" fillId="2" borderId="217" xfId="11" applyNumberFormat="1" applyFont="1" applyFill="1" applyBorder="1" applyAlignment="1" applyProtection="1">
      <alignment vertical="center"/>
    </xf>
    <xf numFmtId="40" fontId="155" fillId="0" borderId="218" xfId="8" applyNumberFormat="1" applyFont="1" applyBorder="1" applyAlignment="1">
      <alignment horizontal="center" vertical="center"/>
    </xf>
    <xf numFmtId="10" fontId="155" fillId="0" borderId="219" xfId="11" applyNumberFormat="1" applyFont="1" applyFill="1" applyBorder="1" applyAlignment="1" applyProtection="1">
      <alignment horizontal="center" vertical="center"/>
    </xf>
    <xf numFmtId="0" fontId="61" fillId="0" borderId="55" xfId="8" applyFont="1" applyBorder="1" applyAlignment="1">
      <alignment vertical="center"/>
    </xf>
    <xf numFmtId="44" fontId="61" fillId="0" borderId="56" xfId="8" applyNumberFormat="1" applyFont="1" applyBorder="1" applyAlignment="1" applyProtection="1">
      <alignment vertical="center"/>
      <protection hidden="1"/>
    </xf>
    <xf numFmtId="0" fontId="10" fillId="0" borderId="165" xfId="8" applyBorder="1" applyAlignment="1">
      <alignment vertical="center"/>
    </xf>
    <xf numFmtId="0" fontId="96" fillId="0" borderId="243" xfId="8" applyFont="1" applyBorder="1" applyAlignment="1">
      <alignment vertical="center"/>
    </xf>
    <xf numFmtId="164" fontId="97" fillId="0" borderId="48" xfId="8" applyNumberFormat="1" applyFont="1" applyBorder="1" applyAlignment="1">
      <alignment vertical="center"/>
    </xf>
    <xf numFmtId="9" fontId="90" fillId="0" borderId="263" xfId="3" applyFont="1" applyBorder="1" applyAlignment="1" applyProtection="1">
      <alignment horizontal="center" vertical="center"/>
      <protection hidden="1"/>
    </xf>
    <xf numFmtId="0" fontId="98" fillId="4" borderId="69" xfId="8" applyFont="1" applyFill="1" applyBorder="1" applyAlignment="1" applyProtection="1">
      <alignment horizontal="centerContinuous" vertical="center" wrapText="1"/>
      <protection hidden="1"/>
    </xf>
    <xf numFmtId="0" fontId="61" fillId="4" borderId="183" xfId="8" applyFont="1" applyFill="1" applyBorder="1" applyAlignment="1" applyProtection="1">
      <alignment horizontal="centerContinuous" vertical="center" wrapText="1"/>
      <protection hidden="1"/>
    </xf>
    <xf numFmtId="0" fontId="10" fillId="4" borderId="70" xfId="8" applyFill="1" applyBorder="1" applyAlignment="1" applyProtection="1">
      <alignment horizontal="centerContinuous" vertical="center"/>
      <protection hidden="1"/>
    </xf>
    <xf numFmtId="0" fontId="88" fillId="0" borderId="181" xfId="8" applyFont="1" applyBorder="1" applyAlignment="1">
      <alignment horizontal="center" vertical="center"/>
    </xf>
    <xf numFmtId="1" fontId="88" fillId="0" borderId="45" xfId="8" applyNumberFormat="1" applyFont="1" applyBorder="1" applyAlignment="1">
      <alignment horizontal="center" vertical="center"/>
    </xf>
    <xf numFmtId="0" fontId="97" fillId="0" borderId="0" xfId="8" applyFont="1" applyAlignment="1">
      <alignment vertical="center"/>
    </xf>
    <xf numFmtId="0" fontId="88" fillId="0" borderId="56" xfId="8" applyFont="1" applyBorder="1" applyAlignment="1">
      <alignment horizontal="centerContinuous" vertical="center"/>
    </xf>
    <xf numFmtId="49" fontId="88" fillId="0" borderId="57" xfId="8" applyNumberFormat="1" applyFont="1" applyBorder="1" applyAlignment="1">
      <alignment horizontal="centerContinuous" vertical="center"/>
    </xf>
    <xf numFmtId="49" fontId="88" fillId="0" borderId="56" xfId="8" applyNumberFormat="1" applyFont="1" applyBorder="1" applyAlignment="1">
      <alignment horizontal="centerContinuous" vertical="center"/>
    </xf>
    <xf numFmtId="49" fontId="88" fillId="0" borderId="56" xfId="8" applyNumberFormat="1" applyFont="1" applyBorder="1" applyAlignment="1">
      <alignment horizontal="right" vertical="center"/>
    </xf>
    <xf numFmtId="49" fontId="88" fillId="0" borderId="57" xfId="8" applyNumberFormat="1" applyFont="1" applyBorder="1" applyAlignment="1">
      <alignment horizontal="center" vertical="center"/>
    </xf>
    <xf numFmtId="0" fontId="88" fillId="0" borderId="180" xfId="8" applyFont="1" applyBorder="1" applyAlignment="1">
      <alignment vertical="center"/>
    </xf>
    <xf numFmtId="0" fontId="88" fillId="0" borderId="44" xfId="8" applyFont="1" applyBorder="1" applyAlignment="1">
      <alignment vertical="center"/>
    </xf>
    <xf numFmtId="0" fontId="88" fillId="0" borderId="44" xfId="8" applyFont="1" applyBorder="1" applyAlignment="1">
      <alignment horizontal="left" vertical="center"/>
    </xf>
    <xf numFmtId="0" fontId="88" fillId="0" borderId="181" xfId="8" applyFont="1" applyBorder="1" applyAlignment="1">
      <alignment horizontal="left" vertical="center"/>
    </xf>
    <xf numFmtId="0" fontId="88" fillId="0" borderId="44" xfId="8" applyFont="1" applyBorder="1" applyAlignment="1">
      <alignment horizontal="center" vertical="center"/>
    </xf>
    <xf numFmtId="1" fontId="156" fillId="0" borderId="44" xfId="8" quotePrefix="1" applyNumberFormat="1" applyFont="1" applyBorder="1" applyAlignment="1">
      <alignment horizontal="center" vertical="center"/>
    </xf>
    <xf numFmtId="1" fontId="88" fillId="0" borderId="44" xfId="8" applyNumberFormat="1" applyFont="1" applyBorder="1" applyAlignment="1">
      <alignment horizontal="center" vertical="center"/>
    </xf>
    <xf numFmtId="0" fontId="88" fillId="33" borderId="44" xfId="8" applyFont="1" applyFill="1" applyBorder="1" applyAlignment="1">
      <alignment horizontal="center" vertical="center"/>
    </xf>
    <xf numFmtId="0" fontId="88" fillId="0" borderId="44" xfId="8" applyFont="1" applyBorder="1" applyAlignment="1">
      <alignment horizontal="centerContinuous" vertical="center"/>
    </xf>
    <xf numFmtId="0" fontId="88" fillId="0" borderId="183" xfId="8" applyFont="1" applyBorder="1" applyAlignment="1">
      <alignment horizontal="centerContinuous" vertical="center"/>
    </xf>
    <xf numFmtId="0" fontId="88" fillId="0" borderId="0" xfId="8" applyFont="1" applyAlignment="1" applyProtection="1">
      <alignment vertical="center"/>
      <protection locked="0"/>
    </xf>
    <xf numFmtId="0" fontId="88" fillId="2" borderId="163" xfId="8" applyFont="1" applyFill="1" applyBorder="1" applyAlignment="1">
      <alignment horizontal="center" vertical="center"/>
    </xf>
    <xf numFmtId="0" fontId="88" fillId="34" borderId="141" xfId="8" applyFont="1" applyFill="1" applyBorder="1" applyAlignment="1">
      <alignment horizontal="centerContinuous" vertical="center"/>
    </xf>
    <xf numFmtId="0" fontId="97" fillId="34" borderId="153" xfId="8" applyFont="1" applyFill="1" applyBorder="1" applyAlignment="1">
      <alignment horizontal="centerContinuous" vertical="center"/>
    </xf>
    <xf numFmtId="0" fontId="97" fillId="34" borderId="166" xfId="8" applyFont="1" applyFill="1" applyBorder="1" applyAlignment="1">
      <alignment horizontal="centerContinuous" vertical="center"/>
    </xf>
    <xf numFmtId="0" fontId="97" fillId="34" borderId="163" xfId="8" applyFont="1" applyFill="1" applyBorder="1" applyAlignment="1">
      <alignment horizontal="centerContinuous" vertical="center"/>
    </xf>
    <xf numFmtId="0" fontId="97" fillId="34" borderId="192" xfId="8" applyFont="1" applyFill="1" applyBorder="1" applyAlignment="1">
      <alignment horizontal="centerContinuous" vertical="center"/>
    </xf>
    <xf numFmtId="0" fontId="97" fillId="2" borderId="193" xfId="8" applyFont="1" applyFill="1" applyBorder="1" applyAlignment="1">
      <alignment horizontal="center" vertical="center"/>
    </xf>
    <xf numFmtId="0" fontId="97" fillId="2" borderId="198" xfId="8" applyFont="1" applyFill="1" applyBorder="1" applyAlignment="1">
      <alignment horizontal="center" vertical="center"/>
    </xf>
    <xf numFmtId="0" fontId="97" fillId="0" borderId="0" xfId="0" applyFont="1"/>
    <xf numFmtId="0" fontId="97" fillId="0" borderId="0" xfId="8" applyFont="1"/>
    <xf numFmtId="0" fontId="88" fillId="24" borderId="196" xfId="8" applyFont="1" applyFill="1" applyBorder="1" applyAlignment="1">
      <alignment textRotation="180"/>
    </xf>
    <xf numFmtId="178" fontId="97" fillId="2" borderId="198" xfId="8" applyNumberFormat="1" applyFont="1" applyFill="1" applyBorder="1" applyAlignment="1">
      <alignment horizontal="center" vertical="center"/>
    </xf>
    <xf numFmtId="0" fontId="97" fillId="0" borderId="0" xfId="8" applyFont="1" applyProtection="1">
      <protection locked="0"/>
    </xf>
    <xf numFmtId="0" fontId="88" fillId="25" borderId="196" xfId="8" applyFont="1" applyFill="1" applyBorder="1" applyAlignment="1">
      <alignment textRotation="180"/>
    </xf>
    <xf numFmtId="177" fontId="97" fillId="2" borderId="202" xfId="8" applyNumberFormat="1" applyFont="1" applyFill="1" applyBorder="1" applyAlignment="1">
      <alignment horizontal="center" vertical="center"/>
    </xf>
    <xf numFmtId="0" fontId="157" fillId="2" borderId="163" xfId="8" applyFont="1" applyFill="1" applyBorder="1" applyAlignment="1">
      <alignment horizontal="center" vertical="center"/>
    </xf>
    <xf numFmtId="2" fontId="97" fillId="0" borderId="40" xfId="8" applyNumberFormat="1" applyFont="1" applyBorder="1" applyAlignment="1">
      <alignment horizontal="center" vertical="center"/>
    </xf>
    <xf numFmtId="0" fontId="97" fillId="2" borderId="204" xfId="8" applyFont="1" applyFill="1" applyBorder="1" applyAlignment="1">
      <alignment horizontal="center" vertical="center"/>
    </xf>
    <xf numFmtId="164" fontId="88" fillId="0" borderId="179" xfId="5" applyFont="1" applyBorder="1" applyAlignment="1">
      <alignment horizontal="right" vertical="center"/>
    </xf>
    <xf numFmtId="10" fontId="97" fillId="2" borderId="104" xfId="2" applyNumberFormat="1" applyFont="1" applyFill="1" applyBorder="1" applyAlignment="1">
      <alignment vertical="center"/>
    </xf>
    <xf numFmtId="170" fontId="97" fillId="0" borderId="0" xfId="8" applyNumberFormat="1" applyFont="1" applyProtection="1">
      <protection locked="0"/>
    </xf>
    <xf numFmtId="0" fontId="97" fillId="2" borderId="205" xfId="8" applyFont="1" applyFill="1" applyBorder="1" applyAlignment="1">
      <alignment horizontal="center" vertical="center"/>
    </xf>
    <xf numFmtId="0" fontId="88" fillId="35" borderId="101" xfId="8" applyFont="1" applyFill="1" applyBorder="1" applyAlignment="1" applyProtection="1">
      <alignment horizontal="left" vertical="center"/>
      <protection locked="0"/>
    </xf>
    <xf numFmtId="0" fontId="88" fillId="35" borderId="13" xfId="8" applyFont="1" applyFill="1" applyBorder="1" applyAlignment="1" applyProtection="1">
      <alignment vertical="center"/>
      <protection locked="0"/>
    </xf>
    <xf numFmtId="0" fontId="88" fillId="35" borderId="13" xfId="8" applyFont="1" applyFill="1" applyBorder="1" applyAlignment="1" applyProtection="1">
      <alignment horizontal="center" vertical="center" wrapText="1"/>
      <protection locked="0"/>
    </xf>
    <xf numFmtId="0" fontId="88" fillId="35" borderId="13" xfId="8" applyFont="1" applyFill="1" applyBorder="1" applyAlignment="1" applyProtection="1">
      <alignment horizontal="left" vertical="center"/>
      <protection locked="0"/>
    </xf>
    <xf numFmtId="0" fontId="88" fillId="35" borderId="13" xfId="8" applyFont="1" applyFill="1" applyBorder="1" applyAlignment="1" applyProtection="1">
      <alignment horizontal="center" vertical="center"/>
      <protection locked="0"/>
    </xf>
    <xf numFmtId="14" fontId="88" fillId="35" borderId="13" xfId="8" applyNumberFormat="1" applyFont="1" applyFill="1" applyBorder="1" applyAlignment="1" applyProtection="1">
      <alignment horizontal="center" vertical="center"/>
      <protection locked="0"/>
    </xf>
    <xf numFmtId="0" fontId="97" fillId="35" borderId="13" xfId="8" applyFont="1" applyFill="1" applyBorder="1" applyAlignment="1" applyProtection="1">
      <alignment horizontal="center" vertical="center"/>
      <protection locked="0"/>
    </xf>
    <xf numFmtId="0" fontId="97" fillId="35" borderId="13" xfId="8" applyFont="1" applyFill="1" applyBorder="1" applyAlignment="1" applyProtection="1">
      <alignment vertical="center"/>
      <protection locked="0"/>
    </xf>
    <xf numFmtId="0" fontId="97" fillId="35" borderId="13" xfId="8" applyFont="1" applyFill="1" applyBorder="1" applyAlignment="1" applyProtection="1">
      <alignment horizontal="center" vertical="center" wrapText="1"/>
      <protection locked="0"/>
    </xf>
    <xf numFmtId="17" fontId="97" fillId="35" borderId="13" xfId="8" applyNumberFormat="1" applyFont="1" applyFill="1" applyBorder="1" applyAlignment="1" applyProtection="1">
      <alignment horizontal="center" vertical="center"/>
      <protection locked="0"/>
    </xf>
    <xf numFmtId="17" fontId="97" fillId="35" borderId="86" xfId="8" applyNumberFormat="1" applyFont="1" applyFill="1" applyBorder="1" applyAlignment="1" applyProtection="1">
      <alignment horizontal="center" vertical="center"/>
      <protection locked="0"/>
    </xf>
    <xf numFmtId="0" fontId="88" fillId="0" borderId="13" xfId="8" applyFont="1" applyBorder="1" applyAlignment="1">
      <alignment vertical="center"/>
    </xf>
    <xf numFmtId="0" fontId="97" fillId="0" borderId="13" xfId="8" applyFont="1" applyBorder="1" applyAlignment="1">
      <alignment vertical="center"/>
    </xf>
    <xf numFmtId="0" fontId="97" fillId="0" borderId="33" xfId="8" applyFont="1" applyBorder="1" applyAlignment="1">
      <alignment vertical="center"/>
    </xf>
    <xf numFmtId="0" fontId="88" fillId="0" borderId="1" xfId="8" applyFont="1" applyBorder="1" applyAlignment="1">
      <alignment horizontal="left" vertical="center"/>
    </xf>
    <xf numFmtId="0" fontId="88" fillId="0" borderId="2" xfId="8" applyFont="1" applyBorder="1" applyAlignment="1">
      <alignment vertical="center"/>
    </xf>
    <xf numFmtId="0" fontId="97" fillId="0" borderId="2" xfId="8" applyFont="1" applyBorder="1" applyAlignment="1" applyProtection="1">
      <alignment vertical="center"/>
      <protection locked="0"/>
    </xf>
    <xf numFmtId="0" fontId="88" fillId="0" borderId="220" xfId="8" applyFont="1" applyBorder="1" applyAlignment="1">
      <alignment vertical="center"/>
    </xf>
    <xf numFmtId="0" fontId="88" fillId="0" borderId="2" xfId="8" applyFont="1" applyBorder="1" applyAlignment="1">
      <alignment horizontal="left" vertical="center"/>
    </xf>
    <xf numFmtId="0" fontId="88" fillId="0" borderId="2" xfId="8" applyFont="1" applyBorder="1" applyAlignment="1">
      <alignment horizontal="centerContinuous" vertical="center"/>
    </xf>
    <xf numFmtId="0" fontId="88" fillId="0" borderId="3" xfId="8" applyFont="1" applyBorder="1" applyAlignment="1">
      <alignment horizontal="centerContinuous" vertical="center"/>
    </xf>
    <xf numFmtId="0" fontId="88" fillId="0" borderId="3" xfId="8" applyFont="1" applyBorder="1" applyAlignment="1">
      <alignment vertical="center"/>
    </xf>
    <xf numFmtId="0" fontId="97" fillId="0" borderId="2" xfId="8" applyFont="1" applyBorder="1" applyAlignment="1">
      <alignment vertical="center"/>
    </xf>
    <xf numFmtId="0" fontId="97" fillId="0" borderId="3" xfId="8" applyFont="1" applyBorder="1" applyAlignment="1">
      <alignment vertical="center"/>
    </xf>
    <xf numFmtId="0" fontId="88" fillId="0" borderId="32" xfId="8" applyFont="1" applyBorder="1" applyAlignment="1" applyProtection="1">
      <alignment horizontal="left" vertical="center"/>
      <protection locked="0"/>
    </xf>
    <xf numFmtId="0" fontId="88" fillId="0" borderId="221" xfId="8" applyFont="1" applyBorder="1" applyAlignment="1" applyProtection="1">
      <alignment vertical="center"/>
      <protection locked="0"/>
    </xf>
    <xf numFmtId="0" fontId="88" fillId="0" borderId="0" xfId="8" applyFont="1" applyAlignment="1" applyProtection="1">
      <alignment horizontal="left" vertical="center"/>
      <protection locked="0"/>
    </xf>
    <xf numFmtId="0" fontId="88" fillId="0" borderId="0" xfId="8" applyFont="1" applyAlignment="1" applyProtection="1">
      <alignment horizontal="centerContinuous" vertical="center"/>
      <protection locked="0"/>
    </xf>
    <xf numFmtId="0" fontId="88" fillId="0" borderId="33" xfId="8" applyFont="1" applyBorder="1" applyAlignment="1" applyProtection="1">
      <alignment horizontal="centerContinuous" vertical="center"/>
      <protection locked="0"/>
    </xf>
    <xf numFmtId="0" fontId="88" fillId="0" borderId="33" xfId="8" applyFont="1" applyBorder="1" applyAlignment="1" applyProtection="1">
      <alignment vertical="center"/>
      <protection locked="0"/>
    </xf>
    <xf numFmtId="0" fontId="97" fillId="0" borderId="33" xfId="8" applyFont="1" applyBorder="1" applyAlignment="1" applyProtection="1">
      <alignment vertical="center"/>
      <protection locked="0"/>
    </xf>
    <xf numFmtId="0" fontId="97" fillId="0" borderId="44" xfId="8" applyFont="1" applyBorder="1" applyAlignment="1" applyProtection="1">
      <alignment vertical="center"/>
      <protection locked="0"/>
    </xf>
    <xf numFmtId="0" fontId="88" fillId="0" borderId="222" xfId="8" applyFont="1" applyBorder="1" applyAlignment="1">
      <alignment vertical="center"/>
    </xf>
    <xf numFmtId="0" fontId="88" fillId="0" borderId="44" xfId="8" applyFont="1" applyBorder="1" applyAlignment="1">
      <alignment horizontal="center" vertical="center" wrapText="1"/>
    </xf>
    <xf numFmtId="0" fontId="88" fillId="0" borderId="73" xfId="8" applyFont="1" applyBorder="1" applyAlignment="1">
      <alignment horizontal="center" vertical="center"/>
    </xf>
    <xf numFmtId="14" fontId="88" fillId="0" borderId="44" xfId="8" applyNumberFormat="1" applyFont="1" applyBorder="1" applyAlignment="1">
      <alignment horizontal="center" vertical="center"/>
    </xf>
    <xf numFmtId="0" fontId="97" fillId="0" borderId="44" xfId="8" applyFont="1" applyBorder="1" applyAlignment="1">
      <alignment vertical="center"/>
    </xf>
    <xf numFmtId="0" fontId="97" fillId="0" borderId="222" xfId="8" applyFont="1" applyBorder="1" applyAlignment="1">
      <alignment vertical="center"/>
    </xf>
    <xf numFmtId="0" fontId="97" fillId="0" borderId="44" xfId="8" applyFont="1" applyBorder="1" applyAlignment="1">
      <alignment horizontal="center" vertical="center" wrapText="1"/>
    </xf>
    <xf numFmtId="17" fontId="97" fillId="0" borderId="73" xfId="8" applyNumberFormat="1" applyFont="1" applyBorder="1" applyAlignment="1">
      <alignment horizontal="center" vertical="center"/>
    </xf>
    <xf numFmtId="173" fontId="88" fillId="0" borderId="44" xfId="8" applyNumberFormat="1" applyFont="1" applyBorder="1" applyAlignment="1">
      <alignment horizontal="centerContinuous" vertical="center"/>
    </xf>
    <xf numFmtId="173" fontId="97" fillId="0" borderId="73" xfId="8" applyNumberFormat="1" applyFont="1" applyBorder="1" applyAlignment="1">
      <alignment horizontal="centerContinuous" vertical="center"/>
    </xf>
    <xf numFmtId="0" fontId="61" fillId="0" borderId="101" xfId="8" applyFont="1" applyBorder="1" applyAlignment="1">
      <alignment vertical="center"/>
    </xf>
    <xf numFmtId="0" fontId="88" fillId="0" borderId="86" xfId="12" applyFont="1" applyBorder="1" applyAlignment="1">
      <alignment horizontal="right" vertical="center"/>
    </xf>
    <xf numFmtId="173" fontId="61" fillId="0" borderId="101" xfId="0" applyNumberFormat="1" applyFont="1" applyBorder="1" applyAlignment="1">
      <alignment horizontal="centerContinuous" vertical="center"/>
    </xf>
    <xf numFmtId="0" fontId="97" fillId="0" borderId="86" xfId="8" applyFont="1" applyBorder="1" applyAlignment="1">
      <alignment horizontal="centerContinuous" vertical="center"/>
    </xf>
    <xf numFmtId="0" fontId="88" fillId="0" borderId="284" xfId="8" applyFont="1" applyBorder="1" applyAlignment="1">
      <alignment horizontal="left" vertical="center"/>
    </xf>
    <xf numFmtId="49" fontId="88" fillId="0" borderId="186" xfId="8" applyNumberFormat="1" applyFont="1" applyBorder="1" applyAlignment="1">
      <alignment horizontal="centerContinuous" vertical="center"/>
    </xf>
    <xf numFmtId="0" fontId="88" fillId="0" borderId="57" xfId="8" applyFont="1" applyBorder="1" applyAlignment="1">
      <alignment horizontal="centerContinuous" vertical="center"/>
    </xf>
    <xf numFmtId="14" fontId="88" fillId="0" borderId="182" xfId="8" applyNumberFormat="1" applyFont="1" applyBorder="1" applyAlignment="1">
      <alignment horizontal="centerContinuous" vertical="center"/>
    </xf>
    <xf numFmtId="0" fontId="88" fillId="0" borderId="45" xfId="8" applyFont="1" applyBorder="1" applyAlignment="1">
      <alignment horizontal="centerContinuous" vertical="center"/>
    </xf>
    <xf numFmtId="0" fontId="88" fillId="0" borderId="284" xfId="8" applyFont="1" applyBorder="1" applyAlignment="1">
      <alignment horizontal="centerContinuous" vertical="center"/>
    </xf>
    <xf numFmtId="0" fontId="88" fillId="0" borderId="56" xfId="8" applyFont="1" applyBorder="1" applyAlignment="1">
      <alignment vertical="center"/>
    </xf>
    <xf numFmtId="0" fontId="88" fillId="0" borderId="44" xfId="8" applyFont="1" applyBorder="1" applyAlignment="1">
      <alignment horizontal="right" vertical="center"/>
    </xf>
    <xf numFmtId="14" fontId="97" fillId="24" borderId="197" xfId="8" applyNumberFormat="1" applyFont="1" applyFill="1" applyBorder="1" applyAlignment="1">
      <alignment horizontal="center" vertical="center"/>
    </xf>
    <xf numFmtId="14" fontId="97" fillId="25" borderId="197" xfId="8" applyNumberFormat="1" applyFont="1" applyFill="1" applyBorder="1" applyAlignment="1">
      <alignment horizontal="center" vertical="center"/>
    </xf>
    <xf numFmtId="14" fontId="97" fillId="25" borderId="201" xfId="8" applyNumberFormat="1" applyFont="1" applyFill="1" applyBorder="1" applyAlignment="1">
      <alignment horizontal="center" vertical="center"/>
    </xf>
    <xf numFmtId="0" fontId="15" fillId="2" borderId="74" xfId="8" applyFont="1" applyFill="1" applyBorder="1" applyAlignment="1">
      <alignment horizontal="left" vertical="center"/>
    </xf>
    <xf numFmtId="4" fontId="87" fillId="0" borderId="77" xfId="8" applyNumberFormat="1" applyFont="1" applyBorder="1" applyAlignment="1">
      <alignment horizontal="center" vertical="center"/>
    </xf>
    <xf numFmtId="0" fontId="88" fillId="0" borderId="241" xfId="8" applyFont="1" applyBorder="1" applyAlignment="1">
      <alignment horizontal="left" vertical="center"/>
    </xf>
    <xf numFmtId="0" fontId="11" fillId="2" borderId="40" xfId="8" applyFont="1" applyFill="1" applyBorder="1" applyAlignment="1">
      <alignment horizontal="centerContinuous" vertical="center"/>
    </xf>
    <xf numFmtId="0" fontId="18" fillId="2" borderId="0" xfId="8" applyFont="1" applyFill="1" applyAlignment="1">
      <alignment horizontal="centerContinuous" vertical="center"/>
    </xf>
    <xf numFmtId="0" fontId="12" fillId="2" borderId="76" xfId="8" applyFont="1" applyFill="1" applyBorder="1" applyAlignment="1">
      <alignment horizontal="centerContinuous" vertical="center"/>
    </xf>
    <xf numFmtId="0" fontId="12" fillId="2" borderId="205" xfId="8" applyFont="1" applyFill="1" applyBorder="1" applyAlignment="1">
      <alignment horizontal="right" vertical="center"/>
    </xf>
    <xf numFmtId="164" fontId="151" fillId="2" borderId="179" xfId="5" applyFont="1" applyFill="1" applyBorder="1" applyAlignment="1">
      <alignment vertical="center"/>
    </xf>
    <xf numFmtId="10" fontId="97" fillId="0" borderId="287" xfId="11" applyNumberFormat="1" applyFont="1" applyFill="1" applyBorder="1" applyAlignment="1" applyProtection="1">
      <alignment vertical="center"/>
    </xf>
    <xf numFmtId="0" fontId="23" fillId="0" borderId="1" xfId="8" applyFont="1" applyBorder="1" applyAlignment="1">
      <alignment vertical="center"/>
    </xf>
    <xf numFmtId="0" fontId="14" fillId="2" borderId="55" xfId="8" applyFont="1" applyFill="1" applyBorder="1" applyAlignment="1">
      <alignment horizontal="left" vertical="center"/>
    </xf>
    <xf numFmtId="2" fontId="88" fillId="0" borderId="168" xfId="8" applyNumberFormat="1" applyFont="1" applyBorder="1" applyAlignment="1">
      <alignment horizontal="left" vertical="center"/>
    </xf>
    <xf numFmtId="0" fontId="88" fillId="0" borderId="56" xfId="8" applyFont="1" applyBorder="1" applyAlignment="1">
      <alignment horizontal="left" vertical="center"/>
    </xf>
    <xf numFmtId="1" fontId="88" fillId="0" borderId="57" xfId="8" applyNumberFormat="1" applyFont="1" applyBorder="1" applyAlignment="1">
      <alignment horizontal="center" vertical="center"/>
    </xf>
    <xf numFmtId="49" fontId="14" fillId="0" borderId="53" xfId="8" applyNumberFormat="1" applyFont="1" applyBorder="1" applyAlignment="1">
      <alignment horizontal="right" vertical="center"/>
    </xf>
    <xf numFmtId="0" fontId="14" fillId="0" borderId="186" xfId="8" applyFont="1" applyBorder="1" applyAlignment="1">
      <alignment horizontal="center" vertical="center"/>
    </xf>
    <xf numFmtId="0" fontId="88" fillId="2" borderId="56" xfId="8" applyFont="1" applyFill="1" applyBorder="1" applyAlignment="1">
      <alignment horizontal="right" vertical="center"/>
    </xf>
    <xf numFmtId="44" fontId="14" fillId="13" borderId="187" xfId="8" applyNumberFormat="1" applyFont="1" applyFill="1" applyBorder="1" applyAlignment="1" applyProtection="1">
      <alignment horizontal="center" vertical="center"/>
      <protection locked="0"/>
    </xf>
    <xf numFmtId="10" fontId="14" fillId="0" borderId="188" xfId="11" applyNumberFormat="1" applyFont="1" applyFill="1" applyBorder="1" applyAlignment="1" applyProtection="1">
      <alignment horizontal="center" vertical="center"/>
    </xf>
    <xf numFmtId="0" fontId="23" fillId="0" borderId="28" xfId="8" applyFont="1" applyBorder="1" applyAlignment="1">
      <alignment vertical="center"/>
    </xf>
    <xf numFmtId="0" fontId="12" fillId="2" borderId="7" xfId="0" applyFont="1" applyFill="1" applyBorder="1" applyAlignment="1">
      <alignment horizontal="center" vertical="center" wrapText="1"/>
    </xf>
    <xf numFmtId="2" fontId="122" fillId="42" borderId="13" xfId="0" applyNumberFormat="1" applyFont="1" applyFill="1" applyBorder="1" applyAlignment="1">
      <alignment vertical="center" wrapText="1"/>
    </xf>
    <xf numFmtId="2" fontId="122" fillId="42" borderId="86" xfId="0" applyNumberFormat="1" applyFont="1" applyFill="1" applyBorder="1" applyAlignment="1">
      <alignment vertical="center" wrapText="1"/>
    </xf>
    <xf numFmtId="2" fontId="122" fillId="42" borderId="101" xfId="0" applyNumberFormat="1" applyFont="1" applyFill="1" applyBorder="1" applyAlignment="1">
      <alignment vertical="center"/>
    </xf>
    <xf numFmtId="164" fontId="158" fillId="13" borderId="102" xfId="4" applyFont="1" applyFill="1" applyBorder="1" applyAlignment="1" applyProtection="1">
      <alignment vertical="center"/>
      <protection locked="0"/>
    </xf>
    <xf numFmtId="0" fontId="41" fillId="0" borderId="2" xfId="0" applyFont="1" applyBorder="1" applyAlignment="1">
      <alignment horizontal="center" vertical="center" wrapText="1"/>
    </xf>
    <xf numFmtId="0" fontId="41" fillId="0" borderId="105" xfId="0" applyFont="1" applyBorder="1" applyAlignment="1">
      <alignment horizontal="center" vertical="center" wrapText="1"/>
    </xf>
    <xf numFmtId="0" fontId="41" fillId="0" borderId="0" xfId="0" applyFont="1" applyAlignment="1">
      <alignment horizontal="center" vertical="center" wrapText="1"/>
    </xf>
    <xf numFmtId="0" fontId="41" fillId="0" borderId="106" xfId="0" applyFont="1" applyBorder="1" applyAlignment="1">
      <alignment horizontal="center" vertical="center" wrapText="1"/>
    </xf>
    <xf numFmtId="0" fontId="39" fillId="40" borderId="130" xfId="0" applyFont="1" applyFill="1" applyBorder="1" applyAlignment="1">
      <alignment horizontal="center" vertical="center"/>
    </xf>
    <xf numFmtId="0" fontId="22" fillId="2" borderId="28" xfId="0" applyFont="1" applyFill="1" applyBorder="1" applyAlignment="1">
      <alignment horizontal="center" vertical="top" wrapText="1"/>
    </xf>
    <xf numFmtId="0" fontId="22" fillId="2" borderId="44" xfId="0" applyFont="1" applyFill="1" applyBorder="1" applyAlignment="1">
      <alignment horizontal="center" vertical="top" wrapText="1"/>
    </xf>
    <xf numFmtId="0" fontId="56" fillId="4" borderId="38" xfId="13" applyFont="1" applyFill="1" applyBorder="1" applyAlignment="1">
      <alignment horizontal="left"/>
    </xf>
    <xf numFmtId="0" fontId="56" fillId="4" borderId="0" xfId="13" applyFont="1" applyFill="1" applyAlignment="1">
      <alignment horizontal="left"/>
    </xf>
    <xf numFmtId="0" fontId="56" fillId="4" borderId="4" xfId="13" applyFont="1" applyFill="1" applyBorder="1" applyAlignment="1">
      <alignment horizontal="left"/>
    </xf>
    <xf numFmtId="0" fontId="102" fillId="18" borderId="190" xfId="13" applyFont="1" applyFill="1" applyBorder="1" applyAlignment="1">
      <alignment horizontal="center" vertical="center" wrapText="1"/>
    </xf>
    <xf numFmtId="0" fontId="102" fillId="18" borderId="191" xfId="13" applyFont="1" applyFill="1" applyBorder="1" applyAlignment="1">
      <alignment horizontal="center" vertical="center" wrapText="1"/>
    </xf>
    <xf numFmtId="0" fontId="102" fillId="18" borderId="223" xfId="13" applyFont="1" applyFill="1" applyBorder="1" applyAlignment="1">
      <alignment horizontal="center" vertical="center" wrapText="1"/>
    </xf>
    <xf numFmtId="0" fontId="102" fillId="18" borderId="39" xfId="13" applyFont="1" applyFill="1" applyBorder="1" applyAlignment="1">
      <alignment horizontal="center" vertical="center" wrapText="1"/>
    </xf>
    <xf numFmtId="0" fontId="102" fillId="18" borderId="76" xfId="13" applyFont="1" applyFill="1" applyBorder="1" applyAlignment="1">
      <alignment horizontal="center" vertical="center" wrapText="1"/>
    </xf>
    <xf numFmtId="0" fontId="102" fillId="18" borderId="40" xfId="13" applyFont="1" applyFill="1" applyBorder="1" applyAlignment="1">
      <alignment horizontal="center" vertical="center" wrapText="1"/>
    </xf>
    <xf numFmtId="49" fontId="152" fillId="2" borderId="285" xfId="8" applyNumberFormat="1" applyFont="1" applyFill="1" applyBorder="1" applyAlignment="1">
      <alignment horizontal="left" vertical="center" wrapText="1"/>
    </xf>
    <xf numFmtId="49" fontId="152" fillId="2" borderId="286" xfId="8" applyNumberFormat="1" applyFont="1" applyFill="1" applyBorder="1" applyAlignment="1">
      <alignment horizontal="left" vertical="center" wrapText="1"/>
    </xf>
    <xf numFmtId="49" fontId="152" fillId="2" borderId="49" xfId="8" applyNumberFormat="1" applyFont="1" applyFill="1" applyBorder="1" applyAlignment="1">
      <alignment horizontal="left" vertical="center" wrapText="1"/>
    </xf>
    <xf numFmtId="49" fontId="152" fillId="2" borderId="229" xfId="8" applyNumberFormat="1" applyFont="1" applyFill="1" applyBorder="1" applyAlignment="1">
      <alignment horizontal="left" vertical="center" wrapText="1"/>
    </xf>
    <xf numFmtId="169" fontId="154" fillId="0" borderId="273" xfId="8" applyNumberFormat="1" applyFont="1" applyBorder="1" applyAlignment="1">
      <alignment horizontal="center" vertical="center"/>
    </xf>
    <xf numFmtId="169" fontId="154" fillId="0" borderId="278" xfId="8" applyNumberFormat="1" applyFont="1" applyBorder="1" applyAlignment="1">
      <alignment horizontal="center" vertical="center"/>
    </xf>
    <xf numFmtId="49" fontId="152" fillId="2" borderId="39" xfId="8" applyNumberFormat="1" applyFont="1" applyFill="1" applyBorder="1" applyAlignment="1">
      <alignment horizontal="left" vertical="center" wrapText="1"/>
    </xf>
    <xf numFmtId="49" fontId="152" fillId="2" borderId="40" xfId="8" applyNumberFormat="1" applyFont="1" applyFill="1" applyBorder="1" applyAlignment="1">
      <alignment horizontal="left" vertical="center" wrapText="1"/>
    </xf>
    <xf numFmtId="49" fontId="23" fillId="2" borderId="216" xfId="8" applyNumberFormat="1" applyFont="1" applyFill="1" applyBorder="1" applyAlignment="1">
      <alignment horizontal="left" vertical="center" wrapText="1"/>
    </xf>
    <xf numFmtId="49" fontId="23" fillId="2" borderId="71" xfId="8" applyNumberFormat="1" applyFont="1" applyFill="1" applyBorder="1" applyAlignment="1">
      <alignment horizontal="left" vertical="center" wrapText="1"/>
    </xf>
    <xf numFmtId="0" fontId="154" fillId="0" borderId="271" xfId="8" applyFont="1" applyBorder="1" applyAlignment="1">
      <alignment horizontal="center" vertical="center"/>
    </xf>
    <xf numFmtId="0" fontId="154" fillId="0" borderId="276" xfId="8" applyFont="1" applyBorder="1" applyAlignment="1">
      <alignment horizontal="center" vertical="center"/>
    </xf>
    <xf numFmtId="164" fontId="154" fillId="0" borderId="272" xfId="5" applyFont="1" applyBorder="1" applyAlignment="1">
      <alignment horizontal="center" vertical="center"/>
    </xf>
    <xf numFmtId="164" fontId="154" fillId="0" borderId="277" xfId="5" applyFont="1" applyBorder="1" applyAlignment="1">
      <alignment horizontal="center" vertical="center"/>
    </xf>
    <xf numFmtId="164" fontId="154" fillId="0" borderId="280" xfId="5" applyFont="1" applyBorder="1" applyAlignment="1">
      <alignment horizontal="center" vertical="center"/>
    </xf>
    <xf numFmtId="169" fontId="154" fillId="0" borderId="281" xfId="8" applyNumberFormat="1" applyFont="1" applyBorder="1" applyAlignment="1">
      <alignment horizontal="center" vertical="center"/>
    </xf>
    <xf numFmtId="49" fontId="23" fillId="2" borderId="37" xfId="8" applyNumberFormat="1" applyFont="1" applyFill="1" applyBorder="1" applyAlignment="1">
      <alignment horizontal="left" vertical="center" wrapText="1"/>
    </xf>
    <xf numFmtId="0" fontId="154" fillId="0" borderId="279" xfId="8" applyFont="1" applyBorder="1" applyAlignment="1">
      <alignment horizontal="center" vertical="center"/>
    </xf>
    <xf numFmtId="0" fontId="154" fillId="0" borderId="233" xfId="8" applyFont="1" applyBorder="1" applyAlignment="1">
      <alignment horizontal="center" vertical="center"/>
    </xf>
    <xf numFmtId="164" fontId="154" fillId="0" borderId="282" xfId="5" applyFont="1" applyBorder="1" applyAlignment="1">
      <alignment horizontal="center" vertical="center"/>
    </xf>
    <xf numFmtId="169" fontId="154" fillId="0" borderId="232" xfId="8" applyNumberFormat="1" applyFont="1" applyBorder="1" applyAlignment="1">
      <alignment horizontal="center" vertical="center"/>
    </xf>
    <xf numFmtId="0" fontId="24" fillId="13" borderId="0" xfId="0" applyFont="1" applyFill="1" applyAlignment="1" applyProtection="1">
      <alignment horizontal="left" vertical="center" wrapText="1"/>
      <protection locked="0"/>
    </xf>
    <xf numFmtId="0" fontId="24" fillId="0" borderId="0" xfId="0" applyFont="1" applyAlignment="1" applyProtection="1">
      <alignment horizontal="left" vertical="center" wrapText="1"/>
      <protection locked="0"/>
    </xf>
    <xf numFmtId="173" fontId="67" fillId="0" borderId="54" xfId="12" applyNumberFormat="1" applyFont="1" applyBorder="1" applyAlignment="1">
      <alignment horizontal="center" vertical="center" wrapText="1"/>
    </xf>
    <xf numFmtId="173" fontId="67" fillId="0" borderId="183" xfId="12" applyNumberFormat="1" applyFont="1" applyBorder="1" applyAlignment="1">
      <alignment horizontal="center" vertical="center" wrapText="1"/>
    </xf>
    <xf numFmtId="173" fontId="67" fillId="0" borderId="70" xfId="12" applyNumberFormat="1" applyFont="1" applyBorder="1" applyAlignment="1">
      <alignment horizontal="center" vertical="center" wrapText="1"/>
    </xf>
    <xf numFmtId="0" fontId="46" fillId="0" borderId="38" xfId="6" applyFont="1" applyBorder="1" applyAlignment="1">
      <alignment horizontal="justify" vertical="center" wrapText="1"/>
    </xf>
    <xf numFmtId="0" fontId="46" fillId="0" borderId="4" xfId="6" applyFont="1" applyBorder="1" applyAlignment="1">
      <alignment horizontal="justify" vertical="center" wrapText="1"/>
    </xf>
    <xf numFmtId="0" fontId="47" fillId="0" borderId="38" xfId="6" applyFont="1" applyBorder="1" applyAlignment="1">
      <alignment horizontal="justify" vertical="center" wrapText="1"/>
    </xf>
    <xf numFmtId="0" fontId="47" fillId="0" borderId="4" xfId="6" applyFont="1" applyBorder="1" applyAlignment="1">
      <alignment horizontal="justify" vertical="center" wrapText="1"/>
    </xf>
    <xf numFmtId="0" fontId="46" fillId="0" borderId="143" xfId="6" applyFont="1" applyBorder="1" applyAlignment="1">
      <alignment horizontal="justify" vertical="center" wrapText="1"/>
    </xf>
    <xf numFmtId="0" fontId="46" fillId="0" borderId="144" xfId="6" applyFont="1" applyBorder="1" applyAlignment="1">
      <alignment horizontal="justify" vertical="center" wrapText="1"/>
    </xf>
    <xf numFmtId="0" fontId="46" fillId="0" borderId="39" xfId="6" applyFont="1" applyBorder="1" applyAlignment="1">
      <alignment horizontal="justify" vertical="center" wrapText="1"/>
    </xf>
    <xf numFmtId="0" fontId="46" fillId="0" borderId="40" xfId="6" applyFont="1" applyBorder="1" applyAlignment="1">
      <alignment horizontal="justify" vertical="center" wrapText="1"/>
    </xf>
    <xf numFmtId="0" fontId="48" fillId="0" borderId="145" xfId="6" applyFont="1" applyBorder="1" applyAlignment="1">
      <alignment horizontal="right" vertical="center" wrapText="1"/>
    </xf>
    <xf numFmtId="0" fontId="48" fillId="0" borderId="37" xfId="6" applyFont="1" applyBorder="1" applyAlignment="1">
      <alignment horizontal="right" vertical="center" wrapText="1"/>
    </xf>
    <xf numFmtId="0" fontId="48" fillId="0" borderId="71" xfId="6" applyFont="1" applyBorder="1" applyAlignment="1">
      <alignment horizontal="right" vertical="center" wrapText="1"/>
    </xf>
    <xf numFmtId="0" fontId="47" fillId="0" borderId="38" xfId="6" applyFont="1" applyBorder="1" applyAlignment="1">
      <alignment vertical="center" wrapText="1"/>
    </xf>
    <xf numFmtId="0" fontId="47" fillId="0" borderId="4" xfId="6" applyFont="1" applyBorder="1" applyAlignment="1">
      <alignment vertical="center" wrapText="1"/>
    </xf>
    <xf numFmtId="0" fontId="50" fillId="0" borderId="38" xfId="6" applyFont="1" applyBorder="1" applyAlignment="1">
      <alignment horizontal="justify" vertical="center" wrapText="1"/>
    </xf>
    <xf numFmtId="0" fontId="50" fillId="0" borderId="4" xfId="6" applyFont="1" applyBorder="1" applyAlignment="1">
      <alignment horizontal="justify" vertical="center" wrapText="1"/>
    </xf>
    <xf numFmtId="0" fontId="39" fillId="12" borderId="130" xfId="0" applyFont="1" applyFill="1" applyBorder="1" applyAlignment="1">
      <alignment horizontal="center" vertical="center"/>
    </xf>
    <xf numFmtId="0" fontId="65" fillId="2" borderId="0" xfId="0" applyFont="1" applyFill="1" applyAlignment="1">
      <alignment horizontal="right" vertical="center" wrapText="1"/>
    </xf>
    <xf numFmtId="0" fontId="65" fillId="2" borderId="4" xfId="0" applyFont="1" applyFill="1" applyBorder="1" applyAlignment="1">
      <alignment horizontal="right" vertical="center" wrapText="1"/>
    </xf>
    <xf numFmtId="0" fontId="65" fillId="0" borderId="0" xfId="0" applyFont="1" applyAlignment="1">
      <alignment horizontal="right" vertical="center" wrapText="1"/>
    </xf>
    <xf numFmtId="0" fontId="65" fillId="0" borderId="4" xfId="0" applyFont="1" applyBorder="1" applyAlignment="1">
      <alignment horizontal="right" vertical="center" wrapText="1"/>
    </xf>
    <xf numFmtId="0" fontId="0" fillId="2" borderId="49" xfId="0" applyFill="1" applyBorder="1" applyAlignment="1">
      <alignment horizontal="left" vertical="center" wrapText="1"/>
    </xf>
    <xf numFmtId="0" fontId="0" fillId="2" borderId="153" xfId="0" applyFill="1" applyBorder="1" applyAlignment="1">
      <alignment horizontal="left" vertical="center" wrapText="1"/>
    </xf>
    <xf numFmtId="0" fontId="0" fillId="2" borderId="157" xfId="0" applyFill="1" applyBorder="1" applyAlignment="1">
      <alignment horizontal="left" vertical="center" wrapText="1"/>
    </xf>
    <xf numFmtId="0" fontId="92" fillId="0" borderId="49" xfId="0" applyFont="1" applyBorder="1" applyAlignment="1">
      <alignment horizontal="center" vertical="center" wrapText="1"/>
    </xf>
    <xf numFmtId="0" fontId="92" fillId="0" borderId="153" xfId="0" applyFont="1" applyBorder="1" applyAlignment="1">
      <alignment horizontal="center" vertical="center" wrapText="1"/>
    </xf>
    <xf numFmtId="0" fontId="92" fillId="0" borderId="229" xfId="0" applyFont="1" applyBorder="1" applyAlignment="1">
      <alignment horizontal="center" vertical="center" wrapText="1"/>
    </xf>
    <xf numFmtId="0" fontId="15" fillId="0" borderId="101" xfId="0" applyFont="1" applyBorder="1" applyAlignment="1">
      <alignment horizontal="center" vertical="center" wrapText="1"/>
    </xf>
    <xf numFmtId="0" fontId="15" fillId="0" borderId="178" xfId="0" applyFont="1" applyBorder="1" applyAlignment="1">
      <alignment horizontal="center" vertical="center" wrapText="1"/>
    </xf>
    <xf numFmtId="174" fontId="78" fillId="0" borderId="139" xfId="2" applyNumberFormat="1" applyFont="1" applyFill="1" applyBorder="1" applyAlignment="1" applyProtection="1">
      <alignment horizontal="center" vertical="center"/>
    </xf>
    <xf numFmtId="174" fontId="78" fillId="0" borderId="172" xfId="2" applyNumberFormat="1" applyFont="1" applyFill="1" applyBorder="1" applyAlignment="1" applyProtection="1">
      <alignment horizontal="center" vertical="center"/>
    </xf>
    <xf numFmtId="0" fontId="15" fillId="2" borderId="38"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15" fillId="2" borderId="39" xfId="0" applyFont="1" applyFill="1" applyBorder="1" applyAlignment="1">
      <alignment horizontal="center" vertical="center" wrapText="1"/>
    </xf>
    <xf numFmtId="0" fontId="15" fillId="2" borderId="40" xfId="0" applyFont="1" applyFill="1" applyBorder="1" applyAlignment="1">
      <alignment horizontal="center" vertical="center" wrapText="1"/>
    </xf>
    <xf numFmtId="1" fontId="15" fillId="0" borderId="87" xfId="2" applyNumberFormat="1" applyFont="1" applyFill="1" applyBorder="1" applyAlignment="1" applyProtection="1">
      <alignment horizontal="center" vertical="center"/>
    </xf>
    <xf numFmtId="0" fontId="15" fillId="0" borderId="87" xfId="2" applyNumberFormat="1" applyFont="1" applyFill="1" applyBorder="1" applyAlignment="1" applyProtection="1">
      <alignment horizontal="center" vertical="center"/>
    </xf>
    <xf numFmtId="175" fontId="15" fillId="0" borderId="242" xfId="0" applyNumberFormat="1" applyFont="1" applyBorder="1" applyAlignment="1">
      <alignment horizontal="left" vertical="center" indent="1"/>
    </xf>
    <xf numFmtId="0" fontId="144" fillId="2" borderId="265" xfId="0" applyFont="1" applyFill="1" applyBorder="1" applyAlignment="1">
      <alignment horizontal="center" vertical="center" wrapText="1"/>
    </xf>
    <xf numFmtId="0" fontId="144" fillId="2" borderId="266" xfId="0" applyFont="1" applyFill="1" applyBorder="1" applyAlignment="1">
      <alignment horizontal="center" vertical="center" wrapText="1"/>
    </xf>
    <xf numFmtId="0" fontId="0" fillId="2" borderId="141" xfId="0" applyFill="1" applyBorder="1" applyAlignment="1">
      <alignment horizontal="left" vertical="center" wrapText="1"/>
    </xf>
    <xf numFmtId="1" fontId="15" fillId="0" borderId="242" xfId="2" applyNumberFormat="1" applyFont="1" applyFill="1" applyBorder="1" applyAlignment="1" applyProtection="1">
      <alignment horizontal="center" vertical="center"/>
    </xf>
    <xf numFmtId="0" fontId="15" fillId="0" borderId="242" xfId="2" applyNumberFormat="1" applyFont="1" applyFill="1" applyBorder="1" applyAlignment="1" applyProtection="1">
      <alignment horizontal="center" vertical="center"/>
    </xf>
    <xf numFmtId="14" fontId="15" fillId="0" borderId="87" xfId="2" applyNumberFormat="1" applyFont="1" applyFill="1" applyBorder="1" applyAlignment="1" applyProtection="1">
      <alignment horizontal="center" vertical="center"/>
    </xf>
    <xf numFmtId="14" fontId="15" fillId="0" borderId="242" xfId="2" applyNumberFormat="1" applyFont="1" applyFill="1" applyBorder="1" applyAlignment="1" applyProtection="1">
      <alignment horizontal="center" vertical="center"/>
    </xf>
    <xf numFmtId="0" fontId="10" fillId="2" borderId="32" xfId="0" applyFont="1" applyFill="1" applyBorder="1" applyAlignment="1">
      <alignment horizontal="justify" vertical="top" wrapText="1"/>
    </xf>
    <xf numFmtId="0" fontId="10" fillId="0" borderId="0" xfId="0" applyFont="1" applyAlignment="1">
      <alignment horizontal="justify" vertical="top" wrapText="1"/>
    </xf>
    <xf numFmtId="0" fontId="10" fillId="0" borderId="33" xfId="0" applyFont="1" applyBorder="1" applyAlignment="1">
      <alignment horizontal="justify" vertical="top" wrapText="1"/>
    </xf>
    <xf numFmtId="166" fontId="43" fillId="15" borderId="139" xfId="4" applyNumberFormat="1" applyFont="1" applyFill="1" applyBorder="1" applyAlignment="1" applyProtection="1">
      <alignment horizontal="center" vertical="center"/>
    </xf>
    <xf numFmtId="166" fontId="43" fillId="15" borderId="108" xfId="4" applyNumberFormat="1" applyFont="1" applyFill="1" applyBorder="1" applyAlignment="1" applyProtection="1">
      <alignment horizontal="center" vertical="center"/>
    </xf>
    <xf numFmtId="166" fontId="43" fillId="15" borderId="140" xfId="4" applyNumberFormat="1" applyFont="1" applyFill="1" applyBorder="1" applyAlignment="1" applyProtection="1">
      <alignment horizontal="center" vertical="center"/>
    </xf>
    <xf numFmtId="0" fontId="23" fillId="2" borderId="2" xfId="0" applyFont="1" applyFill="1" applyBorder="1" applyAlignment="1">
      <alignment horizontal="right" vertical="center" wrapText="1"/>
    </xf>
    <xf numFmtId="0" fontId="23" fillId="2" borderId="173" xfId="0" applyFont="1" applyFill="1" applyBorder="1" applyAlignment="1">
      <alignment horizontal="right" vertical="center" wrapText="1"/>
    </xf>
    <xf numFmtId="0" fontId="15" fillId="0" borderId="0" xfId="0" applyFont="1" applyAlignment="1">
      <alignment horizontal="center" vertical="center" wrapText="1"/>
    </xf>
    <xf numFmtId="0" fontId="81" fillId="0" borderId="0" xfId="0" applyFont="1" applyAlignment="1">
      <alignment horizontal="center" vertical="center" wrapText="1"/>
    </xf>
    <xf numFmtId="0" fontId="10" fillId="25" borderId="49" xfId="0" applyFont="1" applyFill="1" applyBorder="1" applyAlignment="1">
      <alignment horizontal="right" vertical="center" wrapText="1"/>
    </xf>
    <xf numFmtId="0" fontId="10" fillId="25" borderId="48" xfId="0" applyFont="1" applyFill="1" applyBorder="1" applyAlignment="1">
      <alignment horizontal="right" vertical="center" wrapText="1"/>
    </xf>
    <xf numFmtId="0" fontId="83" fillId="0" borderId="0" xfId="0" applyFont="1" applyAlignment="1">
      <alignment horizontal="center" vertical="center" wrapText="1"/>
    </xf>
    <xf numFmtId="0" fontId="65" fillId="0" borderId="1" xfId="0" applyFont="1" applyBorder="1" applyAlignment="1">
      <alignment horizontal="center" vertical="center" wrapText="1"/>
    </xf>
    <xf numFmtId="0" fontId="65" fillId="0" borderId="2" xfId="0" applyFont="1" applyBorder="1" applyAlignment="1">
      <alignment horizontal="center" vertical="center" wrapText="1"/>
    </xf>
    <xf numFmtId="0" fontId="65" fillId="0" borderId="3" xfId="0" applyFont="1" applyBorder="1" applyAlignment="1">
      <alignment horizontal="center" vertical="center" wrapText="1"/>
    </xf>
    <xf numFmtId="0" fontId="10" fillId="2" borderId="248" xfId="0" applyFont="1" applyFill="1" applyBorder="1" applyAlignment="1">
      <alignment horizontal="center" vertical="center" wrapText="1"/>
    </xf>
    <xf numFmtId="0" fontId="10" fillId="2" borderId="249" xfId="0" applyFont="1" applyFill="1" applyBorder="1" applyAlignment="1">
      <alignment horizontal="center" vertical="center" wrapText="1"/>
    </xf>
    <xf numFmtId="0" fontId="10" fillId="2" borderId="32" xfId="0" applyFont="1" applyFill="1" applyBorder="1" applyAlignment="1">
      <alignment horizontal="center" vertical="center" wrapText="1"/>
    </xf>
    <xf numFmtId="0" fontId="10" fillId="2" borderId="33" xfId="0" applyFont="1" applyFill="1" applyBorder="1" applyAlignment="1">
      <alignment horizontal="center" vertical="center" wrapText="1"/>
    </xf>
    <xf numFmtId="0" fontId="10" fillId="2" borderId="107" xfId="0" applyFont="1" applyFill="1" applyBorder="1" applyAlignment="1">
      <alignment horizontal="center" vertical="center" wrapText="1"/>
    </xf>
    <xf numFmtId="0" fontId="10" fillId="2" borderId="72" xfId="0" applyFont="1" applyFill="1" applyBorder="1" applyAlignment="1">
      <alignment horizontal="center" vertical="center" wrapText="1"/>
    </xf>
    <xf numFmtId="0" fontId="65" fillId="18" borderId="141" xfId="0" applyFont="1" applyFill="1" applyBorder="1" applyAlignment="1">
      <alignment horizontal="center" vertical="center" wrapText="1"/>
    </xf>
    <xf numFmtId="0" fontId="65" fillId="18" borderId="153" xfId="0" applyFont="1" applyFill="1" applyBorder="1" applyAlignment="1">
      <alignment horizontal="center" vertical="center" wrapText="1"/>
    </xf>
    <xf numFmtId="0" fontId="65" fillId="18" borderId="229" xfId="0" applyFont="1" applyFill="1" applyBorder="1" applyAlignment="1">
      <alignment horizontal="center" vertical="center" wrapText="1"/>
    </xf>
    <xf numFmtId="44" fontId="14" fillId="13" borderId="147" xfId="0" applyNumberFormat="1" applyFont="1" applyFill="1" applyBorder="1" applyAlignment="1" applyProtection="1">
      <alignment horizontal="center" vertical="center"/>
      <protection locked="0"/>
    </xf>
    <xf numFmtId="44" fontId="14" fillId="13" borderId="86" xfId="0" applyNumberFormat="1" applyFont="1" applyFill="1" applyBorder="1" applyAlignment="1" applyProtection="1">
      <alignment horizontal="center" vertical="center"/>
      <protection locked="0"/>
    </xf>
    <xf numFmtId="44" fontId="14" fillId="24" borderId="147" xfId="0" applyNumberFormat="1" applyFont="1" applyFill="1" applyBorder="1" applyAlignment="1" applyProtection="1">
      <alignment horizontal="center" vertical="center"/>
      <protection locked="0"/>
    </xf>
    <xf numFmtId="44" fontId="14" fillId="24" borderId="86" xfId="0" applyNumberFormat="1" applyFont="1" applyFill="1" applyBorder="1" applyAlignment="1" applyProtection="1">
      <alignment horizontal="center" vertical="center"/>
      <protection locked="0"/>
    </xf>
    <xf numFmtId="0" fontId="103" fillId="36" borderId="141" xfId="0" applyFont="1" applyFill="1" applyBorder="1" applyAlignment="1">
      <alignment horizontal="center" vertical="center" wrapText="1"/>
    </xf>
    <xf numFmtId="0" fontId="103" fillId="36" borderId="153" xfId="0" applyFont="1" applyFill="1" applyBorder="1" applyAlignment="1">
      <alignment horizontal="center" vertical="center" wrapText="1"/>
    </xf>
    <xf numFmtId="0" fontId="103" fillId="36" borderId="166" xfId="0" applyFont="1" applyFill="1" applyBorder="1" applyAlignment="1">
      <alignment horizontal="center" vertical="center" wrapText="1"/>
    </xf>
    <xf numFmtId="0" fontId="122" fillId="24" borderId="101" xfId="0" applyFont="1" applyFill="1" applyBorder="1" applyAlignment="1">
      <alignment horizontal="center" vertical="center" wrapText="1"/>
    </xf>
    <xf numFmtId="0" fontId="122" fillId="24" borderId="13" xfId="0" applyFont="1" applyFill="1" applyBorder="1" applyAlignment="1">
      <alignment horizontal="center" vertical="center" wrapText="1"/>
    </xf>
    <xf numFmtId="0" fontId="122" fillId="24" borderId="86" xfId="0" applyFont="1" applyFill="1" applyBorder="1" applyAlignment="1">
      <alignment horizontal="center" vertical="center" wrapText="1"/>
    </xf>
    <xf numFmtId="1" fontId="107" fillId="24" borderId="150" xfId="0" applyNumberFormat="1" applyFont="1" applyFill="1" applyBorder="1" applyAlignment="1">
      <alignment horizontal="center" vertical="center" textRotation="90" wrapText="1"/>
    </xf>
    <xf numFmtId="1" fontId="107" fillId="24" borderId="249" xfId="0" applyNumberFormat="1" applyFont="1" applyFill="1" applyBorder="1" applyAlignment="1">
      <alignment horizontal="center" vertical="center" textRotation="90" wrapText="1"/>
    </xf>
    <xf numFmtId="0" fontId="129" fillId="0" borderId="56" xfId="0" applyFont="1" applyBorder="1" applyAlignment="1">
      <alignment horizontal="center" vertical="center" wrapText="1"/>
    </xf>
    <xf numFmtId="0" fontId="149" fillId="46" borderId="0" xfId="0" applyFont="1" applyFill="1" applyAlignment="1">
      <alignment horizontal="center" vertical="center" wrapText="1"/>
    </xf>
  </cellXfs>
  <cellStyles count="46">
    <cellStyle name="Hiperlink 2" xfId="38" xr:uid="{74A75D41-14D7-4135-AB5F-C45F3C06AB34}"/>
    <cellStyle name="Hiperlink 3" xfId="37" xr:uid="{04F84D45-6F39-45C0-99F6-15614E8C207E}"/>
    <cellStyle name="Moeda 2" xfId="33" xr:uid="{D2130995-E1FA-4477-9999-171931F5FD1C}"/>
    <cellStyle name="Normal" xfId="0" builtinId="0"/>
    <cellStyle name="Normal 10" xfId="23" xr:uid="{2B2BAB24-30FA-43B6-B7B2-2D19665D2E56}"/>
    <cellStyle name="Normal 11 2" xfId="44" xr:uid="{6E421A40-1C42-4B1A-B216-99735315544C}"/>
    <cellStyle name="Normal 2" xfId="7" xr:uid="{00000000-0005-0000-0000-000001000000}"/>
    <cellStyle name="Normal 2 2" xfId="1" xr:uid="{00000000-0005-0000-0000-000002000000}"/>
    <cellStyle name="Normal 2 2 2" xfId="17" xr:uid="{8D7BF30C-A445-4679-B5C0-56C4977AAFEA}"/>
    <cellStyle name="Normal 2 3" xfId="12" xr:uid="{83580412-6655-4A07-8436-E4E71DF405E2}"/>
    <cellStyle name="Normal 2 3 2" xfId="42" xr:uid="{B3DDAA59-72CF-4D08-BD8E-B626FA8329EC}"/>
    <cellStyle name="Normal 2 4" xfId="21" xr:uid="{320ADE23-03E1-4985-926F-37E11877D624}"/>
    <cellStyle name="Normal 2 4 2" xfId="43" xr:uid="{A6032AA1-2301-4E16-94DF-EF3FEED8415B}"/>
    <cellStyle name="Normal 3" xfId="10" xr:uid="{95E2A6F9-7D87-44BC-B510-DFA2DA0A71FD}"/>
    <cellStyle name="Normal 3 2" xfId="22" xr:uid="{E5871F7D-1546-44C7-8E15-70B18B72861A}"/>
    <cellStyle name="Normal 3 2 2" xfId="24" xr:uid="{64E23458-CF8C-48A9-BA7E-22A4B99C89A3}"/>
    <cellStyle name="Normal 3 3" xfId="8" xr:uid="{00000000-0005-0000-0000-000003000000}"/>
    <cellStyle name="Normal 3 4" xfId="27" xr:uid="{E6C86558-653C-4163-89DB-74E7F799A07C}"/>
    <cellStyle name="Normal 4" xfId="6" xr:uid="{00000000-0005-0000-0000-000004000000}"/>
    <cellStyle name="Normal 4 2" xfId="20" xr:uid="{29EED74A-637B-43FD-A93E-874975FEE837}"/>
    <cellStyle name="Normal 4 3" xfId="32" xr:uid="{CF9EC074-A582-4B45-B57F-24F195EF3C04}"/>
    <cellStyle name="Normal 5" xfId="34" xr:uid="{C234B775-F70D-410E-9DB0-D5DE66EE1AD3}"/>
    <cellStyle name="Normal 6" xfId="35" xr:uid="{DE220233-FC1F-4A17-B80D-5F691CBE6E6B}"/>
    <cellStyle name="Normal 6 2" xfId="45" xr:uid="{1B7CFD1C-29FA-4865-B9B5-CDBF5DA48B0F}"/>
    <cellStyle name="Normal 7" xfId="39" xr:uid="{052ADC91-9344-413C-AB6F-3D527C3760EA}"/>
    <cellStyle name="Normal 8" xfId="13" xr:uid="{74459F3A-056D-44C8-BFF0-38F067A6C372}"/>
    <cellStyle name="Normal 9" xfId="16" xr:uid="{4595A704-1021-4B05-BFA5-3D5CD20FEB2A}"/>
    <cellStyle name="Normal_ORÇAMENTO" xfId="9" xr:uid="{00000000-0005-0000-0000-000005000000}"/>
    <cellStyle name="Porcentagem" xfId="2" builtinId="5"/>
    <cellStyle name="Porcentagem 2" xfId="3" xr:uid="{00000000-0005-0000-0000-000007000000}"/>
    <cellStyle name="Porcentagem 3" xfId="11" xr:uid="{191FDD3C-4C64-4075-A66C-57DD53565AAF}"/>
    <cellStyle name="Porcentagem 4" xfId="15" xr:uid="{F840B26F-582F-41BA-A44A-246EBEE3E2E4}"/>
    <cellStyle name="Porcentagem 4 2" xfId="41" xr:uid="{8ACD7DE3-22BF-42EF-AAD2-5F6D47475919}"/>
    <cellStyle name="Vírgula" xfId="4" builtinId="3"/>
    <cellStyle name="Vírgula 2" xfId="5" xr:uid="{00000000-0005-0000-0000-000009000000}"/>
    <cellStyle name="Vírgula 2 2" xfId="19" xr:uid="{F9C0D652-1C1B-45BB-A3E8-5D9812A8C9FE}"/>
    <cellStyle name="Vírgula 2 2 2" xfId="30" xr:uid="{2E40AB85-0397-40BB-BA75-2AAF354F4BA1}"/>
    <cellStyle name="Vírgula 2 3" xfId="28" xr:uid="{755836A2-328E-454D-A5FE-7E9FC1B453C7}"/>
    <cellStyle name="Vírgula 2 4" xfId="25" xr:uid="{810677C5-DBF1-440A-A808-3CD461C1D4A8}"/>
    <cellStyle name="Vírgula 3" xfId="18" xr:uid="{EE0CD351-DE6F-48D0-BC03-4366704C9980}"/>
    <cellStyle name="Vírgula 3 2" xfId="29" xr:uid="{91D8A281-AE77-43DA-803A-BF838CD3C8E8}"/>
    <cellStyle name="Vírgula 4" xfId="26" xr:uid="{CF1E6D65-4D62-49B7-BAC5-0C937F8A2E2F}"/>
    <cellStyle name="Vírgula 5" xfId="31" xr:uid="{C5B2E42C-6297-4F27-AE17-2FD28D8D63E4}"/>
    <cellStyle name="Vírgula 6" xfId="36" xr:uid="{EC5D8A58-D009-45EE-B400-8F6502F42DEA}"/>
    <cellStyle name="Vírgula 7" xfId="14" xr:uid="{139E250F-70D8-4E15-BDAC-A9C6C53177FB}"/>
    <cellStyle name="Vírgula 7 2" xfId="40" xr:uid="{9AFBA643-3103-4B35-93D2-13F314A880BE}"/>
  </cellStyles>
  <dxfs count="20">
    <dxf>
      <fill>
        <patternFill>
          <bgColor rgb="FFFF0000"/>
        </patternFill>
      </fill>
    </dxf>
    <dxf>
      <fill>
        <patternFill>
          <bgColor rgb="FF00B050"/>
        </patternFill>
      </fill>
    </dxf>
    <dxf>
      <font>
        <color rgb="FF9C0006"/>
      </font>
      <fill>
        <patternFill>
          <bgColor rgb="FFFFC7CE"/>
        </patternFill>
      </fill>
    </dxf>
    <dxf>
      <fill>
        <patternFill>
          <bgColor theme="0" tint="-0.24994659260841701"/>
        </patternFill>
      </fill>
    </dxf>
    <dxf>
      <numFmt numFmtId="3" formatCode="#,##0"/>
      <fill>
        <patternFill>
          <bgColor rgb="FFFF0000"/>
        </patternFill>
      </fill>
    </dxf>
    <dxf>
      <font>
        <b val="0"/>
        <i val="0"/>
        <color theme="0"/>
      </font>
      <border>
        <left style="thin">
          <color auto="1"/>
        </left>
        <right style="thin">
          <color auto="1"/>
        </right>
        <top style="thin">
          <color auto="1"/>
        </top>
        <bottom style="thin">
          <color auto="1"/>
        </bottom>
        <vertical/>
        <horizontal/>
      </border>
    </dxf>
    <dxf>
      <font>
        <b/>
        <i val="0"/>
        <color rgb="FFFFFF00"/>
      </font>
      <fill>
        <patternFill>
          <bgColor rgb="FFFF0000"/>
        </patternFill>
      </fill>
    </dxf>
    <dxf>
      <font>
        <color rgb="FFFFFF00"/>
      </font>
      <fill>
        <patternFill>
          <bgColor rgb="FFFF000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font>
      <numFmt numFmtId="186" formatCode="0.00;[Red]0.00"/>
      <fill>
        <patternFill>
          <bgColor rgb="FF66FFFF"/>
        </patternFill>
      </fill>
    </dxf>
    <dxf>
      <font>
        <b/>
        <i val="0"/>
      </font>
      <numFmt numFmtId="186" formatCode="0.00;[Red]0.00"/>
      <fill>
        <patternFill>
          <bgColor rgb="FF66FFFF"/>
        </patternFill>
      </fill>
    </dxf>
    <dxf>
      <fill>
        <patternFill>
          <bgColor theme="8" tint="0.79998168889431442"/>
        </patternFill>
      </fill>
      <border>
        <left style="dotted">
          <color auto="1"/>
        </left>
        <right style="thin">
          <color auto="1"/>
        </right>
        <top style="thin">
          <color auto="1"/>
        </top>
        <bottom style="thin">
          <color auto="1"/>
        </bottom>
        <vertical/>
        <horizontal/>
      </border>
    </dxf>
    <dxf>
      <font>
        <b/>
        <i val="0"/>
        <strike val="0"/>
      </font>
      <numFmt numFmtId="12" formatCode="&quot;R$&quot;\ #,##0.00;[Red]\-&quot;R$&quot;\ #,##0.00"/>
      <border>
        <left style="dotted">
          <color auto="1"/>
        </left>
        <right style="dotted">
          <color auto="1"/>
        </right>
        <top style="thin">
          <color auto="1"/>
        </top>
        <bottom style="thin">
          <color auto="1"/>
        </bottom>
        <vertical/>
        <horizontal/>
      </border>
    </dxf>
    <dxf>
      <border>
        <left/>
        <right/>
        <top/>
        <bottom/>
        <vertical/>
        <horizontal/>
      </border>
    </dxf>
    <dxf>
      <font>
        <b/>
        <i val="0"/>
      </font>
      <numFmt numFmtId="3" formatCode="#,##0"/>
      <border>
        <left style="dotted">
          <color auto="1"/>
        </left>
        <right style="dotted">
          <color auto="1"/>
        </right>
        <top style="thin">
          <color auto="1"/>
        </top>
        <bottom style="thin">
          <color auto="1"/>
        </bottom>
        <vertical/>
        <horizontal/>
      </border>
    </dxf>
    <dxf>
      <font>
        <b/>
        <i val="0"/>
      </font>
      <fill>
        <patternFill>
          <bgColor rgb="FFFF0000"/>
        </patternFill>
      </fill>
      <border>
        <left style="dotted">
          <color auto="1"/>
        </left>
        <right style="dotted">
          <color auto="1"/>
        </right>
        <top style="thin">
          <color auto="1"/>
        </top>
        <bottom style="thin">
          <color auto="1"/>
        </bottom>
        <vertical/>
        <horizontal/>
      </border>
    </dxf>
    <dxf>
      <fill>
        <patternFill>
          <bgColor theme="8" tint="0.79998168889431442"/>
        </patternFill>
      </fill>
      <border>
        <left style="thin">
          <color auto="1"/>
        </left>
        <right style="dotted">
          <color auto="1"/>
        </right>
        <top style="thin">
          <color auto="1"/>
        </top>
        <bottom style="thin">
          <color auto="1"/>
        </bottom>
        <vertical/>
        <horizontal/>
      </border>
    </dxf>
    <dxf>
      <numFmt numFmtId="3" formatCode="#,##0"/>
      <fill>
        <patternFill>
          <bgColor rgb="FFFF0000"/>
        </patternFill>
      </fill>
    </dxf>
  </dxfs>
  <tableStyles count="0" defaultTableStyle="TableStyleMedium9" defaultPivotStyle="PivotStyleLight16"/>
  <colors>
    <mruColors>
      <color rgb="FFCCFFCC"/>
      <color rgb="FF0000FF"/>
      <color rgb="FFFFFFCC"/>
      <color rgb="FF66FFFF"/>
      <color rgb="FFFFFF99"/>
      <color rgb="FFFF9933"/>
      <color rgb="FF66FF66"/>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onnections" Target="connections.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microsoft.com/office/2017/10/relationships/person" Target="persons/person.xml"/></Relationships>
</file>

<file path=xl/ctrlProps/ctrlProp1.xml><?xml version="1.0" encoding="utf-8"?>
<formControlPr xmlns="http://schemas.microsoft.com/office/spreadsheetml/2009/9/main" objectType="Drop" dropLines="15" dropStyle="combo" dx="22" fmlaLink="$F$3" fmlaRange="PREFEITURAS!$B$2:$B$400" sel="333" val="328"/>
</file>

<file path=xl/ctrlProps/ctrlProp2.xml><?xml version="1.0" encoding="utf-8"?>
<formControlPr xmlns="http://schemas.microsoft.com/office/spreadsheetml/2009/9/main" objectType="Drop" dropLines="2" dropStyle="combo" dx="22" fmlaLink="$H$3" fmlaRange="$D$1:$D$2" sel="1" val="0"/>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_rels/drawing5.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8.emf"/></Relationships>
</file>

<file path=xl/drawings/_rels/drawing6.x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12.emf"/><Relationship Id="rId1" Type="http://schemas.openxmlformats.org/officeDocument/2006/relationships/image" Target="../media/image11.emf"/><Relationship Id="rId4" Type="http://schemas.openxmlformats.org/officeDocument/2006/relationships/image" Target="../media/image13.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0.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6.emf"/><Relationship Id="rId2" Type="http://schemas.openxmlformats.org/officeDocument/2006/relationships/image" Target="../media/image15.emf"/><Relationship Id="rId1" Type="http://schemas.openxmlformats.org/officeDocument/2006/relationships/image" Target="../media/image14.emf"/><Relationship Id="rId4" Type="http://schemas.openxmlformats.org/officeDocument/2006/relationships/image" Target="../media/image16.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314325</xdr:colOff>
          <xdr:row>64</xdr:row>
          <xdr:rowOff>190500</xdr:rowOff>
        </xdr:from>
        <xdr:to>
          <xdr:col>13</xdr:col>
          <xdr:colOff>1121148</xdr:colOff>
          <xdr:row>68</xdr:row>
          <xdr:rowOff>33617</xdr:rowOff>
        </xdr:to>
        <xdr:pic>
          <xdr:nvPicPr>
            <xdr:cNvPr id="2" name="Imagem 1">
              <a:extLst>
                <a:ext uri="{FF2B5EF4-FFF2-40B4-BE49-F238E27FC236}">
                  <a16:creationId xmlns:a16="http://schemas.microsoft.com/office/drawing/2014/main" id="{0869D605-5653-424D-B5C8-97D7A42FEC76}"/>
                </a:ext>
              </a:extLst>
            </xdr:cNvPr>
            <xdr:cNvPicPr>
              <a:picLocks noChangeAspect="1" noChangeArrowheads="1"/>
              <a:extLst>
                <a:ext uri="{84589F7E-364E-4C9E-8A38-B11213B215E9}">
                  <a14:cameraTool cellRange="$BB$65:$BD$67" spid="_x0000_s106820"/>
                </a:ext>
              </a:extLst>
            </xdr:cNvPicPr>
          </xdr:nvPicPr>
          <xdr:blipFill>
            <a:blip xmlns:r="http://schemas.openxmlformats.org/officeDocument/2006/relationships" r:embed="rId1"/>
            <a:srcRect/>
            <a:stretch>
              <a:fillRect/>
            </a:stretch>
          </xdr:blipFill>
          <xdr:spPr bwMode="auto">
            <a:xfrm>
              <a:off x="12039600" y="18840450"/>
              <a:ext cx="4350123" cy="1109942"/>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xdr:twoCellAnchor editAs="oneCell">
    <xdr:from>
      <xdr:col>31</xdr:col>
      <xdr:colOff>44824</xdr:colOff>
      <xdr:row>14</xdr:row>
      <xdr:rowOff>134470</xdr:rowOff>
    </xdr:from>
    <xdr:to>
      <xdr:col>47</xdr:col>
      <xdr:colOff>1</xdr:colOff>
      <xdr:row>20</xdr:row>
      <xdr:rowOff>235323</xdr:rowOff>
    </xdr:to>
    <xdr:sp macro="" textlink="">
      <xdr:nvSpPr>
        <xdr:cNvPr id="5" name="Balão de Fala: Retângulo com Cantos Arredondados 4">
          <a:extLst>
            <a:ext uri="{FF2B5EF4-FFF2-40B4-BE49-F238E27FC236}">
              <a16:creationId xmlns:a16="http://schemas.microsoft.com/office/drawing/2014/main" id="{E7E17A5A-BA81-401F-9DE2-F1EAF81FB93A}"/>
            </a:ext>
          </a:extLst>
        </xdr:cNvPr>
        <xdr:cNvSpPr/>
      </xdr:nvSpPr>
      <xdr:spPr bwMode="auto">
        <a:xfrm>
          <a:off x="35115874" y="4373095"/>
          <a:ext cx="8051427" cy="1714500"/>
        </a:xfrm>
        <a:prstGeom prst="wedgeRoundRectCallout">
          <a:avLst>
            <a:gd name="adj1" fmla="val -33365"/>
            <a:gd name="adj2" fmla="val 70150"/>
            <a:gd name="adj3" fmla="val 16667"/>
          </a:avLst>
        </a:prstGeom>
        <a:solidFill>
          <a:srgbClr val="CCFFCC"/>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wrap="square" lIns="18288" tIns="0" rIns="0" bIns="0" rtlCol="0" anchor="ctr" upright="1"/>
        <a:lstStyle/>
        <a:p>
          <a:pPr algn="ctr"/>
          <a:r>
            <a:rPr lang="pt-BR" sz="1600"/>
            <a:t>Em caso de DIFERENÇAS na soma das ETAPAS</a:t>
          </a:r>
          <a:r>
            <a:rPr lang="pt-BR" sz="1600" baseline="0"/>
            <a:t> de cada GRANDE ITEM do orçamento, usar essa área para os ajustes dos centavos nas ETAPAS. </a:t>
          </a:r>
          <a:br>
            <a:rPr lang="pt-BR" sz="1600" baseline="0"/>
          </a:br>
          <a:r>
            <a:rPr lang="pt-BR" sz="1600" baseline="0"/>
            <a:t>Digitar "b" para baixar R$ 0,01 ou digitar "c" para subir R$ 0,01, cabendo à fórmula o ajuste final. Caso o valor não se altere, tentar em outra ETAPA até igualar a somatórias das ETAPAS com relaçao ao Grande Item da coluna "Y".</a:t>
          </a:r>
          <a:endParaRPr lang="pt-BR" sz="1600"/>
        </a:p>
      </xdr:txBody>
    </xdr:sp>
    <xdr:clientData fPrintsWithSheet="0"/>
  </xdr:twoCellAnchor>
  <xdr:twoCellAnchor editAs="oneCell">
    <xdr:from>
      <xdr:col>2</xdr:col>
      <xdr:colOff>742951</xdr:colOff>
      <xdr:row>0</xdr:row>
      <xdr:rowOff>161926</xdr:rowOff>
    </xdr:from>
    <xdr:to>
      <xdr:col>2</xdr:col>
      <xdr:colOff>2476501</xdr:colOff>
      <xdr:row>0</xdr:row>
      <xdr:rowOff>923925</xdr:rowOff>
    </xdr:to>
    <xdr:sp macro="" textlink="" fLocksText="0">
      <xdr:nvSpPr>
        <xdr:cNvPr id="6" name="CaixaDeTexto 5">
          <a:extLst>
            <a:ext uri="{FF2B5EF4-FFF2-40B4-BE49-F238E27FC236}">
              <a16:creationId xmlns:a16="http://schemas.microsoft.com/office/drawing/2014/main" id="{6E6B3AB4-E1BA-45E2-A989-844B24B53D0F}"/>
            </a:ext>
          </a:extLst>
        </xdr:cNvPr>
        <xdr:cNvSpPr txBox="1"/>
      </xdr:nvSpPr>
      <xdr:spPr>
        <a:xfrm>
          <a:off x="2000251" y="161926"/>
          <a:ext cx="1733550" cy="761999"/>
        </a:xfrm>
        <a:prstGeom prst="rect">
          <a:avLst/>
        </a:prstGeom>
        <a:solidFill>
          <a:schemeClr val="accent5">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100"/>
            <a:t>opcional em inserir a logomarca</a:t>
          </a:r>
          <a:r>
            <a:rPr lang="pt-BR" sz="1100" baseline="0"/>
            <a:t> da empresa nessa primeira linha</a:t>
          </a:r>
        </a:p>
      </xdr:txBody>
    </xdr:sp>
    <xdr:clientData fLocksWithSheet="0" fPrintsWithSheet="0"/>
  </xdr:twoCellAnchor>
  <xdr:twoCellAnchor>
    <xdr:from>
      <xdr:col>5</xdr:col>
      <xdr:colOff>228600</xdr:colOff>
      <xdr:row>0</xdr:row>
      <xdr:rowOff>95250</xdr:rowOff>
    </xdr:from>
    <xdr:to>
      <xdr:col>10</xdr:col>
      <xdr:colOff>133350</xdr:colOff>
      <xdr:row>0</xdr:row>
      <xdr:rowOff>1038225</xdr:rowOff>
    </xdr:to>
    <xdr:sp macro="" textlink="">
      <xdr:nvSpPr>
        <xdr:cNvPr id="7" name="CaixaDeTexto 6">
          <a:extLst>
            <a:ext uri="{FF2B5EF4-FFF2-40B4-BE49-F238E27FC236}">
              <a16:creationId xmlns:a16="http://schemas.microsoft.com/office/drawing/2014/main" id="{D3B6AEA1-1F4F-47A4-A327-2C24AB6D2700}"/>
            </a:ext>
          </a:extLst>
        </xdr:cNvPr>
        <xdr:cNvSpPr txBox="1"/>
      </xdr:nvSpPr>
      <xdr:spPr>
        <a:xfrm>
          <a:off x="6134100" y="95250"/>
          <a:ext cx="4333875" cy="942975"/>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400" b="1">
              <a:solidFill>
                <a:schemeClr val="accent2">
                  <a:lumMod val="75000"/>
                </a:schemeClr>
              </a:solidFill>
            </a:rPr>
            <a:t>A Empresa deverá imprimir em PDF esse documento do projeto e assinar digitalmente.</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12</xdr:col>
      <xdr:colOff>49306</xdr:colOff>
      <xdr:row>0</xdr:row>
      <xdr:rowOff>67235</xdr:rowOff>
    </xdr:from>
    <xdr:to>
      <xdr:col>20</xdr:col>
      <xdr:colOff>476251</xdr:colOff>
      <xdr:row>18</xdr:row>
      <xdr:rowOff>190499</xdr:rowOff>
    </xdr:to>
    <xdr:sp macro="" textlink="">
      <xdr:nvSpPr>
        <xdr:cNvPr id="2" name="Balão de Fala: Oval 1">
          <a:extLst>
            <a:ext uri="{FF2B5EF4-FFF2-40B4-BE49-F238E27FC236}">
              <a16:creationId xmlns:a16="http://schemas.microsoft.com/office/drawing/2014/main" id="{4933F283-CBE0-4C78-80CC-340F06BCC314}"/>
            </a:ext>
          </a:extLst>
        </xdr:cNvPr>
        <xdr:cNvSpPr/>
      </xdr:nvSpPr>
      <xdr:spPr bwMode="auto">
        <a:xfrm>
          <a:off x="13493163" y="67235"/>
          <a:ext cx="5053374" cy="3851621"/>
        </a:xfrm>
        <a:prstGeom prst="wedgeEllipseCallout">
          <a:avLst>
            <a:gd name="adj1" fmla="val -64267"/>
            <a:gd name="adj2" fmla="val 32829"/>
          </a:avLst>
        </a:prstGeom>
        <a:solidFill>
          <a:schemeClr val="accent5">
            <a:lumMod val="20000"/>
            <a:lumOff val="80000"/>
          </a:schemeClr>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wrap="square" lIns="18288" tIns="0" rIns="0" bIns="0" rtlCol="0" anchor="ctr" upright="1"/>
        <a:lstStyle/>
        <a:p>
          <a:pPr algn="ctr"/>
          <a:r>
            <a:rPr lang="pt-BR" sz="1800" b="1"/>
            <a:t>A Empresa deverá DESCREVER</a:t>
          </a:r>
          <a:r>
            <a:rPr lang="pt-BR" sz="1800" b="1" baseline="0"/>
            <a:t> o</a:t>
          </a:r>
          <a:r>
            <a:rPr lang="pt-BR" sz="1800" b="1"/>
            <a:t>s</a:t>
          </a:r>
          <a:r>
            <a:rPr lang="pt-BR" sz="1800" b="1" baseline="0"/>
            <a:t> nomes das ETAPAS e os DESCRITIVOS, </a:t>
          </a:r>
          <a:r>
            <a:rPr lang="pt-BR" sz="1800" b="1" baseline="0">
              <a:solidFill>
                <a:schemeClr val="accent2">
                  <a:lumMod val="75000"/>
                </a:schemeClr>
              </a:solidFill>
            </a:rPr>
            <a:t>nesta PASTA em caso de ser diferente ao do EDITAL </a:t>
          </a:r>
          <a:r>
            <a:rPr lang="pt-BR" sz="1800" b="1" baseline="0">
              <a:solidFill>
                <a:schemeClr val="tx1"/>
              </a:solidFill>
            </a:rPr>
            <a:t>(apagar as fórmulas desbloqueadas) e </a:t>
          </a:r>
          <a:r>
            <a:rPr lang="pt-BR" sz="1800" b="1" baseline="0">
              <a:solidFill>
                <a:schemeClr val="accent2">
                  <a:lumMod val="75000"/>
                </a:schemeClr>
              </a:solidFill>
            </a:rPr>
            <a:t>descrever as ETAPAS alteradas e ajustadas</a:t>
          </a:r>
          <a:r>
            <a:rPr lang="pt-BR" sz="1800" b="1" baseline="0">
              <a:solidFill>
                <a:schemeClr val="tx1"/>
              </a:solidFill>
            </a:rPr>
            <a:t>.</a:t>
          </a:r>
        </a:p>
        <a:p>
          <a:pPr algn="ctr"/>
          <a:r>
            <a:rPr lang="pt-BR" sz="1800" b="1" baseline="0">
              <a:solidFill>
                <a:schemeClr val="tx1"/>
              </a:solidFill>
            </a:rPr>
            <a:t>Filtrar na célula "</a:t>
          </a:r>
          <a:r>
            <a:rPr lang="pt-BR" sz="1800" b="1" baseline="0">
              <a:solidFill>
                <a:schemeClr val="accent2">
                  <a:lumMod val="75000"/>
                </a:schemeClr>
              </a:solidFill>
            </a:rPr>
            <a:t>A17</a:t>
          </a:r>
          <a:r>
            <a:rPr lang="pt-BR" sz="1800" b="1" baseline="0">
              <a:solidFill>
                <a:schemeClr val="tx1"/>
              </a:solidFill>
            </a:rPr>
            <a:t>" apenas as ETAPAS adequadas à sua proposta - desabilitar as "</a:t>
          </a:r>
          <a:r>
            <a:rPr lang="pt-BR" sz="1800" b="1" baseline="0">
              <a:solidFill>
                <a:schemeClr val="accent2">
                  <a:lumMod val="75000"/>
                </a:schemeClr>
              </a:solidFill>
            </a:rPr>
            <a:t>vazias</a:t>
          </a:r>
          <a:r>
            <a:rPr lang="pt-BR" sz="1800" b="1" baseline="0">
              <a:solidFill>
                <a:schemeClr val="tx1"/>
              </a:solidFill>
            </a:rPr>
            <a:t>".</a:t>
          </a:r>
          <a:endParaRPr lang="pt-BR" sz="1800" b="1">
            <a:solidFill>
              <a:srgbClr val="0000FF"/>
            </a:solidFill>
          </a:endParaRPr>
        </a:p>
      </xdr:txBody>
    </xdr:sp>
    <xdr:clientData fPrintsWithSheet="0"/>
  </xdr:twoCellAnchor>
  <xdr:twoCellAnchor>
    <xdr:from>
      <xdr:col>12</xdr:col>
      <xdr:colOff>9525</xdr:colOff>
      <xdr:row>19</xdr:row>
      <xdr:rowOff>9525</xdr:rowOff>
    </xdr:from>
    <xdr:to>
      <xdr:col>21</xdr:col>
      <xdr:colOff>314325</xdr:colOff>
      <xdr:row>20</xdr:row>
      <xdr:rowOff>381000</xdr:rowOff>
    </xdr:to>
    <xdr:sp macro="" textlink="">
      <xdr:nvSpPr>
        <xdr:cNvPr id="3" name="CaixaDeTexto 2">
          <a:extLst>
            <a:ext uri="{FF2B5EF4-FFF2-40B4-BE49-F238E27FC236}">
              <a16:creationId xmlns:a16="http://schemas.microsoft.com/office/drawing/2014/main" id="{EBAD556B-0FDC-40DB-A94D-53F8C441B5AD}"/>
            </a:ext>
          </a:extLst>
        </xdr:cNvPr>
        <xdr:cNvSpPr txBox="1"/>
      </xdr:nvSpPr>
      <xdr:spPr>
        <a:xfrm>
          <a:off x="13449300" y="5048250"/>
          <a:ext cx="3505200" cy="942975"/>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400" b="1">
              <a:solidFill>
                <a:schemeClr val="accent2">
                  <a:lumMod val="75000"/>
                </a:schemeClr>
              </a:solidFill>
            </a:rPr>
            <a:t>A Empresa deverá imprimir em PDF esse documento FILTRADO com as ETAPAS do projeto e assinar digitalmente.</a:t>
          </a: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editAs="oneCell">
    <xdr:from>
      <xdr:col>1</xdr:col>
      <xdr:colOff>1089660</xdr:colOff>
      <xdr:row>1</xdr:row>
      <xdr:rowOff>22860</xdr:rowOff>
    </xdr:from>
    <xdr:to>
      <xdr:col>1</xdr:col>
      <xdr:colOff>1852930</xdr:colOff>
      <xdr:row>1</xdr:row>
      <xdr:rowOff>553517</xdr:rowOff>
    </xdr:to>
    <xdr:pic>
      <xdr:nvPicPr>
        <xdr:cNvPr id="2" name="Imagem 1" descr="logo">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70685" y="213360"/>
          <a:ext cx="763270" cy="5306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1074420</xdr:colOff>
      <xdr:row>16</xdr:row>
      <xdr:rowOff>121920</xdr:rowOff>
    </xdr:from>
    <xdr:to>
      <xdr:col>1</xdr:col>
      <xdr:colOff>1828800</xdr:colOff>
      <xdr:row>19</xdr:row>
      <xdr:rowOff>214881</xdr:rowOff>
    </xdr:to>
    <xdr:pic>
      <xdr:nvPicPr>
        <xdr:cNvPr id="3" name="Imagem 2" descr="logo">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55445" y="4712970"/>
          <a:ext cx="754380" cy="5596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25</xdr:col>
      <xdr:colOff>1120591</xdr:colOff>
      <xdr:row>4</xdr:row>
      <xdr:rowOff>5953</xdr:rowOff>
    </xdr:from>
    <xdr:to>
      <xdr:col>26</xdr:col>
      <xdr:colOff>1266265</xdr:colOff>
      <xdr:row>6</xdr:row>
      <xdr:rowOff>0</xdr:rowOff>
    </xdr:to>
    <xdr:sp macro="" textlink="">
      <xdr:nvSpPr>
        <xdr:cNvPr id="6" name="Retângulo 5">
          <a:extLst>
            <a:ext uri="{FF2B5EF4-FFF2-40B4-BE49-F238E27FC236}">
              <a16:creationId xmlns:a16="http://schemas.microsoft.com/office/drawing/2014/main" id="{542D70CD-EF38-4A46-88B1-EB0F2B84D88B}"/>
            </a:ext>
          </a:extLst>
        </xdr:cNvPr>
        <xdr:cNvSpPr/>
      </xdr:nvSpPr>
      <xdr:spPr bwMode="auto">
        <a:xfrm>
          <a:off x="22893620" y="1742865"/>
          <a:ext cx="1277469" cy="487106"/>
        </a:xfrm>
        <a:prstGeom prst="rect">
          <a:avLst/>
        </a:prstGeom>
        <a:solidFill>
          <a:srgbClr val="FFFF99">
            <a:alpha val="69804"/>
          </a:srgbClr>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r"/>
          <a:r>
            <a:rPr lang="pt-BR" sz="1100" b="1">
              <a:solidFill>
                <a:srgbClr val="FF0000"/>
              </a:solidFill>
            </a:rPr>
            <a:t>DATAS </a:t>
          </a:r>
        </a:p>
        <a:p>
          <a:pPr algn="r"/>
          <a:r>
            <a:rPr lang="pt-BR" sz="1100" b="1" baseline="0">
              <a:solidFill>
                <a:srgbClr val="FF0000"/>
              </a:solidFill>
            </a:rPr>
            <a:t>CALCULADAS</a:t>
          </a:r>
        </a:p>
      </xdr:txBody>
    </xdr:sp>
    <xdr:clientData fPrintsWithSheet="0"/>
  </xdr:twoCellAnchor>
  <mc:AlternateContent xmlns:mc="http://schemas.openxmlformats.org/markup-compatibility/2006">
    <mc:Choice xmlns:a14="http://schemas.microsoft.com/office/drawing/2010/main" Requires="a14">
      <xdr:twoCellAnchor editAs="oneCell">
        <xdr:from>
          <xdr:col>2</xdr:col>
          <xdr:colOff>0</xdr:colOff>
          <xdr:row>0</xdr:row>
          <xdr:rowOff>0</xdr:rowOff>
        </xdr:from>
        <xdr:to>
          <xdr:col>5</xdr:col>
          <xdr:colOff>9525</xdr:colOff>
          <xdr:row>3</xdr:row>
          <xdr:rowOff>9525</xdr:rowOff>
        </xdr:to>
        <xdr:pic>
          <xdr:nvPicPr>
            <xdr:cNvPr id="5" name="Imagem 4">
              <a:extLst>
                <a:ext uri="{FF2B5EF4-FFF2-40B4-BE49-F238E27FC236}">
                  <a16:creationId xmlns:a16="http://schemas.microsoft.com/office/drawing/2014/main" id="{BA1175F0-98B8-751D-7D13-94B701AB91CB}"/>
                </a:ext>
              </a:extLst>
            </xdr:cNvPr>
            <xdr:cNvPicPr>
              <a:picLocks noChangeAspect="1" noChangeArrowheads="1"/>
              <a:extLst>
                <a:ext uri="{84589F7E-364E-4C9E-8A38-B11213B215E9}">
                  <a14:cameraTool cellRange="MEDIÇÃO_GLOBAL!$C$1:$E$3" spid="_x0000_s89807"/>
                </a:ext>
              </a:extLst>
            </xdr:cNvPicPr>
          </xdr:nvPicPr>
          <xdr:blipFill>
            <a:blip xmlns:r="http://schemas.openxmlformats.org/officeDocument/2006/relationships" r:embed="rId1"/>
            <a:srcRect/>
            <a:stretch>
              <a:fillRect/>
            </a:stretch>
          </xdr:blipFill>
          <xdr:spPr bwMode="auto">
            <a:xfrm>
              <a:off x="1028700" y="0"/>
              <a:ext cx="2552700" cy="1600200"/>
            </a:xfrm>
            <a:prstGeom prst="rect">
              <a:avLst/>
            </a:prstGeom>
            <a:noFill/>
            <a:ln w="9525">
              <a:no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721</xdr:row>
          <xdr:rowOff>38100</xdr:rowOff>
        </xdr:from>
        <xdr:to>
          <xdr:col>15</xdr:col>
          <xdr:colOff>198293</xdr:colOff>
          <xdr:row>721</xdr:row>
          <xdr:rowOff>857250</xdr:rowOff>
        </xdr:to>
        <xdr:pic>
          <xdr:nvPicPr>
            <xdr:cNvPr id="2" name="Imagem 1">
              <a:extLst>
                <a:ext uri="{FF2B5EF4-FFF2-40B4-BE49-F238E27FC236}">
                  <a16:creationId xmlns:a16="http://schemas.microsoft.com/office/drawing/2014/main" id="{9F9AEA5C-80E7-4C1B-94C6-67CCA6D57B95}"/>
                </a:ext>
              </a:extLst>
            </xdr:cNvPr>
            <xdr:cNvPicPr>
              <a:picLocks noChangeAspect="1" noChangeArrowheads="1"/>
              <a:extLst>
                <a:ext uri="{84589F7E-364E-4C9E-8A38-B11213B215E9}">
                  <a14:cameraTool cellRange="Dados_Obra!$BA$100:$BE$104" spid="_x0000_s89808"/>
                </a:ext>
              </a:extLst>
            </xdr:cNvPicPr>
          </xdr:nvPicPr>
          <xdr:blipFill>
            <a:blip xmlns:r="http://schemas.openxmlformats.org/officeDocument/2006/relationships" r:embed="rId2"/>
            <a:srcRect/>
            <a:stretch>
              <a:fillRect/>
            </a:stretch>
          </xdr:blipFill>
          <xdr:spPr bwMode="auto">
            <a:xfrm>
              <a:off x="2667000" y="120043575"/>
              <a:ext cx="12247418" cy="819150"/>
            </a:xfrm>
            <a:prstGeom prst="rect">
              <a:avLst/>
            </a:prstGeom>
            <a:noFill/>
            <a:ln w="9525">
              <a:noFill/>
              <a:miter lim="800000"/>
              <a:headEnd/>
              <a:tailEnd/>
            </a:ln>
          </xdr:spPr>
        </xdr:pic>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26</xdr:col>
      <xdr:colOff>15692</xdr:colOff>
      <xdr:row>3</xdr:row>
      <xdr:rowOff>244078</xdr:rowOff>
    </xdr:from>
    <xdr:to>
      <xdr:col>27</xdr:col>
      <xdr:colOff>790578</xdr:colOff>
      <xdr:row>5</xdr:row>
      <xdr:rowOff>238125</xdr:rowOff>
    </xdr:to>
    <xdr:sp macro="" textlink="">
      <xdr:nvSpPr>
        <xdr:cNvPr id="7" name="Retângulo 6">
          <a:extLst>
            <a:ext uri="{FF2B5EF4-FFF2-40B4-BE49-F238E27FC236}">
              <a16:creationId xmlns:a16="http://schemas.microsoft.com/office/drawing/2014/main" id="{6A88376D-013C-46C1-8E74-2EE648E6D384}"/>
            </a:ext>
          </a:extLst>
        </xdr:cNvPr>
        <xdr:cNvSpPr/>
      </xdr:nvSpPr>
      <xdr:spPr bwMode="auto">
        <a:xfrm>
          <a:off x="26047517" y="1729978"/>
          <a:ext cx="908234" cy="489347"/>
        </a:xfrm>
        <a:prstGeom prst="rect">
          <a:avLst/>
        </a:prstGeom>
        <a:solidFill>
          <a:srgbClr val="FFFF99">
            <a:alpha val="69804"/>
          </a:srgbClr>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r>
            <a:rPr lang="pt-BR" sz="1100" b="1">
              <a:solidFill>
                <a:srgbClr val="FF0000"/>
              </a:solidFill>
            </a:rPr>
            <a:t>DATAS </a:t>
          </a:r>
        </a:p>
        <a:p>
          <a:pPr algn="l"/>
          <a:r>
            <a:rPr lang="pt-BR" sz="1100" b="1" baseline="0">
              <a:solidFill>
                <a:srgbClr val="FF0000"/>
              </a:solidFill>
            </a:rPr>
            <a:t>CALCULADAS</a:t>
          </a:r>
        </a:p>
      </xdr:txBody>
    </xdr:sp>
    <xdr:clientData fPrintsWithSheet="0"/>
  </xdr:twoCellAnchor>
  <xdr:twoCellAnchor>
    <xdr:from>
      <xdr:col>30</xdr:col>
      <xdr:colOff>800100</xdr:colOff>
      <xdr:row>8</xdr:row>
      <xdr:rowOff>371475</xdr:rowOff>
    </xdr:from>
    <xdr:to>
      <xdr:col>49</xdr:col>
      <xdr:colOff>57150</xdr:colOff>
      <xdr:row>440</xdr:row>
      <xdr:rowOff>123825</xdr:rowOff>
    </xdr:to>
    <xdr:sp macro="" textlink="">
      <xdr:nvSpPr>
        <xdr:cNvPr id="4" name="Retângulo 3">
          <a:extLst>
            <a:ext uri="{FF2B5EF4-FFF2-40B4-BE49-F238E27FC236}">
              <a16:creationId xmlns:a16="http://schemas.microsoft.com/office/drawing/2014/main" id="{F2A4A915-EDC4-44F2-8D88-81A9A177C200}"/>
            </a:ext>
          </a:extLst>
        </xdr:cNvPr>
        <xdr:cNvSpPr/>
      </xdr:nvSpPr>
      <xdr:spPr bwMode="auto">
        <a:xfrm>
          <a:off x="26022300" y="3552825"/>
          <a:ext cx="15363825" cy="94716600"/>
        </a:xfrm>
        <a:prstGeom prst="rect">
          <a:avLst/>
        </a:prstGeom>
        <a:solidFill>
          <a:srgbClr val="FFFFFF">
            <a:alpha val="80000"/>
          </a:srgbClr>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t" anchorCtr="0" upright="1"/>
        <a:lstStyle/>
        <a:p>
          <a:pPr algn="l"/>
          <a:endParaRPr lang="pt-BR" sz="1100" kern="1200"/>
        </a:p>
        <a:p>
          <a:pPr algn="l"/>
          <a:br>
            <a:rPr lang="pt-BR" sz="1600" b="1" kern="1200">
              <a:solidFill>
                <a:srgbClr val="FF0000"/>
              </a:solidFill>
            </a:rPr>
          </a:br>
          <a:br>
            <a:rPr lang="pt-BR" sz="1600" b="1" kern="1200">
              <a:solidFill>
                <a:srgbClr val="FF0000"/>
              </a:solidFill>
            </a:rPr>
          </a:br>
          <a:r>
            <a:rPr lang="pt-BR" sz="1600" b="1" kern="1200">
              <a:solidFill>
                <a:srgbClr val="FF0000"/>
              </a:solidFill>
            </a:rPr>
            <a:t>  NÃO</a:t>
          </a:r>
          <a:r>
            <a:rPr lang="pt-BR" sz="1600" b="1" kern="1200" baseline="0">
              <a:solidFill>
                <a:srgbClr val="FF0000"/>
              </a:solidFill>
            </a:rPr>
            <a:t> COLAR AQUI AS QUANTIDADES DAS ETAPAS DA MEDIÇÃO </a:t>
          </a:r>
        </a:p>
        <a:p>
          <a:pPr algn="l"/>
          <a:endParaRPr lang="pt-BR" sz="1600" b="1" kern="1200" baseline="0">
            <a:solidFill>
              <a:srgbClr val="FF0000"/>
            </a:solidFill>
          </a:endParaRPr>
        </a:p>
        <a:p>
          <a:pPr algn="l"/>
          <a:r>
            <a:rPr lang="pt-BR" sz="1600" b="1" kern="1200" baseline="0">
              <a:solidFill>
                <a:srgbClr val="FF0000"/>
              </a:solidFill>
            </a:rPr>
            <a:t>  COLAR A PARTIR DAS ABAS DOS OBJETOS "MEDIÇÃO_OBJETOS (1)" EM DIANTE</a:t>
          </a:r>
          <a:endParaRPr lang="pt-BR" sz="1600" b="1" kern="1200">
            <a:solidFill>
              <a:srgbClr val="FF0000"/>
            </a:solidFill>
          </a:endParaRPr>
        </a:p>
      </xdr:txBody>
    </xdr:sp>
    <xdr:clientData fPrintsWithSheet="0"/>
  </xdr:twoCellAnchor>
  <mc:AlternateContent xmlns:mc="http://schemas.openxmlformats.org/markup-compatibility/2006">
    <mc:Choice xmlns:a14="http://schemas.microsoft.com/office/drawing/2010/main" Requires="a14">
      <xdr:twoCellAnchor editAs="oneCell">
        <xdr:from>
          <xdr:col>3</xdr:col>
          <xdr:colOff>647700</xdr:colOff>
          <xdr:row>721</xdr:row>
          <xdr:rowOff>85725</xdr:rowOff>
        </xdr:from>
        <xdr:to>
          <xdr:col>15</xdr:col>
          <xdr:colOff>1150793</xdr:colOff>
          <xdr:row>721</xdr:row>
          <xdr:rowOff>904875</xdr:rowOff>
        </xdr:to>
        <xdr:pic>
          <xdr:nvPicPr>
            <xdr:cNvPr id="5" name="Imagem 4">
              <a:extLst>
                <a:ext uri="{FF2B5EF4-FFF2-40B4-BE49-F238E27FC236}">
                  <a16:creationId xmlns:a16="http://schemas.microsoft.com/office/drawing/2014/main" id="{B18BE487-F340-AA87-43F2-7D73ADB49303}"/>
                </a:ext>
              </a:extLst>
            </xdr:cNvPr>
            <xdr:cNvPicPr>
              <a:picLocks noChangeAspect="1" noChangeArrowheads="1"/>
              <a:extLst>
                <a:ext uri="{84589F7E-364E-4C9E-8A38-B11213B215E9}">
                  <a14:cameraTool cellRange="Dados_Obra!$BA$100:$BE$104" spid="_x0000_s64417"/>
                </a:ext>
              </a:extLst>
            </xdr:cNvPicPr>
          </xdr:nvPicPr>
          <xdr:blipFill>
            <a:blip xmlns:r="http://schemas.openxmlformats.org/officeDocument/2006/relationships" r:embed="rId1"/>
            <a:srcRect/>
            <a:stretch>
              <a:fillRect/>
            </a:stretch>
          </xdr:blipFill>
          <xdr:spPr bwMode="auto">
            <a:xfrm>
              <a:off x="1998518" y="142164089"/>
              <a:ext cx="12220575" cy="819150"/>
            </a:xfrm>
            <a:prstGeom prst="rect">
              <a:avLst/>
            </a:prstGeom>
            <a:noFill/>
            <a:ln w="9525">
              <a:noFill/>
              <a:miter lim="800000"/>
              <a:headEnd/>
              <a:tailEnd/>
            </a:ln>
          </xdr:spPr>
        </xdr:pic>
        <xdr:clientData/>
      </xdr:twoCellAnchor>
    </mc:Choice>
    <mc:Fallback/>
  </mc:AlternateContent>
  <xdr:twoCellAnchor editAs="oneCell">
    <xdr:from>
      <xdr:col>0</xdr:col>
      <xdr:colOff>0</xdr:colOff>
      <xdr:row>0</xdr:row>
      <xdr:rowOff>561975</xdr:rowOff>
    </xdr:from>
    <xdr:to>
      <xdr:col>1</xdr:col>
      <xdr:colOff>276225</xdr:colOff>
      <xdr:row>4</xdr:row>
      <xdr:rowOff>19051</xdr:rowOff>
    </xdr:to>
    <xdr:sp macro="" textlink="">
      <xdr:nvSpPr>
        <xdr:cNvPr id="2" name="Seta: para a Direita 1">
          <a:extLst>
            <a:ext uri="{FF2B5EF4-FFF2-40B4-BE49-F238E27FC236}">
              <a16:creationId xmlns:a16="http://schemas.microsoft.com/office/drawing/2014/main" id="{ABE5F97A-54DD-4885-980F-0041FE32B4F6}"/>
            </a:ext>
          </a:extLst>
        </xdr:cNvPr>
        <xdr:cNvSpPr/>
      </xdr:nvSpPr>
      <xdr:spPr bwMode="auto">
        <a:xfrm>
          <a:off x="0" y="561975"/>
          <a:ext cx="990600" cy="1295401"/>
        </a:xfrm>
        <a:prstGeom prst="rightArrow">
          <a:avLst>
            <a:gd name="adj1" fmla="val 69820"/>
            <a:gd name="adj2" fmla="val 24038"/>
          </a:avLst>
        </a:prstGeom>
        <a:solidFill>
          <a:srgbClr val="FFFF00"/>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r>
            <a:rPr lang="pt-BR" sz="1100" b="1">
              <a:solidFill>
                <a:srgbClr val="0000FF"/>
              </a:solidFill>
            </a:rPr>
            <a:t>Inserir</a:t>
          </a:r>
          <a:r>
            <a:rPr lang="pt-BR" sz="1100" b="1" baseline="0">
              <a:solidFill>
                <a:srgbClr val="0000FF"/>
              </a:solidFill>
            </a:rPr>
            <a:t> a imagem do </a:t>
          </a:r>
          <a:r>
            <a:rPr lang="pt-BR" sz="1100" b="1" u="sng" baseline="0">
              <a:solidFill>
                <a:srgbClr val="0000FF"/>
              </a:solidFill>
            </a:rPr>
            <a:t>BRASÃO</a:t>
          </a:r>
          <a:r>
            <a:rPr lang="pt-BR" sz="1100" b="1" baseline="0">
              <a:solidFill>
                <a:srgbClr val="0000FF"/>
              </a:solidFill>
            </a:rPr>
            <a:t> só nesta área "C1:E3"</a:t>
          </a:r>
          <a:endParaRPr lang="pt-BR" sz="1100" b="1">
            <a:solidFill>
              <a:srgbClr val="0000FF"/>
            </a:solidFill>
          </a:endParaRPr>
        </a:p>
      </xdr:txBody>
    </xdr:sp>
    <xdr:clientData fPrintsWithSheet="0"/>
  </xdr:twoCellAnchor>
  <xdr:twoCellAnchor editAs="oneCell">
    <xdr:from>
      <xdr:col>3</xdr:col>
      <xdr:colOff>342900</xdr:colOff>
      <xdr:row>0</xdr:row>
      <xdr:rowOff>38100</xdr:rowOff>
    </xdr:from>
    <xdr:to>
      <xdr:col>4</xdr:col>
      <xdr:colOff>609599</xdr:colOff>
      <xdr:row>2</xdr:row>
      <xdr:rowOff>257174</xdr:rowOff>
    </xdr:to>
    <xdr:pic>
      <xdr:nvPicPr>
        <xdr:cNvPr id="8" name="Imagem 7">
          <a:extLst>
            <a:ext uri="{FF2B5EF4-FFF2-40B4-BE49-F238E27FC236}">
              <a16:creationId xmlns:a16="http://schemas.microsoft.com/office/drawing/2014/main" id="{ACBCDAE4-2AF8-8D79-D747-580265A5664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752600" y="38100"/>
          <a:ext cx="1447799" cy="144779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24851</xdr:colOff>
          <xdr:row>58</xdr:row>
          <xdr:rowOff>93598</xdr:rowOff>
        </xdr:from>
        <xdr:to>
          <xdr:col>17</xdr:col>
          <xdr:colOff>1060591</xdr:colOff>
          <xdr:row>58</xdr:row>
          <xdr:rowOff>931798</xdr:rowOff>
        </xdr:to>
        <xdr:pic>
          <xdr:nvPicPr>
            <xdr:cNvPr id="3" name="Imagem 2">
              <a:extLst>
                <a:ext uri="{FF2B5EF4-FFF2-40B4-BE49-F238E27FC236}">
                  <a16:creationId xmlns:a16="http://schemas.microsoft.com/office/drawing/2014/main" id="{00000000-0008-0000-0100-000003000000}"/>
                </a:ext>
              </a:extLst>
            </xdr:cNvPr>
            <xdr:cNvPicPr>
              <a:picLocks noChangeAspect="1" noChangeArrowheads="1"/>
              <a:extLst>
                <a:ext uri="{84589F7E-364E-4C9E-8A38-B11213B215E9}">
                  <a14:cameraTool cellRange="Dados_Obra!$BA$100:$BE$104" spid="_x0000_s132900"/>
                </a:ext>
              </a:extLst>
            </xdr:cNvPicPr>
          </xdr:nvPicPr>
          <xdr:blipFill>
            <a:blip xmlns:r="http://schemas.openxmlformats.org/officeDocument/2006/relationships" r:embed="rId1"/>
            <a:stretch>
              <a:fillRect/>
            </a:stretch>
          </xdr:blipFill>
          <xdr:spPr bwMode="auto">
            <a:xfrm>
              <a:off x="1225829" y="15905098"/>
              <a:ext cx="12239625" cy="838200"/>
            </a:xfrm>
            <a:prstGeom prst="rect">
              <a:avLst/>
            </a:prstGeom>
            <a:noFill/>
            <a:ln w="9525">
              <a:no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63</xdr:row>
          <xdr:rowOff>342900</xdr:rowOff>
        </xdr:from>
        <xdr:to>
          <xdr:col>29</xdr:col>
          <xdr:colOff>447675</xdr:colOff>
          <xdr:row>68</xdr:row>
          <xdr:rowOff>133350</xdr:rowOff>
        </xdr:to>
        <xdr:pic>
          <xdr:nvPicPr>
            <xdr:cNvPr id="5" name="Imagem 4">
              <a:extLst>
                <a:ext uri="{FF2B5EF4-FFF2-40B4-BE49-F238E27FC236}">
                  <a16:creationId xmlns:a16="http://schemas.microsoft.com/office/drawing/2014/main" id="{9139D5C5-01FD-4C25-C8D2-803C064369C2}"/>
                </a:ext>
              </a:extLst>
            </xdr:cNvPr>
            <xdr:cNvPicPr>
              <a:picLocks noChangeAspect="1" noChangeArrowheads="1"/>
              <a:extLst>
                <a:ext uri="{84589F7E-364E-4C9E-8A38-B11213B215E9}">
                  <a14:cameraTool cellRange="Cronograma_Proposta_Empresa!$A$1:$V$3" spid="_x0000_s132901"/>
                </a:ext>
              </a:extLst>
            </xdr:cNvPicPr>
          </xdr:nvPicPr>
          <xdr:blipFill>
            <a:blip xmlns:r="http://schemas.openxmlformats.org/officeDocument/2006/relationships" r:embed="rId2"/>
            <a:stretch>
              <a:fillRect/>
            </a:stretch>
          </xdr:blipFill>
          <xdr:spPr bwMode="auto">
            <a:xfrm>
              <a:off x="781050" y="13058775"/>
              <a:ext cx="21364575" cy="800100"/>
            </a:xfrm>
            <a:prstGeom prst="rect">
              <a:avLst/>
            </a:prstGeom>
            <a:noFill/>
            <a:ln w="9525">
              <a:noFill/>
              <a:miter lim="800000"/>
              <a:headEnd/>
              <a:tailEnd/>
            </a:ln>
          </xdr:spPr>
        </xdr:pic>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212911</xdr:colOff>
          <xdr:row>0</xdr:row>
          <xdr:rowOff>0</xdr:rowOff>
        </xdr:from>
        <xdr:to>
          <xdr:col>7</xdr:col>
          <xdr:colOff>474915</xdr:colOff>
          <xdr:row>1</xdr:row>
          <xdr:rowOff>11206</xdr:rowOff>
        </xdr:to>
        <xdr:pic>
          <xdr:nvPicPr>
            <xdr:cNvPr id="7" name="Imagem 6">
              <a:extLst>
                <a:ext uri="{FF2B5EF4-FFF2-40B4-BE49-F238E27FC236}">
                  <a16:creationId xmlns:a16="http://schemas.microsoft.com/office/drawing/2014/main" id="{300E4554-6F47-4B7A-A46A-1044C831F44A}"/>
                </a:ext>
              </a:extLst>
            </xdr:cNvPr>
            <xdr:cNvPicPr>
              <a:picLocks noChangeAspect="1" noChangeArrowheads="1"/>
              <a:extLst>
                <a:ext uri="{84589F7E-364E-4C9E-8A38-B11213B215E9}">
                  <a14:cameraTool cellRange="MEDIÇÃO_GLOBAL!$C$1:$E$3" spid="_x0000_s132902"/>
                </a:ext>
              </a:extLst>
            </xdr:cNvPicPr>
          </xdr:nvPicPr>
          <xdr:blipFill>
            <a:blip xmlns:r="http://schemas.openxmlformats.org/officeDocument/2006/relationships" r:embed="rId3"/>
            <a:srcRect/>
            <a:stretch>
              <a:fillRect/>
            </a:stretch>
          </xdr:blipFill>
          <xdr:spPr bwMode="auto">
            <a:xfrm>
              <a:off x="773205" y="0"/>
              <a:ext cx="3074681" cy="1949824"/>
            </a:xfrm>
            <a:prstGeom prst="rect">
              <a:avLst/>
            </a:prstGeom>
            <a:noFill/>
            <a:ln w="9525">
              <a:no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47625</xdr:colOff>
          <xdr:row>7</xdr:row>
          <xdr:rowOff>57150</xdr:rowOff>
        </xdr:from>
        <xdr:to>
          <xdr:col>21</xdr:col>
          <xdr:colOff>790575</xdr:colOff>
          <xdr:row>9</xdr:row>
          <xdr:rowOff>76200</xdr:rowOff>
        </xdr:to>
        <xdr:pic>
          <xdr:nvPicPr>
            <xdr:cNvPr id="8" name="Imagem 7">
              <a:extLst>
                <a:ext uri="{FF2B5EF4-FFF2-40B4-BE49-F238E27FC236}">
                  <a16:creationId xmlns:a16="http://schemas.microsoft.com/office/drawing/2014/main" id="{87A00082-159A-411A-1B3A-3989A7E31FD1}"/>
                </a:ext>
              </a:extLst>
            </xdr:cNvPr>
            <xdr:cNvPicPr>
              <a:picLocks noChangeAspect="1" noChangeArrowheads="1"/>
              <a:extLst>
                <a:ext uri="{84589F7E-364E-4C9E-8A38-B11213B215E9}">
                  <a14:cameraTool cellRange="$AA$8" spid="_x0000_s132903"/>
                </a:ext>
              </a:extLst>
            </xdr:cNvPicPr>
          </xdr:nvPicPr>
          <xdr:blipFill>
            <a:blip xmlns:r="http://schemas.openxmlformats.org/officeDocument/2006/relationships" r:embed="rId4"/>
            <a:stretch>
              <a:fillRect/>
            </a:stretch>
          </xdr:blipFill>
          <xdr:spPr bwMode="auto">
            <a:xfrm>
              <a:off x="14439900" y="3057525"/>
              <a:ext cx="1819275" cy="400050"/>
            </a:xfrm>
            <a:prstGeom prst="rect">
              <a:avLst/>
            </a:prstGeom>
            <a:noFill/>
            <a:ln w="9525">
              <a:noFill/>
              <a:miter lim="800000"/>
              <a:headEnd/>
              <a:tailEnd/>
            </a:ln>
          </xdr:spPr>
        </xdr:pic>
        <xdr:clientData fPrintsWithSheet="0"/>
      </xdr:twoCellAnchor>
    </mc:Choice>
    <mc:Fallback/>
  </mc:AlternateContent>
  <xdr:twoCellAnchor>
    <xdr:from>
      <xdr:col>16</xdr:col>
      <xdr:colOff>1143000</xdr:colOff>
      <xdr:row>3</xdr:row>
      <xdr:rowOff>9525</xdr:rowOff>
    </xdr:from>
    <xdr:to>
      <xdr:col>18</xdr:col>
      <xdr:colOff>647700</xdr:colOff>
      <xdr:row>10</xdr:row>
      <xdr:rowOff>85725</xdr:rowOff>
    </xdr:to>
    <xdr:sp macro="" textlink="">
      <xdr:nvSpPr>
        <xdr:cNvPr id="4" name="Texto Explicativo: Linha Dobrada 3">
          <a:extLst>
            <a:ext uri="{FF2B5EF4-FFF2-40B4-BE49-F238E27FC236}">
              <a16:creationId xmlns:a16="http://schemas.microsoft.com/office/drawing/2014/main" id="{AD0A844F-ED15-DB00-C4CD-4E47565A2087}"/>
            </a:ext>
          </a:extLst>
        </xdr:cNvPr>
        <xdr:cNvSpPr/>
      </xdr:nvSpPr>
      <xdr:spPr bwMode="auto">
        <a:xfrm>
          <a:off x="12039600" y="2247900"/>
          <a:ext cx="2124075" cy="1409700"/>
        </a:xfrm>
        <a:prstGeom prst="borderCallout2">
          <a:avLst>
            <a:gd name="adj1" fmla="val 18750"/>
            <a:gd name="adj2" fmla="val -261"/>
            <a:gd name="adj3" fmla="val 18750"/>
            <a:gd name="adj4" fmla="val -16667"/>
            <a:gd name="adj5" fmla="val 119891"/>
            <a:gd name="adj6" fmla="val -16174"/>
          </a:avLst>
        </a:prstGeom>
        <a:solidFill>
          <a:schemeClr val="accent6"/>
        </a:solidFill>
        <a:ln>
          <a:headEnd type="none" w="med" len="med"/>
          <a:tailEnd type="arrow"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ctr"/>
          <a:r>
            <a:rPr lang="pt-BR" sz="1200" b="1"/>
            <a:t>Digitar</a:t>
          </a:r>
          <a:r>
            <a:rPr lang="pt-BR" sz="1200" b="1" baseline="0"/>
            <a:t> manualmente os VALORES gerados pelo SAM no relatório RESUMO, ou copiar e COLAR VALORES da MEDIÇÃO ANTERIOR mediante a CONFERÊNCIA com o relatório RESUMO do SAM.</a:t>
          </a:r>
          <a:endParaRPr lang="pt-BR" sz="1200" b="1"/>
        </a:p>
      </xdr:txBody>
    </xdr:sp>
    <xdr:clientData fLocksWithSheet="0" fPrintsWithSheet="0"/>
  </xdr:twoCellAnchor>
</xdr:wsDr>
</file>

<file path=xl/drawings/drawing7.xml><?xml version="1.0" encoding="utf-8"?>
<xdr:wsDr xmlns:xdr="http://schemas.openxmlformats.org/drawingml/2006/spreadsheetDrawing" xmlns:a="http://schemas.openxmlformats.org/drawingml/2006/main">
  <xdr:oneCellAnchor>
    <xdr:from>
      <xdr:col>9</xdr:col>
      <xdr:colOff>600076</xdr:colOff>
      <xdr:row>27</xdr:row>
      <xdr:rowOff>215503</xdr:rowOff>
    </xdr:from>
    <xdr:ext cx="1447799" cy="470297"/>
    <xdr:sp macro="" textlink="">
      <xdr:nvSpPr>
        <xdr:cNvPr id="2" name="Retângulo 1">
          <a:extLst>
            <a:ext uri="{FF2B5EF4-FFF2-40B4-BE49-F238E27FC236}">
              <a16:creationId xmlns:a16="http://schemas.microsoft.com/office/drawing/2014/main" id="{2211C278-8E0F-4020-87BB-4E59780C0C50}"/>
            </a:ext>
          </a:extLst>
        </xdr:cNvPr>
        <xdr:cNvSpPr/>
      </xdr:nvSpPr>
      <xdr:spPr bwMode="auto">
        <a:xfrm>
          <a:off x="7305676" y="6101953"/>
          <a:ext cx="1447799" cy="470297"/>
        </a:xfrm>
        <a:prstGeom prst="rect">
          <a:avLst/>
        </a:prstGeom>
        <a:solidFill>
          <a:srgbClr val="FFFF99">
            <a:alpha val="69804"/>
          </a:srgbClr>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r"/>
          <a:r>
            <a:rPr lang="pt-BR" sz="1100" b="1">
              <a:solidFill>
                <a:srgbClr val="FF0000"/>
              </a:solidFill>
            </a:rPr>
            <a:t>DATAS   </a:t>
          </a:r>
        </a:p>
        <a:p>
          <a:pPr algn="r"/>
          <a:r>
            <a:rPr lang="pt-BR" sz="1100" b="1" baseline="0">
              <a:solidFill>
                <a:srgbClr val="FF0000"/>
              </a:solidFill>
            </a:rPr>
            <a:t>CALCULADAS</a:t>
          </a:r>
        </a:p>
      </xdr:txBody>
    </xdr:sp>
    <xdr:clientData fPrintsWithSheet="0"/>
  </xdr:oneCellAnchor>
  <xdr:twoCellAnchor>
    <xdr:from>
      <xdr:col>13</xdr:col>
      <xdr:colOff>247649</xdr:colOff>
      <xdr:row>0</xdr:row>
      <xdr:rowOff>57150</xdr:rowOff>
    </xdr:from>
    <xdr:to>
      <xdr:col>22</xdr:col>
      <xdr:colOff>419099</xdr:colOff>
      <xdr:row>6</xdr:row>
      <xdr:rowOff>161925</xdr:rowOff>
    </xdr:to>
    <xdr:sp macro="" textlink="">
      <xdr:nvSpPr>
        <xdr:cNvPr id="4" name="CaixaDeTexto 3">
          <a:extLst>
            <a:ext uri="{FF2B5EF4-FFF2-40B4-BE49-F238E27FC236}">
              <a16:creationId xmlns:a16="http://schemas.microsoft.com/office/drawing/2014/main" id="{E432ECFC-E3BD-A962-334C-2B13F51BE4F7}"/>
            </a:ext>
          </a:extLst>
        </xdr:cNvPr>
        <xdr:cNvSpPr txBox="1"/>
      </xdr:nvSpPr>
      <xdr:spPr>
        <a:xfrm>
          <a:off x="9982199" y="57150"/>
          <a:ext cx="6448425" cy="17049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600" b="1" kern="1200">
              <a:solidFill>
                <a:srgbClr val="FF0000"/>
              </a:solidFill>
              <a:latin typeface="Tahoma" panose="020B0604030504040204" pitchFamily="34" charset="0"/>
              <a:ea typeface="Tahoma" panose="020B0604030504040204" pitchFamily="34" charset="0"/>
              <a:cs typeface="Tahoma" panose="020B0604030504040204" pitchFamily="34" charset="0"/>
            </a:rPr>
            <a:t>INSERIR NESTA ABA OS DADOS BÁSICOS DO PROJETO</a:t>
          </a:r>
        </a:p>
        <a:p>
          <a:pPr algn="ctr"/>
          <a:r>
            <a:rPr lang="pt-BR" sz="1600" b="1" kern="1200">
              <a:solidFill>
                <a:srgbClr val="FF0000"/>
              </a:solidFill>
              <a:latin typeface="Tahoma" panose="020B0604030504040204" pitchFamily="34" charset="0"/>
              <a:ea typeface="Tahoma" panose="020B0604030504040204" pitchFamily="34" charset="0"/>
              <a:cs typeface="Tahoma" panose="020B0604030504040204" pitchFamily="34" charset="0"/>
            </a:rPr>
            <a:t>Por causa das alterações dos nomes dos Prefeitos(as),</a:t>
          </a:r>
        </a:p>
        <a:p>
          <a:pPr algn="ctr"/>
          <a:r>
            <a:rPr lang="pt-BR" sz="1600" b="1" kern="1200">
              <a:solidFill>
                <a:srgbClr val="FF0000"/>
              </a:solidFill>
              <a:latin typeface="Tahoma" panose="020B0604030504040204" pitchFamily="34" charset="0"/>
              <a:ea typeface="Tahoma" panose="020B0604030504040204" pitchFamily="34" charset="0"/>
              <a:cs typeface="Tahoma" panose="020B0604030504040204" pitchFamily="34" charset="0"/>
            </a:rPr>
            <a:t>Copiar da CARTILHA do</a:t>
          </a:r>
          <a:r>
            <a:rPr lang="pt-BR" sz="1600" b="1" kern="1200" baseline="0">
              <a:solidFill>
                <a:srgbClr val="FF0000"/>
              </a:solidFill>
              <a:latin typeface="Tahoma" panose="020B0604030504040204" pitchFamily="34" charset="0"/>
              <a:ea typeface="Tahoma" panose="020B0604030504040204" pitchFamily="34" charset="0"/>
              <a:cs typeface="Tahoma" panose="020B0604030504040204" pitchFamily="34" charset="0"/>
            </a:rPr>
            <a:t> "Dados_Obra" da célula "A5:V25" e</a:t>
          </a:r>
        </a:p>
        <a:p>
          <a:pPr algn="ctr"/>
          <a:r>
            <a:rPr lang="pt-BR" sz="1600" b="1" kern="1200" baseline="0">
              <a:solidFill>
                <a:srgbClr val="FF0000"/>
              </a:solidFill>
              <a:latin typeface="Tahoma" panose="020B0604030504040204" pitchFamily="34" charset="0"/>
              <a:ea typeface="Tahoma" panose="020B0604030504040204" pitchFamily="34" charset="0"/>
              <a:cs typeface="Tahoma" panose="020B0604030504040204" pitchFamily="34" charset="0"/>
            </a:rPr>
            <a:t>COLAR VALORES a partir da célula "A5" nesta aba da planilha de medição. Informar manualmente o nº da Prioridade e do número do SAM.</a:t>
          </a:r>
        </a:p>
      </xdr:txBody>
    </xdr:sp>
    <xdr:clientData/>
  </xdr:twoCellAnchor>
  <xdr:twoCellAnchor>
    <xdr:from>
      <xdr:col>17</xdr:col>
      <xdr:colOff>171449</xdr:colOff>
      <xdr:row>28</xdr:row>
      <xdr:rowOff>0</xdr:rowOff>
    </xdr:from>
    <xdr:to>
      <xdr:col>23</xdr:col>
      <xdr:colOff>438150</xdr:colOff>
      <xdr:row>33</xdr:row>
      <xdr:rowOff>171449</xdr:rowOff>
    </xdr:to>
    <xdr:sp macro="" textlink="">
      <xdr:nvSpPr>
        <xdr:cNvPr id="5" name="CaixaDeTexto 4">
          <a:extLst>
            <a:ext uri="{FF2B5EF4-FFF2-40B4-BE49-F238E27FC236}">
              <a16:creationId xmlns:a16="http://schemas.microsoft.com/office/drawing/2014/main" id="{DA2C30A2-66B9-4B0F-94DD-53268F5E4B77}"/>
            </a:ext>
          </a:extLst>
        </xdr:cNvPr>
        <xdr:cNvSpPr txBox="1"/>
      </xdr:nvSpPr>
      <xdr:spPr>
        <a:xfrm>
          <a:off x="13134974" y="6115050"/>
          <a:ext cx="3924301" cy="1257299"/>
        </a:xfrm>
        <a:prstGeom prst="rect">
          <a:avLst/>
        </a:prstGeom>
        <a:solidFill>
          <a:srgbClr val="CCFFCC"/>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600" b="1" kern="1200">
              <a:solidFill>
                <a:srgbClr val="FF0000"/>
              </a:solidFill>
              <a:latin typeface="Tahoma" panose="020B0604030504040204" pitchFamily="34" charset="0"/>
              <a:ea typeface="Tahoma" panose="020B0604030504040204" pitchFamily="34" charset="0"/>
              <a:cs typeface="Tahoma" panose="020B0604030504040204" pitchFamily="34" charset="0"/>
            </a:rPr>
            <a:t>Preencher as células</a:t>
          </a:r>
          <a:r>
            <a:rPr lang="pt-BR" sz="1600" b="1" kern="1200" baseline="0">
              <a:solidFill>
                <a:srgbClr val="FF0000"/>
              </a:solidFill>
              <a:latin typeface="Tahoma" panose="020B0604030504040204" pitchFamily="34" charset="0"/>
              <a:ea typeface="Tahoma" panose="020B0604030504040204" pitchFamily="34" charset="0"/>
              <a:cs typeface="Tahoma" panose="020B0604030504040204" pitchFamily="34" charset="0"/>
            </a:rPr>
            <a:t> em verde com os dados da obra para completar os documentos da medição</a:t>
          </a:r>
        </a:p>
      </xdr:txBody>
    </xdr:sp>
    <xdr:clientData/>
  </xdr:twoCellAnchor>
  <mc:AlternateContent xmlns:mc="http://schemas.openxmlformats.org/markup-compatibility/2006">
    <mc:Choice xmlns:a14="http://schemas.microsoft.com/office/drawing/2010/main" Requires="a14">
      <xdr:twoCellAnchor editAs="oneCell">
        <xdr:from>
          <xdr:col>1</xdr:col>
          <xdr:colOff>19050</xdr:colOff>
          <xdr:row>2</xdr:row>
          <xdr:rowOff>19050</xdr:rowOff>
        </xdr:from>
        <xdr:to>
          <xdr:col>6</xdr:col>
          <xdr:colOff>485775</xdr:colOff>
          <xdr:row>2</xdr:row>
          <xdr:rowOff>247650</xdr:rowOff>
        </xdr:to>
        <xdr:sp macro="" textlink="">
          <xdr:nvSpPr>
            <xdr:cNvPr id="7169" name="Drop Down 1" descr="Escolha o Nome do Município" hidden="1">
              <a:extLst>
                <a:ext uri="{63B3BB69-23CF-44E3-9099-C40C66FF867C}">
                  <a14:compatExt spid="_x0000_s7169"/>
                </a:ext>
                <a:ext uri="{FF2B5EF4-FFF2-40B4-BE49-F238E27FC236}">
                  <a16:creationId xmlns:a16="http://schemas.microsoft.com/office/drawing/2014/main" id="{00000000-0008-0000-0700-000001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12</xdr:col>
      <xdr:colOff>57978</xdr:colOff>
      <xdr:row>0</xdr:row>
      <xdr:rowOff>33130</xdr:rowOff>
    </xdr:from>
    <xdr:to>
      <xdr:col>14</xdr:col>
      <xdr:colOff>828261</xdr:colOff>
      <xdr:row>5</xdr:row>
      <xdr:rowOff>165653</xdr:rowOff>
    </xdr:to>
    <xdr:sp macro="" textlink="">
      <xdr:nvSpPr>
        <xdr:cNvPr id="3" name="Texto Explicativo: Seta para Baixo 2">
          <a:extLst>
            <a:ext uri="{FF2B5EF4-FFF2-40B4-BE49-F238E27FC236}">
              <a16:creationId xmlns:a16="http://schemas.microsoft.com/office/drawing/2014/main" id="{00000000-0008-0000-0400-000003000000}"/>
            </a:ext>
          </a:extLst>
        </xdr:cNvPr>
        <xdr:cNvSpPr/>
      </xdr:nvSpPr>
      <xdr:spPr bwMode="auto">
        <a:xfrm>
          <a:off x="10543761" y="33130"/>
          <a:ext cx="2517913" cy="1333501"/>
        </a:xfrm>
        <a:prstGeom prst="downArrowCallout">
          <a:avLst/>
        </a:prstGeom>
        <a:solidFill>
          <a:schemeClr val="accent6">
            <a:lumMod val="60000"/>
            <a:lumOff val="40000"/>
          </a:schemeClr>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r>
            <a:rPr lang="pt-BR" sz="1100" b="1">
              <a:solidFill>
                <a:srgbClr val="0000FF"/>
              </a:solidFill>
            </a:rPr>
            <a:t>NÃO COLAR INFORMAÇÕES NESSAS TRÊS</a:t>
          </a:r>
        </a:p>
        <a:p>
          <a:pPr algn="ctr"/>
          <a:r>
            <a:rPr lang="pt-BR" sz="1100" b="1">
              <a:solidFill>
                <a:srgbClr val="0000FF"/>
              </a:solidFill>
            </a:rPr>
            <a:t>COLUNAS COM FÓRMULAS</a:t>
          </a:r>
        </a:p>
      </xdr:txBody>
    </xdr:sp>
    <xdr:clientData/>
  </xdr:twoCellAnchor>
  <xdr:twoCellAnchor>
    <xdr:from>
      <xdr:col>15</xdr:col>
      <xdr:colOff>36443</xdr:colOff>
      <xdr:row>0</xdr:row>
      <xdr:rowOff>44726</xdr:rowOff>
    </xdr:from>
    <xdr:to>
      <xdr:col>15</xdr:col>
      <xdr:colOff>985630</xdr:colOff>
      <xdr:row>5</xdr:row>
      <xdr:rowOff>177249</xdr:rowOff>
    </xdr:to>
    <xdr:sp macro="" textlink="">
      <xdr:nvSpPr>
        <xdr:cNvPr id="2" name="Texto Explicativo: Seta para Baixo 1">
          <a:extLst>
            <a:ext uri="{FF2B5EF4-FFF2-40B4-BE49-F238E27FC236}">
              <a16:creationId xmlns:a16="http://schemas.microsoft.com/office/drawing/2014/main" id="{00000000-0008-0000-0400-000002000000}"/>
            </a:ext>
          </a:extLst>
        </xdr:cNvPr>
        <xdr:cNvSpPr/>
      </xdr:nvSpPr>
      <xdr:spPr bwMode="auto">
        <a:xfrm>
          <a:off x="13247204" y="44726"/>
          <a:ext cx="949187" cy="1333501"/>
        </a:xfrm>
        <a:prstGeom prst="downArrowCallout">
          <a:avLst/>
        </a:prstGeom>
        <a:solidFill>
          <a:srgbClr val="66FF66"/>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r>
            <a:rPr lang="pt-BR" sz="900" b="1">
              <a:solidFill>
                <a:srgbClr val="0000FF"/>
              </a:solidFill>
            </a:rPr>
            <a:t>Os</a:t>
          </a:r>
          <a:r>
            <a:rPr lang="pt-BR" sz="900" b="1" baseline="0">
              <a:solidFill>
                <a:srgbClr val="0000FF"/>
              </a:solidFill>
            </a:rPr>
            <a:t> arredondamentos aparecerão na aba da "MEDIÇÃO" também</a:t>
          </a:r>
          <a:endParaRPr lang="pt-BR" sz="900" b="1">
            <a:solidFill>
              <a:srgbClr val="0000FF"/>
            </a:solidFill>
          </a:endParaRPr>
        </a:p>
      </xdr:txBody>
    </xdr:sp>
    <xdr:clientData/>
  </xdr:twoCellAnchor>
  <xdr:twoCellAnchor>
    <xdr:from>
      <xdr:col>42</xdr:col>
      <xdr:colOff>0</xdr:colOff>
      <xdr:row>7</xdr:row>
      <xdr:rowOff>38100</xdr:rowOff>
    </xdr:from>
    <xdr:to>
      <xdr:col>60</xdr:col>
      <xdr:colOff>67917</xdr:colOff>
      <xdr:row>9</xdr:row>
      <xdr:rowOff>171867</xdr:rowOff>
    </xdr:to>
    <xdr:sp macro="" textlink="">
      <xdr:nvSpPr>
        <xdr:cNvPr id="5" name="CaixaDeTexto 4">
          <a:extLst>
            <a:ext uri="{FF2B5EF4-FFF2-40B4-BE49-F238E27FC236}">
              <a16:creationId xmlns:a16="http://schemas.microsoft.com/office/drawing/2014/main" id="{00000000-0008-0000-0400-000005000000}"/>
            </a:ext>
          </a:extLst>
        </xdr:cNvPr>
        <xdr:cNvSpPr txBox="1"/>
      </xdr:nvSpPr>
      <xdr:spPr>
        <a:xfrm>
          <a:off x="33204150" y="2133600"/>
          <a:ext cx="11040717" cy="886242"/>
        </a:xfrm>
        <a:prstGeom prst="rect">
          <a:avLst/>
        </a:prstGeom>
        <a:solidFill>
          <a:srgbClr val="CCFFCC"/>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100" b="1">
              <a:solidFill>
                <a:srgbClr val="0000FF"/>
              </a:solidFill>
            </a:rPr>
            <a:t>Após colar</a:t>
          </a:r>
          <a:r>
            <a:rPr lang="pt-BR" sz="1100" b="1" baseline="0">
              <a:solidFill>
                <a:srgbClr val="0000FF"/>
              </a:solidFill>
            </a:rPr>
            <a:t> todas as quantidades das ETAPAS nas colunas de "R" até "AI", essa área ajustará TODAS as QUANTIDADES para 2 CASAS DECIMAIS.</a:t>
          </a:r>
        </a:p>
        <a:p>
          <a:pPr algn="ctr"/>
          <a:endParaRPr lang="pt-BR" sz="500" b="1" baseline="0">
            <a:solidFill>
              <a:srgbClr val="0000FF"/>
            </a:solidFill>
          </a:endParaRPr>
        </a:p>
        <a:p>
          <a:pPr algn="ctr"/>
          <a:r>
            <a:rPr lang="pt-BR" sz="1100" b="1" baseline="0">
              <a:solidFill>
                <a:srgbClr val="0000FF"/>
              </a:solidFill>
            </a:rPr>
            <a:t>Copiar COM &lt;Ctrl&gt; + C essa área para SUBSTITUIR com &lt;Ctrl&gt; + "V" nas colunas "R" até "AI" e GARANTIR que todos os QUANTITATIVOS terão 2 CASAS DECIMAIS.</a:t>
          </a:r>
        </a:p>
        <a:p>
          <a:pPr algn="ctr"/>
          <a:endParaRPr lang="pt-BR" sz="500" b="1" baseline="0">
            <a:solidFill>
              <a:srgbClr val="0000FF"/>
            </a:solidFill>
          </a:endParaRPr>
        </a:p>
        <a:p>
          <a:pPr algn="ctr"/>
          <a:r>
            <a:rPr lang="pt-BR" sz="1100" b="1" baseline="0">
              <a:solidFill>
                <a:srgbClr val="0000FF"/>
              </a:solidFill>
            </a:rPr>
            <a:t>Em caso de diferenças de CENTAVOS, ajustar manualmente nos valores COLADOS nas colunas "R" até "AI"</a:t>
          </a:r>
          <a:endParaRPr lang="pt-BR" sz="1100" b="1">
            <a:solidFill>
              <a:srgbClr val="0000FF"/>
            </a:solidFill>
          </a:endParaRPr>
        </a:p>
      </xdr:txBody>
    </xdr:sp>
    <xdr:clientData/>
  </xdr:twoCellAnchor>
  <xdr:twoCellAnchor>
    <xdr:from>
      <xdr:col>1</xdr:col>
      <xdr:colOff>200025</xdr:colOff>
      <xdr:row>0</xdr:row>
      <xdr:rowOff>257175</xdr:rowOff>
    </xdr:from>
    <xdr:to>
      <xdr:col>3</xdr:col>
      <xdr:colOff>447675</xdr:colOff>
      <xdr:row>4</xdr:row>
      <xdr:rowOff>114300</xdr:rowOff>
    </xdr:to>
    <xdr:sp macro="" textlink="">
      <xdr:nvSpPr>
        <xdr:cNvPr id="6" name="Texto Explicativo: Linha Dobrada Dupla 5">
          <a:extLst>
            <a:ext uri="{FF2B5EF4-FFF2-40B4-BE49-F238E27FC236}">
              <a16:creationId xmlns:a16="http://schemas.microsoft.com/office/drawing/2014/main" id="{E31D00AC-86FB-8D7F-3F88-C4B1B664EBEE}"/>
            </a:ext>
          </a:extLst>
        </xdr:cNvPr>
        <xdr:cNvSpPr/>
      </xdr:nvSpPr>
      <xdr:spPr bwMode="auto">
        <a:xfrm>
          <a:off x="1543050" y="257175"/>
          <a:ext cx="2476500" cy="990600"/>
        </a:xfrm>
        <a:prstGeom prst="borderCallout3">
          <a:avLst>
            <a:gd name="adj1" fmla="val 100568"/>
            <a:gd name="adj2" fmla="val 19911"/>
            <a:gd name="adj3" fmla="val 143226"/>
            <a:gd name="adj4" fmla="val 31779"/>
            <a:gd name="adj5" fmla="val 336509"/>
            <a:gd name="adj6" fmla="val 31779"/>
            <a:gd name="adj7" fmla="val 402007"/>
            <a:gd name="adj8" fmla="val 58802"/>
          </a:avLst>
        </a:prstGeom>
        <a:solidFill>
          <a:srgbClr val="FFC000"/>
        </a:solidFill>
        <a:ln w="9525" cap="flat" cmpd="sng" algn="ctr">
          <a:solidFill>
            <a:srgbClr val="000000"/>
          </a:solidFill>
          <a:prstDash val="solid"/>
          <a:round/>
          <a:headEnd type="oval" w="med" len="med"/>
          <a:tailEnd type="triangle" w="med" len="med"/>
        </a:ln>
        <a:effectLst/>
      </xdr:spPr>
      <xdr:txBody>
        <a:bodyPr vertOverflow="clip" wrap="square" lIns="18288" tIns="0" rIns="0" bIns="0" rtlCol="0" anchor="ctr" upright="1"/>
        <a:lstStyle/>
        <a:p>
          <a:pPr algn="ctr"/>
          <a:r>
            <a:rPr lang="pt-BR" sz="1200"/>
            <a:t>Lançar nesta ABA as </a:t>
          </a:r>
          <a:r>
            <a:rPr lang="pt-BR" sz="1200" b="1"/>
            <a:t>quantidades</a:t>
          </a:r>
          <a:r>
            <a:rPr lang="pt-BR" sz="1200"/>
            <a:t> da "</a:t>
          </a:r>
          <a:r>
            <a:rPr lang="pt-BR" sz="1200" b="1"/>
            <a:t>Diferença</a:t>
          </a:r>
          <a:r>
            <a:rPr lang="pt-BR" sz="1200"/>
            <a:t>"</a:t>
          </a:r>
          <a:r>
            <a:rPr lang="pt-BR" sz="1200" baseline="0"/>
            <a:t> </a:t>
          </a:r>
          <a:r>
            <a:rPr lang="pt-BR" sz="1200"/>
            <a:t>(</a:t>
          </a:r>
          <a:r>
            <a:rPr lang="pt-BR" sz="1200" b="1"/>
            <a:t>com 2 casas decimais</a:t>
          </a:r>
          <a:r>
            <a:rPr lang="pt-BR" sz="1200"/>
            <a:t>)</a:t>
          </a:r>
          <a:br>
            <a:rPr lang="pt-BR" sz="1200"/>
          </a:br>
          <a:r>
            <a:rPr lang="pt-BR" sz="1200"/>
            <a:t>de supressão e acréscimo </a:t>
          </a:r>
          <a:br>
            <a:rPr lang="pt-BR" sz="1200"/>
          </a:br>
          <a:r>
            <a:rPr lang="pt-BR" sz="1200"/>
            <a:t>de quantidades</a:t>
          </a:r>
        </a:p>
      </xdr:txBody>
    </xdr:sp>
    <xdr:clientData/>
  </xdr:twoCellAnchor>
  <mc:AlternateContent xmlns:mc="http://schemas.openxmlformats.org/markup-compatibility/2006">
    <mc:Choice xmlns:a14="http://schemas.microsoft.com/office/drawing/2010/main" Requires="a14">
      <xdr:twoCellAnchor editAs="oneCell">
        <xdr:from>
          <xdr:col>7</xdr:col>
          <xdr:colOff>57150</xdr:colOff>
          <xdr:row>2</xdr:row>
          <xdr:rowOff>57150</xdr:rowOff>
        </xdr:from>
        <xdr:to>
          <xdr:col>7</xdr:col>
          <xdr:colOff>704850</xdr:colOff>
          <xdr:row>2</xdr:row>
          <xdr:rowOff>381000</xdr:rowOff>
        </xdr:to>
        <xdr:sp macro="" textlink="">
          <xdr:nvSpPr>
            <xdr:cNvPr id="4099" name="Drop Down 3" hidden="1">
              <a:extLst>
                <a:ext uri="{63B3BB69-23CF-44E3-9099-C40C66FF867C}">
                  <a14:compatExt spid="_x0000_s4099"/>
                </a:ext>
                <a:ext uri="{FF2B5EF4-FFF2-40B4-BE49-F238E27FC236}">
                  <a16:creationId xmlns:a16="http://schemas.microsoft.com/office/drawing/2014/main" id="{00000000-0008-0000-0800-000003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5</xdr:col>
      <xdr:colOff>0</xdr:colOff>
      <xdr:row>8</xdr:row>
      <xdr:rowOff>9525</xdr:rowOff>
    </xdr:from>
    <xdr:to>
      <xdr:col>6</xdr:col>
      <xdr:colOff>19050</xdr:colOff>
      <xdr:row>8</xdr:row>
      <xdr:rowOff>361950</xdr:rowOff>
    </xdr:to>
    <xdr:sp macro="" textlink="">
      <xdr:nvSpPr>
        <xdr:cNvPr id="9" name="Seta: para Baixo 8">
          <a:extLst>
            <a:ext uri="{FF2B5EF4-FFF2-40B4-BE49-F238E27FC236}">
              <a16:creationId xmlns:a16="http://schemas.microsoft.com/office/drawing/2014/main" id="{FE7E49F3-89F9-9182-3E2A-7BB9A4076A94}"/>
            </a:ext>
          </a:extLst>
        </xdr:cNvPr>
        <xdr:cNvSpPr/>
      </xdr:nvSpPr>
      <xdr:spPr bwMode="auto">
        <a:xfrm>
          <a:off x="5067300" y="2524125"/>
          <a:ext cx="628650" cy="352425"/>
        </a:xfrm>
        <a:prstGeom prst="downArrow">
          <a:avLst/>
        </a:prstGeom>
        <a:solidFill>
          <a:srgbClr val="FF0000"/>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pt-BR" sz="1100" kern="1200"/>
        </a:p>
      </xdr:txBody>
    </xdr:sp>
    <xdr:clientData/>
  </xdr:twoCellAnchor>
  <xdr:twoCellAnchor>
    <xdr:from>
      <xdr:col>0</xdr:col>
      <xdr:colOff>923925</xdr:colOff>
      <xdr:row>7</xdr:row>
      <xdr:rowOff>914400</xdr:rowOff>
    </xdr:from>
    <xdr:to>
      <xdr:col>6</xdr:col>
      <xdr:colOff>95250</xdr:colOff>
      <xdr:row>8</xdr:row>
      <xdr:rowOff>66675</xdr:rowOff>
    </xdr:to>
    <xdr:sp macro="" textlink="">
      <xdr:nvSpPr>
        <xdr:cNvPr id="4" name="CaixaDeTexto 3">
          <a:extLst>
            <a:ext uri="{FF2B5EF4-FFF2-40B4-BE49-F238E27FC236}">
              <a16:creationId xmlns:a16="http://schemas.microsoft.com/office/drawing/2014/main" id="{48110221-B4EB-CC1F-A0BC-C4EA362A7AEF}"/>
            </a:ext>
          </a:extLst>
        </xdr:cNvPr>
        <xdr:cNvSpPr txBox="1"/>
      </xdr:nvSpPr>
      <xdr:spPr>
        <a:xfrm>
          <a:off x="923925" y="3114675"/>
          <a:ext cx="4848225" cy="695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pt-BR" sz="1200" b="1"/>
            <a:t>APÓS COPIAR DA PLANILHA GANHADORA, </a:t>
          </a:r>
        </a:p>
        <a:p>
          <a:pPr algn="r"/>
          <a:r>
            <a:rPr lang="pt-BR" sz="1200" b="1"/>
            <a:t>REDIGITAR OS NÚMEROS DOS </a:t>
          </a:r>
        </a:p>
        <a:p>
          <a:pPr algn="r"/>
          <a:r>
            <a:rPr lang="pt-BR" sz="1200" b="1"/>
            <a:t>GRANDES ITENS DE FORMA SEQUENCIAL</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57150</xdr:colOff>
      <xdr:row>3</xdr:row>
      <xdr:rowOff>238125</xdr:rowOff>
    </xdr:from>
    <xdr:to>
      <xdr:col>0</xdr:col>
      <xdr:colOff>895350</xdr:colOff>
      <xdr:row>3</xdr:row>
      <xdr:rowOff>561975</xdr:rowOff>
    </xdr:to>
    <xdr:sp macro="" textlink="">
      <xdr:nvSpPr>
        <xdr:cNvPr id="2" name="Fluxograma: Mesclar 1">
          <a:extLst>
            <a:ext uri="{FF2B5EF4-FFF2-40B4-BE49-F238E27FC236}">
              <a16:creationId xmlns:a16="http://schemas.microsoft.com/office/drawing/2014/main" id="{1C9897A7-4A20-D2E7-4E59-51D8AF7191B3}"/>
            </a:ext>
          </a:extLst>
        </xdr:cNvPr>
        <xdr:cNvSpPr/>
      </xdr:nvSpPr>
      <xdr:spPr bwMode="auto">
        <a:xfrm>
          <a:off x="57150" y="1019175"/>
          <a:ext cx="838200" cy="323850"/>
        </a:xfrm>
        <a:prstGeom prst="flowChartMerge">
          <a:avLst/>
        </a:prstGeom>
        <a:solidFill>
          <a:srgbClr val="FFC000"/>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pt-BR" sz="1100"/>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G:\MODELOS\ESCRITORIOS_REGIONAIS\Diversos\orcamentos\orcacivil\orcacivil_SINAPI_2024_12_dezembro_sem_desoneracao_v04_2025_Lei141331_com_empresa.xlsx" TargetMode="External"/><Relationship Id="rId1" Type="http://schemas.openxmlformats.org/officeDocument/2006/relationships/externalLinkPath" Target="file:///G:\MODELOS\ESCRITORIOS_REGIONAIS\Diversos\orcamentos\orcacivil\orcacivil_SINAPI_2024_12_dezembro_sem_desoneracao_v04_2025_Lei141331_com_empres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faixas_ultima_medição"/>
      <sheetName val="Grandes_Itens_Empresa"/>
      <sheetName val="Cronograma_Empresa"/>
      <sheetName val="Anexo_7_Iluminação_Empresa"/>
      <sheetName val="Descrições_ETAPAS_Empresa"/>
      <sheetName val="Grandes_Itens"/>
      <sheetName val="Descrições_ETAPAS_EDITAL"/>
      <sheetName val="BDI_Edificação"/>
      <sheetName val="Cronograma_Edital"/>
      <sheetName val="Dados_Obra"/>
      <sheetName val="Anexo_V_(Enc_Sociais)"/>
      <sheetName val="Informativo"/>
      <sheetName val="Instruções"/>
      <sheetName val="Cartilha_GLOBAL"/>
      <sheetName val="Parte_Principal"/>
      <sheetName val="Parte_2"/>
      <sheetName val="Parte_3"/>
      <sheetName val="Parte_4"/>
      <sheetName val="Parte_5"/>
      <sheetName val="CSV_Cartilha_GLOBAL"/>
      <sheetName val="COMPOSIÇÕES COMPLEMENTARES "/>
      <sheetName val="SERVIÇOS"/>
      <sheetName val="INSUMOS"/>
      <sheetName val="BASE12"/>
      <sheetName val="PINI_Dez_2024"/>
      <sheetName val="PREFEITURAS"/>
    </sheetNames>
    <sheetDataSet>
      <sheetData sheetId="0">
        <row r="7">
          <cell r="B7">
            <v>0</v>
          </cell>
          <cell r="C7">
            <v>150000</v>
          </cell>
          <cell r="D7">
            <v>0.15</v>
          </cell>
        </row>
        <row r="8">
          <cell r="B8">
            <v>150001</v>
          </cell>
          <cell r="C8">
            <v>300000</v>
          </cell>
          <cell r="D8">
            <v>0.13</v>
          </cell>
        </row>
        <row r="9">
          <cell r="B9">
            <v>300001</v>
          </cell>
          <cell r="C9">
            <v>500000</v>
          </cell>
          <cell r="D9">
            <v>0.12</v>
          </cell>
        </row>
        <row r="10">
          <cell r="B10">
            <v>500001</v>
          </cell>
          <cell r="C10">
            <v>1000000</v>
          </cell>
          <cell r="D10">
            <v>0.1</v>
          </cell>
        </row>
        <row r="11">
          <cell r="B11">
            <v>1000001</v>
          </cell>
          <cell r="C11">
            <v>1500000</v>
          </cell>
          <cell r="D11">
            <v>9.0000000000000011E-2</v>
          </cell>
        </row>
        <row r="12">
          <cell r="B12">
            <v>1500001</v>
          </cell>
          <cell r="C12">
            <v>2000000</v>
          </cell>
          <cell r="D12">
            <v>8.0000000000000016E-2</v>
          </cell>
        </row>
        <row r="13">
          <cell r="B13">
            <v>2000001</v>
          </cell>
          <cell r="C13">
            <v>2500000</v>
          </cell>
          <cell r="D13">
            <v>7.0000000000000021E-2</v>
          </cell>
        </row>
        <row r="14">
          <cell r="B14">
            <v>2500001</v>
          </cell>
          <cell r="C14">
            <v>3000000</v>
          </cell>
          <cell r="D14">
            <v>6.0000000000000019E-2</v>
          </cell>
        </row>
        <row r="15">
          <cell r="B15">
            <v>3000001</v>
          </cell>
          <cell r="C15">
            <v>3500000</v>
          </cell>
          <cell r="D15">
            <v>5.0000000000000017E-2</v>
          </cell>
        </row>
        <row r="16">
          <cell r="B16">
            <v>3500001</v>
          </cell>
          <cell r="C16">
            <v>4000000</v>
          </cell>
          <cell r="D16">
            <v>5.0000000000000017E-2</v>
          </cell>
        </row>
        <row r="17">
          <cell r="B17">
            <v>4000001</v>
          </cell>
          <cell r="C17">
            <v>4500000</v>
          </cell>
          <cell r="D17">
            <v>5.0000000000000017E-2</v>
          </cell>
        </row>
        <row r="18">
          <cell r="B18">
            <v>4500001</v>
          </cell>
          <cell r="C18">
            <v>5000000</v>
          </cell>
          <cell r="D18">
            <v>5.0000000000000017E-2</v>
          </cell>
        </row>
        <row r="19">
          <cell r="B19">
            <v>5000001</v>
          </cell>
          <cell r="C19">
            <v>5500000</v>
          </cell>
          <cell r="D19">
            <v>5.0000000000000017E-2</v>
          </cell>
        </row>
        <row r="20">
          <cell r="B20">
            <v>5500001</v>
          </cell>
          <cell r="C20">
            <v>6000000</v>
          </cell>
          <cell r="D20">
            <v>5.0000000000000017E-2</v>
          </cell>
        </row>
        <row r="21">
          <cell r="B21">
            <v>6000001</v>
          </cell>
          <cell r="C21">
            <v>6500000</v>
          </cell>
          <cell r="D21">
            <v>5.0000000000000017E-2</v>
          </cell>
        </row>
        <row r="22">
          <cell r="B22">
            <v>6500001</v>
          </cell>
          <cell r="C22">
            <v>7000000</v>
          </cell>
          <cell r="D22">
            <v>5.0000000000000017E-2</v>
          </cell>
        </row>
        <row r="23">
          <cell r="B23">
            <v>7000001</v>
          </cell>
          <cell r="C23">
            <v>7500000</v>
          </cell>
          <cell r="D23">
            <v>5.0000000000000017E-2</v>
          </cell>
        </row>
        <row r="24">
          <cell r="B24">
            <v>7500001</v>
          </cell>
          <cell r="C24">
            <v>8000000</v>
          </cell>
          <cell r="D24">
            <v>5.0000000000000017E-2</v>
          </cell>
        </row>
      </sheetData>
      <sheetData sheetId="1"/>
      <sheetData sheetId="2"/>
      <sheetData sheetId="3"/>
      <sheetData sheetId="4"/>
      <sheetData sheetId="5"/>
      <sheetData sheetId="6"/>
      <sheetData sheetId="7"/>
      <sheetData sheetId="8"/>
      <sheetData sheetId="9">
        <row r="5">
          <cell r="C5">
            <v>1</v>
          </cell>
        </row>
        <row r="7">
          <cell r="D7" t="str">
            <v>m2</v>
          </cell>
        </row>
        <row r="14">
          <cell r="D14">
            <v>6</v>
          </cell>
          <cell r="E14">
            <v>1</v>
          </cell>
          <cell r="F14">
            <v>2</v>
          </cell>
          <cell r="G14">
            <v>3</v>
          </cell>
          <cell r="H14">
            <v>4</v>
          </cell>
          <cell r="I14">
            <v>5</v>
          </cell>
          <cell r="J14">
            <v>6</v>
          </cell>
          <cell r="K14">
            <v>0</v>
          </cell>
          <cell r="L14">
            <v>0</v>
          </cell>
          <cell r="M14">
            <v>0</v>
          </cell>
          <cell r="N14">
            <v>0</v>
          </cell>
          <cell r="O14">
            <v>0</v>
          </cell>
          <cell r="P14">
            <v>0</v>
          </cell>
          <cell r="Q14">
            <v>0</v>
          </cell>
          <cell r="R14">
            <v>0</v>
          </cell>
          <cell r="S14">
            <v>0</v>
          </cell>
          <cell r="T14">
            <v>0</v>
          </cell>
          <cell r="U14">
            <v>0</v>
          </cell>
          <cell r="V14">
            <v>0</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persons/person.xml><?xml version="1.0" encoding="utf-8"?>
<personList xmlns="http://schemas.microsoft.com/office/spreadsheetml/2018/threadedcomments" xmlns:x="http://schemas.openxmlformats.org/spreadsheetml/2006/main">
  <person displayName="Roberto Chun Yan Pan" id="{EC929CF7-D82D-48A4-93AE-5507A96C3BB6}" userId="S::robertopan@paranacidade.org.br::b48950a5-d6cc-4bb4-af60-fa0938b8ee80"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11C177A-9ADB-48AB-967B-621BBB1835F3}" name="Tabela13" displayName="Tabela13" ref="B1:B400" totalsRowShown="0">
  <autoFilter ref="B1:B400" xr:uid="{011C177A-9ADB-48AB-967B-621BBB1835F3}"/>
  <tableColumns count="1">
    <tableColumn id="1" xr3:uid="{B1207939-9831-4660-A8D6-84257CF80440}" name="Municipios"/>
  </tableColumns>
  <tableStyleInfo showFirstColumn="0" showLastColumn="0" showRowStripes="1" showColumnStripes="0"/>
</table>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F7" dT="2024-01-17T14:44:52.42" personId="{EC929CF7-D82D-48A4-93AE-5507A96C3BB6}" id="{E7EB710D-3112-4B1E-A589-BDC461B71932}" done="1">
    <text xml:space="preserve">As ETAPAS são conjunto de EVENTOS e são destinados para as medições numa periodicidade em torno de 30 dias. Podendo ser com menor número de dias para adequar o projeto dentro das características do TCE para o início da obra. </text>
  </threadedComment>
</ThreadedComment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trlProp" Target="../ctrlProps/ctrlProp1.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6.vml"/><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66D0A1-5127-4D0D-BE0C-49BEA477863A}">
  <sheetPr>
    <tabColor rgb="FFFFC000"/>
  </sheetPr>
  <dimension ref="A1:L31"/>
  <sheetViews>
    <sheetView showGridLines="0" showZeros="0" workbookViewId="0"/>
  </sheetViews>
  <sheetFormatPr defaultColWidth="9.140625" defaultRowHeight="15"/>
  <cols>
    <col min="1" max="1" width="9.140625" style="77"/>
    <col min="2" max="3" width="16" style="77" customWidth="1"/>
    <col min="4" max="4" width="9.140625" style="77"/>
    <col min="5" max="5" width="18.140625" style="77" customWidth="1"/>
    <col min="6" max="6" width="17.28515625" style="77" customWidth="1"/>
    <col min="7" max="7" width="9.140625" style="77"/>
    <col min="8" max="8" width="20.42578125" style="77" customWidth="1"/>
    <col min="9" max="9" width="22.5703125" style="77" customWidth="1"/>
    <col min="10" max="16384" width="9.140625" style="77"/>
  </cols>
  <sheetData>
    <row r="1" spans="1:12" ht="33" customHeight="1">
      <c r="A1" s="76" t="str">
        <f>Dados_Obra!A2</f>
        <v>USO EXCLUSIVO PARA CONVÊNIOS COM A SECID E O PARANACIDADE</v>
      </c>
    </row>
    <row r="2" spans="1:12" ht="21">
      <c r="B2" s="78" t="s">
        <v>1459</v>
      </c>
      <c r="C2" s="79"/>
      <c r="D2" s="79"/>
      <c r="E2" s="79"/>
      <c r="F2" s="80"/>
      <c r="H2" s="81" t="s">
        <v>1460</v>
      </c>
      <c r="I2" s="82"/>
      <c r="J2" s="82"/>
      <c r="K2" s="82"/>
      <c r="L2" s="83"/>
    </row>
    <row r="3" spans="1:12" ht="21">
      <c r="B3" s="84" t="s">
        <v>1461</v>
      </c>
      <c r="C3" s="85"/>
      <c r="D3" s="85"/>
      <c r="E3" s="85"/>
      <c r="F3" s="86"/>
      <c r="H3" s="1424" t="s">
        <v>1462</v>
      </c>
      <c r="I3" s="1425"/>
      <c r="J3" s="1425"/>
      <c r="K3" s="1425"/>
      <c r="L3" s="1426"/>
    </row>
    <row r="4" spans="1:12">
      <c r="B4" s="87"/>
      <c r="C4" s="88"/>
      <c r="D4" s="88"/>
      <c r="E4" s="88"/>
      <c r="F4" s="89"/>
      <c r="H4" s="90"/>
      <c r="I4" s="91"/>
      <c r="J4" s="91"/>
      <c r="K4" s="91"/>
      <c r="L4" s="92"/>
    </row>
    <row r="5" spans="1:12">
      <c r="B5" s="93" t="s">
        <v>1463</v>
      </c>
      <c r="C5" s="94"/>
      <c r="D5" s="95" t="s">
        <v>45</v>
      </c>
      <c r="E5" s="96" t="s">
        <v>1464</v>
      </c>
      <c r="F5" s="94"/>
    </row>
    <row r="6" spans="1:12">
      <c r="B6" s="97" t="s">
        <v>1465</v>
      </c>
      <c r="C6" s="97" t="s">
        <v>1466</v>
      </c>
      <c r="D6" s="98"/>
      <c r="E6" s="97" t="s">
        <v>1465</v>
      </c>
      <c r="F6" s="97" t="s">
        <v>1467</v>
      </c>
    </row>
    <row r="7" spans="1:12">
      <c r="B7" s="99">
        <v>0</v>
      </c>
      <c r="C7" s="100">
        <v>150000</v>
      </c>
      <c r="D7" s="101">
        <v>0.15</v>
      </c>
      <c r="E7" s="102">
        <f t="shared" ref="E7:F22" si="0">$D7*B7</f>
        <v>0</v>
      </c>
      <c r="F7" s="103">
        <f t="shared" si="0"/>
        <v>22500</v>
      </c>
    </row>
    <row r="8" spans="1:12">
      <c r="B8" s="99">
        <f>C7+1</f>
        <v>150001</v>
      </c>
      <c r="C8" s="100">
        <v>300000</v>
      </c>
      <c r="D8" s="101">
        <v>0.13</v>
      </c>
      <c r="E8" s="102">
        <f t="shared" si="0"/>
        <v>19500.13</v>
      </c>
      <c r="F8" s="103">
        <f t="shared" si="0"/>
        <v>39000</v>
      </c>
    </row>
    <row r="9" spans="1:12">
      <c r="B9" s="99">
        <f>C8+1</f>
        <v>300001</v>
      </c>
      <c r="C9" s="100">
        <v>500000</v>
      </c>
      <c r="D9" s="101">
        <v>0.12</v>
      </c>
      <c r="E9" s="102">
        <f t="shared" si="0"/>
        <v>36000.119999999995</v>
      </c>
      <c r="F9" s="103">
        <f t="shared" si="0"/>
        <v>60000</v>
      </c>
    </row>
    <row r="10" spans="1:12">
      <c r="B10" s="99">
        <f>C9+1</f>
        <v>500001</v>
      </c>
      <c r="C10" s="100">
        <f>C9+500000</f>
        <v>1000000</v>
      </c>
      <c r="D10" s="101">
        <v>0.1</v>
      </c>
      <c r="E10" s="102">
        <f t="shared" si="0"/>
        <v>50000.100000000006</v>
      </c>
      <c r="F10" s="103">
        <f t="shared" si="0"/>
        <v>100000</v>
      </c>
    </row>
    <row r="11" spans="1:12">
      <c r="B11" s="99">
        <f>C10+1</f>
        <v>1000001</v>
      </c>
      <c r="C11" s="100">
        <f>C10+500000</f>
        <v>1500000</v>
      </c>
      <c r="D11" s="101">
        <f>D10-1%</f>
        <v>9.0000000000000011E-2</v>
      </c>
      <c r="E11" s="102">
        <f t="shared" si="0"/>
        <v>90000.090000000011</v>
      </c>
      <c r="F11" s="103">
        <f t="shared" si="0"/>
        <v>135000.00000000003</v>
      </c>
    </row>
    <row r="12" spans="1:12">
      <c r="B12" s="99">
        <f t="shared" ref="B12:B24" si="1">C11+1</f>
        <v>1500001</v>
      </c>
      <c r="C12" s="100">
        <f t="shared" ref="C12:C24" si="2">C11+500000</f>
        <v>2000000</v>
      </c>
      <c r="D12" s="101">
        <f>D11-1%</f>
        <v>8.0000000000000016E-2</v>
      </c>
      <c r="E12" s="102">
        <f t="shared" si="0"/>
        <v>120000.08000000002</v>
      </c>
      <c r="F12" s="103">
        <f t="shared" si="0"/>
        <v>160000.00000000003</v>
      </c>
    </row>
    <row r="13" spans="1:12">
      <c r="B13" s="99">
        <f t="shared" si="1"/>
        <v>2000001</v>
      </c>
      <c r="C13" s="100">
        <f t="shared" si="2"/>
        <v>2500000</v>
      </c>
      <c r="D13" s="101">
        <f>D12-1%</f>
        <v>7.0000000000000021E-2</v>
      </c>
      <c r="E13" s="102">
        <f t="shared" si="0"/>
        <v>140000.07000000004</v>
      </c>
      <c r="F13" s="103">
        <f t="shared" si="0"/>
        <v>175000.00000000006</v>
      </c>
    </row>
    <row r="14" spans="1:12">
      <c r="B14" s="99">
        <f t="shared" si="1"/>
        <v>2500001</v>
      </c>
      <c r="C14" s="100">
        <f t="shared" si="2"/>
        <v>3000000</v>
      </c>
      <c r="D14" s="101">
        <f>D13-1%</f>
        <v>6.0000000000000019E-2</v>
      </c>
      <c r="E14" s="102">
        <f t="shared" si="0"/>
        <v>150000.06000000006</v>
      </c>
      <c r="F14" s="103">
        <f t="shared" si="0"/>
        <v>180000.00000000006</v>
      </c>
    </row>
    <row r="15" spans="1:12">
      <c r="B15" s="99">
        <f t="shared" si="1"/>
        <v>3000001</v>
      </c>
      <c r="C15" s="100">
        <f t="shared" si="2"/>
        <v>3500000</v>
      </c>
      <c r="D15" s="101">
        <f>D14-1%</f>
        <v>5.0000000000000017E-2</v>
      </c>
      <c r="E15" s="102">
        <f t="shared" si="0"/>
        <v>150000.05000000005</v>
      </c>
      <c r="F15" s="103">
        <f t="shared" si="0"/>
        <v>175000.00000000006</v>
      </c>
    </row>
    <row r="16" spans="1:12">
      <c r="B16" s="99">
        <f t="shared" si="1"/>
        <v>3500001</v>
      </c>
      <c r="C16" s="100">
        <f t="shared" si="2"/>
        <v>4000000</v>
      </c>
      <c r="D16" s="101">
        <f>D15</f>
        <v>5.0000000000000017E-2</v>
      </c>
      <c r="E16" s="102">
        <f t="shared" si="0"/>
        <v>175000.05000000005</v>
      </c>
      <c r="F16" s="103">
        <f t="shared" si="0"/>
        <v>200000.00000000006</v>
      </c>
    </row>
    <row r="17" spans="2:6">
      <c r="B17" s="99">
        <f t="shared" si="1"/>
        <v>4000001</v>
      </c>
      <c r="C17" s="100">
        <f t="shared" si="2"/>
        <v>4500000</v>
      </c>
      <c r="D17" s="101">
        <f t="shared" ref="D17:D24" si="3">D16</f>
        <v>5.0000000000000017E-2</v>
      </c>
      <c r="E17" s="102">
        <f t="shared" si="0"/>
        <v>200000.05000000008</v>
      </c>
      <c r="F17" s="103">
        <f t="shared" si="0"/>
        <v>225000.00000000009</v>
      </c>
    </row>
    <row r="18" spans="2:6">
      <c r="B18" s="99">
        <f t="shared" si="1"/>
        <v>4500001</v>
      </c>
      <c r="C18" s="100">
        <f t="shared" si="2"/>
        <v>5000000</v>
      </c>
      <c r="D18" s="101">
        <f t="shared" si="3"/>
        <v>5.0000000000000017E-2</v>
      </c>
      <c r="E18" s="102">
        <f t="shared" si="0"/>
        <v>225000.05000000008</v>
      </c>
      <c r="F18" s="103">
        <f t="shared" si="0"/>
        <v>250000.00000000009</v>
      </c>
    </row>
    <row r="19" spans="2:6">
      <c r="B19" s="99">
        <f t="shared" si="1"/>
        <v>5000001</v>
      </c>
      <c r="C19" s="100">
        <f t="shared" si="2"/>
        <v>5500000</v>
      </c>
      <c r="D19" s="101">
        <f t="shared" si="3"/>
        <v>5.0000000000000017E-2</v>
      </c>
      <c r="E19" s="102">
        <f t="shared" si="0"/>
        <v>250000.05000000008</v>
      </c>
      <c r="F19" s="103">
        <f t="shared" si="0"/>
        <v>275000.00000000012</v>
      </c>
    </row>
    <row r="20" spans="2:6">
      <c r="B20" s="99">
        <f t="shared" si="1"/>
        <v>5500001</v>
      </c>
      <c r="C20" s="100">
        <f t="shared" si="2"/>
        <v>6000000</v>
      </c>
      <c r="D20" s="101">
        <f t="shared" si="3"/>
        <v>5.0000000000000017E-2</v>
      </c>
      <c r="E20" s="102">
        <f t="shared" si="0"/>
        <v>275000.0500000001</v>
      </c>
      <c r="F20" s="103">
        <f t="shared" si="0"/>
        <v>300000.00000000012</v>
      </c>
    </row>
    <row r="21" spans="2:6">
      <c r="B21" s="99">
        <f t="shared" si="1"/>
        <v>6000001</v>
      </c>
      <c r="C21" s="100">
        <f t="shared" si="2"/>
        <v>6500000</v>
      </c>
      <c r="D21" s="101">
        <f t="shared" si="3"/>
        <v>5.0000000000000017E-2</v>
      </c>
      <c r="E21" s="102">
        <f t="shared" si="0"/>
        <v>300000.0500000001</v>
      </c>
      <c r="F21" s="103">
        <f t="shared" si="0"/>
        <v>325000.00000000012</v>
      </c>
    </row>
    <row r="22" spans="2:6">
      <c r="B22" s="99">
        <f t="shared" si="1"/>
        <v>6500001</v>
      </c>
      <c r="C22" s="100">
        <f t="shared" si="2"/>
        <v>7000000</v>
      </c>
      <c r="D22" s="101">
        <f t="shared" si="3"/>
        <v>5.0000000000000017E-2</v>
      </c>
      <c r="E22" s="102">
        <f t="shared" si="0"/>
        <v>325000.0500000001</v>
      </c>
      <c r="F22" s="103">
        <f t="shared" si="0"/>
        <v>350000.00000000012</v>
      </c>
    </row>
    <row r="23" spans="2:6">
      <c r="B23" s="99">
        <f t="shared" si="1"/>
        <v>7000001</v>
      </c>
      <c r="C23" s="100">
        <f t="shared" si="2"/>
        <v>7500000</v>
      </c>
      <c r="D23" s="101">
        <f t="shared" si="3"/>
        <v>5.0000000000000017E-2</v>
      </c>
      <c r="E23" s="102">
        <f>$D23*B23</f>
        <v>350000.0500000001</v>
      </c>
      <c r="F23" s="103">
        <f>$D23*C23</f>
        <v>375000.00000000012</v>
      </c>
    </row>
    <row r="24" spans="2:6">
      <c r="B24" s="99">
        <f t="shared" si="1"/>
        <v>7500001</v>
      </c>
      <c r="C24" s="100">
        <f t="shared" si="2"/>
        <v>8000000</v>
      </c>
      <c r="D24" s="101">
        <f t="shared" si="3"/>
        <v>5.0000000000000017E-2</v>
      </c>
      <c r="E24" s="102">
        <f>$D24*B24</f>
        <v>375000.0500000001</v>
      </c>
      <c r="F24" s="103">
        <f>$D24*C24</f>
        <v>400000.00000000012</v>
      </c>
    </row>
    <row r="25" spans="2:6" ht="21" customHeight="1">
      <c r="B25" s="104" t="s">
        <v>1468</v>
      </c>
      <c r="C25" s="105"/>
      <c r="D25" s="105"/>
      <c r="E25" s="105"/>
      <c r="F25" s="106"/>
    </row>
    <row r="26" spans="2:6" s="107" customFormat="1" ht="34.5" customHeight="1">
      <c r="B26" s="1427" t="s">
        <v>1469</v>
      </c>
      <c r="C26" s="1428"/>
      <c r="D26" s="1428"/>
      <c r="E26" s="1428"/>
      <c r="F26" s="1429"/>
    </row>
    <row r="27" spans="2:6" s="107" customFormat="1" ht="34.5" customHeight="1">
      <c r="B27" s="1430"/>
      <c r="C27" s="1431"/>
      <c r="D27" s="1431"/>
      <c r="E27" s="1431"/>
      <c r="F27" s="1432"/>
    </row>
    <row r="31" spans="2:6" ht="18.75" customHeight="1"/>
  </sheetData>
  <sheetProtection algorithmName="SHA-512" hashValue="6nNgnqXPAjpibHy34qjkn9+hcuyRQvtPv/zrlafaguwkGHJpz8/S3tmgY2KCSaKpt5HjkxK+h1WsUydPcwVghw==" saltValue="k0CTjza9UvU18hQWw6+KwQ==" spinCount="100000" sheet="1" objects="1" scenarios="1"/>
  <mergeCells count="2">
    <mergeCell ref="H3:L3"/>
    <mergeCell ref="B26:F27"/>
  </mergeCells>
  <conditionalFormatting sqref="B7:C7">
    <cfRule type="dataBar" priority="4">
      <dataBar>
        <cfvo type="min"/>
        <cfvo type="max"/>
        <color rgb="FFFFB628"/>
      </dataBar>
      <extLst>
        <ext xmlns:x14="http://schemas.microsoft.com/office/spreadsheetml/2009/9/main" uri="{B025F937-C7B1-47D3-B67F-A62EFF666E3E}">
          <x14:id>{2D1A4177-1A9B-4A92-8300-0646E9F12001}</x14:id>
        </ext>
      </extLst>
    </cfRule>
  </conditionalFormatting>
  <conditionalFormatting sqref="B8:C24">
    <cfRule type="dataBar" priority="6">
      <dataBar>
        <cfvo type="min"/>
        <cfvo type="max"/>
        <color rgb="FFFFB628"/>
      </dataBar>
      <extLst>
        <ext xmlns:x14="http://schemas.microsoft.com/office/spreadsheetml/2009/9/main" uri="{B025F937-C7B1-47D3-B67F-A62EFF666E3E}">
          <x14:id>{EEC010BB-078C-4752-9B00-C4249B23EA38}</x14:id>
        </ext>
      </extLst>
    </cfRule>
  </conditionalFormatting>
  <conditionalFormatting sqref="C7:C24">
    <cfRule type="dataBar" priority="3">
      <dataBar>
        <cfvo type="min"/>
        <cfvo type="max"/>
        <color rgb="FFFFB628"/>
      </dataBar>
      <extLst>
        <ext xmlns:x14="http://schemas.microsoft.com/office/spreadsheetml/2009/9/main" uri="{B025F937-C7B1-47D3-B67F-A62EFF666E3E}">
          <x14:id>{DBCAFC18-2DF4-45F5-915C-7B579E7B503E}</x14:id>
        </ext>
      </extLst>
    </cfRule>
  </conditionalFormatting>
  <conditionalFormatting sqref="D7:D24">
    <cfRule type="colorScale" priority="7">
      <colorScale>
        <cfvo type="min"/>
        <cfvo type="percentile" val="50"/>
        <cfvo type="max"/>
        <color rgb="FFF8696B"/>
        <color rgb="FFFFEB84"/>
        <color rgb="FF63BE7B"/>
      </colorScale>
    </cfRule>
  </conditionalFormatting>
  <conditionalFormatting sqref="E7:F7">
    <cfRule type="dataBar" priority="2">
      <dataBar>
        <cfvo type="min"/>
        <cfvo type="max"/>
        <color rgb="FF63C384"/>
      </dataBar>
      <extLst>
        <ext xmlns:x14="http://schemas.microsoft.com/office/spreadsheetml/2009/9/main" uri="{B025F937-C7B1-47D3-B67F-A62EFF666E3E}">
          <x14:id>{0C383660-D977-419A-BA7E-15507EFD2633}</x14:id>
        </ext>
      </extLst>
    </cfRule>
  </conditionalFormatting>
  <conditionalFormatting sqref="E7:F24">
    <cfRule type="dataBar" priority="1">
      <dataBar>
        <cfvo type="min"/>
        <cfvo type="max"/>
        <color rgb="FF63C384"/>
      </dataBar>
      <extLst>
        <ext xmlns:x14="http://schemas.microsoft.com/office/spreadsheetml/2009/9/main" uri="{B025F937-C7B1-47D3-B67F-A62EFF666E3E}">
          <x14:id>{4ABD0DF2-5E4A-4D86-8482-7E0E0A110B57}</x14:id>
        </ext>
      </extLst>
    </cfRule>
  </conditionalFormatting>
  <conditionalFormatting sqref="E8:F24">
    <cfRule type="dataBar" priority="5">
      <dataBar>
        <cfvo type="min"/>
        <cfvo type="max"/>
        <color rgb="FF63C384"/>
      </dataBar>
      <extLst>
        <ext xmlns:x14="http://schemas.microsoft.com/office/spreadsheetml/2009/9/main" uri="{B025F937-C7B1-47D3-B67F-A62EFF666E3E}">
          <x14:id>{709DBF85-D07A-4092-9C76-55E0C2A302D9}</x14:id>
        </ext>
      </extLst>
    </cfRule>
  </conditionalFormatting>
  <pageMargins left="0.511811024" right="0.511811024" top="0.78740157499999996" bottom="0.78740157499999996" header="0.31496062000000002" footer="0.31496062000000002"/>
  <extLst>
    <ext xmlns:x14="http://schemas.microsoft.com/office/spreadsheetml/2009/9/main" uri="{78C0D931-6437-407d-A8EE-F0AAD7539E65}">
      <x14:conditionalFormattings>
        <x14:conditionalFormatting xmlns:xm="http://schemas.microsoft.com/office/excel/2006/main">
          <x14:cfRule type="dataBar" id="{2D1A4177-1A9B-4A92-8300-0646E9F12001}">
            <x14:dataBar minLength="0" maxLength="100" border="1" negativeBarBorderColorSameAsPositive="0">
              <x14:cfvo type="autoMin"/>
              <x14:cfvo type="autoMax"/>
              <x14:borderColor rgb="FFFFB628"/>
              <x14:negativeFillColor rgb="FFFF0000"/>
              <x14:negativeBorderColor rgb="FFFF0000"/>
              <x14:axisColor rgb="FF000000"/>
            </x14:dataBar>
          </x14:cfRule>
          <xm:sqref>B7:C7</xm:sqref>
        </x14:conditionalFormatting>
        <x14:conditionalFormatting xmlns:xm="http://schemas.microsoft.com/office/excel/2006/main">
          <x14:cfRule type="dataBar" id="{EEC010BB-078C-4752-9B00-C4249B23EA38}">
            <x14:dataBar minLength="0" maxLength="100" border="1" negativeBarBorderColorSameAsPositive="0">
              <x14:cfvo type="autoMin"/>
              <x14:cfvo type="autoMax"/>
              <x14:borderColor rgb="FFFFB628"/>
              <x14:negativeFillColor rgb="FFFF0000"/>
              <x14:negativeBorderColor rgb="FFFF0000"/>
              <x14:axisColor rgb="FF000000"/>
            </x14:dataBar>
          </x14:cfRule>
          <xm:sqref>B8:C24</xm:sqref>
        </x14:conditionalFormatting>
        <x14:conditionalFormatting xmlns:xm="http://schemas.microsoft.com/office/excel/2006/main">
          <x14:cfRule type="dataBar" id="{DBCAFC18-2DF4-45F5-915C-7B579E7B503E}">
            <x14:dataBar minLength="0" maxLength="100" border="1" negativeBarBorderColorSameAsPositive="0">
              <x14:cfvo type="autoMin"/>
              <x14:cfvo type="autoMax"/>
              <x14:borderColor rgb="FFFFB628"/>
              <x14:negativeFillColor rgb="FFFF0000"/>
              <x14:negativeBorderColor rgb="FFFF0000"/>
              <x14:axisColor rgb="FF000000"/>
            </x14:dataBar>
          </x14:cfRule>
          <xm:sqref>C7:C24</xm:sqref>
        </x14:conditionalFormatting>
        <x14:conditionalFormatting xmlns:xm="http://schemas.microsoft.com/office/excel/2006/main">
          <x14:cfRule type="dataBar" id="{0C383660-D977-419A-BA7E-15507EFD2633}">
            <x14:dataBar minLength="0" maxLength="100" border="1" negativeBarBorderColorSameAsPositive="0">
              <x14:cfvo type="autoMin"/>
              <x14:cfvo type="autoMax"/>
              <x14:borderColor rgb="FF63C384"/>
              <x14:negativeFillColor rgb="FFFF0000"/>
              <x14:negativeBorderColor rgb="FFFF0000"/>
              <x14:axisColor rgb="FF000000"/>
            </x14:dataBar>
          </x14:cfRule>
          <xm:sqref>E7:F7</xm:sqref>
        </x14:conditionalFormatting>
        <x14:conditionalFormatting xmlns:xm="http://schemas.microsoft.com/office/excel/2006/main">
          <x14:cfRule type="dataBar" id="{4ABD0DF2-5E4A-4D86-8482-7E0E0A110B57}">
            <x14:dataBar minLength="0" maxLength="100" border="1" negativeBarBorderColorSameAsPositive="0">
              <x14:cfvo type="autoMin"/>
              <x14:cfvo type="autoMax"/>
              <x14:borderColor rgb="FF63C384"/>
              <x14:negativeFillColor rgb="FFFF0000"/>
              <x14:negativeBorderColor rgb="FFFF0000"/>
              <x14:axisColor rgb="FF000000"/>
            </x14:dataBar>
          </x14:cfRule>
          <xm:sqref>E7:F24</xm:sqref>
        </x14:conditionalFormatting>
        <x14:conditionalFormatting xmlns:xm="http://schemas.microsoft.com/office/excel/2006/main">
          <x14:cfRule type="dataBar" id="{709DBF85-D07A-4092-9C76-55E0C2A302D9}">
            <x14:dataBar minLength="0" maxLength="100" border="1" negativeBarBorderColorSameAsPositive="0">
              <x14:cfvo type="autoMin"/>
              <x14:cfvo type="autoMax"/>
              <x14:borderColor rgb="FF63C384"/>
              <x14:negativeFillColor rgb="FFFF0000"/>
              <x14:negativeBorderColor rgb="FFFF0000"/>
              <x14:axisColor rgb="FF000000"/>
            </x14:dataBar>
          </x14:cfRule>
          <xm:sqref>E8:F24</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9757D0-A9EE-46F1-A2FA-A3B68CD5733D}">
  <sheetPr>
    <tabColor theme="5" tint="-0.249977111117893"/>
    <pageSetUpPr fitToPage="1"/>
  </sheetPr>
  <dimension ref="A1:BV67"/>
  <sheetViews>
    <sheetView showGridLines="0" showZeros="0" topLeftCell="B1" zoomScale="85" zoomScaleNormal="85" workbookViewId="0">
      <selection activeCell="AC29" sqref="AC29:AC30"/>
    </sheetView>
  </sheetViews>
  <sheetFormatPr defaultColWidth="9.140625" defaultRowHeight="12.75"/>
  <cols>
    <col min="1" max="1" width="8.85546875" style="71" hidden="1" customWidth="1"/>
    <col min="2" max="2" width="13.140625" style="71" customWidth="1"/>
    <col min="3" max="3" width="44.7109375" style="71" customWidth="1"/>
    <col min="4" max="4" width="21.7109375" style="71" customWidth="1"/>
    <col min="5" max="5" width="7.7109375" style="71" customWidth="1"/>
    <col min="6" max="20" width="17.7109375" style="71" customWidth="1"/>
    <col min="21" max="21" width="17.5703125" style="71" customWidth="1"/>
    <col min="22" max="23" width="17.7109375" style="71" customWidth="1"/>
    <col min="24" max="24" width="12.7109375" style="71" customWidth="1"/>
    <col min="25" max="25" width="22.7109375" style="71" customWidth="1"/>
    <col min="26" max="26" width="12.7109375" style="71" customWidth="1"/>
    <col min="27" max="28" width="9.140625" style="71" customWidth="1"/>
    <col min="29" max="29" width="30.7109375" style="71" customWidth="1"/>
    <col min="30" max="30" width="13.7109375" style="71" customWidth="1"/>
    <col min="31" max="31" width="9.140625" style="71"/>
    <col min="32" max="32" width="18.5703125" style="71" customWidth="1"/>
    <col min="33" max="50" width="6.85546875" style="71" customWidth="1"/>
    <col min="51" max="53" width="9.140625" style="71"/>
    <col min="54" max="54" width="28.7109375" style="70" customWidth="1"/>
    <col min="55" max="55" width="25.5703125" style="70" customWidth="1"/>
    <col min="56" max="56" width="10.7109375" style="70" bestFit="1" customWidth="1"/>
    <col min="57" max="286" width="9.140625" style="71"/>
    <col min="287" max="287" width="11.28515625" style="71" customWidth="1"/>
    <col min="288" max="288" width="67.7109375" style="71" customWidth="1"/>
    <col min="289" max="289" width="3.28515625" style="71" customWidth="1"/>
    <col min="290" max="302" width="10.7109375" style="71" customWidth="1"/>
    <col min="303" max="303" width="7.28515625" style="71" customWidth="1"/>
    <col min="304" max="542" width="9.140625" style="71"/>
    <col min="543" max="543" width="11.28515625" style="71" customWidth="1"/>
    <col min="544" max="544" width="67.7109375" style="71" customWidth="1"/>
    <col min="545" max="545" width="3.28515625" style="71" customWidth="1"/>
    <col min="546" max="558" width="10.7109375" style="71" customWidth="1"/>
    <col min="559" max="559" width="7.28515625" style="71" customWidth="1"/>
    <col min="560" max="798" width="9.140625" style="71"/>
    <col min="799" max="799" width="11.28515625" style="71" customWidth="1"/>
    <col min="800" max="800" width="67.7109375" style="71" customWidth="1"/>
    <col min="801" max="801" width="3.28515625" style="71" customWidth="1"/>
    <col min="802" max="814" width="10.7109375" style="71" customWidth="1"/>
    <col min="815" max="815" width="7.28515625" style="71" customWidth="1"/>
    <col min="816" max="1054" width="9.140625" style="71"/>
    <col min="1055" max="1055" width="11.28515625" style="71" customWidth="1"/>
    <col min="1056" max="1056" width="67.7109375" style="71" customWidth="1"/>
    <col min="1057" max="1057" width="3.28515625" style="71" customWidth="1"/>
    <col min="1058" max="1070" width="10.7109375" style="71" customWidth="1"/>
    <col min="1071" max="1071" width="7.28515625" style="71" customWidth="1"/>
    <col min="1072" max="1310" width="9.140625" style="71"/>
    <col min="1311" max="1311" width="11.28515625" style="71" customWidth="1"/>
    <col min="1312" max="1312" width="67.7109375" style="71" customWidth="1"/>
    <col min="1313" max="1313" width="3.28515625" style="71" customWidth="1"/>
    <col min="1314" max="1326" width="10.7109375" style="71" customWidth="1"/>
    <col min="1327" max="1327" width="7.28515625" style="71" customWidth="1"/>
    <col min="1328" max="1566" width="9.140625" style="71"/>
    <col min="1567" max="1567" width="11.28515625" style="71" customWidth="1"/>
    <col min="1568" max="1568" width="67.7109375" style="71" customWidth="1"/>
    <col min="1569" max="1569" width="3.28515625" style="71" customWidth="1"/>
    <col min="1570" max="1582" width="10.7109375" style="71" customWidth="1"/>
    <col min="1583" max="1583" width="7.28515625" style="71" customWidth="1"/>
    <col min="1584" max="1822" width="9.140625" style="71"/>
    <col min="1823" max="1823" width="11.28515625" style="71" customWidth="1"/>
    <col min="1824" max="1824" width="67.7109375" style="71" customWidth="1"/>
    <col min="1825" max="1825" width="3.28515625" style="71" customWidth="1"/>
    <col min="1826" max="1838" width="10.7109375" style="71" customWidth="1"/>
    <col min="1839" max="1839" width="7.28515625" style="71" customWidth="1"/>
    <col min="1840" max="2078" width="9.140625" style="71"/>
    <col min="2079" max="2079" width="11.28515625" style="71" customWidth="1"/>
    <col min="2080" max="2080" width="67.7109375" style="71" customWidth="1"/>
    <col min="2081" max="2081" width="3.28515625" style="71" customWidth="1"/>
    <col min="2082" max="2094" width="10.7109375" style="71" customWidth="1"/>
    <col min="2095" max="2095" width="7.28515625" style="71" customWidth="1"/>
    <col min="2096" max="2334" width="9.140625" style="71"/>
    <col min="2335" max="2335" width="11.28515625" style="71" customWidth="1"/>
    <col min="2336" max="2336" width="67.7109375" style="71" customWidth="1"/>
    <col min="2337" max="2337" width="3.28515625" style="71" customWidth="1"/>
    <col min="2338" max="2350" width="10.7109375" style="71" customWidth="1"/>
    <col min="2351" max="2351" width="7.28515625" style="71" customWidth="1"/>
    <col min="2352" max="2590" width="9.140625" style="71"/>
    <col min="2591" max="2591" width="11.28515625" style="71" customWidth="1"/>
    <col min="2592" max="2592" width="67.7109375" style="71" customWidth="1"/>
    <col min="2593" max="2593" width="3.28515625" style="71" customWidth="1"/>
    <col min="2594" max="2606" width="10.7109375" style="71" customWidth="1"/>
    <col min="2607" max="2607" width="7.28515625" style="71" customWidth="1"/>
    <col min="2608" max="2846" width="9.140625" style="71"/>
    <col min="2847" max="2847" width="11.28515625" style="71" customWidth="1"/>
    <col min="2848" max="2848" width="67.7109375" style="71" customWidth="1"/>
    <col min="2849" max="2849" width="3.28515625" style="71" customWidth="1"/>
    <col min="2850" max="2862" width="10.7109375" style="71" customWidth="1"/>
    <col min="2863" max="2863" width="7.28515625" style="71" customWidth="1"/>
    <col min="2864" max="3102" width="9.140625" style="71"/>
    <col min="3103" max="3103" width="11.28515625" style="71" customWidth="1"/>
    <col min="3104" max="3104" width="67.7109375" style="71" customWidth="1"/>
    <col min="3105" max="3105" width="3.28515625" style="71" customWidth="1"/>
    <col min="3106" max="3118" width="10.7109375" style="71" customWidth="1"/>
    <col min="3119" max="3119" width="7.28515625" style="71" customWidth="1"/>
    <col min="3120" max="3358" width="9.140625" style="71"/>
    <col min="3359" max="3359" width="11.28515625" style="71" customWidth="1"/>
    <col min="3360" max="3360" width="67.7109375" style="71" customWidth="1"/>
    <col min="3361" max="3361" width="3.28515625" style="71" customWidth="1"/>
    <col min="3362" max="3374" width="10.7109375" style="71" customWidth="1"/>
    <col min="3375" max="3375" width="7.28515625" style="71" customWidth="1"/>
    <col min="3376" max="3614" width="9.140625" style="71"/>
    <col min="3615" max="3615" width="11.28515625" style="71" customWidth="1"/>
    <col min="3616" max="3616" width="67.7109375" style="71" customWidth="1"/>
    <col min="3617" max="3617" width="3.28515625" style="71" customWidth="1"/>
    <col min="3618" max="3630" width="10.7109375" style="71" customWidth="1"/>
    <col min="3631" max="3631" width="7.28515625" style="71" customWidth="1"/>
    <col min="3632" max="3870" width="9.140625" style="71"/>
    <col min="3871" max="3871" width="11.28515625" style="71" customWidth="1"/>
    <col min="3872" max="3872" width="67.7109375" style="71" customWidth="1"/>
    <col min="3873" max="3873" width="3.28515625" style="71" customWidth="1"/>
    <col min="3874" max="3886" width="10.7109375" style="71" customWidth="1"/>
    <col min="3887" max="3887" width="7.28515625" style="71" customWidth="1"/>
    <col min="3888" max="4126" width="9.140625" style="71"/>
    <col min="4127" max="4127" width="11.28515625" style="71" customWidth="1"/>
    <col min="4128" max="4128" width="67.7109375" style="71" customWidth="1"/>
    <col min="4129" max="4129" width="3.28515625" style="71" customWidth="1"/>
    <col min="4130" max="4142" width="10.7109375" style="71" customWidth="1"/>
    <col min="4143" max="4143" width="7.28515625" style="71" customWidth="1"/>
    <col min="4144" max="4382" width="9.140625" style="71"/>
    <col min="4383" max="4383" width="11.28515625" style="71" customWidth="1"/>
    <col min="4384" max="4384" width="67.7109375" style="71" customWidth="1"/>
    <col min="4385" max="4385" width="3.28515625" style="71" customWidth="1"/>
    <col min="4386" max="4398" width="10.7109375" style="71" customWidth="1"/>
    <col min="4399" max="4399" width="7.28515625" style="71" customWidth="1"/>
    <col min="4400" max="4638" width="9.140625" style="71"/>
    <col min="4639" max="4639" width="11.28515625" style="71" customWidth="1"/>
    <col min="4640" max="4640" width="67.7109375" style="71" customWidth="1"/>
    <col min="4641" max="4641" width="3.28515625" style="71" customWidth="1"/>
    <col min="4642" max="4654" width="10.7109375" style="71" customWidth="1"/>
    <col min="4655" max="4655" width="7.28515625" style="71" customWidth="1"/>
    <col min="4656" max="4894" width="9.140625" style="71"/>
    <col min="4895" max="4895" width="11.28515625" style="71" customWidth="1"/>
    <col min="4896" max="4896" width="67.7109375" style="71" customWidth="1"/>
    <col min="4897" max="4897" width="3.28515625" style="71" customWidth="1"/>
    <col min="4898" max="4910" width="10.7109375" style="71" customWidth="1"/>
    <col min="4911" max="4911" width="7.28515625" style="71" customWidth="1"/>
    <col min="4912" max="5150" width="9.140625" style="71"/>
    <col min="5151" max="5151" width="11.28515625" style="71" customWidth="1"/>
    <col min="5152" max="5152" width="67.7109375" style="71" customWidth="1"/>
    <col min="5153" max="5153" width="3.28515625" style="71" customWidth="1"/>
    <col min="5154" max="5166" width="10.7109375" style="71" customWidth="1"/>
    <col min="5167" max="5167" width="7.28515625" style="71" customWidth="1"/>
    <col min="5168" max="5406" width="9.140625" style="71"/>
    <col min="5407" max="5407" width="11.28515625" style="71" customWidth="1"/>
    <col min="5408" max="5408" width="67.7109375" style="71" customWidth="1"/>
    <col min="5409" max="5409" width="3.28515625" style="71" customWidth="1"/>
    <col min="5410" max="5422" width="10.7109375" style="71" customWidth="1"/>
    <col min="5423" max="5423" width="7.28515625" style="71" customWidth="1"/>
    <col min="5424" max="5662" width="9.140625" style="71"/>
    <col min="5663" max="5663" width="11.28515625" style="71" customWidth="1"/>
    <col min="5664" max="5664" width="67.7109375" style="71" customWidth="1"/>
    <col min="5665" max="5665" width="3.28515625" style="71" customWidth="1"/>
    <col min="5666" max="5678" width="10.7109375" style="71" customWidth="1"/>
    <col min="5679" max="5679" width="7.28515625" style="71" customWidth="1"/>
    <col min="5680" max="5918" width="9.140625" style="71"/>
    <col min="5919" max="5919" width="11.28515625" style="71" customWidth="1"/>
    <col min="5920" max="5920" width="67.7109375" style="71" customWidth="1"/>
    <col min="5921" max="5921" width="3.28515625" style="71" customWidth="1"/>
    <col min="5922" max="5934" width="10.7109375" style="71" customWidth="1"/>
    <col min="5935" max="5935" width="7.28515625" style="71" customWidth="1"/>
    <col min="5936" max="6174" width="9.140625" style="71"/>
    <col min="6175" max="6175" width="11.28515625" style="71" customWidth="1"/>
    <col min="6176" max="6176" width="67.7109375" style="71" customWidth="1"/>
    <col min="6177" max="6177" width="3.28515625" style="71" customWidth="1"/>
    <col min="6178" max="6190" width="10.7109375" style="71" customWidth="1"/>
    <col min="6191" max="6191" width="7.28515625" style="71" customWidth="1"/>
    <col min="6192" max="6430" width="9.140625" style="71"/>
    <col min="6431" max="6431" width="11.28515625" style="71" customWidth="1"/>
    <col min="6432" max="6432" width="67.7109375" style="71" customWidth="1"/>
    <col min="6433" max="6433" width="3.28515625" style="71" customWidth="1"/>
    <col min="6434" max="6446" width="10.7109375" style="71" customWidth="1"/>
    <col min="6447" max="6447" width="7.28515625" style="71" customWidth="1"/>
    <col min="6448" max="6686" width="9.140625" style="71"/>
    <col min="6687" max="6687" width="11.28515625" style="71" customWidth="1"/>
    <col min="6688" max="6688" width="67.7109375" style="71" customWidth="1"/>
    <col min="6689" max="6689" width="3.28515625" style="71" customWidth="1"/>
    <col min="6690" max="6702" width="10.7109375" style="71" customWidth="1"/>
    <col min="6703" max="6703" width="7.28515625" style="71" customWidth="1"/>
    <col min="6704" max="6942" width="9.140625" style="71"/>
    <col min="6943" max="6943" width="11.28515625" style="71" customWidth="1"/>
    <col min="6944" max="6944" width="67.7109375" style="71" customWidth="1"/>
    <col min="6945" max="6945" width="3.28515625" style="71" customWidth="1"/>
    <col min="6946" max="6958" width="10.7109375" style="71" customWidth="1"/>
    <col min="6959" max="6959" width="7.28515625" style="71" customWidth="1"/>
    <col min="6960" max="7198" width="9.140625" style="71"/>
    <col min="7199" max="7199" width="11.28515625" style="71" customWidth="1"/>
    <col min="7200" max="7200" width="67.7109375" style="71" customWidth="1"/>
    <col min="7201" max="7201" width="3.28515625" style="71" customWidth="1"/>
    <col min="7202" max="7214" width="10.7109375" style="71" customWidth="1"/>
    <col min="7215" max="7215" width="7.28515625" style="71" customWidth="1"/>
    <col min="7216" max="7454" width="9.140625" style="71"/>
    <col min="7455" max="7455" width="11.28515625" style="71" customWidth="1"/>
    <col min="7456" max="7456" width="67.7109375" style="71" customWidth="1"/>
    <col min="7457" max="7457" width="3.28515625" style="71" customWidth="1"/>
    <col min="7458" max="7470" width="10.7109375" style="71" customWidth="1"/>
    <col min="7471" max="7471" width="7.28515625" style="71" customWidth="1"/>
    <col min="7472" max="7710" width="9.140625" style="71"/>
    <col min="7711" max="7711" width="11.28515625" style="71" customWidth="1"/>
    <col min="7712" max="7712" width="67.7109375" style="71" customWidth="1"/>
    <col min="7713" max="7713" width="3.28515625" style="71" customWidth="1"/>
    <col min="7714" max="7726" width="10.7109375" style="71" customWidth="1"/>
    <col min="7727" max="7727" width="7.28515625" style="71" customWidth="1"/>
    <col min="7728" max="7966" width="9.140625" style="71"/>
    <col min="7967" max="7967" width="11.28515625" style="71" customWidth="1"/>
    <col min="7968" max="7968" width="67.7109375" style="71" customWidth="1"/>
    <col min="7969" max="7969" width="3.28515625" style="71" customWidth="1"/>
    <col min="7970" max="7982" width="10.7109375" style="71" customWidth="1"/>
    <col min="7983" max="7983" width="7.28515625" style="71" customWidth="1"/>
    <col min="7984" max="8222" width="9.140625" style="71"/>
    <col min="8223" max="8223" width="11.28515625" style="71" customWidth="1"/>
    <col min="8224" max="8224" width="67.7109375" style="71" customWidth="1"/>
    <col min="8225" max="8225" width="3.28515625" style="71" customWidth="1"/>
    <col min="8226" max="8238" width="10.7109375" style="71" customWidth="1"/>
    <col min="8239" max="8239" width="7.28515625" style="71" customWidth="1"/>
    <col min="8240" max="8478" width="9.140625" style="71"/>
    <col min="8479" max="8479" width="11.28515625" style="71" customWidth="1"/>
    <col min="8480" max="8480" width="67.7109375" style="71" customWidth="1"/>
    <col min="8481" max="8481" width="3.28515625" style="71" customWidth="1"/>
    <col min="8482" max="8494" width="10.7109375" style="71" customWidth="1"/>
    <col min="8495" max="8495" width="7.28515625" style="71" customWidth="1"/>
    <col min="8496" max="8734" width="9.140625" style="71"/>
    <col min="8735" max="8735" width="11.28515625" style="71" customWidth="1"/>
    <col min="8736" max="8736" width="67.7109375" style="71" customWidth="1"/>
    <col min="8737" max="8737" width="3.28515625" style="71" customWidth="1"/>
    <col min="8738" max="8750" width="10.7109375" style="71" customWidth="1"/>
    <col min="8751" max="8751" width="7.28515625" style="71" customWidth="1"/>
    <col min="8752" max="8990" width="9.140625" style="71"/>
    <col min="8991" max="8991" width="11.28515625" style="71" customWidth="1"/>
    <col min="8992" max="8992" width="67.7109375" style="71" customWidth="1"/>
    <col min="8993" max="8993" width="3.28515625" style="71" customWidth="1"/>
    <col min="8994" max="9006" width="10.7109375" style="71" customWidth="1"/>
    <col min="9007" max="9007" width="7.28515625" style="71" customWidth="1"/>
    <col min="9008" max="9246" width="9.140625" style="71"/>
    <col min="9247" max="9247" width="11.28515625" style="71" customWidth="1"/>
    <col min="9248" max="9248" width="67.7109375" style="71" customWidth="1"/>
    <col min="9249" max="9249" width="3.28515625" style="71" customWidth="1"/>
    <col min="9250" max="9262" width="10.7109375" style="71" customWidth="1"/>
    <col min="9263" max="9263" width="7.28515625" style="71" customWidth="1"/>
    <col min="9264" max="9502" width="9.140625" style="71"/>
    <col min="9503" max="9503" width="11.28515625" style="71" customWidth="1"/>
    <col min="9504" max="9504" width="67.7109375" style="71" customWidth="1"/>
    <col min="9505" max="9505" width="3.28515625" style="71" customWidth="1"/>
    <col min="9506" max="9518" width="10.7109375" style="71" customWidth="1"/>
    <col min="9519" max="9519" width="7.28515625" style="71" customWidth="1"/>
    <col min="9520" max="9758" width="9.140625" style="71"/>
    <col min="9759" max="9759" width="11.28515625" style="71" customWidth="1"/>
    <col min="9760" max="9760" width="67.7109375" style="71" customWidth="1"/>
    <col min="9761" max="9761" width="3.28515625" style="71" customWidth="1"/>
    <col min="9762" max="9774" width="10.7109375" style="71" customWidth="1"/>
    <col min="9775" max="9775" width="7.28515625" style="71" customWidth="1"/>
    <col min="9776" max="10014" width="9.140625" style="71"/>
    <col min="10015" max="10015" width="11.28515625" style="71" customWidth="1"/>
    <col min="10016" max="10016" width="67.7109375" style="71" customWidth="1"/>
    <col min="10017" max="10017" width="3.28515625" style="71" customWidth="1"/>
    <col min="10018" max="10030" width="10.7109375" style="71" customWidth="1"/>
    <col min="10031" max="10031" width="7.28515625" style="71" customWidth="1"/>
    <col min="10032" max="10270" width="9.140625" style="71"/>
    <col min="10271" max="10271" width="11.28515625" style="71" customWidth="1"/>
    <col min="10272" max="10272" width="67.7109375" style="71" customWidth="1"/>
    <col min="10273" max="10273" width="3.28515625" style="71" customWidth="1"/>
    <col min="10274" max="10286" width="10.7109375" style="71" customWidth="1"/>
    <col min="10287" max="10287" width="7.28515625" style="71" customWidth="1"/>
    <col min="10288" max="10526" width="9.140625" style="71"/>
    <col min="10527" max="10527" width="11.28515625" style="71" customWidth="1"/>
    <col min="10528" max="10528" width="67.7109375" style="71" customWidth="1"/>
    <col min="10529" max="10529" width="3.28515625" style="71" customWidth="1"/>
    <col min="10530" max="10542" width="10.7109375" style="71" customWidth="1"/>
    <col min="10543" max="10543" width="7.28515625" style="71" customWidth="1"/>
    <col min="10544" max="10782" width="9.140625" style="71"/>
    <col min="10783" max="10783" width="11.28515625" style="71" customWidth="1"/>
    <col min="10784" max="10784" width="67.7109375" style="71" customWidth="1"/>
    <col min="10785" max="10785" width="3.28515625" style="71" customWidth="1"/>
    <col min="10786" max="10798" width="10.7109375" style="71" customWidth="1"/>
    <col min="10799" max="10799" width="7.28515625" style="71" customWidth="1"/>
    <col min="10800" max="11038" width="9.140625" style="71"/>
    <col min="11039" max="11039" width="11.28515625" style="71" customWidth="1"/>
    <col min="11040" max="11040" width="67.7109375" style="71" customWidth="1"/>
    <col min="11041" max="11041" width="3.28515625" style="71" customWidth="1"/>
    <col min="11042" max="11054" width="10.7109375" style="71" customWidth="1"/>
    <col min="11055" max="11055" width="7.28515625" style="71" customWidth="1"/>
    <col min="11056" max="11294" width="9.140625" style="71"/>
    <col min="11295" max="11295" width="11.28515625" style="71" customWidth="1"/>
    <col min="11296" max="11296" width="67.7109375" style="71" customWidth="1"/>
    <col min="11297" max="11297" width="3.28515625" style="71" customWidth="1"/>
    <col min="11298" max="11310" width="10.7109375" style="71" customWidth="1"/>
    <col min="11311" max="11311" width="7.28515625" style="71" customWidth="1"/>
    <col min="11312" max="11550" width="9.140625" style="71"/>
    <col min="11551" max="11551" width="11.28515625" style="71" customWidth="1"/>
    <col min="11552" max="11552" width="67.7109375" style="71" customWidth="1"/>
    <col min="11553" max="11553" width="3.28515625" style="71" customWidth="1"/>
    <col min="11554" max="11566" width="10.7109375" style="71" customWidth="1"/>
    <col min="11567" max="11567" width="7.28515625" style="71" customWidth="1"/>
    <col min="11568" max="11806" width="9.140625" style="71"/>
    <col min="11807" max="11807" width="11.28515625" style="71" customWidth="1"/>
    <col min="11808" max="11808" width="67.7109375" style="71" customWidth="1"/>
    <col min="11809" max="11809" width="3.28515625" style="71" customWidth="1"/>
    <col min="11810" max="11822" width="10.7109375" style="71" customWidth="1"/>
    <col min="11823" max="11823" width="7.28515625" style="71" customWidth="1"/>
    <col min="11824" max="12062" width="9.140625" style="71"/>
    <col min="12063" max="12063" width="11.28515625" style="71" customWidth="1"/>
    <col min="12064" max="12064" width="67.7109375" style="71" customWidth="1"/>
    <col min="12065" max="12065" width="3.28515625" style="71" customWidth="1"/>
    <col min="12066" max="12078" width="10.7109375" style="71" customWidth="1"/>
    <col min="12079" max="12079" width="7.28515625" style="71" customWidth="1"/>
    <col min="12080" max="12318" width="9.140625" style="71"/>
    <col min="12319" max="12319" width="11.28515625" style="71" customWidth="1"/>
    <col min="12320" max="12320" width="67.7109375" style="71" customWidth="1"/>
    <col min="12321" max="12321" width="3.28515625" style="71" customWidth="1"/>
    <col min="12322" max="12334" width="10.7109375" style="71" customWidth="1"/>
    <col min="12335" max="12335" width="7.28515625" style="71" customWidth="1"/>
    <col min="12336" max="12574" width="9.140625" style="71"/>
    <col min="12575" max="12575" width="11.28515625" style="71" customWidth="1"/>
    <col min="12576" max="12576" width="67.7109375" style="71" customWidth="1"/>
    <col min="12577" max="12577" width="3.28515625" style="71" customWidth="1"/>
    <col min="12578" max="12590" width="10.7109375" style="71" customWidth="1"/>
    <col min="12591" max="12591" width="7.28515625" style="71" customWidth="1"/>
    <col min="12592" max="12830" width="9.140625" style="71"/>
    <col min="12831" max="12831" width="11.28515625" style="71" customWidth="1"/>
    <col min="12832" max="12832" width="67.7109375" style="71" customWidth="1"/>
    <col min="12833" max="12833" width="3.28515625" style="71" customWidth="1"/>
    <col min="12834" max="12846" width="10.7109375" style="71" customWidth="1"/>
    <col min="12847" max="12847" width="7.28515625" style="71" customWidth="1"/>
    <col min="12848" max="13086" width="9.140625" style="71"/>
    <col min="13087" max="13087" width="11.28515625" style="71" customWidth="1"/>
    <col min="13088" max="13088" width="67.7109375" style="71" customWidth="1"/>
    <col min="13089" max="13089" width="3.28515625" style="71" customWidth="1"/>
    <col min="13090" max="13102" width="10.7109375" style="71" customWidth="1"/>
    <col min="13103" max="13103" width="7.28515625" style="71" customWidth="1"/>
    <col min="13104" max="13342" width="9.140625" style="71"/>
    <col min="13343" max="13343" width="11.28515625" style="71" customWidth="1"/>
    <col min="13344" max="13344" width="67.7109375" style="71" customWidth="1"/>
    <col min="13345" max="13345" width="3.28515625" style="71" customWidth="1"/>
    <col min="13346" max="13358" width="10.7109375" style="71" customWidth="1"/>
    <col min="13359" max="13359" width="7.28515625" style="71" customWidth="1"/>
    <col min="13360" max="13598" width="9.140625" style="71"/>
    <col min="13599" max="13599" width="11.28515625" style="71" customWidth="1"/>
    <col min="13600" max="13600" width="67.7109375" style="71" customWidth="1"/>
    <col min="13601" max="13601" width="3.28515625" style="71" customWidth="1"/>
    <col min="13602" max="13614" width="10.7109375" style="71" customWidth="1"/>
    <col min="13615" max="13615" width="7.28515625" style="71" customWidth="1"/>
    <col min="13616" max="13854" width="9.140625" style="71"/>
    <col min="13855" max="13855" width="11.28515625" style="71" customWidth="1"/>
    <col min="13856" max="13856" width="67.7109375" style="71" customWidth="1"/>
    <col min="13857" max="13857" width="3.28515625" style="71" customWidth="1"/>
    <col min="13858" max="13870" width="10.7109375" style="71" customWidth="1"/>
    <col min="13871" max="13871" width="7.28515625" style="71" customWidth="1"/>
    <col min="13872" max="14110" width="9.140625" style="71"/>
    <col min="14111" max="14111" width="11.28515625" style="71" customWidth="1"/>
    <col min="14112" max="14112" width="67.7109375" style="71" customWidth="1"/>
    <col min="14113" max="14113" width="3.28515625" style="71" customWidth="1"/>
    <col min="14114" max="14126" width="10.7109375" style="71" customWidth="1"/>
    <col min="14127" max="14127" width="7.28515625" style="71" customWidth="1"/>
    <col min="14128" max="14366" width="9.140625" style="71"/>
    <col min="14367" max="14367" width="11.28515625" style="71" customWidth="1"/>
    <col min="14368" max="14368" width="67.7109375" style="71" customWidth="1"/>
    <col min="14369" max="14369" width="3.28515625" style="71" customWidth="1"/>
    <col min="14370" max="14382" width="10.7109375" style="71" customWidth="1"/>
    <col min="14383" max="14383" width="7.28515625" style="71" customWidth="1"/>
    <col min="14384" max="14622" width="9.140625" style="71"/>
    <col min="14623" max="14623" width="11.28515625" style="71" customWidth="1"/>
    <col min="14624" max="14624" width="67.7109375" style="71" customWidth="1"/>
    <col min="14625" max="14625" width="3.28515625" style="71" customWidth="1"/>
    <col min="14626" max="14638" width="10.7109375" style="71" customWidth="1"/>
    <col min="14639" max="14639" width="7.28515625" style="71" customWidth="1"/>
    <col min="14640" max="14878" width="9.140625" style="71"/>
    <col min="14879" max="14879" width="11.28515625" style="71" customWidth="1"/>
    <col min="14880" max="14880" width="67.7109375" style="71" customWidth="1"/>
    <col min="14881" max="14881" width="3.28515625" style="71" customWidth="1"/>
    <col min="14882" max="14894" width="10.7109375" style="71" customWidth="1"/>
    <col min="14895" max="14895" width="7.28515625" style="71" customWidth="1"/>
    <col min="14896" max="15134" width="9.140625" style="71"/>
    <col min="15135" max="15135" width="11.28515625" style="71" customWidth="1"/>
    <col min="15136" max="15136" width="67.7109375" style="71" customWidth="1"/>
    <col min="15137" max="15137" width="3.28515625" style="71" customWidth="1"/>
    <col min="15138" max="15150" width="10.7109375" style="71" customWidth="1"/>
    <col min="15151" max="15151" width="7.28515625" style="71" customWidth="1"/>
    <col min="15152" max="15390" width="9.140625" style="71"/>
    <col min="15391" max="15391" width="11.28515625" style="71" customWidth="1"/>
    <col min="15392" max="15392" width="67.7109375" style="71" customWidth="1"/>
    <col min="15393" max="15393" width="3.28515625" style="71" customWidth="1"/>
    <col min="15394" max="15406" width="10.7109375" style="71" customWidth="1"/>
    <col min="15407" max="15407" width="7.28515625" style="71" customWidth="1"/>
    <col min="15408" max="15646" width="9.140625" style="71"/>
    <col min="15647" max="15647" width="11.28515625" style="71" customWidth="1"/>
    <col min="15648" max="15648" width="67.7109375" style="71" customWidth="1"/>
    <col min="15649" max="15649" width="3.28515625" style="71" customWidth="1"/>
    <col min="15650" max="15662" width="10.7109375" style="71" customWidth="1"/>
    <col min="15663" max="15663" width="7.28515625" style="71" customWidth="1"/>
    <col min="15664" max="15902" width="9.140625" style="71"/>
    <col min="15903" max="15903" width="11.28515625" style="71" customWidth="1"/>
    <col min="15904" max="15904" width="67.7109375" style="71" customWidth="1"/>
    <col min="15905" max="15905" width="3.28515625" style="71" customWidth="1"/>
    <col min="15906" max="15918" width="10.7109375" style="71" customWidth="1"/>
    <col min="15919" max="15919" width="7.28515625" style="71" customWidth="1"/>
    <col min="15920" max="16158" width="9.140625" style="71"/>
    <col min="16159" max="16159" width="11.28515625" style="71" customWidth="1"/>
    <col min="16160" max="16160" width="67.7109375" style="71" customWidth="1"/>
    <col min="16161" max="16161" width="3.28515625" style="71" customWidth="1"/>
    <col min="16162" max="16174" width="10.7109375" style="71" customWidth="1"/>
    <col min="16175" max="16175" width="7.28515625" style="71" customWidth="1"/>
    <col min="16176" max="16384" width="9.140625" style="71"/>
  </cols>
  <sheetData>
    <row r="1" spans="1:74" ht="91.5" customHeight="1" thickBot="1">
      <c r="A1" s="70"/>
      <c r="B1" s="61"/>
      <c r="C1" s="62"/>
      <c r="D1" s="63"/>
      <c r="E1" s="64"/>
      <c r="F1" s="65" t="str">
        <f>MEDIÇÃO_GLOBAL!F6</f>
        <v>DUBAI CONSTRUÇÕES E PAVIMENTAÇÕES LTDA</v>
      </c>
      <c r="G1" s="66"/>
      <c r="H1" s="67"/>
      <c r="I1" s="67"/>
      <c r="J1" s="67"/>
      <c r="K1" s="68"/>
      <c r="L1" s="67"/>
      <c r="M1" s="67"/>
      <c r="N1" s="67"/>
      <c r="O1" s="67"/>
      <c r="P1" s="67"/>
      <c r="Q1" s="67"/>
      <c r="R1" s="67"/>
      <c r="S1" s="67"/>
      <c r="T1" s="67"/>
      <c r="U1" s="67"/>
      <c r="V1" s="67"/>
      <c r="W1" s="67"/>
      <c r="X1" s="67"/>
      <c r="Y1" s="67"/>
      <c r="Z1" s="69"/>
    </row>
    <row r="2" spans="1:74" s="1153" customFormat="1" ht="21" customHeight="1">
      <c r="A2" s="1401"/>
      <c r="B2" s="1402" t="s">
        <v>1411</v>
      </c>
      <c r="C2" s="1403" t="str">
        <f>MEDIÇÃO_GLOBAL!F4</f>
        <v>SANTA TEREZA DO OESTE</v>
      </c>
      <c r="D2" s="1404"/>
      <c r="E2" s="1404"/>
      <c r="F2" s="1381" t="s">
        <v>1412</v>
      </c>
      <c r="G2" s="1405">
        <f>MEDIÇÃO_GLOBAL!M4</f>
        <v>53</v>
      </c>
      <c r="H2" s="1386" t="s">
        <v>1455</v>
      </c>
      <c r="I2" s="1382"/>
      <c r="J2" s="1383"/>
      <c r="K2" s="1386" t="s">
        <v>2018</v>
      </c>
      <c r="L2" s="1298"/>
      <c r="M2" s="1387"/>
      <c r="N2" s="1406" t="s">
        <v>2019</v>
      </c>
      <c r="O2" s="1407">
        <f>Dados_Obra!$L$3</f>
        <v>65</v>
      </c>
      <c r="P2" s="1387"/>
      <c r="Q2" s="1387"/>
      <c r="R2" s="1299"/>
      <c r="S2" s="1299"/>
      <c r="T2" s="1300"/>
      <c r="U2" s="1301"/>
      <c r="V2" s="1297"/>
      <c r="W2" s="1297"/>
      <c r="X2" s="1408" t="s">
        <v>1456</v>
      </c>
      <c r="Y2" s="1409">
        <v>0</v>
      </c>
      <c r="Z2" s="1410">
        <f>IF(Y23=0,0,(Y2/Y23))</f>
        <v>0</v>
      </c>
      <c r="AC2" s="1154"/>
      <c r="AD2" s="1154"/>
      <c r="AE2" s="1154"/>
      <c r="AF2" s="1154"/>
      <c r="BB2" s="1152"/>
      <c r="BC2" s="1152"/>
      <c r="BD2" s="1152"/>
    </row>
    <row r="3" spans="1:74" s="1153" customFormat="1" ht="21" customHeight="1" thickBot="1">
      <c r="A3" s="1411"/>
      <c r="B3" s="1155" t="s">
        <v>1413</v>
      </c>
      <c r="C3" s="1302" t="str">
        <f>MEDIÇÃO_GLOBAL!F5</f>
        <v>PAVIMENTAÇÃO DE VIAS URBANAS</v>
      </c>
      <c r="D3" s="1303"/>
      <c r="E3" s="1304"/>
      <c r="F3" s="1305" t="s">
        <v>1414</v>
      </c>
      <c r="G3" s="1295" t="str">
        <f>MEDIÇÃO_GLOBAL!M5</f>
        <v>1</v>
      </c>
      <c r="H3" s="1294" t="s">
        <v>1415</v>
      </c>
      <c r="I3" s="1384">
        <f>MEDIÇÃO_GLOBAL!O6</f>
        <v>45926</v>
      </c>
      <c r="J3" s="1385"/>
      <c r="K3" s="1294" t="s">
        <v>2020</v>
      </c>
      <c r="L3" s="1295" t="str">
        <f>Dados_Obra!L6</f>
        <v>PAM</v>
      </c>
      <c r="M3" s="1306"/>
      <c r="N3" s="1306"/>
      <c r="O3" s="1306"/>
      <c r="P3" s="1306"/>
      <c r="Q3" s="1307"/>
      <c r="R3" s="1306"/>
      <c r="S3" s="1308"/>
      <c r="T3" s="1304"/>
      <c r="U3" s="1309"/>
      <c r="V3" s="1310"/>
      <c r="W3" s="1311"/>
      <c r="X3" s="1388" t="s">
        <v>2021</v>
      </c>
      <c r="Y3" s="1156">
        <f>Y23-Y2</f>
        <v>4250000</v>
      </c>
      <c r="Z3" s="1157">
        <f>IF(Y3=0,0,1-Z2)</f>
        <v>1</v>
      </c>
      <c r="AC3" s="1154"/>
      <c r="AD3" s="1154"/>
      <c r="AE3" s="1154"/>
      <c r="AF3" s="1154"/>
      <c r="BB3" s="1158"/>
      <c r="BC3" s="1152"/>
      <c r="BD3" s="1152"/>
    </row>
    <row r="4" spans="1:74" ht="23.25" customHeight="1" thickBot="1">
      <c r="A4" s="70"/>
      <c r="B4" s="1392" t="s">
        <v>1416</v>
      </c>
      <c r="C4" s="1393">
        <f>Dados_Obra!B7</f>
        <v>25069.859999999997</v>
      </c>
      <c r="D4" s="1394" t="str">
        <f>[1]Dados_Obra!D7</f>
        <v>m2</v>
      </c>
      <c r="E4" s="1395" t="s">
        <v>1417</v>
      </c>
      <c r="F4" s="1396"/>
      <c r="G4" s="1396"/>
      <c r="H4" s="1396"/>
      <c r="I4" s="1396"/>
      <c r="J4" s="1396"/>
      <c r="K4" s="1396"/>
      <c r="L4" s="1396"/>
      <c r="M4" s="1396"/>
      <c r="N4" s="1396"/>
      <c r="O4" s="1396"/>
      <c r="P4" s="1396"/>
      <c r="Q4" s="1396"/>
      <c r="R4" s="1396"/>
      <c r="S4" s="1396"/>
      <c r="T4" s="1396"/>
      <c r="U4" s="1396"/>
      <c r="V4" s="1397"/>
      <c r="W4" s="1397"/>
      <c r="X4" s="1398" t="s">
        <v>1418</v>
      </c>
      <c r="Y4" s="1399">
        <f>Y23</f>
        <v>4250000</v>
      </c>
      <c r="Z4" s="1400">
        <f>SUM(Z2:Z3)</f>
        <v>1</v>
      </c>
      <c r="BB4" s="1159"/>
    </row>
    <row r="5" spans="1:74" ht="18" customHeight="1" thickBot="1">
      <c r="A5" s="70"/>
      <c r="B5" s="1160" t="s">
        <v>1419</v>
      </c>
      <c r="C5" s="1161" t="s">
        <v>1420</v>
      </c>
      <c r="D5" s="1162"/>
      <c r="E5" s="1313" t="s">
        <v>11</v>
      </c>
      <c r="F5" s="1314" t="s">
        <v>1988</v>
      </c>
      <c r="G5" s="1315"/>
      <c r="H5" s="1315"/>
      <c r="I5" s="1315"/>
      <c r="J5" s="1315"/>
      <c r="K5" s="1315"/>
      <c r="L5" s="1315"/>
      <c r="M5" s="1316"/>
      <c r="N5" s="1316"/>
      <c r="O5" s="1316"/>
      <c r="P5" s="1317"/>
      <c r="Q5" s="1318"/>
      <c r="R5" s="1318"/>
      <c r="S5" s="1318"/>
      <c r="T5" s="1318"/>
      <c r="U5" s="1318"/>
      <c r="V5" s="1318"/>
      <c r="W5" s="1318"/>
      <c r="X5" s="1319" t="s">
        <v>1421</v>
      </c>
      <c r="Y5" s="1167" t="s">
        <v>81</v>
      </c>
      <c r="Z5" s="1168" t="s">
        <v>1422</v>
      </c>
      <c r="AD5" s="71" t="s">
        <v>1423</v>
      </c>
      <c r="AE5" s="1169" t="str">
        <f>IF(Y4=Y55,"OK","erro")</f>
        <v>OK</v>
      </c>
      <c r="AF5" s="1170"/>
      <c r="AG5" s="1170"/>
      <c r="AH5" s="1170"/>
      <c r="AI5" s="1170"/>
      <c r="AJ5" s="1170"/>
      <c r="AK5" s="1170"/>
      <c r="AL5" s="1170"/>
      <c r="AM5" s="1170"/>
      <c r="AN5" s="1170"/>
      <c r="AO5" s="1170"/>
      <c r="AP5" s="1170"/>
      <c r="AQ5" s="1170"/>
      <c r="AR5" s="1170"/>
      <c r="AS5" s="1170"/>
      <c r="AT5" s="1170"/>
      <c r="AU5" s="1170"/>
      <c r="AV5" s="1170"/>
      <c r="AW5" s="1170"/>
      <c r="AX5" s="1170"/>
      <c r="AY5" s="1170"/>
    </row>
    <row r="6" spans="1:74" ht="18" customHeight="1" thickBot="1">
      <c r="A6" s="70"/>
      <c r="B6" s="1171" t="s">
        <v>1424</v>
      </c>
      <c r="C6" s="1172"/>
      <c r="D6" s="72" t="str">
        <f>IF(E7&lt;180,"Deve ser no mínimo 180 dias =","ok")</f>
        <v>ok</v>
      </c>
      <c r="E6" s="1173">
        <f>Dados_Obra!D14</f>
        <v>7</v>
      </c>
      <c r="F6" s="1174">
        <v>1</v>
      </c>
      <c r="G6" s="1174">
        <v>2</v>
      </c>
      <c r="H6" s="1174">
        <f>IF(H7&gt;0,G6+1,"")</f>
        <v>3</v>
      </c>
      <c r="I6" s="1174">
        <f t="shared" ref="I6:W6" si="0">IF(I7&gt;0,H6+1,"")</f>
        <v>4</v>
      </c>
      <c r="J6" s="1174">
        <f t="shared" si="0"/>
        <v>5</v>
      </c>
      <c r="K6" s="1174">
        <f t="shared" si="0"/>
        <v>6</v>
      </c>
      <c r="L6" s="1174">
        <f t="shared" si="0"/>
        <v>7</v>
      </c>
      <c r="M6" s="1174" t="str">
        <f t="shared" si="0"/>
        <v/>
      </c>
      <c r="N6" s="1174" t="str">
        <f t="shared" si="0"/>
        <v/>
      </c>
      <c r="O6" s="1174" t="str">
        <f t="shared" si="0"/>
        <v/>
      </c>
      <c r="P6" s="1174" t="str">
        <f t="shared" si="0"/>
        <v/>
      </c>
      <c r="Q6" s="1174" t="str">
        <f t="shared" si="0"/>
        <v/>
      </c>
      <c r="R6" s="1174" t="str">
        <f t="shared" si="0"/>
        <v/>
      </c>
      <c r="S6" s="1174" t="str">
        <f t="shared" si="0"/>
        <v/>
      </c>
      <c r="T6" s="1174" t="str">
        <f t="shared" si="0"/>
        <v/>
      </c>
      <c r="U6" s="1174" t="str">
        <f t="shared" si="0"/>
        <v/>
      </c>
      <c r="V6" s="1174" t="str">
        <f t="shared" si="0"/>
        <v/>
      </c>
      <c r="W6" s="1174" t="str">
        <f t="shared" si="0"/>
        <v/>
      </c>
      <c r="X6" s="1320" t="s">
        <v>1425</v>
      </c>
      <c r="Y6" s="1175" t="s">
        <v>1426</v>
      </c>
      <c r="Z6" s="1176" t="s">
        <v>81</v>
      </c>
    </row>
    <row r="7" spans="1:74" ht="18" customHeight="1" thickTop="1" thickBot="1">
      <c r="A7" s="70"/>
      <c r="B7" s="1177"/>
      <c r="C7" s="1178"/>
      <c r="D7" s="1179" t="s">
        <v>1427</v>
      </c>
      <c r="E7" s="1180">
        <f>SUM(F7:W7)</f>
        <v>210</v>
      </c>
      <c r="F7" s="1181">
        <f>Dados_Obra!E16</f>
        <v>30</v>
      </c>
      <c r="G7" s="1181">
        <f>Dados_Obra!F16</f>
        <v>30</v>
      </c>
      <c r="H7" s="1181">
        <f>Dados_Obra!G16</f>
        <v>30</v>
      </c>
      <c r="I7" s="1181">
        <f>Dados_Obra!H16</f>
        <v>30</v>
      </c>
      <c r="J7" s="1181">
        <f>Dados_Obra!I16</f>
        <v>30</v>
      </c>
      <c r="K7" s="1181">
        <f>Dados_Obra!J16</f>
        <v>30</v>
      </c>
      <c r="L7" s="1181">
        <f>Dados_Obra!K16</f>
        <v>30</v>
      </c>
      <c r="M7" s="1181">
        <f>Dados_Obra!L16</f>
        <v>0</v>
      </c>
      <c r="N7" s="1181">
        <f>Dados_Obra!M16</f>
        <v>0</v>
      </c>
      <c r="O7" s="1181">
        <f>Dados_Obra!N16</f>
        <v>0</v>
      </c>
      <c r="P7" s="1181">
        <f>Dados_Obra!O16</f>
        <v>0</v>
      </c>
      <c r="Q7" s="1181">
        <f>Dados_Obra!P16</f>
        <v>0</v>
      </c>
      <c r="R7" s="1181">
        <f>Dados_Obra!Q16</f>
        <v>0</v>
      </c>
      <c r="S7" s="1181">
        <f>Dados_Obra!R16</f>
        <v>0</v>
      </c>
      <c r="T7" s="1181">
        <f>Dados_Obra!S16</f>
        <v>0</v>
      </c>
      <c r="U7" s="1181">
        <f>Dados_Obra!T16</f>
        <v>0</v>
      </c>
      <c r="V7" s="1181">
        <f>Dados_Obra!U16</f>
        <v>0</v>
      </c>
      <c r="W7" s="1181">
        <f>Dados_Obra!V16</f>
        <v>0</v>
      </c>
      <c r="X7" s="1320"/>
      <c r="Y7" s="1175"/>
      <c r="Z7" s="1176"/>
      <c r="AC7"/>
    </row>
    <row r="8" spans="1:74" ht="18" customHeight="1" thickTop="1" thickBot="1">
      <c r="A8" s="70"/>
      <c r="B8" s="1171"/>
      <c r="C8" s="1182" t="s">
        <v>1428</v>
      </c>
      <c r="D8" s="1183"/>
      <c r="E8" s="1323"/>
      <c r="F8" s="1389">
        <f>IF(E6=0,0,I3)</f>
        <v>45926</v>
      </c>
      <c r="G8" s="1389">
        <f>IF(G6=0,0,F9+1)</f>
        <v>45957</v>
      </c>
      <c r="H8" s="1389">
        <f>IF(H6="",0,G9+1)</f>
        <v>45988</v>
      </c>
      <c r="I8" s="1389">
        <f t="shared" ref="I8:W8" si="1">IF(I6="",0,H9+1)</f>
        <v>46019</v>
      </c>
      <c r="J8" s="1389">
        <f t="shared" si="1"/>
        <v>46050</v>
      </c>
      <c r="K8" s="1389">
        <f t="shared" si="1"/>
        <v>46081</v>
      </c>
      <c r="L8" s="1389">
        <f t="shared" si="1"/>
        <v>46112</v>
      </c>
      <c r="M8" s="1389">
        <f t="shared" si="1"/>
        <v>0</v>
      </c>
      <c r="N8" s="1389">
        <f t="shared" si="1"/>
        <v>0</v>
      </c>
      <c r="O8" s="1389">
        <f t="shared" si="1"/>
        <v>0</v>
      </c>
      <c r="P8" s="1389">
        <f t="shared" si="1"/>
        <v>0</v>
      </c>
      <c r="Q8" s="1389">
        <f t="shared" si="1"/>
        <v>0</v>
      </c>
      <c r="R8" s="1389">
        <f t="shared" si="1"/>
        <v>0</v>
      </c>
      <c r="S8" s="1389">
        <f t="shared" si="1"/>
        <v>0</v>
      </c>
      <c r="T8" s="1389">
        <f t="shared" si="1"/>
        <v>0</v>
      </c>
      <c r="U8" s="1389">
        <f t="shared" si="1"/>
        <v>0</v>
      </c>
      <c r="V8" s="1389">
        <f t="shared" si="1"/>
        <v>0</v>
      </c>
      <c r="W8" s="1389">
        <f t="shared" si="1"/>
        <v>0</v>
      </c>
      <c r="X8" s="1324"/>
      <c r="Y8" s="1175"/>
      <c r="Z8" s="1176"/>
      <c r="AC8"/>
    </row>
    <row r="9" spans="1:74" ht="18" customHeight="1" thickTop="1" thickBot="1">
      <c r="A9" s="70"/>
      <c r="B9" s="1171"/>
      <c r="C9" s="1184" t="s">
        <v>1429</v>
      </c>
      <c r="D9" s="1185"/>
      <c r="E9" s="1326"/>
      <c r="F9" s="1390">
        <f>F8+F7</f>
        <v>45956</v>
      </c>
      <c r="G9" s="1390">
        <f t="shared" ref="G9:W9" si="2">G8+G7</f>
        <v>45987</v>
      </c>
      <c r="H9" s="1390">
        <f t="shared" si="2"/>
        <v>46018</v>
      </c>
      <c r="I9" s="1390">
        <f t="shared" si="2"/>
        <v>46049</v>
      </c>
      <c r="J9" s="1390">
        <f t="shared" si="2"/>
        <v>46080</v>
      </c>
      <c r="K9" s="1390">
        <f t="shared" si="2"/>
        <v>46111</v>
      </c>
      <c r="L9" s="1390">
        <f t="shared" si="2"/>
        <v>46142</v>
      </c>
      <c r="M9" s="1390">
        <f t="shared" si="2"/>
        <v>0</v>
      </c>
      <c r="N9" s="1390">
        <f t="shared" si="2"/>
        <v>0</v>
      </c>
      <c r="O9" s="1390">
        <f t="shared" si="2"/>
        <v>0</v>
      </c>
      <c r="P9" s="1390">
        <f t="shared" si="2"/>
        <v>0</v>
      </c>
      <c r="Q9" s="1390">
        <f t="shared" si="2"/>
        <v>0</v>
      </c>
      <c r="R9" s="1390">
        <f t="shared" si="2"/>
        <v>0</v>
      </c>
      <c r="S9" s="1390">
        <f t="shared" si="2"/>
        <v>0</v>
      </c>
      <c r="T9" s="1390">
        <f t="shared" si="2"/>
        <v>0</v>
      </c>
      <c r="U9" s="1390">
        <f t="shared" si="2"/>
        <v>0</v>
      </c>
      <c r="V9" s="1390">
        <f t="shared" si="2"/>
        <v>0</v>
      </c>
      <c r="W9" s="1391">
        <f t="shared" si="2"/>
        <v>0</v>
      </c>
      <c r="X9" s="1327"/>
      <c r="Y9" s="1175"/>
      <c r="Z9" s="1176"/>
      <c r="AC9"/>
      <c r="BV9" s="1186" t="s">
        <v>1430</v>
      </c>
    </row>
    <row r="10" spans="1:74" ht="21" customHeight="1" thickTop="1">
      <c r="A10" s="1187" t="str">
        <f>CONCATENATE($E$6,"|",B10)</f>
        <v>7|1</v>
      </c>
      <c r="B10" s="1188">
        <v>1</v>
      </c>
      <c r="C10" s="1433" t="str">
        <f>RESUMO_GLOBAL!E16</f>
        <v>SERVIÇOS PRELIMINARES</v>
      </c>
      <c r="D10" s="1434"/>
      <c r="E10" s="1328" t="s">
        <v>45</v>
      </c>
      <c r="F10" s="1329">
        <f>IF(ISERR(RESUMO_GLOBAL!AB16),0,RESUMO_GLOBAL!AB16)</f>
        <v>13.905184</v>
      </c>
      <c r="G10" s="1329">
        <f>IF(ISERR(RESUMO_GLOBAL!AC16),0,RESUMO_GLOBAL!AC16)</f>
        <v>27.122762000000002</v>
      </c>
      <c r="H10" s="1329">
        <f>IF(ISERR(RESUMO_GLOBAL!AD16),0,RESUMO_GLOBAL!AD16)</f>
        <v>16.959425</v>
      </c>
      <c r="I10" s="1329">
        <f>IF(ISERR(RESUMO_GLOBAL!AE16),0,RESUMO_GLOBAL!AE16)</f>
        <v>15.481743</v>
      </c>
      <c r="J10" s="1329">
        <f>IF(ISERR(RESUMO_GLOBAL!AF16),0,RESUMO_GLOBAL!AF16)</f>
        <v>8.7793290000000006</v>
      </c>
      <c r="K10" s="1329">
        <f>IF(ISERR(RESUMO_GLOBAL!AG16),0,RESUMO_GLOBAL!AG16)</f>
        <v>17.751556999999998</v>
      </c>
      <c r="L10" s="1329">
        <f>IF(ISERR(RESUMO_GLOBAL!AH16),0,RESUMO_GLOBAL!AH16)</f>
        <v>0</v>
      </c>
      <c r="M10" s="1329">
        <f>IF(ISERR(RESUMO_GLOBAL!AI16),0,RESUMO_GLOBAL!AI16)</f>
        <v>0</v>
      </c>
      <c r="N10" s="1329">
        <f>IF(ISERR(RESUMO_GLOBAL!AJ16),0,RESUMO_GLOBAL!AJ16)</f>
        <v>0</v>
      </c>
      <c r="O10" s="1329">
        <f>IF(ISERR(RESUMO_GLOBAL!AK16),0,RESUMO_GLOBAL!AK16)</f>
        <v>0</v>
      </c>
      <c r="P10" s="1329">
        <f>IF(ISERR(RESUMO_GLOBAL!AL16),0,RESUMO_GLOBAL!AL16)</f>
        <v>0</v>
      </c>
      <c r="Q10" s="1329">
        <f>IF(ISERR(RESUMO_GLOBAL!AM16),0,RESUMO_GLOBAL!AM16)</f>
        <v>0</v>
      </c>
      <c r="R10" s="1329">
        <f>IF(ISERR(RESUMO_GLOBAL!AN16),0,RESUMO_GLOBAL!AN16)</f>
        <v>0</v>
      </c>
      <c r="S10" s="1329">
        <f>IF(ISERR(RESUMO_GLOBAL!AO16),0,RESUMO_GLOBAL!AO16)</f>
        <v>0</v>
      </c>
      <c r="T10" s="1329">
        <f>IF(ISERR(RESUMO_GLOBAL!AP16),0,RESUMO_GLOBAL!AP16)</f>
        <v>0</v>
      </c>
      <c r="U10" s="1329">
        <f>IF(ISERR(RESUMO_GLOBAL!AQ16),0,RESUMO_GLOBAL!AQ16)</f>
        <v>0</v>
      </c>
      <c r="V10" s="1329">
        <f>IF(ISERR(RESUMO_GLOBAL!AR16),0,RESUMO_GLOBAL!AR16)</f>
        <v>0</v>
      </c>
      <c r="W10" s="1329">
        <f>IF(ISERR(RESUMO_GLOBAL!AS16),0,RESUMO_GLOBAL!AS16)</f>
        <v>0</v>
      </c>
      <c r="X10" s="1330">
        <f t="shared" ref="X10:X21" si="3">COUNTIF(F10:W10,"&gt;0")</f>
        <v>6</v>
      </c>
      <c r="Y10" s="1331">
        <f>RESUMO_GLOBAL!M16</f>
        <v>40363.22</v>
      </c>
      <c r="Z10" s="1332">
        <f>IF($Y$23=0,0,ROUND(Y10/$Y$23,4))</f>
        <v>9.4999999999999998E-3</v>
      </c>
      <c r="AA10" s="1325"/>
      <c r="AB10" s="1321"/>
      <c r="AC10" s="1322">
        <f t="shared" ref="AC10:AC21" si="4">SUM(F10:W10)</f>
        <v>100</v>
      </c>
      <c r="AD10" s="1333">
        <f>Y10-Cronograma_Proposta_Empresa!X7</f>
        <v>0</v>
      </c>
      <c r="BV10" s="1186">
        <v>21</v>
      </c>
    </row>
    <row r="11" spans="1:74" ht="21" customHeight="1">
      <c r="A11" s="1187" t="str">
        <f t="shared" ref="A11:A21" si="5">CONCATENATE($E$6,"|",B11)</f>
        <v>7|2</v>
      </c>
      <c r="B11" s="1189" t="s">
        <v>1431</v>
      </c>
      <c r="C11" s="1435" t="str">
        <f>RESUMO_GLOBAL!E17</f>
        <v>TERRAPLENAGEM</v>
      </c>
      <c r="D11" s="1436"/>
      <c r="E11" s="1328" t="s">
        <v>45</v>
      </c>
      <c r="F11" s="1329">
        <f>IF(ISERR(RESUMO_GLOBAL!AB17),0,RESUMO_GLOBAL!AB17)</f>
        <v>8.7172649999999994</v>
      </c>
      <c r="G11" s="1329">
        <f>IF(ISERR(RESUMO_GLOBAL!AC17),0,RESUMO_GLOBAL!AC17)</f>
        <v>10.045225</v>
      </c>
      <c r="H11" s="1329">
        <f>IF(ISERR(RESUMO_GLOBAL!AD17),0,RESUMO_GLOBAL!AD17)</f>
        <v>7.9397950000000002</v>
      </c>
      <c r="I11" s="1329">
        <f>IF(ISERR(RESUMO_GLOBAL!AE17),0,RESUMO_GLOBAL!AE17)</f>
        <v>23.829747000000001</v>
      </c>
      <c r="J11" s="1329">
        <f>IF(ISERR(RESUMO_GLOBAL!AF17),0,RESUMO_GLOBAL!AF17)</f>
        <v>16.441216000000001</v>
      </c>
      <c r="K11" s="1329">
        <f>IF(ISERR(RESUMO_GLOBAL!AG17),0,RESUMO_GLOBAL!AG17)</f>
        <v>24.619907999999999</v>
      </c>
      <c r="L11" s="1329">
        <f>IF(ISERR(RESUMO_GLOBAL!AH17),0,RESUMO_GLOBAL!AH17)</f>
        <v>8.4068450000000006</v>
      </c>
      <c r="M11" s="1329">
        <f>IF(ISERR(RESUMO_GLOBAL!AI17),0,RESUMO_GLOBAL!AI17)</f>
        <v>0</v>
      </c>
      <c r="N11" s="1329">
        <f>IF(ISERR(RESUMO_GLOBAL!AJ17),0,RESUMO_GLOBAL!AJ17)</f>
        <v>0</v>
      </c>
      <c r="O11" s="1329">
        <f>IF(ISERR(RESUMO_GLOBAL!AK17),0,RESUMO_GLOBAL!AK17)</f>
        <v>0</v>
      </c>
      <c r="P11" s="1329">
        <f>IF(ISERR(RESUMO_GLOBAL!AL17),0,RESUMO_GLOBAL!AL17)</f>
        <v>0</v>
      </c>
      <c r="Q11" s="1329">
        <f>IF(ISERR(RESUMO_GLOBAL!AM17),0,RESUMO_GLOBAL!AM17)</f>
        <v>0</v>
      </c>
      <c r="R11" s="1329">
        <f>IF(ISERR(RESUMO_GLOBAL!AN17),0,RESUMO_GLOBAL!AN17)</f>
        <v>0</v>
      </c>
      <c r="S11" s="1329">
        <f>IF(ISERR(RESUMO_GLOBAL!AO17),0,RESUMO_GLOBAL!AO17)</f>
        <v>0</v>
      </c>
      <c r="T11" s="1329">
        <f>IF(ISERR(RESUMO_GLOBAL!AP17),0,RESUMO_GLOBAL!AP17)</f>
        <v>0</v>
      </c>
      <c r="U11" s="1329">
        <f>IF(ISERR(RESUMO_GLOBAL!AQ17),0,RESUMO_GLOBAL!AQ17)</f>
        <v>0</v>
      </c>
      <c r="V11" s="1329">
        <f>IF(ISERR(RESUMO_GLOBAL!AR17),0,RESUMO_GLOBAL!AR17)</f>
        <v>0</v>
      </c>
      <c r="W11" s="1329">
        <f>IF(ISERR(RESUMO_GLOBAL!AS17),0,RESUMO_GLOBAL!AS17)</f>
        <v>0</v>
      </c>
      <c r="X11" s="1334">
        <f t="shared" si="3"/>
        <v>7</v>
      </c>
      <c r="Y11" s="1331">
        <f>RESUMO_GLOBAL!M17</f>
        <v>130561.95</v>
      </c>
      <c r="Z11" s="1332">
        <f t="shared" ref="Z11:Z21" si="6">IF($Y$23=0,0,ROUND(Y11/$Y$23,4))</f>
        <v>3.0700000000000002E-2</v>
      </c>
      <c r="AA11" s="1325"/>
      <c r="AB11" s="1321"/>
      <c r="AC11" s="1322">
        <f t="shared" si="4"/>
        <v>100.000001</v>
      </c>
      <c r="AD11" s="1333">
        <f>Y11-Cronograma_Proposta_Empresa!X8</f>
        <v>9.9999999947613105E-3</v>
      </c>
      <c r="BV11" s="1186">
        <v>222</v>
      </c>
    </row>
    <row r="12" spans="1:74" ht="21" customHeight="1">
      <c r="A12" s="1187" t="str">
        <f t="shared" si="5"/>
        <v>7|3</v>
      </c>
      <c r="B12" s="1189" t="s">
        <v>1432</v>
      </c>
      <c r="C12" s="1435" t="str">
        <f>RESUMO_GLOBAL!E18</f>
        <v>DRENAGEM</v>
      </c>
      <c r="D12" s="1436"/>
      <c r="E12" s="1328" t="s">
        <v>45</v>
      </c>
      <c r="F12" s="1329">
        <f>IF(ISERR(RESUMO_GLOBAL!AB18),0,RESUMO_GLOBAL!AB18)</f>
        <v>10.185283</v>
      </c>
      <c r="G12" s="1329">
        <f>IF(ISERR(RESUMO_GLOBAL!AC18),0,RESUMO_GLOBAL!AC18)</f>
        <v>14.060247</v>
      </c>
      <c r="H12" s="1329">
        <f>IF(ISERR(RESUMO_GLOBAL!AD18),0,RESUMO_GLOBAL!AD18)</f>
        <v>6.5518369999999999</v>
      </c>
      <c r="I12" s="1329">
        <f>IF(ISERR(RESUMO_GLOBAL!AE18),0,RESUMO_GLOBAL!AE18)</f>
        <v>11.077572</v>
      </c>
      <c r="J12" s="1329">
        <f>IF(ISERR(RESUMO_GLOBAL!AF18),0,RESUMO_GLOBAL!AF18)</f>
        <v>15.294606999999999</v>
      </c>
      <c r="K12" s="1329">
        <f>IF(ISERR(RESUMO_GLOBAL!AG18),0,RESUMO_GLOBAL!AG18)</f>
        <v>34.584189000000002</v>
      </c>
      <c r="L12" s="1329">
        <f>IF(ISERR(RESUMO_GLOBAL!AH18),0,RESUMO_GLOBAL!AH18)</f>
        <v>8.246264</v>
      </c>
      <c r="M12" s="1329">
        <f>IF(ISERR(RESUMO_GLOBAL!AI18),0,RESUMO_GLOBAL!AI18)</f>
        <v>0</v>
      </c>
      <c r="N12" s="1329">
        <f>IF(ISERR(RESUMO_GLOBAL!AJ18),0,RESUMO_GLOBAL!AJ18)</f>
        <v>0</v>
      </c>
      <c r="O12" s="1329">
        <f>IF(ISERR(RESUMO_GLOBAL!AK18),0,RESUMO_GLOBAL!AK18)</f>
        <v>0</v>
      </c>
      <c r="P12" s="1329">
        <f>IF(ISERR(RESUMO_GLOBAL!AL18),0,RESUMO_GLOBAL!AL18)</f>
        <v>0</v>
      </c>
      <c r="Q12" s="1329">
        <f>IF(ISERR(RESUMO_GLOBAL!AM18),0,RESUMO_GLOBAL!AM18)</f>
        <v>0</v>
      </c>
      <c r="R12" s="1329">
        <f>IF(ISERR(RESUMO_GLOBAL!AN18),0,RESUMO_GLOBAL!AN18)</f>
        <v>0</v>
      </c>
      <c r="S12" s="1329">
        <f>IF(ISERR(RESUMO_GLOBAL!AO18),0,RESUMO_GLOBAL!AO18)</f>
        <v>0</v>
      </c>
      <c r="T12" s="1329">
        <f>IF(ISERR(RESUMO_GLOBAL!AP18),0,RESUMO_GLOBAL!AP18)</f>
        <v>0</v>
      </c>
      <c r="U12" s="1329">
        <f>IF(ISERR(RESUMO_GLOBAL!AQ18),0,RESUMO_GLOBAL!AQ18)</f>
        <v>0</v>
      </c>
      <c r="V12" s="1329">
        <f>IF(ISERR(RESUMO_GLOBAL!AR18),0,RESUMO_GLOBAL!AR18)</f>
        <v>0</v>
      </c>
      <c r="W12" s="1329">
        <f>IF(ISERR(RESUMO_GLOBAL!AS18),0,RESUMO_GLOBAL!AS18)</f>
        <v>0</v>
      </c>
      <c r="X12" s="1334">
        <f t="shared" si="3"/>
        <v>7</v>
      </c>
      <c r="Y12" s="1331">
        <f>RESUMO_GLOBAL!M18</f>
        <v>469897.99</v>
      </c>
      <c r="Z12" s="1332">
        <f t="shared" si="6"/>
        <v>0.1106</v>
      </c>
      <c r="AA12" s="1325"/>
      <c r="AB12" s="1321"/>
      <c r="AC12" s="1322">
        <f t="shared" si="4"/>
        <v>99.999999000000003</v>
      </c>
      <c r="AD12" s="1333">
        <f>Y12-Cronograma_Proposta_Empresa!X9</f>
        <v>0</v>
      </c>
      <c r="BV12" s="1186">
        <v>1321</v>
      </c>
    </row>
    <row r="13" spans="1:74" ht="21" customHeight="1">
      <c r="A13" s="1187" t="str">
        <f t="shared" si="5"/>
        <v>7|4</v>
      </c>
      <c r="B13" s="1189" t="s">
        <v>1433</v>
      </c>
      <c r="C13" s="1435" t="str">
        <f>RESUMO_GLOBAL!E19</f>
        <v>BASE / SUB-BASE</v>
      </c>
      <c r="D13" s="1436"/>
      <c r="E13" s="1328" t="s">
        <v>45</v>
      </c>
      <c r="F13" s="1329">
        <f>IF(ISERR(RESUMO_GLOBAL!AB19),0,RESUMO_GLOBAL!AB19)</f>
        <v>10.904434</v>
      </c>
      <c r="G13" s="1329">
        <f>IF(ISERR(RESUMO_GLOBAL!AC19),0,RESUMO_GLOBAL!AC19)</f>
        <v>11.711258000000001</v>
      </c>
      <c r="H13" s="1329">
        <f>IF(ISERR(RESUMO_GLOBAL!AD19),0,RESUMO_GLOBAL!AD19)</f>
        <v>12.309979</v>
      </c>
      <c r="I13" s="1329">
        <f>IF(ISERR(RESUMO_GLOBAL!AE19),0,RESUMO_GLOBAL!AE19)</f>
        <v>10.90128</v>
      </c>
      <c r="J13" s="1329">
        <f>IF(ISERR(RESUMO_GLOBAL!AF19),0,RESUMO_GLOBAL!AF19)</f>
        <v>10.986462</v>
      </c>
      <c r="K13" s="1329">
        <f>IF(ISERR(RESUMO_GLOBAL!AG19),0,RESUMO_GLOBAL!AG19)</f>
        <v>21.089136</v>
      </c>
      <c r="L13" s="1329">
        <f>IF(ISERR(RESUMO_GLOBAL!AH19),0,RESUMO_GLOBAL!AH19)</f>
        <v>22.097451</v>
      </c>
      <c r="M13" s="1329">
        <f>IF(ISERR(RESUMO_GLOBAL!AI19),0,RESUMO_GLOBAL!AI19)</f>
        <v>0</v>
      </c>
      <c r="N13" s="1329">
        <f>IF(ISERR(RESUMO_GLOBAL!AJ19),0,RESUMO_GLOBAL!AJ19)</f>
        <v>0</v>
      </c>
      <c r="O13" s="1329">
        <f>IF(ISERR(RESUMO_GLOBAL!AK19),0,RESUMO_GLOBAL!AK19)</f>
        <v>0</v>
      </c>
      <c r="P13" s="1329">
        <f>IF(ISERR(RESUMO_GLOBAL!AL19),0,RESUMO_GLOBAL!AL19)</f>
        <v>0</v>
      </c>
      <c r="Q13" s="1329">
        <f>IF(ISERR(RESUMO_GLOBAL!AM19),0,RESUMO_GLOBAL!AM19)</f>
        <v>0</v>
      </c>
      <c r="R13" s="1329">
        <f>IF(ISERR(RESUMO_GLOBAL!AN19),0,RESUMO_GLOBAL!AN19)</f>
        <v>0</v>
      </c>
      <c r="S13" s="1329">
        <f>IF(ISERR(RESUMO_GLOBAL!AO19),0,RESUMO_GLOBAL!AO19)</f>
        <v>0</v>
      </c>
      <c r="T13" s="1329">
        <f>IF(ISERR(RESUMO_GLOBAL!AP19),0,RESUMO_GLOBAL!AP19)</f>
        <v>0</v>
      </c>
      <c r="U13" s="1329">
        <f>IF(ISERR(RESUMO_GLOBAL!AQ19),0,RESUMO_GLOBAL!AQ19)</f>
        <v>0</v>
      </c>
      <c r="V13" s="1329">
        <f>IF(ISERR(RESUMO_GLOBAL!AR19),0,RESUMO_GLOBAL!AR19)</f>
        <v>0</v>
      </c>
      <c r="W13" s="1329">
        <f>IF(ISERR(RESUMO_GLOBAL!AS19),0,RESUMO_GLOBAL!AS19)</f>
        <v>0</v>
      </c>
      <c r="X13" s="1334">
        <f t="shared" si="3"/>
        <v>7</v>
      </c>
      <c r="Y13" s="1331">
        <f>RESUMO_GLOBAL!M19</f>
        <v>1043340.88</v>
      </c>
      <c r="Z13" s="1332">
        <f t="shared" si="6"/>
        <v>0.2455</v>
      </c>
      <c r="AA13" s="1325"/>
      <c r="AB13" s="1321"/>
      <c r="AC13" s="1322">
        <f t="shared" si="4"/>
        <v>100</v>
      </c>
      <c r="AD13" s="1333">
        <f>Y13-Cronograma_Proposta_Empresa!X10</f>
        <v>0</v>
      </c>
      <c r="BL13" s="1186"/>
      <c r="BV13" s="1186">
        <v>1430</v>
      </c>
    </row>
    <row r="14" spans="1:74" ht="21" customHeight="1">
      <c r="A14" s="1187" t="str">
        <f t="shared" si="5"/>
        <v>7|5</v>
      </c>
      <c r="B14" s="1189" t="s">
        <v>1434</v>
      </c>
      <c r="C14" s="1435" t="str">
        <f>RESUMO_GLOBAL!E20</f>
        <v>REVESTIMENTO</v>
      </c>
      <c r="D14" s="1436"/>
      <c r="E14" s="1328" t="s">
        <v>45</v>
      </c>
      <c r="F14" s="1329">
        <f>IF(ISERR(RESUMO_GLOBAL!AB20),0,RESUMO_GLOBAL!AB20)</f>
        <v>11.165948</v>
      </c>
      <c r="G14" s="1329">
        <f>IF(ISERR(RESUMO_GLOBAL!AC20),0,RESUMO_GLOBAL!AC20)</f>
        <v>11.988182999999999</v>
      </c>
      <c r="H14" s="1329">
        <f>IF(ISERR(RESUMO_GLOBAL!AD20),0,RESUMO_GLOBAL!AD20)</f>
        <v>10.208505000000001</v>
      </c>
      <c r="I14" s="1329">
        <f>IF(ISERR(RESUMO_GLOBAL!AE20),0,RESUMO_GLOBAL!AE20)</f>
        <v>11.159140000000001</v>
      </c>
      <c r="J14" s="1329">
        <f>IF(ISERR(RESUMO_GLOBAL!AF20),0,RESUMO_GLOBAL!AF20)</f>
        <v>11.250482999999999</v>
      </c>
      <c r="K14" s="1329">
        <f>IF(ISERR(RESUMO_GLOBAL!AG20),0,RESUMO_GLOBAL!AG20)</f>
        <v>25.248775999999999</v>
      </c>
      <c r="L14" s="1329">
        <f>IF(ISERR(RESUMO_GLOBAL!AH20),0,RESUMO_GLOBAL!AH20)</f>
        <v>18.978964999999999</v>
      </c>
      <c r="M14" s="1329">
        <f>IF(ISERR(RESUMO_GLOBAL!AI20),0,RESUMO_GLOBAL!AI20)</f>
        <v>0</v>
      </c>
      <c r="N14" s="1329">
        <f>IF(ISERR(RESUMO_GLOBAL!AJ20),0,RESUMO_GLOBAL!AJ20)</f>
        <v>0</v>
      </c>
      <c r="O14" s="1329">
        <f>IF(ISERR(RESUMO_GLOBAL!AK20),0,RESUMO_GLOBAL!AK20)</f>
        <v>0</v>
      </c>
      <c r="P14" s="1329">
        <f>IF(ISERR(RESUMO_GLOBAL!AL20),0,RESUMO_GLOBAL!AL20)</f>
        <v>0</v>
      </c>
      <c r="Q14" s="1329">
        <f>IF(ISERR(RESUMO_GLOBAL!AM20),0,RESUMO_GLOBAL!AM20)</f>
        <v>0</v>
      </c>
      <c r="R14" s="1329">
        <f>IF(ISERR(RESUMO_GLOBAL!AN20),0,RESUMO_GLOBAL!AN20)</f>
        <v>0</v>
      </c>
      <c r="S14" s="1329">
        <f>IF(ISERR(RESUMO_GLOBAL!AO20),0,RESUMO_GLOBAL!AO20)</f>
        <v>0</v>
      </c>
      <c r="T14" s="1329">
        <f>IF(ISERR(RESUMO_GLOBAL!AP20),0,RESUMO_GLOBAL!AP20)</f>
        <v>0</v>
      </c>
      <c r="U14" s="1329">
        <f>IF(ISERR(RESUMO_GLOBAL!AQ20),0,RESUMO_GLOBAL!AQ20)</f>
        <v>0</v>
      </c>
      <c r="V14" s="1329">
        <f>IF(ISERR(RESUMO_GLOBAL!AR20),0,RESUMO_GLOBAL!AR20)</f>
        <v>0</v>
      </c>
      <c r="W14" s="1329">
        <f>IF(ISERR(RESUMO_GLOBAL!AS20),0,RESUMO_GLOBAL!AS20)</f>
        <v>0</v>
      </c>
      <c r="X14" s="1334">
        <f t="shared" si="3"/>
        <v>7</v>
      </c>
      <c r="Y14" s="1331">
        <f>RESUMO_GLOBAL!M20</f>
        <v>1450053.66</v>
      </c>
      <c r="Z14" s="1332">
        <f t="shared" si="6"/>
        <v>0.3412</v>
      </c>
      <c r="AA14" s="1325"/>
      <c r="AB14" s="1321"/>
      <c r="AC14" s="1322">
        <f t="shared" si="4"/>
        <v>100.00000000000001</v>
      </c>
      <c r="AD14" s="1333">
        <f>Y14-Cronograma_Proposta_Empresa!X11</f>
        <v>-1.0000000009313226E-2</v>
      </c>
      <c r="BV14" s="1186">
        <v>2087</v>
      </c>
    </row>
    <row r="15" spans="1:74" ht="21" customHeight="1">
      <c r="A15" s="1187" t="str">
        <f t="shared" si="5"/>
        <v>7|6</v>
      </c>
      <c r="B15" s="1189" t="s">
        <v>1435</v>
      </c>
      <c r="C15" s="1435" t="str">
        <f>RESUMO_GLOBAL!E21</f>
        <v>MEIO-FIO E SARJETA</v>
      </c>
      <c r="D15" s="1436"/>
      <c r="E15" s="1328" t="s">
        <v>45</v>
      </c>
      <c r="F15" s="1329">
        <f>IF(ISERR(RESUMO_GLOBAL!AB21),0,RESUMO_GLOBAL!AB21)</f>
        <v>3.65815</v>
      </c>
      <c r="G15" s="1329">
        <f>IF(ISERR(RESUMO_GLOBAL!AC21),0,RESUMO_GLOBAL!AC21)</f>
        <v>21.519673999999998</v>
      </c>
      <c r="H15" s="1329">
        <f>IF(ISERR(RESUMO_GLOBAL!AD21),0,RESUMO_GLOBAL!AD21)</f>
        <v>17.409548000000001</v>
      </c>
      <c r="I15" s="1329">
        <f>IF(ISERR(RESUMO_GLOBAL!AE21),0,RESUMO_GLOBAL!AE21)</f>
        <v>7.594506</v>
      </c>
      <c r="J15" s="1329">
        <f>IF(ISERR(RESUMO_GLOBAL!AF21),0,RESUMO_GLOBAL!AF21)</f>
        <v>8.0442689999999999</v>
      </c>
      <c r="K15" s="1329">
        <f>IF(ISERR(RESUMO_GLOBAL!AG21),0,RESUMO_GLOBAL!AG21)</f>
        <v>27.219484999999999</v>
      </c>
      <c r="L15" s="1329">
        <f>IF(ISERR(RESUMO_GLOBAL!AH21),0,RESUMO_GLOBAL!AH21)</f>
        <v>14.554366999999999</v>
      </c>
      <c r="M15" s="1329">
        <f>IF(ISERR(RESUMO_GLOBAL!AI21),0,RESUMO_GLOBAL!AI21)</f>
        <v>0</v>
      </c>
      <c r="N15" s="1329">
        <f>IF(ISERR(RESUMO_GLOBAL!AJ21),0,RESUMO_GLOBAL!AJ21)</f>
        <v>0</v>
      </c>
      <c r="O15" s="1329">
        <f>IF(ISERR(RESUMO_GLOBAL!AK21),0,RESUMO_GLOBAL!AK21)</f>
        <v>0</v>
      </c>
      <c r="P15" s="1329">
        <f>IF(ISERR(RESUMO_GLOBAL!AL21),0,RESUMO_GLOBAL!AL21)</f>
        <v>0</v>
      </c>
      <c r="Q15" s="1329">
        <f>IF(ISERR(RESUMO_GLOBAL!AM21),0,RESUMO_GLOBAL!AM21)</f>
        <v>0</v>
      </c>
      <c r="R15" s="1329">
        <f>IF(ISERR(RESUMO_GLOBAL!AN21),0,RESUMO_GLOBAL!AN21)</f>
        <v>0</v>
      </c>
      <c r="S15" s="1329">
        <f>IF(ISERR(RESUMO_GLOBAL!AO21),0,RESUMO_GLOBAL!AO21)</f>
        <v>0</v>
      </c>
      <c r="T15" s="1329">
        <f>IF(ISERR(RESUMO_GLOBAL!AP21),0,RESUMO_GLOBAL!AP21)</f>
        <v>0</v>
      </c>
      <c r="U15" s="1329">
        <f>IF(ISERR(RESUMO_GLOBAL!AQ21),0,RESUMO_GLOBAL!AQ21)</f>
        <v>0</v>
      </c>
      <c r="V15" s="1329">
        <f>IF(ISERR(RESUMO_GLOBAL!AR21),0,RESUMO_GLOBAL!AR21)</f>
        <v>0</v>
      </c>
      <c r="W15" s="1329">
        <f>IF(ISERR(RESUMO_GLOBAL!AS21),0,RESUMO_GLOBAL!AS21)</f>
        <v>0</v>
      </c>
      <c r="X15" s="1334">
        <f t="shared" si="3"/>
        <v>7</v>
      </c>
      <c r="Y15" s="1331">
        <f>RESUMO_GLOBAL!M21</f>
        <v>266996.42000000004</v>
      </c>
      <c r="Z15" s="1332">
        <f t="shared" si="6"/>
        <v>6.2799999999999995E-2</v>
      </c>
      <c r="AA15" s="1325"/>
      <c r="AB15" s="1321"/>
      <c r="AC15" s="1322">
        <f t="shared" si="4"/>
        <v>99.999999000000003</v>
      </c>
      <c r="AD15" s="1333">
        <f>Y15-Cronograma_Proposta_Empresa!X12</f>
        <v>0</v>
      </c>
      <c r="BV15" s="1186">
        <v>2430</v>
      </c>
    </row>
    <row r="16" spans="1:74" ht="21" customHeight="1">
      <c r="A16" s="1187" t="str">
        <f t="shared" si="5"/>
        <v>7|7</v>
      </c>
      <c r="B16" s="1189" t="s">
        <v>1436</v>
      </c>
      <c r="C16" s="1435" t="str">
        <f>RESUMO_GLOBAL!E22</f>
        <v>SERVIÇOS DE URBANIZAÇÃO</v>
      </c>
      <c r="D16" s="1436"/>
      <c r="E16" s="1328" t="s">
        <v>45</v>
      </c>
      <c r="F16" s="1329">
        <f>IF(ISERR(RESUMO_GLOBAL!AB22),0,RESUMO_GLOBAL!AB22)</f>
        <v>18.639555999999999</v>
      </c>
      <c r="G16" s="1329">
        <f>IF(ISERR(RESUMO_GLOBAL!AC22),0,RESUMO_GLOBAL!AC22)</f>
        <v>10.354965999999999</v>
      </c>
      <c r="H16" s="1329">
        <f>IF(ISERR(RESUMO_GLOBAL!AD22),0,RESUMO_GLOBAL!AD22)</f>
        <v>9.4816570000000002</v>
      </c>
      <c r="I16" s="1329">
        <f>IF(ISERR(RESUMO_GLOBAL!AE22),0,RESUMO_GLOBAL!AE22)</f>
        <v>9.9265190000000008</v>
      </c>
      <c r="J16" s="1329">
        <f>IF(ISERR(RESUMO_GLOBAL!AF22),0,RESUMO_GLOBAL!AF22)</f>
        <v>12.920543</v>
      </c>
      <c r="K16" s="1329">
        <f>IF(ISERR(RESUMO_GLOBAL!AG22),0,RESUMO_GLOBAL!AG22)</f>
        <v>23.711064</v>
      </c>
      <c r="L16" s="1329">
        <f>IF(ISERR(RESUMO_GLOBAL!AH22),0,RESUMO_GLOBAL!AH22)</f>
        <v>14.965695</v>
      </c>
      <c r="M16" s="1329">
        <f>IF(ISERR(RESUMO_GLOBAL!AI22),0,RESUMO_GLOBAL!AI22)</f>
        <v>0</v>
      </c>
      <c r="N16" s="1329">
        <f>IF(ISERR(RESUMO_GLOBAL!AJ22),0,RESUMO_GLOBAL!AJ22)</f>
        <v>0</v>
      </c>
      <c r="O16" s="1329">
        <f>IF(ISERR(RESUMO_GLOBAL!AK22),0,RESUMO_GLOBAL!AK22)</f>
        <v>0</v>
      </c>
      <c r="P16" s="1329">
        <f>IF(ISERR(RESUMO_GLOBAL!AL22),0,RESUMO_GLOBAL!AL22)</f>
        <v>0</v>
      </c>
      <c r="Q16" s="1329">
        <f>IF(ISERR(RESUMO_GLOBAL!AM22),0,RESUMO_GLOBAL!AM22)</f>
        <v>0</v>
      </c>
      <c r="R16" s="1329">
        <f>IF(ISERR(RESUMO_GLOBAL!AN22),0,RESUMO_GLOBAL!AN22)</f>
        <v>0</v>
      </c>
      <c r="S16" s="1329">
        <f>IF(ISERR(RESUMO_GLOBAL!AO22),0,RESUMO_GLOBAL!AO22)</f>
        <v>0</v>
      </c>
      <c r="T16" s="1329">
        <f>IF(ISERR(RESUMO_GLOBAL!AP22),0,RESUMO_GLOBAL!AP22)</f>
        <v>0</v>
      </c>
      <c r="U16" s="1329">
        <f>IF(ISERR(RESUMO_GLOBAL!AQ22),0,RESUMO_GLOBAL!AQ22)</f>
        <v>0</v>
      </c>
      <c r="V16" s="1329">
        <f>IF(ISERR(RESUMO_GLOBAL!AR22),0,RESUMO_GLOBAL!AR22)</f>
        <v>0</v>
      </c>
      <c r="W16" s="1329">
        <f>IF(ISERR(RESUMO_GLOBAL!AS22),0,RESUMO_GLOBAL!AS22)</f>
        <v>0</v>
      </c>
      <c r="X16" s="1334">
        <f t="shared" si="3"/>
        <v>7</v>
      </c>
      <c r="Y16" s="1331">
        <f>RESUMO_GLOBAL!M22</f>
        <v>697054.91999999993</v>
      </c>
      <c r="Z16" s="1332">
        <f t="shared" si="6"/>
        <v>0.16400000000000001</v>
      </c>
      <c r="AA16" s="1325"/>
      <c r="AB16" s="1321"/>
      <c r="AC16" s="1322">
        <f t="shared" si="4"/>
        <v>99.999999999999986</v>
      </c>
      <c r="AD16" s="1333">
        <f>Y16-Cronograma_Proposta_Empresa!X13</f>
        <v>0</v>
      </c>
      <c r="BV16" s="1186">
        <v>2661</v>
      </c>
    </row>
    <row r="17" spans="1:74" ht="21" customHeight="1">
      <c r="A17" s="1187" t="str">
        <f t="shared" si="5"/>
        <v>7|8</v>
      </c>
      <c r="B17" s="1189" t="s">
        <v>1437</v>
      </c>
      <c r="C17" s="1435" t="str">
        <f>RESUMO_GLOBAL!E23</f>
        <v>SINALIZAÇÃO DE TRÂNSITO</v>
      </c>
      <c r="D17" s="1436"/>
      <c r="E17" s="1328" t="s">
        <v>45</v>
      </c>
      <c r="F17" s="1329">
        <f>IF(ISERR(RESUMO_GLOBAL!AB23),0,RESUMO_GLOBAL!AB23)</f>
        <v>11.680694000000001</v>
      </c>
      <c r="G17" s="1329">
        <f>IF(ISERR(RESUMO_GLOBAL!AC23),0,RESUMO_GLOBAL!AC23)</f>
        <v>21.536110000000001</v>
      </c>
      <c r="H17" s="1329">
        <f>IF(ISERR(RESUMO_GLOBAL!AD23),0,RESUMO_GLOBAL!AD23)</f>
        <v>9.8198450000000008</v>
      </c>
      <c r="I17" s="1329">
        <f>IF(ISERR(RESUMO_GLOBAL!AE23),0,RESUMO_GLOBAL!AE23)</f>
        <v>17.219138000000001</v>
      </c>
      <c r="J17" s="1329">
        <f>IF(ISERR(RESUMO_GLOBAL!AF23),0,RESUMO_GLOBAL!AF23)</f>
        <v>15.788646999999999</v>
      </c>
      <c r="K17" s="1329">
        <f>IF(ISERR(RESUMO_GLOBAL!AG23),0,RESUMO_GLOBAL!AG23)</f>
        <v>12.382861999999999</v>
      </c>
      <c r="L17" s="1329">
        <f>IF(ISERR(RESUMO_GLOBAL!AH23),0,RESUMO_GLOBAL!AH23)</f>
        <v>11.572704</v>
      </c>
      <c r="M17" s="1329">
        <f>IF(ISERR(RESUMO_GLOBAL!AI23),0,RESUMO_GLOBAL!AI23)</f>
        <v>0</v>
      </c>
      <c r="N17" s="1329">
        <f>IF(ISERR(RESUMO_GLOBAL!AJ23),0,RESUMO_GLOBAL!AJ23)</f>
        <v>0</v>
      </c>
      <c r="O17" s="1329">
        <f>IF(ISERR(RESUMO_GLOBAL!AK23),0,RESUMO_GLOBAL!AK23)</f>
        <v>0</v>
      </c>
      <c r="P17" s="1329">
        <f>IF(ISERR(RESUMO_GLOBAL!AL23),0,RESUMO_GLOBAL!AL23)</f>
        <v>0</v>
      </c>
      <c r="Q17" s="1329">
        <f>IF(ISERR(RESUMO_GLOBAL!AM23),0,RESUMO_GLOBAL!AM23)</f>
        <v>0</v>
      </c>
      <c r="R17" s="1329">
        <f>IF(ISERR(RESUMO_GLOBAL!AN23),0,RESUMO_GLOBAL!AN23)</f>
        <v>0</v>
      </c>
      <c r="S17" s="1329">
        <f>IF(ISERR(RESUMO_GLOBAL!AO23),0,RESUMO_GLOBAL!AO23)</f>
        <v>0</v>
      </c>
      <c r="T17" s="1329">
        <f>IF(ISERR(RESUMO_GLOBAL!AP23),0,RESUMO_GLOBAL!AP23)</f>
        <v>0</v>
      </c>
      <c r="U17" s="1329">
        <f>IF(ISERR(RESUMO_GLOBAL!AQ23),0,RESUMO_GLOBAL!AQ23)</f>
        <v>0</v>
      </c>
      <c r="V17" s="1329">
        <f>IF(ISERR(RESUMO_GLOBAL!AR23),0,RESUMO_GLOBAL!AR23)</f>
        <v>0</v>
      </c>
      <c r="W17" s="1329">
        <f>IF(ISERR(RESUMO_GLOBAL!AS23),0,RESUMO_GLOBAL!AS23)</f>
        <v>0</v>
      </c>
      <c r="X17" s="1334">
        <f t="shared" si="3"/>
        <v>7</v>
      </c>
      <c r="Y17" s="1331">
        <f>RESUMO_GLOBAL!M23</f>
        <v>94823.39</v>
      </c>
      <c r="Z17" s="1332">
        <f t="shared" si="6"/>
        <v>2.23E-2</v>
      </c>
      <c r="AA17" s="1325"/>
      <c r="AB17" s="1321"/>
      <c r="AC17" s="1322">
        <f t="shared" si="4"/>
        <v>100.00000000000001</v>
      </c>
      <c r="AD17" s="1333">
        <f>Y17-Cronograma_Proposta_Empresa!X14</f>
        <v>0</v>
      </c>
      <c r="BV17" s="1186">
        <v>2946</v>
      </c>
    </row>
    <row r="18" spans="1:74" ht="21" customHeight="1">
      <c r="A18" s="1187" t="str">
        <f t="shared" si="5"/>
        <v>7|9</v>
      </c>
      <c r="B18" s="1189" t="s">
        <v>1438</v>
      </c>
      <c r="C18" s="1435" t="str">
        <f>RESUMO_GLOBAL!E24</f>
        <v>ENSAIOS TECNOLÓGICOS</v>
      </c>
      <c r="D18" s="1436"/>
      <c r="E18" s="1328" t="s">
        <v>45</v>
      </c>
      <c r="F18" s="1329">
        <f>IF(ISERR(RESUMO_GLOBAL!AB24),0,RESUMO_GLOBAL!AB24)</f>
        <v>14.444792</v>
      </c>
      <c r="G18" s="1329">
        <f>IF(ISERR(RESUMO_GLOBAL!AC24),0,RESUMO_GLOBAL!AC24)</f>
        <v>14.444792</v>
      </c>
      <c r="H18" s="1329">
        <f>IF(ISERR(RESUMO_GLOBAL!AD24),0,RESUMO_GLOBAL!AD24)</f>
        <v>14.444792</v>
      </c>
      <c r="I18" s="1329">
        <f>IF(ISERR(RESUMO_GLOBAL!AE24),0,RESUMO_GLOBAL!AE24)</f>
        <v>14.444792</v>
      </c>
      <c r="J18" s="1329">
        <f>IF(ISERR(RESUMO_GLOBAL!AF24),0,RESUMO_GLOBAL!AF24)</f>
        <v>14.444792</v>
      </c>
      <c r="K18" s="1329">
        <f>IF(ISERR(RESUMO_GLOBAL!AG24),0,RESUMO_GLOBAL!AG24)</f>
        <v>14.444792</v>
      </c>
      <c r="L18" s="1329">
        <f>IF(ISERR(RESUMO_GLOBAL!AH24),0,RESUMO_GLOBAL!AH24)</f>
        <v>13.331249</v>
      </c>
      <c r="M18" s="1329">
        <f>IF(ISERR(RESUMO_GLOBAL!AI24),0,RESUMO_GLOBAL!AI24)</f>
        <v>0</v>
      </c>
      <c r="N18" s="1329">
        <f>IF(ISERR(RESUMO_GLOBAL!AJ24),0,RESUMO_GLOBAL!AJ24)</f>
        <v>0</v>
      </c>
      <c r="O18" s="1329">
        <f>IF(ISERR(RESUMO_GLOBAL!AK24),0,RESUMO_GLOBAL!AK24)</f>
        <v>0</v>
      </c>
      <c r="P18" s="1329">
        <f>IF(ISERR(RESUMO_GLOBAL!AL24),0,RESUMO_GLOBAL!AL24)</f>
        <v>0</v>
      </c>
      <c r="Q18" s="1329">
        <f>IF(ISERR(RESUMO_GLOBAL!AM24),0,RESUMO_GLOBAL!AM24)</f>
        <v>0</v>
      </c>
      <c r="R18" s="1329">
        <f>IF(ISERR(RESUMO_GLOBAL!AN24),0,RESUMO_GLOBAL!AN24)</f>
        <v>0</v>
      </c>
      <c r="S18" s="1329">
        <f>IF(ISERR(RESUMO_GLOBAL!AO24),0,RESUMO_GLOBAL!AO24)</f>
        <v>0</v>
      </c>
      <c r="T18" s="1329">
        <f>IF(ISERR(RESUMO_GLOBAL!AP24),0,RESUMO_GLOBAL!AP24)</f>
        <v>0</v>
      </c>
      <c r="U18" s="1329">
        <f>IF(ISERR(RESUMO_GLOBAL!AQ24),0,RESUMO_GLOBAL!AQ24)</f>
        <v>0</v>
      </c>
      <c r="V18" s="1329">
        <f>IF(ISERR(RESUMO_GLOBAL!AR24),0,RESUMO_GLOBAL!AR24)</f>
        <v>0</v>
      </c>
      <c r="W18" s="1329">
        <f>IF(ISERR(RESUMO_GLOBAL!AS24),0,RESUMO_GLOBAL!AS24)</f>
        <v>0</v>
      </c>
      <c r="X18" s="1334">
        <f t="shared" si="3"/>
        <v>7</v>
      </c>
      <c r="Y18" s="1331">
        <f>RESUMO_GLOBAL!M24</f>
        <v>56907.57</v>
      </c>
      <c r="Z18" s="1332">
        <f t="shared" si="6"/>
        <v>1.34E-2</v>
      </c>
      <c r="AA18" s="1325"/>
      <c r="AB18" s="1321"/>
      <c r="AC18" s="1322">
        <f t="shared" si="4"/>
        <v>100.00000100000001</v>
      </c>
      <c r="AD18" s="1333">
        <f>Y18-Cronograma_Proposta_Empresa!X15</f>
        <v>0</v>
      </c>
      <c r="BV18" s="1186">
        <v>3780</v>
      </c>
    </row>
    <row r="19" spans="1:74" ht="21" customHeight="1">
      <c r="A19" s="1187" t="str">
        <f t="shared" si="5"/>
        <v>7|10</v>
      </c>
      <c r="B19" s="1189" t="s">
        <v>1439</v>
      </c>
      <c r="C19" s="1435">
        <f>RESUMO_GLOBAL!E25</f>
        <v>0</v>
      </c>
      <c r="D19" s="1436"/>
      <c r="E19" s="1328" t="s">
        <v>45</v>
      </c>
      <c r="F19" s="1329">
        <f>IF(ISERR(RESUMO_GLOBAL!AB25),0,RESUMO_GLOBAL!AB25)</f>
        <v>0</v>
      </c>
      <c r="G19" s="1329">
        <f>IF(ISERR(RESUMO_GLOBAL!AC25),0,RESUMO_GLOBAL!AC25)</f>
        <v>0</v>
      </c>
      <c r="H19" s="1329">
        <f>IF(ISERR(RESUMO_GLOBAL!AD25),0,RESUMO_GLOBAL!AD25)</f>
        <v>0</v>
      </c>
      <c r="I19" s="1329">
        <f>IF(ISERR(RESUMO_GLOBAL!AE25),0,RESUMO_GLOBAL!AE25)</f>
        <v>0</v>
      </c>
      <c r="J19" s="1329">
        <f>IF(ISERR(RESUMO_GLOBAL!AF25),0,RESUMO_GLOBAL!AF25)</f>
        <v>0</v>
      </c>
      <c r="K19" s="1329">
        <f>IF(ISERR(RESUMO_GLOBAL!AG25),0,RESUMO_GLOBAL!AG25)</f>
        <v>0</v>
      </c>
      <c r="L19" s="1329">
        <f>IF(ISERR(RESUMO_GLOBAL!AH25),0,RESUMO_GLOBAL!AH25)</f>
        <v>0</v>
      </c>
      <c r="M19" s="1329">
        <f>IF(ISERR(RESUMO_GLOBAL!AI25),0,RESUMO_GLOBAL!AI25)</f>
        <v>0</v>
      </c>
      <c r="N19" s="1329">
        <f>IF(ISERR(RESUMO_GLOBAL!AJ25),0,RESUMO_GLOBAL!AJ25)</f>
        <v>0</v>
      </c>
      <c r="O19" s="1329">
        <f>IF(ISERR(RESUMO_GLOBAL!AK25),0,RESUMO_GLOBAL!AK25)</f>
        <v>0</v>
      </c>
      <c r="P19" s="1329">
        <f>IF(ISERR(RESUMO_GLOBAL!AL25),0,RESUMO_GLOBAL!AL25)</f>
        <v>0</v>
      </c>
      <c r="Q19" s="1329">
        <f>IF(ISERR(RESUMO_GLOBAL!AM25),0,RESUMO_GLOBAL!AM25)</f>
        <v>0</v>
      </c>
      <c r="R19" s="1329">
        <f>IF(ISERR(RESUMO_GLOBAL!AN25),0,RESUMO_GLOBAL!AN25)</f>
        <v>0</v>
      </c>
      <c r="S19" s="1329">
        <f>IF(ISERR(RESUMO_GLOBAL!AO25),0,RESUMO_GLOBAL!AO25)</f>
        <v>0</v>
      </c>
      <c r="T19" s="1329">
        <f>IF(ISERR(RESUMO_GLOBAL!AP25),0,RESUMO_GLOBAL!AP25)</f>
        <v>0</v>
      </c>
      <c r="U19" s="1329">
        <f>IF(ISERR(RESUMO_GLOBAL!AQ25),0,RESUMO_GLOBAL!AQ25)</f>
        <v>0</v>
      </c>
      <c r="V19" s="1329">
        <f>IF(ISERR(RESUMO_GLOBAL!AR25),0,RESUMO_GLOBAL!AR25)</f>
        <v>0</v>
      </c>
      <c r="W19" s="1329">
        <f>IF(ISERR(RESUMO_GLOBAL!AS25),0,RESUMO_GLOBAL!AS25)</f>
        <v>0</v>
      </c>
      <c r="X19" s="1334">
        <f t="shared" si="3"/>
        <v>0</v>
      </c>
      <c r="Y19" s="1331">
        <f>RESUMO_GLOBAL!M25</f>
        <v>0</v>
      </c>
      <c r="Z19" s="1332">
        <f t="shared" si="6"/>
        <v>0</v>
      </c>
      <c r="AA19" s="1325"/>
      <c r="AB19" s="1321"/>
      <c r="AC19" s="1322">
        <f t="shared" si="4"/>
        <v>0</v>
      </c>
      <c r="AD19" s="1333">
        <f>Y19-Cronograma_Proposta_Empresa!X16</f>
        <v>0</v>
      </c>
      <c r="BV19" s="1186">
        <v>5980</v>
      </c>
    </row>
    <row r="20" spans="1:74" ht="21" customHeight="1">
      <c r="A20" s="1187" t="str">
        <f t="shared" si="5"/>
        <v>7|11</v>
      </c>
      <c r="B20" s="1189" t="s">
        <v>1440</v>
      </c>
      <c r="C20" s="1435">
        <f>RESUMO_GLOBAL!E26</f>
        <v>0</v>
      </c>
      <c r="D20" s="1436"/>
      <c r="E20" s="1328" t="s">
        <v>45</v>
      </c>
      <c r="F20" s="1329">
        <f>IF(ISERR(RESUMO_GLOBAL!AB26),0,RESUMO_GLOBAL!AB26)</f>
        <v>0</v>
      </c>
      <c r="G20" s="1329">
        <f>IF(ISERR(RESUMO_GLOBAL!AC26),0,RESUMO_GLOBAL!AC26)</f>
        <v>0</v>
      </c>
      <c r="H20" s="1329">
        <f>IF(ISERR(RESUMO_GLOBAL!AD26),0,RESUMO_GLOBAL!AD26)</f>
        <v>0</v>
      </c>
      <c r="I20" s="1329">
        <f>IF(ISERR(RESUMO_GLOBAL!AE26),0,RESUMO_GLOBAL!AE26)</f>
        <v>0</v>
      </c>
      <c r="J20" s="1329">
        <f>IF(ISERR(RESUMO_GLOBAL!AF26),0,RESUMO_GLOBAL!AF26)</f>
        <v>0</v>
      </c>
      <c r="K20" s="1329">
        <f>IF(ISERR(RESUMO_GLOBAL!AG26),0,RESUMO_GLOBAL!AG26)</f>
        <v>0</v>
      </c>
      <c r="L20" s="1329">
        <f>IF(ISERR(RESUMO_GLOBAL!AH26),0,RESUMO_GLOBAL!AH26)</f>
        <v>0</v>
      </c>
      <c r="M20" s="1329">
        <f>IF(ISERR(RESUMO_GLOBAL!AI26),0,RESUMO_GLOBAL!AI26)</f>
        <v>0</v>
      </c>
      <c r="N20" s="1329">
        <f>IF(ISERR(RESUMO_GLOBAL!AJ26),0,RESUMO_GLOBAL!AJ26)</f>
        <v>0</v>
      </c>
      <c r="O20" s="1329">
        <f>IF(ISERR(RESUMO_GLOBAL!AK26),0,RESUMO_GLOBAL!AK26)</f>
        <v>0</v>
      </c>
      <c r="P20" s="1329">
        <f>IF(ISERR(RESUMO_GLOBAL!AL26),0,RESUMO_GLOBAL!AL26)</f>
        <v>0</v>
      </c>
      <c r="Q20" s="1329">
        <f>IF(ISERR(RESUMO_GLOBAL!AM26),0,RESUMO_GLOBAL!AM26)</f>
        <v>0</v>
      </c>
      <c r="R20" s="1329">
        <f>IF(ISERR(RESUMO_GLOBAL!AN26),0,RESUMO_GLOBAL!AN26)</f>
        <v>0</v>
      </c>
      <c r="S20" s="1329">
        <f>IF(ISERR(RESUMO_GLOBAL!AO26),0,RESUMO_GLOBAL!AO26)</f>
        <v>0</v>
      </c>
      <c r="T20" s="1329">
        <f>IF(ISERR(RESUMO_GLOBAL!AP26),0,RESUMO_GLOBAL!AP26)</f>
        <v>0</v>
      </c>
      <c r="U20" s="1329">
        <f>IF(ISERR(RESUMO_GLOBAL!AQ26),0,RESUMO_GLOBAL!AQ26)</f>
        <v>0</v>
      </c>
      <c r="V20" s="1329">
        <f>IF(ISERR(RESUMO_GLOBAL!AR26),0,RESUMO_GLOBAL!AR26)</f>
        <v>0</v>
      </c>
      <c r="W20" s="1329">
        <f>IF(ISERR(RESUMO_GLOBAL!AS26),0,RESUMO_GLOBAL!AS26)</f>
        <v>0</v>
      </c>
      <c r="X20" s="1334">
        <f t="shared" si="3"/>
        <v>0</v>
      </c>
      <c r="Y20" s="1331">
        <f>RESUMO_GLOBAL!M26</f>
        <v>0</v>
      </c>
      <c r="Z20" s="1332">
        <f t="shared" si="6"/>
        <v>0</v>
      </c>
      <c r="AA20" s="1325"/>
      <c r="AB20" s="1321"/>
      <c r="AC20" s="1322">
        <f t="shared" si="4"/>
        <v>0</v>
      </c>
      <c r="AD20" s="1333">
        <f>Y20-Cronograma_Proposta_Empresa!X17</f>
        <v>0</v>
      </c>
      <c r="BV20" s="1186">
        <v>6774</v>
      </c>
    </row>
    <row r="21" spans="1:74" ht="21" customHeight="1">
      <c r="A21" s="1187" t="str">
        <f t="shared" si="5"/>
        <v>7|12</v>
      </c>
      <c r="B21" s="1189" t="s">
        <v>1441</v>
      </c>
      <c r="C21" s="1439">
        <f>RESUMO_GLOBAL!E27</f>
        <v>0</v>
      </c>
      <c r="D21" s="1440"/>
      <c r="E21" s="1328" t="s">
        <v>45</v>
      </c>
      <c r="F21" s="1329">
        <f>IF(ISERR(RESUMO_GLOBAL!AB27),0,RESUMO_GLOBAL!AB27)</f>
        <v>0</v>
      </c>
      <c r="G21" s="1329">
        <f>IF(ISERR(RESUMO_GLOBAL!AC27),0,RESUMO_GLOBAL!AC27)</f>
        <v>0</v>
      </c>
      <c r="H21" s="1329">
        <f>IF(ISERR(RESUMO_GLOBAL!AD27),0,RESUMO_GLOBAL!AD27)</f>
        <v>0</v>
      </c>
      <c r="I21" s="1329">
        <f>IF(ISERR(RESUMO_GLOBAL!AE27),0,RESUMO_GLOBAL!AE27)</f>
        <v>0</v>
      </c>
      <c r="J21" s="1329">
        <f>IF(ISERR(RESUMO_GLOBAL!AF27),0,RESUMO_GLOBAL!AF27)</f>
        <v>0</v>
      </c>
      <c r="K21" s="1329">
        <f>IF(ISERR(RESUMO_GLOBAL!AG27),0,RESUMO_GLOBAL!AG27)</f>
        <v>0</v>
      </c>
      <c r="L21" s="1329">
        <f>IF(ISERR(RESUMO_GLOBAL!AH27),0,RESUMO_GLOBAL!AH27)</f>
        <v>0</v>
      </c>
      <c r="M21" s="1329">
        <f>IF(ISERR(RESUMO_GLOBAL!AI27),0,RESUMO_GLOBAL!AI27)</f>
        <v>0</v>
      </c>
      <c r="N21" s="1329">
        <f>IF(ISERR(RESUMO_GLOBAL!AJ27),0,RESUMO_GLOBAL!AJ27)</f>
        <v>0</v>
      </c>
      <c r="O21" s="1329">
        <f>IF(ISERR(RESUMO_GLOBAL!AK27),0,RESUMO_GLOBAL!AK27)</f>
        <v>0</v>
      </c>
      <c r="P21" s="1329">
        <f>IF(ISERR(RESUMO_GLOBAL!AL27),0,RESUMO_GLOBAL!AL27)</f>
        <v>0</v>
      </c>
      <c r="Q21" s="1329">
        <f>IF(ISERR(RESUMO_GLOBAL!AM27),0,RESUMO_GLOBAL!AM27)</f>
        <v>0</v>
      </c>
      <c r="R21" s="1329">
        <f>IF(ISERR(RESUMO_GLOBAL!AN27),0,RESUMO_GLOBAL!AN27)</f>
        <v>0</v>
      </c>
      <c r="S21" s="1329">
        <f>IF(ISERR(RESUMO_GLOBAL!AO27),0,RESUMO_GLOBAL!AO27)</f>
        <v>0</v>
      </c>
      <c r="T21" s="1329">
        <f>IF(ISERR(RESUMO_GLOBAL!AP27),0,RESUMO_GLOBAL!AP27)</f>
        <v>0</v>
      </c>
      <c r="U21" s="1329">
        <f>IF(ISERR(RESUMO_GLOBAL!AQ27),0,RESUMO_GLOBAL!AQ27)</f>
        <v>0</v>
      </c>
      <c r="V21" s="1329">
        <f>IF(ISERR(RESUMO_GLOBAL!AR27),0,RESUMO_GLOBAL!AR27)</f>
        <v>0</v>
      </c>
      <c r="W21" s="1329">
        <f>IF(ISERR(RESUMO_GLOBAL!AS27),0,RESUMO_GLOBAL!AS27)</f>
        <v>0</v>
      </c>
      <c r="X21" s="1334">
        <f t="shared" si="3"/>
        <v>0</v>
      </c>
      <c r="Y21" s="1331">
        <f>RESUMO_GLOBAL!M27</f>
        <v>0</v>
      </c>
      <c r="Z21" s="1332">
        <f t="shared" si="6"/>
        <v>0</v>
      </c>
      <c r="AA21" s="1325"/>
      <c r="AB21" s="1321"/>
      <c r="AC21" s="1322">
        <f t="shared" si="4"/>
        <v>0</v>
      </c>
      <c r="AD21" s="1333">
        <f>Y21-Cronograma_Proposta_Empresa!X18</f>
        <v>0</v>
      </c>
      <c r="BV21" s="1186">
        <v>7094</v>
      </c>
    </row>
    <row r="22" spans="1:74" ht="15.75" thickBot="1">
      <c r="A22" s="70"/>
      <c r="B22" s="1190"/>
      <c r="C22" s="1191"/>
      <c r="D22" s="1191"/>
      <c r="E22" s="1191"/>
      <c r="F22" s="1191"/>
      <c r="G22" s="1191"/>
      <c r="H22" s="1191"/>
      <c r="I22" s="1191"/>
      <c r="J22" s="1191"/>
      <c r="K22" s="1191"/>
      <c r="L22" s="1191"/>
      <c r="M22" s="1191"/>
      <c r="N22" s="1191"/>
      <c r="O22" s="1191"/>
      <c r="P22" s="1191"/>
      <c r="Q22" s="1191"/>
      <c r="R22" s="1191"/>
      <c r="S22" s="1191"/>
      <c r="T22" s="1191"/>
      <c r="U22" s="1191"/>
      <c r="V22" s="1191"/>
      <c r="W22" s="1191"/>
      <c r="X22" s="1191"/>
      <c r="Y22" s="1192"/>
      <c r="Z22" s="1193"/>
      <c r="BV22" s="1186"/>
    </row>
    <row r="23" spans="1:74" ht="24" customHeight="1" thickTop="1" thickBot="1">
      <c r="A23" s="70"/>
      <c r="B23" s="1194"/>
      <c r="C23" s="1195"/>
      <c r="D23" s="1195" t="s">
        <v>1442</v>
      </c>
      <c r="E23" s="1196"/>
      <c r="F23" s="1197"/>
      <c r="G23" s="1197"/>
      <c r="H23" s="1197"/>
      <c r="I23" s="1197"/>
      <c r="J23" s="1197"/>
      <c r="K23" s="1197"/>
      <c r="L23" s="1197"/>
      <c r="M23" s="1197"/>
      <c r="N23" s="1197"/>
      <c r="O23" s="1197"/>
      <c r="P23" s="1197"/>
      <c r="Q23" s="1197"/>
      <c r="R23" s="1197"/>
      <c r="S23" s="1197"/>
      <c r="T23" s="1197"/>
      <c r="U23" s="1197"/>
      <c r="V23" s="1197"/>
      <c r="W23" s="1197"/>
      <c r="X23" s="1197"/>
      <c r="Y23" s="1198">
        <f>SUM(Y10:Y21)</f>
        <v>4250000</v>
      </c>
      <c r="Z23" s="1199">
        <f>SUM(Z10:Z21)</f>
        <v>1</v>
      </c>
      <c r="BV23" s="1186"/>
    </row>
    <row r="24" spans="1:74" ht="16.5" thickTop="1">
      <c r="A24" s="70"/>
      <c r="B24" s="1200" t="s">
        <v>1443</v>
      </c>
      <c r="C24" s="1201"/>
      <c r="D24" s="1201"/>
      <c r="E24" s="1201"/>
      <c r="F24" s="1201"/>
      <c r="G24" s="1201"/>
      <c r="H24" s="1201"/>
      <c r="I24" s="1201"/>
      <c r="J24" s="1201"/>
      <c r="K24" s="1201"/>
      <c r="L24" s="1201"/>
      <c r="M24" s="1201"/>
      <c r="N24" s="1201"/>
      <c r="O24" s="1201"/>
      <c r="P24" s="1201"/>
      <c r="Q24" s="1201"/>
      <c r="R24" s="1201"/>
      <c r="S24" s="1201"/>
      <c r="T24" s="1201"/>
      <c r="U24" s="1201"/>
      <c r="V24" s="1201"/>
      <c r="W24" s="1201"/>
      <c r="X24" s="1201"/>
      <c r="Y24" s="1201"/>
      <c r="Z24" s="1202"/>
      <c r="BV24" s="1186"/>
    </row>
    <row r="25" spans="1:74" ht="18" customHeight="1">
      <c r="A25" s="70"/>
      <c r="B25" s="1160" t="s">
        <v>1424</v>
      </c>
      <c r="C25" s="1203" t="s">
        <v>1420</v>
      </c>
      <c r="D25" s="1203" t="s">
        <v>1444</v>
      </c>
      <c r="E25" s="1204"/>
      <c r="F25" s="1163" t="s">
        <v>1445</v>
      </c>
      <c r="G25" s="1164"/>
      <c r="H25" s="1164"/>
      <c r="I25" s="1164"/>
      <c r="J25" s="1164"/>
      <c r="K25" s="1164"/>
      <c r="L25" s="1164"/>
      <c r="M25" s="1164"/>
      <c r="N25" s="1164"/>
      <c r="O25" s="1164"/>
      <c r="P25" s="1164"/>
      <c r="Q25" s="1164"/>
      <c r="R25" s="1164"/>
      <c r="S25" s="1164"/>
      <c r="T25" s="1164"/>
      <c r="U25" s="1164"/>
      <c r="V25" s="1164"/>
      <c r="W25" s="1165"/>
      <c r="X25" s="1166" t="s">
        <v>1421</v>
      </c>
      <c r="Y25" s="1205" t="s">
        <v>81</v>
      </c>
      <c r="Z25" s="1206" t="s">
        <v>1422</v>
      </c>
      <c r="AB25" s="70"/>
      <c r="AC25" s="70"/>
      <c r="AD25" s="70"/>
      <c r="AE25" s="70"/>
      <c r="AF25" s="1207" t="s">
        <v>2022</v>
      </c>
      <c r="AG25" s="1208"/>
      <c r="AH25" s="1208"/>
      <c r="AI25" s="1208"/>
      <c r="AJ25" s="1208"/>
      <c r="AK25" s="1208"/>
      <c r="AL25" s="1208"/>
      <c r="AM25" s="1208"/>
      <c r="AN25" s="1208"/>
      <c r="AO25" s="1208"/>
      <c r="AP25" s="1208"/>
      <c r="AQ25" s="1208"/>
      <c r="AR25" s="1208"/>
      <c r="AS25" s="1208"/>
      <c r="AT25" s="1208"/>
      <c r="AU25" s="1208"/>
      <c r="AV25" s="1208"/>
      <c r="AW25" s="1208"/>
      <c r="AX25" s="1209"/>
      <c r="AY25" s="70"/>
      <c r="BV25" s="1186"/>
    </row>
    <row r="26" spans="1:74" ht="18" customHeight="1" thickBot="1">
      <c r="A26" s="70"/>
      <c r="B26" s="1210"/>
      <c r="C26" s="1211"/>
      <c r="D26" s="1211"/>
      <c r="E26" s="1211" t="s">
        <v>1446</v>
      </c>
      <c r="F26" s="1212">
        <f t="shared" ref="F26:W26" si="7">F6</f>
        <v>1</v>
      </c>
      <c r="G26" s="1212">
        <f t="shared" si="7"/>
        <v>2</v>
      </c>
      <c r="H26" s="1212">
        <f t="shared" si="7"/>
        <v>3</v>
      </c>
      <c r="I26" s="1212">
        <f t="shared" si="7"/>
        <v>4</v>
      </c>
      <c r="J26" s="1212">
        <f t="shared" si="7"/>
        <v>5</v>
      </c>
      <c r="K26" s="1212">
        <f t="shared" si="7"/>
        <v>6</v>
      </c>
      <c r="L26" s="1212">
        <f t="shared" si="7"/>
        <v>7</v>
      </c>
      <c r="M26" s="1212" t="str">
        <f t="shared" si="7"/>
        <v/>
      </c>
      <c r="N26" s="1212" t="str">
        <f t="shared" si="7"/>
        <v/>
      </c>
      <c r="O26" s="1212" t="str">
        <f t="shared" si="7"/>
        <v/>
      </c>
      <c r="P26" s="1212" t="str">
        <f t="shared" si="7"/>
        <v/>
      </c>
      <c r="Q26" s="1212" t="str">
        <f t="shared" si="7"/>
        <v/>
      </c>
      <c r="R26" s="1212" t="str">
        <f t="shared" si="7"/>
        <v/>
      </c>
      <c r="S26" s="1212" t="str">
        <f t="shared" si="7"/>
        <v/>
      </c>
      <c r="T26" s="1212" t="str">
        <f t="shared" si="7"/>
        <v/>
      </c>
      <c r="U26" s="1212" t="str">
        <f t="shared" si="7"/>
        <v/>
      </c>
      <c r="V26" s="1212" t="str">
        <f t="shared" si="7"/>
        <v/>
      </c>
      <c r="W26" s="1212" t="str">
        <f t="shared" si="7"/>
        <v/>
      </c>
      <c r="X26" s="1213" t="s">
        <v>1425</v>
      </c>
      <c r="Y26" s="1214" t="s">
        <v>1424</v>
      </c>
      <c r="Z26" s="1215" t="s">
        <v>1424</v>
      </c>
      <c r="AB26" s="1216" t="s">
        <v>11</v>
      </c>
      <c r="AC26" s="1217" t="s">
        <v>2023</v>
      </c>
      <c r="AD26" s="1218" t="s">
        <v>568</v>
      </c>
      <c r="AE26" s="1219" t="s">
        <v>11</v>
      </c>
      <c r="AF26" s="1220"/>
      <c r="AG26" s="73">
        <f>[1]Dados_Obra!E14</f>
        <v>1</v>
      </c>
      <c r="AH26" s="73">
        <f>[1]Dados_Obra!F14</f>
        <v>2</v>
      </c>
      <c r="AI26" s="73">
        <f>[1]Dados_Obra!G14</f>
        <v>3</v>
      </c>
      <c r="AJ26" s="73">
        <f>[1]Dados_Obra!H14</f>
        <v>4</v>
      </c>
      <c r="AK26" s="73">
        <f>[1]Dados_Obra!I14</f>
        <v>5</v>
      </c>
      <c r="AL26" s="73">
        <f>[1]Dados_Obra!J14</f>
        <v>6</v>
      </c>
      <c r="AM26" s="73">
        <f>[1]Dados_Obra!K14</f>
        <v>0</v>
      </c>
      <c r="AN26" s="73">
        <f>[1]Dados_Obra!L14</f>
        <v>0</v>
      </c>
      <c r="AO26" s="73">
        <f>[1]Dados_Obra!M14</f>
        <v>0</v>
      </c>
      <c r="AP26" s="73">
        <f>[1]Dados_Obra!N14</f>
        <v>0</v>
      </c>
      <c r="AQ26" s="73">
        <f>[1]Dados_Obra!O14</f>
        <v>0</v>
      </c>
      <c r="AR26" s="73">
        <f>[1]Dados_Obra!P14</f>
        <v>0</v>
      </c>
      <c r="AS26" s="73">
        <f>[1]Dados_Obra!Q14</f>
        <v>0</v>
      </c>
      <c r="AT26" s="73">
        <f>[1]Dados_Obra!R14</f>
        <v>0</v>
      </c>
      <c r="AU26" s="73">
        <f>[1]Dados_Obra!S14</f>
        <v>0</v>
      </c>
      <c r="AV26" s="73">
        <f>[1]Dados_Obra!T14</f>
        <v>0</v>
      </c>
      <c r="AW26" s="73">
        <f>[1]Dados_Obra!U14</f>
        <v>0</v>
      </c>
      <c r="AX26" s="73">
        <f>[1]Dados_Obra!V14</f>
        <v>0</v>
      </c>
      <c r="AY26" s="70"/>
    </row>
    <row r="27" spans="1:74" ht="21" customHeight="1" thickTop="1">
      <c r="A27" s="70"/>
      <c r="B27" s="1221" t="str">
        <f>CONCATENATE(B10,LEFT(D27,1))</f>
        <v>1T</v>
      </c>
      <c r="C27" s="1441" t="str">
        <f>C10</f>
        <v>SERVIÇOS PRELIMINARES</v>
      </c>
      <c r="D27" s="1222" t="str">
        <f>IF($O$3="SFM","FINANCIAMENTO",IF($O$3="BRDE","FINANCIAMENTO","TESOURO"))</f>
        <v>TESOURO</v>
      </c>
      <c r="E27" s="1223" t="s">
        <v>1446</v>
      </c>
      <c r="F27" s="1224">
        <f t="shared" ref="F27:W27" si="8">IF(ISERR(F10),0,IF(AG27="b",ROUNDDOWN(((F10/100)*$Y$10)*$Z$2,2),IF(AG27="c",ROUNDUP(((F10/100)*$Y$10)*$Z$2,2),ROUND(((F10/100)*$Y$10)*$Z$2,2))))</f>
        <v>0</v>
      </c>
      <c r="G27" s="1224">
        <f t="shared" si="8"/>
        <v>0</v>
      </c>
      <c r="H27" s="1224">
        <f t="shared" si="8"/>
        <v>0</v>
      </c>
      <c r="I27" s="1224">
        <f t="shared" si="8"/>
        <v>0</v>
      </c>
      <c r="J27" s="1224">
        <f t="shared" si="8"/>
        <v>0</v>
      </c>
      <c r="K27" s="1224">
        <f t="shared" si="8"/>
        <v>0</v>
      </c>
      <c r="L27" s="1224">
        <f t="shared" si="8"/>
        <v>0</v>
      </c>
      <c r="M27" s="1224">
        <f t="shared" si="8"/>
        <v>0</v>
      </c>
      <c r="N27" s="1224">
        <f t="shared" si="8"/>
        <v>0</v>
      </c>
      <c r="O27" s="1224">
        <f t="shared" si="8"/>
        <v>0</v>
      </c>
      <c r="P27" s="1224">
        <f t="shared" si="8"/>
        <v>0</v>
      </c>
      <c r="Q27" s="1224">
        <f t="shared" si="8"/>
        <v>0</v>
      </c>
      <c r="R27" s="1224">
        <f t="shared" si="8"/>
        <v>0</v>
      </c>
      <c r="S27" s="1224">
        <f t="shared" si="8"/>
        <v>0</v>
      </c>
      <c r="T27" s="1224">
        <f t="shared" si="8"/>
        <v>0</v>
      </c>
      <c r="U27" s="1224">
        <f t="shared" si="8"/>
        <v>0</v>
      </c>
      <c r="V27" s="1224">
        <f t="shared" si="8"/>
        <v>0</v>
      </c>
      <c r="W27" s="1224">
        <f t="shared" si="8"/>
        <v>0</v>
      </c>
      <c r="X27" s="1225">
        <f>COUNTIF(F27:W27,"&gt;0")</f>
        <v>0</v>
      </c>
      <c r="Y27" s="1226">
        <f t="shared" ref="Y27:Y50" si="9">SUM(F27:W27)</f>
        <v>0</v>
      </c>
      <c r="Z27" s="1227">
        <f t="shared" ref="Z27:Z50" si="10">IF($Y$55=0,0,(Y27/$Y$55))</f>
        <v>0</v>
      </c>
      <c r="AB27" s="1443">
        <v>1</v>
      </c>
      <c r="AC27" s="1445">
        <f>SUM(Y27:Y28)</f>
        <v>40363.22</v>
      </c>
      <c r="AD27" s="1437" t="str">
        <f>IF(ROUND(AC27,2)-ROUND(Y10,2)=0,"Ok",ROUND(AC27,2)-ROUND(Y10,2))</f>
        <v>Ok</v>
      </c>
      <c r="AE27" s="1219">
        <v>1</v>
      </c>
      <c r="AF27" s="1228" t="str">
        <f>D27</f>
        <v>TESOURO</v>
      </c>
      <c r="AG27" s="1229"/>
      <c r="AH27" s="1229"/>
      <c r="AI27" s="1229"/>
      <c r="AJ27" s="1229"/>
      <c r="AK27" s="1229"/>
      <c r="AL27" s="1229"/>
      <c r="AM27" s="1229"/>
      <c r="AN27" s="1229"/>
      <c r="AO27" s="1229"/>
      <c r="AP27" s="1229"/>
      <c r="AQ27" s="1229"/>
      <c r="AR27" s="1229"/>
      <c r="AS27" s="1229"/>
      <c r="AT27" s="1229"/>
      <c r="AU27" s="1229"/>
      <c r="AV27" s="1229"/>
      <c r="AW27" s="1229"/>
      <c r="AX27" s="1229"/>
      <c r="AY27" s="70"/>
    </row>
    <row r="28" spans="1:74" ht="21" customHeight="1">
      <c r="A28" s="70"/>
      <c r="B28" s="1230" t="s">
        <v>2024</v>
      </c>
      <c r="C28" s="1442"/>
      <c r="D28" s="1231" t="s">
        <v>2025</v>
      </c>
      <c r="E28" s="1232" t="s">
        <v>1446</v>
      </c>
      <c r="F28" s="1233">
        <f t="shared" ref="F28:W28" si="11">IF(ISERR(F10),0,IF(AG28="b",ROUNDDOWN(((F10/100)*$Y$10)*$Z$3,2),IF(AG28="c",ROUNDUP(((F10/100)*$Y$10)*$Z$3,2),ROUND(((F10/100)*$Y$10)*$Z$3,2))))</f>
        <v>5612.58</v>
      </c>
      <c r="G28" s="1233">
        <f t="shared" si="11"/>
        <v>10947.62</v>
      </c>
      <c r="H28" s="1233">
        <f t="shared" si="11"/>
        <v>6845.37</v>
      </c>
      <c r="I28" s="1233">
        <f t="shared" si="11"/>
        <v>6248.93</v>
      </c>
      <c r="J28" s="1233">
        <f t="shared" si="11"/>
        <v>3543.62</v>
      </c>
      <c r="K28" s="1233">
        <f t="shared" si="11"/>
        <v>7165.1</v>
      </c>
      <c r="L28" s="1233">
        <f t="shared" si="11"/>
        <v>0</v>
      </c>
      <c r="M28" s="1233">
        <f t="shared" si="11"/>
        <v>0</v>
      </c>
      <c r="N28" s="1233">
        <f t="shared" si="11"/>
        <v>0</v>
      </c>
      <c r="O28" s="1233">
        <f t="shared" si="11"/>
        <v>0</v>
      </c>
      <c r="P28" s="1233">
        <f t="shared" si="11"/>
        <v>0</v>
      </c>
      <c r="Q28" s="1233">
        <f t="shared" si="11"/>
        <v>0</v>
      </c>
      <c r="R28" s="1233">
        <f t="shared" si="11"/>
        <v>0</v>
      </c>
      <c r="S28" s="1233">
        <f t="shared" si="11"/>
        <v>0</v>
      </c>
      <c r="T28" s="1233">
        <f t="shared" si="11"/>
        <v>0</v>
      </c>
      <c r="U28" s="1233">
        <f t="shared" si="11"/>
        <v>0</v>
      </c>
      <c r="V28" s="1233">
        <f t="shared" si="11"/>
        <v>0</v>
      </c>
      <c r="W28" s="1233">
        <f t="shared" si="11"/>
        <v>0</v>
      </c>
      <c r="X28" s="1234">
        <f t="shared" ref="X28:X50" si="12">COUNTIF(F28:W28,"&gt;0")</f>
        <v>6</v>
      </c>
      <c r="Y28" s="1235">
        <f t="shared" si="9"/>
        <v>40363.22</v>
      </c>
      <c r="Z28" s="1236">
        <f t="shared" si="10"/>
        <v>9.4972282352941174E-3</v>
      </c>
      <c r="AA28" s="1237"/>
      <c r="AB28" s="1444"/>
      <c r="AC28" s="1446"/>
      <c r="AD28" s="1438"/>
      <c r="AE28" s="1238"/>
      <c r="AF28" s="1239" t="str">
        <f t="shared" ref="AF28:AF50" si="13">D28</f>
        <v>CONTRAPARTIDA</v>
      </c>
      <c r="AG28" s="1240"/>
      <c r="AH28" s="1240"/>
      <c r="AI28" s="1240"/>
      <c r="AJ28" s="1240"/>
      <c r="AK28" s="1240"/>
      <c r="AL28" s="1240"/>
      <c r="AM28" s="1240"/>
      <c r="AN28" s="1240"/>
      <c r="AO28" s="1240"/>
      <c r="AP28" s="1240"/>
      <c r="AQ28" s="1240"/>
      <c r="AR28" s="1240"/>
      <c r="AS28" s="1240"/>
      <c r="AT28" s="1240"/>
      <c r="AU28" s="1240"/>
      <c r="AV28" s="1240"/>
      <c r="AW28" s="1240"/>
      <c r="AX28" s="1240"/>
      <c r="AY28" s="70"/>
    </row>
    <row r="29" spans="1:74" ht="21" customHeight="1">
      <c r="A29" s="70"/>
      <c r="B29" s="1221" t="str">
        <f>CONCATENATE(B11,LEFT(D29,1))</f>
        <v>2T</v>
      </c>
      <c r="C29" s="1449" t="str">
        <f>C11</f>
        <v>TERRAPLENAGEM</v>
      </c>
      <c r="D29" s="1241" t="str">
        <f>$D$27</f>
        <v>TESOURO</v>
      </c>
      <c r="E29" s="1242" t="s">
        <v>1446</v>
      </c>
      <c r="F29" s="1224">
        <f t="shared" ref="F29:W29" si="14">IF(ISERR(F11),0,IF(AG29="b",ROUNDDOWN(((F11/100)*$Y$11)*$Z$2,2),IF(AG29="c",ROUNDUP(((F11/100)*$Y$11)*$Z$2,2),ROUND(((F11/100)*$Y$11)*$Z$2,2))))</f>
        <v>0</v>
      </c>
      <c r="G29" s="1243">
        <f t="shared" si="14"/>
        <v>0</v>
      </c>
      <c r="H29" s="1243">
        <f t="shared" si="14"/>
        <v>0</v>
      </c>
      <c r="I29" s="1243">
        <f t="shared" si="14"/>
        <v>0</v>
      </c>
      <c r="J29" s="1243">
        <f t="shared" si="14"/>
        <v>0</v>
      </c>
      <c r="K29" s="1243">
        <f t="shared" si="14"/>
        <v>0</v>
      </c>
      <c r="L29" s="1243">
        <f t="shared" si="14"/>
        <v>0</v>
      </c>
      <c r="M29" s="1243">
        <f t="shared" si="14"/>
        <v>0</v>
      </c>
      <c r="N29" s="1243">
        <f t="shared" si="14"/>
        <v>0</v>
      </c>
      <c r="O29" s="1243">
        <f t="shared" si="14"/>
        <v>0</v>
      </c>
      <c r="P29" s="1243">
        <f t="shared" si="14"/>
        <v>0</v>
      </c>
      <c r="Q29" s="1243">
        <f t="shared" si="14"/>
        <v>0</v>
      </c>
      <c r="R29" s="1243">
        <f t="shared" si="14"/>
        <v>0</v>
      </c>
      <c r="S29" s="1243">
        <f t="shared" si="14"/>
        <v>0</v>
      </c>
      <c r="T29" s="1243">
        <f t="shared" si="14"/>
        <v>0</v>
      </c>
      <c r="U29" s="1243">
        <f t="shared" si="14"/>
        <v>0</v>
      </c>
      <c r="V29" s="1243">
        <f t="shared" si="14"/>
        <v>0</v>
      </c>
      <c r="W29" s="1243">
        <f t="shared" si="14"/>
        <v>0</v>
      </c>
      <c r="X29" s="1225">
        <f t="shared" si="12"/>
        <v>0</v>
      </c>
      <c r="Y29" s="1244">
        <f t="shared" si="9"/>
        <v>0</v>
      </c>
      <c r="Z29" s="1245">
        <f t="shared" si="10"/>
        <v>0</v>
      </c>
      <c r="AB29" s="1450">
        <v>2</v>
      </c>
      <c r="AC29" s="1447">
        <f>SUM(Y29:Y30)</f>
        <v>130561.94</v>
      </c>
      <c r="AD29" s="1448">
        <f>IF(ROUND(AC29,2)-ROUND(Y11,2)=0,"Ok",ROUND(AC29,2)-ROUND(Y11,2))</f>
        <v>-9.9999999947613105E-3</v>
      </c>
      <c r="AE29" s="1219">
        <v>2</v>
      </c>
      <c r="AF29" s="1246" t="str">
        <f t="shared" si="13"/>
        <v>TESOURO</v>
      </c>
      <c r="AG29" s="1247"/>
      <c r="AH29" s="1247"/>
      <c r="AI29" s="1247"/>
      <c r="AJ29" s="1247"/>
      <c r="AK29" s="1247"/>
      <c r="AL29" s="1247"/>
      <c r="AM29" s="1247"/>
      <c r="AN29" s="1247"/>
      <c r="AO29" s="1247"/>
      <c r="AP29" s="1247"/>
      <c r="AQ29" s="1247"/>
      <c r="AR29" s="1247"/>
      <c r="AS29" s="1247"/>
      <c r="AT29" s="1247"/>
      <c r="AU29" s="1247"/>
      <c r="AV29" s="1247"/>
      <c r="AW29" s="1247"/>
      <c r="AX29" s="1247"/>
      <c r="AY29" s="70"/>
    </row>
    <row r="30" spans="1:74" ht="21" customHeight="1">
      <c r="A30" s="70"/>
      <c r="B30" s="1230" t="s">
        <v>2026</v>
      </c>
      <c r="C30" s="1442"/>
      <c r="D30" s="1231" t="s">
        <v>2025</v>
      </c>
      <c r="E30" s="1232" t="s">
        <v>1446</v>
      </c>
      <c r="F30" s="1233">
        <f t="shared" ref="F30:W30" si="15">IF(ISERR(F11),0,IF(AG30="b",ROUNDDOWN(((F11/100)*$Y$11)*$Z$3,2),IF(AG30="c",ROUNDUP(((F11/100)*$Y$11)*$Z$3,2),ROUND(((F11/100)*$Y$11)*$Z$3,2))))</f>
        <v>11381.43</v>
      </c>
      <c r="G30" s="1233">
        <f t="shared" si="15"/>
        <v>13115.24</v>
      </c>
      <c r="H30" s="1233">
        <f t="shared" si="15"/>
        <v>10366.35</v>
      </c>
      <c r="I30" s="1233">
        <f t="shared" si="15"/>
        <v>31112.58</v>
      </c>
      <c r="J30" s="1233">
        <f t="shared" si="15"/>
        <v>21465.97</v>
      </c>
      <c r="K30" s="1233">
        <f t="shared" si="15"/>
        <v>32144.23</v>
      </c>
      <c r="L30" s="1233">
        <f t="shared" si="15"/>
        <v>10976.14</v>
      </c>
      <c r="M30" s="1233">
        <f t="shared" si="15"/>
        <v>0</v>
      </c>
      <c r="N30" s="1233">
        <f t="shared" si="15"/>
        <v>0</v>
      </c>
      <c r="O30" s="1233">
        <f t="shared" si="15"/>
        <v>0</v>
      </c>
      <c r="P30" s="1233">
        <f t="shared" si="15"/>
        <v>0</v>
      </c>
      <c r="Q30" s="1233">
        <f t="shared" si="15"/>
        <v>0</v>
      </c>
      <c r="R30" s="1233">
        <f t="shared" si="15"/>
        <v>0</v>
      </c>
      <c r="S30" s="1233">
        <f t="shared" si="15"/>
        <v>0</v>
      </c>
      <c r="T30" s="1233">
        <f t="shared" si="15"/>
        <v>0</v>
      </c>
      <c r="U30" s="1233">
        <f t="shared" si="15"/>
        <v>0</v>
      </c>
      <c r="V30" s="1233">
        <f t="shared" si="15"/>
        <v>0</v>
      </c>
      <c r="W30" s="1233">
        <f t="shared" si="15"/>
        <v>0</v>
      </c>
      <c r="X30" s="1234">
        <f t="shared" si="12"/>
        <v>7</v>
      </c>
      <c r="Y30" s="1235">
        <f t="shared" si="9"/>
        <v>130561.94</v>
      </c>
      <c r="Z30" s="1236">
        <f t="shared" si="10"/>
        <v>3.0720456470588235E-2</v>
      </c>
      <c r="AA30" s="1237"/>
      <c r="AB30" s="1444"/>
      <c r="AC30" s="1446"/>
      <c r="AD30" s="1438"/>
      <c r="AE30" s="1238"/>
      <c r="AF30" s="1239" t="str">
        <f t="shared" si="13"/>
        <v>CONTRAPARTIDA</v>
      </c>
      <c r="AG30" s="1240"/>
      <c r="AH30" s="1240"/>
      <c r="AI30" s="1240"/>
      <c r="AJ30" s="1240"/>
      <c r="AK30" s="1240"/>
      <c r="AL30" s="1240"/>
      <c r="AM30" s="1240"/>
      <c r="AN30" s="1240"/>
      <c r="AO30" s="1240"/>
      <c r="AP30" s="1240"/>
      <c r="AQ30" s="1240"/>
      <c r="AR30" s="1240"/>
      <c r="AS30" s="1240"/>
      <c r="AT30" s="1240"/>
      <c r="AU30" s="1240"/>
      <c r="AV30" s="1240"/>
      <c r="AW30" s="1240"/>
      <c r="AX30" s="1240"/>
      <c r="AY30" s="70"/>
    </row>
    <row r="31" spans="1:74" ht="21" customHeight="1">
      <c r="A31" s="70"/>
      <c r="B31" s="1221" t="str">
        <f>CONCATENATE(B12,LEFT(D31,1))</f>
        <v>3T</v>
      </c>
      <c r="C31" s="1449" t="str">
        <f>C12</f>
        <v>DRENAGEM</v>
      </c>
      <c r="D31" s="1241" t="str">
        <f>$D$27</f>
        <v>TESOURO</v>
      </c>
      <c r="E31" s="1242" t="s">
        <v>1446</v>
      </c>
      <c r="F31" s="1224">
        <f t="shared" ref="F31:W31" si="16">IF(ISERR(F12),0,IF(AG31="b",ROUNDDOWN(((F12/100)*$Y$12)*$Z$2,2),IF(AG31="c",ROUNDUP(((F12/100)*$Y$12)*$Z$2,2),ROUND(((F12/100)*$Y$12)*$Z$2,2))))</f>
        <v>0</v>
      </c>
      <c r="G31" s="1243">
        <f t="shared" si="16"/>
        <v>0</v>
      </c>
      <c r="H31" s="1243">
        <f t="shared" si="16"/>
        <v>0</v>
      </c>
      <c r="I31" s="1243">
        <f t="shared" si="16"/>
        <v>0</v>
      </c>
      <c r="J31" s="1243">
        <f t="shared" si="16"/>
        <v>0</v>
      </c>
      <c r="K31" s="1243">
        <f t="shared" si="16"/>
        <v>0</v>
      </c>
      <c r="L31" s="1243">
        <f t="shared" si="16"/>
        <v>0</v>
      </c>
      <c r="M31" s="1243">
        <f t="shared" si="16"/>
        <v>0</v>
      </c>
      <c r="N31" s="1243">
        <f t="shared" si="16"/>
        <v>0</v>
      </c>
      <c r="O31" s="1243">
        <f t="shared" si="16"/>
        <v>0</v>
      </c>
      <c r="P31" s="1243">
        <f t="shared" si="16"/>
        <v>0</v>
      </c>
      <c r="Q31" s="1243">
        <f t="shared" si="16"/>
        <v>0</v>
      </c>
      <c r="R31" s="1243">
        <f t="shared" si="16"/>
        <v>0</v>
      </c>
      <c r="S31" s="1243">
        <f t="shared" si="16"/>
        <v>0</v>
      </c>
      <c r="T31" s="1243">
        <f t="shared" si="16"/>
        <v>0</v>
      </c>
      <c r="U31" s="1243">
        <f t="shared" si="16"/>
        <v>0</v>
      </c>
      <c r="V31" s="1243">
        <f t="shared" si="16"/>
        <v>0</v>
      </c>
      <c r="W31" s="1243">
        <f t="shared" si="16"/>
        <v>0</v>
      </c>
      <c r="X31" s="1225">
        <f t="shared" si="12"/>
        <v>0</v>
      </c>
      <c r="Y31" s="1244">
        <f t="shared" si="9"/>
        <v>0</v>
      </c>
      <c r="Z31" s="1245">
        <f t="shared" si="10"/>
        <v>0</v>
      </c>
      <c r="AB31" s="1450">
        <v>3</v>
      </c>
      <c r="AC31" s="1447">
        <f>SUM(Y31:Y32)</f>
        <v>469897.99000000011</v>
      </c>
      <c r="AD31" s="1448" t="str">
        <f>IF(ROUND(AC31,2)-ROUND(Y12,2)=0,"Ok",ROUND(AC31,2)-ROUND(Y12,2))</f>
        <v>Ok</v>
      </c>
      <c r="AE31" s="1219">
        <v>3</v>
      </c>
      <c r="AF31" s="1246" t="str">
        <f t="shared" si="13"/>
        <v>TESOURO</v>
      </c>
      <c r="AG31" s="1247"/>
      <c r="AH31" s="1247"/>
      <c r="AI31" s="1247"/>
      <c r="AJ31" s="1247"/>
      <c r="AK31" s="1247"/>
      <c r="AL31" s="1247"/>
      <c r="AM31" s="1247"/>
      <c r="AN31" s="1247"/>
      <c r="AO31" s="1247"/>
      <c r="AP31" s="1247"/>
      <c r="AQ31" s="1247"/>
      <c r="AR31" s="1247"/>
      <c r="AS31" s="1247"/>
      <c r="AT31" s="1247"/>
      <c r="AU31" s="1247"/>
      <c r="AV31" s="1247"/>
      <c r="AW31" s="1247"/>
      <c r="AX31" s="1247"/>
      <c r="AY31" s="70"/>
    </row>
    <row r="32" spans="1:74" ht="21" customHeight="1">
      <c r="A32" s="70"/>
      <c r="B32" s="1230" t="s">
        <v>2027</v>
      </c>
      <c r="C32" s="1442"/>
      <c r="D32" s="1231" t="s">
        <v>2025</v>
      </c>
      <c r="E32" s="1232" t="s">
        <v>1446</v>
      </c>
      <c r="F32" s="1233">
        <f t="shared" ref="F32:W32" si="17">IF(ISERR(F12),0,IF(AG32="b",ROUNDDOWN(((F12/100)*$Y$12)*$Z$3,2),IF(AG32="c",ROUNDUP(((F12/100)*$Y$12)*$Z$3,2),ROUND(((F12/100)*$Y$12)*$Z$3,2))))</f>
        <v>47860.44</v>
      </c>
      <c r="G32" s="1233">
        <f t="shared" si="17"/>
        <v>66068.820000000007</v>
      </c>
      <c r="H32" s="1233">
        <f t="shared" si="17"/>
        <v>30786.95</v>
      </c>
      <c r="I32" s="1233">
        <f t="shared" si="17"/>
        <v>52053.29</v>
      </c>
      <c r="J32" s="1233">
        <f t="shared" si="17"/>
        <v>71869.05</v>
      </c>
      <c r="K32" s="1233">
        <f t="shared" si="17"/>
        <v>162510.41</v>
      </c>
      <c r="L32" s="1233">
        <f t="shared" si="17"/>
        <v>38749.03</v>
      </c>
      <c r="M32" s="1233">
        <f t="shared" si="17"/>
        <v>0</v>
      </c>
      <c r="N32" s="1233">
        <f t="shared" si="17"/>
        <v>0</v>
      </c>
      <c r="O32" s="1233">
        <f t="shared" si="17"/>
        <v>0</v>
      </c>
      <c r="P32" s="1233">
        <f t="shared" si="17"/>
        <v>0</v>
      </c>
      <c r="Q32" s="1233">
        <f t="shared" si="17"/>
        <v>0</v>
      </c>
      <c r="R32" s="1233">
        <f t="shared" si="17"/>
        <v>0</v>
      </c>
      <c r="S32" s="1233">
        <f t="shared" si="17"/>
        <v>0</v>
      </c>
      <c r="T32" s="1233">
        <f t="shared" si="17"/>
        <v>0</v>
      </c>
      <c r="U32" s="1233">
        <f t="shared" si="17"/>
        <v>0</v>
      </c>
      <c r="V32" s="1233">
        <f t="shared" si="17"/>
        <v>0</v>
      </c>
      <c r="W32" s="1233">
        <f t="shared" si="17"/>
        <v>0</v>
      </c>
      <c r="X32" s="1234">
        <f t="shared" si="12"/>
        <v>7</v>
      </c>
      <c r="Y32" s="1235">
        <f t="shared" si="9"/>
        <v>469897.99000000011</v>
      </c>
      <c r="Z32" s="1236">
        <f t="shared" si="10"/>
        <v>0.1105642329411765</v>
      </c>
      <c r="AA32" s="1237"/>
      <c r="AB32" s="1444"/>
      <c r="AC32" s="1446"/>
      <c r="AD32" s="1438"/>
      <c r="AE32" s="1238"/>
      <c r="AF32" s="1239" t="str">
        <f t="shared" si="13"/>
        <v>CONTRAPARTIDA</v>
      </c>
      <c r="AG32" s="1240"/>
      <c r="AH32" s="1240"/>
      <c r="AI32" s="1240"/>
      <c r="AJ32" s="1240"/>
      <c r="AK32" s="1240"/>
      <c r="AL32" s="1240"/>
      <c r="AM32" s="1240"/>
      <c r="AN32" s="1240"/>
      <c r="AO32" s="1240"/>
      <c r="AP32" s="1240"/>
      <c r="AQ32" s="1240"/>
      <c r="AR32" s="1240"/>
      <c r="AS32" s="1240"/>
      <c r="AT32" s="1240"/>
      <c r="AU32" s="1240"/>
      <c r="AV32" s="1240"/>
      <c r="AW32" s="1240"/>
      <c r="AX32" s="1240"/>
      <c r="AY32" s="70"/>
    </row>
    <row r="33" spans="1:51" ht="21" customHeight="1">
      <c r="A33" s="70"/>
      <c r="B33" s="1221" t="str">
        <f>CONCATENATE(B13,LEFT(D33,1))</f>
        <v>4T</v>
      </c>
      <c r="C33" s="1449" t="str">
        <f>C13</f>
        <v>BASE / SUB-BASE</v>
      </c>
      <c r="D33" s="1241" t="str">
        <f>$D$27</f>
        <v>TESOURO</v>
      </c>
      <c r="E33" s="1242" t="s">
        <v>1446</v>
      </c>
      <c r="F33" s="1224">
        <f t="shared" ref="F33:W33" si="18">IF(ISERR(F13),0,IF(AG33="b",ROUNDDOWN(((F13/100)*$Y$13)*$Z$2,2),IF(AG33="c",ROUNDUP(((F13/100)*$Y$13)*$Z$2,2),ROUND(((F13/100)*$Y$13)*$Z$2,2))))</f>
        <v>0</v>
      </c>
      <c r="G33" s="1243">
        <f t="shared" si="18"/>
        <v>0</v>
      </c>
      <c r="H33" s="1243">
        <f t="shared" si="18"/>
        <v>0</v>
      </c>
      <c r="I33" s="1243">
        <f t="shared" si="18"/>
        <v>0</v>
      </c>
      <c r="J33" s="1243">
        <f t="shared" si="18"/>
        <v>0</v>
      </c>
      <c r="K33" s="1243">
        <f t="shared" si="18"/>
        <v>0</v>
      </c>
      <c r="L33" s="1243">
        <f t="shared" si="18"/>
        <v>0</v>
      </c>
      <c r="M33" s="1243">
        <f t="shared" si="18"/>
        <v>0</v>
      </c>
      <c r="N33" s="1243">
        <f t="shared" si="18"/>
        <v>0</v>
      </c>
      <c r="O33" s="1243">
        <f t="shared" si="18"/>
        <v>0</v>
      </c>
      <c r="P33" s="1243">
        <f t="shared" si="18"/>
        <v>0</v>
      </c>
      <c r="Q33" s="1243">
        <f t="shared" si="18"/>
        <v>0</v>
      </c>
      <c r="R33" s="1243">
        <f t="shared" si="18"/>
        <v>0</v>
      </c>
      <c r="S33" s="1243">
        <f t="shared" si="18"/>
        <v>0</v>
      </c>
      <c r="T33" s="1243">
        <f t="shared" si="18"/>
        <v>0</v>
      </c>
      <c r="U33" s="1243">
        <f t="shared" si="18"/>
        <v>0</v>
      </c>
      <c r="V33" s="1243">
        <f t="shared" si="18"/>
        <v>0</v>
      </c>
      <c r="W33" s="1243">
        <f t="shared" si="18"/>
        <v>0</v>
      </c>
      <c r="X33" s="1225">
        <f t="shared" si="12"/>
        <v>0</v>
      </c>
      <c r="Y33" s="1244">
        <f t="shared" si="9"/>
        <v>0</v>
      </c>
      <c r="Z33" s="1245">
        <f t="shared" si="10"/>
        <v>0</v>
      </c>
      <c r="AB33" s="1450">
        <v>4</v>
      </c>
      <c r="AC33" s="1447">
        <f>SUM(Y33:Y34)</f>
        <v>1043340.88</v>
      </c>
      <c r="AD33" s="1448" t="str">
        <f>IF(ROUND(AC33,2)-ROUND(Y13,2)=0,"Ok",ROUND(AC33,2)-ROUND(Y13,2))</f>
        <v>Ok</v>
      </c>
      <c r="AE33" s="1219">
        <v>4</v>
      </c>
      <c r="AF33" s="1246" t="str">
        <f t="shared" si="13"/>
        <v>TESOURO</v>
      </c>
      <c r="AG33" s="1247"/>
      <c r="AH33" s="1247"/>
      <c r="AI33" s="1247"/>
      <c r="AJ33" s="1247"/>
      <c r="AK33" s="1247"/>
      <c r="AL33" s="1247"/>
      <c r="AM33" s="1247"/>
      <c r="AN33" s="1247"/>
      <c r="AO33" s="1247"/>
      <c r="AP33" s="1247"/>
      <c r="AQ33" s="1247"/>
      <c r="AR33" s="1247"/>
      <c r="AS33" s="1247"/>
      <c r="AT33" s="1247"/>
      <c r="AU33" s="1247"/>
      <c r="AV33" s="1247"/>
      <c r="AW33" s="1247"/>
      <c r="AX33" s="1247"/>
      <c r="AY33" s="70"/>
    </row>
    <row r="34" spans="1:51" ht="21" customHeight="1">
      <c r="A34" s="70"/>
      <c r="B34" s="1230" t="s">
        <v>2028</v>
      </c>
      <c r="C34" s="1442"/>
      <c r="D34" s="1231" t="s">
        <v>2025</v>
      </c>
      <c r="E34" s="1232" t="s">
        <v>1446</v>
      </c>
      <c r="F34" s="1233">
        <f t="shared" ref="F34:W34" si="19">IF(ISERR(F13),0,IF(AG34="b",ROUNDDOWN(((F13/100)*$Y$13)*$Z$3,2),IF(AG34="c",ROUNDUP(((F13/100)*$Y$13)*$Z$3,2),ROUND(((F13/100)*$Y$13)*$Z$3,2))))</f>
        <v>113770.42</v>
      </c>
      <c r="G34" s="1233">
        <f t="shared" si="19"/>
        <v>122188.34</v>
      </c>
      <c r="H34" s="1233">
        <f t="shared" si="19"/>
        <v>128435.04</v>
      </c>
      <c r="I34" s="1233">
        <f t="shared" si="19"/>
        <v>113737.51</v>
      </c>
      <c r="J34" s="1233">
        <f t="shared" si="19"/>
        <v>114626.25</v>
      </c>
      <c r="K34" s="1233">
        <f t="shared" si="19"/>
        <v>220031.58</v>
      </c>
      <c r="L34" s="1233">
        <f t="shared" si="19"/>
        <v>230551.74</v>
      </c>
      <c r="M34" s="1233">
        <f t="shared" si="19"/>
        <v>0</v>
      </c>
      <c r="N34" s="1233">
        <f t="shared" si="19"/>
        <v>0</v>
      </c>
      <c r="O34" s="1233">
        <f t="shared" si="19"/>
        <v>0</v>
      </c>
      <c r="P34" s="1233">
        <f t="shared" si="19"/>
        <v>0</v>
      </c>
      <c r="Q34" s="1233">
        <f t="shared" si="19"/>
        <v>0</v>
      </c>
      <c r="R34" s="1233">
        <f t="shared" si="19"/>
        <v>0</v>
      </c>
      <c r="S34" s="1233">
        <f t="shared" si="19"/>
        <v>0</v>
      </c>
      <c r="T34" s="1233">
        <f t="shared" si="19"/>
        <v>0</v>
      </c>
      <c r="U34" s="1233">
        <f t="shared" si="19"/>
        <v>0</v>
      </c>
      <c r="V34" s="1233">
        <f t="shared" si="19"/>
        <v>0</v>
      </c>
      <c r="W34" s="1233">
        <f t="shared" si="19"/>
        <v>0</v>
      </c>
      <c r="X34" s="1234">
        <f t="shared" si="12"/>
        <v>7</v>
      </c>
      <c r="Y34" s="1235">
        <f t="shared" si="9"/>
        <v>1043340.88</v>
      </c>
      <c r="Z34" s="1236">
        <f t="shared" si="10"/>
        <v>0.24549197176470589</v>
      </c>
      <c r="AA34" s="1237"/>
      <c r="AB34" s="1444"/>
      <c r="AC34" s="1446"/>
      <c r="AD34" s="1438"/>
      <c r="AE34" s="1238"/>
      <c r="AF34" s="1239" t="str">
        <f t="shared" si="13"/>
        <v>CONTRAPARTIDA</v>
      </c>
      <c r="AG34" s="1240"/>
      <c r="AH34" s="1240"/>
      <c r="AI34" s="1240"/>
      <c r="AJ34" s="1240"/>
      <c r="AK34" s="1240"/>
      <c r="AL34" s="1240"/>
      <c r="AM34" s="1240"/>
      <c r="AN34" s="1240"/>
      <c r="AO34" s="1240"/>
      <c r="AP34" s="1240"/>
      <c r="AQ34" s="1240"/>
      <c r="AR34" s="1240"/>
      <c r="AS34" s="1240"/>
      <c r="AT34" s="1240"/>
      <c r="AU34" s="1240"/>
      <c r="AV34" s="1240"/>
      <c r="AW34" s="1240"/>
      <c r="AX34" s="1240"/>
      <c r="AY34" s="70"/>
    </row>
    <row r="35" spans="1:51" ht="21" customHeight="1">
      <c r="A35" s="70"/>
      <c r="B35" s="1221" t="str">
        <f>CONCATENATE(B14,LEFT(D35,1))</f>
        <v>5T</v>
      </c>
      <c r="C35" s="1449" t="str">
        <f>C14</f>
        <v>REVESTIMENTO</v>
      </c>
      <c r="D35" s="1241" t="str">
        <f>$D$27</f>
        <v>TESOURO</v>
      </c>
      <c r="E35" s="1242" t="s">
        <v>1446</v>
      </c>
      <c r="F35" s="1224">
        <f t="shared" ref="F35:W35" si="20">IF(ISERR(F14),0,IF(AG35="b",ROUNDDOWN(((F14/100)*$Y$14)*$Z$2,2),IF(AG35="c",ROUNDUP(((F14/100)*$Y$14)*$Z$2,2),ROUND(((F14/100)*$Y$14)*$Z$2,2))))</f>
        <v>0</v>
      </c>
      <c r="G35" s="1243">
        <f t="shared" si="20"/>
        <v>0</v>
      </c>
      <c r="H35" s="1243">
        <f t="shared" si="20"/>
        <v>0</v>
      </c>
      <c r="I35" s="1243">
        <f t="shared" si="20"/>
        <v>0</v>
      </c>
      <c r="J35" s="1243">
        <f t="shared" si="20"/>
        <v>0</v>
      </c>
      <c r="K35" s="1243">
        <f t="shared" si="20"/>
        <v>0</v>
      </c>
      <c r="L35" s="1243">
        <f t="shared" si="20"/>
        <v>0</v>
      </c>
      <c r="M35" s="1243">
        <f t="shared" si="20"/>
        <v>0</v>
      </c>
      <c r="N35" s="1243">
        <f t="shared" si="20"/>
        <v>0</v>
      </c>
      <c r="O35" s="1243">
        <f t="shared" si="20"/>
        <v>0</v>
      </c>
      <c r="P35" s="1243">
        <f t="shared" si="20"/>
        <v>0</v>
      </c>
      <c r="Q35" s="1243">
        <f t="shared" si="20"/>
        <v>0</v>
      </c>
      <c r="R35" s="1243">
        <f t="shared" si="20"/>
        <v>0</v>
      </c>
      <c r="S35" s="1243">
        <f t="shared" si="20"/>
        <v>0</v>
      </c>
      <c r="T35" s="1243">
        <f t="shared" si="20"/>
        <v>0</v>
      </c>
      <c r="U35" s="1243">
        <f t="shared" si="20"/>
        <v>0</v>
      </c>
      <c r="V35" s="1243">
        <f t="shared" si="20"/>
        <v>0</v>
      </c>
      <c r="W35" s="1243">
        <f t="shared" si="20"/>
        <v>0</v>
      </c>
      <c r="X35" s="1225">
        <f t="shared" si="12"/>
        <v>0</v>
      </c>
      <c r="Y35" s="1244">
        <f t="shared" si="9"/>
        <v>0</v>
      </c>
      <c r="Z35" s="1245">
        <f t="shared" si="10"/>
        <v>0</v>
      </c>
      <c r="AB35" s="1450">
        <v>5</v>
      </c>
      <c r="AC35" s="1447">
        <f>SUM(Y35:Y36)</f>
        <v>1450053.67</v>
      </c>
      <c r="AD35" s="1448">
        <f>IF(ROUND(AC35,2)-ROUND(Y14,2)=0,"Ok",ROUND(AC35,2)-ROUND(Y14,2))</f>
        <v>1.0000000009313226E-2</v>
      </c>
      <c r="AE35" s="1219">
        <v>5</v>
      </c>
      <c r="AF35" s="1246" t="str">
        <f t="shared" si="13"/>
        <v>TESOURO</v>
      </c>
      <c r="AG35" s="1247"/>
      <c r="AH35" s="1247"/>
      <c r="AI35" s="1247"/>
      <c r="AJ35" s="1247"/>
      <c r="AK35" s="1247"/>
      <c r="AL35" s="1247"/>
      <c r="AM35" s="1247"/>
      <c r="AN35" s="1247"/>
      <c r="AO35" s="1247"/>
      <c r="AP35" s="1247"/>
      <c r="AQ35" s="1247"/>
      <c r="AR35" s="1247"/>
      <c r="AS35" s="1247"/>
      <c r="AT35" s="1247"/>
      <c r="AU35" s="1247"/>
      <c r="AV35" s="1247"/>
      <c r="AW35" s="1247"/>
      <c r="AX35" s="1247"/>
      <c r="AY35" s="70"/>
    </row>
    <row r="36" spans="1:51" ht="21" customHeight="1">
      <c r="A36" s="70"/>
      <c r="B36" s="1230" t="s">
        <v>2029</v>
      </c>
      <c r="C36" s="1442"/>
      <c r="D36" s="1231" t="s">
        <v>2025</v>
      </c>
      <c r="E36" s="1232" t="s">
        <v>1446</v>
      </c>
      <c r="F36" s="1233">
        <f t="shared" ref="F36:W36" si="21">IF(ISERR(F14),0,IF(AG36="b",ROUNDDOWN(((F14/100)*$Y$14)*$Z$3,2),IF(AG36="c",ROUNDUP(((F14/100)*$Y$14)*$Z$3,2),ROUND(((F14/100)*$Y$14)*$Z$3,2))))</f>
        <v>161912.24</v>
      </c>
      <c r="G36" s="1233">
        <f t="shared" si="21"/>
        <v>173835.09</v>
      </c>
      <c r="H36" s="1233">
        <f t="shared" si="21"/>
        <v>148028.79999999999</v>
      </c>
      <c r="I36" s="1233">
        <f t="shared" si="21"/>
        <v>161813.51999999999</v>
      </c>
      <c r="J36" s="1233">
        <f t="shared" si="21"/>
        <v>163138.04</v>
      </c>
      <c r="K36" s="1233">
        <f t="shared" si="21"/>
        <v>366120.8</v>
      </c>
      <c r="L36" s="1233">
        <f t="shared" si="21"/>
        <v>275205.18</v>
      </c>
      <c r="M36" s="1233">
        <f t="shared" si="21"/>
        <v>0</v>
      </c>
      <c r="N36" s="1233">
        <f t="shared" si="21"/>
        <v>0</v>
      </c>
      <c r="O36" s="1233">
        <f t="shared" si="21"/>
        <v>0</v>
      </c>
      <c r="P36" s="1233">
        <f t="shared" si="21"/>
        <v>0</v>
      </c>
      <c r="Q36" s="1233">
        <f t="shared" si="21"/>
        <v>0</v>
      </c>
      <c r="R36" s="1233">
        <f t="shared" si="21"/>
        <v>0</v>
      </c>
      <c r="S36" s="1233">
        <f t="shared" si="21"/>
        <v>0</v>
      </c>
      <c r="T36" s="1233">
        <f t="shared" si="21"/>
        <v>0</v>
      </c>
      <c r="U36" s="1233">
        <f t="shared" si="21"/>
        <v>0</v>
      </c>
      <c r="V36" s="1233">
        <f t="shared" si="21"/>
        <v>0</v>
      </c>
      <c r="W36" s="1233">
        <f t="shared" si="21"/>
        <v>0</v>
      </c>
      <c r="X36" s="1234">
        <f t="shared" si="12"/>
        <v>7</v>
      </c>
      <c r="Y36" s="1235">
        <f t="shared" si="9"/>
        <v>1450053.67</v>
      </c>
      <c r="Z36" s="1236">
        <f t="shared" si="10"/>
        <v>0.34118909882352938</v>
      </c>
      <c r="AA36" s="1237"/>
      <c r="AB36" s="1451"/>
      <c r="AC36" s="1452"/>
      <c r="AD36" s="1453"/>
      <c r="AE36" s="1238"/>
      <c r="AF36" s="1239" t="str">
        <f t="shared" si="13"/>
        <v>CONTRAPARTIDA</v>
      </c>
      <c r="AG36" s="1240"/>
      <c r="AH36" s="1240"/>
      <c r="AI36" s="1240"/>
      <c r="AJ36" s="1240"/>
      <c r="AK36" s="1240"/>
      <c r="AL36" s="1240"/>
      <c r="AM36" s="1240"/>
      <c r="AN36" s="1240"/>
      <c r="AO36" s="1240"/>
      <c r="AP36" s="1240"/>
      <c r="AQ36" s="1240"/>
      <c r="AR36" s="1240"/>
      <c r="AS36" s="1240"/>
      <c r="AT36" s="1240"/>
      <c r="AU36" s="1240"/>
      <c r="AV36" s="1240"/>
      <c r="AW36" s="1240"/>
      <c r="AX36" s="1240"/>
      <c r="AY36" s="70"/>
    </row>
    <row r="37" spans="1:51" ht="21" customHeight="1">
      <c r="A37" s="70"/>
      <c r="B37" s="1221" t="str">
        <f>CONCATENATE(B15,LEFT(D37,1))</f>
        <v>6T</v>
      </c>
      <c r="C37" s="1449" t="str">
        <f>C15</f>
        <v>MEIO-FIO E SARJETA</v>
      </c>
      <c r="D37" s="1241" t="str">
        <f>$D$27</f>
        <v>TESOURO</v>
      </c>
      <c r="E37" s="1242" t="s">
        <v>1446</v>
      </c>
      <c r="F37" s="1224">
        <f t="shared" ref="F37:W37" si="22">IF(ISERR(F15),0,IF(AG37="b",ROUNDDOWN(((F15/100)*$Y$15)*$Z$2,2),IF(AG37="c",ROUNDUP(((F15/100)*$Y$15)*$Z$2,2),ROUND(((F15/100)*$Y$15)*$Z$2,2))))</f>
        <v>0</v>
      </c>
      <c r="G37" s="1243">
        <f t="shared" si="22"/>
        <v>0</v>
      </c>
      <c r="H37" s="1243">
        <f t="shared" si="22"/>
        <v>0</v>
      </c>
      <c r="I37" s="1243">
        <f t="shared" si="22"/>
        <v>0</v>
      </c>
      <c r="J37" s="1243">
        <f t="shared" si="22"/>
        <v>0</v>
      </c>
      <c r="K37" s="1243">
        <f t="shared" si="22"/>
        <v>0</v>
      </c>
      <c r="L37" s="1243">
        <f t="shared" si="22"/>
        <v>0</v>
      </c>
      <c r="M37" s="1243">
        <f t="shared" si="22"/>
        <v>0</v>
      </c>
      <c r="N37" s="1243">
        <f t="shared" si="22"/>
        <v>0</v>
      </c>
      <c r="O37" s="1243">
        <f t="shared" si="22"/>
        <v>0</v>
      </c>
      <c r="P37" s="1243">
        <f t="shared" si="22"/>
        <v>0</v>
      </c>
      <c r="Q37" s="1243">
        <f t="shared" si="22"/>
        <v>0</v>
      </c>
      <c r="R37" s="1243">
        <f t="shared" si="22"/>
        <v>0</v>
      </c>
      <c r="S37" s="1243">
        <f t="shared" si="22"/>
        <v>0</v>
      </c>
      <c r="T37" s="1243">
        <f t="shared" si="22"/>
        <v>0</v>
      </c>
      <c r="U37" s="1243">
        <f t="shared" si="22"/>
        <v>0</v>
      </c>
      <c r="V37" s="1243">
        <f t="shared" si="22"/>
        <v>0</v>
      </c>
      <c r="W37" s="1243">
        <f t="shared" si="22"/>
        <v>0</v>
      </c>
      <c r="X37" s="1225">
        <f t="shared" si="12"/>
        <v>0</v>
      </c>
      <c r="Y37" s="1244">
        <f t="shared" si="9"/>
        <v>0</v>
      </c>
      <c r="Z37" s="1245">
        <f t="shared" si="10"/>
        <v>0</v>
      </c>
      <c r="AB37" s="1444">
        <v>6</v>
      </c>
      <c r="AC37" s="1446">
        <f>SUM(Y37:Y38)</f>
        <v>266996.42000000004</v>
      </c>
      <c r="AD37" s="1438" t="str">
        <f>IF(ROUND(AC37,2)-ROUND(Y15,2)=0,"Ok",ROUND(AC37,2)-ROUND(Y15,2))</f>
        <v>Ok</v>
      </c>
      <c r="AE37" s="1219">
        <v>6</v>
      </c>
      <c r="AF37" s="1246" t="str">
        <f t="shared" si="13"/>
        <v>TESOURO</v>
      </c>
      <c r="AG37" s="1247"/>
      <c r="AH37" s="1247"/>
      <c r="AI37" s="1247"/>
      <c r="AJ37" s="1247"/>
      <c r="AK37" s="1247"/>
      <c r="AL37" s="1247"/>
      <c r="AM37" s="1247"/>
      <c r="AN37" s="1247"/>
      <c r="AO37" s="1247"/>
      <c r="AP37" s="1247"/>
      <c r="AQ37" s="1247"/>
      <c r="AR37" s="1247"/>
      <c r="AS37" s="1247"/>
      <c r="AT37" s="1247"/>
      <c r="AU37" s="1247"/>
      <c r="AV37" s="1247"/>
      <c r="AW37" s="1247"/>
      <c r="AX37" s="1247"/>
      <c r="AY37" s="70"/>
    </row>
    <row r="38" spans="1:51" ht="21" customHeight="1">
      <c r="A38" s="70"/>
      <c r="B38" s="1230" t="s">
        <v>2030</v>
      </c>
      <c r="C38" s="1442"/>
      <c r="D38" s="1231" t="s">
        <v>2025</v>
      </c>
      <c r="E38" s="1232" t="s">
        <v>1446</v>
      </c>
      <c r="F38" s="1233">
        <f t="shared" ref="F38:W38" si="23">IF(ISERR(F15),0,IF(AG38="b",ROUNDDOWN(((F15/100)*$Y$15)*$Z$3,2),IF(AG38="c",ROUNDUP(((F15/100)*$Y$15)*$Z$3,2),ROUND(((F15/100)*$Y$15)*$Z$3,2))))</f>
        <v>9767.1299999999992</v>
      </c>
      <c r="G38" s="1233">
        <f t="shared" si="23"/>
        <v>57456.76</v>
      </c>
      <c r="H38" s="1233">
        <f t="shared" si="23"/>
        <v>46482.87</v>
      </c>
      <c r="I38" s="1233">
        <f t="shared" si="23"/>
        <v>20277.060000000001</v>
      </c>
      <c r="J38" s="1233">
        <f t="shared" si="23"/>
        <v>21477.91</v>
      </c>
      <c r="K38" s="1233">
        <f t="shared" si="23"/>
        <v>72675.05</v>
      </c>
      <c r="L38" s="1233">
        <f t="shared" si="23"/>
        <v>38859.64</v>
      </c>
      <c r="M38" s="1233">
        <f t="shared" si="23"/>
        <v>0</v>
      </c>
      <c r="N38" s="1233">
        <f t="shared" si="23"/>
        <v>0</v>
      </c>
      <c r="O38" s="1233">
        <f t="shared" si="23"/>
        <v>0</v>
      </c>
      <c r="P38" s="1233">
        <f t="shared" si="23"/>
        <v>0</v>
      </c>
      <c r="Q38" s="1233">
        <f t="shared" si="23"/>
        <v>0</v>
      </c>
      <c r="R38" s="1233">
        <f t="shared" si="23"/>
        <v>0</v>
      </c>
      <c r="S38" s="1233">
        <f t="shared" si="23"/>
        <v>0</v>
      </c>
      <c r="T38" s="1233">
        <f t="shared" si="23"/>
        <v>0</v>
      </c>
      <c r="U38" s="1233">
        <f t="shared" si="23"/>
        <v>0</v>
      </c>
      <c r="V38" s="1233">
        <f t="shared" si="23"/>
        <v>0</v>
      </c>
      <c r="W38" s="1233">
        <f t="shared" si="23"/>
        <v>0</v>
      </c>
      <c r="X38" s="1234">
        <f t="shared" si="12"/>
        <v>7</v>
      </c>
      <c r="Y38" s="1235">
        <f t="shared" si="9"/>
        <v>266996.42000000004</v>
      </c>
      <c r="Z38" s="1236">
        <f t="shared" si="10"/>
        <v>6.2822687058823545E-2</v>
      </c>
      <c r="AA38" s="1237"/>
      <c r="AB38" s="1451"/>
      <c r="AC38" s="1452"/>
      <c r="AD38" s="1453"/>
      <c r="AE38" s="1238"/>
      <c r="AF38" s="1239" t="str">
        <f t="shared" si="13"/>
        <v>CONTRAPARTIDA</v>
      </c>
      <c r="AG38" s="1240"/>
      <c r="AH38" s="1240"/>
      <c r="AI38" s="1240"/>
      <c r="AJ38" s="1240"/>
      <c r="AK38" s="1240"/>
      <c r="AL38" s="1240"/>
      <c r="AM38" s="1240"/>
      <c r="AN38" s="1240"/>
      <c r="AO38" s="1240"/>
      <c r="AP38" s="1240"/>
      <c r="AQ38" s="1240"/>
      <c r="AR38" s="1240"/>
      <c r="AS38" s="1240"/>
      <c r="AT38" s="1240"/>
      <c r="AU38" s="1240"/>
      <c r="AV38" s="1240"/>
      <c r="AW38" s="1240"/>
      <c r="AX38" s="1240"/>
      <c r="AY38" s="70"/>
    </row>
    <row r="39" spans="1:51" ht="21" customHeight="1">
      <c r="A39" s="70"/>
      <c r="B39" s="1221" t="str">
        <f>CONCATENATE(B16,LEFT(D39,1))</f>
        <v>7T</v>
      </c>
      <c r="C39" s="1449" t="str">
        <f>C16</f>
        <v>SERVIÇOS DE URBANIZAÇÃO</v>
      </c>
      <c r="D39" s="1241" t="str">
        <f>$D$27</f>
        <v>TESOURO</v>
      </c>
      <c r="E39" s="1242" t="s">
        <v>1446</v>
      </c>
      <c r="F39" s="1224">
        <f t="shared" ref="F39:W39" si="24">IF(ISERR(F16),0,IF(AG39="b",ROUNDDOWN(((F16/100)*$Y$16)*$Z$2,2),IF(AG39="c",ROUNDUP(((F16/100)*$Y$16)*$Z$2,2),ROUND(((F16/100)*$Y$16)*$Z$2,2))))</f>
        <v>0</v>
      </c>
      <c r="G39" s="1243">
        <f t="shared" si="24"/>
        <v>0</v>
      </c>
      <c r="H39" s="1243">
        <f t="shared" si="24"/>
        <v>0</v>
      </c>
      <c r="I39" s="1243">
        <f t="shared" si="24"/>
        <v>0</v>
      </c>
      <c r="J39" s="1243">
        <f t="shared" si="24"/>
        <v>0</v>
      </c>
      <c r="K39" s="1243">
        <f t="shared" si="24"/>
        <v>0</v>
      </c>
      <c r="L39" s="1243">
        <f t="shared" si="24"/>
        <v>0</v>
      </c>
      <c r="M39" s="1243">
        <f t="shared" si="24"/>
        <v>0</v>
      </c>
      <c r="N39" s="1243">
        <f t="shared" si="24"/>
        <v>0</v>
      </c>
      <c r="O39" s="1243">
        <f t="shared" si="24"/>
        <v>0</v>
      </c>
      <c r="P39" s="1243">
        <f t="shared" si="24"/>
        <v>0</v>
      </c>
      <c r="Q39" s="1243">
        <f t="shared" si="24"/>
        <v>0</v>
      </c>
      <c r="R39" s="1243">
        <f t="shared" si="24"/>
        <v>0</v>
      </c>
      <c r="S39" s="1243">
        <f t="shared" si="24"/>
        <v>0</v>
      </c>
      <c r="T39" s="1243">
        <f t="shared" si="24"/>
        <v>0</v>
      </c>
      <c r="U39" s="1243">
        <f t="shared" si="24"/>
        <v>0</v>
      </c>
      <c r="V39" s="1243">
        <f t="shared" si="24"/>
        <v>0</v>
      </c>
      <c r="W39" s="1243">
        <f t="shared" si="24"/>
        <v>0</v>
      </c>
      <c r="X39" s="1225">
        <f t="shared" si="12"/>
        <v>0</v>
      </c>
      <c r="Y39" s="1244">
        <f t="shared" si="9"/>
        <v>0</v>
      </c>
      <c r="Z39" s="1245">
        <f t="shared" si="10"/>
        <v>0</v>
      </c>
      <c r="AB39" s="1450">
        <v>7</v>
      </c>
      <c r="AC39" s="1447">
        <f>SUM(Y39:Y40)</f>
        <v>697054.91999999993</v>
      </c>
      <c r="AD39" s="1448" t="str">
        <f>IF(ROUND(AC39,2)-ROUND(Y16,2)=0,"Ok",ROUND(AC39,2)-ROUND(Y16,2))</f>
        <v>Ok</v>
      </c>
      <c r="AE39" s="1219">
        <v>7</v>
      </c>
      <c r="AF39" s="1246" t="str">
        <f t="shared" si="13"/>
        <v>TESOURO</v>
      </c>
      <c r="AG39" s="1247"/>
      <c r="AH39" s="1247"/>
      <c r="AI39" s="1247"/>
      <c r="AJ39" s="1247"/>
      <c r="AK39" s="1247"/>
      <c r="AL39" s="1247"/>
      <c r="AM39" s="1247"/>
      <c r="AN39" s="1247"/>
      <c r="AO39" s="1247"/>
      <c r="AP39" s="1247"/>
      <c r="AQ39" s="1247"/>
      <c r="AR39" s="1247"/>
      <c r="AS39" s="1247"/>
      <c r="AT39" s="1247"/>
      <c r="AU39" s="1247"/>
      <c r="AV39" s="1247"/>
      <c r="AW39" s="1247"/>
      <c r="AX39" s="1247"/>
      <c r="AY39" s="70"/>
    </row>
    <row r="40" spans="1:51" ht="21" customHeight="1">
      <c r="A40" s="70"/>
      <c r="B40" s="1230" t="s">
        <v>2031</v>
      </c>
      <c r="C40" s="1442"/>
      <c r="D40" s="1231" t="s">
        <v>2025</v>
      </c>
      <c r="E40" s="1232" t="s">
        <v>1446</v>
      </c>
      <c r="F40" s="1233">
        <f t="shared" ref="F40:W40" si="25">IF(ISERR(F16),0,IF(AG40="b",ROUNDDOWN(((F16/100)*$Y$16)*$Z$3,2),IF(AG40="c",ROUNDUP(((F16/100)*$Y$16)*$Z$3,2),ROUND(((F16/100)*$Y$16)*$Z$3,2))))</f>
        <v>129927.94</v>
      </c>
      <c r="G40" s="1233">
        <f t="shared" si="25"/>
        <v>72179.8</v>
      </c>
      <c r="H40" s="1233">
        <f t="shared" si="25"/>
        <v>66092.36</v>
      </c>
      <c r="I40" s="1233">
        <f t="shared" si="25"/>
        <v>69193.289999999994</v>
      </c>
      <c r="J40" s="1233">
        <f t="shared" si="25"/>
        <v>90063.28</v>
      </c>
      <c r="K40" s="1233">
        <f t="shared" si="25"/>
        <v>165279.14000000001</v>
      </c>
      <c r="L40" s="1233">
        <f t="shared" si="25"/>
        <v>104319.11</v>
      </c>
      <c r="M40" s="1233">
        <f t="shared" si="25"/>
        <v>0</v>
      </c>
      <c r="N40" s="1233">
        <f t="shared" si="25"/>
        <v>0</v>
      </c>
      <c r="O40" s="1233">
        <f t="shared" si="25"/>
        <v>0</v>
      </c>
      <c r="P40" s="1233">
        <f t="shared" si="25"/>
        <v>0</v>
      </c>
      <c r="Q40" s="1233">
        <f t="shared" si="25"/>
        <v>0</v>
      </c>
      <c r="R40" s="1233">
        <f t="shared" si="25"/>
        <v>0</v>
      </c>
      <c r="S40" s="1233">
        <f t="shared" si="25"/>
        <v>0</v>
      </c>
      <c r="T40" s="1233">
        <f t="shared" si="25"/>
        <v>0</v>
      </c>
      <c r="U40" s="1233">
        <f t="shared" si="25"/>
        <v>0</v>
      </c>
      <c r="V40" s="1233">
        <f t="shared" si="25"/>
        <v>0</v>
      </c>
      <c r="W40" s="1233">
        <f t="shared" si="25"/>
        <v>0</v>
      </c>
      <c r="X40" s="1234">
        <f t="shared" si="12"/>
        <v>7</v>
      </c>
      <c r="Y40" s="1235">
        <f t="shared" si="9"/>
        <v>697054.91999999993</v>
      </c>
      <c r="Z40" s="1236">
        <f t="shared" si="10"/>
        <v>0.16401292235294115</v>
      </c>
      <c r="AA40" s="1237"/>
      <c r="AB40" s="1444"/>
      <c r="AC40" s="1446"/>
      <c r="AD40" s="1438"/>
      <c r="AE40" s="1238"/>
      <c r="AF40" s="1239" t="str">
        <f t="shared" si="13"/>
        <v>CONTRAPARTIDA</v>
      </c>
      <c r="AG40" s="1240"/>
      <c r="AH40" s="1240"/>
      <c r="AI40" s="1240"/>
      <c r="AJ40" s="1240"/>
      <c r="AK40" s="1240"/>
      <c r="AL40" s="1240"/>
      <c r="AM40" s="1240"/>
      <c r="AN40" s="1240"/>
      <c r="AO40" s="1240"/>
      <c r="AP40" s="1240"/>
      <c r="AQ40" s="1240"/>
      <c r="AR40" s="1240"/>
      <c r="AS40" s="1240"/>
      <c r="AT40" s="1240"/>
      <c r="AU40" s="1240"/>
      <c r="AV40" s="1240"/>
      <c r="AW40" s="1240"/>
      <c r="AX40" s="1240"/>
      <c r="AY40" s="70"/>
    </row>
    <row r="41" spans="1:51" ht="24.95" customHeight="1">
      <c r="A41" s="70"/>
      <c r="B41" s="1221" t="str">
        <f>CONCATENATE(B17,LEFT(D41,1))</f>
        <v>8T</v>
      </c>
      <c r="C41" s="1449" t="str">
        <f>C17</f>
        <v>SINALIZAÇÃO DE TRÂNSITO</v>
      </c>
      <c r="D41" s="1241" t="str">
        <f>$D$27</f>
        <v>TESOURO</v>
      </c>
      <c r="E41" s="1242" t="s">
        <v>1446</v>
      </c>
      <c r="F41" s="1224">
        <f t="shared" ref="F41:W41" si="26">IF(ISERR(F17),0,IF(AG41="b",ROUNDDOWN(((F17/100)*$Y$17)*$Z$2,2),IF(AG41="c",ROUNDUP(((F17/100)*$Y$17)*$Z$2,2),ROUND(((F17/100)*$Y$17)*$Z$2,2))))</f>
        <v>0</v>
      </c>
      <c r="G41" s="1243">
        <f t="shared" si="26"/>
        <v>0</v>
      </c>
      <c r="H41" s="1243">
        <f t="shared" si="26"/>
        <v>0</v>
      </c>
      <c r="I41" s="1243">
        <f t="shared" si="26"/>
        <v>0</v>
      </c>
      <c r="J41" s="1243">
        <f t="shared" si="26"/>
        <v>0</v>
      </c>
      <c r="K41" s="1243">
        <f t="shared" si="26"/>
        <v>0</v>
      </c>
      <c r="L41" s="1243">
        <f t="shared" si="26"/>
        <v>0</v>
      </c>
      <c r="M41" s="1243">
        <f t="shared" si="26"/>
        <v>0</v>
      </c>
      <c r="N41" s="1243">
        <f t="shared" si="26"/>
        <v>0</v>
      </c>
      <c r="O41" s="1243">
        <f t="shared" si="26"/>
        <v>0</v>
      </c>
      <c r="P41" s="1243">
        <f t="shared" si="26"/>
        <v>0</v>
      </c>
      <c r="Q41" s="1243">
        <f t="shared" si="26"/>
        <v>0</v>
      </c>
      <c r="R41" s="1243">
        <f t="shared" si="26"/>
        <v>0</v>
      </c>
      <c r="S41" s="1243">
        <f t="shared" si="26"/>
        <v>0</v>
      </c>
      <c r="T41" s="1243">
        <f t="shared" si="26"/>
        <v>0</v>
      </c>
      <c r="U41" s="1243">
        <f t="shared" si="26"/>
        <v>0</v>
      </c>
      <c r="V41" s="1243">
        <f t="shared" si="26"/>
        <v>0</v>
      </c>
      <c r="W41" s="1243">
        <f t="shared" si="26"/>
        <v>0</v>
      </c>
      <c r="X41" s="1225">
        <f t="shared" si="12"/>
        <v>0</v>
      </c>
      <c r="Y41" s="1244">
        <f t="shared" si="9"/>
        <v>0</v>
      </c>
      <c r="Z41" s="1245">
        <f t="shared" si="10"/>
        <v>0</v>
      </c>
      <c r="AB41" s="1450">
        <v>8</v>
      </c>
      <c r="AC41" s="1447">
        <f>SUM(Y41:Y42)</f>
        <v>94823.390000000014</v>
      </c>
      <c r="AD41" s="1448" t="str">
        <f>IF(ROUND(AC41,2)-ROUND(Y17,2)=0,"Ok",ROUND(AC41,2)-ROUND(Y17,2))</f>
        <v>Ok</v>
      </c>
      <c r="AE41" s="1219">
        <v>8</v>
      </c>
      <c r="AF41" s="1246" t="str">
        <f t="shared" si="13"/>
        <v>TESOURO</v>
      </c>
      <c r="AG41" s="1247"/>
      <c r="AH41" s="1247"/>
      <c r="AI41" s="1247"/>
      <c r="AJ41" s="1247"/>
      <c r="AK41" s="1247"/>
      <c r="AL41" s="1247"/>
      <c r="AM41" s="1247"/>
      <c r="AN41" s="1247"/>
      <c r="AO41" s="1247"/>
      <c r="AP41" s="1247"/>
      <c r="AQ41" s="1247"/>
      <c r="AR41" s="1247"/>
      <c r="AS41" s="1247"/>
      <c r="AT41" s="1247"/>
      <c r="AU41" s="1247"/>
      <c r="AV41" s="1247"/>
      <c r="AW41" s="1247"/>
      <c r="AX41" s="1247"/>
      <c r="AY41" s="70"/>
    </row>
    <row r="42" spans="1:51" ht="24.95" customHeight="1">
      <c r="A42" s="70"/>
      <c r="B42" s="1230" t="s">
        <v>2032</v>
      </c>
      <c r="C42" s="1442"/>
      <c r="D42" s="1231" t="s">
        <v>2025</v>
      </c>
      <c r="E42" s="1232" t="s">
        <v>1446</v>
      </c>
      <c r="F42" s="1233">
        <f t="shared" ref="F42:W42" si="27">IF(ISERR(F17),0,IF(AG42="b",ROUNDDOWN(((F17/100)*$Y$17)*$Z$3,2),IF(AG42="c",ROUNDUP(((F17/100)*$Y$17)*$Z$3,2),ROUND(((F17/100)*$Y$17)*$Z$3,2))))</f>
        <v>11076.03</v>
      </c>
      <c r="G42" s="1233">
        <f t="shared" si="27"/>
        <v>20421.27</v>
      </c>
      <c r="H42" s="1233">
        <f t="shared" si="27"/>
        <v>9311.51</v>
      </c>
      <c r="I42" s="1233">
        <f t="shared" si="27"/>
        <v>16327.77</v>
      </c>
      <c r="J42" s="1233">
        <f t="shared" si="27"/>
        <v>14971.33</v>
      </c>
      <c r="K42" s="1233">
        <f t="shared" si="27"/>
        <v>11741.85</v>
      </c>
      <c r="L42" s="1233">
        <f t="shared" si="27"/>
        <v>10973.63</v>
      </c>
      <c r="M42" s="1233">
        <f t="shared" si="27"/>
        <v>0</v>
      </c>
      <c r="N42" s="1233">
        <f t="shared" si="27"/>
        <v>0</v>
      </c>
      <c r="O42" s="1233">
        <f t="shared" si="27"/>
        <v>0</v>
      </c>
      <c r="P42" s="1233">
        <f t="shared" si="27"/>
        <v>0</v>
      </c>
      <c r="Q42" s="1233">
        <f t="shared" si="27"/>
        <v>0</v>
      </c>
      <c r="R42" s="1233">
        <f t="shared" si="27"/>
        <v>0</v>
      </c>
      <c r="S42" s="1233">
        <f t="shared" si="27"/>
        <v>0</v>
      </c>
      <c r="T42" s="1233">
        <f t="shared" si="27"/>
        <v>0</v>
      </c>
      <c r="U42" s="1233">
        <f t="shared" si="27"/>
        <v>0</v>
      </c>
      <c r="V42" s="1233">
        <f t="shared" si="27"/>
        <v>0</v>
      </c>
      <c r="W42" s="1233">
        <f t="shared" si="27"/>
        <v>0</v>
      </c>
      <c r="X42" s="1234">
        <f t="shared" si="12"/>
        <v>7</v>
      </c>
      <c r="Y42" s="1235">
        <f t="shared" si="9"/>
        <v>94823.390000000014</v>
      </c>
      <c r="Z42" s="1236">
        <f t="shared" si="10"/>
        <v>2.2311385882352944E-2</v>
      </c>
      <c r="AA42" s="1237"/>
      <c r="AB42" s="1444"/>
      <c r="AC42" s="1446"/>
      <c r="AD42" s="1438"/>
      <c r="AE42" s="1238"/>
      <c r="AF42" s="1239" t="str">
        <f t="shared" si="13"/>
        <v>CONTRAPARTIDA</v>
      </c>
      <c r="AG42" s="1240"/>
      <c r="AH42" s="1240"/>
      <c r="AI42" s="1240"/>
      <c r="AJ42" s="1240"/>
      <c r="AK42" s="1240"/>
      <c r="AL42" s="1240"/>
      <c r="AM42" s="1240"/>
      <c r="AN42" s="1240"/>
      <c r="AO42" s="1240"/>
      <c r="AP42" s="1240"/>
      <c r="AQ42" s="1240"/>
      <c r="AR42" s="1240"/>
      <c r="AS42" s="1240"/>
      <c r="AT42" s="1240"/>
      <c r="AU42" s="1240"/>
      <c r="AV42" s="1240"/>
      <c r="AW42" s="1240"/>
      <c r="AX42" s="1240"/>
      <c r="AY42" s="70"/>
    </row>
    <row r="43" spans="1:51" ht="21" customHeight="1">
      <c r="A43" s="70"/>
      <c r="B43" s="1221" t="str">
        <f>CONCATENATE(B18,LEFT(D43,1))</f>
        <v>9T</v>
      </c>
      <c r="C43" s="1449" t="str">
        <f>C18</f>
        <v>ENSAIOS TECNOLÓGICOS</v>
      </c>
      <c r="D43" s="1241" t="str">
        <f>$D$27</f>
        <v>TESOURO</v>
      </c>
      <c r="E43" s="1242" t="s">
        <v>1446</v>
      </c>
      <c r="F43" s="1224">
        <f t="shared" ref="F43:W43" si="28">IF(ISERR(F18),0,IF(AG43="b",ROUNDDOWN(((F18/100)*$Y$18)*$Z$2,2),IF(AG43="c",ROUNDUP(((F18/100)*$Y$18)*$Z$2,2),ROUND(((F18/100)*$Y$18)*$Z$2,2))))</f>
        <v>0</v>
      </c>
      <c r="G43" s="1243">
        <f t="shared" si="28"/>
        <v>0</v>
      </c>
      <c r="H43" s="1243">
        <f t="shared" si="28"/>
        <v>0</v>
      </c>
      <c r="I43" s="1243">
        <f t="shared" si="28"/>
        <v>0</v>
      </c>
      <c r="J43" s="1243">
        <f t="shared" si="28"/>
        <v>0</v>
      </c>
      <c r="K43" s="1243">
        <f t="shared" si="28"/>
        <v>0</v>
      </c>
      <c r="L43" s="1243">
        <f t="shared" si="28"/>
        <v>0</v>
      </c>
      <c r="M43" s="1243">
        <f t="shared" si="28"/>
        <v>0</v>
      </c>
      <c r="N43" s="1243">
        <f t="shared" si="28"/>
        <v>0</v>
      </c>
      <c r="O43" s="1243">
        <f t="shared" si="28"/>
        <v>0</v>
      </c>
      <c r="P43" s="1243">
        <f t="shared" si="28"/>
        <v>0</v>
      </c>
      <c r="Q43" s="1243">
        <f t="shared" si="28"/>
        <v>0</v>
      </c>
      <c r="R43" s="1243">
        <f t="shared" si="28"/>
        <v>0</v>
      </c>
      <c r="S43" s="1243">
        <f t="shared" si="28"/>
        <v>0</v>
      </c>
      <c r="T43" s="1243">
        <f t="shared" si="28"/>
        <v>0</v>
      </c>
      <c r="U43" s="1243">
        <f t="shared" si="28"/>
        <v>0</v>
      </c>
      <c r="V43" s="1243">
        <f t="shared" si="28"/>
        <v>0</v>
      </c>
      <c r="W43" s="1243">
        <f t="shared" si="28"/>
        <v>0</v>
      </c>
      <c r="X43" s="1225">
        <f t="shared" si="12"/>
        <v>0</v>
      </c>
      <c r="Y43" s="1244">
        <f t="shared" si="9"/>
        <v>0</v>
      </c>
      <c r="Z43" s="1245">
        <f t="shared" si="10"/>
        <v>0</v>
      </c>
      <c r="AB43" s="1450">
        <v>9</v>
      </c>
      <c r="AC43" s="1447">
        <f>SUM(Y43:Y44)</f>
        <v>56907.57</v>
      </c>
      <c r="AD43" s="1448" t="str">
        <f>IF(ROUND(AC43,2)-ROUND(Y18,2)=0,"Ok",ROUND(AC43,2)-ROUND(Y18,2))</f>
        <v>Ok</v>
      </c>
      <c r="AE43" s="1219">
        <v>9</v>
      </c>
      <c r="AF43" s="1246" t="str">
        <f t="shared" si="13"/>
        <v>TESOURO</v>
      </c>
      <c r="AG43" s="1247"/>
      <c r="AH43" s="1247"/>
      <c r="AI43" s="1247"/>
      <c r="AJ43" s="1247"/>
      <c r="AK43" s="1247"/>
      <c r="AL43" s="1247"/>
      <c r="AM43" s="1247"/>
      <c r="AN43" s="1247"/>
      <c r="AO43" s="1247"/>
      <c r="AP43" s="1247"/>
      <c r="AQ43" s="1247"/>
      <c r="AR43" s="1247"/>
      <c r="AS43" s="1247"/>
      <c r="AT43" s="1247"/>
      <c r="AU43" s="1247"/>
      <c r="AV43" s="1247"/>
      <c r="AW43" s="1247"/>
      <c r="AX43" s="1247"/>
      <c r="AY43" s="70"/>
    </row>
    <row r="44" spans="1:51" ht="21" customHeight="1">
      <c r="A44" s="70"/>
      <c r="B44" s="1230" t="s">
        <v>2033</v>
      </c>
      <c r="C44" s="1442"/>
      <c r="D44" s="1231" t="s">
        <v>2025</v>
      </c>
      <c r="E44" s="1232" t="s">
        <v>1446</v>
      </c>
      <c r="F44" s="1233">
        <f t="shared" ref="F44:W44" si="29">IF(ISERR(F18),0,IF(AG44="b",ROUNDDOWN(((F18/100)*$Y$18)*$Z$3,2),IF(AG44="c",ROUNDUP(((F18/100)*$Y$18)*$Z$3,2),ROUND(((F18/100)*$Y$18)*$Z$3,2))))</f>
        <v>8220.18</v>
      </c>
      <c r="G44" s="1233">
        <f t="shared" si="29"/>
        <v>8220.18</v>
      </c>
      <c r="H44" s="1233">
        <f t="shared" si="29"/>
        <v>8220.18</v>
      </c>
      <c r="I44" s="1233">
        <f t="shared" si="29"/>
        <v>8220.18</v>
      </c>
      <c r="J44" s="1233">
        <f t="shared" si="29"/>
        <v>8220.18</v>
      </c>
      <c r="K44" s="1233">
        <f t="shared" si="29"/>
        <v>8220.18</v>
      </c>
      <c r="L44" s="1233">
        <f t="shared" si="29"/>
        <v>7586.49</v>
      </c>
      <c r="M44" s="1233">
        <f t="shared" si="29"/>
        <v>0</v>
      </c>
      <c r="N44" s="1233">
        <f t="shared" si="29"/>
        <v>0</v>
      </c>
      <c r="O44" s="1233">
        <f t="shared" si="29"/>
        <v>0</v>
      </c>
      <c r="P44" s="1233">
        <f t="shared" si="29"/>
        <v>0</v>
      </c>
      <c r="Q44" s="1233">
        <f t="shared" si="29"/>
        <v>0</v>
      </c>
      <c r="R44" s="1233">
        <f t="shared" si="29"/>
        <v>0</v>
      </c>
      <c r="S44" s="1233">
        <f t="shared" si="29"/>
        <v>0</v>
      </c>
      <c r="T44" s="1233">
        <f t="shared" si="29"/>
        <v>0</v>
      </c>
      <c r="U44" s="1233">
        <f t="shared" si="29"/>
        <v>0</v>
      </c>
      <c r="V44" s="1233">
        <f t="shared" si="29"/>
        <v>0</v>
      </c>
      <c r="W44" s="1233">
        <f t="shared" si="29"/>
        <v>0</v>
      </c>
      <c r="X44" s="1234">
        <f t="shared" si="12"/>
        <v>7</v>
      </c>
      <c r="Y44" s="1235">
        <f t="shared" si="9"/>
        <v>56907.57</v>
      </c>
      <c r="Z44" s="1236">
        <f t="shared" si="10"/>
        <v>1.3390016470588234E-2</v>
      </c>
      <c r="AA44" s="1237"/>
      <c r="AB44" s="1444"/>
      <c r="AC44" s="1446"/>
      <c r="AD44" s="1438"/>
      <c r="AE44" s="1238"/>
      <c r="AF44" s="1239" t="str">
        <f t="shared" si="13"/>
        <v>CONTRAPARTIDA</v>
      </c>
      <c r="AG44" s="1240"/>
      <c r="AH44" s="1240"/>
      <c r="AI44" s="1240"/>
      <c r="AJ44" s="1240"/>
      <c r="AK44" s="1240"/>
      <c r="AL44" s="1240"/>
      <c r="AM44" s="1240"/>
      <c r="AN44" s="1240"/>
      <c r="AO44" s="1240"/>
      <c r="AP44" s="1240"/>
      <c r="AQ44" s="1240"/>
      <c r="AR44" s="1240"/>
      <c r="AS44" s="1240"/>
      <c r="AT44" s="1240"/>
      <c r="AU44" s="1240"/>
      <c r="AV44" s="1240"/>
      <c r="AW44" s="1240"/>
      <c r="AX44" s="1240"/>
      <c r="AY44" s="70"/>
    </row>
    <row r="45" spans="1:51" ht="24.95" customHeight="1">
      <c r="A45" s="70"/>
      <c r="B45" s="1221" t="str">
        <f>CONCATENATE(B19,LEFT(D45,1))</f>
        <v>10T</v>
      </c>
      <c r="C45" s="1449">
        <f>C19</f>
        <v>0</v>
      </c>
      <c r="D45" s="1241" t="str">
        <f>$D$27</f>
        <v>TESOURO</v>
      </c>
      <c r="E45" s="1242" t="s">
        <v>1446</v>
      </c>
      <c r="F45" s="1224">
        <f t="shared" ref="F45:W45" si="30">IF(ISERR(F19),0,IF(AG45="b",ROUNDDOWN(((F19/100)*$Y$19)*$Z$2,2),IF(AG45="c",ROUNDUP(((F19/100)*$Y$19)*$Z$2,2),ROUND(((F19/100)*$Y$19)*$Z$2,2))))</f>
        <v>0</v>
      </c>
      <c r="G45" s="1243">
        <f t="shared" si="30"/>
        <v>0</v>
      </c>
      <c r="H45" s="1243">
        <f t="shared" si="30"/>
        <v>0</v>
      </c>
      <c r="I45" s="1243">
        <f t="shared" si="30"/>
        <v>0</v>
      </c>
      <c r="J45" s="1243">
        <f t="shared" si="30"/>
        <v>0</v>
      </c>
      <c r="K45" s="1243">
        <f t="shared" si="30"/>
        <v>0</v>
      </c>
      <c r="L45" s="1243">
        <f t="shared" si="30"/>
        <v>0</v>
      </c>
      <c r="M45" s="1243">
        <f t="shared" si="30"/>
        <v>0</v>
      </c>
      <c r="N45" s="1243">
        <f t="shared" si="30"/>
        <v>0</v>
      </c>
      <c r="O45" s="1243">
        <f t="shared" si="30"/>
        <v>0</v>
      </c>
      <c r="P45" s="1243">
        <f t="shared" si="30"/>
        <v>0</v>
      </c>
      <c r="Q45" s="1243">
        <f t="shared" si="30"/>
        <v>0</v>
      </c>
      <c r="R45" s="1243">
        <f t="shared" si="30"/>
        <v>0</v>
      </c>
      <c r="S45" s="1243">
        <f t="shared" si="30"/>
        <v>0</v>
      </c>
      <c r="T45" s="1243">
        <f t="shared" si="30"/>
        <v>0</v>
      </c>
      <c r="U45" s="1243">
        <f t="shared" si="30"/>
        <v>0</v>
      </c>
      <c r="V45" s="1243">
        <f t="shared" si="30"/>
        <v>0</v>
      </c>
      <c r="W45" s="1243">
        <f t="shared" si="30"/>
        <v>0</v>
      </c>
      <c r="X45" s="1225">
        <f t="shared" si="12"/>
        <v>0</v>
      </c>
      <c r="Y45" s="1244">
        <f t="shared" si="9"/>
        <v>0</v>
      </c>
      <c r="Z45" s="1245">
        <f t="shared" si="10"/>
        <v>0</v>
      </c>
      <c r="AB45" s="1450">
        <v>10</v>
      </c>
      <c r="AC45" s="1447">
        <f>SUM(Y45:Y46)</f>
        <v>0</v>
      </c>
      <c r="AD45" s="1448" t="str">
        <f>IF(ROUND(AC45,2)-ROUND(Y19,2)=0,"Ok",ROUND(AC45,2)-ROUND(Y19,2))</f>
        <v>Ok</v>
      </c>
      <c r="AE45" s="1219">
        <v>10</v>
      </c>
      <c r="AF45" s="1246" t="str">
        <f t="shared" si="13"/>
        <v>TESOURO</v>
      </c>
      <c r="AG45" s="1247"/>
      <c r="AH45" s="1247"/>
      <c r="AI45" s="1247"/>
      <c r="AJ45" s="1247"/>
      <c r="AK45" s="1247"/>
      <c r="AL45" s="1247"/>
      <c r="AM45" s="1247"/>
      <c r="AN45" s="1247"/>
      <c r="AO45" s="1247"/>
      <c r="AP45" s="1247"/>
      <c r="AQ45" s="1247"/>
      <c r="AR45" s="1247"/>
      <c r="AS45" s="1247"/>
      <c r="AT45" s="1247"/>
      <c r="AU45" s="1247"/>
      <c r="AV45" s="1247"/>
      <c r="AW45" s="1247"/>
      <c r="AX45" s="1247"/>
      <c r="AY45" s="70"/>
    </row>
    <row r="46" spans="1:51" ht="24.95" customHeight="1">
      <c r="A46" s="70"/>
      <c r="B46" s="1230" t="s">
        <v>2034</v>
      </c>
      <c r="C46" s="1442"/>
      <c r="D46" s="1231" t="s">
        <v>2025</v>
      </c>
      <c r="E46" s="1232" t="s">
        <v>1446</v>
      </c>
      <c r="F46" s="1233">
        <f t="shared" ref="F46:W46" si="31">IF(ISERR(F19),0,IF(AG46="b",ROUNDDOWN(((F19/100)*$Y$19)*$Z$3,2),IF(AG46="c",ROUNDUP(((F19/100)*$Y$19)*$Z$3,2),ROUND(((F19/100)*$Y$19)*$Z$3,2))))</f>
        <v>0</v>
      </c>
      <c r="G46" s="1233">
        <f t="shared" si="31"/>
        <v>0</v>
      </c>
      <c r="H46" s="1233">
        <f t="shared" si="31"/>
        <v>0</v>
      </c>
      <c r="I46" s="1233">
        <f t="shared" si="31"/>
        <v>0</v>
      </c>
      <c r="J46" s="1233">
        <f t="shared" si="31"/>
        <v>0</v>
      </c>
      <c r="K46" s="1233">
        <f t="shared" si="31"/>
        <v>0</v>
      </c>
      <c r="L46" s="1233">
        <f t="shared" si="31"/>
        <v>0</v>
      </c>
      <c r="M46" s="1233">
        <f t="shared" si="31"/>
        <v>0</v>
      </c>
      <c r="N46" s="1233">
        <f t="shared" si="31"/>
        <v>0</v>
      </c>
      <c r="O46" s="1233">
        <f t="shared" si="31"/>
        <v>0</v>
      </c>
      <c r="P46" s="1233">
        <f t="shared" si="31"/>
        <v>0</v>
      </c>
      <c r="Q46" s="1233">
        <f t="shared" si="31"/>
        <v>0</v>
      </c>
      <c r="R46" s="1233">
        <f t="shared" si="31"/>
        <v>0</v>
      </c>
      <c r="S46" s="1233">
        <f t="shared" si="31"/>
        <v>0</v>
      </c>
      <c r="T46" s="1233">
        <f t="shared" si="31"/>
        <v>0</v>
      </c>
      <c r="U46" s="1233">
        <f t="shared" si="31"/>
        <v>0</v>
      </c>
      <c r="V46" s="1233">
        <f t="shared" si="31"/>
        <v>0</v>
      </c>
      <c r="W46" s="1233">
        <f t="shared" si="31"/>
        <v>0</v>
      </c>
      <c r="X46" s="1234">
        <f t="shared" si="12"/>
        <v>0</v>
      </c>
      <c r="Y46" s="1235">
        <f t="shared" si="9"/>
        <v>0</v>
      </c>
      <c r="Z46" s="1236">
        <f t="shared" si="10"/>
        <v>0</v>
      </c>
      <c r="AA46" s="1237"/>
      <c r="AB46" s="1451"/>
      <c r="AC46" s="1452"/>
      <c r="AD46" s="1453"/>
      <c r="AE46" s="1238"/>
      <c r="AF46" s="1239" t="str">
        <f t="shared" si="13"/>
        <v>CONTRAPARTIDA</v>
      </c>
      <c r="AG46" s="1240"/>
      <c r="AH46" s="1240"/>
      <c r="AI46" s="1240"/>
      <c r="AJ46" s="1240"/>
      <c r="AK46" s="1240"/>
      <c r="AL46" s="1240"/>
      <c r="AM46" s="1240"/>
      <c r="AN46" s="1240"/>
      <c r="AO46" s="1240"/>
      <c r="AP46" s="1240"/>
      <c r="AQ46" s="1240"/>
      <c r="AR46" s="1240"/>
      <c r="AS46" s="1240"/>
      <c r="AT46" s="1240"/>
      <c r="AU46" s="1240"/>
      <c r="AV46" s="1240"/>
      <c r="AW46" s="1240"/>
      <c r="AX46" s="1240"/>
      <c r="AY46" s="70"/>
    </row>
    <row r="47" spans="1:51" ht="24.95" customHeight="1">
      <c r="A47" s="70"/>
      <c r="B47" s="1221" t="str">
        <f>CONCATENATE(B20,LEFT(D47,1))</f>
        <v>11T</v>
      </c>
      <c r="C47" s="1449">
        <f>C20</f>
        <v>0</v>
      </c>
      <c r="D47" s="1241" t="str">
        <f>$D$27</f>
        <v>TESOURO</v>
      </c>
      <c r="E47" s="1242" t="s">
        <v>1446</v>
      </c>
      <c r="F47" s="1224">
        <f t="shared" ref="F47:W47" si="32">IF(ISERR(F20),0,IF(AG47="b",ROUNDDOWN(((F20/100)*$Y$20)*$Z$2,2),IF(AG47="c",ROUNDUP(((F20/100)*$Y$20)*$Z$2,2),ROUND(((F20/100)*$Y$20)*$Z$2,2))))</f>
        <v>0</v>
      </c>
      <c r="G47" s="1243">
        <f t="shared" si="32"/>
        <v>0</v>
      </c>
      <c r="H47" s="1243">
        <f t="shared" si="32"/>
        <v>0</v>
      </c>
      <c r="I47" s="1243">
        <f t="shared" si="32"/>
        <v>0</v>
      </c>
      <c r="J47" s="1243">
        <f t="shared" si="32"/>
        <v>0</v>
      </c>
      <c r="K47" s="1243">
        <f t="shared" si="32"/>
        <v>0</v>
      </c>
      <c r="L47" s="1243">
        <f t="shared" si="32"/>
        <v>0</v>
      </c>
      <c r="M47" s="1243">
        <f t="shared" si="32"/>
        <v>0</v>
      </c>
      <c r="N47" s="1243">
        <f t="shared" si="32"/>
        <v>0</v>
      </c>
      <c r="O47" s="1243">
        <f t="shared" si="32"/>
        <v>0</v>
      </c>
      <c r="P47" s="1243">
        <f t="shared" si="32"/>
        <v>0</v>
      </c>
      <c r="Q47" s="1243">
        <f t="shared" si="32"/>
        <v>0</v>
      </c>
      <c r="R47" s="1243">
        <f t="shared" si="32"/>
        <v>0</v>
      </c>
      <c r="S47" s="1243">
        <f t="shared" si="32"/>
        <v>0</v>
      </c>
      <c r="T47" s="1243">
        <f t="shared" si="32"/>
        <v>0</v>
      </c>
      <c r="U47" s="1243">
        <f t="shared" si="32"/>
        <v>0</v>
      </c>
      <c r="V47" s="1243">
        <f t="shared" si="32"/>
        <v>0</v>
      </c>
      <c r="W47" s="1243">
        <f t="shared" si="32"/>
        <v>0</v>
      </c>
      <c r="X47" s="1225">
        <f>COUNTIF(F47:W47,"&gt;0")</f>
        <v>0</v>
      </c>
      <c r="Y47" s="1244">
        <f>SUM(F47:W47)</f>
        <v>0</v>
      </c>
      <c r="Z47" s="1245">
        <f t="shared" si="10"/>
        <v>0</v>
      </c>
      <c r="AB47" s="1444">
        <v>11</v>
      </c>
      <c r="AC47" s="1446">
        <f>SUM(Y47:Y48)</f>
        <v>0</v>
      </c>
      <c r="AD47" s="1438" t="str">
        <f>IF(ROUND(AC47,2)-ROUND(Y20,2)=0,"Ok",ROUND(AC47,2)-ROUND(Y20,2))</f>
        <v>Ok</v>
      </c>
      <c r="AE47" s="1219">
        <v>11</v>
      </c>
      <c r="AF47" s="1246" t="str">
        <f t="shared" si="13"/>
        <v>TESOURO</v>
      </c>
      <c r="AG47" s="1247"/>
      <c r="AH47" s="1247"/>
      <c r="AI47" s="1247"/>
      <c r="AJ47" s="1247"/>
      <c r="AK47" s="1247"/>
      <c r="AL47" s="1247"/>
      <c r="AM47" s="1247"/>
      <c r="AN47" s="1247"/>
      <c r="AO47" s="1247"/>
      <c r="AP47" s="1247"/>
      <c r="AQ47" s="1247"/>
      <c r="AR47" s="1247"/>
      <c r="AS47" s="1247"/>
      <c r="AT47" s="1247"/>
      <c r="AU47" s="1247"/>
      <c r="AV47" s="1247"/>
      <c r="AW47" s="1247"/>
      <c r="AX47" s="1247"/>
      <c r="AY47" s="70"/>
    </row>
    <row r="48" spans="1:51" ht="24.95" customHeight="1">
      <c r="A48" s="70"/>
      <c r="B48" s="1230" t="s">
        <v>2035</v>
      </c>
      <c r="C48" s="1442"/>
      <c r="D48" s="1231" t="s">
        <v>2025</v>
      </c>
      <c r="E48" s="1232" t="s">
        <v>1446</v>
      </c>
      <c r="F48" s="1233">
        <f t="shared" ref="F48:W48" si="33">IF(ISERR(F20),0,IF(AG48="b",ROUNDDOWN(((F20/100)*$Y$20)*$Z$3,2),IF(AG48="c",ROUNDUP(((F20/100)*$Y$20)*$Z$3,2),ROUND(((F20/100)*$Y$20)*$Z$3,2))))</f>
        <v>0</v>
      </c>
      <c r="G48" s="1233">
        <f t="shared" si="33"/>
        <v>0</v>
      </c>
      <c r="H48" s="1233">
        <f t="shared" si="33"/>
        <v>0</v>
      </c>
      <c r="I48" s="1233">
        <f t="shared" si="33"/>
        <v>0</v>
      </c>
      <c r="J48" s="1233">
        <f t="shared" si="33"/>
        <v>0</v>
      </c>
      <c r="K48" s="1233">
        <f t="shared" si="33"/>
        <v>0</v>
      </c>
      <c r="L48" s="1233">
        <f t="shared" si="33"/>
        <v>0</v>
      </c>
      <c r="M48" s="1233">
        <f t="shared" si="33"/>
        <v>0</v>
      </c>
      <c r="N48" s="1233">
        <f t="shared" si="33"/>
        <v>0</v>
      </c>
      <c r="O48" s="1233">
        <f t="shared" si="33"/>
        <v>0</v>
      </c>
      <c r="P48" s="1233">
        <f t="shared" si="33"/>
        <v>0</v>
      </c>
      <c r="Q48" s="1233">
        <f t="shared" si="33"/>
        <v>0</v>
      </c>
      <c r="R48" s="1233">
        <f t="shared" si="33"/>
        <v>0</v>
      </c>
      <c r="S48" s="1233">
        <f t="shared" si="33"/>
        <v>0</v>
      </c>
      <c r="T48" s="1233">
        <f t="shared" si="33"/>
        <v>0</v>
      </c>
      <c r="U48" s="1233">
        <f t="shared" si="33"/>
        <v>0</v>
      </c>
      <c r="V48" s="1233">
        <f t="shared" si="33"/>
        <v>0</v>
      </c>
      <c r="W48" s="1233">
        <f t="shared" si="33"/>
        <v>0</v>
      </c>
      <c r="X48" s="1234">
        <f>COUNTIF(F48:W48,"&gt;0")</f>
        <v>0</v>
      </c>
      <c r="Y48" s="1235">
        <f>SUM(F48:W48)</f>
        <v>0</v>
      </c>
      <c r="Z48" s="1236">
        <f t="shared" si="10"/>
        <v>0</v>
      </c>
      <c r="AA48" s="1237"/>
      <c r="AB48" s="1451"/>
      <c r="AC48" s="1452"/>
      <c r="AD48" s="1453"/>
      <c r="AE48" s="70"/>
      <c r="AF48" s="1239" t="str">
        <f t="shared" si="13"/>
        <v>CONTRAPARTIDA</v>
      </c>
      <c r="AG48" s="1240"/>
      <c r="AH48" s="1240"/>
      <c r="AI48" s="1240"/>
      <c r="AJ48" s="1240"/>
      <c r="AK48" s="1240"/>
      <c r="AL48" s="1240"/>
      <c r="AM48" s="1240"/>
      <c r="AN48" s="1240"/>
      <c r="AO48" s="1240"/>
      <c r="AP48" s="1240"/>
      <c r="AQ48" s="1240"/>
      <c r="AR48" s="1240"/>
      <c r="AS48" s="1240"/>
      <c r="AT48" s="1240"/>
      <c r="AU48" s="1240"/>
      <c r="AV48" s="1240"/>
      <c r="AW48" s="1240"/>
      <c r="AX48" s="1240"/>
      <c r="AY48" s="70"/>
    </row>
    <row r="49" spans="1:50" ht="21" customHeight="1">
      <c r="A49" s="70"/>
      <c r="B49" s="1221" t="str">
        <f>CONCATENATE(B21,LEFT(D49,1))</f>
        <v>12T</v>
      </c>
      <c r="C49" s="1449">
        <f>C21</f>
        <v>0</v>
      </c>
      <c r="D49" s="1241" t="str">
        <f>$D$27</f>
        <v>TESOURO</v>
      </c>
      <c r="E49" s="1242" t="s">
        <v>1446</v>
      </c>
      <c r="F49" s="1224">
        <f>IF(ISERR(F21),0,IF(AG49="b",ROUNDDOWN(((F21/100)*$Y$21)*$Z$2,2),IF(AG49="c",ROUNDUP(((F21/100)*$Y$21)*$Z$2,2),ROUND(((F21/100)*$Y$21)*$Z$2,2))))</f>
        <v>0</v>
      </c>
      <c r="G49" s="1224">
        <f t="shared" ref="G49:W49" si="34">IF(ISERR(G21),0,IF(AH49="b",ROUNDDOWN(((G21/100)*$Y$21)*$Z$2,2),IF(AH49="c",ROUNDUP(((G21/100)*$Y$21)*$Z$2,2),ROUND(((G21/100)*$Y$21)*$Z$2,2))))</f>
        <v>0</v>
      </c>
      <c r="H49" s="1224">
        <f t="shared" si="34"/>
        <v>0</v>
      </c>
      <c r="I49" s="1224">
        <f t="shared" si="34"/>
        <v>0</v>
      </c>
      <c r="J49" s="1224">
        <f t="shared" si="34"/>
        <v>0</v>
      </c>
      <c r="K49" s="1224">
        <f t="shared" si="34"/>
        <v>0</v>
      </c>
      <c r="L49" s="1224">
        <f t="shared" si="34"/>
        <v>0</v>
      </c>
      <c r="M49" s="1224">
        <f t="shared" si="34"/>
        <v>0</v>
      </c>
      <c r="N49" s="1224">
        <f t="shared" si="34"/>
        <v>0</v>
      </c>
      <c r="O49" s="1224">
        <f t="shared" si="34"/>
        <v>0</v>
      </c>
      <c r="P49" s="1224">
        <f t="shared" si="34"/>
        <v>0</v>
      </c>
      <c r="Q49" s="1224">
        <f t="shared" si="34"/>
        <v>0</v>
      </c>
      <c r="R49" s="1224">
        <f t="shared" si="34"/>
        <v>0</v>
      </c>
      <c r="S49" s="1224">
        <f t="shared" si="34"/>
        <v>0</v>
      </c>
      <c r="T49" s="1224">
        <f t="shared" si="34"/>
        <v>0</v>
      </c>
      <c r="U49" s="1224">
        <f t="shared" si="34"/>
        <v>0</v>
      </c>
      <c r="V49" s="1224">
        <f t="shared" si="34"/>
        <v>0</v>
      </c>
      <c r="W49" s="1224">
        <f t="shared" si="34"/>
        <v>0</v>
      </c>
      <c r="X49" s="1225">
        <f t="shared" si="12"/>
        <v>0</v>
      </c>
      <c r="Y49" s="1244">
        <f t="shared" si="9"/>
        <v>0</v>
      </c>
      <c r="Z49" s="1245">
        <f t="shared" si="10"/>
        <v>0</v>
      </c>
      <c r="AB49" s="1444">
        <v>12</v>
      </c>
      <c r="AC49" s="1446">
        <f>SUM(Y49:Y50)</f>
        <v>0</v>
      </c>
      <c r="AD49" s="1438" t="str">
        <f>IF(ROUND(AC49,2)-ROUND(Y21,2)=0,"Ok",ROUND(AC49,2)-ROUND(Y21,2))</f>
        <v>Ok</v>
      </c>
      <c r="AE49" s="1219">
        <v>12</v>
      </c>
      <c r="AF49" s="1246" t="str">
        <f t="shared" si="13"/>
        <v>TESOURO</v>
      </c>
      <c r="AG49" s="1247"/>
      <c r="AH49" s="1247"/>
      <c r="AI49" s="1247"/>
      <c r="AJ49" s="1247"/>
      <c r="AK49" s="1247"/>
      <c r="AL49" s="1247"/>
      <c r="AM49" s="1247"/>
      <c r="AN49" s="1247"/>
      <c r="AO49" s="1247"/>
      <c r="AP49" s="1247"/>
      <c r="AQ49" s="1247"/>
      <c r="AR49" s="1247"/>
      <c r="AS49" s="1247"/>
      <c r="AT49" s="1247"/>
      <c r="AU49" s="1247"/>
      <c r="AV49" s="1247"/>
      <c r="AW49" s="1247"/>
      <c r="AX49" s="1247"/>
    </row>
    <row r="50" spans="1:50" ht="21" customHeight="1">
      <c r="A50" s="70"/>
      <c r="B50" s="1230" t="s">
        <v>2036</v>
      </c>
      <c r="C50" s="1442"/>
      <c r="D50" s="1248" t="s">
        <v>2025</v>
      </c>
      <c r="E50" s="1249" t="s">
        <v>1446</v>
      </c>
      <c r="F50" s="1233">
        <f>IF(ISERR(F21),0,IF(AG50="b",ROUNDDOWN(((F21/100)*$Y$21)*$Z$3,2),IF(AG50="c",ROUNDUP(((F21/100)*$Y$21)*$Z$3,2),ROUND(((F21/100)*$Y$21)*$Z$3,2))))</f>
        <v>0</v>
      </c>
      <c r="G50" s="1233">
        <f t="shared" ref="G50:W50" si="35">IF(ISERR(G21),0,IF(AH50="b",ROUNDDOWN(((G21/100)*$Y$21)*$Z$3,2),IF(AH50="c",ROUNDUP(((G21/100)*$Y$21)*$Z$3,2),ROUND(((G21/100)*$Y$21)*$Z$3,2))))</f>
        <v>0</v>
      </c>
      <c r="H50" s="1233">
        <f t="shared" si="35"/>
        <v>0</v>
      </c>
      <c r="I50" s="1233">
        <f t="shared" si="35"/>
        <v>0</v>
      </c>
      <c r="J50" s="1233">
        <f t="shared" si="35"/>
        <v>0</v>
      </c>
      <c r="K50" s="1233">
        <f t="shared" si="35"/>
        <v>0</v>
      </c>
      <c r="L50" s="1233">
        <f t="shared" si="35"/>
        <v>0</v>
      </c>
      <c r="M50" s="1233">
        <f t="shared" si="35"/>
        <v>0</v>
      </c>
      <c r="N50" s="1233">
        <f t="shared" si="35"/>
        <v>0</v>
      </c>
      <c r="O50" s="1233">
        <f t="shared" si="35"/>
        <v>0</v>
      </c>
      <c r="P50" s="1233">
        <f t="shared" si="35"/>
        <v>0</v>
      </c>
      <c r="Q50" s="1233">
        <f t="shared" si="35"/>
        <v>0</v>
      </c>
      <c r="R50" s="1233">
        <f t="shared" si="35"/>
        <v>0</v>
      </c>
      <c r="S50" s="1233">
        <f t="shared" si="35"/>
        <v>0</v>
      </c>
      <c r="T50" s="1233">
        <f t="shared" si="35"/>
        <v>0</v>
      </c>
      <c r="U50" s="1233">
        <f t="shared" si="35"/>
        <v>0</v>
      </c>
      <c r="V50" s="1233">
        <f t="shared" si="35"/>
        <v>0</v>
      </c>
      <c r="W50" s="1233">
        <f t="shared" si="35"/>
        <v>0</v>
      </c>
      <c r="X50" s="1234">
        <f t="shared" si="12"/>
        <v>0</v>
      </c>
      <c r="Y50" s="1235">
        <f t="shared" si="9"/>
        <v>0</v>
      </c>
      <c r="Z50" s="1236">
        <f t="shared" si="10"/>
        <v>0</v>
      </c>
      <c r="AA50" s="1237"/>
      <c r="AB50" s="1451"/>
      <c r="AC50" s="1452"/>
      <c r="AD50" s="1453"/>
      <c r="AE50" s="70"/>
      <c r="AF50" s="1239" t="str">
        <f t="shared" si="13"/>
        <v>CONTRAPARTIDA</v>
      </c>
      <c r="AG50" s="1240"/>
      <c r="AH50" s="1240"/>
      <c r="AI50" s="1240"/>
      <c r="AJ50" s="1240"/>
      <c r="AK50" s="1240"/>
      <c r="AL50" s="1240"/>
      <c r="AM50" s="1240"/>
      <c r="AN50" s="1240"/>
      <c r="AO50" s="1240"/>
      <c r="AP50" s="1240"/>
      <c r="AQ50" s="1240"/>
      <c r="AR50" s="1240"/>
      <c r="AS50" s="1240"/>
      <c r="AT50" s="1240"/>
      <c r="AU50" s="1240"/>
      <c r="AV50" s="1240"/>
      <c r="AW50" s="1240"/>
      <c r="AX50" s="1240"/>
    </row>
    <row r="51" spans="1:50" ht="18" customHeight="1">
      <c r="A51" s="70"/>
      <c r="B51" s="1250"/>
      <c r="C51" s="1251"/>
      <c r="D51" s="1251"/>
      <c r="E51" s="1204"/>
      <c r="F51" s="1252"/>
      <c r="G51" s="1252"/>
      <c r="H51" s="1252"/>
      <c r="I51" s="1252"/>
      <c r="J51" s="1252"/>
      <c r="K51" s="1252"/>
      <c r="L51" s="1252"/>
      <c r="M51" s="1252"/>
      <c r="N51" s="1252"/>
      <c r="O51" s="1252"/>
      <c r="P51" s="1252"/>
      <c r="Q51" s="1252"/>
      <c r="R51" s="1252"/>
      <c r="S51" s="1252"/>
      <c r="T51" s="1252"/>
      <c r="U51" s="1252"/>
      <c r="V51" s="1252"/>
      <c r="W51" s="1252"/>
      <c r="X51" s="1253"/>
      <c r="Y51" s="1252"/>
      <c r="Z51" s="1254"/>
      <c r="AB51" s="1255"/>
      <c r="AC51" s="1255"/>
      <c r="AD51" s="1255"/>
    </row>
    <row r="52" spans="1:50" ht="21" customHeight="1">
      <c r="A52" s="70"/>
      <c r="B52" s="1256" t="str">
        <f>LEFT(D52,1)</f>
        <v>T</v>
      </c>
      <c r="C52" s="1257" t="s">
        <v>1442</v>
      </c>
      <c r="D52" s="1241" t="str">
        <f>$D$27</f>
        <v>TESOURO</v>
      </c>
      <c r="E52" s="1242" t="s">
        <v>1446</v>
      </c>
      <c r="F52" s="1258">
        <f>SUMIF($D$27:$D$50,$D$52,F$27:F$50)</f>
        <v>0</v>
      </c>
      <c r="G52" s="1258">
        <f t="shared" ref="G52:W52" si="36">SUMIF($D$27:$D$50,$D$52,G$27:G$50)</f>
        <v>0</v>
      </c>
      <c r="H52" s="1258">
        <f t="shared" si="36"/>
        <v>0</v>
      </c>
      <c r="I52" s="1258">
        <f t="shared" si="36"/>
        <v>0</v>
      </c>
      <c r="J52" s="1258">
        <f t="shared" si="36"/>
        <v>0</v>
      </c>
      <c r="K52" s="1258">
        <f t="shared" si="36"/>
        <v>0</v>
      </c>
      <c r="L52" s="1258">
        <f t="shared" si="36"/>
        <v>0</v>
      </c>
      <c r="M52" s="1258">
        <f t="shared" si="36"/>
        <v>0</v>
      </c>
      <c r="N52" s="1258">
        <f t="shared" si="36"/>
        <v>0</v>
      </c>
      <c r="O52" s="1258">
        <f t="shared" si="36"/>
        <v>0</v>
      </c>
      <c r="P52" s="1258">
        <f t="shared" si="36"/>
        <v>0</v>
      </c>
      <c r="Q52" s="1258">
        <f t="shared" si="36"/>
        <v>0</v>
      </c>
      <c r="R52" s="1258">
        <f t="shared" si="36"/>
        <v>0</v>
      </c>
      <c r="S52" s="1258">
        <f t="shared" si="36"/>
        <v>0</v>
      </c>
      <c r="T52" s="1258">
        <f t="shared" si="36"/>
        <v>0</v>
      </c>
      <c r="U52" s="1258">
        <f t="shared" si="36"/>
        <v>0</v>
      </c>
      <c r="V52" s="1258">
        <f t="shared" si="36"/>
        <v>0</v>
      </c>
      <c r="W52" s="1258">
        <f t="shared" si="36"/>
        <v>0</v>
      </c>
      <c r="X52" s="1225">
        <f>COUNTIF(F52:W52,"&gt;0")</f>
        <v>0</v>
      </c>
      <c r="Y52" s="1244">
        <f>SUMIF($D$27:$D$50,$D$52,Y$27:Y$50)</f>
        <v>0</v>
      </c>
      <c r="Z52" s="1245">
        <f>SUMIF($D$27:$D$50,$D$52,Z$27:Z$50)</f>
        <v>0</v>
      </c>
      <c r="AB52" s="1450" t="s">
        <v>81</v>
      </c>
      <c r="AC52" s="1447">
        <f>SUM(Y52:Y53)</f>
        <v>4250000</v>
      </c>
      <c r="AD52" s="1448" t="str">
        <f>IF(ROUND(AC52,2)-ROUND(Y23,2)=0,"Ok",ROUND(AC52,2)-ROUND(Y23,2))</f>
        <v>Ok</v>
      </c>
    </row>
    <row r="53" spans="1:50" ht="21" customHeight="1">
      <c r="A53" s="70"/>
      <c r="B53" s="1230" t="s">
        <v>2037</v>
      </c>
      <c r="C53" s="1259"/>
      <c r="D53" s="1260" t="s">
        <v>2025</v>
      </c>
      <c r="E53" s="1249" t="s">
        <v>1446</v>
      </c>
      <c r="F53" s="1261">
        <f>SUMIF($D$27:$D$50,$D$53,F$27:F$50)</f>
        <v>499528.39</v>
      </c>
      <c r="G53" s="1261">
        <f t="shared" ref="G53:W53" si="37">SUMIF($D$27:$D$50,$D$53,G$27:G$50)</f>
        <v>544433.12</v>
      </c>
      <c r="H53" s="1261">
        <f t="shared" si="37"/>
        <v>454569.43</v>
      </c>
      <c r="I53" s="1261">
        <f t="shared" si="37"/>
        <v>478984.12999999995</v>
      </c>
      <c r="J53" s="1261">
        <f t="shared" si="37"/>
        <v>509375.63</v>
      </c>
      <c r="K53" s="1261">
        <f t="shared" si="37"/>
        <v>1045888.34</v>
      </c>
      <c r="L53" s="1261">
        <f t="shared" si="37"/>
        <v>717220.96</v>
      </c>
      <c r="M53" s="1261">
        <f t="shared" si="37"/>
        <v>0</v>
      </c>
      <c r="N53" s="1261">
        <f t="shared" si="37"/>
        <v>0</v>
      </c>
      <c r="O53" s="1261">
        <f t="shared" si="37"/>
        <v>0</v>
      </c>
      <c r="P53" s="1261">
        <f t="shared" si="37"/>
        <v>0</v>
      </c>
      <c r="Q53" s="1261">
        <f t="shared" si="37"/>
        <v>0</v>
      </c>
      <c r="R53" s="1261">
        <f t="shared" si="37"/>
        <v>0</v>
      </c>
      <c r="S53" s="1261">
        <f t="shared" si="37"/>
        <v>0</v>
      </c>
      <c r="T53" s="1261">
        <f t="shared" si="37"/>
        <v>0</v>
      </c>
      <c r="U53" s="1261">
        <f t="shared" si="37"/>
        <v>0</v>
      </c>
      <c r="V53" s="1261">
        <f t="shared" si="37"/>
        <v>0</v>
      </c>
      <c r="W53" s="1261">
        <f t="shared" si="37"/>
        <v>0</v>
      </c>
      <c r="X53" s="1234">
        <f>COUNTIF(F53:W53,"&gt;0")</f>
        <v>7</v>
      </c>
      <c r="Y53" s="1235">
        <f>SUMIF($D$27:$D$50,$D$53,Y$27:Y$50)</f>
        <v>4250000</v>
      </c>
      <c r="Z53" s="1236">
        <f>SUMIF($D$27:$D$50,$D$53,Z$27:Z$50)</f>
        <v>1</v>
      </c>
      <c r="AB53" s="1451"/>
      <c r="AC53" s="1452"/>
      <c r="AD53" s="1453"/>
    </row>
    <row r="54" spans="1:50" ht="18" customHeight="1">
      <c r="A54" s="70"/>
      <c r="B54" s="1262"/>
      <c r="C54" s="1251"/>
      <c r="D54" s="1251"/>
      <c r="E54" s="1204"/>
      <c r="F54" s="1253"/>
      <c r="G54" s="1253"/>
      <c r="H54" s="1253"/>
      <c r="I54" s="1253"/>
      <c r="J54" s="1253"/>
      <c r="K54" s="1253"/>
      <c r="L54" s="1253"/>
      <c r="M54" s="1253"/>
      <c r="N54" s="1253"/>
      <c r="O54" s="1253"/>
      <c r="P54" s="1253"/>
      <c r="Q54" s="1253"/>
      <c r="R54" s="1253"/>
      <c r="S54" s="1253"/>
      <c r="T54" s="1253"/>
      <c r="U54" s="1253"/>
      <c r="V54" s="1253"/>
      <c r="W54" s="1253"/>
      <c r="X54" s="1253"/>
      <c r="Y54" s="1263"/>
      <c r="Z54" s="1264"/>
    </row>
    <row r="55" spans="1:50" ht="24" customHeight="1" thickBot="1">
      <c r="A55" s="70"/>
      <c r="B55" s="1265" t="s">
        <v>1447</v>
      </c>
      <c r="C55" s="1266"/>
      <c r="D55" s="1266"/>
      <c r="E55" s="1211" t="s">
        <v>1446</v>
      </c>
      <c r="F55" s="1267">
        <f t="shared" ref="F55:W55" si="38">SUM(F52:F53)</f>
        <v>499528.39</v>
      </c>
      <c r="G55" s="1267">
        <f t="shared" si="38"/>
        <v>544433.12</v>
      </c>
      <c r="H55" s="1267">
        <f t="shared" si="38"/>
        <v>454569.43</v>
      </c>
      <c r="I55" s="1267">
        <f t="shared" si="38"/>
        <v>478984.12999999995</v>
      </c>
      <c r="J55" s="1267">
        <f t="shared" si="38"/>
        <v>509375.63</v>
      </c>
      <c r="K55" s="1267">
        <f t="shared" si="38"/>
        <v>1045888.34</v>
      </c>
      <c r="L55" s="1268">
        <f t="shared" si="38"/>
        <v>717220.96</v>
      </c>
      <c r="M55" s="1268">
        <f t="shared" si="38"/>
        <v>0</v>
      </c>
      <c r="N55" s="1268">
        <f t="shared" si="38"/>
        <v>0</v>
      </c>
      <c r="O55" s="1268">
        <f t="shared" si="38"/>
        <v>0</v>
      </c>
      <c r="P55" s="1268">
        <f t="shared" si="38"/>
        <v>0</v>
      </c>
      <c r="Q55" s="1268">
        <f t="shared" si="38"/>
        <v>0</v>
      </c>
      <c r="R55" s="1268">
        <f t="shared" si="38"/>
        <v>0</v>
      </c>
      <c r="S55" s="1268">
        <f t="shared" si="38"/>
        <v>0</v>
      </c>
      <c r="T55" s="1268">
        <f t="shared" si="38"/>
        <v>0</v>
      </c>
      <c r="U55" s="1268">
        <f t="shared" si="38"/>
        <v>0</v>
      </c>
      <c r="V55" s="1268">
        <f t="shared" si="38"/>
        <v>0</v>
      </c>
      <c r="W55" s="1268">
        <f t="shared" si="38"/>
        <v>0</v>
      </c>
      <c r="X55" s="1269">
        <f>COUNTIF(F55:W55,"&gt;0")</f>
        <v>7</v>
      </c>
      <c r="Y55" s="1270">
        <f>SUM(F55:W55)</f>
        <v>4250000</v>
      </c>
      <c r="Z55" s="1271">
        <f>SUM(Z52:Z53)</f>
        <v>1</v>
      </c>
    </row>
    <row r="56" spans="1:50" ht="24" customHeight="1" thickTop="1" thickBot="1">
      <c r="A56" s="70"/>
      <c r="B56" s="1272" t="s">
        <v>1448</v>
      </c>
      <c r="C56" s="1273"/>
      <c r="D56" s="1273"/>
      <c r="E56" s="1274" t="s">
        <v>1446</v>
      </c>
      <c r="F56" s="1275">
        <f t="shared" ref="F56:W56" si="39">IF($Y$55=0,0,F55/$Y$55)</f>
        <v>0.11753609176470589</v>
      </c>
      <c r="G56" s="1275">
        <f t="shared" si="39"/>
        <v>0.12810191058823528</v>
      </c>
      <c r="H56" s="1275">
        <f t="shared" si="39"/>
        <v>0.10695751294117647</v>
      </c>
      <c r="I56" s="1275">
        <f t="shared" si="39"/>
        <v>0.11270214823529411</v>
      </c>
      <c r="J56" s="1275">
        <f t="shared" si="39"/>
        <v>0.1198530894117647</v>
      </c>
      <c r="K56" s="1275">
        <f t="shared" si="39"/>
        <v>0.24609137411764706</v>
      </c>
      <c r="L56" s="1275">
        <f t="shared" si="39"/>
        <v>0.16875787294117647</v>
      </c>
      <c r="M56" s="1275">
        <f t="shared" si="39"/>
        <v>0</v>
      </c>
      <c r="N56" s="1275">
        <f t="shared" si="39"/>
        <v>0</v>
      </c>
      <c r="O56" s="1275">
        <f t="shared" si="39"/>
        <v>0</v>
      </c>
      <c r="P56" s="1275">
        <f t="shared" si="39"/>
        <v>0</v>
      </c>
      <c r="Q56" s="1275">
        <f t="shared" si="39"/>
        <v>0</v>
      </c>
      <c r="R56" s="1275">
        <f t="shared" si="39"/>
        <v>0</v>
      </c>
      <c r="S56" s="1275">
        <f t="shared" si="39"/>
        <v>0</v>
      </c>
      <c r="T56" s="1275">
        <f t="shared" si="39"/>
        <v>0</v>
      </c>
      <c r="U56" s="1275">
        <f t="shared" si="39"/>
        <v>0</v>
      </c>
      <c r="V56" s="1275">
        <f t="shared" si="39"/>
        <v>0</v>
      </c>
      <c r="W56" s="1275">
        <f t="shared" si="39"/>
        <v>0</v>
      </c>
      <c r="X56" s="1276"/>
      <c r="Y56" s="1270">
        <f>Y52+Y53</f>
        <v>4250000</v>
      </c>
      <c r="Z56" s="1277">
        <f>SUM(F56:W56)</f>
        <v>1</v>
      </c>
    </row>
    <row r="57" spans="1:50" ht="24" customHeight="1" thickTop="1" thickBot="1">
      <c r="A57" s="70"/>
      <c r="B57" s="1278" t="s">
        <v>1449</v>
      </c>
      <c r="C57" s="1279"/>
      <c r="D57" s="1279"/>
      <c r="E57" s="1280" t="s">
        <v>1446</v>
      </c>
      <c r="F57" s="1281">
        <f>F56</f>
        <v>0.11753609176470589</v>
      </c>
      <c r="G57" s="1281">
        <f t="shared" ref="G57:W57" si="40">IF(G55=0,0,F57+G56)</f>
        <v>0.24563800235294117</v>
      </c>
      <c r="H57" s="1281">
        <f t="shared" si="40"/>
        <v>0.35259551529411765</v>
      </c>
      <c r="I57" s="1281">
        <f t="shared" si="40"/>
        <v>0.46529766352941176</v>
      </c>
      <c r="J57" s="1281">
        <f t="shared" si="40"/>
        <v>0.58515075294117647</v>
      </c>
      <c r="K57" s="1281">
        <f t="shared" si="40"/>
        <v>0.8312421270588235</v>
      </c>
      <c r="L57" s="1281">
        <f t="shared" si="40"/>
        <v>1</v>
      </c>
      <c r="M57" s="1281">
        <f t="shared" si="40"/>
        <v>0</v>
      </c>
      <c r="N57" s="1281">
        <f t="shared" si="40"/>
        <v>0</v>
      </c>
      <c r="O57" s="1281">
        <f t="shared" si="40"/>
        <v>0</v>
      </c>
      <c r="P57" s="1281">
        <f t="shared" si="40"/>
        <v>0</v>
      </c>
      <c r="Q57" s="1281">
        <f t="shared" si="40"/>
        <v>0</v>
      </c>
      <c r="R57" s="1281">
        <f t="shared" si="40"/>
        <v>0</v>
      </c>
      <c r="S57" s="1281">
        <f t="shared" si="40"/>
        <v>0</v>
      </c>
      <c r="T57" s="1281">
        <f t="shared" si="40"/>
        <v>0</v>
      </c>
      <c r="U57" s="1281">
        <f t="shared" si="40"/>
        <v>0</v>
      </c>
      <c r="V57" s="1281">
        <f t="shared" si="40"/>
        <v>0</v>
      </c>
      <c r="W57" s="1281">
        <f t="shared" si="40"/>
        <v>0</v>
      </c>
      <c r="X57" s="1282"/>
      <c r="Y57" s="1283" t="str">
        <f>IF(Y55=Y23,"OK","CORRIGIR")</f>
        <v>OK</v>
      </c>
      <c r="Z57" s="1284" t="str">
        <f>IF(ROUND(Z55,4)=ROUND(Z23/100,4),"OK","CORRIGIR")</f>
        <v>CORRIGIR</v>
      </c>
    </row>
    <row r="58" spans="1:50" s="1255" customFormat="1" ht="12.75" customHeight="1" thickBot="1">
      <c r="A58" s="1296"/>
      <c r="B58" s="1335"/>
      <c r="C58" s="1336"/>
      <c r="D58" s="1336"/>
      <c r="E58" s="1337"/>
      <c r="F58" s="1337"/>
      <c r="G58" s="1338"/>
      <c r="H58" s="1337"/>
      <c r="I58" s="1339"/>
      <c r="J58" s="1338"/>
      <c r="K58" s="1340"/>
      <c r="L58" s="1341"/>
      <c r="M58" s="1342"/>
      <c r="N58" s="1343"/>
      <c r="O58" s="1342"/>
      <c r="P58" s="1342"/>
      <c r="Q58" s="1342"/>
      <c r="R58" s="1342"/>
      <c r="S58" s="1342"/>
      <c r="T58" s="1342"/>
      <c r="U58" s="1342"/>
      <c r="V58" s="1344"/>
      <c r="W58" s="1344"/>
      <c r="X58" s="1340"/>
      <c r="Y58" s="1340"/>
      <c r="Z58" s="1345"/>
      <c r="AB58" s="1325"/>
      <c r="AG58" s="1296"/>
      <c r="AH58" s="1296"/>
      <c r="AI58" s="1296"/>
    </row>
    <row r="59" spans="1:50" s="1255" customFormat="1" ht="24" customHeight="1" thickBot="1">
      <c r="A59" s="1296"/>
      <c r="B59" s="75" t="str">
        <f>CONCATENATE(" Nome da Empresa: ",MEDIÇÃO_GLOBAL!F6," -  CNPJ: ",MEDIÇÃO_GLOBAL!K6)</f>
        <v xml:space="preserve"> Nome da Empresa: DUBAI CONSTRUÇÕES E PAVIMENTAÇÕES LTDA -  CNPJ: 57.902.002/0001-93</v>
      </c>
      <c r="C59" s="1303"/>
      <c r="D59" s="1303"/>
      <c r="E59" s="1304"/>
      <c r="F59" s="1303"/>
      <c r="G59" s="1310"/>
      <c r="H59" s="1310"/>
      <c r="I59" s="1310"/>
      <c r="J59" s="1304"/>
      <c r="K59" s="1303"/>
      <c r="L59" s="1303"/>
      <c r="M59" s="1310"/>
      <c r="N59" s="1310"/>
      <c r="O59" s="1310"/>
      <c r="P59" s="1303"/>
      <c r="Q59" s="1304"/>
      <c r="R59" s="1310"/>
      <c r="S59" s="1310"/>
      <c r="T59" s="1310"/>
      <c r="U59" s="1310"/>
      <c r="V59" s="1303"/>
      <c r="W59" s="1346"/>
      <c r="X59" s="1347"/>
      <c r="Y59" s="1347"/>
      <c r="Z59" s="1348"/>
      <c r="AB59" s="1325"/>
      <c r="AG59" s="1296"/>
      <c r="AH59" s="1296"/>
      <c r="AI59" s="1296"/>
    </row>
    <row r="60" spans="1:50" s="1255" customFormat="1" ht="15" customHeight="1">
      <c r="A60" s="1296"/>
      <c r="B60" s="1349" t="s">
        <v>1450</v>
      </c>
      <c r="C60" s="1350"/>
      <c r="D60" s="1351"/>
      <c r="E60" s="1352"/>
      <c r="F60" s="1353"/>
      <c r="G60" s="1350" t="s">
        <v>1451</v>
      </c>
      <c r="H60" s="1354"/>
      <c r="I60" s="1354"/>
      <c r="J60" s="1355"/>
      <c r="K60" s="1349" t="s">
        <v>1452</v>
      </c>
      <c r="L60" s="1350"/>
      <c r="M60" s="1354"/>
      <c r="N60" s="1354"/>
      <c r="O60" s="1354"/>
      <c r="P60" s="1351"/>
      <c r="Q60" s="1352"/>
      <c r="R60" s="1353" t="s">
        <v>1451</v>
      </c>
      <c r="S60" s="1354"/>
      <c r="T60" s="1354"/>
      <c r="U60" s="1354"/>
      <c r="V60" s="1356"/>
      <c r="W60" s="1350" t="s">
        <v>1453</v>
      </c>
      <c r="X60" s="1357"/>
      <c r="Y60" s="1357"/>
      <c r="Z60" s="1358"/>
      <c r="AB60" s="1325"/>
      <c r="AG60" s="1296"/>
      <c r="AH60" s="1296"/>
      <c r="AI60" s="1296"/>
    </row>
    <row r="61" spans="1:50" s="1255" customFormat="1" ht="63" customHeight="1">
      <c r="A61" s="1296"/>
      <c r="B61" s="1359"/>
      <c r="C61" s="1312"/>
      <c r="E61" s="1360"/>
      <c r="F61" s="1361"/>
      <c r="G61" s="1312"/>
      <c r="H61" s="1362"/>
      <c r="I61" s="1362"/>
      <c r="J61" s="1363"/>
      <c r="K61" s="1359"/>
      <c r="L61" s="1312"/>
      <c r="M61" s="1362"/>
      <c r="N61" s="1362"/>
      <c r="O61" s="1362"/>
      <c r="Q61" s="1360"/>
      <c r="R61" s="1361"/>
      <c r="S61" s="1362"/>
      <c r="T61" s="1362"/>
      <c r="U61" s="1362"/>
      <c r="V61" s="1364"/>
      <c r="W61" s="1312"/>
      <c r="Z61" s="1365"/>
      <c r="AB61" s="1325"/>
      <c r="AG61" s="1296"/>
      <c r="AH61" s="1296"/>
      <c r="AI61" s="1296"/>
    </row>
    <row r="62" spans="1:50" s="1255" customFormat="1" ht="27" customHeight="1" thickBot="1">
      <c r="A62" s="1296"/>
      <c r="B62" s="75" t="s">
        <v>1457</v>
      </c>
      <c r="C62" s="1303"/>
      <c r="D62" s="1366"/>
      <c r="E62" s="1367"/>
      <c r="F62" s="1368"/>
      <c r="G62" s="1368"/>
      <c r="H62" s="1304"/>
      <c r="I62" s="1368"/>
      <c r="J62" s="1369"/>
      <c r="K62" s="75" t="str">
        <f>CONCATENATE(Dados_Obra!BA103," - ",Dados_Obra!BA104)</f>
        <v xml:space="preserve">TALISSON FAHIR BERNARDES - CREA MG-367322/D </v>
      </c>
      <c r="L62" s="1370"/>
      <c r="M62" s="1371"/>
      <c r="N62" s="1371"/>
      <c r="O62" s="1371"/>
      <c r="P62" s="1366"/>
      <c r="Q62" s="1372"/>
      <c r="R62" s="1373"/>
      <c r="S62" s="1371"/>
      <c r="T62" s="1371"/>
      <c r="U62" s="1371"/>
      <c r="V62" s="1374"/>
      <c r="W62" s="1375" t="s">
        <v>1458</v>
      </c>
      <c r="X62" s="1375"/>
      <c r="Y62" s="1375"/>
      <c r="Z62" s="1376"/>
      <c r="AB62" s="1325"/>
      <c r="AG62" s="1296"/>
      <c r="AH62" s="1296"/>
      <c r="AI62" s="1296"/>
    </row>
    <row r="63" spans="1:50" s="1255" customFormat="1" ht="21.75" customHeight="1" thickBot="1">
      <c r="B63" s="1377" t="str">
        <f>Dados_Obra!A2</f>
        <v>USO EXCLUSIVO PARA CONVÊNIOS COM A SECID E O PARANACIDADE</v>
      </c>
      <c r="C63" s="1347"/>
      <c r="D63" s="1347"/>
      <c r="E63" s="1347"/>
      <c r="F63" s="1347"/>
      <c r="G63" s="1347"/>
      <c r="H63" s="1347"/>
      <c r="I63" s="1347"/>
      <c r="J63" s="1347"/>
      <c r="K63" s="1347"/>
      <c r="L63" s="1347"/>
      <c r="M63" s="1347"/>
      <c r="N63" s="1347"/>
      <c r="O63" s="1347"/>
      <c r="P63" s="1347"/>
      <c r="Q63" s="1347"/>
      <c r="R63" s="1347"/>
      <c r="S63" s="1347"/>
      <c r="T63" s="1347"/>
      <c r="U63" s="1347"/>
      <c r="V63" s="1347"/>
      <c r="W63" s="1347"/>
      <c r="X63" s="1378" t="str">
        <f>Dados_Obra!K10</f>
        <v xml:space="preserve">Data Base da aprovação do Orçamento (Decreto 10.086/22 do Paraná, que regulamenta a Lei 14.133/21): </v>
      </c>
      <c r="Y63" s="1379">
        <f>Dados_Obra!L10</f>
        <v>45814</v>
      </c>
      <c r="Z63" s="1380"/>
      <c r="AB63" s="1325"/>
      <c r="AG63" s="1296"/>
      <c r="AH63" s="1296"/>
      <c r="AI63" s="1296"/>
    </row>
    <row r="64" spans="1:50" ht="13.5" thickBot="1"/>
    <row r="65" spans="54:56" ht="18" customHeight="1">
      <c r="BB65" s="1285" t="s">
        <v>2038</v>
      </c>
      <c r="BC65" s="1286">
        <f>Y22</f>
        <v>0</v>
      </c>
      <c r="BD65" s="1287"/>
    </row>
    <row r="66" spans="54:56" ht="18" customHeight="1">
      <c r="BB66" s="1288" t="s">
        <v>1454</v>
      </c>
      <c r="BC66" s="1289"/>
      <c r="BD66" s="1290">
        <f>IF([1]Dados_Obra!$C$5=2,25%,IFERROR(VLOOKUP(BC65,[1]faixas_ultima_medição!$B$7:$D$24,3),0))</f>
        <v>0.15</v>
      </c>
    </row>
    <row r="67" spans="54:56" ht="51" customHeight="1" thickBot="1">
      <c r="BB67" s="1291" t="str">
        <f>IF(Y22=0,"",CONCATENATE("Valor da última ETAPA (",[1]Dados_Obra!D14,") deverá ser no mínimo de R$ ",TEXT(ROUND(Y22*$BD$66,2),"#.##0,00")))</f>
        <v/>
      </c>
      <c r="BC67" s="1292"/>
      <c r="BD67" s="1293"/>
    </row>
  </sheetData>
  <sheetProtection algorithmName="SHA-512" hashValue="jIy85slLAwVWmbzXufxxjafYpVa787KrSvqytdF701+X4Nh6rYMwPXg3zljeuCbxSZBjr0sW+RQu52w2hWjk8w==" saltValue="xJoX85NymOtyDM6ATdd02Q==" spinCount="100000" sheet="1" scenarios="1" formatRows="0"/>
  <mergeCells count="63">
    <mergeCell ref="AD49:AD50"/>
    <mergeCell ref="AB52:AB53"/>
    <mergeCell ref="AC52:AC53"/>
    <mergeCell ref="AD52:AD53"/>
    <mergeCell ref="C45:C46"/>
    <mergeCell ref="AB45:AB46"/>
    <mergeCell ref="AC45:AC46"/>
    <mergeCell ref="AD45:AD46"/>
    <mergeCell ref="C47:C48"/>
    <mergeCell ref="AB47:AB48"/>
    <mergeCell ref="AC47:AC48"/>
    <mergeCell ref="AD47:AD48"/>
    <mergeCell ref="C49:C50"/>
    <mergeCell ref="AB49:AB50"/>
    <mergeCell ref="AC49:AC50"/>
    <mergeCell ref="AD41:AD42"/>
    <mergeCell ref="C43:C44"/>
    <mergeCell ref="AB43:AB44"/>
    <mergeCell ref="AC43:AC44"/>
    <mergeCell ref="AD43:AD44"/>
    <mergeCell ref="C41:C42"/>
    <mergeCell ref="AB41:AB42"/>
    <mergeCell ref="AC41:AC42"/>
    <mergeCell ref="AD37:AD38"/>
    <mergeCell ref="C39:C40"/>
    <mergeCell ref="AB39:AB40"/>
    <mergeCell ref="AC39:AC40"/>
    <mergeCell ref="AD39:AD40"/>
    <mergeCell ref="C37:C38"/>
    <mergeCell ref="AB37:AB38"/>
    <mergeCell ref="AC37:AC38"/>
    <mergeCell ref="AD33:AD34"/>
    <mergeCell ref="C35:C36"/>
    <mergeCell ref="AB35:AB36"/>
    <mergeCell ref="AC35:AC36"/>
    <mergeCell ref="AD35:AD36"/>
    <mergeCell ref="C33:C34"/>
    <mergeCell ref="AB33:AB34"/>
    <mergeCell ref="AC33:AC34"/>
    <mergeCell ref="AC29:AC30"/>
    <mergeCell ref="AD29:AD30"/>
    <mergeCell ref="C31:C32"/>
    <mergeCell ref="AB31:AB32"/>
    <mergeCell ref="AC31:AC32"/>
    <mergeCell ref="AD31:AD32"/>
    <mergeCell ref="C29:C30"/>
    <mergeCell ref="AB29:AB30"/>
    <mergeCell ref="C10:D10"/>
    <mergeCell ref="C12:D12"/>
    <mergeCell ref="C13:D13"/>
    <mergeCell ref="C14:D14"/>
    <mergeCell ref="AD27:AD28"/>
    <mergeCell ref="C11:D11"/>
    <mergeCell ref="C17:D17"/>
    <mergeCell ref="C18:D18"/>
    <mergeCell ref="C19:D19"/>
    <mergeCell ref="C20:D20"/>
    <mergeCell ref="C21:D21"/>
    <mergeCell ref="C27:C28"/>
    <mergeCell ref="AB27:AB28"/>
    <mergeCell ref="AC27:AC28"/>
    <mergeCell ref="C15:D15"/>
    <mergeCell ref="C16:D16"/>
  </mergeCells>
  <conditionalFormatting sqref="F7:W7">
    <cfRule type="cellIs" dxfId="19" priority="1" operator="between">
      <formula>1</formula>
      <formula>9</formula>
    </cfRule>
  </conditionalFormatting>
  <printOptions horizontalCentered="1"/>
  <pageMargins left="1.1811023622047245" right="0.78740157480314965" top="1.1811023622047245" bottom="1.1811023622047245" header="0.51181102362204722" footer="0.51181102362204722"/>
  <pageSetup paperSize="8" scale="41" orientation="landscape" r:id="rId1"/>
  <headerFooter alignWithMargins="0"/>
  <ignoredErrors>
    <ignoredError sqref="B11:B21" numberStoredAsText="1"/>
    <ignoredError sqref="AD10:AD21" unlockedFormula="1"/>
  </ignoredError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B7A5B7-87C1-40E1-BD1E-8FD10A2EBCB1}">
  <sheetPr>
    <tabColor theme="5" tint="-0.249977111117893"/>
    <pageSetUpPr fitToPage="1"/>
  </sheetPr>
  <dimension ref="A1:AN43"/>
  <sheetViews>
    <sheetView showGridLines="0" showZeros="0" zoomScale="115" zoomScaleNormal="115" workbookViewId="0">
      <selection activeCell="D21" sqref="D21"/>
    </sheetView>
  </sheetViews>
  <sheetFormatPr defaultColWidth="8" defaultRowHeight="12.75"/>
  <cols>
    <col min="1" max="1" width="7.7109375" style="137" customWidth="1"/>
    <col min="2" max="2" width="22.85546875" style="137" customWidth="1"/>
    <col min="3" max="3" width="13.5703125" style="137" customWidth="1"/>
    <col min="4" max="4" width="25.7109375" style="137" customWidth="1"/>
    <col min="5" max="5" width="13.5703125" style="137" customWidth="1"/>
    <col min="6" max="6" width="21.28515625" style="137" customWidth="1"/>
    <col min="7" max="7" width="24.7109375" style="137" customWidth="1"/>
    <col min="8" max="8" width="21.28515625" style="137" customWidth="1"/>
    <col min="9" max="9" width="10.140625" style="137" customWidth="1"/>
    <col min="10" max="10" width="24.7109375" style="137" customWidth="1"/>
    <col min="11" max="18" width="8" style="137"/>
    <col min="19" max="19" width="8" style="139" customWidth="1"/>
    <col min="20" max="21" width="13.5703125" style="139" customWidth="1"/>
    <col min="22" max="26" width="8" style="137"/>
    <col min="27" max="28" width="8" style="140" customWidth="1"/>
    <col min="29" max="16384" width="8" style="137"/>
  </cols>
  <sheetData>
    <row r="1" spans="1:40" ht="27.75">
      <c r="B1" s="138" t="str">
        <f>CONCATENATE("PLANEJAMENTO DA OBRA DE ",Dados_Obra!F5," - CONTRATO")</f>
        <v>PLANEJAMENTO DA OBRA DE PAVIMENTAÇÃO DE VIAS URBANAS - CONTRATO</v>
      </c>
    </row>
    <row r="2" spans="1:40" ht="20.25" customHeight="1">
      <c r="B2" s="141" t="s">
        <v>1903</v>
      </c>
    </row>
    <row r="3" spans="1:40" ht="13.5" thickBot="1"/>
    <row r="4" spans="1:40" s="151" customFormat="1" ht="18" customHeight="1">
      <c r="A4" s="142"/>
      <c r="B4" s="143" t="s">
        <v>1411</v>
      </c>
      <c r="C4" s="144" t="str">
        <f>Dados_Obra!B3</f>
        <v>SANTA TEREZA DO OESTE</v>
      </c>
      <c r="D4" s="145"/>
      <c r="E4" s="146"/>
      <c r="F4" s="145"/>
      <c r="G4" s="145"/>
      <c r="H4" s="147" t="str">
        <f>CONCATENATE(" PRIORIDADE   Nº    ",Dados_Obra!L3)</f>
        <v xml:space="preserve"> PRIORIDADE   Nº    65</v>
      </c>
      <c r="I4" s="148" t="s">
        <v>1412</v>
      </c>
      <c r="J4" s="149">
        <f>Dados_Obra!L4</f>
        <v>53</v>
      </c>
      <c r="K4" s="150"/>
      <c r="R4" s="152"/>
      <c r="S4" s="153"/>
      <c r="T4" s="153"/>
      <c r="U4" s="153"/>
      <c r="AA4" s="154"/>
      <c r="AB4" s="154"/>
      <c r="AN4" s="155"/>
    </row>
    <row r="5" spans="1:40" s="151" customFormat="1" ht="18" customHeight="1">
      <c r="A5" s="142"/>
      <c r="B5" s="156" t="s">
        <v>1413</v>
      </c>
      <c r="C5" s="157" t="str">
        <f>Dados_Obra!$F$5</f>
        <v>PAVIMENTAÇÃO DE VIAS URBANAS</v>
      </c>
      <c r="D5" s="158"/>
      <c r="E5" s="159"/>
      <c r="F5" s="158"/>
      <c r="G5" s="158"/>
      <c r="H5" s="158"/>
      <c r="I5" s="160" t="s">
        <v>1414</v>
      </c>
      <c r="J5" s="161" t="str">
        <f>Dados_Obra!L5</f>
        <v>1</v>
      </c>
      <c r="K5" s="150"/>
      <c r="R5" s="152"/>
      <c r="S5" s="153"/>
      <c r="T5" s="153"/>
      <c r="U5" s="153"/>
      <c r="AA5" s="154"/>
      <c r="AB5" s="154"/>
      <c r="AN5" s="155"/>
    </row>
    <row r="6" spans="1:40" s="151" customFormat="1" ht="18" customHeight="1">
      <c r="A6" s="142"/>
      <c r="B6" s="156" t="s">
        <v>1904</v>
      </c>
      <c r="C6" s="157" t="str">
        <f>Dados_Obra!$B$6</f>
        <v>VIAS URBANAS DE SANTA TEREZA DO OESTE</v>
      </c>
      <c r="D6" s="158"/>
      <c r="E6" s="159"/>
      <c r="F6" s="158"/>
      <c r="G6" s="158"/>
      <c r="H6" s="158"/>
      <c r="I6" s="158"/>
      <c r="J6" s="162"/>
      <c r="K6" s="150"/>
      <c r="R6" s="152"/>
      <c r="S6" s="153"/>
      <c r="T6" s="153"/>
      <c r="U6" s="153"/>
      <c r="AA6" s="154"/>
      <c r="AB6" s="154"/>
      <c r="AL6" s="137"/>
      <c r="AN6" s="155"/>
    </row>
    <row r="7" spans="1:40" s="151" customFormat="1" ht="18" customHeight="1">
      <c r="A7" s="142"/>
      <c r="B7" s="156" t="s">
        <v>1905</v>
      </c>
      <c r="C7" s="163" t="str">
        <f>Dados_Obra!$L$6</f>
        <v>PAM</v>
      </c>
      <c r="D7" s="164"/>
      <c r="E7" s="165"/>
      <c r="F7" s="158"/>
      <c r="G7" s="158"/>
      <c r="H7" s="158"/>
      <c r="I7" s="166" t="s">
        <v>1614</v>
      </c>
      <c r="J7" s="167">
        <f>Dados_Obra!$L$10</f>
        <v>45814</v>
      </c>
      <c r="K7" s="150"/>
      <c r="R7" s="152"/>
      <c r="S7" s="153"/>
      <c r="T7" s="153"/>
      <c r="U7" s="153"/>
      <c r="AA7" s="154"/>
      <c r="AB7" s="154"/>
      <c r="AL7" s="137"/>
      <c r="AN7" s="155"/>
    </row>
    <row r="8" spans="1:40" s="151" customFormat="1" ht="24" customHeight="1" thickBot="1">
      <c r="A8" s="142"/>
      <c r="B8" s="168" t="s">
        <v>1906</v>
      </c>
      <c r="C8" s="169"/>
      <c r="D8" s="170">
        <f>Dados_Obra!$D$14</f>
        <v>7</v>
      </c>
      <c r="E8" s="1456" t="s">
        <v>1907</v>
      </c>
      <c r="F8" s="1457"/>
      <c r="G8" s="1457"/>
      <c r="H8" s="1457"/>
      <c r="I8" s="1457"/>
      <c r="J8" s="1458"/>
      <c r="K8" s="150"/>
      <c r="R8" s="152"/>
      <c r="S8" s="153"/>
      <c r="T8" s="153"/>
      <c r="U8" s="153"/>
      <c r="AA8" s="154"/>
      <c r="AB8" s="154"/>
      <c r="AL8" s="137"/>
      <c r="AN8" s="155"/>
    </row>
    <row r="9" spans="1:40" ht="11.25" hidden="1" customHeight="1">
      <c r="Q9" s="151"/>
      <c r="R9" s="152"/>
      <c r="S9" s="153"/>
      <c r="T9" s="153"/>
    </row>
    <row r="10" spans="1:40" ht="11.25" hidden="1" customHeight="1">
      <c r="B10"/>
      <c r="C10"/>
      <c r="D10"/>
      <c r="E10"/>
      <c r="F10"/>
      <c r="G10"/>
      <c r="H10"/>
      <c r="I10"/>
      <c r="J10"/>
      <c r="Q10" s="151"/>
      <c r="R10" s="152"/>
      <c r="S10" s="153"/>
      <c r="T10" s="153"/>
    </row>
    <row r="11" spans="1:40" ht="11.25" hidden="1" customHeight="1">
      <c r="B11"/>
      <c r="C11"/>
      <c r="D11"/>
      <c r="E11"/>
      <c r="F11"/>
      <c r="G11"/>
      <c r="H11"/>
      <c r="I11"/>
      <c r="J11"/>
      <c r="Q11" s="151"/>
      <c r="R11" s="152"/>
      <c r="S11" s="153"/>
      <c r="T11" s="153"/>
    </row>
    <row r="12" spans="1:40" s="2" customFormat="1" ht="6.95" customHeight="1" thickBot="1">
      <c r="Q12" s="171"/>
      <c r="R12" s="172"/>
      <c r="S12" s="153"/>
      <c r="T12" s="153"/>
      <c r="U12" s="139"/>
      <c r="AA12" s="139"/>
      <c r="AB12" s="139"/>
    </row>
    <row r="13" spans="1:40" s="2" customFormat="1" ht="24" customHeight="1">
      <c r="B13" s="173" t="s">
        <v>1917</v>
      </c>
      <c r="C13" s="174"/>
      <c r="D13" s="175">
        <f>MEDIÇÃO_GLOBAL!total</f>
        <v>4250000</v>
      </c>
      <c r="E13" s="174"/>
      <c r="F13" s="176"/>
      <c r="G13" s="175"/>
      <c r="H13" s="174"/>
      <c r="I13" s="176"/>
      <c r="J13" s="177"/>
      <c r="Q13" s="171"/>
      <c r="R13" s="172"/>
      <c r="S13" s="153"/>
      <c r="T13" s="153"/>
      <c r="U13" s="139"/>
      <c r="AA13" s="139"/>
      <c r="AB13" s="139"/>
    </row>
    <row r="14" spans="1:40" s="2" customFormat="1" ht="18" customHeight="1" thickBot="1">
      <c r="B14" s="178" t="str">
        <f>CONCATENATE("Empresa Contratada: ",Dados_Obra!$B$23)</f>
        <v>Empresa Contratada: DUBAI CONSTRUÇÕES E PAVIMENTAÇÕES LTDA</v>
      </c>
      <c r="C14" s="179"/>
      <c r="D14" s="179"/>
      <c r="E14" s="179"/>
      <c r="F14" s="179"/>
      <c r="G14" s="180"/>
      <c r="H14" s="179"/>
      <c r="I14" s="179"/>
      <c r="J14" s="181"/>
      <c r="Q14" s="171"/>
      <c r="R14" s="172"/>
      <c r="S14" s="153"/>
      <c r="T14" s="153"/>
      <c r="U14" s="139"/>
      <c r="AA14" s="139"/>
      <c r="AB14" s="139"/>
    </row>
    <row r="15" spans="1:40" s="2" customFormat="1" ht="27" customHeight="1">
      <c r="A15"/>
      <c r="B15"/>
      <c r="C15"/>
      <c r="D15"/>
      <c r="E15"/>
      <c r="F15"/>
      <c r="G15"/>
      <c r="H15"/>
      <c r="I15"/>
      <c r="J15"/>
      <c r="K15"/>
      <c r="Q15" s="171"/>
      <c r="R15" s="172"/>
      <c r="S15" s="153"/>
      <c r="T15" s="153"/>
      <c r="U15" s="139"/>
      <c r="AA15" s="139"/>
      <c r="AB15" s="139"/>
    </row>
    <row r="16" spans="1:40" ht="6.95" customHeight="1">
      <c r="Q16" s="151"/>
      <c r="R16" s="152"/>
      <c r="S16" s="153"/>
      <c r="T16" s="153"/>
    </row>
    <row r="17" spans="1:28" ht="30" customHeight="1">
      <c r="A17" s="183" t="s">
        <v>1908</v>
      </c>
      <c r="B17" s="184" t="s">
        <v>1909</v>
      </c>
      <c r="C17" s="185" t="s">
        <v>1910</v>
      </c>
      <c r="D17" s="186" t="s">
        <v>1918</v>
      </c>
      <c r="E17" s="187" t="s">
        <v>1911</v>
      </c>
      <c r="F17" s="187"/>
      <c r="G17" s="187"/>
      <c r="H17" s="187"/>
      <c r="I17" s="187"/>
      <c r="J17" s="188"/>
      <c r="Q17" s="151"/>
      <c r="R17" s="152"/>
      <c r="S17" s="153"/>
      <c r="T17" s="189"/>
      <c r="U17" s="190"/>
    </row>
    <row r="18" spans="1:28" ht="24" customHeight="1">
      <c r="A18" s="191">
        <v>1</v>
      </c>
      <c r="B18" s="192" t="s">
        <v>1912</v>
      </c>
      <c r="C18" s="193">
        <f>SUM(C19:C36)</f>
        <v>210</v>
      </c>
      <c r="D18" s="194">
        <f>SUM(D19:D36)</f>
        <v>4250000</v>
      </c>
      <c r="E18" s="187"/>
      <c r="F18" s="187"/>
      <c r="G18" s="187"/>
      <c r="H18" s="187"/>
      <c r="I18" s="187"/>
      <c r="J18" s="187"/>
      <c r="Q18" s="151"/>
      <c r="R18" s="152"/>
      <c r="S18" s="153"/>
      <c r="T18" s="195"/>
      <c r="U18" s="195"/>
    </row>
    <row r="19" spans="1:28" ht="60.75" customHeight="1">
      <c r="A19" s="196">
        <v>1</v>
      </c>
      <c r="B19" s="197" t="str">
        <f>IF(A19=0,0,CONCATENATE(A19,"ª MEDIÇÃO"))</f>
        <v>1ª MEDIÇÃO</v>
      </c>
      <c r="C19" s="198">
        <f>Cronograma_Empresa!F7</f>
        <v>30</v>
      </c>
      <c r="D19" s="199">
        <f>IF(C19=0,0,Cronograma_Proposta_Empresa!E$2)</f>
        <v>499528.39</v>
      </c>
      <c r="E19" s="1454"/>
      <c r="F19" s="1454"/>
      <c r="G19" s="1454"/>
      <c r="H19" s="1454"/>
      <c r="I19" s="1454"/>
      <c r="J19" s="1454"/>
      <c r="Q19" s="151"/>
      <c r="R19" s="152"/>
      <c r="T19" s="200"/>
      <c r="U19" s="200"/>
      <c r="AA19" s="201"/>
      <c r="AB19" s="201"/>
    </row>
    <row r="20" spans="1:28" ht="60.75" customHeight="1">
      <c r="A20" s="196">
        <f t="shared" ref="A20:A26" si="0">IF(A19+1&gt;$D$8,0,IF(A19=0,0,A19+1))</f>
        <v>2</v>
      </c>
      <c r="B20" s="197" t="str">
        <f t="shared" ref="B20:B36" si="1">IF(A20=0,0,CONCATENATE(A20,"ª MEDIÇÃO"))</f>
        <v>2ª MEDIÇÃO</v>
      </c>
      <c r="C20" s="198">
        <f>Cronograma_Empresa!G7</f>
        <v>30</v>
      </c>
      <c r="D20" s="199">
        <f>IF(C20=0,0,Cronograma_Proposta_Empresa!F$2)</f>
        <v>544433.12</v>
      </c>
      <c r="E20" s="1454"/>
      <c r="F20" s="1454"/>
      <c r="G20" s="1454"/>
      <c r="H20" s="1454"/>
      <c r="I20" s="1454"/>
      <c r="J20" s="1454"/>
      <c r="R20" s="152"/>
      <c r="T20" s="200"/>
      <c r="U20" s="200"/>
      <c r="AA20" s="201"/>
      <c r="AB20" s="201"/>
    </row>
    <row r="21" spans="1:28" ht="60.75" customHeight="1">
      <c r="A21" s="196">
        <f t="shared" si="0"/>
        <v>3</v>
      </c>
      <c r="B21" s="197" t="str">
        <f t="shared" si="1"/>
        <v>3ª MEDIÇÃO</v>
      </c>
      <c r="C21" s="198">
        <f>Cronograma_Empresa!H7</f>
        <v>30</v>
      </c>
      <c r="D21" s="199">
        <f>IF(C21=0,0,Cronograma_Proposta_Empresa!G$2)</f>
        <v>454569.43</v>
      </c>
      <c r="E21" s="1454"/>
      <c r="F21" s="1454"/>
      <c r="G21" s="1454"/>
      <c r="H21" s="1454"/>
      <c r="I21" s="1454"/>
      <c r="J21" s="1454"/>
      <c r="T21" s="200"/>
      <c r="U21" s="200"/>
      <c r="AA21" s="201"/>
      <c r="AB21" s="201"/>
    </row>
    <row r="22" spans="1:28" ht="60.75" customHeight="1">
      <c r="A22" s="196">
        <f t="shared" si="0"/>
        <v>4</v>
      </c>
      <c r="B22" s="197" t="str">
        <f t="shared" si="1"/>
        <v>4ª MEDIÇÃO</v>
      </c>
      <c r="C22" s="198">
        <f>Cronograma_Empresa!I7</f>
        <v>30</v>
      </c>
      <c r="D22" s="199">
        <f>IF(C22=0,0,Cronograma_Proposta_Empresa!H$2)</f>
        <v>478984.12999999995</v>
      </c>
      <c r="E22" s="1454"/>
      <c r="F22" s="1454"/>
      <c r="G22" s="1454"/>
      <c r="H22" s="1454"/>
      <c r="I22" s="1454"/>
      <c r="J22" s="1454"/>
      <c r="T22" s="200"/>
      <c r="U22" s="200"/>
      <c r="AA22" s="201"/>
      <c r="AB22" s="201"/>
    </row>
    <row r="23" spans="1:28" ht="60.75" customHeight="1">
      <c r="A23" s="196">
        <f t="shared" si="0"/>
        <v>5</v>
      </c>
      <c r="B23" s="197" t="str">
        <f t="shared" si="1"/>
        <v>5ª MEDIÇÃO</v>
      </c>
      <c r="C23" s="198">
        <f>Cronograma_Empresa!J7</f>
        <v>30</v>
      </c>
      <c r="D23" s="199">
        <f>IF(C23=0,0,Cronograma_Proposta_Empresa!I$2)</f>
        <v>509375.63</v>
      </c>
      <c r="E23" s="1454"/>
      <c r="F23" s="1454"/>
      <c r="G23" s="1454"/>
      <c r="H23" s="1454"/>
      <c r="I23" s="1454"/>
      <c r="J23" s="1454"/>
      <c r="T23" s="200"/>
      <c r="U23" s="200"/>
      <c r="AA23" s="201"/>
      <c r="AB23" s="201"/>
    </row>
    <row r="24" spans="1:28" ht="60.75" customHeight="1">
      <c r="A24" s="196">
        <f t="shared" si="0"/>
        <v>6</v>
      </c>
      <c r="B24" s="197" t="str">
        <f t="shared" si="1"/>
        <v>6ª MEDIÇÃO</v>
      </c>
      <c r="C24" s="198">
        <f>Cronograma_Empresa!K7</f>
        <v>30</v>
      </c>
      <c r="D24" s="199">
        <f>IF(C24=0,0,Cronograma_Proposta_Empresa!J$2)</f>
        <v>1045888.34</v>
      </c>
      <c r="E24" s="1454"/>
      <c r="F24" s="1454"/>
      <c r="G24" s="1454"/>
      <c r="H24" s="1454"/>
      <c r="I24" s="1454"/>
      <c r="J24" s="1454"/>
      <c r="T24" s="200"/>
      <c r="U24" s="200"/>
      <c r="AA24" s="201"/>
      <c r="AB24" s="201"/>
    </row>
    <row r="25" spans="1:28" ht="60.75" customHeight="1">
      <c r="A25" s="196">
        <f t="shared" si="0"/>
        <v>7</v>
      </c>
      <c r="B25" s="197" t="str">
        <f t="shared" si="1"/>
        <v>7ª MEDIÇÃO</v>
      </c>
      <c r="C25" s="198">
        <f>Cronograma_Empresa!L7</f>
        <v>30</v>
      </c>
      <c r="D25" s="199">
        <f>IF(C25=0,0,Cronograma_Proposta_Empresa!K$2)</f>
        <v>717220.96</v>
      </c>
      <c r="E25" s="1455"/>
      <c r="F25" s="1455"/>
      <c r="G25" s="1455"/>
      <c r="H25" s="1455"/>
      <c r="I25" s="1455"/>
      <c r="J25" s="1455"/>
      <c r="T25" s="200"/>
      <c r="U25" s="200"/>
      <c r="AA25" s="201"/>
      <c r="AB25" s="201"/>
    </row>
    <row r="26" spans="1:28" ht="60.75" customHeight="1">
      <c r="A26" s="196">
        <f t="shared" si="0"/>
        <v>0</v>
      </c>
      <c r="B26" s="197">
        <f t="shared" si="1"/>
        <v>0</v>
      </c>
      <c r="C26" s="198">
        <f>Cronograma_Empresa!M7</f>
        <v>0</v>
      </c>
      <c r="D26" s="199">
        <f>IF(C26=0,0,Cronograma_Proposta_Empresa!L$2)</f>
        <v>0</v>
      </c>
      <c r="E26" s="1455"/>
      <c r="F26" s="1455"/>
      <c r="G26" s="1455"/>
      <c r="H26" s="1455"/>
      <c r="I26" s="1455"/>
      <c r="J26" s="1455"/>
      <c r="T26" s="200"/>
      <c r="U26" s="200"/>
      <c r="AA26" s="201"/>
      <c r="AB26" s="201"/>
    </row>
    <row r="27" spans="1:28" ht="45" customHeight="1">
      <c r="A27" s="196">
        <f>IF(A26+1&gt;$D$8,0,IF(A26=0,0,A26+1))</f>
        <v>0</v>
      </c>
      <c r="B27" s="554">
        <f t="shared" si="1"/>
        <v>0</v>
      </c>
      <c r="C27" s="198">
        <f>Cronograma_Empresa!N7</f>
        <v>0</v>
      </c>
      <c r="D27" s="199">
        <f>IF(C27=0,0,Cronograma_Proposta_Empresa!M$2)</f>
        <v>0</v>
      </c>
      <c r="E27" s="222"/>
      <c r="F27" s="223"/>
      <c r="G27" s="223"/>
      <c r="H27" s="223"/>
      <c r="I27" s="223"/>
      <c r="J27" s="224"/>
      <c r="T27" s="200"/>
      <c r="U27" s="200"/>
      <c r="AA27" s="201"/>
      <c r="AB27" s="201"/>
    </row>
    <row r="28" spans="1:28" ht="45" customHeight="1">
      <c r="A28" s="196">
        <f t="shared" ref="A28:A36" si="2">IF(A27+1&gt;$D$8,0,IF(A27=0,0,A27+1))</f>
        <v>0</v>
      </c>
      <c r="B28" s="554">
        <f t="shared" si="1"/>
        <v>0</v>
      </c>
      <c r="C28" s="198">
        <f>Cronograma_Empresa!O7</f>
        <v>0</v>
      </c>
      <c r="D28" s="199">
        <f>IF(C28=0,0,Cronograma_Proposta_Empresa!N$2)</f>
        <v>0</v>
      </c>
      <c r="E28" s="222"/>
      <c r="F28" s="223"/>
      <c r="G28" s="223"/>
      <c r="H28" s="223"/>
      <c r="I28" s="223"/>
      <c r="J28" s="224"/>
      <c r="T28" s="200"/>
      <c r="U28" s="200"/>
      <c r="AA28" s="201"/>
      <c r="AB28" s="201"/>
    </row>
    <row r="29" spans="1:28" ht="45" customHeight="1">
      <c r="A29" s="196">
        <f t="shared" si="2"/>
        <v>0</v>
      </c>
      <c r="B29" s="554">
        <f t="shared" si="1"/>
        <v>0</v>
      </c>
      <c r="C29" s="198">
        <f>Cronograma_Empresa!P7</f>
        <v>0</v>
      </c>
      <c r="D29" s="199">
        <f>IF(C29=0,0,Cronograma_Proposta_Empresa!O$2)</f>
        <v>0</v>
      </c>
      <c r="E29" s="222"/>
      <c r="F29" s="223"/>
      <c r="G29" s="223"/>
      <c r="H29" s="223"/>
      <c r="I29" s="223"/>
      <c r="J29" s="224"/>
      <c r="T29" s="200"/>
      <c r="U29" s="200"/>
      <c r="AA29" s="201"/>
      <c r="AB29" s="201"/>
    </row>
    <row r="30" spans="1:28" ht="45" customHeight="1">
      <c r="A30" s="196">
        <f t="shared" si="2"/>
        <v>0</v>
      </c>
      <c r="B30" s="554">
        <f t="shared" si="1"/>
        <v>0</v>
      </c>
      <c r="C30" s="198">
        <f>Cronograma_Empresa!Q7</f>
        <v>0</v>
      </c>
      <c r="D30" s="199">
        <f>IF(C30=0,0,Cronograma_Proposta_Empresa!P$2)</f>
        <v>0</v>
      </c>
      <c r="E30" s="222"/>
      <c r="F30" s="223"/>
      <c r="G30" s="223"/>
      <c r="H30" s="223"/>
      <c r="I30" s="223"/>
      <c r="J30" s="224"/>
      <c r="T30" s="200"/>
      <c r="U30" s="200"/>
      <c r="AA30" s="201"/>
      <c r="AB30" s="201"/>
    </row>
    <row r="31" spans="1:28" ht="45" customHeight="1">
      <c r="A31" s="196">
        <f t="shared" si="2"/>
        <v>0</v>
      </c>
      <c r="B31" s="554">
        <f t="shared" si="1"/>
        <v>0</v>
      </c>
      <c r="C31" s="198">
        <f>Cronograma_Empresa!R7</f>
        <v>0</v>
      </c>
      <c r="D31" s="199">
        <f>IF(C31=0,0,Cronograma_Proposta_Empresa!Q$2)</f>
        <v>0</v>
      </c>
      <c r="E31" s="222"/>
      <c r="F31" s="223"/>
      <c r="G31" s="223"/>
      <c r="H31" s="223"/>
      <c r="I31" s="223"/>
      <c r="J31" s="224"/>
      <c r="T31" s="200"/>
      <c r="U31" s="200"/>
      <c r="AA31" s="201"/>
      <c r="AB31" s="201"/>
    </row>
    <row r="32" spans="1:28" ht="45" customHeight="1">
      <c r="A32" s="196">
        <f t="shared" si="2"/>
        <v>0</v>
      </c>
      <c r="B32" s="554">
        <f t="shared" si="1"/>
        <v>0</v>
      </c>
      <c r="C32" s="198">
        <f>Cronograma_Empresa!S7</f>
        <v>0</v>
      </c>
      <c r="D32" s="199">
        <f>IF(C32=0,0,Cronograma_Proposta_Empresa!R$2)</f>
        <v>0</v>
      </c>
      <c r="E32" s="222"/>
      <c r="F32" s="223"/>
      <c r="G32" s="223"/>
      <c r="H32" s="223"/>
      <c r="I32" s="223"/>
      <c r="J32" s="224"/>
      <c r="T32" s="200"/>
      <c r="U32" s="200"/>
      <c r="AA32" s="201"/>
      <c r="AB32" s="201"/>
    </row>
    <row r="33" spans="1:28" ht="45" customHeight="1">
      <c r="A33" s="196">
        <f t="shared" si="2"/>
        <v>0</v>
      </c>
      <c r="B33" s="554">
        <f t="shared" si="1"/>
        <v>0</v>
      </c>
      <c r="C33" s="198">
        <f>Cronograma_Empresa!T7</f>
        <v>0</v>
      </c>
      <c r="D33" s="199">
        <f>IF(C33=0,0,Cronograma_Proposta_Empresa!S$2)</f>
        <v>0</v>
      </c>
      <c r="E33" s="222"/>
      <c r="F33" s="223"/>
      <c r="G33" s="223"/>
      <c r="H33" s="223"/>
      <c r="I33" s="223"/>
      <c r="J33" s="224"/>
      <c r="T33" s="200"/>
      <c r="U33" s="200"/>
      <c r="AA33" s="201"/>
      <c r="AB33" s="201"/>
    </row>
    <row r="34" spans="1:28" ht="45" customHeight="1">
      <c r="A34" s="196">
        <f t="shared" si="2"/>
        <v>0</v>
      </c>
      <c r="B34" s="554">
        <f t="shared" si="1"/>
        <v>0</v>
      </c>
      <c r="C34" s="198">
        <f>Cronograma_Empresa!U7</f>
        <v>0</v>
      </c>
      <c r="D34" s="199">
        <f>IF(C34=0,0,Cronograma_Proposta_Empresa!T$2)</f>
        <v>0</v>
      </c>
      <c r="E34" s="222"/>
      <c r="F34" s="223"/>
      <c r="G34" s="223"/>
      <c r="H34" s="223"/>
      <c r="I34" s="223"/>
      <c r="J34" s="224"/>
      <c r="T34" s="200"/>
      <c r="U34" s="200"/>
      <c r="AA34" s="201"/>
      <c r="AB34" s="201"/>
    </row>
    <row r="35" spans="1:28" ht="45" customHeight="1">
      <c r="A35" s="196">
        <f t="shared" si="2"/>
        <v>0</v>
      </c>
      <c r="B35" s="554">
        <f t="shared" si="1"/>
        <v>0</v>
      </c>
      <c r="C35" s="198">
        <f>Cronograma_Empresa!V7</f>
        <v>0</v>
      </c>
      <c r="D35" s="199">
        <f>IF(C35=0,0,Cronograma_Proposta_Empresa!U$2)</f>
        <v>0</v>
      </c>
      <c r="E35" s="222"/>
      <c r="F35" s="223"/>
      <c r="G35" s="223"/>
      <c r="H35" s="223"/>
      <c r="I35" s="223"/>
      <c r="J35" s="224"/>
      <c r="T35" s="200"/>
      <c r="U35" s="200"/>
      <c r="AA35" s="201"/>
      <c r="AB35" s="201"/>
    </row>
    <row r="36" spans="1:28" ht="45" customHeight="1">
      <c r="A36" s="196">
        <f t="shared" si="2"/>
        <v>0</v>
      </c>
      <c r="B36" s="554">
        <f t="shared" si="1"/>
        <v>0</v>
      </c>
      <c r="C36" s="198">
        <f>Cronograma_Empresa!W7</f>
        <v>0</v>
      </c>
      <c r="D36" s="199">
        <f>IF(C36=0,0,Cronograma_Proposta_Empresa!V$2)</f>
        <v>0</v>
      </c>
      <c r="E36" s="222"/>
      <c r="F36" s="223"/>
      <c r="G36" s="223"/>
      <c r="H36" s="223"/>
      <c r="I36" s="223"/>
      <c r="J36" s="224"/>
      <c r="T36" s="200"/>
      <c r="U36" s="200"/>
      <c r="AA36" s="201"/>
      <c r="AB36" s="201"/>
    </row>
    <row r="37" spans="1:28" ht="13.5" thickBot="1">
      <c r="A37" s="191">
        <v>1</v>
      </c>
    </row>
    <row r="38" spans="1:28" ht="15" customHeight="1">
      <c r="A38" s="191">
        <v>1</v>
      </c>
      <c r="B38" s="202" t="s">
        <v>1913</v>
      </c>
      <c r="C38" s="203"/>
      <c r="D38" s="204"/>
      <c r="E38" s="204"/>
      <c r="F38" s="202" t="s">
        <v>1914</v>
      </c>
      <c r="G38" s="203"/>
      <c r="H38" s="205"/>
      <c r="I38" s="205"/>
      <c r="J38" s="206" t="s">
        <v>1915</v>
      </c>
    </row>
    <row r="39" spans="1:28" ht="61.5" customHeight="1">
      <c r="A39" s="191">
        <v>1</v>
      </c>
      <c r="B39" s="207"/>
      <c r="C39" s="208"/>
      <c r="D39" s="209"/>
      <c r="E39" s="209"/>
      <c r="F39" s="207"/>
      <c r="G39" s="208"/>
      <c r="H39" s="210"/>
      <c r="I39" s="210"/>
      <c r="J39" s="211">
        <f>Dados_Obra!L24</f>
        <v>45936</v>
      </c>
    </row>
    <row r="40" spans="1:28" ht="21.75" customHeight="1" thickBot="1">
      <c r="A40" s="191">
        <v>1</v>
      </c>
      <c r="B40" s="212" t="str">
        <f>Dados_Obra!B24</f>
        <v>JOBERSON BRUNO POMPEU</v>
      </c>
      <c r="C40" s="213"/>
      <c r="D40" s="214"/>
      <c r="E40" s="214"/>
      <c r="F40" s="212" t="str">
        <f>CONCATENATE(Dados_Obra!B25," - ",Dados_Obra!L25)</f>
        <v xml:space="preserve">TALISSON FAHIR BERNARDES - CREA MG-367322/D </v>
      </c>
      <c r="G40" s="215"/>
      <c r="H40" s="216"/>
      <c r="I40" s="216"/>
      <c r="J40" s="217"/>
    </row>
    <row r="41" spans="1:28" ht="6" customHeight="1" thickBot="1">
      <c r="A41" s="191">
        <v>1</v>
      </c>
    </row>
    <row r="42" spans="1:28" ht="21" customHeight="1" thickBot="1">
      <c r="A42" s="191">
        <v>1</v>
      </c>
      <c r="B42" s="218" t="s">
        <v>1923</v>
      </c>
      <c r="C42" s="219"/>
      <c r="D42" s="219"/>
      <c r="E42" s="219"/>
      <c r="F42" s="219"/>
      <c r="G42" s="219"/>
      <c r="H42" s="219"/>
      <c r="I42" s="182"/>
      <c r="J42" s="220"/>
    </row>
    <row r="43" spans="1:28">
      <c r="A43" s="191">
        <v>1</v>
      </c>
      <c r="J43" s="221" t="s">
        <v>1916</v>
      </c>
    </row>
  </sheetData>
  <sheetProtection algorithmName="SHA-512" hashValue="OjjbZX8/z1KOYA6eyleJw3OVf08GTydfGr7bOtZAAt+lluTSQT0xEcfmpg9fBwz87ET+xkw8ZA+oUfgtjshtVw==" saltValue="rIam8J1Offeb1nF4LcVWuA==" spinCount="100000" sheet="1" objects="1" scenarios="1" formatRows="0" autoFilter="0"/>
  <autoFilter ref="A17:B43" xr:uid="{00000000-0001-0000-0400-000000000000}"/>
  <mergeCells count="9">
    <mergeCell ref="E23:J23"/>
    <mergeCell ref="E24:J24"/>
    <mergeCell ref="E25:J25"/>
    <mergeCell ref="E26:J26"/>
    <mergeCell ref="E8:J8"/>
    <mergeCell ref="E19:J19"/>
    <mergeCell ref="E20:J20"/>
    <mergeCell ref="E21:J21"/>
    <mergeCell ref="E22:J22"/>
  </mergeCells>
  <conditionalFormatting sqref="B19:B36">
    <cfRule type="cellIs" priority="7" operator="equal">
      <formula>0</formula>
    </cfRule>
    <cfRule type="cellIs" dxfId="18" priority="8" operator="notEqual">
      <formula>0</formula>
    </cfRule>
  </conditionalFormatting>
  <conditionalFormatting sqref="C19:C36">
    <cfRule type="cellIs" dxfId="17" priority="11" operator="between">
      <formula>1</formula>
      <formula>9</formula>
    </cfRule>
    <cfRule type="cellIs" dxfId="16" priority="12" operator="greaterThanOrEqual">
      <formula>10</formula>
    </cfRule>
  </conditionalFormatting>
  <conditionalFormatting sqref="C19:D36">
    <cfRule type="cellIs" dxfId="15" priority="9" operator="equal">
      <formula>0</formula>
    </cfRule>
  </conditionalFormatting>
  <conditionalFormatting sqref="D19:D36">
    <cfRule type="cellIs" dxfId="14" priority="10" operator="greaterThan">
      <formula>0</formula>
    </cfRule>
  </conditionalFormatting>
  <conditionalFormatting sqref="E19:J36">
    <cfRule type="cellIs" priority="1" operator="equal">
      <formula>0</formula>
    </cfRule>
    <cfRule type="cellIs" dxfId="13" priority="2" operator="notEqual">
      <formula>0</formula>
    </cfRule>
  </conditionalFormatting>
  <pageMargins left="0.51181102362204722" right="0.51181102362204722" top="0.78740157480314965" bottom="0.78740157480314965" header="0.31496062992125984" footer="0.31496062992125984"/>
  <pageSetup paperSize="9" scale="53" fitToHeight="2" orientation="portrait" r:id="rId1"/>
  <ignoredErrors>
    <ignoredError sqref="F35:J35 F34:J34 F33:J33 F32:J32 F31:J31 F30:J30 F29:J29 F28:J28 F27:J27 F36:J36 D8 J39 B27:B36 B19:B26" unlocked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3"/>
  <dimension ref="A1:G29"/>
  <sheetViews>
    <sheetView showGridLines="0" showZeros="0" workbookViewId="0">
      <selection activeCell="B9" sqref="B9:C9"/>
    </sheetView>
  </sheetViews>
  <sheetFormatPr defaultColWidth="0" defaultRowHeight="15" customHeight="1" zeroHeight="1"/>
  <cols>
    <col min="1" max="1" width="8.7109375" style="30" customWidth="1"/>
    <col min="2" max="4" width="45.42578125" style="30" customWidth="1"/>
    <col min="5" max="7" width="45.42578125" style="30" hidden="1" customWidth="1"/>
    <col min="8" max="16384" width="8.7109375" style="30" hidden="1"/>
  </cols>
  <sheetData>
    <row r="1" spans="2:3"/>
    <row r="2" spans="2:3" ht="50.45" customHeight="1">
      <c r="B2" s="31"/>
      <c r="C2" s="32" t="s">
        <v>87</v>
      </c>
    </row>
    <row r="3" spans="2:3">
      <c r="B3" s="1459"/>
      <c r="C3" s="1460"/>
    </row>
    <row r="4" spans="2:3" ht="69" customHeight="1">
      <c r="B4" s="1459" t="str">
        <f>CONCATENATE("Atesto, para os devidos fins, que foram recebidos os Bens e/ou Serviços do presente documento, referente à Licitação na Modalidade ",RESUMO_GLOBAL!K11,", nº ",RESUMO_GLOBAL!Q11,", Projeto ",MEDIÇÃO_GLOBAL!F5," do PROGRAMA no qual o PARANACIDADE é o Agente Técnico Operacional.")</f>
        <v>Atesto, para os devidos fins, que foram recebidos os Bens e/ou Serviços do presente documento, referente à Licitação na Modalidade CONCORRÊNCIA ELETRÔNICA, nº 008/2025, Projeto PAVIMENTAÇÃO DE VIAS URBANAS do PROGRAMA no qual o PARANACIDADE é o Agente Técnico Operacional.</v>
      </c>
      <c r="C4" s="1460"/>
    </row>
    <row r="5" spans="2:3">
      <c r="B5" s="1461"/>
      <c r="C5" s="1462"/>
    </row>
    <row r="6" spans="2:3">
      <c r="B6" s="1459" t="str">
        <f ca="1">CONCATENATE("EM ",MEDIÇÃO_GLOBAL!F4,",          DE                      DE ",YEAR(TODAY()),".")</f>
        <v>EM SANTA TEREZA DO OESTE,          DE                      DE 2026.</v>
      </c>
      <c r="C6" s="1460"/>
    </row>
    <row r="7" spans="2:3" ht="27" customHeight="1">
      <c r="B7" s="1459"/>
      <c r="C7" s="1460"/>
    </row>
    <row r="8" spans="2:3">
      <c r="B8" s="1459" t="s">
        <v>88</v>
      </c>
      <c r="C8" s="1460"/>
    </row>
    <row r="9" spans="2:3">
      <c r="B9" s="1459" t="str">
        <f>CONCATENATE("NOME: ",Dados_Obra!BC103," - ",Dados_Obra!BC104)</f>
        <v>NOME: EDUARDO ARAUJO BERTOGLIO - ENGº CIVIL - CREA PR-188.244/D</v>
      </c>
      <c r="C9" s="1460"/>
    </row>
    <row r="10" spans="2:3">
      <c r="B10" s="1459" t="s">
        <v>99</v>
      </c>
      <c r="C10" s="1460"/>
    </row>
    <row r="11" spans="2:3">
      <c r="B11" s="1463" t="s">
        <v>90</v>
      </c>
      <c r="C11" s="1464"/>
    </row>
    <row r="12" spans="2:3" ht="35.25" customHeight="1">
      <c r="B12" s="1459"/>
      <c r="C12" s="1460"/>
    </row>
    <row r="13" spans="2:3">
      <c r="B13" s="1459" t="s">
        <v>91</v>
      </c>
      <c r="C13" s="1460"/>
    </row>
    <row r="14" spans="2:3">
      <c r="B14" s="1459" t="str">
        <f>CONCATENATE("NOME:  ",Dados_Obra!BE103)</f>
        <v>NOME:  AMARILDO RIGOLIN</v>
      </c>
      <c r="C14" s="1460"/>
    </row>
    <row r="15" spans="2:3">
      <c r="B15" s="1465" t="str">
        <f>CONCATENATE("              ",Dados_Obra!BE102)</f>
        <v xml:space="preserve">              PREFEITO MUNICIPAL DE SANTA TEREZA DO OESTE</v>
      </c>
      <c r="C15" s="1466"/>
    </row>
    <row r="16" spans="2:3">
      <c r="B16" s="33"/>
    </row>
    <row r="17" spans="2:3">
      <c r="B17" s="1467"/>
      <c r="C17" s="34"/>
    </row>
    <row r="18" spans="2:3" ht="21.75" customHeight="1">
      <c r="B18" s="1468"/>
      <c r="C18" s="35" t="s">
        <v>92</v>
      </c>
    </row>
    <row r="19" spans="2:3" hidden="1">
      <c r="B19" s="1468"/>
      <c r="C19" s="36"/>
    </row>
    <row r="20" spans="2:3" ht="24.75" customHeight="1">
      <c r="B20" s="1469"/>
      <c r="C20" s="37" t="s">
        <v>93</v>
      </c>
    </row>
    <row r="21" spans="2:3">
      <c r="B21" s="1470"/>
      <c r="C21" s="1471"/>
    </row>
    <row r="22" spans="2:3" ht="90.6" customHeight="1">
      <c r="B22" s="1459" t="str">
        <f>CONCATENATE("Os Bens e/ou Serviços do presente documento, referentes à Licitação na Modalidade ",RESUMO_GLOBAL!K11,", nº ",RESUMO_GLOBAL!Q11,", Projeto ",MEDIÇÃO_GLOBAL!F5," do PROGRAMA no qual o  PARANACIDADE é o Agente Técnico Operacional, estão de acordo com a medição realizada pela Prefeitura Municipal  e Supervisionada pelo Serviço Social Autonômo PARANACIDADE.")</f>
        <v>Os Bens e/ou Serviços do presente documento, referentes à Licitação na Modalidade CONCORRÊNCIA ELETRÔNICA, nº 008/2025, Projeto PAVIMENTAÇÃO DE VIAS URBANAS do PROGRAMA no qual o  PARANACIDADE é o Agente Técnico Operacional, estão de acordo com a medição realizada pela Prefeitura Municipal  e Supervisionada pelo Serviço Social Autonômo PARANACIDADE.</v>
      </c>
      <c r="C22" s="1460"/>
    </row>
    <row r="23" spans="2:3">
      <c r="B23" s="1461" t="s">
        <v>79</v>
      </c>
      <c r="C23" s="1462"/>
    </row>
    <row r="24" spans="2:3">
      <c r="B24" s="1472" t="str">
        <f ca="1">B6</f>
        <v>EM SANTA TEREZA DO OESTE,          DE                      DE 2026.</v>
      </c>
      <c r="C24" s="1473"/>
    </row>
    <row r="25" spans="2:3" ht="35.1" customHeight="1">
      <c r="B25" s="1459"/>
      <c r="C25" s="1460"/>
    </row>
    <row r="26" spans="2:3">
      <c r="B26" s="1459" t="s">
        <v>94</v>
      </c>
      <c r="C26" s="1460"/>
    </row>
    <row r="27" spans="2:3">
      <c r="B27" s="1459" t="str">
        <f>CONCATENATE("NOME:  ",Dados_Obra!C33," - ",Dados_Obra!C34)</f>
        <v>NOME:  Fernanda Espindola de Oliveira - CREA 178038/D</v>
      </c>
      <c r="C27" s="1460"/>
    </row>
    <row r="28" spans="2:3">
      <c r="B28" s="1465" t="str">
        <f>CONCATENATE("CARGO:  ",Dados_Obra!C35)</f>
        <v>CARGO:  ENGENHEIRA CIVIL</v>
      </c>
      <c r="C28" s="1466"/>
    </row>
    <row r="29" spans="2:3"/>
  </sheetData>
  <sheetProtection algorithmName="SHA-512" hashValue="b+lfV59bA67FHdPFfhTiVSBj6n2x+eOfk0tjT0j0n7/IJtaC0GKTFn/8mTImlZB0R7nTBEBupS3Tcbd7KsylGw==" saltValue="lD2CCcMR7ouJ923dy8sYZQ==" spinCount="100000" sheet="1" objects="1" scenarios="1"/>
  <mergeCells count="22">
    <mergeCell ref="B25:C25"/>
    <mergeCell ref="B26:C26"/>
    <mergeCell ref="B27:C27"/>
    <mergeCell ref="B28:C28"/>
    <mergeCell ref="B15:C15"/>
    <mergeCell ref="B17:B20"/>
    <mergeCell ref="B21:C21"/>
    <mergeCell ref="B22:C22"/>
    <mergeCell ref="B23:C23"/>
    <mergeCell ref="B24:C24"/>
    <mergeCell ref="B14:C14"/>
    <mergeCell ref="B3:C3"/>
    <mergeCell ref="B4:C4"/>
    <mergeCell ref="B5:C5"/>
    <mergeCell ref="B6:C6"/>
    <mergeCell ref="B7:C7"/>
    <mergeCell ref="B8:C8"/>
    <mergeCell ref="B9:C9"/>
    <mergeCell ref="B10:C10"/>
    <mergeCell ref="B11:C11"/>
    <mergeCell ref="B12:C12"/>
    <mergeCell ref="B13:C13"/>
  </mergeCell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C4172C-6EEC-4C32-93F5-DA923C4186D8}">
  <sheetPr filterMode="1">
    <tabColor rgb="FF0070C0"/>
    <pageSetUpPr fitToPage="1"/>
  </sheetPr>
  <dimension ref="A1:BT814"/>
  <sheetViews>
    <sheetView showGridLines="0" showZeros="0" tabSelected="1" workbookViewId="0">
      <selection activeCell="Q3" sqref="Q3"/>
    </sheetView>
  </sheetViews>
  <sheetFormatPr defaultColWidth="8.42578125" defaultRowHeight="12.75" outlineLevelCol="1"/>
  <cols>
    <col min="1" max="1" width="10.7109375" style="2" customWidth="1"/>
    <col min="2" max="2" width="4.7109375" style="895" customWidth="1"/>
    <col min="3" max="3" width="5.7109375" style="2" customWidth="1"/>
    <col min="4" max="4" width="17.7109375" style="3" customWidth="1"/>
    <col min="5" max="5" width="14.7109375" style="3" customWidth="1"/>
    <col min="6" max="6" width="54.85546875" style="2" customWidth="1"/>
    <col min="7" max="7" width="12.28515625" style="2" customWidth="1"/>
    <col min="8" max="9" width="12.140625" style="2" customWidth="1" outlineLevel="1"/>
    <col min="10" max="10" width="12.140625" style="2" customWidth="1"/>
    <col min="11" max="11" width="10.7109375" style="2" customWidth="1"/>
    <col min="12" max="12" width="10.85546875" style="2" customWidth="1"/>
    <col min="13" max="13" width="10.28515625" style="2" customWidth="1"/>
    <col min="14" max="14" width="13.85546875" style="2" customWidth="1"/>
    <col min="15" max="15" width="17.85546875" style="2" customWidth="1"/>
    <col min="16" max="16" width="19.85546875" style="2" customWidth="1"/>
    <col min="17" max="17" width="17.5703125" style="2" customWidth="1"/>
    <col min="18" max="18" width="2.28515625" style="2" customWidth="1"/>
    <col min="19" max="20" width="13.7109375" style="2" hidden="1" customWidth="1" outlineLevel="1"/>
    <col min="21" max="21" width="2.7109375" customWidth="1" collapsed="1"/>
    <col min="22" max="23" width="11.7109375" style="3" customWidth="1" outlineLevel="1"/>
    <col min="24" max="26" width="17" style="2" customWidth="1"/>
    <col min="27" max="27" width="19.140625" style="2" customWidth="1"/>
    <col min="28" max="28" width="2" style="2" customWidth="1"/>
    <col min="29" max="29" width="14.42578125" style="2" customWidth="1"/>
    <col min="30" max="30" width="11.42578125" style="2" customWidth="1"/>
    <col min="31" max="51" width="12.7109375" style="2" customWidth="1"/>
    <col min="52" max="53" width="12.7109375" customWidth="1"/>
    <col min="54" max="16384" width="8.42578125" style="2"/>
  </cols>
  <sheetData>
    <row r="1" spans="1:51" ht="60" customHeight="1" thickBot="1">
      <c r="A1" s="665" t="str">
        <f>Dados_GLOBAL_Inicial!$A$1</f>
        <v>Versão da planilha: 06 de 22/05/2025 - 14:40h</v>
      </c>
      <c r="B1" s="666"/>
      <c r="C1" s="667"/>
      <c r="D1" s="668"/>
      <c r="E1" s="669"/>
      <c r="F1" s="1417" t="str">
        <f>CONCATENATE("PREFEITURA MUNICIPAL DE 
",F4)</f>
        <v>PREFEITURA MUNICIPAL DE 
SANTA TEREZA DO OESTE</v>
      </c>
      <c r="G1" s="1417"/>
      <c r="H1" s="1417"/>
      <c r="I1" s="1417"/>
      <c r="J1" s="1417"/>
      <c r="K1" s="1417"/>
      <c r="L1" s="1417"/>
      <c r="M1" s="1418"/>
      <c r="N1" s="670" t="s">
        <v>7</v>
      </c>
      <c r="O1" s="671"/>
      <c r="P1" s="672"/>
      <c r="Q1" s="673"/>
      <c r="R1" s="1"/>
      <c r="V1" s="674"/>
      <c r="W1" s="674"/>
      <c r="X1" s="675"/>
      <c r="Y1" s="676"/>
      <c r="AC1"/>
      <c r="AD1"/>
      <c r="AE1"/>
      <c r="AF1"/>
      <c r="AG1"/>
      <c r="AH1"/>
    </row>
    <row r="2" spans="1:51" ht="36.950000000000003" customHeight="1" thickTop="1" thickBot="1">
      <c r="A2" s="4"/>
      <c r="B2" s="677"/>
      <c r="C2" s="678"/>
      <c r="D2" s="679"/>
      <c r="E2" s="680"/>
      <c r="F2" s="1419"/>
      <c r="G2" s="1419"/>
      <c r="H2" s="1419"/>
      <c r="I2" s="1419"/>
      <c r="J2" s="1419"/>
      <c r="K2" s="1419"/>
      <c r="L2" s="1419"/>
      <c r="M2" s="1420"/>
      <c r="N2" s="681" t="s">
        <v>68</v>
      </c>
      <c r="O2" s="682" t="str">
        <f>MEDIÇÃO_GLOBAL!$O$2</f>
        <v>Cascavel</v>
      </c>
      <c r="P2" s="681" t="s">
        <v>69</v>
      </c>
      <c r="Q2" s="683" t="str">
        <f>MEDIÇÃO_GLOBAL!$Q$2</f>
        <v>Amop</v>
      </c>
      <c r="R2" s="684"/>
      <c r="V2" s="674"/>
      <c r="W2" s="674"/>
      <c r="X2" s="60"/>
      <c r="Y2" s="685"/>
      <c r="Z2" s="686" t="str">
        <f>MEDIÇÃO_GLOBAL!W2</f>
        <v>Informar qual foi a última MEDIÇÃO/ETAPA ACUMULADA PAGA?</v>
      </c>
      <c r="AA2" s="687">
        <f>MEDIÇÃO_GLOBAL!Z2</f>
        <v>0</v>
      </c>
    </row>
    <row r="3" spans="1:51" ht="29.1" customHeight="1" thickTop="1" thickBot="1">
      <c r="A3" s="4"/>
      <c r="B3" s="677"/>
      <c r="C3" s="688"/>
      <c r="D3" s="689"/>
      <c r="E3" s="690"/>
      <c r="F3" s="691"/>
      <c r="G3" s="692"/>
      <c r="H3" s="692"/>
      <c r="I3" s="692"/>
      <c r="J3" s="692"/>
      <c r="K3" s="693" t="s">
        <v>553</v>
      </c>
      <c r="L3" s="681" t="s">
        <v>8</v>
      </c>
      <c r="M3" s="694" t="str">
        <f>VLOOKUP(MONTH($Q$3),RESUMO_GLOBAL!$C$89:$D$100,2,FALSE)</f>
        <v>Mar</v>
      </c>
      <c r="N3" s="681" t="s">
        <v>70</v>
      </c>
      <c r="O3" s="695">
        <f>MEDIÇÃO_GLOBAL!$O$3</f>
        <v>2</v>
      </c>
      <c r="P3" s="696" t="s">
        <v>12</v>
      </c>
      <c r="Q3" s="697">
        <f>MEDIÇÃO_GLOBAL!$Q$3</f>
        <v>46107</v>
      </c>
      <c r="R3" s="698"/>
      <c r="V3" s="674"/>
      <c r="W3" s="674"/>
      <c r="X3" s="338"/>
      <c r="Z3" s="699" t="str">
        <f>MEDIÇÃO_GLOBAL!W3</f>
        <v>Até quais MEDIÇÕES / ETAPAS a serem PAGAS nesta medição?</v>
      </c>
      <c r="AA3" s="700">
        <f>MEDIÇÃO_GLOBAL!Z3</f>
        <v>1</v>
      </c>
      <c r="AB3"/>
      <c r="AC3"/>
      <c r="AD3"/>
      <c r="AE3"/>
      <c r="AF3"/>
      <c r="AG3"/>
    </row>
    <row r="4" spans="1:51" ht="19.5" customHeight="1" thickTop="1">
      <c r="A4" s="701"/>
      <c r="B4" s="677"/>
      <c r="C4" s="702" t="s">
        <v>9</v>
      </c>
      <c r="D4" s="703"/>
      <c r="E4" s="703"/>
      <c r="F4" s="704" t="str">
        <f>MEDIÇÃO_GLOBAL!$F$4</f>
        <v>SANTA TEREZA DO OESTE</v>
      </c>
      <c r="G4" s="705"/>
      <c r="H4" s="705"/>
      <c r="I4" s="705"/>
      <c r="J4" s="706" t="s">
        <v>1390</v>
      </c>
      <c r="K4" s="707">
        <f>MEDIÇÃO_GLOBAL!K4</f>
        <v>292</v>
      </c>
      <c r="L4" s="708" t="s">
        <v>2</v>
      </c>
      <c r="M4" s="709">
        <f>MEDIÇÃO_GLOBAL!$M$4</f>
        <v>53</v>
      </c>
      <c r="N4" s="710" t="s">
        <v>71</v>
      </c>
      <c r="O4" s="711"/>
      <c r="P4" s="712" t="s">
        <v>72</v>
      </c>
      <c r="Q4" s="713"/>
      <c r="R4" s="698"/>
      <c r="S4" s="714" t="s">
        <v>1406</v>
      </c>
      <c r="T4" s="715"/>
      <c r="V4" s="674"/>
      <c r="W4" s="674"/>
      <c r="X4" s="716"/>
      <c r="Z4" s="23" t="s">
        <v>84</v>
      </c>
      <c r="AA4" s="717" t="str">
        <f>MEDIÇÃO_GLOBAL!Z4</f>
        <v>2ª</v>
      </c>
      <c r="AB4" s="718">
        <v>3</v>
      </c>
      <c r="AC4"/>
      <c r="AD4"/>
    </row>
    <row r="5" spans="1:51" ht="19.5" customHeight="1" thickBot="1">
      <c r="A5"/>
      <c r="B5" s="677"/>
      <c r="C5" s="702" t="s">
        <v>10</v>
      </c>
      <c r="D5" s="703"/>
      <c r="E5" s="703"/>
      <c r="F5" s="719" t="str">
        <f>MEDIÇÃO_GLOBAL!$F$5</f>
        <v>PAVIMENTAÇÃO DE VIAS URBANAS</v>
      </c>
      <c r="G5" s="720"/>
      <c r="H5" s="705"/>
      <c r="I5" s="705"/>
      <c r="J5" s="705"/>
      <c r="K5" s="705"/>
      <c r="L5" s="721" t="s">
        <v>3</v>
      </c>
      <c r="M5" s="722" t="str">
        <f>MEDIÇÃO_GLOBAL!$M$5</f>
        <v>1</v>
      </c>
      <c r="N5" s="723" t="s">
        <v>11</v>
      </c>
      <c r="O5" s="724" t="str">
        <f>MEDIÇÃO_GLOBAL!$O$5</f>
        <v>256/2025</v>
      </c>
      <c r="P5" s="723" t="s">
        <v>11</v>
      </c>
      <c r="Q5" s="725"/>
      <c r="R5" s="684"/>
      <c r="S5" s="726" t="s">
        <v>1407</v>
      </c>
      <c r="T5" s="727">
        <f>S8+T8</f>
        <v>0</v>
      </c>
      <c r="V5" s="674"/>
      <c r="W5" s="674"/>
      <c r="X5" s="338"/>
      <c r="Z5" s="23" t="s">
        <v>85</v>
      </c>
      <c r="AA5" s="251">
        <f>Dados_Obra!K29</f>
        <v>46136</v>
      </c>
      <c r="AB5" s="718">
        <f>AB4+1</f>
        <v>4</v>
      </c>
      <c r="AC5"/>
      <c r="AD5"/>
    </row>
    <row r="6" spans="1:51" ht="19.5" customHeight="1" thickTop="1" thickBot="1">
      <c r="A6"/>
      <c r="B6" s="728"/>
      <c r="C6" s="729" t="s">
        <v>13</v>
      </c>
      <c r="D6" s="730"/>
      <c r="E6" s="731"/>
      <c r="F6" s="732" t="str">
        <f>MEDIÇÃO_GLOBAL!$F$6</f>
        <v>DUBAI CONSTRUÇÕES E PAVIMENTAÇÕES LTDA</v>
      </c>
      <c r="G6" s="733"/>
      <c r="H6" s="734"/>
      <c r="I6" s="692"/>
      <c r="J6" s="735" t="s">
        <v>1396</v>
      </c>
      <c r="K6" s="736" t="str">
        <f>MEDIÇÃO_GLOBAL!$K$6</f>
        <v>57.902.002/0001-93</v>
      </c>
      <c r="L6" s="736"/>
      <c r="M6" s="736"/>
      <c r="N6" s="737" t="s">
        <v>73</v>
      </c>
      <c r="O6" s="738">
        <f>MEDIÇÃO_GLOBAL!$O$6</f>
        <v>45926</v>
      </c>
      <c r="P6" s="739" t="s">
        <v>12</v>
      </c>
      <c r="Q6" s="740"/>
      <c r="R6" s="684"/>
      <c r="S6" s="741" t="s">
        <v>1408</v>
      </c>
      <c r="T6" s="742" t="s">
        <v>1409</v>
      </c>
      <c r="V6" s="674"/>
      <c r="W6" s="674"/>
      <c r="X6" s="338"/>
      <c r="Y6" s="338"/>
      <c r="Z6" s="23" t="s">
        <v>86</v>
      </c>
      <c r="AA6" s="251">
        <f>Dados_Obra!K30</f>
        <v>46346</v>
      </c>
      <c r="AB6" s="718">
        <f t="shared" ref="AB6:AB69" si="0">AB5+1</f>
        <v>5</v>
      </c>
      <c r="AC6"/>
      <c r="AD6"/>
      <c r="AG6" s="743">
        <v>1</v>
      </c>
      <c r="AH6" s="743">
        <f>AG6+1</f>
        <v>2</v>
      </c>
      <c r="AI6" s="743">
        <f t="shared" ref="AI6:AX6" si="1">AH6+1</f>
        <v>3</v>
      </c>
      <c r="AJ6" s="743">
        <f t="shared" si="1"/>
        <v>4</v>
      </c>
      <c r="AK6" s="743">
        <f t="shared" si="1"/>
        <v>5</v>
      </c>
      <c r="AL6" s="743">
        <f t="shared" si="1"/>
        <v>6</v>
      </c>
      <c r="AM6" s="743">
        <f t="shared" si="1"/>
        <v>7</v>
      </c>
      <c r="AN6" s="743">
        <f t="shared" si="1"/>
        <v>8</v>
      </c>
      <c r="AO6" s="743">
        <f t="shared" si="1"/>
        <v>9</v>
      </c>
      <c r="AP6" s="743">
        <f t="shared" si="1"/>
        <v>10</v>
      </c>
      <c r="AQ6" s="743">
        <f t="shared" si="1"/>
        <v>11</v>
      </c>
      <c r="AR6" s="743">
        <f t="shared" si="1"/>
        <v>12</v>
      </c>
      <c r="AS6" s="743">
        <f t="shared" si="1"/>
        <v>13</v>
      </c>
      <c r="AT6" s="743">
        <f t="shared" si="1"/>
        <v>14</v>
      </c>
      <c r="AU6" s="743">
        <f t="shared" si="1"/>
        <v>15</v>
      </c>
      <c r="AV6" s="743">
        <f t="shared" si="1"/>
        <v>16</v>
      </c>
      <c r="AW6" s="743">
        <f t="shared" si="1"/>
        <v>17</v>
      </c>
      <c r="AX6" s="743">
        <f t="shared" si="1"/>
        <v>18</v>
      </c>
    </row>
    <row r="7" spans="1:51" ht="19.5" customHeight="1" thickTop="1" thickBot="1">
      <c r="A7" s="744" t="s">
        <v>1908</v>
      </c>
      <c r="B7" s="728"/>
      <c r="C7" s="745" t="s">
        <v>14</v>
      </c>
      <c r="D7" s="746"/>
      <c r="E7" s="747"/>
      <c r="F7" s="748"/>
      <c r="G7" s="749"/>
      <c r="H7" s="748"/>
      <c r="I7" s="748"/>
      <c r="J7" s="748"/>
      <c r="K7" s="748"/>
      <c r="L7" s="748"/>
      <c r="M7" s="750"/>
      <c r="N7" s="751" t="s">
        <v>15</v>
      </c>
      <c r="O7" s="751"/>
      <c r="P7" s="752"/>
      <c r="Q7" s="753"/>
      <c r="R7" s="58"/>
      <c r="S7" s="754">
        <f>IF(MEDIÇÃO_GLOBAL!$P$716=0,0,ROUND(S8/MEDIÇÃO_GLOBAL!$P$716,6))</f>
        <v>0</v>
      </c>
      <c r="T7" s="755">
        <f>IF(MEDIÇÃO_GLOBAL!$P$716=0,0,ROUND(T8/MEDIÇÃO_GLOBAL!$P$716,6))</f>
        <v>0</v>
      </c>
      <c r="V7" s="674"/>
      <c r="W7" s="674"/>
      <c r="X7" s="756" t="s">
        <v>16</v>
      </c>
      <c r="Y7" s="757"/>
      <c r="Z7" s="758"/>
      <c r="AA7" s="757"/>
      <c r="AB7" s="718">
        <f t="shared" si="0"/>
        <v>6</v>
      </c>
      <c r="AC7"/>
      <c r="AD7"/>
      <c r="AE7"/>
      <c r="AG7" s="759" t="s">
        <v>1970</v>
      </c>
      <c r="AH7" s="760"/>
      <c r="AI7" s="760"/>
      <c r="AJ7" s="760"/>
      <c r="AK7" s="760"/>
      <c r="AL7" s="760"/>
      <c r="AM7" s="760"/>
      <c r="AN7" s="760"/>
      <c r="AO7" s="760"/>
      <c r="AP7" s="760"/>
      <c r="AQ7" s="760"/>
      <c r="AR7" s="760"/>
      <c r="AS7" s="760"/>
      <c r="AT7" s="760"/>
      <c r="AU7" s="760"/>
      <c r="AV7" s="760"/>
      <c r="AW7" s="760"/>
      <c r="AX7" s="761"/>
    </row>
    <row r="8" spans="1:51" ht="53.1" customHeight="1" thickTop="1" thickBot="1">
      <c r="A8" s="762" t="s">
        <v>1920</v>
      </c>
      <c r="B8" s="763"/>
      <c r="C8" s="764" t="s">
        <v>17</v>
      </c>
      <c r="D8" s="765" t="s">
        <v>64</v>
      </c>
      <c r="E8" s="766" t="s">
        <v>77</v>
      </c>
      <c r="F8" s="767" t="s">
        <v>18</v>
      </c>
      <c r="G8" s="768" t="s">
        <v>19</v>
      </c>
      <c r="H8" s="769" t="s">
        <v>20</v>
      </c>
      <c r="I8" s="770" t="s">
        <v>568</v>
      </c>
      <c r="J8" s="771" t="str">
        <f>IF(SUM(I10:I71)&lt;&gt;0,"Quantid. ADITADA","Quantid. LICITADA")</f>
        <v>Quantid. LICITADA</v>
      </c>
      <c r="K8" s="766" t="s">
        <v>21</v>
      </c>
      <c r="L8" s="766" t="s">
        <v>1410</v>
      </c>
      <c r="M8" s="769" t="s">
        <v>22</v>
      </c>
      <c r="N8" s="772" t="s">
        <v>23</v>
      </c>
      <c r="O8" s="773" t="s">
        <v>24</v>
      </c>
      <c r="P8" s="774" t="s">
        <v>2005</v>
      </c>
      <c r="Q8" s="775" t="s">
        <v>26</v>
      </c>
      <c r="R8" s="776"/>
      <c r="S8" s="754">
        <f>SUM(S10:S713)</f>
        <v>0</v>
      </c>
      <c r="T8" s="755">
        <f>SUM(T10:T713)</f>
        <v>0</v>
      </c>
      <c r="V8" s="777" t="s">
        <v>2007</v>
      </c>
      <c r="W8" s="778"/>
      <c r="X8" s="779" t="s">
        <v>27</v>
      </c>
      <c r="Y8" s="780" t="s">
        <v>28</v>
      </c>
      <c r="Z8" s="781" t="s">
        <v>29</v>
      </c>
      <c r="AA8" s="780" t="s">
        <v>30</v>
      </c>
      <c r="AB8" s="718">
        <f t="shared" si="0"/>
        <v>7</v>
      </c>
      <c r="AC8" s="782" t="s">
        <v>560</v>
      </c>
      <c r="AD8" s="783" t="s">
        <v>31</v>
      </c>
      <c r="AE8"/>
      <c r="AF8" s="784" t="s">
        <v>1971</v>
      </c>
      <c r="AG8" s="785" t="str">
        <f t="shared" ref="AG8:AW8" si="2">CONCATENATE(AG6,"ª MEDIÇÃO Executada")</f>
        <v>1ª MEDIÇÃO Executada</v>
      </c>
      <c r="AH8" s="786" t="str">
        <f t="shared" si="2"/>
        <v>2ª MEDIÇÃO Executada</v>
      </c>
      <c r="AI8" s="786" t="str">
        <f t="shared" si="2"/>
        <v>3ª MEDIÇÃO Executada</v>
      </c>
      <c r="AJ8" s="786" t="str">
        <f t="shared" si="2"/>
        <v>4ª MEDIÇÃO Executada</v>
      </c>
      <c r="AK8" s="786" t="str">
        <f t="shared" si="2"/>
        <v>5ª MEDIÇÃO Executada</v>
      </c>
      <c r="AL8" s="786" t="str">
        <f t="shared" si="2"/>
        <v>6ª MEDIÇÃO Executada</v>
      </c>
      <c r="AM8" s="786" t="str">
        <f t="shared" si="2"/>
        <v>7ª MEDIÇÃO Executada</v>
      </c>
      <c r="AN8" s="786" t="str">
        <f t="shared" si="2"/>
        <v>8ª MEDIÇÃO Executada</v>
      </c>
      <c r="AO8" s="786" t="str">
        <f t="shared" si="2"/>
        <v>9ª MEDIÇÃO Executada</v>
      </c>
      <c r="AP8" s="786" t="str">
        <f t="shared" si="2"/>
        <v>10ª MEDIÇÃO Executada</v>
      </c>
      <c r="AQ8" s="786" t="str">
        <f t="shared" si="2"/>
        <v>11ª MEDIÇÃO Executada</v>
      </c>
      <c r="AR8" s="786" t="str">
        <f t="shared" si="2"/>
        <v>12ª MEDIÇÃO Executada</v>
      </c>
      <c r="AS8" s="786" t="str">
        <f t="shared" si="2"/>
        <v>13ª MEDIÇÃO Executada</v>
      </c>
      <c r="AT8" s="786" t="str">
        <f t="shared" si="2"/>
        <v>14ª MEDIÇÃO Executada</v>
      </c>
      <c r="AU8" s="786" t="str">
        <f t="shared" si="2"/>
        <v>15ª MEDIÇÃO Executada</v>
      </c>
      <c r="AV8" s="786" t="str">
        <f t="shared" si="2"/>
        <v>16ª MEDIÇÃO Executada</v>
      </c>
      <c r="AW8" s="786" t="str">
        <f t="shared" si="2"/>
        <v>17ª MEDIÇÃO Executada</v>
      </c>
      <c r="AX8" s="787" t="str">
        <f t="shared" ref="AX8" si="3">CONCATENATE(AX6,"ª ETAPA Executada")</f>
        <v>18ª ETAPA Executada</v>
      </c>
      <c r="AY8" s="784"/>
    </row>
    <row r="9" spans="1:51" customFormat="1" ht="32.1" customHeight="1" thickTop="1" thickBot="1">
      <c r="A9" s="3" t="s">
        <v>1921</v>
      </c>
      <c r="B9" s="788"/>
      <c r="C9" s="789" t="str">
        <f>IF(Dados_Obra!$H$37=1,CONCATENATE("GLOBAL - LOTE ",M5),CONCATENATE(Dados_Obra!H39," - ",Dados_Obra!B39))</f>
        <v>GLOBAL - LOTE 1</v>
      </c>
      <c r="D9" s="790"/>
      <c r="E9" s="790"/>
      <c r="F9" s="791"/>
      <c r="G9" s="792"/>
      <c r="H9" s="465"/>
      <c r="I9" s="465"/>
      <c r="J9" s="465"/>
      <c r="K9" s="466"/>
      <c r="L9" s="793"/>
      <c r="M9" s="794"/>
      <c r="N9" s="795"/>
      <c r="O9" s="796"/>
      <c r="P9" s="796"/>
      <c r="Q9" s="797"/>
      <c r="R9" s="798"/>
      <c r="S9" s="799"/>
      <c r="T9" s="799"/>
      <c r="V9" s="800" t="s">
        <v>2006</v>
      </c>
      <c r="W9" s="801" t="s">
        <v>2004</v>
      </c>
      <c r="X9" s="802">
        <f>IF(ISBLANK(J9),0,X10+O9)</f>
        <v>0</v>
      </c>
      <c r="Y9" s="803">
        <f>IF(ISBLANK(J9),X10,0)</f>
        <v>0</v>
      </c>
      <c r="Z9" s="803">
        <f>IF(ISBLANK(J9),0,Z10+P9)</f>
        <v>0</v>
      </c>
      <c r="AA9" s="804">
        <f>IF(ISBLANK(J9),Z10,0)</f>
        <v>0</v>
      </c>
      <c r="AB9" s="718">
        <f t="shared" si="0"/>
        <v>8</v>
      </c>
      <c r="AC9" s="448"/>
      <c r="AD9" s="20"/>
      <c r="AF9" s="2" t="s">
        <v>82</v>
      </c>
      <c r="AG9" s="2"/>
      <c r="AH9" s="2"/>
      <c r="AI9" s="2"/>
      <c r="AJ9" s="2"/>
      <c r="AK9" s="2"/>
      <c r="AL9" s="2"/>
      <c r="AM9" s="2"/>
      <c r="AN9" s="2"/>
      <c r="AO9" s="2"/>
      <c r="AP9" s="2"/>
      <c r="AQ9" s="2"/>
      <c r="AR9" s="2"/>
      <c r="AS9" s="2"/>
      <c r="AT9" s="2"/>
      <c r="AU9" s="2"/>
      <c r="AV9" s="2"/>
      <c r="AW9" s="2"/>
      <c r="AX9" s="2"/>
      <c r="AY9" s="2"/>
    </row>
    <row r="10" spans="1:51">
      <c r="A10" s="3" t="s">
        <v>1921</v>
      </c>
      <c r="B10" s="805"/>
      <c r="C10" s="982">
        <f>MEDIÇÃO_GLOBAL!C10</f>
        <v>1</v>
      </c>
      <c r="D10" s="983" t="str">
        <f>MEDIÇÃO_GLOBAL!D10</f>
        <v/>
      </c>
      <c r="E10" s="983">
        <f>MEDIÇÃO_GLOBAL!E10</f>
        <v>550</v>
      </c>
      <c r="F10" s="984" t="str">
        <f>MEDIÇÃO_GLOBAL!F10</f>
        <v>SERVIÇOS PRELIMINARES</v>
      </c>
      <c r="G10" s="808" t="str">
        <f>MEDIÇÃO_GLOBAL!G10</f>
        <v xml:space="preserve">     </v>
      </c>
      <c r="H10" s="454" t="str">
        <f>Dados_GLOBAL_Inicial!S10</f>
        <v/>
      </c>
      <c r="I10" s="969"/>
      <c r="J10" s="450">
        <f>SUM(H10:I10)</f>
        <v>0</v>
      </c>
      <c r="K10" s="451">
        <f>AD10</f>
        <v>0</v>
      </c>
      <c r="L10" s="452">
        <f t="shared" ref="L10:L73" si="4">IF(total=0,0,ROUND(P10/total,4))</f>
        <v>0</v>
      </c>
      <c r="M10" s="809">
        <f>IF(J10=0,0,IF(K10&gt;100%,"excesso",IF(ISNUMBER(K10),ROUND(K10*L10,4),IF(K10="&lt;excesso",ROUND(100%*L10,4),0))))</f>
        <v>0</v>
      </c>
      <c r="N10" s="810">
        <f>IF(IFERROR(VALUE(MEDIÇÃO_GLOBAL!N10),0)=0,0,MEDIÇÃO_GLOBAL!N10)</f>
        <v>0</v>
      </c>
      <c r="O10" s="811">
        <f t="shared" ref="O10:O75" si="5">IF(K10&gt;100%,P10,IF(ISBLANK(J10),0,IF((V10)="c",ROUNDUP(K10*P10,2),IF((V10)="b",ROUNDDOWN(K10*P10,2),ROUND(K10*P10,2)))))</f>
        <v>0</v>
      </c>
      <c r="P10" s="812"/>
      <c r="Q10" s="813">
        <f>P10-O10</f>
        <v>0</v>
      </c>
      <c r="R10" s="814"/>
      <c r="S10" s="815">
        <f>IF(I10&gt;0,ROUND(I10*N10,2),0)</f>
        <v>0</v>
      </c>
      <c r="T10" s="815">
        <f>IF(I10&lt;0,ROUND(I10*N10,2),0)</f>
        <v>0</v>
      </c>
      <c r="V10" s="972"/>
      <c r="W10" s="973"/>
      <c r="X10" s="816">
        <f>IF(C10&lt;&gt;0,0,X11+O10)</f>
        <v>0</v>
      </c>
      <c r="Y10" s="816">
        <f>IF(C10&lt;&gt;0,X11,0)</f>
        <v>5812.42</v>
      </c>
      <c r="Z10" s="816">
        <f>IF(C10&lt;&gt;0,0,Z11+P10)</f>
        <v>0</v>
      </c>
      <c r="AA10" s="817">
        <f>IF(C10&lt;&gt;0,Z11,0)</f>
        <v>40363.22</v>
      </c>
      <c r="AB10" s="718">
        <f t="shared" si="0"/>
        <v>9</v>
      </c>
      <c r="AC10" s="453">
        <f>IF(SUM(AG10:AX10)&gt;J10,J10,SUM(AG10:AX10))</f>
        <v>0</v>
      </c>
      <c r="AD10" s="14">
        <f>IF(J10=0,0,IF(AC10&gt;J10,1,AC10/J10))</f>
        <v>0</v>
      </c>
      <c r="AE10"/>
      <c r="AF10" s="540">
        <f>IFERROR(IF(C10=0,0,C10),0)</f>
        <v>1</v>
      </c>
      <c r="AG10" s="541"/>
      <c r="AH10" s="541"/>
      <c r="AI10" s="541"/>
      <c r="AJ10" s="541"/>
      <c r="AK10" s="541"/>
      <c r="AL10" s="541"/>
      <c r="AM10" s="541"/>
      <c r="AN10" s="541"/>
      <c r="AO10" s="541"/>
      <c r="AP10" s="541"/>
      <c r="AQ10" s="541"/>
      <c r="AR10" s="541"/>
      <c r="AS10" s="541"/>
      <c r="AT10" s="541"/>
      <c r="AU10" s="541"/>
      <c r="AV10" s="541"/>
      <c r="AW10" s="541"/>
      <c r="AX10" s="541"/>
      <c r="AY10" s="819"/>
    </row>
    <row r="11" spans="1:51" ht="33.75">
      <c r="A11" s="3" t="str">
        <f>IF(LEN(F11)&gt;3,"x",IF(N11&lt;0,"x",""))</f>
        <v>x</v>
      </c>
      <c r="B11" s="805"/>
      <c r="C11" s="820">
        <f>MEDIÇÃO_GLOBAL!C11</f>
        <v>0</v>
      </c>
      <c r="D11" s="806" t="str">
        <f>MEDIÇÃO_GLOBAL!D11</f>
        <v>00051</v>
      </c>
      <c r="E11" s="806" t="str">
        <f>MEDIÇÃO_GLOBAL!E11</f>
        <v>ORSE</v>
      </c>
      <c r="F11" s="807" t="str">
        <f>MEDIÇÃO_GLOBAL!F11</f>
        <v>PLACA DE OBRA 4,00 X 2,00 M, EM CHAPA DE ACO GALVANIZADO, INCLUSIVE ARMAÇÃO EM MADEIRA E PONTALETES</v>
      </c>
      <c r="G11" s="808" t="str">
        <f>MEDIÇÃO_GLOBAL!G11</f>
        <v>un</v>
      </c>
      <c r="H11" s="454">
        <f>Dados_GLOBAL_Inicial!S11</f>
        <v>4</v>
      </c>
      <c r="I11" s="970"/>
      <c r="J11" s="455">
        <f t="shared" ref="J11:J74" si="6">SUM(H11:I11)</f>
        <v>4</v>
      </c>
      <c r="K11" s="451">
        <f t="shared" ref="K11" si="7">AD11</f>
        <v>0.25</v>
      </c>
      <c r="L11" s="452">
        <f t="shared" si="4"/>
        <v>2.7000000000000001E-3</v>
      </c>
      <c r="M11" s="809">
        <f t="shared" ref="M11" si="8">IF(J11=0,0,IF(K11&gt;100%,"excesso",IF(ISNUMBER(K11),ROUND(K11*L11,4),IF(K11="&lt;excesso",ROUND(100%*L11,4),0))))</f>
        <v>6.9999999999999999E-4</v>
      </c>
      <c r="N11" s="821">
        <f>IF(IFERROR(VALUE(MEDIÇÃO_GLOBAL!N11),0)=0,0,MEDIÇÃO_GLOBAL!N11)</f>
        <v>2895.34</v>
      </c>
      <c r="O11" s="811">
        <f>IF(K11&gt;100%,P11,IF(ISBLANK(J11),0,IF((V11)="c",ROUNDUP(K11*P11,2),IF((V11)="b",ROUNDDOWN(K11*P11,2),ROUND(K11*P11,2)))))</f>
        <v>2895.34</v>
      </c>
      <c r="P11" s="811">
        <f>IF(Dados_Obra!$H$37=1,Dados_GLOBAL_Inicial!M11,IF((W11)="c",ROUNDUP(J11*N11,2),IF((W11)="b",ROUNDDOWN(J11*N11,2),ROUND(J11*N11,2))))</f>
        <v>11581.36</v>
      </c>
      <c r="Q11" s="813">
        <f t="shared" ref="Q11" si="9">P11-O11</f>
        <v>8686.02</v>
      </c>
      <c r="R11" s="814"/>
      <c r="S11" s="815">
        <f>IF(I11&gt;0,ROUND(I11*N11,2),0)</f>
        <v>0</v>
      </c>
      <c r="T11" s="815">
        <f>IF(I11&lt;0,ROUND(I11*N11,2),0)</f>
        <v>0</v>
      </c>
      <c r="V11" s="974">
        <v>1</v>
      </c>
      <c r="W11" s="975"/>
      <c r="X11" s="816">
        <f>IF(C11&lt;&gt;0,0,X12+O11)</f>
        <v>5812.42</v>
      </c>
      <c r="Y11" s="816">
        <f>IF(C11&lt;&gt;0,X12,0)</f>
        <v>0</v>
      </c>
      <c r="Z11" s="816">
        <f>IF(C11&lt;&gt;0,0,Z12+P11)</f>
        <v>40363.22</v>
      </c>
      <c r="AA11" s="817">
        <f>IF(C11&lt;&gt;0,Z12,0)</f>
        <v>0</v>
      </c>
      <c r="AB11" s="718">
        <f t="shared" si="0"/>
        <v>10</v>
      </c>
      <c r="AC11" s="453">
        <f>IF(SUM(AG11:AX11)&gt;J11,J11,SUM(AG11:AX11))</f>
        <v>1</v>
      </c>
      <c r="AD11" s="14">
        <f>IF(J11=0,0,IF(AC11&gt;J11,1,AC11/J11))</f>
        <v>0.25</v>
      </c>
      <c r="AE11"/>
      <c r="AF11" s="540">
        <f t="shared" ref="AF11:AF74" si="10">IFERROR(IF(C11=0,0,C11),0)</f>
        <v>0</v>
      </c>
      <c r="AG11" s="541">
        <v>1</v>
      </c>
      <c r="AH11" s="541">
        <v>0</v>
      </c>
      <c r="AI11" s="541"/>
      <c r="AJ11" s="541"/>
      <c r="AK11" s="541"/>
      <c r="AL11" s="541"/>
      <c r="AM11" s="541"/>
      <c r="AN11" s="541"/>
      <c r="AO11" s="541"/>
      <c r="AP11" s="541"/>
      <c r="AQ11" s="541"/>
      <c r="AR11" s="541"/>
      <c r="AS11" s="541"/>
      <c r="AT11" s="541"/>
      <c r="AU11" s="541"/>
      <c r="AV11" s="541"/>
      <c r="AW11" s="541"/>
      <c r="AX11" s="541"/>
      <c r="AY11" s="819"/>
    </row>
    <row r="12" spans="1:51" ht="22.5">
      <c r="A12" s="3" t="str">
        <f t="shared" ref="A12:A75" si="11">IF(LEN(F12)&gt;3,"x",IF(N12&lt;0,"x",""))</f>
        <v>x</v>
      </c>
      <c r="B12" s="805"/>
      <c r="C12" s="820">
        <f>MEDIÇÃO_GLOBAL!C12</f>
        <v>0</v>
      </c>
      <c r="D12" s="806" t="str">
        <f>MEDIÇÃO_GLOBAL!D12</f>
        <v>COMP 001</v>
      </c>
      <c r="E12" s="806" t="str">
        <f>MEDIÇÃO_GLOBAL!E12</f>
        <v>PM_292</v>
      </c>
      <c r="F12" s="807" t="str">
        <f>MEDIÇÃO_GLOBAL!F12</f>
        <v>Transporde e destinação de resíduos Classe A com caminhão basculante - DTM 30 KM</v>
      </c>
      <c r="G12" s="808" t="str">
        <f>MEDIÇÃO_GLOBAL!G12</f>
        <v>m3</v>
      </c>
      <c r="H12" s="454">
        <f>Dados_GLOBAL_Inicial!S12</f>
        <v>266.39999999999998</v>
      </c>
      <c r="I12" s="970"/>
      <c r="J12" s="455">
        <f t="shared" si="6"/>
        <v>266.39999999999998</v>
      </c>
      <c r="K12" s="451">
        <f t="shared" ref="K12:K75" si="12">AD12</f>
        <v>0.10135135135135136</v>
      </c>
      <c r="L12" s="452">
        <f t="shared" si="4"/>
        <v>6.7999999999999996E-3</v>
      </c>
      <c r="M12" s="809">
        <f t="shared" ref="M12:M75" si="13">IF(J12=0,0,IF(K12&gt;100%,"excesso",IF(ISNUMBER(K12),ROUND(K12*L12,4),IF(K12="&lt;excesso",ROUND(100%*L12,4),0))))</f>
        <v>6.9999999999999999E-4</v>
      </c>
      <c r="N12" s="821">
        <f>IF(IFERROR(VALUE(MEDIÇÃO_GLOBAL!N12),0)=0,0,MEDIÇÃO_GLOBAL!N12)</f>
        <v>108.04</v>
      </c>
      <c r="O12" s="811">
        <f t="shared" si="5"/>
        <v>2917.08</v>
      </c>
      <c r="P12" s="811">
        <f>IF(Dados_Obra!$H$37=1,Dados_GLOBAL_Inicial!M12,IF((W12)="c",ROUNDUP(J12*N12,2),IF((W12)="b",ROUNDDOWN(J12*N12,2),ROUND(J12*N12,2))))</f>
        <v>28781.86</v>
      </c>
      <c r="Q12" s="813">
        <f t="shared" ref="Q12:Q75" si="14">P12-O12</f>
        <v>25864.78</v>
      </c>
      <c r="R12" s="814"/>
      <c r="S12" s="815">
        <f t="shared" ref="S12:S75" si="15">IF(I12&gt;0,ROUND(I12*N12,2),0)</f>
        <v>0</v>
      </c>
      <c r="T12" s="815">
        <f t="shared" ref="T12:T75" si="16">IF(I12&lt;0,ROUND(I12*N12,2),0)</f>
        <v>0</v>
      </c>
      <c r="V12" s="974">
        <v>0</v>
      </c>
      <c r="W12" s="975"/>
      <c r="X12" s="816">
        <f t="shared" ref="X12:X75" si="17">IF(C12&lt;&gt;0,0,X13+O12)</f>
        <v>2917.08</v>
      </c>
      <c r="Y12" s="816">
        <f t="shared" ref="Y12:Y75" si="18">IF(C12&lt;&gt;0,X13,0)</f>
        <v>0</v>
      </c>
      <c r="Z12" s="816">
        <f t="shared" ref="Z12:Z75" si="19">IF(C12&lt;&gt;0,0,Z13+P12)</f>
        <v>28781.86</v>
      </c>
      <c r="AA12" s="817">
        <f t="shared" ref="AA12:AA75" si="20">IF(C12&lt;&gt;0,Z13,0)</f>
        <v>0</v>
      </c>
      <c r="AB12" s="718">
        <f t="shared" si="0"/>
        <v>11</v>
      </c>
      <c r="AC12" s="453">
        <f t="shared" ref="AC12:AC75" si="21">IF(SUM(AG12:AX12)&gt;J12,J12,SUM(AG12:AX12))</f>
        <v>27</v>
      </c>
      <c r="AD12" s="14">
        <f t="shared" ref="AD12:AD75" si="22">IF(J12=0,0,IF(AC12&gt;J12,1,AC12/J12))</f>
        <v>0.10135135135135136</v>
      </c>
      <c r="AE12"/>
      <c r="AF12" s="540">
        <f t="shared" si="10"/>
        <v>0</v>
      </c>
      <c r="AG12" s="541">
        <v>0</v>
      </c>
      <c r="AH12" s="541">
        <v>27</v>
      </c>
      <c r="AI12" s="541"/>
      <c r="AJ12" s="541"/>
      <c r="AK12" s="541"/>
      <c r="AL12" s="541"/>
      <c r="AM12" s="541"/>
      <c r="AN12" s="541"/>
      <c r="AO12" s="541"/>
      <c r="AP12" s="541"/>
      <c r="AQ12" s="541"/>
      <c r="AR12" s="541"/>
      <c r="AS12" s="541"/>
      <c r="AT12" s="541"/>
      <c r="AU12" s="541"/>
      <c r="AV12" s="541"/>
      <c r="AW12" s="541"/>
      <c r="AX12" s="541"/>
      <c r="AY12" s="819"/>
    </row>
    <row r="13" spans="1:51">
      <c r="A13" s="3" t="str">
        <f t="shared" si="11"/>
        <v>x</v>
      </c>
      <c r="B13" s="805"/>
      <c r="C13" s="982">
        <f>MEDIÇÃO_GLOBAL!C13</f>
        <v>2</v>
      </c>
      <c r="D13" s="983" t="str">
        <f>MEDIÇÃO_GLOBAL!D13</f>
        <v/>
      </c>
      <c r="E13" s="983">
        <f>MEDIÇÃO_GLOBAL!E13</f>
        <v>554</v>
      </c>
      <c r="F13" s="984" t="str">
        <f>MEDIÇÃO_GLOBAL!F13</f>
        <v>TERRAPLENAGEM</v>
      </c>
      <c r="G13" s="808" t="str">
        <f>MEDIÇÃO_GLOBAL!G13</f>
        <v xml:space="preserve">     </v>
      </c>
      <c r="H13" s="454" t="str">
        <f>Dados_GLOBAL_Inicial!S13</f>
        <v/>
      </c>
      <c r="I13" s="970"/>
      <c r="J13" s="455">
        <f t="shared" si="6"/>
        <v>0</v>
      </c>
      <c r="K13" s="451">
        <f t="shared" si="12"/>
        <v>0</v>
      </c>
      <c r="L13" s="452">
        <f t="shared" si="4"/>
        <v>0</v>
      </c>
      <c r="M13" s="809">
        <f t="shared" si="13"/>
        <v>0</v>
      </c>
      <c r="N13" s="821">
        <f>IF(IFERROR(VALUE(MEDIÇÃO_GLOBAL!N13),0)=0,0,MEDIÇÃO_GLOBAL!N13)</f>
        <v>0</v>
      </c>
      <c r="O13" s="811">
        <f t="shared" si="5"/>
        <v>0</v>
      </c>
      <c r="P13" s="811">
        <f>IF(Dados_Obra!$H$37=1,Dados_GLOBAL_Inicial!M13,IF((W13)="c",ROUNDUP(J13*N13,2),IF((W13)="b",ROUNDDOWN(J13*N13,2),ROUND(J13*N13,2))))</f>
        <v>0</v>
      </c>
      <c r="Q13" s="813">
        <f t="shared" si="14"/>
        <v>0</v>
      </c>
      <c r="R13" s="814"/>
      <c r="S13" s="815">
        <f t="shared" si="15"/>
        <v>0</v>
      </c>
      <c r="T13" s="815">
        <f t="shared" si="16"/>
        <v>0</v>
      </c>
      <c r="V13" s="974">
        <v>0</v>
      </c>
      <c r="W13" s="975"/>
      <c r="X13" s="816">
        <f t="shared" si="17"/>
        <v>0</v>
      </c>
      <c r="Y13" s="816">
        <f t="shared" si="18"/>
        <v>77422.170000000013</v>
      </c>
      <c r="Z13" s="816">
        <f t="shared" si="19"/>
        <v>0</v>
      </c>
      <c r="AA13" s="817">
        <f t="shared" si="20"/>
        <v>130561.95</v>
      </c>
      <c r="AB13" s="718">
        <f t="shared" si="0"/>
        <v>12</v>
      </c>
      <c r="AC13" s="453">
        <f t="shared" si="21"/>
        <v>0</v>
      </c>
      <c r="AD13" s="14">
        <f t="shared" si="22"/>
        <v>0</v>
      </c>
      <c r="AE13"/>
      <c r="AF13" s="540">
        <f t="shared" si="10"/>
        <v>2</v>
      </c>
      <c r="AG13" s="541">
        <v>0</v>
      </c>
      <c r="AH13" s="541"/>
      <c r="AI13" s="541"/>
      <c r="AJ13" s="541"/>
      <c r="AK13" s="541"/>
      <c r="AL13" s="541"/>
      <c r="AM13" s="541"/>
      <c r="AN13" s="541"/>
      <c r="AO13" s="541"/>
      <c r="AP13" s="541"/>
      <c r="AQ13" s="541"/>
      <c r="AR13" s="541"/>
      <c r="AS13" s="541"/>
      <c r="AT13" s="541"/>
      <c r="AU13" s="541"/>
      <c r="AV13" s="541"/>
      <c r="AW13" s="541"/>
      <c r="AX13" s="541"/>
      <c r="AY13" s="819"/>
    </row>
    <row r="14" spans="1:51">
      <c r="A14" s="3" t="str">
        <f t="shared" si="11"/>
        <v>x</v>
      </c>
      <c r="B14" s="805"/>
      <c r="C14" s="820">
        <f>MEDIÇÃO_GLOBAL!C14</f>
        <v>0</v>
      </c>
      <c r="D14" s="806">
        <f>MEDIÇÃO_GLOBAL!D14</f>
        <v>400300</v>
      </c>
      <c r="E14" s="806" t="str">
        <f>MEDIÇÃO_GLOBAL!E14</f>
        <v>DER</v>
      </c>
      <c r="F14" s="822" t="str">
        <f>MEDIÇÃO_GLOBAL!F14</f>
        <v>Destocamento árvores diam. &gt; 30cm</v>
      </c>
      <c r="G14" s="808" t="str">
        <f>MEDIÇÃO_GLOBAL!G14</f>
        <v>un</v>
      </c>
      <c r="H14" s="454">
        <f>Dados_GLOBAL_Inicial!S14</f>
        <v>124</v>
      </c>
      <c r="I14" s="970"/>
      <c r="J14" s="455">
        <f t="shared" si="6"/>
        <v>124</v>
      </c>
      <c r="K14" s="451">
        <f t="shared" si="12"/>
        <v>0.10483870967741936</v>
      </c>
      <c r="L14" s="452">
        <f t="shared" si="4"/>
        <v>1.4E-3</v>
      </c>
      <c r="M14" s="809">
        <f t="shared" si="13"/>
        <v>1E-4</v>
      </c>
      <c r="N14" s="821">
        <f>IF(IFERROR(VALUE(MEDIÇÃO_GLOBAL!N14),0)=0,0,MEDIÇÃO_GLOBAL!N14)</f>
        <v>47.2</v>
      </c>
      <c r="O14" s="811">
        <f t="shared" si="5"/>
        <v>613.6</v>
      </c>
      <c r="P14" s="811">
        <f>IF(Dados_Obra!$H$37=1,Dados_GLOBAL_Inicial!M14,IF((W14)="c",ROUNDUP(J14*N14,2),IF((W14)="b",ROUNDDOWN(J14*N14,2),ROUND(J14*N14,2))))</f>
        <v>5852.8</v>
      </c>
      <c r="Q14" s="813">
        <f t="shared" si="14"/>
        <v>5239.2</v>
      </c>
      <c r="R14" s="814"/>
      <c r="S14" s="815">
        <f t="shared" si="15"/>
        <v>0</v>
      </c>
      <c r="T14" s="815">
        <f t="shared" si="16"/>
        <v>0</v>
      </c>
      <c r="V14" s="974">
        <v>4</v>
      </c>
      <c r="W14" s="975"/>
      <c r="X14" s="816">
        <f t="shared" si="17"/>
        <v>77422.170000000013</v>
      </c>
      <c r="Y14" s="816">
        <f t="shared" si="18"/>
        <v>0</v>
      </c>
      <c r="Z14" s="816">
        <f t="shared" si="19"/>
        <v>130561.95</v>
      </c>
      <c r="AA14" s="817">
        <f t="shared" si="20"/>
        <v>0</v>
      </c>
      <c r="AB14" s="718">
        <f t="shared" si="0"/>
        <v>13</v>
      </c>
      <c r="AC14" s="453">
        <f t="shared" si="21"/>
        <v>13</v>
      </c>
      <c r="AD14" s="14">
        <f t="shared" si="22"/>
        <v>0.10483870967741936</v>
      </c>
      <c r="AE14"/>
      <c r="AF14" s="540">
        <f t="shared" si="10"/>
        <v>0</v>
      </c>
      <c r="AG14" s="541">
        <v>4</v>
      </c>
      <c r="AH14" s="541">
        <v>9</v>
      </c>
      <c r="AI14" s="541"/>
      <c r="AJ14" s="541"/>
      <c r="AK14" s="541"/>
      <c r="AL14" s="541"/>
      <c r="AM14" s="541"/>
      <c r="AN14" s="541"/>
      <c r="AO14" s="541"/>
      <c r="AP14" s="541"/>
      <c r="AQ14" s="541"/>
      <c r="AR14" s="541"/>
      <c r="AS14" s="541"/>
      <c r="AT14" s="541"/>
      <c r="AU14" s="541"/>
      <c r="AV14" s="541"/>
      <c r="AW14" s="541"/>
      <c r="AX14" s="541"/>
      <c r="AY14" s="819"/>
    </row>
    <row r="15" spans="1:51">
      <c r="A15" s="3" t="str">
        <f t="shared" si="11"/>
        <v>x</v>
      </c>
      <c r="B15" s="805"/>
      <c r="C15" s="820">
        <f>MEDIÇÃO_GLOBAL!C15</f>
        <v>0</v>
      </c>
      <c r="D15" s="806" t="str">
        <f>MEDIÇÃO_GLOBAL!D15</f>
        <v>520100B</v>
      </c>
      <c r="E15" s="806" t="str">
        <f>MEDIÇÃO_GLOBAL!E15</f>
        <v>DER/PRC</v>
      </c>
      <c r="F15" s="807" t="str">
        <f>MEDIÇÃO_GLOBAL!F15</f>
        <v>Escavação, Carga e Transp. 1ª Cat.</v>
      </c>
      <c r="G15" s="808" t="str">
        <f>MEDIÇÃO_GLOBAL!G15</f>
        <v>m3</v>
      </c>
      <c r="H15" s="454">
        <f>Dados_GLOBAL_Inicial!S15</f>
        <v>7520.94</v>
      </c>
      <c r="I15" s="970"/>
      <c r="J15" s="455">
        <f t="shared" si="6"/>
        <v>7520.94</v>
      </c>
      <c r="K15" s="451">
        <f t="shared" si="12"/>
        <v>0.24982781407643195</v>
      </c>
      <c r="L15" s="452">
        <f t="shared" si="4"/>
        <v>1.4999999999999999E-2</v>
      </c>
      <c r="M15" s="809">
        <f t="shared" si="13"/>
        <v>3.7000000000000002E-3</v>
      </c>
      <c r="N15" s="821">
        <f>IF(IFERROR(VALUE(MEDIÇÃO_GLOBAL!N15),0)=0,0,MEDIÇÃO_GLOBAL!N15)</f>
        <v>8.49</v>
      </c>
      <c r="O15" s="811">
        <f t="shared" si="5"/>
        <v>15952.2</v>
      </c>
      <c r="P15" s="811">
        <f>IF(Dados_Obra!$H$37=1,Dados_GLOBAL_Inicial!M15,IF((W15)="c",ROUNDUP(J15*N15,2),IF((W15)="b",ROUNDDOWN(J15*N15,2),ROUND(J15*N15,2))))</f>
        <v>63852.78</v>
      </c>
      <c r="Q15" s="813">
        <f t="shared" si="14"/>
        <v>47900.58</v>
      </c>
      <c r="R15" s="814"/>
      <c r="S15" s="815">
        <f t="shared" si="15"/>
        <v>0</v>
      </c>
      <c r="T15" s="815">
        <f t="shared" si="16"/>
        <v>0</v>
      </c>
      <c r="V15" s="974">
        <v>1536</v>
      </c>
      <c r="W15" s="975"/>
      <c r="X15" s="816">
        <f t="shared" si="17"/>
        <v>76808.570000000007</v>
      </c>
      <c r="Y15" s="816">
        <f t="shared" si="18"/>
        <v>0</v>
      </c>
      <c r="Z15" s="816">
        <f t="shared" si="19"/>
        <v>124709.15</v>
      </c>
      <c r="AA15" s="817">
        <f t="shared" si="20"/>
        <v>0</v>
      </c>
      <c r="AB15" s="718">
        <f t="shared" si="0"/>
        <v>14</v>
      </c>
      <c r="AC15" s="453">
        <f t="shared" si="21"/>
        <v>1878.94</v>
      </c>
      <c r="AD15" s="14">
        <f t="shared" si="22"/>
        <v>0.24982781407643195</v>
      </c>
      <c r="AE15"/>
      <c r="AF15" s="540">
        <f t="shared" si="10"/>
        <v>0</v>
      </c>
      <c r="AG15" s="541">
        <v>1536</v>
      </c>
      <c r="AH15" s="541">
        <v>342.94</v>
      </c>
      <c r="AI15" s="541"/>
      <c r="AJ15" s="541"/>
      <c r="AK15" s="541"/>
      <c r="AL15" s="541"/>
      <c r="AM15" s="541"/>
      <c r="AN15" s="541"/>
      <c r="AO15" s="541"/>
      <c r="AP15" s="541"/>
      <c r="AQ15" s="541"/>
      <c r="AR15" s="541"/>
      <c r="AS15" s="541"/>
      <c r="AT15" s="541"/>
      <c r="AU15" s="541"/>
      <c r="AV15" s="541"/>
      <c r="AW15" s="541"/>
      <c r="AX15" s="541"/>
      <c r="AY15" s="819"/>
    </row>
    <row r="16" spans="1:51">
      <c r="A16" s="3" t="str">
        <f t="shared" si="11"/>
        <v>x</v>
      </c>
      <c r="B16" s="805"/>
      <c r="C16" s="820">
        <f>MEDIÇÃO_GLOBAL!C16</f>
        <v>0</v>
      </c>
      <c r="D16" s="806">
        <f>MEDIÇÃO_GLOBAL!D16</f>
        <v>420200</v>
      </c>
      <c r="E16" s="806" t="str">
        <f>MEDIÇÃO_GLOBAL!E16</f>
        <v>DER</v>
      </c>
      <c r="F16" s="807" t="str">
        <f>MEDIÇÃO_GLOBAL!F16</f>
        <v>Remoção de Revestimento Primário</v>
      </c>
      <c r="G16" s="808" t="str">
        <f>MEDIÇÃO_GLOBAL!G16</f>
        <v>m3</v>
      </c>
      <c r="H16" s="454">
        <f>Dados_GLOBAL_Inicial!S16</f>
        <v>4806.9799999999996</v>
      </c>
      <c r="I16" s="970"/>
      <c r="J16" s="455">
        <f t="shared" si="6"/>
        <v>4806.9799999999996</v>
      </c>
      <c r="K16" s="451">
        <f t="shared" si="12"/>
        <v>1</v>
      </c>
      <c r="L16" s="452">
        <f t="shared" si="4"/>
        <v>1.43E-2</v>
      </c>
      <c r="M16" s="809">
        <f t="shared" si="13"/>
        <v>1.43E-2</v>
      </c>
      <c r="N16" s="821">
        <f>IF(IFERROR(VALUE(MEDIÇÃO_GLOBAL!N16),0)=0,0,MEDIÇÃO_GLOBAL!N16)</f>
        <v>12.66</v>
      </c>
      <c r="O16" s="811">
        <f t="shared" si="5"/>
        <v>60856.37</v>
      </c>
      <c r="P16" s="811">
        <f>IF(Dados_Obra!$H$37=1,Dados_GLOBAL_Inicial!M16,IF((W16)="c",ROUNDUP(J16*N16,2),IF((W16)="b",ROUNDDOWN(J16*N16,2),ROUND(J16*N16,2))))</f>
        <v>60856.37</v>
      </c>
      <c r="Q16" s="813">
        <f t="shared" si="14"/>
        <v>0</v>
      </c>
      <c r="R16" s="814"/>
      <c r="S16" s="815">
        <f t="shared" si="15"/>
        <v>0</v>
      </c>
      <c r="T16" s="815">
        <f t="shared" si="16"/>
        <v>0</v>
      </c>
      <c r="V16" s="974">
        <v>512.01</v>
      </c>
      <c r="W16" s="975"/>
      <c r="X16" s="816">
        <f t="shared" si="17"/>
        <v>60856.37</v>
      </c>
      <c r="Y16" s="816">
        <f t="shared" si="18"/>
        <v>0</v>
      </c>
      <c r="Z16" s="816">
        <f t="shared" si="19"/>
        <v>60856.37</v>
      </c>
      <c r="AA16" s="817">
        <f t="shared" si="20"/>
        <v>0</v>
      </c>
      <c r="AB16" s="718">
        <f t="shared" si="0"/>
        <v>15</v>
      </c>
      <c r="AC16" s="453">
        <f t="shared" si="21"/>
        <v>4806.9799999999996</v>
      </c>
      <c r="AD16" s="14">
        <f t="shared" si="22"/>
        <v>1</v>
      </c>
      <c r="AE16"/>
      <c r="AF16" s="540">
        <f t="shared" si="10"/>
        <v>0</v>
      </c>
      <c r="AG16" s="541">
        <v>4806.9799999999996</v>
      </c>
      <c r="AH16" s="541">
        <v>114.31</v>
      </c>
      <c r="AI16" s="541"/>
      <c r="AJ16" s="541"/>
      <c r="AK16" s="541"/>
      <c r="AL16" s="541"/>
      <c r="AM16" s="541"/>
      <c r="AN16" s="541"/>
      <c r="AO16" s="541"/>
      <c r="AP16" s="541"/>
      <c r="AQ16" s="541"/>
      <c r="AR16" s="541"/>
      <c r="AS16" s="541"/>
      <c r="AT16" s="541"/>
      <c r="AU16" s="541"/>
      <c r="AV16" s="541"/>
      <c r="AW16" s="541"/>
      <c r="AX16" s="541"/>
      <c r="AY16" s="819"/>
    </row>
    <row r="17" spans="1:51">
      <c r="A17" s="3" t="str">
        <f t="shared" si="11"/>
        <v>x</v>
      </c>
      <c r="B17" s="805"/>
      <c r="C17" s="982">
        <f>MEDIÇÃO_GLOBAL!C17</f>
        <v>3</v>
      </c>
      <c r="D17" s="983" t="str">
        <f>MEDIÇÃO_GLOBAL!D17</f>
        <v/>
      </c>
      <c r="E17" s="983">
        <f>MEDIÇÃO_GLOBAL!E17</f>
        <v>589</v>
      </c>
      <c r="F17" s="984" t="str">
        <f>MEDIÇÃO_GLOBAL!F17</f>
        <v>DRENAGEM</v>
      </c>
      <c r="G17" s="808" t="str">
        <f>MEDIÇÃO_GLOBAL!G17</f>
        <v xml:space="preserve">     </v>
      </c>
      <c r="H17" s="454" t="str">
        <f>Dados_GLOBAL_Inicial!S17</f>
        <v/>
      </c>
      <c r="I17" s="970"/>
      <c r="J17" s="455">
        <f t="shared" si="6"/>
        <v>0</v>
      </c>
      <c r="K17" s="451">
        <f t="shared" si="12"/>
        <v>0</v>
      </c>
      <c r="L17" s="452">
        <f t="shared" si="4"/>
        <v>0</v>
      </c>
      <c r="M17" s="809">
        <f t="shared" si="13"/>
        <v>0</v>
      </c>
      <c r="N17" s="821">
        <f>IF(IFERROR(VALUE(MEDIÇÃO_GLOBAL!N17),0)=0,0,MEDIÇÃO_GLOBAL!N17)</f>
        <v>0</v>
      </c>
      <c r="O17" s="811">
        <f t="shared" si="5"/>
        <v>0</v>
      </c>
      <c r="P17" s="811">
        <f>IF(Dados_Obra!$H$37=1,Dados_GLOBAL_Inicial!M17,IF((W17)="c",ROUNDUP(J17*N17,2),IF((W17)="b",ROUNDDOWN(J17*N17,2),ROUND(J17*N17,2))))</f>
        <v>0</v>
      </c>
      <c r="Q17" s="813">
        <f t="shared" si="14"/>
        <v>0</v>
      </c>
      <c r="R17" s="814"/>
      <c r="S17" s="815">
        <f t="shared" si="15"/>
        <v>0</v>
      </c>
      <c r="T17" s="815">
        <f t="shared" si="16"/>
        <v>0</v>
      </c>
      <c r="V17" s="974">
        <v>0</v>
      </c>
      <c r="W17" s="975"/>
      <c r="X17" s="816">
        <f t="shared" si="17"/>
        <v>0</v>
      </c>
      <c r="Y17" s="816">
        <f t="shared" si="18"/>
        <v>47106.11</v>
      </c>
      <c r="Z17" s="816">
        <f t="shared" si="19"/>
        <v>0</v>
      </c>
      <c r="AA17" s="817">
        <f t="shared" si="20"/>
        <v>469897.99</v>
      </c>
      <c r="AB17" s="718">
        <f t="shared" si="0"/>
        <v>16</v>
      </c>
      <c r="AC17" s="453">
        <f t="shared" si="21"/>
        <v>0</v>
      </c>
      <c r="AD17" s="14">
        <f t="shared" si="22"/>
        <v>0</v>
      </c>
      <c r="AE17"/>
      <c r="AF17" s="540">
        <f t="shared" si="10"/>
        <v>3</v>
      </c>
      <c r="AG17" s="541">
        <v>0</v>
      </c>
      <c r="AH17" s="541"/>
      <c r="AI17" s="541"/>
      <c r="AJ17" s="541"/>
      <c r="AK17" s="541"/>
      <c r="AL17" s="541"/>
      <c r="AM17" s="541"/>
      <c r="AN17" s="541"/>
      <c r="AO17" s="541"/>
      <c r="AP17" s="541"/>
      <c r="AQ17" s="541"/>
      <c r="AR17" s="541"/>
      <c r="AS17" s="541"/>
      <c r="AT17" s="541"/>
      <c r="AU17" s="541"/>
      <c r="AV17" s="541"/>
      <c r="AW17" s="541"/>
      <c r="AX17" s="541"/>
      <c r="AY17" s="819"/>
    </row>
    <row r="18" spans="1:51">
      <c r="A18" s="3" t="str">
        <f t="shared" si="11"/>
        <v>x</v>
      </c>
      <c r="B18" s="805"/>
      <c r="C18" s="820">
        <f>MEDIÇÃO_GLOBAL!C18</f>
        <v>0</v>
      </c>
      <c r="D18" s="806">
        <f>MEDIÇÃO_GLOBAL!D18</f>
        <v>600300</v>
      </c>
      <c r="E18" s="806" t="str">
        <f>MEDIÇÃO_GLOBAL!E18</f>
        <v>DER</v>
      </c>
      <c r="F18" s="807" t="str">
        <f>MEDIÇÃO_GLOBAL!F18</f>
        <v>Escavação de Bueiros em 1ª Categoria</v>
      </c>
      <c r="G18" s="808" t="str">
        <f>MEDIÇÃO_GLOBAL!G18</f>
        <v>m3</v>
      </c>
      <c r="H18" s="454">
        <f>Dados_GLOBAL_Inicial!S18</f>
        <v>2281.96</v>
      </c>
      <c r="I18" s="970"/>
      <c r="J18" s="455">
        <f t="shared" si="6"/>
        <v>2281.96</v>
      </c>
      <c r="K18" s="451">
        <f t="shared" si="12"/>
        <v>0.11356027274798856</v>
      </c>
      <c r="L18" s="452">
        <f t="shared" si="4"/>
        <v>4.5999999999999999E-3</v>
      </c>
      <c r="M18" s="809">
        <f t="shared" si="13"/>
        <v>5.0000000000000001E-4</v>
      </c>
      <c r="N18" s="821">
        <f>IF(IFERROR(VALUE(MEDIÇÃO_GLOBAL!N18),0)=0,0,MEDIÇÃO_GLOBAL!N18)</f>
        <v>8.59</v>
      </c>
      <c r="O18" s="811">
        <f t="shared" si="5"/>
        <v>2226.0100000000002</v>
      </c>
      <c r="P18" s="811">
        <f>IF(Dados_Obra!$H$37=1,Dados_GLOBAL_Inicial!M18,IF((W18)="c",ROUNDUP(J18*N18,2),IF((W18)="b",ROUNDDOWN(J18*N18,2),ROUND(J18*N18,2))))</f>
        <v>19602.04</v>
      </c>
      <c r="Q18" s="813">
        <f t="shared" si="14"/>
        <v>17376.03</v>
      </c>
      <c r="R18" s="814"/>
      <c r="S18" s="815">
        <f t="shared" si="15"/>
        <v>0</v>
      </c>
      <c r="T18" s="815">
        <f t="shared" si="16"/>
        <v>0</v>
      </c>
      <c r="V18" s="974">
        <v>259.14</v>
      </c>
      <c r="W18" s="975"/>
      <c r="X18" s="816">
        <f t="shared" si="17"/>
        <v>47106.11</v>
      </c>
      <c r="Y18" s="816">
        <f t="shared" si="18"/>
        <v>0</v>
      </c>
      <c r="Z18" s="816">
        <f t="shared" si="19"/>
        <v>469897.99</v>
      </c>
      <c r="AA18" s="817">
        <f t="shared" si="20"/>
        <v>0</v>
      </c>
      <c r="AB18" s="718">
        <f t="shared" si="0"/>
        <v>17</v>
      </c>
      <c r="AC18" s="453">
        <f t="shared" si="21"/>
        <v>259.14</v>
      </c>
      <c r="AD18" s="14">
        <f t="shared" si="22"/>
        <v>0.11356027274798856</v>
      </c>
      <c r="AE18"/>
      <c r="AF18" s="540">
        <f t="shared" si="10"/>
        <v>0</v>
      </c>
      <c r="AG18" s="541">
        <v>259.14</v>
      </c>
      <c r="AH18" s="541">
        <v>0</v>
      </c>
      <c r="AI18" s="541"/>
      <c r="AJ18" s="541"/>
      <c r="AK18" s="541"/>
      <c r="AL18" s="541"/>
      <c r="AM18" s="541"/>
      <c r="AN18" s="541"/>
      <c r="AO18" s="541"/>
      <c r="AP18" s="541"/>
      <c r="AQ18" s="541"/>
      <c r="AR18" s="541"/>
      <c r="AS18" s="541"/>
      <c r="AT18" s="541"/>
      <c r="AU18" s="541"/>
      <c r="AV18" s="541"/>
      <c r="AW18" s="541"/>
      <c r="AX18" s="541"/>
      <c r="AY18" s="819"/>
    </row>
    <row r="19" spans="1:51">
      <c r="A19" s="3" t="str">
        <f t="shared" si="11"/>
        <v>x</v>
      </c>
      <c r="B19" s="805"/>
      <c r="C19" s="820">
        <f>MEDIÇÃO_GLOBAL!C19</f>
        <v>0</v>
      </c>
      <c r="D19" s="806" t="str">
        <f>MEDIÇÃO_GLOBAL!D19</f>
        <v>610400A</v>
      </c>
      <c r="E19" s="806" t="str">
        <f>MEDIÇÃO_GLOBAL!E19</f>
        <v>DER/PRC</v>
      </c>
      <c r="F19" s="807" t="str">
        <f>MEDIÇÃO_GLOBAL!F19</f>
        <v>Corpo de BSTC ø 0,40 sem Berço e sem Armação - PS-1</v>
      </c>
      <c r="G19" s="808" t="str">
        <f>MEDIÇÃO_GLOBAL!G19</f>
        <v>m</v>
      </c>
      <c r="H19" s="454">
        <f>Dados_GLOBAL_Inicial!S19</f>
        <v>1499.4</v>
      </c>
      <c r="I19" s="970"/>
      <c r="J19" s="455">
        <f t="shared" si="6"/>
        <v>1499.4</v>
      </c>
      <c r="K19" s="451">
        <f t="shared" si="12"/>
        <v>5.6022408963585429E-2</v>
      </c>
      <c r="L19" s="452">
        <f t="shared" si="4"/>
        <v>4.1500000000000002E-2</v>
      </c>
      <c r="M19" s="809">
        <f t="shared" si="13"/>
        <v>2.3E-3</v>
      </c>
      <c r="N19" s="821">
        <f>IF(IFERROR(VALUE(MEDIÇÃO_GLOBAL!N19),0)=0,0,MEDIÇÃO_GLOBAL!N19)</f>
        <v>117.52</v>
      </c>
      <c r="O19" s="811">
        <f t="shared" si="5"/>
        <v>9871.68</v>
      </c>
      <c r="P19" s="811">
        <f>IF(Dados_Obra!$H$37=1,Dados_GLOBAL_Inicial!M19,IF((W19)="c",ROUNDUP(J19*N19,2),IF((W19)="b",ROUNDDOWN(J19*N19,2),ROUND(J19*N19,2))))</f>
        <v>176209.49</v>
      </c>
      <c r="Q19" s="813">
        <f t="shared" si="14"/>
        <v>166337.81</v>
      </c>
      <c r="R19" s="814"/>
      <c r="S19" s="815">
        <f t="shared" si="15"/>
        <v>0</v>
      </c>
      <c r="T19" s="815">
        <f t="shared" si="16"/>
        <v>0</v>
      </c>
      <c r="V19" s="974">
        <v>84</v>
      </c>
      <c r="W19" s="975"/>
      <c r="X19" s="816">
        <f t="shared" si="17"/>
        <v>44880.1</v>
      </c>
      <c r="Y19" s="816">
        <f t="shared" si="18"/>
        <v>0</v>
      </c>
      <c r="Z19" s="816">
        <f t="shared" si="19"/>
        <v>450295.95</v>
      </c>
      <c r="AA19" s="817">
        <f t="shared" si="20"/>
        <v>0</v>
      </c>
      <c r="AB19" s="718">
        <f t="shared" si="0"/>
        <v>18</v>
      </c>
      <c r="AC19" s="453">
        <f t="shared" si="21"/>
        <v>84</v>
      </c>
      <c r="AD19" s="14">
        <f t="shared" si="22"/>
        <v>5.6022408963585429E-2</v>
      </c>
      <c r="AE19"/>
      <c r="AF19" s="540">
        <f t="shared" si="10"/>
        <v>0</v>
      </c>
      <c r="AG19" s="541">
        <v>84</v>
      </c>
      <c r="AH19" s="541">
        <v>0</v>
      </c>
      <c r="AI19" s="541"/>
      <c r="AJ19" s="541"/>
      <c r="AK19" s="541"/>
      <c r="AL19" s="541"/>
      <c r="AM19" s="541"/>
      <c r="AN19" s="541"/>
      <c r="AO19" s="541"/>
      <c r="AP19" s="541"/>
      <c r="AQ19" s="541"/>
      <c r="AR19" s="541"/>
      <c r="AS19" s="541"/>
      <c r="AT19" s="541"/>
      <c r="AU19" s="541"/>
      <c r="AV19" s="541"/>
      <c r="AW19" s="541"/>
      <c r="AX19" s="541"/>
      <c r="AY19" s="819"/>
    </row>
    <row r="20" spans="1:51">
      <c r="A20" s="3" t="str">
        <f t="shared" si="11"/>
        <v>x</v>
      </c>
      <c r="B20" s="805"/>
      <c r="C20" s="831">
        <f>MEDIÇÃO_GLOBAL!C20</f>
        <v>0</v>
      </c>
      <c r="D20" s="806" t="str">
        <f>MEDIÇÃO_GLOBAL!D20</f>
        <v>610600D</v>
      </c>
      <c r="E20" s="806" t="str">
        <f>MEDIÇÃO_GLOBAL!E20</f>
        <v>DER/PRC</v>
      </c>
      <c r="F20" s="807" t="str">
        <f>MEDIÇÃO_GLOBAL!F20</f>
        <v>Corpo de BSTC ø 0,60 sem Berço e sem Armação - PS-1</v>
      </c>
      <c r="G20" s="808" t="str">
        <f>MEDIÇÃO_GLOBAL!G20</f>
        <v>m</v>
      </c>
      <c r="H20" s="454">
        <f>Dados_GLOBAL_Inicial!S20</f>
        <v>499</v>
      </c>
      <c r="I20" s="970"/>
      <c r="J20" s="455">
        <f t="shared" si="6"/>
        <v>499</v>
      </c>
      <c r="K20" s="451">
        <f t="shared" si="12"/>
        <v>0.23847695390781562</v>
      </c>
      <c r="L20" s="452">
        <f t="shared" si="4"/>
        <v>1.67E-2</v>
      </c>
      <c r="M20" s="809">
        <f t="shared" si="13"/>
        <v>4.0000000000000001E-3</v>
      </c>
      <c r="N20" s="821">
        <f>IF(IFERROR(VALUE(MEDIÇÃO_GLOBAL!N20),0)=0,0,MEDIÇÃO_GLOBAL!N20)</f>
        <v>142.46</v>
      </c>
      <c r="O20" s="811">
        <f t="shared" si="5"/>
        <v>16952.740000000002</v>
      </c>
      <c r="P20" s="811">
        <f>IF(Dados_Obra!$H$37=1,Dados_GLOBAL_Inicial!M20,IF((W20)="c",ROUNDUP(J20*N20,2),IF((W20)="b",ROUNDDOWN(J20*N20,2),ROUND(J20*N20,2))))</f>
        <v>71087.539999999994</v>
      </c>
      <c r="Q20" s="813">
        <f t="shared" si="14"/>
        <v>54134.799999999988</v>
      </c>
      <c r="R20" s="814"/>
      <c r="S20" s="815">
        <f t="shared" si="15"/>
        <v>0</v>
      </c>
      <c r="T20" s="815">
        <f t="shared" si="16"/>
        <v>0</v>
      </c>
      <c r="V20" s="974">
        <v>119</v>
      </c>
      <c r="W20" s="975"/>
      <c r="X20" s="816">
        <f t="shared" si="17"/>
        <v>35008.42</v>
      </c>
      <c r="Y20" s="816">
        <f t="shared" si="18"/>
        <v>0</v>
      </c>
      <c r="Z20" s="816">
        <f t="shared" si="19"/>
        <v>274086.46000000002</v>
      </c>
      <c r="AA20" s="817">
        <f t="shared" si="20"/>
        <v>0</v>
      </c>
      <c r="AB20" s="718">
        <f t="shared" si="0"/>
        <v>19</v>
      </c>
      <c r="AC20" s="453">
        <f t="shared" si="21"/>
        <v>119</v>
      </c>
      <c r="AD20" s="14">
        <f t="shared" si="22"/>
        <v>0.23847695390781562</v>
      </c>
      <c r="AE20"/>
      <c r="AF20" s="540">
        <f t="shared" si="10"/>
        <v>0</v>
      </c>
      <c r="AG20" s="541">
        <v>119</v>
      </c>
      <c r="AH20" s="541">
        <v>0</v>
      </c>
      <c r="AI20" s="541"/>
      <c r="AJ20" s="541"/>
      <c r="AK20" s="541"/>
      <c r="AL20" s="541"/>
      <c r="AM20" s="541"/>
      <c r="AN20" s="541"/>
      <c r="AO20" s="541"/>
      <c r="AP20" s="541"/>
      <c r="AQ20" s="541"/>
      <c r="AR20" s="541"/>
      <c r="AS20" s="541"/>
      <c r="AT20" s="541"/>
      <c r="AU20" s="541"/>
      <c r="AV20" s="541"/>
      <c r="AW20" s="541"/>
      <c r="AX20" s="541"/>
      <c r="AY20" s="819"/>
    </row>
    <row r="21" spans="1:51">
      <c r="A21" s="3" t="str">
        <f t="shared" si="11"/>
        <v>x</v>
      </c>
      <c r="B21" s="805"/>
      <c r="C21" s="820">
        <f>MEDIÇÃO_GLOBAL!C21</f>
        <v>0</v>
      </c>
      <c r="D21" s="806" t="str">
        <f>MEDIÇÃO_GLOBAL!D21</f>
        <v>610800A</v>
      </c>
      <c r="E21" s="806" t="str">
        <f>MEDIÇÃO_GLOBAL!E21</f>
        <v>DER/PRC</v>
      </c>
      <c r="F21" s="807" t="str">
        <f>MEDIÇÃO_GLOBAL!F21</f>
        <v>Corpo de BSTC ø 0,80 sem Berço e sem Armação - PS-1</v>
      </c>
      <c r="G21" s="808" t="str">
        <f>MEDIÇÃO_GLOBAL!G21</f>
        <v>m</v>
      </c>
      <c r="H21" s="454">
        <f>Dados_GLOBAL_Inicial!S21</f>
        <v>176</v>
      </c>
      <c r="I21" s="970"/>
      <c r="J21" s="455">
        <f t="shared" si="6"/>
        <v>176</v>
      </c>
      <c r="K21" s="451">
        <f t="shared" si="12"/>
        <v>0</v>
      </c>
      <c r="L21" s="452">
        <f t="shared" si="4"/>
        <v>1.06E-2</v>
      </c>
      <c r="M21" s="809">
        <f t="shared" si="13"/>
        <v>0</v>
      </c>
      <c r="N21" s="821">
        <f>IF(IFERROR(VALUE(MEDIÇÃO_GLOBAL!N21),0)=0,0,MEDIÇÃO_GLOBAL!N21)</f>
        <v>255.76</v>
      </c>
      <c r="O21" s="811">
        <f t="shared" si="5"/>
        <v>0</v>
      </c>
      <c r="P21" s="811">
        <f>IF(Dados_Obra!$H$37=1,Dados_GLOBAL_Inicial!M21,IF((W21)="c",ROUNDUP(J21*N21,2),IF((W21)="b",ROUNDDOWN(J21*N21,2),ROUND(J21*N21,2))))</f>
        <v>45013.760000000002</v>
      </c>
      <c r="Q21" s="813">
        <f t="shared" si="14"/>
        <v>45013.760000000002</v>
      </c>
      <c r="R21" s="814"/>
      <c r="S21" s="815">
        <f t="shared" si="15"/>
        <v>0</v>
      </c>
      <c r="T21" s="815">
        <f t="shared" si="16"/>
        <v>0</v>
      </c>
      <c r="V21" s="974">
        <v>0</v>
      </c>
      <c r="W21" s="975"/>
      <c r="X21" s="816">
        <f t="shared" si="17"/>
        <v>18055.68</v>
      </c>
      <c r="Y21" s="816">
        <f t="shared" si="18"/>
        <v>0</v>
      </c>
      <c r="Z21" s="816">
        <f t="shared" si="19"/>
        <v>202998.92</v>
      </c>
      <c r="AA21" s="817">
        <f t="shared" si="20"/>
        <v>0</v>
      </c>
      <c r="AB21" s="718">
        <f t="shared" si="0"/>
        <v>20</v>
      </c>
      <c r="AC21" s="453">
        <f t="shared" si="21"/>
        <v>0</v>
      </c>
      <c r="AD21" s="14">
        <f t="shared" si="22"/>
        <v>0</v>
      </c>
      <c r="AE21"/>
      <c r="AF21" s="540">
        <f t="shared" si="10"/>
        <v>0</v>
      </c>
      <c r="AG21" s="541">
        <v>0</v>
      </c>
      <c r="AH21" s="541">
        <v>0</v>
      </c>
      <c r="AI21" s="541"/>
      <c r="AJ21" s="541"/>
      <c r="AK21" s="541"/>
      <c r="AL21" s="541"/>
      <c r="AM21" s="541"/>
      <c r="AN21" s="541"/>
      <c r="AO21" s="541"/>
      <c r="AP21" s="541"/>
      <c r="AQ21" s="541"/>
      <c r="AR21" s="541"/>
      <c r="AS21" s="541"/>
      <c r="AT21" s="541"/>
      <c r="AU21" s="541"/>
      <c r="AV21" s="541"/>
      <c r="AW21" s="541"/>
      <c r="AX21" s="541"/>
      <c r="AY21" s="819"/>
    </row>
    <row r="22" spans="1:51">
      <c r="A22" s="3" t="str">
        <f t="shared" si="11"/>
        <v>x</v>
      </c>
      <c r="B22" s="805"/>
      <c r="C22" s="820">
        <f>MEDIÇÃO_GLOBAL!C22</f>
        <v>0</v>
      </c>
      <c r="D22" s="806" t="str">
        <f>MEDIÇÃO_GLOBAL!D22</f>
        <v>BLSA120</v>
      </c>
      <c r="E22" s="806" t="str">
        <f>MEDIÇÃO_GLOBAL!E22</f>
        <v>DER/PRC</v>
      </c>
      <c r="F22" s="807" t="str">
        <f>MEDIÇÃO_GLOBAL!F22</f>
        <v>B.L. Símples alvenaria H até 1,20 m</v>
      </c>
      <c r="G22" s="808" t="str">
        <f>MEDIÇÃO_GLOBAL!G22</f>
        <v>un</v>
      </c>
      <c r="H22" s="454">
        <f>Dados_GLOBAL_Inicial!S22</f>
        <v>22</v>
      </c>
      <c r="I22" s="970"/>
      <c r="J22" s="455">
        <f t="shared" si="6"/>
        <v>22</v>
      </c>
      <c r="K22" s="451">
        <f t="shared" si="12"/>
        <v>0</v>
      </c>
      <c r="L22" s="452">
        <f t="shared" si="4"/>
        <v>7.4000000000000003E-3</v>
      </c>
      <c r="M22" s="809">
        <f t="shared" si="13"/>
        <v>0</v>
      </c>
      <c r="N22" s="821">
        <f>IF(IFERROR(VALUE(MEDIÇÃO_GLOBAL!N22),0)=0,0,MEDIÇÃO_GLOBAL!N22)</f>
        <v>1438.5</v>
      </c>
      <c r="O22" s="811">
        <f t="shared" si="5"/>
        <v>0</v>
      </c>
      <c r="P22" s="811">
        <f>IF(Dados_Obra!$H$37=1,Dados_GLOBAL_Inicial!M22,IF((W22)="c",ROUNDUP(J22*N22,2),IF((W22)="b",ROUNDDOWN(J22*N22,2),ROUND(J22*N22,2))))</f>
        <v>31647</v>
      </c>
      <c r="Q22" s="813">
        <f t="shared" si="14"/>
        <v>31647</v>
      </c>
      <c r="R22" s="814"/>
      <c r="S22" s="815">
        <f t="shared" si="15"/>
        <v>0</v>
      </c>
      <c r="T22" s="815">
        <f t="shared" si="16"/>
        <v>0</v>
      </c>
      <c r="V22" s="974">
        <v>0</v>
      </c>
      <c r="W22" s="975"/>
      <c r="X22" s="816">
        <f t="shared" si="17"/>
        <v>18055.68</v>
      </c>
      <c r="Y22" s="816">
        <f t="shared" si="18"/>
        <v>0</v>
      </c>
      <c r="Z22" s="816">
        <f t="shared" si="19"/>
        <v>157985.16</v>
      </c>
      <c r="AA22" s="817">
        <f t="shared" si="20"/>
        <v>0</v>
      </c>
      <c r="AB22" s="718">
        <f t="shared" si="0"/>
        <v>21</v>
      </c>
      <c r="AC22" s="453">
        <f t="shared" si="21"/>
        <v>0</v>
      </c>
      <c r="AD22" s="14">
        <f t="shared" si="22"/>
        <v>0</v>
      </c>
      <c r="AE22"/>
      <c r="AF22" s="540">
        <f t="shared" si="10"/>
        <v>0</v>
      </c>
      <c r="AG22" s="541">
        <v>0</v>
      </c>
      <c r="AH22" s="541">
        <v>0</v>
      </c>
      <c r="AI22" s="541"/>
      <c r="AJ22" s="541"/>
      <c r="AK22" s="541"/>
      <c r="AL22" s="541"/>
      <c r="AM22" s="541"/>
      <c r="AN22" s="541"/>
      <c r="AO22" s="541"/>
      <c r="AP22" s="541"/>
      <c r="AQ22" s="541"/>
      <c r="AR22" s="541"/>
      <c r="AS22" s="541"/>
      <c r="AT22" s="541"/>
      <c r="AU22" s="541"/>
      <c r="AV22" s="541"/>
      <c r="AW22" s="541"/>
      <c r="AX22" s="541"/>
      <c r="AY22" s="819"/>
    </row>
    <row r="23" spans="1:51">
      <c r="A23" s="3" t="str">
        <f t="shared" si="11"/>
        <v>x</v>
      </c>
      <c r="B23" s="805"/>
      <c r="C23" s="820">
        <f>MEDIÇÃO_GLOBAL!C23</f>
        <v>0</v>
      </c>
      <c r="D23" s="806" t="str">
        <f>MEDIÇÃO_GLOBAL!D23</f>
        <v>BLSA150</v>
      </c>
      <c r="E23" s="806" t="str">
        <f>MEDIÇÃO_GLOBAL!E23</f>
        <v>DER/PRC</v>
      </c>
      <c r="F23" s="807" t="str">
        <f>MEDIÇÃO_GLOBAL!F23</f>
        <v>B.L. Símples alvenaria H até 1,50 m</v>
      </c>
      <c r="G23" s="808" t="str">
        <f>MEDIÇÃO_GLOBAL!G23</f>
        <v>un</v>
      </c>
      <c r="H23" s="454">
        <f>Dados_GLOBAL_Inicial!S23</f>
        <v>66</v>
      </c>
      <c r="I23" s="970"/>
      <c r="J23" s="455">
        <f t="shared" si="6"/>
        <v>66</v>
      </c>
      <c r="K23" s="451">
        <f t="shared" si="12"/>
        <v>0.13636363636363635</v>
      </c>
      <c r="L23" s="452">
        <f t="shared" si="4"/>
        <v>2.5899999999999999E-2</v>
      </c>
      <c r="M23" s="809">
        <f t="shared" si="13"/>
        <v>3.5000000000000001E-3</v>
      </c>
      <c r="N23" s="821">
        <f>IF(IFERROR(VALUE(MEDIÇÃO_GLOBAL!N23),0)=0,0,MEDIÇÃO_GLOBAL!N23)</f>
        <v>1664.84</v>
      </c>
      <c r="O23" s="811">
        <f t="shared" si="5"/>
        <v>14983.56</v>
      </c>
      <c r="P23" s="811">
        <f>IF(Dados_Obra!$H$37=1,Dados_GLOBAL_Inicial!M23,IF((W23)="c",ROUNDUP(J23*N23,2),IF((W23)="b",ROUNDDOWN(J23*N23,2),ROUND(J23*N23,2))))</f>
        <v>109879.44</v>
      </c>
      <c r="Q23" s="813">
        <f t="shared" si="14"/>
        <v>94895.88</v>
      </c>
      <c r="R23" s="814"/>
      <c r="S23" s="815">
        <f t="shared" si="15"/>
        <v>0</v>
      </c>
      <c r="T23" s="815">
        <f t="shared" si="16"/>
        <v>0</v>
      </c>
      <c r="V23" s="974">
        <v>9</v>
      </c>
      <c r="W23" s="975"/>
      <c r="X23" s="816">
        <f t="shared" si="17"/>
        <v>18055.68</v>
      </c>
      <c r="Y23" s="816">
        <f t="shared" si="18"/>
        <v>0</v>
      </c>
      <c r="Z23" s="816">
        <f t="shared" si="19"/>
        <v>126338.16</v>
      </c>
      <c r="AA23" s="817">
        <f t="shared" si="20"/>
        <v>0</v>
      </c>
      <c r="AB23" s="718">
        <f t="shared" si="0"/>
        <v>22</v>
      </c>
      <c r="AC23" s="453">
        <f t="shared" si="21"/>
        <v>9</v>
      </c>
      <c r="AD23" s="14">
        <f t="shared" si="22"/>
        <v>0.13636363636363635</v>
      </c>
      <c r="AE23"/>
      <c r="AF23" s="540">
        <f t="shared" si="10"/>
        <v>0</v>
      </c>
      <c r="AG23" s="541">
        <v>9</v>
      </c>
      <c r="AH23" s="1416">
        <v>0</v>
      </c>
      <c r="AI23" s="541"/>
      <c r="AJ23" s="541"/>
      <c r="AK23" s="541"/>
      <c r="AL23" s="541"/>
      <c r="AM23" s="541"/>
      <c r="AN23" s="541"/>
      <c r="AO23" s="541"/>
      <c r="AP23" s="541"/>
      <c r="AQ23" s="541"/>
      <c r="AR23" s="541"/>
      <c r="AS23" s="541"/>
      <c r="AT23" s="541"/>
      <c r="AU23" s="541"/>
      <c r="AV23" s="541"/>
      <c r="AW23" s="541"/>
      <c r="AX23" s="541"/>
      <c r="AY23" s="819"/>
    </row>
    <row r="24" spans="1:51">
      <c r="A24" s="3" t="str">
        <f t="shared" si="11"/>
        <v>x</v>
      </c>
      <c r="B24" s="805"/>
      <c r="C24" s="820">
        <f>MEDIÇÃO_GLOBAL!C24</f>
        <v>0</v>
      </c>
      <c r="D24" s="806" t="str">
        <f>MEDIÇÃO_GLOBAL!D24</f>
        <v>CLA040</v>
      </c>
      <c r="E24" s="806" t="str">
        <f>MEDIÇÃO_GLOBAL!E24</f>
        <v>DER/PRC</v>
      </c>
      <c r="F24" s="807" t="str">
        <f>MEDIÇÃO_GLOBAL!F24</f>
        <v>C.L. Alvenaria Tubo até 0,40</v>
      </c>
      <c r="G24" s="808" t="str">
        <f>MEDIÇÃO_GLOBAL!G24</f>
        <v>un</v>
      </c>
      <c r="H24" s="454">
        <f>Dados_GLOBAL_Inicial!S24</f>
        <v>3</v>
      </c>
      <c r="I24" s="970"/>
      <c r="J24" s="455">
        <f t="shared" si="6"/>
        <v>3</v>
      </c>
      <c r="K24" s="451">
        <f t="shared" si="12"/>
        <v>0</v>
      </c>
      <c r="L24" s="452">
        <f t="shared" si="4"/>
        <v>4.0000000000000002E-4</v>
      </c>
      <c r="M24" s="809">
        <f t="shared" si="13"/>
        <v>0</v>
      </c>
      <c r="N24" s="821">
        <f>IF(IFERROR(VALUE(MEDIÇÃO_GLOBAL!N24),0)=0,0,MEDIÇÃO_GLOBAL!N24)</f>
        <v>529.12</v>
      </c>
      <c r="O24" s="811">
        <f t="shared" si="5"/>
        <v>0</v>
      </c>
      <c r="P24" s="811">
        <f>IF(Dados_Obra!$H$37=1,Dados_GLOBAL_Inicial!M24,IF((W24)="c",ROUNDUP(J24*N24,2),IF((W24)="b",ROUNDDOWN(J24*N24,2),ROUND(J24*N24,2))))</f>
        <v>1587.36</v>
      </c>
      <c r="Q24" s="813">
        <f t="shared" si="14"/>
        <v>1587.36</v>
      </c>
      <c r="R24" s="814"/>
      <c r="S24" s="815">
        <f t="shared" si="15"/>
        <v>0</v>
      </c>
      <c r="T24" s="815">
        <f t="shared" si="16"/>
        <v>0</v>
      </c>
      <c r="V24" s="974">
        <v>0</v>
      </c>
      <c r="W24" s="975"/>
      <c r="X24" s="816">
        <f t="shared" si="17"/>
        <v>3072.12</v>
      </c>
      <c r="Y24" s="816">
        <f t="shared" si="18"/>
        <v>0</v>
      </c>
      <c r="Z24" s="816">
        <f t="shared" si="19"/>
        <v>16458.72</v>
      </c>
      <c r="AA24" s="817">
        <f t="shared" si="20"/>
        <v>0</v>
      </c>
      <c r="AB24" s="718">
        <f t="shared" si="0"/>
        <v>23</v>
      </c>
      <c r="AC24" s="453">
        <f t="shared" si="21"/>
        <v>0</v>
      </c>
      <c r="AD24" s="14">
        <f t="shared" si="22"/>
        <v>0</v>
      </c>
      <c r="AE24"/>
      <c r="AF24" s="540">
        <f t="shared" si="10"/>
        <v>0</v>
      </c>
      <c r="AG24" s="541">
        <v>0</v>
      </c>
      <c r="AH24" s="541">
        <v>0</v>
      </c>
      <c r="AI24" s="541"/>
      <c r="AJ24" s="541"/>
      <c r="AK24" s="541"/>
      <c r="AL24" s="541"/>
      <c r="AM24" s="541"/>
      <c r="AN24" s="541"/>
      <c r="AO24" s="541"/>
      <c r="AP24" s="541"/>
      <c r="AQ24" s="541"/>
      <c r="AR24" s="541"/>
      <c r="AS24" s="541"/>
      <c r="AT24" s="541"/>
      <c r="AU24" s="541"/>
      <c r="AV24" s="541"/>
      <c r="AW24" s="541"/>
      <c r="AX24" s="541"/>
      <c r="AY24" s="819"/>
    </row>
    <row r="25" spans="1:51">
      <c r="A25" s="3" t="str">
        <f t="shared" si="11"/>
        <v>x</v>
      </c>
      <c r="B25" s="805"/>
      <c r="C25" s="820">
        <f>MEDIÇÃO_GLOBAL!C25</f>
        <v>0</v>
      </c>
      <c r="D25" s="806" t="str">
        <f>MEDIÇÃO_GLOBAL!D25</f>
        <v>CLA060</v>
      </c>
      <c r="E25" s="806" t="str">
        <f>MEDIÇÃO_GLOBAL!E25</f>
        <v>DER/PRC</v>
      </c>
      <c r="F25" s="807" t="str">
        <f>MEDIÇÃO_GLOBAL!F25</f>
        <v>C.L. Alvenaria Tubo até 0,60</v>
      </c>
      <c r="G25" s="808" t="str">
        <f>MEDIÇÃO_GLOBAL!G25</f>
        <v>un</v>
      </c>
      <c r="H25" s="454">
        <f>Dados_GLOBAL_Inicial!S25</f>
        <v>7</v>
      </c>
      <c r="I25" s="970"/>
      <c r="J25" s="455">
        <f t="shared" si="6"/>
        <v>7</v>
      </c>
      <c r="K25" s="451">
        <f t="shared" si="12"/>
        <v>0</v>
      </c>
      <c r="L25" s="452">
        <f t="shared" si="4"/>
        <v>1.2999999999999999E-3</v>
      </c>
      <c r="M25" s="809">
        <f t="shared" si="13"/>
        <v>0</v>
      </c>
      <c r="N25" s="821">
        <f>IF(IFERROR(VALUE(MEDIÇÃO_GLOBAL!N25),0)=0,0,MEDIÇÃO_GLOBAL!N25)</f>
        <v>805.67</v>
      </c>
      <c r="O25" s="811">
        <f t="shared" si="5"/>
        <v>0</v>
      </c>
      <c r="P25" s="811">
        <f>IF(Dados_Obra!$H$37=1,Dados_GLOBAL_Inicial!M25,IF((W25)="c",ROUNDUP(J25*N25,2),IF((W25)="b",ROUNDDOWN(J25*N25,2),ROUND(J25*N25,2))))</f>
        <v>5639.69</v>
      </c>
      <c r="Q25" s="813">
        <f t="shared" si="14"/>
        <v>5639.69</v>
      </c>
      <c r="R25" s="814"/>
      <c r="S25" s="815">
        <f t="shared" si="15"/>
        <v>0</v>
      </c>
      <c r="T25" s="815">
        <f t="shared" si="16"/>
        <v>0</v>
      </c>
      <c r="V25" s="974">
        <v>0</v>
      </c>
      <c r="W25" s="975"/>
      <c r="X25" s="816">
        <f t="shared" si="17"/>
        <v>3072.12</v>
      </c>
      <c r="Y25" s="816">
        <f t="shared" si="18"/>
        <v>0</v>
      </c>
      <c r="Z25" s="816">
        <f t="shared" si="19"/>
        <v>14871.36</v>
      </c>
      <c r="AA25" s="817">
        <f t="shared" si="20"/>
        <v>0</v>
      </c>
      <c r="AB25" s="718">
        <f t="shared" si="0"/>
        <v>24</v>
      </c>
      <c r="AC25" s="453">
        <f t="shared" si="21"/>
        <v>0</v>
      </c>
      <c r="AD25" s="14">
        <f t="shared" si="22"/>
        <v>0</v>
      </c>
      <c r="AE25"/>
      <c r="AF25" s="540">
        <f t="shared" si="10"/>
        <v>0</v>
      </c>
      <c r="AG25" s="541">
        <v>0</v>
      </c>
      <c r="AH25" s="541">
        <v>0</v>
      </c>
      <c r="AI25" s="541"/>
      <c r="AJ25" s="541"/>
      <c r="AK25" s="541"/>
      <c r="AL25" s="541"/>
      <c r="AM25" s="541"/>
      <c r="AN25" s="541"/>
      <c r="AO25" s="541"/>
      <c r="AP25" s="541"/>
      <c r="AQ25" s="541"/>
      <c r="AR25" s="541"/>
      <c r="AS25" s="541"/>
      <c r="AT25" s="541"/>
      <c r="AU25" s="541"/>
      <c r="AV25" s="541"/>
      <c r="AW25" s="541"/>
      <c r="AX25" s="541"/>
      <c r="AY25" s="819"/>
    </row>
    <row r="26" spans="1:51">
      <c r="A26" s="3" t="str">
        <f t="shared" si="11"/>
        <v>x</v>
      </c>
      <c r="B26" s="805"/>
      <c r="C26" s="820">
        <f>MEDIÇÃO_GLOBAL!C26</f>
        <v>0</v>
      </c>
      <c r="D26" s="806" t="str">
        <f>MEDIÇÃO_GLOBAL!D26</f>
        <v>CLM060</v>
      </c>
      <c r="E26" s="806" t="str">
        <f>MEDIÇÃO_GLOBAL!E26</f>
        <v>DER/PRC</v>
      </c>
      <c r="F26" s="807" t="str">
        <f>MEDIÇÃO_GLOBAL!F26</f>
        <v>C.L. pré-moldado Tubo até 0,60</v>
      </c>
      <c r="G26" s="808" t="str">
        <f>MEDIÇÃO_GLOBAL!G26</f>
        <v>un</v>
      </c>
      <c r="H26" s="454">
        <f>Dados_GLOBAL_Inicial!S26</f>
        <v>4</v>
      </c>
      <c r="I26" s="970"/>
      <c r="J26" s="455">
        <f t="shared" si="6"/>
        <v>4</v>
      </c>
      <c r="K26" s="451">
        <f t="shared" si="12"/>
        <v>1</v>
      </c>
      <c r="L26" s="452">
        <f t="shared" si="4"/>
        <v>6.9999999999999999E-4</v>
      </c>
      <c r="M26" s="809">
        <f t="shared" si="13"/>
        <v>6.9999999999999999E-4</v>
      </c>
      <c r="N26" s="821">
        <f>IF(IFERROR(VALUE(MEDIÇÃO_GLOBAL!N26),0)=0,0,MEDIÇÃO_GLOBAL!N26)</f>
        <v>768.03</v>
      </c>
      <c r="O26" s="811">
        <f t="shared" si="5"/>
        <v>3072.12</v>
      </c>
      <c r="P26" s="811">
        <f>IF(Dados_Obra!$H$37=1,Dados_GLOBAL_Inicial!M26,IF((W26)="c",ROUNDUP(J26*N26,2),IF((W26)="b",ROUNDDOWN(J26*N26,2),ROUND(J26*N26,2))))</f>
        <v>3072.12</v>
      </c>
      <c r="Q26" s="813">
        <f t="shared" si="14"/>
        <v>0</v>
      </c>
      <c r="R26" s="814"/>
      <c r="S26" s="815">
        <f t="shared" si="15"/>
        <v>0</v>
      </c>
      <c r="T26" s="815">
        <f t="shared" si="16"/>
        <v>0</v>
      </c>
      <c r="V26" s="974">
        <v>4</v>
      </c>
      <c r="W26" s="975"/>
      <c r="X26" s="816">
        <f t="shared" si="17"/>
        <v>3072.12</v>
      </c>
      <c r="Y26" s="816">
        <f t="shared" si="18"/>
        <v>0</v>
      </c>
      <c r="Z26" s="816">
        <f t="shared" si="19"/>
        <v>9231.67</v>
      </c>
      <c r="AA26" s="817">
        <f t="shared" si="20"/>
        <v>0</v>
      </c>
      <c r="AB26" s="718">
        <f t="shared" si="0"/>
        <v>25</v>
      </c>
      <c r="AC26" s="453">
        <f t="shared" si="21"/>
        <v>4</v>
      </c>
      <c r="AD26" s="14">
        <f t="shared" si="22"/>
        <v>1</v>
      </c>
      <c r="AE26"/>
      <c r="AF26" s="540">
        <f t="shared" si="10"/>
        <v>0</v>
      </c>
      <c r="AG26" s="541">
        <v>4</v>
      </c>
      <c r="AH26" s="541">
        <v>0</v>
      </c>
      <c r="AI26" s="541"/>
      <c r="AJ26" s="541"/>
      <c r="AK26" s="541"/>
      <c r="AL26" s="541"/>
      <c r="AM26" s="541"/>
      <c r="AN26" s="541"/>
      <c r="AO26" s="541"/>
      <c r="AP26" s="541"/>
      <c r="AQ26" s="541"/>
      <c r="AR26" s="541"/>
      <c r="AS26" s="541"/>
      <c r="AT26" s="541"/>
      <c r="AU26" s="541"/>
      <c r="AV26" s="541"/>
      <c r="AW26" s="541"/>
      <c r="AX26" s="541"/>
      <c r="AY26" s="819"/>
    </row>
    <row r="27" spans="1:51">
      <c r="A27" s="3" t="str">
        <f t="shared" si="11"/>
        <v>x</v>
      </c>
      <c r="B27" s="805"/>
      <c r="C27" s="820">
        <f>MEDIÇÃO_GLOBAL!C27</f>
        <v>0</v>
      </c>
      <c r="D27" s="806" t="str">
        <f>MEDIÇÃO_GLOBAL!D27</f>
        <v>CLC040</v>
      </c>
      <c r="E27" s="806" t="str">
        <f>MEDIÇÃO_GLOBAL!E27</f>
        <v>DER/PRC</v>
      </c>
      <c r="F27" s="807" t="str">
        <f>MEDIÇÃO_GLOBAL!F27</f>
        <v>C.L. concreto armado Tubo até 0,40</v>
      </c>
      <c r="G27" s="808" t="str">
        <f>MEDIÇÃO_GLOBAL!G27</f>
        <v>un</v>
      </c>
      <c r="H27" s="454">
        <f>Dados_GLOBAL_Inicial!S27</f>
        <v>1</v>
      </c>
      <c r="I27" s="970"/>
      <c r="J27" s="455">
        <f t="shared" si="6"/>
        <v>1</v>
      </c>
      <c r="K27" s="451">
        <f t="shared" si="12"/>
        <v>0</v>
      </c>
      <c r="L27" s="452">
        <f t="shared" si="4"/>
        <v>2.0000000000000001E-4</v>
      </c>
      <c r="M27" s="809">
        <f t="shared" si="13"/>
        <v>0</v>
      </c>
      <c r="N27" s="821">
        <f>IF(IFERROR(VALUE(MEDIÇÃO_GLOBAL!N27),0)=0,0,MEDIÇÃO_GLOBAL!N27)</f>
        <v>843.63</v>
      </c>
      <c r="O27" s="811">
        <f t="shared" si="5"/>
        <v>0</v>
      </c>
      <c r="P27" s="811">
        <f>IF(Dados_Obra!$H$37=1,Dados_GLOBAL_Inicial!M27,IF((W27)="c",ROUNDUP(J27*N27,2),IF((W27)="b",ROUNDDOWN(J27*N27,2),ROUND(J27*N27,2))))</f>
        <v>843.63</v>
      </c>
      <c r="Q27" s="813">
        <f t="shared" si="14"/>
        <v>843.63</v>
      </c>
      <c r="R27" s="814"/>
      <c r="S27" s="815">
        <f t="shared" si="15"/>
        <v>0</v>
      </c>
      <c r="T27" s="815">
        <f t="shared" si="16"/>
        <v>0</v>
      </c>
      <c r="V27" s="974">
        <v>0</v>
      </c>
      <c r="W27" s="975"/>
      <c r="X27" s="816">
        <f t="shared" si="17"/>
        <v>0</v>
      </c>
      <c r="Y27" s="816">
        <f t="shared" si="18"/>
        <v>0</v>
      </c>
      <c r="Z27" s="816">
        <f t="shared" si="19"/>
        <v>6159.55</v>
      </c>
      <c r="AA27" s="817">
        <f t="shared" si="20"/>
        <v>0</v>
      </c>
      <c r="AB27" s="718">
        <f t="shared" si="0"/>
        <v>26</v>
      </c>
      <c r="AC27" s="453">
        <f t="shared" si="21"/>
        <v>0</v>
      </c>
      <c r="AD27" s="14">
        <f t="shared" si="22"/>
        <v>0</v>
      </c>
      <c r="AE27"/>
      <c r="AF27" s="540">
        <f t="shared" si="10"/>
        <v>0</v>
      </c>
      <c r="AG27" s="541">
        <v>0</v>
      </c>
      <c r="AH27" s="541">
        <v>0</v>
      </c>
      <c r="AI27" s="541"/>
      <c r="AJ27" s="541"/>
      <c r="AK27" s="541"/>
      <c r="AL27" s="541"/>
      <c r="AM27" s="541"/>
      <c r="AN27" s="541"/>
      <c r="AO27" s="541"/>
      <c r="AP27" s="541"/>
      <c r="AQ27" s="541"/>
      <c r="AR27" s="541"/>
      <c r="AS27" s="541"/>
      <c r="AT27" s="541"/>
      <c r="AU27" s="541"/>
      <c r="AV27" s="541"/>
      <c r="AW27" s="541"/>
      <c r="AX27" s="541"/>
      <c r="AY27" s="819"/>
    </row>
    <row r="28" spans="1:51">
      <c r="A28" s="3" t="str">
        <f t="shared" si="11"/>
        <v>x</v>
      </c>
      <c r="B28" s="805"/>
      <c r="C28" s="820">
        <f>MEDIÇÃO_GLOBAL!C28</f>
        <v>0</v>
      </c>
      <c r="D28" s="806" t="str">
        <f>MEDIÇÃO_GLOBAL!D28</f>
        <v>CLC060</v>
      </c>
      <c r="E28" s="806" t="str">
        <f>MEDIÇÃO_GLOBAL!E28</f>
        <v>DER/PRC</v>
      </c>
      <c r="F28" s="807" t="str">
        <f>MEDIÇÃO_GLOBAL!F28</f>
        <v>C.L. concreto armado Tubo até 0,60</v>
      </c>
      <c r="G28" s="808" t="str">
        <f>MEDIÇÃO_GLOBAL!G28</f>
        <v>un</v>
      </c>
      <c r="H28" s="454">
        <f>Dados_GLOBAL_Inicial!S28</f>
        <v>4</v>
      </c>
      <c r="I28" s="970"/>
      <c r="J28" s="455">
        <f t="shared" si="6"/>
        <v>4</v>
      </c>
      <c r="K28" s="451">
        <f t="shared" si="12"/>
        <v>0</v>
      </c>
      <c r="L28" s="452">
        <f t="shared" si="4"/>
        <v>1.2999999999999999E-3</v>
      </c>
      <c r="M28" s="809">
        <f t="shared" si="13"/>
        <v>0</v>
      </c>
      <c r="N28" s="821">
        <f>IF(IFERROR(VALUE(MEDIÇÃO_GLOBAL!N28),0)=0,0,MEDIÇÃO_GLOBAL!N28)</f>
        <v>1328.98</v>
      </c>
      <c r="O28" s="811">
        <f t="shared" si="5"/>
        <v>0</v>
      </c>
      <c r="P28" s="811">
        <f>IF(Dados_Obra!$H$37=1,Dados_GLOBAL_Inicial!M28,IF((W28)="c",ROUNDUP(J28*N28,2),IF((W28)="b",ROUNDDOWN(J28*N28,2),ROUND(J28*N28,2))))</f>
        <v>5315.92</v>
      </c>
      <c r="Q28" s="813">
        <f t="shared" si="14"/>
        <v>5315.92</v>
      </c>
      <c r="R28" s="814"/>
      <c r="S28" s="815">
        <f t="shared" si="15"/>
        <v>0</v>
      </c>
      <c r="T28" s="815">
        <f t="shared" si="16"/>
        <v>0</v>
      </c>
      <c r="V28" s="974">
        <v>0</v>
      </c>
      <c r="W28" s="975"/>
      <c r="X28" s="816">
        <f t="shared" si="17"/>
        <v>0</v>
      </c>
      <c r="Y28" s="816">
        <f t="shared" si="18"/>
        <v>0</v>
      </c>
      <c r="Z28" s="816">
        <f t="shared" si="19"/>
        <v>5315.92</v>
      </c>
      <c r="AA28" s="817">
        <f t="shared" si="20"/>
        <v>0</v>
      </c>
      <c r="AB28" s="718">
        <f t="shared" si="0"/>
        <v>27</v>
      </c>
      <c r="AC28" s="453">
        <f t="shared" si="21"/>
        <v>0</v>
      </c>
      <c r="AD28" s="14">
        <f t="shared" si="22"/>
        <v>0</v>
      </c>
      <c r="AE28"/>
      <c r="AF28" s="540">
        <f t="shared" si="10"/>
        <v>0</v>
      </c>
      <c r="AG28" s="541">
        <v>0</v>
      </c>
      <c r="AH28" s="541">
        <v>0</v>
      </c>
      <c r="AI28" s="541"/>
      <c r="AJ28" s="541"/>
      <c r="AK28" s="541"/>
      <c r="AL28" s="541"/>
      <c r="AM28" s="541"/>
      <c r="AN28" s="541"/>
      <c r="AO28" s="541"/>
      <c r="AP28" s="541"/>
      <c r="AQ28" s="541"/>
      <c r="AR28" s="541"/>
      <c r="AS28" s="541"/>
      <c r="AT28" s="541"/>
      <c r="AU28" s="541"/>
      <c r="AV28" s="541"/>
      <c r="AW28" s="541"/>
      <c r="AX28" s="541"/>
      <c r="AY28" s="819"/>
    </row>
    <row r="29" spans="1:51">
      <c r="A29" s="3" t="str">
        <f t="shared" si="11"/>
        <v>x</v>
      </c>
      <c r="B29" s="805"/>
      <c r="C29" s="982">
        <f>MEDIÇÃO_GLOBAL!C29</f>
        <v>4</v>
      </c>
      <c r="D29" s="983" t="str">
        <f>MEDIÇÃO_GLOBAL!D29</f>
        <v/>
      </c>
      <c r="E29" s="983">
        <f>MEDIÇÃO_GLOBAL!E29</f>
        <v>556</v>
      </c>
      <c r="F29" s="984" t="str">
        <f>MEDIÇÃO_GLOBAL!F29</f>
        <v>BASE / SUB-BASE</v>
      </c>
      <c r="G29" s="808" t="str">
        <f>MEDIÇÃO_GLOBAL!G29</f>
        <v xml:space="preserve">     </v>
      </c>
      <c r="H29" s="454" t="str">
        <f>Dados_GLOBAL_Inicial!S29</f>
        <v/>
      </c>
      <c r="I29" s="970"/>
      <c r="J29" s="455">
        <f t="shared" si="6"/>
        <v>0</v>
      </c>
      <c r="K29" s="451">
        <f t="shared" si="12"/>
        <v>0</v>
      </c>
      <c r="L29" s="452">
        <f t="shared" si="4"/>
        <v>0</v>
      </c>
      <c r="M29" s="809">
        <f t="shared" si="13"/>
        <v>0</v>
      </c>
      <c r="N29" s="821">
        <f>IF(IFERROR(VALUE(MEDIÇÃO_GLOBAL!N29),0)=0,0,MEDIÇÃO_GLOBAL!N29)</f>
        <v>0</v>
      </c>
      <c r="O29" s="811">
        <f t="shared" si="5"/>
        <v>0</v>
      </c>
      <c r="P29" s="811">
        <f>IF(Dados_Obra!$H$37=1,Dados_GLOBAL_Inicial!M29,IF((W29)="c",ROUNDUP(J29*N29,2),IF((W29)="b",ROUNDDOWN(J29*N29,2),ROUND(J29*N29,2))))</f>
        <v>0</v>
      </c>
      <c r="Q29" s="813">
        <f t="shared" si="14"/>
        <v>0</v>
      </c>
      <c r="R29" s="814"/>
      <c r="S29" s="815">
        <f t="shared" si="15"/>
        <v>0</v>
      </c>
      <c r="T29" s="815">
        <f t="shared" si="16"/>
        <v>0</v>
      </c>
      <c r="V29" s="974">
        <v>0</v>
      </c>
      <c r="W29" s="975"/>
      <c r="X29" s="816">
        <f t="shared" si="17"/>
        <v>0</v>
      </c>
      <c r="Y29" s="816">
        <f t="shared" si="18"/>
        <v>273881.83</v>
      </c>
      <c r="Z29" s="816">
        <f t="shared" si="19"/>
        <v>0</v>
      </c>
      <c r="AA29" s="817">
        <f t="shared" si="20"/>
        <v>1043340.88</v>
      </c>
      <c r="AB29" s="718">
        <f t="shared" si="0"/>
        <v>28</v>
      </c>
      <c r="AC29" s="453">
        <f t="shared" si="21"/>
        <v>0</v>
      </c>
      <c r="AD29" s="14">
        <f t="shared" si="22"/>
        <v>0</v>
      </c>
      <c r="AE29"/>
      <c r="AF29" s="540">
        <f t="shared" si="10"/>
        <v>4</v>
      </c>
      <c r="AG29" s="541">
        <v>0</v>
      </c>
      <c r="AH29" s="541"/>
      <c r="AI29" s="541"/>
      <c r="AJ29" s="541"/>
      <c r="AK29" s="541"/>
      <c r="AL29" s="541"/>
      <c r="AM29" s="541"/>
      <c r="AN29" s="541"/>
      <c r="AO29" s="541"/>
      <c r="AP29" s="541"/>
      <c r="AQ29" s="541"/>
      <c r="AR29" s="541"/>
      <c r="AS29" s="541"/>
      <c r="AT29" s="541"/>
      <c r="AU29" s="541"/>
      <c r="AV29" s="541"/>
      <c r="AW29" s="541"/>
      <c r="AX29" s="541"/>
      <c r="AY29" s="819"/>
    </row>
    <row r="30" spans="1:51">
      <c r="A30" s="3" t="str">
        <f t="shared" si="11"/>
        <v>x</v>
      </c>
      <c r="B30" s="805"/>
      <c r="C30" s="820">
        <f>MEDIÇÃO_GLOBAL!C30</f>
        <v>0</v>
      </c>
      <c r="D30" s="806" t="str">
        <f>MEDIÇÃO_GLOBAL!D30</f>
        <v>511100A</v>
      </c>
      <c r="E30" s="806" t="str">
        <f>MEDIÇÃO_GLOBAL!E30</f>
        <v>DER/PRC</v>
      </c>
      <c r="F30" s="823" t="str">
        <f>MEDIÇÃO_GLOBAL!F30</f>
        <v>Regularização compac.subleito 100% PN</v>
      </c>
      <c r="G30" s="824" t="str">
        <f>MEDIÇÃO_GLOBAL!G30</f>
        <v>m2</v>
      </c>
      <c r="H30" s="560">
        <f>Dados_GLOBAL_Inicial!S30</f>
        <v>25069.86</v>
      </c>
      <c r="I30" s="971"/>
      <c r="J30" s="561">
        <f t="shared" si="6"/>
        <v>25069.86</v>
      </c>
      <c r="K30" s="451">
        <f t="shared" si="12"/>
        <v>0.24982748208406427</v>
      </c>
      <c r="L30" s="452">
        <f t="shared" si="4"/>
        <v>2.3199999999999998E-2</v>
      </c>
      <c r="M30" s="809">
        <f t="shared" si="13"/>
        <v>5.7999999999999996E-3</v>
      </c>
      <c r="N30" s="821">
        <f>IF(IFERROR(VALUE(MEDIÇÃO_GLOBAL!N30),0)=0,0,MEDIÇÃO_GLOBAL!N30)</f>
        <v>3.93</v>
      </c>
      <c r="O30" s="811">
        <f t="shared" si="5"/>
        <v>24614.14</v>
      </c>
      <c r="P30" s="811">
        <f>IF(Dados_Obra!$H$37=1,Dados_GLOBAL_Inicial!M30,IF((W30)="c",ROUNDUP(J30*N30,2),IF((W30)="b",ROUNDDOWN(J30*N30,2),ROUND(J30*N30,2))))</f>
        <v>98524.55</v>
      </c>
      <c r="Q30" s="813">
        <f t="shared" si="14"/>
        <v>73910.41</v>
      </c>
      <c r="R30" s="814"/>
      <c r="S30" s="815">
        <f t="shared" si="15"/>
        <v>0</v>
      </c>
      <c r="T30" s="815">
        <f t="shared" si="16"/>
        <v>0</v>
      </c>
      <c r="V30" s="974">
        <v>4122.25</v>
      </c>
      <c r="W30" s="975"/>
      <c r="X30" s="816">
        <f t="shared" si="17"/>
        <v>273881.83</v>
      </c>
      <c r="Y30" s="816">
        <f t="shared" si="18"/>
        <v>0</v>
      </c>
      <c r="Z30" s="816">
        <f t="shared" si="19"/>
        <v>1043340.88</v>
      </c>
      <c r="AA30" s="817">
        <f t="shared" si="20"/>
        <v>0</v>
      </c>
      <c r="AB30" s="718">
        <f t="shared" si="0"/>
        <v>29</v>
      </c>
      <c r="AC30" s="453">
        <f t="shared" si="21"/>
        <v>6263.1399999999994</v>
      </c>
      <c r="AD30" s="14">
        <f t="shared" si="22"/>
        <v>0.24982748208406427</v>
      </c>
      <c r="AE30"/>
      <c r="AF30" s="540">
        <f t="shared" si="10"/>
        <v>0</v>
      </c>
      <c r="AG30" s="541">
        <v>4122.25</v>
      </c>
      <c r="AH30" s="541">
        <v>2140.89</v>
      </c>
      <c r="AI30" s="541"/>
      <c r="AJ30" s="541"/>
      <c r="AK30" s="541"/>
      <c r="AL30" s="541"/>
      <c r="AM30" s="541"/>
      <c r="AN30" s="541"/>
      <c r="AO30" s="541"/>
      <c r="AP30" s="541"/>
      <c r="AQ30" s="541"/>
      <c r="AR30" s="541"/>
      <c r="AS30" s="541"/>
      <c r="AT30" s="541"/>
      <c r="AU30" s="541"/>
      <c r="AV30" s="541"/>
      <c r="AW30" s="541"/>
      <c r="AX30" s="541"/>
      <c r="AY30" s="819"/>
    </row>
    <row r="31" spans="1:51">
      <c r="A31" s="3" t="str">
        <f t="shared" si="11"/>
        <v>x</v>
      </c>
      <c r="B31" s="805"/>
      <c r="C31" s="820">
        <f>MEDIÇÃO_GLOBAL!C31</f>
        <v>0</v>
      </c>
      <c r="D31" s="806">
        <f>MEDIÇÃO_GLOBAL!D31</f>
        <v>531000</v>
      </c>
      <c r="E31" s="806" t="str">
        <f>MEDIÇÃO_GLOBAL!E31</f>
        <v>DER</v>
      </c>
      <c r="F31" s="823" t="str">
        <f>MEDIÇÃO_GLOBAL!F31</f>
        <v>Brita Graduada</v>
      </c>
      <c r="G31" s="824" t="str">
        <f>MEDIÇÃO_GLOBAL!G31</f>
        <v>m3</v>
      </c>
      <c r="H31" s="560">
        <f>Dados_GLOBAL_Inicial!S31</f>
        <v>3860.49</v>
      </c>
      <c r="I31" s="971"/>
      <c r="J31" s="561">
        <f t="shared" si="6"/>
        <v>3860.49</v>
      </c>
      <c r="K31" s="451">
        <f t="shared" si="12"/>
        <v>0.26382661268388213</v>
      </c>
      <c r="L31" s="452">
        <f t="shared" si="4"/>
        <v>0.2223</v>
      </c>
      <c r="M31" s="809">
        <f t="shared" si="13"/>
        <v>5.8599999999999999E-2</v>
      </c>
      <c r="N31" s="821">
        <f>IF(IFERROR(VALUE(MEDIÇÃO_GLOBAL!N31),0)=0,0,MEDIÇÃO_GLOBAL!N31)</f>
        <v>244.74</v>
      </c>
      <c r="O31" s="811">
        <f t="shared" si="5"/>
        <v>249267.69</v>
      </c>
      <c r="P31" s="811">
        <f>IF(Dados_Obra!$H$37=1,Dados_GLOBAL_Inicial!M31,IF((W31)="c",ROUNDUP(J31*N31,2),IF((W31)="b",ROUNDDOWN(J31*N31,2),ROUND(J31*N31,2))))</f>
        <v>944816.33</v>
      </c>
      <c r="Q31" s="813">
        <f t="shared" si="14"/>
        <v>695548.6399999999</v>
      </c>
      <c r="R31" s="814"/>
      <c r="S31" s="815">
        <f t="shared" si="15"/>
        <v>0</v>
      </c>
      <c r="T31" s="815">
        <f t="shared" si="16"/>
        <v>0</v>
      </c>
      <c r="V31" s="974">
        <v>624</v>
      </c>
      <c r="W31" s="975"/>
      <c r="X31" s="816">
        <f t="shared" si="17"/>
        <v>249267.69</v>
      </c>
      <c r="Y31" s="816">
        <f t="shared" si="18"/>
        <v>0</v>
      </c>
      <c r="Z31" s="816">
        <f t="shared" si="19"/>
        <v>944816.33</v>
      </c>
      <c r="AA31" s="817">
        <f t="shared" si="20"/>
        <v>0</v>
      </c>
      <c r="AB31" s="718">
        <f t="shared" si="0"/>
        <v>30</v>
      </c>
      <c r="AC31" s="453">
        <f t="shared" si="21"/>
        <v>1018.5</v>
      </c>
      <c r="AD31" s="14">
        <f t="shared" si="22"/>
        <v>0.26382661268388213</v>
      </c>
      <c r="AE31"/>
      <c r="AF31" s="540">
        <f t="shared" si="10"/>
        <v>0</v>
      </c>
      <c r="AG31" s="541">
        <v>624</v>
      </c>
      <c r="AH31" s="541">
        <v>394.49999999999994</v>
      </c>
      <c r="AI31" s="541"/>
      <c r="AJ31" s="541"/>
      <c r="AK31" s="541"/>
      <c r="AL31" s="541"/>
      <c r="AM31" s="541"/>
      <c r="AN31" s="541"/>
      <c r="AO31" s="541"/>
      <c r="AP31" s="541"/>
      <c r="AQ31" s="541"/>
      <c r="AR31" s="541"/>
      <c r="AS31" s="541"/>
      <c r="AT31" s="541"/>
      <c r="AU31" s="541"/>
      <c r="AV31" s="541"/>
      <c r="AW31" s="541"/>
      <c r="AX31" s="541"/>
      <c r="AY31" s="819"/>
    </row>
    <row r="32" spans="1:51">
      <c r="A32" s="3" t="str">
        <f t="shared" si="11"/>
        <v>x</v>
      </c>
      <c r="B32" s="805"/>
      <c r="C32" s="982">
        <f>MEDIÇÃO_GLOBAL!C32</f>
        <v>5</v>
      </c>
      <c r="D32" s="983" t="str">
        <f>MEDIÇÃO_GLOBAL!D32</f>
        <v/>
      </c>
      <c r="E32" s="983">
        <f>MEDIÇÃO_GLOBAL!E32</f>
        <v>551</v>
      </c>
      <c r="F32" s="984" t="str">
        <f>MEDIÇÃO_GLOBAL!F32</f>
        <v>REVESTIMENTO</v>
      </c>
      <c r="G32" s="824" t="str">
        <f>MEDIÇÃO_GLOBAL!G32</f>
        <v xml:space="preserve">     </v>
      </c>
      <c r="H32" s="560" t="str">
        <f>Dados_GLOBAL_Inicial!S32</f>
        <v/>
      </c>
      <c r="I32" s="971"/>
      <c r="J32" s="561">
        <f t="shared" si="6"/>
        <v>0</v>
      </c>
      <c r="K32" s="451">
        <f t="shared" si="12"/>
        <v>0</v>
      </c>
      <c r="L32" s="452">
        <f t="shared" si="4"/>
        <v>0</v>
      </c>
      <c r="M32" s="809">
        <f t="shared" si="13"/>
        <v>0</v>
      </c>
      <c r="N32" s="821">
        <f>IF(IFERROR(VALUE(MEDIÇÃO_GLOBAL!N32),0)=0,0,MEDIÇÃO_GLOBAL!N32)</f>
        <v>0</v>
      </c>
      <c r="O32" s="811">
        <f t="shared" si="5"/>
        <v>0</v>
      </c>
      <c r="P32" s="811">
        <f>IF(Dados_Obra!$H$37=1,Dados_GLOBAL_Inicial!M32,IF((W32)="c",ROUNDUP(J32*N32,2),IF((W32)="b",ROUNDDOWN(J32*N32,2),ROUND(J32*N32,2))))</f>
        <v>0</v>
      </c>
      <c r="Q32" s="813">
        <f t="shared" si="14"/>
        <v>0</v>
      </c>
      <c r="R32" s="814"/>
      <c r="S32" s="815">
        <f t="shared" si="15"/>
        <v>0</v>
      </c>
      <c r="T32" s="815">
        <f t="shared" si="16"/>
        <v>0</v>
      </c>
      <c r="V32" s="974">
        <v>0</v>
      </c>
      <c r="W32" s="975"/>
      <c r="X32" s="816">
        <f t="shared" si="17"/>
        <v>0</v>
      </c>
      <c r="Y32" s="816">
        <f t="shared" si="18"/>
        <v>341270.65</v>
      </c>
      <c r="Z32" s="816">
        <f t="shared" si="19"/>
        <v>0</v>
      </c>
      <c r="AA32" s="817">
        <f t="shared" si="20"/>
        <v>1450053.66</v>
      </c>
      <c r="AB32" s="718">
        <f t="shared" si="0"/>
        <v>31</v>
      </c>
      <c r="AC32" s="453">
        <f t="shared" si="21"/>
        <v>0</v>
      </c>
      <c r="AD32" s="14">
        <f t="shared" si="22"/>
        <v>0</v>
      </c>
      <c r="AE32"/>
      <c r="AF32" s="540">
        <f t="shared" si="10"/>
        <v>5</v>
      </c>
      <c r="AG32" s="541">
        <v>0</v>
      </c>
      <c r="AH32" s="541"/>
      <c r="AI32" s="541"/>
      <c r="AJ32" s="541"/>
      <c r="AK32" s="541"/>
      <c r="AL32" s="541"/>
      <c r="AM32" s="541"/>
      <c r="AN32" s="541"/>
      <c r="AO32" s="541"/>
      <c r="AP32" s="541"/>
      <c r="AQ32" s="541"/>
      <c r="AR32" s="541"/>
      <c r="AS32" s="541"/>
      <c r="AT32" s="541"/>
      <c r="AU32" s="541"/>
      <c r="AV32" s="541"/>
      <c r="AW32" s="541"/>
      <c r="AX32" s="541"/>
      <c r="AY32" s="819"/>
    </row>
    <row r="33" spans="1:51">
      <c r="A33" s="3" t="str">
        <f t="shared" si="11"/>
        <v>x</v>
      </c>
      <c r="B33" s="805"/>
      <c r="C33" s="820">
        <f>MEDIÇÃO_GLOBAL!C33</f>
        <v>0</v>
      </c>
      <c r="D33" s="806" t="str">
        <f>MEDIÇÃO_GLOBAL!D33</f>
        <v>560400A</v>
      </c>
      <c r="E33" s="806" t="str">
        <f>MEDIÇÃO_GLOBAL!E33</f>
        <v>DER/PRC</v>
      </c>
      <c r="F33" s="823" t="str">
        <f>MEDIÇÃO_GLOBAL!F33</f>
        <v>Imprimação com  CM-30 - exclusive CM-30</v>
      </c>
      <c r="G33" s="824" t="str">
        <f>MEDIÇÃO_GLOBAL!G33</f>
        <v>m2</v>
      </c>
      <c r="H33" s="560">
        <f>Dados_GLOBAL_Inicial!S33</f>
        <v>25069.86</v>
      </c>
      <c r="I33" s="971"/>
      <c r="J33" s="561">
        <f t="shared" si="6"/>
        <v>25069.86</v>
      </c>
      <c r="K33" s="451">
        <f t="shared" si="12"/>
        <v>0.24319561417574725</v>
      </c>
      <c r="L33" s="452">
        <f t="shared" si="4"/>
        <v>2.8999999999999998E-3</v>
      </c>
      <c r="M33" s="809">
        <f t="shared" si="13"/>
        <v>6.9999999999999999E-4</v>
      </c>
      <c r="N33" s="821">
        <f>IF(IFERROR(VALUE(MEDIÇÃO_GLOBAL!N33),0)=0,0,MEDIÇÃO_GLOBAL!N33)</f>
        <v>0.49</v>
      </c>
      <c r="O33" s="811">
        <f t="shared" si="5"/>
        <v>2987.47</v>
      </c>
      <c r="P33" s="811">
        <f>IF(Dados_Obra!$H$37=1,Dados_GLOBAL_Inicial!M33,IF((W33)="c",ROUNDUP(J33*N33,2),IF((W33)="b",ROUNDDOWN(J33*N33,2),ROUND(J33*N33,2))))</f>
        <v>12284.23</v>
      </c>
      <c r="Q33" s="813">
        <f t="shared" si="14"/>
        <v>9296.76</v>
      </c>
      <c r="R33" s="814"/>
      <c r="S33" s="815">
        <f t="shared" si="15"/>
        <v>0</v>
      </c>
      <c r="T33" s="815">
        <f t="shared" si="16"/>
        <v>0</v>
      </c>
      <c r="V33" s="974">
        <v>2895.04</v>
      </c>
      <c r="W33" s="975"/>
      <c r="X33" s="816">
        <f t="shared" si="17"/>
        <v>341270.65</v>
      </c>
      <c r="Y33" s="816">
        <f t="shared" si="18"/>
        <v>0</v>
      </c>
      <c r="Z33" s="816">
        <f t="shared" si="19"/>
        <v>1450053.66</v>
      </c>
      <c r="AA33" s="817">
        <f t="shared" si="20"/>
        <v>0</v>
      </c>
      <c r="AB33" s="718">
        <f t="shared" si="0"/>
        <v>32</v>
      </c>
      <c r="AC33" s="453">
        <f t="shared" si="21"/>
        <v>6096.8799999999992</v>
      </c>
      <c r="AD33" s="14">
        <f t="shared" si="22"/>
        <v>0.24319561417574725</v>
      </c>
      <c r="AE33"/>
      <c r="AF33" s="540">
        <f t="shared" si="10"/>
        <v>0</v>
      </c>
      <c r="AG33" s="541">
        <v>2895.04</v>
      </c>
      <c r="AH33" s="541">
        <v>3201.8399999999997</v>
      </c>
      <c r="AI33" s="541"/>
      <c r="AJ33" s="541"/>
      <c r="AK33" s="541"/>
      <c r="AL33" s="541"/>
      <c r="AM33" s="541"/>
      <c r="AN33" s="541"/>
      <c r="AO33" s="541"/>
      <c r="AP33" s="541"/>
      <c r="AQ33" s="541"/>
      <c r="AR33" s="541"/>
      <c r="AS33" s="541"/>
      <c r="AT33" s="541"/>
      <c r="AU33" s="541"/>
      <c r="AV33" s="541"/>
      <c r="AW33" s="541"/>
      <c r="AX33" s="541"/>
      <c r="AY33" s="819"/>
    </row>
    <row r="34" spans="1:51">
      <c r="A34" s="3" t="str">
        <f t="shared" si="11"/>
        <v>x</v>
      </c>
      <c r="B34" s="805"/>
      <c r="C34" s="820">
        <f>MEDIÇÃO_GLOBAL!C34</f>
        <v>0</v>
      </c>
      <c r="D34" s="806" t="str">
        <f>MEDIÇÃO_GLOBAL!D34</f>
        <v>589100A</v>
      </c>
      <c r="E34" s="806" t="str">
        <f>MEDIÇÃO_GLOBAL!E34</f>
        <v>DER/PRC</v>
      </c>
      <c r="F34" s="807" t="str">
        <f>MEDIÇÃO_GLOBAL!F34</f>
        <v>Fornecimento de CM-30 - imprimação</v>
      </c>
      <c r="G34" s="808" t="str">
        <f>MEDIÇÃO_GLOBAL!G34</f>
        <v>ton</v>
      </c>
      <c r="H34" s="454">
        <f>Dados_GLOBAL_Inicial!S34</f>
        <v>30.07</v>
      </c>
      <c r="I34" s="970"/>
      <c r="J34" s="455">
        <f t="shared" si="6"/>
        <v>30.07</v>
      </c>
      <c r="K34" s="451">
        <f t="shared" si="12"/>
        <v>0.24343199201862323</v>
      </c>
      <c r="L34" s="452">
        <f t="shared" si="4"/>
        <v>4.2999999999999997E-2</v>
      </c>
      <c r="M34" s="809">
        <f t="shared" si="13"/>
        <v>1.0500000000000001E-2</v>
      </c>
      <c r="N34" s="821">
        <f>IF(IFERROR(VALUE(MEDIÇÃO_GLOBAL!N34),0)=0,0,MEDIÇÃO_GLOBAL!N34)</f>
        <v>6072.88</v>
      </c>
      <c r="O34" s="811">
        <f t="shared" si="5"/>
        <v>44453.48</v>
      </c>
      <c r="P34" s="811">
        <f>IF(Dados_Obra!$H$37=1,Dados_GLOBAL_Inicial!M34,IF((W34)="c",ROUNDUP(J34*N34,2),IF((W34)="b",ROUNDDOWN(J34*N34,2),ROUND(J34*N34,2))))</f>
        <v>182611.5</v>
      </c>
      <c r="Q34" s="813">
        <f t="shared" si="14"/>
        <v>138158.01999999999</v>
      </c>
      <c r="R34" s="814"/>
      <c r="S34" s="815">
        <f t="shared" si="15"/>
        <v>0</v>
      </c>
      <c r="T34" s="815">
        <f t="shared" si="16"/>
        <v>0</v>
      </c>
      <c r="V34" s="974">
        <v>3.4800000000000004</v>
      </c>
      <c r="W34" s="975"/>
      <c r="X34" s="816">
        <f t="shared" si="17"/>
        <v>338283.18000000005</v>
      </c>
      <c r="Y34" s="816">
        <f t="shared" si="18"/>
        <v>0</v>
      </c>
      <c r="Z34" s="816">
        <f t="shared" si="19"/>
        <v>1437769.43</v>
      </c>
      <c r="AA34" s="817">
        <f t="shared" si="20"/>
        <v>0</v>
      </c>
      <c r="AB34" s="718">
        <f t="shared" si="0"/>
        <v>33</v>
      </c>
      <c r="AC34" s="453">
        <f t="shared" si="21"/>
        <v>7.32</v>
      </c>
      <c r="AD34" s="14">
        <f t="shared" si="22"/>
        <v>0.24343199201862323</v>
      </c>
      <c r="AE34"/>
      <c r="AF34" s="540">
        <f t="shared" si="10"/>
        <v>0</v>
      </c>
      <c r="AG34" s="541">
        <v>3.4800000000000004</v>
      </c>
      <c r="AH34" s="541">
        <v>3.8400000000000003</v>
      </c>
      <c r="AI34" s="541"/>
      <c r="AJ34" s="541"/>
      <c r="AK34" s="541"/>
      <c r="AL34" s="541"/>
      <c r="AM34" s="541"/>
      <c r="AN34" s="541"/>
      <c r="AO34" s="541"/>
      <c r="AP34" s="541"/>
      <c r="AQ34" s="541"/>
      <c r="AR34" s="541"/>
      <c r="AS34" s="541"/>
      <c r="AT34" s="541"/>
      <c r="AU34" s="541"/>
      <c r="AV34" s="541"/>
      <c r="AW34" s="541"/>
      <c r="AX34" s="541"/>
      <c r="AY34" s="819"/>
    </row>
    <row r="35" spans="1:51">
      <c r="A35" s="3" t="str">
        <f t="shared" si="11"/>
        <v>x</v>
      </c>
      <c r="B35" s="805"/>
      <c r="C35" s="820">
        <f>MEDIÇÃO_GLOBAL!C35</f>
        <v>0</v>
      </c>
      <c r="D35" s="806" t="str">
        <f>MEDIÇÃO_GLOBAL!D35</f>
        <v>561100A</v>
      </c>
      <c r="E35" s="806" t="str">
        <f>MEDIÇÃO_GLOBAL!E35</f>
        <v>DER/PRC</v>
      </c>
      <c r="F35" s="807" t="str">
        <f>MEDIÇÃO_GLOBAL!F35</f>
        <v>Pintura de ligação com RR-1C - exclusive emulsão</v>
      </c>
      <c r="G35" s="808" t="str">
        <f>MEDIÇÃO_GLOBAL!G35</f>
        <v>m2</v>
      </c>
      <c r="H35" s="454">
        <f>Dados_GLOBAL_Inicial!S35</f>
        <v>25069.86</v>
      </c>
      <c r="I35" s="970"/>
      <c r="J35" s="455">
        <f t="shared" si="6"/>
        <v>25069.86</v>
      </c>
      <c r="K35" s="451">
        <f t="shared" si="12"/>
        <v>0.24319561417574728</v>
      </c>
      <c r="L35" s="452">
        <f t="shared" si="4"/>
        <v>2E-3</v>
      </c>
      <c r="M35" s="809">
        <f t="shared" si="13"/>
        <v>5.0000000000000001E-4</v>
      </c>
      <c r="N35" s="821">
        <f>IF(IFERROR(VALUE(MEDIÇÃO_GLOBAL!N35),0)=0,0,MEDIÇÃO_GLOBAL!N35)</f>
        <v>0.34</v>
      </c>
      <c r="O35" s="811">
        <f t="shared" si="5"/>
        <v>2072.94</v>
      </c>
      <c r="P35" s="811">
        <f>IF(Dados_Obra!$H$37=1,Dados_GLOBAL_Inicial!M35,IF((W35)="c",ROUNDUP(J35*N35,2),IF((W35)="b",ROUNDDOWN(J35*N35,2),ROUND(J35*N35,2))))</f>
        <v>8523.75</v>
      </c>
      <c r="Q35" s="813">
        <f t="shared" si="14"/>
        <v>6450.8099999999995</v>
      </c>
      <c r="R35" s="814"/>
      <c r="S35" s="815">
        <f t="shared" si="15"/>
        <v>0</v>
      </c>
      <c r="T35" s="815">
        <f t="shared" si="16"/>
        <v>0</v>
      </c>
      <c r="V35" s="974">
        <v>2895.04</v>
      </c>
      <c r="W35" s="975"/>
      <c r="X35" s="816">
        <f t="shared" si="17"/>
        <v>293829.70000000007</v>
      </c>
      <c r="Y35" s="816">
        <f t="shared" si="18"/>
        <v>0</v>
      </c>
      <c r="Z35" s="816">
        <f t="shared" si="19"/>
        <v>1255157.93</v>
      </c>
      <c r="AA35" s="817">
        <f t="shared" si="20"/>
        <v>0</v>
      </c>
      <c r="AB35" s="718">
        <f t="shared" si="0"/>
        <v>34</v>
      </c>
      <c r="AC35" s="453">
        <f t="shared" si="21"/>
        <v>6096.88</v>
      </c>
      <c r="AD35" s="14">
        <f t="shared" si="22"/>
        <v>0.24319561417574728</v>
      </c>
      <c r="AE35"/>
      <c r="AF35" s="540">
        <f t="shared" si="10"/>
        <v>0</v>
      </c>
      <c r="AG35" s="541">
        <v>2895.04</v>
      </c>
      <c r="AH35" s="541">
        <v>3201.84</v>
      </c>
      <c r="AI35" s="541"/>
      <c r="AJ35" s="541"/>
      <c r="AK35" s="541"/>
      <c r="AL35" s="541"/>
      <c r="AM35" s="541"/>
      <c r="AN35" s="541"/>
      <c r="AO35" s="541"/>
      <c r="AP35" s="541"/>
      <c r="AQ35" s="541"/>
      <c r="AR35" s="541"/>
      <c r="AS35" s="541"/>
      <c r="AT35" s="541"/>
      <c r="AU35" s="541"/>
      <c r="AV35" s="541"/>
      <c r="AW35" s="541"/>
      <c r="AX35" s="541"/>
      <c r="AY35" s="819"/>
    </row>
    <row r="36" spans="1:51">
      <c r="A36" s="3" t="str">
        <f t="shared" si="11"/>
        <v>x</v>
      </c>
      <c r="B36" s="805"/>
      <c r="C36" s="820">
        <f>MEDIÇÃO_GLOBAL!C36</f>
        <v>0</v>
      </c>
      <c r="D36" s="806" t="str">
        <f>MEDIÇÃO_GLOBAL!D36</f>
        <v>589420B</v>
      </c>
      <c r="E36" s="806" t="str">
        <f>MEDIÇÃO_GLOBAL!E36</f>
        <v>DER/PRC</v>
      </c>
      <c r="F36" s="807" t="str">
        <f>MEDIÇÃO_GLOBAL!F36</f>
        <v>Fornecimento de emulsão RR-1C - pintura de ligação</v>
      </c>
      <c r="G36" s="808" t="str">
        <f>MEDIÇÃO_GLOBAL!G36</f>
        <v>ton</v>
      </c>
      <c r="H36" s="454">
        <f>Dados_GLOBAL_Inicial!S36</f>
        <v>12.54</v>
      </c>
      <c r="I36" s="970"/>
      <c r="J36" s="455">
        <f t="shared" si="6"/>
        <v>12.54</v>
      </c>
      <c r="K36" s="451">
        <f t="shared" si="12"/>
        <v>0.24162679425837325</v>
      </c>
      <c r="L36" s="452">
        <f t="shared" si="4"/>
        <v>1.06E-2</v>
      </c>
      <c r="M36" s="809">
        <f t="shared" si="13"/>
        <v>2.5999999999999999E-3</v>
      </c>
      <c r="N36" s="821">
        <f>IF(IFERROR(VALUE(MEDIÇÃO_GLOBAL!N36),0)=0,0,MEDIÇÃO_GLOBAL!N36)</f>
        <v>3607.33</v>
      </c>
      <c r="O36" s="811">
        <f t="shared" si="5"/>
        <v>10930.21</v>
      </c>
      <c r="P36" s="811">
        <f>IF(Dados_Obra!$H$37=1,Dados_GLOBAL_Inicial!M36,IF((W36)="c",ROUNDUP(J36*N36,2),IF((W36)="b",ROUNDDOWN(J36*N36,2),ROUND(J36*N36,2))))</f>
        <v>45235.91</v>
      </c>
      <c r="Q36" s="813">
        <f t="shared" si="14"/>
        <v>34305.700000000004</v>
      </c>
      <c r="R36" s="814"/>
      <c r="S36" s="815">
        <f t="shared" si="15"/>
        <v>0</v>
      </c>
      <c r="T36" s="815">
        <f t="shared" si="16"/>
        <v>0</v>
      </c>
      <c r="V36" s="974">
        <v>1.44</v>
      </c>
      <c r="W36" s="975"/>
      <c r="X36" s="816">
        <f t="shared" si="17"/>
        <v>291756.76000000007</v>
      </c>
      <c r="Y36" s="816">
        <f t="shared" si="18"/>
        <v>0</v>
      </c>
      <c r="Z36" s="816">
        <f t="shared" si="19"/>
        <v>1246634.18</v>
      </c>
      <c r="AA36" s="817">
        <f t="shared" si="20"/>
        <v>0</v>
      </c>
      <c r="AB36" s="718">
        <f t="shared" si="0"/>
        <v>35</v>
      </c>
      <c r="AC36" s="453">
        <f t="shared" si="21"/>
        <v>3.0300000000000002</v>
      </c>
      <c r="AD36" s="14">
        <f t="shared" si="22"/>
        <v>0.24162679425837325</v>
      </c>
      <c r="AE36"/>
      <c r="AF36" s="540">
        <f t="shared" si="10"/>
        <v>0</v>
      </c>
      <c r="AG36" s="541">
        <v>1.44</v>
      </c>
      <c r="AH36" s="541">
        <v>1.59</v>
      </c>
      <c r="AI36" s="541"/>
      <c r="AJ36" s="541"/>
      <c r="AK36" s="541"/>
      <c r="AL36" s="541"/>
      <c r="AM36" s="541"/>
      <c r="AN36" s="541"/>
      <c r="AO36" s="541"/>
      <c r="AP36" s="541"/>
      <c r="AQ36" s="541"/>
      <c r="AR36" s="541"/>
      <c r="AS36" s="541"/>
      <c r="AT36" s="541"/>
      <c r="AU36" s="541"/>
      <c r="AV36" s="541"/>
      <c r="AW36" s="541"/>
      <c r="AX36" s="541"/>
      <c r="AY36" s="819"/>
    </row>
    <row r="37" spans="1:51" ht="22.5">
      <c r="A37" s="3" t="str">
        <f t="shared" si="11"/>
        <v>x</v>
      </c>
      <c r="B37" s="805"/>
      <c r="C37" s="820">
        <f>MEDIÇÃO_GLOBAL!C37</f>
        <v>0</v>
      </c>
      <c r="D37" s="806" t="str">
        <f>MEDIÇÃO_GLOBAL!D37</f>
        <v>570000C</v>
      </c>
      <c r="E37" s="806" t="str">
        <f>MEDIÇÃO_GLOBAL!E37</f>
        <v>DER/PRC</v>
      </c>
      <c r="F37" s="807" t="str">
        <f>MEDIÇÃO_GLOBAL!F37</f>
        <v>CBUQ - TRAÇO 1 - CAPA - Faixa "C" (Quantidade menor que 10.000 ton)</v>
      </c>
      <c r="G37" s="808" t="str">
        <f>MEDIÇÃO_GLOBAL!G37</f>
        <v>ton</v>
      </c>
      <c r="H37" s="454">
        <f>Dados_GLOBAL_Inicial!S37</f>
        <v>2507</v>
      </c>
      <c r="I37" s="970"/>
      <c r="J37" s="455">
        <f t="shared" si="6"/>
        <v>2507</v>
      </c>
      <c r="K37" s="451">
        <f t="shared" si="12"/>
        <v>0.24319505384922219</v>
      </c>
      <c r="L37" s="452">
        <f t="shared" si="4"/>
        <v>0.13289999999999999</v>
      </c>
      <c r="M37" s="809">
        <f t="shared" si="13"/>
        <v>3.2300000000000002E-2</v>
      </c>
      <c r="N37" s="821">
        <f>IF(IFERROR(VALUE(MEDIÇÃO_GLOBAL!N37),0)=0,0,MEDIÇÃO_GLOBAL!N37)</f>
        <v>225.3</v>
      </c>
      <c r="O37" s="811">
        <f t="shared" si="5"/>
        <v>137363.16</v>
      </c>
      <c r="P37" s="811">
        <f>IF(Dados_Obra!$H$37=1,Dados_GLOBAL_Inicial!M37,IF((W37)="c",ROUNDUP(J37*N37,2),IF((W37)="b",ROUNDDOWN(J37*N37,2),ROUND(J37*N37,2))))</f>
        <v>564827.1</v>
      </c>
      <c r="Q37" s="813">
        <f t="shared" si="14"/>
        <v>427463.93999999994</v>
      </c>
      <c r="R37" s="814"/>
      <c r="S37" s="815">
        <f t="shared" si="15"/>
        <v>0</v>
      </c>
      <c r="T37" s="815">
        <f t="shared" si="16"/>
        <v>0</v>
      </c>
      <c r="V37" s="974">
        <v>289.51</v>
      </c>
      <c r="W37" s="975"/>
      <c r="X37" s="816">
        <f t="shared" si="17"/>
        <v>280826.55000000005</v>
      </c>
      <c r="Y37" s="816">
        <f t="shared" si="18"/>
        <v>0</v>
      </c>
      <c r="Z37" s="816">
        <f t="shared" si="19"/>
        <v>1201398.27</v>
      </c>
      <c r="AA37" s="817">
        <f t="shared" si="20"/>
        <v>0</v>
      </c>
      <c r="AB37" s="718">
        <f t="shared" si="0"/>
        <v>36</v>
      </c>
      <c r="AC37" s="453">
        <f t="shared" si="21"/>
        <v>609.69000000000005</v>
      </c>
      <c r="AD37" s="14">
        <f t="shared" si="22"/>
        <v>0.24319505384922219</v>
      </c>
      <c r="AE37"/>
      <c r="AF37" s="540">
        <f t="shared" si="10"/>
        <v>0</v>
      </c>
      <c r="AG37" s="541">
        <v>289.51</v>
      </c>
      <c r="AH37" s="541">
        <v>320.18</v>
      </c>
      <c r="AI37" s="541"/>
      <c r="AJ37" s="541"/>
      <c r="AK37" s="541"/>
      <c r="AL37" s="541"/>
      <c r="AM37" s="541"/>
      <c r="AN37" s="541"/>
      <c r="AO37" s="541"/>
      <c r="AP37" s="541"/>
      <c r="AQ37" s="541"/>
      <c r="AR37" s="541"/>
      <c r="AS37" s="541"/>
      <c r="AT37" s="541"/>
      <c r="AU37" s="541"/>
      <c r="AV37" s="541"/>
      <c r="AW37" s="541"/>
      <c r="AX37" s="541"/>
      <c r="AY37" s="819"/>
    </row>
    <row r="38" spans="1:51" ht="22.5">
      <c r="A38" s="3" t="str">
        <f t="shared" si="11"/>
        <v>x</v>
      </c>
      <c r="B38" s="805"/>
      <c r="C38" s="820">
        <f>MEDIÇÃO_GLOBAL!C38</f>
        <v>0</v>
      </c>
      <c r="D38" s="806" t="str">
        <f>MEDIÇÃO_GLOBAL!D38</f>
        <v>589000M</v>
      </c>
      <c r="E38" s="806" t="str">
        <f>MEDIÇÃO_GLOBAL!E38</f>
        <v>DER/PRC</v>
      </c>
      <c r="F38" s="807" t="str">
        <f>MEDIÇÃO_GLOBAL!F38</f>
        <v>Fornecimento de CAP - CBUQ (Quantidade menor que 10.000 ton)</v>
      </c>
      <c r="G38" s="808" t="str">
        <f>MEDIÇÃO_GLOBAL!G38</f>
        <v>ton</v>
      </c>
      <c r="H38" s="454">
        <f>Dados_GLOBAL_Inicial!S38</f>
        <v>125.35</v>
      </c>
      <c r="I38" s="970"/>
      <c r="J38" s="455">
        <f t="shared" si="6"/>
        <v>125.35</v>
      </c>
      <c r="K38" s="451">
        <f t="shared" si="12"/>
        <v>0.22536896689270045</v>
      </c>
      <c r="L38" s="452">
        <f t="shared" si="4"/>
        <v>0.14979999999999999</v>
      </c>
      <c r="M38" s="809">
        <f t="shared" si="13"/>
        <v>3.3799999999999997E-2</v>
      </c>
      <c r="N38" s="821">
        <f>IF(IFERROR(VALUE(MEDIÇÃO_GLOBAL!N38),0)=0,0,MEDIÇÃO_GLOBAL!N38)</f>
        <v>5078.3500000000004</v>
      </c>
      <c r="O38" s="811">
        <f t="shared" si="5"/>
        <v>143463.39000000001</v>
      </c>
      <c r="P38" s="811">
        <f>IF(Dados_Obra!$H$37=1,Dados_GLOBAL_Inicial!M38,IF((W38)="c",ROUNDUP(J38*N38,2),IF((W38)="b",ROUNDDOWN(J38*N38,2),ROUND(J38*N38,2))))</f>
        <v>636571.17000000004</v>
      </c>
      <c r="Q38" s="813">
        <f t="shared" si="14"/>
        <v>493107.78</v>
      </c>
      <c r="R38" s="814"/>
      <c r="S38" s="815">
        <f t="shared" si="15"/>
        <v>0</v>
      </c>
      <c r="T38" s="815">
        <f t="shared" si="16"/>
        <v>0</v>
      </c>
      <c r="V38" s="974">
        <v>14.48</v>
      </c>
      <c r="W38" s="975"/>
      <c r="X38" s="816">
        <f t="shared" si="17"/>
        <v>143463.39000000001</v>
      </c>
      <c r="Y38" s="816">
        <f t="shared" si="18"/>
        <v>0</v>
      </c>
      <c r="Z38" s="816">
        <f t="shared" si="19"/>
        <v>636571.17000000004</v>
      </c>
      <c r="AA38" s="817">
        <f t="shared" si="20"/>
        <v>0</v>
      </c>
      <c r="AB38" s="718">
        <f t="shared" si="0"/>
        <v>37</v>
      </c>
      <c r="AC38" s="453">
        <f t="shared" si="21"/>
        <v>28.25</v>
      </c>
      <c r="AD38" s="14">
        <f t="shared" si="22"/>
        <v>0.22536896689270045</v>
      </c>
      <c r="AE38"/>
      <c r="AF38" s="540">
        <f t="shared" si="10"/>
        <v>0</v>
      </c>
      <c r="AG38" s="541">
        <v>13.23</v>
      </c>
      <c r="AH38" s="541">
        <v>15.02</v>
      </c>
      <c r="AI38" s="541"/>
      <c r="AJ38" s="541"/>
      <c r="AK38" s="541"/>
      <c r="AL38" s="541"/>
      <c r="AM38" s="541"/>
      <c r="AN38" s="541"/>
      <c r="AO38" s="541"/>
      <c r="AP38" s="541"/>
      <c r="AQ38" s="541"/>
      <c r="AR38" s="541"/>
      <c r="AS38" s="541"/>
      <c r="AT38" s="541"/>
      <c r="AU38" s="541"/>
      <c r="AV38" s="541"/>
      <c r="AW38" s="541"/>
      <c r="AX38" s="541"/>
      <c r="AY38" s="819"/>
    </row>
    <row r="39" spans="1:51">
      <c r="A39" s="3" t="str">
        <f t="shared" si="11"/>
        <v>x</v>
      </c>
      <c r="B39" s="805"/>
      <c r="C39" s="982">
        <f>MEDIÇÃO_GLOBAL!C39</f>
        <v>6</v>
      </c>
      <c r="D39" s="983" t="str">
        <f>MEDIÇÃO_GLOBAL!D39</f>
        <v/>
      </c>
      <c r="E39" s="983">
        <f>MEDIÇÃO_GLOBAL!E39</f>
        <v>557</v>
      </c>
      <c r="F39" s="984" t="str">
        <f>MEDIÇÃO_GLOBAL!F39</f>
        <v>MEIO-FIO E SARJETA</v>
      </c>
      <c r="G39" s="808" t="str">
        <f>MEDIÇÃO_GLOBAL!G39</f>
        <v xml:space="preserve">     </v>
      </c>
      <c r="H39" s="454" t="str">
        <f>Dados_GLOBAL_Inicial!S39</f>
        <v/>
      </c>
      <c r="I39" s="970"/>
      <c r="J39" s="455">
        <f t="shared" si="6"/>
        <v>0</v>
      </c>
      <c r="K39" s="451">
        <f t="shared" si="12"/>
        <v>0</v>
      </c>
      <c r="L39" s="452">
        <f t="shared" si="4"/>
        <v>0</v>
      </c>
      <c r="M39" s="809">
        <f t="shared" si="13"/>
        <v>0</v>
      </c>
      <c r="N39" s="821">
        <f>IF(IFERROR(VALUE(MEDIÇÃO_GLOBAL!N39),0)=0,0,MEDIÇÃO_GLOBAL!N39)</f>
        <v>0</v>
      </c>
      <c r="O39" s="811">
        <f t="shared" si="5"/>
        <v>0</v>
      </c>
      <c r="P39" s="811">
        <f>IF(Dados_Obra!$H$37=1,Dados_GLOBAL_Inicial!M39,IF((W39)="c",ROUNDUP(J39*N39,2),IF((W39)="b",ROUNDDOWN(J39*N39,2),ROUND(J39*N39,2))))</f>
        <v>0</v>
      </c>
      <c r="Q39" s="813">
        <f t="shared" si="14"/>
        <v>0</v>
      </c>
      <c r="R39" s="814"/>
      <c r="S39" s="815">
        <f t="shared" si="15"/>
        <v>0</v>
      </c>
      <c r="T39" s="815">
        <f t="shared" si="16"/>
        <v>0</v>
      </c>
      <c r="V39" s="974">
        <v>0</v>
      </c>
      <c r="W39" s="975"/>
      <c r="X39" s="816">
        <f t="shared" si="17"/>
        <v>0</v>
      </c>
      <c r="Y39" s="816">
        <f t="shared" si="18"/>
        <v>69483.040000000008</v>
      </c>
      <c r="Z39" s="816">
        <f t="shared" si="19"/>
        <v>0</v>
      </c>
      <c r="AA39" s="817">
        <f t="shared" si="20"/>
        <v>266996.42000000004</v>
      </c>
      <c r="AB39" s="718">
        <f t="shared" si="0"/>
        <v>38</v>
      </c>
      <c r="AC39" s="453">
        <f t="shared" si="21"/>
        <v>0</v>
      </c>
      <c r="AD39" s="14">
        <f t="shared" si="22"/>
        <v>0</v>
      </c>
      <c r="AE39"/>
      <c r="AF39" s="540">
        <f t="shared" si="10"/>
        <v>6</v>
      </c>
      <c r="AG39" s="541">
        <v>0</v>
      </c>
      <c r="AH39" s="541"/>
      <c r="AI39" s="541"/>
      <c r="AJ39" s="541"/>
      <c r="AK39" s="541"/>
      <c r="AL39" s="541"/>
      <c r="AM39" s="541"/>
      <c r="AN39" s="541"/>
      <c r="AO39" s="541"/>
      <c r="AP39" s="541"/>
      <c r="AQ39" s="541"/>
      <c r="AR39" s="541"/>
      <c r="AS39" s="541"/>
      <c r="AT39" s="541"/>
      <c r="AU39" s="541"/>
      <c r="AV39" s="541"/>
      <c r="AW39" s="541"/>
      <c r="AX39" s="541"/>
      <c r="AY39" s="819"/>
    </row>
    <row r="40" spans="1:51">
      <c r="A40" s="3" t="str">
        <f t="shared" si="11"/>
        <v>x</v>
      </c>
      <c r="B40" s="805"/>
      <c r="C40" s="820">
        <f>MEDIÇÃO_GLOBAL!C40</f>
        <v>0</v>
      </c>
      <c r="D40" s="806" t="str">
        <f>MEDIÇÃO_GLOBAL!D40</f>
        <v>PAV-071</v>
      </c>
      <c r="E40" s="806" t="str">
        <f>MEDIÇÃO_GLOBAL!E40</f>
        <v>PMC</v>
      </c>
      <c r="F40" s="807" t="str">
        <f>MEDIÇÃO_GLOBAL!F40</f>
        <v>Arrancamento de Meio-Fio</v>
      </c>
      <c r="G40" s="808" t="str">
        <f>MEDIÇÃO_GLOBAL!G40</f>
        <v>m</v>
      </c>
      <c r="H40" s="454">
        <f>Dados_GLOBAL_Inicial!S40</f>
        <v>2912.26</v>
      </c>
      <c r="I40" s="970"/>
      <c r="J40" s="455">
        <f t="shared" si="6"/>
        <v>2912.26</v>
      </c>
      <c r="K40" s="451">
        <f t="shared" si="12"/>
        <v>0.4154093384519239</v>
      </c>
      <c r="L40" s="452">
        <f t="shared" si="4"/>
        <v>1.5599999999999999E-2</v>
      </c>
      <c r="M40" s="809">
        <f t="shared" si="13"/>
        <v>6.4999999999999997E-3</v>
      </c>
      <c r="N40" s="821">
        <f>IF(IFERROR(VALUE(MEDIÇÃO_GLOBAL!N40),0)=0,0,MEDIÇÃO_GLOBAL!N40)</f>
        <v>22.79</v>
      </c>
      <c r="O40" s="811">
        <f t="shared" si="5"/>
        <v>27570.89</v>
      </c>
      <c r="P40" s="811">
        <f>IF(Dados_Obra!$H$37=1,Dados_GLOBAL_Inicial!M40,IF((W40)="c",ROUNDUP(J40*N40,2),IF((W40)="b",ROUNDDOWN(J40*N40,2),ROUND(J40*N40,2))))</f>
        <v>66370.41</v>
      </c>
      <c r="Q40" s="813">
        <f t="shared" si="14"/>
        <v>38799.520000000004</v>
      </c>
      <c r="R40" s="814"/>
      <c r="S40" s="815">
        <f t="shared" si="15"/>
        <v>0</v>
      </c>
      <c r="T40" s="815">
        <f t="shared" si="16"/>
        <v>0</v>
      </c>
      <c r="V40" s="974">
        <v>849.78</v>
      </c>
      <c r="W40" s="975"/>
      <c r="X40" s="816">
        <f t="shared" si="17"/>
        <v>69483.040000000008</v>
      </c>
      <c r="Y40" s="816">
        <f t="shared" si="18"/>
        <v>0</v>
      </c>
      <c r="Z40" s="816">
        <f t="shared" si="19"/>
        <v>266996.42000000004</v>
      </c>
      <c r="AA40" s="817">
        <f t="shared" si="20"/>
        <v>0</v>
      </c>
      <c r="AB40" s="718">
        <f t="shared" si="0"/>
        <v>39</v>
      </c>
      <c r="AC40" s="453">
        <f t="shared" si="21"/>
        <v>1209.78</v>
      </c>
      <c r="AD40" s="14">
        <f t="shared" si="22"/>
        <v>0.4154093384519239</v>
      </c>
      <c r="AE40"/>
      <c r="AF40" s="540">
        <f t="shared" si="10"/>
        <v>0</v>
      </c>
      <c r="AG40" s="541">
        <v>849.78</v>
      </c>
      <c r="AH40" s="541">
        <v>360</v>
      </c>
      <c r="AI40" s="1416"/>
      <c r="AJ40" s="541"/>
      <c r="AK40" s="541"/>
      <c r="AL40" s="541"/>
      <c r="AM40" s="541"/>
      <c r="AN40" s="541"/>
      <c r="AO40" s="541"/>
      <c r="AP40" s="541"/>
      <c r="AQ40" s="541"/>
      <c r="AR40" s="541"/>
      <c r="AS40" s="541"/>
      <c r="AT40" s="541"/>
      <c r="AU40" s="541"/>
      <c r="AV40" s="541"/>
      <c r="AW40" s="541"/>
      <c r="AX40" s="541"/>
      <c r="AY40" s="819"/>
    </row>
    <row r="41" spans="1:51" ht="22.5">
      <c r="A41" s="3" t="str">
        <f t="shared" si="11"/>
        <v>x</v>
      </c>
      <c r="B41" s="805"/>
      <c r="C41" s="820">
        <f>MEDIÇÃO_GLOBAL!C41</f>
        <v>0</v>
      </c>
      <c r="D41" s="806">
        <f>MEDIÇÃO_GLOBAL!D41</f>
        <v>810200</v>
      </c>
      <c r="E41" s="806" t="str">
        <f>MEDIÇÃO_GLOBAL!E41</f>
        <v>DER</v>
      </c>
      <c r="F41" s="807" t="str">
        <f>MEDIÇÃO_GLOBAL!F41</f>
        <v>Meio-Fio com Sarjeta DER - Tipo 2 - (0,042 m3) - Moldado "in loco"</v>
      </c>
      <c r="G41" s="808" t="str">
        <f>MEDIÇÃO_GLOBAL!G41</f>
        <v>m</v>
      </c>
      <c r="H41" s="454">
        <f>Dados_GLOBAL_Inicial!S41</f>
        <v>5738.73</v>
      </c>
      <c r="I41" s="970"/>
      <c r="J41" s="455">
        <f t="shared" si="6"/>
        <v>5738.73</v>
      </c>
      <c r="K41" s="451">
        <f t="shared" si="12"/>
        <v>0.20890684872785445</v>
      </c>
      <c r="L41" s="452">
        <f t="shared" si="4"/>
        <v>4.7199999999999999E-2</v>
      </c>
      <c r="M41" s="809">
        <f t="shared" si="13"/>
        <v>9.9000000000000008E-3</v>
      </c>
      <c r="N41" s="821">
        <f>IF(IFERROR(VALUE(MEDIÇÃO_GLOBAL!N41),0)=0,0,MEDIÇÃO_GLOBAL!N41)</f>
        <v>34.96</v>
      </c>
      <c r="O41" s="811">
        <f t="shared" si="5"/>
        <v>41912.15</v>
      </c>
      <c r="P41" s="811">
        <f>IF(Dados_Obra!$H$37=1,Dados_GLOBAL_Inicial!M41,IF((W41)="c",ROUNDUP(J41*N41,2),IF((W41)="b",ROUNDDOWN(J41*N41,2),ROUND(J41*N41,2))))</f>
        <v>200626.01</v>
      </c>
      <c r="Q41" s="813">
        <f t="shared" si="14"/>
        <v>158713.86000000002</v>
      </c>
      <c r="R41" s="814"/>
      <c r="S41" s="815">
        <f t="shared" si="15"/>
        <v>0</v>
      </c>
      <c r="T41" s="815">
        <f t="shared" si="16"/>
        <v>0</v>
      </c>
      <c r="V41" s="974">
        <v>730</v>
      </c>
      <c r="W41" s="975"/>
      <c r="X41" s="816">
        <f t="shared" si="17"/>
        <v>41912.15</v>
      </c>
      <c r="Y41" s="816">
        <f t="shared" si="18"/>
        <v>0</v>
      </c>
      <c r="Z41" s="816">
        <f t="shared" si="19"/>
        <v>200626.01</v>
      </c>
      <c r="AA41" s="817">
        <f t="shared" si="20"/>
        <v>0</v>
      </c>
      <c r="AB41" s="718">
        <f t="shared" si="0"/>
        <v>40</v>
      </c>
      <c r="AC41" s="453">
        <f t="shared" si="21"/>
        <v>1198.8600000000001</v>
      </c>
      <c r="AD41" s="14">
        <f t="shared" si="22"/>
        <v>0.20890684872785445</v>
      </c>
      <c r="AE41"/>
      <c r="AF41" s="540">
        <f t="shared" si="10"/>
        <v>0</v>
      </c>
      <c r="AG41" s="541">
        <v>730</v>
      </c>
      <c r="AH41" s="541">
        <v>468.86</v>
      </c>
      <c r="AI41" s="1416"/>
      <c r="AJ41" s="541"/>
      <c r="AK41" s="541"/>
      <c r="AL41" s="541"/>
      <c r="AM41" s="541"/>
      <c r="AN41" s="541"/>
      <c r="AO41" s="541"/>
      <c r="AP41" s="541"/>
      <c r="AQ41" s="541"/>
      <c r="AR41" s="541"/>
      <c r="AS41" s="541"/>
      <c r="AT41" s="541"/>
      <c r="AU41" s="541"/>
      <c r="AV41" s="541"/>
      <c r="AW41" s="541"/>
      <c r="AX41" s="541"/>
      <c r="AY41" s="819"/>
    </row>
    <row r="42" spans="1:51">
      <c r="A42" s="3" t="str">
        <f t="shared" si="11"/>
        <v>x</v>
      </c>
      <c r="B42" s="805"/>
      <c r="C42" s="982">
        <f>MEDIÇÃO_GLOBAL!C42</f>
        <v>7</v>
      </c>
      <c r="D42" s="983" t="str">
        <f>MEDIÇÃO_GLOBAL!D42</f>
        <v/>
      </c>
      <c r="E42" s="983">
        <f>MEDIÇÃO_GLOBAL!E42</f>
        <v>558</v>
      </c>
      <c r="F42" s="984" t="str">
        <f>MEDIÇÃO_GLOBAL!F42</f>
        <v>SERVIÇOS DE URBANIZAÇÃO</v>
      </c>
      <c r="G42" s="808" t="str">
        <f>MEDIÇÃO_GLOBAL!G42</f>
        <v xml:space="preserve">     </v>
      </c>
      <c r="H42" s="454" t="str">
        <f>Dados_GLOBAL_Inicial!S42</f>
        <v/>
      </c>
      <c r="I42" s="970"/>
      <c r="J42" s="455">
        <f t="shared" si="6"/>
        <v>0</v>
      </c>
      <c r="K42" s="451">
        <f t="shared" si="12"/>
        <v>0</v>
      </c>
      <c r="L42" s="452">
        <f t="shared" si="4"/>
        <v>0</v>
      </c>
      <c r="M42" s="809">
        <f t="shared" si="13"/>
        <v>0</v>
      </c>
      <c r="N42" s="821">
        <f>IF(IFERROR(VALUE(MEDIÇÃO_GLOBAL!N42),0)=0,0,MEDIÇÃO_GLOBAL!N42)</f>
        <v>0</v>
      </c>
      <c r="O42" s="811">
        <f t="shared" si="5"/>
        <v>0</v>
      </c>
      <c r="P42" s="811">
        <f>IF(Dados_Obra!$H$37=1,Dados_GLOBAL_Inicial!M42,IF((W42)="c",ROUNDUP(J42*N42,2),IF((W42)="b",ROUNDDOWN(J42*N42,2),ROUND(J42*N42,2))))</f>
        <v>0</v>
      </c>
      <c r="Q42" s="813">
        <f t="shared" si="14"/>
        <v>0</v>
      </c>
      <c r="R42" s="814"/>
      <c r="S42" s="815">
        <f t="shared" si="15"/>
        <v>0</v>
      </c>
      <c r="T42" s="815">
        <f t="shared" si="16"/>
        <v>0</v>
      </c>
      <c r="V42" s="974">
        <v>0</v>
      </c>
      <c r="W42" s="975"/>
      <c r="X42" s="816">
        <f t="shared" si="17"/>
        <v>0</v>
      </c>
      <c r="Y42" s="816">
        <f t="shared" si="18"/>
        <v>9644.16</v>
      </c>
      <c r="Z42" s="816">
        <f t="shared" si="19"/>
        <v>0</v>
      </c>
      <c r="AA42" s="817">
        <f t="shared" si="20"/>
        <v>697054.91999999993</v>
      </c>
      <c r="AB42" s="718">
        <f t="shared" si="0"/>
        <v>41</v>
      </c>
      <c r="AC42" s="453">
        <f t="shared" si="21"/>
        <v>0</v>
      </c>
      <c r="AD42" s="14">
        <f t="shared" si="22"/>
        <v>0</v>
      </c>
      <c r="AE42"/>
      <c r="AF42" s="540">
        <f t="shared" si="10"/>
        <v>7</v>
      </c>
      <c r="AG42" s="541">
        <v>0</v>
      </c>
      <c r="AH42" s="541"/>
      <c r="AI42" s="541"/>
      <c r="AJ42" s="541"/>
      <c r="AK42" s="541"/>
      <c r="AL42" s="541"/>
      <c r="AM42" s="541"/>
      <c r="AN42" s="541"/>
      <c r="AO42" s="541"/>
      <c r="AP42" s="541"/>
      <c r="AQ42" s="541"/>
      <c r="AR42" s="541"/>
      <c r="AS42" s="541"/>
      <c r="AT42" s="541"/>
      <c r="AU42" s="541"/>
      <c r="AV42" s="541"/>
      <c r="AW42" s="541"/>
      <c r="AX42" s="541"/>
      <c r="AY42" s="819"/>
    </row>
    <row r="43" spans="1:51">
      <c r="A43" s="3" t="str">
        <f t="shared" si="11"/>
        <v>x</v>
      </c>
      <c r="B43" s="805"/>
      <c r="C43" s="820">
        <f>MEDIÇÃO_GLOBAL!C43</f>
        <v>0</v>
      </c>
      <c r="D43" s="806" t="str">
        <f>MEDIÇÃO_GLOBAL!D43</f>
        <v>605000D</v>
      </c>
      <c r="E43" s="806" t="str">
        <f>MEDIÇÃO_GLOBAL!E43</f>
        <v>DER/PRC</v>
      </c>
      <c r="F43" s="807" t="str">
        <f>MEDIÇÃO_GLOBAL!F43</f>
        <v>Calçada Concreto ( e = 6,00 cm )</v>
      </c>
      <c r="G43" s="808" t="str">
        <f>MEDIÇÃO_GLOBAL!G43</f>
        <v>m2</v>
      </c>
      <c r="H43" s="454">
        <f>Dados_GLOBAL_Inicial!S43</f>
        <v>7270.68</v>
      </c>
      <c r="I43" s="970"/>
      <c r="J43" s="455">
        <f t="shared" si="6"/>
        <v>7270.68</v>
      </c>
      <c r="K43" s="451">
        <f t="shared" si="12"/>
        <v>3.8715773490237498E-2</v>
      </c>
      <c r="L43" s="452">
        <f t="shared" si="4"/>
        <v>5.62E-2</v>
      </c>
      <c r="M43" s="809">
        <f t="shared" si="13"/>
        <v>2.2000000000000001E-3</v>
      </c>
      <c r="N43" s="821">
        <f>IF(IFERROR(VALUE(MEDIÇÃO_GLOBAL!N43),0)=0,0,MEDIÇÃO_GLOBAL!N43)</f>
        <v>32.840000000000003</v>
      </c>
      <c r="O43" s="811">
        <f t="shared" si="5"/>
        <v>9244.1299999999992</v>
      </c>
      <c r="P43" s="811">
        <f>IF(Dados_Obra!$H$37=1,Dados_GLOBAL_Inicial!M43,IF((W43)="c",ROUNDUP(J43*N43,2),IF((W43)="b",ROUNDDOWN(J43*N43,2),ROUND(J43*N43,2))))</f>
        <v>238769.13</v>
      </c>
      <c r="Q43" s="813">
        <f t="shared" si="14"/>
        <v>229525</v>
      </c>
      <c r="R43" s="814"/>
      <c r="S43" s="815">
        <f t="shared" si="15"/>
        <v>0</v>
      </c>
      <c r="T43" s="815">
        <f t="shared" si="16"/>
        <v>0</v>
      </c>
      <c r="V43" s="974">
        <v>0</v>
      </c>
      <c r="W43" s="975"/>
      <c r="X43" s="816">
        <f t="shared" si="17"/>
        <v>9644.16</v>
      </c>
      <c r="Y43" s="816">
        <f t="shared" si="18"/>
        <v>0</v>
      </c>
      <c r="Z43" s="816">
        <f t="shared" si="19"/>
        <v>697054.91999999993</v>
      </c>
      <c r="AA43" s="817">
        <f t="shared" si="20"/>
        <v>0</v>
      </c>
      <c r="AB43" s="718">
        <f t="shared" si="0"/>
        <v>42</v>
      </c>
      <c r="AC43" s="453">
        <f t="shared" si="21"/>
        <v>281.49</v>
      </c>
      <c r="AD43" s="14">
        <f t="shared" si="22"/>
        <v>3.8715773490237498E-2</v>
      </c>
      <c r="AE43"/>
      <c r="AF43" s="540">
        <f t="shared" si="10"/>
        <v>0</v>
      </c>
      <c r="AG43" s="541">
        <v>0</v>
      </c>
      <c r="AH43" s="541">
        <v>281.49</v>
      </c>
      <c r="AI43" s="541"/>
      <c r="AJ43" s="541"/>
      <c r="AK43" s="541"/>
      <c r="AL43" s="541"/>
      <c r="AM43" s="541"/>
      <c r="AN43" s="541"/>
      <c r="AO43" s="541"/>
      <c r="AP43" s="541"/>
      <c r="AQ43" s="541"/>
      <c r="AR43" s="541"/>
      <c r="AS43" s="541"/>
      <c r="AT43" s="541"/>
      <c r="AU43" s="541"/>
      <c r="AV43" s="541"/>
      <c r="AW43" s="541"/>
      <c r="AX43" s="541"/>
      <c r="AY43" s="819"/>
    </row>
    <row r="44" spans="1:51">
      <c r="A44" s="3" t="str">
        <f t="shared" si="11"/>
        <v>x</v>
      </c>
      <c r="B44" s="805"/>
      <c r="C44" s="820">
        <f>MEDIÇÃO_GLOBAL!C44</f>
        <v>0</v>
      </c>
      <c r="D44" s="806">
        <f>MEDIÇÃO_GLOBAL!D44</f>
        <v>98510</v>
      </c>
      <c r="E44" s="806" t="str">
        <f>MEDIÇÃO_GLOBAL!E44</f>
        <v>SINAPI</v>
      </c>
      <c r="F44" s="807" t="str">
        <f>MEDIÇÃO_GLOBAL!F44</f>
        <v>Plantio de Árvore com altura até 2m</v>
      </c>
      <c r="G44" s="808" t="str">
        <f>MEDIÇÃO_GLOBAL!G44</f>
        <v>un</v>
      </c>
      <c r="H44" s="454">
        <f>Dados_GLOBAL_Inicial!S44</f>
        <v>420</v>
      </c>
      <c r="I44" s="970"/>
      <c r="J44" s="455">
        <f t="shared" si="6"/>
        <v>420</v>
      </c>
      <c r="K44" s="451">
        <f t="shared" si="12"/>
        <v>0</v>
      </c>
      <c r="L44" s="452">
        <f t="shared" si="4"/>
        <v>7.4999999999999997E-3</v>
      </c>
      <c r="M44" s="809">
        <f t="shared" si="13"/>
        <v>0</v>
      </c>
      <c r="N44" s="821">
        <f>IF(IFERROR(VALUE(MEDIÇÃO_GLOBAL!N44),0)=0,0,MEDIÇÃO_GLOBAL!N44)</f>
        <v>75.88</v>
      </c>
      <c r="O44" s="811">
        <f t="shared" si="5"/>
        <v>0</v>
      </c>
      <c r="P44" s="811">
        <f>IF(Dados_Obra!$H$37=1,Dados_GLOBAL_Inicial!M44,IF((W44)="c",ROUNDUP(J44*N44,2),IF((W44)="b",ROUNDDOWN(J44*N44,2),ROUND(J44*N44,2))))</f>
        <v>31869.599999999999</v>
      </c>
      <c r="Q44" s="813">
        <f t="shared" si="14"/>
        <v>31869.599999999999</v>
      </c>
      <c r="R44" s="814"/>
      <c r="S44" s="815">
        <f t="shared" si="15"/>
        <v>0</v>
      </c>
      <c r="T44" s="815">
        <f t="shared" si="16"/>
        <v>0</v>
      </c>
      <c r="V44" s="974">
        <v>0</v>
      </c>
      <c r="W44" s="975"/>
      <c r="X44" s="816">
        <f t="shared" si="17"/>
        <v>400.03</v>
      </c>
      <c r="Y44" s="816">
        <f t="shared" si="18"/>
        <v>0</v>
      </c>
      <c r="Z44" s="816">
        <f t="shared" si="19"/>
        <v>458285.79</v>
      </c>
      <c r="AA44" s="817">
        <f t="shared" si="20"/>
        <v>0</v>
      </c>
      <c r="AB44" s="718">
        <f t="shared" si="0"/>
        <v>43</v>
      </c>
      <c r="AC44" s="453">
        <f t="shared" si="21"/>
        <v>0</v>
      </c>
      <c r="AD44" s="14">
        <f t="shared" si="22"/>
        <v>0</v>
      </c>
      <c r="AE44"/>
      <c r="AF44" s="540">
        <f t="shared" si="10"/>
        <v>0</v>
      </c>
      <c r="AG44" s="541">
        <v>0</v>
      </c>
      <c r="AH44" s="541">
        <v>0</v>
      </c>
      <c r="AI44" s="541"/>
      <c r="AJ44" s="541"/>
      <c r="AK44" s="541"/>
      <c r="AL44" s="541"/>
      <c r="AM44" s="541"/>
      <c r="AN44" s="541"/>
      <c r="AO44" s="541"/>
      <c r="AP44" s="541"/>
      <c r="AQ44" s="541"/>
      <c r="AR44" s="541"/>
      <c r="AS44" s="541"/>
      <c r="AT44" s="541"/>
      <c r="AU44" s="541"/>
      <c r="AV44" s="541"/>
      <c r="AW44" s="541"/>
      <c r="AX44" s="541"/>
      <c r="AY44" s="819"/>
    </row>
    <row r="45" spans="1:51">
      <c r="A45" s="3" t="str">
        <f t="shared" si="11"/>
        <v>x</v>
      </c>
      <c r="B45" s="805"/>
      <c r="C45" s="820">
        <f>MEDIÇÃO_GLOBAL!C45</f>
        <v>0</v>
      </c>
      <c r="D45" s="806">
        <f>MEDIÇÃO_GLOBAL!D45</f>
        <v>98504</v>
      </c>
      <c r="E45" s="806" t="str">
        <f>MEDIÇÃO_GLOBAL!E45</f>
        <v>SINAPI</v>
      </c>
      <c r="F45" s="807" t="str">
        <f>MEDIÇÃO_GLOBAL!F45</f>
        <v>Plantio de Grama em placas</v>
      </c>
      <c r="G45" s="808" t="str">
        <f>MEDIÇÃO_GLOBAL!G45</f>
        <v>m2</v>
      </c>
      <c r="H45" s="454">
        <f>Dados_GLOBAL_Inicial!S45</f>
        <v>7593.81</v>
      </c>
      <c r="I45" s="970"/>
      <c r="J45" s="455">
        <f t="shared" si="6"/>
        <v>7593.81</v>
      </c>
      <c r="K45" s="451">
        <f t="shared" si="12"/>
        <v>0</v>
      </c>
      <c r="L45" s="452">
        <f t="shared" si="4"/>
        <v>1.9900000000000001E-2</v>
      </c>
      <c r="M45" s="809">
        <f t="shared" si="13"/>
        <v>0</v>
      </c>
      <c r="N45" s="821">
        <f>IF(IFERROR(VALUE(MEDIÇÃO_GLOBAL!N45),0)=0,0,MEDIÇÃO_GLOBAL!N45)</f>
        <v>11.11</v>
      </c>
      <c r="O45" s="811">
        <f t="shared" si="5"/>
        <v>0</v>
      </c>
      <c r="P45" s="811">
        <f>IF(Dados_Obra!$H$37=1,Dados_GLOBAL_Inicial!M45,IF((W45)="c",ROUNDUP(J45*N45,2),IF((W45)="b",ROUNDDOWN(J45*N45,2),ROUND(J45*N45,2))))</f>
        <v>84367.23</v>
      </c>
      <c r="Q45" s="813">
        <f t="shared" si="14"/>
        <v>84367.23</v>
      </c>
      <c r="R45" s="814"/>
      <c r="S45" s="815">
        <f t="shared" si="15"/>
        <v>0</v>
      </c>
      <c r="T45" s="815">
        <f t="shared" si="16"/>
        <v>0</v>
      </c>
      <c r="V45" s="974">
        <v>0</v>
      </c>
      <c r="W45" s="975"/>
      <c r="X45" s="816">
        <f t="shared" si="17"/>
        <v>400.03</v>
      </c>
      <c r="Y45" s="816">
        <f t="shared" si="18"/>
        <v>0</v>
      </c>
      <c r="Z45" s="816">
        <f t="shared" si="19"/>
        <v>426416.19</v>
      </c>
      <c r="AA45" s="817">
        <f t="shared" si="20"/>
        <v>0</v>
      </c>
      <c r="AB45" s="718">
        <f t="shared" si="0"/>
        <v>44</v>
      </c>
      <c r="AC45" s="453">
        <f t="shared" si="21"/>
        <v>0</v>
      </c>
      <c r="AD45" s="14">
        <f t="shared" si="22"/>
        <v>0</v>
      </c>
      <c r="AE45"/>
      <c r="AF45" s="540">
        <f t="shared" si="10"/>
        <v>0</v>
      </c>
      <c r="AG45" s="541">
        <v>0</v>
      </c>
      <c r="AH45" s="541">
        <v>0</v>
      </c>
      <c r="AI45" s="541"/>
      <c r="AJ45" s="541"/>
      <c r="AK45" s="541"/>
      <c r="AL45" s="541"/>
      <c r="AM45" s="541"/>
      <c r="AN45" s="541"/>
      <c r="AO45" s="541"/>
      <c r="AP45" s="541"/>
      <c r="AQ45" s="541"/>
      <c r="AR45" s="541"/>
      <c r="AS45" s="541"/>
      <c r="AT45" s="541"/>
      <c r="AU45" s="541"/>
      <c r="AV45" s="541"/>
      <c r="AW45" s="541"/>
      <c r="AX45" s="541"/>
      <c r="AY45" s="819"/>
    </row>
    <row r="46" spans="1:51">
      <c r="A46" s="3" t="str">
        <f t="shared" si="11"/>
        <v>x</v>
      </c>
      <c r="B46" s="805"/>
      <c r="C46" s="820">
        <f>MEDIÇÃO_GLOBAL!C46</f>
        <v>0</v>
      </c>
      <c r="D46" s="806" t="str">
        <f>MEDIÇÃO_GLOBAL!D46</f>
        <v>605000G</v>
      </c>
      <c r="E46" s="806" t="str">
        <f>MEDIÇÃO_GLOBAL!E46</f>
        <v>DER/PRC</v>
      </c>
      <c r="F46" s="807" t="str">
        <f>MEDIÇÃO_GLOBAL!F46</f>
        <v>Rampa para PNE com Piso Tátil (NBR 9050) - Modelo 02 - 5,94 m2</v>
      </c>
      <c r="G46" s="808" t="str">
        <f>MEDIÇÃO_GLOBAL!G46</f>
        <v>un</v>
      </c>
      <c r="H46" s="454">
        <f>Dados_GLOBAL_Inicial!S46</f>
        <v>138</v>
      </c>
      <c r="I46" s="970"/>
      <c r="J46" s="455">
        <f t="shared" si="6"/>
        <v>138</v>
      </c>
      <c r="K46" s="451">
        <f t="shared" si="12"/>
        <v>7.246376811594203E-3</v>
      </c>
      <c r="L46" s="452">
        <f t="shared" si="4"/>
        <v>1.2999999999999999E-2</v>
      </c>
      <c r="M46" s="809">
        <f t="shared" si="13"/>
        <v>1E-4</v>
      </c>
      <c r="N46" s="821">
        <f>IF(IFERROR(VALUE(MEDIÇÃO_GLOBAL!N46),0)=0,0,MEDIÇÃO_GLOBAL!N46)</f>
        <v>400.03</v>
      </c>
      <c r="O46" s="811">
        <f t="shared" si="5"/>
        <v>400.03</v>
      </c>
      <c r="P46" s="811">
        <f>IF(Dados_Obra!$H$37=1,Dados_GLOBAL_Inicial!M46,IF((W46)="c",ROUNDUP(J46*N46,2),IF((W46)="b",ROUNDDOWN(J46*N46,2),ROUND(J46*N46,2))))</f>
        <v>55204.14</v>
      </c>
      <c r="Q46" s="813">
        <f t="shared" si="14"/>
        <v>54804.11</v>
      </c>
      <c r="R46" s="814"/>
      <c r="S46" s="815">
        <f t="shared" si="15"/>
        <v>0</v>
      </c>
      <c r="T46" s="815">
        <f t="shared" si="16"/>
        <v>0</v>
      </c>
      <c r="V46" s="974">
        <v>0</v>
      </c>
      <c r="W46" s="975"/>
      <c r="X46" s="816">
        <f t="shared" si="17"/>
        <v>400.03</v>
      </c>
      <c r="Y46" s="816">
        <f t="shared" si="18"/>
        <v>0</v>
      </c>
      <c r="Z46" s="816">
        <f t="shared" si="19"/>
        <v>342048.96</v>
      </c>
      <c r="AA46" s="817">
        <f t="shared" si="20"/>
        <v>0</v>
      </c>
      <c r="AB46" s="718">
        <f t="shared" si="0"/>
        <v>45</v>
      </c>
      <c r="AC46" s="453">
        <f t="shared" si="21"/>
        <v>1</v>
      </c>
      <c r="AD46" s="14">
        <f t="shared" si="22"/>
        <v>7.246376811594203E-3</v>
      </c>
      <c r="AE46"/>
      <c r="AF46" s="540">
        <f t="shared" si="10"/>
        <v>0</v>
      </c>
      <c r="AG46" s="541">
        <v>0</v>
      </c>
      <c r="AH46" s="541">
        <v>1</v>
      </c>
      <c r="AI46" s="541"/>
      <c r="AJ46" s="541"/>
      <c r="AK46" s="541"/>
      <c r="AL46" s="541"/>
      <c r="AM46" s="541"/>
      <c r="AN46" s="541"/>
      <c r="AO46" s="541"/>
      <c r="AP46" s="541"/>
      <c r="AQ46" s="541"/>
      <c r="AR46" s="541"/>
      <c r="AS46" s="541"/>
      <c r="AT46" s="541"/>
      <c r="AU46" s="541"/>
      <c r="AV46" s="541"/>
      <c r="AW46" s="541"/>
      <c r="AX46" s="541"/>
      <c r="AY46" s="819"/>
    </row>
    <row r="47" spans="1:51" ht="22.5">
      <c r="A47" s="3" t="str">
        <f t="shared" si="11"/>
        <v>x</v>
      </c>
      <c r="B47" s="805"/>
      <c r="C47" s="820">
        <f>MEDIÇÃO_GLOBAL!C47</f>
        <v>0</v>
      </c>
      <c r="D47" s="806">
        <f>MEDIÇÃO_GLOBAL!D47</f>
        <v>834907</v>
      </c>
      <c r="E47" s="806" t="str">
        <f>MEDIÇÃO_GLOBAL!E47</f>
        <v>DER</v>
      </c>
      <c r="F47" s="807" t="str">
        <f>MEDIÇÃO_GLOBAL!F47</f>
        <v>Fornecimento e assentamento de piso tátil de concreto alerta/direcional 40x40cm vermelho</v>
      </c>
      <c r="G47" s="808" t="str">
        <f>MEDIÇÃO_GLOBAL!G47</f>
        <v>m2</v>
      </c>
      <c r="H47" s="454">
        <f>Dados_GLOBAL_Inicial!S47</f>
        <v>2699.97</v>
      </c>
      <c r="I47" s="970"/>
      <c r="J47" s="455">
        <f t="shared" si="6"/>
        <v>2699.97</v>
      </c>
      <c r="K47" s="451">
        <f t="shared" si="12"/>
        <v>0</v>
      </c>
      <c r="L47" s="452">
        <f t="shared" si="4"/>
        <v>6.7500000000000004E-2</v>
      </c>
      <c r="M47" s="809">
        <f t="shared" si="13"/>
        <v>0</v>
      </c>
      <c r="N47" s="821">
        <f>IF(IFERROR(VALUE(MEDIÇÃO_GLOBAL!N47),0)=0,0,MEDIÇÃO_GLOBAL!N47)</f>
        <v>106.24</v>
      </c>
      <c r="O47" s="811">
        <f t="shared" si="5"/>
        <v>0</v>
      </c>
      <c r="P47" s="811">
        <f>IF(Dados_Obra!$H$37=1,Dados_GLOBAL_Inicial!M47,IF((W47)="c",ROUNDUP(J47*N47,2),IF((W47)="b",ROUNDDOWN(J47*N47,2),ROUND(J47*N47,2))))</f>
        <v>286844.82</v>
      </c>
      <c r="Q47" s="813">
        <f t="shared" si="14"/>
        <v>286844.82</v>
      </c>
      <c r="R47" s="814"/>
      <c r="S47" s="815">
        <f t="shared" si="15"/>
        <v>0</v>
      </c>
      <c r="T47" s="815">
        <f t="shared" si="16"/>
        <v>0</v>
      </c>
      <c r="V47" s="974">
        <v>0</v>
      </c>
      <c r="W47" s="975"/>
      <c r="X47" s="816">
        <f t="shared" si="17"/>
        <v>0</v>
      </c>
      <c r="Y47" s="816">
        <f t="shared" si="18"/>
        <v>0</v>
      </c>
      <c r="Z47" s="816">
        <f t="shared" si="19"/>
        <v>286844.82</v>
      </c>
      <c r="AA47" s="817">
        <f t="shared" si="20"/>
        <v>0</v>
      </c>
      <c r="AB47" s="718">
        <f t="shared" si="0"/>
        <v>46</v>
      </c>
      <c r="AC47" s="453">
        <f t="shared" si="21"/>
        <v>0</v>
      </c>
      <c r="AD47" s="14">
        <f t="shared" si="22"/>
        <v>0</v>
      </c>
      <c r="AE47"/>
      <c r="AF47" s="540">
        <f t="shared" si="10"/>
        <v>0</v>
      </c>
      <c r="AG47" s="541">
        <v>0</v>
      </c>
      <c r="AH47" s="541">
        <v>0</v>
      </c>
      <c r="AI47" s="541"/>
      <c r="AJ47" s="541"/>
      <c r="AK47" s="541"/>
      <c r="AL47" s="541"/>
      <c r="AM47" s="541"/>
      <c r="AN47" s="541"/>
      <c r="AO47" s="541"/>
      <c r="AP47" s="541"/>
      <c r="AQ47" s="541"/>
      <c r="AR47" s="541"/>
      <c r="AS47" s="541"/>
      <c r="AT47" s="541"/>
      <c r="AU47" s="541"/>
      <c r="AV47" s="541"/>
      <c r="AW47" s="541"/>
      <c r="AX47" s="541"/>
      <c r="AY47" s="819"/>
    </row>
    <row r="48" spans="1:51">
      <c r="A48" s="3" t="str">
        <f t="shared" si="11"/>
        <v>x</v>
      </c>
      <c r="B48" s="805"/>
      <c r="C48" s="982">
        <f>MEDIÇÃO_GLOBAL!C48</f>
        <v>8</v>
      </c>
      <c r="D48" s="983" t="str">
        <f>MEDIÇÃO_GLOBAL!D48</f>
        <v/>
      </c>
      <c r="E48" s="983">
        <f>MEDIÇÃO_GLOBAL!E48</f>
        <v>552</v>
      </c>
      <c r="F48" s="984" t="str">
        <f>MEDIÇÃO_GLOBAL!F48</f>
        <v>SINALIZAÇÃO DE TRÂNSITO</v>
      </c>
      <c r="G48" s="808" t="str">
        <f>MEDIÇÃO_GLOBAL!G48</f>
        <v xml:space="preserve">     </v>
      </c>
      <c r="H48" s="454" t="str">
        <f>Dados_GLOBAL_Inicial!S48</f>
        <v/>
      </c>
      <c r="I48" s="970"/>
      <c r="J48" s="455">
        <f t="shared" si="6"/>
        <v>0</v>
      </c>
      <c r="K48" s="451">
        <f t="shared" si="12"/>
        <v>0</v>
      </c>
      <c r="L48" s="452">
        <f t="shared" si="4"/>
        <v>0</v>
      </c>
      <c r="M48" s="809">
        <f t="shared" si="13"/>
        <v>0</v>
      </c>
      <c r="N48" s="821">
        <f>IF(IFERROR(VALUE(MEDIÇÃO_GLOBAL!N48),0)=0,0,MEDIÇÃO_GLOBAL!N48)</f>
        <v>0</v>
      </c>
      <c r="O48" s="811">
        <f t="shared" si="5"/>
        <v>0</v>
      </c>
      <c r="P48" s="811">
        <f>IF(Dados_Obra!$H$37=1,Dados_GLOBAL_Inicial!M48,IF((W48)="c",ROUNDUP(J48*N48,2),IF((W48)="b",ROUNDDOWN(J48*N48,2),ROUND(J48*N48,2))))</f>
        <v>0</v>
      </c>
      <c r="Q48" s="813">
        <f t="shared" si="14"/>
        <v>0</v>
      </c>
      <c r="R48" s="814"/>
      <c r="S48" s="815">
        <f t="shared" si="15"/>
        <v>0</v>
      </c>
      <c r="T48" s="815">
        <f t="shared" si="16"/>
        <v>0</v>
      </c>
      <c r="V48" s="974">
        <v>0</v>
      </c>
      <c r="W48" s="975"/>
      <c r="X48" s="816">
        <f t="shared" si="17"/>
        <v>0</v>
      </c>
      <c r="Y48" s="816">
        <f t="shared" si="18"/>
        <v>0</v>
      </c>
      <c r="Z48" s="816">
        <f t="shared" si="19"/>
        <v>0</v>
      </c>
      <c r="AA48" s="817">
        <f t="shared" si="20"/>
        <v>94823.39</v>
      </c>
      <c r="AB48" s="718">
        <f t="shared" si="0"/>
        <v>47</v>
      </c>
      <c r="AC48" s="453">
        <f t="shared" si="21"/>
        <v>0</v>
      </c>
      <c r="AD48" s="14">
        <f t="shared" si="22"/>
        <v>0</v>
      </c>
      <c r="AE48"/>
      <c r="AF48" s="540">
        <f t="shared" si="10"/>
        <v>8</v>
      </c>
      <c r="AG48" s="541">
        <v>0</v>
      </c>
      <c r="AH48" s="541"/>
      <c r="AI48" s="541"/>
      <c r="AJ48" s="541"/>
      <c r="AK48" s="541"/>
      <c r="AL48" s="541"/>
      <c r="AM48" s="541"/>
      <c r="AN48" s="541"/>
      <c r="AO48" s="541"/>
      <c r="AP48" s="541"/>
      <c r="AQ48" s="541"/>
      <c r="AR48" s="541"/>
      <c r="AS48" s="541"/>
      <c r="AT48" s="541"/>
      <c r="AU48" s="541"/>
      <c r="AV48" s="541"/>
      <c r="AW48" s="541"/>
      <c r="AX48" s="541"/>
      <c r="AY48" s="819"/>
    </row>
    <row r="49" spans="1:51" ht="22.5">
      <c r="A49" s="3" t="str">
        <f t="shared" si="11"/>
        <v>x</v>
      </c>
      <c r="B49" s="805"/>
      <c r="C49" s="820">
        <f>MEDIÇÃO_GLOBAL!C49</f>
        <v>0</v>
      </c>
      <c r="D49" s="806">
        <f>MEDIÇÃO_GLOBAL!D49</f>
        <v>822000</v>
      </c>
      <c r="E49" s="806" t="str">
        <f>MEDIÇÃO_GLOBAL!E49</f>
        <v>DER</v>
      </c>
      <c r="F49" s="807" t="str">
        <f>MEDIÇÃO_GLOBAL!F49</f>
        <v xml:space="preserve">Faixa de Sinalização Horizontal c/tinta resina acrílica base solvente- (0,034 m2/m2) </v>
      </c>
      <c r="G49" s="808" t="str">
        <f>MEDIÇÃO_GLOBAL!G49</f>
        <v>m2</v>
      </c>
      <c r="H49" s="454">
        <f>Dados_GLOBAL_Inicial!S49</f>
        <v>1244.1600000000001</v>
      </c>
      <c r="I49" s="970"/>
      <c r="J49" s="455">
        <f t="shared" si="6"/>
        <v>1244.1600000000001</v>
      </c>
      <c r="K49" s="451">
        <f t="shared" si="12"/>
        <v>0</v>
      </c>
      <c r="L49" s="452">
        <f t="shared" si="4"/>
        <v>7.7000000000000002E-3</v>
      </c>
      <c r="M49" s="809">
        <f t="shared" si="13"/>
        <v>0</v>
      </c>
      <c r="N49" s="821">
        <f>IF(IFERROR(VALUE(MEDIÇÃO_GLOBAL!N49),0)=0,0,MEDIÇÃO_GLOBAL!N49)</f>
        <v>26.19</v>
      </c>
      <c r="O49" s="811">
        <f t="shared" si="5"/>
        <v>0</v>
      </c>
      <c r="P49" s="811">
        <f>IF(Dados_Obra!$H$37=1,Dados_GLOBAL_Inicial!M49,IF((W49)="c",ROUNDUP(J49*N49,2),IF((W49)="b",ROUNDDOWN(J49*N49,2),ROUND(J49*N49,2))))</f>
        <v>32584.55</v>
      </c>
      <c r="Q49" s="813">
        <f t="shared" si="14"/>
        <v>32584.55</v>
      </c>
      <c r="R49" s="814"/>
      <c r="S49" s="815">
        <f t="shared" si="15"/>
        <v>0</v>
      </c>
      <c r="T49" s="815">
        <f t="shared" si="16"/>
        <v>0</v>
      </c>
      <c r="V49" s="974">
        <v>0</v>
      </c>
      <c r="W49" s="975"/>
      <c r="X49" s="816">
        <f t="shared" si="17"/>
        <v>0</v>
      </c>
      <c r="Y49" s="816">
        <f t="shared" si="18"/>
        <v>0</v>
      </c>
      <c r="Z49" s="816">
        <f t="shared" si="19"/>
        <v>94823.39</v>
      </c>
      <c r="AA49" s="817">
        <f t="shared" si="20"/>
        <v>0</v>
      </c>
      <c r="AB49" s="718">
        <f t="shared" si="0"/>
        <v>48</v>
      </c>
      <c r="AC49" s="453">
        <f t="shared" si="21"/>
        <v>0</v>
      </c>
      <c r="AD49" s="14">
        <f t="shared" si="22"/>
        <v>0</v>
      </c>
      <c r="AE49"/>
      <c r="AF49" s="540">
        <f t="shared" si="10"/>
        <v>0</v>
      </c>
      <c r="AG49" s="541">
        <v>0</v>
      </c>
      <c r="AH49" s="541">
        <v>0</v>
      </c>
      <c r="AI49" s="541"/>
      <c r="AJ49" s="541"/>
      <c r="AK49" s="541"/>
      <c r="AL49" s="541"/>
      <c r="AM49" s="541"/>
      <c r="AN49" s="541"/>
      <c r="AO49" s="541"/>
      <c r="AP49" s="541"/>
      <c r="AQ49" s="541"/>
      <c r="AR49" s="541"/>
      <c r="AS49" s="541"/>
      <c r="AT49" s="541"/>
      <c r="AU49" s="541"/>
      <c r="AV49" s="541"/>
      <c r="AW49" s="541"/>
      <c r="AX49" s="541"/>
      <c r="AY49" s="819"/>
    </row>
    <row r="50" spans="1:51" ht="22.5">
      <c r="A50" s="3" t="str">
        <f t="shared" si="11"/>
        <v>x</v>
      </c>
      <c r="B50" s="805"/>
      <c r="C50" s="820">
        <f>MEDIÇÃO_GLOBAL!C50</f>
        <v>0</v>
      </c>
      <c r="D50" s="806" t="str">
        <f>MEDIÇÃO_GLOBAL!D50</f>
        <v>820000F</v>
      </c>
      <c r="E50" s="806" t="str">
        <f>MEDIÇÃO_GLOBAL!E50</f>
        <v>DER/PRC</v>
      </c>
      <c r="F50" s="807" t="str">
        <f>MEDIÇÃO_GLOBAL!F50</f>
        <v>Placa sinalização refletiva-círculo (0,1964 m2/ud) + suporte METÁLICO</v>
      </c>
      <c r="G50" s="808" t="str">
        <f>MEDIÇÃO_GLOBAL!G50</f>
        <v>un</v>
      </c>
      <c r="H50" s="454">
        <f>Dados_GLOBAL_Inicial!S50</f>
        <v>34</v>
      </c>
      <c r="I50" s="970"/>
      <c r="J50" s="455">
        <f t="shared" si="6"/>
        <v>34</v>
      </c>
      <c r="K50" s="451">
        <f t="shared" si="12"/>
        <v>0</v>
      </c>
      <c r="L50" s="452">
        <f t="shared" si="4"/>
        <v>4.0000000000000001E-3</v>
      </c>
      <c r="M50" s="809">
        <f t="shared" si="13"/>
        <v>0</v>
      </c>
      <c r="N50" s="821">
        <f>IF(IFERROR(VALUE(MEDIÇÃO_GLOBAL!N50),0)=0,0,MEDIÇÃO_GLOBAL!N50)</f>
        <v>494.27</v>
      </c>
      <c r="O50" s="811">
        <f t="shared" si="5"/>
        <v>0</v>
      </c>
      <c r="P50" s="811">
        <f>IF(Dados_Obra!$H$37=1,Dados_GLOBAL_Inicial!M50,IF((W50)="c",ROUNDUP(J50*N50,2),IF((W50)="b",ROUNDDOWN(J50*N50,2),ROUND(J50*N50,2))))</f>
        <v>16805.18</v>
      </c>
      <c r="Q50" s="813">
        <f t="shared" si="14"/>
        <v>16805.18</v>
      </c>
      <c r="R50" s="814"/>
      <c r="S50" s="815">
        <f t="shared" si="15"/>
        <v>0</v>
      </c>
      <c r="T50" s="815">
        <f t="shared" si="16"/>
        <v>0</v>
      </c>
      <c r="V50" s="974">
        <v>0</v>
      </c>
      <c r="W50" s="975"/>
      <c r="X50" s="816">
        <f t="shared" si="17"/>
        <v>0</v>
      </c>
      <c r="Y50" s="816">
        <f t="shared" si="18"/>
        <v>0</v>
      </c>
      <c r="Z50" s="816">
        <f t="shared" si="19"/>
        <v>62238.840000000004</v>
      </c>
      <c r="AA50" s="817">
        <f t="shared" si="20"/>
        <v>0</v>
      </c>
      <c r="AB50" s="718">
        <f t="shared" si="0"/>
        <v>49</v>
      </c>
      <c r="AC50" s="453">
        <f t="shared" si="21"/>
        <v>0</v>
      </c>
      <c r="AD50" s="14">
        <f t="shared" si="22"/>
        <v>0</v>
      </c>
      <c r="AE50"/>
      <c r="AF50" s="540">
        <f t="shared" si="10"/>
        <v>0</v>
      </c>
      <c r="AG50" s="541">
        <v>0</v>
      </c>
      <c r="AH50" s="541">
        <v>0</v>
      </c>
      <c r="AI50" s="541"/>
      <c r="AJ50" s="541"/>
      <c r="AK50" s="541"/>
      <c r="AL50" s="541"/>
      <c r="AM50" s="541"/>
      <c r="AN50" s="541"/>
      <c r="AO50" s="541"/>
      <c r="AP50" s="541"/>
      <c r="AQ50" s="541"/>
      <c r="AR50" s="541"/>
      <c r="AS50" s="541"/>
      <c r="AT50" s="541"/>
      <c r="AU50" s="541"/>
      <c r="AV50" s="541"/>
      <c r="AW50" s="541"/>
      <c r="AX50" s="541"/>
      <c r="AY50" s="819"/>
    </row>
    <row r="51" spans="1:51" ht="22.5">
      <c r="A51" s="3" t="str">
        <f t="shared" si="11"/>
        <v>x</v>
      </c>
      <c r="B51" s="805"/>
      <c r="C51" s="820">
        <f>MEDIÇÃO_GLOBAL!C51</f>
        <v>0</v>
      </c>
      <c r="D51" s="806" t="str">
        <f>MEDIÇÃO_GLOBAL!D51</f>
        <v>820000H</v>
      </c>
      <c r="E51" s="806" t="str">
        <f>MEDIÇÃO_GLOBAL!E51</f>
        <v>DER/PRC</v>
      </c>
      <c r="F51" s="807" t="str">
        <f>MEDIÇÃO_GLOBAL!F51</f>
        <v>Placa sinalização refletiva-octógono (0,2160 m2/ud) + suporte METÁLICO</v>
      </c>
      <c r="G51" s="808" t="str">
        <f>MEDIÇÃO_GLOBAL!G51</f>
        <v>un</v>
      </c>
      <c r="H51" s="454">
        <f>Dados_GLOBAL_Inicial!S51</f>
        <v>45</v>
      </c>
      <c r="I51" s="970"/>
      <c r="J51" s="455">
        <f t="shared" si="6"/>
        <v>45</v>
      </c>
      <c r="K51" s="451">
        <f t="shared" si="12"/>
        <v>0</v>
      </c>
      <c r="L51" s="452">
        <f t="shared" si="4"/>
        <v>5.3E-3</v>
      </c>
      <c r="M51" s="809">
        <f t="shared" si="13"/>
        <v>0</v>
      </c>
      <c r="N51" s="821">
        <f>IF(IFERROR(VALUE(MEDIÇÃO_GLOBAL!N51),0)=0,0,MEDIÇÃO_GLOBAL!N51)</f>
        <v>504.38</v>
      </c>
      <c r="O51" s="811">
        <f t="shared" si="5"/>
        <v>0</v>
      </c>
      <c r="P51" s="811">
        <f>IF(Dados_Obra!$H$37=1,Dados_GLOBAL_Inicial!M51,IF((W51)="c",ROUNDUP(J51*N51,2),IF((W51)="b",ROUNDDOWN(J51*N51,2),ROUND(J51*N51,2))))</f>
        <v>22697.1</v>
      </c>
      <c r="Q51" s="813">
        <f t="shared" si="14"/>
        <v>22697.1</v>
      </c>
      <c r="R51" s="814"/>
      <c r="S51" s="815">
        <f t="shared" si="15"/>
        <v>0</v>
      </c>
      <c r="T51" s="815">
        <f t="shared" si="16"/>
        <v>0</v>
      </c>
      <c r="V51" s="974">
        <v>0</v>
      </c>
      <c r="W51" s="975"/>
      <c r="X51" s="816">
        <f t="shared" si="17"/>
        <v>0</v>
      </c>
      <c r="Y51" s="816">
        <f t="shared" si="18"/>
        <v>0</v>
      </c>
      <c r="Z51" s="816">
        <f t="shared" si="19"/>
        <v>45433.66</v>
      </c>
      <c r="AA51" s="817">
        <f t="shared" si="20"/>
        <v>0</v>
      </c>
      <c r="AB51" s="718">
        <f t="shared" si="0"/>
        <v>50</v>
      </c>
      <c r="AC51" s="453">
        <f t="shared" si="21"/>
        <v>0</v>
      </c>
      <c r="AD51" s="14">
        <f t="shared" si="22"/>
        <v>0</v>
      </c>
      <c r="AE51"/>
      <c r="AF51" s="540">
        <f t="shared" si="10"/>
        <v>0</v>
      </c>
      <c r="AG51" s="541">
        <v>0</v>
      </c>
      <c r="AH51" s="541">
        <v>0</v>
      </c>
      <c r="AI51" s="541"/>
      <c r="AJ51" s="541"/>
      <c r="AK51" s="541"/>
      <c r="AL51" s="541"/>
      <c r="AM51" s="541"/>
      <c r="AN51" s="541"/>
      <c r="AO51" s="541"/>
      <c r="AP51" s="541"/>
      <c r="AQ51" s="541"/>
      <c r="AR51" s="541"/>
      <c r="AS51" s="541"/>
      <c r="AT51" s="541"/>
      <c r="AU51" s="541"/>
      <c r="AV51" s="541"/>
      <c r="AW51" s="541"/>
      <c r="AX51" s="541"/>
      <c r="AY51" s="819"/>
    </row>
    <row r="52" spans="1:51" ht="22.5">
      <c r="A52" s="3" t="str">
        <f t="shared" si="11"/>
        <v>x</v>
      </c>
      <c r="B52" s="805"/>
      <c r="C52" s="820">
        <f>MEDIÇÃO_GLOBAL!C52</f>
        <v>0</v>
      </c>
      <c r="D52" s="806" t="str">
        <f>MEDIÇÃO_GLOBAL!D52</f>
        <v>820000J</v>
      </c>
      <c r="E52" s="806" t="str">
        <f>MEDIÇÃO_GLOBAL!E52</f>
        <v>DER/PRC</v>
      </c>
      <c r="F52" s="807" t="str">
        <f>MEDIÇÃO_GLOBAL!F52</f>
        <v>Placa sinalização refletiva-retangular dupla (duas de-0,20x060) em L (0,2400 m2/ud) + suporte METÁLICO</v>
      </c>
      <c r="G52" s="808" t="str">
        <f>MEDIÇÃO_GLOBAL!G52</f>
        <v>un</v>
      </c>
      <c r="H52" s="454">
        <f>Dados_GLOBAL_Inicial!S52</f>
        <v>44</v>
      </c>
      <c r="I52" s="970"/>
      <c r="J52" s="455">
        <f t="shared" si="6"/>
        <v>44</v>
      </c>
      <c r="K52" s="451">
        <f t="shared" si="12"/>
        <v>0</v>
      </c>
      <c r="L52" s="452">
        <f t="shared" si="4"/>
        <v>5.3E-3</v>
      </c>
      <c r="M52" s="809">
        <f t="shared" si="13"/>
        <v>0</v>
      </c>
      <c r="N52" s="821">
        <f>IF(IFERROR(VALUE(MEDIÇÃO_GLOBAL!N52),0)=0,0,MEDIÇÃO_GLOBAL!N52)</f>
        <v>516.74</v>
      </c>
      <c r="O52" s="811">
        <f t="shared" si="5"/>
        <v>0</v>
      </c>
      <c r="P52" s="811">
        <f>IF(Dados_Obra!$H$37=1,Dados_GLOBAL_Inicial!M52,IF((W52)="c",ROUNDUP(J52*N52,2),IF((W52)="b",ROUNDDOWN(J52*N52,2),ROUND(J52*N52,2))))</f>
        <v>22736.560000000001</v>
      </c>
      <c r="Q52" s="813">
        <f t="shared" si="14"/>
        <v>22736.560000000001</v>
      </c>
      <c r="R52" s="814"/>
      <c r="S52" s="815">
        <f t="shared" si="15"/>
        <v>0</v>
      </c>
      <c r="T52" s="815">
        <f t="shared" si="16"/>
        <v>0</v>
      </c>
      <c r="V52" s="974">
        <v>0</v>
      </c>
      <c r="W52" s="975"/>
      <c r="X52" s="816">
        <f t="shared" si="17"/>
        <v>0</v>
      </c>
      <c r="Y52" s="816">
        <f t="shared" si="18"/>
        <v>0</v>
      </c>
      <c r="Z52" s="816">
        <f t="shared" si="19"/>
        <v>22736.560000000001</v>
      </c>
      <c r="AA52" s="817">
        <f t="shared" si="20"/>
        <v>0</v>
      </c>
      <c r="AB52" s="718">
        <f t="shared" si="0"/>
        <v>51</v>
      </c>
      <c r="AC52" s="453">
        <f t="shared" si="21"/>
        <v>0</v>
      </c>
      <c r="AD52" s="14">
        <f t="shared" si="22"/>
        <v>0</v>
      </c>
      <c r="AE52"/>
      <c r="AF52" s="540">
        <f t="shared" si="10"/>
        <v>0</v>
      </c>
      <c r="AG52" s="541">
        <v>0</v>
      </c>
      <c r="AH52" s="541">
        <v>0</v>
      </c>
      <c r="AI52" s="541"/>
      <c r="AJ52" s="541"/>
      <c r="AK52" s="541"/>
      <c r="AL52" s="541"/>
      <c r="AM52" s="541"/>
      <c r="AN52" s="541"/>
      <c r="AO52" s="541"/>
      <c r="AP52" s="541"/>
      <c r="AQ52" s="541"/>
      <c r="AR52" s="541"/>
      <c r="AS52" s="541"/>
      <c r="AT52" s="541"/>
      <c r="AU52" s="541"/>
      <c r="AV52" s="541"/>
      <c r="AW52" s="541"/>
      <c r="AX52" s="541"/>
      <c r="AY52" s="819"/>
    </row>
    <row r="53" spans="1:51">
      <c r="A53" s="3" t="str">
        <f t="shared" si="11"/>
        <v>x</v>
      </c>
      <c r="B53" s="805"/>
      <c r="C53" s="982">
        <f>MEDIÇÃO_GLOBAL!C53</f>
        <v>9</v>
      </c>
      <c r="D53" s="983" t="str">
        <f>MEDIÇÃO_GLOBAL!D53</f>
        <v/>
      </c>
      <c r="E53" s="983">
        <f>MEDIÇÃO_GLOBAL!E53</f>
        <v>553</v>
      </c>
      <c r="F53" s="984" t="str">
        <f>MEDIÇÃO_GLOBAL!F53</f>
        <v>ENSAIOS TECNOLÓGICOS</v>
      </c>
      <c r="G53" s="808" t="str">
        <f>MEDIÇÃO_GLOBAL!G53</f>
        <v xml:space="preserve">     </v>
      </c>
      <c r="H53" s="454" t="str">
        <f>Dados_GLOBAL_Inicial!S53</f>
        <v/>
      </c>
      <c r="I53" s="970"/>
      <c r="J53" s="455">
        <f t="shared" si="6"/>
        <v>0</v>
      </c>
      <c r="K53" s="451">
        <f t="shared" si="12"/>
        <v>0</v>
      </c>
      <c r="L53" s="452">
        <f t="shared" si="4"/>
        <v>0</v>
      </c>
      <c r="M53" s="809">
        <f t="shared" si="13"/>
        <v>0</v>
      </c>
      <c r="N53" s="821">
        <f>IF(IFERROR(VALUE(MEDIÇÃO_GLOBAL!N53),0)=0,0,MEDIÇÃO_GLOBAL!N53)</f>
        <v>0</v>
      </c>
      <c r="O53" s="811">
        <f t="shared" si="5"/>
        <v>0</v>
      </c>
      <c r="P53" s="811">
        <f>IF(Dados_Obra!$H$37=1,Dados_GLOBAL_Inicial!M53,IF((W53)="c",ROUNDUP(J53*N53,2),IF((W53)="b",ROUNDDOWN(J53*N53,2),ROUND(J53*N53,2))))</f>
        <v>0</v>
      </c>
      <c r="Q53" s="813">
        <f t="shared" si="14"/>
        <v>0</v>
      </c>
      <c r="R53" s="814"/>
      <c r="S53" s="815">
        <f t="shared" si="15"/>
        <v>0</v>
      </c>
      <c r="T53" s="815">
        <f t="shared" si="16"/>
        <v>0</v>
      </c>
      <c r="V53" s="974">
        <v>0</v>
      </c>
      <c r="W53" s="975"/>
      <c r="X53" s="816">
        <f t="shared" si="17"/>
        <v>0</v>
      </c>
      <c r="Y53" s="816">
        <f t="shared" si="18"/>
        <v>17045.02</v>
      </c>
      <c r="Z53" s="816">
        <f t="shared" si="19"/>
        <v>0</v>
      </c>
      <c r="AA53" s="817">
        <f t="shared" si="20"/>
        <v>56907.57</v>
      </c>
      <c r="AB53" s="718">
        <f t="shared" si="0"/>
        <v>52</v>
      </c>
      <c r="AC53" s="453">
        <f t="shared" si="21"/>
        <v>0</v>
      </c>
      <c r="AD53" s="14">
        <f t="shared" si="22"/>
        <v>0</v>
      </c>
      <c r="AE53"/>
      <c r="AF53" s="540">
        <f t="shared" si="10"/>
        <v>9</v>
      </c>
      <c r="AG53" s="541">
        <v>0</v>
      </c>
      <c r="AH53" s="541"/>
      <c r="AI53" s="541"/>
      <c r="AJ53" s="541"/>
      <c r="AK53" s="541"/>
      <c r="AL53" s="541"/>
      <c r="AM53" s="541"/>
      <c r="AN53" s="541"/>
      <c r="AO53" s="541"/>
      <c r="AP53" s="541"/>
      <c r="AQ53" s="541"/>
      <c r="AR53" s="541"/>
      <c r="AS53" s="541"/>
      <c r="AT53" s="541"/>
      <c r="AU53" s="541"/>
      <c r="AV53" s="541"/>
      <c r="AW53" s="541"/>
      <c r="AX53" s="541"/>
      <c r="AY53" s="819"/>
    </row>
    <row r="54" spans="1:51" ht="45">
      <c r="A54" s="3" t="str">
        <f t="shared" si="11"/>
        <v>x</v>
      </c>
      <c r="B54" s="805"/>
      <c r="C54" s="820">
        <f>MEDIÇÃO_GLOBAL!C54</f>
        <v>0</v>
      </c>
      <c r="D54" s="806" t="str">
        <f>MEDIÇÃO_GLOBAL!D54</f>
        <v/>
      </c>
      <c r="E54" s="806" t="str">
        <f>MEDIÇÃO_GLOBAL!E54</f>
        <v/>
      </c>
      <c r="F54" s="807" t="str">
        <f>MEDIÇÃO_GLOBAL!F54</f>
        <v>(Os custos com mobilização e desmobilização de equipe e equipamentos para a extração de amostras para os ensaios tecnológicos, exceto da capa asfáltica, serão de responsabilidade da empresa executora da obra.)</v>
      </c>
      <c r="G54" s="808" t="str">
        <f>MEDIÇÃO_GLOBAL!G54</f>
        <v/>
      </c>
      <c r="H54" s="454" t="str">
        <f>Dados_GLOBAL_Inicial!S54</f>
        <v/>
      </c>
      <c r="I54" s="970"/>
      <c r="J54" s="455">
        <f t="shared" si="6"/>
        <v>0</v>
      </c>
      <c r="K54" s="451">
        <f t="shared" si="12"/>
        <v>0</v>
      </c>
      <c r="L54" s="452">
        <f t="shared" si="4"/>
        <v>0</v>
      </c>
      <c r="M54" s="809">
        <f t="shared" si="13"/>
        <v>0</v>
      </c>
      <c r="N54" s="821">
        <f>IF(IFERROR(VALUE(MEDIÇÃO_GLOBAL!N54),0)=0,0,MEDIÇÃO_GLOBAL!N54)</f>
        <v>0</v>
      </c>
      <c r="O54" s="811">
        <f t="shared" si="5"/>
        <v>0</v>
      </c>
      <c r="P54" s="811">
        <f>IF(Dados_Obra!$H$37=1,Dados_GLOBAL_Inicial!M54,IF((W54)="c",ROUNDUP(J54*N54,2),IF((W54)="b",ROUNDDOWN(J54*N54,2),ROUND(J54*N54,2))))</f>
        <v>0</v>
      </c>
      <c r="Q54" s="813">
        <f t="shared" si="14"/>
        <v>0</v>
      </c>
      <c r="R54" s="814"/>
      <c r="S54" s="815">
        <f t="shared" si="15"/>
        <v>0</v>
      </c>
      <c r="T54" s="815">
        <f t="shared" si="16"/>
        <v>0</v>
      </c>
      <c r="V54" s="974">
        <v>0</v>
      </c>
      <c r="W54" s="975"/>
      <c r="X54" s="816">
        <f t="shared" si="17"/>
        <v>17045.02</v>
      </c>
      <c r="Y54" s="816">
        <f t="shared" si="18"/>
        <v>0</v>
      </c>
      <c r="Z54" s="816">
        <f t="shared" si="19"/>
        <v>56907.57</v>
      </c>
      <c r="AA54" s="817">
        <f t="shared" si="20"/>
        <v>0</v>
      </c>
      <c r="AB54" s="718">
        <f t="shared" si="0"/>
        <v>53</v>
      </c>
      <c r="AC54" s="453">
        <f t="shared" si="21"/>
        <v>0</v>
      </c>
      <c r="AD54" s="14">
        <f t="shared" si="22"/>
        <v>0</v>
      </c>
      <c r="AE54"/>
      <c r="AF54" s="540">
        <f t="shared" si="10"/>
        <v>0</v>
      </c>
      <c r="AG54" s="541">
        <v>0</v>
      </c>
      <c r="AH54" s="541"/>
      <c r="AI54" s="541"/>
      <c r="AJ54" s="541"/>
      <c r="AK54" s="541"/>
      <c r="AL54" s="541"/>
      <c r="AM54" s="541"/>
      <c r="AN54" s="541"/>
      <c r="AO54" s="541"/>
      <c r="AP54" s="541"/>
      <c r="AQ54" s="541"/>
      <c r="AR54" s="541"/>
      <c r="AS54" s="541"/>
      <c r="AT54" s="541"/>
      <c r="AU54" s="541"/>
      <c r="AV54" s="541"/>
      <c r="AW54" s="541"/>
      <c r="AX54" s="541"/>
      <c r="AY54" s="819"/>
    </row>
    <row r="55" spans="1:51" ht="22.5">
      <c r="A55" s="3" t="str">
        <f t="shared" si="11"/>
        <v>x</v>
      </c>
      <c r="B55" s="805"/>
      <c r="C55" s="820">
        <f>MEDIÇÃO_GLOBAL!C55</f>
        <v>0</v>
      </c>
      <c r="D55" s="806" t="str">
        <f>MEDIÇÃO_GLOBAL!D55</f>
        <v>09.02.11B</v>
      </c>
      <c r="E55" s="806" t="str">
        <f>MEDIÇÃO_GLOBAL!E55</f>
        <v>DAER/PRC</v>
      </c>
      <c r="F55" s="807" t="str">
        <f>MEDIÇÃO_GLOBAL!F55</f>
        <v>Ensaio de Massa Específica - In Situ - Método Frasco de Areia (Grau de Compactação) - Regularização e Compactação do Subleito</v>
      </c>
      <c r="G55" s="808" t="str">
        <f>MEDIÇÃO_GLOBAL!G55</f>
        <v>un</v>
      </c>
      <c r="H55" s="454">
        <f>Dados_GLOBAL_Inicial!S55</f>
        <v>35</v>
      </c>
      <c r="I55" s="970"/>
      <c r="J55" s="455">
        <f t="shared" si="6"/>
        <v>35</v>
      </c>
      <c r="K55" s="451">
        <f t="shared" si="12"/>
        <v>0.25714285714285712</v>
      </c>
      <c r="L55" s="452">
        <f t="shared" si="4"/>
        <v>1.1999999999999999E-3</v>
      </c>
      <c r="M55" s="809">
        <f t="shared" si="13"/>
        <v>2.9999999999999997E-4</v>
      </c>
      <c r="N55" s="821">
        <f>IF(IFERROR(VALUE(MEDIÇÃO_GLOBAL!N55),0)=0,0,MEDIÇÃO_GLOBAL!N55)</f>
        <v>151.69999999999999</v>
      </c>
      <c r="O55" s="811">
        <f t="shared" si="5"/>
        <v>1365.3</v>
      </c>
      <c r="P55" s="811">
        <f>IF(Dados_Obra!$H$37=1,Dados_GLOBAL_Inicial!M55,IF((W55)="c",ROUNDUP(J55*N55,2),IF((W55)="b",ROUNDDOWN(J55*N55,2),ROUND(J55*N55,2))))</f>
        <v>5309.5</v>
      </c>
      <c r="Q55" s="813">
        <f t="shared" si="14"/>
        <v>3944.2</v>
      </c>
      <c r="R55" s="814"/>
      <c r="S55" s="815">
        <f t="shared" si="15"/>
        <v>0</v>
      </c>
      <c r="T55" s="815">
        <f t="shared" si="16"/>
        <v>0</v>
      </c>
      <c r="V55" s="974">
        <v>6</v>
      </c>
      <c r="W55" s="975"/>
      <c r="X55" s="816">
        <f t="shared" si="17"/>
        <v>17045.02</v>
      </c>
      <c r="Y55" s="816">
        <f t="shared" si="18"/>
        <v>0</v>
      </c>
      <c r="Z55" s="816">
        <f t="shared" si="19"/>
        <v>56907.57</v>
      </c>
      <c r="AA55" s="817">
        <f t="shared" si="20"/>
        <v>0</v>
      </c>
      <c r="AB55" s="718">
        <f t="shared" si="0"/>
        <v>54</v>
      </c>
      <c r="AC55" s="453">
        <f t="shared" si="21"/>
        <v>9</v>
      </c>
      <c r="AD55" s="14">
        <f t="shared" si="22"/>
        <v>0.25714285714285712</v>
      </c>
      <c r="AE55"/>
      <c r="AF55" s="540">
        <f t="shared" si="10"/>
        <v>0</v>
      </c>
      <c r="AG55" s="541">
        <v>6</v>
      </c>
      <c r="AH55" s="541">
        <v>3</v>
      </c>
      <c r="AI55" s="541"/>
      <c r="AJ55" s="541"/>
      <c r="AK55" s="541"/>
      <c r="AL55" s="541"/>
      <c r="AM55" s="541"/>
      <c r="AN55" s="541"/>
      <c r="AO55" s="541"/>
      <c r="AP55" s="541"/>
      <c r="AQ55" s="541"/>
      <c r="AR55" s="541"/>
      <c r="AS55" s="541"/>
      <c r="AT55" s="541"/>
      <c r="AU55" s="541"/>
      <c r="AV55" s="541"/>
      <c r="AW55" s="541"/>
      <c r="AX55" s="541"/>
      <c r="AY55" s="819"/>
    </row>
    <row r="56" spans="1:51" ht="22.5">
      <c r="A56" s="3" t="str">
        <f t="shared" si="11"/>
        <v>x</v>
      </c>
      <c r="B56" s="805"/>
      <c r="C56" s="820">
        <f>MEDIÇÃO_GLOBAL!C56</f>
        <v>0</v>
      </c>
      <c r="D56" s="806" t="str">
        <f>MEDIÇÃO_GLOBAL!D56</f>
        <v>09.02.11D</v>
      </c>
      <c r="E56" s="806" t="str">
        <f>MEDIÇÃO_GLOBAL!E56</f>
        <v>DAER/PRC</v>
      </c>
      <c r="F56" s="807" t="str">
        <f>MEDIÇÃO_GLOBAL!F56</f>
        <v>Ensaio de Massa Específica - In Situ - Método Frasco de Areia (Grau de Compactação) - Base</v>
      </c>
      <c r="G56" s="808" t="str">
        <f>MEDIÇÃO_GLOBAL!G56</f>
        <v>un</v>
      </c>
      <c r="H56" s="454">
        <f>Dados_GLOBAL_Inicial!S56</f>
        <v>35</v>
      </c>
      <c r="I56" s="970"/>
      <c r="J56" s="455">
        <f t="shared" si="6"/>
        <v>35</v>
      </c>
      <c r="K56" s="451">
        <f t="shared" si="12"/>
        <v>0.25714285714285712</v>
      </c>
      <c r="L56" s="452">
        <f t="shared" si="4"/>
        <v>1.1999999999999999E-3</v>
      </c>
      <c r="M56" s="809">
        <f t="shared" si="13"/>
        <v>2.9999999999999997E-4</v>
      </c>
      <c r="N56" s="821">
        <f>IF(IFERROR(VALUE(MEDIÇÃO_GLOBAL!N56),0)=0,0,MEDIÇÃO_GLOBAL!N56)</f>
        <v>151.69999999999999</v>
      </c>
      <c r="O56" s="811">
        <f t="shared" si="5"/>
        <v>1365.3</v>
      </c>
      <c r="P56" s="811">
        <f>IF(Dados_Obra!$H$37=1,Dados_GLOBAL_Inicial!M56,IF((W56)="c",ROUNDUP(J56*N56,2),IF((W56)="b",ROUNDDOWN(J56*N56,2),ROUND(J56*N56,2))))</f>
        <v>5309.5</v>
      </c>
      <c r="Q56" s="813">
        <f t="shared" si="14"/>
        <v>3944.2</v>
      </c>
      <c r="R56" s="814"/>
      <c r="S56" s="815">
        <f t="shared" si="15"/>
        <v>0</v>
      </c>
      <c r="T56" s="815">
        <f t="shared" si="16"/>
        <v>0</v>
      </c>
      <c r="V56" s="974">
        <v>4</v>
      </c>
      <c r="W56" s="975"/>
      <c r="X56" s="816">
        <f t="shared" si="17"/>
        <v>15679.720000000001</v>
      </c>
      <c r="Y56" s="816">
        <f t="shared" si="18"/>
        <v>0</v>
      </c>
      <c r="Z56" s="816">
        <f t="shared" si="19"/>
        <v>51598.07</v>
      </c>
      <c r="AA56" s="817">
        <f t="shared" si="20"/>
        <v>0</v>
      </c>
      <c r="AB56" s="718">
        <f t="shared" si="0"/>
        <v>55</v>
      </c>
      <c r="AC56" s="453">
        <f t="shared" si="21"/>
        <v>9</v>
      </c>
      <c r="AD56" s="14">
        <f t="shared" si="22"/>
        <v>0.25714285714285712</v>
      </c>
      <c r="AE56"/>
      <c r="AF56" s="540">
        <f t="shared" si="10"/>
        <v>0</v>
      </c>
      <c r="AG56" s="541">
        <v>4</v>
      </c>
      <c r="AH56" s="541">
        <v>5</v>
      </c>
      <c r="AI56" s="541"/>
      <c r="AJ56" s="541"/>
      <c r="AK56" s="541"/>
      <c r="AL56" s="541"/>
      <c r="AM56" s="541"/>
      <c r="AN56" s="541"/>
      <c r="AO56" s="541"/>
      <c r="AP56" s="541"/>
      <c r="AQ56" s="541"/>
      <c r="AR56" s="541"/>
      <c r="AS56" s="541"/>
      <c r="AT56" s="541"/>
      <c r="AU56" s="541"/>
      <c r="AV56" s="541"/>
      <c r="AW56" s="541"/>
      <c r="AX56" s="541"/>
      <c r="AY56" s="819"/>
    </row>
    <row r="57" spans="1:51">
      <c r="A57" s="3" t="str">
        <f t="shared" si="11"/>
        <v>x</v>
      </c>
      <c r="B57" s="805"/>
      <c r="C57" s="820">
        <f>MEDIÇÃO_GLOBAL!C57</f>
        <v>0</v>
      </c>
      <c r="D57" s="806" t="str">
        <f>MEDIÇÃO_GLOBAL!D57</f>
        <v>09.02.01</v>
      </c>
      <c r="E57" s="806" t="str">
        <f>MEDIÇÃO_GLOBAL!E57</f>
        <v>DAER</v>
      </c>
      <c r="F57" s="807" t="str">
        <f>MEDIÇÃO_GLOBAL!F57</f>
        <v>Ensaio de Granulometria do Agregado</v>
      </c>
      <c r="G57" s="808" t="str">
        <f>MEDIÇÃO_GLOBAL!G57</f>
        <v>un</v>
      </c>
      <c r="H57" s="454">
        <f>Dados_GLOBAL_Inicial!S57</f>
        <v>35</v>
      </c>
      <c r="I57" s="970"/>
      <c r="J57" s="455">
        <f t="shared" si="6"/>
        <v>35</v>
      </c>
      <c r="K57" s="451">
        <f t="shared" si="12"/>
        <v>0.25714285714285712</v>
      </c>
      <c r="L57" s="452">
        <f t="shared" si="4"/>
        <v>1.2999999999999999E-3</v>
      </c>
      <c r="M57" s="809">
        <f t="shared" si="13"/>
        <v>2.9999999999999997E-4</v>
      </c>
      <c r="N57" s="821">
        <f>IF(IFERROR(VALUE(MEDIÇÃO_GLOBAL!N57),0)=0,0,MEDIÇÃO_GLOBAL!N57)</f>
        <v>156.41</v>
      </c>
      <c r="O57" s="811">
        <f t="shared" si="5"/>
        <v>1407.69</v>
      </c>
      <c r="P57" s="811">
        <f>IF(Dados_Obra!$H$37=1,Dados_GLOBAL_Inicial!M57,IF((W57)="c",ROUNDUP(J57*N57,2),IF((W57)="b",ROUNDDOWN(J57*N57,2),ROUND(J57*N57,2))))</f>
        <v>5474.35</v>
      </c>
      <c r="Q57" s="813">
        <f t="shared" si="14"/>
        <v>4066.6600000000003</v>
      </c>
      <c r="R57" s="814"/>
      <c r="S57" s="815">
        <f t="shared" si="15"/>
        <v>0</v>
      </c>
      <c r="T57" s="815">
        <f t="shared" si="16"/>
        <v>0</v>
      </c>
      <c r="V57" s="974">
        <v>4</v>
      </c>
      <c r="W57" s="975"/>
      <c r="X57" s="816">
        <f t="shared" si="17"/>
        <v>14314.420000000002</v>
      </c>
      <c r="Y57" s="816">
        <f t="shared" si="18"/>
        <v>0</v>
      </c>
      <c r="Z57" s="816">
        <f t="shared" si="19"/>
        <v>46288.57</v>
      </c>
      <c r="AA57" s="817">
        <f t="shared" si="20"/>
        <v>0</v>
      </c>
      <c r="AB57" s="718">
        <f t="shared" si="0"/>
        <v>56</v>
      </c>
      <c r="AC57" s="453">
        <f t="shared" si="21"/>
        <v>9</v>
      </c>
      <c r="AD57" s="14">
        <f t="shared" si="22"/>
        <v>0.25714285714285712</v>
      </c>
      <c r="AE57"/>
      <c r="AF57" s="540">
        <f t="shared" si="10"/>
        <v>0</v>
      </c>
      <c r="AG57" s="541">
        <v>4</v>
      </c>
      <c r="AH57" s="541">
        <v>5</v>
      </c>
      <c r="AI57" s="541"/>
      <c r="AJ57" s="541"/>
      <c r="AK57" s="541"/>
      <c r="AL57" s="541"/>
      <c r="AM57" s="541"/>
      <c r="AN57" s="541"/>
      <c r="AO57" s="541"/>
      <c r="AP57" s="541"/>
      <c r="AQ57" s="541"/>
      <c r="AR57" s="541"/>
      <c r="AS57" s="541"/>
      <c r="AT57" s="541"/>
      <c r="AU57" s="541"/>
      <c r="AV57" s="541"/>
      <c r="AW57" s="541"/>
      <c r="AX57" s="541"/>
      <c r="AY57" s="819"/>
    </row>
    <row r="58" spans="1:51">
      <c r="A58" s="3" t="str">
        <f t="shared" si="11"/>
        <v>x</v>
      </c>
      <c r="B58" s="805"/>
      <c r="C58" s="820">
        <f>MEDIÇÃO_GLOBAL!C58</f>
        <v>0</v>
      </c>
      <c r="D58" s="806" t="str">
        <f>MEDIÇÃO_GLOBAL!D58</f>
        <v>74022/27</v>
      </c>
      <c r="E58" s="806" t="str">
        <f>MEDIÇÃO_GLOBAL!E58</f>
        <v>SINAPI</v>
      </c>
      <c r="F58" s="807" t="str">
        <f>MEDIÇÃO_GLOBAL!F58</f>
        <v>Ensaio de Controle de Taxa de Aplicação de Ligante Betuminoso</v>
      </c>
      <c r="G58" s="808" t="str">
        <f>MEDIÇÃO_GLOBAL!G58</f>
        <v>un</v>
      </c>
      <c r="H58" s="454">
        <f>Dados_GLOBAL_Inicial!S58</f>
        <v>70</v>
      </c>
      <c r="I58" s="970"/>
      <c r="J58" s="455">
        <f t="shared" si="6"/>
        <v>70</v>
      </c>
      <c r="K58" s="451">
        <f t="shared" si="12"/>
        <v>0.25714285714285712</v>
      </c>
      <c r="L58" s="452">
        <f t="shared" si="4"/>
        <v>1.8E-3</v>
      </c>
      <c r="M58" s="809">
        <f t="shared" si="13"/>
        <v>5.0000000000000001E-4</v>
      </c>
      <c r="N58" s="821">
        <f>IF(IFERROR(VALUE(MEDIÇÃO_GLOBAL!N58),0)=0,0,MEDIÇÃO_GLOBAL!N58)</f>
        <v>110.76</v>
      </c>
      <c r="O58" s="811">
        <f t="shared" si="5"/>
        <v>1993.68</v>
      </c>
      <c r="P58" s="811">
        <f>IF(Dados_Obra!$H$37=1,Dados_GLOBAL_Inicial!M58,IF((W58)="c",ROUNDUP(J58*N58,2),IF((W58)="b",ROUNDDOWN(J58*N58,2),ROUND(J58*N58,2))))</f>
        <v>7753.2</v>
      </c>
      <c r="Q58" s="813">
        <f t="shared" si="14"/>
        <v>5759.5199999999995</v>
      </c>
      <c r="R58" s="814"/>
      <c r="S58" s="815">
        <f t="shared" si="15"/>
        <v>0</v>
      </c>
      <c r="T58" s="815">
        <f t="shared" si="16"/>
        <v>0</v>
      </c>
      <c r="V58" s="974">
        <v>8</v>
      </c>
      <c r="W58" s="975"/>
      <c r="X58" s="816">
        <f t="shared" si="17"/>
        <v>12906.730000000001</v>
      </c>
      <c r="Y58" s="816">
        <f t="shared" si="18"/>
        <v>0</v>
      </c>
      <c r="Z58" s="816">
        <f t="shared" si="19"/>
        <v>40814.22</v>
      </c>
      <c r="AA58" s="817">
        <f t="shared" si="20"/>
        <v>0</v>
      </c>
      <c r="AB58" s="718">
        <f t="shared" si="0"/>
        <v>57</v>
      </c>
      <c r="AC58" s="453">
        <f t="shared" si="21"/>
        <v>18</v>
      </c>
      <c r="AD58" s="14">
        <f t="shared" si="22"/>
        <v>0.25714285714285712</v>
      </c>
      <c r="AE58"/>
      <c r="AF58" s="540">
        <f t="shared" si="10"/>
        <v>0</v>
      </c>
      <c r="AG58" s="541">
        <v>8</v>
      </c>
      <c r="AH58" s="541">
        <v>10</v>
      </c>
      <c r="AI58" s="541"/>
      <c r="AJ58" s="541"/>
      <c r="AK58" s="541"/>
      <c r="AL58" s="541"/>
      <c r="AM58" s="541"/>
      <c r="AN58" s="541"/>
      <c r="AO58" s="541"/>
      <c r="AP58" s="541"/>
      <c r="AQ58" s="541"/>
      <c r="AR58" s="541"/>
      <c r="AS58" s="541"/>
      <c r="AT58" s="541"/>
      <c r="AU58" s="541"/>
      <c r="AV58" s="541"/>
      <c r="AW58" s="541"/>
      <c r="AX58" s="541"/>
      <c r="AY58" s="819"/>
    </row>
    <row r="59" spans="1:51">
      <c r="A59" s="3" t="str">
        <f t="shared" si="11"/>
        <v>x</v>
      </c>
      <c r="B59" s="805"/>
      <c r="C59" s="820">
        <f>MEDIÇÃO_GLOBAL!C59</f>
        <v>0</v>
      </c>
      <c r="D59" s="806" t="str">
        <f>MEDIÇÃO_GLOBAL!D59</f>
        <v>09.04.04</v>
      </c>
      <c r="E59" s="806" t="str">
        <f>MEDIÇÃO_GLOBAL!E59</f>
        <v>DAER</v>
      </c>
      <c r="F59" s="807" t="str">
        <f>MEDIÇÃO_GLOBAL!F59</f>
        <v>Ensaio de Percentagem de Betume - Misturas Betuminosas</v>
      </c>
      <c r="G59" s="808" t="str">
        <f>MEDIÇÃO_GLOBAL!G59</f>
        <v>un</v>
      </c>
      <c r="H59" s="454">
        <f>Dados_GLOBAL_Inicial!S59</f>
        <v>35</v>
      </c>
      <c r="I59" s="970"/>
      <c r="J59" s="455">
        <f t="shared" si="6"/>
        <v>35</v>
      </c>
      <c r="K59" s="451">
        <f t="shared" si="12"/>
        <v>0.25714285714285712</v>
      </c>
      <c r="L59" s="452">
        <f t="shared" si="4"/>
        <v>1.5E-3</v>
      </c>
      <c r="M59" s="809">
        <f t="shared" si="13"/>
        <v>4.0000000000000002E-4</v>
      </c>
      <c r="N59" s="821">
        <f>IF(IFERROR(VALUE(MEDIÇÃO_GLOBAL!N59),0)=0,0,MEDIÇÃO_GLOBAL!N59)</f>
        <v>185.79</v>
      </c>
      <c r="O59" s="811">
        <f t="shared" si="5"/>
        <v>1672.11</v>
      </c>
      <c r="P59" s="811">
        <f>IF(Dados_Obra!$H$37=1,Dados_GLOBAL_Inicial!M59,IF((W59)="c",ROUNDUP(J59*N59,2),IF((W59)="b",ROUNDDOWN(J59*N59,2),ROUND(J59*N59,2))))</f>
        <v>6502.65</v>
      </c>
      <c r="Q59" s="813">
        <f t="shared" si="14"/>
        <v>4830.54</v>
      </c>
      <c r="R59" s="814"/>
      <c r="S59" s="815">
        <f t="shared" si="15"/>
        <v>0</v>
      </c>
      <c r="T59" s="815">
        <f t="shared" si="16"/>
        <v>0</v>
      </c>
      <c r="V59" s="974">
        <v>4</v>
      </c>
      <c r="W59" s="975"/>
      <c r="X59" s="816">
        <f t="shared" si="17"/>
        <v>10913.050000000001</v>
      </c>
      <c r="Y59" s="816">
        <f t="shared" si="18"/>
        <v>0</v>
      </c>
      <c r="Z59" s="816">
        <f t="shared" si="19"/>
        <v>33061.020000000004</v>
      </c>
      <c r="AA59" s="817">
        <f t="shared" si="20"/>
        <v>0</v>
      </c>
      <c r="AB59" s="718">
        <f t="shared" si="0"/>
        <v>58</v>
      </c>
      <c r="AC59" s="453">
        <f t="shared" si="21"/>
        <v>9</v>
      </c>
      <c r="AD59" s="14">
        <f t="shared" si="22"/>
        <v>0.25714285714285712</v>
      </c>
      <c r="AE59"/>
      <c r="AF59" s="540">
        <f t="shared" si="10"/>
        <v>0</v>
      </c>
      <c r="AG59" s="541">
        <v>4</v>
      </c>
      <c r="AH59" s="541">
        <v>5</v>
      </c>
      <c r="AI59" s="541"/>
      <c r="AJ59" s="541"/>
      <c r="AK59" s="541"/>
      <c r="AL59" s="541"/>
      <c r="AM59" s="541"/>
      <c r="AN59" s="541"/>
      <c r="AO59" s="541"/>
      <c r="AP59" s="541"/>
      <c r="AQ59" s="541"/>
      <c r="AR59" s="541"/>
      <c r="AS59" s="541"/>
      <c r="AT59" s="541"/>
      <c r="AU59" s="541"/>
      <c r="AV59" s="541"/>
      <c r="AW59" s="541"/>
      <c r="AX59" s="541"/>
      <c r="AY59" s="819"/>
    </row>
    <row r="60" spans="1:51">
      <c r="A60" s="3" t="str">
        <f t="shared" si="11"/>
        <v>x</v>
      </c>
      <c r="B60" s="805"/>
      <c r="C60" s="820">
        <f>MEDIÇÃO_GLOBAL!C60</f>
        <v>0</v>
      </c>
      <c r="D60" s="806" t="str">
        <f>MEDIÇÃO_GLOBAL!D60</f>
        <v>74022/53</v>
      </c>
      <c r="E60" s="806" t="str">
        <f>MEDIÇÃO_GLOBAL!E60</f>
        <v>SINAPI</v>
      </c>
      <c r="F60" s="807" t="str">
        <f>MEDIÇÃO_GLOBAL!F60</f>
        <v>Ensaio de Controle do Grau de Compactação da Mistura Asfáltica</v>
      </c>
      <c r="G60" s="808" t="str">
        <f>MEDIÇÃO_GLOBAL!G60</f>
        <v>un</v>
      </c>
      <c r="H60" s="454">
        <f>Dados_GLOBAL_Inicial!S60</f>
        <v>35</v>
      </c>
      <c r="I60" s="970"/>
      <c r="J60" s="455">
        <f t="shared" si="6"/>
        <v>35</v>
      </c>
      <c r="K60" s="451">
        <f t="shared" si="12"/>
        <v>0.25714285714285712</v>
      </c>
      <c r="L60" s="452">
        <f t="shared" si="4"/>
        <v>1.1999999999999999E-3</v>
      </c>
      <c r="M60" s="809">
        <f t="shared" si="13"/>
        <v>2.9999999999999997E-4</v>
      </c>
      <c r="N60" s="821">
        <f>IF(IFERROR(VALUE(MEDIÇÃO_GLOBAL!N60),0)=0,0,MEDIÇÃO_GLOBAL!N60)</f>
        <v>142.41</v>
      </c>
      <c r="O60" s="811">
        <f t="shared" si="5"/>
        <v>1281.69</v>
      </c>
      <c r="P60" s="811">
        <f>IF(Dados_Obra!$H$37=1,Dados_GLOBAL_Inicial!M60,IF((W60)="c",ROUNDUP(J60*N60,2),IF((W60)="b",ROUNDDOWN(J60*N60,2),ROUND(J60*N60,2))))</f>
        <v>4984.3500000000004</v>
      </c>
      <c r="Q60" s="813">
        <f t="shared" si="14"/>
        <v>3702.6600000000003</v>
      </c>
      <c r="R60" s="814"/>
      <c r="S60" s="815">
        <f t="shared" si="15"/>
        <v>0</v>
      </c>
      <c r="T60" s="815">
        <f t="shared" si="16"/>
        <v>0</v>
      </c>
      <c r="V60" s="974">
        <v>4</v>
      </c>
      <c r="W60" s="975"/>
      <c r="X60" s="816">
        <f t="shared" si="17"/>
        <v>9240.94</v>
      </c>
      <c r="Y60" s="816">
        <f t="shared" si="18"/>
        <v>0</v>
      </c>
      <c r="Z60" s="816">
        <f t="shared" si="19"/>
        <v>26558.370000000003</v>
      </c>
      <c r="AA60" s="817">
        <f t="shared" si="20"/>
        <v>0</v>
      </c>
      <c r="AB60" s="718">
        <f t="shared" si="0"/>
        <v>59</v>
      </c>
      <c r="AC60" s="453">
        <f t="shared" si="21"/>
        <v>9</v>
      </c>
      <c r="AD60" s="14">
        <f t="shared" si="22"/>
        <v>0.25714285714285712</v>
      </c>
      <c r="AE60"/>
      <c r="AF60" s="540">
        <f t="shared" si="10"/>
        <v>0</v>
      </c>
      <c r="AG60" s="541">
        <v>4</v>
      </c>
      <c r="AH60" s="541">
        <v>5</v>
      </c>
      <c r="AI60" s="541"/>
      <c r="AJ60" s="541"/>
      <c r="AK60" s="541"/>
      <c r="AL60" s="541"/>
      <c r="AM60" s="541"/>
      <c r="AN60" s="541"/>
      <c r="AO60" s="541"/>
      <c r="AP60" s="541"/>
      <c r="AQ60" s="541"/>
      <c r="AR60" s="541"/>
      <c r="AS60" s="541"/>
      <c r="AT60" s="541"/>
      <c r="AU60" s="541"/>
      <c r="AV60" s="541"/>
      <c r="AW60" s="541"/>
      <c r="AX60" s="541"/>
      <c r="AY60" s="819"/>
    </row>
    <row r="61" spans="1:51">
      <c r="A61" s="3" t="str">
        <f t="shared" si="11"/>
        <v>x</v>
      </c>
      <c r="B61" s="805"/>
      <c r="C61" s="820">
        <f>MEDIÇÃO_GLOBAL!C61</f>
        <v>0</v>
      </c>
      <c r="D61" s="806" t="str">
        <f>MEDIÇÃO_GLOBAL!D61</f>
        <v>09.05.02</v>
      </c>
      <c r="E61" s="806" t="str">
        <f>MEDIÇÃO_GLOBAL!E61</f>
        <v>DAER</v>
      </c>
      <c r="F61" s="807" t="str">
        <f>MEDIÇÃO_GLOBAL!F61</f>
        <v>Ensaio de Densidade do Material Betuminoso</v>
      </c>
      <c r="G61" s="808" t="str">
        <f>MEDIÇÃO_GLOBAL!G61</f>
        <v>un</v>
      </c>
      <c r="H61" s="454">
        <f>Dados_GLOBAL_Inicial!S61</f>
        <v>35</v>
      </c>
      <c r="I61" s="970"/>
      <c r="J61" s="455">
        <f t="shared" si="6"/>
        <v>35</v>
      </c>
      <c r="K61" s="451">
        <f t="shared" si="12"/>
        <v>0.25714285714285712</v>
      </c>
      <c r="L61" s="452">
        <f t="shared" si="4"/>
        <v>4.0000000000000002E-4</v>
      </c>
      <c r="M61" s="809">
        <f t="shared" si="13"/>
        <v>1E-4</v>
      </c>
      <c r="N61" s="821">
        <f>IF(IFERROR(VALUE(MEDIÇÃO_GLOBAL!N61),0)=0,0,MEDIÇÃO_GLOBAL!N61)</f>
        <v>50.9</v>
      </c>
      <c r="O61" s="811">
        <f t="shared" si="5"/>
        <v>458.1</v>
      </c>
      <c r="P61" s="811">
        <f>IF(Dados_Obra!$H$37=1,Dados_GLOBAL_Inicial!M61,IF((W61)="c",ROUNDUP(J61*N61,2),IF((W61)="b",ROUNDDOWN(J61*N61,2),ROUND(J61*N61,2))))</f>
        <v>1781.5</v>
      </c>
      <c r="Q61" s="813">
        <f t="shared" si="14"/>
        <v>1323.4</v>
      </c>
      <c r="R61" s="814"/>
      <c r="S61" s="815">
        <f t="shared" si="15"/>
        <v>0</v>
      </c>
      <c r="T61" s="815">
        <f t="shared" si="16"/>
        <v>0</v>
      </c>
      <c r="V61" s="974">
        <v>4</v>
      </c>
      <c r="W61" s="975"/>
      <c r="X61" s="816">
        <f t="shared" si="17"/>
        <v>7959.2500000000009</v>
      </c>
      <c r="Y61" s="816">
        <f t="shared" si="18"/>
        <v>0</v>
      </c>
      <c r="Z61" s="816">
        <f t="shared" si="19"/>
        <v>21574.02</v>
      </c>
      <c r="AA61" s="817">
        <f t="shared" si="20"/>
        <v>0</v>
      </c>
      <c r="AB61" s="718">
        <f t="shared" si="0"/>
        <v>60</v>
      </c>
      <c r="AC61" s="453">
        <f t="shared" si="21"/>
        <v>9</v>
      </c>
      <c r="AD61" s="14">
        <f t="shared" si="22"/>
        <v>0.25714285714285712</v>
      </c>
      <c r="AE61"/>
      <c r="AF61" s="540">
        <f t="shared" si="10"/>
        <v>0</v>
      </c>
      <c r="AG61" s="541">
        <v>4</v>
      </c>
      <c r="AH61" s="541">
        <v>5</v>
      </c>
      <c r="AI61" s="541"/>
      <c r="AJ61" s="541"/>
      <c r="AK61" s="541"/>
      <c r="AL61" s="541"/>
      <c r="AM61" s="541"/>
      <c r="AN61" s="541"/>
      <c r="AO61" s="541"/>
      <c r="AP61" s="541"/>
      <c r="AQ61" s="541"/>
      <c r="AR61" s="541"/>
      <c r="AS61" s="541"/>
      <c r="AT61" s="541"/>
      <c r="AU61" s="541"/>
      <c r="AV61" s="541"/>
      <c r="AW61" s="541"/>
      <c r="AX61" s="541"/>
      <c r="AY61" s="819"/>
    </row>
    <row r="62" spans="1:51">
      <c r="A62" s="3" t="str">
        <f t="shared" si="11"/>
        <v>x</v>
      </c>
      <c r="B62" s="805"/>
      <c r="C62" s="820">
        <f>MEDIÇÃO_GLOBAL!C62</f>
        <v>0</v>
      </c>
      <c r="D62" s="806" t="str">
        <f>MEDIÇÃO_GLOBAL!D62</f>
        <v>09.04.03</v>
      </c>
      <c r="E62" s="806" t="str">
        <f>MEDIÇÃO_GLOBAL!E62</f>
        <v>DAER</v>
      </c>
      <c r="F62" s="807" t="str">
        <f>MEDIÇÃO_GLOBAL!F62</f>
        <v>Ensaio de tracao por compressao diametral - misturas betuminosas</v>
      </c>
      <c r="G62" s="808" t="str">
        <f>MEDIÇÃO_GLOBAL!G62</f>
        <v>un</v>
      </c>
      <c r="H62" s="454">
        <f>Dados_GLOBAL_Inicial!S62</f>
        <v>35</v>
      </c>
      <c r="I62" s="970"/>
      <c r="J62" s="455">
        <f t="shared" si="6"/>
        <v>35</v>
      </c>
      <c r="K62" s="451">
        <f t="shared" si="12"/>
        <v>0.25714285714285712</v>
      </c>
      <c r="L62" s="452">
        <f t="shared" si="4"/>
        <v>8.9999999999999998E-4</v>
      </c>
      <c r="M62" s="809">
        <f t="shared" si="13"/>
        <v>2.0000000000000001E-4</v>
      </c>
      <c r="N62" s="821">
        <f>IF(IFERROR(VALUE(MEDIÇÃO_GLOBAL!N62),0)=0,0,MEDIÇÃO_GLOBAL!N62)</f>
        <v>104.77</v>
      </c>
      <c r="O62" s="811">
        <f t="shared" si="5"/>
        <v>942.93</v>
      </c>
      <c r="P62" s="811">
        <f>IF(Dados_Obra!$H$37=1,Dados_GLOBAL_Inicial!M62,IF((W62)="c",ROUNDUP(J62*N62,2),IF((W62)="b",ROUNDDOWN(J62*N62,2),ROUND(J62*N62,2))))</f>
        <v>3666.95</v>
      </c>
      <c r="Q62" s="813">
        <f t="shared" si="14"/>
        <v>2724.02</v>
      </c>
      <c r="R62" s="814"/>
      <c r="S62" s="815">
        <f t="shared" si="15"/>
        <v>0</v>
      </c>
      <c r="T62" s="815">
        <f t="shared" si="16"/>
        <v>0</v>
      </c>
      <c r="V62" s="974">
        <v>4</v>
      </c>
      <c r="W62" s="975"/>
      <c r="X62" s="816">
        <f t="shared" si="17"/>
        <v>7501.1500000000005</v>
      </c>
      <c r="Y62" s="816">
        <f t="shared" si="18"/>
        <v>0</v>
      </c>
      <c r="Z62" s="816">
        <f t="shared" si="19"/>
        <v>19792.52</v>
      </c>
      <c r="AA62" s="817">
        <f t="shared" si="20"/>
        <v>0</v>
      </c>
      <c r="AB62" s="718">
        <f t="shared" si="0"/>
        <v>61</v>
      </c>
      <c r="AC62" s="453">
        <f t="shared" si="21"/>
        <v>9</v>
      </c>
      <c r="AD62" s="14">
        <f t="shared" si="22"/>
        <v>0.25714285714285712</v>
      </c>
      <c r="AE62"/>
      <c r="AF62" s="540">
        <f t="shared" si="10"/>
        <v>0</v>
      </c>
      <c r="AG62" s="541">
        <v>4</v>
      </c>
      <c r="AH62" s="541">
        <v>5</v>
      </c>
      <c r="AI62" s="541"/>
      <c r="AJ62" s="541"/>
      <c r="AK62" s="541"/>
      <c r="AL62" s="541"/>
      <c r="AM62" s="541"/>
      <c r="AN62" s="541"/>
      <c r="AO62" s="541"/>
      <c r="AP62" s="541"/>
      <c r="AQ62" s="541"/>
      <c r="AR62" s="541"/>
      <c r="AS62" s="541"/>
      <c r="AT62" s="541"/>
      <c r="AU62" s="541"/>
      <c r="AV62" s="541"/>
      <c r="AW62" s="541"/>
      <c r="AX62" s="541"/>
      <c r="AY62" s="819"/>
    </row>
    <row r="63" spans="1:51" ht="22.5">
      <c r="A63" s="3" t="str">
        <f t="shared" si="11"/>
        <v>x</v>
      </c>
      <c r="B63" s="805"/>
      <c r="C63" s="820">
        <f>MEDIÇÃO_GLOBAL!C63</f>
        <v>0</v>
      </c>
      <c r="D63" s="806" t="str">
        <f>MEDIÇÃO_GLOBAL!D63</f>
        <v>09.04.01</v>
      </c>
      <c r="E63" s="806" t="str">
        <f>MEDIÇÃO_GLOBAL!E63</f>
        <v>DAER</v>
      </c>
      <c r="F63" s="807" t="str">
        <f>MEDIÇÃO_GLOBAL!F63</f>
        <v>Extração de corpo de prova de concreto asfáltico com sonda rotativa</v>
      </c>
      <c r="G63" s="808" t="str">
        <f>MEDIÇÃO_GLOBAL!G63</f>
        <v>un</v>
      </c>
      <c r="H63" s="454">
        <f>Dados_GLOBAL_Inicial!S63</f>
        <v>35</v>
      </c>
      <c r="I63" s="970"/>
      <c r="J63" s="455">
        <f t="shared" si="6"/>
        <v>35</v>
      </c>
      <c r="K63" s="451">
        <f t="shared" si="12"/>
        <v>0.25714285714285712</v>
      </c>
      <c r="L63" s="452">
        <f t="shared" si="4"/>
        <v>8.9999999999999998E-4</v>
      </c>
      <c r="M63" s="809">
        <f t="shared" si="13"/>
        <v>2.0000000000000001E-4</v>
      </c>
      <c r="N63" s="821">
        <f>IF(IFERROR(VALUE(MEDIÇÃO_GLOBAL!N63),0)=0,0,MEDIÇÃO_GLOBAL!N63)</f>
        <v>103.45</v>
      </c>
      <c r="O63" s="811">
        <f t="shared" si="5"/>
        <v>931.05</v>
      </c>
      <c r="P63" s="811">
        <f>IF(Dados_Obra!$H$37=1,Dados_GLOBAL_Inicial!M63,IF((W63)="c",ROUNDUP(J63*N63,2),IF((W63)="b",ROUNDDOWN(J63*N63,2),ROUND(J63*N63,2))))</f>
        <v>3620.75</v>
      </c>
      <c r="Q63" s="813">
        <f t="shared" si="14"/>
        <v>2689.7</v>
      </c>
      <c r="R63" s="814"/>
      <c r="S63" s="815">
        <f t="shared" si="15"/>
        <v>0</v>
      </c>
      <c r="T63" s="815">
        <f t="shared" si="16"/>
        <v>0</v>
      </c>
      <c r="V63" s="974">
        <v>4</v>
      </c>
      <c r="W63" s="975"/>
      <c r="X63" s="816">
        <f t="shared" si="17"/>
        <v>6558.22</v>
      </c>
      <c r="Y63" s="816">
        <f t="shared" si="18"/>
        <v>0</v>
      </c>
      <c r="Z63" s="816">
        <f t="shared" si="19"/>
        <v>16125.57</v>
      </c>
      <c r="AA63" s="817">
        <f t="shared" si="20"/>
        <v>0</v>
      </c>
      <c r="AB63" s="718">
        <f t="shared" si="0"/>
        <v>62</v>
      </c>
      <c r="AC63" s="453">
        <f t="shared" si="21"/>
        <v>9</v>
      </c>
      <c r="AD63" s="14">
        <f t="shared" si="22"/>
        <v>0.25714285714285712</v>
      </c>
      <c r="AE63"/>
      <c r="AF63" s="540">
        <f t="shared" si="10"/>
        <v>0</v>
      </c>
      <c r="AG63" s="541">
        <v>4</v>
      </c>
      <c r="AH63" s="541">
        <v>5</v>
      </c>
      <c r="AI63" s="541"/>
      <c r="AJ63" s="541"/>
      <c r="AK63" s="541"/>
      <c r="AL63" s="541"/>
      <c r="AM63" s="541"/>
      <c r="AN63" s="541"/>
      <c r="AO63" s="541"/>
      <c r="AP63" s="541"/>
      <c r="AQ63" s="541"/>
      <c r="AR63" s="541"/>
      <c r="AS63" s="541"/>
      <c r="AT63" s="541"/>
      <c r="AU63" s="541"/>
      <c r="AV63" s="541"/>
      <c r="AW63" s="541"/>
      <c r="AX63" s="541"/>
      <c r="AY63" s="819"/>
    </row>
    <row r="64" spans="1:51" ht="23.25" thickBot="1">
      <c r="A64" s="3" t="str">
        <f t="shared" si="11"/>
        <v>x</v>
      </c>
      <c r="B64" s="805"/>
      <c r="C64" s="820">
        <f>MEDIÇÃO_GLOBAL!C64</f>
        <v>0</v>
      </c>
      <c r="D64" s="806" t="str">
        <f>MEDIÇÃO_GLOBAL!D64</f>
        <v>09.01.18</v>
      </c>
      <c r="E64" s="806" t="str">
        <f>MEDIÇÃO_GLOBAL!E64</f>
        <v>DAER</v>
      </c>
      <c r="F64" s="807" t="str">
        <f>MEDIÇÃO_GLOBAL!F64</f>
        <v>Mobilização e desmobilização de equipamento e equipe para extração de corpos de prova da capa asfáltica.</v>
      </c>
      <c r="G64" s="808" t="str">
        <f>MEDIÇÃO_GLOBAL!G64</f>
        <v>gb</v>
      </c>
      <c r="H64" s="454">
        <f>Dados_GLOBAL_Inicial!S64</f>
        <v>2</v>
      </c>
      <c r="I64" s="970"/>
      <c r="J64" s="455">
        <f t="shared" si="6"/>
        <v>2</v>
      </c>
      <c r="K64" s="451">
        <f t="shared" si="12"/>
        <v>0.44999999999999996</v>
      </c>
      <c r="L64" s="452">
        <f t="shared" si="4"/>
        <v>2.8999999999999998E-3</v>
      </c>
      <c r="M64" s="809">
        <f t="shared" si="13"/>
        <v>1.2999999999999999E-3</v>
      </c>
      <c r="N64" s="821">
        <f>IF(IFERROR(VALUE(MEDIÇÃO_GLOBAL!N64),0)=0,0,MEDIÇÃO_GLOBAL!N64)</f>
        <v>6252.41</v>
      </c>
      <c r="O64" s="811">
        <f t="shared" si="5"/>
        <v>5627.17</v>
      </c>
      <c r="P64" s="811">
        <f>IF(Dados_Obra!$H$37=1,Dados_GLOBAL_Inicial!M64,IF((W64)="c",ROUNDUP(J64*N64,2),IF((W64)="b",ROUNDDOWN(J64*N64,2),ROUND(J64*N64,2))))</f>
        <v>12504.82</v>
      </c>
      <c r="Q64" s="813">
        <f t="shared" si="14"/>
        <v>6877.65</v>
      </c>
      <c r="R64" s="814"/>
      <c r="S64" s="815">
        <f t="shared" si="15"/>
        <v>0</v>
      </c>
      <c r="T64" s="815">
        <f t="shared" si="16"/>
        <v>0</v>
      </c>
      <c r="V64" s="974">
        <v>0.6</v>
      </c>
      <c r="W64" s="975"/>
      <c r="X64" s="816">
        <f t="shared" si="17"/>
        <v>5627.17</v>
      </c>
      <c r="Y64" s="816">
        <f t="shared" si="18"/>
        <v>0</v>
      </c>
      <c r="Z64" s="816">
        <f t="shared" si="19"/>
        <v>12504.82</v>
      </c>
      <c r="AA64" s="817">
        <f t="shared" si="20"/>
        <v>0</v>
      </c>
      <c r="AB64" s="718">
        <f t="shared" si="0"/>
        <v>63</v>
      </c>
      <c r="AC64" s="453">
        <f t="shared" si="21"/>
        <v>0.89999999999999991</v>
      </c>
      <c r="AD64" s="14">
        <f t="shared" si="22"/>
        <v>0.44999999999999996</v>
      </c>
      <c r="AE64"/>
      <c r="AF64" s="540">
        <f t="shared" si="10"/>
        <v>0</v>
      </c>
      <c r="AG64" s="541">
        <v>0.6</v>
      </c>
      <c r="AH64" s="541">
        <v>0.3</v>
      </c>
      <c r="AI64" s="541"/>
      <c r="AJ64" s="541"/>
      <c r="AK64" s="541"/>
      <c r="AL64" s="541"/>
      <c r="AM64" s="541"/>
      <c r="AN64" s="541"/>
      <c r="AO64" s="541"/>
      <c r="AP64" s="541"/>
      <c r="AQ64" s="541"/>
      <c r="AR64" s="541"/>
      <c r="AS64" s="541"/>
      <c r="AT64" s="541"/>
      <c r="AU64" s="541"/>
      <c r="AV64" s="541"/>
      <c r="AW64" s="541"/>
      <c r="AX64" s="541"/>
      <c r="AY64" s="819"/>
    </row>
    <row r="65" spans="1:51" ht="13.5" hidden="1" thickBot="1">
      <c r="A65" s="3" t="str">
        <f t="shared" si="11"/>
        <v/>
      </c>
      <c r="B65" s="805"/>
      <c r="C65" s="820">
        <f>MEDIÇÃO_GLOBAL!C65</f>
        <v>0</v>
      </c>
      <c r="D65" s="806">
        <f>MEDIÇÃO_GLOBAL!D65</f>
        <v>0</v>
      </c>
      <c r="E65" s="806" t="str">
        <f>MEDIÇÃO_GLOBAL!E65</f>
        <v/>
      </c>
      <c r="F65" s="807">
        <f>MEDIÇÃO_GLOBAL!F65</f>
        <v>0</v>
      </c>
      <c r="G65" s="808">
        <f>MEDIÇÃO_GLOBAL!G65</f>
        <v>0</v>
      </c>
      <c r="H65" s="454">
        <f>Dados_GLOBAL_Inicial!S65</f>
        <v>0</v>
      </c>
      <c r="I65" s="970"/>
      <c r="J65" s="455">
        <f t="shared" si="6"/>
        <v>0</v>
      </c>
      <c r="K65" s="451">
        <f t="shared" si="12"/>
        <v>0</v>
      </c>
      <c r="L65" s="452">
        <f t="shared" si="4"/>
        <v>0</v>
      </c>
      <c r="M65" s="809">
        <f t="shared" si="13"/>
        <v>0</v>
      </c>
      <c r="N65" s="821">
        <f>IF(IFERROR(VALUE(MEDIÇÃO_GLOBAL!N65),0)=0,0,MEDIÇÃO_GLOBAL!N65)</f>
        <v>0</v>
      </c>
      <c r="O65" s="811">
        <f t="shared" si="5"/>
        <v>0</v>
      </c>
      <c r="P65" s="811">
        <f>IF(Dados_Obra!$H$37=1,Dados_GLOBAL_Inicial!M65,IF((W65)="c",ROUNDUP(J65*N65,2),IF((W65)="b",ROUNDDOWN(J65*N65,2),ROUND(J65*N65,2))))</f>
        <v>0</v>
      </c>
      <c r="Q65" s="813">
        <f t="shared" si="14"/>
        <v>0</v>
      </c>
      <c r="R65" s="814"/>
      <c r="S65" s="815">
        <f t="shared" si="15"/>
        <v>0</v>
      </c>
      <c r="T65" s="815">
        <f t="shared" si="16"/>
        <v>0</v>
      </c>
      <c r="V65" s="974"/>
      <c r="W65" s="975"/>
      <c r="X65" s="816">
        <f t="shared" si="17"/>
        <v>0</v>
      </c>
      <c r="Y65" s="816">
        <f t="shared" si="18"/>
        <v>0</v>
      </c>
      <c r="Z65" s="816">
        <f t="shared" si="19"/>
        <v>0</v>
      </c>
      <c r="AA65" s="817">
        <f t="shared" si="20"/>
        <v>0</v>
      </c>
      <c r="AB65" s="718">
        <f t="shared" si="0"/>
        <v>64</v>
      </c>
      <c r="AC65" s="453">
        <f t="shared" si="21"/>
        <v>0</v>
      </c>
      <c r="AD65" s="14">
        <f t="shared" si="22"/>
        <v>0</v>
      </c>
      <c r="AE65"/>
      <c r="AF65" s="540">
        <f t="shared" si="10"/>
        <v>0</v>
      </c>
      <c r="AG65" s="541"/>
      <c r="AH65" s="541"/>
      <c r="AI65" s="541"/>
      <c r="AJ65" s="541"/>
      <c r="AK65" s="541"/>
      <c r="AL65" s="541"/>
      <c r="AM65" s="541"/>
      <c r="AN65" s="541"/>
      <c r="AO65" s="541"/>
      <c r="AP65" s="541"/>
      <c r="AQ65" s="541"/>
      <c r="AR65" s="541"/>
      <c r="AS65" s="541"/>
      <c r="AT65" s="541"/>
      <c r="AU65" s="541"/>
      <c r="AV65" s="541"/>
      <c r="AW65" s="541"/>
      <c r="AX65" s="541"/>
      <c r="AY65" s="819"/>
    </row>
    <row r="66" spans="1:51" ht="13.5" hidden="1" thickBot="1">
      <c r="A66" s="3" t="str">
        <f t="shared" si="11"/>
        <v/>
      </c>
      <c r="B66" s="805"/>
      <c r="C66" s="820">
        <f>MEDIÇÃO_GLOBAL!C66</f>
        <v>0</v>
      </c>
      <c r="D66" s="806">
        <f>MEDIÇÃO_GLOBAL!D66</f>
        <v>0</v>
      </c>
      <c r="E66" s="806" t="str">
        <f>MEDIÇÃO_GLOBAL!E66</f>
        <v/>
      </c>
      <c r="F66" s="807">
        <f>MEDIÇÃO_GLOBAL!F66</f>
        <v>0</v>
      </c>
      <c r="G66" s="808">
        <f>MEDIÇÃO_GLOBAL!G66</f>
        <v>0</v>
      </c>
      <c r="H66" s="454">
        <f>Dados_GLOBAL_Inicial!S66</f>
        <v>0</v>
      </c>
      <c r="I66" s="970"/>
      <c r="J66" s="455">
        <f t="shared" si="6"/>
        <v>0</v>
      </c>
      <c r="K66" s="451">
        <f t="shared" si="12"/>
        <v>0</v>
      </c>
      <c r="L66" s="452">
        <f t="shared" si="4"/>
        <v>0</v>
      </c>
      <c r="M66" s="809">
        <f t="shared" si="13"/>
        <v>0</v>
      </c>
      <c r="N66" s="821">
        <f>IF(IFERROR(VALUE(MEDIÇÃO_GLOBAL!N66),0)=0,0,MEDIÇÃO_GLOBAL!N66)</f>
        <v>0</v>
      </c>
      <c r="O66" s="811">
        <f t="shared" si="5"/>
        <v>0</v>
      </c>
      <c r="P66" s="811">
        <f>IF(Dados_Obra!$H$37=1,Dados_GLOBAL_Inicial!M66,IF((W66)="c",ROUNDUP(J66*N66,2),IF((W66)="b",ROUNDDOWN(J66*N66,2),ROUND(J66*N66,2))))</f>
        <v>0</v>
      </c>
      <c r="Q66" s="813">
        <f t="shared" si="14"/>
        <v>0</v>
      </c>
      <c r="R66" s="814"/>
      <c r="S66" s="815">
        <f t="shared" si="15"/>
        <v>0</v>
      </c>
      <c r="T66" s="815">
        <f t="shared" si="16"/>
        <v>0</v>
      </c>
      <c r="V66" s="974"/>
      <c r="W66" s="975"/>
      <c r="X66" s="816">
        <f t="shared" si="17"/>
        <v>0</v>
      </c>
      <c r="Y66" s="816">
        <f t="shared" si="18"/>
        <v>0</v>
      </c>
      <c r="Z66" s="816">
        <f t="shared" si="19"/>
        <v>0</v>
      </c>
      <c r="AA66" s="817">
        <f t="shared" si="20"/>
        <v>0</v>
      </c>
      <c r="AB66" s="718">
        <f t="shared" si="0"/>
        <v>65</v>
      </c>
      <c r="AC66" s="453">
        <f t="shared" si="21"/>
        <v>0</v>
      </c>
      <c r="AD66" s="14">
        <f t="shared" si="22"/>
        <v>0</v>
      </c>
      <c r="AE66"/>
      <c r="AF66" s="540">
        <f t="shared" si="10"/>
        <v>0</v>
      </c>
      <c r="AG66" s="541"/>
      <c r="AH66" s="541"/>
      <c r="AI66" s="541"/>
      <c r="AJ66" s="541"/>
      <c r="AK66" s="541"/>
      <c r="AL66" s="541"/>
      <c r="AM66" s="541"/>
      <c r="AN66" s="541"/>
      <c r="AO66" s="541"/>
      <c r="AP66" s="541"/>
      <c r="AQ66" s="541"/>
      <c r="AR66" s="541"/>
      <c r="AS66" s="541"/>
      <c r="AT66" s="541"/>
      <c r="AU66" s="541"/>
      <c r="AV66" s="541"/>
      <c r="AW66" s="541"/>
      <c r="AX66" s="541"/>
      <c r="AY66" s="819"/>
    </row>
    <row r="67" spans="1:51" ht="13.5" hidden="1" thickBot="1">
      <c r="A67" s="3" t="str">
        <f t="shared" si="11"/>
        <v/>
      </c>
      <c r="B67" s="805"/>
      <c r="C67" s="820">
        <f>MEDIÇÃO_GLOBAL!C67</f>
        <v>0</v>
      </c>
      <c r="D67" s="806">
        <f>MEDIÇÃO_GLOBAL!D67</f>
        <v>0</v>
      </c>
      <c r="E67" s="806" t="str">
        <f>MEDIÇÃO_GLOBAL!E67</f>
        <v/>
      </c>
      <c r="F67" s="807">
        <f>MEDIÇÃO_GLOBAL!F67</f>
        <v>0</v>
      </c>
      <c r="G67" s="808">
        <f>MEDIÇÃO_GLOBAL!G67</f>
        <v>0</v>
      </c>
      <c r="H67" s="454">
        <f>Dados_GLOBAL_Inicial!S67</f>
        <v>0</v>
      </c>
      <c r="I67" s="970"/>
      <c r="J67" s="455">
        <f t="shared" si="6"/>
        <v>0</v>
      </c>
      <c r="K67" s="451">
        <f t="shared" si="12"/>
        <v>0</v>
      </c>
      <c r="L67" s="452">
        <f t="shared" si="4"/>
        <v>0</v>
      </c>
      <c r="M67" s="809">
        <f t="shared" si="13"/>
        <v>0</v>
      </c>
      <c r="N67" s="821">
        <f>IF(IFERROR(VALUE(MEDIÇÃO_GLOBAL!N67),0)=0,0,MEDIÇÃO_GLOBAL!N67)</f>
        <v>0</v>
      </c>
      <c r="O67" s="811">
        <f t="shared" si="5"/>
        <v>0</v>
      </c>
      <c r="P67" s="811">
        <f>IF(Dados_Obra!$H$37=1,Dados_GLOBAL_Inicial!M67,IF((W67)="c",ROUNDUP(J67*N67,2),IF((W67)="b",ROUNDDOWN(J67*N67,2),ROUND(J67*N67,2))))</f>
        <v>0</v>
      </c>
      <c r="Q67" s="813">
        <f t="shared" si="14"/>
        <v>0</v>
      </c>
      <c r="R67" s="814"/>
      <c r="S67" s="815">
        <f t="shared" si="15"/>
        <v>0</v>
      </c>
      <c r="T67" s="815">
        <f t="shared" si="16"/>
        <v>0</v>
      </c>
      <c r="V67" s="974"/>
      <c r="W67" s="975"/>
      <c r="X67" s="816">
        <f t="shared" si="17"/>
        <v>0</v>
      </c>
      <c r="Y67" s="816">
        <f t="shared" si="18"/>
        <v>0</v>
      </c>
      <c r="Z67" s="816">
        <f t="shared" si="19"/>
        <v>0</v>
      </c>
      <c r="AA67" s="817">
        <f t="shared" si="20"/>
        <v>0</v>
      </c>
      <c r="AB67" s="718">
        <f t="shared" si="0"/>
        <v>66</v>
      </c>
      <c r="AC67" s="453">
        <f t="shared" si="21"/>
        <v>0</v>
      </c>
      <c r="AD67" s="14">
        <f t="shared" si="22"/>
        <v>0</v>
      </c>
      <c r="AE67"/>
      <c r="AF67" s="540">
        <f t="shared" si="10"/>
        <v>0</v>
      </c>
      <c r="AG67" s="541"/>
      <c r="AH67" s="541"/>
      <c r="AI67" s="541"/>
      <c r="AJ67" s="541"/>
      <c r="AK67" s="541"/>
      <c r="AL67" s="541"/>
      <c r="AM67" s="541"/>
      <c r="AN67" s="541"/>
      <c r="AO67" s="541"/>
      <c r="AP67" s="541"/>
      <c r="AQ67" s="541"/>
      <c r="AR67" s="541"/>
      <c r="AS67" s="541"/>
      <c r="AT67" s="541"/>
      <c r="AU67" s="541"/>
      <c r="AV67" s="541"/>
      <c r="AW67" s="541"/>
      <c r="AX67" s="541"/>
      <c r="AY67" s="819"/>
    </row>
    <row r="68" spans="1:51" ht="13.5" hidden="1" thickBot="1">
      <c r="A68" s="3" t="str">
        <f t="shared" si="11"/>
        <v/>
      </c>
      <c r="B68" s="805"/>
      <c r="C68" s="820">
        <f>MEDIÇÃO_GLOBAL!C68</f>
        <v>0</v>
      </c>
      <c r="D68" s="806">
        <f>MEDIÇÃO_GLOBAL!D68</f>
        <v>0</v>
      </c>
      <c r="E68" s="806" t="str">
        <f>MEDIÇÃO_GLOBAL!E68</f>
        <v/>
      </c>
      <c r="F68" s="807">
        <f>MEDIÇÃO_GLOBAL!F68</f>
        <v>0</v>
      </c>
      <c r="G68" s="808">
        <f>MEDIÇÃO_GLOBAL!G68</f>
        <v>0</v>
      </c>
      <c r="H68" s="454">
        <f>Dados_GLOBAL_Inicial!S68</f>
        <v>0</v>
      </c>
      <c r="I68" s="970"/>
      <c r="J68" s="455">
        <f t="shared" si="6"/>
        <v>0</v>
      </c>
      <c r="K68" s="451">
        <f t="shared" si="12"/>
        <v>0</v>
      </c>
      <c r="L68" s="452">
        <f t="shared" si="4"/>
        <v>0</v>
      </c>
      <c r="M68" s="809">
        <f t="shared" si="13"/>
        <v>0</v>
      </c>
      <c r="N68" s="821">
        <f>IF(IFERROR(VALUE(MEDIÇÃO_GLOBAL!N68),0)=0,0,MEDIÇÃO_GLOBAL!N68)</f>
        <v>0</v>
      </c>
      <c r="O68" s="811">
        <f t="shared" si="5"/>
        <v>0</v>
      </c>
      <c r="P68" s="811">
        <f>IF(Dados_Obra!$H$37=1,Dados_GLOBAL_Inicial!M68,IF((W68)="c",ROUNDUP(J68*N68,2),IF((W68)="b",ROUNDDOWN(J68*N68,2),ROUND(J68*N68,2))))</f>
        <v>0</v>
      </c>
      <c r="Q68" s="813">
        <f t="shared" si="14"/>
        <v>0</v>
      </c>
      <c r="R68" s="814"/>
      <c r="S68" s="815">
        <f t="shared" si="15"/>
        <v>0</v>
      </c>
      <c r="T68" s="815">
        <f t="shared" si="16"/>
        <v>0</v>
      </c>
      <c r="V68" s="974"/>
      <c r="W68" s="975"/>
      <c r="X68" s="816">
        <f t="shared" si="17"/>
        <v>0</v>
      </c>
      <c r="Y68" s="816">
        <f t="shared" si="18"/>
        <v>0</v>
      </c>
      <c r="Z68" s="816">
        <f t="shared" si="19"/>
        <v>0</v>
      </c>
      <c r="AA68" s="817">
        <f t="shared" si="20"/>
        <v>0</v>
      </c>
      <c r="AB68" s="718">
        <f t="shared" si="0"/>
        <v>67</v>
      </c>
      <c r="AC68" s="453">
        <f t="shared" si="21"/>
        <v>0</v>
      </c>
      <c r="AD68" s="14">
        <f t="shared" si="22"/>
        <v>0</v>
      </c>
      <c r="AE68"/>
      <c r="AF68" s="540">
        <f t="shared" si="10"/>
        <v>0</v>
      </c>
      <c r="AG68" s="541"/>
      <c r="AH68" s="541"/>
      <c r="AI68" s="541"/>
      <c r="AJ68" s="541"/>
      <c r="AK68" s="541"/>
      <c r="AL68" s="541"/>
      <c r="AM68" s="541"/>
      <c r="AN68" s="541"/>
      <c r="AO68" s="541"/>
      <c r="AP68" s="541"/>
      <c r="AQ68" s="541"/>
      <c r="AR68" s="541"/>
      <c r="AS68" s="541"/>
      <c r="AT68" s="541"/>
      <c r="AU68" s="541"/>
      <c r="AV68" s="541"/>
      <c r="AW68" s="541"/>
      <c r="AX68" s="541"/>
      <c r="AY68" s="819"/>
    </row>
    <row r="69" spans="1:51" ht="13.5" hidden="1" thickBot="1">
      <c r="A69" s="3" t="str">
        <f t="shared" si="11"/>
        <v/>
      </c>
      <c r="B69" s="805"/>
      <c r="C69" s="820">
        <f>MEDIÇÃO_GLOBAL!C69</f>
        <v>0</v>
      </c>
      <c r="D69" s="806">
        <f>MEDIÇÃO_GLOBAL!D69</f>
        <v>0</v>
      </c>
      <c r="E69" s="806" t="str">
        <f>MEDIÇÃO_GLOBAL!E69</f>
        <v/>
      </c>
      <c r="F69" s="807">
        <f>MEDIÇÃO_GLOBAL!F69</f>
        <v>0</v>
      </c>
      <c r="G69" s="808">
        <f>MEDIÇÃO_GLOBAL!G69</f>
        <v>0</v>
      </c>
      <c r="H69" s="454">
        <f>Dados_GLOBAL_Inicial!S69</f>
        <v>0</v>
      </c>
      <c r="I69" s="970"/>
      <c r="J69" s="455">
        <f t="shared" si="6"/>
        <v>0</v>
      </c>
      <c r="K69" s="451">
        <f t="shared" si="12"/>
        <v>0</v>
      </c>
      <c r="L69" s="452">
        <f t="shared" si="4"/>
        <v>0</v>
      </c>
      <c r="M69" s="809">
        <f t="shared" si="13"/>
        <v>0</v>
      </c>
      <c r="N69" s="821">
        <f>IF(IFERROR(VALUE(MEDIÇÃO_GLOBAL!N69),0)=0,0,MEDIÇÃO_GLOBAL!N69)</f>
        <v>0</v>
      </c>
      <c r="O69" s="811">
        <f t="shared" si="5"/>
        <v>0</v>
      </c>
      <c r="P69" s="811">
        <f>IF(Dados_Obra!$H$37=1,Dados_GLOBAL_Inicial!M69,IF((W69)="c",ROUNDUP(J69*N69,2),IF((W69)="b",ROUNDDOWN(J69*N69,2),ROUND(J69*N69,2))))</f>
        <v>0</v>
      </c>
      <c r="Q69" s="813">
        <f t="shared" si="14"/>
        <v>0</v>
      </c>
      <c r="R69" s="814"/>
      <c r="S69" s="815">
        <f t="shared" si="15"/>
        <v>0</v>
      </c>
      <c r="T69" s="815">
        <f t="shared" si="16"/>
        <v>0</v>
      </c>
      <c r="V69" s="974"/>
      <c r="W69" s="975"/>
      <c r="X69" s="816">
        <f t="shared" si="17"/>
        <v>0</v>
      </c>
      <c r="Y69" s="816">
        <f t="shared" si="18"/>
        <v>0</v>
      </c>
      <c r="Z69" s="816">
        <f t="shared" si="19"/>
        <v>0</v>
      </c>
      <c r="AA69" s="817">
        <f t="shared" si="20"/>
        <v>0</v>
      </c>
      <c r="AB69" s="718">
        <f t="shared" si="0"/>
        <v>68</v>
      </c>
      <c r="AC69" s="453">
        <f t="shared" si="21"/>
        <v>0</v>
      </c>
      <c r="AD69" s="14">
        <f t="shared" si="22"/>
        <v>0</v>
      </c>
      <c r="AE69"/>
      <c r="AF69" s="540">
        <f t="shared" si="10"/>
        <v>0</v>
      </c>
      <c r="AG69" s="541"/>
      <c r="AH69" s="541"/>
      <c r="AI69" s="541"/>
      <c r="AJ69" s="541"/>
      <c r="AK69" s="541"/>
      <c r="AL69" s="541"/>
      <c r="AM69" s="541"/>
      <c r="AN69" s="541"/>
      <c r="AO69" s="541"/>
      <c r="AP69" s="541"/>
      <c r="AQ69" s="541"/>
      <c r="AR69" s="541"/>
      <c r="AS69" s="541"/>
      <c r="AT69" s="541"/>
      <c r="AU69" s="541"/>
      <c r="AV69" s="541"/>
      <c r="AW69" s="541"/>
      <c r="AX69" s="541"/>
      <c r="AY69" s="819"/>
    </row>
    <row r="70" spans="1:51" ht="13.5" hidden="1" thickBot="1">
      <c r="A70" s="3" t="str">
        <f t="shared" si="11"/>
        <v/>
      </c>
      <c r="B70" s="805"/>
      <c r="C70" s="820">
        <f>MEDIÇÃO_GLOBAL!C70</f>
        <v>0</v>
      </c>
      <c r="D70" s="806">
        <f>MEDIÇÃO_GLOBAL!D70</f>
        <v>0</v>
      </c>
      <c r="E70" s="806" t="str">
        <f>MEDIÇÃO_GLOBAL!E70</f>
        <v/>
      </c>
      <c r="F70" s="807">
        <f>MEDIÇÃO_GLOBAL!F70</f>
        <v>0</v>
      </c>
      <c r="G70" s="808">
        <f>MEDIÇÃO_GLOBAL!G70</f>
        <v>0</v>
      </c>
      <c r="H70" s="454">
        <f>Dados_GLOBAL_Inicial!S70</f>
        <v>0</v>
      </c>
      <c r="I70" s="970"/>
      <c r="J70" s="455">
        <f t="shared" si="6"/>
        <v>0</v>
      </c>
      <c r="K70" s="451">
        <f t="shared" si="12"/>
        <v>0</v>
      </c>
      <c r="L70" s="452">
        <f t="shared" si="4"/>
        <v>0</v>
      </c>
      <c r="M70" s="809">
        <f t="shared" si="13"/>
        <v>0</v>
      </c>
      <c r="N70" s="821">
        <f>IF(IFERROR(VALUE(MEDIÇÃO_GLOBAL!N70),0)=0,0,MEDIÇÃO_GLOBAL!N70)</f>
        <v>0</v>
      </c>
      <c r="O70" s="811">
        <f t="shared" si="5"/>
        <v>0</v>
      </c>
      <c r="P70" s="811">
        <f>IF(Dados_Obra!$H$37=1,Dados_GLOBAL_Inicial!M70,IF((W70)="c",ROUNDUP(J70*N70,2),IF((W70)="b",ROUNDDOWN(J70*N70,2),ROUND(J70*N70,2))))</f>
        <v>0</v>
      </c>
      <c r="Q70" s="813">
        <f t="shared" si="14"/>
        <v>0</v>
      </c>
      <c r="R70" s="814"/>
      <c r="S70" s="815">
        <f t="shared" si="15"/>
        <v>0</v>
      </c>
      <c r="T70" s="815">
        <f t="shared" si="16"/>
        <v>0</v>
      </c>
      <c r="V70" s="974"/>
      <c r="W70" s="975"/>
      <c r="X70" s="816">
        <f t="shared" si="17"/>
        <v>0</v>
      </c>
      <c r="Y70" s="816">
        <f t="shared" si="18"/>
        <v>0</v>
      </c>
      <c r="Z70" s="816">
        <f t="shared" si="19"/>
        <v>0</v>
      </c>
      <c r="AA70" s="817">
        <f t="shared" si="20"/>
        <v>0</v>
      </c>
      <c r="AB70" s="718">
        <f t="shared" ref="AB70:AB133" si="23">AB69+1</f>
        <v>69</v>
      </c>
      <c r="AC70" s="453">
        <f t="shared" si="21"/>
        <v>0</v>
      </c>
      <c r="AD70" s="14">
        <f t="shared" si="22"/>
        <v>0</v>
      </c>
      <c r="AE70"/>
      <c r="AF70" s="540">
        <f t="shared" si="10"/>
        <v>0</v>
      </c>
      <c r="AG70" s="541"/>
      <c r="AH70" s="541"/>
      <c r="AI70" s="541"/>
      <c r="AJ70" s="541"/>
      <c r="AK70" s="541"/>
      <c r="AL70" s="541"/>
      <c r="AM70" s="541"/>
      <c r="AN70" s="541"/>
      <c r="AO70" s="541"/>
      <c r="AP70" s="541"/>
      <c r="AQ70" s="541"/>
      <c r="AR70" s="541"/>
      <c r="AS70" s="541"/>
      <c r="AT70" s="541"/>
      <c r="AU70" s="541"/>
      <c r="AV70" s="541"/>
      <c r="AW70" s="541"/>
      <c r="AX70" s="541"/>
      <c r="AY70" s="819"/>
    </row>
    <row r="71" spans="1:51" ht="13.5" hidden="1" thickBot="1">
      <c r="A71" s="3" t="str">
        <f t="shared" si="11"/>
        <v/>
      </c>
      <c r="B71" s="805"/>
      <c r="C71" s="820">
        <f>MEDIÇÃO_GLOBAL!C71</f>
        <v>0</v>
      </c>
      <c r="D71" s="806">
        <f>MEDIÇÃO_GLOBAL!D71</f>
        <v>0</v>
      </c>
      <c r="E71" s="806" t="str">
        <f>MEDIÇÃO_GLOBAL!E71</f>
        <v/>
      </c>
      <c r="F71" s="807">
        <f>MEDIÇÃO_GLOBAL!F71</f>
        <v>0</v>
      </c>
      <c r="G71" s="808">
        <f>MEDIÇÃO_GLOBAL!G71</f>
        <v>0</v>
      </c>
      <c r="H71" s="454">
        <f>Dados_GLOBAL_Inicial!S71</f>
        <v>0</v>
      </c>
      <c r="I71" s="970"/>
      <c r="J71" s="455">
        <f t="shared" si="6"/>
        <v>0</v>
      </c>
      <c r="K71" s="451">
        <f t="shared" si="12"/>
        <v>0</v>
      </c>
      <c r="L71" s="452">
        <f t="shared" si="4"/>
        <v>0</v>
      </c>
      <c r="M71" s="809">
        <f t="shared" si="13"/>
        <v>0</v>
      </c>
      <c r="N71" s="821">
        <f>IF(IFERROR(VALUE(MEDIÇÃO_GLOBAL!N71),0)=0,0,MEDIÇÃO_GLOBAL!N71)</f>
        <v>0</v>
      </c>
      <c r="O71" s="811">
        <f t="shared" si="5"/>
        <v>0</v>
      </c>
      <c r="P71" s="811">
        <f>IF(Dados_Obra!$H$37=1,Dados_GLOBAL_Inicial!M71,IF((W71)="c",ROUNDUP(J71*N71,2),IF((W71)="b",ROUNDDOWN(J71*N71,2),ROUND(J71*N71,2))))</f>
        <v>0</v>
      </c>
      <c r="Q71" s="813">
        <f t="shared" si="14"/>
        <v>0</v>
      </c>
      <c r="R71"/>
      <c r="S71" s="815">
        <f t="shared" si="15"/>
        <v>0</v>
      </c>
      <c r="T71" s="815">
        <f t="shared" si="16"/>
        <v>0</v>
      </c>
      <c r="V71" s="974"/>
      <c r="W71" s="975"/>
      <c r="X71" s="816">
        <f t="shared" si="17"/>
        <v>0</v>
      </c>
      <c r="Y71" s="816">
        <f t="shared" si="18"/>
        <v>0</v>
      </c>
      <c r="Z71" s="816">
        <f t="shared" si="19"/>
        <v>0</v>
      </c>
      <c r="AA71" s="817">
        <f t="shared" si="20"/>
        <v>0</v>
      </c>
      <c r="AB71" s="718">
        <f t="shared" si="23"/>
        <v>70</v>
      </c>
      <c r="AC71" s="453">
        <f t="shared" si="21"/>
        <v>0</v>
      </c>
      <c r="AD71" s="14">
        <f t="shared" si="22"/>
        <v>0</v>
      </c>
      <c r="AE71"/>
      <c r="AF71" s="540">
        <f t="shared" si="10"/>
        <v>0</v>
      </c>
      <c r="AG71" s="541"/>
      <c r="AH71" s="541"/>
      <c r="AI71" s="541"/>
      <c r="AJ71" s="541"/>
      <c r="AK71" s="541"/>
      <c r="AL71" s="541"/>
      <c r="AM71" s="541"/>
      <c r="AN71" s="541"/>
      <c r="AO71" s="541"/>
      <c r="AP71" s="541"/>
      <c r="AQ71" s="541"/>
      <c r="AR71" s="541"/>
      <c r="AS71" s="541"/>
      <c r="AT71" s="541"/>
      <c r="AU71" s="541"/>
      <c r="AV71" s="541"/>
      <c r="AW71" s="541"/>
      <c r="AX71" s="541"/>
      <c r="AY71" s="819"/>
    </row>
    <row r="72" spans="1:51" ht="13.5" hidden="1" thickBot="1">
      <c r="A72" s="3" t="str">
        <f t="shared" si="11"/>
        <v/>
      </c>
      <c r="B72" s="805"/>
      <c r="C72" s="820">
        <f>MEDIÇÃO_GLOBAL!C72</f>
        <v>0</v>
      </c>
      <c r="D72" s="806">
        <f>MEDIÇÃO_GLOBAL!D72</f>
        <v>0</v>
      </c>
      <c r="E72" s="806" t="str">
        <f>MEDIÇÃO_GLOBAL!E72</f>
        <v/>
      </c>
      <c r="F72" s="807">
        <f>MEDIÇÃO_GLOBAL!F72</f>
        <v>0</v>
      </c>
      <c r="G72" s="808">
        <f>MEDIÇÃO_GLOBAL!G72</f>
        <v>0</v>
      </c>
      <c r="H72" s="454">
        <f>Dados_GLOBAL_Inicial!S72</f>
        <v>0</v>
      </c>
      <c r="I72" s="970"/>
      <c r="J72" s="455">
        <f t="shared" si="6"/>
        <v>0</v>
      </c>
      <c r="K72" s="451">
        <f t="shared" si="12"/>
        <v>0</v>
      </c>
      <c r="L72" s="452">
        <f t="shared" si="4"/>
        <v>0</v>
      </c>
      <c r="M72" s="809">
        <f t="shared" si="13"/>
        <v>0</v>
      </c>
      <c r="N72" s="821">
        <f>IF(IFERROR(VALUE(MEDIÇÃO_GLOBAL!N72),0)=0,0,MEDIÇÃO_GLOBAL!N72)</f>
        <v>0</v>
      </c>
      <c r="O72" s="811">
        <f t="shared" si="5"/>
        <v>0</v>
      </c>
      <c r="P72" s="811">
        <f>IF(Dados_Obra!$H$37=1,Dados_GLOBAL_Inicial!M72,IF((W72)="c",ROUNDUP(J72*N72,2),IF((W72)="b",ROUNDDOWN(J72*N72,2),ROUND(J72*N72,2))))</f>
        <v>0</v>
      </c>
      <c r="Q72" s="813">
        <f t="shared" si="14"/>
        <v>0</v>
      </c>
      <c r="R72" s="825"/>
      <c r="S72" s="815">
        <f t="shared" si="15"/>
        <v>0</v>
      </c>
      <c r="T72" s="815">
        <f t="shared" si="16"/>
        <v>0</v>
      </c>
      <c r="V72" s="974"/>
      <c r="W72" s="975"/>
      <c r="X72" s="816">
        <f t="shared" si="17"/>
        <v>0</v>
      </c>
      <c r="Y72" s="816">
        <f t="shared" si="18"/>
        <v>0</v>
      </c>
      <c r="Z72" s="816">
        <f t="shared" si="19"/>
        <v>0</v>
      </c>
      <c r="AA72" s="817">
        <f t="shared" si="20"/>
        <v>0</v>
      </c>
      <c r="AB72" s="718">
        <f t="shared" si="23"/>
        <v>71</v>
      </c>
      <c r="AC72" s="453">
        <f t="shared" si="21"/>
        <v>0</v>
      </c>
      <c r="AD72" s="14">
        <f t="shared" si="22"/>
        <v>0</v>
      </c>
      <c r="AE72"/>
      <c r="AF72" s="540">
        <f t="shared" si="10"/>
        <v>0</v>
      </c>
      <c r="AG72" s="541"/>
      <c r="AH72" s="541"/>
      <c r="AI72" s="541"/>
      <c r="AJ72" s="541"/>
      <c r="AK72" s="541"/>
      <c r="AL72" s="541"/>
      <c r="AM72" s="541"/>
      <c r="AN72" s="541"/>
      <c r="AO72" s="541"/>
      <c r="AP72" s="541"/>
      <c r="AQ72" s="541"/>
      <c r="AR72" s="541"/>
      <c r="AS72" s="541"/>
      <c r="AT72" s="541"/>
      <c r="AU72" s="541"/>
      <c r="AV72" s="541"/>
      <c r="AW72" s="541"/>
      <c r="AX72" s="541"/>
      <c r="AY72" s="819"/>
    </row>
    <row r="73" spans="1:51" ht="13.5" hidden="1" thickBot="1">
      <c r="A73" s="3" t="str">
        <f t="shared" si="11"/>
        <v/>
      </c>
      <c r="B73" s="805"/>
      <c r="C73" s="820">
        <f>MEDIÇÃO_GLOBAL!C73</f>
        <v>0</v>
      </c>
      <c r="D73" s="806">
        <f>MEDIÇÃO_GLOBAL!D73</f>
        <v>0</v>
      </c>
      <c r="E73" s="806" t="str">
        <f>MEDIÇÃO_GLOBAL!E73</f>
        <v/>
      </c>
      <c r="F73" s="807">
        <f>MEDIÇÃO_GLOBAL!F73</f>
        <v>0</v>
      </c>
      <c r="G73" s="808">
        <f>MEDIÇÃO_GLOBAL!G73</f>
        <v>0</v>
      </c>
      <c r="H73" s="454">
        <f>Dados_GLOBAL_Inicial!S73</f>
        <v>0</v>
      </c>
      <c r="I73" s="970"/>
      <c r="J73" s="455">
        <f t="shared" si="6"/>
        <v>0</v>
      </c>
      <c r="K73" s="451">
        <f t="shared" si="12"/>
        <v>0</v>
      </c>
      <c r="L73" s="452">
        <f t="shared" si="4"/>
        <v>0</v>
      </c>
      <c r="M73" s="809">
        <f t="shared" si="13"/>
        <v>0</v>
      </c>
      <c r="N73" s="821">
        <f>IF(IFERROR(VALUE(MEDIÇÃO_GLOBAL!N73),0)=0,0,MEDIÇÃO_GLOBAL!N73)</f>
        <v>0</v>
      </c>
      <c r="O73" s="811">
        <f t="shared" si="5"/>
        <v>0</v>
      </c>
      <c r="P73" s="811">
        <f>IF(Dados_Obra!$H$37=1,Dados_GLOBAL_Inicial!M73,IF((W73)="c",ROUNDUP(J73*N73,2),IF((W73)="b",ROUNDDOWN(J73*N73,2),ROUND(J73*N73,2))))</f>
        <v>0</v>
      </c>
      <c r="Q73" s="813">
        <f t="shared" si="14"/>
        <v>0</v>
      </c>
      <c r="R73" s="58"/>
      <c r="S73" s="815">
        <f t="shared" si="15"/>
        <v>0</v>
      </c>
      <c r="T73" s="815">
        <f t="shared" si="16"/>
        <v>0</v>
      </c>
      <c r="V73" s="974"/>
      <c r="W73" s="975"/>
      <c r="X73" s="816">
        <f t="shared" si="17"/>
        <v>0</v>
      </c>
      <c r="Y73" s="816">
        <f t="shared" si="18"/>
        <v>0</v>
      </c>
      <c r="Z73" s="816">
        <f t="shared" si="19"/>
        <v>0</v>
      </c>
      <c r="AA73" s="817">
        <f t="shared" si="20"/>
        <v>0</v>
      </c>
      <c r="AB73" s="718">
        <f t="shared" si="23"/>
        <v>72</v>
      </c>
      <c r="AC73" s="453">
        <f t="shared" si="21"/>
        <v>0</v>
      </c>
      <c r="AD73" s="14">
        <f t="shared" si="22"/>
        <v>0</v>
      </c>
      <c r="AE73"/>
      <c r="AF73" s="540">
        <f t="shared" si="10"/>
        <v>0</v>
      </c>
      <c r="AG73" s="541"/>
      <c r="AH73" s="541"/>
      <c r="AI73" s="541"/>
      <c r="AJ73" s="541"/>
      <c r="AK73" s="541"/>
      <c r="AL73" s="541"/>
      <c r="AM73" s="541"/>
      <c r="AN73" s="541"/>
      <c r="AO73" s="541"/>
      <c r="AP73" s="541"/>
      <c r="AQ73" s="541"/>
      <c r="AR73" s="541"/>
      <c r="AS73" s="541"/>
      <c r="AT73" s="541"/>
      <c r="AU73" s="541"/>
      <c r="AV73" s="541"/>
      <c r="AW73" s="541"/>
      <c r="AX73" s="541"/>
      <c r="AY73" s="819"/>
    </row>
    <row r="74" spans="1:51" ht="13.5" hidden="1" thickBot="1">
      <c r="A74" s="3" t="str">
        <f t="shared" si="11"/>
        <v/>
      </c>
      <c r="B74" s="805"/>
      <c r="C74" s="820">
        <f>MEDIÇÃO_GLOBAL!C74</f>
        <v>0</v>
      </c>
      <c r="D74" s="806">
        <f>MEDIÇÃO_GLOBAL!D74</f>
        <v>0</v>
      </c>
      <c r="E74" s="806" t="str">
        <f>MEDIÇÃO_GLOBAL!E74</f>
        <v/>
      </c>
      <c r="F74" s="807">
        <f>MEDIÇÃO_GLOBAL!F74</f>
        <v>0</v>
      </c>
      <c r="G74" s="808">
        <f>MEDIÇÃO_GLOBAL!G74</f>
        <v>0</v>
      </c>
      <c r="H74" s="454">
        <f>Dados_GLOBAL_Inicial!S74</f>
        <v>0</v>
      </c>
      <c r="I74" s="970"/>
      <c r="J74" s="455">
        <f t="shared" si="6"/>
        <v>0</v>
      </c>
      <c r="K74" s="451">
        <f t="shared" si="12"/>
        <v>0</v>
      </c>
      <c r="L74" s="452">
        <f t="shared" ref="L74:L137" si="24">IF(total=0,0,ROUND(P74/total,4))</f>
        <v>0</v>
      </c>
      <c r="M74" s="809">
        <f t="shared" si="13"/>
        <v>0</v>
      </c>
      <c r="N74" s="821">
        <f>IF(IFERROR(VALUE(MEDIÇÃO_GLOBAL!N74),0)=0,0,MEDIÇÃO_GLOBAL!N74)</f>
        <v>0</v>
      </c>
      <c r="O74" s="811">
        <f t="shared" si="5"/>
        <v>0</v>
      </c>
      <c r="P74" s="811">
        <f>IF(Dados_Obra!$H$37=1,Dados_GLOBAL_Inicial!M74,IF((W74)="c",ROUNDUP(J74*N74,2),IF((W74)="b",ROUNDDOWN(J74*N74,2),ROUND(J74*N74,2))))</f>
        <v>0</v>
      </c>
      <c r="Q74" s="813">
        <f t="shared" si="14"/>
        <v>0</v>
      </c>
      <c r="R74" s="58"/>
      <c r="S74" s="815">
        <f t="shared" si="15"/>
        <v>0</v>
      </c>
      <c r="T74" s="815">
        <f t="shared" si="16"/>
        <v>0</v>
      </c>
      <c r="V74" s="974"/>
      <c r="W74" s="975"/>
      <c r="X74" s="816">
        <f t="shared" si="17"/>
        <v>0</v>
      </c>
      <c r="Y74" s="816">
        <f t="shared" si="18"/>
        <v>0</v>
      </c>
      <c r="Z74" s="816">
        <f t="shared" si="19"/>
        <v>0</v>
      </c>
      <c r="AA74" s="817">
        <f t="shared" si="20"/>
        <v>0</v>
      </c>
      <c r="AB74" s="718">
        <f t="shared" si="23"/>
        <v>73</v>
      </c>
      <c r="AC74" s="453">
        <f t="shared" si="21"/>
        <v>0</v>
      </c>
      <c r="AD74" s="14">
        <f t="shared" si="22"/>
        <v>0</v>
      </c>
      <c r="AE74"/>
      <c r="AF74" s="540">
        <f t="shared" si="10"/>
        <v>0</v>
      </c>
      <c r="AG74" s="541"/>
      <c r="AH74" s="541"/>
      <c r="AI74" s="541"/>
      <c r="AJ74" s="541"/>
      <c r="AK74" s="541"/>
      <c r="AL74" s="541"/>
      <c r="AM74" s="541"/>
      <c r="AN74" s="541"/>
      <c r="AO74" s="541"/>
      <c r="AP74" s="541"/>
      <c r="AQ74" s="541"/>
      <c r="AR74" s="541"/>
      <c r="AS74" s="541"/>
      <c r="AT74" s="541"/>
      <c r="AU74" s="541"/>
      <c r="AV74" s="541"/>
      <c r="AW74" s="541"/>
      <c r="AX74" s="541"/>
      <c r="AY74" s="819"/>
    </row>
    <row r="75" spans="1:51" ht="13.5" hidden="1" thickBot="1">
      <c r="A75" s="3" t="str">
        <f t="shared" si="11"/>
        <v/>
      </c>
      <c r="B75" s="805"/>
      <c r="C75" s="820">
        <f>MEDIÇÃO_GLOBAL!C75</f>
        <v>0</v>
      </c>
      <c r="D75" s="806">
        <f>MEDIÇÃO_GLOBAL!D75</f>
        <v>0</v>
      </c>
      <c r="E75" s="806" t="str">
        <f>MEDIÇÃO_GLOBAL!E75</f>
        <v/>
      </c>
      <c r="F75" s="807">
        <f>MEDIÇÃO_GLOBAL!F75</f>
        <v>0</v>
      </c>
      <c r="G75" s="808">
        <f>MEDIÇÃO_GLOBAL!G75</f>
        <v>0</v>
      </c>
      <c r="H75" s="454">
        <f>Dados_GLOBAL_Inicial!S75</f>
        <v>0</v>
      </c>
      <c r="I75" s="970"/>
      <c r="J75" s="455">
        <f t="shared" ref="J75:J138" si="25">SUM(H75:I75)</f>
        <v>0</v>
      </c>
      <c r="K75" s="451">
        <f t="shared" si="12"/>
        <v>0</v>
      </c>
      <c r="L75" s="452">
        <f t="shared" si="24"/>
        <v>0</v>
      </c>
      <c r="M75" s="809">
        <f t="shared" si="13"/>
        <v>0</v>
      </c>
      <c r="N75" s="821">
        <f>IF(IFERROR(VALUE(MEDIÇÃO_GLOBAL!N75),0)=0,0,MEDIÇÃO_GLOBAL!N75)</f>
        <v>0</v>
      </c>
      <c r="O75" s="811">
        <f t="shared" si="5"/>
        <v>0</v>
      </c>
      <c r="P75" s="811">
        <f>IF(Dados_Obra!$H$37=1,Dados_GLOBAL_Inicial!M75,IF((W75)="c",ROUNDUP(J75*N75,2),IF((W75)="b",ROUNDDOWN(J75*N75,2),ROUND(J75*N75,2))))</f>
        <v>0</v>
      </c>
      <c r="Q75" s="813">
        <f t="shared" si="14"/>
        <v>0</v>
      </c>
      <c r="R75" s="58"/>
      <c r="S75" s="815">
        <f t="shared" si="15"/>
        <v>0</v>
      </c>
      <c r="T75" s="815">
        <f t="shared" si="16"/>
        <v>0</v>
      </c>
      <c r="V75" s="974"/>
      <c r="W75" s="975"/>
      <c r="X75" s="816">
        <f t="shared" si="17"/>
        <v>0</v>
      </c>
      <c r="Y75" s="816">
        <f t="shared" si="18"/>
        <v>0</v>
      </c>
      <c r="Z75" s="816">
        <f t="shared" si="19"/>
        <v>0</v>
      </c>
      <c r="AA75" s="817">
        <f t="shared" si="20"/>
        <v>0</v>
      </c>
      <c r="AB75" s="718">
        <f t="shared" si="23"/>
        <v>74</v>
      </c>
      <c r="AC75" s="453">
        <f t="shared" si="21"/>
        <v>0</v>
      </c>
      <c r="AD75" s="14">
        <f t="shared" si="22"/>
        <v>0</v>
      </c>
      <c r="AE75"/>
      <c r="AF75" s="540">
        <f t="shared" ref="AF75:AF138" si="26">IFERROR(IF(C75=0,0,C75),0)</f>
        <v>0</v>
      </c>
      <c r="AG75" s="541"/>
      <c r="AH75" s="541"/>
      <c r="AI75" s="541"/>
      <c r="AJ75" s="541"/>
      <c r="AK75" s="541"/>
      <c r="AL75" s="541"/>
      <c r="AM75" s="541"/>
      <c r="AN75" s="541"/>
      <c r="AO75" s="541"/>
      <c r="AP75" s="541"/>
      <c r="AQ75" s="541"/>
      <c r="AR75" s="541"/>
      <c r="AS75" s="541"/>
      <c r="AT75" s="541"/>
      <c r="AU75" s="541"/>
      <c r="AV75" s="541"/>
      <c r="AW75" s="541"/>
      <c r="AX75" s="541"/>
      <c r="AY75" s="819"/>
    </row>
    <row r="76" spans="1:51" ht="13.5" hidden="1" thickBot="1">
      <c r="A76" s="3" t="str">
        <f t="shared" ref="A76:A139" si="27">IF(LEN(F76)&gt;3,"x",IF(N76&lt;0,"x",""))</f>
        <v/>
      </c>
      <c r="B76" s="805"/>
      <c r="C76" s="820">
        <f>MEDIÇÃO_GLOBAL!C76</f>
        <v>0</v>
      </c>
      <c r="D76" s="806">
        <f>MEDIÇÃO_GLOBAL!D76</f>
        <v>0</v>
      </c>
      <c r="E76" s="806" t="str">
        <f>MEDIÇÃO_GLOBAL!E76</f>
        <v/>
      </c>
      <c r="F76" s="807">
        <f>MEDIÇÃO_GLOBAL!F76</f>
        <v>0</v>
      </c>
      <c r="G76" s="824">
        <f>MEDIÇÃO_GLOBAL!G76</f>
        <v>0</v>
      </c>
      <c r="H76" s="454">
        <f>Dados_GLOBAL_Inicial!S76</f>
        <v>0</v>
      </c>
      <c r="I76" s="970"/>
      <c r="J76" s="455">
        <f t="shared" si="25"/>
        <v>0</v>
      </c>
      <c r="K76" s="451">
        <f t="shared" ref="K76:K139" si="28">AD76</f>
        <v>0</v>
      </c>
      <c r="L76" s="452">
        <f t="shared" si="24"/>
        <v>0</v>
      </c>
      <c r="M76" s="809">
        <f t="shared" ref="M76:M139" si="29">IF(J76=0,0,IF(K76&gt;100%,"excesso",IF(ISNUMBER(K76),ROUND(K76*L76,4),IF(K76="&lt;excesso",ROUND(100%*L76,4),0))))</f>
        <v>0</v>
      </c>
      <c r="N76" s="821">
        <f>IF(IFERROR(VALUE(MEDIÇÃO_GLOBAL!N76),0)=0,0,MEDIÇÃO_GLOBAL!N76)</f>
        <v>0</v>
      </c>
      <c r="O76" s="811">
        <f t="shared" ref="O76:O139" si="30">IF(K76&gt;100%,P76,IF(ISBLANK(J76),0,IF((V76)="c",ROUNDUP(K76*P76,2),IF((V76)="b",ROUNDDOWN(K76*P76,2),ROUND(K76*P76,2)))))</f>
        <v>0</v>
      </c>
      <c r="P76" s="811">
        <f>IF(Dados_Obra!$H$37=1,Dados_GLOBAL_Inicial!M76,IF((W76)="c",ROUNDUP(J76*N76,2),IF((W76)="b",ROUNDDOWN(J76*N76,2),ROUND(J76*N76,2))))</f>
        <v>0</v>
      </c>
      <c r="Q76" s="813">
        <f t="shared" ref="Q76:Q139" si="31">P76-O76</f>
        <v>0</v>
      </c>
      <c r="R76" s="58"/>
      <c r="S76" s="815">
        <f t="shared" ref="S76:S139" si="32">IF(I76&gt;0,ROUND(I76*N76,2),0)</f>
        <v>0</v>
      </c>
      <c r="T76" s="815">
        <f t="shared" ref="T76:T139" si="33">IF(I76&lt;0,ROUND(I76*N76,2),0)</f>
        <v>0</v>
      </c>
      <c r="V76" s="974"/>
      <c r="W76" s="975"/>
      <c r="X76" s="816">
        <f t="shared" ref="X76:X139" si="34">IF(C76&lt;&gt;0,0,X77+O76)</f>
        <v>0</v>
      </c>
      <c r="Y76" s="816">
        <f t="shared" ref="Y76:Y139" si="35">IF(C76&lt;&gt;0,X77,0)</f>
        <v>0</v>
      </c>
      <c r="Z76" s="816">
        <f t="shared" ref="Z76:Z139" si="36">IF(C76&lt;&gt;0,0,Z77+P76)</f>
        <v>0</v>
      </c>
      <c r="AA76" s="817">
        <f t="shared" ref="AA76:AA139" si="37">IF(C76&lt;&gt;0,Z77,0)</f>
        <v>0</v>
      </c>
      <c r="AB76" s="718">
        <f t="shared" si="23"/>
        <v>75</v>
      </c>
      <c r="AC76" s="453">
        <f t="shared" ref="AC76:AC139" si="38">IF(SUM(AG76:AX76)&gt;J76,J76,SUM(AG76:AX76))</f>
        <v>0</v>
      </c>
      <c r="AD76" s="14">
        <f t="shared" ref="AD76:AD139" si="39">IF(J76=0,0,IF(AC76&gt;J76,1,AC76/J76))</f>
        <v>0</v>
      </c>
      <c r="AE76"/>
      <c r="AF76" s="540">
        <f t="shared" si="26"/>
        <v>0</v>
      </c>
      <c r="AG76" s="541"/>
      <c r="AH76" s="541"/>
      <c r="AI76" s="541"/>
      <c r="AJ76" s="541"/>
      <c r="AK76" s="541"/>
      <c r="AL76" s="541"/>
      <c r="AM76" s="541"/>
      <c r="AN76" s="541"/>
      <c r="AO76" s="541"/>
      <c r="AP76" s="541"/>
      <c r="AQ76" s="541"/>
      <c r="AR76" s="541"/>
      <c r="AS76" s="541"/>
      <c r="AT76" s="541"/>
      <c r="AU76" s="541"/>
      <c r="AV76" s="541"/>
      <c r="AW76" s="541"/>
      <c r="AX76" s="541"/>
      <c r="AY76" s="819"/>
    </row>
    <row r="77" spans="1:51" ht="13.5" hidden="1" thickBot="1">
      <c r="A77" s="3" t="str">
        <f t="shared" si="27"/>
        <v/>
      </c>
      <c r="B77" s="805"/>
      <c r="C77" s="820">
        <f>MEDIÇÃO_GLOBAL!C77</f>
        <v>0</v>
      </c>
      <c r="D77" s="806">
        <f>MEDIÇÃO_GLOBAL!D77</f>
        <v>0</v>
      </c>
      <c r="E77" s="806" t="str">
        <f>MEDIÇÃO_GLOBAL!E77</f>
        <v/>
      </c>
      <c r="F77" s="807">
        <f>MEDIÇÃO_GLOBAL!F77</f>
        <v>0</v>
      </c>
      <c r="G77" s="824">
        <f>MEDIÇÃO_GLOBAL!G77</f>
        <v>0</v>
      </c>
      <c r="H77" s="454">
        <f>Dados_GLOBAL_Inicial!S77</f>
        <v>0</v>
      </c>
      <c r="I77" s="970"/>
      <c r="J77" s="455">
        <f t="shared" si="25"/>
        <v>0</v>
      </c>
      <c r="K77" s="451">
        <f t="shared" si="28"/>
        <v>0</v>
      </c>
      <c r="L77" s="452">
        <f t="shared" si="24"/>
        <v>0</v>
      </c>
      <c r="M77" s="809">
        <f t="shared" si="29"/>
        <v>0</v>
      </c>
      <c r="N77" s="821">
        <f>IF(IFERROR(VALUE(MEDIÇÃO_GLOBAL!N77),0)=0,0,MEDIÇÃO_GLOBAL!N77)</f>
        <v>0</v>
      </c>
      <c r="O77" s="811">
        <f t="shared" si="30"/>
        <v>0</v>
      </c>
      <c r="P77" s="811">
        <f>IF(Dados_Obra!$H$37=1,Dados_GLOBAL_Inicial!M77,IF((W77)="c",ROUNDUP(J77*N77,2),IF((W77)="b",ROUNDDOWN(J77*N77,2),ROUND(J77*N77,2))))</f>
        <v>0</v>
      </c>
      <c r="Q77" s="813">
        <f t="shared" si="31"/>
        <v>0</v>
      </c>
      <c r="R77" s="1"/>
      <c r="S77" s="815">
        <f t="shared" si="32"/>
        <v>0</v>
      </c>
      <c r="T77" s="815">
        <f t="shared" si="33"/>
        <v>0</v>
      </c>
      <c r="V77" s="974"/>
      <c r="W77" s="975"/>
      <c r="X77" s="816">
        <f t="shared" si="34"/>
        <v>0</v>
      </c>
      <c r="Y77" s="816">
        <f t="shared" si="35"/>
        <v>0</v>
      </c>
      <c r="Z77" s="816">
        <f t="shared" si="36"/>
        <v>0</v>
      </c>
      <c r="AA77" s="817">
        <f t="shared" si="37"/>
        <v>0</v>
      </c>
      <c r="AB77" s="718">
        <f t="shared" si="23"/>
        <v>76</v>
      </c>
      <c r="AC77" s="453">
        <f t="shared" si="38"/>
        <v>0</v>
      </c>
      <c r="AD77" s="14">
        <f t="shared" si="39"/>
        <v>0</v>
      </c>
      <c r="AE77"/>
      <c r="AF77" s="540">
        <f t="shared" si="26"/>
        <v>0</v>
      </c>
      <c r="AG77" s="541"/>
      <c r="AH77" s="541"/>
      <c r="AI77" s="541"/>
      <c r="AJ77" s="541"/>
      <c r="AK77" s="541"/>
      <c r="AL77" s="541"/>
      <c r="AM77" s="541"/>
      <c r="AN77" s="541"/>
      <c r="AO77" s="541"/>
      <c r="AP77" s="541"/>
      <c r="AQ77" s="541"/>
      <c r="AR77" s="541"/>
      <c r="AS77" s="541"/>
      <c r="AT77" s="541"/>
      <c r="AU77" s="541"/>
      <c r="AV77" s="541"/>
      <c r="AW77" s="541"/>
      <c r="AX77" s="541"/>
      <c r="AY77" s="819"/>
    </row>
    <row r="78" spans="1:51" ht="13.5" hidden="1" thickBot="1">
      <c r="A78" s="3" t="str">
        <f t="shared" si="27"/>
        <v/>
      </c>
      <c r="B78" s="805"/>
      <c r="C78" s="820">
        <f>MEDIÇÃO_GLOBAL!C78</f>
        <v>0</v>
      </c>
      <c r="D78" s="806">
        <f>MEDIÇÃO_GLOBAL!D78</f>
        <v>0</v>
      </c>
      <c r="E78" s="806" t="str">
        <f>MEDIÇÃO_GLOBAL!E78</f>
        <v/>
      </c>
      <c r="F78" s="807">
        <f>MEDIÇÃO_GLOBAL!F78</f>
        <v>0</v>
      </c>
      <c r="G78" s="824">
        <f>MEDIÇÃO_GLOBAL!G78</f>
        <v>0</v>
      </c>
      <c r="H78" s="454">
        <f>Dados_GLOBAL_Inicial!S78</f>
        <v>0</v>
      </c>
      <c r="I78" s="970"/>
      <c r="J78" s="455">
        <f t="shared" si="25"/>
        <v>0</v>
      </c>
      <c r="K78" s="451">
        <f t="shared" si="28"/>
        <v>0</v>
      </c>
      <c r="L78" s="452">
        <f t="shared" si="24"/>
        <v>0</v>
      </c>
      <c r="M78" s="809">
        <f t="shared" si="29"/>
        <v>0</v>
      </c>
      <c r="N78" s="821">
        <f>IF(IFERROR(VALUE(MEDIÇÃO_GLOBAL!N78),0)=0,0,MEDIÇÃO_GLOBAL!N78)</f>
        <v>0</v>
      </c>
      <c r="O78" s="811">
        <f t="shared" si="30"/>
        <v>0</v>
      </c>
      <c r="P78" s="811">
        <f>IF(Dados_Obra!$H$37=1,Dados_GLOBAL_Inicial!M78,IF((W78)="c",ROUNDUP(J78*N78,2),IF((W78)="b",ROUNDDOWN(J78*N78,2),ROUND(J78*N78,2))))</f>
        <v>0</v>
      </c>
      <c r="Q78" s="813">
        <f t="shared" si="31"/>
        <v>0</v>
      </c>
      <c r="R78" s="1"/>
      <c r="S78" s="815">
        <f t="shared" si="32"/>
        <v>0</v>
      </c>
      <c r="T78" s="815">
        <f t="shared" si="33"/>
        <v>0</v>
      </c>
      <c r="V78" s="974"/>
      <c r="W78" s="975"/>
      <c r="X78" s="816">
        <f t="shared" si="34"/>
        <v>0</v>
      </c>
      <c r="Y78" s="816">
        <f t="shared" si="35"/>
        <v>0</v>
      </c>
      <c r="Z78" s="816">
        <f t="shared" si="36"/>
        <v>0</v>
      </c>
      <c r="AA78" s="817">
        <f t="shared" si="37"/>
        <v>0</v>
      </c>
      <c r="AB78" s="718">
        <f t="shared" si="23"/>
        <v>77</v>
      </c>
      <c r="AC78" s="453">
        <f t="shared" si="38"/>
        <v>0</v>
      </c>
      <c r="AD78" s="14">
        <f t="shared" si="39"/>
        <v>0</v>
      </c>
      <c r="AE78"/>
      <c r="AF78" s="540">
        <f t="shared" si="26"/>
        <v>0</v>
      </c>
      <c r="AG78" s="541"/>
      <c r="AH78" s="541"/>
      <c r="AI78" s="541"/>
      <c r="AJ78" s="541"/>
      <c r="AK78" s="541"/>
      <c r="AL78" s="541"/>
      <c r="AM78" s="541"/>
      <c r="AN78" s="541"/>
      <c r="AO78" s="541"/>
      <c r="AP78" s="541"/>
      <c r="AQ78" s="541"/>
      <c r="AR78" s="541"/>
      <c r="AS78" s="541"/>
      <c r="AT78" s="541"/>
      <c r="AU78" s="541"/>
      <c r="AV78" s="541"/>
      <c r="AW78" s="541"/>
      <c r="AX78" s="541"/>
      <c r="AY78" s="819"/>
    </row>
    <row r="79" spans="1:51" ht="13.5" hidden="1" thickBot="1">
      <c r="A79" s="3" t="str">
        <f t="shared" si="27"/>
        <v/>
      </c>
      <c r="B79" s="805"/>
      <c r="C79" s="820">
        <f>MEDIÇÃO_GLOBAL!C79</f>
        <v>0</v>
      </c>
      <c r="D79" s="806">
        <f>MEDIÇÃO_GLOBAL!D79</f>
        <v>0</v>
      </c>
      <c r="E79" s="806" t="str">
        <f>MEDIÇÃO_GLOBAL!E79</f>
        <v/>
      </c>
      <c r="F79" s="807">
        <f>MEDIÇÃO_GLOBAL!F79</f>
        <v>0</v>
      </c>
      <c r="G79" s="824">
        <f>MEDIÇÃO_GLOBAL!G79</f>
        <v>0</v>
      </c>
      <c r="H79" s="454">
        <f>Dados_GLOBAL_Inicial!S79</f>
        <v>0</v>
      </c>
      <c r="I79" s="970"/>
      <c r="J79" s="455">
        <f t="shared" si="25"/>
        <v>0</v>
      </c>
      <c r="K79" s="451">
        <f t="shared" si="28"/>
        <v>0</v>
      </c>
      <c r="L79" s="452">
        <f t="shared" si="24"/>
        <v>0</v>
      </c>
      <c r="M79" s="809">
        <f t="shared" si="29"/>
        <v>0</v>
      </c>
      <c r="N79" s="821">
        <f>IF(IFERROR(VALUE(MEDIÇÃO_GLOBAL!N79),0)=0,0,MEDIÇÃO_GLOBAL!N79)</f>
        <v>0</v>
      </c>
      <c r="O79" s="811">
        <f t="shared" si="30"/>
        <v>0</v>
      </c>
      <c r="P79" s="811">
        <f>IF(Dados_Obra!$H$37=1,Dados_GLOBAL_Inicial!M79,IF((W79)="c",ROUNDUP(J79*N79,2),IF((W79)="b",ROUNDDOWN(J79*N79,2),ROUND(J79*N79,2))))</f>
        <v>0</v>
      </c>
      <c r="Q79" s="813">
        <f t="shared" si="31"/>
        <v>0</v>
      </c>
      <c r="R79" s="826"/>
      <c r="S79" s="815">
        <f t="shared" si="32"/>
        <v>0</v>
      </c>
      <c r="T79" s="815">
        <f t="shared" si="33"/>
        <v>0</v>
      </c>
      <c r="V79" s="974"/>
      <c r="W79" s="975"/>
      <c r="X79" s="816">
        <f t="shared" si="34"/>
        <v>0</v>
      </c>
      <c r="Y79" s="816">
        <f t="shared" si="35"/>
        <v>0</v>
      </c>
      <c r="Z79" s="816">
        <f t="shared" si="36"/>
        <v>0</v>
      </c>
      <c r="AA79" s="817">
        <f t="shared" si="37"/>
        <v>0</v>
      </c>
      <c r="AB79" s="718">
        <f t="shared" si="23"/>
        <v>78</v>
      </c>
      <c r="AC79" s="453">
        <f t="shared" si="38"/>
        <v>0</v>
      </c>
      <c r="AD79" s="14">
        <f t="shared" si="39"/>
        <v>0</v>
      </c>
      <c r="AE79"/>
      <c r="AF79" s="540">
        <f t="shared" si="26"/>
        <v>0</v>
      </c>
      <c r="AG79" s="541"/>
      <c r="AH79" s="541"/>
      <c r="AI79" s="541"/>
      <c r="AJ79" s="541"/>
      <c r="AK79" s="541"/>
      <c r="AL79" s="541"/>
      <c r="AM79" s="541"/>
      <c r="AN79" s="541"/>
      <c r="AO79" s="541"/>
      <c r="AP79" s="541"/>
      <c r="AQ79" s="541"/>
      <c r="AR79" s="541"/>
      <c r="AS79" s="541"/>
      <c r="AT79" s="541"/>
      <c r="AU79" s="541"/>
      <c r="AV79" s="541"/>
      <c r="AW79" s="541"/>
      <c r="AX79" s="541"/>
      <c r="AY79" s="819"/>
    </row>
    <row r="80" spans="1:51" ht="13.5" hidden="1" thickBot="1">
      <c r="A80" s="3" t="str">
        <f t="shared" si="27"/>
        <v/>
      </c>
      <c r="B80" s="805"/>
      <c r="C80" s="820">
        <f>MEDIÇÃO_GLOBAL!C80</f>
        <v>0</v>
      </c>
      <c r="D80" s="806">
        <f>MEDIÇÃO_GLOBAL!D80</f>
        <v>0</v>
      </c>
      <c r="E80" s="806" t="str">
        <f>MEDIÇÃO_GLOBAL!E80</f>
        <v/>
      </c>
      <c r="F80" s="807">
        <f>MEDIÇÃO_GLOBAL!F80</f>
        <v>0</v>
      </c>
      <c r="G80" s="824">
        <f>MEDIÇÃO_GLOBAL!G80</f>
        <v>0</v>
      </c>
      <c r="H80" s="454">
        <f>Dados_GLOBAL_Inicial!S80</f>
        <v>0</v>
      </c>
      <c r="I80" s="970"/>
      <c r="J80" s="455">
        <f t="shared" si="25"/>
        <v>0</v>
      </c>
      <c r="K80" s="451">
        <f t="shared" si="28"/>
        <v>0</v>
      </c>
      <c r="L80" s="452">
        <f t="shared" si="24"/>
        <v>0</v>
      </c>
      <c r="M80" s="809">
        <f t="shared" si="29"/>
        <v>0</v>
      </c>
      <c r="N80" s="821">
        <f>IF(IFERROR(VALUE(MEDIÇÃO_GLOBAL!N80),0)=0,0,MEDIÇÃO_GLOBAL!N80)</f>
        <v>0</v>
      </c>
      <c r="O80" s="811">
        <f t="shared" si="30"/>
        <v>0</v>
      </c>
      <c r="P80" s="811">
        <f>IF(Dados_Obra!$H$37=1,Dados_GLOBAL_Inicial!M80,IF((W80)="c",ROUNDUP(J80*N80,2),IF((W80)="b",ROUNDDOWN(J80*N80,2),ROUND(J80*N80,2))))</f>
        <v>0</v>
      </c>
      <c r="Q80" s="813">
        <f t="shared" si="31"/>
        <v>0</v>
      </c>
      <c r="R80" s="827"/>
      <c r="S80" s="815">
        <f t="shared" si="32"/>
        <v>0</v>
      </c>
      <c r="T80" s="815">
        <f t="shared" si="33"/>
        <v>0</v>
      </c>
      <c r="V80" s="974"/>
      <c r="W80" s="975"/>
      <c r="X80" s="816">
        <f t="shared" si="34"/>
        <v>0</v>
      </c>
      <c r="Y80" s="816">
        <f t="shared" si="35"/>
        <v>0</v>
      </c>
      <c r="Z80" s="816">
        <f t="shared" si="36"/>
        <v>0</v>
      </c>
      <c r="AA80" s="817">
        <f t="shared" si="37"/>
        <v>0</v>
      </c>
      <c r="AB80" s="718">
        <f t="shared" si="23"/>
        <v>79</v>
      </c>
      <c r="AC80" s="453">
        <f t="shared" si="38"/>
        <v>0</v>
      </c>
      <c r="AD80" s="14">
        <f t="shared" si="39"/>
        <v>0</v>
      </c>
      <c r="AE80"/>
      <c r="AF80" s="540">
        <f t="shared" si="26"/>
        <v>0</v>
      </c>
      <c r="AG80" s="541"/>
      <c r="AH80" s="541"/>
      <c r="AI80" s="541"/>
      <c r="AJ80" s="541"/>
      <c r="AK80" s="541"/>
      <c r="AL80" s="541"/>
      <c r="AM80" s="541"/>
      <c r="AN80" s="541"/>
      <c r="AO80" s="541"/>
      <c r="AP80" s="541"/>
      <c r="AQ80" s="541"/>
      <c r="AR80" s="541"/>
      <c r="AS80" s="541"/>
      <c r="AT80" s="541"/>
      <c r="AU80" s="541"/>
      <c r="AV80" s="541"/>
      <c r="AW80" s="541"/>
      <c r="AX80" s="541"/>
      <c r="AY80" s="819"/>
    </row>
    <row r="81" spans="1:51" ht="13.5" hidden="1" thickBot="1">
      <c r="A81" s="3" t="str">
        <f t="shared" si="27"/>
        <v/>
      </c>
      <c r="B81" s="805"/>
      <c r="C81" s="820">
        <f>MEDIÇÃO_GLOBAL!C81</f>
        <v>0</v>
      </c>
      <c r="D81" s="806">
        <f>MEDIÇÃO_GLOBAL!D81</f>
        <v>0</v>
      </c>
      <c r="E81" s="806" t="str">
        <f>MEDIÇÃO_GLOBAL!E81</f>
        <v/>
      </c>
      <c r="F81" s="807">
        <f>MEDIÇÃO_GLOBAL!F81</f>
        <v>0</v>
      </c>
      <c r="G81" s="824">
        <f>MEDIÇÃO_GLOBAL!G81</f>
        <v>0</v>
      </c>
      <c r="H81" s="454">
        <f>Dados_GLOBAL_Inicial!S81</f>
        <v>0</v>
      </c>
      <c r="I81" s="970"/>
      <c r="J81" s="455">
        <f t="shared" si="25"/>
        <v>0</v>
      </c>
      <c r="K81" s="451">
        <f t="shared" si="28"/>
        <v>0</v>
      </c>
      <c r="L81" s="452">
        <f t="shared" si="24"/>
        <v>0</v>
      </c>
      <c r="M81" s="809">
        <f t="shared" si="29"/>
        <v>0</v>
      </c>
      <c r="N81" s="821">
        <f>IF(IFERROR(VALUE(MEDIÇÃO_GLOBAL!N81),0)=0,0,MEDIÇÃO_GLOBAL!N81)</f>
        <v>0</v>
      </c>
      <c r="O81" s="811">
        <f t="shared" si="30"/>
        <v>0</v>
      </c>
      <c r="P81" s="811">
        <f>IF(Dados_Obra!$H$37=1,Dados_GLOBAL_Inicial!M81,IF((W81)="c",ROUNDUP(J81*N81,2),IF((W81)="b",ROUNDDOWN(J81*N81,2),ROUND(J81*N81,2))))</f>
        <v>0</v>
      </c>
      <c r="Q81" s="813">
        <f t="shared" si="31"/>
        <v>0</v>
      </c>
      <c r="S81" s="815">
        <f t="shared" si="32"/>
        <v>0</v>
      </c>
      <c r="T81" s="815">
        <f t="shared" si="33"/>
        <v>0</v>
      </c>
      <c r="V81" s="974"/>
      <c r="W81" s="975"/>
      <c r="X81" s="816">
        <f t="shared" si="34"/>
        <v>0</v>
      </c>
      <c r="Y81" s="816">
        <f t="shared" si="35"/>
        <v>0</v>
      </c>
      <c r="Z81" s="816">
        <f t="shared" si="36"/>
        <v>0</v>
      </c>
      <c r="AA81" s="817">
        <f t="shared" si="37"/>
        <v>0</v>
      </c>
      <c r="AB81" s="718">
        <f t="shared" si="23"/>
        <v>80</v>
      </c>
      <c r="AC81" s="453">
        <f t="shared" si="38"/>
        <v>0</v>
      </c>
      <c r="AD81" s="14">
        <f t="shared" si="39"/>
        <v>0</v>
      </c>
      <c r="AE81"/>
      <c r="AF81" s="540">
        <f t="shared" si="26"/>
        <v>0</v>
      </c>
      <c r="AG81" s="541"/>
      <c r="AH81" s="541"/>
      <c r="AI81" s="541"/>
      <c r="AJ81" s="541"/>
      <c r="AK81" s="541"/>
      <c r="AL81" s="541"/>
      <c r="AM81" s="541"/>
      <c r="AN81" s="541"/>
      <c r="AO81" s="541"/>
      <c r="AP81" s="541"/>
      <c r="AQ81" s="541"/>
      <c r="AR81" s="541"/>
      <c r="AS81" s="541"/>
      <c r="AT81" s="541"/>
      <c r="AU81" s="541"/>
      <c r="AV81" s="541"/>
      <c r="AW81" s="541"/>
      <c r="AX81" s="541"/>
      <c r="AY81" s="819"/>
    </row>
    <row r="82" spans="1:51" ht="13.5" hidden="1" thickBot="1">
      <c r="A82" s="3" t="str">
        <f t="shared" si="27"/>
        <v/>
      </c>
      <c r="B82" s="805"/>
      <c r="C82" s="820">
        <f>MEDIÇÃO_GLOBAL!C82</f>
        <v>0</v>
      </c>
      <c r="D82" s="806">
        <f>MEDIÇÃO_GLOBAL!D82</f>
        <v>0</v>
      </c>
      <c r="E82" s="806" t="str">
        <f>MEDIÇÃO_GLOBAL!E82</f>
        <v/>
      </c>
      <c r="F82" s="807">
        <f>MEDIÇÃO_GLOBAL!F82</f>
        <v>0</v>
      </c>
      <c r="G82" s="824">
        <f>MEDIÇÃO_GLOBAL!G82</f>
        <v>0</v>
      </c>
      <c r="H82" s="454">
        <f>Dados_GLOBAL_Inicial!S82</f>
        <v>0</v>
      </c>
      <c r="I82" s="970"/>
      <c r="J82" s="455">
        <f t="shared" si="25"/>
        <v>0</v>
      </c>
      <c r="K82" s="451">
        <f t="shared" si="28"/>
        <v>0</v>
      </c>
      <c r="L82" s="452">
        <f t="shared" si="24"/>
        <v>0</v>
      </c>
      <c r="M82" s="809">
        <f t="shared" si="29"/>
        <v>0</v>
      </c>
      <c r="N82" s="821">
        <f>IF(IFERROR(VALUE(MEDIÇÃO_GLOBAL!N82),0)=0,0,MEDIÇÃO_GLOBAL!N82)</f>
        <v>0</v>
      </c>
      <c r="O82" s="811">
        <f t="shared" si="30"/>
        <v>0</v>
      </c>
      <c r="P82" s="811">
        <f>IF(Dados_Obra!$H$37=1,Dados_GLOBAL_Inicial!M82,IF((W82)="c",ROUNDUP(J82*N82,2),IF((W82)="b",ROUNDDOWN(J82*N82,2),ROUND(J82*N82,2))))</f>
        <v>0</v>
      </c>
      <c r="Q82" s="813">
        <f t="shared" si="31"/>
        <v>0</v>
      </c>
      <c r="S82" s="815">
        <f t="shared" si="32"/>
        <v>0</v>
      </c>
      <c r="T82" s="815">
        <f t="shared" si="33"/>
        <v>0</v>
      </c>
      <c r="V82" s="974"/>
      <c r="W82" s="975"/>
      <c r="X82" s="816">
        <f t="shared" si="34"/>
        <v>0</v>
      </c>
      <c r="Y82" s="816">
        <f t="shared" si="35"/>
        <v>0</v>
      </c>
      <c r="Z82" s="816">
        <f t="shared" si="36"/>
        <v>0</v>
      </c>
      <c r="AA82" s="817">
        <f t="shared" si="37"/>
        <v>0</v>
      </c>
      <c r="AB82" s="718">
        <f t="shared" si="23"/>
        <v>81</v>
      </c>
      <c r="AC82" s="453">
        <f t="shared" si="38"/>
        <v>0</v>
      </c>
      <c r="AD82" s="14">
        <f t="shared" si="39"/>
        <v>0</v>
      </c>
      <c r="AE82"/>
      <c r="AF82" s="540">
        <f t="shared" si="26"/>
        <v>0</v>
      </c>
      <c r="AG82" s="541"/>
      <c r="AH82" s="541"/>
      <c r="AI82" s="541"/>
      <c r="AJ82" s="541"/>
      <c r="AK82" s="541"/>
      <c r="AL82" s="541"/>
      <c r="AM82" s="541"/>
      <c r="AN82" s="541"/>
      <c r="AO82" s="541"/>
      <c r="AP82" s="541"/>
      <c r="AQ82" s="541"/>
      <c r="AR82" s="541"/>
      <c r="AS82" s="541"/>
      <c r="AT82" s="541"/>
      <c r="AU82" s="541"/>
      <c r="AV82" s="541"/>
      <c r="AW82" s="541"/>
      <c r="AX82" s="541"/>
      <c r="AY82" s="819"/>
    </row>
    <row r="83" spans="1:51" ht="13.5" hidden="1" thickBot="1">
      <c r="A83" s="3" t="str">
        <f t="shared" si="27"/>
        <v/>
      </c>
      <c r="B83" s="805"/>
      <c r="C83" s="820">
        <f>MEDIÇÃO_GLOBAL!C83</f>
        <v>0</v>
      </c>
      <c r="D83" s="806">
        <f>MEDIÇÃO_GLOBAL!D83</f>
        <v>0</v>
      </c>
      <c r="E83" s="806" t="str">
        <f>MEDIÇÃO_GLOBAL!E83</f>
        <v/>
      </c>
      <c r="F83" s="807">
        <f>MEDIÇÃO_GLOBAL!F83</f>
        <v>0</v>
      </c>
      <c r="G83" s="824">
        <f>MEDIÇÃO_GLOBAL!G83</f>
        <v>0</v>
      </c>
      <c r="H83" s="454">
        <f>Dados_GLOBAL_Inicial!S83</f>
        <v>0</v>
      </c>
      <c r="I83" s="970"/>
      <c r="J83" s="455">
        <f t="shared" si="25"/>
        <v>0</v>
      </c>
      <c r="K83" s="451">
        <f t="shared" si="28"/>
        <v>0</v>
      </c>
      <c r="L83" s="452">
        <f t="shared" si="24"/>
        <v>0</v>
      </c>
      <c r="M83" s="809">
        <f t="shared" si="29"/>
        <v>0</v>
      </c>
      <c r="N83" s="821">
        <f>IF(IFERROR(VALUE(MEDIÇÃO_GLOBAL!N83),0)=0,0,MEDIÇÃO_GLOBAL!N83)</f>
        <v>0</v>
      </c>
      <c r="O83" s="811">
        <f t="shared" si="30"/>
        <v>0</v>
      </c>
      <c r="P83" s="811">
        <f>IF(Dados_Obra!$H$37=1,Dados_GLOBAL_Inicial!M83,IF((W83)="c",ROUNDUP(J83*N83,2),IF((W83)="b",ROUNDDOWN(J83*N83,2),ROUND(J83*N83,2))))</f>
        <v>0</v>
      </c>
      <c r="Q83" s="813">
        <f t="shared" si="31"/>
        <v>0</v>
      </c>
      <c r="S83" s="815">
        <f t="shared" si="32"/>
        <v>0</v>
      </c>
      <c r="T83" s="815">
        <f t="shared" si="33"/>
        <v>0</v>
      </c>
      <c r="V83" s="974"/>
      <c r="W83" s="975"/>
      <c r="X83" s="816">
        <f t="shared" si="34"/>
        <v>0</v>
      </c>
      <c r="Y83" s="816">
        <f t="shared" si="35"/>
        <v>0</v>
      </c>
      <c r="Z83" s="816">
        <f t="shared" si="36"/>
        <v>0</v>
      </c>
      <c r="AA83" s="817">
        <f t="shared" si="37"/>
        <v>0</v>
      </c>
      <c r="AB83" s="718">
        <f t="shared" si="23"/>
        <v>82</v>
      </c>
      <c r="AC83" s="453">
        <f t="shared" si="38"/>
        <v>0</v>
      </c>
      <c r="AD83" s="14">
        <f t="shared" si="39"/>
        <v>0</v>
      </c>
      <c r="AE83"/>
      <c r="AF83" s="540">
        <f t="shared" si="26"/>
        <v>0</v>
      </c>
      <c r="AG83" s="541"/>
      <c r="AH83" s="541"/>
      <c r="AI83" s="541"/>
      <c r="AJ83" s="541"/>
      <c r="AK83" s="541"/>
      <c r="AL83" s="541"/>
      <c r="AM83" s="541"/>
      <c r="AN83" s="541"/>
      <c r="AO83" s="541"/>
      <c r="AP83" s="541"/>
      <c r="AQ83" s="541"/>
      <c r="AR83" s="541"/>
      <c r="AS83" s="541"/>
      <c r="AT83" s="541"/>
      <c r="AU83" s="541"/>
      <c r="AV83" s="541"/>
      <c r="AW83" s="541"/>
      <c r="AX83" s="541"/>
      <c r="AY83" s="819"/>
    </row>
    <row r="84" spans="1:51" ht="13.5" hidden="1" thickBot="1">
      <c r="A84" s="3" t="str">
        <f t="shared" si="27"/>
        <v/>
      </c>
      <c r="B84" s="805"/>
      <c r="C84" s="820">
        <f>MEDIÇÃO_GLOBAL!C84</f>
        <v>0</v>
      </c>
      <c r="D84" s="806">
        <f>MEDIÇÃO_GLOBAL!D84</f>
        <v>0</v>
      </c>
      <c r="E84" s="806" t="str">
        <f>MEDIÇÃO_GLOBAL!E84</f>
        <v/>
      </c>
      <c r="F84" s="807">
        <f>MEDIÇÃO_GLOBAL!F84</f>
        <v>0</v>
      </c>
      <c r="G84" s="824">
        <f>MEDIÇÃO_GLOBAL!G84</f>
        <v>0</v>
      </c>
      <c r="H84" s="454">
        <f>Dados_GLOBAL_Inicial!S84</f>
        <v>0</v>
      </c>
      <c r="I84" s="970"/>
      <c r="J84" s="455">
        <f t="shared" si="25"/>
        <v>0</v>
      </c>
      <c r="K84" s="451">
        <f t="shared" si="28"/>
        <v>0</v>
      </c>
      <c r="L84" s="452">
        <f t="shared" si="24"/>
        <v>0</v>
      </c>
      <c r="M84" s="809">
        <f t="shared" si="29"/>
        <v>0</v>
      </c>
      <c r="N84" s="821">
        <f>IF(IFERROR(VALUE(MEDIÇÃO_GLOBAL!N84),0)=0,0,MEDIÇÃO_GLOBAL!N84)</f>
        <v>0</v>
      </c>
      <c r="O84" s="811">
        <f t="shared" si="30"/>
        <v>0</v>
      </c>
      <c r="P84" s="811">
        <f>IF(Dados_Obra!$H$37=1,Dados_GLOBAL_Inicial!M84,IF((W84)="c",ROUNDUP(J84*N84,2),IF((W84)="b",ROUNDDOWN(J84*N84,2),ROUND(J84*N84,2))))</f>
        <v>0</v>
      </c>
      <c r="Q84" s="813">
        <f t="shared" si="31"/>
        <v>0</v>
      </c>
      <c r="S84" s="815">
        <f t="shared" si="32"/>
        <v>0</v>
      </c>
      <c r="T84" s="815">
        <f t="shared" si="33"/>
        <v>0</v>
      </c>
      <c r="V84" s="974"/>
      <c r="W84" s="975"/>
      <c r="X84" s="816">
        <f t="shared" si="34"/>
        <v>0</v>
      </c>
      <c r="Y84" s="816">
        <f t="shared" si="35"/>
        <v>0</v>
      </c>
      <c r="Z84" s="816">
        <f t="shared" si="36"/>
        <v>0</v>
      </c>
      <c r="AA84" s="817">
        <f t="shared" si="37"/>
        <v>0</v>
      </c>
      <c r="AB84" s="718">
        <f t="shared" si="23"/>
        <v>83</v>
      </c>
      <c r="AC84" s="453">
        <f t="shared" si="38"/>
        <v>0</v>
      </c>
      <c r="AD84" s="14">
        <f t="shared" si="39"/>
        <v>0</v>
      </c>
      <c r="AE84"/>
      <c r="AF84" s="540">
        <f t="shared" si="26"/>
        <v>0</v>
      </c>
      <c r="AG84" s="541"/>
      <c r="AH84" s="541"/>
      <c r="AI84" s="541"/>
      <c r="AJ84" s="541"/>
      <c r="AK84" s="541"/>
      <c r="AL84" s="541"/>
      <c r="AM84" s="541"/>
      <c r="AN84" s="541"/>
      <c r="AO84" s="541"/>
      <c r="AP84" s="541"/>
      <c r="AQ84" s="541"/>
      <c r="AR84" s="541"/>
      <c r="AS84" s="541"/>
      <c r="AT84" s="541"/>
      <c r="AU84" s="541"/>
      <c r="AV84" s="541"/>
      <c r="AW84" s="541"/>
      <c r="AX84" s="541"/>
      <c r="AY84" s="819"/>
    </row>
    <row r="85" spans="1:51" ht="13.5" hidden="1" thickBot="1">
      <c r="A85" s="3" t="str">
        <f t="shared" si="27"/>
        <v/>
      </c>
      <c r="B85" s="805"/>
      <c r="C85" s="820">
        <f>MEDIÇÃO_GLOBAL!C85</f>
        <v>0</v>
      </c>
      <c r="D85" s="806">
        <f>MEDIÇÃO_GLOBAL!D85</f>
        <v>0</v>
      </c>
      <c r="E85" s="806" t="str">
        <f>MEDIÇÃO_GLOBAL!E85</f>
        <v/>
      </c>
      <c r="F85" s="807">
        <f>MEDIÇÃO_GLOBAL!F85</f>
        <v>0</v>
      </c>
      <c r="G85" s="824">
        <f>MEDIÇÃO_GLOBAL!G85</f>
        <v>0</v>
      </c>
      <c r="H85" s="454">
        <f>Dados_GLOBAL_Inicial!S85</f>
        <v>0</v>
      </c>
      <c r="I85" s="970"/>
      <c r="J85" s="455">
        <f t="shared" si="25"/>
        <v>0</v>
      </c>
      <c r="K85" s="451">
        <f t="shared" si="28"/>
        <v>0</v>
      </c>
      <c r="L85" s="452">
        <f t="shared" si="24"/>
        <v>0</v>
      </c>
      <c r="M85" s="809">
        <f t="shared" si="29"/>
        <v>0</v>
      </c>
      <c r="N85" s="821">
        <f>IF(IFERROR(VALUE(MEDIÇÃO_GLOBAL!N85),0)=0,0,MEDIÇÃO_GLOBAL!N85)</f>
        <v>0</v>
      </c>
      <c r="O85" s="811">
        <f t="shared" si="30"/>
        <v>0</v>
      </c>
      <c r="P85" s="811">
        <f>IF(Dados_Obra!$H$37=1,Dados_GLOBAL_Inicial!M85,IF((W85)="c",ROUNDUP(J85*N85,2),IF((W85)="b",ROUNDDOWN(J85*N85,2),ROUND(J85*N85,2))))</f>
        <v>0</v>
      </c>
      <c r="Q85" s="813">
        <f t="shared" si="31"/>
        <v>0</v>
      </c>
      <c r="S85" s="815">
        <f t="shared" si="32"/>
        <v>0</v>
      </c>
      <c r="T85" s="815">
        <f t="shared" si="33"/>
        <v>0</v>
      </c>
      <c r="V85" s="974"/>
      <c r="W85" s="975"/>
      <c r="X85" s="816">
        <f t="shared" si="34"/>
        <v>0</v>
      </c>
      <c r="Y85" s="816">
        <f t="shared" si="35"/>
        <v>0</v>
      </c>
      <c r="Z85" s="816">
        <f t="shared" si="36"/>
        <v>0</v>
      </c>
      <c r="AA85" s="817">
        <f t="shared" si="37"/>
        <v>0</v>
      </c>
      <c r="AB85" s="718">
        <f t="shared" si="23"/>
        <v>84</v>
      </c>
      <c r="AC85" s="453">
        <f t="shared" si="38"/>
        <v>0</v>
      </c>
      <c r="AD85" s="14">
        <f t="shared" si="39"/>
        <v>0</v>
      </c>
      <c r="AE85"/>
      <c r="AF85" s="540">
        <f t="shared" si="26"/>
        <v>0</v>
      </c>
      <c r="AG85" s="541"/>
      <c r="AH85" s="541"/>
      <c r="AI85" s="541"/>
      <c r="AJ85" s="541"/>
      <c r="AK85" s="541"/>
      <c r="AL85" s="541"/>
      <c r="AM85" s="541"/>
      <c r="AN85" s="541"/>
      <c r="AO85" s="541"/>
      <c r="AP85" s="541"/>
      <c r="AQ85" s="541"/>
      <c r="AR85" s="541"/>
      <c r="AS85" s="541"/>
      <c r="AT85" s="541"/>
      <c r="AU85" s="541"/>
      <c r="AV85" s="541"/>
      <c r="AW85" s="541"/>
      <c r="AX85" s="541"/>
      <c r="AY85" s="819"/>
    </row>
    <row r="86" spans="1:51" ht="13.5" hidden="1" thickBot="1">
      <c r="A86" s="3" t="str">
        <f t="shared" si="27"/>
        <v/>
      </c>
      <c r="B86" s="805"/>
      <c r="C86" s="820">
        <f>MEDIÇÃO_GLOBAL!C86</f>
        <v>0</v>
      </c>
      <c r="D86" s="806">
        <f>MEDIÇÃO_GLOBAL!D86</f>
        <v>0</v>
      </c>
      <c r="E86" s="806" t="str">
        <f>MEDIÇÃO_GLOBAL!E86</f>
        <v/>
      </c>
      <c r="F86" s="807">
        <f>MEDIÇÃO_GLOBAL!F86</f>
        <v>0</v>
      </c>
      <c r="G86" s="824">
        <f>MEDIÇÃO_GLOBAL!G86</f>
        <v>0</v>
      </c>
      <c r="H86" s="454">
        <f>Dados_GLOBAL_Inicial!S86</f>
        <v>0</v>
      </c>
      <c r="I86" s="970"/>
      <c r="J86" s="455">
        <f t="shared" si="25"/>
        <v>0</v>
      </c>
      <c r="K86" s="451">
        <f t="shared" si="28"/>
        <v>0</v>
      </c>
      <c r="L86" s="452">
        <f t="shared" si="24"/>
        <v>0</v>
      </c>
      <c r="M86" s="809">
        <f t="shared" si="29"/>
        <v>0</v>
      </c>
      <c r="N86" s="821">
        <f>IF(IFERROR(VALUE(MEDIÇÃO_GLOBAL!N86),0)=0,0,MEDIÇÃO_GLOBAL!N86)</f>
        <v>0</v>
      </c>
      <c r="O86" s="811">
        <f t="shared" si="30"/>
        <v>0</v>
      </c>
      <c r="P86" s="811">
        <f>IF(Dados_Obra!$H$37=1,Dados_GLOBAL_Inicial!M86,IF((W86)="c",ROUNDUP(J86*N86,2),IF((W86)="b",ROUNDDOWN(J86*N86,2),ROUND(J86*N86,2))))</f>
        <v>0</v>
      </c>
      <c r="Q86" s="813">
        <f t="shared" si="31"/>
        <v>0</v>
      </c>
      <c r="S86" s="815">
        <f t="shared" si="32"/>
        <v>0</v>
      </c>
      <c r="T86" s="815">
        <f t="shared" si="33"/>
        <v>0</v>
      </c>
      <c r="V86" s="974"/>
      <c r="W86" s="975"/>
      <c r="X86" s="816">
        <f t="shared" si="34"/>
        <v>0</v>
      </c>
      <c r="Y86" s="816">
        <f t="shared" si="35"/>
        <v>0</v>
      </c>
      <c r="Z86" s="816">
        <f t="shared" si="36"/>
        <v>0</v>
      </c>
      <c r="AA86" s="817">
        <f t="shared" si="37"/>
        <v>0</v>
      </c>
      <c r="AB86" s="718">
        <f t="shared" si="23"/>
        <v>85</v>
      </c>
      <c r="AC86" s="453">
        <f t="shared" si="38"/>
        <v>0</v>
      </c>
      <c r="AD86" s="14">
        <f t="shared" si="39"/>
        <v>0</v>
      </c>
      <c r="AE86"/>
      <c r="AF86" s="540">
        <f t="shared" si="26"/>
        <v>0</v>
      </c>
      <c r="AG86" s="541"/>
      <c r="AH86" s="541"/>
      <c r="AI86" s="541"/>
      <c r="AJ86" s="541"/>
      <c r="AK86" s="541"/>
      <c r="AL86" s="541"/>
      <c r="AM86" s="541"/>
      <c r="AN86" s="541"/>
      <c r="AO86" s="541"/>
      <c r="AP86" s="541"/>
      <c r="AQ86" s="541"/>
      <c r="AR86" s="541"/>
      <c r="AS86" s="541"/>
      <c r="AT86" s="541"/>
      <c r="AU86" s="541"/>
      <c r="AV86" s="541"/>
      <c r="AW86" s="541"/>
      <c r="AX86" s="541"/>
      <c r="AY86" s="819"/>
    </row>
    <row r="87" spans="1:51" ht="13.5" hidden="1" thickBot="1">
      <c r="A87" s="3" t="str">
        <f t="shared" si="27"/>
        <v/>
      </c>
      <c r="B87" s="805"/>
      <c r="C87" s="820">
        <f>MEDIÇÃO_GLOBAL!C87</f>
        <v>0</v>
      </c>
      <c r="D87" s="806">
        <f>MEDIÇÃO_GLOBAL!D87</f>
        <v>0</v>
      </c>
      <c r="E87" s="806" t="str">
        <f>MEDIÇÃO_GLOBAL!E87</f>
        <v/>
      </c>
      <c r="F87" s="807">
        <f>MEDIÇÃO_GLOBAL!F87</f>
        <v>0</v>
      </c>
      <c r="G87" s="824">
        <f>MEDIÇÃO_GLOBAL!G87</f>
        <v>0</v>
      </c>
      <c r="H87" s="454">
        <f>Dados_GLOBAL_Inicial!S87</f>
        <v>0</v>
      </c>
      <c r="I87" s="970"/>
      <c r="J87" s="455">
        <f t="shared" si="25"/>
        <v>0</v>
      </c>
      <c r="K87" s="451">
        <f t="shared" si="28"/>
        <v>0</v>
      </c>
      <c r="L87" s="452">
        <f t="shared" si="24"/>
        <v>0</v>
      </c>
      <c r="M87" s="809">
        <f t="shared" si="29"/>
        <v>0</v>
      </c>
      <c r="N87" s="821">
        <f>IF(IFERROR(VALUE(MEDIÇÃO_GLOBAL!N87),0)=0,0,MEDIÇÃO_GLOBAL!N87)</f>
        <v>0</v>
      </c>
      <c r="O87" s="811">
        <f t="shared" si="30"/>
        <v>0</v>
      </c>
      <c r="P87" s="811">
        <f>IF(Dados_Obra!$H$37=1,Dados_GLOBAL_Inicial!M87,IF((W87)="c",ROUNDUP(J87*N87,2),IF((W87)="b",ROUNDDOWN(J87*N87,2),ROUND(J87*N87,2))))</f>
        <v>0</v>
      </c>
      <c r="Q87" s="813">
        <f t="shared" si="31"/>
        <v>0</v>
      </c>
      <c r="S87" s="815">
        <f t="shared" si="32"/>
        <v>0</v>
      </c>
      <c r="T87" s="815">
        <f t="shared" si="33"/>
        <v>0</v>
      </c>
      <c r="V87" s="974"/>
      <c r="W87" s="975"/>
      <c r="X87" s="816">
        <f t="shared" si="34"/>
        <v>0</v>
      </c>
      <c r="Y87" s="816">
        <f t="shared" si="35"/>
        <v>0</v>
      </c>
      <c r="Z87" s="816">
        <f t="shared" si="36"/>
        <v>0</v>
      </c>
      <c r="AA87" s="817">
        <f t="shared" si="37"/>
        <v>0</v>
      </c>
      <c r="AB87" s="718">
        <f t="shared" si="23"/>
        <v>86</v>
      </c>
      <c r="AC87" s="453">
        <f t="shared" si="38"/>
        <v>0</v>
      </c>
      <c r="AD87" s="14">
        <f t="shared" si="39"/>
        <v>0</v>
      </c>
      <c r="AE87"/>
      <c r="AF87" s="540">
        <f t="shared" si="26"/>
        <v>0</v>
      </c>
      <c r="AG87" s="541"/>
      <c r="AH87" s="541"/>
      <c r="AI87" s="541"/>
      <c r="AJ87" s="541"/>
      <c r="AK87" s="541"/>
      <c r="AL87" s="541"/>
      <c r="AM87" s="541"/>
      <c r="AN87" s="541"/>
      <c r="AO87" s="541"/>
      <c r="AP87" s="541"/>
      <c r="AQ87" s="541"/>
      <c r="AR87" s="541"/>
      <c r="AS87" s="541"/>
      <c r="AT87" s="541"/>
      <c r="AU87" s="541"/>
      <c r="AV87" s="541"/>
      <c r="AW87" s="541"/>
      <c r="AX87" s="541"/>
      <c r="AY87" s="819"/>
    </row>
    <row r="88" spans="1:51" ht="13.5" hidden="1" thickBot="1">
      <c r="A88" s="3" t="str">
        <f t="shared" si="27"/>
        <v/>
      </c>
      <c r="B88" s="805"/>
      <c r="C88" s="820">
        <f>MEDIÇÃO_GLOBAL!C88</f>
        <v>0</v>
      </c>
      <c r="D88" s="806">
        <f>MEDIÇÃO_GLOBAL!D88</f>
        <v>0</v>
      </c>
      <c r="E88" s="806" t="str">
        <f>MEDIÇÃO_GLOBAL!E88</f>
        <v/>
      </c>
      <c r="F88" s="807">
        <f>MEDIÇÃO_GLOBAL!F88</f>
        <v>0</v>
      </c>
      <c r="G88" s="824">
        <f>MEDIÇÃO_GLOBAL!G88</f>
        <v>0</v>
      </c>
      <c r="H88" s="454">
        <f>Dados_GLOBAL_Inicial!S88</f>
        <v>0</v>
      </c>
      <c r="I88" s="970"/>
      <c r="J88" s="455">
        <f t="shared" si="25"/>
        <v>0</v>
      </c>
      <c r="K88" s="451">
        <f t="shared" si="28"/>
        <v>0</v>
      </c>
      <c r="L88" s="452">
        <f t="shared" si="24"/>
        <v>0</v>
      </c>
      <c r="M88" s="809">
        <f t="shared" si="29"/>
        <v>0</v>
      </c>
      <c r="N88" s="821">
        <f>IF(IFERROR(VALUE(MEDIÇÃO_GLOBAL!N88),0)=0,0,MEDIÇÃO_GLOBAL!N88)</f>
        <v>0</v>
      </c>
      <c r="O88" s="811">
        <f t="shared" si="30"/>
        <v>0</v>
      </c>
      <c r="P88" s="811">
        <f>IF(Dados_Obra!$H$37=1,Dados_GLOBAL_Inicial!M88,IF((W88)="c",ROUNDUP(J88*N88,2),IF((W88)="b",ROUNDDOWN(J88*N88,2),ROUND(J88*N88,2))))</f>
        <v>0</v>
      </c>
      <c r="Q88" s="813">
        <f t="shared" si="31"/>
        <v>0</v>
      </c>
      <c r="S88" s="815">
        <f t="shared" si="32"/>
        <v>0</v>
      </c>
      <c r="T88" s="815">
        <f t="shared" si="33"/>
        <v>0</v>
      </c>
      <c r="V88" s="974"/>
      <c r="W88" s="975"/>
      <c r="X88" s="816">
        <f t="shared" si="34"/>
        <v>0</v>
      </c>
      <c r="Y88" s="816">
        <f t="shared" si="35"/>
        <v>0</v>
      </c>
      <c r="Z88" s="816">
        <f t="shared" si="36"/>
        <v>0</v>
      </c>
      <c r="AA88" s="817">
        <f t="shared" si="37"/>
        <v>0</v>
      </c>
      <c r="AB88" s="718">
        <f t="shared" si="23"/>
        <v>87</v>
      </c>
      <c r="AC88" s="453">
        <f t="shared" si="38"/>
        <v>0</v>
      </c>
      <c r="AD88" s="14">
        <f t="shared" si="39"/>
        <v>0</v>
      </c>
      <c r="AE88"/>
      <c r="AF88" s="540">
        <f t="shared" si="26"/>
        <v>0</v>
      </c>
      <c r="AG88" s="541"/>
      <c r="AH88" s="541"/>
      <c r="AI88" s="541"/>
      <c r="AJ88" s="541"/>
      <c r="AK88" s="541"/>
      <c r="AL88" s="541"/>
      <c r="AM88" s="541"/>
      <c r="AN88" s="541"/>
      <c r="AO88" s="541"/>
      <c r="AP88" s="541"/>
      <c r="AQ88" s="541"/>
      <c r="AR88" s="541"/>
      <c r="AS88" s="541"/>
      <c r="AT88" s="541"/>
      <c r="AU88" s="541"/>
      <c r="AV88" s="541"/>
      <c r="AW88" s="541"/>
      <c r="AX88" s="541"/>
      <c r="AY88" s="819"/>
    </row>
    <row r="89" spans="1:51" ht="13.5" hidden="1" thickBot="1">
      <c r="A89" s="3" t="str">
        <f t="shared" si="27"/>
        <v/>
      </c>
      <c r="B89" s="805"/>
      <c r="C89" s="820">
        <f>MEDIÇÃO_GLOBAL!C89</f>
        <v>0</v>
      </c>
      <c r="D89" s="806">
        <f>MEDIÇÃO_GLOBAL!D89</f>
        <v>0</v>
      </c>
      <c r="E89" s="806" t="str">
        <f>MEDIÇÃO_GLOBAL!E89</f>
        <v/>
      </c>
      <c r="F89" s="807">
        <f>MEDIÇÃO_GLOBAL!F89</f>
        <v>0</v>
      </c>
      <c r="G89" s="824">
        <f>MEDIÇÃO_GLOBAL!G89</f>
        <v>0</v>
      </c>
      <c r="H89" s="454">
        <f>Dados_GLOBAL_Inicial!S89</f>
        <v>0</v>
      </c>
      <c r="I89" s="970"/>
      <c r="J89" s="455">
        <f t="shared" si="25"/>
        <v>0</v>
      </c>
      <c r="K89" s="451">
        <f t="shared" si="28"/>
        <v>0</v>
      </c>
      <c r="L89" s="452">
        <f t="shared" si="24"/>
        <v>0</v>
      </c>
      <c r="M89" s="809">
        <f t="shared" si="29"/>
        <v>0</v>
      </c>
      <c r="N89" s="821">
        <f>IF(IFERROR(VALUE(MEDIÇÃO_GLOBAL!N89),0)=0,0,MEDIÇÃO_GLOBAL!N89)</f>
        <v>0</v>
      </c>
      <c r="O89" s="811">
        <f t="shared" si="30"/>
        <v>0</v>
      </c>
      <c r="P89" s="811">
        <f>IF(Dados_Obra!$H$37=1,Dados_GLOBAL_Inicial!M89,IF((W89)="c",ROUNDUP(J89*N89,2),IF((W89)="b",ROUNDDOWN(J89*N89,2),ROUND(J89*N89,2))))</f>
        <v>0</v>
      </c>
      <c r="Q89" s="813">
        <f t="shared" si="31"/>
        <v>0</v>
      </c>
      <c r="S89" s="815">
        <f t="shared" si="32"/>
        <v>0</v>
      </c>
      <c r="T89" s="815">
        <f t="shared" si="33"/>
        <v>0</v>
      </c>
      <c r="V89" s="974"/>
      <c r="W89" s="975"/>
      <c r="X89" s="816">
        <f t="shared" si="34"/>
        <v>0</v>
      </c>
      <c r="Y89" s="816">
        <f t="shared" si="35"/>
        <v>0</v>
      </c>
      <c r="Z89" s="816">
        <f t="shared" si="36"/>
        <v>0</v>
      </c>
      <c r="AA89" s="817">
        <f t="shared" si="37"/>
        <v>0</v>
      </c>
      <c r="AB89" s="718">
        <f t="shared" si="23"/>
        <v>88</v>
      </c>
      <c r="AC89" s="453">
        <f t="shared" si="38"/>
        <v>0</v>
      </c>
      <c r="AD89" s="14">
        <f t="shared" si="39"/>
        <v>0</v>
      </c>
      <c r="AE89"/>
      <c r="AF89" s="540">
        <f t="shared" si="26"/>
        <v>0</v>
      </c>
      <c r="AG89" s="541"/>
      <c r="AH89" s="541"/>
      <c r="AI89" s="541"/>
      <c r="AJ89" s="541"/>
      <c r="AK89" s="541"/>
      <c r="AL89" s="541"/>
      <c r="AM89" s="541"/>
      <c r="AN89" s="541"/>
      <c r="AO89" s="541"/>
      <c r="AP89" s="541"/>
      <c r="AQ89" s="541"/>
      <c r="AR89" s="541"/>
      <c r="AS89" s="541"/>
      <c r="AT89" s="541"/>
      <c r="AU89" s="541"/>
      <c r="AV89" s="541"/>
      <c r="AW89" s="541"/>
      <c r="AX89" s="541"/>
      <c r="AY89" s="819"/>
    </row>
    <row r="90" spans="1:51" ht="13.5" hidden="1" thickBot="1">
      <c r="A90" s="3" t="str">
        <f t="shared" si="27"/>
        <v/>
      </c>
      <c r="B90" s="805"/>
      <c r="C90" s="820">
        <f>MEDIÇÃO_GLOBAL!C90</f>
        <v>0</v>
      </c>
      <c r="D90" s="806">
        <f>MEDIÇÃO_GLOBAL!D90</f>
        <v>0</v>
      </c>
      <c r="E90" s="806" t="str">
        <f>MEDIÇÃO_GLOBAL!E90</f>
        <v/>
      </c>
      <c r="F90" s="807">
        <f>MEDIÇÃO_GLOBAL!F90</f>
        <v>0</v>
      </c>
      <c r="G90" s="824">
        <f>MEDIÇÃO_GLOBAL!G90</f>
        <v>0</v>
      </c>
      <c r="H90" s="454">
        <f>Dados_GLOBAL_Inicial!S90</f>
        <v>0</v>
      </c>
      <c r="I90" s="970"/>
      <c r="J90" s="455">
        <f t="shared" si="25"/>
        <v>0</v>
      </c>
      <c r="K90" s="451">
        <f t="shared" si="28"/>
        <v>0</v>
      </c>
      <c r="L90" s="452">
        <f t="shared" si="24"/>
        <v>0</v>
      </c>
      <c r="M90" s="809">
        <f t="shared" si="29"/>
        <v>0</v>
      </c>
      <c r="N90" s="821">
        <f>IF(IFERROR(VALUE(MEDIÇÃO_GLOBAL!N90),0)=0,0,MEDIÇÃO_GLOBAL!N90)</f>
        <v>0</v>
      </c>
      <c r="O90" s="811">
        <f t="shared" si="30"/>
        <v>0</v>
      </c>
      <c r="P90" s="811">
        <f>IF(Dados_Obra!$H$37=1,Dados_GLOBAL_Inicial!M90,IF((W90)="c",ROUNDUP(J90*N90,2),IF((W90)="b",ROUNDDOWN(J90*N90,2),ROUND(J90*N90,2))))</f>
        <v>0</v>
      </c>
      <c r="Q90" s="813">
        <f t="shared" si="31"/>
        <v>0</v>
      </c>
      <c r="S90" s="815">
        <f t="shared" si="32"/>
        <v>0</v>
      </c>
      <c r="T90" s="815">
        <f t="shared" si="33"/>
        <v>0</v>
      </c>
      <c r="V90" s="974"/>
      <c r="W90" s="975"/>
      <c r="X90" s="816">
        <f t="shared" si="34"/>
        <v>0</v>
      </c>
      <c r="Y90" s="816">
        <f t="shared" si="35"/>
        <v>0</v>
      </c>
      <c r="Z90" s="816">
        <f t="shared" si="36"/>
        <v>0</v>
      </c>
      <c r="AA90" s="817">
        <f t="shared" si="37"/>
        <v>0</v>
      </c>
      <c r="AB90" s="718">
        <f t="shared" si="23"/>
        <v>89</v>
      </c>
      <c r="AC90" s="453">
        <f t="shared" si="38"/>
        <v>0</v>
      </c>
      <c r="AD90" s="14">
        <f t="shared" si="39"/>
        <v>0</v>
      </c>
      <c r="AE90"/>
      <c r="AF90" s="540">
        <f t="shared" si="26"/>
        <v>0</v>
      </c>
      <c r="AG90" s="541"/>
      <c r="AH90" s="541"/>
      <c r="AI90" s="541"/>
      <c r="AJ90" s="541"/>
      <c r="AK90" s="541"/>
      <c r="AL90" s="541"/>
      <c r="AM90" s="541"/>
      <c r="AN90" s="541"/>
      <c r="AO90" s="541"/>
      <c r="AP90" s="541"/>
      <c r="AQ90" s="541"/>
      <c r="AR90" s="541"/>
      <c r="AS90" s="541"/>
      <c r="AT90" s="541"/>
      <c r="AU90" s="541"/>
      <c r="AV90" s="541"/>
      <c r="AW90" s="541"/>
      <c r="AX90" s="541"/>
      <c r="AY90" s="819"/>
    </row>
    <row r="91" spans="1:51" ht="13.5" hidden="1" thickBot="1">
      <c r="A91" s="3" t="str">
        <f t="shared" si="27"/>
        <v/>
      </c>
      <c r="B91" s="805"/>
      <c r="C91" s="820">
        <f>MEDIÇÃO_GLOBAL!C91</f>
        <v>0</v>
      </c>
      <c r="D91" s="806">
        <f>MEDIÇÃO_GLOBAL!D91</f>
        <v>0</v>
      </c>
      <c r="E91" s="806" t="str">
        <f>MEDIÇÃO_GLOBAL!E91</f>
        <v/>
      </c>
      <c r="F91" s="807">
        <f>MEDIÇÃO_GLOBAL!F91</f>
        <v>0</v>
      </c>
      <c r="G91" s="824">
        <f>MEDIÇÃO_GLOBAL!G91</f>
        <v>0</v>
      </c>
      <c r="H91" s="454">
        <f>Dados_GLOBAL_Inicial!S91</f>
        <v>0</v>
      </c>
      <c r="I91" s="970"/>
      <c r="J91" s="455">
        <f t="shared" si="25"/>
        <v>0</v>
      </c>
      <c r="K91" s="451">
        <f t="shared" si="28"/>
        <v>0</v>
      </c>
      <c r="L91" s="452">
        <f t="shared" si="24"/>
        <v>0</v>
      </c>
      <c r="M91" s="809">
        <f t="shared" si="29"/>
        <v>0</v>
      </c>
      <c r="N91" s="821">
        <f>IF(IFERROR(VALUE(MEDIÇÃO_GLOBAL!N91),0)=0,0,MEDIÇÃO_GLOBAL!N91)</f>
        <v>0</v>
      </c>
      <c r="O91" s="811">
        <f t="shared" si="30"/>
        <v>0</v>
      </c>
      <c r="P91" s="811">
        <f>IF(Dados_Obra!$H$37=1,Dados_GLOBAL_Inicial!M91,IF((W91)="c",ROUNDUP(J91*N91,2),IF((W91)="b",ROUNDDOWN(J91*N91,2),ROUND(J91*N91,2))))</f>
        <v>0</v>
      </c>
      <c r="Q91" s="813">
        <f t="shared" si="31"/>
        <v>0</v>
      </c>
      <c r="S91" s="815">
        <f t="shared" si="32"/>
        <v>0</v>
      </c>
      <c r="T91" s="815">
        <f t="shared" si="33"/>
        <v>0</v>
      </c>
      <c r="V91" s="974"/>
      <c r="W91" s="975"/>
      <c r="X91" s="816">
        <f t="shared" si="34"/>
        <v>0</v>
      </c>
      <c r="Y91" s="816">
        <f t="shared" si="35"/>
        <v>0</v>
      </c>
      <c r="Z91" s="816">
        <f t="shared" si="36"/>
        <v>0</v>
      </c>
      <c r="AA91" s="817">
        <f t="shared" si="37"/>
        <v>0</v>
      </c>
      <c r="AB91" s="718">
        <f t="shared" si="23"/>
        <v>90</v>
      </c>
      <c r="AC91" s="453">
        <f t="shared" si="38"/>
        <v>0</v>
      </c>
      <c r="AD91" s="14">
        <f t="shared" si="39"/>
        <v>0</v>
      </c>
      <c r="AE91"/>
      <c r="AF91" s="540">
        <f t="shared" si="26"/>
        <v>0</v>
      </c>
      <c r="AG91" s="541"/>
      <c r="AH91" s="541"/>
      <c r="AI91" s="541"/>
      <c r="AJ91" s="541"/>
      <c r="AK91" s="541"/>
      <c r="AL91" s="541"/>
      <c r="AM91" s="541"/>
      <c r="AN91" s="541"/>
      <c r="AO91" s="541"/>
      <c r="AP91" s="541"/>
      <c r="AQ91" s="541"/>
      <c r="AR91" s="541"/>
      <c r="AS91" s="541"/>
      <c r="AT91" s="541"/>
      <c r="AU91" s="541"/>
      <c r="AV91" s="541"/>
      <c r="AW91" s="541"/>
      <c r="AX91" s="541"/>
      <c r="AY91" s="819"/>
    </row>
    <row r="92" spans="1:51" ht="13.5" hidden="1" thickBot="1">
      <c r="A92" s="3" t="str">
        <f t="shared" si="27"/>
        <v/>
      </c>
      <c r="B92" s="805"/>
      <c r="C92" s="820">
        <f>MEDIÇÃO_GLOBAL!C92</f>
        <v>0</v>
      </c>
      <c r="D92" s="806">
        <f>MEDIÇÃO_GLOBAL!D92</f>
        <v>0</v>
      </c>
      <c r="E92" s="806" t="str">
        <f>MEDIÇÃO_GLOBAL!E92</f>
        <v/>
      </c>
      <c r="F92" s="807">
        <f>MEDIÇÃO_GLOBAL!F92</f>
        <v>0</v>
      </c>
      <c r="G92" s="828">
        <f>MEDIÇÃO_GLOBAL!G92</f>
        <v>0</v>
      </c>
      <c r="H92" s="454">
        <f>Dados_GLOBAL_Inicial!S92</f>
        <v>0</v>
      </c>
      <c r="I92" s="970"/>
      <c r="J92" s="455">
        <f t="shared" si="25"/>
        <v>0</v>
      </c>
      <c r="K92" s="451">
        <f t="shared" si="28"/>
        <v>0</v>
      </c>
      <c r="L92" s="452">
        <f t="shared" si="24"/>
        <v>0</v>
      </c>
      <c r="M92" s="809">
        <f t="shared" si="29"/>
        <v>0</v>
      </c>
      <c r="N92" s="821">
        <f>IF(IFERROR(VALUE(MEDIÇÃO_GLOBAL!N92),0)=0,0,MEDIÇÃO_GLOBAL!N92)</f>
        <v>0</v>
      </c>
      <c r="O92" s="811">
        <f t="shared" si="30"/>
        <v>0</v>
      </c>
      <c r="P92" s="811">
        <f>IF(Dados_Obra!$H$37=1,Dados_GLOBAL_Inicial!M92,IF((W92)="c",ROUNDUP(J92*N92,2),IF((W92)="b",ROUNDDOWN(J92*N92,2),ROUND(J92*N92,2))))</f>
        <v>0</v>
      </c>
      <c r="Q92" s="813">
        <f t="shared" si="31"/>
        <v>0</v>
      </c>
      <c r="S92" s="815">
        <f t="shared" si="32"/>
        <v>0</v>
      </c>
      <c r="T92" s="815">
        <f t="shared" si="33"/>
        <v>0</v>
      </c>
      <c r="V92" s="974"/>
      <c r="W92" s="975"/>
      <c r="X92" s="816">
        <f t="shared" si="34"/>
        <v>0</v>
      </c>
      <c r="Y92" s="816">
        <f t="shared" si="35"/>
        <v>0</v>
      </c>
      <c r="Z92" s="816">
        <f t="shared" si="36"/>
        <v>0</v>
      </c>
      <c r="AA92" s="817">
        <f t="shared" si="37"/>
        <v>0</v>
      </c>
      <c r="AB92" s="718">
        <f t="shared" si="23"/>
        <v>91</v>
      </c>
      <c r="AC92" s="453">
        <f t="shared" si="38"/>
        <v>0</v>
      </c>
      <c r="AD92" s="14">
        <f t="shared" si="39"/>
        <v>0</v>
      </c>
      <c r="AE92"/>
      <c r="AF92" s="540">
        <f t="shared" si="26"/>
        <v>0</v>
      </c>
      <c r="AG92" s="541"/>
      <c r="AH92" s="541"/>
      <c r="AI92" s="541"/>
      <c r="AJ92" s="541"/>
      <c r="AK92" s="541"/>
      <c r="AL92" s="541"/>
      <c r="AM92" s="541"/>
      <c r="AN92" s="541"/>
      <c r="AO92" s="541"/>
      <c r="AP92" s="541"/>
      <c r="AQ92" s="541"/>
      <c r="AR92" s="541"/>
      <c r="AS92" s="541"/>
      <c r="AT92" s="541"/>
      <c r="AU92" s="541"/>
      <c r="AV92" s="541"/>
      <c r="AW92" s="541"/>
      <c r="AX92" s="541"/>
      <c r="AY92" s="819"/>
    </row>
    <row r="93" spans="1:51" ht="13.5" hidden="1" thickBot="1">
      <c r="A93" s="3" t="str">
        <f t="shared" si="27"/>
        <v/>
      </c>
      <c r="B93" s="805"/>
      <c r="C93" s="820">
        <f>MEDIÇÃO_GLOBAL!C93</f>
        <v>0</v>
      </c>
      <c r="D93" s="806">
        <f>MEDIÇÃO_GLOBAL!D93</f>
        <v>0</v>
      </c>
      <c r="E93" s="806" t="str">
        <f>MEDIÇÃO_GLOBAL!E93</f>
        <v/>
      </c>
      <c r="F93" s="807">
        <f>MEDIÇÃO_GLOBAL!F93</f>
        <v>0</v>
      </c>
      <c r="G93" s="824">
        <f>MEDIÇÃO_GLOBAL!G93</f>
        <v>0</v>
      </c>
      <c r="H93" s="454">
        <f>Dados_GLOBAL_Inicial!S93</f>
        <v>0</v>
      </c>
      <c r="I93" s="970"/>
      <c r="J93" s="455">
        <f t="shared" si="25"/>
        <v>0</v>
      </c>
      <c r="K93" s="451">
        <f t="shared" si="28"/>
        <v>0</v>
      </c>
      <c r="L93" s="452">
        <f t="shared" si="24"/>
        <v>0</v>
      </c>
      <c r="M93" s="809">
        <f t="shared" si="29"/>
        <v>0</v>
      </c>
      <c r="N93" s="821">
        <f>IF(IFERROR(VALUE(MEDIÇÃO_GLOBAL!N93),0)=0,0,MEDIÇÃO_GLOBAL!N93)</f>
        <v>0</v>
      </c>
      <c r="O93" s="811">
        <f t="shared" si="30"/>
        <v>0</v>
      </c>
      <c r="P93" s="811">
        <f>IF(Dados_Obra!$H$37=1,Dados_GLOBAL_Inicial!M93,IF((W93)="c",ROUNDUP(J93*N93,2),IF((W93)="b",ROUNDDOWN(J93*N93,2),ROUND(J93*N93,2))))</f>
        <v>0</v>
      </c>
      <c r="Q93" s="813">
        <f t="shared" si="31"/>
        <v>0</v>
      </c>
      <c r="S93" s="815">
        <f t="shared" si="32"/>
        <v>0</v>
      </c>
      <c r="T93" s="815">
        <f t="shared" si="33"/>
        <v>0</v>
      </c>
      <c r="V93" s="974"/>
      <c r="W93" s="975"/>
      <c r="X93" s="816">
        <f t="shared" si="34"/>
        <v>0</v>
      </c>
      <c r="Y93" s="816">
        <f t="shared" si="35"/>
        <v>0</v>
      </c>
      <c r="Z93" s="816">
        <f t="shared" si="36"/>
        <v>0</v>
      </c>
      <c r="AA93" s="817">
        <f t="shared" si="37"/>
        <v>0</v>
      </c>
      <c r="AB93" s="718">
        <f t="shared" si="23"/>
        <v>92</v>
      </c>
      <c r="AC93" s="453">
        <f t="shared" si="38"/>
        <v>0</v>
      </c>
      <c r="AD93" s="14">
        <f t="shared" si="39"/>
        <v>0</v>
      </c>
      <c r="AE93"/>
      <c r="AF93" s="540">
        <f t="shared" si="26"/>
        <v>0</v>
      </c>
      <c r="AG93" s="541"/>
      <c r="AH93" s="541"/>
      <c r="AI93" s="541"/>
      <c r="AJ93" s="541"/>
      <c r="AK93" s="541"/>
      <c r="AL93" s="541"/>
      <c r="AM93" s="541"/>
      <c r="AN93" s="541"/>
      <c r="AO93" s="541"/>
      <c r="AP93" s="541"/>
      <c r="AQ93" s="541"/>
      <c r="AR93" s="541"/>
      <c r="AS93" s="541"/>
      <c r="AT93" s="541"/>
      <c r="AU93" s="541"/>
      <c r="AV93" s="541"/>
      <c r="AW93" s="541"/>
      <c r="AX93" s="541"/>
      <c r="AY93" s="819"/>
    </row>
    <row r="94" spans="1:51" ht="13.5" hidden="1" thickBot="1">
      <c r="A94" s="3" t="str">
        <f t="shared" si="27"/>
        <v/>
      </c>
      <c r="B94" s="805"/>
      <c r="C94" s="820">
        <f>MEDIÇÃO_GLOBAL!C94</f>
        <v>0</v>
      </c>
      <c r="D94" s="806">
        <f>MEDIÇÃO_GLOBAL!D94</f>
        <v>0</v>
      </c>
      <c r="E94" s="806" t="str">
        <f>MEDIÇÃO_GLOBAL!E94</f>
        <v/>
      </c>
      <c r="F94" s="807">
        <f>MEDIÇÃO_GLOBAL!F94</f>
        <v>0</v>
      </c>
      <c r="G94" s="824">
        <f>MEDIÇÃO_GLOBAL!G94</f>
        <v>0</v>
      </c>
      <c r="H94" s="454">
        <f>Dados_GLOBAL_Inicial!S94</f>
        <v>0</v>
      </c>
      <c r="I94" s="970"/>
      <c r="J94" s="455">
        <f t="shared" si="25"/>
        <v>0</v>
      </c>
      <c r="K94" s="451">
        <f t="shared" si="28"/>
        <v>0</v>
      </c>
      <c r="L94" s="452">
        <f t="shared" si="24"/>
        <v>0</v>
      </c>
      <c r="M94" s="809">
        <f t="shared" si="29"/>
        <v>0</v>
      </c>
      <c r="N94" s="821">
        <f>IF(IFERROR(VALUE(MEDIÇÃO_GLOBAL!N94),0)=0,0,MEDIÇÃO_GLOBAL!N94)</f>
        <v>0</v>
      </c>
      <c r="O94" s="811">
        <f t="shared" si="30"/>
        <v>0</v>
      </c>
      <c r="P94" s="811">
        <f>IF(Dados_Obra!$H$37=1,Dados_GLOBAL_Inicial!M94,IF((W94)="c",ROUNDUP(J94*N94,2),IF((W94)="b",ROUNDDOWN(J94*N94,2),ROUND(J94*N94,2))))</f>
        <v>0</v>
      </c>
      <c r="Q94" s="813">
        <f t="shared" si="31"/>
        <v>0</v>
      </c>
      <c r="S94" s="815">
        <f t="shared" si="32"/>
        <v>0</v>
      </c>
      <c r="T94" s="815">
        <f t="shared" si="33"/>
        <v>0</v>
      </c>
      <c r="V94" s="974"/>
      <c r="W94" s="975"/>
      <c r="X94" s="816">
        <f t="shared" si="34"/>
        <v>0</v>
      </c>
      <c r="Y94" s="816">
        <f t="shared" si="35"/>
        <v>0</v>
      </c>
      <c r="Z94" s="816">
        <f t="shared" si="36"/>
        <v>0</v>
      </c>
      <c r="AA94" s="817">
        <f t="shared" si="37"/>
        <v>0</v>
      </c>
      <c r="AB94" s="718">
        <f t="shared" si="23"/>
        <v>93</v>
      </c>
      <c r="AC94" s="453">
        <f t="shared" si="38"/>
        <v>0</v>
      </c>
      <c r="AD94" s="14">
        <f t="shared" si="39"/>
        <v>0</v>
      </c>
      <c r="AE94"/>
      <c r="AF94" s="540">
        <f t="shared" si="26"/>
        <v>0</v>
      </c>
      <c r="AG94" s="541"/>
      <c r="AH94" s="541"/>
      <c r="AI94" s="541"/>
      <c r="AJ94" s="541"/>
      <c r="AK94" s="541"/>
      <c r="AL94" s="541"/>
      <c r="AM94" s="541"/>
      <c r="AN94" s="541"/>
      <c r="AO94" s="541"/>
      <c r="AP94" s="541"/>
      <c r="AQ94" s="541"/>
      <c r="AR94" s="541"/>
      <c r="AS94" s="541"/>
      <c r="AT94" s="541"/>
      <c r="AU94" s="541"/>
      <c r="AV94" s="541"/>
      <c r="AW94" s="541"/>
      <c r="AX94" s="541"/>
      <c r="AY94" s="819"/>
    </row>
    <row r="95" spans="1:51" ht="13.5" hidden="1" thickBot="1">
      <c r="A95" s="3" t="str">
        <f t="shared" si="27"/>
        <v/>
      </c>
      <c r="B95" s="805"/>
      <c r="C95" s="820">
        <f>MEDIÇÃO_GLOBAL!C95</f>
        <v>0</v>
      </c>
      <c r="D95" s="806">
        <f>MEDIÇÃO_GLOBAL!D95</f>
        <v>0</v>
      </c>
      <c r="E95" s="806" t="str">
        <f>MEDIÇÃO_GLOBAL!E95</f>
        <v/>
      </c>
      <c r="F95" s="807">
        <f>MEDIÇÃO_GLOBAL!F95</f>
        <v>0</v>
      </c>
      <c r="G95" s="824">
        <f>MEDIÇÃO_GLOBAL!G95</f>
        <v>0</v>
      </c>
      <c r="H95" s="454">
        <f>Dados_GLOBAL_Inicial!S95</f>
        <v>0</v>
      </c>
      <c r="I95" s="970"/>
      <c r="J95" s="455">
        <f t="shared" si="25"/>
        <v>0</v>
      </c>
      <c r="K95" s="451">
        <f t="shared" si="28"/>
        <v>0</v>
      </c>
      <c r="L95" s="452">
        <f t="shared" si="24"/>
        <v>0</v>
      </c>
      <c r="M95" s="809">
        <f t="shared" si="29"/>
        <v>0</v>
      </c>
      <c r="N95" s="821">
        <f>IF(IFERROR(VALUE(MEDIÇÃO_GLOBAL!N95),0)=0,0,MEDIÇÃO_GLOBAL!N95)</f>
        <v>0</v>
      </c>
      <c r="O95" s="811">
        <f t="shared" si="30"/>
        <v>0</v>
      </c>
      <c r="P95" s="811">
        <f>IF(Dados_Obra!$H$37=1,Dados_GLOBAL_Inicial!M95,IF((W95)="c",ROUNDUP(J95*N95,2),IF((W95)="b",ROUNDDOWN(J95*N95,2),ROUND(J95*N95,2))))</f>
        <v>0</v>
      </c>
      <c r="Q95" s="813">
        <f t="shared" si="31"/>
        <v>0</v>
      </c>
      <c r="S95" s="815">
        <f t="shared" si="32"/>
        <v>0</v>
      </c>
      <c r="T95" s="815">
        <f t="shared" si="33"/>
        <v>0</v>
      </c>
      <c r="V95" s="974"/>
      <c r="W95" s="975"/>
      <c r="X95" s="816">
        <f t="shared" si="34"/>
        <v>0</v>
      </c>
      <c r="Y95" s="816">
        <f t="shared" si="35"/>
        <v>0</v>
      </c>
      <c r="Z95" s="816">
        <f t="shared" si="36"/>
        <v>0</v>
      </c>
      <c r="AA95" s="817">
        <f t="shared" si="37"/>
        <v>0</v>
      </c>
      <c r="AB95" s="718">
        <f t="shared" si="23"/>
        <v>94</v>
      </c>
      <c r="AC95" s="453">
        <f t="shared" si="38"/>
        <v>0</v>
      </c>
      <c r="AD95" s="14">
        <f t="shared" si="39"/>
        <v>0</v>
      </c>
      <c r="AE95"/>
      <c r="AF95" s="540">
        <f t="shared" si="26"/>
        <v>0</v>
      </c>
      <c r="AG95" s="541"/>
      <c r="AH95" s="541"/>
      <c r="AI95" s="541"/>
      <c r="AJ95" s="541"/>
      <c r="AK95" s="541"/>
      <c r="AL95" s="541"/>
      <c r="AM95" s="541"/>
      <c r="AN95" s="541"/>
      <c r="AO95" s="541"/>
      <c r="AP95" s="541"/>
      <c r="AQ95" s="541"/>
      <c r="AR95" s="541"/>
      <c r="AS95" s="541"/>
      <c r="AT95" s="541"/>
      <c r="AU95" s="541"/>
      <c r="AV95" s="541"/>
      <c r="AW95" s="541"/>
      <c r="AX95" s="541"/>
      <c r="AY95" s="819"/>
    </row>
    <row r="96" spans="1:51" ht="13.5" hidden="1" thickBot="1">
      <c r="A96" s="3" t="str">
        <f t="shared" si="27"/>
        <v/>
      </c>
      <c r="B96" s="805"/>
      <c r="C96" s="820">
        <f>MEDIÇÃO_GLOBAL!C96</f>
        <v>0</v>
      </c>
      <c r="D96" s="806">
        <f>MEDIÇÃO_GLOBAL!D96</f>
        <v>0</v>
      </c>
      <c r="E96" s="806" t="str">
        <f>MEDIÇÃO_GLOBAL!E96</f>
        <v/>
      </c>
      <c r="F96" s="807">
        <f>MEDIÇÃO_GLOBAL!F96</f>
        <v>0</v>
      </c>
      <c r="G96" s="824">
        <f>MEDIÇÃO_GLOBAL!G96</f>
        <v>0</v>
      </c>
      <c r="H96" s="454">
        <f>Dados_GLOBAL_Inicial!S96</f>
        <v>0</v>
      </c>
      <c r="I96" s="970"/>
      <c r="J96" s="455">
        <f t="shared" si="25"/>
        <v>0</v>
      </c>
      <c r="K96" s="451">
        <f t="shared" si="28"/>
        <v>0</v>
      </c>
      <c r="L96" s="452">
        <f t="shared" si="24"/>
        <v>0</v>
      </c>
      <c r="M96" s="809">
        <f t="shared" si="29"/>
        <v>0</v>
      </c>
      <c r="N96" s="821">
        <f>IF(IFERROR(VALUE(MEDIÇÃO_GLOBAL!N96),0)=0,0,MEDIÇÃO_GLOBAL!N96)</f>
        <v>0</v>
      </c>
      <c r="O96" s="811">
        <f t="shared" si="30"/>
        <v>0</v>
      </c>
      <c r="P96" s="811">
        <f>IF(Dados_Obra!$H$37=1,Dados_GLOBAL_Inicial!M96,IF((W96)="c",ROUNDUP(J96*N96,2),IF((W96)="b",ROUNDDOWN(J96*N96,2),ROUND(J96*N96,2))))</f>
        <v>0</v>
      </c>
      <c r="Q96" s="813">
        <f t="shared" si="31"/>
        <v>0</v>
      </c>
      <c r="S96" s="815">
        <f t="shared" si="32"/>
        <v>0</v>
      </c>
      <c r="T96" s="815">
        <f t="shared" si="33"/>
        <v>0</v>
      </c>
      <c r="V96" s="974"/>
      <c r="W96" s="975"/>
      <c r="X96" s="816">
        <f t="shared" si="34"/>
        <v>0</v>
      </c>
      <c r="Y96" s="816">
        <f t="shared" si="35"/>
        <v>0</v>
      </c>
      <c r="Z96" s="816">
        <f t="shared" si="36"/>
        <v>0</v>
      </c>
      <c r="AA96" s="817">
        <f t="shared" si="37"/>
        <v>0</v>
      </c>
      <c r="AB96" s="718">
        <f t="shared" si="23"/>
        <v>95</v>
      </c>
      <c r="AC96" s="453">
        <f t="shared" si="38"/>
        <v>0</v>
      </c>
      <c r="AD96" s="14">
        <f t="shared" si="39"/>
        <v>0</v>
      </c>
      <c r="AE96"/>
      <c r="AF96" s="540">
        <f t="shared" si="26"/>
        <v>0</v>
      </c>
      <c r="AG96" s="541"/>
      <c r="AH96" s="541"/>
      <c r="AI96" s="541"/>
      <c r="AJ96" s="541"/>
      <c r="AK96" s="541"/>
      <c r="AL96" s="541"/>
      <c r="AM96" s="541"/>
      <c r="AN96" s="541"/>
      <c r="AO96" s="541"/>
      <c r="AP96" s="541"/>
      <c r="AQ96" s="541"/>
      <c r="AR96" s="541"/>
      <c r="AS96" s="541"/>
      <c r="AT96" s="541"/>
      <c r="AU96" s="541"/>
      <c r="AV96" s="541"/>
      <c r="AW96" s="541"/>
      <c r="AX96" s="541"/>
      <c r="AY96" s="819"/>
    </row>
    <row r="97" spans="1:51" ht="13.5" hidden="1" thickBot="1">
      <c r="A97" s="3" t="str">
        <f t="shared" si="27"/>
        <v/>
      </c>
      <c r="B97" s="805"/>
      <c r="C97" s="820">
        <f>MEDIÇÃO_GLOBAL!C97</f>
        <v>0</v>
      </c>
      <c r="D97" s="806">
        <f>MEDIÇÃO_GLOBAL!D97</f>
        <v>0</v>
      </c>
      <c r="E97" s="806" t="str">
        <f>MEDIÇÃO_GLOBAL!E97</f>
        <v/>
      </c>
      <c r="F97" s="807">
        <f>MEDIÇÃO_GLOBAL!F97</f>
        <v>0</v>
      </c>
      <c r="G97" s="824">
        <f>MEDIÇÃO_GLOBAL!G97</f>
        <v>0</v>
      </c>
      <c r="H97" s="454">
        <f>Dados_GLOBAL_Inicial!S97</f>
        <v>0</v>
      </c>
      <c r="I97" s="970"/>
      <c r="J97" s="455">
        <f t="shared" si="25"/>
        <v>0</v>
      </c>
      <c r="K97" s="451">
        <f t="shared" si="28"/>
        <v>0</v>
      </c>
      <c r="L97" s="452">
        <f t="shared" si="24"/>
        <v>0</v>
      </c>
      <c r="M97" s="809">
        <f t="shared" si="29"/>
        <v>0</v>
      </c>
      <c r="N97" s="821">
        <f>IF(IFERROR(VALUE(MEDIÇÃO_GLOBAL!N97),0)=0,0,MEDIÇÃO_GLOBAL!N97)</f>
        <v>0</v>
      </c>
      <c r="O97" s="811">
        <f t="shared" si="30"/>
        <v>0</v>
      </c>
      <c r="P97" s="811">
        <f>IF(Dados_Obra!$H$37=1,Dados_GLOBAL_Inicial!M97,IF((W97)="c",ROUNDUP(J97*N97,2),IF((W97)="b",ROUNDDOWN(J97*N97,2),ROUND(J97*N97,2))))</f>
        <v>0</v>
      </c>
      <c r="Q97" s="813">
        <f t="shared" si="31"/>
        <v>0</v>
      </c>
      <c r="S97" s="815">
        <f t="shared" si="32"/>
        <v>0</v>
      </c>
      <c r="T97" s="815">
        <f t="shared" si="33"/>
        <v>0</v>
      </c>
      <c r="V97" s="974"/>
      <c r="W97" s="975"/>
      <c r="X97" s="816">
        <f t="shared" si="34"/>
        <v>0</v>
      </c>
      <c r="Y97" s="816">
        <f t="shared" si="35"/>
        <v>0</v>
      </c>
      <c r="Z97" s="816">
        <f t="shared" si="36"/>
        <v>0</v>
      </c>
      <c r="AA97" s="817">
        <f t="shared" si="37"/>
        <v>0</v>
      </c>
      <c r="AB97" s="718">
        <f t="shared" si="23"/>
        <v>96</v>
      </c>
      <c r="AC97" s="453">
        <f t="shared" si="38"/>
        <v>0</v>
      </c>
      <c r="AD97" s="14">
        <f t="shared" si="39"/>
        <v>0</v>
      </c>
      <c r="AE97"/>
      <c r="AF97" s="540">
        <f t="shared" si="26"/>
        <v>0</v>
      </c>
      <c r="AG97" s="541"/>
      <c r="AH97" s="541"/>
      <c r="AI97" s="541"/>
      <c r="AJ97" s="541"/>
      <c r="AK97" s="541"/>
      <c r="AL97" s="541"/>
      <c r="AM97" s="541"/>
      <c r="AN97" s="541"/>
      <c r="AO97" s="541"/>
      <c r="AP97" s="541"/>
      <c r="AQ97" s="541"/>
      <c r="AR97" s="541"/>
      <c r="AS97" s="541"/>
      <c r="AT97" s="541"/>
      <c r="AU97" s="541"/>
      <c r="AV97" s="541"/>
      <c r="AW97" s="541"/>
      <c r="AX97" s="541"/>
      <c r="AY97" s="819"/>
    </row>
    <row r="98" spans="1:51" ht="13.5" hidden="1" thickBot="1">
      <c r="A98" s="3" t="str">
        <f t="shared" si="27"/>
        <v/>
      </c>
      <c r="B98" s="805"/>
      <c r="C98" s="820">
        <f>MEDIÇÃO_GLOBAL!C98</f>
        <v>0</v>
      </c>
      <c r="D98" s="806">
        <f>MEDIÇÃO_GLOBAL!D98</f>
        <v>0</v>
      </c>
      <c r="E98" s="806" t="str">
        <f>MEDIÇÃO_GLOBAL!E98</f>
        <v/>
      </c>
      <c r="F98" s="807">
        <f>MEDIÇÃO_GLOBAL!F98</f>
        <v>0</v>
      </c>
      <c r="G98" s="824">
        <f>MEDIÇÃO_GLOBAL!G98</f>
        <v>0</v>
      </c>
      <c r="H98" s="454">
        <f>Dados_GLOBAL_Inicial!S98</f>
        <v>0</v>
      </c>
      <c r="I98" s="970"/>
      <c r="J98" s="455">
        <f t="shared" si="25"/>
        <v>0</v>
      </c>
      <c r="K98" s="451">
        <f t="shared" si="28"/>
        <v>0</v>
      </c>
      <c r="L98" s="452">
        <f t="shared" si="24"/>
        <v>0</v>
      </c>
      <c r="M98" s="809">
        <f t="shared" si="29"/>
        <v>0</v>
      </c>
      <c r="N98" s="821">
        <f>IF(IFERROR(VALUE(MEDIÇÃO_GLOBAL!N98),0)=0,0,MEDIÇÃO_GLOBAL!N98)</f>
        <v>0</v>
      </c>
      <c r="O98" s="811">
        <f t="shared" si="30"/>
        <v>0</v>
      </c>
      <c r="P98" s="811">
        <f>IF(Dados_Obra!$H$37=1,Dados_GLOBAL_Inicial!M98,IF((W98)="c",ROUNDUP(J98*N98,2),IF((W98)="b",ROUNDDOWN(J98*N98,2),ROUND(J98*N98,2))))</f>
        <v>0</v>
      </c>
      <c r="Q98" s="813">
        <f t="shared" si="31"/>
        <v>0</v>
      </c>
      <c r="S98" s="815">
        <f t="shared" si="32"/>
        <v>0</v>
      </c>
      <c r="T98" s="815">
        <f t="shared" si="33"/>
        <v>0</v>
      </c>
      <c r="V98" s="974"/>
      <c r="W98" s="975"/>
      <c r="X98" s="816">
        <f t="shared" si="34"/>
        <v>0</v>
      </c>
      <c r="Y98" s="816">
        <f t="shared" si="35"/>
        <v>0</v>
      </c>
      <c r="Z98" s="816">
        <f t="shared" si="36"/>
        <v>0</v>
      </c>
      <c r="AA98" s="817">
        <f t="shared" si="37"/>
        <v>0</v>
      </c>
      <c r="AB98" s="718">
        <f t="shared" si="23"/>
        <v>97</v>
      </c>
      <c r="AC98" s="453">
        <f t="shared" si="38"/>
        <v>0</v>
      </c>
      <c r="AD98" s="14">
        <f t="shared" si="39"/>
        <v>0</v>
      </c>
      <c r="AE98"/>
      <c r="AF98" s="540">
        <f t="shared" si="26"/>
        <v>0</v>
      </c>
      <c r="AG98" s="541"/>
      <c r="AH98" s="541"/>
      <c r="AI98" s="541"/>
      <c r="AJ98" s="541"/>
      <c r="AK98" s="541"/>
      <c r="AL98" s="541"/>
      <c r="AM98" s="541"/>
      <c r="AN98" s="541"/>
      <c r="AO98" s="541"/>
      <c r="AP98" s="541"/>
      <c r="AQ98" s="541"/>
      <c r="AR98" s="541"/>
      <c r="AS98" s="541"/>
      <c r="AT98" s="541"/>
      <c r="AU98" s="541"/>
      <c r="AV98" s="541"/>
      <c r="AW98" s="541"/>
      <c r="AX98" s="541"/>
      <c r="AY98" s="819"/>
    </row>
    <row r="99" spans="1:51" ht="13.5" hidden="1" thickBot="1">
      <c r="A99" s="3" t="str">
        <f t="shared" si="27"/>
        <v/>
      </c>
      <c r="B99" s="805"/>
      <c r="C99" s="820">
        <f>MEDIÇÃO_GLOBAL!C99</f>
        <v>0</v>
      </c>
      <c r="D99" s="806">
        <f>MEDIÇÃO_GLOBAL!D99</f>
        <v>0</v>
      </c>
      <c r="E99" s="806" t="str">
        <f>MEDIÇÃO_GLOBAL!E99</f>
        <v/>
      </c>
      <c r="F99" s="807">
        <f>MEDIÇÃO_GLOBAL!F99</f>
        <v>0</v>
      </c>
      <c r="G99" s="824">
        <f>MEDIÇÃO_GLOBAL!G99</f>
        <v>0</v>
      </c>
      <c r="H99" s="454">
        <f>Dados_GLOBAL_Inicial!S99</f>
        <v>0</v>
      </c>
      <c r="I99" s="970"/>
      <c r="J99" s="455">
        <f t="shared" si="25"/>
        <v>0</v>
      </c>
      <c r="K99" s="451">
        <f t="shared" si="28"/>
        <v>0</v>
      </c>
      <c r="L99" s="452">
        <f t="shared" si="24"/>
        <v>0</v>
      </c>
      <c r="M99" s="809">
        <f t="shared" si="29"/>
        <v>0</v>
      </c>
      <c r="N99" s="821">
        <f>IF(IFERROR(VALUE(MEDIÇÃO_GLOBAL!N99),0)=0,0,MEDIÇÃO_GLOBAL!N99)</f>
        <v>0</v>
      </c>
      <c r="O99" s="811">
        <f t="shared" si="30"/>
        <v>0</v>
      </c>
      <c r="P99" s="811">
        <f>IF(Dados_Obra!$H$37=1,Dados_GLOBAL_Inicial!M99,IF((W99)="c",ROUNDUP(J99*N99,2),IF((W99)="b",ROUNDDOWN(J99*N99,2),ROUND(J99*N99,2))))</f>
        <v>0</v>
      </c>
      <c r="Q99" s="813">
        <f t="shared" si="31"/>
        <v>0</v>
      </c>
      <c r="S99" s="815">
        <f t="shared" si="32"/>
        <v>0</v>
      </c>
      <c r="T99" s="815">
        <f t="shared" si="33"/>
        <v>0</v>
      </c>
      <c r="V99" s="974"/>
      <c r="W99" s="975"/>
      <c r="X99" s="816">
        <f t="shared" si="34"/>
        <v>0</v>
      </c>
      <c r="Y99" s="816">
        <f t="shared" si="35"/>
        <v>0</v>
      </c>
      <c r="Z99" s="816">
        <f t="shared" si="36"/>
        <v>0</v>
      </c>
      <c r="AA99" s="817">
        <f t="shared" si="37"/>
        <v>0</v>
      </c>
      <c r="AB99" s="718">
        <f t="shared" si="23"/>
        <v>98</v>
      </c>
      <c r="AC99" s="453">
        <f t="shared" si="38"/>
        <v>0</v>
      </c>
      <c r="AD99" s="14">
        <f t="shared" si="39"/>
        <v>0</v>
      </c>
      <c r="AE99"/>
      <c r="AF99" s="540">
        <f t="shared" si="26"/>
        <v>0</v>
      </c>
      <c r="AG99" s="541"/>
      <c r="AH99" s="541"/>
      <c r="AI99" s="541"/>
      <c r="AJ99" s="541"/>
      <c r="AK99" s="541"/>
      <c r="AL99" s="541"/>
      <c r="AM99" s="541"/>
      <c r="AN99" s="541"/>
      <c r="AO99" s="541"/>
      <c r="AP99" s="541"/>
      <c r="AQ99" s="541"/>
      <c r="AR99" s="541"/>
      <c r="AS99" s="541"/>
      <c r="AT99" s="541"/>
      <c r="AU99" s="541"/>
      <c r="AV99" s="541"/>
      <c r="AW99" s="541"/>
      <c r="AX99" s="541"/>
      <c r="AY99" s="819"/>
    </row>
    <row r="100" spans="1:51" ht="13.5" hidden="1" thickBot="1">
      <c r="A100" s="3" t="str">
        <f t="shared" si="27"/>
        <v/>
      </c>
      <c r="B100" s="805"/>
      <c r="C100" s="820">
        <f>MEDIÇÃO_GLOBAL!C100</f>
        <v>0</v>
      </c>
      <c r="D100" s="806">
        <f>MEDIÇÃO_GLOBAL!D100</f>
        <v>0</v>
      </c>
      <c r="E100" s="806" t="str">
        <f>MEDIÇÃO_GLOBAL!E100</f>
        <v/>
      </c>
      <c r="F100" s="807">
        <f>MEDIÇÃO_GLOBAL!F100</f>
        <v>0</v>
      </c>
      <c r="G100" s="824">
        <f>MEDIÇÃO_GLOBAL!G100</f>
        <v>0</v>
      </c>
      <c r="H100" s="454">
        <f>Dados_GLOBAL_Inicial!S100</f>
        <v>0</v>
      </c>
      <c r="I100" s="970"/>
      <c r="J100" s="455">
        <f t="shared" si="25"/>
        <v>0</v>
      </c>
      <c r="K100" s="451">
        <f t="shared" si="28"/>
        <v>0</v>
      </c>
      <c r="L100" s="452">
        <f t="shared" si="24"/>
        <v>0</v>
      </c>
      <c r="M100" s="809">
        <f t="shared" si="29"/>
        <v>0</v>
      </c>
      <c r="N100" s="821">
        <f>IF(IFERROR(VALUE(MEDIÇÃO_GLOBAL!N100),0)=0,0,MEDIÇÃO_GLOBAL!N100)</f>
        <v>0</v>
      </c>
      <c r="O100" s="811">
        <f t="shared" si="30"/>
        <v>0</v>
      </c>
      <c r="P100" s="811">
        <f>IF(Dados_Obra!$H$37=1,Dados_GLOBAL_Inicial!M100,IF((W100)="c",ROUNDUP(J100*N100,2),IF((W100)="b",ROUNDDOWN(J100*N100,2),ROUND(J100*N100,2))))</f>
        <v>0</v>
      </c>
      <c r="Q100" s="813">
        <f t="shared" si="31"/>
        <v>0</v>
      </c>
      <c r="S100" s="815">
        <f t="shared" si="32"/>
        <v>0</v>
      </c>
      <c r="T100" s="815">
        <f t="shared" si="33"/>
        <v>0</v>
      </c>
      <c r="V100" s="974"/>
      <c r="W100" s="975"/>
      <c r="X100" s="816">
        <f t="shared" si="34"/>
        <v>0</v>
      </c>
      <c r="Y100" s="816">
        <f t="shared" si="35"/>
        <v>0</v>
      </c>
      <c r="Z100" s="816">
        <f t="shared" si="36"/>
        <v>0</v>
      </c>
      <c r="AA100" s="817">
        <f t="shared" si="37"/>
        <v>0</v>
      </c>
      <c r="AB100" s="718">
        <f t="shared" si="23"/>
        <v>99</v>
      </c>
      <c r="AC100" s="453">
        <f t="shared" si="38"/>
        <v>0</v>
      </c>
      <c r="AD100" s="14">
        <f t="shared" si="39"/>
        <v>0</v>
      </c>
      <c r="AE100"/>
      <c r="AF100" s="540">
        <f t="shared" si="26"/>
        <v>0</v>
      </c>
      <c r="AG100" s="541"/>
      <c r="AH100" s="541"/>
      <c r="AI100" s="541"/>
      <c r="AJ100" s="541"/>
      <c r="AK100" s="541"/>
      <c r="AL100" s="541"/>
      <c r="AM100" s="541"/>
      <c r="AN100" s="541"/>
      <c r="AO100" s="541"/>
      <c r="AP100" s="541"/>
      <c r="AQ100" s="541"/>
      <c r="AR100" s="541"/>
      <c r="AS100" s="541"/>
      <c r="AT100" s="541"/>
      <c r="AU100" s="541"/>
      <c r="AV100" s="541"/>
      <c r="AW100" s="541"/>
      <c r="AX100" s="541"/>
      <c r="AY100" s="819"/>
    </row>
    <row r="101" spans="1:51" ht="13.5" hidden="1" thickBot="1">
      <c r="A101" s="3" t="str">
        <f t="shared" si="27"/>
        <v/>
      </c>
      <c r="B101" s="805"/>
      <c r="C101" s="820">
        <f>MEDIÇÃO_GLOBAL!C101</f>
        <v>0</v>
      </c>
      <c r="D101" s="806">
        <f>MEDIÇÃO_GLOBAL!D101</f>
        <v>0</v>
      </c>
      <c r="E101" s="806" t="str">
        <f>MEDIÇÃO_GLOBAL!E101</f>
        <v/>
      </c>
      <c r="F101" s="807">
        <f>MEDIÇÃO_GLOBAL!F101</f>
        <v>0</v>
      </c>
      <c r="G101" s="824">
        <f>MEDIÇÃO_GLOBAL!G101</f>
        <v>0</v>
      </c>
      <c r="H101" s="454">
        <f>Dados_GLOBAL_Inicial!S101</f>
        <v>0</v>
      </c>
      <c r="I101" s="970"/>
      <c r="J101" s="455">
        <f t="shared" si="25"/>
        <v>0</v>
      </c>
      <c r="K101" s="451">
        <f t="shared" si="28"/>
        <v>0</v>
      </c>
      <c r="L101" s="452">
        <f t="shared" si="24"/>
        <v>0</v>
      </c>
      <c r="M101" s="809">
        <f t="shared" si="29"/>
        <v>0</v>
      </c>
      <c r="N101" s="821">
        <f>IF(IFERROR(VALUE(MEDIÇÃO_GLOBAL!N101),0)=0,0,MEDIÇÃO_GLOBAL!N101)</f>
        <v>0</v>
      </c>
      <c r="O101" s="811">
        <f t="shared" si="30"/>
        <v>0</v>
      </c>
      <c r="P101" s="811">
        <f>IF(Dados_Obra!$H$37=1,Dados_GLOBAL_Inicial!M101,IF((W101)="c",ROUNDUP(J101*N101,2),IF((W101)="b",ROUNDDOWN(J101*N101,2),ROUND(J101*N101,2))))</f>
        <v>0</v>
      </c>
      <c r="Q101" s="813">
        <f t="shared" si="31"/>
        <v>0</v>
      </c>
      <c r="S101" s="815">
        <f t="shared" si="32"/>
        <v>0</v>
      </c>
      <c r="T101" s="815">
        <f t="shared" si="33"/>
        <v>0</v>
      </c>
      <c r="V101" s="974"/>
      <c r="W101" s="975"/>
      <c r="X101" s="816">
        <f t="shared" si="34"/>
        <v>0</v>
      </c>
      <c r="Y101" s="816">
        <f t="shared" si="35"/>
        <v>0</v>
      </c>
      <c r="Z101" s="816">
        <f t="shared" si="36"/>
        <v>0</v>
      </c>
      <c r="AA101" s="817">
        <f t="shared" si="37"/>
        <v>0</v>
      </c>
      <c r="AB101" s="718">
        <f t="shared" si="23"/>
        <v>100</v>
      </c>
      <c r="AC101" s="453">
        <f t="shared" si="38"/>
        <v>0</v>
      </c>
      <c r="AD101" s="14">
        <f t="shared" si="39"/>
        <v>0</v>
      </c>
      <c r="AE101"/>
      <c r="AF101" s="540">
        <f t="shared" si="26"/>
        <v>0</v>
      </c>
      <c r="AG101" s="541"/>
      <c r="AH101" s="541"/>
      <c r="AI101" s="541"/>
      <c r="AJ101" s="541"/>
      <c r="AK101" s="541"/>
      <c r="AL101" s="541"/>
      <c r="AM101" s="541"/>
      <c r="AN101" s="541"/>
      <c r="AO101" s="541"/>
      <c r="AP101" s="541"/>
      <c r="AQ101" s="541"/>
      <c r="AR101" s="541"/>
      <c r="AS101" s="541"/>
      <c r="AT101" s="541"/>
      <c r="AU101" s="541"/>
      <c r="AV101" s="541"/>
      <c r="AW101" s="541"/>
      <c r="AX101" s="541"/>
      <c r="AY101" s="819"/>
    </row>
    <row r="102" spans="1:51" ht="13.5" hidden="1" thickBot="1">
      <c r="A102" s="3" t="str">
        <f t="shared" si="27"/>
        <v/>
      </c>
      <c r="B102" s="805"/>
      <c r="C102" s="820">
        <f>MEDIÇÃO_GLOBAL!C102</f>
        <v>0</v>
      </c>
      <c r="D102" s="806">
        <f>MEDIÇÃO_GLOBAL!D102</f>
        <v>0</v>
      </c>
      <c r="E102" s="806" t="str">
        <f>MEDIÇÃO_GLOBAL!E102</f>
        <v/>
      </c>
      <c r="F102" s="807">
        <f>MEDIÇÃO_GLOBAL!F102</f>
        <v>0</v>
      </c>
      <c r="G102" s="824">
        <f>MEDIÇÃO_GLOBAL!G102</f>
        <v>0</v>
      </c>
      <c r="H102" s="454">
        <f>Dados_GLOBAL_Inicial!S102</f>
        <v>0</v>
      </c>
      <c r="I102" s="970"/>
      <c r="J102" s="455">
        <f t="shared" si="25"/>
        <v>0</v>
      </c>
      <c r="K102" s="451">
        <f t="shared" si="28"/>
        <v>0</v>
      </c>
      <c r="L102" s="452">
        <f t="shared" si="24"/>
        <v>0</v>
      </c>
      <c r="M102" s="809">
        <f t="shared" si="29"/>
        <v>0</v>
      </c>
      <c r="N102" s="821">
        <f>IF(IFERROR(VALUE(MEDIÇÃO_GLOBAL!N102),0)=0,0,MEDIÇÃO_GLOBAL!N102)</f>
        <v>0</v>
      </c>
      <c r="O102" s="811">
        <f t="shared" si="30"/>
        <v>0</v>
      </c>
      <c r="P102" s="811">
        <f>IF(Dados_Obra!$H$37=1,Dados_GLOBAL_Inicial!M102,IF((W102)="c",ROUNDUP(J102*N102,2),IF((W102)="b",ROUNDDOWN(J102*N102,2),ROUND(J102*N102,2))))</f>
        <v>0</v>
      </c>
      <c r="Q102" s="813">
        <f t="shared" si="31"/>
        <v>0</v>
      </c>
      <c r="S102" s="815">
        <f t="shared" si="32"/>
        <v>0</v>
      </c>
      <c r="T102" s="815">
        <f t="shared" si="33"/>
        <v>0</v>
      </c>
      <c r="V102" s="974"/>
      <c r="W102" s="975"/>
      <c r="X102" s="816">
        <f t="shared" si="34"/>
        <v>0</v>
      </c>
      <c r="Y102" s="816">
        <f t="shared" si="35"/>
        <v>0</v>
      </c>
      <c r="Z102" s="816">
        <f t="shared" si="36"/>
        <v>0</v>
      </c>
      <c r="AA102" s="817">
        <f t="shared" si="37"/>
        <v>0</v>
      </c>
      <c r="AB102" s="718">
        <f t="shared" si="23"/>
        <v>101</v>
      </c>
      <c r="AC102" s="453">
        <f t="shared" si="38"/>
        <v>0</v>
      </c>
      <c r="AD102" s="14">
        <f t="shared" si="39"/>
        <v>0</v>
      </c>
      <c r="AE102"/>
      <c r="AF102" s="540">
        <f t="shared" si="26"/>
        <v>0</v>
      </c>
      <c r="AG102" s="541"/>
      <c r="AH102" s="541"/>
      <c r="AI102" s="541"/>
      <c r="AJ102" s="541"/>
      <c r="AK102" s="541"/>
      <c r="AL102" s="541"/>
      <c r="AM102" s="541"/>
      <c r="AN102" s="541"/>
      <c r="AO102" s="541"/>
      <c r="AP102" s="541"/>
      <c r="AQ102" s="541"/>
      <c r="AR102" s="541"/>
      <c r="AS102" s="541"/>
      <c r="AT102" s="541"/>
      <c r="AU102" s="541"/>
      <c r="AV102" s="541"/>
      <c r="AW102" s="541"/>
      <c r="AX102" s="541"/>
      <c r="AY102" s="819"/>
    </row>
    <row r="103" spans="1:51" ht="13.5" hidden="1" thickBot="1">
      <c r="A103" s="3" t="str">
        <f t="shared" si="27"/>
        <v/>
      </c>
      <c r="B103" s="805"/>
      <c r="C103" s="820">
        <f>MEDIÇÃO_GLOBAL!C103</f>
        <v>0</v>
      </c>
      <c r="D103" s="806">
        <f>MEDIÇÃO_GLOBAL!D103</f>
        <v>0</v>
      </c>
      <c r="E103" s="806" t="str">
        <f>MEDIÇÃO_GLOBAL!E103</f>
        <v/>
      </c>
      <c r="F103" s="807">
        <f>MEDIÇÃO_GLOBAL!F103</f>
        <v>0</v>
      </c>
      <c r="G103" s="824">
        <f>MEDIÇÃO_GLOBAL!G103</f>
        <v>0</v>
      </c>
      <c r="H103" s="454">
        <f>Dados_GLOBAL_Inicial!S103</f>
        <v>0</v>
      </c>
      <c r="I103" s="970"/>
      <c r="J103" s="455">
        <f t="shared" si="25"/>
        <v>0</v>
      </c>
      <c r="K103" s="451">
        <f t="shared" si="28"/>
        <v>0</v>
      </c>
      <c r="L103" s="452">
        <f t="shared" si="24"/>
        <v>0</v>
      </c>
      <c r="M103" s="809">
        <f t="shared" si="29"/>
        <v>0</v>
      </c>
      <c r="N103" s="821">
        <f>IF(IFERROR(VALUE(MEDIÇÃO_GLOBAL!N103),0)=0,0,MEDIÇÃO_GLOBAL!N103)</f>
        <v>0</v>
      </c>
      <c r="O103" s="811">
        <f t="shared" si="30"/>
        <v>0</v>
      </c>
      <c r="P103" s="811">
        <f>IF(Dados_Obra!$H$37=1,Dados_GLOBAL_Inicial!M103,IF((W103)="c",ROUNDUP(J103*N103,2),IF((W103)="b",ROUNDDOWN(J103*N103,2),ROUND(J103*N103,2))))</f>
        <v>0</v>
      </c>
      <c r="Q103" s="813">
        <f t="shared" si="31"/>
        <v>0</v>
      </c>
      <c r="S103" s="815">
        <f t="shared" si="32"/>
        <v>0</v>
      </c>
      <c r="T103" s="815">
        <f t="shared" si="33"/>
        <v>0</v>
      </c>
      <c r="V103" s="974"/>
      <c r="W103" s="975"/>
      <c r="X103" s="816">
        <f t="shared" si="34"/>
        <v>0</v>
      </c>
      <c r="Y103" s="816">
        <f t="shared" si="35"/>
        <v>0</v>
      </c>
      <c r="Z103" s="816">
        <f t="shared" si="36"/>
        <v>0</v>
      </c>
      <c r="AA103" s="817">
        <f t="shared" si="37"/>
        <v>0</v>
      </c>
      <c r="AB103" s="718">
        <f t="shared" si="23"/>
        <v>102</v>
      </c>
      <c r="AC103" s="453">
        <f t="shared" si="38"/>
        <v>0</v>
      </c>
      <c r="AD103" s="14">
        <f t="shared" si="39"/>
        <v>0</v>
      </c>
      <c r="AE103"/>
      <c r="AF103" s="540">
        <f t="shared" si="26"/>
        <v>0</v>
      </c>
      <c r="AG103" s="541"/>
      <c r="AH103" s="541"/>
      <c r="AI103" s="541"/>
      <c r="AJ103" s="541"/>
      <c r="AK103" s="541"/>
      <c r="AL103" s="541"/>
      <c r="AM103" s="541"/>
      <c r="AN103" s="541"/>
      <c r="AO103" s="541"/>
      <c r="AP103" s="541"/>
      <c r="AQ103" s="541"/>
      <c r="AR103" s="541"/>
      <c r="AS103" s="541"/>
      <c r="AT103" s="541"/>
      <c r="AU103" s="541"/>
      <c r="AV103" s="541"/>
      <c r="AW103" s="541"/>
      <c r="AX103" s="541"/>
      <c r="AY103" s="819"/>
    </row>
    <row r="104" spans="1:51" ht="13.5" hidden="1" thickBot="1">
      <c r="A104" s="3" t="str">
        <f t="shared" si="27"/>
        <v/>
      </c>
      <c r="B104" s="805"/>
      <c r="C104" s="820">
        <f>MEDIÇÃO_GLOBAL!C104</f>
        <v>0</v>
      </c>
      <c r="D104" s="806">
        <f>MEDIÇÃO_GLOBAL!D104</f>
        <v>0</v>
      </c>
      <c r="E104" s="806" t="str">
        <f>MEDIÇÃO_GLOBAL!E104</f>
        <v/>
      </c>
      <c r="F104" s="807">
        <f>MEDIÇÃO_GLOBAL!F104</f>
        <v>0</v>
      </c>
      <c r="G104" s="824">
        <f>MEDIÇÃO_GLOBAL!G104</f>
        <v>0</v>
      </c>
      <c r="H104" s="454">
        <f>Dados_GLOBAL_Inicial!S104</f>
        <v>0</v>
      </c>
      <c r="I104" s="970"/>
      <c r="J104" s="455">
        <f t="shared" si="25"/>
        <v>0</v>
      </c>
      <c r="K104" s="451">
        <f t="shared" si="28"/>
        <v>0</v>
      </c>
      <c r="L104" s="452">
        <f t="shared" si="24"/>
        <v>0</v>
      </c>
      <c r="M104" s="809">
        <f t="shared" si="29"/>
        <v>0</v>
      </c>
      <c r="N104" s="821">
        <f>IF(IFERROR(VALUE(MEDIÇÃO_GLOBAL!N104),0)=0,0,MEDIÇÃO_GLOBAL!N104)</f>
        <v>0</v>
      </c>
      <c r="O104" s="811">
        <f t="shared" si="30"/>
        <v>0</v>
      </c>
      <c r="P104" s="811">
        <f>IF(Dados_Obra!$H$37=1,Dados_GLOBAL_Inicial!M104,IF((W104)="c",ROUNDUP(J104*N104,2),IF((W104)="b",ROUNDDOWN(J104*N104,2),ROUND(J104*N104,2))))</f>
        <v>0</v>
      </c>
      <c r="Q104" s="813">
        <f t="shared" si="31"/>
        <v>0</v>
      </c>
      <c r="S104" s="815">
        <f t="shared" si="32"/>
        <v>0</v>
      </c>
      <c r="T104" s="815">
        <f t="shared" si="33"/>
        <v>0</v>
      </c>
      <c r="V104" s="974"/>
      <c r="W104" s="975"/>
      <c r="X104" s="816">
        <f t="shared" si="34"/>
        <v>0</v>
      </c>
      <c r="Y104" s="816">
        <f t="shared" si="35"/>
        <v>0</v>
      </c>
      <c r="Z104" s="816">
        <f t="shared" si="36"/>
        <v>0</v>
      </c>
      <c r="AA104" s="817">
        <f t="shared" si="37"/>
        <v>0</v>
      </c>
      <c r="AB104" s="718">
        <f t="shared" si="23"/>
        <v>103</v>
      </c>
      <c r="AC104" s="453">
        <f t="shared" si="38"/>
        <v>0</v>
      </c>
      <c r="AD104" s="14">
        <f t="shared" si="39"/>
        <v>0</v>
      </c>
      <c r="AE104"/>
      <c r="AF104" s="540">
        <f t="shared" si="26"/>
        <v>0</v>
      </c>
      <c r="AG104" s="541"/>
      <c r="AH104" s="541"/>
      <c r="AI104" s="541"/>
      <c r="AJ104" s="541"/>
      <c r="AK104" s="541"/>
      <c r="AL104" s="541"/>
      <c r="AM104" s="541"/>
      <c r="AN104" s="541"/>
      <c r="AO104" s="541"/>
      <c r="AP104" s="541"/>
      <c r="AQ104" s="541"/>
      <c r="AR104" s="541"/>
      <c r="AS104" s="541"/>
      <c r="AT104" s="541"/>
      <c r="AU104" s="541"/>
      <c r="AV104" s="541"/>
      <c r="AW104" s="541"/>
      <c r="AX104" s="541"/>
      <c r="AY104" s="819"/>
    </row>
    <row r="105" spans="1:51" ht="13.5" hidden="1" thickBot="1">
      <c r="A105" s="3" t="str">
        <f t="shared" si="27"/>
        <v/>
      </c>
      <c r="B105" s="805"/>
      <c r="C105" s="820">
        <f>MEDIÇÃO_GLOBAL!C105</f>
        <v>0</v>
      </c>
      <c r="D105" s="806">
        <f>MEDIÇÃO_GLOBAL!D105</f>
        <v>0</v>
      </c>
      <c r="E105" s="806" t="str">
        <f>MEDIÇÃO_GLOBAL!E105</f>
        <v/>
      </c>
      <c r="F105" s="807">
        <f>MEDIÇÃO_GLOBAL!F105</f>
        <v>0</v>
      </c>
      <c r="G105" s="824">
        <f>MEDIÇÃO_GLOBAL!G105</f>
        <v>0</v>
      </c>
      <c r="H105" s="454">
        <f>Dados_GLOBAL_Inicial!S105</f>
        <v>0</v>
      </c>
      <c r="I105" s="970"/>
      <c r="J105" s="455">
        <f t="shared" si="25"/>
        <v>0</v>
      </c>
      <c r="K105" s="451">
        <f t="shared" si="28"/>
        <v>0</v>
      </c>
      <c r="L105" s="452">
        <f t="shared" si="24"/>
        <v>0</v>
      </c>
      <c r="M105" s="809">
        <f t="shared" si="29"/>
        <v>0</v>
      </c>
      <c r="N105" s="821">
        <f>IF(IFERROR(VALUE(MEDIÇÃO_GLOBAL!N105),0)=0,0,MEDIÇÃO_GLOBAL!N105)</f>
        <v>0</v>
      </c>
      <c r="O105" s="811">
        <f t="shared" si="30"/>
        <v>0</v>
      </c>
      <c r="P105" s="811">
        <f>IF(Dados_Obra!$H$37=1,Dados_GLOBAL_Inicial!M105,IF((W105)="c",ROUNDUP(J105*N105,2),IF((W105)="b",ROUNDDOWN(J105*N105,2),ROUND(J105*N105,2))))</f>
        <v>0</v>
      </c>
      <c r="Q105" s="813">
        <f t="shared" si="31"/>
        <v>0</v>
      </c>
      <c r="S105" s="815">
        <f t="shared" si="32"/>
        <v>0</v>
      </c>
      <c r="T105" s="815">
        <f t="shared" si="33"/>
        <v>0</v>
      </c>
      <c r="V105" s="974"/>
      <c r="W105" s="975"/>
      <c r="X105" s="816">
        <f t="shared" si="34"/>
        <v>0</v>
      </c>
      <c r="Y105" s="816">
        <f t="shared" si="35"/>
        <v>0</v>
      </c>
      <c r="Z105" s="816">
        <f t="shared" si="36"/>
        <v>0</v>
      </c>
      <c r="AA105" s="817">
        <f t="shared" si="37"/>
        <v>0</v>
      </c>
      <c r="AB105" s="718">
        <f t="shared" si="23"/>
        <v>104</v>
      </c>
      <c r="AC105" s="453">
        <f t="shared" si="38"/>
        <v>0</v>
      </c>
      <c r="AD105" s="14">
        <f t="shared" si="39"/>
        <v>0</v>
      </c>
      <c r="AE105"/>
      <c r="AF105" s="540">
        <f t="shared" si="26"/>
        <v>0</v>
      </c>
      <c r="AG105" s="541"/>
      <c r="AH105" s="541"/>
      <c r="AI105" s="541"/>
      <c r="AJ105" s="541"/>
      <c r="AK105" s="541"/>
      <c r="AL105" s="541"/>
      <c r="AM105" s="541"/>
      <c r="AN105" s="541"/>
      <c r="AO105" s="541"/>
      <c r="AP105" s="541"/>
      <c r="AQ105" s="541"/>
      <c r="AR105" s="541"/>
      <c r="AS105" s="541"/>
      <c r="AT105" s="541"/>
      <c r="AU105" s="541"/>
      <c r="AV105" s="541"/>
      <c r="AW105" s="541"/>
      <c r="AX105" s="541"/>
      <c r="AY105" s="819"/>
    </row>
    <row r="106" spans="1:51" ht="13.5" hidden="1" thickBot="1">
      <c r="A106" s="3" t="str">
        <f t="shared" si="27"/>
        <v/>
      </c>
      <c r="B106" s="805"/>
      <c r="C106" s="820">
        <f>MEDIÇÃO_GLOBAL!C106</f>
        <v>0</v>
      </c>
      <c r="D106" s="806">
        <f>MEDIÇÃO_GLOBAL!D106</f>
        <v>0</v>
      </c>
      <c r="E106" s="806" t="str">
        <f>MEDIÇÃO_GLOBAL!E106</f>
        <v/>
      </c>
      <c r="F106" s="807">
        <f>MEDIÇÃO_GLOBAL!F106</f>
        <v>0</v>
      </c>
      <c r="G106" s="824">
        <f>MEDIÇÃO_GLOBAL!G106</f>
        <v>0</v>
      </c>
      <c r="H106" s="454">
        <f>Dados_GLOBAL_Inicial!S106</f>
        <v>0</v>
      </c>
      <c r="I106" s="970"/>
      <c r="J106" s="455">
        <f t="shared" si="25"/>
        <v>0</v>
      </c>
      <c r="K106" s="451">
        <f t="shared" si="28"/>
        <v>0</v>
      </c>
      <c r="L106" s="452">
        <f t="shared" si="24"/>
        <v>0</v>
      </c>
      <c r="M106" s="809">
        <f t="shared" si="29"/>
        <v>0</v>
      </c>
      <c r="N106" s="821">
        <f>IF(IFERROR(VALUE(MEDIÇÃO_GLOBAL!N106),0)=0,0,MEDIÇÃO_GLOBAL!N106)</f>
        <v>0</v>
      </c>
      <c r="O106" s="811">
        <f t="shared" si="30"/>
        <v>0</v>
      </c>
      <c r="P106" s="811">
        <f>IF(Dados_Obra!$H$37=1,Dados_GLOBAL_Inicial!M106,IF((W106)="c",ROUNDUP(J106*N106,2),IF((W106)="b",ROUNDDOWN(J106*N106,2),ROUND(J106*N106,2))))</f>
        <v>0</v>
      </c>
      <c r="Q106" s="813">
        <f t="shared" si="31"/>
        <v>0</v>
      </c>
      <c r="S106" s="815">
        <f t="shared" si="32"/>
        <v>0</v>
      </c>
      <c r="T106" s="815">
        <f t="shared" si="33"/>
        <v>0</v>
      </c>
      <c r="V106" s="974"/>
      <c r="W106" s="975"/>
      <c r="X106" s="816">
        <f t="shared" si="34"/>
        <v>0</v>
      </c>
      <c r="Y106" s="816">
        <f t="shared" si="35"/>
        <v>0</v>
      </c>
      <c r="Z106" s="816">
        <f t="shared" si="36"/>
        <v>0</v>
      </c>
      <c r="AA106" s="817">
        <f t="shared" si="37"/>
        <v>0</v>
      </c>
      <c r="AB106" s="718">
        <f t="shared" si="23"/>
        <v>105</v>
      </c>
      <c r="AC106" s="453">
        <f t="shared" si="38"/>
        <v>0</v>
      </c>
      <c r="AD106" s="14">
        <f t="shared" si="39"/>
        <v>0</v>
      </c>
      <c r="AE106"/>
      <c r="AF106" s="540">
        <f t="shared" si="26"/>
        <v>0</v>
      </c>
      <c r="AG106" s="541"/>
      <c r="AH106" s="541"/>
      <c r="AI106" s="541"/>
      <c r="AJ106" s="541"/>
      <c r="AK106" s="541"/>
      <c r="AL106" s="541"/>
      <c r="AM106" s="541"/>
      <c r="AN106" s="541"/>
      <c r="AO106" s="541"/>
      <c r="AP106" s="541"/>
      <c r="AQ106" s="541"/>
      <c r="AR106" s="541"/>
      <c r="AS106" s="541"/>
      <c r="AT106" s="541"/>
      <c r="AU106" s="541"/>
      <c r="AV106" s="541"/>
      <c r="AW106" s="541"/>
      <c r="AX106" s="541"/>
      <c r="AY106" s="819"/>
    </row>
    <row r="107" spans="1:51" ht="13.5" hidden="1" thickBot="1">
      <c r="A107" s="3" t="str">
        <f t="shared" si="27"/>
        <v/>
      </c>
      <c r="B107" s="805"/>
      <c r="C107" s="820">
        <f>MEDIÇÃO_GLOBAL!C107</f>
        <v>0</v>
      </c>
      <c r="D107" s="806">
        <f>MEDIÇÃO_GLOBAL!D107</f>
        <v>0</v>
      </c>
      <c r="E107" s="806" t="str">
        <f>MEDIÇÃO_GLOBAL!E107</f>
        <v/>
      </c>
      <c r="F107" s="807">
        <f>MEDIÇÃO_GLOBAL!F107</f>
        <v>0</v>
      </c>
      <c r="G107" s="824">
        <f>MEDIÇÃO_GLOBAL!G107</f>
        <v>0</v>
      </c>
      <c r="H107" s="454">
        <f>Dados_GLOBAL_Inicial!S107</f>
        <v>0</v>
      </c>
      <c r="I107" s="970"/>
      <c r="J107" s="455">
        <f t="shared" si="25"/>
        <v>0</v>
      </c>
      <c r="K107" s="451">
        <f t="shared" si="28"/>
        <v>0</v>
      </c>
      <c r="L107" s="452">
        <f t="shared" si="24"/>
        <v>0</v>
      </c>
      <c r="M107" s="809">
        <f t="shared" si="29"/>
        <v>0</v>
      </c>
      <c r="N107" s="821">
        <f>IF(IFERROR(VALUE(MEDIÇÃO_GLOBAL!N107),0)=0,0,MEDIÇÃO_GLOBAL!N107)</f>
        <v>0</v>
      </c>
      <c r="O107" s="811">
        <f t="shared" si="30"/>
        <v>0</v>
      </c>
      <c r="P107" s="811">
        <f>IF(Dados_Obra!$H$37=1,Dados_GLOBAL_Inicial!M107,IF((W107)="c",ROUNDUP(J107*N107,2),IF((W107)="b",ROUNDDOWN(J107*N107,2),ROUND(J107*N107,2))))</f>
        <v>0</v>
      </c>
      <c r="Q107" s="813">
        <f t="shared" si="31"/>
        <v>0</v>
      </c>
      <c r="S107" s="815">
        <f t="shared" si="32"/>
        <v>0</v>
      </c>
      <c r="T107" s="815">
        <f t="shared" si="33"/>
        <v>0</v>
      </c>
      <c r="V107" s="974"/>
      <c r="W107" s="975"/>
      <c r="X107" s="816">
        <f t="shared" si="34"/>
        <v>0</v>
      </c>
      <c r="Y107" s="816">
        <f t="shared" si="35"/>
        <v>0</v>
      </c>
      <c r="Z107" s="816">
        <f t="shared" si="36"/>
        <v>0</v>
      </c>
      <c r="AA107" s="817">
        <f t="shared" si="37"/>
        <v>0</v>
      </c>
      <c r="AB107" s="718">
        <f t="shared" si="23"/>
        <v>106</v>
      </c>
      <c r="AC107" s="453">
        <f t="shared" si="38"/>
        <v>0</v>
      </c>
      <c r="AD107" s="14">
        <f t="shared" si="39"/>
        <v>0</v>
      </c>
      <c r="AE107"/>
      <c r="AF107" s="540">
        <f t="shared" si="26"/>
        <v>0</v>
      </c>
      <c r="AG107" s="541"/>
      <c r="AH107" s="541"/>
      <c r="AI107" s="541"/>
      <c r="AJ107" s="541"/>
      <c r="AK107" s="541"/>
      <c r="AL107" s="541"/>
      <c r="AM107" s="541"/>
      <c r="AN107" s="541"/>
      <c r="AO107" s="541"/>
      <c r="AP107" s="541"/>
      <c r="AQ107" s="541"/>
      <c r="AR107" s="541"/>
      <c r="AS107" s="541"/>
      <c r="AT107" s="541"/>
      <c r="AU107" s="541"/>
      <c r="AV107" s="541"/>
      <c r="AW107" s="541"/>
      <c r="AX107" s="541"/>
      <c r="AY107" s="819"/>
    </row>
    <row r="108" spans="1:51" ht="13.5" hidden="1" thickBot="1">
      <c r="A108" s="3" t="str">
        <f t="shared" si="27"/>
        <v/>
      </c>
      <c r="B108" s="805"/>
      <c r="C108" s="820">
        <f>MEDIÇÃO_GLOBAL!C108</f>
        <v>0</v>
      </c>
      <c r="D108" s="806">
        <f>MEDIÇÃO_GLOBAL!D108</f>
        <v>0</v>
      </c>
      <c r="E108" s="806" t="str">
        <f>MEDIÇÃO_GLOBAL!E108</f>
        <v/>
      </c>
      <c r="F108" s="807">
        <f>MEDIÇÃO_GLOBAL!F108</f>
        <v>0</v>
      </c>
      <c r="G108" s="824">
        <f>MEDIÇÃO_GLOBAL!G108</f>
        <v>0</v>
      </c>
      <c r="H108" s="454">
        <f>Dados_GLOBAL_Inicial!S108</f>
        <v>0</v>
      </c>
      <c r="I108" s="970"/>
      <c r="J108" s="455">
        <f t="shared" si="25"/>
        <v>0</v>
      </c>
      <c r="K108" s="451">
        <f t="shared" si="28"/>
        <v>0</v>
      </c>
      <c r="L108" s="452">
        <f t="shared" si="24"/>
        <v>0</v>
      </c>
      <c r="M108" s="809">
        <f t="shared" si="29"/>
        <v>0</v>
      </c>
      <c r="N108" s="821">
        <f>IF(IFERROR(VALUE(MEDIÇÃO_GLOBAL!N108),0)=0,0,MEDIÇÃO_GLOBAL!N108)</f>
        <v>0</v>
      </c>
      <c r="O108" s="811">
        <f t="shared" si="30"/>
        <v>0</v>
      </c>
      <c r="P108" s="811">
        <f>IF(Dados_Obra!$H$37=1,Dados_GLOBAL_Inicial!M108,IF((W108)="c",ROUNDUP(J108*N108,2),IF((W108)="b",ROUNDDOWN(J108*N108,2),ROUND(J108*N108,2))))</f>
        <v>0</v>
      </c>
      <c r="Q108" s="813">
        <f t="shared" si="31"/>
        <v>0</v>
      </c>
      <c r="S108" s="815">
        <f t="shared" si="32"/>
        <v>0</v>
      </c>
      <c r="T108" s="815">
        <f t="shared" si="33"/>
        <v>0</v>
      </c>
      <c r="V108" s="974"/>
      <c r="W108" s="975"/>
      <c r="X108" s="816">
        <f t="shared" si="34"/>
        <v>0</v>
      </c>
      <c r="Y108" s="816">
        <f t="shared" si="35"/>
        <v>0</v>
      </c>
      <c r="Z108" s="816">
        <f t="shared" si="36"/>
        <v>0</v>
      </c>
      <c r="AA108" s="817">
        <f t="shared" si="37"/>
        <v>0</v>
      </c>
      <c r="AB108" s="718">
        <f t="shared" si="23"/>
        <v>107</v>
      </c>
      <c r="AC108" s="453">
        <f t="shared" si="38"/>
        <v>0</v>
      </c>
      <c r="AD108" s="14">
        <f t="shared" si="39"/>
        <v>0</v>
      </c>
      <c r="AE108"/>
      <c r="AF108" s="540">
        <f t="shared" si="26"/>
        <v>0</v>
      </c>
      <c r="AG108" s="541"/>
      <c r="AH108" s="541"/>
      <c r="AI108" s="541"/>
      <c r="AJ108" s="541"/>
      <c r="AK108" s="541"/>
      <c r="AL108" s="541"/>
      <c r="AM108" s="541"/>
      <c r="AN108" s="541"/>
      <c r="AO108" s="541"/>
      <c r="AP108" s="541"/>
      <c r="AQ108" s="541"/>
      <c r="AR108" s="541"/>
      <c r="AS108" s="541"/>
      <c r="AT108" s="541"/>
      <c r="AU108" s="541"/>
      <c r="AV108" s="541"/>
      <c r="AW108" s="541"/>
      <c r="AX108" s="541"/>
      <c r="AY108" s="819"/>
    </row>
    <row r="109" spans="1:51" ht="13.5" hidden="1" thickBot="1">
      <c r="A109" s="3" t="str">
        <f t="shared" si="27"/>
        <v/>
      </c>
      <c r="B109" s="805"/>
      <c r="C109" s="820">
        <f>MEDIÇÃO_GLOBAL!C109</f>
        <v>0</v>
      </c>
      <c r="D109" s="806">
        <f>MEDIÇÃO_GLOBAL!D109</f>
        <v>0</v>
      </c>
      <c r="E109" s="806" t="str">
        <f>MEDIÇÃO_GLOBAL!E109</f>
        <v/>
      </c>
      <c r="F109" s="807">
        <f>MEDIÇÃO_GLOBAL!F109</f>
        <v>0</v>
      </c>
      <c r="G109" s="824">
        <f>MEDIÇÃO_GLOBAL!G109</f>
        <v>0</v>
      </c>
      <c r="H109" s="454">
        <f>Dados_GLOBAL_Inicial!S109</f>
        <v>0</v>
      </c>
      <c r="I109" s="970"/>
      <c r="J109" s="455">
        <f t="shared" si="25"/>
        <v>0</v>
      </c>
      <c r="K109" s="451">
        <f t="shared" si="28"/>
        <v>0</v>
      </c>
      <c r="L109" s="452">
        <f t="shared" si="24"/>
        <v>0</v>
      </c>
      <c r="M109" s="809">
        <f t="shared" si="29"/>
        <v>0</v>
      </c>
      <c r="N109" s="821">
        <f>IF(IFERROR(VALUE(MEDIÇÃO_GLOBAL!N109),0)=0,0,MEDIÇÃO_GLOBAL!N109)</f>
        <v>0</v>
      </c>
      <c r="O109" s="811">
        <f t="shared" si="30"/>
        <v>0</v>
      </c>
      <c r="P109" s="811">
        <f>IF(Dados_Obra!$H$37=1,Dados_GLOBAL_Inicial!M109,IF((W109)="c",ROUNDUP(J109*N109,2),IF((W109)="b",ROUNDDOWN(J109*N109,2),ROUND(J109*N109,2))))</f>
        <v>0</v>
      </c>
      <c r="Q109" s="813">
        <f t="shared" si="31"/>
        <v>0</v>
      </c>
      <c r="S109" s="815">
        <f t="shared" si="32"/>
        <v>0</v>
      </c>
      <c r="T109" s="815">
        <f t="shared" si="33"/>
        <v>0</v>
      </c>
      <c r="V109" s="974"/>
      <c r="W109" s="975"/>
      <c r="X109" s="816">
        <f t="shared" si="34"/>
        <v>0</v>
      </c>
      <c r="Y109" s="816">
        <f t="shared" si="35"/>
        <v>0</v>
      </c>
      <c r="Z109" s="816">
        <f t="shared" si="36"/>
        <v>0</v>
      </c>
      <c r="AA109" s="817">
        <f t="shared" si="37"/>
        <v>0</v>
      </c>
      <c r="AB109" s="718">
        <f t="shared" si="23"/>
        <v>108</v>
      </c>
      <c r="AC109" s="453">
        <f t="shared" si="38"/>
        <v>0</v>
      </c>
      <c r="AD109" s="14">
        <f t="shared" si="39"/>
        <v>0</v>
      </c>
      <c r="AE109"/>
      <c r="AF109" s="540">
        <f t="shared" si="26"/>
        <v>0</v>
      </c>
      <c r="AG109" s="541"/>
      <c r="AH109" s="541"/>
      <c r="AI109" s="541"/>
      <c r="AJ109" s="541"/>
      <c r="AK109" s="541"/>
      <c r="AL109" s="541"/>
      <c r="AM109" s="541"/>
      <c r="AN109" s="541"/>
      <c r="AO109" s="541"/>
      <c r="AP109" s="541"/>
      <c r="AQ109" s="541"/>
      <c r="AR109" s="541"/>
      <c r="AS109" s="541"/>
      <c r="AT109" s="541"/>
      <c r="AU109" s="541"/>
      <c r="AV109" s="541"/>
      <c r="AW109" s="541"/>
      <c r="AX109" s="541"/>
      <c r="AY109" s="819"/>
    </row>
    <row r="110" spans="1:51" ht="13.5" hidden="1" thickBot="1">
      <c r="A110" s="3" t="str">
        <f t="shared" si="27"/>
        <v/>
      </c>
      <c r="B110" s="805"/>
      <c r="C110" s="820">
        <f>MEDIÇÃO_GLOBAL!C110</f>
        <v>0</v>
      </c>
      <c r="D110" s="806">
        <f>MEDIÇÃO_GLOBAL!D110</f>
        <v>0</v>
      </c>
      <c r="E110" s="806" t="str">
        <f>MEDIÇÃO_GLOBAL!E110</f>
        <v/>
      </c>
      <c r="F110" s="807">
        <f>MEDIÇÃO_GLOBAL!F110</f>
        <v>0</v>
      </c>
      <c r="G110" s="824">
        <f>MEDIÇÃO_GLOBAL!G110</f>
        <v>0</v>
      </c>
      <c r="H110" s="454">
        <f>Dados_GLOBAL_Inicial!S110</f>
        <v>0</v>
      </c>
      <c r="I110" s="970"/>
      <c r="J110" s="455">
        <f t="shared" si="25"/>
        <v>0</v>
      </c>
      <c r="K110" s="451">
        <f t="shared" si="28"/>
        <v>0</v>
      </c>
      <c r="L110" s="452">
        <f t="shared" si="24"/>
        <v>0</v>
      </c>
      <c r="M110" s="809">
        <f t="shared" si="29"/>
        <v>0</v>
      </c>
      <c r="N110" s="821">
        <f>IF(IFERROR(VALUE(MEDIÇÃO_GLOBAL!N110),0)=0,0,MEDIÇÃO_GLOBAL!N110)</f>
        <v>0</v>
      </c>
      <c r="O110" s="811">
        <f t="shared" si="30"/>
        <v>0</v>
      </c>
      <c r="P110" s="811">
        <f>IF(Dados_Obra!$H$37=1,Dados_GLOBAL_Inicial!M110,IF((W110)="c",ROUNDUP(J110*N110,2),IF((W110)="b",ROUNDDOWN(J110*N110,2),ROUND(J110*N110,2))))</f>
        <v>0</v>
      </c>
      <c r="Q110" s="813">
        <f t="shared" si="31"/>
        <v>0</v>
      </c>
      <c r="S110" s="815">
        <f t="shared" si="32"/>
        <v>0</v>
      </c>
      <c r="T110" s="815">
        <f t="shared" si="33"/>
        <v>0</v>
      </c>
      <c r="V110" s="974"/>
      <c r="W110" s="975"/>
      <c r="X110" s="816">
        <f t="shared" si="34"/>
        <v>0</v>
      </c>
      <c r="Y110" s="816">
        <f t="shared" si="35"/>
        <v>0</v>
      </c>
      <c r="Z110" s="816">
        <f t="shared" si="36"/>
        <v>0</v>
      </c>
      <c r="AA110" s="817">
        <f t="shared" si="37"/>
        <v>0</v>
      </c>
      <c r="AB110" s="718">
        <f t="shared" si="23"/>
        <v>109</v>
      </c>
      <c r="AC110" s="453">
        <f t="shared" si="38"/>
        <v>0</v>
      </c>
      <c r="AD110" s="14">
        <f t="shared" si="39"/>
        <v>0</v>
      </c>
      <c r="AE110"/>
      <c r="AF110" s="540">
        <f t="shared" si="26"/>
        <v>0</v>
      </c>
      <c r="AG110" s="541"/>
      <c r="AH110" s="541"/>
      <c r="AI110" s="541"/>
      <c r="AJ110" s="541"/>
      <c r="AK110" s="541"/>
      <c r="AL110" s="541"/>
      <c r="AM110" s="541"/>
      <c r="AN110" s="541"/>
      <c r="AO110" s="541"/>
      <c r="AP110" s="541"/>
      <c r="AQ110" s="541"/>
      <c r="AR110" s="541"/>
      <c r="AS110" s="541"/>
      <c r="AT110" s="541"/>
      <c r="AU110" s="541"/>
      <c r="AV110" s="541"/>
      <c r="AW110" s="541"/>
      <c r="AX110" s="541"/>
      <c r="AY110" s="819"/>
    </row>
    <row r="111" spans="1:51" ht="13.5" hidden="1" thickBot="1">
      <c r="A111" s="3" t="str">
        <f t="shared" si="27"/>
        <v/>
      </c>
      <c r="B111" s="805"/>
      <c r="C111" s="820">
        <f>MEDIÇÃO_GLOBAL!C111</f>
        <v>0</v>
      </c>
      <c r="D111" s="806">
        <f>MEDIÇÃO_GLOBAL!D111</f>
        <v>0</v>
      </c>
      <c r="E111" s="806" t="str">
        <f>MEDIÇÃO_GLOBAL!E111</f>
        <v/>
      </c>
      <c r="F111" s="807">
        <f>MEDIÇÃO_GLOBAL!F111</f>
        <v>0</v>
      </c>
      <c r="G111" s="824">
        <f>MEDIÇÃO_GLOBAL!G111</f>
        <v>0</v>
      </c>
      <c r="H111" s="454">
        <f>Dados_GLOBAL_Inicial!S111</f>
        <v>0</v>
      </c>
      <c r="I111" s="970"/>
      <c r="J111" s="455">
        <f t="shared" si="25"/>
        <v>0</v>
      </c>
      <c r="K111" s="451">
        <f t="shared" si="28"/>
        <v>0</v>
      </c>
      <c r="L111" s="452">
        <f t="shared" si="24"/>
        <v>0</v>
      </c>
      <c r="M111" s="809">
        <f t="shared" si="29"/>
        <v>0</v>
      </c>
      <c r="N111" s="821">
        <f>IF(IFERROR(VALUE(MEDIÇÃO_GLOBAL!N111),0)=0,0,MEDIÇÃO_GLOBAL!N111)</f>
        <v>0</v>
      </c>
      <c r="O111" s="811">
        <f t="shared" si="30"/>
        <v>0</v>
      </c>
      <c r="P111" s="811">
        <f>IF(Dados_Obra!$H$37=1,Dados_GLOBAL_Inicial!M111,IF((W111)="c",ROUNDUP(J111*N111,2),IF((W111)="b",ROUNDDOWN(J111*N111,2),ROUND(J111*N111,2))))</f>
        <v>0</v>
      </c>
      <c r="Q111" s="813">
        <f t="shared" si="31"/>
        <v>0</v>
      </c>
      <c r="S111" s="815">
        <f t="shared" si="32"/>
        <v>0</v>
      </c>
      <c r="T111" s="815">
        <f t="shared" si="33"/>
        <v>0</v>
      </c>
      <c r="V111" s="974"/>
      <c r="W111" s="975"/>
      <c r="X111" s="816">
        <f t="shared" si="34"/>
        <v>0</v>
      </c>
      <c r="Y111" s="816">
        <f t="shared" si="35"/>
        <v>0</v>
      </c>
      <c r="Z111" s="816">
        <f t="shared" si="36"/>
        <v>0</v>
      </c>
      <c r="AA111" s="817">
        <f t="shared" si="37"/>
        <v>0</v>
      </c>
      <c r="AB111" s="718">
        <f t="shared" si="23"/>
        <v>110</v>
      </c>
      <c r="AC111" s="453">
        <f t="shared" si="38"/>
        <v>0</v>
      </c>
      <c r="AD111" s="14">
        <f t="shared" si="39"/>
        <v>0</v>
      </c>
      <c r="AE111"/>
      <c r="AF111" s="540">
        <f t="shared" si="26"/>
        <v>0</v>
      </c>
      <c r="AG111" s="541"/>
      <c r="AH111" s="541"/>
      <c r="AI111" s="541"/>
      <c r="AJ111" s="541"/>
      <c r="AK111" s="541"/>
      <c r="AL111" s="541"/>
      <c r="AM111" s="541"/>
      <c r="AN111" s="541"/>
      <c r="AO111" s="541"/>
      <c r="AP111" s="541"/>
      <c r="AQ111" s="541"/>
      <c r="AR111" s="541"/>
      <c r="AS111" s="541"/>
      <c r="AT111" s="541"/>
      <c r="AU111" s="541"/>
      <c r="AV111" s="541"/>
      <c r="AW111" s="541"/>
      <c r="AX111" s="541"/>
      <c r="AY111" s="819"/>
    </row>
    <row r="112" spans="1:51" ht="13.5" hidden="1" thickBot="1">
      <c r="A112" s="3" t="str">
        <f t="shared" si="27"/>
        <v/>
      </c>
      <c r="B112" s="805"/>
      <c r="C112" s="820">
        <f>MEDIÇÃO_GLOBAL!C112</f>
        <v>0</v>
      </c>
      <c r="D112" s="806">
        <f>MEDIÇÃO_GLOBAL!D112</f>
        <v>0</v>
      </c>
      <c r="E112" s="806" t="str">
        <f>MEDIÇÃO_GLOBAL!E112</f>
        <v/>
      </c>
      <c r="F112" s="807">
        <f>MEDIÇÃO_GLOBAL!F112</f>
        <v>0</v>
      </c>
      <c r="G112" s="824">
        <f>MEDIÇÃO_GLOBAL!G112</f>
        <v>0</v>
      </c>
      <c r="H112" s="454">
        <f>Dados_GLOBAL_Inicial!S112</f>
        <v>0</v>
      </c>
      <c r="I112" s="970"/>
      <c r="J112" s="455">
        <f t="shared" si="25"/>
        <v>0</v>
      </c>
      <c r="K112" s="451">
        <f t="shared" si="28"/>
        <v>0</v>
      </c>
      <c r="L112" s="452">
        <f t="shared" si="24"/>
        <v>0</v>
      </c>
      <c r="M112" s="809">
        <f t="shared" si="29"/>
        <v>0</v>
      </c>
      <c r="N112" s="821">
        <f>IF(IFERROR(VALUE(MEDIÇÃO_GLOBAL!N112),0)=0,0,MEDIÇÃO_GLOBAL!N112)</f>
        <v>0</v>
      </c>
      <c r="O112" s="811">
        <f t="shared" si="30"/>
        <v>0</v>
      </c>
      <c r="P112" s="811">
        <f>IF(Dados_Obra!$H$37=1,Dados_GLOBAL_Inicial!M112,IF((W112)="c",ROUNDUP(J112*N112,2),IF((W112)="b",ROUNDDOWN(J112*N112,2),ROUND(J112*N112,2))))</f>
        <v>0</v>
      </c>
      <c r="Q112" s="813">
        <f t="shared" si="31"/>
        <v>0</v>
      </c>
      <c r="S112" s="815">
        <f t="shared" si="32"/>
        <v>0</v>
      </c>
      <c r="T112" s="815">
        <f t="shared" si="33"/>
        <v>0</v>
      </c>
      <c r="V112" s="974"/>
      <c r="W112" s="975"/>
      <c r="X112" s="816">
        <f t="shared" si="34"/>
        <v>0</v>
      </c>
      <c r="Y112" s="816">
        <f t="shared" si="35"/>
        <v>0</v>
      </c>
      <c r="Z112" s="816">
        <f t="shared" si="36"/>
        <v>0</v>
      </c>
      <c r="AA112" s="817">
        <f t="shared" si="37"/>
        <v>0</v>
      </c>
      <c r="AB112" s="718">
        <f t="shared" si="23"/>
        <v>111</v>
      </c>
      <c r="AC112" s="453">
        <f t="shared" si="38"/>
        <v>0</v>
      </c>
      <c r="AD112" s="14">
        <f t="shared" si="39"/>
        <v>0</v>
      </c>
      <c r="AE112"/>
      <c r="AF112" s="540">
        <f t="shared" si="26"/>
        <v>0</v>
      </c>
      <c r="AG112" s="541"/>
      <c r="AH112" s="541"/>
      <c r="AI112" s="541"/>
      <c r="AJ112" s="541"/>
      <c r="AK112" s="541"/>
      <c r="AL112" s="541"/>
      <c r="AM112" s="541"/>
      <c r="AN112" s="541"/>
      <c r="AO112" s="541"/>
      <c r="AP112" s="541"/>
      <c r="AQ112" s="541"/>
      <c r="AR112" s="541"/>
      <c r="AS112" s="541"/>
      <c r="AT112" s="541"/>
      <c r="AU112" s="541"/>
      <c r="AV112" s="541"/>
      <c r="AW112" s="541"/>
      <c r="AX112" s="541"/>
      <c r="AY112" s="819"/>
    </row>
    <row r="113" spans="1:51" ht="13.5" hidden="1" thickBot="1">
      <c r="A113" s="3" t="str">
        <f t="shared" si="27"/>
        <v/>
      </c>
      <c r="B113" s="805"/>
      <c r="C113" s="820">
        <f>MEDIÇÃO_GLOBAL!C113</f>
        <v>0</v>
      </c>
      <c r="D113" s="806">
        <f>MEDIÇÃO_GLOBAL!D113</f>
        <v>0</v>
      </c>
      <c r="E113" s="806" t="str">
        <f>MEDIÇÃO_GLOBAL!E113</f>
        <v/>
      </c>
      <c r="F113" s="807">
        <f>MEDIÇÃO_GLOBAL!F113</f>
        <v>0</v>
      </c>
      <c r="G113" s="824">
        <f>MEDIÇÃO_GLOBAL!G113</f>
        <v>0</v>
      </c>
      <c r="H113" s="454">
        <f>Dados_GLOBAL_Inicial!S113</f>
        <v>0</v>
      </c>
      <c r="I113" s="970"/>
      <c r="J113" s="455">
        <f t="shared" si="25"/>
        <v>0</v>
      </c>
      <c r="K113" s="451">
        <f t="shared" si="28"/>
        <v>0</v>
      </c>
      <c r="L113" s="452">
        <f t="shared" si="24"/>
        <v>0</v>
      </c>
      <c r="M113" s="809">
        <f t="shared" si="29"/>
        <v>0</v>
      </c>
      <c r="N113" s="821">
        <f>IF(IFERROR(VALUE(MEDIÇÃO_GLOBAL!N113),0)=0,0,MEDIÇÃO_GLOBAL!N113)</f>
        <v>0</v>
      </c>
      <c r="O113" s="811">
        <f t="shared" si="30"/>
        <v>0</v>
      </c>
      <c r="P113" s="811">
        <f>IF(Dados_Obra!$H$37=1,Dados_GLOBAL_Inicial!M113,IF((W113)="c",ROUNDUP(J113*N113,2),IF((W113)="b",ROUNDDOWN(J113*N113,2),ROUND(J113*N113,2))))</f>
        <v>0</v>
      </c>
      <c r="Q113" s="813">
        <f t="shared" si="31"/>
        <v>0</v>
      </c>
      <c r="S113" s="815">
        <f t="shared" si="32"/>
        <v>0</v>
      </c>
      <c r="T113" s="815">
        <f t="shared" si="33"/>
        <v>0</v>
      </c>
      <c r="V113" s="974"/>
      <c r="W113" s="975"/>
      <c r="X113" s="816">
        <f t="shared" si="34"/>
        <v>0</v>
      </c>
      <c r="Y113" s="816">
        <f t="shared" si="35"/>
        <v>0</v>
      </c>
      <c r="Z113" s="816">
        <f t="shared" si="36"/>
        <v>0</v>
      </c>
      <c r="AA113" s="817">
        <f t="shared" si="37"/>
        <v>0</v>
      </c>
      <c r="AB113" s="718">
        <f t="shared" si="23"/>
        <v>112</v>
      </c>
      <c r="AC113" s="453">
        <f t="shared" si="38"/>
        <v>0</v>
      </c>
      <c r="AD113" s="14">
        <f t="shared" si="39"/>
        <v>0</v>
      </c>
      <c r="AE113"/>
      <c r="AF113" s="540">
        <f t="shared" si="26"/>
        <v>0</v>
      </c>
      <c r="AG113" s="541"/>
      <c r="AH113" s="541"/>
      <c r="AI113" s="541"/>
      <c r="AJ113" s="541"/>
      <c r="AK113" s="541"/>
      <c r="AL113" s="541"/>
      <c r="AM113" s="541"/>
      <c r="AN113" s="541"/>
      <c r="AO113" s="541"/>
      <c r="AP113" s="541"/>
      <c r="AQ113" s="541"/>
      <c r="AR113" s="541"/>
      <c r="AS113" s="541"/>
      <c r="AT113" s="541"/>
      <c r="AU113" s="541"/>
      <c r="AV113" s="541"/>
      <c r="AW113" s="541"/>
      <c r="AX113" s="541"/>
      <c r="AY113" s="819"/>
    </row>
    <row r="114" spans="1:51" ht="13.5" hidden="1" thickBot="1">
      <c r="A114" s="3" t="str">
        <f t="shared" si="27"/>
        <v/>
      </c>
      <c r="B114" s="805"/>
      <c r="C114" s="820">
        <f>MEDIÇÃO_GLOBAL!C114</f>
        <v>0</v>
      </c>
      <c r="D114" s="806">
        <f>MEDIÇÃO_GLOBAL!D114</f>
        <v>0</v>
      </c>
      <c r="E114" s="806" t="str">
        <f>MEDIÇÃO_GLOBAL!E114</f>
        <v/>
      </c>
      <c r="F114" s="807">
        <f>MEDIÇÃO_GLOBAL!F114</f>
        <v>0</v>
      </c>
      <c r="G114" s="824">
        <f>MEDIÇÃO_GLOBAL!G114</f>
        <v>0</v>
      </c>
      <c r="H114" s="454">
        <f>Dados_GLOBAL_Inicial!S114</f>
        <v>0</v>
      </c>
      <c r="I114" s="970"/>
      <c r="J114" s="455">
        <f t="shared" si="25"/>
        <v>0</v>
      </c>
      <c r="K114" s="451">
        <f t="shared" si="28"/>
        <v>0</v>
      </c>
      <c r="L114" s="452">
        <f t="shared" si="24"/>
        <v>0</v>
      </c>
      <c r="M114" s="809">
        <f t="shared" si="29"/>
        <v>0</v>
      </c>
      <c r="N114" s="821">
        <f>IF(IFERROR(VALUE(MEDIÇÃO_GLOBAL!N114),0)=0,0,MEDIÇÃO_GLOBAL!N114)</f>
        <v>0</v>
      </c>
      <c r="O114" s="811">
        <f t="shared" si="30"/>
        <v>0</v>
      </c>
      <c r="P114" s="811">
        <f>IF(Dados_Obra!$H$37=1,Dados_GLOBAL_Inicial!M114,IF((W114)="c",ROUNDUP(J114*N114,2),IF((W114)="b",ROUNDDOWN(J114*N114,2),ROUND(J114*N114,2))))</f>
        <v>0</v>
      </c>
      <c r="Q114" s="813">
        <f t="shared" si="31"/>
        <v>0</v>
      </c>
      <c r="S114" s="815">
        <f t="shared" si="32"/>
        <v>0</v>
      </c>
      <c r="T114" s="815">
        <f t="shared" si="33"/>
        <v>0</v>
      </c>
      <c r="V114" s="974"/>
      <c r="W114" s="975"/>
      <c r="X114" s="816">
        <f t="shared" si="34"/>
        <v>0</v>
      </c>
      <c r="Y114" s="816">
        <f t="shared" si="35"/>
        <v>0</v>
      </c>
      <c r="Z114" s="816">
        <f t="shared" si="36"/>
        <v>0</v>
      </c>
      <c r="AA114" s="817">
        <f t="shared" si="37"/>
        <v>0</v>
      </c>
      <c r="AB114" s="718">
        <f t="shared" si="23"/>
        <v>113</v>
      </c>
      <c r="AC114" s="453">
        <f t="shared" si="38"/>
        <v>0</v>
      </c>
      <c r="AD114" s="14">
        <f t="shared" si="39"/>
        <v>0</v>
      </c>
      <c r="AE114"/>
      <c r="AF114" s="540">
        <f t="shared" si="26"/>
        <v>0</v>
      </c>
      <c r="AG114" s="541"/>
      <c r="AH114" s="541"/>
      <c r="AI114" s="541"/>
      <c r="AJ114" s="541"/>
      <c r="AK114" s="541"/>
      <c r="AL114" s="541"/>
      <c r="AM114" s="541"/>
      <c r="AN114" s="541"/>
      <c r="AO114" s="541"/>
      <c r="AP114" s="541"/>
      <c r="AQ114" s="541"/>
      <c r="AR114" s="541"/>
      <c r="AS114" s="541"/>
      <c r="AT114" s="541"/>
      <c r="AU114" s="541"/>
      <c r="AV114" s="541"/>
      <c r="AW114" s="541"/>
      <c r="AX114" s="541"/>
      <c r="AY114" s="819"/>
    </row>
    <row r="115" spans="1:51" ht="13.5" hidden="1" thickBot="1">
      <c r="A115" s="3" t="str">
        <f t="shared" si="27"/>
        <v/>
      </c>
      <c r="B115" s="805"/>
      <c r="C115" s="820">
        <f>MEDIÇÃO_GLOBAL!C115</f>
        <v>0</v>
      </c>
      <c r="D115" s="806">
        <f>MEDIÇÃO_GLOBAL!D115</f>
        <v>0</v>
      </c>
      <c r="E115" s="806" t="str">
        <f>MEDIÇÃO_GLOBAL!E115</f>
        <v/>
      </c>
      <c r="F115" s="807">
        <f>MEDIÇÃO_GLOBAL!F115</f>
        <v>0</v>
      </c>
      <c r="G115" s="824">
        <f>MEDIÇÃO_GLOBAL!G115</f>
        <v>0</v>
      </c>
      <c r="H115" s="454">
        <f>Dados_GLOBAL_Inicial!S115</f>
        <v>0</v>
      </c>
      <c r="I115" s="970"/>
      <c r="J115" s="455">
        <f t="shared" si="25"/>
        <v>0</v>
      </c>
      <c r="K115" s="451">
        <f t="shared" si="28"/>
        <v>0</v>
      </c>
      <c r="L115" s="452">
        <f t="shared" si="24"/>
        <v>0</v>
      </c>
      <c r="M115" s="809">
        <f t="shared" si="29"/>
        <v>0</v>
      </c>
      <c r="N115" s="821">
        <f>IF(IFERROR(VALUE(MEDIÇÃO_GLOBAL!N115),0)=0,0,MEDIÇÃO_GLOBAL!N115)</f>
        <v>0</v>
      </c>
      <c r="O115" s="811">
        <f t="shared" si="30"/>
        <v>0</v>
      </c>
      <c r="P115" s="811">
        <f>IF(Dados_Obra!$H$37=1,Dados_GLOBAL_Inicial!M115,IF((W115)="c",ROUNDUP(J115*N115,2),IF((W115)="b",ROUNDDOWN(J115*N115,2),ROUND(J115*N115,2))))</f>
        <v>0</v>
      </c>
      <c r="Q115" s="813">
        <f t="shared" si="31"/>
        <v>0</v>
      </c>
      <c r="S115" s="815">
        <f t="shared" si="32"/>
        <v>0</v>
      </c>
      <c r="T115" s="815">
        <f t="shared" si="33"/>
        <v>0</v>
      </c>
      <c r="V115" s="974"/>
      <c r="W115" s="975"/>
      <c r="X115" s="816">
        <f t="shared" si="34"/>
        <v>0</v>
      </c>
      <c r="Y115" s="816">
        <f t="shared" si="35"/>
        <v>0</v>
      </c>
      <c r="Z115" s="816">
        <f t="shared" si="36"/>
        <v>0</v>
      </c>
      <c r="AA115" s="817">
        <f t="shared" si="37"/>
        <v>0</v>
      </c>
      <c r="AB115" s="718">
        <f t="shared" si="23"/>
        <v>114</v>
      </c>
      <c r="AC115" s="453">
        <f t="shared" si="38"/>
        <v>0</v>
      </c>
      <c r="AD115" s="14">
        <f t="shared" si="39"/>
        <v>0</v>
      </c>
      <c r="AE115"/>
      <c r="AF115" s="540">
        <f t="shared" si="26"/>
        <v>0</v>
      </c>
      <c r="AG115" s="541"/>
      <c r="AH115" s="541"/>
      <c r="AI115" s="541"/>
      <c r="AJ115" s="541"/>
      <c r="AK115" s="541"/>
      <c r="AL115" s="541"/>
      <c r="AM115" s="541"/>
      <c r="AN115" s="541"/>
      <c r="AO115" s="541"/>
      <c r="AP115" s="541"/>
      <c r="AQ115" s="541"/>
      <c r="AR115" s="541"/>
      <c r="AS115" s="541"/>
      <c r="AT115" s="541"/>
      <c r="AU115" s="541"/>
      <c r="AV115" s="541"/>
      <c r="AW115" s="541"/>
      <c r="AX115" s="541"/>
      <c r="AY115" s="819"/>
    </row>
    <row r="116" spans="1:51" ht="13.5" hidden="1" thickBot="1">
      <c r="A116" s="3" t="str">
        <f t="shared" si="27"/>
        <v/>
      </c>
      <c r="B116" s="805"/>
      <c r="C116" s="820">
        <f>MEDIÇÃO_GLOBAL!C116</f>
        <v>0</v>
      </c>
      <c r="D116" s="806">
        <f>MEDIÇÃO_GLOBAL!D116</f>
        <v>0</v>
      </c>
      <c r="E116" s="806" t="str">
        <f>MEDIÇÃO_GLOBAL!E116</f>
        <v/>
      </c>
      <c r="F116" s="807">
        <f>MEDIÇÃO_GLOBAL!F116</f>
        <v>0</v>
      </c>
      <c r="G116" s="824">
        <f>MEDIÇÃO_GLOBAL!G116</f>
        <v>0</v>
      </c>
      <c r="H116" s="454">
        <f>Dados_GLOBAL_Inicial!S116</f>
        <v>0</v>
      </c>
      <c r="I116" s="970"/>
      <c r="J116" s="455">
        <f t="shared" si="25"/>
        <v>0</v>
      </c>
      <c r="K116" s="451">
        <f t="shared" si="28"/>
        <v>0</v>
      </c>
      <c r="L116" s="452">
        <f t="shared" si="24"/>
        <v>0</v>
      </c>
      <c r="M116" s="809">
        <f t="shared" si="29"/>
        <v>0</v>
      </c>
      <c r="N116" s="821">
        <f>IF(IFERROR(VALUE(MEDIÇÃO_GLOBAL!N116),0)=0,0,MEDIÇÃO_GLOBAL!N116)</f>
        <v>0</v>
      </c>
      <c r="O116" s="811">
        <f t="shared" si="30"/>
        <v>0</v>
      </c>
      <c r="P116" s="811">
        <f>IF(Dados_Obra!$H$37=1,Dados_GLOBAL_Inicial!M116,IF((W116)="c",ROUNDUP(J116*N116,2),IF((W116)="b",ROUNDDOWN(J116*N116,2),ROUND(J116*N116,2))))</f>
        <v>0</v>
      </c>
      <c r="Q116" s="813">
        <f t="shared" si="31"/>
        <v>0</v>
      </c>
      <c r="S116" s="815">
        <f t="shared" si="32"/>
        <v>0</v>
      </c>
      <c r="T116" s="815">
        <f t="shared" si="33"/>
        <v>0</v>
      </c>
      <c r="V116" s="974"/>
      <c r="W116" s="975"/>
      <c r="X116" s="816">
        <f t="shared" si="34"/>
        <v>0</v>
      </c>
      <c r="Y116" s="816">
        <f t="shared" si="35"/>
        <v>0</v>
      </c>
      <c r="Z116" s="816">
        <f t="shared" si="36"/>
        <v>0</v>
      </c>
      <c r="AA116" s="817">
        <f t="shared" si="37"/>
        <v>0</v>
      </c>
      <c r="AB116" s="718">
        <f t="shared" si="23"/>
        <v>115</v>
      </c>
      <c r="AC116" s="453">
        <f t="shared" si="38"/>
        <v>0</v>
      </c>
      <c r="AD116" s="14">
        <f t="shared" si="39"/>
        <v>0</v>
      </c>
      <c r="AE116"/>
      <c r="AF116" s="540">
        <f t="shared" si="26"/>
        <v>0</v>
      </c>
      <c r="AG116" s="541"/>
      <c r="AH116" s="541"/>
      <c r="AI116" s="541"/>
      <c r="AJ116" s="541"/>
      <c r="AK116" s="541"/>
      <c r="AL116" s="541"/>
      <c r="AM116" s="541"/>
      <c r="AN116" s="541"/>
      <c r="AO116" s="541"/>
      <c r="AP116" s="541"/>
      <c r="AQ116" s="541"/>
      <c r="AR116" s="541"/>
      <c r="AS116" s="541"/>
      <c r="AT116" s="541"/>
      <c r="AU116" s="541"/>
      <c r="AV116" s="541"/>
      <c r="AW116" s="541"/>
      <c r="AX116" s="541"/>
      <c r="AY116" s="819"/>
    </row>
    <row r="117" spans="1:51" ht="13.5" hidden="1" thickBot="1">
      <c r="A117" s="3" t="str">
        <f t="shared" si="27"/>
        <v/>
      </c>
      <c r="B117" s="805"/>
      <c r="C117" s="820">
        <f>MEDIÇÃO_GLOBAL!C117</f>
        <v>0</v>
      </c>
      <c r="D117" s="806">
        <f>MEDIÇÃO_GLOBAL!D117</f>
        <v>0</v>
      </c>
      <c r="E117" s="806" t="str">
        <f>MEDIÇÃO_GLOBAL!E117</f>
        <v/>
      </c>
      <c r="F117" s="807">
        <f>MEDIÇÃO_GLOBAL!F117</f>
        <v>0</v>
      </c>
      <c r="G117" s="824">
        <f>MEDIÇÃO_GLOBAL!G117</f>
        <v>0</v>
      </c>
      <c r="H117" s="454">
        <f>Dados_GLOBAL_Inicial!S117</f>
        <v>0</v>
      </c>
      <c r="I117" s="970"/>
      <c r="J117" s="455">
        <f t="shared" si="25"/>
        <v>0</v>
      </c>
      <c r="K117" s="451">
        <f t="shared" si="28"/>
        <v>0</v>
      </c>
      <c r="L117" s="452">
        <f t="shared" si="24"/>
        <v>0</v>
      </c>
      <c r="M117" s="809">
        <f t="shared" si="29"/>
        <v>0</v>
      </c>
      <c r="N117" s="821">
        <f>IF(IFERROR(VALUE(MEDIÇÃO_GLOBAL!N117),0)=0,0,MEDIÇÃO_GLOBAL!N117)</f>
        <v>0</v>
      </c>
      <c r="O117" s="811">
        <f t="shared" si="30"/>
        <v>0</v>
      </c>
      <c r="P117" s="811">
        <f>IF(Dados_Obra!$H$37=1,Dados_GLOBAL_Inicial!M117,IF((W117)="c",ROUNDUP(J117*N117,2),IF((W117)="b",ROUNDDOWN(J117*N117,2),ROUND(J117*N117,2))))</f>
        <v>0</v>
      </c>
      <c r="Q117" s="813">
        <f t="shared" si="31"/>
        <v>0</v>
      </c>
      <c r="S117" s="815">
        <f t="shared" si="32"/>
        <v>0</v>
      </c>
      <c r="T117" s="815">
        <f t="shared" si="33"/>
        <v>0</v>
      </c>
      <c r="V117" s="974"/>
      <c r="W117" s="975"/>
      <c r="X117" s="816">
        <f t="shared" si="34"/>
        <v>0</v>
      </c>
      <c r="Y117" s="816">
        <f t="shared" si="35"/>
        <v>0</v>
      </c>
      <c r="Z117" s="816">
        <f t="shared" si="36"/>
        <v>0</v>
      </c>
      <c r="AA117" s="817">
        <f t="shared" si="37"/>
        <v>0</v>
      </c>
      <c r="AB117" s="718">
        <f t="shared" si="23"/>
        <v>116</v>
      </c>
      <c r="AC117" s="453">
        <f t="shared" si="38"/>
        <v>0</v>
      </c>
      <c r="AD117" s="14">
        <f t="shared" si="39"/>
        <v>0</v>
      </c>
      <c r="AE117"/>
      <c r="AF117" s="540">
        <f t="shared" si="26"/>
        <v>0</v>
      </c>
      <c r="AG117" s="541"/>
      <c r="AH117" s="541"/>
      <c r="AI117" s="541"/>
      <c r="AJ117" s="541"/>
      <c r="AK117" s="541"/>
      <c r="AL117" s="541"/>
      <c r="AM117" s="541"/>
      <c r="AN117" s="541"/>
      <c r="AO117" s="541"/>
      <c r="AP117" s="541"/>
      <c r="AQ117" s="541"/>
      <c r="AR117" s="541"/>
      <c r="AS117" s="541"/>
      <c r="AT117" s="541"/>
      <c r="AU117" s="541"/>
      <c r="AV117" s="541"/>
      <c r="AW117" s="541"/>
      <c r="AX117" s="541"/>
      <c r="AY117" s="819"/>
    </row>
    <row r="118" spans="1:51" ht="13.5" hidden="1" thickBot="1">
      <c r="A118" s="3" t="str">
        <f t="shared" si="27"/>
        <v/>
      </c>
      <c r="B118" s="805"/>
      <c r="C118" s="820">
        <f>MEDIÇÃO_GLOBAL!C118</f>
        <v>0</v>
      </c>
      <c r="D118" s="806">
        <f>MEDIÇÃO_GLOBAL!D118</f>
        <v>0</v>
      </c>
      <c r="E118" s="806" t="str">
        <f>MEDIÇÃO_GLOBAL!E118</f>
        <v/>
      </c>
      <c r="F118" s="807">
        <f>MEDIÇÃO_GLOBAL!F118</f>
        <v>0</v>
      </c>
      <c r="G118" s="824">
        <f>MEDIÇÃO_GLOBAL!G118</f>
        <v>0</v>
      </c>
      <c r="H118" s="454">
        <f>Dados_GLOBAL_Inicial!S118</f>
        <v>0</v>
      </c>
      <c r="I118" s="970"/>
      <c r="J118" s="455">
        <f t="shared" si="25"/>
        <v>0</v>
      </c>
      <c r="K118" s="451">
        <f t="shared" si="28"/>
        <v>0</v>
      </c>
      <c r="L118" s="452">
        <f t="shared" si="24"/>
        <v>0</v>
      </c>
      <c r="M118" s="809">
        <f t="shared" si="29"/>
        <v>0</v>
      </c>
      <c r="N118" s="821">
        <f>IF(IFERROR(VALUE(MEDIÇÃO_GLOBAL!N118),0)=0,0,MEDIÇÃO_GLOBAL!N118)</f>
        <v>0</v>
      </c>
      <c r="O118" s="811">
        <f t="shared" si="30"/>
        <v>0</v>
      </c>
      <c r="P118" s="811">
        <f>IF(Dados_Obra!$H$37=1,Dados_GLOBAL_Inicial!M118,IF((W118)="c",ROUNDUP(J118*N118,2),IF((W118)="b",ROUNDDOWN(J118*N118,2),ROUND(J118*N118,2))))</f>
        <v>0</v>
      </c>
      <c r="Q118" s="813">
        <f t="shared" si="31"/>
        <v>0</v>
      </c>
      <c r="S118" s="815">
        <f t="shared" si="32"/>
        <v>0</v>
      </c>
      <c r="T118" s="815">
        <f t="shared" si="33"/>
        <v>0</v>
      </c>
      <c r="V118" s="974"/>
      <c r="W118" s="975"/>
      <c r="X118" s="816">
        <f t="shared" si="34"/>
        <v>0</v>
      </c>
      <c r="Y118" s="816">
        <f t="shared" si="35"/>
        <v>0</v>
      </c>
      <c r="Z118" s="816">
        <f t="shared" si="36"/>
        <v>0</v>
      </c>
      <c r="AA118" s="817">
        <f t="shared" si="37"/>
        <v>0</v>
      </c>
      <c r="AB118" s="718">
        <f t="shared" si="23"/>
        <v>117</v>
      </c>
      <c r="AC118" s="453">
        <f t="shared" si="38"/>
        <v>0</v>
      </c>
      <c r="AD118" s="14">
        <f t="shared" si="39"/>
        <v>0</v>
      </c>
      <c r="AE118"/>
      <c r="AF118" s="540">
        <f t="shared" si="26"/>
        <v>0</v>
      </c>
      <c r="AG118" s="541"/>
      <c r="AH118" s="541"/>
      <c r="AI118" s="541"/>
      <c r="AJ118" s="541"/>
      <c r="AK118" s="541"/>
      <c r="AL118" s="541"/>
      <c r="AM118" s="541"/>
      <c r="AN118" s="541"/>
      <c r="AO118" s="541"/>
      <c r="AP118" s="541"/>
      <c r="AQ118" s="541"/>
      <c r="AR118" s="541"/>
      <c r="AS118" s="541"/>
      <c r="AT118" s="541"/>
      <c r="AU118" s="541"/>
      <c r="AV118" s="541"/>
      <c r="AW118" s="541"/>
      <c r="AX118" s="541"/>
      <c r="AY118" s="819"/>
    </row>
    <row r="119" spans="1:51" ht="13.5" hidden="1" thickBot="1">
      <c r="A119" s="3" t="str">
        <f t="shared" si="27"/>
        <v/>
      </c>
      <c r="B119" s="805"/>
      <c r="C119" s="820">
        <f>MEDIÇÃO_GLOBAL!C119</f>
        <v>0</v>
      </c>
      <c r="D119" s="806">
        <f>MEDIÇÃO_GLOBAL!D119</f>
        <v>0</v>
      </c>
      <c r="E119" s="806" t="str">
        <f>MEDIÇÃO_GLOBAL!E119</f>
        <v/>
      </c>
      <c r="F119" s="807">
        <f>MEDIÇÃO_GLOBAL!F119</f>
        <v>0</v>
      </c>
      <c r="G119" s="824">
        <f>MEDIÇÃO_GLOBAL!G119</f>
        <v>0</v>
      </c>
      <c r="H119" s="454">
        <f>Dados_GLOBAL_Inicial!S119</f>
        <v>0</v>
      </c>
      <c r="I119" s="970"/>
      <c r="J119" s="455">
        <f t="shared" si="25"/>
        <v>0</v>
      </c>
      <c r="K119" s="451">
        <f t="shared" si="28"/>
        <v>0</v>
      </c>
      <c r="L119" s="452">
        <f t="shared" si="24"/>
        <v>0</v>
      </c>
      <c r="M119" s="809">
        <f t="shared" si="29"/>
        <v>0</v>
      </c>
      <c r="N119" s="821">
        <f>IF(IFERROR(VALUE(MEDIÇÃO_GLOBAL!N119),0)=0,0,MEDIÇÃO_GLOBAL!N119)</f>
        <v>0</v>
      </c>
      <c r="O119" s="811">
        <f t="shared" si="30"/>
        <v>0</v>
      </c>
      <c r="P119" s="811">
        <f>IF(Dados_Obra!$H$37=1,Dados_GLOBAL_Inicial!M119,IF((W119)="c",ROUNDUP(J119*N119,2),IF((W119)="b",ROUNDDOWN(J119*N119,2),ROUND(J119*N119,2))))</f>
        <v>0</v>
      </c>
      <c r="Q119" s="813">
        <f t="shared" si="31"/>
        <v>0</v>
      </c>
      <c r="S119" s="815">
        <f t="shared" si="32"/>
        <v>0</v>
      </c>
      <c r="T119" s="815">
        <f t="shared" si="33"/>
        <v>0</v>
      </c>
      <c r="V119" s="974"/>
      <c r="W119" s="975"/>
      <c r="X119" s="816">
        <f t="shared" si="34"/>
        <v>0</v>
      </c>
      <c r="Y119" s="816">
        <f t="shared" si="35"/>
        <v>0</v>
      </c>
      <c r="Z119" s="816">
        <f t="shared" si="36"/>
        <v>0</v>
      </c>
      <c r="AA119" s="817">
        <f t="shared" si="37"/>
        <v>0</v>
      </c>
      <c r="AB119" s="718">
        <f t="shared" si="23"/>
        <v>118</v>
      </c>
      <c r="AC119" s="453">
        <f t="shared" si="38"/>
        <v>0</v>
      </c>
      <c r="AD119" s="14">
        <f t="shared" si="39"/>
        <v>0</v>
      </c>
      <c r="AE119"/>
      <c r="AF119" s="540">
        <f t="shared" si="26"/>
        <v>0</v>
      </c>
      <c r="AG119" s="541"/>
      <c r="AH119" s="541"/>
      <c r="AI119" s="541"/>
      <c r="AJ119" s="541"/>
      <c r="AK119" s="541"/>
      <c r="AL119" s="541"/>
      <c r="AM119" s="541"/>
      <c r="AN119" s="541"/>
      <c r="AO119" s="541"/>
      <c r="AP119" s="541"/>
      <c r="AQ119" s="541"/>
      <c r="AR119" s="541"/>
      <c r="AS119" s="541"/>
      <c r="AT119" s="541"/>
      <c r="AU119" s="541"/>
      <c r="AV119" s="541"/>
      <c r="AW119" s="541"/>
      <c r="AX119" s="541"/>
      <c r="AY119" s="819"/>
    </row>
    <row r="120" spans="1:51" ht="13.5" hidden="1" thickBot="1">
      <c r="A120" s="3" t="str">
        <f t="shared" si="27"/>
        <v/>
      </c>
      <c r="B120" s="805"/>
      <c r="C120" s="820">
        <f>MEDIÇÃO_GLOBAL!C120</f>
        <v>0</v>
      </c>
      <c r="D120" s="806">
        <f>MEDIÇÃO_GLOBAL!D120</f>
        <v>0</v>
      </c>
      <c r="E120" s="806" t="str">
        <f>MEDIÇÃO_GLOBAL!E120</f>
        <v/>
      </c>
      <c r="F120" s="807">
        <f>MEDIÇÃO_GLOBAL!F120</f>
        <v>0</v>
      </c>
      <c r="G120" s="824">
        <f>MEDIÇÃO_GLOBAL!G120</f>
        <v>0</v>
      </c>
      <c r="H120" s="454">
        <f>Dados_GLOBAL_Inicial!S120</f>
        <v>0</v>
      </c>
      <c r="I120" s="970"/>
      <c r="J120" s="455">
        <f t="shared" si="25"/>
        <v>0</v>
      </c>
      <c r="K120" s="451">
        <f t="shared" si="28"/>
        <v>0</v>
      </c>
      <c r="L120" s="452">
        <f t="shared" si="24"/>
        <v>0</v>
      </c>
      <c r="M120" s="809">
        <f t="shared" si="29"/>
        <v>0</v>
      </c>
      <c r="N120" s="821">
        <f>IF(IFERROR(VALUE(MEDIÇÃO_GLOBAL!N120),0)=0,0,MEDIÇÃO_GLOBAL!N120)</f>
        <v>0</v>
      </c>
      <c r="O120" s="811">
        <f t="shared" si="30"/>
        <v>0</v>
      </c>
      <c r="P120" s="811">
        <f>IF(Dados_Obra!$H$37=1,Dados_GLOBAL_Inicial!M120,IF((W120)="c",ROUNDUP(J120*N120,2),IF((W120)="b",ROUNDDOWN(J120*N120,2),ROUND(J120*N120,2))))</f>
        <v>0</v>
      </c>
      <c r="Q120" s="813">
        <f t="shared" si="31"/>
        <v>0</v>
      </c>
      <c r="S120" s="815">
        <f t="shared" si="32"/>
        <v>0</v>
      </c>
      <c r="T120" s="815">
        <f t="shared" si="33"/>
        <v>0</v>
      </c>
      <c r="V120" s="974"/>
      <c r="W120" s="975"/>
      <c r="X120" s="816">
        <f t="shared" si="34"/>
        <v>0</v>
      </c>
      <c r="Y120" s="816">
        <f t="shared" si="35"/>
        <v>0</v>
      </c>
      <c r="Z120" s="816">
        <f t="shared" si="36"/>
        <v>0</v>
      </c>
      <c r="AA120" s="817">
        <f t="shared" si="37"/>
        <v>0</v>
      </c>
      <c r="AB120" s="718">
        <f t="shared" si="23"/>
        <v>119</v>
      </c>
      <c r="AC120" s="453">
        <f t="shared" si="38"/>
        <v>0</v>
      </c>
      <c r="AD120" s="14">
        <f t="shared" si="39"/>
        <v>0</v>
      </c>
      <c r="AE120"/>
      <c r="AF120" s="540">
        <f t="shared" si="26"/>
        <v>0</v>
      </c>
      <c r="AG120" s="541"/>
      <c r="AH120" s="541"/>
      <c r="AI120" s="541"/>
      <c r="AJ120" s="541"/>
      <c r="AK120" s="541"/>
      <c r="AL120" s="541"/>
      <c r="AM120" s="541"/>
      <c r="AN120" s="541"/>
      <c r="AO120" s="541"/>
      <c r="AP120" s="541"/>
      <c r="AQ120" s="541"/>
      <c r="AR120" s="541"/>
      <c r="AS120" s="541"/>
      <c r="AT120" s="541"/>
      <c r="AU120" s="541"/>
      <c r="AV120" s="541"/>
      <c r="AW120" s="541"/>
      <c r="AX120" s="541"/>
      <c r="AY120" s="819"/>
    </row>
    <row r="121" spans="1:51" ht="13.5" hidden="1" thickBot="1">
      <c r="A121" s="3" t="str">
        <f t="shared" si="27"/>
        <v/>
      </c>
      <c r="B121" s="805"/>
      <c r="C121" s="820">
        <f>MEDIÇÃO_GLOBAL!C121</f>
        <v>0</v>
      </c>
      <c r="D121" s="806">
        <f>MEDIÇÃO_GLOBAL!D121</f>
        <v>0</v>
      </c>
      <c r="E121" s="806" t="str">
        <f>MEDIÇÃO_GLOBAL!E121</f>
        <v/>
      </c>
      <c r="F121" s="807">
        <f>MEDIÇÃO_GLOBAL!F121</f>
        <v>0</v>
      </c>
      <c r="G121" s="824">
        <f>MEDIÇÃO_GLOBAL!G121</f>
        <v>0</v>
      </c>
      <c r="H121" s="454">
        <f>Dados_GLOBAL_Inicial!S121</f>
        <v>0</v>
      </c>
      <c r="I121" s="970"/>
      <c r="J121" s="455">
        <f t="shared" si="25"/>
        <v>0</v>
      </c>
      <c r="K121" s="451">
        <f t="shared" si="28"/>
        <v>0</v>
      </c>
      <c r="L121" s="452">
        <f t="shared" si="24"/>
        <v>0</v>
      </c>
      <c r="M121" s="809">
        <f t="shared" si="29"/>
        <v>0</v>
      </c>
      <c r="N121" s="821">
        <f>IF(IFERROR(VALUE(MEDIÇÃO_GLOBAL!N121),0)=0,0,MEDIÇÃO_GLOBAL!N121)</f>
        <v>0</v>
      </c>
      <c r="O121" s="811">
        <f t="shared" si="30"/>
        <v>0</v>
      </c>
      <c r="P121" s="811">
        <f>IF(Dados_Obra!$H$37=1,Dados_GLOBAL_Inicial!M121,IF((W121)="c",ROUNDUP(J121*N121,2),IF((W121)="b",ROUNDDOWN(J121*N121,2),ROUND(J121*N121,2))))</f>
        <v>0</v>
      </c>
      <c r="Q121" s="813">
        <f t="shared" si="31"/>
        <v>0</v>
      </c>
      <c r="S121" s="815">
        <f t="shared" si="32"/>
        <v>0</v>
      </c>
      <c r="T121" s="815">
        <f t="shared" si="33"/>
        <v>0</v>
      </c>
      <c r="V121" s="974"/>
      <c r="W121" s="975"/>
      <c r="X121" s="816">
        <f t="shared" si="34"/>
        <v>0</v>
      </c>
      <c r="Y121" s="816">
        <f t="shared" si="35"/>
        <v>0</v>
      </c>
      <c r="Z121" s="816">
        <f t="shared" si="36"/>
        <v>0</v>
      </c>
      <c r="AA121" s="817">
        <f t="shared" si="37"/>
        <v>0</v>
      </c>
      <c r="AB121" s="718">
        <f t="shared" si="23"/>
        <v>120</v>
      </c>
      <c r="AC121" s="453">
        <f t="shared" si="38"/>
        <v>0</v>
      </c>
      <c r="AD121" s="14">
        <f t="shared" si="39"/>
        <v>0</v>
      </c>
      <c r="AE121"/>
      <c r="AF121" s="540">
        <f t="shared" si="26"/>
        <v>0</v>
      </c>
      <c r="AG121" s="541"/>
      <c r="AH121" s="541"/>
      <c r="AI121" s="541"/>
      <c r="AJ121" s="541"/>
      <c r="AK121" s="541"/>
      <c r="AL121" s="541"/>
      <c r="AM121" s="541"/>
      <c r="AN121" s="541"/>
      <c r="AO121" s="541"/>
      <c r="AP121" s="541"/>
      <c r="AQ121" s="541"/>
      <c r="AR121" s="541"/>
      <c r="AS121" s="541"/>
      <c r="AT121" s="541"/>
      <c r="AU121" s="541"/>
      <c r="AV121" s="541"/>
      <c r="AW121" s="541"/>
      <c r="AX121" s="541"/>
      <c r="AY121" s="819"/>
    </row>
    <row r="122" spans="1:51" ht="13.5" hidden="1" thickBot="1">
      <c r="A122" s="3" t="str">
        <f t="shared" si="27"/>
        <v/>
      </c>
      <c r="B122" s="805"/>
      <c r="C122" s="820">
        <f>MEDIÇÃO_GLOBAL!C122</f>
        <v>0</v>
      </c>
      <c r="D122" s="806">
        <f>MEDIÇÃO_GLOBAL!D122</f>
        <v>0</v>
      </c>
      <c r="E122" s="806" t="str">
        <f>MEDIÇÃO_GLOBAL!E122</f>
        <v/>
      </c>
      <c r="F122" s="807">
        <f>MEDIÇÃO_GLOBAL!F122</f>
        <v>0</v>
      </c>
      <c r="G122" s="824">
        <f>MEDIÇÃO_GLOBAL!G122</f>
        <v>0</v>
      </c>
      <c r="H122" s="454">
        <f>Dados_GLOBAL_Inicial!S122</f>
        <v>0</v>
      </c>
      <c r="I122" s="970"/>
      <c r="J122" s="455">
        <f t="shared" si="25"/>
        <v>0</v>
      </c>
      <c r="K122" s="451">
        <f t="shared" si="28"/>
        <v>0</v>
      </c>
      <c r="L122" s="452">
        <f t="shared" si="24"/>
        <v>0</v>
      </c>
      <c r="M122" s="809">
        <f t="shared" si="29"/>
        <v>0</v>
      </c>
      <c r="N122" s="821">
        <f>IF(IFERROR(VALUE(MEDIÇÃO_GLOBAL!N122),0)=0,0,MEDIÇÃO_GLOBAL!N122)</f>
        <v>0</v>
      </c>
      <c r="O122" s="811">
        <f t="shared" si="30"/>
        <v>0</v>
      </c>
      <c r="P122" s="811">
        <f>IF(Dados_Obra!$H$37=1,Dados_GLOBAL_Inicial!M122,IF((W122)="c",ROUNDUP(J122*N122,2),IF((W122)="b",ROUNDDOWN(J122*N122,2),ROUND(J122*N122,2))))</f>
        <v>0</v>
      </c>
      <c r="Q122" s="813">
        <f t="shared" si="31"/>
        <v>0</v>
      </c>
      <c r="S122" s="815">
        <f t="shared" si="32"/>
        <v>0</v>
      </c>
      <c r="T122" s="815">
        <f t="shared" si="33"/>
        <v>0</v>
      </c>
      <c r="V122" s="974"/>
      <c r="W122" s="975"/>
      <c r="X122" s="816">
        <f t="shared" si="34"/>
        <v>0</v>
      </c>
      <c r="Y122" s="816">
        <f t="shared" si="35"/>
        <v>0</v>
      </c>
      <c r="Z122" s="816">
        <f t="shared" si="36"/>
        <v>0</v>
      </c>
      <c r="AA122" s="817">
        <f t="shared" si="37"/>
        <v>0</v>
      </c>
      <c r="AB122" s="718">
        <f t="shared" si="23"/>
        <v>121</v>
      </c>
      <c r="AC122" s="453">
        <f t="shared" si="38"/>
        <v>0</v>
      </c>
      <c r="AD122" s="14">
        <f t="shared" si="39"/>
        <v>0</v>
      </c>
      <c r="AE122"/>
      <c r="AF122" s="540">
        <f t="shared" si="26"/>
        <v>0</v>
      </c>
      <c r="AG122" s="541"/>
      <c r="AH122" s="541"/>
      <c r="AI122" s="541"/>
      <c r="AJ122" s="541"/>
      <c r="AK122" s="541"/>
      <c r="AL122" s="541"/>
      <c r="AM122" s="541"/>
      <c r="AN122" s="541"/>
      <c r="AO122" s="541"/>
      <c r="AP122" s="541"/>
      <c r="AQ122" s="541"/>
      <c r="AR122" s="541"/>
      <c r="AS122" s="541"/>
      <c r="AT122" s="541"/>
      <c r="AU122" s="541"/>
      <c r="AV122" s="541"/>
      <c r="AW122" s="541"/>
      <c r="AX122" s="541"/>
      <c r="AY122" s="819"/>
    </row>
    <row r="123" spans="1:51" ht="13.5" hidden="1" thickBot="1">
      <c r="A123" s="3" t="str">
        <f t="shared" si="27"/>
        <v/>
      </c>
      <c r="B123" s="805"/>
      <c r="C123" s="820">
        <f>MEDIÇÃO_GLOBAL!C123</f>
        <v>0</v>
      </c>
      <c r="D123" s="806">
        <f>MEDIÇÃO_GLOBAL!D123</f>
        <v>0</v>
      </c>
      <c r="E123" s="806" t="str">
        <f>MEDIÇÃO_GLOBAL!E123</f>
        <v/>
      </c>
      <c r="F123" s="807">
        <f>MEDIÇÃO_GLOBAL!F123</f>
        <v>0</v>
      </c>
      <c r="G123" s="824">
        <f>MEDIÇÃO_GLOBAL!G123</f>
        <v>0</v>
      </c>
      <c r="H123" s="454">
        <f>Dados_GLOBAL_Inicial!S123</f>
        <v>0</v>
      </c>
      <c r="I123" s="970"/>
      <c r="J123" s="455">
        <f t="shared" si="25"/>
        <v>0</v>
      </c>
      <c r="K123" s="451">
        <f t="shared" si="28"/>
        <v>0</v>
      </c>
      <c r="L123" s="452">
        <f t="shared" si="24"/>
        <v>0</v>
      </c>
      <c r="M123" s="809">
        <f t="shared" si="29"/>
        <v>0</v>
      </c>
      <c r="N123" s="821">
        <f>IF(IFERROR(VALUE(MEDIÇÃO_GLOBAL!N123),0)=0,0,MEDIÇÃO_GLOBAL!N123)</f>
        <v>0</v>
      </c>
      <c r="O123" s="811">
        <f t="shared" si="30"/>
        <v>0</v>
      </c>
      <c r="P123" s="811">
        <f>IF(Dados_Obra!$H$37=1,Dados_GLOBAL_Inicial!M123,IF((W123)="c",ROUNDUP(J123*N123,2),IF((W123)="b",ROUNDDOWN(J123*N123,2),ROUND(J123*N123,2))))</f>
        <v>0</v>
      </c>
      <c r="Q123" s="813">
        <f t="shared" si="31"/>
        <v>0</v>
      </c>
      <c r="S123" s="815">
        <f t="shared" si="32"/>
        <v>0</v>
      </c>
      <c r="T123" s="815">
        <f t="shared" si="33"/>
        <v>0</v>
      </c>
      <c r="V123" s="974"/>
      <c r="W123" s="975"/>
      <c r="X123" s="816">
        <f t="shared" si="34"/>
        <v>0</v>
      </c>
      <c r="Y123" s="816">
        <f t="shared" si="35"/>
        <v>0</v>
      </c>
      <c r="Z123" s="816">
        <f t="shared" si="36"/>
        <v>0</v>
      </c>
      <c r="AA123" s="817">
        <f t="shared" si="37"/>
        <v>0</v>
      </c>
      <c r="AB123" s="718">
        <f t="shared" si="23"/>
        <v>122</v>
      </c>
      <c r="AC123" s="453">
        <f t="shared" si="38"/>
        <v>0</v>
      </c>
      <c r="AD123" s="14">
        <f t="shared" si="39"/>
        <v>0</v>
      </c>
      <c r="AE123"/>
      <c r="AF123" s="540">
        <f t="shared" si="26"/>
        <v>0</v>
      </c>
      <c r="AG123" s="541"/>
      <c r="AH123" s="541"/>
      <c r="AI123" s="541"/>
      <c r="AJ123" s="541"/>
      <c r="AK123" s="541"/>
      <c r="AL123" s="541"/>
      <c r="AM123" s="541"/>
      <c r="AN123" s="541"/>
      <c r="AO123" s="541"/>
      <c r="AP123" s="541"/>
      <c r="AQ123" s="541"/>
      <c r="AR123" s="541"/>
      <c r="AS123" s="541"/>
      <c r="AT123" s="541"/>
      <c r="AU123" s="541"/>
      <c r="AV123" s="541"/>
      <c r="AW123" s="541"/>
      <c r="AX123" s="541"/>
      <c r="AY123" s="819"/>
    </row>
    <row r="124" spans="1:51" ht="13.5" hidden="1" thickBot="1">
      <c r="A124" s="3" t="str">
        <f t="shared" si="27"/>
        <v/>
      </c>
      <c r="B124" s="805"/>
      <c r="C124" s="820">
        <f>MEDIÇÃO_GLOBAL!C124</f>
        <v>0</v>
      </c>
      <c r="D124" s="806">
        <f>MEDIÇÃO_GLOBAL!D124</f>
        <v>0</v>
      </c>
      <c r="E124" s="806" t="str">
        <f>MEDIÇÃO_GLOBAL!E124</f>
        <v/>
      </c>
      <c r="F124" s="807">
        <f>MEDIÇÃO_GLOBAL!F124</f>
        <v>0</v>
      </c>
      <c r="G124" s="824">
        <f>MEDIÇÃO_GLOBAL!G124</f>
        <v>0</v>
      </c>
      <c r="H124" s="454">
        <f>Dados_GLOBAL_Inicial!S124</f>
        <v>0</v>
      </c>
      <c r="I124" s="970"/>
      <c r="J124" s="455">
        <f t="shared" si="25"/>
        <v>0</v>
      </c>
      <c r="K124" s="451">
        <f t="shared" si="28"/>
        <v>0</v>
      </c>
      <c r="L124" s="452">
        <f t="shared" si="24"/>
        <v>0</v>
      </c>
      <c r="M124" s="809">
        <f t="shared" si="29"/>
        <v>0</v>
      </c>
      <c r="N124" s="821">
        <f>IF(IFERROR(VALUE(MEDIÇÃO_GLOBAL!N124),0)=0,0,MEDIÇÃO_GLOBAL!N124)</f>
        <v>0</v>
      </c>
      <c r="O124" s="811">
        <f t="shared" si="30"/>
        <v>0</v>
      </c>
      <c r="P124" s="811">
        <f>IF(Dados_Obra!$H$37=1,Dados_GLOBAL_Inicial!M124,IF((W124)="c",ROUNDUP(J124*N124,2),IF((W124)="b",ROUNDDOWN(J124*N124,2),ROUND(J124*N124,2))))</f>
        <v>0</v>
      </c>
      <c r="Q124" s="813">
        <f t="shared" si="31"/>
        <v>0</v>
      </c>
      <c r="S124" s="815">
        <f t="shared" si="32"/>
        <v>0</v>
      </c>
      <c r="T124" s="815">
        <f t="shared" si="33"/>
        <v>0</v>
      </c>
      <c r="V124" s="974"/>
      <c r="W124" s="975"/>
      <c r="X124" s="816">
        <f t="shared" si="34"/>
        <v>0</v>
      </c>
      <c r="Y124" s="816">
        <f t="shared" si="35"/>
        <v>0</v>
      </c>
      <c r="Z124" s="816">
        <f t="shared" si="36"/>
        <v>0</v>
      </c>
      <c r="AA124" s="817">
        <f t="shared" si="37"/>
        <v>0</v>
      </c>
      <c r="AB124" s="718">
        <f t="shared" si="23"/>
        <v>123</v>
      </c>
      <c r="AC124" s="453">
        <f t="shared" si="38"/>
        <v>0</v>
      </c>
      <c r="AD124" s="14">
        <f t="shared" si="39"/>
        <v>0</v>
      </c>
      <c r="AE124"/>
      <c r="AF124" s="540">
        <f t="shared" si="26"/>
        <v>0</v>
      </c>
      <c r="AG124" s="541"/>
      <c r="AH124" s="541"/>
      <c r="AI124" s="541"/>
      <c r="AJ124" s="541"/>
      <c r="AK124" s="541"/>
      <c r="AL124" s="541"/>
      <c r="AM124" s="541"/>
      <c r="AN124" s="541"/>
      <c r="AO124" s="541"/>
      <c r="AP124" s="541"/>
      <c r="AQ124" s="541"/>
      <c r="AR124" s="541"/>
      <c r="AS124" s="541"/>
      <c r="AT124" s="541"/>
      <c r="AU124" s="541"/>
      <c r="AV124" s="541"/>
      <c r="AW124" s="541"/>
      <c r="AX124" s="541"/>
      <c r="AY124" s="819"/>
    </row>
    <row r="125" spans="1:51" ht="13.5" hidden="1" thickBot="1">
      <c r="A125" s="3" t="str">
        <f t="shared" si="27"/>
        <v/>
      </c>
      <c r="B125" s="805"/>
      <c r="C125" s="820">
        <f>MEDIÇÃO_GLOBAL!C125</f>
        <v>0</v>
      </c>
      <c r="D125" s="806">
        <f>MEDIÇÃO_GLOBAL!D125</f>
        <v>0</v>
      </c>
      <c r="E125" s="806" t="str">
        <f>MEDIÇÃO_GLOBAL!E125</f>
        <v/>
      </c>
      <c r="F125" s="807">
        <f>MEDIÇÃO_GLOBAL!F125</f>
        <v>0</v>
      </c>
      <c r="G125" s="824">
        <f>MEDIÇÃO_GLOBAL!G125</f>
        <v>0</v>
      </c>
      <c r="H125" s="454">
        <f>Dados_GLOBAL_Inicial!S125</f>
        <v>0</v>
      </c>
      <c r="I125" s="970"/>
      <c r="J125" s="455">
        <f t="shared" si="25"/>
        <v>0</v>
      </c>
      <c r="K125" s="451">
        <f t="shared" si="28"/>
        <v>0</v>
      </c>
      <c r="L125" s="452">
        <f t="shared" si="24"/>
        <v>0</v>
      </c>
      <c r="M125" s="809">
        <f t="shared" si="29"/>
        <v>0</v>
      </c>
      <c r="N125" s="821">
        <f>IF(IFERROR(VALUE(MEDIÇÃO_GLOBAL!N125),0)=0,0,MEDIÇÃO_GLOBAL!N125)</f>
        <v>0</v>
      </c>
      <c r="O125" s="811">
        <f t="shared" si="30"/>
        <v>0</v>
      </c>
      <c r="P125" s="811">
        <f>IF(Dados_Obra!$H$37=1,Dados_GLOBAL_Inicial!M125,IF((W125)="c",ROUNDUP(J125*N125,2),IF((W125)="b",ROUNDDOWN(J125*N125,2),ROUND(J125*N125,2))))</f>
        <v>0</v>
      </c>
      <c r="Q125" s="813">
        <f t="shared" si="31"/>
        <v>0</v>
      </c>
      <c r="S125" s="815">
        <f t="shared" si="32"/>
        <v>0</v>
      </c>
      <c r="T125" s="815">
        <f t="shared" si="33"/>
        <v>0</v>
      </c>
      <c r="V125" s="974"/>
      <c r="W125" s="975"/>
      <c r="X125" s="816">
        <f t="shared" si="34"/>
        <v>0</v>
      </c>
      <c r="Y125" s="816">
        <f t="shared" si="35"/>
        <v>0</v>
      </c>
      <c r="Z125" s="816">
        <f t="shared" si="36"/>
        <v>0</v>
      </c>
      <c r="AA125" s="817">
        <f t="shared" si="37"/>
        <v>0</v>
      </c>
      <c r="AB125" s="718">
        <f t="shared" si="23"/>
        <v>124</v>
      </c>
      <c r="AC125" s="453">
        <f t="shared" si="38"/>
        <v>0</v>
      </c>
      <c r="AD125" s="14">
        <f t="shared" si="39"/>
        <v>0</v>
      </c>
      <c r="AE125"/>
      <c r="AF125" s="540">
        <f t="shared" si="26"/>
        <v>0</v>
      </c>
      <c r="AG125" s="541"/>
      <c r="AH125" s="541"/>
      <c r="AI125" s="541"/>
      <c r="AJ125" s="541"/>
      <c r="AK125" s="541"/>
      <c r="AL125" s="541"/>
      <c r="AM125" s="541"/>
      <c r="AN125" s="541"/>
      <c r="AO125" s="541"/>
      <c r="AP125" s="541"/>
      <c r="AQ125" s="541"/>
      <c r="AR125" s="541"/>
      <c r="AS125" s="541"/>
      <c r="AT125" s="541"/>
      <c r="AU125" s="541"/>
      <c r="AV125" s="541"/>
      <c r="AW125" s="541"/>
      <c r="AX125" s="541"/>
      <c r="AY125" s="819"/>
    </row>
    <row r="126" spans="1:51" ht="13.5" hidden="1" thickBot="1">
      <c r="A126" s="3" t="str">
        <f t="shared" si="27"/>
        <v/>
      </c>
      <c r="B126" s="805"/>
      <c r="C126" s="820">
        <f>MEDIÇÃO_GLOBAL!C126</f>
        <v>0</v>
      </c>
      <c r="D126" s="806">
        <f>MEDIÇÃO_GLOBAL!D126</f>
        <v>0</v>
      </c>
      <c r="E126" s="806" t="str">
        <f>MEDIÇÃO_GLOBAL!E126</f>
        <v/>
      </c>
      <c r="F126" s="807">
        <f>MEDIÇÃO_GLOBAL!F126</f>
        <v>0</v>
      </c>
      <c r="G126" s="824">
        <f>MEDIÇÃO_GLOBAL!G126</f>
        <v>0</v>
      </c>
      <c r="H126" s="454">
        <f>Dados_GLOBAL_Inicial!S126</f>
        <v>0</v>
      </c>
      <c r="I126" s="970"/>
      <c r="J126" s="455">
        <f t="shared" si="25"/>
        <v>0</v>
      </c>
      <c r="K126" s="451">
        <f t="shared" si="28"/>
        <v>0</v>
      </c>
      <c r="L126" s="452">
        <f t="shared" si="24"/>
        <v>0</v>
      </c>
      <c r="M126" s="809">
        <f t="shared" si="29"/>
        <v>0</v>
      </c>
      <c r="N126" s="821">
        <f>IF(IFERROR(VALUE(MEDIÇÃO_GLOBAL!N126),0)=0,0,MEDIÇÃO_GLOBAL!N126)</f>
        <v>0</v>
      </c>
      <c r="O126" s="811">
        <f t="shared" si="30"/>
        <v>0</v>
      </c>
      <c r="P126" s="811">
        <f>IF(Dados_Obra!$H$37=1,Dados_GLOBAL_Inicial!M126,IF((W126)="c",ROUNDUP(J126*N126,2),IF((W126)="b",ROUNDDOWN(J126*N126,2),ROUND(J126*N126,2))))</f>
        <v>0</v>
      </c>
      <c r="Q126" s="813">
        <f t="shared" si="31"/>
        <v>0</v>
      </c>
      <c r="S126" s="815">
        <f t="shared" si="32"/>
        <v>0</v>
      </c>
      <c r="T126" s="815">
        <f t="shared" si="33"/>
        <v>0</v>
      </c>
      <c r="V126" s="974"/>
      <c r="W126" s="975"/>
      <c r="X126" s="816">
        <f t="shared" si="34"/>
        <v>0</v>
      </c>
      <c r="Y126" s="816">
        <f t="shared" si="35"/>
        <v>0</v>
      </c>
      <c r="Z126" s="816">
        <f t="shared" si="36"/>
        <v>0</v>
      </c>
      <c r="AA126" s="817">
        <f t="shared" si="37"/>
        <v>0</v>
      </c>
      <c r="AB126" s="718">
        <f t="shared" si="23"/>
        <v>125</v>
      </c>
      <c r="AC126" s="453">
        <f t="shared" si="38"/>
        <v>0</v>
      </c>
      <c r="AD126" s="14">
        <f t="shared" si="39"/>
        <v>0</v>
      </c>
      <c r="AE126"/>
      <c r="AF126" s="540">
        <f t="shared" si="26"/>
        <v>0</v>
      </c>
      <c r="AG126" s="541"/>
      <c r="AH126" s="541"/>
      <c r="AI126" s="541"/>
      <c r="AJ126" s="541"/>
      <c r="AK126" s="541"/>
      <c r="AL126" s="541"/>
      <c r="AM126" s="541"/>
      <c r="AN126" s="541"/>
      <c r="AO126" s="541"/>
      <c r="AP126" s="541"/>
      <c r="AQ126" s="541"/>
      <c r="AR126" s="541"/>
      <c r="AS126" s="541"/>
      <c r="AT126" s="541"/>
      <c r="AU126" s="541"/>
      <c r="AV126" s="541"/>
      <c r="AW126" s="541"/>
      <c r="AX126" s="541"/>
      <c r="AY126" s="819"/>
    </row>
    <row r="127" spans="1:51" ht="13.5" hidden="1" thickBot="1">
      <c r="A127" s="3" t="str">
        <f t="shared" si="27"/>
        <v/>
      </c>
      <c r="B127" s="805"/>
      <c r="C127" s="820">
        <f>MEDIÇÃO_GLOBAL!C127</f>
        <v>0</v>
      </c>
      <c r="D127" s="806">
        <f>MEDIÇÃO_GLOBAL!D127</f>
        <v>0</v>
      </c>
      <c r="E127" s="806" t="str">
        <f>MEDIÇÃO_GLOBAL!E127</f>
        <v/>
      </c>
      <c r="F127" s="807">
        <f>MEDIÇÃO_GLOBAL!F127</f>
        <v>0</v>
      </c>
      <c r="G127" s="824">
        <f>MEDIÇÃO_GLOBAL!G127</f>
        <v>0</v>
      </c>
      <c r="H127" s="454">
        <f>Dados_GLOBAL_Inicial!S127</f>
        <v>0</v>
      </c>
      <c r="I127" s="970"/>
      <c r="J127" s="455">
        <f t="shared" si="25"/>
        <v>0</v>
      </c>
      <c r="K127" s="451">
        <f t="shared" si="28"/>
        <v>0</v>
      </c>
      <c r="L127" s="452">
        <f t="shared" si="24"/>
        <v>0</v>
      </c>
      <c r="M127" s="809">
        <f t="shared" si="29"/>
        <v>0</v>
      </c>
      <c r="N127" s="821">
        <f>IF(IFERROR(VALUE(MEDIÇÃO_GLOBAL!N127),0)=0,0,MEDIÇÃO_GLOBAL!N127)</f>
        <v>0</v>
      </c>
      <c r="O127" s="811">
        <f t="shared" si="30"/>
        <v>0</v>
      </c>
      <c r="P127" s="811">
        <f>IF(Dados_Obra!$H$37=1,Dados_GLOBAL_Inicial!M127,IF((W127)="c",ROUNDUP(J127*N127,2),IF((W127)="b",ROUNDDOWN(J127*N127,2),ROUND(J127*N127,2))))</f>
        <v>0</v>
      </c>
      <c r="Q127" s="813">
        <f t="shared" si="31"/>
        <v>0</v>
      </c>
      <c r="S127" s="815">
        <f t="shared" si="32"/>
        <v>0</v>
      </c>
      <c r="T127" s="815">
        <f t="shared" si="33"/>
        <v>0</v>
      </c>
      <c r="V127" s="974"/>
      <c r="W127" s="975"/>
      <c r="X127" s="816">
        <f t="shared" si="34"/>
        <v>0</v>
      </c>
      <c r="Y127" s="816">
        <f t="shared" si="35"/>
        <v>0</v>
      </c>
      <c r="Z127" s="816">
        <f t="shared" si="36"/>
        <v>0</v>
      </c>
      <c r="AA127" s="817">
        <f t="shared" si="37"/>
        <v>0</v>
      </c>
      <c r="AB127" s="718">
        <f t="shared" si="23"/>
        <v>126</v>
      </c>
      <c r="AC127" s="453">
        <f t="shared" si="38"/>
        <v>0</v>
      </c>
      <c r="AD127" s="14">
        <f t="shared" si="39"/>
        <v>0</v>
      </c>
      <c r="AE127"/>
      <c r="AF127" s="540">
        <f t="shared" si="26"/>
        <v>0</v>
      </c>
      <c r="AG127" s="541"/>
      <c r="AH127" s="541"/>
      <c r="AI127" s="541"/>
      <c r="AJ127" s="541"/>
      <c r="AK127" s="541"/>
      <c r="AL127" s="541"/>
      <c r="AM127" s="541"/>
      <c r="AN127" s="541"/>
      <c r="AO127" s="541"/>
      <c r="AP127" s="541"/>
      <c r="AQ127" s="541"/>
      <c r="AR127" s="541"/>
      <c r="AS127" s="541"/>
      <c r="AT127" s="541"/>
      <c r="AU127" s="541"/>
      <c r="AV127" s="541"/>
      <c r="AW127" s="541"/>
      <c r="AX127" s="541"/>
      <c r="AY127" s="819"/>
    </row>
    <row r="128" spans="1:51" ht="13.5" hidden="1" thickBot="1">
      <c r="A128" s="3" t="str">
        <f t="shared" si="27"/>
        <v/>
      </c>
      <c r="B128" s="805"/>
      <c r="C128" s="820">
        <f>MEDIÇÃO_GLOBAL!C128</f>
        <v>0</v>
      </c>
      <c r="D128" s="806">
        <f>MEDIÇÃO_GLOBAL!D128</f>
        <v>0</v>
      </c>
      <c r="E128" s="806" t="str">
        <f>MEDIÇÃO_GLOBAL!E128</f>
        <v/>
      </c>
      <c r="F128" s="807">
        <f>MEDIÇÃO_GLOBAL!F128</f>
        <v>0</v>
      </c>
      <c r="G128" s="824">
        <f>MEDIÇÃO_GLOBAL!G128</f>
        <v>0</v>
      </c>
      <c r="H128" s="454">
        <f>Dados_GLOBAL_Inicial!S128</f>
        <v>0</v>
      </c>
      <c r="I128" s="970"/>
      <c r="J128" s="455">
        <f t="shared" si="25"/>
        <v>0</v>
      </c>
      <c r="K128" s="451">
        <f t="shared" si="28"/>
        <v>0</v>
      </c>
      <c r="L128" s="452">
        <f t="shared" si="24"/>
        <v>0</v>
      </c>
      <c r="M128" s="809">
        <f t="shared" si="29"/>
        <v>0</v>
      </c>
      <c r="N128" s="821">
        <f>IF(IFERROR(VALUE(MEDIÇÃO_GLOBAL!N128),0)=0,0,MEDIÇÃO_GLOBAL!N128)</f>
        <v>0</v>
      </c>
      <c r="O128" s="811">
        <f t="shared" si="30"/>
        <v>0</v>
      </c>
      <c r="P128" s="811">
        <f>IF(Dados_Obra!$H$37=1,Dados_GLOBAL_Inicial!M128,IF((W128)="c",ROUNDUP(J128*N128,2),IF((W128)="b",ROUNDDOWN(J128*N128,2),ROUND(J128*N128,2))))</f>
        <v>0</v>
      </c>
      <c r="Q128" s="813">
        <f t="shared" si="31"/>
        <v>0</v>
      </c>
      <c r="S128" s="815">
        <f t="shared" si="32"/>
        <v>0</v>
      </c>
      <c r="T128" s="815">
        <f t="shared" si="33"/>
        <v>0</v>
      </c>
      <c r="V128" s="974"/>
      <c r="W128" s="975"/>
      <c r="X128" s="816">
        <f t="shared" si="34"/>
        <v>0</v>
      </c>
      <c r="Y128" s="816">
        <f t="shared" si="35"/>
        <v>0</v>
      </c>
      <c r="Z128" s="816">
        <f t="shared" si="36"/>
        <v>0</v>
      </c>
      <c r="AA128" s="817">
        <f t="shared" si="37"/>
        <v>0</v>
      </c>
      <c r="AB128" s="718">
        <f t="shared" si="23"/>
        <v>127</v>
      </c>
      <c r="AC128" s="453">
        <f t="shared" si="38"/>
        <v>0</v>
      </c>
      <c r="AD128" s="14">
        <f t="shared" si="39"/>
        <v>0</v>
      </c>
      <c r="AE128"/>
      <c r="AF128" s="540">
        <f t="shared" si="26"/>
        <v>0</v>
      </c>
      <c r="AG128" s="541"/>
      <c r="AH128" s="541"/>
      <c r="AI128" s="541"/>
      <c r="AJ128" s="541"/>
      <c r="AK128" s="541"/>
      <c r="AL128" s="541"/>
      <c r="AM128" s="541"/>
      <c r="AN128" s="541"/>
      <c r="AO128" s="541"/>
      <c r="AP128" s="541"/>
      <c r="AQ128" s="541"/>
      <c r="AR128" s="541"/>
      <c r="AS128" s="541"/>
      <c r="AT128" s="541"/>
      <c r="AU128" s="541"/>
      <c r="AV128" s="541"/>
      <c r="AW128" s="541"/>
      <c r="AX128" s="541"/>
      <c r="AY128" s="819"/>
    </row>
    <row r="129" spans="1:51" ht="13.5" hidden="1" thickBot="1">
      <c r="A129" s="3" t="str">
        <f t="shared" si="27"/>
        <v/>
      </c>
      <c r="B129" s="805"/>
      <c r="C129" s="820">
        <f>MEDIÇÃO_GLOBAL!C129</f>
        <v>0</v>
      </c>
      <c r="D129" s="806">
        <f>MEDIÇÃO_GLOBAL!D129</f>
        <v>0</v>
      </c>
      <c r="E129" s="806" t="str">
        <f>MEDIÇÃO_GLOBAL!E129</f>
        <v/>
      </c>
      <c r="F129" s="807">
        <f>MEDIÇÃO_GLOBAL!F129</f>
        <v>0</v>
      </c>
      <c r="G129" s="824">
        <f>MEDIÇÃO_GLOBAL!G129</f>
        <v>0</v>
      </c>
      <c r="H129" s="454">
        <f>Dados_GLOBAL_Inicial!S129</f>
        <v>0</v>
      </c>
      <c r="I129" s="970"/>
      <c r="J129" s="455">
        <f t="shared" si="25"/>
        <v>0</v>
      </c>
      <c r="K129" s="451">
        <f t="shared" si="28"/>
        <v>0</v>
      </c>
      <c r="L129" s="452">
        <f t="shared" si="24"/>
        <v>0</v>
      </c>
      <c r="M129" s="809">
        <f t="shared" si="29"/>
        <v>0</v>
      </c>
      <c r="N129" s="821">
        <f>IF(IFERROR(VALUE(MEDIÇÃO_GLOBAL!N129),0)=0,0,MEDIÇÃO_GLOBAL!N129)</f>
        <v>0</v>
      </c>
      <c r="O129" s="811">
        <f t="shared" si="30"/>
        <v>0</v>
      </c>
      <c r="P129" s="811">
        <f>IF(Dados_Obra!$H$37=1,Dados_GLOBAL_Inicial!M129,IF((W129)="c",ROUNDUP(J129*N129,2),IF((W129)="b",ROUNDDOWN(J129*N129,2),ROUND(J129*N129,2))))</f>
        <v>0</v>
      </c>
      <c r="Q129" s="813">
        <f t="shared" si="31"/>
        <v>0</v>
      </c>
      <c r="S129" s="815">
        <f t="shared" si="32"/>
        <v>0</v>
      </c>
      <c r="T129" s="815">
        <f t="shared" si="33"/>
        <v>0</v>
      </c>
      <c r="V129" s="974"/>
      <c r="W129" s="975"/>
      <c r="X129" s="816">
        <f t="shared" si="34"/>
        <v>0</v>
      </c>
      <c r="Y129" s="816">
        <f t="shared" si="35"/>
        <v>0</v>
      </c>
      <c r="Z129" s="816">
        <f t="shared" si="36"/>
        <v>0</v>
      </c>
      <c r="AA129" s="817">
        <f t="shared" si="37"/>
        <v>0</v>
      </c>
      <c r="AB129" s="718">
        <f t="shared" si="23"/>
        <v>128</v>
      </c>
      <c r="AC129" s="453">
        <f t="shared" si="38"/>
        <v>0</v>
      </c>
      <c r="AD129" s="14">
        <f t="shared" si="39"/>
        <v>0</v>
      </c>
      <c r="AE129"/>
      <c r="AF129" s="540">
        <f t="shared" si="26"/>
        <v>0</v>
      </c>
      <c r="AG129" s="541"/>
      <c r="AH129" s="541"/>
      <c r="AI129" s="541"/>
      <c r="AJ129" s="541"/>
      <c r="AK129" s="541"/>
      <c r="AL129" s="541"/>
      <c r="AM129" s="541"/>
      <c r="AN129" s="541"/>
      <c r="AO129" s="541"/>
      <c r="AP129" s="541"/>
      <c r="AQ129" s="541"/>
      <c r="AR129" s="541"/>
      <c r="AS129" s="541"/>
      <c r="AT129" s="541"/>
      <c r="AU129" s="541"/>
      <c r="AV129" s="541"/>
      <c r="AW129" s="541"/>
      <c r="AX129" s="541"/>
      <c r="AY129" s="819"/>
    </row>
    <row r="130" spans="1:51" ht="13.5" hidden="1" thickBot="1">
      <c r="A130" s="3" t="str">
        <f t="shared" si="27"/>
        <v/>
      </c>
      <c r="B130" s="805"/>
      <c r="C130" s="820">
        <f>MEDIÇÃO_GLOBAL!C130</f>
        <v>0</v>
      </c>
      <c r="D130" s="806">
        <f>MEDIÇÃO_GLOBAL!D130</f>
        <v>0</v>
      </c>
      <c r="E130" s="806" t="str">
        <f>MEDIÇÃO_GLOBAL!E130</f>
        <v/>
      </c>
      <c r="F130" s="807">
        <f>MEDIÇÃO_GLOBAL!F130</f>
        <v>0</v>
      </c>
      <c r="G130" s="824">
        <f>MEDIÇÃO_GLOBAL!G130</f>
        <v>0</v>
      </c>
      <c r="H130" s="454">
        <f>Dados_GLOBAL_Inicial!S130</f>
        <v>0</v>
      </c>
      <c r="I130" s="970"/>
      <c r="J130" s="455">
        <f t="shared" si="25"/>
        <v>0</v>
      </c>
      <c r="K130" s="451">
        <f t="shared" si="28"/>
        <v>0</v>
      </c>
      <c r="L130" s="452">
        <f t="shared" si="24"/>
        <v>0</v>
      </c>
      <c r="M130" s="809">
        <f t="shared" si="29"/>
        <v>0</v>
      </c>
      <c r="N130" s="821">
        <f>IF(IFERROR(VALUE(MEDIÇÃO_GLOBAL!N130),0)=0,0,MEDIÇÃO_GLOBAL!N130)</f>
        <v>0</v>
      </c>
      <c r="O130" s="811">
        <f t="shared" si="30"/>
        <v>0</v>
      </c>
      <c r="P130" s="811">
        <f>IF(Dados_Obra!$H$37=1,Dados_GLOBAL_Inicial!M130,IF((W130)="c",ROUNDUP(J130*N130,2),IF((W130)="b",ROUNDDOWN(J130*N130,2),ROUND(J130*N130,2))))</f>
        <v>0</v>
      </c>
      <c r="Q130" s="813">
        <f t="shared" si="31"/>
        <v>0</v>
      </c>
      <c r="S130" s="815">
        <f t="shared" si="32"/>
        <v>0</v>
      </c>
      <c r="T130" s="815">
        <f t="shared" si="33"/>
        <v>0</v>
      </c>
      <c r="V130" s="974"/>
      <c r="W130" s="975"/>
      <c r="X130" s="816">
        <f t="shared" si="34"/>
        <v>0</v>
      </c>
      <c r="Y130" s="816">
        <f t="shared" si="35"/>
        <v>0</v>
      </c>
      <c r="Z130" s="816">
        <f t="shared" si="36"/>
        <v>0</v>
      </c>
      <c r="AA130" s="817">
        <f t="shared" si="37"/>
        <v>0</v>
      </c>
      <c r="AB130" s="718">
        <f t="shared" si="23"/>
        <v>129</v>
      </c>
      <c r="AC130" s="453">
        <f t="shared" si="38"/>
        <v>0</v>
      </c>
      <c r="AD130" s="14">
        <f t="shared" si="39"/>
        <v>0</v>
      </c>
      <c r="AE130"/>
      <c r="AF130" s="540">
        <f t="shared" si="26"/>
        <v>0</v>
      </c>
      <c r="AG130" s="541"/>
      <c r="AH130" s="541"/>
      <c r="AI130" s="541"/>
      <c r="AJ130" s="541"/>
      <c r="AK130" s="541"/>
      <c r="AL130" s="541"/>
      <c r="AM130" s="541"/>
      <c r="AN130" s="541"/>
      <c r="AO130" s="541"/>
      <c r="AP130" s="541"/>
      <c r="AQ130" s="541"/>
      <c r="AR130" s="541"/>
      <c r="AS130" s="541"/>
      <c r="AT130" s="541"/>
      <c r="AU130" s="541"/>
      <c r="AV130" s="541"/>
      <c r="AW130" s="541"/>
      <c r="AX130" s="541"/>
      <c r="AY130" s="819"/>
    </row>
    <row r="131" spans="1:51" ht="13.5" hidden="1" thickBot="1">
      <c r="A131" s="3" t="str">
        <f t="shared" si="27"/>
        <v/>
      </c>
      <c r="B131" s="805"/>
      <c r="C131" s="820">
        <f>MEDIÇÃO_GLOBAL!C131</f>
        <v>0</v>
      </c>
      <c r="D131" s="806">
        <f>MEDIÇÃO_GLOBAL!D131</f>
        <v>0</v>
      </c>
      <c r="E131" s="806" t="str">
        <f>MEDIÇÃO_GLOBAL!E131</f>
        <v/>
      </c>
      <c r="F131" s="807">
        <f>MEDIÇÃO_GLOBAL!F131</f>
        <v>0</v>
      </c>
      <c r="G131" s="824">
        <f>MEDIÇÃO_GLOBAL!G131</f>
        <v>0</v>
      </c>
      <c r="H131" s="454">
        <f>Dados_GLOBAL_Inicial!S131</f>
        <v>0</v>
      </c>
      <c r="I131" s="970"/>
      <c r="J131" s="455">
        <f t="shared" si="25"/>
        <v>0</v>
      </c>
      <c r="K131" s="451">
        <f t="shared" si="28"/>
        <v>0</v>
      </c>
      <c r="L131" s="452">
        <f t="shared" si="24"/>
        <v>0</v>
      </c>
      <c r="M131" s="809">
        <f t="shared" si="29"/>
        <v>0</v>
      </c>
      <c r="N131" s="821">
        <f>IF(IFERROR(VALUE(MEDIÇÃO_GLOBAL!N131),0)=0,0,MEDIÇÃO_GLOBAL!N131)</f>
        <v>0</v>
      </c>
      <c r="O131" s="811">
        <f t="shared" si="30"/>
        <v>0</v>
      </c>
      <c r="P131" s="811">
        <f>IF(Dados_Obra!$H$37=1,Dados_GLOBAL_Inicial!M131,IF((W131)="c",ROUNDUP(J131*N131,2),IF((W131)="b",ROUNDDOWN(J131*N131,2),ROUND(J131*N131,2))))</f>
        <v>0</v>
      </c>
      <c r="Q131" s="813">
        <f t="shared" si="31"/>
        <v>0</v>
      </c>
      <c r="S131" s="815">
        <f t="shared" si="32"/>
        <v>0</v>
      </c>
      <c r="T131" s="815">
        <f t="shared" si="33"/>
        <v>0</v>
      </c>
      <c r="V131" s="974"/>
      <c r="W131" s="975"/>
      <c r="X131" s="816">
        <f t="shared" si="34"/>
        <v>0</v>
      </c>
      <c r="Y131" s="816">
        <f t="shared" si="35"/>
        <v>0</v>
      </c>
      <c r="Z131" s="816">
        <f t="shared" si="36"/>
        <v>0</v>
      </c>
      <c r="AA131" s="817">
        <f t="shared" si="37"/>
        <v>0</v>
      </c>
      <c r="AB131" s="718">
        <f t="shared" si="23"/>
        <v>130</v>
      </c>
      <c r="AC131" s="453">
        <f t="shared" si="38"/>
        <v>0</v>
      </c>
      <c r="AD131" s="14">
        <f t="shared" si="39"/>
        <v>0</v>
      </c>
      <c r="AE131"/>
      <c r="AF131" s="540">
        <f t="shared" si="26"/>
        <v>0</v>
      </c>
      <c r="AG131" s="541"/>
      <c r="AH131" s="541"/>
      <c r="AI131" s="541"/>
      <c r="AJ131" s="541"/>
      <c r="AK131" s="541"/>
      <c r="AL131" s="541"/>
      <c r="AM131" s="541"/>
      <c r="AN131" s="541"/>
      <c r="AO131" s="541"/>
      <c r="AP131" s="541"/>
      <c r="AQ131" s="541"/>
      <c r="AR131" s="541"/>
      <c r="AS131" s="541"/>
      <c r="AT131" s="541"/>
      <c r="AU131" s="541"/>
      <c r="AV131" s="541"/>
      <c r="AW131" s="541"/>
      <c r="AX131" s="541"/>
      <c r="AY131" s="819"/>
    </row>
    <row r="132" spans="1:51" ht="13.5" hidden="1" thickBot="1">
      <c r="A132" s="3" t="str">
        <f t="shared" si="27"/>
        <v/>
      </c>
      <c r="B132" s="805"/>
      <c r="C132" s="820">
        <f>MEDIÇÃO_GLOBAL!C132</f>
        <v>0</v>
      </c>
      <c r="D132" s="806">
        <f>MEDIÇÃO_GLOBAL!D132</f>
        <v>0</v>
      </c>
      <c r="E132" s="806" t="str">
        <f>MEDIÇÃO_GLOBAL!E132</f>
        <v/>
      </c>
      <c r="F132" s="807">
        <f>MEDIÇÃO_GLOBAL!F132</f>
        <v>0</v>
      </c>
      <c r="G132" s="824">
        <f>MEDIÇÃO_GLOBAL!G132</f>
        <v>0</v>
      </c>
      <c r="H132" s="454">
        <f>Dados_GLOBAL_Inicial!S132</f>
        <v>0</v>
      </c>
      <c r="I132" s="970"/>
      <c r="J132" s="455">
        <f t="shared" si="25"/>
        <v>0</v>
      </c>
      <c r="K132" s="451">
        <f t="shared" si="28"/>
        <v>0</v>
      </c>
      <c r="L132" s="452">
        <f t="shared" si="24"/>
        <v>0</v>
      </c>
      <c r="M132" s="809">
        <f t="shared" si="29"/>
        <v>0</v>
      </c>
      <c r="N132" s="821">
        <f>IF(IFERROR(VALUE(MEDIÇÃO_GLOBAL!N132),0)=0,0,MEDIÇÃO_GLOBAL!N132)</f>
        <v>0</v>
      </c>
      <c r="O132" s="811">
        <f t="shared" si="30"/>
        <v>0</v>
      </c>
      <c r="P132" s="811">
        <f>IF(Dados_Obra!$H$37=1,Dados_GLOBAL_Inicial!M132,IF((W132)="c",ROUNDUP(J132*N132,2),IF((W132)="b",ROUNDDOWN(J132*N132,2),ROUND(J132*N132,2))))</f>
        <v>0</v>
      </c>
      <c r="Q132" s="813">
        <f t="shared" si="31"/>
        <v>0</v>
      </c>
      <c r="S132" s="815">
        <f t="shared" si="32"/>
        <v>0</v>
      </c>
      <c r="T132" s="815">
        <f t="shared" si="33"/>
        <v>0</v>
      </c>
      <c r="V132" s="974"/>
      <c r="W132" s="975"/>
      <c r="X132" s="816">
        <f t="shared" si="34"/>
        <v>0</v>
      </c>
      <c r="Y132" s="816">
        <f t="shared" si="35"/>
        <v>0</v>
      </c>
      <c r="Z132" s="816">
        <f t="shared" si="36"/>
        <v>0</v>
      </c>
      <c r="AA132" s="817">
        <f t="shared" si="37"/>
        <v>0</v>
      </c>
      <c r="AB132" s="718">
        <f t="shared" si="23"/>
        <v>131</v>
      </c>
      <c r="AC132" s="453">
        <f t="shared" si="38"/>
        <v>0</v>
      </c>
      <c r="AD132" s="14">
        <f t="shared" si="39"/>
        <v>0</v>
      </c>
      <c r="AE132"/>
      <c r="AF132" s="540">
        <f t="shared" si="26"/>
        <v>0</v>
      </c>
      <c r="AG132" s="541"/>
      <c r="AH132" s="541"/>
      <c r="AI132" s="541"/>
      <c r="AJ132" s="541"/>
      <c r="AK132" s="541"/>
      <c r="AL132" s="541"/>
      <c r="AM132" s="541"/>
      <c r="AN132" s="541"/>
      <c r="AO132" s="541"/>
      <c r="AP132" s="541"/>
      <c r="AQ132" s="541"/>
      <c r="AR132" s="541"/>
      <c r="AS132" s="541"/>
      <c r="AT132" s="541"/>
      <c r="AU132" s="541"/>
      <c r="AV132" s="541"/>
      <c r="AW132" s="541"/>
      <c r="AX132" s="541"/>
      <c r="AY132" s="819"/>
    </row>
    <row r="133" spans="1:51" ht="13.5" hidden="1" thickBot="1">
      <c r="A133" s="3" t="str">
        <f t="shared" si="27"/>
        <v/>
      </c>
      <c r="B133" s="805"/>
      <c r="C133" s="820">
        <f>MEDIÇÃO_GLOBAL!C133</f>
        <v>0</v>
      </c>
      <c r="D133" s="806">
        <f>MEDIÇÃO_GLOBAL!D133</f>
        <v>0</v>
      </c>
      <c r="E133" s="806" t="str">
        <f>MEDIÇÃO_GLOBAL!E133</f>
        <v/>
      </c>
      <c r="F133" s="807">
        <f>MEDIÇÃO_GLOBAL!F133</f>
        <v>0</v>
      </c>
      <c r="G133" s="824">
        <f>MEDIÇÃO_GLOBAL!G133</f>
        <v>0</v>
      </c>
      <c r="H133" s="454">
        <f>Dados_GLOBAL_Inicial!S133</f>
        <v>0</v>
      </c>
      <c r="I133" s="970"/>
      <c r="J133" s="455">
        <f t="shared" si="25"/>
        <v>0</v>
      </c>
      <c r="K133" s="451">
        <f t="shared" si="28"/>
        <v>0</v>
      </c>
      <c r="L133" s="452">
        <f t="shared" si="24"/>
        <v>0</v>
      </c>
      <c r="M133" s="809">
        <f t="shared" si="29"/>
        <v>0</v>
      </c>
      <c r="N133" s="821">
        <f>IF(IFERROR(VALUE(MEDIÇÃO_GLOBAL!N133),0)=0,0,MEDIÇÃO_GLOBAL!N133)</f>
        <v>0</v>
      </c>
      <c r="O133" s="811">
        <f t="shared" si="30"/>
        <v>0</v>
      </c>
      <c r="P133" s="811">
        <f>IF(Dados_Obra!$H$37=1,Dados_GLOBAL_Inicial!M133,IF((W133)="c",ROUNDUP(J133*N133,2),IF((W133)="b",ROUNDDOWN(J133*N133,2),ROUND(J133*N133,2))))</f>
        <v>0</v>
      </c>
      <c r="Q133" s="813">
        <f t="shared" si="31"/>
        <v>0</v>
      </c>
      <c r="S133" s="815">
        <f t="shared" si="32"/>
        <v>0</v>
      </c>
      <c r="T133" s="815">
        <f t="shared" si="33"/>
        <v>0</v>
      </c>
      <c r="V133" s="974"/>
      <c r="W133" s="975"/>
      <c r="X133" s="816">
        <f t="shared" si="34"/>
        <v>0</v>
      </c>
      <c r="Y133" s="816">
        <f t="shared" si="35"/>
        <v>0</v>
      </c>
      <c r="Z133" s="816">
        <f t="shared" si="36"/>
        <v>0</v>
      </c>
      <c r="AA133" s="817">
        <f t="shared" si="37"/>
        <v>0</v>
      </c>
      <c r="AB133" s="718">
        <f t="shared" si="23"/>
        <v>132</v>
      </c>
      <c r="AC133" s="453">
        <f t="shared" si="38"/>
        <v>0</v>
      </c>
      <c r="AD133" s="14">
        <f t="shared" si="39"/>
        <v>0</v>
      </c>
      <c r="AE133"/>
      <c r="AF133" s="540">
        <f t="shared" si="26"/>
        <v>0</v>
      </c>
      <c r="AG133" s="541"/>
      <c r="AH133" s="541"/>
      <c r="AI133" s="541"/>
      <c r="AJ133" s="541"/>
      <c r="AK133" s="541"/>
      <c r="AL133" s="541"/>
      <c r="AM133" s="541"/>
      <c r="AN133" s="541"/>
      <c r="AO133" s="541"/>
      <c r="AP133" s="541"/>
      <c r="AQ133" s="541"/>
      <c r="AR133" s="541"/>
      <c r="AS133" s="541"/>
      <c r="AT133" s="541"/>
      <c r="AU133" s="541"/>
      <c r="AV133" s="541"/>
      <c r="AW133" s="541"/>
      <c r="AX133" s="541"/>
      <c r="AY133" s="819"/>
    </row>
    <row r="134" spans="1:51" ht="13.5" hidden="1" thickBot="1">
      <c r="A134" s="3" t="str">
        <f t="shared" si="27"/>
        <v/>
      </c>
      <c r="B134" s="805"/>
      <c r="C134" s="820">
        <f>MEDIÇÃO_GLOBAL!C134</f>
        <v>0</v>
      </c>
      <c r="D134" s="806">
        <f>MEDIÇÃO_GLOBAL!D134</f>
        <v>0</v>
      </c>
      <c r="E134" s="806" t="str">
        <f>MEDIÇÃO_GLOBAL!E134</f>
        <v/>
      </c>
      <c r="F134" s="807">
        <f>MEDIÇÃO_GLOBAL!F134</f>
        <v>0</v>
      </c>
      <c r="G134" s="824">
        <f>MEDIÇÃO_GLOBAL!G134</f>
        <v>0</v>
      </c>
      <c r="H134" s="454">
        <f>Dados_GLOBAL_Inicial!S134</f>
        <v>0</v>
      </c>
      <c r="I134" s="970"/>
      <c r="J134" s="455">
        <f t="shared" si="25"/>
        <v>0</v>
      </c>
      <c r="K134" s="451">
        <f t="shared" si="28"/>
        <v>0</v>
      </c>
      <c r="L134" s="452">
        <f t="shared" si="24"/>
        <v>0</v>
      </c>
      <c r="M134" s="809">
        <f t="shared" si="29"/>
        <v>0</v>
      </c>
      <c r="N134" s="821">
        <f>IF(IFERROR(VALUE(MEDIÇÃO_GLOBAL!N134),0)=0,0,MEDIÇÃO_GLOBAL!N134)</f>
        <v>0</v>
      </c>
      <c r="O134" s="811">
        <f t="shared" si="30"/>
        <v>0</v>
      </c>
      <c r="P134" s="811">
        <f>IF(Dados_Obra!$H$37=1,Dados_GLOBAL_Inicial!M134,IF((W134)="c",ROUNDUP(J134*N134,2),IF((W134)="b",ROUNDDOWN(J134*N134,2),ROUND(J134*N134,2))))</f>
        <v>0</v>
      </c>
      <c r="Q134" s="813">
        <f t="shared" si="31"/>
        <v>0</v>
      </c>
      <c r="S134" s="815">
        <f t="shared" si="32"/>
        <v>0</v>
      </c>
      <c r="T134" s="815">
        <f t="shared" si="33"/>
        <v>0</v>
      </c>
      <c r="V134" s="974"/>
      <c r="W134" s="975"/>
      <c r="X134" s="816">
        <f t="shared" si="34"/>
        <v>0</v>
      </c>
      <c r="Y134" s="816">
        <f t="shared" si="35"/>
        <v>0</v>
      </c>
      <c r="Z134" s="816">
        <f t="shared" si="36"/>
        <v>0</v>
      </c>
      <c r="AA134" s="817">
        <f t="shared" si="37"/>
        <v>0</v>
      </c>
      <c r="AB134" s="718">
        <f t="shared" ref="AB134:AB197" si="40">AB133+1</f>
        <v>133</v>
      </c>
      <c r="AC134" s="453">
        <f t="shared" si="38"/>
        <v>0</v>
      </c>
      <c r="AD134" s="14">
        <f t="shared" si="39"/>
        <v>0</v>
      </c>
      <c r="AE134"/>
      <c r="AF134" s="540">
        <f t="shared" si="26"/>
        <v>0</v>
      </c>
      <c r="AG134" s="541"/>
      <c r="AH134" s="541"/>
      <c r="AI134" s="541"/>
      <c r="AJ134" s="541"/>
      <c r="AK134" s="541"/>
      <c r="AL134" s="541"/>
      <c r="AM134" s="541"/>
      <c r="AN134" s="541"/>
      <c r="AO134" s="541"/>
      <c r="AP134" s="541"/>
      <c r="AQ134" s="541"/>
      <c r="AR134" s="541"/>
      <c r="AS134" s="541"/>
      <c r="AT134" s="541"/>
      <c r="AU134" s="541"/>
      <c r="AV134" s="541"/>
      <c r="AW134" s="541"/>
      <c r="AX134" s="541"/>
      <c r="AY134" s="819"/>
    </row>
    <row r="135" spans="1:51" ht="13.5" hidden="1" thickBot="1">
      <c r="A135" s="3" t="str">
        <f t="shared" si="27"/>
        <v/>
      </c>
      <c r="B135" s="805"/>
      <c r="C135" s="820">
        <f>MEDIÇÃO_GLOBAL!C135</f>
        <v>0</v>
      </c>
      <c r="D135" s="806">
        <f>MEDIÇÃO_GLOBAL!D135</f>
        <v>0</v>
      </c>
      <c r="E135" s="806" t="str">
        <f>MEDIÇÃO_GLOBAL!E135</f>
        <v/>
      </c>
      <c r="F135" s="807">
        <f>MEDIÇÃO_GLOBAL!F135</f>
        <v>0</v>
      </c>
      <c r="G135" s="824">
        <f>MEDIÇÃO_GLOBAL!G135</f>
        <v>0</v>
      </c>
      <c r="H135" s="454">
        <f>Dados_GLOBAL_Inicial!S135</f>
        <v>0</v>
      </c>
      <c r="I135" s="970"/>
      <c r="J135" s="455">
        <f t="shared" si="25"/>
        <v>0</v>
      </c>
      <c r="K135" s="451">
        <f t="shared" si="28"/>
        <v>0</v>
      </c>
      <c r="L135" s="452">
        <f t="shared" si="24"/>
        <v>0</v>
      </c>
      <c r="M135" s="809">
        <f t="shared" si="29"/>
        <v>0</v>
      </c>
      <c r="N135" s="821">
        <f>IF(IFERROR(VALUE(MEDIÇÃO_GLOBAL!N135),0)=0,0,MEDIÇÃO_GLOBAL!N135)</f>
        <v>0</v>
      </c>
      <c r="O135" s="811">
        <f t="shared" si="30"/>
        <v>0</v>
      </c>
      <c r="P135" s="811">
        <f>IF(Dados_Obra!$H$37=1,Dados_GLOBAL_Inicial!M135,IF((W135)="c",ROUNDUP(J135*N135,2),IF((W135)="b",ROUNDDOWN(J135*N135,2),ROUND(J135*N135,2))))</f>
        <v>0</v>
      </c>
      <c r="Q135" s="813">
        <f t="shared" si="31"/>
        <v>0</v>
      </c>
      <c r="S135" s="815">
        <f t="shared" si="32"/>
        <v>0</v>
      </c>
      <c r="T135" s="815">
        <f t="shared" si="33"/>
        <v>0</v>
      </c>
      <c r="V135" s="974"/>
      <c r="W135" s="975"/>
      <c r="X135" s="816">
        <f t="shared" si="34"/>
        <v>0</v>
      </c>
      <c r="Y135" s="816">
        <f t="shared" si="35"/>
        <v>0</v>
      </c>
      <c r="Z135" s="816">
        <f t="shared" si="36"/>
        <v>0</v>
      </c>
      <c r="AA135" s="817">
        <f t="shared" si="37"/>
        <v>0</v>
      </c>
      <c r="AB135" s="718">
        <f t="shared" si="40"/>
        <v>134</v>
      </c>
      <c r="AC135" s="453">
        <f t="shared" si="38"/>
        <v>0</v>
      </c>
      <c r="AD135" s="14">
        <f t="shared" si="39"/>
        <v>0</v>
      </c>
      <c r="AE135"/>
      <c r="AF135" s="540">
        <f t="shared" si="26"/>
        <v>0</v>
      </c>
      <c r="AG135" s="541"/>
      <c r="AH135" s="541"/>
      <c r="AI135" s="541"/>
      <c r="AJ135" s="541"/>
      <c r="AK135" s="541"/>
      <c r="AL135" s="541"/>
      <c r="AM135" s="541"/>
      <c r="AN135" s="541"/>
      <c r="AO135" s="541"/>
      <c r="AP135" s="541"/>
      <c r="AQ135" s="541"/>
      <c r="AR135" s="541"/>
      <c r="AS135" s="541"/>
      <c r="AT135" s="541"/>
      <c r="AU135" s="541"/>
      <c r="AV135" s="541"/>
      <c r="AW135" s="541"/>
      <c r="AX135" s="541"/>
      <c r="AY135" s="819"/>
    </row>
    <row r="136" spans="1:51" ht="13.5" hidden="1" thickBot="1">
      <c r="A136" s="3" t="str">
        <f t="shared" si="27"/>
        <v/>
      </c>
      <c r="B136" s="805"/>
      <c r="C136" s="820">
        <f>MEDIÇÃO_GLOBAL!C136</f>
        <v>0</v>
      </c>
      <c r="D136" s="806">
        <f>MEDIÇÃO_GLOBAL!D136</f>
        <v>0</v>
      </c>
      <c r="E136" s="806" t="str">
        <f>MEDIÇÃO_GLOBAL!E136</f>
        <v/>
      </c>
      <c r="F136" s="807">
        <f>MEDIÇÃO_GLOBAL!F136</f>
        <v>0</v>
      </c>
      <c r="G136" s="824">
        <f>MEDIÇÃO_GLOBAL!G136</f>
        <v>0</v>
      </c>
      <c r="H136" s="454">
        <f>Dados_GLOBAL_Inicial!S136</f>
        <v>0</v>
      </c>
      <c r="I136" s="970"/>
      <c r="J136" s="455">
        <f t="shared" si="25"/>
        <v>0</v>
      </c>
      <c r="K136" s="451">
        <f t="shared" si="28"/>
        <v>0</v>
      </c>
      <c r="L136" s="452">
        <f t="shared" si="24"/>
        <v>0</v>
      </c>
      <c r="M136" s="809">
        <f t="shared" si="29"/>
        <v>0</v>
      </c>
      <c r="N136" s="821">
        <f>IF(IFERROR(VALUE(MEDIÇÃO_GLOBAL!N136),0)=0,0,MEDIÇÃO_GLOBAL!N136)</f>
        <v>0</v>
      </c>
      <c r="O136" s="811">
        <f t="shared" si="30"/>
        <v>0</v>
      </c>
      <c r="P136" s="811">
        <f>IF(Dados_Obra!$H$37=1,Dados_GLOBAL_Inicial!M136,IF((W136)="c",ROUNDUP(J136*N136,2),IF((W136)="b",ROUNDDOWN(J136*N136,2),ROUND(J136*N136,2))))</f>
        <v>0</v>
      </c>
      <c r="Q136" s="813">
        <f t="shared" si="31"/>
        <v>0</v>
      </c>
      <c r="S136" s="815">
        <f t="shared" si="32"/>
        <v>0</v>
      </c>
      <c r="T136" s="815">
        <f t="shared" si="33"/>
        <v>0</v>
      </c>
      <c r="V136" s="974"/>
      <c r="W136" s="975"/>
      <c r="X136" s="816">
        <f t="shared" si="34"/>
        <v>0</v>
      </c>
      <c r="Y136" s="816">
        <f t="shared" si="35"/>
        <v>0</v>
      </c>
      <c r="Z136" s="816">
        <f t="shared" si="36"/>
        <v>0</v>
      </c>
      <c r="AA136" s="817">
        <f t="shared" si="37"/>
        <v>0</v>
      </c>
      <c r="AB136" s="718">
        <f t="shared" si="40"/>
        <v>135</v>
      </c>
      <c r="AC136" s="453">
        <f t="shared" si="38"/>
        <v>0</v>
      </c>
      <c r="AD136" s="14">
        <f t="shared" si="39"/>
        <v>0</v>
      </c>
      <c r="AE136"/>
      <c r="AF136" s="540">
        <f t="shared" si="26"/>
        <v>0</v>
      </c>
      <c r="AG136" s="541"/>
      <c r="AH136" s="541"/>
      <c r="AI136" s="541"/>
      <c r="AJ136" s="541"/>
      <c r="AK136" s="541"/>
      <c r="AL136" s="541"/>
      <c r="AM136" s="541"/>
      <c r="AN136" s="541"/>
      <c r="AO136" s="541"/>
      <c r="AP136" s="541"/>
      <c r="AQ136" s="541"/>
      <c r="AR136" s="541"/>
      <c r="AS136" s="541"/>
      <c r="AT136" s="541"/>
      <c r="AU136" s="541"/>
      <c r="AV136" s="541"/>
      <c r="AW136" s="541"/>
      <c r="AX136" s="541"/>
      <c r="AY136" s="819"/>
    </row>
    <row r="137" spans="1:51" ht="13.5" hidden="1" thickBot="1">
      <c r="A137" s="3" t="str">
        <f t="shared" si="27"/>
        <v/>
      </c>
      <c r="B137" s="805"/>
      <c r="C137" s="820">
        <f>MEDIÇÃO_GLOBAL!C137</f>
        <v>0</v>
      </c>
      <c r="D137" s="806">
        <f>MEDIÇÃO_GLOBAL!D137</f>
        <v>0</v>
      </c>
      <c r="E137" s="806" t="str">
        <f>MEDIÇÃO_GLOBAL!E137</f>
        <v/>
      </c>
      <c r="F137" s="807">
        <f>MEDIÇÃO_GLOBAL!F137</f>
        <v>0</v>
      </c>
      <c r="G137" s="824">
        <f>MEDIÇÃO_GLOBAL!G137</f>
        <v>0</v>
      </c>
      <c r="H137" s="454">
        <f>Dados_GLOBAL_Inicial!S137</f>
        <v>0</v>
      </c>
      <c r="I137" s="970"/>
      <c r="J137" s="455">
        <f t="shared" si="25"/>
        <v>0</v>
      </c>
      <c r="K137" s="451">
        <f t="shared" si="28"/>
        <v>0</v>
      </c>
      <c r="L137" s="452">
        <f t="shared" si="24"/>
        <v>0</v>
      </c>
      <c r="M137" s="809">
        <f t="shared" si="29"/>
        <v>0</v>
      </c>
      <c r="N137" s="821">
        <f>IF(IFERROR(VALUE(MEDIÇÃO_GLOBAL!N137),0)=0,0,MEDIÇÃO_GLOBAL!N137)</f>
        <v>0</v>
      </c>
      <c r="O137" s="811">
        <f t="shared" si="30"/>
        <v>0</v>
      </c>
      <c r="P137" s="811">
        <f>IF(Dados_Obra!$H$37=1,Dados_GLOBAL_Inicial!M137,IF((W137)="c",ROUNDUP(J137*N137,2),IF((W137)="b",ROUNDDOWN(J137*N137,2),ROUND(J137*N137,2))))</f>
        <v>0</v>
      </c>
      <c r="Q137" s="813">
        <f t="shared" si="31"/>
        <v>0</v>
      </c>
      <c r="S137" s="815">
        <f t="shared" si="32"/>
        <v>0</v>
      </c>
      <c r="T137" s="815">
        <f t="shared" si="33"/>
        <v>0</v>
      </c>
      <c r="V137" s="974"/>
      <c r="W137" s="975"/>
      <c r="X137" s="816">
        <f t="shared" si="34"/>
        <v>0</v>
      </c>
      <c r="Y137" s="816">
        <f t="shared" si="35"/>
        <v>0</v>
      </c>
      <c r="Z137" s="816">
        <f t="shared" si="36"/>
        <v>0</v>
      </c>
      <c r="AA137" s="817">
        <f t="shared" si="37"/>
        <v>0</v>
      </c>
      <c r="AB137" s="718">
        <f t="shared" si="40"/>
        <v>136</v>
      </c>
      <c r="AC137" s="453">
        <f t="shared" si="38"/>
        <v>0</v>
      </c>
      <c r="AD137" s="14">
        <f t="shared" si="39"/>
        <v>0</v>
      </c>
      <c r="AE137"/>
      <c r="AF137" s="540">
        <f t="shared" si="26"/>
        <v>0</v>
      </c>
      <c r="AG137" s="541"/>
      <c r="AH137" s="541"/>
      <c r="AI137" s="541"/>
      <c r="AJ137" s="541"/>
      <c r="AK137" s="541"/>
      <c r="AL137" s="541"/>
      <c r="AM137" s="541"/>
      <c r="AN137" s="541"/>
      <c r="AO137" s="541"/>
      <c r="AP137" s="541"/>
      <c r="AQ137" s="541"/>
      <c r="AR137" s="541"/>
      <c r="AS137" s="541"/>
      <c r="AT137" s="541"/>
      <c r="AU137" s="541"/>
      <c r="AV137" s="541"/>
      <c r="AW137" s="541"/>
      <c r="AX137" s="541"/>
      <c r="AY137" s="819"/>
    </row>
    <row r="138" spans="1:51" ht="13.5" hidden="1" thickBot="1">
      <c r="A138" s="3" t="str">
        <f t="shared" si="27"/>
        <v/>
      </c>
      <c r="B138" s="805"/>
      <c r="C138" s="820">
        <f>MEDIÇÃO_GLOBAL!C138</f>
        <v>0</v>
      </c>
      <c r="D138" s="806">
        <f>MEDIÇÃO_GLOBAL!D138</f>
        <v>0</v>
      </c>
      <c r="E138" s="806" t="str">
        <f>MEDIÇÃO_GLOBAL!E138</f>
        <v/>
      </c>
      <c r="F138" s="807">
        <f>MEDIÇÃO_GLOBAL!F138</f>
        <v>0</v>
      </c>
      <c r="G138" s="824">
        <f>MEDIÇÃO_GLOBAL!G138</f>
        <v>0</v>
      </c>
      <c r="H138" s="454">
        <f>Dados_GLOBAL_Inicial!S138</f>
        <v>0</v>
      </c>
      <c r="I138" s="970"/>
      <c r="J138" s="455">
        <f t="shared" si="25"/>
        <v>0</v>
      </c>
      <c r="K138" s="451">
        <f t="shared" si="28"/>
        <v>0</v>
      </c>
      <c r="L138" s="452">
        <f t="shared" ref="L138:L201" si="41">IF(total=0,0,ROUND(P138/total,4))</f>
        <v>0</v>
      </c>
      <c r="M138" s="809">
        <f t="shared" si="29"/>
        <v>0</v>
      </c>
      <c r="N138" s="821">
        <f>IF(IFERROR(VALUE(MEDIÇÃO_GLOBAL!N138),0)=0,0,MEDIÇÃO_GLOBAL!N138)</f>
        <v>0</v>
      </c>
      <c r="O138" s="811">
        <f t="shared" si="30"/>
        <v>0</v>
      </c>
      <c r="P138" s="811">
        <f>IF(Dados_Obra!$H$37=1,Dados_GLOBAL_Inicial!M138,IF((W138)="c",ROUNDUP(J138*N138,2),IF((W138)="b",ROUNDDOWN(J138*N138,2),ROUND(J138*N138,2))))</f>
        <v>0</v>
      </c>
      <c r="Q138" s="813">
        <f t="shared" si="31"/>
        <v>0</v>
      </c>
      <c r="S138" s="815">
        <f t="shared" si="32"/>
        <v>0</v>
      </c>
      <c r="T138" s="815">
        <f t="shared" si="33"/>
        <v>0</v>
      </c>
      <c r="V138" s="974"/>
      <c r="W138" s="975"/>
      <c r="X138" s="816">
        <f t="shared" si="34"/>
        <v>0</v>
      </c>
      <c r="Y138" s="816">
        <f t="shared" si="35"/>
        <v>0</v>
      </c>
      <c r="Z138" s="816">
        <f t="shared" si="36"/>
        <v>0</v>
      </c>
      <c r="AA138" s="817">
        <f t="shared" si="37"/>
        <v>0</v>
      </c>
      <c r="AB138" s="718">
        <f t="shared" si="40"/>
        <v>137</v>
      </c>
      <c r="AC138" s="453">
        <f t="shared" si="38"/>
        <v>0</v>
      </c>
      <c r="AD138" s="14">
        <f t="shared" si="39"/>
        <v>0</v>
      </c>
      <c r="AE138"/>
      <c r="AF138" s="540">
        <f t="shared" si="26"/>
        <v>0</v>
      </c>
      <c r="AG138" s="541"/>
      <c r="AH138" s="541"/>
      <c r="AI138" s="541"/>
      <c r="AJ138" s="541"/>
      <c r="AK138" s="541"/>
      <c r="AL138" s="541"/>
      <c r="AM138" s="541"/>
      <c r="AN138" s="541"/>
      <c r="AO138" s="541"/>
      <c r="AP138" s="541"/>
      <c r="AQ138" s="541"/>
      <c r="AR138" s="541"/>
      <c r="AS138" s="541"/>
      <c r="AT138" s="541"/>
      <c r="AU138" s="541"/>
      <c r="AV138" s="541"/>
      <c r="AW138" s="541"/>
      <c r="AX138" s="541"/>
      <c r="AY138" s="819"/>
    </row>
    <row r="139" spans="1:51" ht="13.5" hidden="1" thickBot="1">
      <c r="A139" s="3" t="str">
        <f t="shared" si="27"/>
        <v/>
      </c>
      <c r="B139" s="805"/>
      <c r="C139" s="820">
        <f>MEDIÇÃO_GLOBAL!C139</f>
        <v>0</v>
      </c>
      <c r="D139" s="806">
        <f>MEDIÇÃO_GLOBAL!D139</f>
        <v>0</v>
      </c>
      <c r="E139" s="806" t="str">
        <f>MEDIÇÃO_GLOBAL!E139</f>
        <v/>
      </c>
      <c r="F139" s="807">
        <f>MEDIÇÃO_GLOBAL!F139</f>
        <v>0</v>
      </c>
      <c r="G139" s="824">
        <f>MEDIÇÃO_GLOBAL!G139</f>
        <v>0</v>
      </c>
      <c r="H139" s="454">
        <f>Dados_GLOBAL_Inicial!S139</f>
        <v>0</v>
      </c>
      <c r="I139" s="970"/>
      <c r="J139" s="455">
        <f t="shared" ref="J139:J202" si="42">SUM(H139:I139)</f>
        <v>0</v>
      </c>
      <c r="K139" s="451">
        <f t="shared" si="28"/>
        <v>0</v>
      </c>
      <c r="L139" s="452">
        <f t="shared" si="41"/>
        <v>0</v>
      </c>
      <c r="M139" s="809">
        <f t="shared" si="29"/>
        <v>0</v>
      </c>
      <c r="N139" s="821">
        <f>IF(IFERROR(VALUE(MEDIÇÃO_GLOBAL!N139),0)=0,0,MEDIÇÃO_GLOBAL!N139)</f>
        <v>0</v>
      </c>
      <c r="O139" s="811">
        <f t="shared" si="30"/>
        <v>0</v>
      </c>
      <c r="P139" s="811">
        <f>IF(Dados_Obra!$H$37=1,Dados_GLOBAL_Inicial!M139,IF((W139)="c",ROUNDUP(J139*N139,2),IF((W139)="b",ROUNDDOWN(J139*N139,2),ROUND(J139*N139,2))))</f>
        <v>0</v>
      </c>
      <c r="Q139" s="813">
        <f t="shared" si="31"/>
        <v>0</v>
      </c>
      <c r="S139" s="815">
        <f t="shared" si="32"/>
        <v>0</v>
      </c>
      <c r="T139" s="815">
        <f t="shared" si="33"/>
        <v>0</v>
      </c>
      <c r="V139" s="974"/>
      <c r="W139" s="975"/>
      <c r="X139" s="816">
        <f t="shared" si="34"/>
        <v>0</v>
      </c>
      <c r="Y139" s="816">
        <f t="shared" si="35"/>
        <v>0</v>
      </c>
      <c r="Z139" s="816">
        <f t="shared" si="36"/>
        <v>0</v>
      </c>
      <c r="AA139" s="817">
        <f t="shared" si="37"/>
        <v>0</v>
      </c>
      <c r="AB139" s="718">
        <f t="shared" si="40"/>
        <v>138</v>
      </c>
      <c r="AC139" s="453">
        <f t="shared" si="38"/>
        <v>0</v>
      </c>
      <c r="AD139" s="14">
        <f t="shared" si="39"/>
        <v>0</v>
      </c>
      <c r="AE139"/>
      <c r="AF139" s="540">
        <f t="shared" ref="AF139:AF202" si="43">IFERROR(IF(C139=0,0,C139),0)</f>
        <v>0</v>
      </c>
      <c r="AG139" s="541"/>
      <c r="AH139" s="541"/>
      <c r="AI139" s="541"/>
      <c r="AJ139" s="541"/>
      <c r="AK139" s="541"/>
      <c r="AL139" s="541"/>
      <c r="AM139" s="541"/>
      <c r="AN139" s="541"/>
      <c r="AO139" s="541"/>
      <c r="AP139" s="541"/>
      <c r="AQ139" s="541"/>
      <c r="AR139" s="541"/>
      <c r="AS139" s="541"/>
      <c r="AT139" s="541"/>
      <c r="AU139" s="541"/>
      <c r="AV139" s="541"/>
      <c r="AW139" s="541"/>
      <c r="AX139" s="541"/>
      <c r="AY139" s="819"/>
    </row>
    <row r="140" spans="1:51" ht="13.5" hidden="1" thickBot="1">
      <c r="A140" s="3" t="str">
        <f t="shared" ref="A140:A203" si="44">IF(LEN(F140)&gt;3,"x",IF(N140&lt;0,"x",""))</f>
        <v/>
      </c>
      <c r="B140" s="805"/>
      <c r="C140" s="820">
        <f>MEDIÇÃO_GLOBAL!C140</f>
        <v>0</v>
      </c>
      <c r="D140" s="806">
        <f>MEDIÇÃO_GLOBAL!D140</f>
        <v>0</v>
      </c>
      <c r="E140" s="806" t="str">
        <f>MEDIÇÃO_GLOBAL!E140</f>
        <v/>
      </c>
      <c r="F140" s="807">
        <f>MEDIÇÃO_GLOBAL!F140</f>
        <v>0</v>
      </c>
      <c r="G140" s="824">
        <f>MEDIÇÃO_GLOBAL!G140</f>
        <v>0</v>
      </c>
      <c r="H140" s="454">
        <f>Dados_GLOBAL_Inicial!S140</f>
        <v>0</v>
      </c>
      <c r="I140" s="970"/>
      <c r="J140" s="455">
        <f t="shared" si="42"/>
        <v>0</v>
      </c>
      <c r="K140" s="451">
        <f t="shared" ref="K140:K203" si="45">AD140</f>
        <v>0</v>
      </c>
      <c r="L140" s="452">
        <f t="shared" si="41"/>
        <v>0</v>
      </c>
      <c r="M140" s="809">
        <f t="shared" ref="M140:M203" si="46">IF(J140=0,0,IF(K140&gt;100%,"excesso",IF(ISNUMBER(K140),ROUND(K140*L140,4),IF(K140="&lt;excesso",ROUND(100%*L140,4),0))))</f>
        <v>0</v>
      </c>
      <c r="N140" s="821">
        <f>IF(IFERROR(VALUE(MEDIÇÃO_GLOBAL!N140),0)=0,0,MEDIÇÃO_GLOBAL!N140)</f>
        <v>0</v>
      </c>
      <c r="O140" s="811">
        <f t="shared" ref="O140:O203" si="47">IF(K140&gt;100%,P140,IF(ISBLANK(J140),0,IF((V140)="c",ROUNDUP(K140*P140,2),IF((V140)="b",ROUNDDOWN(K140*P140,2),ROUND(K140*P140,2)))))</f>
        <v>0</v>
      </c>
      <c r="P140" s="811">
        <f>IF(Dados_Obra!$H$37=1,Dados_GLOBAL_Inicial!M140,IF((W140)="c",ROUNDUP(J140*N140,2),IF((W140)="b",ROUNDDOWN(J140*N140,2),ROUND(J140*N140,2))))</f>
        <v>0</v>
      </c>
      <c r="Q140" s="813">
        <f t="shared" ref="Q140:Q203" si="48">P140-O140</f>
        <v>0</v>
      </c>
      <c r="S140" s="815">
        <f t="shared" ref="S140:S203" si="49">IF(I140&gt;0,ROUND(I140*N140,2),0)</f>
        <v>0</v>
      </c>
      <c r="T140" s="815">
        <f t="shared" ref="T140:T203" si="50">IF(I140&lt;0,ROUND(I140*N140,2),0)</f>
        <v>0</v>
      </c>
      <c r="V140" s="974"/>
      <c r="W140" s="975"/>
      <c r="X140" s="816">
        <f t="shared" ref="X140:X203" si="51">IF(C140&lt;&gt;0,0,X141+O140)</f>
        <v>0</v>
      </c>
      <c r="Y140" s="816">
        <f t="shared" ref="Y140:Y203" si="52">IF(C140&lt;&gt;0,X141,0)</f>
        <v>0</v>
      </c>
      <c r="Z140" s="816">
        <f t="shared" ref="Z140:Z203" si="53">IF(C140&lt;&gt;0,0,Z141+P140)</f>
        <v>0</v>
      </c>
      <c r="AA140" s="817">
        <f t="shared" ref="AA140:AA203" si="54">IF(C140&lt;&gt;0,Z141,0)</f>
        <v>0</v>
      </c>
      <c r="AB140" s="718">
        <f t="shared" si="40"/>
        <v>139</v>
      </c>
      <c r="AC140" s="453">
        <f t="shared" ref="AC140:AC203" si="55">IF(SUM(AG140:AX140)&gt;J140,J140,SUM(AG140:AX140))</f>
        <v>0</v>
      </c>
      <c r="AD140" s="14">
        <f t="shared" ref="AD140:AD203" si="56">IF(J140=0,0,IF(AC140&gt;J140,1,AC140/J140))</f>
        <v>0</v>
      </c>
      <c r="AE140"/>
      <c r="AF140" s="540">
        <f t="shared" si="43"/>
        <v>0</v>
      </c>
      <c r="AG140" s="541"/>
      <c r="AH140" s="541"/>
      <c r="AI140" s="541"/>
      <c r="AJ140" s="541"/>
      <c r="AK140" s="541"/>
      <c r="AL140" s="541"/>
      <c r="AM140" s="541"/>
      <c r="AN140" s="541"/>
      <c r="AO140" s="541"/>
      <c r="AP140" s="541"/>
      <c r="AQ140" s="541"/>
      <c r="AR140" s="541"/>
      <c r="AS140" s="541"/>
      <c r="AT140" s="541"/>
      <c r="AU140" s="541"/>
      <c r="AV140" s="541"/>
      <c r="AW140" s="541"/>
      <c r="AX140" s="541"/>
      <c r="AY140" s="819"/>
    </row>
    <row r="141" spans="1:51" ht="13.5" hidden="1" thickBot="1">
      <c r="A141" s="3" t="str">
        <f t="shared" si="44"/>
        <v/>
      </c>
      <c r="B141" s="805"/>
      <c r="C141" s="820">
        <f>MEDIÇÃO_GLOBAL!C141</f>
        <v>0</v>
      </c>
      <c r="D141" s="806">
        <f>MEDIÇÃO_GLOBAL!D141</f>
        <v>0</v>
      </c>
      <c r="E141" s="806" t="str">
        <f>MEDIÇÃO_GLOBAL!E141</f>
        <v/>
      </c>
      <c r="F141" s="807">
        <f>MEDIÇÃO_GLOBAL!F141</f>
        <v>0</v>
      </c>
      <c r="G141" s="824">
        <f>MEDIÇÃO_GLOBAL!G141</f>
        <v>0</v>
      </c>
      <c r="H141" s="454">
        <f>Dados_GLOBAL_Inicial!S141</f>
        <v>0</v>
      </c>
      <c r="I141" s="970"/>
      <c r="J141" s="455">
        <f t="shared" si="42"/>
        <v>0</v>
      </c>
      <c r="K141" s="451">
        <f t="shared" si="45"/>
        <v>0</v>
      </c>
      <c r="L141" s="452">
        <f t="shared" si="41"/>
        <v>0</v>
      </c>
      <c r="M141" s="809">
        <f t="shared" si="46"/>
        <v>0</v>
      </c>
      <c r="N141" s="821">
        <f>IF(IFERROR(VALUE(MEDIÇÃO_GLOBAL!N141),0)=0,0,MEDIÇÃO_GLOBAL!N141)</f>
        <v>0</v>
      </c>
      <c r="O141" s="811">
        <f t="shared" si="47"/>
        <v>0</v>
      </c>
      <c r="P141" s="811">
        <f>IF(Dados_Obra!$H$37=1,Dados_GLOBAL_Inicial!M141,IF((W141)="c",ROUNDUP(J141*N141,2),IF((W141)="b",ROUNDDOWN(J141*N141,2),ROUND(J141*N141,2))))</f>
        <v>0</v>
      </c>
      <c r="Q141" s="813">
        <f t="shared" si="48"/>
        <v>0</v>
      </c>
      <c r="S141" s="815">
        <f t="shared" si="49"/>
        <v>0</v>
      </c>
      <c r="T141" s="815">
        <f t="shared" si="50"/>
        <v>0</v>
      </c>
      <c r="V141" s="974"/>
      <c r="W141" s="975"/>
      <c r="X141" s="816">
        <f t="shared" si="51"/>
        <v>0</v>
      </c>
      <c r="Y141" s="816">
        <f t="shared" si="52"/>
        <v>0</v>
      </c>
      <c r="Z141" s="816">
        <f t="shared" si="53"/>
        <v>0</v>
      </c>
      <c r="AA141" s="817">
        <f t="shared" si="54"/>
        <v>0</v>
      </c>
      <c r="AB141" s="718">
        <f t="shared" si="40"/>
        <v>140</v>
      </c>
      <c r="AC141" s="453">
        <f t="shared" si="55"/>
        <v>0</v>
      </c>
      <c r="AD141" s="14">
        <f t="shared" si="56"/>
        <v>0</v>
      </c>
      <c r="AE141"/>
      <c r="AF141" s="540">
        <f t="shared" si="43"/>
        <v>0</v>
      </c>
      <c r="AG141" s="541"/>
      <c r="AH141" s="541"/>
      <c r="AI141" s="541"/>
      <c r="AJ141" s="541"/>
      <c r="AK141" s="541"/>
      <c r="AL141" s="541"/>
      <c r="AM141" s="541"/>
      <c r="AN141" s="541"/>
      <c r="AO141" s="541"/>
      <c r="AP141" s="541"/>
      <c r="AQ141" s="541"/>
      <c r="AR141" s="541"/>
      <c r="AS141" s="541"/>
      <c r="AT141" s="541"/>
      <c r="AU141" s="541"/>
      <c r="AV141" s="541"/>
      <c r="AW141" s="541"/>
      <c r="AX141" s="541"/>
      <c r="AY141" s="819"/>
    </row>
    <row r="142" spans="1:51" ht="13.5" hidden="1" thickBot="1">
      <c r="A142" s="3" t="str">
        <f t="shared" si="44"/>
        <v/>
      </c>
      <c r="B142" s="805"/>
      <c r="C142" s="820">
        <f>MEDIÇÃO_GLOBAL!C142</f>
        <v>0</v>
      </c>
      <c r="D142" s="806">
        <f>MEDIÇÃO_GLOBAL!D142</f>
        <v>0</v>
      </c>
      <c r="E142" s="806" t="str">
        <f>MEDIÇÃO_GLOBAL!E142</f>
        <v/>
      </c>
      <c r="F142" s="807">
        <f>MEDIÇÃO_GLOBAL!F142</f>
        <v>0</v>
      </c>
      <c r="G142" s="824">
        <f>MEDIÇÃO_GLOBAL!G142</f>
        <v>0</v>
      </c>
      <c r="H142" s="454">
        <f>Dados_GLOBAL_Inicial!S142</f>
        <v>0</v>
      </c>
      <c r="I142" s="970"/>
      <c r="J142" s="455">
        <f t="shared" si="42"/>
        <v>0</v>
      </c>
      <c r="K142" s="451">
        <f t="shared" si="45"/>
        <v>0</v>
      </c>
      <c r="L142" s="452">
        <f t="shared" si="41"/>
        <v>0</v>
      </c>
      <c r="M142" s="809">
        <f t="shared" si="46"/>
        <v>0</v>
      </c>
      <c r="N142" s="821">
        <f>IF(IFERROR(VALUE(MEDIÇÃO_GLOBAL!N142),0)=0,0,MEDIÇÃO_GLOBAL!N142)</f>
        <v>0</v>
      </c>
      <c r="O142" s="811">
        <f t="shared" si="47"/>
        <v>0</v>
      </c>
      <c r="P142" s="811">
        <f>IF(Dados_Obra!$H$37=1,Dados_GLOBAL_Inicial!M142,IF((W142)="c",ROUNDUP(J142*N142,2),IF((W142)="b",ROUNDDOWN(J142*N142,2),ROUND(J142*N142,2))))</f>
        <v>0</v>
      </c>
      <c r="Q142" s="813">
        <f t="shared" si="48"/>
        <v>0</v>
      </c>
      <c r="S142" s="815">
        <f t="shared" si="49"/>
        <v>0</v>
      </c>
      <c r="T142" s="815">
        <f t="shared" si="50"/>
        <v>0</v>
      </c>
      <c r="V142" s="974"/>
      <c r="W142" s="975"/>
      <c r="X142" s="816">
        <f t="shared" si="51"/>
        <v>0</v>
      </c>
      <c r="Y142" s="816">
        <f t="shared" si="52"/>
        <v>0</v>
      </c>
      <c r="Z142" s="816">
        <f t="shared" si="53"/>
        <v>0</v>
      </c>
      <c r="AA142" s="817">
        <f t="shared" si="54"/>
        <v>0</v>
      </c>
      <c r="AB142" s="718">
        <f t="shared" si="40"/>
        <v>141</v>
      </c>
      <c r="AC142" s="453">
        <f t="shared" si="55"/>
        <v>0</v>
      </c>
      <c r="AD142" s="14">
        <f t="shared" si="56"/>
        <v>0</v>
      </c>
      <c r="AE142"/>
      <c r="AF142" s="540">
        <f t="shared" si="43"/>
        <v>0</v>
      </c>
      <c r="AG142" s="541"/>
      <c r="AH142" s="541"/>
      <c r="AI142" s="541"/>
      <c r="AJ142" s="541"/>
      <c r="AK142" s="541"/>
      <c r="AL142" s="541"/>
      <c r="AM142" s="541"/>
      <c r="AN142" s="541"/>
      <c r="AO142" s="541"/>
      <c r="AP142" s="541"/>
      <c r="AQ142" s="541"/>
      <c r="AR142" s="541"/>
      <c r="AS142" s="541"/>
      <c r="AT142" s="541"/>
      <c r="AU142" s="541"/>
      <c r="AV142" s="541"/>
      <c r="AW142" s="541"/>
      <c r="AX142" s="541"/>
      <c r="AY142" s="819"/>
    </row>
    <row r="143" spans="1:51" ht="13.5" hidden="1" thickBot="1">
      <c r="A143" s="3" t="str">
        <f t="shared" si="44"/>
        <v/>
      </c>
      <c r="B143" s="805"/>
      <c r="C143" s="820">
        <f>MEDIÇÃO_GLOBAL!C143</f>
        <v>0</v>
      </c>
      <c r="D143" s="806">
        <f>MEDIÇÃO_GLOBAL!D143</f>
        <v>0</v>
      </c>
      <c r="E143" s="806" t="str">
        <f>MEDIÇÃO_GLOBAL!E143</f>
        <v/>
      </c>
      <c r="F143" s="807">
        <f>MEDIÇÃO_GLOBAL!F143</f>
        <v>0</v>
      </c>
      <c r="G143" s="824">
        <f>MEDIÇÃO_GLOBAL!G143</f>
        <v>0</v>
      </c>
      <c r="H143" s="454">
        <f>Dados_GLOBAL_Inicial!S143</f>
        <v>0</v>
      </c>
      <c r="I143" s="970"/>
      <c r="J143" s="455">
        <f t="shared" si="42"/>
        <v>0</v>
      </c>
      <c r="K143" s="451">
        <f t="shared" si="45"/>
        <v>0</v>
      </c>
      <c r="L143" s="452">
        <f t="shared" si="41"/>
        <v>0</v>
      </c>
      <c r="M143" s="809">
        <f t="shared" si="46"/>
        <v>0</v>
      </c>
      <c r="N143" s="821">
        <f>IF(IFERROR(VALUE(MEDIÇÃO_GLOBAL!N143),0)=0,0,MEDIÇÃO_GLOBAL!N143)</f>
        <v>0</v>
      </c>
      <c r="O143" s="811">
        <f t="shared" si="47"/>
        <v>0</v>
      </c>
      <c r="P143" s="811">
        <f>IF(Dados_Obra!$H$37=1,Dados_GLOBAL_Inicial!M143,IF((W143)="c",ROUNDUP(J143*N143,2),IF((W143)="b",ROUNDDOWN(J143*N143,2),ROUND(J143*N143,2))))</f>
        <v>0</v>
      </c>
      <c r="Q143" s="813">
        <f t="shared" si="48"/>
        <v>0</v>
      </c>
      <c r="S143" s="815">
        <f t="shared" si="49"/>
        <v>0</v>
      </c>
      <c r="T143" s="815">
        <f t="shared" si="50"/>
        <v>0</v>
      </c>
      <c r="V143" s="974"/>
      <c r="W143" s="975"/>
      <c r="X143" s="816">
        <f t="shared" si="51"/>
        <v>0</v>
      </c>
      <c r="Y143" s="816">
        <f t="shared" si="52"/>
        <v>0</v>
      </c>
      <c r="Z143" s="816">
        <f t="shared" si="53"/>
        <v>0</v>
      </c>
      <c r="AA143" s="817">
        <f t="shared" si="54"/>
        <v>0</v>
      </c>
      <c r="AB143" s="718">
        <f t="shared" si="40"/>
        <v>142</v>
      </c>
      <c r="AC143" s="453">
        <f t="shared" si="55"/>
        <v>0</v>
      </c>
      <c r="AD143" s="14">
        <f t="shared" si="56"/>
        <v>0</v>
      </c>
      <c r="AE143"/>
      <c r="AF143" s="540">
        <f t="shared" si="43"/>
        <v>0</v>
      </c>
      <c r="AG143" s="541"/>
      <c r="AH143" s="541"/>
      <c r="AI143" s="541"/>
      <c r="AJ143" s="541"/>
      <c r="AK143" s="541"/>
      <c r="AL143" s="541"/>
      <c r="AM143" s="541"/>
      <c r="AN143" s="541"/>
      <c r="AO143" s="541"/>
      <c r="AP143" s="541"/>
      <c r="AQ143" s="541"/>
      <c r="AR143" s="541"/>
      <c r="AS143" s="541"/>
      <c r="AT143" s="541"/>
      <c r="AU143" s="541"/>
      <c r="AV143" s="541"/>
      <c r="AW143" s="541"/>
      <c r="AX143" s="541"/>
      <c r="AY143" s="819"/>
    </row>
    <row r="144" spans="1:51" ht="13.5" hidden="1" thickBot="1">
      <c r="A144" s="3" t="str">
        <f t="shared" si="44"/>
        <v/>
      </c>
      <c r="B144" s="805"/>
      <c r="C144" s="820">
        <f>MEDIÇÃO_GLOBAL!C144</f>
        <v>0</v>
      </c>
      <c r="D144" s="806">
        <f>MEDIÇÃO_GLOBAL!D144</f>
        <v>0</v>
      </c>
      <c r="E144" s="806" t="str">
        <f>MEDIÇÃO_GLOBAL!E144</f>
        <v/>
      </c>
      <c r="F144" s="807">
        <f>MEDIÇÃO_GLOBAL!F144</f>
        <v>0</v>
      </c>
      <c r="G144" s="824">
        <f>MEDIÇÃO_GLOBAL!G144</f>
        <v>0</v>
      </c>
      <c r="H144" s="454">
        <f>Dados_GLOBAL_Inicial!S144</f>
        <v>0</v>
      </c>
      <c r="I144" s="970"/>
      <c r="J144" s="455">
        <f t="shared" si="42"/>
        <v>0</v>
      </c>
      <c r="K144" s="451">
        <f t="shared" si="45"/>
        <v>0</v>
      </c>
      <c r="L144" s="452">
        <f t="shared" si="41"/>
        <v>0</v>
      </c>
      <c r="M144" s="809">
        <f t="shared" si="46"/>
        <v>0</v>
      </c>
      <c r="N144" s="821">
        <f>IF(IFERROR(VALUE(MEDIÇÃO_GLOBAL!N144),0)=0,0,MEDIÇÃO_GLOBAL!N144)</f>
        <v>0</v>
      </c>
      <c r="O144" s="811">
        <f t="shared" si="47"/>
        <v>0</v>
      </c>
      <c r="P144" s="811">
        <f>IF(Dados_Obra!$H$37=1,Dados_GLOBAL_Inicial!M144,IF((W144)="c",ROUNDUP(J144*N144,2),IF((W144)="b",ROUNDDOWN(J144*N144,2),ROUND(J144*N144,2))))</f>
        <v>0</v>
      </c>
      <c r="Q144" s="813">
        <f t="shared" si="48"/>
        <v>0</v>
      </c>
      <c r="S144" s="815">
        <f t="shared" si="49"/>
        <v>0</v>
      </c>
      <c r="T144" s="815">
        <f t="shared" si="50"/>
        <v>0</v>
      </c>
      <c r="V144" s="974"/>
      <c r="W144" s="975"/>
      <c r="X144" s="816">
        <f t="shared" si="51"/>
        <v>0</v>
      </c>
      <c r="Y144" s="816">
        <f t="shared" si="52"/>
        <v>0</v>
      </c>
      <c r="Z144" s="816">
        <f t="shared" si="53"/>
        <v>0</v>
      </c>
      <c r="AA144" s="817">
        <f t="shared" si="54"/>
        <v>0</v>
      </c>
      <c r="AB144" s="718">
        <f t="shared" si="40"/>
        <v>143</v>
      </c>
      <c r="AC144" s="453">
        <f t="shared" si="55"/>
        <v>0</v>
      </c>
      <c r="AD144" s="14">
        <f t="shared" si="56"/>
        <v>0</v>
      </c>
      <c r="AE144"/>
      <c r="AF144" s="540">
        <f t="shared" si="43"/>
        <v>0</v>
      </c>
      <c r="AG144" s="541"/>
      <c r="AH144" s="541"/>
      <c r="AI144" s="541"/>
      <c r="AJ144" s="541"/>
      <c r="AK144" s="541"/>
      <c r="AL144" s="541"/>
      <c r="AM144" s="541"/>
      <c r="AN144" s="541"/>
      <c r="AO144" s="541"/>
      <c r="AP144" s="541"/>
      <c r="AQ144" s="541"/>
      <c r="AR144" s="541"/>
      <c r="AS144" s="541"/>
      <c r="AT144" s="541"/>
      <c r="AU144" s="541"/>
      <c r="AV144" s="541"/>
      <c r="AW144" s="541"/>
      <c r="AX144" s="541"/>
      <c r="AY144" s="819"/>
    </row>
    <row r="145" spans="1:51" ht="13.5" hidden="1" thickBot="1">
      <c r="A145" s="3" t="str">
        <f t="shared" si="44"/>
        <v/>
      </c>
      <c r="B145" s="805"/>
      <c r="C145" s="820">
        <f>MEDIÇÃO_GLOBAL!C145</f>
        <v>0</v>
      </c>
      <c r="D145" s="806">
        <f>MEDIÇÃO_GLOBAL!D145</f>
        <v>0</v>
      </c>
      <c r="E145" s="806" t="str">
        <f>MEDIÇÃO_GLOBAL!E145</f>
        <v/>
      </c>
      <c r="F145" s="807">
        <f>MEDIÇÃO_GLOBAL!F145</f>
        <v>0</v>
      </c>
      <c r="G145" s="824">
        <f>MEDIÇÃO_GLOBAL!G145</f>
        <v>0</v>
      </c>
      <c r="H145" s="454">
        <f>Dados_GLOBAL_Inicial!S145</f>
        <v>0</v>
      </c>
      <c r="I145" s="970"/>
      <c r="J145" s="455">
        <f t="shared" si="42"/>
        <v>0</v>
      </c>
      <c r="K145" s="451">
        <f t="shared" si="45"/>
        <v>0</v>
      </c>
      <c r="L145" s="452">
        <f t="shared" si="41"/>
        <v>0</v>
      </c>
      <c r="M145" s="809">
        <f t="shared" si="46"/>
        <v>0</v>
      </c>
      <c r="N145" s="821">
        <f>IF(IFERROR(VALUE(MEDIÇÃO_GLOBAL!N145),0)=0,0,MEDIÇÃO_GLOBAL!N145)</f>
        <v>0</v>
      </c>
      <c r="O145" s="811">
        <f t="shared" si="47"/>
        <v>0</v>
      </c>
      <c r="P145" s="811">
        <f>IF(Dados_Obra!$H$37=1,Dados_GLOBAL_Inicial!M145,IF((W145)="c",ROUNDUP(J145*N145,2),IF((W145)="b",ROUNDDOWN(J145*N145,2),ROUND(J145*N145,2))))</f>
        <v>0</v>
      </c>
      <c r="Q145" s="813">
        <f t="shared" si="48"/>
        <v>0</v>
      </c>
      <c r="S145" s="815">
        <f t="shared" si="49"/>
        <v>0</v>
      </c>
      <c r="T145" s="815">
        <f t="shared" si="50"/>
        <v>0</v>
      </c>
      <c r="V145" s="974"/>
      <c r="W145" s="975"/>
      <c r="X145" s="816">
        <f t="shared" si="51"/>
        <v>0</v>
      </c>
      <c r="Y145" s="816">
        <f t="shared" si="52"/>
        <v>0</v>
      </c>
      <c r="Z145" s="816">
        <f t="shared" si="53"/>
        <v>0</v>
      </c>
      <c r="AA145" s="817">
        <f t="shared" si="54"/>
        <v>0</v>
      </c>
      <c r="AB145" s="718">
        <f t="shared" si="40"/>
        <v>144</v>
      </c>
      <c r="AC145" s="453">
        <f t="shared" si="55"/>
        <v>0</v>
      </c>
      <c r="AD145" s="14">
        <f t="shared" si="56"/>
        <v>0</v>
      </c>
      <c r="AE145"/>
      <c r="AF145" s="540">
        <f t="shared" si="43"/>
        <v>0</v>
      </c>
      <c r="AG145" s="541"/>
      <c r="AH145" s="541"/>
      <c r="AI145" s="541"/>
      <c r="AJ145" s="541"/>
      <c r="AK145" s="541"/>
      <c r="AL145" s="541"/>
      <c r="AM145" s="541"/>
      <c r="AN145" s="541"/>
      <c r="AO145" s="541"/>
      <c r="AP145" s="541"/>
      <c r="AQ145" s="541"/>
      <c r="AR145" s="541"/>
      <c r="AS145" s="541"/>
      <c r="AT145" s="541"/>
      <c r="AU145" s="541"/>
      <c r="AV145" s="541"/>
      <c r="AW145" s="541"/>
      <c r="AX145" s="541"/>
      <c r="AY145" s="819"/>
    </row>
    <row r="146" spans="1:51" ht="13.5" hidden="1" thickBot="1">
      <c r="A146" s="3" t="str">
        <f t="shared" si="44"/>
        <v/>
      </c>
      <c r="B146" s="805"/>
      <c r="C146" s="820">
        <f>MEDIÇÃO_GLOBAL!C146</f>
        <v>0</v>
      </c>
      <c r="D146" s="806">
        <f>MEDIÇÃO_GLOBAL!D146</f>
        <v>0</v>
      </c>
      <c r="E146" s="806" t="str">
        <f>MEDIÇÃO_GLOBAL!E146</f>
        <v/>
      </c>
      <c r="F146" s="807">
        <f>MEDIÇÃO_GLOBAL!F146</f>
        <v>0</v>
      </c>
      <c r="G146" s="824">
        <f>MEDIÇÃO_GLOBAL!G146</f>
        <v>0</v>
      </c>
      <c r="H146" s="454">
        <f>Dados_GLOBAL_Inicial!S146</f>
        <v>0</v>
      </c>
      <c r="I146" s="970"/>
      <c r="J146" s="455">
        <f t="shared" si="42"/>
        <v>0</v>
      </c>
      <c r="K146" s="451">
        <f t="shared" si="45"/>
        <v>0</v>
      </c>
      <c r="L146" s="452">
        <f t="shared" si="41"/>
        <v>0</v>
      </c>
      <c r="M146" s="809">
        <f t="shared" si="46"/>
        <v>0</v>
      </c>
      <c r="N146" s="821">
        <f>IF(IFERROR(VALUE(MEDIÇÃO_GLOBAL!N146),0)=0,0,MEDIÇÃO_GLOBAL!N146)</f>
        <v>0</v>
      </c>
      <c r="O146" s="811">
        <f t="shared" si="47"/>
        <v>0</v>
      </c>
      <c r="P146" s="811">
        <f>IF(Dados_Obra!$H$37=1,Dados_GLOBAL_Inicial!M146,IF((W146)="c",ROUNDUP(J146*N146,2),IF((W146)="b",ROUNDDOWN(J146*N146,2),ROUND(J146*N146,2))))</f>
        <v>0</v>
      </c>
      <c r="Q146" s="813">
        <f t="shared" si="48"/>
        <v>0</v>
      </c>
      <c r="S146" s="815">
        <f t="shared" si="49"/>
        <v>0</v>
      </c>
      <c r="T146" s="815">
        <f t="shared" si="50"/>
        <v>0</v>
      </c>
      <c r="V146" s="974"/>
      <c r="W146" s="975"/>
      <c r="X146" s="816">
        <f t="shared" si="51"/>
        <v>0</v>
      </c>
      <c r="Y146" s="816">
        <f t="shared" si="52"/>
        <v>0</v>
      </c>
      <c r="Z146" s="816">
        <f t="shared" si="53"/>
        <v>0</v>
      </c>
      <c r="AA146" s="817">
        <f t="shared" si="54"/>
        <v>0</v>
      </c>
      <c r="AB146" s="718">
        <f t="shared" si="40"/>
        <v>145</v>
      </c>
      <c r="AC146" s="453">
        <f t="shared" si="55"/>
        <v>0</v>
      </c>
      <c r="AD146" s="14">
        <f t="shared" si="56"/>
        <v>0</v>
      </c>
      <c r="AE146"/>
      <c r="AF146" s="540">
        <f t="shared" si="43"/>
        <v>0</v>
      </c>
      <c r="AG146" s="541"/>
      <c r="AH146" s="541"/>
      <c r="AI146" s="541"/>
      <c r="AJ146" s="541"/>
      <c r="AK146" s="541"/>
      <c r="AL146" s="541"/>
      <c r="AM146" s="541"/>
      <c r="AN146" s="541"/>
      <c r="AO146" s="541"/>
      <c r="AP146" s="541"/>
      <c r="AQ146" s="541"/>
      <c r="AR146" s="541"/>
      <c r="AS146" s="541"/>
      <c r="AT146" s="541"/>
      <c r="AU146" s="541"/>
      <c r="AV146" s="541"/>
      <c r="AW146" s="541"/>
      <c r="AX146" s="541"/>
      <c r="AY146" s="819"/>
    </row>
    <row r="147" spans="1:51" ht="13.5" hidden="1" thickBot="1">
      <c r="A147" s="3" t="str">
        <f t="shared" si="44"/>
        <v/>
      </c>
      <c r="B147" s="805"/>
      <c r="C147" s="820">
        <f>MEDIÇÃO_GLOBAL!C147</f>
        <v>0</v>
      </c>
      <c r="D147" s="806">
        <f>MEDIÇÃO_GLOBAL!D147</f>
        <v>0</v>
      </c>
      <c r="E147" s="806" t="str">
        <f>MEDIÇÃO_GLOBAL!E147</f>
        <v/>
      </c>
      <c r="F147" s="807">
        <f>MEDIÇÃO_GLOBAL!F147</f>
        <v>0</v>
      </c>
      <c r="G147" s="824">
        <f>MEDIÇÃO_GLOBAL!G147</f>
        <v>0</v>
      </c>
      <c r="H147" s="454">
        <f>Dados_GLOBAL_Inicial!S147</f>
        <v>0</v>
      </c>
      <c r="I147" s="970"/>
      <c r="J147" s="455">
        <f t="shared" si="42"/>
        <v>0</v>
      </c>
      <c r="K147" s="451">
        <f t="shared" si="45"/>
        <v>0</v>
      </c>
      <c r="L147" s="452">
        <f t="shared" si="41"/>
        <v>0</v>
      </c>
      <c r="M147" s="809">
        <f t="shared" si="46"/>
        <v>0</v>
      </c>
      <c r="N147" s="821">
        <f>IF(IFERROR(VALUE(MEDIÇÃO_GLOBAL!N147),0)=0,0,MEDIÇÃO_GLOBAL!N147)</f>
        <v>0</v>
      </c>
      <c r="O147" s="811">
        <f t="shared" si="47"/>
        <v>0</v>
      </c>
      <c r="P147" s="811">
        <f>IF(Dados_Obra!$H$37=1,Dados_GLOBAL_Inicial!M147,IF((W147)="c",ROUNDUP(J147*N147,2),IF((W147)="b",ROUNDDOWN(J147*N147,2),ROUND(J147*N147,2))))</f>
        <v>0</v>
      </c>
      <c r="Q147" s="813">
        <f t="shared" si="48"/>
        <v>0</v>
      </c>
      <c r="S147" s="815">
        <f t="shared" si="49"/>
        <v>0</v>
      </c>
      <c r="T147" s="815">
        <f t="shared" si="50"/>
        <v>0</v>
      </c>
      <c r="V147" s="974"/>
      <c r="W147" s="975"/>
      <c r="X147" s="816">
        <f t="shared" si="51"/>
        <v>0</v>
      </c>
      <c r="Y147" s="816">
        <f t="shared" si="52"/>
        <v>0</v>
      </c>
      <c r="Z147" s="816">
        <f t="shared" si="53"/>
        <v>0</v>
      </c>
      <c r="AA147" s="817">
        <f t="shared" si="54"/>
        <v>0</v>
      </c>
      <c r="AB147" s="718">
        <f t="shared" si="40"/>
        <v>146</v>
      </c>
      <c r="AC147" s="453">
        <f t="shared" si="55"/>
        <v>0</v>
      </c>
      <c r="AD147" s="14">
        <f t="shared" si="56"/>
        <v>0</v>
      </c>
      <c r="AE147"/>
      <c r="AF147" s="540">
        <f t="shared" si="43"/>
        <v>0</v>
      </c>
      <c r="AG147" s="541"/>
      <c r="AH147" s="541"/>
      <c r="AI147" s="541"/>
      <c r="AJ147" s="541"/>
      <c r="AK147" s="541"/>
      <c r="AL147" s="541"/>
      <c r="AM147" s="541"/>
      <c r="AN147" s="541"/>
      <c r="AO147" s="541"/>
      <c r="AP147" s="541"/>
      <c r="AQ147" s="541"/>
      <c r="AR147" s="541"/>
      <c r="AS147" s="541"/>
      <c r="AT147" s="541"/>
      <c r="AU147" s="541"/>
      <c r="AV147" s="541"/>
      <c r="AW147" s="541"/>
      <c r="AX147" s="541"/>
      <c r="AY147" s="819"/>
    </row>
    <row r="148" spans="1:51" ht="13.5" hidden="1" thickBot="1">
      <c r="A148" s="3" t="str">
        <f t="shared" si="44"/>
        <v/>
      </c>
      <c r="B148" s="805"/>
      <c r="C148" s="820">
        <f>MEDIÇÃO_GLOBAL!C148</f>
        <v>0</v>
      </c>
      <c r="D148" s="806">
        <f>MEDIÇÃO_GLOBAL!D148</f>
        <v>0</v>
      </c>
      <c r="E148" s="806" t="str">
        <f>MEDIÇÃO_GLOBAL!E148</f>
        <v/>
      </c>
      <c r="F148" s="807">
        <f>MEDIÇÃO_GLOBAL!F148</f>
        <v>0</v>
      </c>
      <c r="G148" s="824">
        <f>MEDIÇÃO_GLOBAL!G148</f>
        <v>0</v>
      </c>
      <c r="H148" s="454">
        <f>Dados_GLOBAL_Inicial!S148</f>
        <v>0</v>
      </c>
      <c r="I148" s="970"/>
      <c r="J148" s="455">
        <f t="shared" si="42"/>
        <v>0</v>
      </c>
      <c r="K148" s="451">
        <f t="shared" si="45"/>
        <v>0</v>
      </c>
      <c r="L148" s="452">
        <f t="shared" si="41"/>
        <v>0</v>
      </c>
      <c r="M148" s="809">
        <f t="shared" si="46"/>
        <v>0</v>
      </c>
      <c r="N148" s="821">
        <f>IF(IFERROR(VALUE(MEDIÇÃO_GLOBAL!N148),0)=0,0,MEDIÇÃO_GLOBAL!N148)</f>
        <v>0</v>
      </c>
      <c r="O148" s="811">
        <f t="shared" si="47"/>
        <v>0</v>
      </c>
      <c r="P148" s="811">
        <f>IF(Dados_Obra!$H$37=1,Dados_GLOBAL_Inicial!M148,IF((W148)="c",ROUNDUP(J148*N148,2),IF((W148)="b",ROUNDDOWN(J148*N148,2),ROUND(J148*N148,2))))</f>
        <v>0</v>
      </c>
      <c r="Q148" s="813">
        <f t="shared" si="48"/>
        <v>0</v>
      </c>
      <c r="S148" s="815">
        <f t="shared" si="49"/>
        <v>0</v>
      </c>
      <c r="T148" s="815">
        <f t="shared" si="50"/>
        <v>0</v>
      </c>
      <c r="V148" s="974"/>
      <c r="W148" s="975"/>
      <c r="X148" s="816">
        <f t="shared" si="51"/>
        <v>0</v>
      </c>
      <c r="Y148" s="816">
        <f t="shared" si="52"/>
        <v>0</v>
      </c>
      <c r="Z148" s="816">
        <f t="shared" si="53"/>
        <v>0</v>
      </c>
      <c r="AA148" s="817">
        <f t="shared" si="54"/>
        <v>0</v>
      </c>
      <c r="AB148" s="718">
        <f t="shared" si="40"/>
        <v>147</v>
      </c>
      <c r="AC148" s="453">
        <f t="shared" si="55"/>
        <v>0</v>
      </c>
      <c r="AD148" s="14">
        <f t="shared" si="56"/>
        <v>0</v>
      </c>
      <c r="AE148"/>
      <c r="AF148" s="540">
        <f t="shared" si="43"/>
        <v>0</v>
      </c>
      <c r="AG148" s="541"/>
      <c r="AH148" s="541"/>
      <c r="AI148" s="541"/>
      <c r="AJ148" s="541"/>
      <c r="AK148" s="541"/>
      <c r="AL148" s="541"/>
      <c r="AM148" s="541"/>
      <c r="AN148" s="541"/>
      <c r="AO148" s="541"/>
      <c r="AP148" s="541"/>
      <c r="AQ148" s="541"/>
      <c r="AR148" s="541"/>
      <c r="AS148" s="541"/>
      <c r="AT148" s="541"/>
      <c r="AU148" s="541"/>
      <c r="AV148" s="541"/>
      <c r="AW148" s="541"/>
      <c r="AX148" s="541"/>
      <c r="AY148" s="819"/>
    </row>
    <row r="149" spans="1:51" ht="13.5" hidden="1" thickBot="1">
      <c r="A149" s="3" t="str">
        <f t="shared" si="44"/>
        <v/>
      </c>
      <c r="B149" s="805"/>
      <c r="C149" s="820">
        <f>MEDIÇÃO_GLOBAL!C149</f>
        <v>0</v>
      </c>
      <c r="D149" s="806">
        <f>MEDIÇÃO_GLOBAL!D149</f>
        <v>0</v>
      </c>
      <c r="E149" s="806" t="str">
        <f>MEDIÇÃO_GLOBAL!E149</f>
        <v/>
      </c>
      <c r="F149" s="807">
        <f>MEDIÇÃO_GLOBAL!F149</f>
        <v>0</v>
      </c>
      <c r="G149" s="824">
        <f>MEDIÇÃO_GLOBAL!G149</f>
        <v>0</v>
      </c>
      <c r="H149" s="454">
        <f>Dados_GLOBAL_Inicial!S149</f>
        <v>0</v>
      </c>
      <c r="I149" s="970"/>
      <c r="J149" s="455">
        <f t="shared" si="42"/>
        <v>0</v>
      </c>
      <c r="K149" s="451">
        <f t="shared" si="45"/>
        <v>0</v>
      </c>
      <c r="L149" s="452">
        <f t="shared" si="41"/>
        <v>0</v>
      </c>
      <c r="M149" s="809">
        <f t="shared" si="46"/>
        <v>0</v>
      </c>
      <c r="N149" s="821">
        <f>IF(IFERROR(VALUE(MEDIÇÃO_GLOBAL!N149),0)=0,0,MEDIÇÃO_GLOBAL!N149)</f>
        <v>0</v>
      </c>
      <c r="O149" s="811">
        <f t="shared" si="47"/>
        <v>0</v>
      </c>
      <c r="P149" s="811">
        <f>IF(Dados_Obra!$H$37=1,Dados_GLOBAL_Inicial!M149,IF((W149)="c",ROUNDUP(J149*N149,2),IF((W149)="b",ROUNDDOWN(J149*N149,2),ROUND(J149*N149,2))))</f>
        <v>0</v>
      </c>
      <c r="Q149" s="813">
        <f t="shared" si="48"/>
        <v>0</v>
      </c>
      <c r="S149" s="815">
        <f t="shared" si="49"/>
        <v>0</v>
      </c>
      <c r="T149" s="815">
        <f t="shared" si="50"/>
        <v>0</v>
      </c>
      <c r="V149" s="974"/>
      <c r="W149" s="975"/>
      <c r="X149" s="816">
        <f t="shared" si="51"/>
        <v>0</v>
      </c>
      <c r="Y149" s="816">
        <f t="shared" si="52"/>
        <v>0</v>
      </c>
      <c r="Z149" s="816">
        <f t="shared" si="53"/>
        <v>0</v>
      </c>
      <c r="AA149" s="817">
        <f t="shared" si="54"/>
        <v>0</v>
      </c>
      <c r="AB149" s="718">
        <f t="shared" si="40"/>
        <v>148</v>
      </c>
      <c r="AC149" s="453">
        <f t="shared" si="55"/>
        <v>0</v>
      </c>
      <c r="AD149" s="14">
        <f t="shared" si="56"/>
        <v>0</v>
      </c>
      <c r="AE149"/>
      <c r="AF149" s="540">
        <f t="shared" si="43"/>
        <v>0</v>
      </c>
      <c r="AG149" s="541"/>
      <c r="AH149" s="541"/>
      <c r="AI149" s="541"/>
      <c r="AJ149" s="541"/>
      <c r="AK149" s="541"/>
      <c r="AL149" s="541"/>
      <c r="AM149" s="541"/>
      <c r="AN149" s="541"/>
      <c r="AO149" s="541"/>
      <c r="AP149" s="541"/>
      <c r="AQ149" s="541"/>
      <c r="AR149" s="541"/>
      <c r="AS149" s="541"/>
      <c r="AT149" s="541"/>
      <c r="AU149" s="541"/>
      <c r="AV149" s="541"/>
      <c r="AW149" s="541"/>
      <c r="AX149" s="541"/>
      <c r="AY149" s="819"/>
    </row>
    <row r="150" spans="1:51" ht="13.5" hidden="1" thickBot="1">
      <c r="A150" s="3" t="str">
        <f t="shared" si="44"/>
        <v/>
      </c>
      <c r="B150" s="805"/>
      <c r="C150" s="820">
        <f>MEDIÇÃO_GLOBAL!C150</f>
        <v>0</v>
      </c>
      <c r="D150" s="806">
        <f>MEDIÇÃO_GLOBAL!D150</f>
        <v>0</v>
      </c>
      <c r="E150" s="806" t="str">
        <f>MEDIÇÃO_GLOBAL!E150</f>
        <v/>
      </c>
      <c r="F150" s="807">
        <f>MEDIÇÃO_GLOBAL!F150</f>
        <v>0</v>
      </c>
      <c r="G150" s="824">
        <f>MEDIÇÃO_GLOBAL!G150</f>
        <v>0</v>
      </c>
      <c r="H150" s="454">
        <f>Dados_GLOBAL_Inicial!S150</f>
        <v>0</v>
      </c>
      <c r="I150" s="970"/>
      <c r="J150" s="455">
        <f t="shared" si="42"/>
        <v>0</v>
      </c>
      <c r="K150" s="451">
        <f t="shared" si="45"/>
        <v>0</v>
      </c>
      <c r="L150" s="452">
        <f t="shared" si="41"/>
        <v>0</v>
      </c>
      <c r="M150" s="809">
        <f t="shared" si="46"/>
        <v>0</v>
      </c>
      <c r="N150" s="821">
        <f>IF(IFERROR(VALUE(MEDIÇÃO_GLOBAL!N150),0)=0,0,MEDIÇÃO_GLOBAL!N150)</f>
        <v>0</v>
      </c>
      <c r="O150" s="811">
        <f t="shared" si="47"/>
        <v>0</v>
      </c>
      <c r="P150" s="811">
        <f>IF(Dados_Obra!$H$37=1,Dados_GLOBAL_Inicial!M150,IF((W150)="c",ROUNDUP(J150*N150,2),IF((W150)="b",ROUNDDOWN(J150*N150,2),ROUND(J150*N150,2))))</f>
        <v>0</v>
      </c>
      <c r="Q150" s="813">
        <f t="shared" si="48"/>
        <v>0</v>
      </c>
      <c r="S150" s="815">
        <f t="shared" si="49"/>
        <v>0</v>
      </c>
      <c r="T150" s="815">
        <f t="shared" si="50"/>
        <v>0</v>
      </c>
      <c r="V150" s="974"/>
      <c r="W150" s="975"/>
      <c r="X150" s="816">
        <f t="shared" si="51"/>
        <v>0</v>
      </c>
      <c r="Y150" s="816">
        <f t="shared" si="52"/>
        <v>0</v>
      </c>
      <c r="Z150" s="816">
        <f t="shared" si="53"/>
        <v>0</v>
      </c>
      <c r="AA150" s="817">
        <f t="shared" si="54"/>
        <v>0</v>
      </c>
      <c r="AB150" s="718">
        <f t="shared" si="40"/>
        <v>149</v>
      </c>
      <c r="AC150" s="453">
        <f t="shared" si="55"/>
        <v>0</v>
      </c>
      <c r="AD150" s="14">
        <f t="shared" si="56"/>
        <v>0</v>
      </c>
      <c r="AE150"/>
      <c r="AF150" s="540">
        <f t="shared" si="43"/>
        <v>0</v>
      </c>
      <c r="AG150" s="541"/>
      <c r="AH150" s="541"/>
      <c r="AI150" s="541"/>
      <c r="AJ150" s="541"/>
      <c r="AK150" s="541"/>
      <c r="AL150" s="541"/>
      <c r="AM150" s="541"/>
      <c r="AN150" s="541"/>
      <c r="AO150" s="541"/>
      <c r="AP150" s="541"/>
      <c r="AQ150" s="541"/>
      <c r="AR150" s="541"/>
      <c r="AS150" s="541"/>
      <c r="AT150" s="541"/>
      <c r="AU150" s="541"/>
      <c r="AV150" s="541"/>
      <c r="AW150" s="541"/>
      <c r="AX150" s="541"/>
      <c r="AY150" s="819"/>
    </row>
    <row r="151" spans="1:51" ht="13.5" hidden="1" thickBot="1">
      <c r="A151" s="3" t="str">
        <f t="shared" si="44"/>
        <v/>
      </c>
      <c r="B151" s="805"/>
      <c r="C151" s="820">
        <f>MEDIÇÃO_GLOBAL!C151</f>
        <v>0</v>
      </c>
      <c r="D151" s="806">
        <f>MEDIÇÃO_GLOBAL!D151</f>
        <v>0</v>
      </c>
      <c r="E151" s="806" t="str">
        <f>MEDIÇÃO_GLOBAL!E151</f>
        <v/>
      </c>
      <c r="F151" s="807">
        <f>MEDIÇÃO_GLOBAL!F151</f>
        <v>0</v>
      </c>
      <c r="G151" s="824">
        <f>MEDIÇÃO_GLOBAL!G151</f>
        <v>0</v>
      </c>
      <c r="H151" s="454">
        <f>Dados_GLOBAL_Inicial!S151</f>
        <v>0</v>
      </c>
      <c r="I151" s="970"/>
      <c r="J151" s="455">
        <f t="shared" si="42"/>
        <v>0</v>
      </c>
      <c r="K151" s="451">
        <f t="shared" si="45"/>
        <v>0</v>
      </c>
      <c r="L151" s="452">
        <f t="shared" si="41"/>
        <v>0</v>
      </c>
      <c r="M151" s="809">
        <f t="shared" si="46"/>
        <v>0</v>
      </c>
      <c r="N151" s="821">
        <f>IF(IFERROR(VALUE(MEDIÇÃO_GLOBAL!N151),0)=0,0,MEDIÇÃO_GLOBAL!N151)</f>
        <v>0</v>
      </c>
      <c r="O151" s="811">
        <f t="shared" si="47"/>
        <v>0</v>
      </c>
      <c r="P151" s="811">
        <f>IF(Dados_Obra!$H$37=1,Dados_GLOBAL_Inicial!M151,IF((W151)="c",ROUNDUP(J151*N151,2),IF((W151)="b",ROUNDDOWN(J151*N151,2),ROUND(J151*N151,2))))</f>
        <v>0</v>
      </c>
      <c r="Q151" s="813">
        <f t="shared" si="48"/>
        <v>0</v>
      </c>
      <c r="S151" s="815">
        <f t="shared" si="49"/>
        <v>0</v>
      </c>
      <c r="T151" s="815">
        <f t="shared" si="50"/>
        <v>0</v>
      </c>
      <c r="V151" s="974"/>
      <c r="W151" s="975"/>
      <c r="X151" s="816">
        <f t="shared" si="51"/>
        <v>0</v>
      </c>
      <c r="Y151" s="816">
        <f t="shared" si="52"/>
        <v>0</v>
      </c>
      <c r="Z151" s="816">
        <f t="shared" si="53"/>
        <v>0</v>
      </c>
      <c r="AA151" s="817">
        <f t="shared" si="54"/>
        <v>0</v>
      </c>
      <c r="AB151" s="718">
        <f t="shared" si="40"/>
        <v>150</v>
      </c>
      <c r="AC151" s="453">
        <f t="shared" si="55"/>
        <v>0</v>
      </c>
      <c r="AD151" s="14">
        <f t="shared" si="56"/>
        <v>0</v>
      </c>
      <c r="AE151"/>
      <c r="AF151" s="540">
        <f t="shared" si="43"/>
        <v>0</v>
      </c>
      <c r="AG151" s="541"/>
      <c r="AH151" s="541"/>
      <c r="AI151" s="541"/>
      <c r="AJ151" s="541"/>
      <c r="AK151" s="541"/>
      <c r="AL151" s="541"/>
      <c r="AM151" s="541"/>
      <c r="AN151" s="541"/>
      <c r="AO151" s="541"/>
      <c r="AP151" s="541"/>
      <c r="AQ151" s="541"/>
      <c r="AR151" s="541"/>
      <c r="AS151" s="541"/>
      <c r="AT151" s="541"/>
      <c r="AU151" s="541"/>
      <c r="AV151" s="541"/>
      <c r="AW151" s="541"/>
      <c r="AX151" s="541"/>
      <c r="AY151" s="819"/>
    </row>
    <row r="152" spans="1:51" ht="13.5" hidden="1" thickBot="1">
      <c r="A152" s="3" t="str">
        <f t="shared" si="44"/>
        <v/>
      </c>
      <c r="B152" s="805"/>
      <c r="C152" s="820">
        <f>MEDIÇÃO_GLOBAL!C152</f>
        <v>0</v>
      </c>
      <c r="D152" s="806">
        <f>MEDIÇÃO_GLOBAL!D152</f>
        <v>0</v>
      </c>
      <c r="E152" s="806" t="str">
        <f>MEDIÇÃO_GLOBAL!E152</f>
        <v/>
      </c>
      <c r="F152" s="807">
        <f>MEDIÇÃO_GLOBAL!F152</f>
        <v>0</v>
      </c>
      <c r="G152" s="824">
        <f>MEDIÇÃO_GLOBAL!G152</f>
        <v>0</v>
      </c>
      <c r="H152" s="454">
        <f>Dados_GLOBAL_Inicial!S152</f>
        <v>0</v>
      </c>
      <c r="I152" s="970"/>
      <c r="J152" s="455">
        <f t="shared" si="42"/>
        <v>0</v>
      </c>
      <c r="K152" s="451">
        <f t="shared" si="45"/>
        <v>0</v>
      </c>
      <c r="L152" s="452">
        <f t="shared" si="41"/>
        <v>0</v>
      </c>
      <c r="M152" s="809">
        <f t="shared" si="46"/>
        <v>0</v>
      </c>
      <c r="N152" s="821">
        <f>IF(IFERROR(VALUE(MEDIÇÃO_GLOBAL!N152),0)=0,0,MEDIÇÃO_GLOBAL!N152)</f>
        <v>0</v>
      </c>
      <c r="O152" s="811">
        <f t="shared" si="47"/>
        <v>0</v>
      </c>
      <c r="P152" s="811">
        <f>IF(Dados_Obra!$H$37=1,Dados_GLOBAL_Inicial!M152,IF((W152)="c",ROUNDUP(J152*N152,2),IF((W152)="b",ROUNDDOWN(J152*N152,2),ROUND(J152*N152,2))))</f>
        <v>0</v>
      </c>
      <c r="Q152" s="813">
        <f t="shared" si="48"/>
        <v>0</v>
      </c>
      <c r="S152" s="815">
        <f t="shared" si="49"/>
        <v>0</v>
      </c>
      <c r="T152" s="815">
        <f t="shared" si="50"/>
        <v>0</v>
      </c>
      <c r="V152" s="974"/>
      <c r="W152" s="975"/>
      <c r="X152" s="816">
        <f t="shared" si="51"/>
        <v>0</v>
      </c>
      <c r="Y152" s="816">
        <f t="shared" si="52"/>
        <v>0</v>
      </c>
      <c r="Z152" s="816">
        <f t="shared" si="53"/>
        <v>0</v>
      </c>
      <c r="AA152" s="817">
        <f t="shared" si="54"/>
        <v>0</v>
      </c>
      <c r="AB152" s="718">
        <f t="shared" si="40"/>
        <v>151</v>
      </c>
      <c r="AC152" s="453">
        <f t="shared" si="55"/>
        <v>0</v>
      </c>
      <c r="AD152" s="14">
        <f t="shared" si="56"/>
        <v>0</v>
      </c>
      <c r="AE152"/>
      <c r="AF152" s="540">
        <f t="shared" si="43"/>
        <v>0</v>
      </c>
      <c r="AG152" s="541"/>
      <c r="AH152" s="541"/>
      <c r="AI152" s="541"/>
      <c r="AJ152" s="541"/>
      <c r="AK152" s="541"/>
      <c r="AL152" s="541"/>
      <c r="AM152" s="541"/>
      <c r="AN152" s="541"/>
      <c r="AO152" s="541"/>
      <c r="AP152" s="541"/>
      <c r="AQ152" s="541"/>
      <c r="AR152" s="541"/>
      <c r="AS152" s="541"/>
      <c r="AT152" s="541"/>
      <c r="AU152" s="541"/>
      <c r="AV152" s="541"/>
      <c r="AW152" s="541"/>
      <c r="AX152" s="541"/>
      <c r="AY152" s="819"/>
    </row>
    <row r="153" spans="1:51" ht="13.5" hidden="1" thickBot="1">
      <c r="A153" s="3" t="str">
        <f t="shared" si="44"/>
        <v/>
      </c>
      <c r="B153" s="805"/>
      <c r="C153" s="820">
        <f>MEDIÇÃO_GLOBAL!C153</f>
        <v>0</v>
      </c>
      <c r="D153" s="806">
        <f>MEDIÇÃO_GLOBAL!D153</f>
        <v>0</v>
      </c>
      <c r="E153" s="806" t="str">
        <f>MEDIÇÃO_GLOBAL!E153</f>
        <v/>
      </c>
      <c r="F153" s="807">
        <f>MEDIÇÃO_GLOBAL!F153</f>
        <v>0</v>
      </c>
      <c r="G153" s="824">
        <f>MEDIÇÃO_GLOBAL!G153</f>
        <v>0</v>
      </c>
      <c r="H153" s="454">
        <f>Dados_GLOBAL_Inicial!S153</f>
        <v>0</v>
      </c>
      <c r="I153" s="970"/>
      <c r="J153" s="455">
        <f t="shared" si="42"/>
        <v>0</v>
      </c>
      <c r="K153" s="451">
        <f t="shared" si="45"/>
        <v>0</v>
      </c>
      <c r="L153" s="452">
        <f t="shared" si="41"/>
        <v>0</v>
      </c>
      <c r="M153" s="809">
        <f t="shared" si="46"/>
        <v>0</v>
      </c>
      <c r="N153" s="821">
        <f>IF(IFERROR(VALUE(MEDIÇÃO_GLOBAL!N153),0)=0,0,MEDIÇÃO_GLOBAL!N153)</f>
        <v>0</v>
      </c>
      <c r="O153" s="811">
        <f t="shared" si="47"/>
        <v>0</v>
      </c>
      <c r="P153" s="811">
        <f>IF(Dados_Obra!$H$37=1,Dados_GLOBAL_Inicial!M153,IF((W153)="c",ROUNDUP(J153*N153,2),IF((W153)="b",ROUNDDOWN(J153*N153,2),ROUND(J153*N153,2))))</f>
        <v>0</v>
      </c>
      <c r="Q153" s="813">
        <f t="shared" si="48"/>
        <v>0</v>
      </c>
      <c r="S153" s="815">
        <f t="shared" si="49"/>
        <v>0</v>
      </c>
      <c r="T153" s="815">
        <f t="shared" si="50"/>
        <v>0</v>
      </c>
      <c r="V153" s="974"/>
      <c r="W153" s="975"/>
      <c r="X153" s="816">
        <f t="shared" si="51"/>
        <v>0</v>
      </c>
      <c r="Y153" s="816">
        <f t="shared" si="52"/>
        <v>0</v>
      </c>
      <c r="Z153" s="816">
        <f t="shared" si="53"/>
        <v>0</v>
      </c>
      <c r="AA153" s="817">
        <f t="shared" si="54"/>
        <v>0</v>
      </c>
      <c r="AB153" s="718">
        <f t="shared" si="40"/>
        <v>152</v>
      </c>
      <c r="AC153" s="453">
        <f t="shared" si="55"/>
        <v>0</v>
      </c>
      <c r="AD153" s="14">
        <f t="shared" si="56"/>
        <v>0</v>
      </c>
      <c r="AE153"/>
      <c r="AF153" s="540">
        <f t="shared" si="43"/>
        <v>0</v>
      </c>
      <c r="AG153" s="541"/>
      <c r="AH153" s="541"/>
      <c r="AI153" s="541"/>
      <c r="AJ153" s="541"/>
      <c r="AK153" s="541"/>
      <c r="AL153" s="541"/>
      <c r="AM153" s="541"/>
      <c r="AN153" s="541"/>
      <c r="AO153" s="541"/>
      <c r="AP153" s="541"/>
      <c r="AQ153" s="541"/>
      <c r="AR153" s="541"/>
      <c r="AS153" s="541"/>
      <c r="AT153" s="541"/>
      <c r="AU153" s="541"/>
      <c r="AV153" s="541"/>
      <c r="AW153" s="541"/>
      <c r="AX153" s="541"/>
      <c r="AY153" s="819"/>
    </row>
    <row r="154" spans="1:51" ht="13.5" hidden="1" thickBot="1">
      <c r="A154" s="3" t="str">
        <f t="shared" si="44"/>
        <v/>
      </c>
      <c r="B154" s="805"/>
      <c r="C154" s="820">
        <f>MEDIÇÃO_GLOBAL!C154</f>
        <v>0</v>
      </c>
      <c r="D154" s="806">
        <f>MEDIÇÃO_GLOBAL!D154</f>
        <v>0</v>
      </c>
      <c r="E154" s="806" t="str">
        <f>MEDIÇÃO_GLOBAL!E154</f>
        <v/>
      </c>
      <c r="F154" s="807">
        <f>MEDIÇÃO_GLOBAL!F154</f>
        <v>0</v>
      </c>
      <c r="G154" s="824">
        <f>MEDIÇÃO_GLOBAL!G154</f>
        <v>0</v>
      </c>
      <c r="H154" s="454">
        <f>Dados_GLOBAL_Inicial!S154</f>
        <v>0</v>
      </c>
      <c r="I154" s="970"/>
      <c r="J154" s="455">
        <f t="shared" si="42"/>
        <v>0</v>
      </c>
      <c r="K154" s="451">
        <f t="shared" si="45"/>
        <v>0</v>
      </c>
      <c r="L154" s="452">
        <f t="shared" si="41"/>
        <v>0</v>
      </c>
      <c r="M154" s="809">
        <f t="shared" si="46"/>
        <v>0</v>
      </c>
      <c r="N154" s="821">
        <f>IF(IFERROR(VALUE(MEDIÇÃO_GLOBAL!N154),0)=0,0,MEDIÇÃO_GLOBAL!N154)</f>
        <v>0</v>
      </c>
      <c r="O154" s="811">
        <f t="shared" si="47"/>
        <v>0</v>
      </c>
      <c r="P154" s="811">
        <f>IF(Dados_Obra!$H$37=1,Dados_GLOBAL_Inicial!M154,IF((W154)="c",ROUNDUP(J154*N154,2),IF((W154)="b",ROUNDDOWN(J154*N154,2),ROUND(J154*N154,2))))</f>
        <v>0</v>
      </c>
      <c r="Q154" s="813">
        <f t="shared" si="48"/>
        <v>0</v>
      </c>
      <c r="S154" s="815">
        <f t="shared" si="49"/>
        <v>0</v>
      </c>
      <c r="T154" s="815">
        <f t="shared" si="50"/>
        <v>0</v>
      </c>
      <c r="V154" s="974"/>
      <c r="W154" s="975"/>
      <c r="X154" s="816">
        <f t="shared" si="51"/>
        <v>0</v>
      </c>
      <c r="Y154" s="816">
        <f t="shared" si="52"/>
        <v>0</v>
      </c>
      <c r="Z154" s="816">
        <f t="shared" si="53"/>
        <v>0</v>
      </c>
      <c r="AA154" s="817">
        <f t="shared" si="54"/>
        <v>0</v>
      </c>
      <c r="AB154" s="718">
        <f t="shared" si="40"/>
        <v>153</v>
      </c>
      <c r="AC154" s="453">
        <f t="shared" si="55"/>
        <v>0</v>
      </c>
      <c r="AD154" s="14">
        <f t="shared" si="56"/>
        <v>0</v>
      </c>
      <c r="AE154"/>
      <c r="AF154" s="540">
        <f t="shared" si="43"/>
        <v>0</v>
      </c>
      <c r="AG154" s="541"/>
      <c r="AH154" s="541"/>
      <c r="AI154" s="541"/>
      <c r="AJ154" s="541"/>
      <c r="AK154" s="541"/>
      <c r="AL154" s="541"/>
      <c r="AM154" s="541"/>
      <c r="AN154" s="541"/>
      <c r="AO154" s="541"/>
      <c r="AP154" s="541"/>
      <c r="AQ154" s="541"/>
      <c r="AR154" s="541"/>
      <c r="AS154" s="541"/>
      <c r="AT154" s="541"/>
      <c r="AU154" s="541"/>
      <c r="AV154" s="541"/>
      <c r="AW154" s="541"/>
      <c r="AX154" s="541"/>
      <c r="AY154" s="819"/>
    </row>
    <row r="155" spans="1:51" ht="13.5" hidden="1" thickBot="1">
      <c r="A155" s="3" t="str">
        <f t="shared" si="44"/>
        <v/>
      </c>
      <c r="B155" s="805"/>
      <c r="C155" s="820">
        <f>MEDIÇÃO_GLOBAL!C155</f>
        <v>0</v>
      </c>
      <c r="D155" s="806">
        <f>MEDIÇÃO_GLOBAL!D155</f>
        <v>0</v>
      </c>
      <c r="E155" s="806" t="str">
        <f>MEDIÇÃO_GLOBAL!E155</f>
        <v/>
      </c>
      <c r="F155" s="807">
        <f>MEDIÇÃO_GLOBAL!F155</f>
        <v>0</v>
      </c>
      <c r="G155" s="824">
        <f>MEDIÇÃO_GLOBAL!G155</f>
        <v>0</v>
      </c>
      <c r="H155" s="454">
        <f>Dados_GLOBAL_Inicial!S155</f>
        <v>0</v>
      </c>
      <c r="I155" s="970"/>
      <c r="J155" s="455">
        <f t="shared" si="42"/>
        <v>0</v>
      </c>
      <c r="K155" s="451">
        <f t="shared" si="45"/>
        <v>0</v>
      </c>
      <c r="L155" s="452">
        <f t="shared" si="41"/>
        <v>0</v>
      </c>
      <c r="M155" s="809">
        <f t="shared" si="46"/>
        <v>0</v>
      </c>
      <c r="N155" s="821">
        <f>IF(IFERROR(VALUE(MEDIÇÃO_GLOBAL!N155),0)=0,0,MEDIÇÃO_GLOBAL!N155)</f>
        <v>0</v>
      </c>
      <c r="O155" s="811">
        <f t="shared" si="47"/>
        <v>0</v>
      </c>
      <c r="P155" s="811">
        <f>IF(Dados_Obra!$H$37=1,Dados_GLOBAL_Inicial!M155,IF((W155)="c",ROUNDUP(J155*N155,2),IF((W155)="b",ROUNDDOWN(J155*N155,2),ROUND(J155*N155,2))))</f>
        <v>0</v>
      </c>
      <c r="Q155" s="813">
        <f t="shared" si="48"/>
        <v>0</v>
      </c>
      <c r="S155" s="815">
        <f t="shared" si="49"/>
        <v>0</v>
      </c>
      <c r="T155" s="815">
        <f t="shared" si="50"/>
        <v>0</v>
      </c>
      <c r="V155" s="974"/>
      <c r="W155" s="975"/>
      <c r="X155" s="816">
        <f t="shared" si="51"/>
        <v>0</v>
      </c>
      <c r="Y155" s="816">
        <f t="shared" si="52"/>
        <v>0</v>
      </c>
      <c r="Z155" s="816">
        <f t="shared" si="53"/>
        <v>0</v>
      </c>
      <c r="AA155" s="817">
        <f t="shared" si="54"/>
        <v>0</v>
      </c>
      <c r="AB155" s="718">
        <f t="shared" si="40"/>
        <v>154</v>
      </c>
      <c r="AC155" s="453">
        <f t="shared" si="55"/>
        <v>0</v>
      </c>
      <c r="AD155" s="14">
        <f t="shared" si="56"/>
        <v>0</v>
      </c>
      <c r="AE155"/>
      <c r="AF155" s="540">
        <f t="shared" si="43"/>
        <v>0</v>
      </c>
      <c r="AG155" s="541"/>
      <c r="AH155" s="541"/>
      <c r="AI155" s="541"/>
      <c r="AJ155" s="541"/>
      <c r="AK155" s="541"/>
      <c r="AL155" s="541"/>
      <c r="AM155" s="541"/>
      <c r="AN155" s="541"/>
      <c r="AO155" s="541"/>
      <c r="AP155" s="541"/>
      <c r="AQ155" s="541"/>
      <c r="AR155" s="541"/>
      <c r="AS155" s="541"/>
      <c r="AT155" s="541"/>
      <c r="AU155" s="541"/>
      <c r="AV155" s="541"/>
      <c r="AW155" s="541"/>
      <c r="AX155" s="541"/>
      <c r="AY155" s="819"/>
    </row>
    <row r="156" spans="1:51" ht="13.5" hidden="1" thickBot="1">
      <c r="A156" s="3" t="str">
        <f t="shared" si="44"/>
        <v/>
      </c>
      <c r="B156" s="805"/>
      <c r="C156" s="820">
        <f>MEDIÇÃO_GLOBAL!C156</f>
        <v>0</v>
      </c>
      <c r="D156" s="806">
        <f>MEDIÇÃO_GLOBAL!D156</f>
        <v>0</v>
      </c>
      <c r="E156" s="806" t="str">
        <f>MEDIÇÃO_GLOBAL!E156</f>
        <v/>
      </c>
      <c r="F156" s="807">
        <f>MEDIÇÃO_GLOBAL!F156</f>
        <v>0</v>
      </c>
      <c r="G156" s="824">
        <f>MEDIÇÃO_GLOBAL!G156</f>
        <v>0</v>
      </c>
      <c r="H156" s="454">
        <f>Dados_GLOBAL_Inicial!S156</f>
        <v>0</v>
      </c>
      <c r="I156" s="970"/>
      <c r="J156" s="455">
        <f t="shared" si="42"/>
        <v>0</v>
      </c>
      <c r="K156" s="451">
        <f t="shared" si="45"/>
        <v>0</v>
      </c>
      <c r="L156" s="452">
        <f t="shared" si="41"/>
        <v>0</v>
      </c>
      <c r="M156" s="809">
        <f t="shared" si="46"/>
        <v>0</v>
      </c>
      <c r="N156" s="821">
        <f>IF(IFERROR(VALUE(MEDIÇÃO_GLOBAL!N156),0)=0,0,MEDIÇÃO_GLOBAL!N156)</f>
        <v>0</v>
      </c>
      <c r="O156" s="811">
        <f t="shared" si="47"/>
        <v>0</v>
      </c>
      <c r="P156" s="811">
        <f>IF(Dados_Obra!$H$37=1,Dados_GLOBAL_Inicial!M156,IF((W156)="c",ROUNDUP(J156*N156,2),IF((W156)="b",ROUNDDOWN(J156*N156,2),ROUND(J156*N156,2))))</f>
        <v>0</v>
      </c>
      <c r="Q156" s="813">
        <f t="shared" si="48"/>
        <v>0</v>
      </c>
      <c r="S156" s="815">
        <f t="shared" si="49"/>
        <v>0</v>
      </c>
      <c r="T156" s="815">
        <f t="shared" si="50"/>
        <v>0</v>
      </c>
      <c r="V156" s="974"/>
      <c r="W156" s="975"/>
      <c r="X156" s="816">
        <f t="shared" si="51"/>
        <v>0</v>
      </c>
      <c r="Y156" s="816">
        <f t="shared" si="52"/>
        <v>0</v>
      </c>
      <c r="Z156" s="816">
        <f t="shared" si="53"/>
        <v>0</v>
      </c>
      <c r="AA156" s="817">
        <f t="shared" si="54"/>
        <v>0</v>
      </c>
      <c r="AB156" s="718">
        <f t="shared" si="40"/>
        <v>155</v>
      </c>
      <c r="AC156" s="453">
        <f t="shared" si="55"/>
        <v>0</v>
      </c>
      <c r="AD156" s="14">
        <f t="shared" si="56"/>
        <v>0</v>
      </c>
      <c r="AE156"/>
      <c r="AF156" s="540">
        <f t="shared" si="43"/>
        <v>0</v>
      </c>
      <c r="AG156" s="541"/>
      <c r="AH156" s="541"/>
      <c r="AI156" s="541"/>
      <c r="AJ156" s="541"/>
      <c r="AK156" s="541"/>
      <c r="AL156" s="541"/>
      <c r="AM156" s="541"/>
      <c r="AN156" s="541"/>
      <c r="AO156" s="541"/>
      <c r="AP156" s="541"/>
      <c r="AQ156" s="541"/>
      <c r="AR156" s="541"/>
      <c r="AS156" s="541"/>
      <c r="AT156" s="541"/>
      <c r="AU156" s="541"/>
      <c r="AV156" s="541"/>
      <c r="AW156" s="541"/>
      <c r="AX156" s="541"/>
      <c r="AY156" s="819"/>
    </row>
    <row r="157" spans="1:51" ht="13.5" hidden="1" thickBot="1">
      <c r="A157" s="3" t="str">
        <f t="shared" si="44"/>
        <v/>
      </c>
      <c r="B157" s="805"/>
      <c r="C157" s="820">
        <f>MEDIÇÃO_GLOBAL!C157</f>
        <v>0</v>
      </c>
      <c r="D157" s="806">
        <f>MEDIÇÃO_GLOBAL!D157</f>
        <v>0</v>
      </c>
      <c r="E157" s="806" t="str">
        <f>MEDIÇÃO_GLOBAL!E157</f>
        <v/>
      </c>
      <c r="F157" s="807">
        <f>MEDIÇÃO_GLOBAL!F157</f>
        <v>0</v>
      </c>
      <c r="G157" s="824">
        <f>MEDIÇÃO_GLOBAL!G157</f>
        <v>0</v>
      </c>
      <c r="H157" s="454">
        <f>Dados_GLOBAL_Inicial!S157</f>
        <v>0</v>
      </c>
      <c r="I157" s="970"/>
      <c r="J157" s="455">
        <f t="shared" si="42"/>
        <v>0</v>
      </c>
      <c r="K157" s="451">
        <f t="shared" si="45"/>
        <v>0</v>
      </c>
      <c r="L157" s="452">
        <f t="shared" si="41"/>
        <v>0</v>
      </c>
      <c r="M157" s="809">
        <f t="shared" si="46"/>
        <v>0</v>
      </c>
      <c r="N157" s="821">
        <f>IF(IFERROR(VALUE(MEDIÇÃO_GLOBAL!N157),0)=0,0,MEDIÇÃO_GLOBAL!N157)</f>
        <v>0</v>
      </c>
      <c r="O157" s="811">
        <f t="shared" si="47"/>
        <v>0</v>
      </c>
      <c r="P157" s="811">
        <f>IF(Dados_Obra!$H$37=1,Dados_GLOBAL_Inicial!M157,IF((W157)="c",ROUNDUP(J157*N157,2),IF((W157)="b",ROUNDDOWN(J157*N157,2),ROUND(J157*N157,2))))</f>
        <v>0</v>
      </c>
      <c r="Q157" s="813">
        <f t="shared" si="48"/>
        <v>0</v>
      </c>
      <c r="S157" s="815">
        <f t="shared" si="49"/>
        <v>0</v>
      </c>
      <c r="T157" s="815">
        <f t="shared" si="50"/>
        <v>0</v>
      </c>
      <c r="V157" s="974"/>
      <c r="W157" s="975"/>
      <c r="X157" s="816">
        <f t="shared" si="51"/>
        <v>0</v>
      </c>
      <c r="Y157" s="816">
        <f t="shared" si="52"/>
        <v>0</v>
      </c>
      <c r="Z157" s="816">
        <f t="shared" si="53"/>
        <v>0</v>
      </c>
      <c r="AA157" s="817">
        <f t="shared" si="54"/>
        <v>0</v>
      </c>
      <c r="AB157" s="718">
        <f t="shared" si="40"/>
        <v>156</v>
      </c>
      <c r="AC157" s="453">
        <f t="shared" si="55"/>
        <v>0</v>
      </c>
      <c r="AD157" s="14">
        <f t="shared" si="56"/>
        <v>0</v>
      </c>
      <c r="AE157"/>
      <c r="AF157" s="540">
        <f t="shared" si="43"/>
        <v>0</v>
      </c>
      <c r="AG157" s="541"/>
      <c r="AH157" s="541"/>
      <c r="AI157" s="541"/>
      <c r="AJ157" s="541"/>
      <c r="AK157" s="541"/>
      <c r="AL157" s="541"/>
      <c r="AM157" s="541"/>
      <c r="AN157" s="541"/>
      <c r="AO157" s="541"/>
      <c r="AP157" s="541"/>
      <c r="AQ157" s="541"/>
      <c r="AR157" s="541"/>
      <c r="AS157" s="541"/>
      <c r="AT157" s="541"/>
      <c r="AU157" s="541"/>
      <c r="AV157" s="541"/>
      <c r="AW157" s="541"/>
      <c r="AX157" s="541"/>
      <c r="AY157" s="819"/>
    </row>
    <row r="158" spans="1:51" ht="13.5" hidden="1" thickBot="1">
      <c r="A158" s="3" t="str">
        <f t="shared" si="44"/>
        <v/>
      </c>
      <c r="B158" s="805"/>
      <c r="C158" s="820">
        <f>MEDIÇÃO_GLOBAL!C158</f>
        <v>0</v>
      </c>
      <c r="D158" s="806">
        <f>MEDIÇÃO_GLOBAL!D158</f>
        <v>0</v>
      </c>
      <c r="E158" s="806" t="str">
        <f>MEDIÇÃO_GLOBAL!E158</f>
        <v/>
      </c>
      <c r="F158" s="807">
        <f>MEDIÇÃO_GLOBAL!F158</f>
        <v>0</v>
      </c>
      <c r="G158" s="824">
        <f>MEDIÇÃO_GLOBAL!G158</f>
        <v>0</v>
      </c>
      <c r="H158" s="454">
        <f>Dados_GLOBAL_Inicial!S158</f>
        <v>0</v>
      </c>
      <c r="I158" s="970"/>
      <c r="J158" s="455">
        <f t="shared" si="42"/>
        <v>0</v>
      </c>
      <c r="K158" s="451">
        <f t="shared" si="45"/>
        <v>0</v>
      </c>
      <c r="L158" s="452">
        <f t="shared" si="41"/>
        <v>0</v>
      </c>
      <c r="M158" s="809">
        <f t="shared" si="46"/>
        <v>0</v>
      </c>
      <c r="N158" s="821">
        <f>IF(IFERROR(VALUE(MEDIÇÃO_GLOBAL!N158),0)=0,0,MEDIÇÃO_GLOBAL!N158)</f>
        <v>0</v>
      </c>
      <c r="O158" s="811">
        <f t="shared" si="47"/>
        <v>0</v>
      </c>
      <c r="P158" s="811">
        <f>IF(Dados_Obra!$H$37=1,Dados_GLOBAL_Inicial!M158,IF((W158)="c",ROUNDUP(J158*N158,2),IF((W158)="b",ROUNDDOWN(J158*N158,2),ROUND(J158*N158,2))))</f>
        <v>0</v>
      </c>
      <c r="Q158" s="813">
        <f t="shared" si="48"/>
        <v>0</v>
      </c>
      <c r="S158" s="815">
        <f t="shared" si="49"/>
        <v>0</v>
      </c>
      <c r="T158" s="815">
        <f t="shared" si="50"/>
        <v>0</v>
      </c>
      <c r="V158" s="974"/>
      <c r="W158" s="975"/>
      <c r="X158" s="816">
        <f t="shared" si="51"/>
        <v>0</v>
      </c>
      <c r="Y158" s="816">
        <f t="shared" si="52"/>
        <v>0</v>
      </c>
      <c r="Z158" s="816">
        <f t="shared" si="53"/>
        <v>0</v>
      </c>
      <c r="AA158" s="817">
        <f t="shared" si="54"/>
        <v>0</v>
      </c>
      <c r="AB158" s="718">
        <f t="shared" si="40"/>
        <v>157</v>
      </c>
      <c r="AC158" s="453">
        <f t="shared" si="55"/>
        <v>0</v>
      </c>
      <c r="AD158" s="14">
        <f t="shared" si="56"/>
        <v>0</v>
      </c>
      <c r="AE158"/>
      <c r="AF158" s="540">
        <f t="shared" si="43"/>
        <v>0</v>
      </c>
      <c r="AG158" s="541"/>
      <c r="AH158" s="541"/>
      <c r="AI158" s="541"/>
      <c r="AJ158" s="541"/>
      <c r="AK158" s="541"/>
      <c r="AL158" s="541"/>
      <c r="AM158" s="541"/>
      <c r="AN158" s="541"/>
      <c r="AO158" s="541"/>
      <c r="AP158" s="541"/>
      <c r="AQ158" s="541"/>
      <c r="AR158" s="541"/>
      <c r="AS158" s="541"/>
      <c r="AT158" s="541"/>
      <c r="AU158" s="541"/>
      <c r="AV158" s="541"/>
      <c r="AW158" s="541"/>
      <c r="AX158" s="541"/>
      <c r="AY158" s="819"/>
    </row>
    <row r="159" spans="1:51" ht="13.5" hidden="1" thickBot="1">
      <c r="A159" s="3" t="str">
        <f t="shared" si="44"/>
        <v/>
      </c>
      <c r="B159" s="805"/>
      <c r="C159" s="820">
        <f>MEDIÇÃO_GLOBAL!C159</f>
        <v>0</v>
      </c>
      <c r="D159" s="806">
        <f>MEDIÇÃO_GLOBAL!D159</f>
        <v>0</v>
      </c>
      <c r="E159" s="806" t="str">
        <f>MEDIÇÃO_GLOBAL!E159</f>
        <v/>
      </c>
      <c r="F159" s="807">
        <f>MEDIÇÃO_GLOBAL!F159</f>
        <v>0</v>
      </c>
      <c r="G159" s="824">
        <f>MEDIÇÃO_GLOBAL!G159</f>
        <v>0</v>
      </c>
      <c r="H159" s="454">
        <f>Dados_GLOBAL_Inicial!S159</f>
        <v>0</v>
      </c>
      <c r="I159" s="970"/>
      <c r="J159" s="455">
        <f t="shared" si="42"/>
        <v>0</v>
      </c>
      <c r="K159" s="451">
        <f t="shared" si="45"/>
        <v>0</v>
      </c>
      <c r="L159" s="452">
        <f t="shared" si="41"/>
        <v>0</v>
      </c>
      <c r="M159" s="809">
        <f t="shared" si="46"/>
        <v>0</v>
      </c>
      <c r="N159" s="821">
        <f>IF(IFERROR(VALUE(MEDIÇÃO_GLOBAL!N159),0)=0,0,MEDIÇÃO_GLOBAL!N159)</f>
        <v>0</v>
      </c>
      <c r="O159" s="811">
        <f t="shared" si="47"/>
        <v>0</v>
      </c>
      <c r="P159" s="811">
        <f>IF(Dados_Obra!$H$37=1,Dados_GLOBAL_Inicial!M159,IF((W159)="c",ROUNDUP(J159*N159,2),IF((W159)="b",ROUNDDOWN(J159*N159,2),ROUND(J159*N159,2))))</f>
        <v>0</v>
      </c>
      <c r="Q159" s="813">
        <f t="shared" si="48"/>
        <v>0</v>
      </c>
      <c r="S159" s="815">
        <f t="shared" si="49"/>
        <v>0</v>
      </c>
      <c r="T159" s="815">
        <f t="shared" si="50"/>
        <v>0</v>
      </c>
      <c r="V159" s="974"/>
      <c r="W159" s="975"/>
      <c r="X159" s="816">
        <f t="shared" si="51"/>
        <v>0</v>
      </c>
      <c r="Y159" s="816">
        <f t="shared" si="52"/>
        <v>0</v>
      </c>
      <c r="Z159" s="816">
        <f t="shared" si="53"/>
        <v>0</v>
      </c>
      <c r="AA159" s="817">
        <f t="shared" si="54"/>
        <v>0</v>
      </c>
      <c r="AB159" s="718">
        <f t="shared" si="40"/>
        <v>158</v>
      </c>
      <c r="AC159" s="453">
        <f t="shared" si="55"/>
        <v>0</v>
      </c>
      <c r="AD159" s="14">
        <f t="shared" si="56"/>
        <v>0</v>
      </c>
      <c r="AE159"/>
      <c r="AF159" s="540">
        <f t="shared" si="43"/>
        <v>0</v>
      </c>
      <c r="AG159" s="541"/>
      <c r="AH159" s="541"/>
      <c r="AI159" s="541"/>
      <c r="AJ159" s="541"/>
      <c r="AK159" s="541"/>
      <c r="AL159" s="541"/>
      <c r="AM159" s="541"/>
      <c r="AN159" s="541"/>
      <c r="AO159" s="541"/>
      <c r="AP159" s="541"/>
      <c r="AQ159" s="541"/>
      <c r="AR159" s="541"/>
      <c r="AS159" s="541"/>
      <c r="AT159" s="541"/>
      <c r="AU159" s="541"/>
      <c r="AV159" s="541"/>
      <c r="AW159" s="541"/>
      <c r="AX159" s="541"/>
      <c r="AY159" s="819"/>
    </row>
    <row r="160" spans="1:51" ht="13.5" hidden="1" thickBot="1">
      <c r="A160" s="3" t="str">
        <f t="shared" si="44"/>
        <v/>
      </c>
      <c r="B160" s="805"/>
      <c r="C160" s="820">
        <f>MEDIÇÃO_GLOBAL!C160</f>
        <v>0</v>
      </c>
      <c r="D160" s="806">
        <f>MEDIÇÃO_GLOBAL!D160</f>
        <v>0</v>
      </c>
      <c r="E160" s="806" t="str">
        <f>MEDIÇÃO_GLOBAL!E160</f>
        <v/>
      </c>
      <c r="F160" s="807">
        <f>MEDIÇÃO_GLOBAL!F160</f>
        <v>0</v>
      </c>
      <c r="G160" s="824">
        <f>MEDIÇÃO_GLOBAL!G160</f>
        <v>0</v>
      </c>
      <c r="H160" s="454">
        <f>Dados_GLOBAL_Inicial!S160</f>
        <v>0</v>
      </c>
      <c r="I160" s="970"/>
      <c r="J160" s="455">
        <f t="shared" si="42"/>
        <v>0</v>
      </c>
      <c r="K160" s="451">
        <f t="shared" si="45"/>
        <v>0</v>
      </c>
      <c r="L160" s="452">
        <f t="shared" si="41"/>
        <v>0</v>
      </c>
      <c r="M160" s="809">
        <f t="shared" si="46"/>
        <v>0</v>
      </c>
      <c r="N160" s="821">
        <f>IF(IFERROR(VALUE(MEDIÇÃO_GLOBAL!N160),0)=0,0,MEDIÇÃO_GLOBAL!N160)</f>
        <v>0</v>
      </c>
      <c r="O160" s="811">
        <f t="shared" si="47"/>
        <v>0</v>
      </c>
      <c r="P160" s="811">
        <f>IF(Dados_Obra!$H$37=1,Dados_GLOBAL_Inicial!M160,IF((W160)="c",ROUNDUP(J160*N160,2),IF((W160)="b",ROUNDDOWN(J160*N160,2),ROUND(J160*N160,2))))</f>
        <v>0</v>
      </c>
      <c r="Q160" s="813">
        <f t="shared" si="48"/>
        <v>0</v>
      </c>
      <c r="S160" s="815">
        <f t="shared" si="49"/>
        <v>0</v>
      </c>
      <c r="T160" s="815">
        <f t="shared" si="50"/>
        <v>0</v>
      </c>
      <c r="V160" s="974"/>
      <c r="W160" s="975"/>
      <c r="X160" s="816">
        <f t="shared" si="51"/>
        <v>0</v>
      </c>
      <c r="Y160" s="816">
        <f t="shared" si="52"/>
        <v>0</v>
      </c>
      <c r="Z160" s="816">
        <f t="shared" si="53"/>
        <v>0</v>
      </c>
      <c r="AA160" s="817">
        <f t="shared" si="54"/>
        <v>0</v>
      </c>
      <c r="AB160" s="718">
        <f t="shared" si="40"/>
        <v>159</v>
      </c>
      <c r="AC160" s="453">
        <f t="shared" si="55"/>
        <v>0</v>
      </c>
      <c r="AD160" s="14">
        <f t="shared" si="56"/>
        <v>0</v>
      </c>
      <c r="AE160"/>
      <c r="AF160" s="540">
        <f t="shared" si="43"/>
        <v>0</v>
      </c>
      <c r="AG160" s="541"/>
      <c r="AH160" s="541"/>
      <c r="AI160" s="541"/>
      <c r="AJ160" s="541"/>
      <c r="AK160" s="541"/>
      <c r="AL160" s="541"/>
      <c r="AM160" s="541"/>
      <c r="AN160" s="541"/>
      <c r="AO160" s="541"/>
      <c r="AP160" s="541"/>
      <c r="AQ160" s="541"/>
      <c r="AR160" s="541"/>
      <c r="AS160" s="541"/>
      <c r="AT160" s="541"/>
      <c r="AU160" s="541"/>
      <c r="AV160" s="541"/>
      <c r="AW160" s="541"/>
      <c r="AX160" s="541"/>
      <c r="AY160" s="819"/>
    </row>
    <row r="161" spans="1:51" ht="13.5" hidden="1" thickBot="1">
      <c r="A161" s="3" t="str">
        <f t="shared" si="44"/>
        <v/>
      </c>
      <c r="B161" s="805"/>
      <c r="C161" s="820">
        <f>MEDIÇÃO_GLOBAL!C161</f>
        <v>0</v>
      </c>
      <c r="D161" s="806">
        <f>MEDIÇÃO_GLOBAL!D161</f>
        <v>0</v>
      </c>
      <c r="E161" s="806" t="str">
        <f>MEDIÇÃO_GLOBAL!E161</f>
        <v/>
      </c>
      <c r="F161" s="807">
        <f>MEDIÇÃO_GLOBAL!F161</f>
        <v>0</v>
      </c>
      <c r="G161" s="824">
        <f>MEDIÇÃO_GLOBAL!G161</f>
        <v>0</v>
      </c>
      <c r="H161" s="454">
        <f>Dados_GLOBAL_Inicial!S161</f>
        <v>0</v>
      </c>
      <c r="I161" s="970"/>
      <c r="J161" s="455">
        <f t="shared" si="42"/>
        <v>0</v>
      </c>
      <c r="K161" s="451">
        <f t="shared" si="45"/>
        <v>0</v>
      </c>
      <c r="L161" s="452">
        <f t="shared" si="41"/>
        <v>0</v>
      </c>
      <c r="M161" s="809">
        <f t="shared" si="46"/>
        <v>0</v>
      </c>
      <c r="N161" s="821">
        <f>IF(IFERROR(VALUE(MEDIÇÃO_GLOBAL!N161),0)=0,0,MEDIÇÃO_GLOBAL!N161)</f>
        <v>0</v>
      </c>
      <c r="O161" s="811">
        <f t="shared" si="47"/>
        <v>0</v>
      </c>
      <c r="P161" s="811">
        <f>IF(Dados_Obra!$H$37=1,Dados_GLOBAL_Inicial!M161,IF((W161)="c",ROUNDUP(J161*N161,2),IF((W161)="b",ROUNDDOWN(J161*N161,2),ROUND(J161*N161,2))))</f>
        <v>0</v>
      </c>
      <c r="Q161" s="813">
        <f t="shared" si="48"/>
        <v>0</v>
      </c>
      <c r="S161" s="815">
        <f t="shared" si="49"/>
        <v>0</v>
      </c>
      <c r="T161" s="815">
        <f t="shared" si="50"/>
        <v>0</v>
      </c>
      <c r="V161" s="974"/>
      <c r="W161" s="975"/>
      <c r="X161" s="816">
        <f t="shared" si="51"/>
        <v>0</v>
      </c>
      <c r="Y161" s="816">
        <f t="shared" si="52"/>
        <v>0</v>
      </c>
      <c r="Z161" s="816">
        <f t="shared" si="53"/>
        <v>0</v>
      </c>
      <c r="AA161" s="817">
        <f t="shared" si="54"/>
        <v>0</v>
      </c>
      <c r="AB161" s="718">
        <f t="shared" si="40"/>
        <v>160</v>
      </c>
      <c r="AC161" s="453">
        <f t="shared" si="55"/>
        <v>0</v>
      </c>
      <c r="AD161" s="14">
        <f t="shared" si="56"/>
        <v>0</v>
      </c>
      <c r="AE161"/>
      <c r="AF161" s="540">
        <f t="shared" si="43"/>
        <v>0</v>
      </c>
      <c r="AG161" s="541"/>
      <c r="AH161" s="541"/>
      <c r="AI161" s="541"/>
      <c r="AJ161" s="541"/>
      <c r="AK161" s="541"/>
      <c r="AL161" s="541"/>
      <c r="AM161" s="541"/>
      <c r="AN161" s="541"/>
      <c r="AO161" s="541"/>
      <c r="AP161" s="541"/>
      <c r="AQ161" s="541"/>
      <c r="AR161" s="541"/>
      <c r="AS161" s="541"/>
      <c r="AT161" s="541"/>
      <c r="AU161" s="541"/>
      <c r="AV161" s="541"/>
      <c r="AW161" s="541"/>
      <c r="AX161" s="541"/>
      <c r="AY161" s="819"/>
    </row>
    <row r="162" spans="1:51" ht="13.5" hidden="1" thickBot="1">
      <c r="A162" s="3" t="str">
        <f t="shared" si="44"/>
        <v/>
      </c>
      <c r="B162" s="805"/>
      <c r="C162" s="820">
        <f>MEDIÇÃO_GLOBAL!C162</f>
        <v>0</v>
      </c>
      <c r="D162" s="806">
        <f>MEDIÇÃO_GLOBAL!D162</f>
        <v>0</v>
      </c>
      <c r="E162" s="806" t="str">
        <f>MEDIÇÃO_GLOBAL!E162</f>
        <v/>
      </c>
      <c r="F162" s="807">
        <f>MEDIÇÃO_GLOBAL!F162</f>
        <v>0</v>
      </c>
      <c r="G162" s="824">
        <f>MEDIÇÃO_GLOBAL!G162</f>
        <v>0</v>
      </c>
      <c r="H162" s="454">
        <f>Dados_GLOBAL_Inicial!S162</f>
        <v>0</v>
      </c>
      <c r="I162" s="970"/>
      <c r="J162" s="455">
        <f t="shared" si="42"/>
        <v>0</v>
      </c>
      <c r="K162" s="451">
        <f t="shared" si="45"/>
        <v>0</v>
      </c>
      <c r="L162" s="452">
        <f t="shared" si="41"/>
        <v>0</v>
      </c>
      <c r="M162" s="809">
        <f t="shared" si="46"/>
        <v>0</v>
      </c>
      <c r="N162" s="821">
        <f>IF(IFERROR(VALUE(MEDIÇÃO_GLOBAL!N162),0)=0,0,MEDIÇÃO_GLOBAL!N162)</f>
        <v>0</v>
      </c>
      <c r="O162" s="811">
        <f t="shared" si="47"/>
        <v>0</v>
      </c>
      <c r="P162" s="811">
        <f>IF(Dados_Obra!$H$37=1,Dados_GLOBAL_Inicial!M162,IF((W162)="c",ROUNDUP(J162*N162,2),IF((W162)="b",ROUNDDOWN(J162*N162,2),ROUND(J162*N162,2))))</f>
        <v>0</v>
      </c>
      <c r="Q162" s="813">
        <f t="shared" si="48"/>
        <v>0</v>
      </c>
      <c r="S162" s="815">
        <f t="shared" si="49"/>
        <v>0</v>
      </c>
      <c r="T162" s="815">
        <f t="shared" si="50"/>
        <v>0</v>
      </c>
      <c r="V162" s="974"/>
      <c r="W162" s="975"/>
      <c r="X162" s="816">
        <f t="shared" si="51"/>
        <v>0</v>
      </c>
      <c r="Y162" s="816">
        <f t="shared" si="52"/>
        <v>0</v>
      </c>
      <c r="Z162" s="816">
        <f t="shared" si="53"/>
        <v>0</v>
      </c>
      <c r="AA162" s="817">
        <f t="shared" si="54"/>
        <v>0</v>
      </c>
      <c r="AB162" s="718">
        <f t="shared" si="40"/>
        <v>161</v>
      </c>
      <c r="AC162" s="453">
        <f t="shared" si="55"/>
        <v>0</v>
      </c>
      <c r="AD162" s="14">
        <f t="shared" si="56"/>
        <v>0</v>
      </c>
      <c r="AE162"/>
      <c r="AF162" s="540">
        <f t="shared" si="43"/>
        <v>0</v>
      </c>
      <c r="AG162" s="541"/>
      <c r="AH162" s="541"/>
      <c r="AI162" s="541"/>
      <c r="AJ162" s="541"/>
      <c r="AK162" s="541"/>
      <c r="AL162" s="541"/>
      <c r="AM162" s="541"/>
      <c r="AN162" s="541"/>
      <c r="AO162" s="541"/>
      <c r="AP162" s="541"/>
      <c r="AQ162" s="541"/>
      <c r="AR162" s="541"/>
      <c r="AS162" s="541"/>
      <c r="AT162" s="541"/>
      <c r="AU162" s="541"/>
      <c r="AV162" s="541"/>
      <c r="AW162" s="541"/>
      <c r="AX162" s="541"/>
      <c r="AY162" s="819"/>
    </row>
    <row r="163" spans="1:51" ht="13.5" hidden="1" thickBot="1">
      <c r="A163" s="3" t="str">
        <f t="shared" si="44"/>
        <v/>
      </c>
      <c r="B163" s="805"/>
      <c r="C163" s="820">
        <f>MEDIÇÃO_GLOBAL!C163</f>
        <v>0</v>
      </c>
      <c r="D163" s="806">
        <f>MEDIÇÃO_GLOBAL!D163</f>
        <v>0</v>
      </c>
      <c r="E163" s="806" t="str">
        <f>MEDIÇÃO_GLOBAL!E163</f>
        <v/>
      </c>
      <c r="F163" s="807">
        <f>MEDIÇÃO_GLOBAL!F163</f>
        <v>0</v>
      </c>
      <c r="G163" s="824">
        <f>MEDIÇÃO_GLOBAL!G163</f>
        <v>0</v>
      </c>
      <c r="H163" s="454">
        <f>Dados_GLOBAL_Inicial!S163</f>
        <v>0</v>
      </c>
      <c r="I163" s="970"/>
      <c r="J163" s="455">
        <f t="shared" si="42"/>
        <v>0</v>
      </c>
      <c r="K163" s="451">
        <f t="shared" si="45"/>
        <v>0</v>
      </c>
      <c r="L163" s="452">
        <f t="shared" si="41"/>
        <v>0</v>
      </c>
      <c r="M163" s="809">
        <f t="shared" si="46"/>
        <v>0</v>
      </c>
      <c r="N163" s="821">
        <f>IF(IFERROR(VALUE(MEDIÇÃO_GLOBAL!N163),0)=0,0,MEDIÇÃO_GLOBAL!N163)</f>
        <v>0</v>
      </c>
      <c r="O163" s="811">
        <f t="shared" si="47"/>
        <v>0</v>
      </c>
      <c r="P163" s="811">
        <f>IF(Dados_Obra!$H$37=1,Dados_GLOBAL_Inicial!M163,IF((W163)="c",ROUNDUP(J163*N163,2),IF((W163)="b",ROUNDDOWN(J163*N163,2),ROUND(J163*N163,2))))</f>
        <v>0</v>
      </c>
      <c r="Q163" s="813">
        <f t="shared" si="48"/>
        <v>0</v>
      </c>
      <c r="S163" s="815">
        <f t="shared" si="49"/>
        <v>0</v>
      </c>
      <c r="T163" s="815">
        <f t="shared" si="50"/>
        <v>0</v>
      </c>
      <c r="V163" s="974"/>
      <c r="W163" s="975"/>
      <c r="X163" s="816">
        <f t="shared" si="51"/>
        <v>0</v>
      </c>
      <c r="Y163" s="816">
        <f t="shared" si="52"/>
        <v>0</v>
      </c>
      <c r="Z163" s="816">
        <f t="shared" si="53"/>
        <v>0</v>
      </c>
      <c r="AA163" s="817">
        <f t="shared" si="54"/>
        <v>0</v>
      </c>
      <c r="AB163" s="718">
        <f t="shared" si="40"/>
        <v>162</v>
      </c>
      <c r="AC163" s="453">
        <f t="shared" si="55"/>
        <v>0</v>
      </c>
      <c r="AD163" s="14">
        <f t="shared" si="56"/>
        <v>0</v>
      </c>
      <c r="AE163"/>
      <c r="AF163" s="540">
        <f t="shared" si="43"/>
        <v>0</v>
      </c>
      <c r="AG163" s="541"/>
      <c r="AH163" s="541"/>
      <c r="AI163" s="541"/>
      <c r="AJ163" s="541"/>
      <c r="AK163" s="541"/>
      <c r="AL163" s="541"/>
      <c r="AM163" s="541"/>
      <c r="AN163" s="541"/>
      <c r="AO163" s="541"/>
      <c r="AP163" s="541"/>
      <c r="AQ163" s="541"/>
      <c r="AR163" s="541"/>
      <c r="AS163" s="541"/>
      <c r="AT163" s="541"/>
      <c r="AU163" s="541"/>
      <c r="AV163" s="541"/>
      <c r="AW163" s="541"/>
      <c r="AX163" s="541"/>
      <c r="AY163" s="819"/>
    </row>
    <row r="164" spans="1:51" ht="13.5" hidden="1" thickBot="1">
      <c r="A164" s="3" t="str">
        <f t="shared" si="44"/>
        <v/>
      </c>
      <c r="B164" s="805"/>
      <c r="C164" s="820">
        <f>MEDIÇÃO_GLOBAL!C164</f>
        <v>0</v>
      </c>
      <c r="D164" s="806">
        <f>MEDIÇÃO_GLOBAL!D164</f>
        <v>0</v>
      </c>
      <c r="E164" s="806" t="str">
        <f>MEDIÇÃO_GLOBAL!E164</f>
        <v/>
      </c>
      <c r="F164" s="807">
        <f>MEDIÇÃO_GLOBAL!F164</f>
        <v>0</v>
      </c>
      <c r="G164" s="824">
        <f>MEDIÇÃO_GLOBAL!G164</f>
        <v>0</v>
      </c>
      <c r="H164" s="454">
        <f>Dados_GLOBAL_Inicial!S164</f>
        <v>0</v>
      </c>
      <c r="I164" s="970"/>
      <c r="J164" s="455">
        <f t="shared" si="42"/>
        <v>0</v>
      </c>
      <c r="K164" s="451">
        <f t="shared" si="45"/>
        <v>0</v>
      </c>
      <c r="L164" s="452">
        <f t="shared" si="41"/>
        <v>0</v>
      </c>
      <c r="M164" s="809">
        <f t="shared" si="46"/>
        <v>0</v>
      </c>
      <c r="N164" s="821">
        <f>IF(IFERROR(VALUE(MEDIÇÃO_GLOBAL!N164),0)=0,0,MEDIÇÃO_GLOBAL!N164)</f>
        <v>0</v>
      </c>
      <c r="O164" s="811">
        <f t="shared" si="47"/>
        <v>0</v>
      </c>
      <c r="P164" s="811">
        <f>IF(Dados_Obra!$H$37=1,Dados_GLOBAL_Inicial!M164,IF((W164)="c",ROUNDUP(J164*N164,2),IF((W164)="b",ROUNDDOWN(J164*N164,2),ROUND(J164*N164,2))))</f>
        <v>0</v>
      </c>
      <c r="Q164" s="813">
        <f t="shared" si="48"/>
        <v>0</v>
      </c>
      <c r="S164" s="815">
        <f t="shared" si="49"/>
        <v>0</v>
      </c>
      <c r="T164" s="815">
        <f t="shared" si="50"/>
        <v>0</v>
      </c>
      <c r="V164" s="974"/>
      <c r="W164" s="975"/>
      <c r="X164" s="816">
        <f t="shared" si="51"/>
        <v>0</v>
      </c>
      <c r="Y164" s="816">
        <f t="shared" si="52"/>
        <v>0</v>
      </c>
      <c r="Z164" s="816">
        <f t="shared" si="53"/>
        <v>0</v>
      </c>
      <c r="AA164" s="817">
        <f t="shared" si="54"/>
        <v>0</v>
      </c>
      <c r="AB164" s="718">
        <f t="shared" si="40"/>
        <v>163</v>
      </c>
      <c r="AC164" s="453">
        <f t="shared" si="55"/>
        <v>0</v>
      </c>
      <c r="AD164" s="14">
        <f t="shared" si="56"/>
        <v>0</v>
      </c>
      <c r="AE164"/>
      <c r="AF164" s="540">
        <f t="shared" si="43"/>
        <v>0</v>
      </c>
      <c r="AG164" s="541"/>
      <c r="AH164" s="541"/>
      <c r="AI164" s="541"/>
      <c r="AJ164" s="541"/>
      <c r="AK164" s="541"/>
      <c r="AL164" s="541"/>
      <c r="AM164" s="541"/>
      <c r="AN164" s="541"/>
      <c r="AO164" s="541"/>
      <c r="AP164" s="541"/>
      <c r="AQ164" s="541"/>
      <c r="AR164" s="541"/>
      <c r="AS164" s="541"/>
      <c r="AT164" s="541"/>
      <c r="AU164" s="541"/>
      <c r="AV164" s="541"/>
      <c r="AW164" s="541"/>
      <c r="AX164" s="541"/>
      <c r="AY164" s="819"/>
    </row>
    <row r="165" spans="1:51" ht="13.5" hidden="1" thickBot="1">
      <c r="A165" s="3" t="str">
        <f t="shared" si="44"/>
        <v/>
      </c>
      <c r="B165" s="805"/>
      <c r="C165" s="820">
        <f>MEDIÇÃO_GLOBAL!C165</f>
        <v>0</v>
      </c>
      <c r="D165" s="806">
        <f>MEDIÇÃO_GLOBAL!D165</f>
        <v>0</v>
      </c>
      <c r="E165" s="806" t="str">
        <f>MEDIÇÃO_GLOBAL!E165</f>
        <v/>
      </c>
      <c r="F165" s="807">
        <f>MEDIÇÃO_GLOBAL!F165</f>
        <v>0</v>
      </c>
      <c r="G165" s="824">
        <f>MEDIÇÃO_GLOBAL!G165</f>
        <v>0</v>
      </c>
      <c r="H165" s="454">
        <f>Dados_GLOBAL_Inicial!S165</f>
        <v>0</v>
      </c>
      <c r="I165" s="970"/>
      <c r="J165" s="455">
        <f t="shared" si="42"/>
        <v>0</v>
      </c>
      <c r="K165" s="451">
        <f t="shared" si="45"/>
        <v>0</v>
      </c>
      <c r="L165" s="452">
        <f t="shared" si="41"/>
        <v>0</v>
      </c>
      <c r="M165" s="809">
        <f t="shared" si="46"/>
        <v>0</v>
      </c>
      <c r="N165" s="821">
        <f>IF(IFERROR(VALUE(MEDIÇÃO_GLOBAL!N165),0)=0,0,MEDIÇÃO_GLOBAL!N165)</f>
        <v>0</v>
      </c>
      <c r="O165" s="811">
        <f t="shared" si="47"/>
        <v>0</v>
      </c>
      <c r="P165" s="811">
        <f>IF(Dados_Obra!$H$37=1,Dados_GLOBAL_Inicial!M165,IF((W165)="c",ROUNDUP(J165*N165,2),IF((W165)="b",ROUNDDOWN(J165*N165,2),ROUND(J165*N165,2))))</f>
        <v>0</v>
      </c>
      <c r="Q165" s="813">
        <f t="shared" si="48"/>
        <v>0</v>
      </c>
      <c r="S165" s="815">
        <f t="shared" si="49"/>
        <v>0</v>
      </c>
      <c r="T165" s="815">
        <f t="shared" si="50"/>
        <v>0</v>
      </c>
      <c r="V165" s="974"/>
      <c r="W165" s="975"/>
      <c r="X165" s="816">
        <f t="shared" si="51"/>
        <v>0</v>
      </c>
      <c r="Y165" s="816">
        <f t="shared" si="52"/>
        <v>0</v>
      </c>
      <c r="Z165" s="816">
        <f t="shared" si="53"/>
        <v>0</v>
      </c>
      <c r="AA165" s="817">
        <f t="shared" si="54"/>
        <v>0</v>
      </c>
      <c r="AB165" s="718">
        <f t="shared" si="40"/>
        <v>164</v>
      </c>
      <c r="AC165" s="453">
        <f t="shared" si="55"/>
        <v>0</v>
      </c>
      <c r="AD165" s="14">
        <f t="shared" si="56"/>
        <v>0</v>
      </c>
      <c r="AE165"/>
      <c r="AF165" s="540">
        <f t="shared" si="43"/>
        <v>0</v>
      </c>
      <c r="AG165" s="541"/>
      <c r="AH165" s="541"/>
      <c r="AI165" s="541"/>
      <c r="AJ165" s="541"/>
      <c r="AK165" s="541"/>
      <c r="AL165" s="541"/>
      <c r="AM165" s="541"/>
      <c r="AN165" s="541"/>
      <c r="AO165" s="541"/>
      <c r="AP165" s="541"/>
      <c r="AQ165" s="541"/>
      <c r="AR165" s="541"/>
      <c r="AS165" s="541"/>
      <c r="AT165" s="541"/>
      <c r="AU165" s="541"/>
      <c r="AV165" s="541"/>
      <c r="AW165" s="541"/>
      <c r="AX165" s="541"/>
      <c r="AY165" s="819"/>
    </row>
    <row r="166" spans="1:51" ht="13.5" hidden="1" thickBot="1">
      <c r="A166" s="3" t="str">
        <f t="shared" si="44"/>
        <v/>
      </c>
      <c r="B166" s="805"/>
      <c r="C166" s="820">
        <f>MEDIÇÃO_GLOBAL!C166</f>
        <v>0</v>
      </c>
      <c r="D166" s="806">
        <f>MEDIÇÃO_GLOBAL!D166</f>
        <v>0</v>
      </c>
      <c r="E166" s="806" t="str">
        <f>MEDIÇÃO_GLOBAL!E166</f>
        <v/>
      </c>
      <c r="F166" s="807">
        <f>MEDIÇÃO_GLOBAL!F166</f>
        <v>0</v>
      </c>
      <c r="G166" s="824">
        <f>MEDIÇÃO_GLOBAL!G166</f>
        <v>0</v>
      </c>
      <c r="H166" s="454">
        <f>Dados_GLOBAL_Inicial!S166</f>
        <v>0</v>
      </c>
      <c r="I166" s="970"/>
      <c r="J166" s="455">
        <f t="shared" si="42"/>
        <v>0</v>
      </c>
      <c r="K166" s="451">
        <f t="shared" si="45"/>
        <v>0</v>
      </c>
      <c r="L166" s="452">
        <f t="shared" si="41"/>
        <v>0</v>
      </c>
      <c r="M166" s="809">
        <f t="shared" si="46"/>
        <v>0</v>
      </c>
      <c r="N166" s="821">
        <f>IF(IFERROR(VALUE(MEDIÇÃO_GLOBAL!N166),0)=0,0,MEDIÇÃO_GLOBAL!N166)</f>
        <v>0</v>
      </c>
      <c r="O166" s="811">
        <f t="shared" si="47"/>
        <v>0</v>
      </c>
      <c r="P166" s="811">
        <f>IF(Dados_Obra!$H$37=1,Dados_GLOBAL_Inicial!M166,IF((W166)="c",ROUNDUP(J166*N166,2),IF((W166)="b",ROUNDDOWN(J166*N166,2),ROUND(J166*N166,2))))</f>
        <v>0</v>
      </c>
      <c r="Q166" s="813">
        <f t="shared" si="48"/>
        <v>0</v>
      </c>
      <c r="S166" s="815">
        <f t="shared" si="49"/>
        <v>0</v>
      </c>
      <c r="T166" s="815">
        <f t="shared" si="50"/>
        <v>0</v>
      </c>
      <c r="V166" s="974"/>
      <c r="W166" s="975"/>
      <c r="X166" s="816">
        <f t="shared" si="51"/>
        <v>0</v>
      </c>
      <c r="Y166" s="816">
        <f t="shared" si="52"/>
        <v>0</v>
      </c>
      <c r="Z166" s="816">
        <f t="shared" si="53"/>
        <v>0</v>
      </c>
      <c r="AA166" s="817">
        <f t="shared" si="54"/>
        <v>0</v>
      </c>
      <c r="AB166" s="718">
        <f t="shared" si="40"/>
        <v>165</v>
      </c>
      <c r="AC166" s="453">
        <f t="shared" si="55"/>
        <v>0</v>
      </c>
      <c r="AD166" s="14">
        <f t="shared" si="56"/>
        <v>0</v>
      </c>
      <c r="AE166"/>
      <c r="AF166" s="540">
        <f t="shared" si="43"/>
        <v>0</v>
      </c>
      <c r="AG166" s="541"/>
      <c r="AH166" s="541"/>
      <c r="AI166" s="541"/>
      <c r="AJ166" s="541"/>
      <c r="AK166" s="541"/>
      <c r="AL166" s="541"/>
      <c r="AM166" s="541"/>
      <c r="AN166" s="541"/>
      <c r="AO166" s="541"/>
      <c r="AP166" s="541"/>
      <c r="AQ166" s="541"/>
      <c r="AR166" s="541"/>
      <c r="AS166" s="541"/>
      <c r="AT166" s="541"/>
      <c r="AU166" s="541"/>
      <c r="AV166" s="541"/>
      <c r="AW166" s="541"/>
      <c r="AX166" s="541"/>
      <c r="AY166" s="819"/>
    </row>
    <row r="167" spans="1:51" ht="13.5" hidden="1" thickBot="1">
      <c r="A167" s="3" t="str">
        <f t="shared" si="44"/>
        <v/>
      </c>
      <c r="B167" s="805"/>
      <c r="C167" s="820">
        <f>MEDIÇÃO_GLOBAL!C167</f>
        <v>0</v>
      </c>
      <c r="D167" s="806">
        <f>MEDIÇÃO_GLOBAL!D167</f>
        <v>0</v>
      </c>
      <c r="E167" s="806" t="str">
        <f>MEDIÇÃO_GLOBAL!E167</f>
        <v/>
      </c>
      <c r="F167" s="807">
        <f>MEDIÇÃO_GLOBAL!F167</f>
        <v>0</v>
      </c>
      <c r="G167" s="824">
        <f>MEDIÇÃO_GLOBAL!G167</f>
        <v>0</v>
      </c>
      <c r="H167" s="454">
        <f>Dados_GLOBAL_Inicial!S167</f>
        <v>0</v>
      </c>
      <c r="I167" s="970"/>
      <c r="J167" s="455">
        <f t="shared" si="42"/>
        <v>0</v>
      </c>
      <c r="K167" s="451">
        <f t="shared" si="45"/>
        <v>0</v>
      </c>
      <c r="L167" s="452">
        <f t="shared" si="41"/>
        <v>0</v>
      </c>
      <c r="M167" s="809">
        <f t="shared" si="46"/>
        <v>0</v>
      </c>
      <c r="N167" s="821">
        <f>IF(IFERROR(VALUE(MEDIÇÃO_GLOBAL!N167),0)=0,0,MEDIÇÃO_GLOBAL!N167)</f>
        <v>0</v>
      </c>
      <c r="O167" s="811">
        <f t="shared" si="47"/>
        <v>0</v>
      </c>
      <c r="P167" s="811">
        <f>IF(Dados_Obra!$H$37=1,Dados_GLOBAL_Inicial!M167,IF((W167)="c",ROUNDUP(J167*N167,2),IF((W167)="b",ROUNDDOWN(J167*N167,2),ROUND(J167*N167,2))))</f>
        <v>0</v>
      </c>
      <c r="Q167" s="813">
        <f t="shared" si="48"/>
        <v>0</v>
      </c>
      <c r="S167" s="815">
        <f t="shared" si="49"/>
        <v>0</v>
      </c>
      <c r="T167" s="815">
        <f t="shared" si="50"/>
        <v>0</v>
      </c>
      <c r="V167" s="974"/>
      <c r="W167" s="975"/>
      <c r="X167" s="816">
        <f t="shared" si="51"/>
        <v>0</v>
      </c>
      <c r="Y167" s="816">
        <f t="shared" si="52"/>
        <v>0</v>
      </c>
      <c r="Z167" s="816">
        <f t="shared" si="53"/>
        <v>0</v>
      </c>
      <c r="AA167" s="817">
        <f t="shared" si="54"/>
        <v>0</v>
      </c>
      <c r="AB167" s="718">
        <f t="shared" si="40"/>
        <v>166</v>
      </c>
      <c r="AC167" s="453">
        <f t="shared" si="55"/>
        <v>0</v>
      </c>
      <c r="AD167" s="14">
        <f t="shared" si="56"/>
        <v>0</v>
      </c>
      <c r="AE167"/>
      <c r="AF167" s="540">
        <f t="shared" si="43"/>
        <v>0</v>
      </c>
      <c r="AG167" s="541"/>
      <c r="AH167" s="541"/>
      <c r="AI167" s="541"/>
      <c r="AJ167" s="541"/>
      <c r="AK167" s="541"/>
      <c r="AL167" s="541"/>
      <c r="AM167" s="541"/>
      <c r="AN167" s="541"/>
      <c r="AO167" s="541"/>
      <c r="AP167" s="541"/>
      <c r="AQ167" s="541"/>
      <c r="AR167" s="541"/>
      <c r="AS167" s="541"/>
      <c r="AT167" s="541"/>
      <c r="AU167" s="541"/>
      <c r="AV167" s="541"/>
      <c r="AW167" s="541"/>
      <c r="AX167" s="541"/>
      <c r="AY167" s="819"/>
    </row>
    <row r="168" spans="1:51" ht="13.5" hidden="1" thickBot="1">
      <c r="A168" s="3" t="str">
        <f t="shared" si="44"/>
        <v/>
      </c>
      <c r="B168" s="805"/>
      <c r="C168" s="820">
        <f>MEDIÇÃO_GLOBAL!C168</f>
        <v>0</v>
      </c>
      <c r="D168" s="806">
        <f>MEDIÇÃO_GLOBAL!D168</f>
        <v>0</v>
      </c>
      <c r="E168" s="806" t="str">
        <f>MEDIÇÃO_GLOBAL!E168</f>
        <v/>
      </c>
      <c r="F168" s="807">
        <f>MEDIÇÃO_GLOBAL!F168</f>
        <v>0</v>
      </c>
      <c r="G168" s="824">
        <f>MEDIÇÃO_GLOBAL!G168</f>
        <v>0</v>
      </c>
      <c r="H168" s="454">
        <f>Dados_GLOBAL_Inicial!S168</f>
        <v>0</v>
      </c>
      <c r="I168" s="970"/>
      <c r="J168" s="455">
        <f t="shared" si="42"/>
        <v>0</v>
      </c>
      <c r="K168" s="451">
        <f t="shared" si="45"/>
        <v>0</v>
      </c>
      <c r="L168" s="452">
        <f t="shared" si="41"/>
        <v>0</v>
      </c>
      <c r="M168" s="809">
        <f t="shared" si="46"/>
        <v>0</v>
      </c>
      <c r="N168" s="821">
        <f>IF(IFERROR(VALUE(MEDIÇÃO_GLOBAL!N168),0)=0,0,MEDIÇÃO_GLOBAL!N168)</f>
        <v>0</v>
      </c>
      <c r="O168" s="811">
        <f t="shared" si="47"/>
        <v>0</v>
      </c>
      <c r="P168" s="811">
        <f>IF(Dados_Obra!$H$37=1,Dados_GLOBAL_Inicial!M168,IF((W168)="c",ROUNDUP(J168*N168,2),IF((W168)="b",ROUNDDOWN(J168*N168,2),ROUND(J168*N168,2))))</f>
        <v>0</v>
      </c>
      <c r="Q168" s="813">
        <f t="shared" si="48"/>
        <v>0</v>
      </c>
      <c r="S168" s="815">
        <f t="shared" si="49"/>
        <v>0</v>
      </c>
      <c r="T168" s="815">
        <f t="shared" si="50"/>
        <v>0</v>
      </c>
      <c r="V168" s="974"/>
      <c r="W168" s="975"/>
      <c r="X168" s="816">
        <f t="shared" si="51"/>
        <v>0</v>
      </c>
      <c r="Y168" s="816">
        <f t="shared" si="52"/>
        <v>0</v>
      </c>
      <c r="Z168" s="816">
        <f t="shared" si="53"/>
        <v>0</v>
      </c>
      <c r="AA168" s="817">
        <f t="shared" si="54"/>
        <v>0</v>
      </c>
      <c r="AB168" s="718">
        <f t="shared" si="40"/>
        <v>167</v>
      </c>
      <c r="AC168" s="453">
        <f t="shared" si="55"/>
        <v>0</v>
      </c>
      <c r="AD168" s="14">
        <f t="shared" si="56"/>
        <v>0</v>
      </c>
      <c r="AE168"/>
      <c r="AF168" s="540">
        <f t="shared" si="43"/>
        <v>0</v>
      </c>
      <c r="AG168" s="541"/>
      <c r="AH168" s="541"/>
      <c r="AI168" s="541"/>
      <c r="AJ168" s="541"/>
      <c r="AK168" s="541"/>
      <c r="AL168" s="541"/>
      <c r="AM168" s="541"/>
      <c r="AN168" s="541"/>
      <c r="AO168" s="541"/>
      <c r="AP168" s="541"/>
      <c r="AQ168" s="541"/>
      <c r="AR168" s="541"/>
      <c r="AS168" s="541"/>
      <c r="AT168" s="541"/>
      <c r="AU168" s="541"/>
      <c r="AV168" s="541"/>
      <c r="AW168" s="541"/>
      <c r="AX168" s="541"/>
      <c r="AY168" s="819"/>
    </row>
    <row r="169" spans="1:51" ht="13.5" hidden="1" thickBot="1">
      <c r="A169" s="3" t="str">
        <f t="shared" si="44"/>
        <v/>
      </c>
      <c r="B169" s="805"/>
      <c r="C169" s="820">
        <f>MEDIÇÃO_GLOBAL!C169</f>
        <v>0</v>
      </c>
      <c r="D169" s="806">
        <f>MEDIÇÃO_GLOBAL!D169</f>
        <v>0</v>
      </c>
      <c r="E169" s="806" t="str">
        <f>MEDIÇÃO_GLOBAL!E169</f>
        <v/>
      </c>
      <c r="F169" s="807">
        <f>MEDIÇÃO_GLOBAL!F169</f>
        <v>0</v>
      </c>
      <c r="G169" s="824">
        <f>MEDIÇÃO_GLOBAL!G169</f>
        <v>0</v>
      </c>
      <c r="H169" s="454">
        <f>Dados_GLOBAL_Inicial!S169</f>
        <v>0</v>
      </c>
      <c r="I169" s="970"/>
      <c r="J169" s="455">
        <f t="shared" si="42"/>
        <v>0</v>
      </c>
      <c r="K169" s="451">
        <f t="shared" si="45"/>
        <v>0</v>
      </c>
      <c r="L169" s="452">
        <f t="shared" si="41"/>
        <v>0</v>
      </c>
      <c r="M169" s="809">
        <f t="shared" si="46"/>
        <v>0</v>
      </c>
      <c r="N169" s="821">
        <f>IF(IFERROR(VALUE(MEDIÇÃO_GLOBAL!N169),0)=0,0,MEDIÇÃO_GLOBAL!N169)</f>
        <v>0</v>
      </c>
      <c r="O169" s="811">
        <f t="shared" si="47"/>
        <v>0</v>
      </c>
      <c r="P169" s="811">
        <f>IF(Dados_Obra!$H$37=1,Dados_GLOBAL_Inicial!M169,IF((W169)="c",ROUNDUP(J169*N169,2),IF((W169)="b",ROUNDDOWN(J169*N169,2),ROUND(J169*N169,2))))</f>
        <v>0</v>
      </c>
      <c r="Q169" s="813">
        <f t="shared" si="48"/>
        <v>0</v>
      </c>
      <c r="S169" s="815">
        <f t="shared" si="49"/>
        <v>0</v>
      </c>
      <c r="T169" s="815">
        <f t="shared" si="50"/>
        <v>0</v>
      </c>
      <c r="V169" s="974"/>
      <c r="W169" s="975"/>
      <c r="X169" s="816">
        <f t="shared" si="51"/>
        <v>0</v>
      </c>
      <c r="Y169" s="816">
        <f t="shared" si="52"/>
        <v>0</v>
      </c>
      <c r="Z169" s="816">
        <f t="shared" si="53"/>
        <v>0</v>
      </c>
      <c r="AA169" s="817">
        <f t="shared" si="54"/>
        <v>0</v>
      </c>
      <c r="AB169" s="718">
        <f t="shared" si="40"/>
        <v>168</v>
      </c>
      <c r="AC169" s="453">
        <f t="shared" si="55"/>
        <v>0</v>
      </c>
      <c r="AD169" s="14">
        <f t="shared" si="56"/>
        <v>0</v>
      </c>
      <c r="AE169"/>
      <c r="AF169" s="540">
        <f t="shared" si="43"/>
        <v>0</v>
      </c>
      <c r="AG169" s="541"/>
      <c r="AH169" s="541"/>
      <c r="AI169" s="541"/>
      <c r="AJ169" s="541"/>
      <c r="AK169" s="541"/>
      <c r="AL169" s="541"/>
      <c r="AM169" s="541"/>
      <c r="AN169" s="541"/>
      <c r="AO169" s="541"/>
      <c r="AP169" s="541"/>
      <c r="AQ169" s="541"/>
      <c r="AR169" s="541"/>
      <c r="AS169" s="541"/>
      <c r="AT169" s="541"/>
      <c r="AU169" s="541"/>
      <c r="AV169" s="541"/>
      <c r="AW169" s="541"/>
      <c r="AX169" s="541"/>
      <c r="AY169" s="819"/>
    </row>
    <row r="170" spans="1:51" ht="13.5" hidden="1" thickBot="1">
      <c r="A170" s="3" t="str">
        <f t="shared" si="44"/>
        <v/>
      </c>
      <c r="B170" s="805"/>
      <c r="C170" s="820">
        <f>MEDIÇÃO_GLOBAL!C170</f>
        <v>0</v>
      </c>
      <c r="D170" s="806">
        <f>MEDIÇÃO_GLOBAL!D170</f>
        <v>0</v>
      </c>
      <c r="E170" s="806" t="str">
        <f>MEDIÇÃO_GLOBAL!E170</f>
        <v/>
      </c>
      <c r="F170" s="807">
        <f>MEDIÇÃO_GLOBAL!F170</f>
        <v>0</v>
      </c>
      <c r="G170" s="824">
        <f>MEDIÇÃO_GLOBAL!G170</f>
        <v>0</v>
      </c>
      <c r="H170" s="454">
        <f>Dados_GLOBAL_Inicial!S170</f>
        <v>0</v>
      </c>
      <c r="I170" s="970"/>
      <c r="J170" s="455">
        <f t="shared" si="42"/>
        <v>0</v>
      </c>
      <c r="K170" s="451">
        <f t="shared" si="45"/>
        <v>0</v>
      </c>
      <c r="L170" s="452">
        <f t="shared" si="41"/>
        <v>0</v>
      </c>
      <c r="M170" s="809">
        <f t="shared" si="46"/>
        <v>0</v>
      </c>
      <c r="N170" s="821">
        <f>IF(IFERROR(VALUE(MEDIÇÃO_GLOBAL!N170),0)=0,0,MEDIÇÃO_GLOBAL!N170)</f>
        <v>0</v>
      </c>
      <c r="O170" s="811">
        <f t="shared" si="47"/>
        <v>0</v>
      </c>
      <c r="P170" s="811">
        <f>IF(Dados_Obra!$H$37=1,Dados_GLOBAL_Inicial!M170,IF((W170)="c",ROUNDUP(J170*N170,2),IF((W170)="b",ROUNDDOWN(J170*N170,2),ROUND(J170*N170,2))))</f>
        <v>0</v>
      </c>
      <c r="Q170" s="813">
        <f t="shared" si="48"/>
        <v>0</v>
      </c>
      <c r="S170" s="815">
        <f t="shared" si="49"/>
        <v>0</v>
      </c>
      <c r="T170" s="815">
        <f t="shared" si="50"/>
        <v>0</v>
      </c>
      <c r="V170" s="974"/>
      <c r="W170" s="975"/>
      <c r="X170" s="816">
        <f t="shared" si="51"/>
        <v>0</v>
      </c>
      <c r="Y170" s="816">
        <f t="shared" si="52"/>
        <v>0</v>
      </c>
      <c r="Z170" s="816">
        <f t="shared" si="53"/>
        <v>0</v>
      </c>
      <c r="AA170" s="817">
        <f t="shared" si="54"/>
        <v>0</v>
      </c>
      <c r="AB170" s="718">
        <f t="shared" si="40"/>
        <v>169</v>
      </c>
      <c r="AC170" s="453">
        <f t="shared" si="55"/>
        <v>0</v>
      </c>
      <c r="AD170" s="14">
        <f t="shared" si="56"/>
        <v>0</v>
      </c>
      <c r="AE170"/>
      <c r="AF170" s="540">
        <f t="shared" si="43"/>
        <v>0</v>
      </c>
      <c r="AG170" s="541"/>
      <c r="AH170" s="541"/>
      <c r="AI170" s="541"/>
      <c r="AJ170" s="541"/>
      <c r="AK170" s="541"/>
      <c r="AL170" s="541"/>
      <c r="AM170" s="541"/>
      <c r="AN170" s="541"/>
      <c r="AO170" s="541"/>
      <c r="AP170" s="541"/>
      <c r="AQ170" s="541"/>
      <c r="AR170" s="541"/>
      <c r="AS170" s="541"/>
      <c r="AT170" s="541"/>
      <c r="AU170" s="541"/>
      <c r="AV170" s="541"/>
      <c r="AW170" s="541"/>
      <c r="AX170" s="541"/>
      <c r="AY170" s="819"/>
    </row>
    <row r="171" spans="1:51" ht="13.5" hidden="1" thickBot="1">
      <c r="A171" s="3" t="str">
        <f t="shared" si="44"/>
        <v/>
      </c>
      <c r="B171" s="805"/>
      <c r="C171" s="820">
        <f>MEDIÇÃO_GLOBAL!C171</f>
        <v>0</v>
      </c>
      <c r="D171" s="806">
        <f>MEDIÇÃO_GLOBAL!D171</f>
        <v>0</v>
      </c>
      <c r="E171" s="806" t="str">
        <f>MEDIÇÃO_GLOBAL!E171</f>
        <v/>
      </c>
      <c r="F171" s="807">
        <f>MEDIÇÃO_GLOBAL!F171</f>
        <v>0</v>
      </c>
      <c r="G171" s="824">
        <f>MEDIÇÃO_GLOBAL!G171</f>
        <v>0</v>
      </c>
      <c r="H171" s="454">
        <f>Dados_GLOBAL_Inicial!S171</f>
        <v>0</v>
      </c>
      <c r="I171" s="970"/>
      <c r="J171" s="455">
        <f t="shared" si="42"/>
        <v>0</v>
      </c>
      <c r="K171" s="451">
        <f t="shared" si="45"/>
        <v>0</v>
      </c>
      <c r="L171" s="452">
        <f t="shared" si="41"/>
        <v>0</v>
      </c>
      <c r="M171" s="809">
        <f t="shared" si="46"/>
        <v>0</v>
      </c>
      <c r="N171" s="821">
        <f>IF(IFERROR(VALUE(MEDIÇÃO_GLOBAL!N171),0)=0,0,MEDIÇÃO_GLOBAL!N171)</f>
        <v>0</v>
      </c>
      <c r="O171" s="811">
        <f t="shared" si="47"/>
        <v>0</v>
      </c>
      <c r="P171" s="811">
        <f>IF(Dados_Obra!$H$37=1,Dados_GLOBAL_Inicial!M171,IF((W171)="c",ROUNDUP(J171*N171,2),IF((W171)="b",ROUNDDOWN(J171*N171,2),ROUND(J171*N171,2))))</f>
        <v>0</v>
      </c>
      <c r="Q171" s="813">
        <f t="shared" si="48"/>
        <v>0</v>
      </c>
      <c r="S171" s="815">
        <f t="shared" si="49"/>
        <v>0</v>
      </c>
      <c r="T171" s="815">
        <f t="shared" si="50"/>
        <v>0</v>
      </c>
      <c r="V171" s="974"/>
      <c r="W171" s="975"/>
      <c r="X171" s="816">
        <f t="shared" si="51"/>
        <v>0</v>
      </c>
      <c r="Y171" s="816">
        <f t="shared" si="52"/>
        <v>0</v>
      </c>
      <c r="Z171" s="816">
        <f t="shared" si="53"/>
        <v>0</v>
      </c>
      <c r="AA171" s="817">
        <f t="shared" si="54"/>
        <v>0</v>
      </c>
      <c r="AB171" s="718">
        <f t="shared" si="40"/>
        <v>170</v>
      </c>
      <c r="AC171" s="453">
        <f t="shared" si="55"/>
        <v>0</v>
      </c>
      <c r="AD171" s="14">
        <f t="shared" si="56"/>
        <v>0</v>
      </c>
      <c r="AE171"/>
      <c r="AF171" s="540">
        <f t="shared" si="43"/>
        <v>0</v>
      </c>
      <c r="AG171" s="541"/>
      <c r="AH171" s="541"/>
      <c r="AI171" s="541"/>
      <c r="AJ171" s="541"/>
      <c r="AK171" s="541"/>
      <c r="AL171" s="541"/>
      <c r="AM171" s="541"/>
      <c r="AN171" s="541"/>
      <c r="AO171" s="541"/>
      <c r="AP171" s="541"/>
      <c r="AQ171" s="541"/>
      <c r="AR171" s="541"/>
      <c r="AS171" s="541"/>
      <c r="AT171" s="541"/>
      <c r="AU171" s="541"/>
      <c r="AV171" s="541"/>
      <c r="AW171" s="541"/>
      <c r="AX171" s="541"/>
      <c r="AY171" s="819"/>
    </row>
    <row r="172" spans="1:51" ht="13.5" hidden="1" thickBot="1">
      <c r="A172" s="3" t="str">
        <f t="shared" si="44"/>
        <v/>
      </c>
      <c r="B172" s="805"/>
      <c r="C172" s="820">
        <f>MEDIÇÃO_GLOBAL!C172</f>
        <v>0</v>
      </c>
      <c r="D172" s="806">
        <f>MEDIÇÃO_GLOBAL!D172</f>
        <v>0</v>
      </c>
      <c r="E172" s="806" t="str">
        <f>MEDIÇÃO_GLOBAL!E172</f>
        <v/>
      </c>
      <c r="F172" s="807">
        <f>MEDIÇÃO_GLOBAL!F172</f>
        <v>0</v>
      </c>
      <c r="G172" s="824">
        <f>MEDIÇÃO_GLOBAL!G172</f>
        <v>0</v>
      </c>
      <c r="H172" s="454">
        <f>Dados_GLOBAL_Inicial!S172</f>
        <v>0</v>
      </c>
      <c r="I172" s="970"/>
      <c r="J172" s="455">
        <f t="shared" si="42"/>
        <v>0</v>
      </c>
      <c r="K172" s="451">
        <f t="shared" si="45"/>
        <v>0</v>
      </c>
      <c r="L172" s="452">
        <f t="shared" si="41"/>
        <v>0</v>
      </c>
      <c r="M172" s="809">
        <f t="shared" si="46"/>
        <v>0</v>
      </c>
      <c r="N172" s="821">
        <f>IF(IFERROR(VALUE(MEDIÇÃO_GLOBAL!N172),0)=0,0,MEDIÇÃO_GLOBAL!N172)</f>
        <v>0</v>
      </c>
      <c r="O172" s="811">
        <f t="shared" si="47"/>
        <v>0</v>
      </c>
      <c r="P172" s="811">
        <f>IF(Dados_Obra!$H$37=1,Dados_GLOBAL_Inicial!M172,IF((W172)="c",ROUNDUP(J172*N172,2),IF((W172)="b",ROUNDDOWN(J172*N172,2),ROUND(J172*N172,2))))</f>
        <v>0</v>
      </c>
      <c r="Q172" s="813">
        <f t="shared" si="48"/>
        <v>0</v>
      </c>
      <c r="S172" s="815">
        <f t="shared" si="49"/>
        <v>0</v>
      </c>
      <c r="T172" s="815">
        <f t="shared" si="50"/>
        <v>0</v>
      </c>
      <c r="V172" s="974"/>
      <c r="W172" s="975"/>
      <c r="X172" s="816">
        <f t="shared" si="51"/>
        <v>0</v>
      </c>
      <c r="Y172" s="816">
        <f t="shared" si="52"/>
        <v>0</v>
      </c>
      <c r="Z172" s="816">
        <f t="shared" si="53"/>
        <v>0</v>
      </c>
      <c r="AA172" s="817">
        <f t="shared" si="54"/>
        <v>0</v>
      </c>
      <c r="AB172" s="718">
        <f t="shared" si="40"/>
        <v>171</v>
      </c>
      <c r="AC172" s="453">
        <f t="shared" si="55"/>
        <v>0</v>
      </c>
      <c r="AD172" s="14">
        <f t="shared" si="56"/>
        <v>0</v>
      </c>
      <c r="AE172"/>
      <c r="AF172" s="540">
        <f t="shared" si="43"/>
        <v>0</v>
      </c>
      <c r="AG172" s="541"/>
      <c r="AH172" s="541"/>
      <c r="AI172" s="541"/>
      <c r="AJ172" s="541"/>
      <c r="AK172" s="541"/>
      <c r="AL172" s="541"/>
      <c r="AM172" s="541"/>
      <c r="AN172" s="541"/>
      <c r="AO172" s="541"/>
      <c r="AP172" s="541"/>
      <c r="AQ172" s="541"/>
      <c r="AR172" s="541"/>
      <c r="AS172" s="541"/>
      <c r="AT172" s="541"/>
      <c r="AU172" s="541"/>
      <c r="AV172" s="541"/>
      <c r="AW172" s="541"/>
      <c r="AX172" s="541"/>
      <c r="AY172" s="819"/>
    </row>
    <row r="173" spans="1:51" ht="13.5" hidden="1" thickBot="1">
      <c r="A173" s="3" t="str">
        <f t="shared" si="44"/>
        <v/>
      </c>
      <c r="B173" s="805"/>
      <c r="C173" s="831">
        <f>MEDIÇÃO_GLOBAL!C173</f>
        <v>0</v>
      </c>
      <c r="D173" s="983">
        <f>MEDIÇÃO_GLOBAL!D173</f>
        <v>0</v>
      </c>
      <c r="E173" s="983" t="str">
        <f>MEDIÇÃO_GLOBAL!E173</f>
        <v/>
      </c>
      <c r="F173" s="984">
        <f>MEDIÇÃO_GLOBAL!F173</f>
        <v>0</v>
      </c>
      <c r="G173" s="824">
        <f>MEDIÇÃO_GLOBAL!G173</f>
        <v>0</v>
      </c>
      <c r="H173" s="454">
        <f>Dados_GLOBAL_Inicial!S173</f>
        <v>0</v>
      </c>
      <c r="I173" s="970"/>
      <c r="J173" s="455">
        <f t="shared" si="42"/>
        <v>0</v>
      </c>
      <c r="K173" s="451">
        <f t="shared" si="45"/>
        <v>0</v>
      </c>
      <c r="L173" s="452">
        <f t="shared" si="41"/>
        <v>0</v>
      </c>
      <c r="M173" s="809">
        <f t="shared" si="46"/>
        <v>0</v>
      </c>
      <c r="N173" s="821">
        <f>IF(IFERROR(VALUE(MEDIÇÃO_GLOBAL!N173),0)=0,0,MEDIÇÃO_GLOBAL!N173)</f>
        <v>0</v>
      </c>
      <c r="O173" s="811">
        <f t="shared" si="47"/>
        <v>0</v>
      </c>
      <c r="P173" s="811">
        <f>IF(Dados_Obra!$H$37=1,Dados_GLOBAL_Inicial!M173,IF((W173)="c",ROUNDUP(J173*N173,2),IF((W173)="b",ROUNDDOWN(J173*N173,2),ROUND(J173*N173,2))))</f>
        <v>0</v>
      </c>
      <c r="Q173" s="813">
        <f t="shared" si="48"/>
        <v>0</v>
      </c>
      <c r="S173" s="815">
        <f t="shared" si="49"/>
        <v>0</v>
      </c>
      <c r="T173" s="815">
        <f t="shared" si="50"/>
        <v>0</v>
      </c>
      <c r="V173" s="974"/>
      <c r="W173" s="975"/>
      <c r="X173" s="816">
        <f t="shared" si="51"/>
        <v>0</v>
      </c>
      <c r="Y173" s="816">
        <f t="shared" si="52"/>
        <v>0</v>
      </c>
      <c r="Z173" s="816">
        <f t="shared" si="53"/>
        <v>0</v>
      </c>
      <c r="AA173" s="817">
        <f t="shared" si="54"/>
        <v>0</v>
      </c>
      <c r="AB173" s="718">
        <f t="shared" si="40"/>
        <v>172</v>
      </c>
      <c r="AC173" s="453">
        <f t="shared" si="55"/>
        <v>0</v>
      </c>
      <c r="AD173" s="14">
        <f t="shared" si="56"/>
        <v>0</v>
      </c>
      <c r="AE173"/>
      <c r="AF173" s="540">
        <f t="shared" si="43"/>
        <v>0</v>
      </c>
      <c r="AG173" s="541"/>
      <c r="AH173" s="541"/>
      <c r="AI173" s="541"/>
      <c r="AJ173" s="541"/>
      <c r="AK173" s="541"/>
      <c r="AL173" s="541"/>
      <c r="AM173" s="541"/>
      <c r="AN173" s="541"/>
      <c r="AO173" s="541"/>
      <c r="AP173" s="541"/>
      <c r="AQ173" s="541"/>
      <c r="AR173" s="541"/>
      <c r="AS173" s="541"/>
      <c r="AT173" s="541"/>
      <c r="AU173" s="541"/>
      <c r="AV173" s="541"/>
      <c r="AW173" s="541"/>
      <c r="AX173" s="541"/>
      <c r="AY173" s="819"/>
    </row>
    <row r="174" spans="1:51" ht="13.5" hidden="1" thickBot="1">
      <c r="A174" s="3" t="str">
        <f t="shared" si="44"/>
        <v/>
      </c>
      <c r="B174" s="805"/>
      <c r="C174" s="820">
        <f>MEDIÇÃO_GLOBAL!C174</f>
        <v>0</v>
      </c>
      <c r="D174" s="806">
        <f>MEDIÇÃO_GLOBAL!D174</f>
        <v>0</v>
      </c>
      <c r="E174" s="806" t="str">
        <f>MEDIÇÃO_GLOBAL!E174</f>
        <v/>
      </c>
      <c r="F174" s="807">
        <f>MEDIÇÃO_GLOBAL!F174</f>
        <v>0</v>
      </c>
      <c r="G174" s="824">
        <f>MEDIÇÃO_GLOBAL!G174</f>
        <v>0</v>
      </c>
      <c r="H174" s="454">
        <f>Dados_GLOBAL_Inicial!S174</f>
        <v>0</v>
      </c>
      <c r="I174" s="970"/>
      <c r="J174" s="455">
        <f t="shared" si="42"/>
        <v>0</v>
      </c>
      <c r="K174" s="451">
        <f t="shared" si="45"/>
        <v>0</v>
      </c>
      <c r="L174" s="452">
        <f t="shared" si="41"/>
        <v>0</v>
      </c>
      <c r="M174" s="809">
        <f t="shared" si="46"/>
        <v>0</v>
      </c>
      <c r="N174" s="821">
        <f>IF(IFERROR(VALUE(MEDIÇÃO_GLOBAL!N174),0)=0,0,MEDIÇÃO_GLOBAL!N174)</f>
        <v>0</v>
      </c>
      <c r="O174" s="811">
        <f t="shared" si="47"/>
        <v>0</v>
      </c>
      <c r="P174" s="811">
        <f>IF(Dados_Obra!$H$37=1,Dados_GLOBAL_Inicial!M174,IF((W174)="c",ROUNDUP(J174*N174,2),IF((W174)="b",ROUNDDOWN(J174*N174,2),ROUND(J174*N174,2))))</f>
        <v>0</v>
      </c>
      <c r="Q174" s="813">
        <f t="shared" si="48"/>
        <v>0</v>
      </c>
      <c r="S174" s="815">
        <f t="shared" si="49"/>
        <v>0</v>
      </c>
      <c r="T174" s="815">
        <f t="shared" si="50"/>
        <v>0</v>
      </c>
      <c r="V174" s="974"/>
      <c r="W174" s="975"/>
      <c r="X174" s="816">
        <f t="shared" si="51"/>
        <v>0</v>
      </c>
      <c r="Y174" s="816">
        <f t="shared" si="52"/>
        <v>0</v>
      </c>
      <c r="Z174" s="816">
        <f t="shared" si="53"/>
        <v>0</v>
      </c>
      <c r="AA174" s="817">
        <f t="shared" si="54"/>
        <v>0</v>
      </c>
      <c r="AB174" s="718">
        <f t="shared" si="40"/>
        <v>173</v>
      </c>
      <c r="AC174" s="453">
        <f t="shared" si="55"/>
        <v>0</v>
      </c>
      <c r="AD174" s="14">
        <f t="shared" si="56"/>
        <v>0</v>
      </c>
      <c r="AE174"/>
      <c r="AF174" s="540">
        <f t="shared" si="43"/>
        <v>0</v>
      </c>
      <c r="AG174" s="541"/>
      <c r="AH174" s="541"/>
      <c r="AI174" s="541"/>
      <c r="AJ174" s="541"/>
      <c r="AK174" s="541"/>
      <c r="AL174" s="541"/>
      <c r="AM174" s="541"/>
      <c r="AN174" s="541"/>
      <c r="AO174" s="541"/>
      <c r="AP174" s="541"/>
      <c r="AQ174" s="541"/>
      <c r="AR174" s="541"/>
      <c r="AS174" s="541"/>
      <c r="AT174" s="541"/>
      <c r="AU174" s="541"/>
      <c r="AV174" s="541"/>
      <c r="AW174" s="541"/>
      <c r="AX174" s="541"/>
      <c r="AY174" s="819"/>
    </row>
    <row r="175" spans="1:51" ht="13.5" hidden="1" thickBot="1">
      <c r="A175" s="3" t="str">
        <f t="shared" si="44"/>
        <v/>
      </c>
      <c r="B175" s="805"/>
      <c r="C175" s="820">
        <f>MEDIÇÃO_GLOBAL!C175</f>
        <v>0</v>
      </c>
      <c r="D175" s="806">
        <f>MEDIÇÃO_GLOBAL!D175</f>
        <v>0</v>
      </c>
      <c r="E175" s="806" t="str">
        <f>MEDIÇÃO_GLOBAL!E175</f>
        <v/>
      </c>
      <c r="F175" s="807">
        <f>MEDIÇÃO_GLOBAL!F175</f>
        <v>0</v>
      </c>
      <c r="G175" s="824">
        <f>MEDIÇÃO_GLOBAL!G175</f>
        <v>0</v>
      </c>
      <c r="H175" s="454">
        <f>Dados_GLOBAL_Inicial!S175</f>
        <v>0</v>
      </c>
      <c r="I175" s="970"/>
      <c r="J175" s="455">
        <f t="shared" si="42"/>
        <v>0</v>
      </c>
      <c r="K175" s="451">
        <f t="shared" si="45"/>
        <v>0</v>
      </c>
      <c r="L175" s="452">
        <f t="shared" si="41"/>
        <v>0</v>
      </c>
      <c r="M175" s="809">
        <f t="shared" si="46"/>
        <v>0</v>
      </c>
      <c r="N175" s="821">
        <f>IF(IFERROR(VALUE(MEDIÇÃO_GLOBAL!N175),0)=0,0,MEDIÇÃO_GLOBAL!N175)</f>
        <v>0</v>
      </c>
      <c r="O175" s="811">
        <f t="shared" si="47"/>
        <v>0</v>
      </c>
      <c r="P175" s="811">
        <f>IF(Dados_Obra!$H$37=1,Dados_GLOBAL_Inicial!M175,IF((W175)="c",ROUNDUP(J175*N175,2),IF((W175)="b",ROUNDDOWN(J175*N175,2),ROUND(J175*N175,2))))</f>
        <v>0</v>
      </c>
      <c r="Q175" s="813">
        <f t="shared" si="48"/>
        <v>0</v>
      </c>
      <c r="S175" s="815">
        <f t="shared" si="49"/>
        <v>0</v>
      </c>
      <c r="T175" s="815">
        <f t="shared" si="50"/>
        <v>0</v>
      </c>
      <c r="V175" s="974"/>
      <c r="W175" s="975"/>
      <c r="X175" s="816">
        <f t="shared" si="51"/>
        <v>0</v>
      </c>
      <c r="Y175" s="816">
        <f t="shared" si="52"/>
        <v>0</v>
      </c>
      <c r="Z175" s="816">
        <f t="shared" si="53"/>
        <v>0</v>
      </c>
      <c r="AA175" s="817">
        <f t="shared" si="54"/>
        <v>0</v>
      </c>
      <c r="AB175" s="718">
        <f t="shared" si="40"/>
        <v>174</v>
      </c>
      <c r="AC175" s="453">
        <f t="shared" si="55"/>
        <v>0</v>
      </c>
      <c r="AD175" s="14">
        <f t="shared" si="56"/>
        <v>0</v>
      </c>
      <c r="AE175"/>
      <c r="AF175" s="540">
        <f t="shared" si="43"/>
        <v>0</v>
      </c>
      <c r="AG175" s="541"/>
      <c r="AH175" s="541"/>
      <c r="AI175" s="541"/>
      <c r="AJ175" s="541"/>
      <c r="AK175" s="541"/>
      <c r="AL175" s="541"/>
      <c r="AM175" s="541"/>
      <c r="AN175" s="541"/>
      <c r="AO175" s="541"/>
      <c r="AP175" s="541"/>
      <c r="AQ175" s="541"/>
      <c r="AR175" s="541"/>
      <c r="AS175" s="541"/>
      <c r="AT175" s="541"/>
      <c r="AU175" s="541"/>
      <c r="AV175" s="541"/>
      <c r="AW175" s="541"/>
      <c r="AX175" s="541"/>
      <c r="AY175" s="819"/>
    </row>
    <row r="176" spans="1:51" ht="13.5" hidden="1" thickBot="1">
      <c r="A176" s="3" t="str">
        <f t="shared" si="44"/>
        <v/>
      </c>
      <c r="B176" s="805"/>
      <c r="C176" s="820">
        <f>MEDIÇÃO_GLOBAL!C176</f>
        <v>0</v>
      </c>
      <c r="D176" s="806">
        <f>MEDIÇÃO_GLOBAL!D176</f>
        <v>0</v>
      </c>
      <c r="E176" s="806" t="str">
        <f>MEDIÇÃO_GLOBAL!E176</f>
        <v/>
      </c>
      <c r="F176" s="807">
        <f>MEDIÇÃO_GLOBAL!F176</f>
        <v>0</v>
      </c>
      <c r="G176" s="824">
        <f>MEDIÇÃO_GLOBAL!G176</f>
        <v>0</v>
      </c>
      <c r="H176" s="454">
        <f>Dados_GLOBAL_Inicial!S176</f>
        <v>0</v>
      </c>
      <c r="I176" s="970"/>
      <c r="J176" s="455">
        <f t="shared" si="42"/>
        <v>0</v>
      </c>
      <c r="K176" s="451">
        <f t="shared" si="45"/>
        <v>0</v>
      </c>
      <c r="L176" s="452">
        <f t="shared" si="41"/>
        <v>0</v>
      </c>
      <c r="M176" s="809">
        <f t="shared" si="46"/>
        <v>0</v>
      </c>
      <c r="N176" s="821">
        <f>IF(IFERROR(VALUE(MEDIÇÃO_GLOBAL!N176),0)=0,0,MEDIÇÃO_GLOBAL!N176)</f>
        <v>0</v>
      </c>
      <c r="O176" s="811">
        <f t="shared" si="47"/>
        <v>0</v>
      </c>
      <c r="P176" s="811">
        <f>IF(Dados_Obra!$H$37=1,Dados_GLOBAL_Inicial!M176,IF((W176)="c",ROUNDUP(J176*N176,2),IF((W176)="b",ROUNDDOWN(J176*N176,2),ROUND(J176*N176,2))))</f>
        <v>0</v>
      </c>
      <c r="Q176" s="813">
        <f t="shared" si="48"/>
        <v>0</v>
      </c>
      <c r="S176" s="815">
        <f t="shared" si="49"/>
        <v>0</v>
      </c>
      <c r="T176" s="815">
        <f t="shared" si="50"/>
        <v>0</v>
      </c>
      <c r="V176" s="974"/>
      <c r="W176" s="975"/>
      <c r="X176" s="816">
        <f t="shared" si="51"/>
        <v>0</v>
      </c>
      <c r="Y176" s="816">
        <f t="shared" si="52"/>
        <v>0</v>
      </c>
      <c r="Z176" s="816">
        <f t="shared" si="53"/>
        <v>0</v>
      </c>
      <c r="AA176" s="817">
        <f t="shared" si="54"/>
        <v>0</v>
      </c>
      <c r="AB176" s="718">
        <f t="shared" si="40"/>
        <v>175</v>
      </c>
      <c r="AC176" s="453">
        <f t="shared" si="55"/>
        <v>0</v>
      </c>
      <c r="AD176" s="14">
        <f t="shared" si="56"/>
        <v>0</v>
      </c>
      <c r="AE176"/>
      <c r="AF176" s="540">
        <f t="shared" si="43"/>
        <v>0</v>
      </c>
      <c r="AG176" s="541"/>
      <c r="AH176" s="541"/>
      <c r="AI176" s="541"/>
      <c r="AJ176" s="541"/>
      <c r="AK176" s="541"/>
      <c r="AL176" s="541"/>
      <c r="AM176" s="541"/>
      <c r="AN176" s="541"/>
      <c r="AO176" s="541"/>
      <c r="AP176" s="541"/>
      <c r="AQ176" s="541"/>
      <c r="AR176" s="541"/>
      <c r="AS176" s="541"/>
      <c r="AT176" s="541"/>
      <c r="AU176" s="541"/>
      <c r="AV176" s="541"/>
      <c r="AW176" s="541"/>
      <c r="AX176" s="541"/>
      <c r="AY176" s="819"/>
    </row>
    <row r="177" spans="1:51" ht="13.5" hidden="1" thickBot="1">
      <c r="A177" s="3" t="str">
        <f t="shared" si="44"/>
        <v/>
      </c>
      <c r="B177" s="805"/>
      <c r="C177" s="820">
        <f>MEDIÇÃO_GLOBAL!C177</f>
        <v>0</v>
      </c>
      <c r="D177" s="806">
        <f>MEDIÇÃO_GLOBAL!D177</f>
        <v>0</v>
      </c>
      <c r="E177" s="806" t="str">
        <f>MEDIÇÃO_GLOBAL!E177</f>
        <v/>
      </c>
      <c r="F177" s="807">
        <f>MEDIÇÃO_GLOBAL!F177</f>
        <v>0</v>
      </c>
      <c r="G177" s="824">
        <f>MEDIÇÃO_GLOBAL!G177</f>
        <v>0</v>
      </c>
      <c r="H177" s="454">
        <f>Dados_GLOBAL_Inicial!S177</f>
        <v>0</v>
      </c>
      <c r="I177" s="970"/>
      <c r="J177" s="455">
        <f t="shared" si="42"/>
        <v>0</v>
      </c>
      <c r="K177" s="451">
        <f t="shared" si="45"/>
        <v>0</v>
      </c>
      <c r="L177" s="452">
        <f t="shared" si="41"/>
        <v>0</v>
      </c>
      <c r="M177" s="809">
        <f t="shared" si="46"/>
        <v>0</v>
      </c>
      <c r="N177" s="821">
        <f>IF(IFERROR(VALUE(MEDIÇÃO_GLOBAL!N177),0)=0,0,MEDIÇÃO_GLOBAL!N177)</f>
        <v>0</v>
      </c>
      <c r="O177" s="811">
        <f t="shared" si="47"/>
        <v>0</v>
      </c>
      <c r="P177" s="811">
        <f>IF(Dados_Obra!$H$37=1,Dados_GLOBAL_Inicial!M177,IF((W177)="c",ROUNDUP(J177*N177,2),IF((W177)="b",ROUNDDOWN(J177*N177,2),ROUND(J177*N177,2))))</f>
        <v>0</v>
      </c>
      <c r="Q177" s="813">
        <f t="shared" si="48"/>
        <v>0</v>
      </c>
      <c r="S177" s="815">
        <f t="shared" si="49"/>
        <v>0</v>
      </c>
      <c r="T177" s="815">
        <f t="shared" si="50"/>
        <v>0</v>
      </c>
      <c r="V177" s="974"/>
      <c r="W177" s="975"/>
      <c r="X177" s="816">
        <f t="shared" si="51"/>
        <v>0</v>
      </c>
      <c r="Y177" s="816">
        <f t="shared" si="52"/>
        <v>0</v>
      </c>
      <c r="Z177" s="816">
        <f t="shared" si="53"/>
        <v>0</v>
      </c>
      <c r="AA177" s="817">
        <f t="shared" si="54"/>
        <v>0</v>
      </c>
      <c r="AB177" s="718">
        <f t="shared" si="40"/>
        <v>176</v>
      </c>
      <c r="AC177" s="453">
        <f t="shared" si="55"/>
        <v>0</v>
      </c>
      <c r="AD177" s="14">
        <f t="shared" si="56"/>
        <v>0</v>
      </c>
      <c r="AE177"/>
      <c r="AF177" s="540">
        <f t="shared" si="43"/>
        <v>0</v>
      </c>
      <c r="AG177" s="541"/>
      <c r="AH177" s="541"/>
      <c r="AI177" s="541"/>
      <c r="AJ177" s="541"/>
      <c r="AK177" s="541"/>
      <c r="AL177" s="541"/>
      <c r="AM177" s="541"/>
      <c r="AN177" s="541"/>
      <c r="AO177" s="541"/>
      <c r="AP177" s="541"/>
      <c r="AQ177" s="541"/>
      <c r="AR177" s="541"/>
      <c r="AS177" s="541"/>
      <c r="AT177" s="541"/>
      <c r="AU177" s="541"/>
      <c r="AV177" s="541"/>
      <c r="AW177" s="541"/>
      <c r="AX177" s="541"/>
      <c r="AY177" s="819"/>
    </row>
    <row r="178" spans="1:51" ht="13.5" hidden="1" thickBot="1">
      <c r="A178" s="3" t="str">
        <f t="shared" si="44"/>
        <v/>
      </c>
      <c r="B178" s="805"/>
      <c r="C178" s="831">
        <f>MEDIÇÃO_GLOBAL!C178</f>
        <v>0</v>
      </c>
      <c r="D178" s="983">
        <f>MEDIÇÃO_GLOBAL!D178</f>
        <v>0</v>
      </c>
      <c r="E178" s="983" t="str">
        <f>MEDIÇÃO_GLOBAL!E178</f>
        <v/>
      </c>
      <c r="F178" s="984">
        <f>MEDIÇÃO_GLOBAL!F178</f>
        <v>0</v>
      </c>
      <c r="G178" s="824">
        <f>MEDIÇÃO_GLOBAL!G178</f>
        <v>0</v>
      </c>
      <c r="H178" s="454">
        <f>Dados_GLOBAL_Inicial!S178</f>
        <v>0</v>
      </c>
      <c r="I178" s="970"/>
      <c r="J178" s="455">
        <f t="shared" si="42"/>
        <v>0</v>
      </c>
      <c r="K178" s="451">
        <f t="shared" si="45"/>
        <v>0</v>
      </c>
      <c r="L178" s="452">
        <f t="shared" si="41"/>
        <v>0</v>
      </c>
      <c r="M178" s="809">
        <f t="shared" si="46"/>
        <v>0</v>
      </c>
      <c r="N178" s="821">
        <f>IF(IFERROR(VALUE(MEDIÇÃO_GLOBAL!N178),0)=0,0,MEDIÇÃO_GLOBAL!N178)</f>
        <v>0</v>
      </c>
      <c r="O178" s="811">
        <f t="shared" si="47"/>
        <v>0</v>
      </c>
      <c r="P178" s="811">
        <f>IF(Dados_Obra!$H$37=1,Dados_GLOBAL_Inicial!M178,IF((W178)="c",ROUNDUP(J178*N178,2),IF((W178)="b",ROUNDDOWN(J178*N178,2),ROUND(J178*N178,2))))</f>
        <v>0</v>
      </c>
      <c r="Q178" s="813">
        <f t="shared" si="48"/>
        <v>0</v>
      </c>
      <c r="S178" s="815">
        <f t="shared" si="49"/>
        <v>0</v>
      </c>
      <c r="T178" s="815">
        <f t="shared" si="50"/>
        <v>0</v>
      </c>
      <c r="V178" s="974"/>
      <c r="W178" s="975"/>
      <c r="X178" s="816">
        <f t="shared" si="51"/>
        <v>0</v>
      </c>
      <c r="Y178" s="816">
        <f t="shared" si="52"/>
        <v>0</v>
      </c>
      <c r="Z178" s="816">
        <f t="shared" si="53"/>
        <v>0</v>
      </c>
      <c r="AA178" s="817">
        <f t="shared" si="54"/>
        <v>0</v>
      </c>
      <c r="AB178" s="718">
        <f t="shared" si="40"/>
        <v>177</v>
      </c>
      <c r="AC178" s="453">
        <f t="shared" si="55"/>
        <v>0</v>
      </c>
      <c r="AD178" s="14">
        <f t="shared" si="56"/>
        <v>0</v>
      </c>
      <c r="AE178"/>
      <c r="AF178" s="540">
        <f t="shared" si="43"/>
        <v>0</v>
      </c>
      <c r="AG178" s="541"/>
      <c r="AH178" s="541"/>
      <c r="AI178" s="541"/>
      <c r="AJ178" s="541"/>
      <c r="AK178" s="541"/>
      <c r="AL178" s="541"/>
      <c r="AM178" s="541"/>
      <c r="AN178" s="541"/>
      <c r="AO178" s="541"/>
      <c r="AP178" s="541"/>
      <c r="AQ178" s="541"/>
      <c r="AR178" s="541"/>
      <c r="AS178" s="541"/>
      <c r="AT178" s="541"/>
      <c r="AU178" s="541"/>
      <c r="AV178" s="541"/>
      <c r="AW178" s="541"/>
      <c r="AX178" s="541"/>
      <c r="AY178" s="819"/>
    </row>
    <row r="179" spans="1:51" ht="13.5" hidden="1" thickBot="1">
      <c r="A179" s="3" t="str">
        <f t="shared" si="44"/>
        <v/>
      </c>
      <c r="B179" s="805"/>
      <c r="C179" s="820">
        <f>MEDIÇÃO_GLOBAL!C179</f>
        <v>0</v>
      </c>
      <c r="D179" s="806">
        <f>MEDIÇÃO_GLOBAL!D179</f>
        <v>0</v>
      </c>
      <c r="E179" s="806" t="str">
        <f>MEDIÇÃO_GLOBAL!E179</f>
        <v/>
      </c>
      <c r="F179" s="807">
        <f>MEDIÇÃO_GLOBAL!F179</f>
        <v>0</v>
      </c>
      <c r="G179" s="824">
        <f>MEDIÇÃO_GLOBAL!G179</f>
        <v>0</v>
      </c>
      <c r="H179" s="454">
        <f>Dados_GLOBAL_Inicial!S179</f>
        <v>0</v>
      </c>
      <c r="I179" s="970"/>
      <c r="J179" s="455">
        <f t="shared" si="42"/>
        <v>0</v>
      </c>
      <c r="K179" s="451">
        <f t="shared" si="45"/>
        <v>0</v>
      </c>
      <c r="L179" s="452">
        <f t="shared" si="41"/>
        <v>0</v>
      </c>
      <c r="M179" s="809">
        <f t="shared" si="46"/>
        <v>0</v>
      </c>
      <c r="N179" s="821">
        <f>IF(IFERROR(VALUE(MEDIÇÃO_GLOBAL!N179),0)=0,0,MEDIÇÃO_GLOBAL!N179)</f>
        <v>0</v>
      </c>
      <c r="O179" s="811">
        <f t="shared" si="47"/>
        <v>0</v>
      </c>
      <c r="P179" s="811">
        <f>IF(Dados_Obra!$H$37=1,Dados_GLOBAL_Inicial!M179,IF((W179)="c",ROUNDUP(J179*N179,2),IF((W179)="b",ROUNDDOWN(J179*N179,2),ROUND(J179*N179,2))))</f>
        <v>0</v>
      </c>
      <c r="Q179" s="813">
        <f t="shared" si="48"/>
        <v>0</v>
      </c>
      <c r="S179" s="815">
        <f t="shared" si="49"/>
        <v>0</v>
      </c>
      <c r="T179" s="815">
        <f t="shared" si="50"/>
        <v>0</v>
      </c>
      <c r="V179" s="974"/>
      <c r="W179" s="975"/>
      <c r="X179" s="816">
        <f t="shared" si="51"/>
        <v>0</v>
      </c>
      <c r="Y179" s="816">
        <f t="shared" si="52"/>
        <v>0</v>
      </c>
      <c r="Z179" s="816">
        <f t="shared" si="53"/>
        <v>0</v>
      </c>
      <c r="AA179" s="817">
        <f t="shared" si="54"/>
        <v>0</v>
      </c>
      <c r="AB179" s="718">
        <f t="shared" si="40"/>
        <v>178</v>
      </c>
      <c r="AC179" s="453">
        <f t="shared" si="55"/>
        <v>0</v>
      </c>
      <c r="AD179" s="14">
        <f t="shared" si="56"/>
        <v>0</v>
      </c>
      <c r="AE179"/>
      <c r="AF179" s="540">
        <f t="shared" si="43"/>
        <v>0</v>
      </c>
      <c r="AG179" s="541"/>
      <c r="AH179" s="541"/>
      <c r="AI179" s="541"/>
      <c r="AJ179" s="541"/>
      <c r="AK179" s="541"/>
      <c r="AL179" s="541"/>
      <c r="AM179" s="541"/>
      <c r="AN179" s="541"/>
      <c r="AO179" s="541"/>
      <c r="AP179" s="541"/>
      <c r="AQ179" s="541"/>
      <c r="AR179" s="541"/>
      <c r="AS179" s="541"/>
      <c r="AT179" s="541"/>
      <c r="AU179" s="541"/>
      <c r="AV179" s="541"/>
      <c r="AW179" s="541"/>
      <c r="AX179" s="541"/>
      <c r="AY179" s="819"/>
    </row>
    <row r="180" spans="1:51" ht="13.5" hidden="1" thickBot="1">
      <c r="A180" s="3" t="str">
        <f t="shared" si="44"/>
        <v/>
      </c>
      <c r="B180" s="805"/>
      <c r="C180" s="820">
        <f>MEDIÇÃO_GLOBAL!C180</f>
        <v>0</v>
      </c>
      <c r="D180" s="806">
        <f>MEDIÇÃO_GLOBAL!D180</f>
        <v>0</v>
      </c>
      <c r="E180" s="806" t="str">
        <f>MEDIÇÃO_GLOBAL!E180</f>
        <v/>
      </c>
      <c r="F180" s="807">
        <f>MEDIÇÃO_GLOBAL!F180</f>
        <v>0</v>
      </c>
      <c r="G180" s="824">
        <f>MEDIÇÃO_GLOBAL!G180</f>
        <v>0</v>
      </c>
      <c r="H180" s="454">
        <f>Dados_GLOBAL_Inicial!S180</f>
        <v>0</v>
      </c>
      <c r="I180" s="970"/>
      <c r="J180" s="455">
        <f t="shared" si="42"/>
        <v>0</v>
      </c>
      <c r="K180" s="451">
        <f t="shared" si="45"/>
        <v>0</v>
      </c>
      <c r="L180" s="452">
        <f t="shared" si="41"/>
        <v>0</v>
      </c>
      <c r="M180" s="809">
        <f t="shared" si="46"/>
        <v>0</v>
      </c>
      <c r="N180" s="821">
        <f>IF(IFERROR(VALUE(MEDIÇÃO_GLOBAL!N180),0)=0,0,MEDIÇÃO_GLOBAL!N180)</f>
        <v>0</v>
      </c>
      <c r="O180" s="811">
        <f t="shared" si="47"/>
        <v>0</v>
      </c>
      <c r="P180" s="811">
        <f>IF(Dados_Obra!$H$37=1,Dados_GLOBAL_Inicial!M180,IF((W180)="c",ROUNDUP(J180*N180,2),IF((W180)="b",ROUNDDOWN(J180*N180,2),ROUND(J180*N180,2))))</f>
        <v>0</v>
      </c>
      <c r="Q180" s="813">
        <f t="shared" si="48"/>
        <v>0</v>
      </c>
      <c r="S180" s="815">
        <f t="shared" si="49"/>
        <v>0</v>
      </c>
      <c r="T180" s="815">
        <f t="shared" si="50"/>
        <v>0</v>
      </c>
      <c r="V180" s="974"/>
      <c r="W180" s="975"/>
      <c r="X180" s="816">
        <f t="shared" si="51"/>
        <v>0</v>
      </c>
      <c r="Y180" s="816">
        <f t="shared" si="52"/>
        <v>0</v>
      </c>
      <c r="Z180" s="816">
        <f t="shared" si="53"/>
        <v>0</v>
      </c>
      <c r="AA180" s="817">
        <f t="shared" si="54"/>
        <v>0</v>
      </c>
      <c r="AB180" s="718">
        <f t="shared" si="40"/>
        <v>179</v>
      </c>
      <c r="AC180" s="453">
        <f t="shared" si="55"/>
        <v>0</v>
      </c>
      <c r="AD180" s="14">
        <f t="shared" si="56"/>
        <v>0</v>
      </c>
      <c r="AE180"/>
      <c r="AF180" s="540">
        <f t="shared" si="43"/>
        <v>0</v>
      </c>
      <c r="AG180" s="541"/>
      <c r="AH180" s="541"/>
      <c r="AI180" s="541"/>
      <c r="AJ180" s="541"/>
      <c r="AK180" s="541"/>
      <c r="AL180" s="541"/>
      <c r="AM180" s="541"/>
      <c r="AN180" s="541"/>
      <c r="AO180" s="541"/>
      <c r="AP180" s="541"/>
      <c r="AQ180" s="541"/>
      <c r="AR180" s="541"/>
      <c r="AS180" s="541"/>
      <c r="AT180" s="541"/>
      <c r="AU180" s="541"/>
      <c r="AV180" s="541"/>
      <c r="AW180" s="541"/>
      <c r="AX180" s="541"/>
      <c r="AY180" s="819"/>
    </row>
    <row r="181" spans="1:51" ht="13.5" hidden="1" thickBot="1">
      <c r="A181" s="3" t="str">
        <f t="shared" si="44"/>
        <v/>
      </c>
      <c r="B181" s="805"/>
      <c r="C181" s="820">
        <f>MEDIÇÃO_GLOBAL!C181</f>
        <v>0</v>
      </c>
      <c r="D181" s="806">
        <f>MEDIÇÃO_GLOBAL!D181</f>
        <v>0</v>
      </c>
      <c r="E181" s="806" t="str">
        <f>MEDIÇÃO_GLOBAL!E181</f>
        <v/>
      </c>
      <c r="F181" s="807">
        <f>MEDIÇÃO_GLOBAL!F181</f>
        <v>0</v>
      </c>
      <c r="G181" s="824">
        <f>MEDIÇÃO_GLOBAL!G181</f>
        <v>0</v>
      </c>
      <c r="H181" s="454">
        <f>Dados_GLOBAL_Inicial!S181</f>
        <v>0</v>
      </c>
      <c r="I181" s="970"/>
      <c r="J181" s="455">
        <f t="shared" si="42"/>
        <v>0</v>
      </c>
      <c r="K181" s="451">
        <f t="shared" si="45"/>
        <v>0</v>
      </c>
      <c r="L181" s="452">
        <f t="shared" si="41"/>
        <v>0</v>
      </c>
      <c r="M181" s="809">
        <f t="shared" si="46"/>
        <v>0</v>
      </c>
      <c r="N181" s="821">
        <f>IF(IFERROR(VALUE(MEDIÇÃO_GLOBAL!N181),0)=0,0,MEDIÇÃO_GLOBAL!N181)</f>
        <v>0</v>
      </c>
      <c r="O181" s="811">
        <f t="shared" si="47"/>
        <v>0</v>
      </c>
      <c r="P181" s="811">
        <f>IF(Dados_Obra!$H$37=1,Dados_GLOBAL_Inicial!M181,IF((W181)="c",ROUNDUP(J181*N181,2),IF((W181)="b",ROUNDDOWN(J181*N181,2),ROUND(J181*N181,2))))</f>
        <v>0</v>
      </c>
      <c r="Q181" s="813">
        <f t="shared" si="48"/>
        <v>0</v>
      </c>
      <c r="S181" s="815">
        <f t="shared" si="49"/>
        <v>0</v>
      </c>
      <c r="T181" s="815">
        <f t="shared" si="50"/>
        <v>0</v>
      </c>
      <c r="V181" s="974"/>
      <c r="W181" s="975"/>
      <c r="X181" s="816">
        <f t="shared" si="51"/>
        <v>0</v>
      </c>
      <c r="Y181" s="816">
        <f t="shared" si="52"/>
        <v>0</v>
      </c>
      <c r="Z181" s="816">
        <f t="shared" si="53"/>
        <v>0</v>
      </c>
      <c r="AA181" s="817">
        <f t="shared" si="54"/>
        <v>0</v>
      </c>
      <c r="AB181" s="718">
        <f t="shared" si="40"/>
        <v>180</v>
      </c>
      <c r="AC181" s="453">
        <f t="shared" si="55"/>
        <v>0</v>
      </c>
      <c r="AD181" s="14">
        <f t="shared" si="56"/>
        <v>0</v>
      </c>
      <c r="AE181"/>
      <c r="AF181" s="540">
        <f t="shared" si="43"/>
        <v>0</v>
      </c>
      <c r="AG181" s="541"/>
      <c r="AH181" s="541"/>
      <c r="AI181" s="541"/>
      <c r="AJ181" s="541"/>
      <c r="AK181" s="541"/>
      <c r="AL181" s="541"/>
      <c r="AM181" s="541"/>
      <c r="AN181" s="541"/>
      <c r="AO181" s="541"/>
      <c r="AP181" s="541"/>
      <c r="AQ181" s="541"/>
      <c r="AR181" s="541"/>
      <c r="AS181" s="541"/>
      <c r="AT181" s="541"/>
      <c r="AU181" s="541"/>
      <c r="AV181" s="541"/>
      <c r="AW181" s="541"/>
      <c r="AX181" s="541"/>
      <c r="AY181" s="819"/>
    </row>
    <row r="182" spans="1:51" ht="13.5" hidden="1" thickBot="1">
      <c r="A182" s="3" t="str">
        <f t="shared" si="44"/>
        <v/>
      </c>
      <c r="B182" s="805"/>
      <c r="C182" s="820">
        <f>MEDIÇÃO_GLOBAL!C182</f>
        <v>0</v>
      </c>
      <c r="D182" s="806">
        <f>MEDIÇÃO_GLOBAL!D182</f>
        <v>0</v>
      </c>
      <c r="E182" s="806" t="str">
        <f>MEDIÇÃO_GLOBAL!E182</f>
        <v/>
      </c>
      <c r="F182" s="807">
        <f>MEDIÇÃO_GLOBAL!F182</f>
        <v>0</v>
      </c>
      <c r="G182" s="824">
        <f>MEDIÇÃO_GLOBAL!G182</f>
        <v>0</v>
      </c>
      <c r="H182" s="454">
        <f>Dados_GLOBAL_Inicial!S182</f>
        <v>0</v>
      </c>
      <c r="I182" s="970"/>
      <c r="J182" s="455">
        <f t="shared" si="42"/>
        <v>0</v>
      </c>
      <c r="K182" s="451">
        <f t="shared" si="45"/>
        <v>0</v>
      </c>
      <c r="L182" s="452">
        <f t="shared" si="41"/>
        <v>0</v>
      </c>
      <c r="M182" s="809">
        <f t="shared" si="46"/>
        <v>0</v>
      </c>
      <c r="N182" s="821">
        <f>IF(IFERROR(VALUE(MEDIÇÃO_GLOBAL!N182),0)=0,0,MEDIÇÃO_GLOBAL!N182)</f>
        <v>0</v>
      </c>
      <c r="O182" s="811">
        <f t="shared" si="47"/>
        <v>0</v>
      </c>
      <c r="P182" s="811">
        <f>IF(Dados_Obra!$H$37=1,Dados_GLOBAL_Inicial!M182,IF((W182)="c",ROUNDUP(J182*N182,2),IF((W182)="b",ROUNDDOWN(J182*N182,2),ROUND(J182*N182,2))))</f>
        <v>0</v>
      </c>
      <c r="Q182" s="813">
        <f t="shared" si="48"/>
        <v>0</v>
      </c>
      <c r="S182" s="815">
        <f t="shared" si="49"/>
        <v>0</v>
      </c>
      <c r="T182" s="815">
        <f t="shared" si="50"/>
        <v>0</v>
      </c>
      <c r="V182" s="974"/>
      <c r="W182" s="975"/>
      <c r="X182" s="816">
        <f t="shared" si="51"/>
        <v>0</v>
      </c>
      <c r="Y182" s="816">
        <f t="shared" si="52"/>
        <v>0</v>
      </c>
      <c r="Z182" s="816">
        <f t="shared" si="53"/>
        <v>0</v>
      </c>
      <c r="AA182" s="817">
        <f t="shared" si="54"/>
        <v>0</v>
      </c>
      <c r="AB182" s="718">
        <f t="shared" si="40"/>
        <v>181</v>
      </c>
      <c r="AC182" s="453">
        <f t="shared" si="55"/>
        <v>0</v>
      </c>
      <c r="AD182" s="14">
        <f t="shared" si="56"/>
        <v>0</v>
      </c>
      <c r="AE182"/>
      <c r="AF182" s="540">
        <f t="shared" si="43"/>
        <v>0</v>
      </c>
      <c r="AG182" s="541"/>
      <c r="AH182" s="541"/>
      <c r="AI182" s="541"/>
      <c r="AJ182" s="541"/>
      <c r="AK182" s="541"/>
      <c r="AL182" s="541"/>
      <c r="AM182" s="541"/>
      <c r="AN182" s="541"/>
      <c r="AO182" s="541"/>
      <c r="AP182" s="541"/>
      <c r="AQ182" s="541"/>
      <c r="AR182" s="541"/>
      <c r="AS182" s="541"/>
      <c r="AT182" s="541"/>
      <c r="AU182" s="541"/>
      <c r="AV182" s="541"/>
      <c r="AW182" s="541"/>
      <c r="AX182" s="541"/>
      <c r="AY182" s="819"/>
    </row>
    <row r="183" spans="1:51" ht="13.5" hidden="1" thickBot="1">
      <c r="A183" s="3" t="str">
        <f t="shared" si="44"/>
        <v/>
      </c>
      <c r="B183" s="805"/>
      <c r="C183" s="820">
        <f>MEDIÇÃO_GLOBAL!C183</f>
        <v>0</v>
      </c>
      <c r="D183" s="806">
        <f>MEDIÇÃO_GLOBAL!D183</f>
        <v>0</v>
      </c>
      <c r="E183" s="806" t="str">
        <f>MEDIÇÃO_GLOBAL!E183</f>
        <v/>
      </c>
      <c r="F183" s="807">
        <f>MEDIÇÃO_GLOBAL!F183</f>
        <v>0</v>
      </c>
      <c r="G183" s="824">
        <f>MEDIÇÃO_GLOBAL!G183</f>
        <v>0</v>
      </c>
      <c r="H183" s="454">
        <f>Dados_GLOBAL_Inicial!S183</f>
        <v>0</v>
      </c>
      <c r="I183" s="970"/>
      <c r="J183" s="455">
        <f t="shared" si="42"/>
        <v>0</v>
      </c>
      <c r="K183" s="451">
        <f t="shared" si="45"/>
        <v>0</v>
      </c>
      <c r="L183" s="452">
        <f t="shared" si="41"/>
        <v>0</v>
      </c>
      <c r="M183" s="809">
        <f t="shared" si="46"/>
        <v>0</v>
      </c>
      <c r="N183" s="821">
        <f>IF(IFERROR(VALUE(MEDIÇÃO_GLOBAL!N183),0)=0,0,MEDIÇÃO_GLOBAL!N183)</f>
        <v>0</v>
      </c>
      <c r="O183" s="811">
        <f t="shared" si="47"/>
        <v>0</v>
      </c>
      <c r="P183" s="811">
        <f>IF(Dados_Obra!$H$37=1,Dados_GLOBAL_Inicial!M183,IF((W183)="c",ROUNDUP(J183*N183,2),IF((W183)="b",ROUNDDOWN(J183*N183,2),ROUND(J183*N183,2))))</f>
        <v>0</v>
      </c>
      <c r="Q183" s="813">
        <f t="shared" si="48"/>
        <v>0</v>
      </c>
      <c r="S183" s="815">
        <f t="shared" si="49"/>
        <v>0</v>
      </c>
      <c r="T183" s="815">
        <f t="shared" si="50"/>
        <v>0</v>
      </c>
      <c r="V183" s="974"/>
      <c r="W183" s="975"/>
      <c r="X183" s="816">
        <f t="shared" si="51"/>
        <v>0</v>
      </c>
      <c r="Y183" s="816">
        <f t="shared" si="52"/>
        <v>0</v>
      </c>
      <c r="Z183" s="816">
        <f t="shared" si="53"/>
        <v>0</v>
      </c>
      <c r="AA183" s="817">
        <f t="shared" si="54"/>
        <v>0</v>
      </c>
      <c r="AB183" s="718">
        <f t="shared" si="40"/>
        <v>182</v>
      </c>
      <c r="AC183" s="453">
        <f t="shared" si="55"/>
        <v>0</v>
      </c>
      <c r="AD183" s="14">
        <f t="shared" si="56"/>
        <v>0</v>
      </c>
      <c r="AE183"/>
      <c r="AF183" s="540">
        <f t="shared" si="43"/>
        <v>0</v>
      </c>
      <c r="AG183" s="541"/>
      <c r="AH183" s="541"/>
      <c r="AI183" s="541"/>
      <c r="AJ183" s="541"/>
      <c r="AK183" s="541"/>
      <c r="AL183" s="541"/>
      <c r="AM183" s="541"/>
      <c r="AN183" s="541"/>
      <c r="AO183" s="541"/>
      <c r="AP183" s="541"/>
      <c r="AQ183" s="541"/>
      <c r="AR183" s="541"/>
      <c r="AS183" s="541"/>
      <c r="AT183" s="541"/>
      <c r="AU183" s="541"/>
      <c r="AV183" s="541"/>
      <c r="AW183" s="541"/>
      <c r="AX183" s="541"/>
      <c r="AY183" s="819"/>
    </row>
    <row r="184" spans="1:51" ht="13.5" hidden="1" thickBot="1">
      <c r="A184" s="3" t="str">
        <f t="shared" si="44"/>
        <v/>
      </c>
      <c r="B184" s="805"/>
      <c r="C184" s="820">
        <f>MEDIÇÃO_GLOBAL!C184</f>
        <v>0</v>
      </c>
      <c r="D184" s="806">
        <f>MEDIÇÃO_GLOBAL!D184</f>
        <v>0</v>
      </c>
      <c r="E184" s="806" t="str">
        <f>MEDIÇÃO_GLOBAL!E184</f>
        <v/>
      </c>
      <c r="F184" s="807">
        <f>MEDIÇÃO_GLOBAL!F184</f>
        <v>0</v>
      </c>
      <c r="G184" s="824">
        <f>MEDIÇÃO_GLOBAL!G184</f>
        <v>0</v>
      </c>
      <c r="H184" s="454">
        <f>Dados_GLOBAL_Inicial!S184</f>
        <v>0</v>
      </c>
      <c r="I184" s="970"/>
      <c r="J184" s="455">
        <f t="shared" si="42"/>
        <v>0</v>
      </c>
      <c r="K184" s="451">
        <f t="shared" si="45"/>
        <v>0</v>
      </c>
      <c r="L184" s="452">
        <f t="shared" si="41"/>
        <v>0</v>
      </c>
      <c r="M184" s="809">
        <f t="shared" si="46"/>
        <v>0</v>
      </c>
      <c r="N184" s="821">
        <f>IF(IFERROR(VALUE(MEDIÇÃO_GLOBAL!N184),0)=0,0,MEDIÇÃO_GLOBAL!N184)</f>
        <v>0</v>
      </c>
      <c r="O184" s="811">
        <f t="shared" si="47"/>
        <v>0</v>
      </c>
      <c r="P184" s="811">
        <f>IF(Dados_Obra!$H$37=1,Dados_GLOBAL_Inicial!M184,IF((W184)="c",ROUNDUP(J184*N184,2),IF((W184)="b",ROUNDDOWN(J184*N184,2),ROUND(J184*N184,2))))</f>
        <v>0</v>
      </c>
      <c r="Q184" s="813">
        <f t="shared" si="48"/>
        <v>0</v>
      </c>
      <c r="S184" s="815">
        <f t="shared" si="49"/>
        <v>0</v>
      </c>
      <c r="T184" s="815">
        <f t="shared" si="50"/>
        <v>0</v>
      </c>
      <c r="V184" s="974"/>
      <c r="W184" s="975"/>
      <c r="X184" s="816">
        <f t="shared" si="51"/>
        <v>0</v>
      </c>
      <c r="Y184" s="816">
        <f t="shared" si="52"/>
        <v>0</v>
      </c>
      <c r="Z184" s="816">
        <f t="shared" si="53"/>
        <v>0</v>
      </c>
      <c r="AA184" s="817">
        <f t="shared" si="54"/>
        <v>0</v>
      </c>
      <c r="AB184" s="718">
        <f t="shared" si="40"/>
        <v>183</v>
      </c>
      <c r="AC184" s="453">
        <f t="shared" si="55"/>
        <v>0</v>
      </c>
      <c r="AD184" s="14">
        <f t="shared" si="56"/>
        <v>0</v>
      </c>
      <c r="AE184"/>
      <c r="AF184" s="540">
        <f t="shared" si="43"/>
        <v>0</v>
      </c>
      <c r="AG184" s="541"/>
      <c r="AH184" s="541"/>
      <c r="AI184" s="541"/>
      <c r="AJ184" s="541"/>
      <c r="AK184" s="541"/>
      <c r="AL184" s="541"/>
      <c r="AM184" s="541"/>
      <c r="AN184" s="541"/>
      <c r="AO184" s="541"/>
      <c r="AP184" s="541"/>
      <c r="AQ184" s="541"/>
      <c r="AR184" s="541"/>
      <c r="AS184" s="541"/>
      <c r="AT184" s="541"/>
      <c r="AU184" s="541"/>
      <c r="AV184" s="541"/>
      <c r="AW184" s="541"/>
      <c r="AX184" s="541"/>
      <c r="AY184" s="819"/>
    </row>
    <row r="185" spans="1:51" ht="13.5" hidden="1" thickBot="1">
      <c r="A185" s="3" t="str">
        <f t="shared" si="44"/>
        <v/>
      </c>
      <c r="B185" s="805"/>
      <c r="C185" s="820">
        <f>MEDIÇÃO_GLOBAL!C185</f>
        <v>0</v>
      </c>
      <c r="D185" s="806">
        <f>MEDIÇÃO_GLOBAL!D185</f>
        <v>0</v>
      </c>
      <c r="E185" s="806" t="str">
        <f>MEDIÇÃO_GLOBAL!E185</f>
        <v/>
      </c>
      <c r="F185" s="807">
        <f>MEDIÇÃO_GLOBAL!F185</f>
        <v>0</v>
      </c>
      <c r="G185" s="824">
        <f>MEDIÇÃO_GLOBAL!G185</f>
        <v>0</v>
      </c>
      <c r="H185" s="454">
        <f>Dados_GLOBAL_Inicial!S185</f>
        <v>0</v>
      </c>
      <c r="I185" s="970"/>
      <c r="J185" s="455">
        <f t="shared" si="42"/>
        <v>0</v>
      </c>
      <c r="K185" s="451">
        <f t="shared" si="45"/>
        <v>0</v>
      </c>
      <c r="L185" s="452">
        <f t="shared" si="41"/>
        <v>0</v>
      </c>
      <c r="M185" s="809">
        <f t="shared" si="46"/>
        <v>0</v>
      </c>
      <c r="N185" s="821">
        <f>IF(IFERROR(VALUE(MEDIÇÃO_GLOBAL!N185),0)=0,0,MEDIÇÃO_GLOBAL!N185)</f>
        <v>0</v>
      </c>
      <c r="O185" s="811">
        <f t="shared" si="47"/>
        <v>0</v>
      </c>
      <c r="P185" s="811">
        <f>IF(Dados_Obra!$H$37=1,Dados_GLOBAL_Inicial!M185,IF((W185)="c",ROUNDUP(J185*N185,2),IF((W185)="b",ROUNDDOWN(J185*N185,2),ROUND(J185*N185,2))))</f>
        <v>0</v>
      </c>
      <c r="Q185" s="813">
        <f t="shared" si="48"/>
        <v>0</v>
      </c>
      <c r="S185" s="815">
        <f t="shared" si="49"/>
        <v>0</v>
      </c>
      <c r="T185" s="815">
        <f t="shared" si="50"/>
        <v>0</v>
      </c>
      <c r="V185" s="974"/>
      <c r="W185" s="975"/>
      <c r="X185" s="816">
        <f t="shared" si="51"/>
        <v>0</v>
      </c>
      <c r="Y185" s="816">
        <f t="shared" si="52"/>
        <v>0</v>
      </c>
      <c r="Z185" s="816">
        <f t="shared" si="53"/>
        <v>0</v>
      </c>
      <c r="AA185" s="817">
        <f t="shared" si="54"/>
        <v>0</v>
      </c>
      <c r="AB185" s="718">
        <f t="shared" si="40"/>
        <v>184</v>
      </c>
      <c r="AC185" s="453">
        <f t="shared" si="55"/>
        <v>0</v>
      </c>
      <c r="AD185" s="14">
        <f t="shared" si="56"/>
        <v>0</v>
      </c>
      <c r="AE185"/>
      <c r="AF185" s="540">
        <f t="shared" si="43"/>
        <v>0</v>
      </c>
      <c r="AG185" s="541"/>
      <c r="AH185" s="541"/>
      <c r="AI185" s="541"/>
      <c r="AJ185" s="541"/>
      <c r="AK185" s="541"/>
      <c r="AL185" s="541"/>
      <c r="AM185" s="541"/>
      <c r="AN185" s="541"/>
      <c r="AO185" s="541"/>
      <c r="AP185" s="541"/>
      <c r="AQ185" s="541"/>
      <c r="AR185" s="541"/>
      <c r="AS185" s="541"/>
      <c r="AT185" s="541"/>
      <c r="AU185" s="541"/>
      <c r="AV185" s="541"/>
      <c r="AW185" s="541"/>
      <c r="AX185" s="541"/>
      <c r="AY185" s="819"/>
    </row>
    <row r="186" spans="1:51" ht="13.5" hidden="1" thickBot="1">
      <c r="A186" s="3" t="str">
        <f t="shared" si="44"/>
        <v/>
      </c>
      <c r="B186" s="805"/>
      <c r="C186" s="820">
        <f>MEDIÇÃO_GLOBAL!C186</f>
        <v>0</v>
      </c>
      <c r="D186" s="806">
        <f>MEDIÇÃO_GLOBAL!D186</f>
        <v>0</v>
      </c>
      <c r="E186" s="806" t="str">
        <f>MEDIÇÃO_GLOBAL!E186</f>
        <v/>
      </c>
      <c r="F186" s="807">
        <f>MEDIÇÃO_GLOBAL!F186</f>
        <v>0</v>
      </c>
      <c r="G186" s="824">
        <f>MEDIÇÃO_GLOBAL!G186</f>
        <v>0</v>
      </c>
      <c r="H186" s="454">
        <f>Dados_GLOBAL_Inicial!S186</f>
        <v>0</v>
      </c>
      <c r="I186" s="970"/>
      <c r="J186" s="455">
        <f t="shared" si="42"/>
        <v>0</v>
      </c>
      <c r="K186" s="451">
        <f t="shared" si="45"/>
        <v>0</v>
      </c>
      <c r="L186" s="452">
        <f t="shared" si="41"/>
        <v>0</v>
      </c>
      <c r="M186" s="809">
        <f t="shared" si="46"/>
        <v>0</v>
      </c>
      <c r="N186" s="821">
        <f>IF(IFERROR(VALUE(MEDIÇÃO_GLOBAL!N186),0)=0,0,MEDIÇÃO_GLOBAL!N186)</f>
        <v>0</v>
      </c>
      <c r="O186" s="811">
        <f t="shared" si="47"/>
        <v>0</v>
      </c>
      <c r="P186" s="811">
        <f>IF(Dados_Obra!$H$37=1,Dados_GLOBAL_Inicial!M186,IF((W186)="c",ROUNDUP(J186*N186,2),IF((W186)="b",ROUNDDOWN(J186*N186,2),ROUND(J186*N186,2))))</f>
        <v>0</v>
      </c>
      <c r="Q186" s="813">
        <f t="shared" si="48"/>
        <v>0</v>
      </c>
      <c r="S186" s="815">
        <f t="shared" si="49"/>
        <v>0</v>
      </c>
      <c r="T186" s="815">
        <f t="shared" si="50"/>
        <v>0</v>
      </c>
      <c r="V186" s="974"/>
      <c r="W186" s="975"/>
      <c r="X186" s="816">
        <f t="shared" si="51"/>
        <v>0</v>
      </c>
      <c r="Y186" s="816">
        <f t="shared" si="52"/>
        <v>0</v>
      </c>
      <c r="Z186" s="816">
        <f t="shared" si="53"/>
        <v>0</v>
      </c>
      <c r="AA186" s="817">
        <f t="shared" si="54"/>
        <v>0</v>
      </c>
      <c r="AB186" s="718">
        <f t="shared" si="40"/>
        <v>185</v>
      </c>
      <c r="AC186" s="453">
        <f t="shared" si="55"/>
        <v>0</v>
      </c>
      <c r="AD186" s="14">
        <f t="shared" si="56"/>
        <v>0</v>
      </c>
      <c r="AE186"/>
      <c r="AF186" s="540">
        <f t="shared" si="43"/>
        <v>0</v>
      </c>
      <c r="AG186" s="541"/>
      <c r="AH186" s="541"/>
      <c r="AI186" s="541"/>
      <c r="AJ186" s="541"/>
      <c r="AK186" s="541"/>
      <c r="AL186" s="541"/>
      <c r="AM186" s="541"/>
      <c r="AN186" s="541"/>
      <c r="AO186" s="541"/>
      <c r="AP186" s="541"/>
      <c r="AQ186" s="541"/>
      <c r="AR186" s="541"/>
      <c r="AS186" s="541"/>
      <c r="AT186" s="541"/>
      <c r="AU186" s="541"/>
      <c r="AV186" s="541"/>
      <c r="AW186" s="541"/>
      <c r="AX186" s="541"/>
      <c r="AY186" s="819"/>
    </row>
    <row r="187" spans="1:51" ht="13.5" hidden="1" thickBot="1">
      <c r="A187" s="3" t="str">
        <f t="shared" si="44"/>
        <v/>
      </c>
      <c r="B187" s="805"/>
      <c r="C187" s="831">
        <f>MEDIÇÃO_GLOBAL!C187</f>
        <v>0</v>
      </c>
      <c r="D187" s="983">
        <f>MEDIÇÃO_GLOBAL!D187</f>
        <v>0</v>
      </c>
      <c r="E187" s="983" t="str">
        <f>MEDIÇÃO_GLOBAL!E187</f>
        <v/>
      </c>
      <c r="F187" s="984">
        <f>MEDIÇÃO_GLOBAL!F187</f>
        <v>0</v>
      </c>
      <c r="G187" s="824">
        <f>MEDIÇÃO_GLOBAL!G187</f>
        <v>0</v>
      </c>
      <c r="H187" s="454">
        <f>Dados_GLOBAL_Inicial!S187</f>
        <v>0</v>
      </c>
      <c r="I187" s="970"/>
      <c r="J187" s="455">
        <f t="shared" si="42"/>
        <v>0</v>
      </c>
      <c r="K187" s="451">
        <f t="shared" si="45"/>
        <v>0</v>
      </c>
      <c r="L187" s="452">
        <f t="shared" si="41"/>
        <v>0</v>
      </c>
      <c r="M187" s="809">
        <f t="shared" si="46"/>
        <v>0</v>
      </c>
      <c r="N187" s="821">
        <f>IF(IFERROR(VALUE(MEDIÇÃO_GLOBAL!N187),0)=0,0,MEDIÇÃO_GLOBAL!N187)</f>
        <v>0</v>
      </c>
      <c r="O187" s="811">
        <f t="shared" si="47"/>
        <v>0</v>
      </c>
      <c r="P187" s="811">
        <f>IF(Dados_Obra!$H$37=1,Dados_GLOBAL_Inicial!M187,IF((W187)="c",ROUNDUP(J187*N187,2),IF((W187)="b",ROUNDDOWN(J187*N187,2),ROUND(J187*N187,2))))</f>
        <v>0</v>
      </c>
      <c r="Q187" s="813">
        <f t="shared" si="48"/>
        <v>0</v>
      </c>
      <c r="S187" s="815">
        <f t="shared" si="49"/>
        <v>0</v>
      </c>
      <c r="T187" s="815">
        <f t="shared" si="50"/>
        <v>0</v>
      </c>
      <c r="V187" s="974"/>
      <c r="W187" s="975"/>
      <c r="X187" s="816">
        <f t="shared" si="51"/>
        <v>0</v>
      </c>
      <c r="Y187" s="816">
        <f t="shared" si="52"/>
        <v>0</v>
      </c>
      <c r="Z187" s="816">
        <f t="shared" si="53"/>
        <v>0</v>
      </c>
      <c r="AA187" s="817">
        <f t="shared" si="54"/>
        <v>0</v>
      </c>
      <c r="AB187" s="718">
        <f t="shared" si="40"/>
        <v>186</v>
      </c>
      <c r="AC187" s="453">
        <f t="shared" si="55"/>
        <v>0</v>
      </c>
      <c r="AD187" s="14">
        <f t="shared" si="56"/>
        <v>0</v>
      </c>
      <c r="AE187"/>
      <c r="AF187" s="540">
        <f t="shared" si="43"/>
        <v>0</v>
      </c>
      <c r="AG187" s="541"/>
      <c r="AH187" s="541"/>
      <c r="AI187" s="541"/>
      <c r="AJ187" s="541"/>
      <c r="AK187" s="541"/>
      <c r="AL187" s="541"/>
      <c r="AM187" s="541"/>
      <c r="AN187" s="541"/>
      <c r="AO187" s="541"/>
      <c r="AP187" s="541"/>
      <c r="AQ187" s="541"/>
      <c r="AR187" s="541"/>
      <c r="AS187" s="541"/>
      <c r="AT187" s="541"/>
      <c r="AU187" s="541"/>
      <c r="AV187" s="541"/>
      <c r="AW187" s="541"/>
      <c r="AX187" s="541"/>
      <c r="AY187" s="819"/>
    </row>
    <row r="188" spans="1:51" ht="13.5" hidden="1" thickBot="1">
      <c r="A188" s="3" t="str">
        <f t="shared" si="44"/>
        <v/>
      </c>
      <c r="B188" s="805"/>
      <c r="C188" s="820">
        <f>MEDIÇÃO_GLOBAL!C188</f>
        <v>0</v>
      </c>
      <c r="D188" s="806">
        <f>MEDIÇÃO_GLOBAL!D188</f>
        <v>0</v>
      </c>
      <c r="E188" s="806" t="str">
        <f>MEDIÇÃO_GLOBAL!E188</f>
        <v/>
      </c>
      <c r="F188" s="807">
        <f>MEDIÇÃO_GLOBAL!F188</f>
        <v>0</v>
      </c>
      <c r="G188" s="824">
        <f>MEDIÇÃO_GLOBAL!G188</f>
        <v>0</v>
      </c>
      <c r="H188" s="454">
        <f>Dados_GLOBAL_Inicial!S188</f>
        <v>0</v>
      </c>
      <c r="I188" s="970"/>
      <c r="J188" s="455">
        <f t="shared" si="42"/>
        <v>0</v>
      </c>
      <c r="K188" s="451">
        <f t="shared" si="45"/>
        <v>0</v>
      </c>
      <c r="L188" s="452">
        <f t="shared" si="41"/>
        <v>0</v>
      </c>
      <c r="M188" s="809">
        <f t="shared" si="46"/>
        <v>0</v>
      </c>
      <c r="N188" s="821">
        <f>IF(IFERROR(VALUE(MEDIÇÃO_GLOBAL!N188),0)=0,0,MEDIÇÃO_GLOBAL!N188)</f>
        <v>0</v>
      </c>
      <c r="O188" s="811">
        <f t="shared" si="47"/>
        <v>0</v>
      </c>
      <c r="P188" s="811">
        <f>IF(Dados_Obra!$H$37=1,Dados_GLOBAL_Inicial!M188,IF((W188)="c",ROUNDUP(J188*N188,2),IF((W188)="b",ROUNDDOWN(J188*N188,2),ROUND(J188*N188,2))))</f>
        <v>0</v>
      </c>
      <c r="Q188" s="813">
        <f t="shared" si="48"/>
        <v>0</v>
      </c>
      <c r="S188" s="815">
        <f t="shared" si="49"/>
        <v>0</v>
      </c>
      <c r="T188" s="815">
        <f t="shared" si="50"/>
        <v>0</v>
      </c>
      <c r="V188" s="974"/>
      <c r="W188" s="975"/>
      <c r="X188" s="816">
        <f t="shared" si="51"/>
        <v>0</v>
      </c>
      <c r="Y188" s="816">
        <f t="shared" si="52"/>
        <v>0</v>
      </c>
      <c r="Z188" s="816">
        <f t="shared" si="53"/>
        <v>0</v>
      </c>
      <c r="AA188" s="817">
        <f t="shared" si="54"/>
        <v>0</v>
      </c>
      <c r="AB188" s="718">
        <f t="shared" si="40"/>
        <v>187</v>
      </c>
      <c r="AC188" s="453">
        <f t="shared" si="55"/>
        <v>0</v>
      </c>
      <c r="AD188" s="14">
        <f t="shared" si="56"/>
        <v>0</v>
      </c>
      <c r="AE188"/>
      <c r="AF188" s="540">
        <f t="shared" si="43"/>
        <v>0</v>
      </c>
      <c r="AG188" s="541"/>
      <c r="AH188" s="541"/>
      <c r="AI188" s="541"/>
      <c r="AJ188" s="541"/>
      <c r="AK188" s="541"/>
      <c r="AL188" s="541"/>
      <c r="AM188" s="541"/>
      <c r="AN188" s="541"/>
      <c r="AO188" s="541"/>
      <c r="AP188" s="541"/>
      <c r="AQ188" s="541"/>
      <c r="AR188" s="541"/>
      <c r="AS188" s="541"/>
      <c r="AT188" s="541"/>
      <c r="AU188" s="541"/>
      <c r="AV188" s="541"/>
      <c r="AW188" s="541"/>
      <c r="AX188" s="541"/>
      <c r="AY188" s="819"/>
    </row>
    <row r="189" spans="1:51" ht="13.5" hidden="1" thickBot="1">
      <c r="A189" s="3" t="str">
        <f t="shared" si="44"/>
        <v/>
      </c>
      <c r="B189" s="805"/>
      <c r="C189" s="820">
        <f>MEDIÇÃO_GLOBAL!C189</f>
        <v>0</v>
      </c>
      <c r="D189" s="806">
        <f>MEDIÇÃO_GLOBAL!D189</f>
        <v>0</v>
      </c>
      <c r="E189" s="806" t="str">
        <f>MEDIÇÃO_GLOBAL!E189</f>
        <v/>
      </c>
      <c r="F189" s="807">
        <f>MEDIÇÃO_GLOBAL!F189</f>
        <v>0</v>
      </c>
      <c r="G189" s="824">
        <f>MEDIÇÃO_GLOBAL!G189</f>
        <v>0</v>
      </c>
      <c r="H189" s="454">
        <f>Dados_GLOBAL_Inicial!S189</f>
        <v>0</v>
      </c>
      <c r="I189" s="970"/>
      <c r="J189" s="455">
        <f t="shared" si="42"/>
        <v>0</v>
      </c>
      <c r="K189" s="451">
        <f t="shared" si="45"/>
        <v>0</v>
      </c>
      <c r="L189" s="452">
        <f t="shared" si="41"/>
        <v>0</v>
      </c>
      <c r="M189" s="809">
        <f t="shared" si="46"/>
        <v>0</v>
      </c>
      <c r="N189" s="821">
        <f>IF(IFERROR(VALUE(MEDIÇÃO_GLOBAL!N189),0)=0,0,MEDIÇÃO_GLOBAL!N189)</f>
        <v>0</v>
      </c>
      <c r="O189" s="811">
        <f t="shared" si="47"/>
        <v>0</v>
      </c>
      <c r="P189" s="811">
        <f>IF(Dados_Obra!$H$37=1,Dados_GLOBAL_Inicial!M189,IF((W189)="c",ROUNDUP(J189*N189,2),IF((W189)="b",ROUNDDOWN(J189*N189,2),ROUND(J189*N189,2))))</f>
        <v>0</v>
      </c>
      <c r="Q189" s="813">
        <f t="shared" si="48"/>
        <v>0</v>
      </c>
      <c r="S189" s="815">
        <f t="shared" si="49"/>
        <v>0</v>
      </c>
      <c r="T189" s="815">
        <f t="shared" si="50"/>
        <v>0</v>
      </c>
      <c r="V189" s="974"/>
      <c r="W189" s="975"/>
      <c r="X189" s="816">
        <f t="shared" si="51"/>
        <v>0</v>
      </c>
      <c r="Y189" s="816">
        <f t="shared" si="52"/>
        <v>0</v>
      </c>
      <c r="Z189" s="816">
        <f t="shared" si="53"/>
        <v>0</v>
      </c>
      <c r="AA189" s="817">
        <f t="shared" si="54"/>
        <v>0</v>
      </c>
      <c r="AB189" s="718">
        <f t="shared" si="40"/>
        <v>188</v>
      </c>
      <c r="AC189" s="453">
        <f t="shared" si="55"/>
        <v>0</v>
      </c>
      <c r="AD189" s="14">
        <f t="shared" si="56"/>
        <v>0</v>
      </c>
      <c r="AE189"/>
      <c r="AF189" s="540">
        <f t="shared" si="43"/>
        <v>0</v>
      </c>
      <c r="AG189" s="541"/>
      <c r="AH189" s="541"/>
      <c r="AI189" s="541"/>
      <c r="AJ189" s="541"/>
      <c r="AK189" s="541"/>
      <c r="AL189" s="541"/>
      <c r="AM189" s="541"/>
      <c r="AN189" s="541"/>
      <c r="AO189" s="541"/>
      <c r="AP189" s="541"/>
      <c r="AQ189" s="541"/>
      <c r="AR189" s="541"/>
      <c r="AS189" s="541"/>
      <c r="AT189" s="541"/>
      <c r="AU189" s="541"/>
      <c r="AV189" s="541"/>
      <c r="AW189" s="541"/>
      <c r="AX189" s="541"/>
      <c r="AY189" s="819"/>
    </row>
    <row r="190" spans="1:51" ht="13.5" hidden="1" thickBot="1">
      <c r="A190" s="3" t="str">
        <f t="shared" si="44"/>
        <v/>
      </c>
      <c r="B190" s="805"/>
      <c r="C190" s="820">
        <f>MEDIÇÃO_GLOBAL!C190</f>
        <v>0</v>
      </c>
      <c r="D190" s="806">
        <f>MEDIÇÃO_GLOBAL!D190</f>
        <v>0</v>
      </c>
      <c r="E190" s="806" t="str">
        <f>MEDIÇÃO_GLOBAL!E190</f>
        <v/>
      </c>
      <c r="F190" s="807">
        <f>MEDIÇÃO_GLOBAL!F190</f>
        <v>0</v>
      </c>
      <c r="G190" s="824">
        <f>MEDIÇÃO_GLOBAL!G190</f>
        <v>0</v>
      </c>
      <c r="H190" s="454">
        <f>Dados_GLOBAL_Inicial!S190</f>
        <v>0</v>
      </c>
      <c r="I190" s="970"/>
      <c r="J190" s="455">
        <f t="shared" si="42"/>
        <v>0</v>
      </c>
      <c r="K190" s="451">
        <f t="shared" si="45"/>
        <v>0</v>
      </c>
      <c r="L190" s="452">
        <f t="shared" si="41"/>
        <v>0</v>
      </c>
      <c r="M190" s="809">
        <f t="shared" si="46"/>
        <v>0</v>
      </c>
      <c r="N190" s="821">
        <f>IF(IFERROR(VALUE(MEDIÇÃO_GLOBAL!N190),0)=0,0,MEDIÇÃO_GLOBAL!N190)</f>
        <v>0</v>
      </c>
      <c r="O190" s="811">
        <f t="shared" si="47"/>
        <v>0</v>
      </c>
      <c r="P190" s="811">
        <f>IF(Dados_Obra!$H$37=1,Dados_GLOBAL_Inicial!M190,IF((W190)="c",ROUNDUP(J190*N190,2),IF((W190)="b",ROUNDDOWN(J190*N190,2),ROUND(J190*N190,2))))</f>
        <v>0</v>
      </c>
      <c r="Q190" s="813">
        <f t="shared" si="48"/>
        <v>0</v>
      </c>
      <c r="S190" s="815">
        <f t="shared" si="49"/>
        <v>0</v>
      </c>
      <c r="T190" s="815">
        <f t="shared" si="50"/>
        <v>0</v>
      </c>
      <c r="V190" s="974"/>
      <c r="W190" s="975"/>
      <c r="X190" s="816">
        <f t="shared" si="51"/>
        <v>0</v>
      </c>
      <c r="Y190" s="816">
        <f t="shared" si="52"/>
        <v>0</v>
      </c>
      <c r="Z190" s="816">
        <f t="shared" si="53"/>
        <v>0</v>
      </c>
      <c r="AA190" s="817">
        <f t="shared" si="54"/>
        <v>0</v>
      </c>
      <c r="AB190" s="718">
        <f t="shared" si="40"/>
        <v>189</v>
      </c>
      <c r="AC190" s="453">
        <f t="shared" si="55"/>
        <v>0</v>
      </c>
      <c r="AD190" s="14">
        <f t="shared" si="56"/>
        <v>0</v>
      </c>
      <c r="AE190"/>
      <c r="AF190" s="540">
        <f t="shared" si="43"/>
        <v>0</v>
      </c>
      <c r="AG190" s="541"/>
      <c r="AH190" s="541"/>
      <c r="AI190" s="541"/>
      <c r="AJ190" s="541"/>
      <c r="AK190" s="541"/>
      <c r="AL190" s="541"/>
      <c r="AM190" s="541"/>
      <c r="AN190" s="541"/>
      <c r="AO190" s="541"/>
      <c r="AP190" s="541"/>
      <c r="AQ190" s="541"/>
      <c r="AR190" s="541"/>
      <c r="AS190" s="541"/>
      <c r="AT190" s="541"/>
      <c r="AU190" s="541"/>
      <c r="AV190" s="541"/>
      <c r="AW190" s="541"/>
      <c r="AX190" s="541"/>
      <c r="AY190" s="819"/>
    </row>
    <row r="191" spans="1:51" ht="13.5" hidden="1" thickBot="1">
      <c r="A191" s="3" t="str">
        <f t="shared" si="44"/>
        <v/>
      </c>
      <c r="B191" s="805"/>
      <c r="C191" s="820">
        <f>MEDIÇÃO_GLOBAL!C191</f>
        <v>0</v>
      </c>
      <c r="D191" s="806">
        <f>MEDIÇÃO_GLOBAL!D191</f>
        <v>0</v>
      </c>
      <c r="E191" s="806" t="str">
        <f>MEDIÇÃO_GLOBAL!E191</f>
        <v/>
      </c>
      <c r="F191" s="807">
        <f>MEDIÇÃO_GLOBAL!F191</f>
        <v>0</v>
      </c>
      <c r="G191" s="824">
        <f>MEDIÇÃO_GLOBAL!G191</f>
        <v>0</v>
      </c>
      <c r="H191" s="454">
        <f>Dados_GLOBAL_Inicial!S191</f>
        <v>0</v>
      </c>
      <c r="I191" s="970"/>
      <c r="J191" s="455">
        <f t="shared" si="42"/>
        <v>0</v>
      </c>
      <c r="K191" s="451">
        <f t="shared" si="45"/>
        <v>0</v>
      </c>
      <c r="L191" s="452">
        <f t="shared" si="41"/>
        <v>0</v>
      </c>
      <c r="M191" s="809">
        <f t="shared" si="46"/>
        <v>0</v>
      </c>
      <c r="N191" s="821">
        <f>IF(IFERROR(VALUE(MEDIÇÃO_GLOBAL!N191),0)=0,0,MEDIÇÃO_GLOBAL!N191)</f>
        <v>0</v>
      </c>
      <c r="O191" s="811">
        <f t="shared" si="47"/>
        <v>0</v>
      </c>
      <c r="P191" s="811">
        <f>IF(Dados_Obra!$H$37=1,Dados_GLOBAL_Inicial!M191,IF((W191)="c",ROUNDUP(J191*N191,2),IF((W191)="b",ROUNDDOWN(J191*N191,2),ROUND(J191*N191,2))))</f>
        <v>0</v>
      </c>
      <c r="Q191" s="813">
        <f t="shared" si="48"/>
        <v>0</v>
      </c>
      <c r="S191" s="815">
        <f t="shared" si="49"/>
        <v>0</v>
      </c>
      <c r="T191" s="815">
        <f t="shared" si="50"/>
        <v>0</v>
      </c>
      <c r="V191" s="974"/>
      <c r="W191" s="975"/>
      <c r="X191" s="816">
        <f t="shared" si="51"/>
        <v>0</v>
      </c>
      <c r="Y191" s="816">
        <f t="shared" si="52"/>
        <v>0</v>
      </c>
      <c r="Z191" s="816">
        <f t="shared" si="53"/>
        <v>0</v>
      </c>
      <c r="AA191" s="817">
        <f t="shared" si="54"/>
        <v>0</v>
      </c>
      <c r="AB191" s="718">
        <f t="shared" si="40"/>
        <v>190</v>
      </c>
      <c r="AC191" s="453">
        <f t="shared" si="55"/>
        <v>0</v>
      </c>
      <c r="AD191" s="14">
        <f t="shared" si="56"/>
        <v>0</v>
      </c>
      <c r="AE191"/>
      <c r="AF191" s="540">
        <f t="shared" si="43"/>
        <v>0</v>
      </c>
      <c r="AG191" s="541"/>
      <c r="AH191" s="541"/>
      <c r="AI191" s="541"/>
      <c r="AJ191" s="541"/>
      <c r="AK191" s="541"/>
      <c r="AL191" s="541"/>
      <c r="AM191" s="541"/>
      <c r="AN191" s="541"/>
      <c r="AO191" s="541"/>
      <c r="AP191" s="541"/>
      <c r="AQ191" s="541"/>
      <c r="AR191" s="541"/>
      <c r="AS191" s="541"/>
      <c r="AT191" s="541"/>
      <c r="AU191" s="541"/>
      <c r="AV191" s="541"/>
      <c r="AW191" s="541"/>
      <c r="AX191" s="541"/>
      <c r="AY191" s="819"/>
    </row>
    <row r="192" spans="1:51" ht="13.5" hidden="1" thickBot="1">
      <c r="A192" s="3" t="str">
        <f t="shared" si="44"/>
        <v/>
      </c>
      <c r="B192" s="805"/>
      <c r="C192" s="831">
        <f>MEDIÇÃO_GLOBAL!C192</f>
        <v>0</v>
      </c>
      <c r="D192" s="983">
        <f>MEDIÇÃO_GLOBAL!D192</f>
        <v>0</v>
      </c>
      <c r="E192" s="983" t="str">
        <f>MEDIÇÃO_GLOBAL!E192</f>
        <v/>
      </c>
      <c r="F192" s="984">
        <f>MEDIÇÃO_GLOBAL!F192</f>
        <v>0</v>
      </c>
      <c r="G192" s="824">
        <f>MEDIÇÃO_GLOBAL!G192</f>
        <v>0</v>
      </c>
      <c r="H192" s="454">
        <f>Dados_GLOBAL_Inicial!S192</f>
        <v>0</v>
      </c>
      <c r="I192" s="970"/>
      <c r="J192" s="455">
        <f t="shared" si="42"/>
        <v>0</v>
      </c>
      <c r="K192" s="451">
        <f t="shared" si="45"/>
        <v>0</v>
      </c>
      <c r="L192" s="452">
        <f t="shared" si="41"/>
        <v>0</v>
      </c>
      <c r="M192" s="809">
        <f t="shared" si="46"/>
        <v>0</v>
      </c>
      <c r="N192" s="821">
        <f>IF(IFERROR(VALUE(MEDIÇÃO_GLOBAL!N192),0)=0,0,MEDIÇÃO_GLOBAL!N192)</f>
        <v>0</v>
      </c>
      <c r="O192" s="811">
        <f t="shared" si="47"/>
        <v>0</v>
      </c>
      <c r="P192" s="811">
        <f>IF(Dados_Obra!$H$37=1,Dados_GLOBAL_Inicial!M192,IF((W192)="c",ROUNDUP(J192*N192,2),IF((W192)="b",ROUNDDOWN(J192*N192,2),ROUND(J192*N192,2))))</f>
        <v>0</v>
      </c>
      <c r="Q192" s="813">
        <f t="shared" si="48"/>
        <v>0</v>
      </c>
      <c r="S192" s="815">
        <f t="shared" si="49"/>
        <v>0</v>
      </c>
      <c r="T192" s="815">
        <f t="shared" si="50"/>
        <v>0</v>
      </c>
      <c r="V192" s="974"/>
      <c r="W192" s="975"/>
      <c r="X192" s="816">
        <f t="shared" si="51"/>
        <v>0</v>
      </c>
      <c r="Y192" s="816">
        <f t="shared" si="52"/>
        <v>0</v>
      </c>
      <c r="Z192" s="816">
        <f t="shared" si="53"/>
        <v>0</v>
      </c>
      <c r="AA192" s="817">
        <f t="shared" si="54"/>
        <v>0</v>
      </c>
      <c r="AB192" s="718">
        <f t="shared" si="40"/>
        <v>191</v>
      </c>
      <c r="AC192" s="453">
        <f t="shared" si="55"/>
        <v>0</v>
      </c>
      <c r="AD192" s="14">
        <f t="shared" si="56"/>
        <v>0</v>
      </c>
      <c r="AE192"/>
      <c r="AF192" s="540">
        <f t="shared" si="43"/>
        <v>0</v>
      </c>
      <c r="AG192" s="541"/>
      <c r="AH192" s="541"/>
      <c r="AI192" s="541"/>
      <c r="AJ192" s="541"/>
      <c r="AK192" s="541"/>
      <c r="AL192" s="541"/>
      <c r="AM192" s="541"/>
      <c r="AN192" s="541"/>
      <c r="AO192" s="541"/>
      <c r="AP192" s="541"/>
      <c r="AQ192" s="541"/>
      <c r="AR192" s="541"/>
      <c r="AS192" s="541"/>
      <c r="AT192" s="541"/>
      <c r="AU192" s="541"/>
      <c r="AV192" s="541"/>
      <c r="AW192" s="541"/>
      <c r="AX192" s="541"/>
      <c r="AY192" s="819"/>
    </row>
    <row r="193" spans="1:51" ht="13.5" hidden="1" thickBot="1">
      <c r="A193" s="3" t="str">
        <f t="shared" si="44"/>
        <v/>
      </c>
      <c r="B193" s="805"/>
      <c r="C193" s="820">
        <f>MEDIÇÃO_GLOBAL!C193</f>
        <v>0</v>
      </c>
      <c r="D193" s="806">
        <f>MEDIÇÃO_GLOBAL!D193</f>
        <v>0</v>
      </c>
      <c r="E193" s="806" t="str">
        <f>MEDIÇÃO_GLOBAL!E193</f>
        <v/>
      </c>
      <c r="F193" s="807">
        <f>MEDIÇÃO_GLOBAL!F193</f>
        <v>0</v>
      </c>
      <c r="G193" s="824">
        <f>MEDIÇÃO_GLOBAL!G193</f>
        <v>0</v>
      </c>
      <c r="H193" s="454">
        <f>Dados_GLOBAL_Inicial!S193</f>
        <v>0</v>
      </c>
      <c r="I193" s="970"/>
      <c r="J193" s="455">
        <f t="shared" si="42"/>
        <v>0</v>
      </c>
      <c r="K193" s="451">
        <f t="shared" si="45"/>
        <v>0</v>
      </c>
      <c r="L193" s="452">
        <f t="shared" si="41"/>
        <v>0</v>
      </c>
      <c r="M193" s="809">
        <f t="shared" si="46"/>
        <v>0</v>
      </c>
      <c r="N193" s="821">
        <f>IF(IFERROR(VALUE(MEDIÇÃO_GLOBAL!N193),0)=0,0,MEDIÇÃO_GLOBAL!N193)</f>
        <v>0</v>
      </c>
      <c r="O193" s="811">
        <f t="shared" si="47"/>
        <v>0</v>
      </c>
      <c r="P193" s="811">
        <f>IF(Dados_Obra!$H$37=1,Dados_GLOBAL_Inicial!M193,IF((W193)="c",ROUNDUP(J193*N193,2),IF((W193)="b",ROUNDDOWN(J193*N193,2),ROUND(J193*N193,2))))</f>
        <v>0</v>
      </c>
      <c r="Q193" s="813">
        <f t="shared" si="48"/>
        <v>0</v>
      </c>
      <c r="S193" s="815">
        <f t="shared" si="49"/>
        <v>0</v>
      </c>
      <c r="T193" s="815">
        <f t="shared" si="50"/>
        <v>0</v>
      </c>
      <c r="V193" s="974"/>
      <c r="W193" s="975"/>
      <c r="X193" s="816">
        <f t="shared" si="51"/>
        <v>0</v>
      </c>
      <c r="Y193" s="816">
        <f t="shared" si="52"/>
        <v>0</v>
      </c>
      <c r="Z193" s="816">
        <f t="shared" si="53"/>
        <v>0</v>
      </c>
      <c r="AA193" s="817">
        <f t="shared" si="54"/>
        <v>0</v>
      </c>
      <c r="AB193" s="718">
        <f t="shared" si="40"/>
        <v>192</v>
      </c>
      <c r="AC193" s="453">
        <f t="shared" si="55"/>
        <v>0</v>
      </c>
      <c r="AD193" s="14">
        <f t="shared" si="56"/>
        <v>0</v>
      </c>
      <c r="AE193"/>
      <c r="AF193" s="540">
        <f t="shared" si="43"/>
        <v>0</v>
      </c>
      <c r="AG193" s="541"/>
      <c r="AH193" s="541"/>
      <c r="AI193" s="541"/>
      <c r="AJ193" s="541"/>
      <c r="AK193" s="541"/>
      <c r="AL193" s="541"/>
      <c r="AM193" s="541"/>
      <c r="AN193" s="541"/>
      <c r="AO193" s="541"/>
      <c r="AP193" s="541"/>
      <c r="AQ193" s="541"/>
      <c r="AR193" s="541"/>
      <c r="AS193" s="541"/>
      <c r="AT193" s="541"/>
      <c r="AU193" s="541"/>
      <c r="AV193" s="541"/>
      <c r="AW193" s="541"/>
      <c r="AX193" s="541"/>
      <c r="AY193" s="819"/>
    </row>
    <row r="194" spans="1:51" ht="13.5" hidden="1" thickBot="1">
      <c r="A194" s="3" t="str">
        <f t="shared" si="44"/>
        <v/>
      </c>
      <c r="B194" s="805"/>
      <c r="C194" s="820">
        <f>MEDIÇÃO_GLOBAL!C194</f>
        <v>0</v>
      </c>
      <c r="D194" s="806">
        <f>MEDIÇÃO_GLOBAL!D194</f>
        <v>0</v>
      </c>
      <c r="E194" s="806" t="str">
        <f>MEDIÇÃO_GLOBAL!E194</f>
        <v/>
      </c>
      <c r="F194" s="807">
        <f>MEDIÇÃO_GLOBAL!F194</f>
        <v>0</v>
      </c>
      <c r="G194" s="824">
        <f>MEDIÇÃO_GLOBAL!G194</f>
        <v>0</v>
      </c>
      <c r="H194" s="454">
        <f>Dados_GLOBAL_Inicial!S194</f>
        <v>0</v>
      </c>
      <c r="I194" s="970"/>
      <c r="J194" s="455">
        <f t="shared" si="42"/>
        <v>0</v>
      </c>
      <c r="K194" s="451">
        <f t="shared" si="45"/>
        <v>0</v>
      </c>
      <c r="L194" s="452">
        <f t="shared" si="41"/>
        <v>0</v>
      </c>
      <c r="M194" s="809">
        <f t="shared" si="46"/>
        <v>0</v>
      </c>
      <c r="N194" s="821">
        <f>IF(IFERROR(VALUE(MEDIÇÃO_GLOBAL!N194),0)=0,0,MEDIÇÃO_GLOBAL!N194)</f>
        <v>0</v>
      </c>
      <c r="O194" s="811">
        <f t="shared" si="47"/>
        <v>0</v>
      </c>
      <c r="P194" s="811">
        <f>IF(Dados_Obra!$H$37=1,Dados_GLOBAL_Inicial!M194,IF((W194)="c",ROUNDUP(J194*N194,2),IF((W194)="b",ROUNDDOWN(J194*N194,2),ROUND(J194*N194,2))))</f>
        <v>0</v>
      </c>
      <c r="Q194" s="813">
        <f t="shared" si="48"/>
        <v>0</v>
      </c>
      <c r="S194" s="815">
        <f t="shared" si="49"/>
        <v>0</v>
      </c>
      <c r="T194" s="815">
        <f t="shared" si="50"/>
        <v>0</v>
      </c>
      <c r="V194" s="974"/>
      <c r="W194" s="975"/>
      <c r="X194" s="816">
        <f t="shared" si="51"/>
        <v>0</v>
      </c>
      <c r="Y194" s="816">
        <f t="shared" si="52"/>
        <v>0</v>
      </c>
      <c r="Z194" s="816">
        <f t="shared" si="53"/>
        <v>0</v>
      </c>
      <c r="AA194" s="817">
        <f t="shared" si="54"/>
        <v>0</v>
      </c>
      <c r="AB194" s="718">
        <f t="shared" si="40"/>
        <v>193</v>
      </c>
      <c r="AC194" s="453">
        <f t="shared" si="55"/>
        <v>0</v>
      </c>
      <c r="AD194" s="14">
        <f t="shared" si="56"/>
        <v>0</v>
      </c>
      <c r="AE194"/>
      <c r="AF194" s="540">
        <f t="shared" si="43"/>
        <v>0</v>
      </c>
      <c r="AG194" s="541"/>
      <c r="AH194" s="541"/>
      <c r="AI194" s="541"/>
      <c r="AJ194" s="541"/>
      <c r="AK194" s="541"/>
      <c r="AL194" s="541"/>
      <c r="AM194" s="541"/>
      <c r="AN194" s="541"/>
      <c r="AO194" s="541"/>
      <c r="AP194" s="541"/>
      <c r="AQ194" s="541"/>
      <c r="AR194" s="541"/>
      <c r="AS194" s="541"/>
      <c r="AT194" s="541"/>
      <c r="AU194" s="541"/>
      <c r="AV194" s="541"/>
      <c r="AW194" s="541"/>
      <c r="AX194" s="541"/>
      <c r="AY194" s="819"/>
    </row>
    <row r="195" spans="1:51" ht="13.5" hidden="1" thickBot="1">
      <c r="A195" s="3" t="str">
        <f t="shared" si="44"/>
        <v/>
      </c>
      <c r="B195" s="805"/>
      <c r="C195" s="820">
        <f>MEDIÇÃO_GLOBAL!C195</f>
        <v>0</v>
      </c>
      <c r="D195" s="806">
        <f>MEDIÇÃO_GLOBAL!D195</f>
        <v>0</v>
      </c>
      <c r="E195" s="806" t="str">
        <f>MEDIÇÃO_GLOBAL!E195</f>
        <v/>
      </c>
      <c r="F195" s="807">
        <f>MEDIÇÃO_GLOBAL!F195</f>
        <v>0</v>
      </c>
      <c r="G195" s="824">
        <f>MEDIÇÃO_GLOBAL!G195</f>
        <v>0</v>
      </c>
      <c r="H195" s="454">
        <f>Dados_GLOBAL_Inicial!S195</f>
        <v>0</v>
      </c>
      <c r="I195" s="970"/>
      <c r="J195" s="455">
        <f t="shared" si="42"/>
        <v>0</v>
      </c>
      <c r="K195" s="451">
        <f t="shared" si="45"/>
        <v>0</v>
      </c>
      <c r="L195" s="452">
        <f t="shared" si="41"/>
        <v>0</v>
      </c>
      <c r="M195" s="809">
        <f t="shared" si="46"/>
        <v>0</v>
      </c>
      <c r="N195" s="821">
        <f>IF(IFERROR(VALUE(MEDIÇÃO_GLOBAL!N195),0)=0,0,MEDIÇÃO_GLOBAL!N195)</f>
        <v>0</v>
      </c>
      <c r="O195" s="811">
        <f t="shared" si="47"/>
        <v>0</v>
      </c>
      <c r="P195" s="811">
        <f>IF(Dados_Obra!$H$37=1,Dados_GLOBAL_Inicial!M195,IF((W195)="c",ROUNDUP(J195*N195,2),IF((W195)="b",ROUNDDOWN(J195*N195,2),ROUND(J195*N195,2))))</f>
        <v>0</v>
      </c>
      <c r="Q195" s="813">
        <f t="shared" si="48"/>
        <v>0</v>
      </c>
      <c r="S195" s="815">
        <f t="shared" si="49"/>
        <v>0</v>
      </c>
      <c r="T195" s="815">
        <f t="shared" si="50"/>
        <v>0</v>
      </c>
      <c r="V195" s="974"/>
      <c r="W195" s="975"/>
      <c r="X195" s="816">
        <f t="shared" si="51"/>
        <v>0</v>
      </c>
      <c r="Y195" s="816">
        <f t="shared" si="52"/>
        <v>0</v>
      </c>
      <c r="Z195" s="816">
        <f t="shared" si="53"/>
        <v>0</v>
      </c>
      <c r="AA195" s="817">
        <f t="shared" si="54"/>
        <v>0</v>
      </c>
      <c r="AB195" s="718">
        <f t="shared" si="40"/>
        <v>194</v>
      </c>
      <c r="AC195" s="453">
        <f t="shared" si="55"/>
        <v>0</v>
      </c>
      <c r="AD195" s="14">
        <f t="shared" si="56"/>
        <v>0</v>
      </c>
      <c r="AE195"/>
      <c r="AF195" s="540">
        <f t="shared" si="43"/>
        <v>0</v>
      </c>
      <c r="AG195" s="541"/>
      <c r="AH195" s="541"/>
      <c r="AI195" s="541"/>
      <c r="AJ195" s="541"/>
      <c r="AK195" s="541"/>
      <c r="AL195" s="541"/>
      <c r="AM195" s="541"/>
      <c r="AN195" s="541"/>
      <c r="AO195" s="541"/>
      <c r="AP195" s="541"/>
      <c r="AQ195" s="541"/>
      <c r="AR195" s="541"/>
      <c r="AS195" s="541"/>
      <c r="AT195" s="541"/>
      <c r="AU195" s="541"/>
      <c r="AV195" s="541"/>
      <c r="AW195" s="541"/>
      <c r="AX195" s="541"/>
      <c r="AY195" s="819"/>
    </row>
    <row r="196" spans="1:51" ht="13.5" hidden="1" thickBot="1">
      <c r="A196" s="3" t="str">
        <f t="shared" si="44"/>
        <v/>
      </c>
      <c r="B196" s="805"/>
      <c r="C196" s="820">
        <f>MEDIÇÃO_GLOBAL!C196</f>
        <v>0</v>
      </c>
      <c r="D196" s="806">
        <f>MEDIÇÃO_GLOBAL!D196</f>
        <v>0</v>
      </c>
      <c r="E196" s="806" t="str">
        <f>MEDIÇÃO_GLOBAL!E196</f>
        <v/>
      </c>
      <c r="F196" s="807">
        <f>MEDIÇÃO_GLOBAL!F196</f>
        <v>0</v>
      </c>
      <c r="G196" s="824">
        <f>MEDIÇÃO_GLOBAL!G196</f>
        <v>0</v>
      </c>
      <c r="H196" s="454">
        <f>Dados_GLOBAL_Inicial!S196</f>
        <v>0</v>
      </c>
      <c r="I196" s="970"/>
      <c r="J196" s="455">
        <f t="shared" si="42"/>
        <v>0</v>
      </c>
      <c r="K196" s="451">
        <f t="shared" si="45"/>
        <v>0</v>
      </c>
      <c r="L196" s="452">
        <f t="shared" si="41"/>
        <v>0</v>
      </c>
      <c r="M196" s="809">
        <f t="shared" si="46"/>
        <v>0</v>
      </c>
      <c r="N196" s="821">
        <f>IF(IFERROR(VALUE(MEDIÇÃO_GLOBAL!N196),0)=0,0,MEDIÇÃO_GLOBAL!N196)</f>
        <v>0</v>
      </c>
      <c r="O196" s="811">
        <f t="shared" si="47"/>
        <v>0</v>
      </c>
      <c r="P196" s="811">
        <f>IF(Dados_Obra!$H$37=1,Dados_GLOBAL_Inicial!M196,IF((W196)="c",ROUNDUP(J196*N196,2),IF((W196)="b",ROUNDDOWN(J196*N196,2),ROUND(J196*N196,2))))</f>
        <v>0</v>
      </c>
      <c r="Q196" s="813">
        <f t="shared" si="48"/>
        <v>0</v>
      </c>
      <c r="S196" s="815">
        <f t="shared" si="49"/>
        <v>0</v>
      </c>
      <c r="T196" s="815">
        <f t="shared" si="50"/>
        <v>0</v>
      </c>
      <c r="V196" s="974"/>
      <c r="W196" s="975"/>
      <c r="X196" s="816">
        <f t="shared" si="51"/>
        <v>0</v>
      </c>
      <c r="Y196" s="816">
        <f t="shared" si="52"/>
        <v>0</v>
      </c>
      <c r="Z196" s="816">
        <f t="shared" si="53"/>
        <v>0</v>
      </c>
      <c r="AA196" s="817">
        <f t="shared" si="54"/>
        <v>0</v>
      </c>
      <c r="AB196" s="718">
        <f t="shared" si="40"/>
        <v>195</v>
      </c>
      <c r="AC196" s="453">
        <f t="shared" si="55"/>
        <v>0</v>
      </c>
      <c r="AD196" s="14">
        <f t="shared" si="56"/>
        <v>0</v>
      </c>
      <c r="AE196"/>
      <c r="AF196" s="540">
        <f t="shared" si="43"/>
        <v>0</v>
      </c>
      <c r="AG196" s="541"/>
      <c r="AH196" s="541"/>
      <c r="AI196" s="541"/>
      <c r="AJ196" s="541"/>
      <c r="AK196" s="541"/>
      <c r="AL196" s="541"/>
      <c r="AM196" s="541"/>
      <c r="AN196" s="541"/>
      <c r="AO196" s="541"/>
      <c r="AP196" s="541"/>
      <c r="AQ196" s="541"/>
      <c r="AR196" s="541"/>
      <c r="AS196" s="541"/>
      <c r="AT196" s="541"/>
      <c r="AU196" s="541"/>
      <c r="AV196" s="541"/>
      <c r="AW196" s="541"/>
      <c r="AX196" s="541"/>
      <c r="AY196" s="819"/>
    </row>
    <row r="197" spans="1:51" ht="13.5" hidden="1" thickBot="1">
      <c r="A197" s="3" t="str">
        <f t="shared" si="44"/>
        <v/>
      </c>
      <c r="B197" s="805"/>
      <c r="C197" s="820">
        <f>MEDIÇÃO_GLOBAL!C197</f>
        <v>0</v>
      </c>
      <c r="D197" s="806">
        <f>MEDIÇÃO_GLOBAL!D197</f>
        <v>0</v>
      </c>
      <c r="E197" s="806" t="str">
        <f>MEDIÇÃO_GLOBAL!E197</f>
        <v/>
      </c>
      <c r="F197" s="807">
        <f>MEDIÇÃO_GLOBAL!F197</f>
        <v>0</v>
      </c>
      <c r="G197" s="824">
        <f>MEDIÇÃO_GLOBAL!G197</f>
        <v>0</v>
      </c>
      <c r="H197" s="454">
        <f>Dados_GLOBAL_Inicial!S197</f>
        <v>0</v>
      </c>
      <c r="I197" s="970"/>
      <c r="J197" s="455">
        <f t="shared" si="42"/>
        <v>0</v>
      </c>
      <c r="K197" s="451">
        <f t="shared" si="45"/>
        <v>0</v>
      </c>
      <c r="L197" s="452">
        <f t="shared" si="41"/>
        <v>0</v>
      </c>
      <c r="M197" s="809">
        <f t="shared" si="46"/>
        <v>0</v>
      </c>
      <c r="N197" s="821">
        <f>IF(IFERROR(VALUE(MEDIÇÃO_GLOBAL!N197),0)=0,0,MEDIÇÃO_GLOBAL!N197)</f>
        <v>0</v>
      </c>
      <c r="O197" s="811">
        <f t="shared" si="47"/>
        <v>0</v>
      </c>
      <c r="P197" s="811">
        <f>IF(Dados_Obra!$H$37=1,Dados_GLOBAL_Inicial!M197,IF((W197)="c",ROUNDUP(J197*N197,2),IF((W197)="b",ROUNDDOWN(J197*N197,2),ROUND(J197*N197,2))))</f>
        <v>0</v>
      </c>
      <c r="Q197" s="813">
        <f t="shared" si="48"/>
        <v>0</v>
      </c>
      <c r="S197" s="815">
        <f t="shared" si="49"/>
        <v>0</v>
      </c>
      <c r="T197" s="815">
        <f t="shared" si="50"/>
        <v>0</v>
      </c>
      <c r="V197" s="974"/>
      <c r="W197" s="975"/>
      <c r="X197" s="816">
        <f t="shared" si="51"/>
        <v>0</v>
      </c>
      <c r="Y197" s="816">
        <f t="shared" si="52"/>
        <v>0</v>
      </c>
      <c r="Z197" s="816">
        <f t="shared" si="53"/>
        <v>0</v>
      </c>
      <c r="AA197" s="817">
        <f t="shared" si="54"/>
        <v>0</v>
      </c>
      <c r="AB197" s="718">
        <f t="shared" si="40"/>
        <v>196</v>
      </c>
      <c r="AC197" s="453">
        <f t="shared" si="55"/>
        <v>0</v>
      </c>
      <c r="AD197" s="14">
        <f t="shared" si="56"/>
        <v>0</v>
      </c>
      <c r="AE197"/>
      <c r="AF197" s="540">
        <f t="shared" si="43"/>
        <v>0</v>
      </c>
      <c r="AG197" s="541"/>
      <c r="AH197" s="541"/>
      <c r="AI197" s="541"/>
      <c r="AJ197" s="541"/>
      <c r="AK197" s="541"/>
      <c r="AL197" s="541"/>
      <c r="AM197" s="541"/>
      <c r="AN197" s="541"/>
      <c r="AO197" s="541"/>
      <c r="AP197" s="541"/>
      <c r="AQ197" s="541"/>
      <c r="AR197" s="541"/>
      <c r="AS197" s="541"/>
      <c r="AT197" s="541"/>
      <c r="AU197" s="541"/>
      <c r="AV197" s="541"/>
      <c r="AW197" s="541"/>
      <c r="AX197" s="541"/>
      <c r="AY197" s="819"/>
    </row>
    <row r="198" spans="1:51" ht="13.5" hidden="1" thickBot="1">
      <c r="A198" s="3" t="str">
        <f t="shared" si="44"/>
        <v/>
      </c>
      <c r="B198" s="805"/>
      <c r="C198" s="820">
        <f>MEDIÇÃO_GLOBAL!C198</f>
        <v>0</v>
      </c>
      <c r="D198" s="806">
        <f>MEDIÇÃO_GLOBAL!D198</f>
        <v>0</v>
      </c>
      <c r="E198" s="806" t="str">
        <f>MEDIÇÃO_GLOBAL!E198</f>
        <v/>
      </c>
      <c r="F198" s="807">
        <f>MEDIÇÃO_GLOBAL!F198</f>
        <v>0</v>
      </c>
      <c r="G198" s="824">
        <f>MEDIÇÃO_GLOBAL!G198</f>
        <v>0</v>
      </c>
      <c r="H198" s="454">
        <f>Dados_GLOBAL_Inicial!S198</f>
        <v>0</v>
      </c>
      <c r="I198" s="970"/>
      <c r="J198" s="455">
        <f t="shared" si="42"/>
        <v>0</v>
      </c>
      <c r="K198" s="451">
        <f t="shared" si="45"/>
        <v>0</v>
      </c>
      <c r="L198" s="452">
        <f t="shared" si="41"/>
        <v>0</v>
      </c>
      <c r="M198" s="809">
        <f t="shared" si="46"/>
        <v>0</v>
      </c>
      <c r="N198" s="821">
        <f>IF(IFERROR(VALUE(MEDIÇÃO_GLOBAL!N198),0)=0,0,MEDIÇÃO_GLOBAL!N198)</f>
        <v>0</v>
      </c>
      <c r="O198" s="811">
        <f t="shared" si="47"/>
        <v>0</v>
      </c>
      <c r="P198" s="811">
        <f>IF(Dados_Obra!$H$37=1,Dados_GLOBAL_Inicial!M198,IF((W198)="c",ROUNDUP(J198*N198,2),IF((W198)="b",ROUNDDOWN(J198*N198,2),ROUND(J198*N198,2))))</f>
        <v>0</v>
      </c>
      <c r="Q198" s="813">
        <f t="shared" si="48"/>
        <v>0</v>
      </c>
      <c r="S198" s="815">
        <f t="shared" si="49"/>
        <v>0</v>
      </c>
      <c r="T198" s="815">
        <f t="shared" si="50"/>
        <v>0</v>
      </c>
      <c r="V198" s="974"/>
      <c r="W198" s="975"/>
      <c r="X198" s="816">
        <f t="shared" si="51"/>
        <v>0</v>
      </c>
      <c r="Y198" s="816">
        <f t="shared" si="52"/>
        <v>0</v>
      </c>
      <c r="Z198" s="816">
        <f t="shared" si="53"/>
        <v>0</v>
      </c>
      <c r="AA198" s="817">
        <f t="shared" si="54"/>
        <v>0</v>
      </c>
      <c r="AB198" s="718">
        <f t="shared" ref="AB198:AB261" si="57">AB197+1</f>
        <v>197</v>
      </c>
      <c r="AC198" s="453">
        <f t="shared" si="55"/>
        <v>0</v>
      </c>
      <c r="AD198" s="14">
        <f t="shared" si="56"/>
        <v>0</v>
      </c>
      <c r="AE198"/>
      <c r="AF198" s="540">
        <f t="shared" si="43"/>
        <v>0</v>
      </c>
      <c r="AG198" s="541"/>
      <c r="AH198" s="541"/>
      <c r="AI198" s="541"/>
      <c r="AJ198" s="541"/>
      <c r="AK198" s="541"/>
      <c r="AL198" s="541"/>
      <c r="AM198" s="541"/>
      <c r="AN198" s="541"/>
      <c r="AO198" s="541"/>
      <c r="AP198" s="541"/>
      <c r="AQ198" s="541"/>
      <c r="AR198" s="541"/>
      <c r="AS198" s="541"/>
      <c r="AT198" s="541"/>
      <c r="AU198" s="541"/>
      <c r="AV198" s="541"/>
      <c r="AW198" s="541"/>
      <c r="AX198" s="541"/>
      <c r="AY198" s="819"/>
    </row>
    <row r="199" spans="1:51" ht="13.5" hidden="1" thickBot="1">
      <c r="A199" s="3" t="str">
        <f t="shared" si="44"/>
        <v/>
      </c>
      <c r="B199" s="805"/>
      <c r="C199" s="820">
        <f>MEDIÇÃO_GLOBAL!C199</f>
        <v>0</v>
      </c>
      <c r="D199" s="806">
        <f>MEDIÇÃO_GLOBAL!D199</f>
        <v>0</v>
      </c>
      <c r="E199" s="806" t="str">
        <f>MEDIÇÃO_GLOBAL!E199</f>
        <v/>
      </c>
      <c r="F199" s="807">
        <f>MEDIÇÃO_GLOBAL!F199</f>
        <v>0</v>
      </c>
      <c r="G199" s="824">
        <f>MEDIÇÃO_GLOBAL!G199</f>
        <v>0</v>
      </c>
      <c r="H199" s="454">
        <f>Dados_GLOBAL_Inicial!S199</f>
        <v>0</v>
      </c>
      <c r="I199" s="970"/>
      <c r="J199" s="455">
        <f t="shared" si="42"/>
        <v>0</v>
      </c>
      <c r="K199" s="451">
        <f t="shared" si="45"/>
        <v>0</v>
      </c>
      <c r="L199" s="452">
        <f t="shared" si="41"/>
        <v>0</v>
      </c>
      <c r="M199" s="809">
        <f t="shared" si="46"/>
        <v>0</v>
      </c>
      <c r="N199" s="821">
        <f>IF(IFERROR(VALUE(MEDIÇÃO_GLOBAL!N199),0)=0,0,MEDIÇÃO_GLOBAL!N199)</f>
        <v>0</v>
      </c>
      <c r="O199" s="811">
        <f t="shared" si="47"/>
        <v>0</v>
      </c>
      <c r="P199" s="811">
        <f>IF(Dados_Obra!$H$37=1,Dados_GLOBAL_Inicial!M199,IF((W199)="c",ROUNDUP(J199*N199,2),IF((W199)="b",ROUNDDOWN(J199*N199,2),ROUND(J199*N199,2))))</f>
        <v>0</v>
      </c>
      <c r="Q199" s="813">
        <f t="shared" si="48"/>
        <v>0</v>
      </c>
      <c r="S199" s="815">
        <f t="shared" si="49"/>
        <v>0</v>
      </c>
      <c r="T199" s="815">
        <f t="shared" si="50"/>
        <v>0</v>
      </c>
      <c r="V199" s="974"/>
      <c r="W199" s="975"/>
      <c r="X199" s="816">
        <f t="shared" si="51"/>
        <v>0</v>
      </c>
      <c r="Y199" s="816">
        <f t="shared" si="52"/>
        <v>0</v>
      </c>
      <c r="Z199" s="816">
        <f t="shared" si="53"/>
        <v>0</v>
      </c>
      <c r="AA199" s="817">
        <f t="shared" si="54"/>
        <v>0</v>
      </c>
      <c r="AB199" s="718">
        <f t="shared" si="57"/>
        <v>198</v>
      </c>
      <c r="AC199" s="453">
        <f t="shared" si="55"/>
        <v>0</v>
      </c>
      <c r="AD199" s="14">
        <f t="shared" si="56"/>
        <v>0</v>
      </c>
      <c r="AE199"/>
      <c r="AF199" s="540">
        <f t="shared" si="43"/>
        <v>0</v>
      </c>
      <c r="AG199" s="541"/>
      <c r="AH199" s="541"/>
      <c r="AI199" s="541"/>
      <c r="AJ199" s="541"/>
      <c r="AK199" s="541"/>
      <c r="AL199" s="541"/>
      <c r="AM199" s="541"/>
      <c r="AN199" s="541"/>
      <c r="AO199" s="541"/>
      <c r="AP199" s="541"/>
      <c r="AQ199" s="541"/>
      <c r="AR199" s="541"/>
      <c r="AS199" s="541"/>
      <c r="AT199" s="541"/>
      <c r="AU199" s="541"/>
      <c r="AV199" s="541"/>
      <c r="AW199" s="541"/>
      <c r="AX199" s="541"/>
      <c r="AY199" s="819"/>
    </row>
    <row r="200" spans="1:51" ht="13.5" hidden="1" thickBot="1">
      <c r="A200" s="3" t="str">
        <f t="shared" si="44"/>
        <v/>
      </c>
      <c r="B200" s="805"/>
      <c r="C200" s="820">
        <f>MEDIÇÃO_GLOBAL!C200</f>
        <v>0</v>
      </c>
      <c r="D200" s="806">
        <f>MEDIÇÃO_GLOBAL!D200</f>
        <v>0</v>
      </c>
      <c r="E200" s="806" t="str">
        <f>MEDIÇÃO_GLOBAL!E200</f>
        <v/>
      </c>
      <c r="F200" s="807">
        <f>MEDIÇÃO_GLOBAL!F200</f>
        <v>0</v>
      </c>
      <c r="G200" s="824">
        <f>MEDIÇÃO_GLOBAL!G200</f>
        <v>0</v>
      </c>
      <c r="H200" s="454">
        <f>Dados_GLOBAL_Inicial!S200</f>
        <v>0</v>
      </c>
      <c r="I200" s="970"/>
      <c r="J200" s="455">
        <f t="shared" si="42"/>
        <v>0</v>
      </c>
      <c r="K200" s="451">
        <f t="shared" si="45"/>
        <v>0</v>
      </c>
      <c r="L200" s="452">
        <f t="shared" si="41"/>
        <v>0</v>
      </c>
      <c r="M200" s="809">
        <f t="shared" si="46"/>
        <v>0</v>
      </c>
      <c r="N200" s="821">
        <f>IF(IFERROR(VALUE(MEDIÇÃO_GLOBAL!N200),0)=0,0,MEDIÇÃO_GLOBAL!N200)</f>
        <v>0</v>
      </c>
      <c r="O200" s="811">
        <f t="shared" si="47"/>
        <v>0</v>
      </c>
      <c r="P200" s="811">
        <f>IF(Dados_Obra!$H$37=1,Dados_GLOBAL_Inicial!M200,IF((W200)="c",ROUNDUP(J200*N200,2),IF((W200)="b",ROUNDDOWN(J200*N200,2),ROUND(J200*N200,2))))</f>
        <v>0</v>
      </c>
      <c r="Q200" s="813">
        <f t="shared" si="48"/>
        <v>0</v>
      </c>
      <c r="S200" s="815">
        <f t="shared" si="49"/>
        <v>0</v>
      </c>
      <c r="T200" s="815">
        <f t="shared" si="50"/>
        <v>0</v>
      </c>
      <c r="V200" s="974"/>
      <c r="W200" s="975"/>
      <c r="X200" s="816">
        <f t="shared" si="51"/>
        <v>0</v>
      </c>
      <c r="Y200" s="816">
        <f t="shared" si="52"/>
        <v>0</v>
      </c>
      <c r="Z200" s="816">
        <f t="shared" si="53"/>
        <v>0</v>
      </c>
      <c r="AA200" s="817">
        <f t="shared" si="54"/>
        <v>0</v>
      </c>
      <c r="AB200" s="718">
        <f t="shared" si="57"/>
        <v>199</v>
      </c>
      <c r="AC200" s="453">
        <f t="shared" si="55"/>
        <v>0</v>
      </c>
      <c r="AD200" s="14">
        <f t="shared" si="56"/>
        <v>0</v>
      </c>
      <c r="AE200"/>
      <c r="AF200" s="540">
        <f t="shared" si="43"/>
        <v>0</v>
      </c>
      <c r="AG200" s="541"/>
      <c r="AH200" s="541"/>
      <c r="AI200" s="541"/>
      <c r="AJ200" s="541"/>
      <c r="AK200" s="541"/>
      <c r="AL200" s="541"/>
      <c r="AM200" s="541"/>
      <c r="AN200" s="541"/>
      <c r="AO200" s="541"/>
      <c r="AP200" s="541"/>
      <c r="AQ200" s="541"/>
      <c r="AR200" s="541"/>
      <c r="AS200" s="541"/>
      <c r="AT200" s="541"/>
      <c r="AU200" s="541"/>
      <c r="AV200" s="541"/>
      <c r="AW200" s="541"/>
      <c r="AX200" s="541"/>
      <c r="AY200" s="819"/>
    </row>
    <row r="201" spans="1:51" ht="13.5" hidden="1" thickBot="1">
      <c r="A201" s="3" t="str">
        <f t="shared" si="44"/>
        <v/>
      </c>
      <c r="B201" s="805"/>
      <c r="C201" s="820">
        <f>MEDIÇÃO_GLOBAL!C201</f>
        <v>0</v>
      </c>
      <c r="D201" s="806">
        <f>MEDIÇÃO_GLOBAL!D201</f>
        <v>0</v>
      </c>
      <c r="E201" s="806" t="str">
        <f>MEDIÇÃO_GLOBAL!E201</f>
        <v/>
      </c>
      <c r="F201" s="807">
        <f>MEDIÇÃO_GLOBAL!F201</f>
        <v>0</v>
      </c>
      <c r="G201" s="824">
        <f>MEDIÇÃO_GLOBAL!G201</f>
        <v>0</v>
      </c>
      <c r="H201" s="454">
        <f>Dados_GLOBAL_Inicial!S201</f>
        <v>0</v>
      </c>
      <c r="I201" s="970"/>
      <c r="J201" s="455">
        <f t="shared" si="42"/>
        <v>0</v>
      </c>
      <c r="K201" s="451">
        <f t="shared" si="45"/>
        <v>0</v>
      </c>
      <c r="L201" s="452">
        <f t="shared" si="41"/>
        <v>0</v>
      </c>
      <c r="M201" s="809">
        <f t="shared" si="46"/>
        <v>0</v>
      </c>
      <c r="N201" s="821">
        <f>IF(IFERROR(VALUE(MEDIÇÃO_GLOBAL!N201),0)=0,0,MEDIÇÃO_GLOBAL!N201)</f>
        <v>0</v>
      </c>
      <c r="O201" s="811">
        <f t="shared" si="47"/>
        <v>0</v>
      </c>
      <c r="P201" s="811">
        <f>IF(Dados_Obra!$H$37=1,Dados_GLOBAL_Inicial!M201,IF((W201)="c",ROUNDUP(J201*N201,2),IF((W201)="b",ROUNDDOWN(J201*N201,2),ROUND(J201*N201,2))))</f>
        <v>0</v>
      </c>
      <c r="Q201" s="813">
        <f t="shared" si="48"/>
        <v>0</v>
      </c>
      <c r="S201" s="815">
        <f t="shared" si="49"/>
        <v>0</v>
      </c>
      <c r="T201" s="815">
        <f t="shared" si="50"/>
        <v>0</v>
      </c>
      <c r="V201" s="974"/>
      <c r="W201" s="975"/>
      <c r="X201" s="816">
        <f t="shared" si="51"/>
        <v>0</v>
      </c>
      <c r="Y201" s="816">
        <f t="shared" si="52"/>
        <v>0</v>
      </c>
      <c r="Z201" s="816">
        <f t="shared" si="53"/>
        <v>0</v>
      </c>
      <c r="AA201" s="817">
        <f t="shared" si="54"/>
        <v>0</v>
      </c>
      <c r="AB201" s="718">
        <f t="shared" si="57"/>
        <v>200</v>
      </c>
      <c r="AC201" s="453">
        <f t="shared" si="55"/>
        <v>0</v>
      </c>
      <c r="AD201" s="14">
        <f t="shared" si="56"/>
        <v>0</v>
      </c>
      <c r="AE201"/>
      <c r="AF201" s="540">
        <f t="shared" si="43"/>
        <v>0</v>
      </c>
      <c r="AG201" s="541"/>
      <c r="AH201" s="541"/>
      <c r="AI201" s="541"/>
      <c r="AJ201" s="541"/>
      <c r="AK201" s="541"/>
      <c r="AL201" s="541"/>
      <c r="AM201" s="541"/>
      <c r="AN201" s="541"/>
      <c r="AO201" s="541"/>
      <c r="AP201" s="541"/>
      <c r="AQ201" s="541"/>
      <c r="AR201" s="541"/>
      <c r="AS201" s="541"/>
      <c r="AT201" s="541"/>
      <c r="AU201" s="541"/>
      <c r="AV201" s="541"/>
      <c r="AW201" s="541"/>
      <c r="AX201" s="541"/>
      <c r="AY201" s="819"/>
    </row>
    <row r="202" spans="1:51" ht="13.5" hidden="1" thickBot="1">
      <c r="A202" s="3" t="str">
        <f t="shared" si="44"/>
        <v/>
      </c>
      <c r="B202" s="805"/>
      <c r="C202" s="820">
        <f>MEDIÇÃO_GLOBAL!C202</f>
        <v>0</v>
      </c>
      <c r="D202" s="806">
        <f>MEDIÇÃO_GLOBAL!D202</f>
        <v>0</v>
      </c>
      <c r="E202" s="806" t="str">
        <f>MEDIÇÃO_GLOBAL!E202</f>
        <v/>
      </c>
      <c r="F202" s="807">
        <f>MEDIÇÃO_GLOBAL!F202</f>
        <v>0</v>
      </c>
      <c r="G202" s="824">
        <f>MEDIÇÃO_GLOBAL!G202</f>
        <v>0</v>
      </c>
      <c r="H202" s="454">
        <f>Dados_GLOBAL_Inicial!S202</f>
        <v>0</v>
      </c>
      <c r="I202" s="970"/>
      <c r="J202" s="455">
        <f t="shared" si="42"/>
        <v>0</v>
      </c>
      <c r="K202" s="451">
        <f t="shared" si="45"/>
        <v>0</v>
      </c>
      <c r="L202" s="452">
        <f t="shared" ref="L202:L265" si="58">IF(total=0,0,ROUND(P202/total,4))</f>
        <v>0</v>
      </c>
      <c r="M202" s="809">
        <f t="shared" si="46"/>
        <v>0</v>
      </c>
      <c r="N202" s="821">
        <f>IF(IFERROR(VALUE(MEDIÇÃO_GLOBAL!N202),0)=0,0,MEDIÇÃO_GLOBAL!N202)</f>
        <v>0</v>
      </c>
      <c r="O202" s="811">
        <f t="shared" si="47"/>
        <v>0</v>
      </c>
      <c r="P202" s="811">
        <f>IF(Dados_Obra!$H$37=1,Dados_GLOBAL_Inicial!M202,IF((W202)="c",ROUNDUP(J202*N202,2),IF((W202)="b",ROUNDDOWN(J202*N202,2),ROUND(J202*N202,2))))</f>
        <v>0</v>
      </c>
      <c r="Q202" s="813">
        <f t="shared" si="48"/>
        <v>0</v>
      </c>
      <c r="S202" s="815">
        <f t="shared" si="49"/>
        <v>0</v>
      </c>
      <c r="T202" s="815">
        <f t="shared" si="50"/>
        <v>0</v>
      </c>
      <c r="V202" s="974"/>
      <c r="W202" s="975"/>
      <c r="X202" s="816">
        <f t="shared" si="51"/>
        <v>0</v>
      </c>
      <c r="Y202" s="816">
        <f t="shared" si="52"/>
        <v>0</v>
      </c>
      <c r="Z202" s="816">
        <f t="shared" si="53"/>
        <v>0</v>
      </c>
      <c r="AA202" s="817">
        <f t="shared" si="54"/>
        <v>0</v>
      </c>
      <c r="AB202" s="718">
        <f t="shared" si="57"/>
        <v>201</v>
      </c>
      <c r="AC202" s="453">
        <f t="shared" si="55"/>
        <v>0</v>
      </c>
      <c r="AD202" s="14">
        <f t="shared" si="56"/>
        <v>0</v>
      </c>
      <c r="AE202"/>
      <c r="AF202" s="540">
        <f t="shared" si="43"/>
        <v>0</v>
      </c>
      <c r="AG202" s="541"/>
      <c r="AH202" s="541"/>
      <c r="AI202" s="541"/>
      <c r="AJ202" s="541"/>
      <c r="AK202" s="541"/>
      <c r="AL202" s="541"/>
      <c r="AM202" s="541"/>
      <c r="AN202" s="541"/>
      <c r="AO202" s="541"/>
      <c r="AP202" s="541"/>
      <c r="AQ202" s="541"/>
      <c r="AR202" s="541"/>
      <c r="AS202" s="541"/>
      <c r="AT202" s="541"/>
      <c r="AU202" s="541"/>
      <c r="AV202" s="541"/>
      <c r="AW202" s="541"/>
      <c r="AX202" s="541"/>
      <c r="AY202" s="819"/>
    </row>
    <row r="203" spans="1:51" ht="13.5" hidden="1" thickBot="1">
      <c r="A203" s="3" t="str">
        <f t="shared" si="44"/>
        <v/>
      </c>
      <c r="B203" s="805"/>
      <c r="C203" s="820">
        <f>MEDIÇÃO_GLOBAL!C203</f>
        <v>0</v>
      </c>
      <c r="D203" s="806">
        <f>MEDIÇÃO_GLOBAL!D203</f>
        <v>0</v>
      </c>
      <c r="E203" s="806" t="str">
        <f>MEDIÇÃO_GLOBAL!E203</f>
        <v/>
      </c>
      <c r="F203" s="807">
        <f>MEDIÇÃO_GLOBAL!F203</f>
        <v>0</v>
      </c>
      <c r="G203" s="824">
        <f>MEDIÇÃO_GLOBAL!G203</f>
        <v>0</v>
      </c>
      <c r="H203" s="454">
        <f>Dados_GLOBAL_Inicial!S203</f>
        <v>0</v>
      </c>
      <c r="I203" s="970"/>
      <c r="J203" s="455">
        <f t="shared" ref="J203:J266" si="59">SUM(H203:I203)</f>
        <v>0</v>
      </c>
      <c r="K203" s="451">
        <f t="shared" si="45"/>
        <v>0</v>
      </c>
      <c r="L203" s="452">
        <f t="shared" si="58"/>
        <v>0</v>
      </c>
      <c r="M203" s="809">
        <f t="shared" si="46"/>
        <v>0</v>
      </c>
      <c r="N203" s="821">
        <f>IF(IFERROR(VALUE(MEDIÇÃO_GLOBAL!N203),0)=0,0,MEDIÇÃO_GLOBAL!N203)</f>
        <v>0</v>
      </c>
      <c r="O203" s="811">
        <f t="shared" si="47"/>
        <v>0</v>
      </c>
      <c r="P203" s="811">
        <f>IF(Dados_Obra!$H$37=1,Dados_GLOBAL_Inicial!M203,IF((W203)="c",ROUNDUP(J203*N203,2),IF((W203)="b",ROUNDDOWN(J203*N203,2),ROUND(J203*N203,2))))</f>
        <v>0</v>
      </c>
      <c r="Q203" s="813">
        <f t="shared" si="48"/>
        <v>0</v>
      </c>
      <c r="S203" s="815">
        <f t="shared" si="49"/>
        <v>0</v>
      </c>
      <c r="T203" s="815">
        <f t="shared" si="50"/>
        <v>0</v>
      </c>
      <c r="V203" s="974"/>
      <c r="W203" s="975"/>
      <c r="X203" s="816">
        <f t="shared" si="51"/>
        <v>0</v>
      </c>
      <c r="Y203" s="816">
        <f t="shared" si="52"/>
        <v>0</v>
      </c>
      <c r="Z203" s="816">
        <f t="shared" si="53"/>
        <v>0</v>
      </c>
      <c r="AA203" s="817">
        <f t="shared" si="54"/>
        <v>0</v>
      </c>
      <c r="AB203" s="718">
        <f t="shared" si="57"/>
        <v>202</v>
      </c>
      <c r="AC203" s="453">
        <f t="shared" si="55"/>
        <v>0</v>
      </c>
      <c r="AD203" s="14">
        <f t="shared" si="56"/>
        <v>0</v>
      </c>
      <c r="AE203"/>
      <c r="AF203" s="540">
        <f t="shared" ref="AF203:AF266" si="60">IFERROR(IF(C203=0,0,C203),0)</f>
        <v>0</v>
      </c>
      <c r="AG203" s="541"/>
      <c r="AH203" s="541"/>
      <c r="AI203" s="541"/>
      <c r="AJ203" s="541"/>
      <c r="AK203" s="541"/>
      <c r="AL203" s="541"/>
      <c r="AM203" s="541"/>
      <c r="AN203" s="541"/>
      <c r="AO203" s="541"/>
      <c r="AP203" s="541"/>
      <c r="AQ203" s="541"/>
      <c r="AR203" s="541"/>
      <c r="AS203" s="541"/>
      <c r="AT203" s="541"/>
      <c r="AU203" s="541"/>
      <c r="AV203" s="541"/>
      <c r="AW203" s="541"/>
      <c r="AX203" s="541"/>
      <c r="AY203" s="819"/>
    </row>
    <row r="204" spans="1:51" ht="13.5" hidden="1" thickBot="1">
      <c r="A204" s="3" t="str">
        <f t="shared" ref="A204:A267" si="61">IF(LEN(F204)&gt;3,"x",IF(N204&lt;0,"x",""))</f>
        <v/>
      </c>
      <c r="B204" s="805"/>
      <c r="C204" s="820">
        <f>MEDIÇÃO_GLOBAL!C204</f>
        <v>0</v>
      </c>
      <c r="D204" s="806">
        <f>MEDIÇÃO_GLOBAL!D204</f>
        <v>0</v>
      </c>
      <c r="E204" s="806" t="str">
        <f>MEDIÇÃO_GLOBAL!E204</f>
        <v/>
      </c>
      <c r="F204" s="807">
        <f>MEDIÇÃO_GLOBAL!F204</f>
        <v>0</v>
      </c>
      <c r="G204" s="824">
        <f>MEDIÇÃO_GLOBAL!G204</f>
        <v>0</v>
      </c>
      <c r="H204" s="454">
        <f>Dados_GLOBAL_Inicial!S204</f>
        <v>0</v>
      </c>
      <c r="I204" s="970"/>
      <c r="J204" s="455">
        <f t="shared" si="59"/>
        <v>0</v>
      </c>
      <c r="K204" s="451">
        <f t="shared" ref="K204:K267" si="62">AD204</f>
        <v>0</v>
      </c>
      <c r="L204" s="452">
        <f t="shared" si="58"/>
        <v>0</v>
      </c>
      <c r="M204" s="809">
        <f t="shared" ref="M204:M267" si="63">IF(J204=0,0,IF(K204&gt;100%,"excesso",IF(ISNUMBER(K204),ROUND(K204*L204,4),IF(K204="&lt;excesso",ROUND(100%*L204,4),0))))</f>
        <v>0</v>
      </c>
      <c r="N204" s="821">
        <f>IF(IFERROR(VALUE(MEDIÇÃO_GLOBAL!N204),0)=0,0,MEDIÇÃO_GLOBAL!N204)</f>
        <v>0</v>
      </c>
      <c r="O204" s="811">
        <f t="shared" ref="O204:O267" si="64">IF(K204&gt;100%,P204,IF(ISBLANK(J204),0,IF((V204)="c",ROUNDUP(K204*P204,2),IF((V204)="b",ROUNDDOWN(K204*P204,2),ROUND(K204*P204,2)))))</f>
        <v>0</v>
      </c>
      <c r="P204" s="811">
        <f>IF(Dados_Obra!$H$37=1,Dados_GLOBAL_Inicial!M204,IF((W204)="c",ROUNDUP(J204*N204,2),IF((W204)="b",ROUNDDOWN(J204*N204,2),ROUND(J204*N204,2))))</f>
        <v>0</v>
      </c>
      <c r="Q204" s="813">
        <f t="shared" ref="Q204:Q267" si="65">P204-O204</f>
        <v>0</v>
      </c>
      <c r="S204" s="815">
        <f t="shared" ref="S204:S267" si="66">IF(I204&gt;0,ROUND(I204*N204,2),0)</f>
        <v>0</v>
      </c>
      <c r="T204" s="815">
        <f t="shared" ref="T204:T267" si="67">IF(I204&lt;0,ROUND(I204*N204,2),0)</f>
        <v>0</v>
      </c>
      <c r="V204" s="974"/>
      <c r="W204" s="975"/>
      <c r="X204" s="816">
        <f t="shared" ref="X204:X267" si="68">IF(C204&lt;&gt;0,0,X205+O204)</f>
        <v>0</v>
      </c>
      <c r="Y204" s="816">
        <f t="shared" ref="Y204:Y267" si="69">IF(C204&lt;&gt;0,X205,0)</f>
        <v>0</v>
      </c>
      <c r="Z204" s="816">
        <f t="shared" ref="Z204:Z267" si="70">IF(C204&lt;&gt;0,0,Z205+P204)</f>
        <v>0</v>
      </c>
      <c r="AA204" s="817">
        <f t="shared" ref="AA204:AA267" si="71">IF(C204&lt;&gt;0,Z205,0)</f>
        <v>0</v>
      </c>
      <c r="AB204" s="718">
        <f t="shared" si="57"/>
        <v>203</v>
      </c>
      <c r="AC204" s="453">
        <f t="shared" ref="AC204:AC267" si="72">IF(SUM(AG204:AX204)&gt;J204,J204,SUM(AG204:AX204))</f>
        <v>0</v>
      </c>
      <c r="AD204" s="14">
        <f t="shared" ref="AD204:AD267" si="73">IF(J204=0,0,IF(AC204&gt;J204,1,AC204/J204))</f>
        <v>0</v>
      </c>
      <c r="AE204"/>
      <c r="AF204" s="540">
        <f t="shared" si="60"/>
        <v>0</v>
      </c>
      <c r="AG204" s="541"/>
      <c r="AH204" s="541"/>
      <c r="AI204" s="541"/>
      <c r="AJ204" s="541"/>
      <c r="AK204" s="541"/>
      <c r="AL204" s="541"/>
      <c r="AM204" s="541"/>
      <c r="AN204" s="541"/>
      <c r="AO204" s="541"/>
      <c r="AP204" s="541"/>
      <c r="AQ204" s="541"/>
      <c r="AR204" s="541"/>
      <c r="AS204" s="541"/>
      <c r="AT204" s="541"/>
      <c r="AU204" s="541"/>
      <c r="AV204" s="541"/>
      <c r="AW204" s="541"/>
      <c r="AX204" s="541"/>
      <c r="AY204" s="819"/>
    </row>
    <row r="205" spans="1:51" ht="13.5" hidden="1" thickBot="1">
      <c r="A205" s="3" t="str">
        <f t="shared" si="61"/>
        <v/>
      </c>
      <c r="B205" s="805"/>
      <c r="C205" s="820">
        <f>MEDIÇÃO_GLOBAL!C205</f>
        <v>0</v>
      </c>
      <c r="D205" s="806">
        <f>MEDIÇÃO_GLOBAL!D205</f>
        <v>0</v>
      </c>
      <c r="E205" s="806" t="str">
        <f>MEDIÇÃO_GLOBAL!E205</f>
        <v/>
      </c>
      <c r="F205" s="807">
        <f>MEDIÇÃO_GLOBAL!F205</f>
        <v>0</v>
      </c>
      <c r="G205" s="824">
        <f>MEDIÇÃO_GLOBAL!G205</f>
        <v>0</v>
      </c>
      <c r="H205" s="454">
        <f>Dados_GLOBAL_Inicial!S205</f>
        <v>0</v>
      </c>
      <c r="I205" s="970"/>
      <c r="J205" s="455">
        <f t="shared" si="59"/>
        <v>0</v>
      </c>
      <c r="K205" s="451">
        <f t="shared" si="62"/>
        <v>0</v>
      </c>
      <c r="L205" s="452">
        <f t="shared" si="58"/>
        <v>0</v>
      </c>
      <c r="M205" s="809">
        <f t="shared" si="63"/>
        <v>0</v>
      </c>
      <c r="N205" s="821">
        <f>IF(IFERROR(VALUE(MEDIÇÃO_GLOBAL!N205),0)=0,0,MEDIÇÃO_GLOBAL!N205)</f>
        <v>0</v>
      </c>
      <c r="O205" s="811">
        <f t="shared" si="64"/>
        <v>0</v>
      </c>
      <c r="P205" s="811">
        <f>IF(Dados_Obra!$H$37=1,Dados_GLOBAL_Inicial!M205,IF((W205)="c",ROUNDUP(J205*N205,2),IF((W205)="b",ROUNDDOWN(J205*N205,2),ROUND(J205*N205,2))))</f>
        <v>0</v>
      </c>
      <c r="Q205" s="813">
        <f t="shared" si="65"/>
        <v>0</v>
      </c>
      <c r="S205" s="815">
        <f t="shared" si="66"/>
        <v>0</v>
      </c>
      <c r="T205" s="815">
        <f t="shared" si="67"/>
        <v>0</v>
      </c>
      <c r="V205" s="974"/>
      <c r="W205" s="975"/>
      <c r="X205" s="816">
        <f t="shared" si="68"/>
        <v>0</v>
      </c>
      <c r="Y205" s="816">
        <f t="shared" si="69"/>
        <v>0</v>
      </c>
      <c r="Z205" s="816">
        <f t="shared" si="70"/>
        <v>0</v>
      </c>
      <c r="AA205" s="817">
        <f t="shared" si="71"/>
        <v>0</v>
      </c>
      <c r="AB205" s="718">
        <f t="shared" si="57"/>
        <v>204</v>
      </c>
      <c r="AC205" s="453">
        <f t="shared" si="72"/>
        <v>0</v>
      </c>
      <c r="AD205" s="14">
        <f t="shared" si="73"/>
        <v>0</v>
      </c>
      <c r="AE205"/>
      <c r="AF205" s="540">
        <f t="shared" si="60"/>
        <v>0</v>
      </c>
      <c r="AG205" s="541"/>
      <c r="AH205" s="541"/>
      <c r="AI205" s="541"/>
      <c r="AJ205" s="541"/>
      <c r="AK205" s="541"/>
      <c r="AL205" s="541"/>
      <c r="AM205" s="541"/>
      <c r="AN205" s="541"/>
      <c r="AO205" s="541"/>
      <c r="AP205" s="541"/>
      <c r="AQ205" s="541"/>
      <c r="AR205" s="541"/>
      <c r="AS205" s="541"/>
      <c r="AT205" s="541"/>
      <c r="AU205" s="541"/>
      <c r="AV205" s="541"/>
      <c r="AW205" s="541"/>
      <c r="AX205" s="541"/>
      <c r="AY205" s="819"/>
    </row>
    <row r="206" spans="1:51" ht="13.5" hidden="1" thickBot="1">
      <c r="A206" s="3" t="str">
        <f t="shared" si="61"/>
        <v/>
      </c>
      <c r="B206" s="805"/>
      <c r="C206" s="820">
        <f>MEDIÇÃO_GLOBAL!C206</f>
        <v>0</v>
      </c>
      <c r="D206" s="806">
        <f>MEDIÇÃO_GLOBAL!D206</f>
        <v>0</v>
      </c>
      <c r="E206" s="806" t="str">
        <f>MEDIÇÃO_GLOBAL!E206</f>
        <v/>
      </c>
      <c r="F206" s="807">
        <f>MEDIÇÃO_GLOBAL!F206</f>
        <v>0</v>
      </c>
      <c r="G206" s="824">
        <f>MEDIÇÃO_GLOBAL!G206</f>
        <v>0</v>
      </c>
      <c r="H206" s="454">
        <f>Dados_GLOBAL_Inicial!S206</f>
        <v>0</v>
      </c>
      <c r="I206" s="970"/>
      <c r="J206" s="455">
        <f t="shared" si="59"/>
        <v>0</v>
      </c>
      <c r="K206" s="451">
        <f t="shared" si="62"/>
        <v>0</v>
      </c>
      <c r="L206" s="452">
        <f t="shared" si="58"/>
        <v>0</v>
      </c>
      <c r="M206" s="809">
        <f t="shared" si="63"/>
        <v>0</v>
      </c>
      <c r="N206" s="821">
        <f>IF(IFERROR(VALUE(MEDIÇÃO_GLOBAL!N206),0)=0,0,MEDIÇÃO_GLOBAL!N206)</f>
        <v>0</v>
      </c>
      <c r="O206" s="811">
        <f t="shared" si="64"/>
        <v>0</v>
      </c>
      <c r="P206" s="811">
        <f>IF(Dados_Obra!$H$37=1,Dados_GLOBAL_Inicial!M206,IF((W206)="c",ROUNDUP(J206*N206,2),IF((W206)="b",ROUNDDOWN(J206*N206,2),ROUND(J206*N206,2))))</f>
        <v>0</v>
      </c>
      <c r="Q206" s="813">
        <f t="shared" si="65"/>
        <v>0</v>
      </c>
      <c r="S206" s="815">
        <f t="shared" si="66"/>
        <v>0</v>
      </c>
      <c r="T206" s="815">
        <f t="shared" si="67"/>
        <v>0</v>
      </c>
      <c r="V206" s="974"/>
      <c r="W206" s="975"/>
      <c r="X206" s="816">
        <f t="shared" si="68"/>
        <v>0</v>
      </c>
      <c r="Y206" s="816">
        <f t="shared" si="69"/>
        <v>0</v>
      </c>
      <c r="Z206" s="816">
        <f t="shared" si="70"/>
        <v>0</v>
      </c>
      <c r="AA206" s="817">
        <f t="shared" si="71"/>
        <v>0</v>
      </c>
      <c r="AB206" s="718">
        <f t="shared" si="57"/>
        <v>205</v>
      </c>
      <c r="AC206" s="453">
        <f t="shared" si="72"/>
        <v>0</v>
      </c>
      <c r="AD206" s="14">
        <f t="shared" si="73"/>
        <v>0</v>
      </c>
      <c r="AE206"/>
      <c r="AF206" s="540">
        <f t="shared" si="60"/>
        <v>0</v>
      </c>
      <c r="AG206" s="541"/>
      <c r="AH206" s="541"/>
      <c r="AI206" s="541"/>
      <c r="AJ206" s="541"/>
      <c r="AK206" s="541"/>
      <c r="AL206" s="541"/>
      <c r="AM206" s="541"/>
      <c r="AN206" s="541"/>
      <c r="AO206" s="541"/>
      <c r="AP206" s="541"/>
      <c r="AQ206" s="541"/>
      <c r="AR206" s="541"/>
      <c r="AS206" s="541"/>
      <c r="AT206" s="541"/>
      <c r="AU206" s="541"/>
      <c r="AV206" s="541"/>
      <c r="AW206" s="541"/>
      <c r="AX206" s="541"/>
      <c r="AY206" s="819"/>
    </row>
    <row r="207" spans="1:51" ht="13.5" hidden="1" thickBot="1">
      <c r="A207" s="3" t="str">
        <f t="shared" si="61"/>
        <v/>
      </c>
      <c r="B207" s="805"/>
      <c r="C207" s="820">
        <f>MEDIÇÃO_GLOBAL!C207</f>
        <v>0</v>
      </c>
      <c r="D207" s="806">
        <f>MEDIÇÃO_GLOBAL!D207</f>
        <v>0</v>
      </c>
      <c r="E207" s="806" t="str">
        <f>MEDIÇÃO_GLOBAL!E207</f>
        <v/>
      </c>
      <c r="F207" s="807">
        <f>MEDIÇÃO_GLOBAL!F207</f>
        <v>0</v>
      </c>
      <c r="G207" s="824">
        <f>MEDIÇÃO_GLOBAL!G207</f>
        <v>0</v>
      </c>
      <c r="H207" s="454">
        <f>Dados_GLOBAL_Inicial!S207</f>
        <v>0</v>
      </c>
      <c r="I207" s="970"/>
      <c r="J207" s="455">
        <f t="shared" si="59"/>
        <v>0</v>
      </c>
      <c r="K207" s="451">
        <f t="shared" si="62"/>
        <v>0</v>
      </c>
      <c r="L207" s="452">
        <f t="shared" si="58"/>
        <v>0</v>
      </c>
      <c r="M207" s="809">
        <f t="shared" si="63"/>
        <v>0</v>
      </c>
      <c r="N207" s="821">
        <f>IF(IFERROR(VALUE(MEDIÇÃO_GLOBAL!N207),0)=0,0,MEDIÇÃO_GLOBAL!N207)</f>
        <v>0</v>
      </c>
      <c r="O207" s="811">
        <f t="shared" si="64"/>
        <v>0</v>
      </c>
      <c r="P207" s="811">
        <f>IF(Dados_Obra!$H$37=1,Dados_GLOBAL_Inicial!M207,IF((W207)="c",ROUNDUP(J207*N207,2),IF((W207)="b",ROUNDDOWN(J207*N207,2),ROUND(J207*N207,2))))</f>
        <v>0</v>
      </c>
      <c r="Q207" s="813">
        <f t="shared" si="65"/>
        <v>0</v>
      </c>
      <c r="S207" s="815">
        <f t="shared" si="66"/>
        <v>0</v>
      </c>
      <c r="T207" s="815">
        <f t="shared" si="67"/>
        <v>0</v>
      </c>
      <c r="V207" s="974"/>
      <c r="W207" s="975"/>
      <c r="X207" s="816">
        <f t="shared" si="68"/>
        <v>0</v>
      </c>
      <c r="Y207" s="816">
        <f t="shared" si="69"/>
        <v>0</v>
      </c>
      <c r="Z207" s="816">
        <f t="shared" si="70"/>
        <v>0</v>
      </c>
      <c r="AA207" s="817">
        <f t="shared" si="71"/>
        <v>0</v>
      </c>
      <c r="AB207" s="718">
        <f t="shared" si="57"/>
        <v>206</v>
      </c>
      <c r="AC207" s="453">
        <f t="shared" si="72"/>
        <v>0</v>
      </c>
      <c r="AD207" s="14">
        <f t="shared" si="73"/>
        <v>0</v>
      </c>
      <c r="AE207"/>
      <c r="AF207" s="540">
        <f t="shared" si="60"/>
        <v>0</v>
      </c>
      <c r="AG207" s="541"/>
      <c r="AH207" s="541"/>
      <c r="AI207" s="541"/>
      <c r="AJ207" s="541"/>
      <c r="AK207" s="541"/>
      <c r="AL207" s="541"/>
      <c r="AM207" s="541"/>
      <c r="AN207" s="541"/>
      <c r="AO207" s="541"/>
      <c r="AP207" s="541"/>
      <c r="AQ207" s="541"/>
      <c r="AR207" s="541"/>
      <c r="AS207" s="541"/>
      <c r="AT207" s="541"/>
      <c r="AU207" s="541"/>
      <c r="AV207" s="541"/>
      <c r="AW207" s="541"/>
      <c r="AX207" s="541"/>
      <c r="AY207" s="819"/>
    </row>
    <row r="208" spans="1:51" ht="13.5" hidden="1" thickBot="1">
      <c r="A208" s="3" t="str">
        <f t="shared" si="61"/>
        <v/>
      </c>
      <c r="B208" s="805"/>
      <c r="C208" s="831">
        <f>MEDIÇÃO_GLOBAL!C208</f>
        <v>0</v>
      </c>
      <c r="D208" s="983">
        <f>MEDIÇÃO_GLOBAL!D208</f>
        <v>0</v>
      </c>
      <c r="E208" s="983" t="str">
        <f>MEDIÇÃO_GLOBAL!E208</f>
        <v/>
      </c>
      <c r="F208" s="984">
        <f>MEDIÇÃO_GLOBAL!F208</f>
        <v>0</v>
      </c>
      <c r="G208" s="824">
        <f>MEDIÇÃO_GLOBAL!G208</f>
        <v>0</v>
      </c>
      <c r="H208" s="454">
        <f>Dados_GLOBAL_Inicial!S208</f>
        <v>0</v>
      </c>
      <c r="I208" s="970"/>
      <c r="J208" s="455">
        <f t="shared" si="59"/>
        <v>0</v>
      </c>
      <c r="K208" s="451">
        <f t="shared" si="62"/>
        <v>0</v>
      </c>
      <c r="L208" s="452">
        <f t="shared" si="58"/>
        <v>0</v>
      </c>
      <c r="M208" s="809">
        <f t="shared" si="63"/>
        <v>0</v>
      </c>
      <c r="N208" s="821">
        <f>IF(IFERROR(VALUE(MEDIÇÃO_GLOBAL!N208),0)=0,0,MEDIÇÃO_GLOBAL!N208)</f>
        <v>0</v>
      </c>
      <c r="O208" s="811">
        <f t="shared" si="64"/>
        <v>0</v>
      </c>
      <c r="P208" s="811">
        <f>IF(Dados_Obra!$H$37=1,Dados_GLOBAL_Inicial!M208,IF((W208)="c",ROUNDUP(J208*N208,2),IF((W208)="b",ROUNDDOWN(J208*N208,2),ROUND(J208*N208,2))))</f>
        <v>0</v>
      </c>
      <c r="Q208" s="813">
        <f t="shared" si="65"/>
        <v>0</v>
      </c>
      <c r="S208" s="815">
        <f t="shared" si="66"/>
        <v>0</v>
      </c>
      <c r="T208" s="815">
        <f t="shared" si="67"/>
        <v>0</v>
      </c>
      <c r="V208" s="974"/>
      <c r="W208" s="975"/>
      <c r="X208" s="816">
        <f t="shared" si="68"/>
        <v>0</v>
      </c>
      <c r="Y208" s="816">
        <f t="shared" si="69"/>
        <v>0</v>
      </c>
      <c r="Z208" s="816">
        <f t="shared" si="70"/>
        <v>0</v>
      </c>
      <c r="AA208" s="817">
        <f t="shared" si="71"/>
        <v>0</v>
      </c>
      <c r="AB208" s="718">
        <f t="shared" si="57"/>
        <v>207</v>
      </c>
      <c r="AC208" s="453">
        <f t="shared" si="72"/>
        <v>0</v>
      </c>
      <c r="AD208" s="14">
        <f t="shared" si="73"/>
        <v>0</v>
      </c>
      <c r="AE208"/>
      <c r="AF208" s="540">
        <f t="shared" si="60"/>
        <v>0</v>
      </c>
      <c r="AG208" s="541"/>
      <c r="AH208" s="541"/>
      <c r="AI208" s="541"/>
      <c r="AJ208" s="541"/>
      <c r="AK208" s="541"/>
      <c r="AL208" s="541"/>
      <c r="AM208" s="541"/>
      <c r="AN208" s="541"/>
      <c r="AO208" s="541"/>
      <c r="AP208" s="541"/>
      <c r="AQ208" s="541"/>
      <c r="AR208" s="541"/>
      <c r="AS208" s="541"/>
      <c r="AT208" s="541"/>
      <c r="AU208" s="541"/>
      <c r="AV208" s="541"/>
      <c r="AW208" s="541"/>
      <c r="AX208" s="541"/>
      <c r="AY208" s="819"/>
    </row>
    <row r="209" spans="1:51" ht="13.5" hidden="1" thickBot="1">
      <c r="A209" s="3" t="str">
        <f t="shared" si="61"/>
        <v/>
      </c>
      <c r="B209" s="805"/>
      <c r="C209" s="820">
        <f>MEDIÇÃO_GLOBAL!C209</f>
        <v>0</v>
      </c>
      <c r="D209" s="806">
        <f>MEDIÇÃO_GLOBAL!D209</f>
        <v>0</v>
      </c>
      <c r="E209" s="806" t="str">
        <f>MEDIÇÃO_GLOBAL!E209</f>
        <v/>
      </c>
      <c r="F209" s="807">
        <f>MEDIÇÃO_GLOBAL!F209</f>
        <v>0</v>
      </c>
      <c r="G209" s="824">
        <f>MEDIÇÃO_GLOBAL!G209</f>
        <v>0</v>
      </c>
      <c r="H209" s="454">
        <f>Dados_GLOBAL_Inicial!S209</f>
        <v>0</v>
      </c>
      <c r="I209" s="970"/>
      <c r="J209" s="455">
        <f t="shared" si="59"/>
        <v>0</v>
      </c>
      <c r="K209" s="451">
        <f t="shared" si="62"/>
        <v>0</v>
      </c>
      <c r="L209" s="452">
        <f t="shared" si="58"/>
        <v>0</v>
      </c>
      <c r="M209" s="809">
        <f t="shared" si="63"/>
        <v>0</v>
      </c>
      <c r="N209" s="821">
        <f>IF(IFERROR(VALUE(MEDIÇÃO_GLOBAL!N209),0)=0,0,MEDIÇÃO_GLOBAL!N209)</f>
        <v>0</v>
      </c>
      <c r="O209" s="811">
        <f t="shared" si="64"/>
        <v>0</v>
      </c>
      <c r="P209" s="811">
        <f>IF(Dados_Obra!$H$37=1,Dados_GLOBAL_Inicial!M209,IF((W209)="c",ROUNDUP(J209*N209,2),IF((W209)="b",ROUNDDOWN(J209*N209,2),ROUND(J209*N209,2))))</f>
        <v>0</v>
      </c>
      <c r="Q209" s="813">
        <f t="shared" si="65"/>
        <v>0</v>
      </c>
      <c r="S209" s="815">
        <f t="shared" si="66"/>
        <v>0</v>
      </c>
      <c r="T209" s="815">
        <f t="shared" si="67"/>
        <v>0</v>
      </c>
      <c r="V209" s="974"/>
      <c r="W209" s="975"/>
      <c r="X209" s="816">
        <f t="shared" si="68"/>
        <v>0</v>
      </c>
      <c r="Y209" s="816">
        <f t="shared" si="69"/>
        <v>0</v>
      </c>
      <c r="Z209" s="816">
        <f t="shared" si="70"/>
        <v>0</v>
      </c>
      <c r="AA209" s="817">
        <f t="shared" si="71"/>
        <v>0</v>
      </c>
      <c r="AB209" s="718">
        <f t="shared" si="57"/>
        <v>208</v>
      </c>
      <c r="AC209" s="453">
        <f t="shared" si="72"/>
        <v>0</v>
      </c>
      <c r="AD209" s="14">
        <f t="shared" si="73"/>
        <v>0</v>
      </c>
      <c r="AE209"/>
      <c r="AF209" s="540">
        <f t="shared" si="60"/>
        <v>0</v>
      </c>
      <c r="AG209" s="541"/>
      <c r="AH209" s="541"/>
      <c r="AI209" s="541"/>
      <c r="AJ209" s="541"/>
      <c r="AK209" s="541"/>
      <c r="AL209" s="541"/>
      <c r="AM209" s="541"/>
      <c r="AN209" s="541"/>
      <c r="AO209" s="541"/>
      <c r="AP209" s="541"/>
      <c r="AQ209" s="541"/>
      <c r="AR209" s="541"/>
      <c r="AS209" s="541"/>
      <c r="AT209" s="541"/>
      <c r="AU209" s="541"/>
      <c r="AV209" s="541"/>
      <c r="AW209" s="541"/>
      <c r="AX209" s="541"/>
      <c r="AY209" s="819"/>
    </row>
    <row r="210" spans="1:51" ht="13.5" hidden="1" thickBot="1">
      <c r="A210" s="3" t="str">
        <f t="shared" si="61"/>
        <v/>
      </c>
      <c r="B210" s="805"/>
      <c r="C210" s="820">
        <f>MEDIÇÃO_GLOBAL!C210</f>
        <v>0</v>
      </c>
      <c r="D210" s="806">
        <f>MEDIÇÃO_GLOBAL!D210</f>
        <v>0</v>
      </c>
      <c r="E210" s="806" t="str">
        <f>MEDIÇÃO_GLOBAL!E210</f>
        <v/>
      </c>
      <c r="F210" s="807">
        <f>MEDIÇÃO_GLOBAL!F210</f>
        <v>0</v>
      </c>
      <c r="G210" s="824">
        <f>MEDIÇÃO_GLOBAL!G210</f>
        <v>0</v>
      </c>
      <c r="H210" s="454">
        <f>Dados_GLOBAL_Inicial!S210</f>
        <v>0</v>
      </c>
      <c r="I210" s="970"/>
      <c r="J210" s="455">
        <f t="shared" si="59"/>
        <v>0</v>
      </c>
      <c r="K210" s="451">
        <f t="shared" si="62"/>
        <v>0</v>
      </c>
      <c r="L210" s="452">
        <f t="shared" si="58"/>
        <v>0</v>
      </c>
      <c r="M210" s="809">
        <f t="shared" si="63"/>
        <v>0</v>
      </c>
      <c r="N210" s="821">
        <f>IF(IFERROR(VALUE(MEDIÇÃO_GLOBAL!N210),0)=0,0,MEDIÇÃO_GLOBAL!N210)</f>
        <v>0</v>
      </c>
      <c r="O210" s="811">
        <f t="shared" si="64"/>
        <v>0</v>
      </c>
      <c r="P210" s="811">
        <f>IF(Dados_Obra!$H$37=1,Dados_GLOBAL_Inicial!M210,IF((W210)="c",ROUNDUP(J210*N210,2),IF((W210)="b",ROUNDDOWN(J210*N210,2),ROUND(J210*N210,2))))</f>
        <v>0</v>
      </c>
      <c r="Q210" s="813">
        <f t="shared" si="65"/>
        <v>0</v>
      </c>
      <c r="S210" s="815">
        <f t="shared" si="66"/>
        <v>0</v>
      </c>
      <c r="T210" s="815">
        <f t="shared" si="67"/>
        <v>0</v>
      </c>
      <c r="V210" s="974"/>
      <c r="W210" s="975"/>
      <c r="X210" s="816">
        <f t="shared" si="68"/>
        <v>0</v>
      </c>
      <c r="Y210" s="816">
        <f t="shared" si="69"/>
        <v>0</v>
      </c>
      <c r="Z210" s="816">
        <f t="shared" si="70"/>
        <v>0</v>
      </c>
      <c r="AA210" s="817">
        <f t="shared" si="71"/>
        <v>0</v>
      </c>
      <c r="AB210" s="718">
        <f t="shared" si="57"/>
        <v>209</v>
      </c>
      <c r="AC210" s="453">
        <f t="shared" si="72"/>
        <v>0</v>
      </c>
      <c r="AD210" s="14">
        <f t="shared" si="73"/>
        <v>0</v>
      </c>
      <c r="AE210"/>
      <c r="AF210" s="540">
        <f t="shared" si="60"/>
        <v>0</v>
      </c>
      <c r="AG210" s="541"/>
      <c r="AH210" s="541"/>
      <c r="AI210" s="541"/>
      <c r="AJ210" s="541"/>
      <c r="AK210" s="541"/>
      <c r="AL210" s="541"/>
      <c r="AM210" s="541"/>
      <c r="AN210" s="541"/>
      <c r="AO210" s="541"/>
      <c r="AP210" s="541"/>
      <c r="AQ210" s="541"/>
      <c r="AR210" s="541"/>
      <c r="AS210" s="541"/>
      <c r="AT210" s="541"/>
      <c r="AU210" s="541"/>
      <c r="AV210" s="541"/>
      <c r="AW210" s="541"/>
      <c r="AX210" s="541"/>
      <c r="AY210" s="819"/>
    </row>
    <row r="211" spans="1:51" ht="13.5" hidden="1" thickBot="1">
      <c r="A211" s="3" t="str">
        <f t="shared" si="61"/>
        <v/>
      </c>
      <c r="B211" s="805"/>
      <c r="C211" s="820">
        <f>MEDIÇÃO_GLOBAL!C211</f>
        <v>0</v>
      </c>
      <c r="D211" s="806">
        <f>MEDIÇÃO_GLOBAL!D211</f>
        <v>0</v>
      </c>
      <c r="E211" s="806" t="str">
        <f>MEDIÇÃO_GLOBAL!E211</f>
        <v/>
      </c>
      <c r="F211" s="807">
        <f>MEDIÇÃO_GLOBAL!F211</f>
        <v>0</v>
      </c>
      <c r="G211" s="824">
        <f>MEDIÇÃO_GLOBAL!G211</f>
        <v>0</v>
      </c>
      <c r="H211" s="454">
        <f>Dados_GLOBAL_Inicial!S211</f>
        <v>0</v>
      </c>
      <c r="I211" s="970"/>
      <c r="J211" s="455">
        <f t="shared" si="59"/>
        <v>0</v>
      </c>
      <c r="K211" s="451">
        <f t="shared" si="62"/>
        <v>0</v>
      </c>
      <c r="L211" s="452">
        <f t="shared" si="58"/>
        <v>0</v>
      </c>
      <c r="M211" s="809">
        <f t="shared" si="63"/>
        <v>0</v>
      </c>
      <c r="N211" s="821">
        <f>IF(IFERROR(VALUE(MEDIÇÃO_GLOBAL!N211),0)=0,0,MEDIÇÃO_GLOBAL!N211)</f>
        <v>0</v>
      </c>
      <c r="O211" s="811">
        <f t="shared" si="64"/>
        <v>0</v>
      </c>
      <c r="P211" s="811">
        <f>IF(Dados_Obra!$H$37=1,Dados_GLOBAL_Inicial!M211,IF((W211)="c",ROUNDUP(J211*N211,2),IF((W211)="b",ROUNDDOWN(J211*N211,2),ROUND(J211*N211,2))))</f>
        <v>0</v>
      </c>
      <c r="Q211" s="813">
        <f t="shared" si="65"/>
        <v>0</v>
      </c>
      <c r="S211" s="815">
        <f t="shared" si="66"/>
        <v>0</v>
      </c>
      <c r="T211" s="815">
        <f t="shared" si="67"/>
        <v>0</v>
      </c>
      <c r="V211" s="974"/>
      <c r="W211" s="975"/>
      <c r="X211" s="816">
        <f t="shared" si="68"/>
        <v>0</v>
      </c>
      <c r="Y211" s="816">
        <f t="shared" si="69"/>
        <v>0</v>
      </c>
      <c r="Z211" s="816">
        <f t="shared" si="70"/>
        <v>0</v>
      </c>
      <c r="AA211" s="817">
        <f t="shared" si="71"/>
        <v>0</v>
      </c>
      <c r="AB211" s="718">
        <f t="shared" si="57"/>
        <v>210</v>
      </c>
      <c r="AC211" s="453">
        <f t="shared" si="72"/>
        <v>0</v>
      </c>
      <c r="AD211" s="14">
        <f t="shared" si="73"/>
        <v>0</v>
      </c>
      <c r="AE211"/>
      <c r="AF211" s="540">
        <f t="shared" si="60"/>
        <v>0</v>
      </c>
      <c r="AG211" s="541"/>
      <c r="AH211" s="541"/>
      <c r="AI211" s="541"/>
      <c r="AJ211" s="541"/>
      <c r="AK211" s="541"/>
      <c r="AL211" s="541"/>
      <c r="AM211" s="541"/>
      <c r="AN211" s="541"/>
      <c r="AO211" s="541"/>
      <c r="AP211" s="541"/>
      <c r="AQ211" s="541"/>
      <c r="AR211" s="541"/>
      <c r="AS211" s="541"/>
      <c r="AT211" s="541"/>
      <c r="AU211" s="541"/>
      <c r="AV211" s="541"/>
      <c r="AW211" s="541"/>
      <c r="AX211" s="541"/>
      <c r="AY211" s="819"/>
    </row>
    <row r="212" spans="1:51" ht="13.5" hidden="1" thickBot="1">
      <c r="A212" s="3" t="str">
        <f t="shared" si="61"/>
        <v/>
      </c>
      <c r="B212" s="805"/>
      <c r="C212" s="820">
        <f>MEDIÇÃO_GLOBAL!C212</f>
        <v>0</v>
      </c>
      <c r="D212" s="806">
        <f>MEDIÇÃO_GLOBAL!D212</f>
        <v>0</v>
      </c>
      <c r="E212" s="806" t="str">
        <f>MEDIÇÃO_GLOBAL!E212</f>
        <v/>
      </c>
      <c r="F212" s="807">
        <f>MEDIÇÃO_GLOBAL!F212</f>
        <v>0</v>
      </c>
      <c r="G212" s="824">
        <f>MEDIÇÃO_GLOBAL!G212</f>
        <v>0</v>
      </c>
      <c r="H212" s="454">
        <f>Dados_GLOBAL_Inicial!S212</f>
        <v>0</v>
      </c>
      <c r="I212" s="970"/>
      <c r="J212" s="455">
        <f t="shared" si="59"/>
        <v>0</v>
      </c>
      <c r="K212" s="451">
        <f t="shared" si="62"/>
        <v>0</v>
      </c>
      <c r="L212" s="452">
        <f t="shared" si="58"/>
        <v>0</v>
      </c>
      <c r="M212" s="809">
        <f t="shared" si="63"/>
        <v>0</v>
      </c>
      <c r="N212" s="821">
        <f>IF(IFERROR(VALUE(MEDIÇÃO_GLOBAL!N212),0)=0,0,MEDIÇÃO_GLOBAL!N212)</f>
        <v>0</v>
      </c>
      <c r="O212" s="811">
        <f t="shared" si="64"/>
        <v>0</v>
      </c>
      <c r="P212" s="811">
        <f>IF(Dados_Obra!$H$37=1,Dados_GLOBAL_Inicial!M212,IF((W212)="c",ROUNDUP(J212*N212,2),IF((W212)="b",ROUNDDOWN(J212*N212,2),ROUND(J212*N212,2))))</f>
        <v>0</v>
      </c>
      <c r="Q212" s="813">
        <f t="shared" si="65"/>
        <v>0</v>
      </c>
      <c r="S212" s="815">
        <f t="shared" si="66"/>
        <v>0</v>
      </c>
      <c r="T212" s="815">
        <f t="shared" si="67"/>
        <v>0</v>
      </c>
      <c r="V212" s="974"/>
      <c r="W212" s="975"/>
      <c r="X212" s="816">
        <f t="shared" si="68"/>
        <v>0</v>
      </c>
      <c r="Y212" s="816">
        <f t="shared" si="69"/>
        <v>0</v>
      </c>
      <c r="Z212" s="816">
        <f t="shared" si="70"/>
        <v>0</v>
      </c>
      <c r="AA212" s="817">
        <f t="shared" si="71"/>
        <v>0</v>
      </c>
      <c r="AB212" s="718">
        <f t="shared" si="57"/>
        <v>211</v>
      </c>
      <c r="AC212" s="453">
        <f t="shared" si="72"/>
        <v>0</v>
      </c>
      <c r="AD212" s="14">
        <f t="shared" si="73"/>
        <v>0</v>
      </c>
      <c r="AE212"/>
      <c r="AF212" s="540">
        <f t="shared" si="60"/>
        <v>0</v>
      </c>
      <c r="AG212" s="541"/>
      <c r="AH212" s="541"/>
      <c r="AI212" s="541"/>
      <c r="AJ212" s="541"/>
      <c r="AK212" s="541"/>
      <c r="AL212" s="541"/>
      <c r="AM212" s="541"/>
      <c r="AN212" s="541"/>
      <c r="AO212" s="541"/>
      <c r="AP212" s="541"/>
      <c r="AQ212" s="541"/>
      <c r="AR212" s="541"/>
      <c r="AS212" s="541"/>
      <c r="AT212" s="541"/>
      <c r="AU212" s="541"/>
      <c r="AV212" s="541"/>
      <c r="AW212" s="541"/>
      <c r="AX212" s="541"/>
      <c r="AY212" s="819"/>
    </row>
    <row r="213" spans="1:51" ht="13.5" hidden="1" thickBot="1">
      <c r="A213" s="3" t="str">
        <f t="shared" si="61"/>
        <v/>
      </c>
      <c r="B213" s="805"/>
      <c r="C213" s="820">
        <f>MEDIÇÃO_GLOBAL!C213</f>
        <v>0</v>
      </c>
      <c r="D213" s="806">
        <f>MEDIÇÃO_GLOBAL!D213</f>
        <v>0</v>
      </c>
      <c r="E213" s="806" t="str">
        <f>MEDIÇÃO_GLOBAL!E213</f>
        <v/>
      </c>
      <c r="F213" s="807">
        <f>MEDIÇÃO_GLOBAL!F213</f>
        <v>0</v>
      </c>
      <c r="G213" s="824">
        <f>MEDIÇÃO_GLOBAL!G213</f>
        <v>0</v>
      </c>
      <c r="H213" s="454">
        <f>Dados_GLOBAL_Inicial!S213</f>
        <v>0</v>
      </c>
      <c r="I213" s="970"/>
      <c r="J213" s="455">
        <f t="shared" si="59"/>
        <v>0</v>
      </c>
      <c r="K213" s="451">
        <f t="shared" si="62"/>
        <v>0</v>
      </c>
      <c r="L213" s="452">
        <f t="shared" si="58"/>
        <v>0</v>
      </c>
      <c r="M213" s="809">
        <f t="shared" si="63"/>
        <v>0</v>
      </c>
      <c r="N213" s="821">
        <f>IF(IFERROR(VALUE(MEDIÇÃO_GLOBAL!N213),0)=0,0,MEDIÇÃO_GLOBAL!N213)</f>
        <v>0</v>
      </c>
      <c r="O213" s="811">
        <f t="shared" si="64"/>
        <v>0</v>
      </c>
      <c r="P213" s="811">
        <f>IF(Dados_Obra!$H$37=1,Dados_GLOBAL_Inicial!M213,IF((W213)="c",ROUNDUP(J213*N213,2),IF((W213)="b",ROUNDDOWN(J213*N213,2),ROUND(J213*N213,2))))</f>
        <v>0</v>
      </c>
      <c r="Q213" s="813">
        <f t="shared" si="65"/>
        <v>0</v>
      </c>
      <c r="S213" s="815">
        <f t="shared" si="66"/>
        <v>0</v>
      </c>
      <c r="T213" s="815">
        <f t="shared" si="67"/>
        <v>0</v>
      </c>
      <c r="V213" s="974"/>
      <c r="W213" s="975"/>
      <c r="X213" s="816">
        <f t="shared" si="68"/>
        <v>0</v>
      </c>
      <c r="Y213" s="816">
        <f t="shared" si="69"/>
        <v>0</v>
      </c>
      <c r="Z213" s="816">
        <f t="shared" si="70"/>
        <v>0</v>
      </c>
      <c r="AA213" s="817">
        <f t="shared" si="71"/>
        <v>0</v>
      </c>
      <c r="AB213" s="718">
        <f t="shared" si="57"/>
        <v>212</v>
      </c>
      <c r="AC213" s="453">
        <f t="shared" si="72"/>
        <v>0</v>
      </c>
      <c r="AD213" s="14">
        <f t="shared" si="73"/>
        <v>0</v>
      </c>
      <c r="AE213"/>
      <c r="AF213" s="540">
        <f t="shared" si="60"/>
        <v>0</v>
      </c>
      <c r="AG213" s="541"/>
      <c r="AH213" s="541"/>
      <c r="AI213" s="541"/>
      <c r="AJ213" s="541"/>
      <c r="AK213" s="541"/>
      <c r="AL213" s="541"/>
      <c r="AM213" s="541"/>
      <c r="AN213" s="541"/>
      <c r="AO213" s="541"/>
      <c r="AP213" s="541"/>
      <c r="AQ213" s="541"/>
      <c r="AR213" s="541"/>
      <c r="AS213" s="541"/>
      <c r="AT213" s="541"/>
      <c r="AU213" s="541"/>
      <c r="AV213" s="541"/>
      <c r="AW213" s="541"/>
      <c r="AX213" s="541"/>
      <c r="AY213" s="819"/>
    </row>
    <row r="214" spans="1:51" ht="13.5" hidden="1" thickBot="1">
      <c r="A214" s="3" t="str">
        <f t="shared" si="61"/>
        <v/>
      </c>
      <c r="B214" s="805"/>
      <c r="C214" s="820">
        <f>MEDIÇÃO_GLOBAL!C214</f>
        <v>0</v>
      </c>
      <c r="D214" s="806">
        <f>MEDIÇÃO_GLOBAL!D214</f>
        <v>0</v>
      </c>
      <c r="E214" s="806" t="str">
        <f>MEDIÇÃO_GLOBAL!E214</f>
        <v/>
      </c>
      <c r="F214" s="807">
        <f>MEDIÇÃO_GLOBAL!F214</f>
        <v>0</v>
      </c>
      <c r="G214" s="824">
        <f>MEDIÇÃO_GLOBAL!G214</f>
        <v>0</v>
      </c>
      <c r="H214" s="454">
        <f>Dados_GLOBAL_Inicial!S214</f>
        <v>0</v>
      </c>
      <c r="I214" s="970"/>
      <c r="J214" s="455">
        <f t="shared" si="59"/>
        <v>0</v>
      </c>
      <c r="K214" s="451">
        <f t="shared" si="62"/>
        <v>0</v>
      </c>
      <c r="L214" s="452">
        <f t="shared" si="58"/>
        <v>0</v>
      </c>
      <c r="M214" s="809">
        <f t="shared" si="63"/>
        <v>0</v>
      </c>
      <c r="N214" s="821">
        <f>IF(IFERROR(VALUE(MEDIÇÃO_GLOBAL!N214),0)=0,0,MEDIÇÃO_GLOBAL!N214)</f>
        <v>0</v>
      </c>
      <c r="O214" s="811">
        <f t="shared" si="64"/>
        <v>0</v>
      </c>
      <c r="P214" s="811">
        <f>IF(Dados_Obra!$H$37=1,Dados_GLOBAL_Inicial!M214,IF((W214)="c",ROUNDUP(J214*N214,2),IF((W214)="b",ROUNDDOWN(J214*N214,2),ROUND(J214*N214,2))))</f>
        <v>0</v>
      </c>
      <c r="Q214" s="813">
        <f t="shared" si="65"/>
        <v>0</v>
      </c>
      <c r="S214" s="815">
        <f t="shared" si="66"/>
        <v>0</v>
      </c>
      <c r="T214" s="815">
        <f t="shared" si="67"/>
        <v>0</v>
      </c>
      <c r="V214" s="974"/>
      <c r="W214" s="975"/>
      <c r="X214" s="816">
        <f t="shared" si="68"/>
        <v>0</v>
      </c>
      <c r="Y214" s="816">
        <f t="shared" si="69"/>
        <v>0</v>
      </c>
      <c r="Z214" s="816">
        <f t="shared" si="70"/>
        <v>0</v>
      </c>
      <c r="AA214" s="817">
        <f t="shared" si="71"/>
        <v>0</v>
      </c>
      <c r="AB214" s="718">
        <f t="shared" si="57"/>
        <v>213</v>
      </c>
      <c r="AC214" s="453">
        <f t="shared" si="72"/>
        <v>0</v>
      </c>
      <c r="AD214" s="14">
        <f t="shared" si="73"/>
        <v>0</v>
      </c>
      <c r="AE214"/>
      <c r="AF214" s="540">
        <f t="shared" si="60"/>
        <v>0</v>
      </c>
      <c r="AG214" s="541"/>
      <c r="AH214" s="541"/>
      <c r="AI214" s="541"/>
      <c r="AJ214" s="541"/>
      <c r="AK214" s="541"/>
      <c r="AL214" s="541"/>
      <c r="AM214" s="541"/>
      <c r="AN214" s="541"/>
      <c r="AO214" s="541"/>
      <c r="AP214" s="541"/>
      <c r="AQ214" s="541"/>
      <c r="AR214" s="541"/>
      <c r="AS214" s="541"/>
      <c r="AT214" s="541"/>
      <c r="AU214" s="541"/>
      <c r="AV214" s="541"/>
      <c r="AW214" s="541"/>
      <c r="AX214" s="541"/>
      <c r="AY214" s="819"/>
    </row>
    <row r="215" spans="1:51" ht="13.5" hidden="1" thickBot="1">
      <c r="A215" s="3" t="str">
        <f t="shared" si="61"/>
        <v/>
      </c>
      <c r="B215" s="805"/>
      <c r="C215" s="820">
        <f>MEDIÇÃO_GLOBAL!C215</f>
        <v>0</v>
      </c>
      <c r="D215" s="806">
        <f>MEDIÇÃO_GLOBAL!D215</f>
        <v>0</v>
      </c>
      <c r="E215" s="806" t="str">
        <f>MEDIÇÃO_GLOBAL!E215</f>
        <v/>
      </c>
      <c r="F215" s="807">
        <f>MEDIÇÃO_GLOBAL!F215</f>
        <v>0</v>
      </c>
      <c r="G215" s="824">
        <f>MEDIÇÃO_GLOBAL!G215</f>
        <v>0</v>
      </c>
      <c r="H215" s="454">
        <f>Dados_GLOBAL_Inicial!S215</f>
        <v>0</v>
      </c>
      <c r="I215" s="970"/>
      <c r="J215" s="455">
        <f t="shared" si="59"/>
        <v>0</v>
      </c>
      <c r="K215" s="451">
        <f t="shared" si="62"/>
        <v>0</v>
      </c>
      <c r="L215" s="452">
        <f t="shared" si="58"/>
        <v>0</v>
      </c>
      <c r="M215" s="809">
        <f t="shared" si="63"/>
        <v>0</v>
      </c>
      <c r="N215" s="821">
        <f>IF(IFERROR(VALUE(MEDIÇÃO_GLOBAL!N215),0)=0,0,MEDIÇÃO_GLOBAL!N215)</f>
        <v>0</v>
      </c>
      <c r="O215" s="811">
        <f t="shared" si="64"/>
        <v>0</v>
      </c>
      <c r="P215" s="811">
        <f>IF(Dados_Obra!$H$37=1,Dados_GLOBAL_Inicial!M215,IF((W215)="c",ROUNDUP(J215*N215,2),IF((W215)="b",ROUNDDOWN(J215*N215,2),ROUND(J215*N215,2))))</f>
        <v>0</v>
      </c>
      <c r="Q215" s="813">
        <f t="shared" si="65"/>
        <v>0</v>
      </c>
      <c r="S215" s="815">
        <f t="shared" si="66"/>
        <v>0</v>
      </c>
      <c r="T215" s="815">
        <f t="shared" si="67"/>
        <v>0</v>
      </c>
      <c r="V215" s="974"/>
      <c r="W215" s="975"/>
      <c r="X215" s="816">
        <f t="shared" si="68"/>
        <v>0</v>
      </c>
      <c r="Y215" s="816">
        <f t="shared" si="69"/>
        <v>0</v>
      </c>
      <c r="Z215" s="816">
        <f t="shared" si="70"/>
        <v>0</v>
      </c>
      <c r="AA215" s="817">
        <f t="shared" si="71"/>
        <v>0</v>
      </c>
      <c r="AB215" s="718">
        <f t="shared" si="57"/>
        <v>214</v>
      </c>
      <c r="AC215" s="453">
        <f t="shared" si="72"/>
        <v>0</v>
      </c>
      <c r="AD215" s="14">
        <f t="shared" si="73"/>
        <v>0</v>
      </c>
      <c r="AE215"/>
      <c r="AF215" s="540">
        <f t="shared" si="60"/>
        <v>0</v>
      </c>
      <c r="AG215" s="541"/>
      <c r="AH215" s="541"/>
      <c r="AI215" s="541"/>
      <c r="AJ215" s="541"/>
      <c r="AK215" s="541"/>
      <c r="AL215" s="541"/>
      <c r="AM215" s="541"/>
      <c r="AN215" s="541"/>
      <c r="AO215" s="541"/>
      <c r="AP215" s="541"/>
      <c r="AQ215" s="541"/>
      <c r="AR215" s="541"/>
      <c r="AS215" s="541"/>
      <c r="AT215" s="541"/>
      <c r="AU215" s="541"/>
      <c r="AV215" s="541"/>
      <c r="AW215" s="541"/>
      <c r="AX215" s="541"/>
      <c r="AY215" s="819"/>
    </row>
    <row r="216" spans="1:51" ht="13.5" hidden="1" thickBot="1">
      <c r="A216" s="3" t="str">
        <f t="shared" si="61"/>
        <v/>
      </c>
      <c r="B216" s="805"/>
      <c r="C216" s="820">
        <f>MEDIÇÃO_GLOBAL!C216</f>
        <v>0</v>
      </c>
      <c r="D216" s="806">
        <f>MEDIÇÃO_GLOBAL!D216</f>
        <v>0</v>
      </c>
      <c r="E216" s="806" t="str">
        <f>MEDIÇÃO_GLOBAL!E216</f>
        <v/>
      </c>
      <c r="F216" s="807">
        <f>MEDIÇÃO_GLOBAL!F216</f>
        <v>0</v>
      </c>
      <c r="G216" s="824">
        <f>MEDIÇÃO_GLOBAL!G216</f>
        <v>0</v>
      </c>
      <c r="H216" s="454">
        <f>Dados_GLOBAL_Inicial!S216</f>
        <v>0</v>
      </c>
      <c r="I216" s="970"/>
      <c r="J216" s="455">
        <f t="shared" si="59"/>
        <v>0</v>
      </c>
      <c r="K216" s="451">
        <f t="shared" si="62"/>
        <v>0</v>
      </c>
      <c r="L216" s="452">
        <f t="shared" si="58"/>
        <v>0</v>
      </c>
      <c r="M216" s="809">
        <f t="shared" si="63"/>
        <v>0</v>
      </c>
      <c r="N216" s="821">
        <f>IF(IFERROR(VALUE(MEDIÇÃO_GLOBAL!N216),0)=0,0,MEDIÇÃO_GLOBAL!N216)</f>
        <v>0</v>
      </c>
      <c r="O216" s="811">
        <f t="shared" si="64"/>
        <v>0</v>
      </c>
      <c r="P216" s="811">
        <f>IF(Dados_Obra!$H$37=1,Dados_GLOBAL_Inicial!M216,IF((W216)="c",ROUNDUP(J216*N216,2),IF((W216)="b",ROUNDDOWN(J216*N216,2),ROUND(J216*N216,2))))</f>
        <v>0</v>
      </c>
      <c r="Q216" s="813">
        <f t="shared" si="65"/>
        <v>0</v>
      </c>
      <c r="S216" s="815">
        <f t="shared" si="66"/>
        <v>0</v>
      </c>
      <c r="T216" s="815">
        <f t="shared" si="67"/>
        <v>0</v>
      </c>
      <c r="V216" s="974"/>
      <c r="W216" s="975"/>
      <c r="X216" s="816">
        <f t="shared" si="68"/>
        <v>0</v>
      </c>
      <c r="Y216" s="816">
        <f t="shared" si="69"/>
        <v>0</v>
      </c>
      <c r="Z216" s="816">
        <f t="shared" si="70"/>
        <v>0</v>
      </c>
      <c r="AA216" s="817">
        <f t="shared" si="71"/>
        <v>0</v>
      </c>
      <c r="AB216" s="718">
        <f t="shared" si="57"/>
        <v>215</v>
      </c>
      <c r="AC216" s="453">
        <f t="shared" si="72"/>
        <v>0</v>
      </c>
      <c r="AD216" s="14">
        <f t="shared" si="73"/>
        <v>0</v>
      </c>
      <c r="AE216"/>
      <c r="AF216" s="540">
        <f t="shared" si="60"/>
        <v>0</v>
      </c>
      <c r="AG216" s="541"/>
      <c r="AH216" s="541"/>
      <c r="AI216" s="541"/>
      <c r="AJ216" s="541"/>
      <c r="AK216" s="541"/>
      <c r="AL216" s="541"/>
      <c r="AM216" s="541"/>
      <c r="AN216" s="541"/>
      <c r="AO216" s="541"/>
      <c r="AP216" s="541"/>
      <c r="AQ216" s="541"/>
      <c r="AR216" s="541"/>
      <c r="AS216" s="541"/>
      <c r="AT216" s="541"/>
      <c r="AU216" s="541"/>
      <c r="AV216" s="541"/>
      <c r="AW216" s="541"/>
      <c r="AX216" s="541"/>
      <c r="AY216" s="819"/>
    </row>
    <row r="217" spans="1:51" ht="13.5" hidden="1" thickBot="1">
      <c r="A217" s="3" t="str">
        <f t="shared" si="61"/>
        <v/>
      </c>
      <c r="B217" s="805"/>
      <c r="C217" s="820">
        <f>MEDIÇÃO_GLOBAL!C217</f>
        <v>0</v>
      </c>
      <c r="D217" s="806">
        <f>MEDIÇÃO_GLOBAL!D217</f>
        <v>0</v>
      </c>
      <c r="E217" s="806" t="str">
        <f>MEDIÇÃO_GLOBAL!E217</f>
        <v/>
      </c>
      <c r="F217" s="807">
        <f>MEDIÇÃO_GLOBAL!F217</f>
        <v>0</v>
      </c>
      <c r="G217" s="824">
        <f>MEDIÇÃO_GLOBAL!G217</f>
        <v>0</v>
      </c>
      <c r="H217" s="454">
        <f>Dados_GLOBAL_Inicial!S217</f>
        <v>0</v>
      </c>
      <c r="I217" s="970"/>
      <c r="J217" s="455">
        <f t="shared" si="59"/>
        <v>0</v>
      </c>
      <c r="K217" s="451">
        <f t="shared" si="62"/>
        <v>0</v>
      </c>
      <c r="L217" s="452">
        <f t="shared" si="58"/>
        <v>0</v>
      </c>
      <c r="M217" s="809">
        <f t="shared" si="63"/>
        <v>0</v>
      </c>
      <c r="N217" s="821">
        <f>IF(IFERROR(VALUE(MEDIÇÃO_GLOBAL!N217),0)=0,0,MEDIÇÃO_GLOBAL!N217)</f>
        <v>0</v>
      </c>
      <c r="O217" s="811">
        <f t="shared" si="64"/>
        <v>0</v>
      </c>
      <c r="P217" s="811">
        <f>IF(Dados_Obra!$H$37=1,Dados_GLOBAL_Inicial!M217,IF((W217)="c",ROUNDUP(J217*N217,2),IF((W217)="b",ROUNDDOWN(J217*N217,2),ROUND(J217*N217,2))))</f>
        <v>0</v>
      </c>
      <c r="Q217" s="813">
        <f t="shared" si="65"/>
        <v>0</v>
      </c>
      <c r="S217" s="815">
        <f t="shared" si="66"/>
        <v>0</v>
      </c>
      <c r="T217" s="815">
        <f t="shared" si="67"/>
        <v>0</v>
      </c>
      <c r="V217" s="974"/>
      <c r="W217" s="975"/>
      <c r="X217" s="816">
        <f t="shared" si="68"/>
        <v>0</v>
      </c>
      <c r="Y217" s="816">
        <f t="shared" si="69"/>
        <v>0</v>
      </c>
      <c r="Z217" s="816">
        <f t="shared" si="70"/>
        <v>0</v>
      </c>
      <c r="AA217" s="817">
        <f t="shared" si="71"/>
        <v>0</v>
      </c>
      <c r="AB217" s="718">
        <f t="shared" si="57"/>
        <v>216</v>
      </c>
      <c r="AC217" s="453">
        <f t="shared" si="72"/>
        <v>0</v>
      </c>
      <c r="AD217" s="14">
        <f t="shared" si="73"/>
        <v>0</v>
      </c>
      <c r="AE217"/>
      <c r="AF217" s="540">
        <f t="shared" si="60"/>
        <v>0</v>
      </c>
      <c r="AG217" s="541"/>
      <c r="AH217" s="541"/>
      <c r="AI217" s="541"/>
      <c r="AJ217" s="541"/>
      <c r="AK217" s="541"/>
      <c r="AL217" s="541"/>
      <c r="AM217" s="541"/>
      <c r="AN217" s="541"/>
      <c r="AO217" s="541"/>
      <c r="AP217" s="541"/>
      <c r="AQ217" s="541"/>
      <c r="AR217" s="541"/>
      <c r="AS217" s="541"/>
      <c r="AT217" s="541"/>
      <c r="AU217" s="541"/>
      <c r="AV217" s="541"/>
      <c r="AW217" s="541"/>
      <c r="AX217" s="541"/>
      <c r="AY217" s="819"/>
    </row>
    <row r="218" spans="1:51" ht="13.5" hidden="1" thickBot="1">
      <c r="A218" s="3" t="str">
        <f t="shared" si="61"/>
        <v/>
      </c>
      <c r="B218" s="805"/>
      <c r="C218" s="820">
        <f>MEDIÇÃO_GLOBAL!C218</f>
        <v>0</v>
      </c>
      <c r="D218" s="806">
        <f>MEDIÇÃO_GLOBAL!D218</f>
        <v>0</v>
      </c>
      <c r="E218" s="806" t="str">
        <f>MEDIÇÃO_GLOBAL!E218</f>
        <v/>
      </c>
      <c r="F218" s="807">
        <f>MEDIÇÃO_GLOBAL!F218</f>
        <v>0</v>
      </c>
      <c r="G218" s="824">
        <f>MEDIÇÃO_GLOBAL!G218</f>
        <v>0</v>
      </c>
      <c r="H218" s="454">
        <f>Dados_GLOBAL_Inicial!S218</f>
        <v>0</v>
      </c>
      <c r="I218" s="970"/>
      <c r="J218" s="455">
        <f t="shared" si="59"/>
        <v>0</v>
      </c>
      <c r="K218" s="451">
        <f t="shared" si="62"/>
        <v>0</v>
      </c>
      <c r="L218" s="452">
        <f t="shared" si="58"/>
        <v>0</v>
      </c>
      <c r="M218" s="809">
        <f t="shared" si="63"/>
        <v>0</v>
      </c>
      <c r="N218" s="821">
        <f>IF(IFERROR(VALUE(MEDIÇÃO_GLOBAL!N218),0)=0,0,MEDIÇÃO_GLOBAL!N218)</f>
        <v>0</v>
      </c>
      <c r="O218" s="811">
        <f t="shared" si="64"/>
        <v>0</v>
      </c>
      <c r="P218" s="811">
        <f>IF(Dados_Obra!$H$37=1,Dados_GLOBAL_Inicial!M218,IF((W218)="c",ROUNDUP(J218*N218,2),IF((W218)="b",ROUNDDOWN(J218*N218,2),ROUND(J218*N218,2))))</f>
        <v>0</v>
      </c>
      <c r="Q218" s="813">
        <f t="shared" si="65"/>
        <v>0</v>
      </c>
      <c r="S218" s="815">
        <f t="shared" si="66"/>
        <v>0</v>
      </c>
      <c r="T218" s="815">
        <f t="shared" si="67"/>
        <v>0</v>
      </c>
      <c r="V218" s="974"/>
      <c r="W218" s="975"/>
      <c r="X218" s="816">
        <f t="shared" si="68"/>
        <v>0</v>
      </c>
      <c r="Y218" s="816">
        <f t="shared" si="69"/>
        <v>0</v>
      </c>
      <c r="Z218" s="816">
        <f t="shared" si="70"/>
        <v>0</v>
      </c>
      <c r="AA218" s="817">
        <f t="shared" si="71"/>
        <v>0</v>
      </c>
      <c r="AB218" s="718">
        <f t="shared" si="57"/>
        <v>217</v>
      </c>
      <c r="AC218" s="453">
        <f t="shared" si="72"/>
        <v>0</v>
      </c>
      <c r="AD218" s="14">
        <f t="shared" si="73"/>
        <v>0</v>
      </c>
      <c r="AE218"/>
      <c r="AF218" s="540">
        <f t="shared" si="60"/>
        <v>0</v>
      </c>
      <c r="AG218" s="541"/>
      <c r="AH218" s="541"/>
      <c r="AI218" s="541"/>
      <c r="AJ218" s="541"/>
      <c r="AK218" s="541"/>
      <c r="AL218" s="541"/>
      <c r="AM218" s="541"/>
      <c r="AN218" s="541"/>
      <c r="AO218" s="541"/>
      <c r="AP218" s="541"/>
      <c r="AQ218" s="541"/>
      <c r="AR218" s="541"/>
      <c r="AS218" s="541"/>
      <c r="AT218" s="541"/>
      <c r="AU218" s="541"/>
      <c r="AV218" s="541"/>
      <c r="AW218" s="541"/>
      <c r="AX218" s="541"/>
      <c r="AY218" s="819"/>
    </row>
    <row r="219" spans="1:51" ht="13.5" hidden="1" thickBot="1">
      <c r="A219" s="3" t="str">
        <f t="shared" si="61"/>
        <v/>
      </c>
      <c r="B219" s="805"/>
      <c r="C219" s="831">
        <f>MEDIÇÃO_GLOBAL!C219</f>
        <v>0</v>
      </c>
      <c r="D219" s="983">
        <f>MEDIÇÃO_GLOBAL!D219</f>
        <v>0</v>
      </c>
      <c r="E219" s="983" t="str">
        <f>MEDIÇÃO_GLOBAL!E219</f>
        <v/>
      </c>
      <c r="F219" s="984">
        <f>MEDIÇÃO_GLOBAL!F219</f>
        <v>0</v>
      </c>
      <c r="G219" s="824">
        <f>MEDIÇÃO_GLOBAL!G219</f>
        <v>0</v>
      </c>
      <c r="H219" s="454">
        <f>Dados_GLOBAL_Inicial!S219</f>
        <v>0</v>
      </c>
      <c r="I219" s="970"/>
      <c r="J219" s="455">
        <f t="shared" si="59"/>
        <v>0</v>
      </c>
      <c r="K219" s="451">
        <f t="shared" si="62"/>
        <v>0</v>
      </c>
      <c r="L219" s="452">
        <f t="shared" si="58"/>
        <v>0</v>
      </c>
      <c r="M219" s="809">
        <f t="shared" si="63"/>
        <v>0</v>
      </c>
      <c r="N219" s="821">
        <f>IF(IFERROR(VALUE(MEDIÇÃO_GLOBAL!N219),0)=0,0,MEDIÇÃO_GLOBAL!N219)</f>
        <v>0</v>
      </c>
      <c r="O219" s="811">
        <f t="shared" si="64"/>
        <v>0</v>
      </c>
      <c r="P219" s="811">
        <f>IF(Dados_Obra!$H$37=1,Dados_GLOBAL_Inicial!M219,IF((W219)="c",ROUNDUP(J219*N219,2),IF((W219)="b",ROUNDDOWN(J219*N219,2),ROUND(J219*N219,2))))</f>
        <v>0</v>
      </c>
      <c r="Q219" s="813">
        <f t="shared" si="65"/>
        <v>0</v>
      </c>
      <c r="S219" s="815">
        <f t="shared" si="66"/>
        <v>0</v>
      </c>
      <c r="T219" s="815">
        <f t="shared" si="67"/>
        <v>0</v>
      </c>
      <c r="V219" s="974"/>
      <c r="W219" s="975"/>
      <c r="X219" s="816">
        <f t="shared" si="68"/>
        <v>0</v>
      </c>
      <c r="Y219" s="816">
        <f t="shared" si="69"/>
        <v>0</v>
      </c>
      <c r="Z219" s="816">
        <f t="shared" si="70"/>
        <v>0</v>
      </c>
      <c r="AA219" s="817">
        <f t="shared" si="71"/>
        <v>0</v>
      </c>
      <c r="AB219" s="718">
        <f t="shared" si="57"/>
        <v>218</v>
      </c>
      <c r="AC219" s="453">
        <f t="shared" si="72"/>
        <v>0</v>
      </c>
      <c r="AD219" s="14">
        <f t="shared" si="73"/>
        <v>0</v>
      </c>
      <c r="AE219"/>
      <c r="AF219" s="540">
        <f t="shared" si="60"/>
        <v>0</v>
      </c>
      <c r="AG219" s="541"/>
      <c r="AH219" s="541"/>
      <c r="AI219" s="541"/>
      <c r="AJ219" s="541"/>
      <c r="AK219" s="541"/>
      <c r="AL219" s="541"/>
      <c r="AM219" s="541"/>
      <c r="AN219" s="541"/>
      <c r="AO219" s="541"/>
      <c r="AP219" s="541"/>
      <c r="AQ219" s="541"/>
      <c r="AR219" s="541"/>
      <c r="AS219" s="541"/>
      <c r="AT219" s="541"/>
      <c r="AU219" s="541"/>
      <c r="AV219" s="541"/>
      <c r="AW219" s="541"/>
      <c r="AX219" s="541"/>
      <c r="AY219" s="819"/>
    </row>
    <row r="220" spans="1:51" ht="13.5" hidden="1" thickBot="1">
      <c r="A220" s="3" t="str">
        <f t="shared" si="61"/>
        <v/>
      </c>
      <c r="B220" s="805"/>
      <c r="C220" s="820">
        <f>MEDIÇÃO_GLOBAL!C220</f>
        <v>0</v>
      </c>
      <c r="D220" s="806">
        <f>MEDIÇÃO_GLOBAL!D220</f>
        <v>0</v>
      </c>
      <c r="E220" s="806" t="str">
        <f>MEDIÇÃO_GLOBAL!E220</f>
        <v/>
      </c>
      <c r="F220" s="807">
        <f>MEDIÇÃO_GLOBAL!F220</f>
        <v>0</v>
      </c>
      <c r="G220" s="824">
        <f>MEDIÇÃO_GLOBAL!G220</f>
        <v>0</v>
      </c>
      <c r="H220" s="454">
        <f>Dados_GLOBAL_Inicial!S220</f>
        <v>0</v>
      </c>
      <c r="I220" s="970"/>
      <c r="J220" s="455">
        <f t="shared" si="59"/>
        <v>0</v>
      </c>
      <c r="K220" s="451">
        <f t="shared" si="62"/>
        <v>0</v>
      </c>
      <c r="L220" s="452">
        <f t="shared" si="58"/>
        <v>0</v>
      </c>
      <c r="M220" s="809">
        <f t="shared" si="63"/>
        <v>0</v>
      </c>
      <c r="N220" s="821">
        <f>IF(IFERROR(VALUE(MEDIÇÃO_GLOBAL!N220),0)=0,0,MEDIÇÃO_GLOBAL!N220)</f>
        <v>0</v>
      </c>
      <c r="O220" s="811">
        <f t="shared" si="64"/>
        <v>0</v>
      </c>
      <c r="P220" s="811">
        <f>IF(Dados_Obra!$H$37=1,Dados_GLOBAL_Inicial!M220,IF((W220)="c",ROUNDUP(J220*N220,2),IF((W220)="b",ROUNDDOWN(J220*N220,2),ROUND(J220*N220,2))))</f>
        <v>0</v>
      </c>
      <c r="Q220" s="813">
        <f t="shared" si="65"/>
        <v>0</v>
      </c>
      <c r="S220" s="815">
        <f t="shared" si="66"/>
        <v>0</v>
      </c>
      <c r="T220" s="815">
        <f t="shared" si="67"/>
        <v>0</v>
      </c>
      <c r="V220" s="974"/>
      <c r="W220" s="975"/>
      <c r="X220" s="816">
        <f t="shared" si="68"/>
        <v>0</v>
      </c>
      <c r="Y220" s="816">
        <f t="shared" si="69"/>
        <v>0</v>
      </c>
      <c r="Z220" s="816">
        <f t="shared" si="70"/>
        <v>0</v>
      </c>
      <c r="AA220" s="817">
        <f t="shared" si="71"/>
        <v>0</v>
      </c>
      <c r="AB220" s="718">
        <f t="shared" si="57"/>
        <v>219</v>
      </c>
      <c r="AC220" s="453">
        <f t="shared" si="72"/>
        <v>0</v>
      </c>
      <c r="AD220" s="14">
        <f t="shared" si="73"/>
        <v>0</v>
      </c>
      <c r="AE220"/>
      <c r="AF220" s="540">
        <f t="shared" si="60"/>
        <v>0</v>
      </c>
      <c r="AG220" s="541"/>
      <c r="AH220" s="541"/>
      <c r="AI220" s="541"/>
      <c r="AJ220" s="541"/>
      <c r="AK220" s="541"/>
      <c r="AL220" s="541"/>
      <c r="AM220" s="541"/>
      <c r="AN220" s="541"/>
      <c r="AO220" s="541"/>
      <c r="AP220" s="541"/>
      <c r="AQ220" s="541"/>
      <c r="AR220" s="541"/>
      <c r="AS220" s="541"/>
      <c r="AT220" s="541"/>
      <c r="AU220" s="541"/>
      <c r="AV220" s="541"/>
      <c r="AW220" s="541"/>
      <c r="AX220" s="541"/>
      <c r="AY220" s="819"/>
    </row>
    <row r="221" spans="1:51" ht="13.5" hidden="1" thickBot="1">
      <c r="A221" s="3" t="str">
        <f t="shared" si="61"/>
        <v/>
      </c>
      <c r="B221" s="805"/>
      <c r="C221" s="820">
        <f>MEDIÇÃO_GLOBAL!C221</f>
        <v>0</v>
      </c>
      <c r="D221" s="806">
        <f>MEDIÇÃO_GLOBAL!D221</f>
        <v>0</v>
      </c>
      <c r="E221" s="806" t="str">
        <f>MEDIÇÃO_GLOBAL!E221</f>
        <v/>
      </c>
      <c r="F221" s="807">
        <f>MEDIÇÃO_GLOBAL!F221</f>
        <v>0</v>
      </c>
      <c r="G221" s="824">
        <f>MEDIÇÃO_GLOBAL!G221</f>
        <v>0</v>
      </c>
      <c r="H221" s="454">
        <f>Dados_GLOBAL_Inicial!S221</f>
        <v>0</v>
      </c>
      <c r="I221" s="970"/>
      <c r="J221" s="455">
        <f t="shared" si="59"/>
        <v>0</v>
      </c>
      <c r="K221" s="451">
        <f t="shared" si="62"/>
        <v>0</v>
      </c>
      <c r="L221" s="452">
        <f t="shared" si="58"/>
        <v>0</v>
      </c>
      <c r="M221" s="809">
        <f t="shared" si="63"/>
        <v>0</v>
      </c>
      <c r="N221" s="821">
        <f>IF(IFERROR(VALUE(MEDIÇÃO_GLOBAL!N221),0)=0,0,MEDIÇÃO_GLOBAL!N221)</f>
        <v>0</v>
      </c>
      <c r="O221" s="811">
        <f t="shared" si="64"/>
        <v>0</v>
      </c>
      <c r="P221" s="811">
        <f>IF(Dados_Obra!$H$37=1,Dados_GLOBAL_Inicial!M221,IF((W221)="c",ROUNDUP(J221*N221,2),IF((W221)="b",ROUNDDOWN(J221*N221,2),ROUND(J221*N221,2))))</f>
        <v>0</v>
      </c>
      <c r="Q221" s="813">
        <f t="shared" si="65"/>
        <v>0</v>
      </c>
      <c r="S221" s="815">
        <f t="shared" si="66"/>
        <v>0</v>
      </c>
      <c r="T221" s="815">
        <f t="shared" si="67"/>
        <v>0</v>
      </c>
      <c r="V221" s="974"/>
      <c r="W221" s="975"/>
      <c r="X221" s="816">
        <f t="shared" si="68"/>
        <v>0</v>
      </c>
      <c r="Y221" s="816">
        <f t="shared" si="69"/>
        <v>0</v>
      </c>
      <c r="Z221" s="816">
        <f t="shared" si="70"/>
        <v>0</v>
      </c>
      <c r="AA221" s="817">
        <f t="shared" si="71"/>
        <v>0</v>
      </c>
      <c r="AB221" s="718">
        <f t="shared" si="57"/>
        <v>220</v>
      </c>
      <c r="AC221" s="453">
        <f t="shared" si="72"/>
        <v>0</v>
      </c>
      <c r="AD221" s="14">
        <f t="shared" si="73"/>
        <v>0</v>
      </c>
      <c r="AE221"/>
      <c r="AF221" s="540">
        <f t="shared" si="60"/>
        <v>0</v>
      </c>
      <c r="AG221" s="541"/>
      <c r="AH221" s="541"/>
      <c r="AI221" s="541"/>
      <c r="AJ221" s="541"/>
      <c r="AK221" s="541"/>
      <c r="AL221" s="541"/>
      <c r="AM221" s="541"/>
      <c r="AN221" s="541"/>
      <c r="AO221" s="541"/>
      <c r="AP221" s="541"/>
      <c r="AQ221" s="541"/>
      <c r="AR221" s="541"/>
      <c r="AS221" s="541"/>
      <c r="AT221" s="541"/>
      <c r="AU221" s="541"/>
      <c r="AV221" s="541"/>
      <c r="AW221" s="541"/>
      <c r="AX221" s="541"/>
      <c r="AY221" s="819"/>
    </row>
    <row r="222" spans="1:51" ht="13.5" hidden="1" thickBot="1">
      <c r="A222" s="3" t="str">
        <f t="shared" si="61"/>
        <v/>
      </c>
      <c r="B222" s="805"/>
      <c r="C222" s="820">
        <f>MEDIÇÃO_GLOBAL!C222</f>
        <v>0</v>
      </c>
      <c r="D222" s="806">
        <f>MEDIÇÃO_GLOBAL!D222</f>
        <v>0</v>
      </c>
      <c r="E222" s="806" t="str">
        <f>MEDIÇÃO_GLOBAL!E222</f>
        <v/>
      </c>
      <c r="F222" s="807">
        <f>MEDIÇÃO_GLOBAL!F222</f>
        <v>0</v>
      </c>
      <c r="G222" s="824">
        <f>MEDIÇÃO_GLOBAL!G222</f>
        <v>0</v>
      </c>
      <c r="H222" s="454">
        <f>Dados_GLOBAL_Inicial!S222</f>
        <v>0</v>
      </c>
      <c r="I222" s="970"/>
      <c r="J222" s="455">
        <f t="shared" si="59"/>
        <v>0</v>
      </c>
      <c r="K222" s="451">
        <f t="shared" si="62"/>
        <v>0</v>
      </c>
      <c r="L222" s="452">
        <f t="shared" si="58"/>
        <v>0</v>
      </c>
      <c r="M222" s="809">
        <f t="shared" si="63"/>
        <v>0</v>
      </c>
      <c r="N222" s="821">
        <f>IF(IFERROR(VALUE(MEDIÇÃO_GLOBAL!N222),0)=0,0,MEDIÇÃO_GLOBAL!N222)</f>
        <v>0</v>
      </c>
      <c r="O222" s="811">
        <f t="shared" si="64"/>
        <v>0</v>
      </c>
      <c r="P222" s="811">
        <f>IF(Dados_Obra!$H$37=1,Dados_GLOBAL_Inicial!M222,IF((W222)="c",ROUNDUP(J222*N222,2),IF((W222)="b",ROUNDDOWN(J222*N222,2),ROUND(J222*N222,2))))</f>
        <v>0</v>
      </c>
      <c r="Q222" s="813">
        <f t="shared" si="65"/>
        <v>0</v>
      </c>
      <c r="S222" s="815">
        <f t="shared" si="66"/>
        <v>0</v>
      </c>
      <c r="T222" s="815">
        <f t="shared" si="67"/>
        <v>0</v>
      </c>
      <c r="V222" s="974"/>
      <c r="W222" s="975"/>
      <c r="X222" s="816">
        <f t="shared" si="68"/>
        <v>0</v>
      </c>
      <c r="Y222" s="816">
        <f t="shared" si="69"/>
        <v>0</v>
      </c>
      <c r="Z222" s="816">
        <f t="shared" si="70"/>
        <v>0</v>
      </c>
      <c r="AA222" s="817">
        <f t="shared" si="71"/>
        <v>0</v>
      </c>
      <c r="AB222" s="718">
        <f t="shared" si="57"/>
        <v>221</v>
      </c>
      <c r="AC222" s="453">
        <f t="shared" si="72"/>
        <v>0</v>
      </c>
      <c r="AD222" s="14">
        <f t="shared" si="73"/>
        <v>0</v>
      </c>
      <c r="AE222"/>
      <c r="AF222" s="540">
        <f t="shared" si="60"/>
        <v>0</v>
      </c>
      <c r="AG222" s="541"/>
      <c r="AH222" s="541"/>
      <c r="AI222" s="541"/>
      <c r="AJ222" s="541"/>
      <c r="AK222" s="541"/>
      <c r="AL222" s="541"/>
      <c r="AM222" s="541"/>
      <c r="AN222" s="541"/>
      <c r="AO222" s="541"/>
      <c r="AP222" s="541"/>
      <c r="AQ222" s="541"/>
      <c r="AR222" s="541"/>
      <c r="AS222" s="541"/>
      <c r="AT222" s="541"/>
      <c r="AU222" s="541"/>
      <c r="AV222" s="541"/>
      <c r="AW222" s="541"/>
      <c r="AX222" s="541"/>
      <c r="AY222" s="819"/>
    </row>
    <row r="223" spans="1:51" ht="13.5" hidden="1" thickBot="1">
      <c r="A223" s="3" t="str">
        <f t="shared" si="61"/>
        <v/>
      </c>
      <c r="B223" s="805"/>
      <c r="C223" s="820">
        <f>MEDIÇÃO_GLOBAL!C223</f>
        <v>0</v>
      </c>
      <c r="D223" s="806">
        <f>MEDIÇÃO_GLOBAL!D223</f>
        <v>0</v>
      </c>
      <c r="E223" s="806" t="str">
        <f>MEDIÇÃO_GLOBAL!E223</f>
        <v/>
      </c>
      <c r="F223" s="807">
        <f>MEDIÇÃO_GLOBAL!F223</f>
        <v>0</v>
      </c>
      <c r="G223" s="824">
        <f>MEDIÇÃO_GLOBAL!G223</f>
        <v>0</v>
      </c>
      <c r="H223" s="454">
        <f>Dados_GLOBAL_Inicial!S223</f>
        <v>0</v>
      </c>
      <c r="I223" s="970"/>
      <c r="J223" s="455">
        <f t="shared" si="59"/>
        <v>0</v>
      </c>
      <c r="K223" s="451">
        <f t="shared" si="62"/>
        <v>0</v>
      </c>
      <c r="L223" s="452">
        <f t="shared" si="58"/>
        <v>0</v>
      </c>
      <c r="M223" s="809">
        <f t="shared" si="63"/>
        <v>0</v>
      </c>
      <c r="N223" s="821">
        <f>IF(IFERROR(VALUE(MEDIÇÃO_GLOBAL!N223),0)=0,0,MEDIÇÃO_GLOBAL!N223)</f>
        <v>0</v>
      </c>
      <c r="O223" s="811">
        <f t="shared" si="64"/>
        <v>0</v>
      </c>
      <c r="P223" s="811">
        <f>IF(Dados_Obra!$H$37=1,Dados_GLOBAL_Inicial!M223,IF((W223)="c",ROUNDUP(J223*N223,2),IF((W223)="b",ROUNDDOWN(J223*N223,2),ROUND(J223*N223,2))))</f>
        <v>0</v>
      </c>
      <c r="Q223" s="813">
        <f t="shared" si="65"/>
        <v>0</v>
      </c>
      <c r="S223" s="815">
        <f t="shared" si="66"/>
        <v>0</v>
      </c>
      <c r="T223" s="815">
        <f t="shared" si="67"/>
        <v>0</v>
      </c>
      <c r="V223" s="974"/>
      <c r="W223" s="975"/>
      <c r="X223" s="816">
        <f t="shared" si="68"/>
        <v>0</v>
      </c>
      <c r="Y223" s="816">
        <f t="shared" si="69"/>
        <v>0</v>
      </c>
      <c r="Z223" s="816">
        <f t="shared" si="70"/>
        <v>0</v>
      </c>
      <c r="AA223" s="817">
        <f t="shared" si="71"/>
        <v>0</v>
      </c>
      <c r="AB223" s="718">
        <f t="shared" si="57"/>
        <v>222</v>
      </c>
      <c r="AC223" s="453">
        <f t="shared" si="72"/>
        <v>0</v>
      </c>
      <c r="AD223" s="14">
        <f t="shared" si="73"/>
        <v>0</v>
      </c>
      <c r="AE223"/>
      <c r="AF223" s="540">
        <f t="shared" si="60"/>
        <v>0</v>
      </c>
      <c r="AG223" s="541"/>
      <c r="AH223" s="541"/>
      <c r="AI223" s="541"/>
      <c r="AJ223" s="541"/>
      <c r="AK223" s="541"/>
      <c r="AL223" s="541"/>
      <c r="AM223" s="541"/>
      <c r="AN223" s="541"/>
      <c r="AO223" s="541"/>
      <c r="AP223" s="541"/>
      <c r="AQ223" s="541"/>
      <c r="AR223" s="541"/>
      <c r="AS223" s="541"/>
      <c r="AT223" s="541"/>
      <c r="AU223" s="541"/>
      <c r="AV223" s="541"/>
      <c r="AW223" s="541"/>
      <c r="AX223" s="541"/>
      <c r="AY223" s="819"/>
    </row>
    <row r="224" spans="1:51" ht="13.5" hidden="1" thickBot="1">
      <c r="A224" s="3" t="str">
        <f t="shared" si="61"/>
        <v/>
      </c>
      <c r="B224" s="805"/>
      <c r="C224" s="820">
        <f>MEDIÇÃO_GLOBAL!C224</f>
        <v>0</v>
      </c>
      <c r="D224" s="806">
        <f>MEDIÇÃO_GLOBAL!D224</f>
        <v>0</v>
      </c>
      <c r="E224" s="806" t="str">
        <f>MEDIÇÃO_GLOBAL!E224</f>
        <v/>
      </c>
      <c r="F224" s="807">
        <f>MEDIÇÃO_GLOBAL!F224</f>
        <v>0</v>
      </c>
      <c r="G224" s="824">
        <f>MEDIÇÃO_GLOBAL!G224</f>
        <v>0</v>
      </c>
      <c r="H224" s="454">
        <f>Dados_GLOBAL_Inicial!S224</f>
        <v>0</v>
      </c>
      <c r="I224" s="970"/>
      <c r="J224" s="455">
        <f t="shared" si="59"/>
        <v>0</v>
      </c>
      <c r="K224" s="451">
        <f t="shared" si="62"/>
        <v>0</v>
      </c>
      <c r="L224" s="452">
        <f t="shared" si="58"/>
        <v>0</v>
      </c>
      <c r="M224" s="809">
        <f t="shared" si="63"/>
        <v>0</v>
      </c>
      <c r="N224" s="821">
        <f>IF(IFERROR(VALUE(MEDIÇÃO_GLOBAL!N224),0)=0,0,MEDIÇÃO_GLOBAL!N224)</f>
        <v>0</v>
      </c>
      <c r="O224" s="811">
        <f t="shared" si="64"/>
        <v>0</v>
      </c>
      <c r="P224" s="811">
        <f>IF(Dados_Obra!$H$37=1,Dados_GLOBAL_Inicial!M224,IF((W224)="c",ROUNDUP(J224*N224,2),IF((W224)="b",ROUNDDOWN(J224*N224,2),ROUND(J224*N224,2))))</f>
        <v>0</v>
      </c>
      <c r="Q224" s="813">
        <f t="shared" si="65"/>
        <v>0</v>
      </c>
      <c r="S224" s="815">
        <f t="shared" si="66"/>
        <v>0</v>
      </c>
      <c r="T224" s="815">
        <f t="shared" si="67"/>
        <v>0</v>
      </c>
      <c r="V224" s="974"/>
      <c r="W224" s="975"/>
      <c r="X224" s="816">
        <f t="shared" si="68"/>
        <v>0</v>
      </c>
      <c r="Y224" s="816">
        <f t="shared" si="69"/>
        <v>0</v>
      </c>
      <c r="Z224" s="816">
        <f t="shared" si="70"/>
        <v>0</v>
      </c>
      <c r="AA224" s="817">
        <f t="shared" si="71"/>
        <v>0</v>
      </c>
      <c r="AB224" s="718">
        <f t="shared" si="57"/>
        <v>223</v>
      </c>
      <c r="AC224" s="453">
        <f t="shared" si="72"/>
        <v>0</v>
      </c>
      <c r="AD224" s="14">
        <f t="shared" si="73"/>
        <v>0</v>
      </c>
      <c r="AE224"/>
      <c r="AF224" s="540">
        <f t="shared" si="60"/>
        <v>0</v>
      </c>
      <c r="AG224" s="541"/>
      <c r="AH224" s="541"/>
      <c r="AI224" s="541"/>
      <c r="AJ224" s="541"/>
      <c r="AK224" s="541"/>
      <c r="AL224" s="541"/>
      <c r="AM224" s="541"/>
      <c r="AN224" s="541"/>
      <c r="AO224" s="541"/>
      <c r="AP224" s="541"/>
      <c r="AQ224" s="541"/>
      <c r="AR224" s="541"/>
      <c r="AS224" s="541"/>
      <c r="AT224" s="541"/>
      <c r="AU224" s="541"/>
      <c r="AV224" s="541"/>
      <c r="AW224" s="541"/>
      <c r="AX224" s="541"/>
      <c r="AY224" s="819"/>
    </row>
    <row r="225" spans="1:51" ht="13.5" hidden="1" thickBot="1">
      <c r="A225" s="3" t="str">
        <f t="shared" si="61"/>
        <v/>
      </c>
      <c r="B225" s="805"/>
      <c r="C225" s="820">
        <f>MEDIÇÃO_GLOBAL!C225</f>
        <v>0</v>
      </c>
      <c r="D225" s="806">
        <f>MEDIÇÃO_GLOBAL!D225</f>
        <v>0</v>
      </c>
      <c r="E225" s="806" t="str">
        <f>MEDIÇÃO_GLOBAL!E225</f>
        <v/>
      </c>
      <c r="F225" s="807">
        <f>MEDIÇÃO_GLOBAL!F225</f>
        <v>0</v>
      </c>
      <c r="G225" s="824">
        <f>MEDIÇÃO_GLOBAL!G225</f>
        <v>0</v>
      </c>
      <c r="H225" s="454">
        <f>Dados_GLOBAL_Inicial!S225</f>
        <v>0</v>
      </c>
      <c r="I225" s="970"/>
      <c r="J225" s="455">
        <f t="shared" si="59"/>
        <v>0</v>
      </c>
      <c r="K225" s="451">
        <f t="shared" si="62"/>
        <v>0</v>
      </c>
      <c r="L225" s="452">
        <f t="shared" si="58"/>
        <v>0</v>
      </c>
      <c r="M225" s="809">
        <f t="shared" si="63"/>
        <v>0</v>
      </c>
      <c r="N225" s="821">
        <f>IF(IFERROR(VALUE(MEDIÇÃO_GLOBAL!N225),0)=0,0,MEDIÇÃO_GLOBAL!N225)</f>
        <v>0</v>
      </c>
      <c r="O225" s="811">
        <f t="shared" si="64"/>
        <v>0</v>
      </c>
      <c r="P225" s="811">
        <f>IF(Dados_Obra!$H$37=1,Dados_GLOBAL_Inicial!M225,IF((W225)="c",ROUNDUP(J225*N225,2),IF((W225)="b",ROUNDDOWN(J225*N225,2),ROUND(J225*N225,2))))</f>
        <v>0</v>
      </c>
      <c r="Q225" s="813">
        <f t="shared" si="65"/>
        <v>0</v>
      </c>
      <c r="S225" s="815">
        <f t="shared" si="66"/>
        <v>0</v>
      </c>
      <c r="T225" s="815">
        <f t="shared" si="67"/>
        <v>0</v>
      </c>
      <c r="V225" s="974"/>
      <c r="W225" s="975"/>
      <c r="X225" s="816">
        <f t="shared" si="68"/>
        <v>0</v>
      </c>
      <c r="Y225" s="816">
        <f t="shared" si="69"/>
        <v>0</v>
      </c>
      <c r="Z225" s="816">
        <f t="shared" si="70"/>
        <v>0</v>
      </c>
      <c r="AA225" s="817">
        <f t="shared" si="71"/>
        <v>0</v>
      </c>
      <c r="AB225" s="718">
        <f t="shared" si="57"/>
        <v>224</v>
      </c>
      <c r="AC225" s="453">
        <f t="shared" si="72"/>
        <v>0</v>
      </c>
      <c r="AD225" s="14">
        <f t="shared" si="73"/>
        <v>0</v>
      </c>
      <c r="AE225"/>
      <c r="AF225" s="540">
        <f t="shared" si="60"/>
        <v>0</v>
      </c>
      <c r="AG225" s="541"/>
      <c r="AH225" s="541"/>
      <c r="AI225" s="541"/>
      <c r="AJ225" s="541"/>
      <c r="AK225" s="541"/>
      <c r="AL225" s="541"/>
      <c r="AM225" s="541"/>
      <c r="AN225" s="541"/>
      <c r="AO225" s="541"/>
      <c r="AP225" s="541"/>
      <c r="AQ225" s="541"/>
      <c r="AR225" s="541"/>
      <c r="AS225" s="541"/>
      <c r="AT225" s="541"/>
      <c r="AU225" s="541"/>
      <c r="AV225" s="541"/>
      <c r="AW225" s="541"/>
      <c r="AX225" s="541"/>
      <c r="AY225" s="819"/>
    </row>
    <row r="226" spans="1:51" ht="13.5" hidden="1" thickBot="1">
      <c r="A226" s="3" t="str">
        <f t="shared" si="61"/>
        <v/>
      </c>
      <c r="B226" s="805"/>
      <c r="C226" s="820">
        <f>MEDIÇÃO_GLOBAL!C226</f>
        <v>0</v>
      </c>
      <c r="D226" s="806">
        <f>MEDIÇÃO_GLOBAL!D226</f>
        <v>0</v>
      </c>
      <c r="E226" s="806" t="str">
        <f>MEDIÇÃO_GLOBAL!E226</f>
        <v/>
      </c>
      <c r="F226" s="807">
        <f>MEDIÇÃO_GLOBAL!F226</f>
        <v>0</v>
      </c>
      <c r="G226" s="824">
        <f>MEDIÇÃO_GLOBAL!G226</f>
        <v>0</v>
      </c>
      <c r="H226" s="454">
        <f>Dados_GLOBAL_Inicial!S226</f>
        <v>0</v>
      </c>
      <c r="I226" s="970"/>
      <c r="J226" s="455">
        <f t="shared" si="59"/>
        <v>0</v>
      </c>
      <c r="K226" s="451">
        <f t="shared" si="62"/>
        <v>0</v>
      </c>
      <c r="L226" s="452">
        <f t="shared" si="58"/>
        <v>0</v>
      </c>
      <c r="M226" s="809">
        <f t="shared" si="63"/>
        <v>0</v>
      </c>
      <c r="N226" s="821">
        <f>IF(IFERROR(VALUE(MEDIÇÃO_GLOBAL!N226),0)=0,0,MEDIÇÃO_GLOBAL!N226)</f>
        <v>0</v>
      </c>
      <c r="O226" s="811">
        <f t="shared" si="64"/>
        <v>0</v>
      </c>
      <c r="P226" s="811">
        <f>IF(Dados_Obra!$H$37=1,Dados_GLOBAL_Inicial!M226,IF((W226)="c",ROUNDUP(J226*N226,2),IF((W226)="b",ROUNDDOWN(J226*N226,2),ROUND(J226*N226,2))))</f>
        <v>0</v>
      </c>
      <c r="Q226" s="813">
        <f t="shared" si="65"/>
        <v>0</v>
      </c>
      <c r="S226" s="815">
        <f t="shared" si="66"/>
        <v>0</v>
      </c>
      <c r="T226" s="815">
        <f t="shared" si="67"/>
        <v>0</v>
      </c>
      <c r="V226" s="974"/>
      <c r="W226" s="975"/>
      <c r="X226" s="816">
        <f t="shared" si="68"/>
        <v>0</v>
      </c>
      <c r="Y226" s="816">
        <f t="shared" si="69"/>
        <v>0</v>
      </c>
      <c r="Z226" s="816">
        <f t="shared" si="70"/>
        <v>0</v>
      </c>
      <c r="AA226" s="817">
        <f t="shared" si="71"/>
        <v>0</v>
      </c>
      <c r="AB226" s="718">
        <f t="shared" si="57"/>
        <v>225</v>
      </c>
      <c r="AC226" s="453">
        <f t="shared" si="72"/>
        <v>0</v>
      </c>
      <c r="AD226" s="14">
        <f t="shared" si="73"/>
        <v>0</v>
      </c>
      <c r="AE226"/>
      <c r="AF226" s="540">
        <f t="shared" si="60"/>
        <v>0</v>
      </c>
      <c r="AG226" s="541"/>
      <c r="AH226" s="541"/>
      <c r="AI226" s="541"/>
      <c r="AJ226" s="541"/>
      <c r="AK226" s="541"/>
      <c r="AL226" s="541"/>
      <c r="AM226" s="541"/>
      <c r="AN226" s="541"/>
      <c r="AO226" s="541"/>
      <c r="AP226" s="541"/>
      <c r="AQ226" s="541"/>
      <c r="AR226" s="541"/>
      <c r="AS226" s="541"/>
      <c r="AT226" s="541"/>
      <c r="AU226" s="541"/>
      <c r="AV226" s="541"/>
      <c r="AW226" s="541"/>
      <c r="AX226" s="541"/>
      <c r="AY226" s="819"/>
    </row>
    <row r="227" spans="1:51" ht="13.5" hidden="1" thickBot="1">
      <c r="A227" s="3" t="str">
        <f t="shared" si="61"/>
        <v/>
      </c>
      <c r="B227" s="805"/>
      <c r="C227" s="820">
        <f>MEDIÇÃO_GLOBAL!C227</f>
        <v>0</v>
      </c>
      <c r="D227" s="806">
        <f>MEDIÇÃO_GLOBAL!D227</f>
        <v>0</v>
      </c>
      <c r="E227" s="806" t="str">
        <f>MEDIÇÃO_GLOBAL!E227</f>
        <v/>
      </c>
      <c r="F227" s="807">
        <f>MEDIÇÃO_GLOBAL!F227</f>
        <v>0</v>
      </c>
      <c r="G227" s="824">
        <f>MEDIÇÃO_GLOBAL!G227</f>
        <v>0</v>
      </c>
      <c r="H227" s="454">
        <f>Dados_GLOBAL_Inicial!S227</f>
        <v>0</v>
      </c>
      <c r="I227" s="970"/>
      <c r="J227" s="455">
        <f t="shared" si="59"/>
        <v>0</v>
      </c>
      <c r="K227" s="451">
        <f t="shared" si="62"/>
        <v>0</v>
      </c>
      <c r="L227" s="452">
        <f t="shared" si="58"/>
        <v>0</v>
      </c>
      <c r="M227" s="809">
        <f t="shared" si="63"/>
        <v>0</v>
      </c>
      <c r="N227" s="821">
        <f>IF(IFERROR(VALUE(MEDIÇÃO_GLOBAL!N227),0)=0,0,MEDIÇÃO_GLOBAL!N227)</f>
        <v>0</v>
      </c>
      <c r="O227" s="811">
        <f t="shared" si="64"/>
        <v>0</v>
      </c>
      <c r="P227" s="811">
        <f>IF(Dados_Obra!$H$37=1,Dados_GLOBAL_Inicial!M227,IF((W227)="c",ROUNDUP(J227*N227,2),IF((W227)="b",ROUNDDOWN(J227*N227,2),ROUND(J227*N227,2))))</f>
        <v>0</v>
      </c>
      <c r="Q227" s="813">
        <f t="shared" si="65"/>
        <v>0</v>
      </c>
      <c r="S227" s="815">
        <f t="shared" si="66"/>
        <v>0</v>
      </c>
      <c r="T227" s="815">
        <f t="shared" si="67"/>
        <v>0</v>
      </c>
      <c r="V227" s="974"/>
      <c r="W227" s="975"/>
      <c r="X227" s="816">
        <f t="shared" si="68"/>
        <v>0</v>
      </c>
      <c r="Y227" s="816">
        <f t="shared" si="69"/>
        <v>0</v>
      </c>
      <c r="Z227" s="816">
        <f t="shared" si="70"/>
        <v>0</v>
      </c>
      <c r="AA227" s="817">
        <f t="shared" si="71"/>
        <v>0</v>
      </c>
      <c r="AB227" s="718">
        <f t="shared" si="57"/>
        <v>226</v>
      </c>
      <c r="AC227" s="453">
        <f t="shared" si="72"/>
        <v>0</v>
      </c>
      <c r="AD227" s="14">
        <f t="shared" si="73"/>
        <v>0</v>
      </c>
      <c r="AE227"/>
      <c r="AF227" s="540">
        <f t="shared" si="60"/>
        <v>0</v>
      </c>
      <c r="AG227" s="541"/>
      <c r="AH227" s="541"/>
      <c r="AI227" s="541"/>
      <c r="AJ227" s="541"/>
      <c r="AK227" s="541"/>
      <c r="AL227" s="541"/>
      <c r="AM227" s="541"/>
      <c r="AN227" s="541"/>
      <c r="AO227" s="541"/>
      <c r="AP227" s="541"/>
      <c r="AQ227" s="541"/>
      <c r="AR227" s="541"/>
      <c r="AS227" s="541"/>
      <c r="AT227" s="541"/>
      <c r="AU227" s="541"/>
      <c r="AV227" s="541"/>
      <c r="AW227" s="541"/>
      <c r="AX227" s="541"/>
      <c r="AY227" s="819"/>
    </row>
    <row r="228" spans="1:51" ht="13.5" hidden="1" thickBot="1">
      <c r="A228" s="3" t="str">
        <f t="shared" si="61"/>
        <v/>
      </c>
      <c r="B228" s="805"/>
      <c r="C228" s="820">
        <f>MEDIÇÃO_GLOBAL!C228</f>
        <v>0</v>
      </c>
      <c r="D228" s="806">
        <f>MEDIÇÃO_GLOBAL!D228</f>
        <v>0</v>
      </c>
      <c r="E228" s="806" t="str">
        <f>MEDIÇÃO_GLOBAL!E228</f>
        <v/>
      </c>
      <c r="F228" s="807">
        <f>MEDIÇÃO_GLOBAL!F228</f>
        <v>0</v>
      </c>
      <c r="G228" s="824">
        <f>MEDIÇÃO_GLOBAL!G228</f>
        <v>0</v>
      </c>
      <c r="H228" s="454">
        <f>Dados_GLOBAL_Inicial!S228</f>
        <v>0</v>
      </c>
      <c r="I228" s="970"/>
      <c r="J228" s="455">
        <f t="shared" si="59"/>
        <v>0</v>
      </c>
      <c r="K228" s="451">
        <f t="shared" si="62"/>
        <v>0</v>
      </c>
      <c r="L228" s="452">
        <f t="shared" si="58"/>
        <v>0</v>
      </c>
      <c r="M228" s="809">
        <f t="shared" si="63"/>
        <v>0</v>
      </c>
      <c r="N228" s="821">
        <f>IF(IFERROR(VALUE(MEDIÇÃO_GLOBAL!N228),0)=0,0,MEDIÇÃO_GLOBAL!N228)</f>
        <v>0</v>
      </c>
      <c r="O228" s="811">
        <f t="shared" si="64"/>
        <v>0</v>
      </c>
      <c r="P228" s="811">
        <f>IF(Dados_Obra!$H$37=1,Dados_GLOBAL_Inicial!M228,IF((W228)="c",ROUNDUP(J228*N228,2),IF((W228)="b",ROUNDDOWN(J228*N228,2),ROUND(J228*N228,2))))</f>
        <v>0</v>
      </c>
      <c r="Q228" s="813">
        <f t="shared" si="65"/>
        <v>0</v>
      </c>
      <c r="S228" s="815">
        <f t="shared" si="66"/>
        <v>0</v>
      </c>
      <c r="T228" s="815">
        <f t="shared" si="67"/>
        <v>0</v>
      </c>
      <c r="V228" s="974"/>
      <c r="W228" s="975"/>
      <c r="X228" s="816">
        <f t="shared" si="68"/>
        <v>0</v>
      </c>
      <c r="Y228" s="816">
        <f t="shared" si="69"/>
        <v>0</v>
      </c>
      <c r="Z228" s="816">
        <f t="shared" si="70"/>
        <v>0</v>
      </c>
      <c r="AA228" s="817">
        <f t="shared" si="71"/>
        <v>0</v>
      </c>
      <c r="AB228" s="718">
        <f t="shared" si="57"/>
        <v>227</v>
      </c>
      <c r="AC228" s="453">
        <f t="shared" si="72"/>
        <v>0</v>
      </c>
      <c r="AD228" s="14">
        <f t="shared" si="73"/>
        <v>0</v>
      </c>
      <c r="AE228"/>
      <c r="AF228" s="540">
        <f t="shared" si="60"/>
        <v>0</v>
      </c>
      <c r="AG228" s="541"/>
      <c r="AH228" s="541"/>
      <c r="AI228" s="541"/>
      <c r="AJ228" s="541"/>
      <c r="AK228" s="541"/>
      <c r="AL228" s="541"/>
      <c r="AM228" s="541"/>
      <c r="AN228" s="541"/>
      <c r="AO228" s="541"/>
      <c r="AP228" s="541"/>
      <c r="AQ228" s="541"/>
      <c r="AR228" s="541"/>
      <c r="AS228" s="541"/>
      <c r="AT228" s="541"/>
      <c r="AU228" s="541"/>
      <c r="AV228" s="541"/>
      <c r="AW228" s="541"/>
      <c r="AX228" s="541"/>
      <c r="AY228" s="819"/>
    </row>
    <row r="229" spans="1:51" ht="13.5" hidden="1" thickBot="1">
      <c r="A229" s="3" t="str">
        <f t="shared" si="61"/>
        <v/>
      </c>
      <c r="B229" s="805"/>
      <c r="C229" s="820">
        <f>MEDIÇÃO_GLOBAL!C229</f>
        <v>0</v>
      </c>
      <c r="D229" s="806">
        <f>MEDIÇÃO_GLOBAL!D229</f>
        <v>0</v>
      </c>
      <c r="E229" s="806" t="str">
        <f>MEDIÇÃO_GLOBAL!E229</f>
        <v/>
      </c>
      <c r="F229" s="807">
        <f>MEDIÇÃO_GLOBAL!F229</f>
        <v>0</v>
      </c>
      <c r="G229" s="824">
        <f>MEDIÇÃO_GLOBAL!G229</f>
        <v>0</v>
      </c>
      <c r="H229" s="454">
        <f>Dados_GLOBAL_Inicial!S229</f>
        <v>0</v>
      </c>
      <c r="I229" s="970"/>
      <c r="J229" s="455">
        <f t="shared" si="59"/>
        <v>0</v>
      </c>
      <c r="K229" s="451">
        <f t="shared" si="62"/>
        <v>0</v>
      </c>
      <c r="L229" s="452">
        <f t="shared" si="58"/>
        <v>0</v>
      </c>
      <c r="M229" s="809">
        <f t="shared" si="63"/>
        <v>0</v>
      </c>
      <c r="N229" s="821">
        <f>IF(IFERROR(VALUE(MEDIÇÃO_GLOBAL!N229),0)=0,0,MEDIÇÃO_GLOBAL!N229)</f>
        <v>0</v>
      </c>
      <c r="O229" s="811">
        <f t="shared" si="64"/>
        <v>0</v>
      </c>
      <c r="P229" s="811">
        <f>IF(Dados_Obra!$H$37=1,Dados_GLOBAL_Inicial!M229,IF((W229)="c",ROUNDUP(J229*N229,2),IF((W229)="b",ROUNDDOWN(J229*N229,2),ROUND(J229*N229,2))))</f>
        <v>0</v>
      </c>
      <c r="Q229" s="813">
        <f t="shared" si="65"/>
        <v>0</v>
      </c>
      <c r="S229" s="815">
        <f t="shared" si="66"/>
        <v>0</v>
      </c>
      <c r="T229" s="815">
        <f t="shared" si="67"/>
        <v>0</v>
      </c>
      <c r="V229" s="974"/>
      <c r="W229" s="975"/>
      <c r="X229" s="816">
        <f t="shared" si="68"/>
        <v>0</v>
      </c>
      <c r="Y229" s="816">
        <f t="shared" si="69"/>
        <v>0</v>
      </c>
      <c r="Z229" s="816">
        <f t="shared" si="70"/>
        <v>0</v>
      </c>
      <c r="AA229" s="817">
        <f t="shared" si="71"/>
        <v>0</v>
      </c>
      <c r="AB229" s="718">
        <f t="shared" si="57"/>
        <v>228</v>
      </c>
      <c r="AC229" s="453">
        <f t="shared" si="72"/>
        <v>0</v>
      </c>
      <c r="AD229" s="14">
        <f t="shared" si="73"/>
        <v>0</v>
      </c>
      <c r="AE229"/>
      <c r="AF229" s="540">
        <f t="shared" si="60"/>
        <v>0</v>
      </c>
      <c r="AG229" s="541"/>
      <c r="AH229" s="541"/>
      <c r="AI229" s="541"/>
      <c r="AJ229" s="541"/>
      <c r="AK229" s="541"/>
      <c r="AL229" s="541"/>
      <c r="AM229" s="541"/>
      <c r="AN229" s="541"/>
      <c r="AO229" s="541"/>
      <c r="AP229" s="541"/>
      <c r="AQ229" s="541"/>
      <c r="AR229" s="541"/>
      <c r="AS229" s="541"/>
      <c r="AT229" s="541"/>
      <c r="AU229" s="541"/>
      <c r="AV229" s="541"/>
      <c r="AW229" s="541"/>
      <c r="AX229" s="541"/>
      <c r="AY229" s="819"/>
    </row>
    <row r="230" spans="1:51" ht="13.5" hidden="1" thickBot="1">
      <c r="A230" s="3" t="str">
        <f t="shared" si="61"/>
        <v/>
      </c>
      <c r="B230" s="805"/>
      <c r="C230" s="820">
        <f>MEDIÇÃO_GLOBAL!C230</f>
        <v>0</v>
      </c>
      <c r="D230" s="806">
        <f>MEDIÇÃO_GLOBAL!D230</f>
        <v>0</v>
      </c>
      <c r="E230" s="806" t="str">
        <f>MEDIÇÃO_GLOBAL!E230</f>
        <v/>
      </c>
      <c r="F230" s="807">
        <f>MEDIÇÃO_GLOBAL!F230</f>
        <v>0</v>
      </c>
      <c r="G230" s="824">
        <f>MEDIÇÃO_GLOBAL!G230</f>
        <v>0</v>
      </c>
      <c r="H230" s="454">
        <f>Dados_GLOBAL_Inicial!S230</f>
        <v>0</v>
      </c>
      <c r="I230" s="970"/>
      <c r="J230" s="455">
        <f t="shared" si="59"/>
        <v>0</v>
      </c>
      <c r="K230" s="451">
        <f t="shared" si="62"/>
        <v>0</v>
      </c>
      <c r="L230" s="452">
        <f t="shared" si="58"/>
        <v>0</v>
      </c>
      <c r="M230" s="809">
        <f t="shared" si="63"/>
        <v>0</v>
      </c>
      <c r="N230" s="821">
        <f>IF(IFERROR(VALUE(MEDIÇÃO_GLOBAL!N230),0)=0,0,MEDIÇÃO_GLOBAL!N230)</f>
        <v>0</v>
      </c>
      <c r="O230" s="811">
        <f t="shared" si="64"/>
        <v>0</v>
      </c>
      <c r="P230" s="811">
        <f>IF(Dados_Obra!$H$37=1,Dados_GLOBAL_Inicial!M230,IF((W230)="c",ROUNDUP(J230*N230,2),IF((W230)="b",ROUNDDOWN(J230*N230,2),ROUND(J230*N230,2))))</f>
        <v>0</v>
      </c>
      <c r="Q230" s="813">
        <f t="shared" si="65"/>
        <v>0</v>
      </c>
      <c r="S230" s="815">
        <f t="shared" si="66"/>
        <v>0</v>
      </c>
      <c r="T230" s="815">
        <f t="shared" si="67"/>
        <v>0</v>
      </c>
      <c r="V230" s="974"/>
      <c r="W230" s="975"/>
      <c r="X230" s="816">
        <f t="shared" si="68"/>
        <v>0</v>
      </c>
      <c r="Y230" s="816">
        <f t="shared" si="69"/>
        <v>0</v>
      </c>
      <c r="Z230" s="816">
        <f t="shared" si="70"/>
        <v>0</v>
      </c>
      <c r="AA230" s="817">
        <f t="shared" si="71"/>
        <v>0</v>
      </c>
      <c r="AB230" s="718">
        <f t="shared" si="57"/>
        <v>229</v>
      </c>
      <c r="AC230" s="453">
        <f t="shared" si="72"/>
        <v>0</v>
      </c>
      <c r="AD230" s="14">
        <f t="shared" si="73"/>
        <v>0</v>
      </c>
      <c r="AE230"/>
      <c r="AF230" s="540">
        <f t="shared" si="60"/>
        <v>0</v>
      </c>
      <c r="AG230" s="541"/>
      <c r="AH230" s="541"/>
      <c r="AI230" s="541"/>
      <c r="AJ230" s="541"/>
      <c r="AK230" s="541"/>
      <c r="AL230" s="541"/>
      <c r="AM230" s="541"/>
      <c r="AN230" s="541"/>
      <c r="AO230" s="541"/>
      <c r="AP230" s="541"/>
      <c r="AQ230" s="541"/>
      <c r="AR230" s="541"/>
      <c r="AS230" s="541"/>
      <c r="AT230" s="541"/>
      <c r="AU230" s="541"/>
      <c r="AV230" s="541"/>
      <c r="AW230" s="541"/>
      <c r="AX230" s="541"/>
      <c r="AY230" s="819"/>
    </row>
    <row r="231" spans="1:51" ht="13.5" hidden="1" thickBot="1">
      <c r="A231" s="3" t="str">
        <f t="shared" si="61"/>
        <v/>
      </c>
      <c r="B231" s="805"/>
      <c r="C231" s="820">
        <f>MEDIÇÃO_GLOBAL!C231</f>
        <v>0</v>
      </c>
      <c r="D231" s="806">
        <f>MEDIÇÃO_GLOBAL!D231</f>
        <v>0</v>
      </c>
      <c r="E231" s="806" t="str">
        <f>MEDIÇÃO_GLOBAL!E231</f>
        <v/>
      </c>
      <c r="F231" s="807">
        <f>MEDIÇÃO_GLOBAL!F231</f>
        <v>0</v>
      </c>
      <c r="G231" s="824">
        <f>MEDIÇÃO_GLOBAL!G231</f>
        <v>0</v>
      </c>
      <c r="H231" s="454">
        <f>Dados_GLOBAL_Inicial!S231</f>
        <v>0</v>
      </c>
      <c r="I231" s="970"/>
      <c r="J231" s="455">
        <f t="shared" si="59"/>
        <v>0</v>
      </c>
      <c r="K231" s="451">
        <f t="shared" si="62"/>
        <v>0</v>
      </c>
      <c r="L231" s="452">
        <f t="shared" si="58"/>
        <v>0</v>
      </c>
      <c r="M231" s="809">
        <f t="shared" si="63"/>
        <v>0</v>
      </c>
      <c r="N231" s="821">
        <f>IF(IFERROR(VALUE(MEDIÇÃO_GLOBAL!N231),0)=0,0,MEDIÇÃO_GLOBAL!N231)</f>
        <v>0</v>
      </c>
      <c r="O231" s="811">
        <f t="shared" si="64"/>
        <v>0</v>
      </c>
      <c r="P231" s="811">
        <f>IF(Dados_Obra!$H$37=1,Dados_GLOBAL_Inicial!M231,IF((W231)="c",ROUNDUP(J231*N231,2),IF((W231)="b",ROUNDDOWN(J231*N231,2),ROUND(J231*N231,2))))</f>
        <v>0</v>
      </c>
      <c r="Q231" s="813">
        <f t="shared" si="65"/>
        <v>0</v>
      </c>
      <c r="S231" s="815">
        <f t="shared" si="66"/>
        <v>0</v>
      </c>
      <c r="T231" s="815">
        <f t="shared" si="67"/>
        <v>0</v>
      </c>
      <c r="V231" s="974"/>
      <c r="W231" s="975"/>
      <c r="X231" s="816">
        <f t="shared" si="68"/>
        <v>0</v>
      </c>
      <c r="Y231" s="816">
        <f t="shared" si="69"/>
        <v>0</v>
      </c>
      <c r="Z231" s="816">
        <f t="shared" si="70"/>
        <v>0</v>
      </c>
      <c r="AA231" s="817">
        <f t="shared" si="71"/>
        <v>0</v>
      </c>
      <c r="AB231" s="718">
        <f t="shared" si="57"/>
        <v>230</v>
      </c>
      <c r="AC231" s="453">
        <f t="shared" si="72"/>
        <v>0</v>
      </c>
      <c r="AD231" s="14">
        <f t="shared" si="73"/>
        <v>0</v>
      </c>
      <c r="AE231"/>
      <c r="AF231" s="540">
        <f t="shared" si="60"/>
        <v>0</v>
      </c>
      <c r="AG231" s="541"/>
      <c r="AH231" s="541"/>
      <c r="AI231" s="541"/>
      <c r="AJ231" s="541"/>
      <c r="AK231" s="541"/>
      <c r="AL231" s="541"/>
      <c r="AM231" s="541"/>
      <c r="AN231" s="541"/>
      <c r="AO231" s="541"/>
      <c r="AP231" s="541"/>
      <c r="AQ231" s="541"/>
      <c r="AR231" s="541"/>
      <c r="AS231" s="541"/>
      <c r="AT231" s="541"/>
      <c r="AU231" s="541"/>
      <c r="AV231" s="541"/>
      <c r="AW231" s="541"/>
      <c r="AX231" s="541"/>
      <c r="AY231" s="819"/>
    </row>
    <row r="232" spans="1:51" ht="13.5" hidden="1" thickBot="1">
      <c r="A232" s="3" t="str">
        <f t="shared" si="61"/>
        <v/>
      </c>
      <c r="B232" s="805"/>
      <c r="C232" s="820">
        <f>MEDIÇÃO_GLOBAL!C232</f>
        <v>0</v>
      </c>
      <c r="D232" s="806">
        <f>MEDIÇÃO_GLOBAL!D232</f>
        <v>0</v>
      </c>
      <c r="E232" s="806" t="str">
        <f>MEDIÇÃO_GLOBAL!E232</f>
        <v/>
      </c>
      <c r="F232" s="807">
        <f>MEDIÇÃO_GLOBAL!F232</f>
        <v>0</v>
      </c>
      <c r="G232" s="824">
        <f>MEDIÇÃO_GLOBAL!G232</f>
        <v>0</v>
      </c>
      <c r="H232" s="454">
        <f>Dados_GLOBAL_Inicial!S232</f>
        <v>0</v>
      </c>
      <c r="I232" s="970"/>
      <c r="J232" s="455">
        <f t="shared" si="59"/>
        <v>0</v>
      </c>
      <c r="K232" s="451">
        <f t="shared" si="62"/>
        <v>0</v>
      </c>
      <c r="L232" s="452">
        <f t="shared" si="58"/>
        <v>0</v>
      </c>
      <c r="M232" s="809">
        <f t="shared" si="63"/>
        <v>0</v>
      </c>
      <c r="N232" s="821">
        <f>IF(IFERROR(VALUE(MEDIÇÃO_GLOBAL!N232),0)=0,0,MEDIÇÃO_GLOBAL!N232)</f>
        <v>0</v>
      </c>
      <c r="O232" s="811">
        <f t="shared" si="64"/>
        <v>0</v>
      </c>
      <c r="P232" s="811">
        <f>IF(Dados_Obra!$H$37=1,Dados_GLOBAL_Inicial!M232,IF((W232)="c",ROUNDUP(J232*N232,2),IF((W232)="b",ROUNDDOWN(J232*N232,2),ROUND(J232*N232,2))))</f>
        <v>0</v>
      </c>
      <c r="Q232" s="813">
        <f t="shared" si="65"/>
        <v>0</v>
      </c>
      <c r="S232" s="815">
        <f t="shared" si="66"/>
        <v>0</v>
      </c>
      <c r="T232" s="815">
        <f t="shared" si="67"/>
        <v>0</v>
      </c>
      <c r="V232" s="974"/>
      <c r="W232" s="975"/>
      <c r="X232" s="816">
        <f t="shared" si="68"/>
        <v>0</v>
      </c>
      <c r="Y232" s="816">
        <f t="shared" si="69"/>
        <v>0</v>
      </c>
      <c r="Z232" s="816">
        <f t="shared" si="70"/>
        <v>0</v>
      </c>
      <c r="AA232" s="817">
        <f t="shared" si="71"/>
        <v>0</v>
      </c>
      <c r="AB232" s="718">
        <f t="shared" si="57"/>
        <v>231</v>
      </c>
      <c r="AC232" s="453">
        <f t="shared" si="72"/>
        <v>0</v>
      </c>
      <c r="AD232" s="14">
        <f t="shared" si="73"/>
        <v>0</v>
      </c>
      <c r="AE232"/>
      <c r="AF232" s="540">
        <f t="shared" si="60"/>
        <v>0</v>
      </c>
      <c r="AG232" s="541"/>
      <c r="AH232" s="541"/>
      <c r="AI232" s="541"/>
      <c r="AJ232" s="541"/>
      <c r="AK232" s="541"/>
      <c r="AL232" s="541"/>
      <c r="AM232" s="541"/>
      <c r="AN232" s="541"/>
      <c r="AO232" s="541"/>
      <c r="AP232" s="541"/>
      <c r="AQ232" s="541"/>
      <c r="AR232" s="541"/>
      <c r="AS232" s="541"/>
      <c r="AT232" s="541"/>
      <c r="AU232" s="541"/>
      <c r="AV232" s="541"/>
      <c r="AW232" s="541"/>
      <c r="AX232" s="541"/>
      <c r="AY232" s="819"/>
    </row>
    <row r="233" spans="1:51" ht="13.5" hidden="1" thickBot="1">
      <c r="A233" s="3" t="str">
        <f t="shared" si="61"/>
        <v/>
      </c>
      <c r="B233" s="805"/>
      <c r="C233" s="820">
        <f>MEDIÇÃO_GLOBAL!C233</f>
        <v>0</v>
      </c>
      <c r="D233" s="806">
        <f>MEDIÇÃO_GLOBAL!D233</f>
        <v>0</v>
      </c>
      <c r="E233" s="806" t="str">
        <f>MEDIÇÃO_GLOBAL!E233</f>
        <v/>
      </c>
      <c r="F233" s="807">
        <f>MEDIÇÃO_GLOBAL!F233</f>
        <v>0</v>
      </c>
      <c r="G233" s="824">
        <f>MEDIÇÃO_GLOBAL!G233</f>
        <v>0</v>
      </c>
      <c r="H233" s="454">
        <f>Dados_GLOBAL_Inicial!S233</f>
        <v>0</v>
      </c>
      <c r="I233" s="970"/>
      <c r="J233" s="455">
        <f t="shared" si="59"/>
        <v>0</v>
      </c>
      <c r="K233" s="451">
        <f t="shared" si="62"/>
        <v>0</v>
      </c>
      <c r="L233" s="452">
        <f t="shared" si="58"/>
        <v>0</v>
      </c>
      <c r="M233" s="809">
        <f t="shared" si="63"/>
        <v>0</v>
      </c>
      <c r="N233" s="821">
        <f>IF(IFERROR(VALUE(MEDIÇÃO_GLOBAL!N233),0)=0,0,MEDIÇÃO_GLOBAL!N233)</f>
        <v>0</v>
      </c>
      <c r="O233" s="811">
        <f t="shared" si="64"/>
        <v>0</v>
      </c>
      <c r="P233" s="811">
        <f>IF(Dados_Obra!$H$37=1,Dados_GLOBAL_Inicial!M233,IF((W233)="c",ROUNDUP(J233*N233,2),IF((W233)="b",ROUNDDOWN(J233*N233,2),ROUND(J233*N233,2))))</f>
        <v>0</v>
      </c>
      <c r="Q233" s="813">
        <f t="shared" si="65"/>
        <v>0</v>
      </c>
      <c r="S233" s="815">
        <f t="shared" si="66"/>
        <v>0</v>
      </c>
      <c r="T233" s="815">
        <f t="shared" si="67"/>
        <v>0</v>
      </c>
      <c r="V233" s="974"/>
      <c r="W233" s="975"/>
      <c r="X233" s="816">
        <f t="shared" si="68"/>
        <v>0</v>
      </c>
      <c r="Y233" s="816">
        <f t="shared" si="69"/>
        <v>0</v>
      </c>
      <c r="Z233" s="816">
        <f t="shared" si="70"/>
        <v>0</v>
      </c>
      <c r="AA233" s="817">
        <f t="shared" si="71"/>
        <v>0</v>
      </c>
      <c r="AB233" s="718">
        <f t="shared" si="57"/>
        <v>232</v>
      </c>
      <c r="AC233" s="453">
        <f t="shared" si="72"/>
        <v>0</v>
      </c>
      <c r="AD233" s="14">
        <f t="shared" si="73"/>
        <v>0</v>
      </c>
      <c r="AE233"/>
      <c r="AF233" s="540">
        <f t="shared" si="60"/>
        <v>0</v>
      </c>
      <c r="AG233" s="541"/>
      <c r="AH233" s="541"/>
      <c r="AI233" s="541"/>
      <c r="AJ233" s="541"/>
      <c r="AK233" s="541"/>
      <c r="AL233" s="541"/>
      <c r="AM233" s="541"/>
      <c r="AN233" s="541"/>
      <c r="AO233" s="541"/>
      <c r="AP233" s="541"/>
      <c r="AQ233" s="541"/>
      <c r="AR233" s="541"/>
      <c r="AS233" s="541"/>
      <c r="AT233" s="541"/>
      <c r="AU233" s="541"/>
      <c r="AV233" s="541"/>
      <c r="AW233" s="541"/>
      <c r="AX233" s="541"/>
      <c r="AY233" s="819"/>
    </row>
    <row r="234" spans="1:51" ht="13.5" hidden="1" thickBot="1">
      <c r="A234" s="3" t="str">
        <f t="shared" si="61"/>
        <v/>
      </c>
      <c r="B234" s="805"/>
      <c r="C234" s="820">
        <f>MEDIÇÃO_GLOBAL!C234</f>
        <v>0</v>
      </c>
      <c r="D234" s="806">
        <f>MEDIÇÃO_GLOBAL!D234</f>
        <v>0</v>
      </c>
      <c r="E234" s="806" t="str">
        <f>MEDIÇÃO_GLOBAL!E234</f>
        <v/>
      </c>
      <c r="F234" s="807">
        <f>MEDIÇÃO_GLOBAL!F234</f>
        <v>0</v>
      </c>
      <c r="G234" s="824">
        <f>MEDIÇÃO_GLOBAL!G234</f>
        <v>0</v>
      </c>
      <c r="H234" s="454">
        <f>Dados_GLOBAL_Inicial!S234</f>
        <v>0</v>
      </c>
      <c r="I234" s="970"/>
      <c r="J234" s="455">
        <f t="shared" si="59"/>
        <v>0</v>
      </c>
      <c r="K234" s="451">
        <f t="shared" si="62"/>
        <v>0</v>
      </c>
      <c r="L234" s="452">
        <f t="shared" si="58"/>
        <v>0</v>
      </c>
      <c r="M234" s="809">
        <f t="shared" si="63"/>
        <v>0</v>
      </c>
      <c r="N234" s="821">
        <f>IF(IFERROR(VALUE(MEDIÇÃO_GLOBAL!N234),0)=0,0,MEDIÇÃO_GLOBAL!N234)</f>
        <v>0</v>
      </c>
      <c r="O234" s="811">
        <f t="shared" si="64"/>
        <v>0</v>
      </c>
      <c r="P234" s="811">
        <f>IF(Dados_Obra!$H$37=1,Dados_GLOBAL_Inicial!M234,IF((W234)="c",ROUNDUP(J234*N234,2),IF((W234)="b",ROUNDDOWN(J234*N234,2),ROUND(J234*N234,2))))</f>
        <v>0</v>
      </c>
      <c r="Q234" s="813">
        <f t="shared" si="65"/>
        <v>0</v>
      </c>
      <c r="S234" s="815">
        <f t="shared" si="66"/>
        <v>0</v>
      </c>
      <c r="T234" s="815">
        <f t="shared" si="67"/>
        <v>0</v>
      </c>
      <c r="V234" s="974"/>
      <c r="W234" s="975"/>
      <c r="X234" s="816">
        <f t="shared" si="68"/>
        <v>0</v>
      </c>
      <c r="Y234" s="816">
        <f t="shared" si="69"/>
        <v>0</v>
      </c>
      <c r="Z234" s="816">
        <f t="shared" si="70"/>
        <v>0</v>
      </c>
      <c r="AA234" s="817">
        <f t="shared" si="71"/>
        <v>0</v>
      </c>
      <c r="AB234" s="718">
        <f t="shared" si="57"/>
        <v>233</v>
      </c>
      <c r="AC234" s="453">
        <f t="shared" si="72"/>
        <v>0</v>
      </c>
      <c r="AD234" s="14">
        <f t="shared" si="73"/>
        <v>0</v>
      </c>
      <c r="AE234"/>
      <c r="AF234" s="540">
        <f t="shared" si="60"/>
        <v>0</v>
      </c>
      <c r="AG234" s="541"/>
      <c r="AH234" s="541"/>
      <c r="AI234" s="541"/>
      <c r="AJ234" s="541"/>
      <c r="AK234" s="541"/>
      <c r="AL234" s="541"/>
      <c r="AM234" s="541"/>
      <c r="AN234" s="541"/>
      <c r="AO234" s="541"/>
      <c r="AP234" s="541"/>
      <c r="AQ234" s="541"/>
      <c r="AR234" s="541"/>
      <c r="AS234" s="541"/>
      <c r="AT234" s="541"/>
      <c r="AU234" s="541"/>
      <c r="AV234" s="541"/>
      <c r="AW234" s="541"/>
      <c r="AX234" s="541"/>
      <c r="AY234" s="819"/>
    </row>
    <row r="235" spans="1:51" ht="13.5" hidden="1" thickBot="1">
      <c r="A235" s="3" t="str">
        <f t="shared" si="61"/>
        <v/>
      </c>
      <c r="B235" s="805"/>
      <c r="C235" s="820">
        <f>MEDIÇÃO_GLOBAL!C235</f>
        <v>0</v>
      </c>
      <c r="D235" s="806">
        <f>MEDIÇÃO_GLOBAL!D235</f>
        <v>0</v>
      </c>
      <c r="E235" s="806" t="str">
        <f>MEDIÇÃO_GLOBAL!E235</f>
        <v/>
      </c>
      <c r="F235" s="807">
        <f>MEDIÇÃO_GLOBAL!F235</f>
        <v>0</v>
      </c>
      <c r="G235" s="824">
        <f>MEDIÇÃO_GLOBAL!G235</f>
        <v>0</v>
      </c>
      <c r="H235" s="454">
        <f>Dados_GLOBAL_Inicial!S235</f>
        <v>0</v>
      </c>
      <c r="I235" s="970"/>
      <c r="J235" s="455">
        <f t="shared" si="59"/>
        <v>0</v>
      </c>
      <c r="K235" s="451">
        <f t="shared" si="62"/>
        <v>0</v>
      </c>
      <c r="L235" s="452">
        <f t="shared" si="58"/>
        <v>0</v>
      </c>
      <c r="M235" s="809">
        <f t="shared" si="63"/>
        <v>0</v>
      </c>
      <c r="N235" s="821">
        <f>IF(IFERROR(VALUE(MEDIÇÃO_GLOBAL!N235),0)=0,0,MEDIÇÃO_GLOBAL!N235)</f>
        <v>0</v>
      </c>
      <c r="O235" s="811">
        <f t="shared" si="64"/>
        <v>0</v>
      </c>
      <c r="P235" s="811">
        <f>IF(Dados_Obra!$H$37=1,Dados_GLOBAL_Inicial!M235,IF((W235)="c",ROUNDUP(J235*N235,2),IF((W235)="b",ROUNDDOWN(J235*N235,2),ROUND(J235*N235,2))))</f>
        <v>0</v>
      </c>
      <c r="Q235" s="813">
        <f t="shared" si="65"/>
        <v>0</v>
      </c>
      <c r="S235" s="815">
        <f t="shared" si="66"/>
        <v>0</v>
      </c>
      <c r="T235" s="815">
        <f t="shared" si="67"/>
        <v>0</v>
      </c>
      <c r="V235" s="974"/>
      <c r="W235" s="975"/>
      <c r="X235" s="816">
        <f t="shared" si="68"/>
        <v>0</v>
      </c>
      <c r="Y235" s="816">
        <f t="shared" si="69"/>
        <v>0</v>
      </c>
      <c r="Z235" s="816">
        <f t="shared" si="70"/>
        <v>0</v>
      </c>
      <c r="AA235" s="817">
        <f t="shared" si="71"/>
        <v>0</v>
      </c>
      <c r="AB235" s="718">
        <f t="shared" si="57"/>
        <v>234</v>
      </c>
      <c r="AC235" s="453">
        <f t="shared" si="72"/>
        <v>0</v>
      </c>
      <c r="AD235" s="14">
        <f t="shared" si="73"/>
        <v>0</v>
      </c>
      <c r="AE235"/>
      <c r="AF235" s="540">
        <f t="shared" si="60"/>
        <v>0</v>
      </c>
      <c r="AG235" s="541"/>
      <c r="AH235" s="541"/>
      <c r="AI235" s="541"/>
      <c r="AJ235" s="541"/>
      <c r="AK235" s="541"/>
      <c r="AL235" s="541"/>
      <c r="AM235" s="541"/>
      <c r="AN235" s="541"/>
      <c r="AO235" s="541"/>
      <c r="AP235" s="541"/>
      <c r="AQ235" s="541"/>
      <c r="AR235" s="541"/>
      <c r="AS235" s="541"/>
      <c r="AT235" s="541"/>
      <c r="AU235" s="541"/>
      <c r="AV235" s="541"/>
      <c r="AW235" s="541"/>
      <c r="AX235" s="541"/>
      <c r="AY235" s="819"/>
    </row>
    <row r="236" spans="1:51" ht="13.5" hidden="1" thickBot="1">
      <c r="A236" s="3" t="str">
        <f t="shared" si="61"/>
        <v/>
      </c>
      <c r="B236" s="805"/>
      <c r="C236" s="820">
        <f>MEDIÇÃO_GLOBAL!C236</f>
        <v>0</v>
      </c>
      <c r="D236" s="806">
        <f>MEDIÇÃO_GLOBAL!D236</f>
        <v>0</v>
      </c>
      <c r="E236" s="806" t="str">
        <f>MEDIÇÃO_GLOBAL!E236</f>
        <v/>
      </c>
      <c r="F236" s="807">
        <f>MEDIÇÃO_GLOBAL!F236</f>
        <v>0</v>
      </c>
      <c r="G236" s="824">
        <f>MEDIÇÃO_GLOBAL!G236</f>
        <v>0</v>
      </c>
      <c r="H236" s="454">
        <f>Dados_GLOBAL_Inicial!S236</f>
        <v>0</v>
      </c>
      <c r="I236" s="970"/>
      <c r="J236" s="455">
        <f t="shared" si="59"/>
        <v>0</v>
      </c>
      <c r="K236" s="451">
        <f t="shared" si="62"/>
        <v>0</v>
      </c>
      <c r="L236" s="452">
        <f t="shared" si="58"/>
        <v>0</v>
      </c>
      <c r="M236" s="809">
        <f t="shared" si="63"/>
        <v>0</v>
      </c>
      <c r="N236" s="821">
        <f>IF(IFERROR(VALUE(MEDIÇÃO_GLOBAL!N236),0)=0,0,MEDIÇÃO_GLOBAL!N236)</f>
        <v>0</v>
      </c>
      <c r="O236" s="811">
        <f t="shared" si="64"/>
        <v>0</v>
      </c>
      <c r="P236" s="811">
        <f>IF(Dados_Obra!$H$37=1,Dados_GLOBAL_Inicial!M236,IF((W236)="c",ROUNDUP(J236*N236,2),IF((W236)="b",ROUNDDOWN(J236*N236,2),ROUND(J236*N236,2))))</f>
        <v>0</v>
      </c>
      <c r="Q236" s="813">
        <f t="shared" si="65"/>
        <v>0</v>
      </c>
      <c r="S236" s="815">
        <f t="shared" si="66"/>
        <v>0</v>
      </c>
      <c r="T236" s="815">
        <f t="shared" si="67"/>
        <v>0</v>
      </c>
      <c r="V236" s="974"/>
      <c r="W236" s="975"/>
      <c r="X236" s="816">
        <f t="shared" si="68"/>
        <v>0</v>
      </c>
      <c r="Y236" s="816">
        <f t="shared" si="69"/>
        <v>0</v>
      </c>
      <c r="Z236" s="816">
        <f t="shared" si="70"/>
        <v>0</v>
      </c>
      <c r="AA236" s="817">
        <f t="shared" si="71"/>
        <v>0</v>
      </c>
      <c r="AB236" s="718">
        <f t="shared" si="57"/>
        <v>235</v>
      </c>
      <c r="AC236" s="453">
        <f t="shared" si="72"/>
        <v>0</v>
      </c>
      <c r="AD236" s="14">
        <f t="shared" si="73"/>
        <v>0</v>
      </c>
      <c r="AE236"/>
      <c r="AF236" s="540">
        <f t="shared" si="60"/>
        <v>0</v>
      </c>
      <c r="AG236" s="541"/>
      <c r="AH236" s="541"/>
      <c r="AI236" s="541"/>
      <c r="AJ236" s="541"/>
      <c r="AK236" s="541"/>
      <c r="AL236" s="541"/>
      <c r="AM236" s="541"/>
      <c r="AN236" s="541"/>
      <c r="AO236" s="541"/>
      <c r="AP236" s="541"/>
      <c r="AQ236" s="541"/>
      <c r="AR236" s="541"/>
      <c r="AS236" s="541"/>
      <c r="AT236" s="541"/>
      <c r="AU236" s="541"/>
      <c r="AV236" s="541"/>
      <c r="AW236" s="541"/>
      <c r="AX236" s="541"/>
      <c r="AY236" s="819"/>
    </row>
    <row r="237" spans="1:51" ht="13.5" hidden="1" thickBot="1">
      <c r="A237" s="3" t="str">
        <f t="shared" si="61"/>
        <v/>
      </c>
      <c r="B237" s="805"/>
      <c r="C237" s="820">
        <f>MEDIÇÃO_GLOBAL!C237</f>
        <v>0</v>
      </c>
      <c r="D237" s="806">
        <f>MEDIÇÃO_GLOBAL!D237</f>
        <v>0</v>
      </c>
      <c r="E237" s="806" t="str">
        <f>MEDIÇÃO_GLOBAL!E237</f>
        <v/>
      </c>
      <c r="F237" s="807">
        <f>MEDIÇÃO_GLOBAL!F237</f>
        <v>0</v>
      </c>
      <c r="G237" s="824">
        <f>MEDIÇÃO_GLOBAL!G237</f>
        <v>0</v>
      </c>
      <c r="H237" s="454">
        <f>Dados_GLOBAL_Inicial!S237</f>
        <v>0</v>
      </c>
      <c r="I237" s="970"/>
      <c r="J237" s="455">
        <f t="shared" si="59"/>
        <v>0</v>
      </c>
      <c r="K237" s="451">
        <f t="shared" si="62"/>
        <v>0</v>
      </c>
      <c r="L237" s="452">
        <f t="shared" si="58"/>
        <v>0</v>
      </c>
      <c r="M237" s="809">
        <f t="shared" si="63"/>
        <v>0</v>
      </c>
      <c r="N237" s="821">
        <f>IF(IFERROR(VALUE(MEDIÇÃO_GLOBAL!N237),0)=0,0,MEDIÇÃO_GLOBAL!N237)</f>
        <v>0</v>
      </c>
      <c r="O237" s="811">
        <f t="shared" si="64"/>
        <v>0</v>
      </c>
      <c r="P237" s="811">
        <f>IF(Dados_Obra!$H$37=1,Dados_GLOBAL_Inicial!M237,IF((W237)="c",ROUNDUP(J237*N237,2),IF((W237)="b",ROUNDDOWN(J237*N237,2),ROUND(J237*N237,2))))</f>
        <v>0</v>
      </c>
      <c r="Q237" s="813">
        <f t="shared" si="65"/>
        <v>0</v>
      </c>
      <c r="S237" s="815">
        <f t="shared" si="66"/>
        <v>0</v>
      </c>
      <c r="T237" s="815">
        <f t="shared" si="67"/>
        <v>0</v>
      </c>
      <c r="V237" s="974"/>
      <c r="W237" s="975"/>
      <c r="X237" s="816">
        <f t="shared" si="68"/>
        <v>0</v>
      </c>
      <c r="Y237" s="816">
        <f t="shared" si="69"/>
        <v>0</v>
      </c>
      <c r="Z237" s="816">
        <f t="shared" si="70"/>
        <v>0</v>
      </c>
      <c r="AA237" s="817">
        <f t="shared" si="71"/>
        <v>0</v>
      </c>
      <c r="AB237" s="718">
        <f t="shared" si="57"/>
        <v>236</v>
      </c>
      <c r="AC237" s="453">
        <f t="shared" si="72"/>
        <v>0</v>
      </c>
      <c r="AD237" s="14">
        <f t="shared" si="73"/>
        <v>0</v>
      </c>
      <c r="AE237"/>
      <c r="AF237" s="540">
        <f t="shared" si="60"/>
        <v>0</v>
      </c>
      <c r="AG237" s="541"/>
      <c r="AH237" s="541"/>
      <c r="AI237" s="541"/>
      <c r="AJ237" s="541"/>
      <c r="AK237" s="541"/>
      <c r="AL237" s="541"/>
      <c r="AM237" s="541"/>
      <c r="AN237" s="541"/>
      <c r="AO237" s="541"/>
      <c r="AP237" s="541"/>
      <c r="AQ237" s="541"/>
      <c r="AR237" s="541"/>
      <c r="AS237" s="541"/>
      <c r="AT237" s="541"/>
      <c r="AU237" s="541"/>
      <c r="AV237" s="541"/>
      <c r="AW237" s="541"/>
      <c r="AX237" s="541"/>
      <c r="AY237" s="819"/>
    </row>
    <row r="238" spans="1:51" ht="13.5" hidden="1" thickBot="1">
      <c r="A238" s="3" t="str">
        <f t="shared" si="61"/>
        <v/>
      </c>
      <c r="B238" s="805"/>
      <c r="C238" s="820">
        <f>MEDIÇÃO_GLOBAL!C238</f>
        <v>0</v>
      </c>
      <c r="D238" s="806">
        <f>MEDIÇÃO_GLOBAL!D238</f>
        <v>0</v>
      </c>
      <c r="E238" s="806" t="str">
        <f>MEDIÇÃO_GLOBAL!E238</f>
        <v/>
      </c>
      <c r="F238" s="807">
        <f>MEDIÇÃO_GLOBAL!F238</f>
        <v>0</v>
      </c>
      <c r="G238" s="824">
        <f>MEDIÇÃO_GLOBAL!G238</f>
        <v>0</v>
      </c>
      <c r="H238" s="454">
        <f>Dados_GLOBAL_Inicial!S238</f>
        <v>0</v>
      </c>
      <c r="I238" s="970"/>
      <c r="J238" s="455">
        <f t="shared" si="59"/>
        <v>0</v>
      </c>
      <c r="K238" s="451">
        <f t="shared" si="62"/>
        <v>0</v>
      </c>
      <c r="L238" s="452">
        <f t="shared" si="58"/>
        <v>0</v>
      </c>
      <c r="M238" s="809">
        <f t="shared" si="63"/>
        <v>0</v>
      </c>
      <c r="N238" s="821">
        <f>IF(IFERROR(VALUE(MEDIÇÃO_GLOBAL!N238),0)=0,0,MEDIÇÃO_GLOBAL!N238)</f>
        <v>0</v>
      </c>
      <c r="O238" s="811">
        <f t="shared" si="64"/>
        <v>0</v>
      </c>
      <c r="P238" s="811">
        <f>IF(Dados_Obra!$H$37=1,Dados_GLOBAL_Inicial!M238,IF((W238)="c",ROUNDUP(J238*N238,2),IF((W238)="b",ROUNDDOWN(J238*N238,2),ROUND(J238*N238,2))))</f>
        <v>0</v>
      </c>
      <c r="Q238" s="813">
        <f t="shared" si="65"/>
        <v>0</v>
      </c>
      <c r="S238" s="815">
        <f t="shared" si="66"/>
        <v>0</v>
      </c>
      <c r="T238" s="815">
        <f t="shared" si="67"/>
        <v>0</v>
      </c>
      <c r="V238" s="974"/>
      <c r="W238" s="975"/>
      <c r="X238" s="816">
        <f t="shared" si="68"/>
        <v>0</v>
      </c>
      <c r="Y238" s="816">
        <f t="shared" si="69"/>
        <v>0</v>
      </c>
      <c r="Z238" s="816">
        <f t="shared" si="70"/>
        <v>0</v>
      </c>
      <c r="AA238" s="817">
        <f t="shared" si="71"/>
        <v>0</v>
      </c>
      <c r="AB238" s="718">
        <f t="shared" si="57"/>
        <v>237</v>
      </c>
      <c r="AC238" s="453">
        <f t="shared" si="72"/>
        <v>0</v>
      </c>
      <c r="AD238" s="14">
        <f t="shared" si="73"/>
        <v>0</v>
      </c>
      <c r="AE238"/>
      <c r="AF238" s="540">
        <f t="shared" si="60"/>
        <v>0</v>
      </c>
      <c r="AG238" s="541"/>
      <c r="AH238" s="541"/>
      <c r="AI238" s="541"/>
      <c r="AJ238" s="541"/>
      <c r="AK238" s="541"/>
      <c r="AL238" s="541"/>
      <c r="AM238" s="541"/>
      <c r="AN238" s="541"/>
      <c r="AO238" s="541"/>
      <c r="AP238" s="541"/>
      <c r="AQ238" s="541"/>
      <c r="AR238" s="541"/>
      <c r="AS238" s="541"/>
      <c r="AT238" s="541"/>
      <c r="AU238" s="541"/>
      <c r="AV238" s="541"/>
      <c r="AW238" s="541"/>
      <c r="AX238" s="541"/>
      <c r="AY238" s="819"/>
    </row>
    <row r="239" spans="1:51" ht="13.5" hidden="1" thickBot="1">
      <c r="A239" s="3" t="str">
        <f t="shared" si="61"/>
        <v/>
      </c>
      <c r="B239" s="805"/>
      <c r="C239" s="820">
        <f>MEDIÇÃO_GLOBAL!C239</f>
        <v>0</v>
      </c>
      <c r="D239" s="806">
        <f>MEDIÇÃO_GLOBAL!D239</f>
        <v>0</v>
      </c>
      <c r="E239" s="806" t="str">
        <f>MEDIÇÃO_GLOBAL!E239</f>
        <v/>
      </c>
      <c r="F239" s="807">
        <f>MEDIÇÃO_GLOBAL!F239</f>
        <v>0</v>
      </c>
      <c r="G239" s="824">
        <f>MEDIÇÃO_GLOBAL!G239</f>
        <v>0</v>
      </c>
      <c r="H239" s="454">
        <f>Dados_GLOBAL_Inicial!S239</f>
        <v>0</v>
      </c>
      <c r="I239" s="970"/>
      <c r="J239" s="455">
        <f t="shared" si="59"/>
        <v>0</v>
      </c>
      <c r="K239" s="451">
        <f t="shared" si="62"/>
        <v>0</v>
      </c>
      <c r="L239" s="452">
        <f t="shared" si="58"/>
        <v>0</v>
      </c>
      <c r="M239" s="809">
        <f t="shared" si="63"/>
        <v>0</v>
      </c>
      <c r="N239" s="821">
        <f>IF(IFERROR(VALUE(MEDIÇÃO_GLOBAL!N239),0)=0,0,MEDIÇÃO_GLOBAL!N239)</f>
        <v>0</v>
      </c>
      <c r="O239" s="811">
        <f t="shared" si="64"/>
        <v>0</v>
      </c>
      <c r="P239" s="811">
        <f>IF(Dados_Obra!$H$37=1,Dados_GLOBAL_Inicial!M239,IF((W239)="c",ROUNDUP(J239*N239,2),IF((W239)="b",ROUNDDOWN(J239*N239,2),ROUND(J239*N239,2))))</f>
        <v>0</v>
      </c>
      <c r="Q239" s="813">
        <f t="shared" si="65"/>
        <v>0</v>
      </c>
      <c r="S239" s="815">
        <f t="shared" si="66"/>
        <v>0</v>
      </c>
      <c r="T239" s="815">
        <f t="shared" si="67"/>
        <v>0</v>
      </c>
      <c r="V239" s="974"/>
      <c r="W239" s="975"/>
      <c r="X239" s="816">
        <f t="shared" si="68"/>
        <v>0</v>
      </c>
      <c r="Y239" s="816">
        <f t="shared" si="69"/>
        <v>0</v>
      </c>
      <c r="Z239" s="816">
        <f t="shared" si="70"/>
        <v>0</v>
      </c>
      <c r="AA239" s="817">
        <f t="shared" si="71"/>
        <v>0</v>
      </c>
      <c r="AB239" s="718">
        <f t="shared" si="57"/>
        <v>238</v>
      </c>
      <c r="AC239" s="453">
        <f t="shared" si="72"/>
        <v>0</v>
      </c>
      <c r="AD239" s="14">
        <f t="shared" si="73"/>
        <v>0</v>
      </c>
      <c r="AE239"/>
      <c r="AF239" s="540">
        <f t="shared" si="60"/>
        <v>0</v>
      </c>
      <c r="AG239" s="541"/>
      <c r="AH239" s="541"/>
      <c r="AI239" s="541"/>
      <c r="AJ239" s="541"/>
      <c r="AK239" s="541"/>
      <c r="AL239" s="541"/>
      <c r="AM239" s="541"/>
      <c r="AN239" s="541"/>
      <c r="AO239" s="541"/>
      <c r="AP239" s="541"/>
      <c r="AQ239" s="541"/>
      <c r="AR239" s="541"/>
      <c r="AS239" s="541"/>
      <c r="AT239" s="541"/>
      <c r="AU239" s="541"/>
      <c r="AV239" s="541"/>
      <c r="AW239" s="541"/>
      <c r="AX239" s="541"/>
      <c r="AY239" s="819"/>
    </row>
    <row r="240" spans="1:51" ht="13.5" hidden="1" thickBot="1">
      <c r="A240" s="3" t="str">
        <f t="shared" si="61"/>
        <v/>
      </c>
      <c r="B240" s="805"/>
      <c r="C240" s="820">
        <f>MEDIÇÃO_GLOBAL!C240</f>
        <v>0</v>
      </c>
      <c r="D240" s="806">
        <f>MEDIÇÃO_GLOBAL!D240</f>
        <v>0</v>
      </c>
      <c r="E240" s="806" t="str">
        <f>MEDIÇÃO_GLOBAL!E240</f>
        <v/>
      </c>
      <c r="F240" s="807">
        <f>MEDIÇÃO_GLOBAL!F240</f>
        <v>0</v>
      </c>
      <c r="G240" s="824">
        <f>MEDIÇÃO_GLOBAL!G240</f>
        <v>0</v>
      </c>
      <c r="H240" s="454">
        <f>Dados_GLOBAL_Inicial!S240</f>
        <v>0</v>
      </c>
      <c r="I240" s="970"/>
      <c r="J240" s="455">
        <f t="shared" si="59"/>
        <v>0</v>
      </c>
      <c r="K240" s="451">
        <f t="shared" si="62"/>
        <v>0</v>
      </c>
      <c r="L240" s="452">
        <f t="shared" si="58"/>
        <v>0</v>
      </c>
      <c r="M240" s="809">
        <f t="shared" si="63"/>
        <v>0</v>
      </c>
      <c r="N240" s="821">
        <f>IF(IFERROR(VALUE(MEDIÇÃO_GLOBAL!N240),0)=0,0,MEDIÇÃO_GLOBAL!N240)</f>
        <v>0</v>
      </c>
      <c r="O240" s="811">
        <f t="shared" si="64"/>
        <v>0</v>
      </c>
      <c r="P240" s="811">
        <f>IF(Dados_Obra!$H$37=1,Dados_GLOBAL_Inicial!M240,IF((W240)="c",ROUNDUP(J240*N240,2),IF((W240)="b",ROUNDDOWN(J240*N240,2),ROUND(J240*N240,2))))</f>
        <v>0</v>
      </c>
      <c r="Q240" s="813">
        <f t="shared" si="65"/>
        <v>0</v>
      </c>
      <c r="S240" s="815">
        <f t="shared" si="66"/>
        <v>0</v>
      </c>
      <c r="T240" s="815">
        <f t="shared" si="67"/>
        <v>0</v>
      </c>
      <c r="V240" s="974"/>
      <c r="W240" s="975"/>
      <c r="X240" s="816">
        <f t="shared" si="68"/>
        <v>0</v>
      </c>
      <c r="Y240" s="816">
        <f t="shared" si="69"/>
        <v>0</v>
      </c>
      <c r="Z240" s="816">
        <f t="shared" si="70"/>
        <v>0</v>
      </c>
      <c r="AA240" s="817">
        <f t="shared" si="71"/>
        <v>0</v>
      </c>
      <c r="AB240" s="718">
        <f t="shared" si="57"/>
        <v>239</v>
      </c>
      <c r="AC240" s="453">
        <f t="shared" si="72"/>
        <v>0</v>
      </c>
      <c r="AD240" s="14">
        <f t="shared" si="73"/>
        <v>0</v>
      </c>
      <c r="AE240"/>
      <c r="AF240" s="540">
        <f t="shared" si="60"/>
        <v>0</v>
      </c>
      <c r="AG240" s="541"/>
      <c r="AH240" s="541"/>
      <c r="AI240" s="541"/>
      <c r="AJ240" s="541"/>
      <c r="AK240" s="541"/>
      <c r="AL240" s="541"/>
      <c r="AM240" s="541"/>
      <c r="AN240" s="541"/>
      <c r="AO240" s="541"/>
      <c r="AP240" s="541"/>
      <c r="AQ240" s="541"/>
      <c r="AR240" s="541"/>
      <c r="AS240" s="541"/>
      <c r="AT240" s="541"/>
      <c r="AU240" s="541"/>
      <c r="AV240" s="541"/>
      <c r="AW240" s="541"/>
      <c r="AX240" s="541"/>
      <c r="AY240" s="819"/>
    </row>
    <row r="241" spans="1:51" ht="13.5" hidden="1" thickBot="1">
      <c r="A241" s="3" t="str">
        <f t="shared" si="61"/>
        <v/>
      </c>
      <c r="B241" s="805"/>
      <c r="C241" s="820">
        <f>MEDIÇÃO_GLOBAL!C241</f>
        <v>0</v>
      </c>
      <c r="D241" s="806">
        <f>MEDIÇÃO_GLOBAL!D241</f>
        <v>0</v>
      </c>
      <c r="E241" s="806" t="str">
        <f>MEDIÇÃO_GLOBAL!E241</f>
        <v/>
      </c>
      <c r="F241" s="807">
        <f>MEDIÇÃO_GLOBAL!F241</f>
        <v>0</v>
      </c>
      <c r="G241" s="824">
        <f>MEDIÇÃO_GLOBAL!G241</f>
        <v>0</v>
      </c>
      <c r="H241" s="454">
        <f>Dados_GLOBAL_Inicial!S241</f>
        <v>0</v>
      </c>
      <c r="I241" s="970"/>
      <c r="J241" s="455">
        <f t="shared" si="59"/>
        <v>0</v>
      </c>
      <c r="K241" s="451">
        <f t="shared" si="62"/>
        <v>0</v>
      </c>
      <c r="L241" s="452">
        <f t="shared" si="58"/>
        <v>0</v>
      </c>
      <c r="M241" s="809">
        <f t="shared" si="63"/>
        <v>0</v>
      </c>
      <c r="N241" s="821">
        <f>IF(IFERROR(VALUE(MEDIÇÃO_GLOBAL!N241),0)=0,0,MEDIÇÃO_GLOBAL!N241)</f>
        <v>0</v>
      </c>
      <c r="O241" s="811">
        <f t="shared" si="64"/>
        <v>0</v>
      </c>
      <c r="P241" s="811">
        <f>IF(Dados_Obra!$H$37=1,Dados_GLOBAL_Inicial!M241,IF((W241)="c",ROUNDUP(J241*N241,2),IF((W241)="b",ROUNDDOWN(J241*N241,2),ROUND(J241*N241,2))))</f>
        <v>0</v>
      </c>
      <c r="Q241" s="813">
        <f t="shared" si="65"/>
        <v>0</v>
      </c>
      <c r="S241" s="815">
        <f t="shared" si="66"/>
        <v>0</v>
      </c>
      <c r="T241" s="815">
        <f t="shared" si="67"/>
        <v>0</v>
      </c>
      <c r="V241" s="974"/>
      <c r="W241" s="975"/>
      <c r="X241" s="816">
        <f t="shared" si="68"/>
        <v>0</v>
      </c>
      <c r="Y241" s="816">
        <f t="shared" si="69"/>
        <v>0</v>
      </c>
      <c r="Z241" s="816">
        <f t="shared" si="70"/>
        <v>0</v>
      </c>
      <c r="AA241" s="817">
        <f t="shared" si="71"/>
        <v>0</v>
      </c>
      <c r="AB241" s="718">
        <f t="shared" si="57"/>
        <v>240</v>
      </c>
      <c r="AC241" s="453">
        <f t="shared" si="72"/>
        <v>0</v>
      </c>
      <c r="AD241" s="14">
        <f t="shared" si="73"/>
        <v>0</v>
      </c>
      <c r="AE241"/>
      <c r="AF241" s="540">
        <f t="shared" si="60"/>
        <v>0</v>
      </c>
      <c r="AG241" s="541"/>
      <c r="AH241" s="541"/>
      <c r="AI241" s="541"/>
      <c r="AJ241" s="541"/>
      <c r="AK241" s="541"/>
      <c r="AL241" s="541"/>
      <c r="AM241" s="541"/>
      <c r="AN241" s="541"/>
      <c r="AO241" s="541"/>
      <c r="AP241" s="541"/>
      <c r="AQ241" s="541"/>
      <c r="AR241" s="541"/>
      <c r="AS241" s="541"/>
      <c r="AT241" s="541"/>
      <c r="AU241" s="541"/>
      <c r="AV241" s="541"/>
      <c r="AW241" s="541"/>
      <c r="AX241" s="541"/>
      <c r="AY241" s="819"/>
    </row>
    <row r="242" spans="1:51" ht="13.5" hidden="1" thickBot="1">
      <c r="A242" s="3" t="str">
        <f t="shared" si="61"/>
        <v/>
      </c>
      <c r="B242" s="805"/>
      <c r="C242" s="820">
        <f>MEDIÇÃO_GLOBAL!C242</f>
        <v>0</v>
      </c>
      <c r="D242" s="806">
        <f>MEDIÇÃO_GLOBAL!D242</f>
        <v>0</v>
      </c>
      <c r="E242" s="806" t="str">
        <f>MEDIÇÃO_GLOBAL!E242</f>
        <v/>
      </c>
      <c r="F242" s="807">
        <f>MEDIÇÃO_GLOBAL!F242</f>
        <v>0</v>
      </c>
      <c r="G242" s="824">
        <f>MEDIÇÃO_GLOBAL!G242</f>
        <v>0</v>
      </c>
      <c r="H242" s="454">
        <f>Dados_GLOBAL_Inicial!S242</f>
        <v>0</v>
      </c>
      <c r="I242" s="970"/>
      <c r="J242" s="455">
        <f t="shared" si="59"/>
        <v>0</v>
      </c>
      <c r="K242" s="451">
        <f t="shared" si="62"/>
        <v>0</v>
      </c>
      <c r="L242" s="452">
        <f t="shared" si="58"/>
        <v>0</v>
      </c>
      <c r="M242" s="809">
        <f t="shared" si="63"/>
        <v>0</v>
      </c>
      <c r="N242" s="821">
        <f>IF(IFERROR(VALUE(MEDIÇÃO_GLOBAL!N242),0)=0,0,MEDIÇÃO_GLOBAL!N242)</f>
        <v>0</v>
      </c>
      <c r="O242" s="811">
        <f t="shared" si="64"/>
        <v>0</v>
      </c>
      <c r="P242" s="811">
        <f>IF(Dados_Obra!$H$37=1,Dados_GLOBAL_Inicial!M242,IF((W242)="c",ROUNDUP(J242*N242,2),IF((W242)="b",ROUNDDOWN(J242*N242,2),ROUND(J242*N242,2))))</f>
        <v>0</v>
      </c>
      <c r="Q242" s="813">
        <f t="shared" si="65"/>
        <v>0</v>
      </c>
      <c r="S242" s="815">
        <f t="shared" si="66"/>
        <v>0</v>
      </c>
      <c r="T242" s="815">
        <f t="shared" si="67"/>
        <v>0</v>
      </c>
      <c r="V242" s="974"/>
      <c r="W242" s="975"/>
      <c r="X242" s="816">
        <f t="shared" si="68"/>
        <v>0</v>
      </c>
      <c r="Y242" s="816">
        <f t="shared" si="69"/>
        <v>0</v>
      </c>
      <c r="Z242" s="816">
        <f t="shared" si="70"/>
        <v>0</v>
      </c>
      <c r="AA242" s="817">
        <f t="shared" si="71"/>
        <v>0</v>
      </c>
      <c r="AB242" s="718">
        <f t="shared" si="57"/>
        <v>241</v>
      </c>
      <c r="AC242" s="453">
        <f t="shared" si="72"/>
        <v>0</v>
      </c>
      <c r="AD242" s="14">
        <f t="shared" si="73"/>
        <v>0</v>
      </c>
      <c r="AE242"/>
      <c r="AF242" s="540">
        <f t="shared" si="60"/>
        <v>0</v>
      </c>
      <c r="AG242" s="541"/>
      <c r="AH242" s="541"/>
      <c r="AI242" s="541"/>
      <c r="AJ242" s="541"/>
      <c r="AK242" s="541"/>
      <c r="AL242" s="541"/>
      <c r="AM242" s="541"/>
      <c r="AN242" s="541"/>
      <c r="AO242" s="541"/>
      <c r="AP242" s="541"/>
      <c r="AQ242" s="541"/>
      <c r="AR242" s="541"/>
      <c r="AS242" s="541"/>
      <c r="AT242" s="541"/>
      <c r="AU242" s="541"/>
      <c r="AV242" s="541"/>
      <c r="AW242" s="541"/>
      <c r="AX242" s="541"/>
      <c r="AY242" s="819"/>
    </row>
    <row r="243" spans="1:51" ht="13.5" hidden="1" thickBot="1">
      <c r="A243" s="3" t="str">
        <f t="shared" si="61"/>
        <v/>
      </c>
      <c r="B243" s="805"/>
      <c r="C243" s="820">
        <f>MEDIÇÃO_GLOBAL!C243</f>
        <v>0</v>
      </c>
      <c r="D243" s="806">
        <f>MEDIÇÃO_GLOBAL!D243</f>
        <v>0</v>
      </c>
      <c r="E243" s="806" t="str">
        <f>MEDIÇÃO_GLOBAL!E243</f>
        <v/>
      </c>
      <c r="F243" s="807">
        <f>MEDIÇÃO_GLOBAL!F243</f>
        <v>0</v>
      </c>
      <c r="G243" s="824">
        <f>MEDIÇÃO_GLOBAL!G243</f>
        <v>0</v>
      </c>
      <c r="H243" s="454">
        <f>Dados_GLOBAL_Inicial!S243</f>
        <v>0</v>
      </c>
      <c r="I243" s="970"/>
      <c r="J243" s="455">
        <f t="shared" si="59"/>
        <v>0</v>
      </c>
      <c r="K243" s="451">
        <f t="shared" si="62"/>
        <v>0</v>
      </c>
      <c r="L243" s="452">
        <f t="shared" si="58"/>
        <v>0</v>
      </c>
      <c r="M243" s="809">
        <f t="shared" si="63"/>
        <v>0</v>
      </c>
      <c r="N243" s="821">
        <f>IF(IFERROR(VALUE(MEDIÇÃO_GLOBAL!N243),0)=0,0,MEDIÇÃO_GLOBAL!N243)</f>
        <v>0</v>
      </c>
      <c r="O243" s="811">
        <f t="shared" si="64"/>
        <v>0</v>
      </c>
      <c r="P243" s="811">
        <f>IF(Dados_Obra!$H$37=1,Dados_GLOBAL_Inicial!M243,IF((W243)="c",ROUNDUP(J243*N243,2),IF((W243)="b",ROUNDDOWN(J243*N243,2),ROUND(J243*N243,2))))</f>
        <v>0</v>
      </c>
      <c r="Q243" s="813">
        <f t="shared" si="65"/>
        <v>0</v>
      </c>
      <c r="S243" s="815">
        <f t="shared" si="66"/>
        <v>0</v>
      </c>
      <c r="T243" s="815">
        <f t="shared" si="67"/>
        <v>0</v>
      </c>
      <c r="V243" s="974"/>
      <c r="W243" s="975"/>
      <c r="X243" s="816">
        <f t="shared" si="68"/>
        <v>0</v>
      </c>
      <c r="Y243" s="816">
        <f t="shared" si="69"/>
        <v>0</v>
      </c>
      <c r="Z243" s="816">
        <f t="shared" si="70"/>
        <v>0</v>
      </c>
      <c r="AA243" s="817">
        <f t="shared" si="71"/>
        <v>0</v>
      </c>
      <c r="AB243" s="718">
        <f t="shared" si="57"/>
        <v>242</v>
      </c>
      <c r="AC243" s="453">
        <f t="shared" si="72"/>
        <v>0</v>
      </c>
      <c r="AD243" s="14">
        <f t="shared" si="73"/>
        <v>0</v>
      </c>
      <c r="AE243"/>
      <c r="AF243" s="540">
        <f t="shared" si="60"/>
        <v>0</v>
      </c>
      <c r="AG243" s="541"/>
      <c r="AH243" s="541"/>
      <c r="AI243" s="541"/>
      <c r="AJ243" s="541"/>
      <c r="AK243" s="541"/>
      <c r="AL243" s="541"/>
      <c r="AM243" s="541"/>
      <c r="AN243" s="541"/>
      <c r="AO243" s="541"/>
      <c r="AP243" s="541"/>
      <c r="AQ243" s="541"/>
      <c r="AR243" s="541"/>
      <c r="AS243" s="541"/>
      <c r="AT243" s="541"/>
      <c r="AU243" s="541"/>
      <c r="AV243" s="541"/>
      <c r="AW243" s="541"/>
      <c r="AX243" s="541"/>
      <c r="AY243" s="819"/>
    </row>
    <row r="244" spans="1:51" ht="13.5" hidden="1" thickBot="1">
      <c r="A244" s="3" t="str">
        <f t="shared" si="61"/>
        <v/>
      </c>
      <c r="B244" s="805"/>
      <c r="C244" s="820">
        <f>MEDIÇÃO_GLOBAL!C244</f>
        <v>0</v>
      </c>
      <c r="D244" s="806">
        <f>MEDIÇÃO_GLOBAL!D244</f>
        <v>0</v>
      </c>
      <c r="E244" s="806" t="str">
        <f>MEDIÇÃO_GLOBAL!E244</f>
        <v/>
      </c>
      <c r="F244" s="807">
        <f>MEDIÇÃO_GLOBAL!F244</f>
        <v>0</v>
      </c>
      <c r="G244" s="824">
        <f>MEDIÇÃO_GLOBAL!G244</f>
        <v>0</v>
      </c>
      <c r="H244" s="454">
        <f>Dados_GLOBAL_Inicial!S244</f>
        <v>0</v>
      </c>
      <c r="I244" s="970"/>
      <c r="J244" s="455">
        <f t="shared" si="59"/>
        <v>0</v>
      </c>
      <c r="K244" s="451">
        <f t="shared" si="62"/>
        <v>0</v>
      </c>
      <c r="L244" s="452">
        <f t="shared" si="58"/>
        <v>0</v>
      </c>
      <c r="M244" s="809">
        <f t="shared" si="63"/>
        <v>0</v>
      </c>
      <c r="N244" s="821">
        <f>IF(IFERROR(VALUE(MEDIÇÃO_GLOBAL!N244),0)=0,0,MEDIÇÃO_GLOBAL!N244)</f>
        <v>0</v>
      </c>
      <c r="O244" s="811">
        <f t="shared" si="64"/>
        <v>0</v>
      </c>
      <c r="P244" s="811">
        <f>IF(Dados_Obra!$H$37=1,Dados_GLOBAL_Inicial!M244,IF((W244)="c",ROUNDUP(J244*N244,2),IF((W244)="b",ROUNDDOWN(J244*N244,2),ROUND(J244*N244,2))))</f>
        <v>0</v>
      </c>
      <c r="Q244" s="813">
        <f t="shared" si="65"/>
        <v>0</v>
      </c>
      <c r="S244" s="815">
        <f t="shared" si="66"/>
        <v>0</v>
      </c>
      <c r="T244" s="815">
        <f t="shared" si="67"/>
        <v>0</v>
      </c>
      <c r="V244" s="974"/>
      <c r="W244" s="975"/>
      <c r="X244" s="816">
        <f t="shared" si="68"/>
        <v>0</v>
      </c>
      <c r="Y244" s="816">
        <f t="shared" si="69"/>
        <v>0</v>
      </c>
      <c r="Z244" s="816">
        <f t="shared" si="70"/>
        <v>0</v>
      </c>
      <c r="AA244" s="817">
        <f t="shared" si="71"/>
        <v>0</v>
      </c>
      <c r="AB244" s="718">
        <f t="shared" si="57"/>
        <v>243</v>
      </c>
      <c r="AC244" s="453">
        <f t="shared" si="72"/>
        <v>0</v>
      </c>
      <c r="AD244" s="14">
        <f t="shared" si="73"/>
        <v>0</v>
      </c>
      <c r="AE244"/>
      <c r="AF244" s="540">
        <f t="shared" si="60"/>
        <v>0</v>
      </c>
      <c r="AG244" s="541"/>
      <c r="AH244" s="541"/>
      <c r="AI244" s="541"/>
      <c r="AJ244" s="541"/>
      <c r="AK244" s="541"/>
      <c r="AL244" s="541"/>
      <c r="AM244" s="541"/>
      <c r="AN244" s="541"/>
      <c r="AO244" s="541"/>
      <c r="AP244" s="541"/>
      <c r="AQ244" s="541"/>
      <c r="AR244" s="541"/>
      <c r="AS244" s="541"/>
      <c r="AT244" s="541"/>
      <c r="AU244" s="541"/>
      <c r="AV244" s="541"/>
      <c r="AW244" s="541"/>
      <c r="AX244" s="541"/>
      <c r="AY244" s="819"/>
    </row>
    <row r="245" spans="1:51" ht="13.5" hidden="1" thickBot="1">
      <c r="A245" s="3" t="str">
        <f t="shared" si="61"/>
        <v/>
      </c>
      <c r="B245" s="805"/>
      <c r="C245" s="820">
        <f>MEDIÇÃO_GLOBAL!C245</f>
        <v>0</v>
      </c>
      <c r="D245" s="806">
        <f>MEDIÇÃO_GLOBAL!D245</f>
        <v>0</v>
      </c>
      <c r="E245" s="806" t="str">
        <f>MEDIÇÃO_GLOBAL!E245</f>
        <v/>
      </c>
      <c r="F245" s="807">
        <f>MEDIÇÃO_GLOBAL!F245</f>
        <v>0</v>
      </c>
      <c r="G245" s="824">
        <f>MEDIÇÃO_GLOBAL!G245</f>
        <v>0</v>
      </c>
      <c r="H245" s="454">
        <f>Dados_GLOBAL_Inicial!S245</f>
        <v>0</v>
      </c>
      <c r="I245" s="970"/>
      <c r="J245" s="455">
        <f t="shared" si="59"/>
        <v>0</v>
      </c>
      <c r="K245" s="451">
        <f t="shared" si="62"/>
        <v>0</v>
      </c>
      <c r="L245" s="452">
        <f t="shared" si="58"/>
        <v>0</v>
      </c>
      <c r="M245" s="809">
        <f t="shared" si="63"/>
        <v>0</v>
      </c>
      <c r="N245" s="821">
        <f>IF(IFERROR(VALUE(MEDIÇÃO_GLOBAL!N245),0)=0,0,MEDIÇÃO_GLOBAL!N245)</f>
        <v>0</v>
      </c>
      <c r="O245" s="811">
        <f t="shared" si="64"/>
        <v>0</v>
      </c>
      <c r="P245" s="811">
        <f>IF(Dados_Obra!$H$37=1,Dados_GLOBAL_Inicial!M245,IF((W245)="c",ROUNDUP(J245*N245,2),IF((W245)="b",ROUNDDOWN(J245*N245,2),ROUND(J245*N245,2))))</f>
        <v>0</v>
      </c>
      <c r="Q245" s="813">
        <f t="shared" si="65"/>
        <v>0</v>
      </c>
      <c r="S245" s="815">
        <f t="shared" si="66"/>
        <v>0</v>
      </c>
      <c r="T245" s="815">
        <f t="shared" si="67"/>
        <v>0</v>
      </c>
      <c r="V245" s="974"/>
      <c r="W245" s="975"/>
      <c r="X245" s="816">
        <f t="shared" si="68"/>
        <v>0</v>
      </c>
      <c r="Y245" s="816">
        <f t="shared" si="69"/>
        <v>0</v>
      </c>
      <c r="Z245" s="816">
        <f t="shared" si="70"/>
        <v>0</v>
      </c>
      <c r="AA245" s="817">
        <f t="shared" si="71"/>
        <v>0</v>
      </c>
      <c r="AB245" s="718">
        <f t="shared" si="57"/>
        <v>244</v>
      </c>
      <c r="AC245" s="453">
        <f t="shared" si="72"/>
        <v>0</v>
      </c>
      <c r="AD245" s="14">
        <f t="shared" si="73"/>
        <v>0</v>
      </c>
      <c r="AE245"/>
      <c r="AF245" s="540">
        <f t="shared" si="60"/>
        <v>0</v>
      </c>
      <c r="AG245" s="541"/>
      <c r="AH245" s="541"/>
      <c r="AI245" s="541"/>
      <c r="AJ245" s="541"/>
      <c r="AK245" s="541"/>
      <c r="AL245" s="541"/>
      <c r="AM245" s="541"/>
      <c r="AN245" s="541"/>
      <c r="AO245" s="541"/>
      <c r="AP245" s="541"/>
      <c r="AQ245" s="541"/>
      <c r="AR245" s="541"/>
      <c r="AS245" s="541"/>
      <c r="AT245" s="541"/>
      <c r="AU245" s="541"/>
      <c r="AV245" s="541"/>
      <c r="AW245" s="541"/>
      <c r="AX245" s="541"/>
      <c r="AY245" s="819"/>
    </row>
    <row r="246" spans="1:51" ht="13.5" hidden="1" thickBot="1">
      <c r="A246" s="3" t="str">
        <f t="shared" si="61"/>
        <v/>
      </c>
      <c r="B246" s="805"/>
      <c r="C246" s="820">
        <f>MEDIÇÃO_GLOBAL!C246</f>
        <v>0</v>
      </c>
      <c r="D246" s="806">
        <f>MEDIÇÃO_GLOBAL!D246</f>
        <v>0</v>
      </c>
      <c r="E246" s="806" t="str">
        <f>MEDIÇÃO_GLOBAL!E246</f>
        <v/>
      </c>
      <c r="F246" s="807">
        <f>MEDIÇÃO_GLOBAL!F246</f>
        <v>0</v>
      </c>
      <c r="G246" s="824">
        <f>MEDIÇÃO_GLOBAL!G246</f>
        <v>0</v>
      </c>
      <c r="H246" s="454">
        <f>Dados_GLOBAL_Inicial!S246</f>
        <v>0</v>
      </c>
      <c r="I246" s="970"/>
      <c r="J246" s="455">
        <f t="shared" si="59"/>
        <v>0</v>
      </c>
      <c r="K246" s="451">
        <f t="shared" si="62"/>
        <v>0</v>
      </c>
      <c r="L246" s="452">
        <f t="shared" si="58"/>
        <v>0</v>
      </c>
      <c r="M246" s="809">
        <f t="shared" si="63"/>
        <v>0</v>
      </c>
      <c r="N246" s="821">
        <f>IF(IFERROR(VALUE(MEDIÇÃO_GLOBAL!N246),0)=0,0,MEDIÇÃO_GLOBAL!N246)</f>
        <v>0</v>
      </c>
      <c r="O246" s="811">
        <f t="shared" si="64"/>
        <v>0</v>
      </c>
      <c r="P246" s="811">
        <f>IF(Dados_Obra!$H$37=1,Dados_GLOBAL_Inicial!M246,IF((W246)="c",ROUNDUP(J246*N246,2),IF((W246)="b",ROUNDDOWN(J246*N246,2),ROUND(J246*N246,2))))</f>
        <v>0</v>
      </c>
      <c r="Q246" s="813">
        <f t="shared" si="65"/>
        <v>0</v>
      </c>
      <c r="S246" s="815">
        <f t="shared" si="66"/>
        <v>0</v>
      </c>
      <c r="T246" s="815">
        <f t="shared" si="67"/>
        <v>0</v>
      </c>
      <c r="V246" s="974"/>
      <c r="W246" s="975"/>
      <c r="X246" s="816">
        <f t="shared" si="68"/>
        <v>0</v>
      </c>
      <c r="Y246" s="816">
        <f t="shared" si="69"/>
        <v>0</v>
      </c>
      <c r="Z246" s="816">
        <f t="shared" si="70"/>
        <v>0</v>
      </c>
      <c r="AA246" s="817">
        <f t="shared" si="71"/>
        <v>0</v>
      </c>
      <c r="AB246" s="718">
        <f t="shared" si="57"/>
        <v>245</v>
      </c>
      <c r="AC246" s="453">
        <f t="shared" si="72"/>
        <v>0</v>
      </c>
      <c r="AD246" s="14">
        <f t="shared" si="73"/>
        <v>0</v>
      </c>
      <c r="AE246"/>
      <c r="AF246" s="540">
        <f t="shared" si="60"/>
        <v>0</v>
      </c>
      <c r="AG246" s="541"/>
      <c r="AH246" s="541"/>
      <c r="AI246" s="541"/>
      <c r="AJ246" s="541"/>
      <c r="AK246" s="541"/>
      <c r="AL246" s="541"/>
      <c r="AM246" s="541"/>
      <c r="AN246" s="541"/>
      <c r="AO246" s="541"/>
      <c r="AP246" s="541"/>
      <c r="AQ246" s="541"/>
      <c r="AR246" s="541"/>
      <c r="AS246" s="541"/>
      <c r="AT246" s="541"/>
      <c r="AU246" s="541"/>
      <c r="AV246" s="541"/>
      <c r="AW246" s="541"/>
      <c r="AX246" s="541"/>
      <c r="AY246" s="819"/>
    </row>
    <row r="247" spans="1:51" ht="13.5" hidden="1" thickBot="1">
      <c r="A247" s="3" t="str">
        <f t="shared" si="61"/>
        <v/>
      </c>
      <c r="B247" s="805"/>
      <c r="C247" s="820">
        <f>MEDIÇÃO_GLOBAL!C247</f>
        <v>0</v>
      </c>
      <c r="D247" s="806">
        <f>MEDIÇÃO_GLOBAL!D247</f>
        <v>0</v>
      </c>
      <c r="E247" s="806" t="str">
        <f>MEDIÇÃO_GLOBAL!E247</f>
        <v/>
      </c>
      <c r="F247" s="807">
        <f>MEDIÇÃO_GLOBAL!F247</f>
        <v>0</v>
      </c>
      <c r="G247" s="824">
        <f>MEDIÇÃO_GLOBAL!G247</f>
        <v>0</v>
      </c>
      <c r="H247" s="454">
        <f>Dados_GLOBAL_Inicial!S247</f>
        <v>0</v>
      </c>
      <c r="I247" s="970"/>
      <c r="J247" s="455">
        <f t="shared" si="59"/>
        <v>0</v>
      </c>
      <c r="K247" s="451">
        <f t="shared" si="62"/>
        <v>0</v>
      </c>
      <c r="L247" s="452">
        <f t="shared" si="58"/>
        <v>0</v>
      </c>
      <c r="M247" s="809">
        <f t="shared" si="63"/>
        <v>0</v>
      </c>
      <c r="N247" s="821">
        <f>IF(IFERROR(VALUE(MEDIÇÃO_GLOBAL!N247),0)=0,0,MEDIÇÃO_GLOBAL!N247)</f>
        <v>0</v>
      </c>
      <c r="O247" s="811">
        <f t="shared" si="64"/>
        <v>0</v>
      </c>
      <c r="P247" s="811">
        <f>IF(Dados_Obra!$H$37=1,Dados_GLOBAL_Inicial!M247,IF((W247)="c",ROUNDUP(J247*N247,2),IF((W247)="b",ROUNDDOWN(J247*N247,2),ROUND(J247*N247,2))))</f>
        <v>0</v>
      </c>
      <c r="Q247" s="813">
        <f t="shared" si="65"/>
        <v>0</v>
      </c>
      <c r="S247" s="815">
        <f t="shared" si="66"/>
        <v>0</v>
      </c>
      <c r="T247" s="815">
        <f t="shared" si="67"/>
        <v>0</v>
      </c>
      <c r="V247" s="974"/>
      <c r="W247" s="975"/>
      <c r="X247" s="816">
        <f t="shared" si="68"/>
        <v>0</v>
      </c>
      <c r="Y247" s="816">
        <f t="shared" si="69"/>
        <v>0</v>
      </c>
      <c r="Z247" s="816">
        <f t="shared" si="70"/>
        <v>0</v>
      </c>
      <c r="AA247" s="817">
        <f t="shared" si="71"/>
        <v>0</v>
      </c>
      <c r="AB247" s="718">
        <f t="shared" si="57"/>
        <v>246</v>
      </c>
      <c r="AC247" s="453">
        <f t="shared" si="72"/>
        <v>0</v>
      </c>
      <c r="AD247" s="14">
        <f t="shared" si="73"/>
        <v>0</v>
      </c>
      <c r="AE247"/>
      <c r="AF247" s="540">
        <f t="shared" si="60"/>
        <v>0</v>
      </c>
      <c r="AG247" s="541"/>
      <c r="AH247" s="541"/>
      <c r="AI247" s="541"/>
      <c r="AJ247" s="541"/>
      <c r="AK247" s="541"/>
      <c r="AL247" s="541"/>
      <c r="AM247" s="541"/>
      <c r="AN247" s="541"/>
      <c r="AO247" s="541"/>
      <c r="AP247" s="541"/>
      <c r="AQ247" s="541"/>
      <c r="AR247" s="541"/>
      <c r="AS247" s="541"/>
      <c r="AT247" s="541"/>
      <c r="AU247" s="541"/>
      <c r="AV247" s="541"/>
      <c r="AW247" s="541"/>
      <c r="AX247" s="541"/>
      <c r="AY247" s="819"/>
    </row>
    <row r="248" spans="1:51" ht="13.5" hidden="1" thickBot="1">
      <c r="A248" s="3" t="str">
        <f t="shared" si="61"/>
        <v/>
      </c>
      <c r="B248" s="805"/>
      <c r="C248" s="820">
        <f>MEDIÇÃO_GLOBAL!C248</f>
        <v>0</v>
      </c>
      <c r="D248" s="806">
        <f>MEDIÇÃO_GLOBAL!D248</f>
        <v>0</v>
      </c>
      <c r="E248" s="806" t="str">
        <f>MEDIÇÃO_GLOBAL!E248</f>
        <v/>
      </c>
      <c r="F248" s="807">
        <f>MEDIÇÃO_GLOBAL!F248</f>
        <v>0</v>
      </c>
      <c r="G248" s="824">
        <f>MEDIÇÃO_GLOBAL!G248</f>
        <v>0</v>
      </c>
      <c r="H248" s="454">
        <f>Dados_GLOBAL_Inicial!S248</f>
        <v>0</v>
      </c>
      <c r="I248" s="970"/>
      <c r="J248" s="455">
        <f t="shared" si="59"/>
        <v>0</v>
      </c>
      <c r="K248" s="451">
        <f t="shared" si="62"/>
        <v>0</v>
      </c>
      <c r="L248" s="452">
        <f t="shared" si="58"/>
        <v>0</v>
      </c>
      <c r="M248" s="809">
        <f t="shared" si="63"/>
        <v>0</v>
      </c>
      <c r="N248" s="821">
        <f>IF(IFERROR(VALUE(MEDIÇÃO_GLOBAL!N248),0)=0,0,MEDIÇÃO_GLOBAL!N248)</f>
        <v>0</v>
      </c>
      <c r="O248" s="811">
        <f t="shared" si="64"/>
        <v>0</v>
      </c>
      <c r="P248" s="811">
        <f>IF(Dados_Obra!$H$37=1,Dados_GLOBAL_Inicial!M248,IF((W248)="c",ROUNDUP(J248*N248,2),IF((W248)="b",ROUNDDOWN(J248*N248,2),ROUND(J248*N248,2))))</f>
        <v>0</v>
      </c>
      <c r="Q248" s="813">
        <f t="shared" si="65"/>
        <v>0</v>
      </c>
      <c r="S248" s="815">
        <f t="shared" si="66"/>
        <v>0</v>
      </c>
      <c r="T248" s="815">
        <f t="shared" si="67"/>
        <v>0</v>
      </c>
      <c r="V248" s="974"/>
      <c r="W248" s="975"/>
      <c r="X248" s="816">
        <f t="shared" si="68"/>
        <v>0</v>
      </c>
      <c r="Y248" s="816">
        <f t="shared" si="69"/>
        <v>0</v>
      </c>
      <c r="Z248" s="816">
        <f t="shared" si="70"/>
        <v>0</v>
      </c>
      <c r="AA248" s="817">
        <f t="shared" si="71"/>
        <v>0</v>
      </c>
      <c r="AB248" s="718">
        <f t="shared" si="57"/>
        <v>247</v>
      </c>
      <c r="AC248" s="453">
        <f t="shared" si="72"/>
        <v>0</v>
      </c>
      <c r="AD248" s="14">
        <f t="shared" si="73"/>
        <v>0</v>
      </c>
      <c r="AE248"/>
      <c r="AF248" s="540">
        <f t="shared" si="60"/>
        <v>0</v>
      </c>
      <c r="AG248" s="541"/>
      <c r="AH248" s="541"/>
      <c r="AI248" s="541"/>
      <c r="AJ248" s="541"/>
      <c r="AK248" s="541"/>
      <c r="AL248" s="541"/>
      <c r="AM248" s="541"/>
      <c r="AN248" s="541"/>
      <c r="AO248" s="541"/>
      <c r="AP248" s="541"/>
      <c r="AQ248" s="541"/>
      <c r="AR248" s="541"/>
      <c r="AS248" s="541"/>
      <c r="AT248" s="541"/>
      <c r="AU248" s="541"/>
      <c r="AV248" s="541"/>
      <c r="AW248" s="541"/>
      <c r="AX248" s="541"/>
      <c r="AY248" s="819"/>
    </row>
    <row r="249" spans="1:51" ht="13.5" hidden="1" thickBot="1">
      <c r="A249" s="3" t="str">
        <f t="shared" si="61"/>
        <v/>
      </c>
      <c r="B249" s="805"/>
      <c r="C249" s="820">
        <f>MEDIÇÃO_GLOBAL!C249</f>
        <v>0</v>
      </c>
      <c r="D249" s="806">
        <f>MEDIÇÃO_GLOBAL!D249</f>
        <v>0</v>
      </c>
      <c r="E249" s="806" t="str">
        <f>MEDIÇÃO_GLOBAL!E249</f>
        <v/>
      </c>
      <c r="F249" s="807">
        <f>MEDIÇÃO_GLOBAL!F249</f>
        <v>0</v>
      </c>
      <c r="G249" s="824">
        <f>MEDIÇÃO_GLOBAL!G249</f>
        <v>0</v>
      </c>
      <c r="H249" s="454">
        <f>Dados_GLOBAL_Inicial!S249</f>
        <v>0</v>
      </c>
      <c r="I249" s="970"/>
      <c r="J249" s="455">
        <f t="shared" si="59"/>
        <v>0</v>
      </c>
      <c r="K249" s="451">
        <f t="shared" si="62"/>
        <v>0</v>
      </c>
      <c r="L249" s="452">
        <f t="shared" si="58"/>
        <v>0</v>
      </c>
      <c r="M249" s="809">
        <f t="shared" si="63"/>
        <v>0</v>
      </c>
      <c r="N249" s="821">
        <f>IF(IFERROR(VALUE(MEDIÇÃO_GLOBAL!N249),0)=0,0,MEDIÇÃO_GLOBAL!N249)</f>
        <v>0</v>
      </c>
      <c r="O249" s="811">
        <f t="shared" si="64"/>
        <v>0</v>
      </c>
      <c r="P249" s="811">
        <f>IF(Dados_Obra!$H$37=1,Dados_GLOBAL_Inicial!M249,IF((W249)="c",ROUNDUP(J249*N249,2),IF((W249)="b",ROUNDDOWN(J249*N249,2),ROUND(J249*N249,2))))</f>
        <v>0</v>
      </c>
      <c r="Q249" s="813">
        <f t="shared" si="65"/>
        <v>0</v>
      </c>
      <c r="S249" s="815">
        <f t="shared" si="66"/>
        <v>0</v>
      </c>
      <c r="T249" s="815">
        <f t="shared" si="67"/>
        <v>0</v>
      </c>
      <c r="V249" s="974"/>
      <c r="W249" s="975"/>
      <c r="X249" s="816">
        <f t="shared" si="68"/>
        <v>0</v>
      </c>
      <c r="Y249" s="816">
        <f t="shared" si="69"/>
        <v>0</v>
      </c>
      <c r="Z249" s="816">
        <f t="shared" si="70"/>
        <v>0</v>
      </c>
      <c r="AA249" s="817">
        <f t="shared" si="71"/>
        <v>0</v>
      </c>
      <c r="AB249" s="718">
        <f t="shared" si="57"/>
        <v>248</v>
      </c>
      <c r="AC249" s="453">
        <f t="shared" si="72"/>
        <v>0</v>
      </c>
      <c r="AD249" s="14">
        <f t="shared" si="73"/>
        <v>0</v>
      </c>
      <c r="AE249"/>
      <c r="AF249" s="540">
        <f t="shared" si="60"/>
        <v>0</v>
      </c>
      <c r="AG249" s="541"/>
      <c r="AH249" s="541"/>
      <c r="AI249" s="541"/>
      <c r="AJ249" s="541"/>
      <c r="AK249" s="541"/>
      <c r="AL249" s="541"/>
      <c r="AM249" s="541"/>
      <c r="AN249" s="541"/>
      <c r="AO249" s="541"/>
      <c r="AP249" s="541"/>
      <c r="AQ249" s="541"/>
      <c r="AR249" s="541"/>
      <c r="AS249" s="541"/>
      <c r="AT249" s="541"/>
      <c r="AU249" s="541"/>
      <c r="AV249" s="541"/>
      <c r="AW249" s="541"/>
      <c r="AX249" s="541"/>
      <c r="AY249" s="819"/>
    </row>
    <row r="250" spans="1:51" ht="13.5" hidden="1" thickBot="1">
      <c r="A250" s="3" t="str">
        <f t="shared" si="61"/>
        <v/>
      </c>
      <c r="B250" s="805"/>
      <c r="C250" s="820">
        <f>MEDIÇÃO_GLOBAL!C250</f>
        <v>0</v>
      </c>
      <c r="D250" s="806">
        <f>MEDIÇÃO_GLOBAL!D250</f>
        <v>0</v>
      </c>
      <c r="E250" s="806" t="str">
        <f>MEDIÇÃO_GLOBAL!E250</f>
        <v/>
      </c>
      <c r="F250" s="807">
        <f>MEDIÇÃO_GLOBAL!F250</f>
        <v>0</v>
      </c>
      <c r="G250" s="824">
        <f>MEDIÇÃO_GLOBAL!G250</f>
        <v>0</v>
      </c>
      <c r="H250" s="454">
        <f>Dados_GLOBAL_Inicial!S250</f>
        <v>0</v>
      </c>
      <c r="I250" s="970"/>
      <c r="J250" s="455">
        <f t="shared" si="59"/>
        <v>0</v>
      </c>
      <c r="K250" s="451">
        <f t="shared" si="62"/>
        <v>0</v>
      </c>
      <c r="L250" s="452">
        <f t="shared" si="58"/>
        <v>0</v>
      </c>
      <c r="M250" s="809">
        <f t="shared" si="63"/>
        <v>0</v>
      </c>
      <c r="N250" s="821">
        <f>IF(IFERROR(VALUE(MEDIÇÃO_GLOBAL!N250),0)=0,0,MEDIÇÃO_GLOBAL!N250)</f>
        <v>0</v>
      </c>
      <c r="O250" s="811">
        <f t="shared" si="64"/>
        <v>0</v>
      </c>
      <c r="P250" s="811">
        <f>IF(Dados_Obra!$H$37=1,Dados_GLOBAL_Inicial!M250,IF((W250)="c",ROUNDUP(J250*N250,2),IF((W250)="b",ROUNDDOWN(J250*N250,2),ROUND(J250*N250,2))))</f>
        <v>0</v>
      </c>
      <c r="Q250" s="813">
        <f t="shared" si="65"/>
        <v>0</v>
      </c>
      <c r="S250" s="815">
        <f t="shared" si="66"/>
        <v>0</v>
      </c>
      <c r="T250" s="815">
        <f t="shared" si="67"/>
        <v>0</v>
      </c>
      <c r="V250" s="974"/>
      <c r="W250" s="975"/>
      <c r="X250" s="816">
        <f t="shared" si="68"/>
        <v>0</v>
      </c>
      <c r="Y250" s="816">
        <f t="shared" si="69"/>
        <v>0</v>
      </c>
      <c r="Z250" s="816">
        <f t="shared" si="70"/>
        <v>0</v>
      </c>
      <c r="AA250" s="817">
        <f t="shared" si="71"/>
        <v>0</v>
      </c>
      <c r="AB250" s="718">
        <f t="shared" si="57"/>
        <v>249</v>
      </c>
      <c r="AC250" s="453">
        <f t="shared" si="72"/>
        <v>0</v>
      </c>
      <c r="AD250" s="14">
        <f t="shared" si="73"/>
        <v>0</v>
      </c>
      <c r="AE250"/>
      <c r="AF250" s="540">
        <f t="shared" si="60"/>
        <v>0</v>
      </c>
      <c r="AG250" s="541"/>
      <c r="AH250" s="541"/>
      <c r="AI250" s="541"/>
      <c r="AJ250" s="541"/>
      <c r="AK250" s="541"/>
      <c r="AL250" s="541"/>
      <c r="AM250" s="541"/>
      <c r="AN250" s="541"/>
      <c r="AO250" s="541"/>
      <c r="AP250" s="541"/>
      <c r="AQ250" s="541"/>
      <c r="AR250" s="541"/>
      <c r="AS250" s="541"/>
      <c r="AT250" s="541"/>
      <c r="AU250" s="541"/>
      <c r="AV250" s="541"/>
      <c r="AW250" s="541"/>
      <c r="AX250" s="541"/>
      <c r="AY250" s="819"/>
    </row>
    <row r="251" spans="1:51" ht="13.5" hidden="1" thickBot="1">
      <c r="A251" s="3" t="str">
        <f t="shared" si="61"/>
        <v/>
      </c>
      <c r="B251" s="805"/>
      <c r="C251" s="820">
        <f>MEDIÇÃO_GLOBAL!C251</f>
        <v>0</v>
      </c>
      <c r="D251" s="806">
        <f>MEDIÇÃO_GLOBAL!D251</f>
        <v>0</v>
      </c>
      <c r="E251" s="806" t="str">
        <f>MEDIÇÃO_GLOBAL!E251</f>
        <v/>
      </c>
      <c r="F251" s="807">
        <f>MEDIÇÃO_GLOBAL!F251</f>
        <v>0</v>
      </c>
      <c r="G251" s="824">
        <f>MEDIÇÃO_GLOBAL!G251</f>
        <v>0</v>
      </c>
      <c r="H251" s="454">
        <f>Dados_GLOBAL_Inicial!S251</f>
        <v>0</v>
      </c>
      <c r="I251" s="970"/>
      <c r="J251" s="455">
        <f t="shared" si="59"/>
        <v>0</v>
      </c>
      <c r="K251" s="451">
        <f t="shared" si="62"/>
        <v>0</v>
      </c>
      <c r="L251" s="452">
        <f t="shared" si="58"/>
        <v>0</v>
      </c>
      <c r="M251" s="809">
        <f t="shared" si="63"/>
        <v>0</v>
      </c>
      <c r="N251" s="821">
        <f>IF(IFERROR(VALUE(MEDIÇÃO_GLOBAL!N251),0)=0,0,MEDIÇÃO_GLOBAL!N251)</f>
        <v>0</v>
      </c>
      <c r="O251" s="811">
        <f t="shared" si="64"/>
        <v>0</v>
      </c>
      <c r="P251" s="811">
        <f>IF(Dados_Obra!$H$37=1,Dados_GLOBAL_Inicial!M251,IF((W251)="c",ROUNDUP(J251*N251,2),IF((W251)="b",ROUNDDOWN(J251*N251,2),ROUND(J251*N251,2))))</f>
        <v>0</v>
      </c>
      <c r="Q251" s="813">
        <f t="shared" si="65"/>
        <v>0</v>
      </c>
      <c r="S251" s="815">
        <f t="shared" si="66"/>
        <v>0</v>
      </c>
      <c r="T251" s="815">
        <f t="shared" si="67"/>
        <v>0</v>
      </c>
      <c r="V251" s="974"/>
      <c r="W251" s="975"/>
      <c r="X251" s="816">
        <f t="shared" si="68"/>
        <v>0</v>
      </c>
      <c r="Y251" s="816">
        <f t="shared" si="69"/>
        <v>0</v>
      </c>
      <c r="Z251" s="816">
        <f t="shared" si="70"/>
        <v>0</v>
      </c>
      <c r="AA251" s="817">
        <f t="shared" si="71"/>
        <v>0</v>
      </c>
      <c r="AB251" s="718">
        <f t="shared" si="57"/>
        <v>250</v>
      </c>
      <c r="AC251" s="453">
        <f t="shared" si="72"/>
        <v>0</v>
      </c>
      <c r="AD251" s="14">
        <f t="shared" si="73"/>
        <v>0</v>
      </c>
      <c r="AE251"/>
      <c r="AF251" s="540">
        <f t="shared" si="60"/>
        <v>0</v>
      </c>
      <c r="AG251" s="541"/>
      <c r="AH251" s="541"/>
      <c r="AI251" s="541"/>
      <c r="AJ251" s="541"/>
      <c r="AK251" s="541"/>
      <c r="AL251" s="541"/>
      <c r="AM251" s="541"/>
      <c r="AN251" s="541"/>
      <c r="AO251" s="541"/>
      <c r="AP251" s="541"/>
      <c r="AQ251" s="541"/>
      <c r="AR251" s="541"/>
      <c r="AS251" s="541"/>
      <c r="AT251" s="541"/>
      <c r="AU251" s="541"/>
      <c r="AV251" s="541"/>
      <c r="AW251" s="541"/>
      <c r="AX251" s="541"/>
      <c r="AY251" s="819"/>
    </row>
    <row r="252" spans="1:51" ht="13.5" hidden="1" thickBot="1">
      <c r="A252" s="3" t="str">
        <f t="shared" si="61"/>
        <v/>
      </c>
      <c r="B252" s="805"/>
      <c r="C252" s="820">
        <f>MEDIÇÃO_GLOBAL!C252</f>
        <v>0</v>
      </c>
      <c r="D252" s="806">
        <f>MEDIÇÃO_GLOBAL!D252</f>
        <v>0</v>
      </c>
      <c r="E252" s="806" t="str">
        <f>MEDIÇÃO_GLOBAL!E252</f>
        <v/>
      </c>
      <c r="F252" s="807">
        <f>MEDIÇÃO_GLOBAL!F252</f>
        <v>0</v>
      </c>
      <c r="G252" s="824">
        <f>MEDIÇÃO_GLOBAL!G252</f>
        <v>0</v>
      </c>
      <c r="H252" s="454">
        <f>Dados_GLOBAL_Inicial!S252</f>
        <v>0</v>
      </c>
      <c r="I252" s="970"/>
      <c r="J252" s="455">
        <f t="shared" si="59"/>
        <v>0</v>
      </c>
      <c r="K252" s="451">
        <f t="shared" si="62"/>
        <v>0</v>
      </c>
      <c r="L252" s="452">
        <f t="shared" si="58"/>
        <v>0</v>
      </c>
      <c r="M252" s="809">
        <f t="shared" si="63"/>
        <v>0</v>
      </c>
      <c r="N252" s="821">
        <f>IF(IFERROR(VALUE(MEDIÇÃO_GLOBAL!N252),0)=0,0,MEDIÇÃO_GLOBAL!N252)</f>
        <v>0</v>
      </c>
      <c r="O252" s="811">
        <f t="shared" si="64"/>
        <v>0</v>
      </c>
      <c r="P252" s="811">
        <f>IF(Dados_Obra!$H$37=1,Dados_GLOBAL_Inicial!M252,IF((W252)="c",ROUNDUP(J252*N252,2),IF((W252)="b",ROUNDDOWN(J252*N252,2),ROUND(J252*N252,2))))</f>
        <v>0</v>
      </c>
      <c r="Q252" s="813">
        <f t="shared" si="65"/>
        <v>0</v>
      </c>
      <c r="S252" s="815">
        <f t="shared" si="66"/>
        <v>0</v>
      </c>
      <c r="T252" s="815">
        <f t="shared" si="67"/>
        <v>0</v>
      </c>
      <c r="V252" s="974"/>
      <c r="W252" s="975"/>
      <c r="X252" s="816">
        <f t="shared" si="68"/>
        <v>0</v>
      </c>
      <c r="Y252" s="816">
        <f t="shared" si="69"/>
        <v>0</v>
      </c>
      <c r="Z252" s="816">
        <f t="shared" si="70"/>
        <v>0</v>
      </c>
      <c r="AA252" s="817">
        <f t="shared" si="71"/>
        <v>0</v>
      </c>
      <c r="AB252" s="718">
        <f t="shared" si="57"/>
        <v>251</v>
      </c>
      <c r="AC252" s="453">
        <f t="shared" si="72"/>
        <v>0</v>
      </c>
      <c r="AD252" s="14">
        <f t="shared" si="73"/>
        <v>0</v>
      </c>
      <c r="AE252"/>
      <c r="AF252" s="540">
        <f t="shared" si="60"/>
        <v>0</v>
      </c>
      <c r="AG252" s="541"/>
      <c r="AH252" s="541"/>
      <c r="AI252" s="541"/>
      <c r="AJ252" s="541"/>
      <c r="AK252" s="541"/>
      <c r="AL252" s="541"/>
      <c r="AM252" s="541"/>
      <c r="AN252" s="541"/>
      <c r="AO252" s="541"/>
      <c r="AP252" s="541"/>
      <c r="AQ252" s="541"/>
      <c r="AR252" s="541"/>
      <c r="AS252" s="541"/>
      <c r="AT252" s="541"/>
      <c r="AU252" s="541"/>
      <c r="AV252" s="541"/>
      <c r="AW252" s="541"/>
      <c r="AX252" s="541"/>
      <c r="AY252" s="819"/>
    </row>
    <row r="253" spans="1:51" ht="13.5" hidden="1" thickBot="1">
      <c r="A253" s="3" t="str">
        <f t="shared" si="61"/>
        <v/>
      </c>
      <c r="B253" s="805"/>
      <c r="C253" s="820">
        <f>MEDIÇÃO_GLOBAL!C253</f>
        <v>0</v>
      </c>
      <c r="D253" s="806">
        <f>MEDIÇÃO_GLOBAL!D253</f>
        <v>0</v>
      </c>
      <c r="E253" s="806" t="str">
        <f>MEDIÇÃO_GLOBAL!E253</f>
        <v/>
      </c>
      <c r="F253" s="807">
        <f>MEDIÇÃO_GLOBAL!F253</f>
        <v>0</v>
      </c>
      <c r="G253" s="824">
        <f>MEDIÇÃO_GLOBAL!G253</f>
        <v>0</v>
      </c>
      <c r="H253" s="454">
        <f>Dados_GLOBAL_Inicial!S253</f>
        <v>0</v>
      </c>
      <c r="I253" s="970"/>
      <c r="J253" s="455">
        <f t="shared" si="59"/>
        <v>0</v>
      </c>
      <c r="K253" s="451">
        <f t="shared" si="62"/>
        <v>0</v>
      </c>
      <c r="L253" s="452">
        <f t="shared" si="58"/>
        <v>0</v>
      </c>
      <c r="M253" s="809">
        <f t="shared" si="63"/>
        <v>0</v>
      </c>
      <c r="N253" s="821">
        <f>IF(IFERROR(VALUE(MEDIÇÃO_GLOBAL!N253),0)=0,0,MEDIÇÃO_GLOBAL!N253)</f>
        <v>0</v>
      </c>
      <c r="O253" s="811">
        <f t="shared" si="64"/>
        <v>0</v>
      </c>
      <c r="P253" s="811">
        <f>IF(Dados_Obra!$H$37=1,Dados_GLOBAL_Inicial!M253,IF((W253)="c",ROUNDUP(J253*N253,2),IF((W253)="b",ROUNDDOWN(J253*N253,2),ROUND(J253*N253,2))))</f>
        <v>0</v>
      </c>
      <c r="Q253" s="813">
        <f t="shared" si="65"/>
        <v>0</v>
      </c>
      <c r="S253" s="815">
        <f t="shared" si="66"/>
        <v>0</v>
      </c>
      <c r="T253" s="815">
        <f t="shared" si="67"/>
        <v>0</v>
      </c>
      <c r="V253" s="974"/>
      <c r="W253" s="975"/>
      <c r="X253" s="816">
        <f t="shared" si="68"/>
        <v>0</v>
      </c>
      <c r="Y253" s="816">
        <f t="shared" si="69"/>
        <v>0</v>
      </c>
      <c r="Z253" s="816">
        <f t="shared" si="70"/>
        <v>0</v>
      </c>
      <c r="AA253" s="817">
        <f t="shared" si="71"/>
        <v>0</v>
      </c>
      <c r="AB253" s="718">
        <f t="shared" si="57"/>
        <v>252</v>
      </c>
      <c r="AC253" s="453">
        <f t="shared" si="72"/>
        <v>0</v>
      </c>
      <c r="AD253" s="14">
        <f t="shared" si="73"/>
        <v>0</v>
      </c>
      <c r="AE253"/>
      <c r="AF253" s="540">
        <f t="shared" si="60"/>
        <v>0</v>
      </c>
      <c r="AG253" s="541"/>
      <c r="AH253" s="541"/>
      <c r="AI253" s="541"/>
      <c r="AJ253" s="541"/>
      <c r="AK253" s="541"/>
      <c r="AL253" s="541"/>
      <c r="AM253" s="541"/>
      <c r="AN253" s="541"/>
      <c r="AO253" s="541"/>
      <c r="AP253" s="541"/>
      <c r="AQ253" s="541"/>
      <c r="AR253" s="541"/>
      <c r="AS253" s="541"/>
      <c r="AT253" s="541"/>
      <c r="AU253" s="541"/>
      <c r="AV253" s="541"/>
      <c r="AW253" s="541"/>
      <c r="AX253" s="541"/>
      <c r="AY253" s="819"/>
    </row>
    <row r="254" spans="1:51" ht="13.5" hidden="1" thickBot="1">
      <c r="A254" s="3" t="str">
        <f t="shared" si="61"/>
        <v/>
      </c>
      <c r="B254" s="805"/>
      <c r="C254" s="820">
        <f>MEDIÇÃO_GLOBAL!C254</f>
        <v>0</v>
      </c>
      <c r="D254" s="806">
        <f>MEDIÇÃO_GLOBAL!D254</f>
        <v>0</v>
      </c>
      <c r="E254" s="806" t="str">
        <f>MEDIÇÃO_GLOBAL!E254</f>
        <v/>
      </c>
      <c r="F254" s="807">
        <f>MEDIÇÃO_GLOBAL!F254</f>
        <v>0</v>
      </c>
      <c r="G254" s="824">
        <f>MEDIÇÃO_GLOBAL!G254</f>
        <v>0</v>
      </c>
      <c r="H254" s="454">
        <f>Dados_GLOBAL_Inicial!S254</f>
        <v>0</v>
      </c>
      <c r="I254" s="970"/>
      <c r="J254" s="455">
        <f t="shared" si="59"/>
        <v>0</v>
      </c>
      <c r="K254" s="451">
        <f t="shared" si="62"/>
        <v>0</v>
      </c>
      <c r="L254" s="452">
        <f t="shared" si="58"/>
        <v>0</v>
      </c>
      <c r="M254" s="809">
        <f t="shared" si="63"/>
        <v>0</v>
      </c>
      <c r="N254" s="821">
        <f>IF(IFERROR(VALUE(MEDIÇÃO_GLOBAL!N254),0)=0,0,MEDIÇÃO_GLOBAL!N254)</f>
        <v>0</v>
      </c>
      <c r="O254" s="811">
        <f t="shared" si="64"/>
        <v>0</v>
      </c>
      <c r="P254" s="811">
        <f>IF(Dados_Obra!$H$37=1,Dados_GLOBAL_Inicial!M254,IF((W254)="c",ROUNDUP(J254*N254,2),IF((W254)="b",ROUNDDOWN(J254*N254,2),ROUND(J254*N254,2))))</f>
        <v>0</v>
      </c>
      <c r="Q254" s="813">
        <f t="shared" si="65"/>
        <v>0</v>
      </c>
      <c r="S254" s="815">
        <f t="shared" si="66"/>
        <v>0</v>
      </c>
      <c r="T254" s="815">
        <f t="shared" si="67"/>
        <v>0</v>
      </c>
      <c r="V254" s="974"/>
      <c r="W254" s="975"/>
      <c r="X254" s="816">
        <f t="shared" si="68"/>
        <v>0</v>
      </c>
      <c r="Y254" s="816">
        <f t="shared" si="69"/>
        <v>0</v>
      </c>
      <c r="Z254" s="816">
        <f t="shared" si="70"/>
        <v>0</v>
      </c>
      <c r="AA254" s="817">
        <f t="shared" si="71"/>
        <v>0</v>
      </c>
      <c r="AB254" s="718">
        <f t="shared" si="57"/>
        <v>253</v>
      </c>
      <c r="AC254" s="453">
        <f t="shared" si="72"/>
        <v>0</v>
      </c>
      <c r="AD254" s="14">
        <f t="shared" si="73"/>
        <v>0</v>
      </c>
      <c r="AE254"/>
      <c r="AF254" s="540">
        <f t="shared" si="60"/>
        <v>0</v>
      </c>
      <c r="AG254" s="541"/>
      <c r="AH254" s="541"/>
      <c r="AI254" s="541"/>
      <c r="AJ254" s="541"/>
      <c r="AK254" s="541"/>
      <c r="AL254" s="541"/>
      <c r="AM254" s="541"/>
      <c r="AN254" s="541"/>
      <c r="AO254" s="541"/>
      <c r="AP254" s="541"/>
      <c r="AQ254" s="541"/>
      <c r="AR254" s="541"/>
      <c r="AS254" s="541"/>
      <c r="AT254" s="541"/>
      <c r="AU254" s="541"/>
      <c r="AV254" s="541"/>
      <c r="AW254" s="541"/>
      <c r="AX254" s="541"/>
      <c r="AY254" s="819"/>
    </row>
    <row r="255" spans="1:51" ht="13.5" hidden="1" thickBot="1">
      <c r="A255" s="3" t="str">
        <f t="shared" si="61"/>
        <v/>
      </c>
      <c r="B255" s="805"/>
      <c r="C255" s="820">
        <f>MEDIÇÃO_GLOBAL!C255</f>
        <v>0</v>
      </c>
      <c r="D255" s="806">
        <f>MEDIÇÃO_GLOBAL!D255</f>
        <v>0</v>
      </c>
      <c r="E255" s="806" t="str">
        <f>MEDIÇÃO_GLOBAL!E255</f>
        <v/>
      </c>
      <c r="F255" s="807">
        <f>MEDIÇÃO_GLOBAL!F255</f>
        <v>0</v>
      </c>
      <c r="G255" s="824">
        <f>MEDIÇÃO_GLOBAL!G255</f>
        <v>0</v>
      </c>
      <c r="H255" s="454">
        <f>Dados_GLOBAL_Inicial!S255</f>
        <v>0</v>
      </c>
      <c r="I255" s="970"/>
      <c r="J255" s="455">
        <f t="shared" si="59"/>
        <v>0</v>
      </c>
      <c r="K255" s="451">
        <f t="shared" si="62"/>
        <v>0</v>
      </c>
      <c r="L255" s="452">
        <f t="shared" si="58"/>
        <v>0</v>
      </c>
      <c r="M255" s="809">
        <f t="shared" si="63"/>
        <v>0</v>
      </c>
      <c r="N255" s="821">
        <f>IF(IFERROR(VALUE(MEDIÇÃO_GLOBAL!N255),0)=0,0,MEDIÇÃO_GLOBAL!N255)</f>
        <v>0</v>
      </c>
      <c r="O255" s="811">
        <f t="shared" si="64"/>
        <v>0</v>
      </c>
      <c r="P255" s="811">
        <f>IF(Dados_Obra!$H$37=1,Dados_GLOBAL_Inicial!M255,IF((W255)="c",ROUNDUP(J255*N255,2),IF((W255)="b",ROUNDDOWN(J255*N255,2),ROUND(J255*N255,2))))</f>
        <v>0</v>
      </c>
      <c r="Q255" s="813">
        <f t="shared" si="65"/>
        <v>0</v>
      </c>
      <c r="S255" s="815">
        <f t="shared" si="66"/>
        <v>0</v>
      </c>
      <c r="T255" s="815">
        <f t="shared" si="67"/>
        <v>0</v>
      </c>
      <c r="V255" s="974"/>
      <c r="W255" s="975"/>
      <c r="X255" s="816">
        <f t="shared" si="68"/>
        <v>0</v>
      </c>
      <c r="Y255" s="816">
        <f t="shared" si="69"/>
        <v>0</v>
      </c>
      <c r="Z255" s="816">
        <f t="shared" si="70"/>
        <v>0</v>
      </c>
      <c r="AA255" s="817">
        <f t="shared" si="71"/>
        <v>0</v>
      </c>
      <c r="AB255" s="718">
        <f t="shared" si="57"/>
        <v>254</v>
      </c>
      <c r="AC255" s="453">
        <f t="shared" si="72"/>
        <v>0</v>
      </c>
      <c r="AD255" s="14">
        <f t="shared" si="73"/>
        <v>0</v>
      </c>
      <c r="AE255"/>
      <c r="AF255" s="540">
        <f t="shared" si="60"/>
        <v>0</v>
      </c>
      <c r="AG255" s="541"/>
      <c r="AH255" s="541"/>
      <c r="AI255" s="541"/>
      <c r="AJ255" s="541"/>
      <c r="AK255" s="541"/>
      <c r="AL255" s="541"/>
      <c r="AM255" s="541"/>
      <c r="AN255" s="541"/>
      <c r="AO255" s="541"/>
      <c r="AP255" s="541"/>
      <c r="AQ255" s="541"/>
      <c r="AR255" s="541"/>
      <c r="AS255" s="541"/>
      <c r="AT255" s="541"/>
      <c r="AU255" s="541"/>
      <c r="AV255" s="541"/>
      <c r="AW255" s="541"/>
      <c r="AX255" s="541"/>
      <c r="AY255" s="819"/>
    </row>
    <row r="256" spans="1:51" ht="13.5" hidden="1" thickBot="1">
      <c r="A256" s="3" t="str">
        <f t="shared" si="61"/>
        <v/>
      </c>
      <c r="B256" s="805"/>
      <c r="C256" s="820">
        <f>MEDIÇÃO_GLOBAL!C256</f>
        <v>0</v>
      </c>
      <c r="D256" s="806">
        <f>MEDIÇÃO_GLOBAL!D256</f>
        <v>0</v>
      </c>
      <c r="E256" s="806" t="str">
        <f>MEDIÇÃO_GLOBAL!E256</f>
        <v/>
      </c>
      <c r="F256" s="807">
        <f>MEDIÇÃO_GLOBAL!F256</f>
        <v>0</v>
      </c>
      <c r="G256" s="824">
        <f>MEDIÇÃO_GLOBAL!G256</f>
        <v>0</v>
      </c>
      <c r="H256" s="454">
        <f>Dados_GLOBAL_Inicial!S256</f>
        <v>0</v>
      </c>
      <c r="I256" s="970"/>
      <c r="J256" s="455">
        <f t="shared" si="59"/>
        <v>0</v>
      </c>
      <c r="K256" s="451">
        <f t="shared" si="62"/>
        <v>0</v>
      </c>
      <c r="L256" s="452">
        <f t="shared" si="58"/>
        <v>0</v>
      </c>
      <c r="M256" s="809">
        <f t="shared" si="63"/>
        <v>0</v>
      </c>
      <c r="N256" s="821">
        <f>IF(IFERROR(VALUE(MEDIÇÃO_GLOBAL!N256),0)=0,0,MEDIÇÃO_GLOBAL!N256)</f>
        <v>0</v>
      </c>
      <c r="O256" s="811">
        <f t="shared" si="64"/>
        <v>0</v>
      </c>
      <c r="P256" s="811">
        <f>IF(Dados_Obra!$H$37=1,Dados_GLOBAL_Inicial!M256,IF((W256)="c",ROUNDUP(J256*N256,2),IF((W256)="b",ROUNDDOWN(J256*N256,2),ROUND(J256*N256,2))))</f>
        <v>0</v>
      </c>
      <c r="Q256" s="813">
        <f t="shared" si="65"/>
        <v>0</v>
      </c>
      <c r="S256" s="815">
        <f t="shared" si="66"/>
        <v>0</v>
      </c>
      <c r="T256" s="815">
        <f t="shared" si="67"/>
        <v>0</v>
      </c>
      <c r="V256" s="974"/>
      <c r="W256" s="975"/>
      <c r="X256" s="816">
        <f t="shared" si="68"/>
        <v>0</v>
      </c>
      <c r="Y256" s="816">
        <f t="shared" si="69"/>
        <v>0</v>
      </c>
      <c r="Z256" s="816">
        <f t="shared" si="70"/>
        <v>0</v>
      </c>
      <c r="AA256" s="817">
        <f t="shared" si="71"/>
        <v>0</v>
      </c>
      <c r="AB256" s="718">
        <f t="shared" si="57"/>
        <v>255</v>
      </c>
      <c r="AC256" s="453">
        <f t="shared" si="72"/>
        <v>0</v>
      </c>
      <c r="AD256" s="14">
        <f t="shared" si="73"/>
        <v>0</v>
      </c>
      <c r="AE256"/>
      <c r="AF256" s="540">
        <f t="shared" si="60"/>
        <v>0</v>
      </c>
      <c r="AG256" s="541"/>
      <c r="AH256" s="541"/>
      <c r="AI256" s="541"/>
      <c r="AJ256" s="541"/>
      <c r="AK256" s="541"/>
      <c r="AL256" s="541"/>
      <c r="AM256" s="541"/>
      <c r="AN256" s="541"/>
      <c r="AO256" s="541"/>
      <c r="AP256" s="541"/>
      <c r="AQ256" s="541"/>
      <c r="AR256" s="541"/>
      <c r="AS256" s="541"/>
      <c r="AT256" s="541"/>
      <c r="AU256" s="541"/>
      <c r="AV256" s="541"/>
      <c r="AW256" s="541"/>
      <c r="AX256" s="541"/>
      <c r="AY256" s="819"/>
    </row>
    <row r="257" spans="1:51" ht="13.5" hidden="1" thickBot="1">
      <c r="A257" s="3" t="str">
        <f t="shared" si="61"/>
        <v/>
      </c>
      <c r="B257" s="805"/>
      <c r="C257" s="820">
        <f>MEDIÇÃO_GLOBAL!C257</f>
        <v>0</v>
      </c>
      <c r="D257" s="806">
        <f>MEDIÇÃO_GLOBAL!D257</f>
        <v>0</v>
      </c>
      <c r="E257" s="806" t="str">
        <f>MEDIÇÃO_GLOBAL!E257</f>
        <v/>
      </c>
      <c r="F257" s="807">
        <f>MEDIÇÃO_GLOBAL!F257</f>
        <v>0</v>
      </c>
      <c r="G257" s="824">
        <f>MEDIÇÃO_GLOBAL!G257</f>
        <v>0</v>
      </c>
      <c r="H257" s="454">
        <f>Dados_GLOBAL_Inicial!S257</f>
        <v>0</v>
      </c>
      <c r="I257" s="970"/>
      <c r="J257" s="455">
        <f t="shared" si="59"/>
        <v>0</v>
      </c>
      <c r="K257" s="451">
        <f t="shared" si="62"/>
        <v>0</v>
      </c>
      <c r="L257" s="452">
        <f t="shared" si="58"/>
        <v>0</v>
      </c>
      <c r="M257" s="809">
        <f t="shared" si="63"/>
        <v>0</v>
      </c>
      <c r="N257" s="821">
        <f>IF(IFERROR(VALUE(MEDIÇÃO_GLOBAL!N257),0)=0,0,MEDIÇÃO_GLOBAL!N257)</f>
        <v>0</v>
      </c>
      <c r="O257" s="811">
        <f t="shared" si="64"/>
        <v>0</v>
      </c>
      <c r="P257" s="811">
        <f>IF(Dados_Obra!$H$37=1,Dados_GLOBAL_Inicial!M257,IF((W257)="c",ROUNDUP(J257*N257,2),IF((W257)="b",ROUNDDOWN(J257*N257,2),ROUND(J257*N257,2))))</f>
        <v>0</v>
      </c>
      <c r="Q257" s="813">
        <f t="shared" si="65"/>
        <v>0</v>
      </c>
      <c r="S257" s="815">
        <f t="shared" si="66"/>
        <v>0</v>
      </c>
      <c r="T257" s="815">
        <f t="shared" si="67"/>
        <v>0</v>
      </c>
      <c r="V257" s="974"/>
      <c r="W257" s="975"/>
      <c r="X257" s="816">
        <f t="shared" si="68"/>
        <v>0</v>
      </c>
      <c r="Y257" s="816">
        <f t="shared" si="69"/>
        <v>0</v>
      </c>
      <c r="Z257" s="816">
        <f t="shared" si="70"/>
        <v>0</v>
      </c>
      <c r="AA257" s="817">
        <f t="shared" si="71"/>
        <v>0</v>
      </c>
      <c r="AB257" s="718">
        <f t="shared" si="57"/>
        <v>256</v>
      </c>
      <c r="AC257" s="453">
        <f t="shared" si="72"/>
        <v>0</v>
      </c>
      <c r="AD257" s="14">
        <f t="shared" si="73"/>
        <v>0</v>
      </c>
      <c r="AE257"/>
      <c r="AF257" s="540">
        <f t="shared" si="60"/>
        <v>0</v>
      </c>
      <c r="AG257" s="541"/>
      <c r="AH257" s="541"/>
      <c r="AI257" s="541"/>
      <c r="AJ257" s="541"/>
      <c r="AK257" s="541"/>
      <c r="AL257" s="541"/>
      <c r="AM257" s="541"/>
      <c r="AN257" s="541"/>
      <c r="AO257" s="541"/>
      <c r="AP257" s="541"/>
      <c r="AQ257" s="541"/>
      <c r="AR257" s="541"/>
      <c r="AS257" s="541"/>
      <c r="AT257" s="541"/>
      <c r="AU257" s="541"/>
      <c r="AV257" s="541"/>
      <c r="AW257" s="541"/>
      <c r="AX257" s="541"/>
      <c r="AY257" s="819"/>
    </row>
    <row r="258" spans="1:51" ht="13.5" hidden="1" thickBot="1">
      <c r="A258" s="3" t="str">
        <f t="shared" si="61"/>
        <v/>
      </c>
      <c r="B258" s="805"/>
      <c r="C258" s="820">
        <f>MEDIÇÃO_GLOBAL!C258</f>
        <v>0</v>
      </c>
      <c r="D258" s="806">
        <f>MEDIÇÃO_GLOBAL!D258</f>
        <v>0</v>
      </c>
      <c r="E258" s="806" t="str">
        <f>MEDIÇÃO_GLOBAL!E258</f>
        <v/>
      </c>
      <c r="F258" s="807">
        <f>MEDIÇÃO_GLOBAL!F258</f>
        <v>0</v>
      </c>
      <c r="G258" s="824">
        <f>MEDIÇÃO_GLOBAL!G258</f>
        <v>0</v>
      </c>
      <c r="H258" s="454">
        <f>Dados_GLOBAL_Inicial!S258</f>
        <v>0</v>
      </c>
      <c r="I258" s="970"/>
      <c r="J258" s="455">
        <f t="shared" si="59"/>
        <v>0</v>
      </c>
      <c r="K258" s="451">
        <f t="shared" si="62"/>
        <v>0</v>
      </c>
      <c r="L258" s="452">
        <f t="shared" si="58"/>
        <v>0</v>
      </c>
      <c r="M258" s="809">
        <f t="shared" si="63"/>
        <v>0</v>
      </c>
      <c r="N258" s="821">
        <f>IF(IFERROR(VALUE(MEDIÇÃO_GLOBAL!N258),0)=0,0,MEDIÇÃO_GLOBAL!N258)</f>
        <v>0</v>
      </c>
      <c r="O258" s="811">
        <f t="shared" si="64"/>
        <v>0</v>
      </c>
      <c r="P258" s="811">
        <f>IF(Dados_Obra!$H$37=1,Dados_GLOBAL_Inicial!M258,IF((W258)="c",ROUNDUP(J258*N258,2),IF((W258)="b",ROUNDDOWN(J258*N258,2),ROUND(J258*N258,2))))</f>
        <v>0</v>
      </c>
      <c r="Q258" s="813">
        <f t="shared" si="65"/>
        <v>0</v>
      </c>
      <c r="S258" s="815">
        <f t="shared" si="66"/>
        <v>0</v>
      </c>
      <c r="T258" s="815">
        <f t="shared" si="67"/>
        <v>0</v>
      </c>
      <c r="V258" s="974"/>
      <c r="W258" s="975"/>
      <c r="X258" s="816">
        <f t="shared" si="68"/>
        <v>0</v>
      </c>
      <c r="Y258" s="816">
        <f t="shared" si="69"/>
        <v>0</v>
      </c>
      <c r="Z258" s="816">
        <f t="shared" si="70"/>
        <v>0</v>
      </c>
      <c r="AA258" s="817">
        <f t="shared" si="71"/>
        <v>0</v>
      </c>
      <c r="AB258" s="718">
        <f t="shared" si="57"/>
        <v>257</v>
      </c>
      <c r="AC258" s="453">
        <f t="shared" si="72"/>
        <v>0</v>
      </c>
      <c r="AD258" s="14">
        <f t="shared" si="73"/>
        <v>0</v>
      </c>
      <c r="AE258"/>
      <c r="AF258" s="540">
        <f t="shared" si="60"/>
        <v>0</v>
      </c>
      <c r="AG258" s="541"/>
      <c r="AH258" s="541"/>
      <c r="AI258" s="541"/>
      <c r="AJ258" s="541"/>
      <c r="AK258" s="541"/>
      <c r="AL258" s="541"/>
      <c r="AM258" s="541"/>
      <c r="AN258" s="541"/>
      <c r="AO258" s="541"/>
      <c r="AP258" s="541"/>
      <c r="AQ258" s="541"/>
      <c r="AR258" s="541"/>
      <c r="AS258" s="541"/>
      <c r="AT258" s="541"/>
      <c r="AU258" s="541"/>
      <c r="AV258" s="541"/>
      <c r="AW258" s="541"/>
      <c r="AX258" s="541"/>
      <c r="AY258" s="819"/>
    </row>
    <row r="259" spans="1:51" ht="13.5" hidden="1" thickBot="1">
      <c r="A259" s="3" t="str">
        <f t="shared" si="61"/>
        <v/>
      </c>
      <c r="B259" s="805"/>
      <c r="C259" s="820">
        <f>MEDIÇÃO_GLOBAL!C259</f>
        <v>0</v>
      </c>
      <c r="D259" s="806">
        <f>MEDIÇÃO_GLOBAL!D259</f>
        <v>0</v>
      </c>
      <c r="E259" s="806" t="str">
        <f>MEDIÇÃO_GLOBAL!E259</f>
        <v/>
      </c>
      <c r="F259" s="807">
        <f>MEDIÇÃO_GLOBAL!F259</f>
        <v>0</v>
      </c>
      <c r="G259" s="824">
        <f>MEDIÇÃO_GLOBAL!G259</f>
        <v>0</v>
      </c>
      <c r="H259" s="454">
        <f>Dados_GLOBAL_Inicial!S259</f>
        <v>0</v>
      </c>
      <c r="I259" s="970"/>
      <c r="J259" s="455">
        <f t="shared" si="59"/>
        <v>0</v>
      </c>
      <c r="K259" s="451">
        <f t="shared" si="62"/>
        <v>0</v>
      </c>
      <c r="L259" s="452">
        <f t="shared" si="58"/>
        <v>0</v>
      </c>
      <c r="M259" s="809">
        <f t="shared" si="63"/>
        <v>0</v>
      </c>
      <c r="N259" s="821">
        <f>IF(IFERROR(VALUE(MEDIÇÃO_GLOBAL!N259),0)=0,0,MEDIÇÃO_GLOBAL!N259)</f>
        <v>0</v>
      </c>
      <c r="O259" s="811">
        <f t="shared" si="64"/>
        <v>0</v>
      </c>
      <c r="P259" s="811">
        <f>IF(Dados_Obra!$H$37=1,Dados_GLOBAL_Inicial!M259,IF((W259)="c",ROUNDUP(J259*N259,2),IF((W259)="b",ROUNDDOWN(J259*N259,2),ROUND(J259*N259,2))))</f>
        <v>0</v>
      </c>
      <c r="Q259" s="813">
        <f t="shared" si="65"/>
        <v>0</v>
      </c>
      <c r="S259" s="815">
        <f t="shared" si="66"/>
        <v>0</v>
      </c>
      <c r="T259" s="815">
        <f t="shared" si="67"/>
        <v>0</v>
      </c>
      <c r="V259" s="974"/>
      <c r="W259" s="975"/>
      <c r="X259" s="816">
        <f t="shared" si="68"/>
        <v>0</v>
      </c>
      <c r="Y259" s="816">
        <f t="shared" si="69"/>
        <v>0</v>
      </c>
      <c r="Z259" s="816">
        <f t="shared" si="70"/>
        <v>0</v>
      </c>
      <c r="AA259" s="817">
        <f t="shared" si="71"/>
        <v>0</v>
      </c>
      <c r="AB259" s="718">
        <f t="shared" si="57"/>
        <v>258</v>
      </c>
      <c r="AC259" s="453">
        <f t="shared" si="72"/>
        <v>0</v>
      </c>
      <c r="AD259" s="14">
        <f t="shared" si="73"/>
        <v>0</v>
      </c>
      <c r="AE259"/>
      <c r="AF259" s="540">
        <f t="shared" si="60"/>
        <v>0</v>
      </c>
      <c r="AG259" s="541"/>
      <c r="AH259" s="541"/>
      <c r="AI259" s="541"/>
      <c r="AJ259" s="541"/>
      <c r="AK259" s="541"/>
      <c r="AL259" s="541"/>
      <c r="AM259" s="541"/>
      <c r="AN259" s="541"/>
      <c r="AO259" s="541"/>
      <c r="AP259" s="541"/>
      <c r="AQ259" s="541"/>
      <c r="AR259" s="541"/>
      <c r="AS259" s="541"/>
      <c r="AT259" s="541"/>
      <c r="AU259" s="541"/>
      <c r="AV259" s="541"/>
      <c r="AW259" s="541"/>
      <c r="AX259" s="541"/>
      <c r="AY259" s="819"/>
    </row>
    <row r="260" spans="1:51" ht="13.5" hidden="1" thickBot="1">
      <c r="A260" s="3" t="str">
        <f t="shared" si="61"/>
        <v/>
      </c>
      <c r="B260" s="805"/>
      <c r="C260" s="820">
        <f>MEDIÇÃO_GLOBAL!C260</f>
        <v>0</v>
      </c>
      <c r="D260" s="806">
        <f>MEDIÇÃO_GLOBAL!D260</f>
        <v>0</v>
      </c>
      <c r="E260" s="806" t="str">
        <f>MEDIÇÃO_GLOBAL!E260</f>
        <v/>
      </c>
      <c r="F260" s="807">
        <f>MEDIÇÃO_GLOBAL!F260</f>
        <v>0</v>
      </c>
      <c r="G260" s="824">
        <f>MEDIÇÃO_GLOBAL!G260</f>
        <v>0</v>
      </c>
      <c r="H260" s="454">
        <f>Dados_GLOBAL_Inicial!S260</f>
        <v>0</v>
      </c>
      <c r="I260" s="970"/>
      <c r="J260" s="455">
        <f t="shared" si="59"/>
        <v>0</v>
      </c>
      <c r="K260" s="451">
        <f t="shared" si="62"/>
        <v>0</v>
      </c>
      <c r="L260" s="452">
        <f t="shared" si="58"/>
        <v>0</v>
      </c>
      <c r="M260" s="809">
        <f t="shared" si="63"/>
        <v>0</v>
      </c>
      <c r="N260" s="821">
        <f>IF(IFERROR(VALUE(MEDIÇÃO_GLOBAL!N260),0)=0,0,MEDIÇÃO_GLOBAL!N260)</f>
        <v>0</v>
      </c>
      <c r="O260" s="811">
        <f t="shared" si="64"/>
        <v>0</v>
      </c>
      <c r="P260" s="811">
        <f>IF(Dados_Obra!$H$37=1,Dados_GLOBAL_Inicial!M260,IF((W260)="c",ROUNDUP(J260*N260,2),IF((W260)="b",ROUNDDOWN(J260*N260,2),ROUND(J260*N260,2))))</f>
        <v>0</v>
      </c>
      <c r="Q260" s="813">
        <f t="shared" si="65"/>
        <v>0</v>
      </c>
      <c r="S260" s="815">
        <f t="shared" si="66"/>
        <v>0</v>
      </c>
      <c r="T260" s="815">
        <f t="shared" si="67"/>
        <v>0</v>
      </c>
      <c r="V260" s="974"/>
      <c r="W260" s="975"/>
      <c r="X260" s="816">
        <f t="shared" si="68"/>
        <v>0</v>
      </c>
      <c r="Y260" s="816">
        <f t="shared" si="69"/>
        <v>0</v>
      </c>
      <c r="Z260" s="816">
        <f t="shared" si="70"/>
        <v>0</v>
      </c>
      <c r="AA260" s="817">
        <f t="shared" si="71"/>
        <v>0</v>
      </c>
      <c r="AB260" s="718">
        <f t="shared" si="57"/>
        <v>259</v>
      </c>
      <c r="AC260" s="453">
        <f t="shared" si="72"/>
        <v>0</v>
      </c>
      <c r="AD260" s="14">
        <f t="shared" si="73"/>
        <v>0</v>
      </c>
      <c r="AE260"/>
      <c r="AF260" s="540">
        <f t="shared" si="60"/>
        <v>0</v>
      </c>
      <c r="AG260" s="541"/>
      <c r="AH260" s="541"/>
      <c r="AI260" s="541"/>
      <c r="AJ260" s="541"/>
      <c r="AK260" s="541"/>
      <c r="AL260" s="541"/>
      <c r="AM260" s="541"/>
      <c r="AN260" s="541"/>
      <c r="AO260" s="541"/>
      <c r="AP260" s="541"/>
      <c r="AQ260" s="541"/>
      <c r="AR260" s="541"/>
      <c r="AS260" s="541"/>
      <c r="AT260" s="541"/>
      <c r="AU260" s="541"/>
      <c r="AV260" s="541"/>
      <c r="AW260" s="541"/>
      <c r="AX260" s="541"/>
      <c r="AY260" s="819"/>
    </row>
    <row r="261" spans="1:51" ht="13.5" hidden="1" thickBot="1">
      <c r="A261" s="3" t="str">
        <f t="shared" si="61"/>
        <v/>
      </c>
      <c r="B261" s="805"/>
      <c r="C261" s="820">
        <f>MEDIÇÃO_GLOBAL!C261</f>
        <v>0</v>
      </c>
      <c r="D261" s="806">
        <f>MEDIÇÃO_GLOBAL!D261</f>
        <v>0</v>
      </c>
      <c r="E261" s="806" t="str">
        <f>MEDIÇÃO_GLOBAL!E261</f>
        <v/>
      </c>
      <c r="F261" s="807">
        <f>MEDIÇÃO_GLOBAL!F261</f>
        <v>0</v>
      </c>
      <c r="G261" s="824">
        <f>MEDIÇÃO_GLOBAL!G261</f>
        <v>0</v>
      </c>
      <c r="H261" s="454">
        <f>Dados_GLOBAL_Inicial!S261</f>
        <v>0</v>
      </c>
      <c r="I261" s="970"/>
      <c r="J261" s="455">
        <f t="shared" si="59"/>
        <v>0</v>
      </c>
      <c r="K261" s="451">
        <f t="shared" si="62"/>
        <v>0</v>
      </c>
      <c r="L261" s="452">
        <f t="shared" si="58"/>
        <v>0</v>
      </c>
      <c r="M261" s="809">
        <f t="shared" si="63"/>
        <v>0</v>
      </c>
      <c r="N261" s="821">
        <f>IF(IFERROR(VALUE(MEDIÇÃO_GLOBAL!N261),0)=0,0,MEDIÇÃO_GLOBAL!N261)</f>
        <v>0</v>
      </c>
      <c r="O261" s="811">
        <f t="shared" si="64"/>
        <v>0</v>
      </c>
      <c r="P261" s="811">
        <f>IF(Dados_Obra!$H$37=1,Dados_GLOBAL_Inicial!M261,IF((W261)="c",ROUNDUP(J261*N261,2),IF((W261)="b",ROUNDDOWN(J261*N261,2),ROUND(J261*N261,2))))</f>
        <v>0</v>
      </c>
      <c r="Q261" s="813">
        <f t="shared" si="65"/>
        <v>0</v>
      </c>
      <c r="S261" s="815">
        <f t="shared" si="66"/>
        <v>0</v>
      </c>
      <c r="T261" s="815">
        <f t="shared" si="67"/>
        <v>0</v>
      </c>
      <c r="V261" s="974"/>
      <c r="W261" s="975"/>
      <c r="X261" s="816">
        <f t="shared" si="68"/>
        <v>0</v>
      </c>
      <c r="Y261" s="816">
        <f t="shared" si="69"/>
        <v>0</v>
      </c>
      <c r="Z261" s="816">
        <f t="shared" si="70"/>
        <v>0</v>
      </c>
      <c r="AA261" s="817">
        <f t="shared" si="71"/>
        <v>0</v>
      </c>
      <c r="AB261" s="718">
        <f t="shared" si="57"/>
        <v>260</v>
      </c>
      <c r="AC261" s="453">
        <f t="shared" si="72"/>
        <v>0</v>
      </c>
      <c r="AD261" s="14">
        <f t="shared" si="73"/>
        <v>0</v>
      </c>
      <c r="AE261"/>
      <c r="AF261" s="540">
        <f t="shared" si="60"/>
        <v>0</v>
      </c>
      <c r="AG261" s="541"/>
      <c r="AH261" s="541"/>
      <c r="AI261" s="541"/>
      <c r="AJ261" s="541"/>
      <c r="AK261" s="541"/>
      <c r="AL261" s="541"/>
      <c r="AM261" s="541"/>
      <c r="AN261" s="541"/>
      <c r="AO261" s="541"/>
      <c r="AP261" s="541"/>
      <c r="AQ261" s="541"/>
      <c r="AR261" s="541"/>
      <c r="AS261" s="541"/>
      <c r="AT261" s="541"/>
      <c r="AU261" s="541"/>
      <c r="AV261" s="541"/>
      <c r="AW261" s="541"/>
      <c r="AX261" s="541"/>
      <c r="AY261" s="819"/>
    </row>
    <row r="262" spans="1:51" ht="13.5" hidden="1" thickBot="1">
      <c r="A262" s="3" t="str">
        <f t="shared" si="61"/>
        <v/>
      </c>
      <c r="B262" s="805"/>
      <c r="C262" s="820">
        <f>MEDIÇÃO_GLOBAL!C262</f>
        <v>0</v>
      </c>
      <c r="D262" s="806">
        <f>MEDIÇÃO_GLOBAL!D262</f>
        <v>0</v>
      </c>
      <c r="E262" s="806" t="str">
        <f>MEDIÇÃO_GLOBAL!E262</f>
        <v/>
      </c>
      <c r="F262" s="807">
        <f>MEDIÇÃO_GLOBAL!F262</f>
        <v>0</v>
      </c>
      <c r="G262" s="824">
        <f>MEDIÇÃO_GLOBAL!G262</f>
        <v>0</v>
      </c>
      <c r="H262" s="454">
        <f>Dados_GLOBAL_Inicial!S262</f>
        <v>0</v>
      </c>
      <c r="I262" s="970"/>
      <c r="J262" s="455">
        <f t="shared" si="59"/>
        <v>0</v>
      </c>
      <c r="K262" s="451">
        <f t="shared" si="62"/>
        <v>0</v>
      </c>
      <c r="L262" s="452">
        <f t="shared" si="58"/>
        <v>0</v>
      </c>
      <c r="M262" s="809">
        <f t="shared" si="63"/>
        <v>0</v>
      </c>
      <c r="N262" s="821">
        <f>IF(IFERROR(VALUE(MEDIÇÃO_GLOBAL!N262),0)=0,0,MEDIÇÃO_GLOBAL!N262)</f>
        <v>0</v>
      </c>
      <c r="O262" s="811">
        <f t="shared" si="64"/>
        <v>0</v>
      </c>
      <c r="P262" s="811">
        <f>IF(Dados_Obra!$H$37=1,Dados_GLOBAL_Inicial!M262,IF((W262)="c",ROUNDUP(J262*N262,2),IF((W262)="b",ROUNDDOWN(J262*N262,2),ROUND(J262*N262,2))))</f>
        <v>0</v>
      </c>
      <c r="Q262" s="813">
        <f t="shared" si="65"/>
        <v>0</v>
      </c>
      <c r="S262" s="815">
        <f t="shared" si="66"/>
        <v>0</v>
      </c>
      <c r="T262" s="815">
        <f t="shared" si="67"/>
        <v>0</v>
      </c>
      <c r="V262" s="974"/>
      <c r="W262" s="975"/>
      <c r="X262" s="816">
        <f t="shared" si="68"/>
        <v>0</v>
      </c>
      <c r="Y262" s="816">
        <f t="shared" si="69"/>
        <v>0</v>
      </c>
      <c r="Z262" s="816">
        <f t="shared" si="70"/>
        <v>0</v>
      </c>
      <c r="AA262" s="817">
        <f t="shared" si="71"/>
        <v>0</v>
      </c>
      <c r="AB262" s="718">
        <f t="shared" ref="AB262:AB325" si="74">AB261+1</f>
        <v>261</v>
      </c>
      <c r="AC262" s="453">
        <f t="shared" si="72"/>
        <v>0</v>
      </c>
      <c r="AD262" s="14">
        <f t="shared" si="73"/>
        <v>0</v>
      </c>
      <c r="AE262"/>
      <c r="AF262" s="540">
        <f t="shared" si="60"/>
        <v>0</v>
      </c>
      <c r="AG262" s="541"/>
      <c r="AH262" s="541"/>
      <c r="AI262" s="541"/>
      <c r="AJ262" s="541"/>
      <c r="AK262" s="541"/>
      <c r="AL262" s="541"/>
      <c r="AM262" s="541"/>
      <c r="AN262" s="541"/>
      <c r="AO262" s="541"/>
      <c r="AP262" s="541"/>
      <c r="AQ262" s="541"/>
      <c r="AR262" s="541"/>
      <c r="AS262" s="541"/>
      <c r="AT262" s="541"/>
      <c r="AU262" s="541"/>
      <c r="AV262" s="541"/>
      <c r="AW262" s="541"/>
      <c r="AX262" s="541"/>
      <c r="AY262" s="819"/>
    </row>
    <row r="263" spans="1:51" ht="13.5" hidden="1" thickBot="1">
      <c r="A263" s="3" t="str">
        <f t="shared" si="61"/>
        <v/>
      </c>
      <c r="B263" s="805"/>
      <c r="C263" s="820">
        <f>MEDIÇÃO_GLOBAL!C263</f>
        <v>0</v>
      </c>
      <c r="D263" s="806">
        <f>MEDIÇÃO_GLOBAL!D263</f>
        <v>0</v>
      </c>
      <c r="E263" s="806" t="str">
        <f>MEDIÇÃO_GLOBAL!E263</f>
        <v/>
      </c>
      <c r="F263" s="807">
        <f>MEDIÇÃO_GLOBAL!F263</f>
        <v>0</v>
      </c>
      <c r="G263" s="824">
        <f>MEDIÇÃO_GLOBAL!G263</f>
        <v>0</v>
      </c>
      <c r="H263" s="454">
        <f>Dados_GLOBAL_Inicial!S263</f>
        <v>0</v>
      </c>
      <c r="I263" s="970"/>
      <c r="J263" s="455">
        <f t="shared" si="59"/>
        <v>0</v>
      </c>
      <c r="K263" s="451">
        <f t="shared" si="62"/>
        <v>0</v>
      </c>
      <c r="L263" s="452">
        <f t="shared" si="58"/>
        <v>0</v>
      </c>
      <c r="M263" s="809">
        <f t="shared" si="63"/>
        <v>0</v>
      </c>
      <c r="N263" s="821">
        <f>IF(IFERROR(VALUE(MEDIÇÃO_GLOBAL!N263),0)=0,0,MEDIÇÃO_GLOBAL!N263)</f>
        <v>0</v>
      </c>
      <c r="O263" s="811">
        <f t="shared" si="64"/>
        <v>0</v>
      </c>
      <c r="P263" s="811">
        <f>IF(Dados_Obra!$H$37=1,Dados_GLOBAL_Inicial!M263,IF((W263)="c",ROUNDUP(J263*N263,2),IF((W263)="b",ROUNDDOWN(J263*N263,2),ROUND(J263*N263,2))))</f>
        <v>0</v>
      </c>
      <c r="Q263" s="813">
        <f t="shared" si="65"/>
        <v>0</v>
      </c>
      <c r="S263" s="815">
        <f t="shared" si="66"/>
        <v>0</v>
      </c>
      <c r="T263" s="815">
        <f t="shared" si="67"/>
        <v>0</v>
      </c>
      <c r="V263" s="974"/>
      <c r="W263" s="975"/>
      <c r="X263" s="816">
        <f t="shared" si="68"/>
        <v>0</v>
      </c>
      <c r="Y263" s="816">
        <f t="shared" si="69"/>
        <v>0</v>
      </c>
      <c r="Z263" s="816">
        <f t="shared" si="70"/>
        <v>0</v>
      </c>
      <c r="AA263" s="817">
        <f t="shared" si="71"/>
        <v>0</v>
      </c>
      <c r="AB263" s="718">
        <f t="shared" si="74"/>
        <v>262</v>
      </c>
      <c r="AC263" s="453">
        <f t="shared" si="72"/>
        <v>0</v>
      </c>
      <c r="AD263" s="14">
        <f t="shared" si="73"/>
        <v>0</v>
      </c>
      <c r="AE263"/>
      <c r="AF263" s="540">
        <f t="shared" si="60"/>
        <v>0</v>
      </c>
      <c r="AG263" s="541"/>
      <c r="AH263" s="541"/>
      <c r="AI263" s="541"/>
      <c r="AJ263" s="541"/>
      <c r="AK263" s="541"/>
      <c r="AL263" s="541"/>
      <c r="AM263" s="541"/>
      <c r="AN263" s="541"/>
      <c r="AO263" s="541"/>
      <c r="AP263" s="541"/>
      <c r="AQ263" s="541"/>
      <c r="AR263" s="541"/>
      <c r="AS263" s="541"/>
      <c r="AT263" s="541"/>
      <c r="AU263" s="541"/>
      <c r="AV263" s="541"/>
      <c r="AW263" s="541"/>
      <c r="AX263" s="541"/>
      <c r="AY263" s="819"/>
    </row>
    <row r="264" spans="1:51" ht="13.5" hidden="1" thickBot="1">
      <c r="A264" s="3" t="str">
        <f t="shared" si="61"/>
        <v/>
      </c>
      <c r="B264" s="805"/>
      <c r="C264" s="820">
        <f>MEDIÇÃO_GLOBAL!C264</f>
        <v>0</v>
      </c>
      <c r="D264" s="806">
        <f>MEDIÇÃO_GLOBAL!D264</f>
        <v>0</v>
      </c>
      <c r="E264" s="806" t="str">
        <f>MEDIÇÃO_GLOBAL!E264</f>
        <v/>
      </c>
      <c r="F264" s="807">
        <f>MEDIÇÃO_GLOBAL!F264</f>
        <v>0</v>
      </c>
      <c r="G264" s="824">
        <f>MEDIÇÃO_GLOBAL!G264</f>
        <v>0</v>
      </c>
      <c r="H264" s="454">
        <f>Dados_GLOBAL_Inicial!S264</f>
        <v>0</v>
      </c>
      <c r="I264" s="970"/>
      <c r="J264" s="455">
        <f t="shared" si="59"/>
        <v>0</v>
      </c>
      <c r="K264" s="451">
        <f t="shared" si="62"/>
        <v>0</v>
      </c>
      <c r="L264" s="452">
        <f t="shared" si="58"/>
        <v>0</v>
      </c>
      <c r="M264" s="809">
        <f t="shared" si="63"/>
        <v>0</v>
      </c>
      <c r="N264" s="821">
        <f>IF(IFERROR(VALUE(MEDIÇÃO_GLOBAL!N264),0)=0,0,MEDIÇÃO_GLOBAL!N264)</f>
        <v>0</v>
      </c>
      <c r="O264" s="811">
        <f t="shared" si="64"/>
        <v>0</v>
      </c>
      <c r="P264" s="811">
        <f>IF(Dados_Obra!$H$37=1,Dados_GLOBAL_Inicial!M264,IF((W264)="c",ROUNDUP(J264*N264,2),IF((W264)="b",ROUNDDOWN(J264*N264,2),ROUND(J264*N264,2))))</f>
        <v>0</v>
      </c>
      <c r="Q264" s="813">
        <f t="shared" si="65"/>
        <v>0</v>
      </c>
      <c r="S264" s="815">
        <f t="shared" si="66"/>
        <v>0</v>
      </c>
      <c r="T264" s="815">
        <f t="shared" si="67"/>
        <v>0</v>
      </c>
      <c r="V264" s="974"/>
      <c r="W264" s="975"/>
      <c r="X264" s="816">
        <f t="shared" si="68"/>
        <v>0</v>
      </c>
      <c r="Y264" s="816">
        <f t="shared" si="69"/>
        <v>0</v>
      </c>
      <c r="Z264" s="816">
        <f t="shared" si="70"/>
        <v>0</v>
      </c>
      <c r="AA264" s="817">
        <f t="shared" si="71"/>
        <v>0</v>
      </c>
      <c r="AB264" s="718">
        <f t="shared" si="74"/>
        <v>263</v>
      </c>
      <c r="AC264" s="453">
        <f t="shared" si="72"/>
        <v>0</v>
      </c>
      <c r="AD264" s="14">
        <f t="shared" si="73"/>
        <v>0</v>
      </c>
      <c r="AE264"/>
      <c r="AF264" s="540">
        <f t="shared" si="60"/>
        <v>0</v>
      </c>
      <c r="AG264" s="541"/>
      <c r="AH264" s="541"/>
      <c r="AI264" s="541"/>
      <c r="AJ264" s="541"/>
      <c r="AK264" s="541"/>
      <c r="AL264" s="541"/>
      <c r="AM264" s="541"/>
      <c r="AN264" s="541"/>
      <c r="AO264" s="541"/>
      <c r="AP264" s="541"/>
      <c r="AQ264" s="541"/>
      <c r="AR264" s="541"/>
      <c r="AS264" s="541"/>
      <c r="AT264" s="541"/>
      <c r="AU264" s="541"/>
      <c r="AV264" s="541"/>
      <c r="AW264" s="541"/>
      <c r="AX264" s="541"/>
      <c r="AY264" s="819"/>
    </row>
    <row r="265" spans="1:51" ht="13.5" hidden="1" thickBot="1">
      <c r="A265" s="3" t="str">
        <f t="shared" si="61"/>
        <v/>
      </c>
      <c r="B265" s="805"/>
      <c r="C265" s="820">
        <f>MEDIÇÃO_GLOBAL!C265</f>
        <v>0</v>
      </c>
      <c r="D265" s="806">
        <f>MEDIÇÃO_GLOBAL!D265</f>
        <v>0</v>
      </c>
      <c r="E265" s="806" t="str">
        <f>MEDIÇÃO_GLOBAL!E265</f>
        <v/>
      </c>
      <c r="F265" s="807">
        <f>MEDIÇÃO_GLOBAL!F265</f>
        <v>0</v>
      </c>
      <c r="G265" s="824">
        <f>MEDIÇÃO_GLOBAL!G265</f>
        <v>0</v>
      </c>
      <c r="H265" s="454">
        <f>Dados_GLOBAL_Inicial!S265</f>
        <v>0</v>
      </c>
      <c r="I265" s="970"/>
      <c r="J265" s="455">
        <f t="shared" si="59"/>
        <v>0</v>
      </c>
      <c r="K265" s="451">
        <f t="shared" si="62"/>
        <v>0</v>
      </c>
      <c r="L265" s="452">
        <f t="shared" si="58"/>
        <v>0</v>
      </c>
      <c r="M265" s="809">
        <f t="shared" si="63"/>
        <v>0</v>
      </c>
      <c r="N265" s="821">
        <f>IF(IFERROR(VALUE(MEDIÇÃO_GLOBAL!N265),0)=0,0,MEDIÇÃO_GLOBAL!N265)</f>
        <v>0</v>
      </c>
      <c r="O265" s="811">
        <f t="shared" si="64"/>
        <v>0</v>
      </c>
      <c r="P265" s="811">
        <f>IF(Dados_Obra!$H$37=1,Dados_GLOBAL_Inicial!M265,IF((W265)="c",ROUNDUP(J265*N265,2),IF((W265)="b",ROUNDDOWN(J265*N265,2),ROUND(J265*N265,2))))</f>
        <v>0</v>
      </c>
      <c r="Q265" s="813">
        <f t="shared" si="65"/>
        <v>0</v>
      </c>
      <c r="S265" s="815">
        <f t="shared" si="66"/>
        <v>0</v>
      </c>
      <c r="T265" s="815">
        <f t="shared" si="67"/>
        <v>0</v>
      </c>
      <c r="V265" s="974"/>
      <c r="W265" s="975"/>
      <c r="X265" s="816">
        <f t="shared" si="68"/>
        <v>0</v>
      </c>
      <c r="Y265" s="816">
        <f t="shared" si="69"/>
        <v>0</v>
      </c>
      <c r="Z265" s="816">
        <f t="shared" si="70"/>
        <v>0</v>
      </c>
      <c r="AA265" s="817">
        <f t="shared" si="71"/>
        <v>0</v>
      </c>
      <c r="AB265" s="718">
        <f t="shared" si="74"/>
        <v>264</v>
      </c>
      <c r="AC265" s="453">
        <f t="shared" si="72"/>
        <v>0</v>
      </c>
      <c r="AD265" s="14">
        <f t="shared" si="73"/>
        <v>0</v>
      </c>
      <c r="AE265"/>
      <c r="AF265" s="540">
        <f t="shared" si="60"/>
        <v>0</v>
      </c>
      <c r="AG265" s="541"/>
      <c r="AH265" s="541"/>
      <c r="AI265" s="541"/>
      <c r="AJ265" s="541"/>
      <c r="AK265" s="541"/>
      <c r="AL265" s="541"/>
      <c r="AM265" s="541"/>
      <c r="AN265" s="541"/>
      <c r="AO265" s="541"/>
      <c r="AP265" s="541"/>
      <c r="AQ265" s="541"/>
      <c r="AR265" s="541"/>
      <c r="AS265" s="541"/>
      <c r="AT265" s="541"/>
      <c r="AU265" s="541"/>
      <c r="AV265" s="541"/>
      <c r="AW265" s="541"/>
      <c r="AX265" s="541"/>
      <c r="AY265" s="819"/>
    </row>
    <row r="266" spans="1:51" ht="13.5" hidden="1" thickBot="1">
      <c r="A266" s="3" t="str">
        <f t="shared" si="61"/>
        <v/>
      </c>
      <c r="B266" s="805"/>
      <c r="C266" s="820">
        <f>MEDIÇÃO_GLOBAL!C266</f>
        <v>0</v>
      </c>
      <c r="D266" s="806">
        <f>MEDIÇÃO_GLOBAL!D266</f>
        <v>0</v>
      </c>
      <c r="E266" s="806" t="str">
        <f>MEDIÇÃO_GLOBAL!E266</f>
        <v/>
      </c>
      <c r="F266" s="807">
        <f>MEDIÇÃO_GLOBAL!F266</f>
        <v>0</v>
      </c>
      <c r="G266" s="824">
        <f>MEDIÇÃO_GLOBAL!G266</f>
        <v>0</v>
      </c>
      <c r="H266" s="454">
        <f>Dados_GLOBAL_Inicial!S266</f>
        <v>0</v>
      </c>
      <c r="I266" s="970"/>
      <c r="J266" s="455">
        <f t="shared" si="59"/>
        <v>0</v>
      </c>
      <c r="K266" s="451">
        <f t="shared" si="62"/>
        <v>0</v>
      </c>
      <c r="L266" s="452">
        <f t="shared" ref="L266:L329" si="75">IF(total=0,0,ROUND(P266/total,4))</f>
        <v>0</v>
      </c>
      <c r="M266" s="809">
        <f t="shared" si="63"/>
        <v>0</v>
      </c>
      <c r="N266" s="821">
        <f>IF(IFERROR(VALUE(MEDIÇÃO_GLOBAL!N266),0)=0,0,MEDIÇÃO_GLOBAL!N266)</f>
        <v>0</v>
      </c>
      <c r="O266" s="811">
        <f t="shared" si="64"/>
        <v>0</v>
      </c>
      <c r="P266" s="811">
        <f>IF(Dados_Obra!$H$37=1,Dados_GLOBAL_Inicial!M266,IF((W266)="c",ROUNDUP(J266*N266,2),IF((W266)="b",ROUNDDOWN(J266*N266,2),ROUND(J266*N266,2))))</f>
        <v>0</v>
      </c>
      <c r="Q266" s="813">
        <f t="shared" si="65"/>
        <v>0</v>
      </c>
      <c r="S266" s="815">
        <f t="shared" si="66"/>
        <v>0</v>
      </c>
      <c r="T266" s="815">
        <f t="shared" si="67"/>
        <v>0</v>
      </c>
      <c r="V266" s="974"/>
      <c r="W266" s="975"/>
      <c r="X266" s="816">
        <f t="shared" si="68"/>
        <v>0</v>
      </c>
      <c r="Y266" s="816">
        <f t="shared" si="69"/>
        <v>0</v>
      </c>
      <c r="Z266" s="816">
        <f t="shared" si="70"/>
        <v>0</v>
      </c>
      <c r="AA266" s="817">
        <f t="shared" si="71"/>
        <v>0</v>
      </c>
      <c r="AB266" s="718">
        <f t="shared" si="74"/>
        <v>265</v>
      </c>
      <c r="AC266" s="453">
        <f t="shared" si="72"/>
        <v>0</v>
      </c>
      <c r="AD266" s="14">
        <f t="shared" si="73"/>
        <v>0</v>
      </c>
      <c r="AE266"/>
      <c r="AF266" s="540">
        <f t="shared" si="60"/>
        <v>0</v>
      </c>
      <c r="AG266" s="541"/>
      <c r="AH266" s="541"/>
      <c r="AI266" s="541"/>
      <c r="AJ266" s="541"/>
      <c r="AK266" s="541"/>
      <c r="AL266" s="541"/>
      <c r="AM266" s="541"/>
      <c r="AN266" s="541"/>
      <c r="AO266" s="541"/>
      <c r="AP266" s="541"/>
      <c r="AQ266" s="541"/>
      <c r="AR266" s="541"/>
      <c r="AS266" s="541"/>
      <c r="AT266" s="541"/>
      <c r="AU266" s="541"/>
      <c r="AV266" s="541"/>
      <c r="AW266" s="541"/>
      <c r="AX266" s="541"/>
      <c r="AY266" s="819"/>
    </row>
    <row r="267" spans="1:51" ht="13.5" hidden="1" thickBot="1">
      <c r="A267" s="3" t="str">
        <f t="shared" si="61"/>
        <v/>
      </c>
      <c r="B267" s="805"/>
      <c r="C267" s="820">
        <f>MEDIÇÃO_GLOBAL!C267</f>
        <v>0</v>
      </c>
      <c r="D267" s="806">
        <f>MEDIÇÃO_GLOBAL!D267</f>
        <v>0</v>
      </c>
      <c r="E267" s="806" t="str">
        <f>MEDIÇÃO_GLOBAL!E267</f>
        <v/>
      </c>
      <c r="F267" s="807">
        <f>MEDIÇÃO_GLOBAL!F267</f>
        <v>0</v>
      </c>
      <c r="G267" s="824">
        <f>MEDIÇÃO_GLOBAL!G267</f>
        <v>0</v>
      </c>
      <c r="H267" s="454">
        <f>Dados_GLOBAL_Inicial!S267</f>
        <v>0</v>
      </c>
      <c r="I267" s="970"/>
      <c r="J267" s="455">
        <f t="shared" ref="J267:J330" si="76">SUM(H267:I267)</f>
        <v>0</v>
      </c>
      <c r="K267" s="451">
        <f t="shared" si="62"/>
        <v>0</v>
      </c>
      <c r="L267" s="452">
        <f t="shared" si="75"/>
        <v>0</v>
      </c>
      <c r="M267" s="809">
        <f t="shared" si="63"/>
        <v>0</v>
      </c>
      <c r="N267" s="821">
        <f>IF(IFERROR(VALUE(MEDIÇÃO_GLOBAL!N267),0)=0,0,MEDIÇÃO_GLOBAL!N267)</f>
        <v>0</v>
      </c>
      <c r="O267" s="811">
        <f t="shared" si="64"/>
        <v>0</v>
      </c>
      <c r="P267" s="811">
        <f>IF(Dados_Obra!$H$37=1,Dados_GLOBAL_Inicial!M267,IF((W267)="c",ROUNDUP(J267*N267,2),IF((W267)="b",ROUNDDOWN(J267*N267,2),ROUND(J267*N267,2))))</f>
        <v>0</v>
      </c>
      <c r="Q267" s="813">
        <f t="shared" si="65"/>
        <v>0</v>
      </c>
      <c r="S267" s="815">
        <f t="shared" si="66"/>
        <v>0</v>
      </c>
      <c r="T267" s="815">
        <f t="shared" si="67"/>
        <v>0</v>
      </c>
      <c r="V267" s="974"/>
      <c r="W267" s="975"/>
      <c r="X267" s="816">
        <f t="shared" si="68"/>
        <v>0</v>
      </c>
      <c r="Y267" s="816">
        <f t="shared" si="69"/>
        <v>0</v>
      </c>
      <c r="Z267" s="816">
        <f t="shared" si="70"/>
        <v>0</v>
      </c>
      <c r="AA267" s="817">
        <f t="shared" si="71"/>
        <v>0</v>
      </c>
      <c r="AB267" s="718">
        <f t="shared" si="74"/>
        <v>266</v>
      </c>
      <c r="AC267" s="453">
        <f t="shared" si="72"/>
        <v>0</v>
      </c>
      <c r="AD267" s="14">
        <f t="shared" si="73"/>
        <v>0</v>
      </c>
      <c r="AE267"/>
      <c r="AF267" s="540">
        <f t="shared" ref="AF267:AF330" si="77">IFERROR(IF(C267=0,0,C267),0)</f>
        <v>0</v>
      </c>
      <c r="AG267" s="541"/>
      <c r="AH267" s="541"/>
      <c r="AI267" s="541"/>
      <c r="AJ267" s="541"/>
      <c r="AK267" s="541"/>
      <c r="AL267" s="541"/>
      <c r="AM267" s="541"/>
      <c r="AN267" s="541"/>
      <c r="AO267" s="541"/>
      <c r="AP267" s="541"/>
      <c r="AQ267" s="541"/>
      <c r="AR267" s="541"/>
      <c r="AS267" s="541"/>
      <c r="AT267" s="541"/>
      <c r="AU267" s="541"/>
      <c r="AV267" s="541"/>
      <c r="AW267" s="541"/>
      <c r="AX267" s="541"/>
      <c r="AY267" s="819"/>
    </row>
    <row r="268" spans="1:51" ht="13.5" hidden="1" thickBot="1">
      <c r="A268" s="3" t="str">
        <f t="shared" ref="A268:A331" si="78">IF(LEN(F268)&gt;3,"x",IF(N268&lt;0,"x",""))</f>
        <v/>
      </c>
      <c r="B268" s="805"/>
      <c r="C268" s="820">
        <f>MEDIÇÃO_GLOBAL!C268</f>
        <v>0</v>
      </c>
      <c r="D268" s="806">
        <f>MEDIÇÃO_GLOBAL!D268</f>
        <v>0</v>
      </c>
      <c r="E268" s="806" t="str">
        <f>MEDIÇÃO_GLOBAL!E268</f>
        <v/>
      </c>
      <c r="F268" s="807">
        <f>MEDIÇÃO_GLOBAL!F268</f>
        <v>0</v>
      </c>
      <c r="G268" s="824">
        <f>MEDIÇÃO_GLOBAL!G268</f>
        <v>0</v>
      </c>
      <c r="H268" s="454">
        <f>Dados_GLOBAL_Inicial!S268</f>
        <v>0</v>
      </c>
      <c r="I268" s="970"/>
      <c r="J268" s="455">
        <f t="shared" si="76"/>
        <v>0</v>
      </c>
      <c r="K268" s="451">
        <f t="shared" ref="K268:K331" si="79">AD268</f>
        <v>0</v>
      </c>
      <c r="L268" s="452">
        <f t="shared" si="75"/>
        <v>0</v>
      </c>
      <c r="M268" s="809">
        <f t="shared" ref="M268:M331" si="80">IF(J268=0,0,IF(K268&gt;100%,"excesso",IF(ISNUMBER(K268),ROUND(K268*L268,4),IF(K268="&lt;excesso",ROUND(100%*L268,4),0))))</f>
        <v>0</v>
      </c>
      <c r="N268" s="821">
        <f>IF(IFERROR(VALUE(MEDIÇÃO_GLOBAL!N268),0)=0,0,MEDIÇÃO_GLOBAL!N268)</f>
        <v>0</v>
      </c>
      <c r="O268" s="811">
        <f t="shared" ref="O268:O331" si="81">IF(K268&gt;100%,P268,IF(ISBLANK(J268),0,IF((V268)="c",ROUNDUP(K268*P268,2),IF((V268)="b",ROUNDDOWN(K268*P268,2),ROUND(K268*P268,2)))))</f>
        <v>0</v>
      </c>
      <c r="P268" s="811">
        <f>IF(Dados_Obra!$H$37=1,Dados_GLOBAL_Inicial!M268,IF((W268)="c",ROUNDUP(J268*N268,2),IF((W268)="b",ROUNDDOWN(J268*N268,2),ROUND(J268*N268,2))))</f>
        <v>0</v>
      </c>
      <c r="Q268" s="813">
        <f t="shared" ref="Q268:Q331" si="82">P268-O268</f>
        <v>0</v>
      </c>
      <c r="S268" s="815">
        <f t="shared" ref="S268:S331" si="83">IF(I268&gt;0,ROUND(I268*N268,2),0)</f>
        <v>0</v>
      </c>
      <c r="T268" s="815">
        <f t="shared" ref="T268:T331" si="84">IF(I268&lt;0,ROUND(I268*N268,2),0)</f>
        <v>0</v>
      </c>
      <c r="V268" s="974"/>
      <c r="W268" s="975"/>
      <c r="X268" s="816">
        <f t="shared" ref="X268:X331" si="85">IF(C268&lt;&gt;0,0,X269+O268)</f>
        <v>0</v>
      </c>
      <c r="Y268" s="816">
        <f t="shared" ref="Y268:Y331" si="86">IF(C268&lt;&gt;0,X269,0)</f>
        <v>0</v>
      </c>
      <c r="Z268" s="816">
        <f t="shared" ref="Z268:Z331" si="87">IF(C268&lt;&gt;0,0,Z269+P268)</f>
        <v>0</v>
      </c>
      <c r="AA268" s="817">
        <f t="shared" ref="AA268:AA331" si="88">IF(C268&lt;&gt;0,Z269,0)</f>
        <v>0</v>
      </c>
      <c r="AB268" s="718">
        <f t="shared" si="74"/>
        <v>267</v>
      </c>
      <c r="AC268" s="453">
        <f t="shared" ref="AC268:AC331" si="89">IF(SUM(AG268:AX268)&gt;J268,J268,SUM(AG268:AX268))</f>
        <v>0</v>
      </c>
      <c r="AD268" s="14">
        <f t="shared" ref="AD268:AD331" si="90">IF(J268=0,0,IF(AC268&gt;J268,1,AC268/J268))</f>
        <v>0</v>
      </c>
      <c r="AE268"/>
      <c r="AF268" s="540">
        <f t="shared" si="77"/>
        <v>0</v>
      </c>
      <c r="AG268" s="541"/>
      <c r="AH268" s="541"/>
      <c r="AI268" s="541"/>
      <c r="AJ268" s="541"/>
      <c r="AK268" s="541"/>
      <c r="AL268" s="541"/>
      <c r="AM268" s="541"/>
      <c r="AN268" s="541"/>
      <c r="AO268" s="541"/>
      <c r="AP268" s="541"/>
      <c r="AQ268" s="541"/>
      <c r="AR268" s="541"/>
      <c r="AS268" s="541"/>
      <c r="AT268" s="541"/>
      <c r="AU268" s="541"/>
      <c r="AV268" s="541"/>
      <c r="AW268" s="541"/>
      <c r="AX268" s="541"/>
      <c r="AY268" s="819"/>
    </row>
    <row r="269" spans="1:51" ht="13.5" hidden="1" thickBot="1">
      <c r="A269" s="3" t="str">
        <f t="shared" si="78"/>
        <v/>
      </c>
      <c r="B269" s="805"/>
      <c r="C269" s="820">
        <f>MEDIÇÃO_GLOBAL!C269</f>
        <v>0</v>
      </c>
      <c r="D269" s="806">
        <f>MEDIÇÃO_GLOBAL!D269</f>
        <v>0</v>
      </c>
      <c r="E269" s="806" t="str">
        <f>MEDIÇÃO_GLOBAL!E269</f>
        <v/>
      </c>
      <c r="F269" s="807">
        <f>MEDIÇÃO_GLOBAL!F269</f>
        <v>0</v>
      </c>
      <c r="G269" s="824">
        <f>MEDIÇÃO_GLOBAL!G269</f>
        <v>0</v>
      </c>
      <c r="H269" s="454">
        <f>Dados_GLOBAL_Inicial!S269</f>
        <v>0</v>
      </c>
      <c r="I269" s="970"/>
      <c r="J269" s="455">
        <f t="shared" si="76"/>
        <v>0</v>
      </c>
      <c r="K269" s="451">
        <f t="shared" si="79"/>
        <v>0</v>
      </c>
      <c r="L269" s="452">
        <f t="shared" si="75"/>
        <v>0</v>
      </c>
      <c r="M269" s="809">
        <f t="shared" si="80"/>
        <v>0</v>
      </c>
      <c r="N269" s="821">
        <f>IF(IFERROR(VALUE(MEDIÇÃO_GLOBAL!N269),0)=0,0,MEDIÇÃO_GLOBAL!N269)</f>
        <v>0</v>
      </c>
      <c r="O269" s="811">
        <f t="shared" si="81"/>
        <v>0</v>
      </c>
      <c r="P269" s="811">
        <f>IF(Dados_Obra!$H$37=1,Dados_GLOBAL_Inicial!M269,IF((W269)="c",ROUNDUP(J269*N269,2),IF((W269)="b",ROUNDDOWN(J269*N269,2),ROUND(J269*N269,2))))</f>
        <v>0</v>
      </c>
      <c r="Q269" s="813">
        <f t="shared" si="82"/>
        <v>0</v>
      </c>
      <c r="S269" s="815">
        <f t="shared" si="83"/>
        <v>0</v>
      </c>
      <c r="T269" s="815">
        <f t="shared" si="84"/>
        <v>0</v>
      </c>
      <c r="V269" s="974"/>
      <c r="W269" s="975"/>
      <c r="X269" s="816">
        <f t="shared" si="85"/>
        <v>0</v>
      </c>
      <c r="Y269" s="816">
        <f t="shared" si="86"/>
        <v>0</v>
      </c>
      <c r="Z269" s="816">
        <f t="shared" si="87"/>
        <v>0</v>
      </c>
      <c r="AA269" s="817">
        <f t="shared" si="88"/>
        <v>0</v>
      </c>
      <c r="AB269" s="718">
        <f t="shared" si="74"/>
        <v>268</v>
      </c>
      <c r="AC269" s="453">
        <f t="shared" si="89"/>
        <v>0</v>
      </c>
      <c r="AD269" s="14">
        <f t="shared" si="90"/>
        <v>0</v>
      </c>
      <c r="AE269"/>
      <c r="AF269" s="540">
        <f t="shared" si="77"/>
        <v>0</v>
      </c>
      <c r="AG269" s="541"/>
      <c r="AH269" s="541"/>
      <c r="AI269" s="541"/>
      <c r="AJ269" s="541"/>
      <c r="AK269" s="541"/>
      <c r="AL269" s="541"/>
      <c r="AM269" s="541"/>
      <c r="AN269" s="541"/>
      <c r="AO269" s="541"/>
      <c r="AP269" s="541"/>
      <c r="AQ269" s="541"/>
      <c r="AR269" s="541"/>
      <c r="AS269" s="541"/>
      <c r="AT269" s="541"/>
      <c r="AU269" s="541"/>
      <c r="AV269" s="541"/>
      <c r="AW269" s="541"/>
      <c r="AX269" s="541"/>
      <c r="AY269" s="819"/>
    </row>
    <row r="270" spans="1:51" ht="13.5" hidden="1" thickBot="1">
      <c r="A270" s="3" t="str">
        <f t="shared" si="78"/>
        <v/>
      </c>
      <c r="B270" s="805"/>
      <c r="C270" s="820">
        <f>MEDIÇÃO_GLOBAL!C270</f>
        <v>0</v>
      </c>
      <c r="D270" s="806">
        <f>MEDIÇÃO_GLOBAL!D270</f>
        <v>0</v>
      </c>
      <c r="E270" s="806" t="str">
        <f>MEDIÇÃO_GLOBAL!E270</f>
        <v/>
      </c>
      <c r="F270" s="807">
        <f>MEDIÇÃO_GLOBAL!F270</f>
        <v>0</v>
      </c>
      <c r="G270" s="824">
        <f>MEDIÇÃO_GLOBAL!G270</f>
        <v>0</v>
      </c>
      <c r="H270" s="454">
        <f>Dados_GLOBAL_Inicial!S270</f>
        <v>0</v>
      </c>
      <c r="I270" s="970"/>
      <c r="J270" s="455">
        <f t="shared" si="76"/>
        <v>0</v>
      </c>
      <c r="K270" s="451">
        <f t="shared" si="79"/>
        <v>0</v>
      </c>
      <c r="L270" s="452">
        <f t="shared" si="75"/>
        <v>0</v>
      </c>
      <c r="M270" s="809">
        <f t="shared" si="80"/>
        <v>0</v>
      </c>
      <c r="N270" s="821">
        <f>IF(IFERROR(VALUE(MEDIÇÃO_GLOBAL!N270),0)=0,0,MEDIÇÃO_GLOBAL!N270)</f>
        <v>0</v>
      </c>
      <c r="O270" s="811">
        <f t="shared" si="81"/>
        <v>0</v>
      </c>
      <c r="P270" s="811">
        <f>IF(Dados_Obra!$H$37=1,Dados_GLOBAL_Inicial!M270,IF((W270)="c",ROUNDUP(J270*N270,2),IF((W270)="b",ROUNDDOWN(J270*N270,2),ROUND(J270*N270,2))))</f>
        <v>0</v>
      </c>
      <c r="Q270" s="813">
        <f t="shared" si="82"/>
        <v>0</v>
      </c>
      <c r="S270" s="815">
        <f t="shared" si="83"/>
        <v>0</v>
      </c>
      <c r="T270" s="815">
        <f t="shared" si="84"/>
        <v>0</v>
      </c>
      <c r="V270" s="974"/>
      <c r="W270" s="975"/>
      <c r="X270" s="816">
        <f t="shared" si="85"/>
        <v>0</v>
      </c>
      <c r="Y270" s="816">
        <f t="shared" si="86"/>
        <v>0</v>
      </c>
      <c r="Z270" s="816">
        <f t="shared" si="87"/>
        <v>0</v>
      </c>
      <c r="AA270" s="817">
        <f t="shared" si="88"/>
        <v>0</v>
      </c>
      <c r="AB270" s="718">
        <f t="shared" si="74"/>
        <v>269</v>
      </c>
      <c r="AC270" s="453">
        <f t="shared" si="89"/>
        <v>0</v>
      </c>
      <c r="AD270" s="14">
        <f t="shared" si="90"/>
        <v>0</v>
      </c>
      <c r="AE270"/>
      <c r="AF270" s="540">
        <f t="shared" si="77"/>
        <v>0</v>
      </c>
      <c r="AG270" s="541"/>
      <c r="AH270" s="541"/>
      <c r="AI270" s="541"/>
      <c r="AJ270" s="541"/>
      <c r="AK270" s="541"/>
      <c r="AL270" s="541"/>
      <c r="AM270" s="541"/>
      <c r="AN270" s="541"/>
      <c r="AO270" s="541"/>
      <c r="AP270" s="541"/>
      <c r="AQ270" s="541"/>
      <c r="AR270" s="541"/>
      <c r="AS270" s="541"/>
      <c r="AT270" s="541"/>
      <c r="AU270" s="541"/>
      <c r="AV270" s="541"/>
      <c r="AW270" s="541"/>
      <c r="AX270" s="541"/>
      <c r="AY270" s="819"/>
    </row>
    <row r="271" spans="1:51" ht="13.5" hidden="1" thickBot="1">
      <c r="A271" s="3" t="str">
        <f t="shared" si="78"/>
        <v/>
      </c>
      <c r="B271" s="805"/>
      <c r="C271" s="820">
        <f>MEDIÇÃO_GLOBAL!C271</f>
        <v>0</v>
      </c>
      <c r="D271" s="806">
        <f>MEDIÇÃO_GLOBAL!D271</f>
        <v>0</v>
      </c>
      <c r="E271" s="806" t="str">
        <f>MEDIÇÃO_GLOBAL!E271</f>
        <v/>
      </c>
      <c r="F271" s="807">
        <f>MEDIÇÃO_GLOBAL!F271</f>
        <v>0</v>
      </c>
      <c r="G271" s="824">
        <f>MEDIÇÃO_GLOBAL!G271</f>
        <v>0</v>
      </c>
      <c r="H271" s="454">
        <f>Dados_GLOBAL_Inicial!S271</f>
        <v>0</v>
      </c>
      <c r="I271" s="970"/>
      <c r="J271" s="455">
        <f t="shared" si="76"/>
        <v>0</v>
      </c>
      <c r="K271" s="451">
        <f t="shared" si="79"/>
        <v>0</v>
      </c>
      <c r="L271" s="452">
        <f t="shared" si="75"/>
        <v>0</v>
      </c>
      <c r="M271" s="809">
        <f t="shared" si="80"/>
        <v>0</v>
      </c>
      <c r="N271" s="821">
        <f>IF(IFERROR(VALUE(MEDIÇÃO_GLOBAL!N271),0)=0,0,MEDIÇÃO_GLOBAL!N271)</f>
        <v>0</v>
      </c>
      <c r="O271" s="811">
        <f t="shared" si="81"/>
        <v>0</v>
      </c>
      <c r="P271" s="811">
        <f>IF(Dados_Obra!$H$37=1,Dados_GLOBAL_Inicial!M271,IF((W271)="c",ROUNDUP(J271*N271,2),IF((W271)="b",ROUNDDOWN(J271*N271,2),ROUND(J271*N271,2))))</f>
        <v>0</v>
      </c>
      <c r="Q271" s="813">
        <f t="shared" si="82"/>
        <v>0</v>
      </c>
      <c r="S271" s="815">
        <f t="shared" si="83"/>
        <v>0</v>
      </c>
      <c r="T271" s="815">
        <f t="shared" si="84"/>
        <v>0</v>
      </c>
      <c r="V271" s="974"/>
      <c r="W271" s="975"/>
      <c r="X271" s="816">
        <f t="shared" si="85"/>
        <v>0</v>
      </c>
      <c r="Y271" s="816">
        <f t="shared" si="86"/>
        <v>0</v>
      </c>
      <c r="Z271" s="816">
        <f t="shared" si="87"/>
        <v>0</v>
      </c>
      <c r="AA271" s="817">
        <f t="shared" si="88"/>
        <v>0</v>
      </c>
      <c r="AB271" s="718">
        <f t="shared" si="74"/>
        <v>270</v>
      </c>
      <c r="AC271" s="453">
        <f t="shared" si="89"/>
        <v>0</v>
      </c>
      <c r="AD271" s="14">
        <f t="shared" si="90"/>
        <v>0</v>
      </c>
      <c r="AE271"/>
      <c r="AF271" s="540">
        <f t="shared" si="77"/>
        <v>0</v>
      </c>
      <c r="AG271" s="541"/>
      <c r="AH271" s="541"/>
      <c r="AI271" s="541"/>
      <c r="AJ271" s="541"/>
      <c r="AK271" s="541"/>
      <c r="AL271" s="541"/>
      <c r="AM271" s="541"/>
      <c r="AN271" s="541"/>
      <c r="AO271" s="541"/>
      <c r="AP271" s="541"/>
      <c r="AQ271" s="541"/>
      <c r="AR271" s="541"/>
      <c r="AS271" s="541"/>
      <c r="AT271" s="541"/>
      <c r="AU271" s="541"/>
      <c r="AV271" s="541"/>
      <c r="AW271" s="541"/>
      <c r="AX271" s="541"/>
      <c r="AY271" s="819"/>
    </row>
    <row r="272" spans="1:51" ht="13.5" hidden="1" thickBot="1">
      <c r="A272" s="3" t="str">
        <f t="shared" si="78"/>
        <v/>
      </c>
      <c r="B272" s="805"/>
      <c r="C272" s="820">
        <f>MEDIÇÃO_GLOBAL!C272</f>
        <v>0</v>
      </c>
      <c r="D272" s="806">
        <f>MEDIÇÃO_GLOBAL!D272</f>
        <v>0</v>
      </c>
      <c r="E272" s="806" t="str">
        <f>MEDIÇÃO_GLOBAL!E272</f>
        <v/>
      </c>
      <c r="F272" s="807">
        <f>MEDIÇÃO_GLOBAL!F272</f>
        <v>0</v>
      </c>
      <c r="G272" s="824">
        <f>MEDIÇÃO_GLOBAL!G272</f>
        <v>0</v>
      </c>
      <c r="H272" s="454">
        <f>Dados_GLOBAL_Inicial!S272</f>
        <v>0</v>
      </c>
      <c r="I272" s="970"/>
      <c r="J272" s="455">
        <f t="shared" si="76"/>
        <v>0</v>
      </c>
      <c r="K272" s="451">
        <f t="shared" si="79"/>
        <v>0</v>
      </c>
      <c r="L272" s="452">
        <f t="shared" si="75"/>
        <v>0</v>
      </c>
      <c r="M272" s="809">
        <f t="shared" si="80"/>
        <v>0</v>
      </c>
      <c r="N272" s="821">
        <f>IF(IFERROR(VALUE(MEDIÇÃO_GLOBAL!N272),0)=0,0,MEDIÇÃO_GLOBAL!N272)</f>
        <v>0</v>
      </c>
      <c r="O272" s="811">
        <f t="shared" si="81"/>
        <v>0</v>
      </c>
      <c r="P272" s="811">
        <f>IF(Dados_Obra!$H$37=1,Dados_GLOBAL_Inicial!M272,IF((W272)="c",ROUNDUP(J272*N272,2),IF((W272)="b",ROUNDDOWN(J272*N272,2),ROUND(J272*N272,2))))</f>
        <v>0</v>
      </c>
      <c r="Q272" s="813">
        <f t="shared" si="82"/>
        <v>0</v>
      </c>
      <c r="S272" s="815">
        <f t="shared" si="83"/>
        <v>0</v>
      </c>
      <c r="T272" s="815">
        <f t="shared" si="84"/>
        <v>0</v>
      </c>
      <c r="V272" s="974"/>
      <c r="W272" s="975"/>
      <c r="X272" s="816">
        <f t="shared" si="85"/>
        <v>0</v>
      </c>
      <c r="Y272" s="816">
        <f t="shared" si="86"/>
        <v>0</v>
      </c>
      <c r="Z272" s="816">
        <f t="shared" si="87"/>
        <v>0</v>
      </c>
      <c r="AA272" s="817">
        <f t="shared" si="88"/>
        <v>0</v>
      </c>
      <c r="AB272" s="718">
        <f t="shared" si="74"/>
        <v>271</v>
      </c>
      <c r="AC272" s="453">
        <f t="shared" si="89"/>
        <v>0</v>
      </c>
      <c r="AD272" s="14">
        <f t="shared" si="90"/>
        <v>0</v>
      </c>
      <c r="AE272"/>
      <c r="AF272" s="540">
        <f t="shared" si="77"/>
        <v>0</v>
      </c>
      <c r="AG272" s="541"/>
      <c r="AH272" s="541"/>
      <c r="AI272" s="541"/>
      <c r="AJ272" s="541"/>
      <c r="AK272" s="541"/>
      <c r="AL272" s="541"/>
      <c r="AM272" s="541"/>
      <c r="AN272" s="541"/>
      <c r="AO272" s="541"/>
      <c r="AP272" s="541"/>
      <c r="AQ272" s="541"/>
      <c r="AR272" s="541"/>
      <c r="AS272" s="541"/>
      <c r="AT272" s="541"/>
      <c r="AU272" s="541"/>
      <c r="AV272" s="541"/>
      <c r="AW272" s="541"/>
      <c r="AX272" s="541"/>
      <c r="AY272" s="819"/>
    </row>
    <row r="273" spans="1:51" ht="13.5" hidden="1" thickBot="1">
      <c r="A273" s="3" t="str">
        <f t="shared" si="78"/>
        <v/>
      </c>
      <c r="B273" s="805"/>
      <c r="C273" s="820">
        <f>MEDIÇÃO_GLOBAL!C273</f>
        <v>0</v>
      </c>
      <c r="D273" s="806">
        <f>MEDIÇÃO_GLOBAL!D273</f>
        <v>0</v>
      </c>
      <c r="E273" s="806" t="str">
        <f>MEDIÇÃO_GLOBAL!E273</f>
        <v/>
      </c>
      <c r="F273" s="807">
        <f>MEDIÇÃO_GLOBAL!F273</f>
        <v>0</v>
      </c>
      <c r="G273" s="824">
        <f>MEDIÇÃO_GLOBAL!G273</f>
        <v>0</v>
      </c>
      <c r="H273" s="454">
        <f>Dados_GLOBAL_Inicial!S273</f>
        <v>0</v>
      </c>
      <c r="I273" s="970"/>
      <c r="J273" s="455">
        <f t="shared" si="76"/>
        <v>0</v>
      </c>
      <c r="K273" s="451">
        <f t="shared" si="79"/>
        <v>0</v>
      </c>
      <c r="L273" s="452">
        <f t="shared" si="75"/>
        <v>0</v>
      </c>
      <c r="M273" s="809">
        <f t="shared" si="80"/>
        <v>0</v>
      </c>
      <c r="N273" s="821">
        <f>IF(IFERROR(VALUE(MEDIÇÃO_GLOBAL!N273),0)=0,0,MEDIÇÃO_GLOBAL!N273)</f>
        <v>0</v>
      </c>
      <c r="O273" s="811">
        <f t="shared" si="81"/>
        <v>0</v>
      </c>
      <c r="P273" s="811">
        <f>IF(Dados_Obra!$H$37=1,Dados_GLOBAL_Inicial!M273,IF((W273)="c",ROUNDUP(J273*N273,2),IF((W273)="b",ROUNDDOWN(J273*N273,2),ROUND(J273*N273,2))))</f>
        <v>0</v>
      </c>
      <c r="Q273" s="813">
        <f t="shared" si="82"/>
        <v>0</v>
      </c>
      <c r="S273" s="815">
        <f t="shared" si="83"/>
        <v>0</v>
      </c>
      <c r="T273" s="815">
        <f t="shared" si="84"/>
        <v>0</v>
      </c>
      <c r="V273" s="974"/>
      <c r="W273" s="975"/>
      <c r="X273" s="816">
        <f t="shared" si="85"/>
        <v>0</v>
      </c>
      <c r="Y273" s="816">
        <f t="shared" si="86"/>
        <v>0</v>
      </c>
      <c r="Z273" s="816">
        <f t="shared" si="87"/>
        <v>0</v>
      </c>
      <c r="AA273" s="817">
        <f t="shared" si="88"/>
        <v>0</v>
      </c>
      <c r="AB273" s="718">
        <f t="shared" si="74"/>
        <v>272</v>
      </c>
      <c r="AC273" s="453">
        <f t="shared" si="89"/>
        <v>0</v>
      </c>
      <c r="AD273" s="14">
        <f t="shared" si="90"/>
        <v>0</v>
      </c>
      <c r="AE273"/>
      <c r="AF273" s="540">
        <f t="shared" si="77"/>
        <v>0</v>
      </c>
      <c r="AG273" s="541"/>
      <c r="AH273" s="541"/>
      <c r="AI273" s="541"/>
      <c r="AJ273" s="541"/>
      <c r="AK273" s="541"/>
      <c r="AL273" s="541"/>
      <c r="AM273" s="541"/>
      <c r="AN273" s="541"/>
      <c r="AO273" s="541"/>
      <c r="AP273" s="541"/>
      <c r="AQ273" s="541"/>
      <c r="AR273" s="541"/>
      <c r="AS273" s="541"/>
      <c r="AT273" s="541"/>
      <c r="AU273" s="541"/>
      <c r="AV273" s="541"/>
      <c r="AW273" s="541"/>
      <c r="AX273" s="541"/>
      <c r="AY273" s="819"/>
    </row>
    <row r="274" spans="1:51" ht="13.5" hidden="1" thickBot="1">
      <c r="A274" s="3" t="str">
        <f t="shared" si="78"/>
        <v/>
      </c>
      <c r="B274" s="805"/>
      <c r="C274" s="820">
        <f>MEDIÇÃO_GLOBAL!C274</f>
        <v>0</v>
      </c>
      <c r="D274" s="806">
        <f>MEDIÇÃO_GLOBAL!D274</f>
        <v>0</v>
      </c>
      <c r="E274" s="806" t="str">
        <f>MEDIÇÃO_GLOBAL!E274</f>
        <v/>
      </c>
      <c r="F274" s="807">
        <f>MEDIÇÃO_GLOBAL!F274</f>
        <v>0</v>
      </c>
      <c r="G274" s="824">
        <f>MEDIÇÃO_GLOBAL!G274</f>
        <v>0</v>
      </c>
      <c r="H274" s="454">
        <f>Dados_GLOBAL_Inicial!S274</f>
        <v>0</v>
      </c>
      <c r="I274" s="970"/>
      <c r="J274" s="455">
        <f t="shared" si="76"/>
        <v>0</v>
      </c>
      <c r="K274" s="451">
        <f t="shared" si="79"/>
        <v>0</v>
      </c>
      <c r="L274" s="452">
        <f t="shared" si="75"/>
        <v>0</v>
      </c>
      <c r="M274" s="809">
        <f t="shared" si="80"/>
        <v>0</v>
      </c>
      <c r="N274" s="821">
        <f>IF(IFERROR(VALUE(MEDIÇÃO_GLOBAL!N274),0)=0,0,MEDIÇÃO_GLOBAL!N274)</f>
        <v>0</v>
      </c>
      <c r="O274" s="811">
        <f t="shared" si="81"/>
        <v>0</v>
      </c>
      <c r="P274" s="811">
        <f>IF(Dados_Obra!$H$37=1,Dados_GLOBAL_Inicial!M274,IF((W274)="c",ROUNDUP(J274*N274,2),IF((W274)="b",ROUNDDOWN(J274*N274,2),ROUND(J274*N274,2))))</f>
        <v>0</v>
      </c>
      <c r="Q274" s="813">
        <f t="shared" si="82"/>
        <v>0</v>
      </c>
      <c r="S274" s="815">
        <f t="shared" si="83"/>
        <v>0</v>
      </c>
      <c r="T274" s="815">
        <f t="shared" si="84"/>
        <v>0</v>
      </c>
      <c r="V274" s="974"/>
      <c r="W274" s="975"/>
      <c r="X274" s="816">
        <f t="shared" si="85"/>
        <v>0</v>
      </c>
      <c r="Y274" s="816">
        <f t="shared" si="86"/>
        <v>0</v>
      </c>
      <c r="Z274" s="816">
        <f t="shared" si="87"/>
        <v>0</v>
      </c>
      <c r="AA274" s="817">
        <f t="shared" si="88"/>
        <v>0</v>
      </c>
      <c r="AB274" s="718">
        <f t="shared" si="74"/>
        <v>273</v>
      </c>
      <c r="AC274" s="453">
        <f t="shared" si="89"/>
        <v>0</v>
      </c>
      <c r="AD274" s="14">
        <f t="shared" si="90"/>
        <v>0</v>
      </c>
      <c r="AE274"/>
      <c r="AF274" s="540">
        <f t="shared" si="77"/>
        <v>0</v>
      </c>
      <c r="AG274" s="541"/>
      <c r="AH274" s="541"/>
      <c r="AI274" s="541"/>
      <c r="AJ274" s="541"/>
      <c r="AK274" s="541"/>
      <c r="AL274" s="541"/>
      <c r="AM274" s="541"/>
      <c r="AN274" s="541"/>
      <c r="AO274" s="541"/>
      <c r="AP274" s="541"/>
      <c r="AQ274" s="541"/>
      <c r="AR274" s="541"/>
      <c r="AS274" s="541"/>
      <c r="AT274" s="541"/>
      <c r="AU274" s="541"/>
      <c r="AV274" s="541"/>
      <c r="AW274" s="541"/>
      <c r="AX274" s="541"/>
      <c r="AY274" s="819"/>
    </row>
    <row r="275" spans="1:51" ht="13.5" hidden="1" thickBot="1">
      <c r="A275" s="3" t="str">
        <f t="shared" si="78"/>
        <v/>
      </c>
      <c r="B275" s="805"/>
      <c r="C275" s="820">
        <f>MEDIÇÃO_GLOBAL!C275</f>
        <v>0</v>
      </c>
      <c r="D275" s="806">
        <f>MEDIÇÃO_GLOBAL!D275</f>
        <v>0</v>
      </c>
      <c r="E275" s="806" t="str">
        <f>MEDIÇÃO_GLOBAL!E275</f>
        <v/>
      </c>
      <c r="F275" s="807">
        <f>MEDIÇÃO_GLOBAL!F275</f>
        <v>0</v>
      </c>
      <c r="G275" s="824">
        <f>MEDIÇÃO_GLOBAL!G275</f>
        <v>0</v>
      </c>
      <c r="H275" s="454">
        <f>Dados_GLOBAL_Inicial!S275</f>
        <v>0</v>
      </c>
      <c r="I275" s="970"/>
      <c r="J275" s="455">
        <f t="shared" si="76"/>
        <v>0</v>
      </c>
      <c r="K275" s="451">
        <f t="shared" si="79"/>
        <v>0</v>
      </c>
      <c r="L275" s="452">
        <f t="shared" si="75"/>
        <v>0</v>
      </c>
      <c r="M275" s="809">
        <f t="shared" si="80"/>
        <v>0</v>
      </c>
      <c r="N275" s="821">
        <f>IF(IFERROR(VALUE(MEDIÇÃO_GLOBAL!N275),0)=0,0,MEDIÇÃO_GLOBAL!N275)</f>
        <v>0</v>
      </c>
      <c r="O275" s="811">
        <f t="shared" si="81"/>
        <v>0</v>
      </c>
      <c r="P275" s="811">
        <f>IF(Dados_Obra!$H$37=1,Dados_GLOBAL_Inicial!M275,IF((W275)="c",ROUNDUP(J275*N275,2),IF((W275)="b",ROUNDDOWN(J275*N275,2),ROUND(J275*N275,2))))</f>
        <v>0</v>
      </c>
      <c r="Q275" s="813">
        <f t="shared" si="82"/>
        <v>0</v>
      </c>
      <c r="S275" s="815">
        <f t="shared" si="83"/>
        <v>0</v>
      </c>
      <c r="T275" s="815">
        <f t="shared" si="84"/>
        <v>0</v>
      </c>
      <c r="V275" s="974"/>
      <c r="W275" s="975"/>
      <c r="X275" s="816">
        <f t="shared" si="85"/>
        <v>0</v>
      </c>
      <c r="Y275" s="816">
        <f t="shared" si="86"/>
        <v>0</v>
      </c>
      <c r="Z275" s="816">
        <f t="shared" si="87"/>
        <v>0</v>
      </c>
      <c r="AA275" s="817">
        <f t="shared" si="88"/>
        <v>0</v>
      </c>
      <c r="AB275" s="718">
        <f t="shared" si="74"/>
        <v>274</v>
      </c>
      <c r="AC275" s="453">
        <f t="shared" si="89"/>
        <v>0</v>
      </c>
      <c r="AD275" s="14">
        <f t="shared" si="90"/>
        <v>0</v>
      </c>
      <c r="AE275"/>
      <c r="AF275" s="540">
        <f t="shared" si="77"/>
        <v>0</v>
      </c>
      <c r="AG275" s="541"/>
      <c r="AH275" s="541"/>
      <c r="AI275" s="541"/>
      <c r="AJ275" s="541"/>
      <c r="AK275" s="541"/>
      <c r="AL275" s="541"/>
      <c r="AM275" s="541"/>
      <c r="AN275" s="541"/>
      <c r="AO275" s="541"/>
      <c r="AP275" s="541"/>
      <c r="AQ275" s="541"/>
      <c r="AR275" s="541"/>
      <c r="AS275" s="541"/>
      <c r="AT275" s="541"/>
      <c r="AU275" s="541"/>
      <c r="AV275" s="541"/>
      <c r="AW275" s="541"/>
      <c r="AX275" s="541"/>
      <c r="AY275" s="819"/>
    </row>
    <row r="276" spans="1:51" ht="13.5" hidden="1" thickBot="1">
      <c r="A276" s="3" t="str">
        <f t="shared" si="78"/>
        <v/>
      </c>
      <c r="B276" s="805"/>
      <c r="C276" s="820">
        <f>MEDIÇÃO_GLOBAL!C276</f>
        <v>0</v>
      </c>
      <c r="D276" s="806">
        <f>MEDIÇÃO_GLOBAL!D276</f>
        <v>0</v>
      </c>
      <c r="E276" s="806" t="str">
        <f>MEDIÇÃO_GLOBAL!E276</f>
        <v/>
      </c>
      <c r="F276" s="807">
        <f>MEDIÇÃO_GLOBAL!F276</f>
        <v>0</v>
      </c>
      <c r="G276" s="824">
        <f>MEDIÇÃO_GLOBAL!G276</f>
        <v>0</v>
      </c>
      <c r="H276" s="454">
        <f>Dados_GLOBAL_Inicial!S276</f>
        <v>0</v>
      </c>
      <c r="I276" s="970"/>
      <c r="J276" s="455">
        <f t="shared" si="76"/>
        <v>0</v>
      </c>
      <c r="K276" s="451">
        <f t="shared" si="79"/>
        <v>0</v>
      </c>
      <c r="L276" s="452">
        <f t="shared" si="75"/>
        <v>0</v>
      </c>
      <c r="M276" s="809">
        <f t="shared" si="80"/>
        <v>0</v>
      </c>
      <c r="N276" s="821">
        <f>IF(IFERROR(VALUE(MEDIÇÃO_GLOBAL!N276),0)=0,0,MEDIÇÃO_GLOBAL!N276)</f>
        <v>0</v>
      </c>
      <c r="O276" s="811">
        <f t="shared" si="81"/>
        <v>0</v>
      </c>
      <c r="P276" s="811">
        <f>IF(Dados_Obra!$H$37=1,Dados_GLOBAL_Inicial!M276,IF((W276)="c",ROUNDUP(J276*N276,2),IF((W276)="b",ROUNDDOWN(J276*N276,2),ROUND(J276*N276,2))))</f>
        <v>0</v>
      </c>
      <c r="Q276" s="813">
        <f t="shared" si="82"/>
        <v>0</v>
      </c>
      <c r="S276" s="815">
        <f t="shared" si="83"/>
        <v>0</v>
      </c>
      <c r="T276" s="815">
        <f t="shared" si="84"/>
        <v>0</v>
      </c>
      <c r="V276" s="974"/>
      <c r="W276" s="975"/>
      <c r="X276" s="816">
        <f t="shared" si="85"/>
        <v>0</v>
      </c>
      <c r="Y276" s="816">
        <f t="shared" si="86"/>
        <v>0</v>
      </c>
      <c r="Z276" s="816">
        <f t="shared" si="87"/>
        <v>0</v>
      </c>
      <c r="AA276" s="817">
        <f t="shared" si="88"/>
        <v>0</v>
      </c>
      <c r="AB276" s="718">
        <f t="shared" si="74"/>
        <v>275</v>
      </c>
      <c r="AC276" s="453">
        <f t="shared" si="89"/>
        <v>0</v>
      </c>
      <c r="AD276" s="14">
        <f t="shared" si="90"/>
        <v>0</v>
      </c>
      <c r="AE276"/>
      <c r="AF276" s="540">
        <f t="shared" si="77"/>
        <v>0</v>
      </c>
      <c r="AG276" s="541"/>
      <c r="AH276" s="541"/>
      <c r="AI276" s="541"/>
      <c r="AJ276" s="541"/>
      <c r="AK276" s="541"/>
      <c r="AL276" s="541"/>
      <c r="AM276" s="541"/>
      <c r="AN276" s="541"/>
      <c r="AO276" s="541"/>
      <c r="AP276" s="541"/>
      <c r="AQ276" s="541"/>
      <c r="AR276" s="541"/>
      <c r="AS276" s="541"/>
      <c r="AT276" s="541"/>
      <c r="AU276" s="541"/>
      <c r="AV276" s="541"/>
      <c r="AW276" s="541"/>
      <c r="AX276" s="541"/>
      <c r="AY276" s="819"/>
    </row>
    <row r="277" spans="1:51" ht="13.5" hidden="1" thickBot="1">
      <c r="A277" s="3" t="str">
        <f t="shared" si="78"/>
        <v/>
      </c>
      <c r="B277" s="805"/>
      <c r="C277" s="820">
        <f>MEDIÇÃO_GLOBAL!C277</f>
        <v>0</v>
      </c>
      <c r="D277" s="806">
        <f>MEDIÇÃO_GLOBAL!D277</f>
        <v>0</v>
      </c>
      <c r="E277" s="806" t="str">
        <f>MEDIÇÃO_GLOBAL!E277</f>
        <v/>
      </c>
      <c r="F277" s="807">
        <f>MEDIÇÃO_GLOBAL!F277</f>
        <v>0</v>
      </c>
      <c r="G277" s="824">
        <f>MEDIÇÃO_GLOBAL!G277</f>
        <v>0</v>
      </c>
      <c r="H277" s="454">
        <f>Dados_GLOBAL_Inicial!S277</f>
        <v>0</v>
      </c>
      <c r="I277" s="970"/>
      <c r="J277" s="455">
        <f t="shared" si="76"/>
        <v>0</v>
      </c>
      <c r="K277" s="451">
        <f t="shared" si="79"/>
        <v>0</v>
      </c>
      <c r="L277" s="452">
        <f t="shared" si="75"/>
        <v>0</v>
      </c>
      <c r="M277" s="809">
        <f t="shared" si="80"/>
        <v>0</v>
      </c>
      <c r="N277" s="821">
        <f>IF(IFERROR(VALUE(MEDIÇÃO_GLOBAL!N277),0)=0,0,MEDIÇÃO_GLOBAL!N277)</f>
        <v>0</v>
      </c>
      <c r="O277" s="811">
        <f t="shared" si="81"/>
        <v>0</v>
      </c>
      <c r="P277" s="811">
        <f>IF(Dados_Obra!$H$37=1,Dados_GLOBAL_Inicial!M277,IF((W277)="c",ROUNDUP(J277*N277,2),IF((W277)="b",ROUNDDOWN(J277*N277,2),ROUND(J277*N277,2))))</f>
        <v>0</v>
      </c>
      <c r="Q277" s="813">
        <f t="shared" si="82"/>
        <v>0</v>
      </c>
      <c r="S277" s="815">
        <f t="shared" si="83"/>
        <v>0</v>
      </c>
      <c r="T277" s="815">
        <f t="shared" si="84"/>
        <v>0</v>
      </c>
      <c r="V277" s="974"/>
      <c r="W277" s="975"/>
      <c r="X277" s="816">
        <f t="shared" si="85"/>
        <v>0</v>
      </c>
      <c r="Y277" s="816">
        <f t="shared" si="86"/>
        <v>0</v>
      </c>
      <c r="Z277" s="816">
        <f t="shared" si="87"/>
        <v>0</v>
      </c>
      <c r="AA277" s="817">
        <f t="shared" si="88"/>
        <v>0</v>
      </c>
      <c r="AB277" s="718">
        <f t="shared" si="74"/>
        <v>276</v>
      </c>
      <c r="AC277" s="453">
        <f t="shared" si="89"/>
        <v>0</v>
      </c>
      <c r="AD277" s="14">
        <f t="shared" si="90"/>
        <v>0</v>
      </c>
      <c r="AE277"/>
      <c r="AF277" s="540">
        <f t="shared" si="77"/>
        <v>0</v>
      </c>
      <c r="AG277" s="541"/>
      <c r="AH277" s="541"/>
      <c r="AI277" s="541"/>
      <c r="AJ277" s="541"/>
      <c r="AK277" s="541"/>
      <c r="AL277" s="541"/>
      <c r="AM277" s="541"/>
      <c r="AN277" s="541"/>
      <c r="AO277" s="541"/>
      <c r="AP277" s="541"/>
      <c r="AQ277" s="541"/>
      <c r="AR277" s="541"/>
      <c r="AS277" s="541"/>
      <c r="AT277" s="541"/>
      <c r="AU277" s="541"/>
      <c r="AV277" s="541"/>
      <c r="AW277" s="541"/>
      <c r="AX277" s="541"/>
      <c r="AY277" s="819"/>
    </row>
    <row r="278" spans="1:51" ht="13.5" hidden="1" thickBot="1">
      <c r="A278" s="3" t="str">
        <f t="shared" si="78"/>
        <v/>
      </c>
      <c r="B278" s="805"/>
      <c r="C278" s="820">
        <f>MEDIÇÃO_GLOBAL!C278</f>
        <v>0</v>
      </c>
      <c r="D278" s="806">
        <f>MEDIÇÃO_GLOBAL!D278</f>
        <v>0</v>
      </c>
      <c r="E278" s="806" t="str">
        <f>MEDIÇÃO_GLOBAL!E278</f>
        <v/>
      </c>
      <c r="F278" s="807">
        <f>MEDIÇÃO_GLOBAL!F278</f>
        <v>0</v>
      </c>
      <c r="G278" s="824">
        <f>MEDIÇÃO_GLOBAL!G278</f>
        <v>0</v>
      </c>
      <c r="H278" s="454">
        <f>Dados_GLOBAL_Inicial!S278</f>
        <v>0</v>
      </c>
      <c r="I278" s="970"/>
      <c r="J278" s="455">
        <f t="shared" si="76"/>
        <v>0</v>
      </c>
      <c r="K278" s="451">
        <f t="shared" si="79"/>
        <v>0</v>
      </c>
      <c r="L278" s="452">
        <f t="shared" si="75"/>
        <v>0</v>
      </c>
      <c r="M278" s="809">
        <f t="shared" si="80"/>
        <v>0</v>
      </c>
      <c r="N278" s="821">
        <f>IF(IFERROR(VALUE(MEDIÇÃO_GLOBAL!N278),0)=0,0,MEDIÇÃO_GLOBAL!N278)</f>
        <v>0</v>
      </c>
      <c r="O278" s="811">
        <f t="shared" si="81"/>
        <v>0</v>
      </c>
      <c r="P278" s="811">
        <f>IF(Dados_Obra!$H$37=1,Dados_GLOBAL_Inicial!M278,IF((W278)="c",ROUNDUP(J278*N278,2),IF((W278)="b",ROUNDDOWN(J278*N278,2),ROUND(J278*N278,2))))</f>
        <v>0</v>
      </c>
      <c r="Q278" s="813">
        <f t="shared" si="82"/>
        <v>0</v>
      </c>
      <c r="S278" s="815">
        <f t="shared" si="83"/>
        <v>0</v>
      </c>
      <c r="T278" s="815">
        <f t="shared" si="84"/>
        <v>0</v>
      </c>
      <c r="V278" s="974"/>
      <c r="W278" s="975"/>
      <c r="X278" s="816">
        <f t="shared" si="85"/>
        <v>0</v>
      </c>
      <c r="Y278" s="816">
        <f t="shared" si="86"/>
        <v>0</v>
      </c>
      <c r="Z278" s="816">
        <f t="shared" si="87"/>
        <v>0</v>
      </c>
      <c r="AA278" s="817">
        <f t="shared" si="88"/>
        <v>0</v>
      </c>
      <c r="AB278" s="718">
        <f t="shared" si="74"/>
        <v>277</v>
      </c>
      <c r="AC278" s="453">
        <f t="shared" si="89"/>
        <v>0</v>
      </c>
      <c r="AD278" s="14">
        <f t="shared" si="90"/>
        <v>0</v>
      </c>
      <c r="AE278"/>
      <c r="AF278" s="540">
        <f t="shared" si="77"/>
        <v>0</v>
      </c>
      <c r="AG278" s="541"/>
      <c r="AH278" s="541"/>
      <c r="AI278" s="541"/>
      <c r="AJ278" s="541"/>
      <c r="AK278" s="541"/>
      <c r="AL278" s="541"/>
      <c r="AM278" s="541"/>
      <c r="AN278" s="541"/>
      <c r="AO278" s="541"/>
      <c r="AP278" s="541"/>
      <c r="AQ278" s="541"/>
      <c r="AR278" s="541"/>
      <c r="AS278" s="541"/>
      <c r="AT278" s="541"/>
      <c r="AU278" s="541"/>
      <c r="AV278" s="541"/>
      <c r="AW278" s="541"/>
      <c r="AX278" s="541"/>
      <c r="AY278" s="819"/>
    </row>
    <row r="279" spans="1:51" ht="13.5" hidden="1" thickBot="1">
      <c r="A279" s="3" t="str">
        <f t="shared" si="78"/>
        <v/>
      </c>
      <c r="B279" s="805"/>
      <c r="C279" s="820">
        <f>MEDIÇÃO_GLOBAL!C279</f>
        <v>0</v>
      </c>
      <c r="D279" s="806">
        <f>MEDIÇÃO_GLOBAL!D279</f>
        <v>0</v>
      </c>
      <c r="E279" s="806" t="str">
        <f>MEDIÇÃO_GLOBAL!E279</f>
        <v/>
      </c>
      <c r="F279" s="807">
        <f>MEDIÇÃO_GLOBAL!F279</f>
        <v>0</v>
      </c>
      <c r="G279" s="824">
        <f>MEDIÇÃO_GLOBAL!G279</f>
        <v>0</v>
      </c>
      <c r="H279" s="454">
        <f>Dados_GLOBAL_Inicial!S279</f>
        <v>0</v>
      </c>
      <c r="I279" s="970"/>
      <c r="J279" s="455">
        <f t="shared" si="76"/>
        <v>0</v>
      </c>
      <c r="K279" s="451">
        <f t="shared" si="79"/>
        <v>0</v>
      </c>
      <c r="L279" s="452">
        <f t="shared" si="75"/>
        <v>0</v>
      </c>
      <c r="M279" s="809">
        <f t="shared" si="80"/>
        <v>0</v>
      </c>
      <c r="N279" s="821">
        <f>IF(IFERROR(VALUE(MEDIÇÃO_GLOBAL!N279),0)=0,0,MEDIÇÃO_GLOBAL!N279)</f>
        <v>0</v>
      </c>
      <c r="O279" s="811">
        <f t="shared" si="81"/>
        <v>0</v>
      </c>
      <c r="P279" s="811">
        <f>IF(Dados_Obra!$H$37=1,Dados_GLOBAL_Inicial!M279,IF((W279)="c",ROUNDUP(J279*N279,2),IF((W279)="b",ROUNDDOWN(J279*N279,2),ROUND(J279*N279,2))))</f>
        <v>0</v>
      </c>
      <c r="Q279" s="813">
        <f t="shared" si="82"/>
        <v>0</v>
      </c>
      <c r="S279" s="815">
        <f t="shared" si="83"/>
        <v>0</v>
      </c>
      <c r="T279" s="815">
        <f t="shared" si="84"/>
        <v>0</v>
      </c>
      <c r="V279" s="974"/>
      <c r="W279" s="975"/>
      <c r="X279" s="816">
        <f t="shared" si="85"/>
        <v>0</v>
      </c>
      <c r="Y279" s="816">
        <f t="shared" si="86"/>
        <v>0</v>
      </c>
      <c r="Z279" s="816">
        <f t="shared" si="87"/>
        <v>0</v>
      </c>
      <c r="AA279" s="817">
        <f t="shared" si="88"/>
        <v>0</v>
      </c>
      <c r="AB279" s="718">
        <f t="shared" si="74"/>
        <v>278</v>
      </c>
      <c r="AC279" s="453">
        <f t="shared" si="89"/>
        <v>0</v>
      </c>
      <c r="AD279" s="14">
        <f t="shared" si="90"/>
        <v>0</v>
      </c>
      <c r="AE279"/>
      <c r="AF279" s="540">
        <f t="shared" si="77"/>
        <v>0</v>
      </c>
      <c r="AG279" s="541"/>
      <c r="AH279" s="541"/>
      <c r="AI279" s="541"/>
      <c r="AJ279" s="541"/>
      <c r="AK279" s="541"/>
      <c r="AL279" s="541"/>
      <c r="AM279" s="541"/>
      <c r="AN279" s="541"/>
      <c r="AO279" s="541"/>
      <c r="AP279" s="541"/>
      <c r="AQ279" s="541"/>
      <c r="AR279" s="541"/>
      <c r="AS279" s="541"/>
      <c r="AT279" s="541"/>
      <c r="AU279" s="541"/>
      <c r="AV279" s="541"/>
      <c r="AW279" s="541"/>
      <c r="AX279" s="541"/>
      <c r="AY279" s="819"/>
    </row>
    <row r="280" spans="1:51" ht="13.5" hidden="1" thickBot="1">
      <c r="A280" s="3" t="str">
        <f t="shared" si="78"/>
        <v/>
      </c>
      <c r="B280" s="805"/>
      <c r="C280" s="820">
        <f>MEDIÇÃO_GLOBAL!C280</f>
        <v>0</v>
      </c>
      <c r="D280" s="806">
        <f>MEDIÇÃO_GLOBAL!D280</f>
        <v>0</v>
      </c>
      <c r="E280" s="806" t="str">
        <f>MEDIÇÃO_GLOBAL!E280</f>
        <v/>
      </c>
      <c r="F280" s="807">
        <f>MEDIÇÃO_GLOBAL!F280</f>
        <v>0</v>
      </c>
      <c r="G280" s="824">
        <f>MEDIÇÃO_GLOBAL!G280</f>
        <v>0</v>
      </c>
      <c r="H280" s="454">
        <f>Dados_GLOBAL_Inicial!S280</f>
        <v>0</v>
      </c>
      <c r="I280" s="970"/>
      <c r="J280" s="455">
        <f t="shared" si="76"/>
        <v>0</v>
      </c>
      <c r="K280" s="451">
        <f t="shared" si="79"/>
        <v>0</v>
      </c>
      <c r="L280" s="452">
        <f t="shared" si="75"/>
        <v>0</v>
      </c>
      <c r="M280" s="809">
        <f t="shared" si="80"/>
        <v>0</v>
      </c>
      <c r="N280" s="821">
        <f>IF(IFERROR(VALUE(MEDIÇÃO_GLOBAL!N280),0)=0,0,MEDIÇÃO_GLOBAL!N280)</f>
        <v>0</v>
      </c>
      <c r="O280" s="811">
        <f t="shared" si="81"/>
        <v>0</v>
      </c>
      <c r="P280" s="811">
        <f>IF(Dados_Obra!$H$37=1,Dados_GLOBAL_Inicial!M280,IF((W280)="c",ROUNDUP(J280*N280,2),IF((W280)="b",ROUNDDOWN(J280*N280,2),ROUND(J280*N280,2))))</f>
        <v>0</v>
      </c>
      <c r="Q280" s="813">
        <f t="shared" si="82"/>
        <v>0</v>
      </c>
      <c r="S280" s="815">
        <f t="shared" si="83"/>
        <v>0</v>
      </c>
      <c r="T280" s="815">
        <f t="shared" si="84"/>
        <v>0</v>
      </c>
      <c r="V280" s="974"/>
      <c r="W280" s="975"/>
      <c r="X280" s="816">
        <f t="shared" si="85"/>
        <v>0</v>
      </c>
      <c r="Y280" s="816">
        <f t="shared" si="86"/>
        <v>0</v>
      </c>
      <c r="Z280" s="816">
        <f t="shared" si="87"/>
        <v>0</v>
      </c>
      <c r="AA280" s="817">
        <f t="shared" si="88"/>
        <v>0</v>
      </c>
      <c r="AB280" s="718">
        <f t="shared" si="74"/>
        <v>279</v>
      </c>
      <c r="AC280" s="453">
        <f t="shared" si="89"/>
        <v>0</v>
      </c>
      <c r="AD280" s="14">
        <f t="shared" si="90"/>
        <v>0</v>
      </c>
      <c r="AE280"/>
      <c r="AF280" s="540">
        <f t="shared" si="77"/>
        <v>0</v>
      </c>
      <c r="AG280" s="541"/>
      <c r="AH280" s="541"/>
      <c r="AI280" s="541"/>
      <c r="AJ280" s="541"/>
      <c r="AK280" s="541"/>
      <c r="AL280" s="541"/>
      <c r="AM280" s="541"/>
      <c r="AN280" s="541"/>
      <c r="AO280" s="541"/>
      <c r="AP280" s="541"/>
      <c r="AQ280" s="541"/>
      <c r="AR280" s="541"/>
      <c r="AS280" s="541"/>
      <c r="AT280" s="541"/>
      <c r="AU280" s="541"/>
      <c r="AV280" s="541"/>
      <c r="AW280" s="541"/>
      <c r="AX280" s="541"/>
      <c r="AY280" s="819"/>
    </row>
    <row r="281" spans="1:51" ht="13.5" hidden="1" thickBot="1">
      <c r="A281" s="3" t="str">
        <f t="shared" si="78"/>
        <v/>
      </c>
      <c r="B281" s="805"/>
      <c r="C281" s="820">
        <f>MEDIÇÃO_GLOBAL!C281</f>
        <v>0</v>
      </c>
      <c r="D281" s="806">
        <f>MEDIÇÃO_GLOBAL!D281</f>
        <v>0</v>
      </c>
      <c r="E281" s="806" t="str">
        <f>MEDIÇÃO_GLOBAL!E281</f>
        <v/>
      </c>
      <c r="F281" s="807">
        <f>MEDIÇÃO_GLOBAL!F281</f>
        <v>0</v>
      </c>
      <c r="G281" s="824">
        <f>MEDIÇÃO_GLOBAL!G281</f>
        <v>0</v>
      </c>
      <c r="H281" s="454">
        <f>Dados_GLOBAL_Inicial!S281</f>
        <v>0</v>
      </c>
      <c r="I281" s="970"/>
      <c r="J281" s="455">
        <f t="shared" si="76"/>
        <v>0</v>
      </c>
      <c r="K281" s="451">
        <f t="shared" si="79"/>
        <v>0</v>
      </c>
      <c r="L281" s="452">
        <f t="shared" si="75"/>
        <v>0</v>
      </c>
      <c r="M281" s="809">
        <f t="shared" si="80"/>
        <v>0</v>
      </c>
      <c r="N281" s="821">
        <f>IF(IFERROR(VALUE(MEDIÇÃO_GLOBAL!N281),0)=0,0,MEDIÇÃO_GLOBAL!N281)</f>
        <v>0</v>
      </c>
      <c r="O281" s="811">
        <f t="shared" si="81"/>
        <v>0</v>
      </c>
      <c r="P281" s="811">
        <f>IF(Dados_Obra!$H$37=1,Dados_GLOBAL_Inicial!M281,IF((W281)="c",ROUNDUP(J281*N281,2),IF((W281)="b",ROUNDDOWN(J281*N281,2),ROUND(J281*N281,2))))</f>
        <v>0</v>
      </c>
      <c r="Q281" s="813">
        <f t="shared" si="82"/>
        <v>0</v>
      </c>
      <c r="S281" s="815">
        <f t="shared" si="83"/>
        <v>0</v>
      </c>
      <c r="T281" s="815">
        <f t="shared" si="84"/>
        <v>0</v>
      </c>
      <c r="V281" s="974"/>
      <c r="W281" s="975"/>
      <c r="X281" s="816">
        <f t="shared" si="85"/>
        <v>0</v>
      </c>
      <c r="Y281" s="816">
        <f t="shared" si="86"/>
        <v>0</v>
      </c>
      <c r="Z281" s="816">
        <f t="shared" si="87"/>
        <v>0</v>
      </c>
      <c r="AA281" s="817">
        <f t="shared" si="88"/>
        <v>0</v>
      </c>
      <c r="AB281" s="718">
        <f t="shared" si="74"/>
        <v>280</v>
      </c>
      <c r="AC281" s="453">
        <f t="shared" si="89"/>
        <v>0</v>
      </c>
      <c r="AD281" s="14">
        <f t="shared" si="90"/>
        <v>0</v>
      </c>
      <c r="AE281"/>
      <c r="AF281" s="540">
        <f t="shared" si="77"/>
        <v>0</v>
      </c>
      <c r="AG281" s="541"/>
      <c r="AH281" s="541"/>
      <c r="AI281" s="541"/>
      <c r="AJ281" s="541"/>
      <c r="AK281" s="541"/>
      <c r="AL281" s="541"/>
      <c r="AM281" s="541"/>
      <c r="AN281" s="541"/>
      <c r="AO281" s="541"/>
      <c r="AP281" s="541"/>
      <c r="AQ281" s="541"/>
      <c r="AR281" s="541"/>
      <c r="AS281" s="541"/>
      <c r="AT281" s="541"/>
      <c r="AU281" s="541"/>
      <c r="AV281" s="541"/>
      <c r="AW281" s="541"/>
      <c r="AX281" s="541"/>
      <c r="AY281" s="819"/>
    </row>
    <row r="282" spans="1:51" ht="13.5" hidden="1" thickBot="1">
      <c r="A282" s="3" t="str">
        <f t="shared" si="78"/>
        <v/>
      </c>
      <c r="B282" s="805"/>
      <c r="C282" s="820">
        <f>MEDIÇÃO_GLOBAL!C282</f>
        <v>0</v>
      </c>
      <c r="D282" s="806">
        <f>MEDIÇÃO_GLOBAL!D282</f>
        <v>0</v>
      </c>
      <c r="E282" s="806" t="str">
        <f>MEDIÇÃO_GLOBAL!E282</f>
        <v/>
      </c>
      <c r="F282" s="807">
        <f>MEDIÇÃO_GLOBAL!F282</f>
        <v>0</v>
      </c>
      <c r="G282" s="824">
        <f>MEDIÇÃO_GLOBAL!G282</f>
        <v>0</v>
      </c>
      <c r="H282" s="454">
        <f>Dados_GLOBAL_Inicial!S282</f>
        <v>0</v>
      </c>
      <c r="I282" s="970"/>
      <c r="J282" s="455">
        <f t="shared" si="76"/>
        <v>0</v>
      </c>
      <c r="K282" s="451">
        <f t="shared" si="79"/>
        <v>0</v>
      </c>
      <c r="L282" s="452">
        <f t="shared" si="75"/>
        <v>0</v>
      </c>
      <c r="M282" s="809">
        <f t="shared" si="80"/>
        <v>0</v>
      </c>
      <c r="N282" s="821">
        <f>IF(IFERROR(VALUE(MEDIÇÃO_GLOBAL!N282),0)=0,0,MEDIÇÃO_GLOBAL!N282)</f>
        <v>0</v>
      </c>
      <c r="O282" s="811">
        <f t="shared" si="81"/>
        <v>0</v>
      </c>
      <c r="P282" s="811">
        <f>IF(Dados_Obra!$H$37=1,Dados_GLOBAL_Inicial!M282,IF((W282)="c",ROUNDUP(J282*N282,2),IF((W282)="b",ROUNDDOWN(J282*N282,2),ROUND(J282*N282,2))))</f>
        <v>0</v>
      </c>
      <c r="Q282" s="813">
        <f t="shared" si="82"/>
        <v>0</v>
      </c>
      <c r="S282" s="815">
        <f t="shared" si="83"/>
        <v>0</v>
      </c>
      <c r="T282" s="815">
        <f t="shared" si="84"/>
        <v>0</v>
      </c>
      <c r="V282" s="974"/>
      <c r="W282" s="975"/>
      <c r="X282" s="816">
        <f t="shared" si="85"/>
        <v>0</v>
      </c>
      <c r="Y282" s="816">
        <f t="shared" si="86"/>
        <v>0</v>
      </c>
      <c r="Z282" s="816">
        <f t="shared" si="87"/>
        <v>0</v>
      </c>
      <c r="AA282" s="817">
        <f t="shared" si="88"/>
        <v>0</v>
      </c>
      <c r="AB282" s="718">
        <f t="shared" si="74"/>
        <v>281</v>
      </c>
      <c r="AC282" s="453">
        <f t="shared" si="89"/>
        <v>0</v>
      </c>
      <c r="AD282" s="14">
        <f t="shared" si="90"/>
        <v>0</v>
      </c>
      <c r="AE282"/>
      <c r="AF282" s="540">
        <f t="shared" si="77"/>
        <v>0</v>
      </c>
      <c r="AG282" s="541"/>
      <c r="AH282" s="541"/>
      <c r="AI282" s="541"/>
      <c r="AJ282" s="541"/>
      <c r="AK282" s="541"/>
      <c r="AL282" s="541"/>
      <c r="AM282" s="541"/>
      <c r="AN282" s="541"/>
      <c r="AO282" s="541"/>
      <c r="AP282" s="541"/>
      <c r="AQ282" s="541"/>
      <c r="AR282" s="541"/>
      <c r="AS282" s="541"/>
      <c r="AT282" s="541"/>
      <c r="AU282" s="541"/>
      <c r="AV282" s="541"/>
      <c r="AW282" s="541"/>
      <c r="AX282" s="541"/>
      <c r="AY282" s="819"/>
    </row>
    <row r="283" spans="1:51" ht="13.5" hidden="1" thickBot="1">
      <c r="A283" s="3" t="str">
        <f t="shared" si="78"/>
        <v/>
      </c>
      <c r="B283" s="805"/>
      <c r="C283" s="820">
        <f>MEDIÇÃO_GLOBAL!C283</f>
        <v>0</v>
      </c>
      <c r="D283" s="806">
        <f>MEDIÇÃO_GLOBAL!D283</f>
        <v>0</v>
      </c>
      <c r="E283" s="806" t="str">
        <f>MEDIÇÃO_GLOBAL!E283</f>
        <v/>
      </c>
      <c r="F283" s="807">
        <f>MEDIÇÃO_GLOBAL!F283</f>
        <v>0</v>
      </c>
      <c r="G283" s="824">
        <f>MEDIÇÃO_GLOBAL!G283</f>
        <v>0</v>
      </c>
      <c r="H283" s="454">
        <f>Dados_GLOBAL_Inicial!S283</f>
        <v>0</v>
      </c>
      <c r="I283" s="970"/>
      <c r="J283" s="455">
        <f t="shared" si="76"/>
        <v>0</v>
      </c>
      <c r="K283" s="451">
        <f t="shared" si="79"/>
        <v>0</v>
      </c>
      <c r="L283" s="452">
        <f t="shared" si="75"/>
        <v>0</v>
      </c>
      <c r="M283" s="809">
        <f t="shared" si="80"/>
        <v>0</v>
      </c>
      <c r="N283" s="821">
        <f>IF(IFERROR(VALUE(MEDIÇÃO_GLOBAL!N283),0)=0,0,MEDIÇÃO_GLOBAL!N283)</f>
        <v>0</v>
      </c>
      <c r="O283" s="811">
        <f t="shared" si="81"/>
        <v>0</v>
      </c>
      <c r="P283" s="811">
        <f>IF(Dados_Obra!$H$37=1,Dados_GLOBAL_Inicial!M283,IF((W283)="c",ROUNDUP(J283*N283,2),IF((W283)="b",ROUNDDOWN(J283*N283,2),ROUND(J283*N283,2))))</f>
        <v>0</v>
      </c>
      <c r="Q283" s="813">
        <f t="shared" si="82"/>
        <v>0</v>
      </c>
      <c r="S283" s="815">
        <f t="shared" si="83"/>
        <v>0</v>
      </c>
      <c r="T283" s="815">
        <f t="shared" si="84"/>
        <v>0</v>
      </c>
      <c r="V283" s="974"/>
      <c r="W283" s="975"/>
      <c r="X283" s="816">
        <f t="shared" si="85"/>
        <v>0</v>
      </c>
      <c r="Y283" s="816">
        <f t="shared" si="86"/>
        <v>0</v>
      </c>
      <c r="Z283" s="816">
        <f t="shared" si="87"/>
        <v>0</v>
      </c>
      <c r="AA283" s="817">
        <f t="shared" si="88"/>
        <v>0</v>
      </c>
      <c r="AB283" s="718">
        <f t="shared" si="74"/>
        <v>282</v>
      </c>
      <c r="AC283" s="453">
        <f t="shared" si="89"/>
        <v>0</v>
      </c>
      <c r="AD283" s="14">
        <f t="shared" si="90"/>
        <v>0</v>
      </c>
      <c r="AE283"/>
      <c r="AF283" s="540">
        <f t="shared" si="77"/>
        <v>0</v>
      </c>
      <c r="AG283" s="541"/>
      <c r="AH283" s="541"/>
      <c r="AI283" s="541"/>
      <c r="AJ283" s="541"/>
      <c r="AK283" s="541"/>
      <c r="AL283" s="541"/>
      <c r="AM283" s="541"/>
      <c r="AN283" s="541"/>
      <c r="AO283" s="541"/>
      <c r="AP283" s="541"/>
      <c r="AQ283" s="541"/>
      <c r="AR283" s="541"/>
      <c r="AS283" s="541"/>
      <c r="AT283" s="541"/>
      <c r="AU283" s="541"/>
      <c r="AV283" s="541"/>
      <c r="AW283" s="541"/>
      <c r="AX283" s="541"/>
      <c r="AY283" s="819"/>
    </row>
    <row r="284" spans="1:51" ht="13.5" hidden="1" thickBot="1">
      <c r="A284" s="3" t="str">
        <f t="shared" si="78"/>
        <v/>
      </c>
      <c r="B284" s="805"/>
      <c r="C284" s="820">
        <f>MEDIÇÃO_GLOBAL!C284</f>
        <v>0</v>
      </c>
      <c r="D284" s="806">
        <f>MEDIÇÃO_GLOBAL!D284</f>
        <v>0</v>
      </c>
      <c r="E284" s="806" t="str">
        <f>MEDIÇÃO_GLOBAL!E284</f>
        <v/>
      </c>
      <c r="F284" s="807">
        <f>MEDIÇÃO_GLOBAL!F284</f>
        <v>0</v>
      </c>
      <c r="G284" s="824">
        <f>MEDIÇÃO_GLOBAL!G284</f>
        <v>0</v>
      </c>
      <c r="H284" s="454">
        <f>Dados_GLOBAL_Inicial!S284</f>
        <v>0</v>
      </c>
      <c r="I284" s="970"/>
      <c r="J284" s="455">
        <f t="shared" si="76"/>
        <v>0</v>
      </c>
      <c r="K284" s="451">
        <f t="shared" si="79"/>
        <v>0</v>
      </c>
      <c r="L284" s="452">
        <f t="shared" si="75"/>
        <v>0</v>
      </c>
      <c r="M284" s="809">
        <f t="shared" si="80"/>
        <v>0</v>
      </c>
      <c r="N284" s="821">
        <f>IF(IFERROR(VALUE(MEDIÇÃO_GLOBAL!N284),0)=0,0,MEDIÇÃO_GLOBAL!N284)</f>
        <v>0</v>
      </c>
      <c r="O284" s="811">
        <f t="shared" si="81"/>
        <v>0</v>
      </c>
      <c r="P284" s="811">
        <f>IF(Dados_Obra!$H$37=1,Dados_GLOBAL_Inicial!M284,IF((W284)="c",ROUNDUP(J284*N284,2),IF((W284)="b",ROUNDDOWN(J284*N284,2),ROUND(J284*N284,2))))</f>
        <v>0</v>
      </c>
      <c r="Q284" s="813">
        <f t="shared" si="82"/>
        <v>0</v>
      </c>
      <c r="S284" s="815">
        <f t="shared" si="83"/>
        <v>0</v>
      </c>
      <c r="T284" s="815">
        <f t="shared" si="84"/>
        <v>0</v>
      </c>
      <c r="V284" s="974"/>
      <c r="W284" s="975"/>
      <c r="X284" s="816">
        <f t="shared" si="85"/>
        <v>0</v>
      </c>
      <c r="Y284" s="816">
        <f t="shared" si="86"/>
        <v>0</v>
      </c>
      <c r="Z284" s="816">
        <f t="shared" si="87"/>
        <v>0</v>
      </c>
      <c r="AA284" s="817">
        <f t="shared" si="88"/>
        <v>0</v>
      </c>
      <c r="AB284" s="718">
        <f t="shared" si="74"/>
        <v>283</v>
      </c>
      <c r="AC284" s="453">
        <f t="shared" si="89"/>
        <v>0</v>
      </c>
      <c r="AD284" s="14">
        <f t="shared" si="90"/>
        <v>0</v>
      </c>
      <c r="AE284"/>
      <c r="AF284" s="540">
        <f t="shared" si="77"/>
        <v>0</v>
      </c>
      <c r="AG284" s="541"/>
      <c r="AH284" s="541"/>
      <c r="AI284" s="541"/>
      <c r="AJ284" s="541"/>
      <c r="AK284" s="541"/>
      <c r="AL284" s="541"/>
      <c r="AM284" s="541"/>
      <c r="AN284" s="541"/>
      <c r="AO284" s="541"/>
      <c r="AP284" s="541"/>
      <c r="AQ284" s="541"/>
      <c r="AR284" s="541"/>
      <c r="AS284" s="541"/>
      <c r="AT284" s="541"/>
      <c r="AU284" s="541"/>
      <c r="AV284" s="541"/>
      <c r="AW284" s="541"/>
      <c r="AX284" s="541"/>
      <c r="AY284" s="819"/>
    </row>
    <row r="285" spans="1:51" ht="13.5" hidden="1" thickBot="1">
      <c r="A285" s="3" t="str">
        <f t="shared" si="78"/>
        <v/>
      </c>
      <c r="B285" s="805"/>
      <c r="C285" s="820">
        <f>MEDIÇÃO_GLOBAL!C285</f>
        <v>0</v>
      </c>
      <c r="D285" s="806">
        <f>MEDIÇÃO_GLOBAL!D285</f>
        <v>0</v>
      </c>
      <c r="E285" s="806" t="str">
        <f>MEDIÇÃO_GLOBAL!E285</f>
        <v/>
      </c>
      <c r="F285" s="807">
        <f>MEDIÇÃO_GLOBAL!F285</f>
        <v>0</v>
      </c>
      <c r="G285" s="824">
        <f>MEDIÇÃO_GLOBAL!G285</f>
        <v>0</v>
      </c>
      <c r="H285" s="454">
        <f>Dados_GLOBAL_Inicial!S285</f>
        <v>0</v>
      </c>
      <c r="I285" s="970"/>
      <c r="J285" s="455">
        <f t="shared" si="76"/>
        <v>0</v>
      </c>
      <c r="K285" s="451">
        <f t="shared" si="79"/>
        <v>0</v>
      </c>
      <c r="L285" s="452">
        <f t="shared" si="75"/>
        <v>0</v>
      </c>
      <c r="M285" s="809">
        <f t="shared" si="80"/>
        <v>0</v>
      </c>
      <c r="N285" s="821">
        <f>IF(IFERROR(VALUE(MEDIÇÃO_GLOBAL!N285),0)=0,0,MEDIÇÃO_GLOBAL!N285)</f>
        <v>0</v>
      </c>
      <c r="O285" s="811">
        <f t="shared" si="81"/>
        <v>0</v>
      </c>
      <c r="P285" s="811">
        <f>IF(Dados_Obra!$H$37=1,Dados_GLOBAL_Inicial!M285,IF((W285)="c",ROUNDUP(J285*N285,2),IF((W285)="b",ROUNDDOWN(J285*N285,2),ROUND(J285*N285,2))))</f>
        <v>0</v>
      </c>
      <c r="Q285" s="813">
        <f t="shared" si="82"/>
        <v>0</v>
      </c>
      <c r="S285" s="815">
        <f t="shared" si="83"/>
        <v>0</v>
      </c>
      <c r="T285" s="815">
        <f t="shared" si="84"/>
        <v>0</v>
      </c>
      <c r="V285" s="974"/>
      <c r="W285" s="975"/>
      <c r="X285" s="816">
        <f t="shared" si="85"/>
        <v>0</v>
      </c>
      <c r="Y285" s="816">
        <f t="shared" si="86"/>
        <v>0</v>
      </c>
      <c r="Z285" s="816">
        <f t="shared" si="87"/>
        <v>0</v>
      </c>
      <c r="AA285" s="817">
        <f t="shared" si="88"/>
        <v>0</v>
      </c>
      <c r="AB285" s="718">
        <f t="shared" si="74"/>
        <v>284</v>
      </c>
      <c r="AC285" s="453">
        <f t="shared" si="89"/>
        <v>0</v>
      </c>
      <c r="AD285" s="14">
        <f t="shared" si="90"/>
        <v>0</v>
      </c>
      <c r="AE285"/>
      <c r="AF285" s="540">
        <f t="shared" si="77"/>
        <v>0</v>
      </c>
      <c r="AG285" s="541"/>
      <c r="AH285" s="541"/>
      <c r="AI285" s="541"/>
      <c r="AJ285" s="541"/>
      <c r="AK285" s="541"/>
      <c r="AL285" s="541"/>
      <c r="AM285" s="541"/>
      <c r="AN285" s="541"/>
      <c r="AO285" s="541"/>
      <c r="AP285" s="541"/>
      <c r="AQ285" s="541"/>
      <c r="AR285" s="541"/>
      <c r="AS285" s="541"/>
      <c r="AT285" s="541"/>
      <c r="AU285" s="541"/>
      <c r="AV285" s="541"/>
      <c r="AW285" s="541"/>
      <c r="AX285" s="541"/>
      <c r="AY285" s="819"/>
    </row>
    <row r="286" spans="1:51" ht="13.5" hidden="1" thickBot="1">
      <c r="A286" s="3" t="str">
        <f t="shared" si="78"/>
        <v/>
      </c>
      <c r="B286" s="805"/>
      <c r="C286" s="820">
        <f>MEDIÇÃO_GLOBAL!C286</f>
        <v>0</v>
      </c>
      <c r="D286" s="806">
        <f>MEDIÇÃO_GLOBAL!D286</f>
        <v>0</v>
      </c>
      <c r="E286" s="806" t="str">
        <f>MEDIÇÃO_GLOBAL!E286</f>
        <v/>
      </c>
      <c r="F286" s="807">
        <f>MEDIÇÃO_GLOBAL!F286</f>
        <v>0</v>
      </c>
      <c r="G286" s="824">
        <f>MEDIÇÃO_GLOBAL!G286</f>
        <v>0</v>
      </c>
      <c r="H286" s="454">
        <f>Dados_GLOBAL_Inicial!S286</f>
        <v>0</v>
      </c>
      <c r="I286" s="970"/>
      <c r="J286" s="455">
        <f t="shared" si="76"/>
        <v>0</v>
      </c>
      <c r="K286" s="451">
        <f t="shared" si="79"/>
        <v>0</v>
      </c>
      <c r="L286" s="452">
        <f t="shared" si="75"/>
        <v>0</v>
      </c>
      <c r="M286" s="809">
        <f t="shared" si="80"/>
        <v>0</v>
      </c>
      <c r="N286" s="821">
        <f>IF(IFERROR(VALUE(MEDIÇÃO_GLOBAL!N286),0)=0,0,MEDIÇÃO_GLOBAL!N286)</f>
        <v>0</v>
      </c>
      <c r="O286" s="811">
        <f t="shared" si="81"/>
        <v>0</v>
      </c>
      <c r="P286" s="811">
        <f>IF(Dados_Obra!$H$37=1,Dados_GLOBAL_Inicial!M286,IF((W286)="c",ROUNDUP(J286*N286,2),IF((W286)="b",ROUNDDOWN(J286*N286,2),ROUND(J286*N286,2))))</f>
        <v>0</v>
      </c>
      <c r="Q286" s="813">
        <f t="shared" si="82"/>
        <v>0</v>
      </c>
      <c r="S286" s="815">
        <f t="shared" si="83"/>
        <v>0</v>
      </c>
      <c r="T286" s="815">
        <f t="shared" si="84"/>
        <v>0</v>
      </c>
      <c r="V286" s="974"/>
      <c r="W286" s="975"/>
      <c r="X286" s="816">
        <f t="shared" si="85"/>
        <v>0</v>
      </c>
      <c r="Y286" s="816">
        <f t="shared" si="86"/>
        <v>0</v>
      </c>
      <c r="Z286" s="816">
        <f t="shared" si="87"/>
        <v>0</v>
      </c>
      <c r="AA286" s="817">
        <f t="shared" si="88"/>
        <v>0</v>
      </c>
      <c r="AB286" s="718">
        <f t="shared" si="74"/>
        <v>285</v>
      </c>
      <c r="AC286" s="453">
        <f t="shared" si="89"/>
        <v>0</v>
      </c>
      <c r="AD286" s="14">
        <f t="shared" si="90"/>
        <v>0</v>
      </c>
      <c r="AE286"/>
      <c r="AF286" s="540">
        <f t="shared" si="77"/>
        <v>0</v>
      </c>
      <c r="AG286" s="541"/>
      <c r="AH286" s="541"/>
      <c r="AI286" s="541"/>
      <c r="AJ286" s="541"/>
      <c r="AK286" s="541"/>
      <c r="AL286" s="541"/>
      <c r="AM286" s="541"/>
      <c r="AN286" s="541"/>
      <c r="AO286" s="541"/>
      <c r="AP286" s="541"/>
      <c r="AQ286" s="541"/>
      <c r="AR286" s="541"/>
      <c r="AS286" s="541"/>
      <c r="AT286" s="541"/>
      <c r="AU286" s="541"/>
      <c r="AV286" s="541"/>
      <c r="AW286" s="541"/>
      <c r="AX286" s="541"/>
      <c r="AY286" s="819"/>
    </row>
    <row r="287" spans="1:51" ht="13.5" hidden="1" thickBot="1">
      <c r="A287" s="3" t="str">
        <f t="shared" si="78"/>
        <v/>
      </c>
      <c r="B287" s="805"/>
      <c r="C287" s="820">
        <f>MEDIÇÃO_GLOBAL!C287</f>
        <v>0</v>
      </c>
      <c r="D287" s="806">
        <f>MEDIÇÃO_GLOBAL!D287</f>
        <v>0</v>
      </c>
      <c r="E287" s="806" t="str">
        <f>MEDIÇÃO_GLOBAL!E287</f>
        <v/>
      </c>
      <c r="F287" s="807">
        <f>MEDIÇÃO_GLOBAL!F287</f>
        <v>0</v>
      </c>
      <c r="G287" s="824">
        <f>MEDIÇÃO_GLOBAL!G287</f>
        <v>0</v>
      </c>
      <c r="H287" s="454">
        <f>Dados_GLOBAL_Inicial!S287</f>
        <v>0</v>
      </c>
      <c r="I287" s="970"/>
      <c r="J287" s="455">
        <f t="shared" si="76"/>
        <v>0</v>
      </c>
      <c r="K287" s="451">
        <f t="shared" si="79"/>
        <v>0</v>
      </c>
      <c r="L287" s="452">
        <f t="shared" si="75"/>
        <v>0</v>
      </c>
      <c r="M287" s="809">
        <f t="shared" si="80"/>
        <v>0</v>
      </c>
      <c r="N287" s="821">
        <f>IF(IFERROR(VALUE(MEDIÇÃO_GLOBAL!N287),0)=0,0,MEDIÇÃO_GLOBAL!N287)</f>
        <v>0</v>
      </c>
      <c r="O287" s="811">
        <f t="shared" si="81"/>
        <v>0</v>
      </c>
      <c r="P287" s="811">
        <f>IF(Dados_Obra!$H$37=1,Dados_GLOBAL_Inicial!M287,IF((W287)="c",ROUNDUP(J287*N287,2),IF((W287)="b",ROUNDDOWN(J287*N287,2),ROUND(J287*N287,2))))</f>
        <v>0</v>
      </c>
      <c r="Q287" s="813">
        <f t="shared" si="82"/>
        <v>0</v>
      </c>
      <c r="S287" s="815">
        <f t="shared" si="83"/>
        <v>0</v>
      </c>
      <c r="T287" s="815">
        <f t="shared" si="84"/>
        <v>0</v>
      </c>
      <c r="V287" s="974"/>
      <c r="W287" s="975"/>
      <c r="X287" s="816">
        <f t="shared" si="85"/>
        <v>0</v>
      </c>
      <c r="Y287" s="816">
        <f t="shared" si="86"/>
        <v>0</v>
      </c>
      <c r="Z287" s="816">
        <f t="shared" si="87"/>
        <v>0</v>
      </c>
      <c r="AA287" s="817">
        <f t="shared" si="88"/>
        <v>0</v>
      </c>
      <c r="AB287" s="718">
        <f t="shared" si="74"/>
        <v>286</v>
      </c>
      <c r="AC287" s="453">
        <f t="shared" si="89"/>
        <v>0</v>
      </c>
      <c r="AD287" s="14">
        <f t="shared" si="90"/>
        <v>0</v>
      </c>
      <c r="AE287"/>
      <c r="AF287" s="540">
        <f t="shared" si="77"/>
        <v>0</v>
      </c>
      <c r="AG287" s="541"/>
      <c r="AH287" s="541"/>
      <c r="AI287" s="541"/>
      <c r="AJ287" s="541"/>
      <c r="AK287" s="541"/>
      <c r="AL287" s="541"/>
      <c r="AM287" s="541"/>
      <c r="AN287" s="541"/>
      <c r="AO287" s="541"/>
      <c r="AP287" s="541"/>
      <c r="AQ287" s="541"/>
      <c r="AR287" s="541"/>
      <c r="AS287" s="541"/>
      <c r="AT287" s="541"/>
      <c r="AU287" s="541"/>
      <c r="AV287" s="541"/>
      <c r="AW287" s="541"/>
      <c r="AX287" s="541"/>
      <c r="AY287" s="819"/>
    </row>
    <row r="288" spans="1:51" ht="13.5" hidden="1" thickBot="1">
      <c r="A288" s="3" t="str">
        <f t="shared" si="78"/>
        <v/>
      </c>
      <c r="B288" s="805"/>
      <c r="C288" s="820">
        <f>MEDIÇÃO_GLOBAL!C288</f>
        <v>0</v>
      </c>
      <c r="D288" s="806">
        <f>MEDIÇÃO_GLOBAL!D288</f>
        <v>0</v>
      </c>
      <c r="E288" s="806" t="str">
        <f>MEDIÇÃO_GLOBAL!E288</f>
        <v/>
      </c>
      <c r="F288" s="807">
        <f>MEDIÇÃO_GLOBAL!F288</f>
        <v>0</v>
      </c>
      <c r="G288" s="824">
        <f>MEDIÇÃO_GLOBAL!G288</f>
        <v>0</v>
      </c>
      <c r="H288" s="454">
        <f>Dados_GLOBAL_Inicial!S288</f>
        <v>0</v>
      </c>
      <c r="I288" s="970"/>
      <c r="J288" s="455">
        <f t="shared" si="76"/>
        <v>0</v>
      </c>
      <c r="K288" s="451">
        <f t="shared" si="79"/>
        <v>0</v>
      </c>
      <c r="L288" s="452">
        <f t="shared" si="75"/>
        <v>0</v>
      </c>
      <c r="M288" s="809">
        <f t="shared" si="80"/>
        <v>0</v>
      </c>
      <c r="N288" s="821">
        <f>IF(IFERROR(VALUE(MEDIÇÃO_GLOBAL!N288),0)=0,0,MEDIÇÃO_GLOBAL!N288)</f>
        <v>0</v>
      </c>
      <c r="O288" s="811">
        <f t="shared" si="81"/>
        <v>0</v>
      </c>
      <c r="P288" s="811">
        <f>IF(Dados_Obra!$H$37=1,Dados_GLOBAL_Inicial!M288,IF((W288)="c",ROUNDUP(J288*N288,2),IF((W288)="b",ROUNDDOWN(J288*N288,2),ROUND(J288*N288,2))))</f>
        <v>0</v>
      </c>
      <c r="Q288" s="813">
        <f t="shared" si="82"/>
        <v>0</v>
      </c>
      <c r="S288" s="815">
        <f t="shared" si="83"/>
        <v>0</v>
      </c>
      <c r="T288" s="815">
        <f t="shared" si="84"/>
        <v>0</v>
      </c>
      <c r="V288" s="974"/>
      <c r="W288" s="975"/>
      <c r="X288" s="816">
        <f t="shared" si="85"/>
        <v>0</v>
      </c>
      <c r="Y288" s="816">
        <f t="shared" si="86"/>
        <v>0</v>
      </c>
      <c r="Z288" s="816">
        <f t="shared" si="87"/>
        <v>0</v>
      </c>
      <c r="AA288" s="817">
        <f t="shared" si="88"/>
        <v>0</v>
      </c>
      <c r="AB288" s="718">
        <f t="shared" si="74"/>
        <v>287</v>
      </c>
      <c r="AC288" s="453">
        <f t="shared" si="89"/>
        <v>0</v>
      </c>
      <c r="AD288" s="14">
        <f t="shared" si="90"/>
        <v>0</v>
      </c>
      <c r="AE288"/>
      <c r="AF288" s="540">
        <f t="shared" si="77"/>
        <v>0</v>
      </c>
      <c r="AG288" s="541"/>
      <c r="AH288" s="541"/>
      <c r="AI288" s="541"/>
      <c r="AJ288" s="541"/>
      <c r="AK288" s="541"/>
      <c r="AL288" s="541"/>
      <c r="AM288" s="541"/>
      <c r="AN288" s="541"/>
      <c r="AO288" s="541"/>
      <c r="AP288" s="541"/>
      <c r="AQ288" s="541"/>
      <c r="AR288" s="541"/>
      <c r="AS288" s="541"/>
      <c r="AT288" s="541"/>
      <c r="AU288" s="541"/>
      <c r="AV288" s="541"/>
      <c r="AW288" s="541"/>
      <c r="AX288" s="541"/>
      <c r="AY288" s="819"/>
    </row>
    <row r="289" spans="1:51" ht="13.5" hidden="1" thickBot="1">
      <c r="A289" s="3" t="str">
        <f t="shared" si="78"/>
        <v/>
      </c>
      <c r="B289" s="805"/>
      <c r="C289" s="820">
        <f>MEDIÇÃO_GLOBAL!C289</f>
        <v>0</v>
      </c>
      <c r="D289" s="806">
        <f>MEDIÇÃO_GLOBAL!D289</f>
        <v>0</v>
      </c>
      <c r="E289" s="806" t="str">
        <f>MEDIÇÃO_GLOBAL!E289</f>
        <v/>
      </c>
      <c r="F289" s="807">
        <f>MEDIÇÃO_GLOBAL!F289</f>
        <v>0</v>
      </c>
      <c r="G289" s="824">
        <f>MEDIÇÃO_GLOBAL!G289</f>
        <v>0</v>
      </c>
      <c r="H289" s="454">
        <f>Dados_GLOBAL_Inicial!S289</f>
        <v>0</v>
      </c>
      <c r="I289" s="970"/>
      <c r="J289" s="455">
        <f t="shared" si="76"/>
        <v>0</v>
      </c>
      <c r="K289" s="451">
        <f t="shared" si="79"/>
        <v>0</v>
      </c>
      <c r="L289" s="452">
        <f t="shared" si="75"/>
        <v>0</v>
      </c>
      <c r="M289" s="809">
        <f t="shared" si="80"/>
        <v>0</v>
      </c>
      <c r="N289" s="821">
        <f>IF(IFERROR(VALUE(MEDIÇÃO_GLOBAL!N289),0)=0,0,MEDIÇÃO_GLOBAL!N289)</f>
        <v>0</v>
      </c>
      <c r="O289" s="811">
        <f t="shared" si="81"/>
        <v>0</v>
      </c>
      <c r="P289" s="811">
        <f>IF(Dados_Obra!$H$37=1,Dados_GLOBAL_Inicial!M289,IF((W289)="c",ROUNDUP(J289*N289,2),IF((W289)="b",ROUNDDOWN(J289*N289,2),ROUND(J289*N289,2))))</f>
        <v>0</v>
      </c>
      <c r="Q289" s="813">
        <f t="shared" si="82"/>
        <v>0</v>
      </c>
      <c r="S289" s="815">
        <f t="shared" si="83"/>
        <v>0</v>
      </c>
      <c r="T289" s="815">
        <f t="shared" si="84"/>
        <v>0</v>
      </c>
      <c r="V289" s="974"/>
      <c r="W289" s="975"/>
      <c r="X289" s="816">
        <f t="shared" si="85"/>
        <v>0</v>
      </c>
      <c r="Y289" s="816">
        <f t="shared" si="86"/>
        <v>0</v>
      </c>
      <c r="Z289" s="816">
        <f t="shared" si="87"/>
        <v>0</v>
      </c>
      <c r="AA289" s="817">
        <f t="shared" si="88"/>
        <v>0</v>
      </c>
      <c r="AB289" s="718">
        <f t="shared" si="74"/>
        <v>288</v>
      </c>
      <c r="AC289" s="453">
        <f t="shared" si="89"/>
        <v>0</v>
      </c>
      <c r="AD289" s="14">
        <f t="shared" si="90"/>
        <v>0</v>
      </c>
      <c r="AE289"/>
      <c r="AF289" s="540">
        <f t="shared" si="77"/>
        <v>0</v>
      </c>
      <c r="AG289" s="541"/>
      <c r="AH289" s="541"/>
      <c r="AI289" s="541"/>
      <c r="AJ289" s="541"/>
      <c r="AK289" s="541"/>
      <c r="AL289" s="541"/>
      <c r="AM289" s="541"/>
      <c r="AN289" s="541"/>
      <c r="AO289" s="541"/>
      <c r="AP289" s="541"/>
      <c r="AQ289" s="541"/>
      <c r="AR289" s="541"/>
      <c r="AS289" s="541"/>
      <c r="AT289" s="541"/>
      <c r="AU289" s="541"/>
      <c r="AV289" s="541"/>
      <c r="AW289" s="541"/>
      <c r="AX289" s="541"/>
      <c r="AY289" s="819"/>
    </row>
    <row r="290" spans="1:51" ht="13.5" hidden="1" thickBot="1">
      <c r="A290" s="3" t="str">
        <f t="shared" si="78"/>
        <v/>
      </c>
      <c r="B290" s="805"/>
      <c r="C290" s="820">
        <f>MEDIÇÃO_GLOBAL!C290</f>
        <v>0</v>
      </c>
      <c r="D290" s="806">
        <f>MEDIÇÃO_GLOBAL!D290</f>
        <v>0</v>
      </c>
      <c r="E290" s="806" t="str">
        <f>MEDIÇÃO_GLOBAL!E290</f>
        <v/>
      </c>
      <c r="F290" s="807">
        <f>MEDIÇÃO_GLOBAL!F290</f>
        <v>0</v>
      </c>
      <c r="G290" s="824">
        <f>MEDIÇÃO_GLOBAL!G290</f>
        <v>0</v>
      </c>
      <c r="H290" s="454">
        <f>Dados_GLOBAL_Inicial!S290</f>
        <v>0</v>
      </c>
      <c r="I290" s="970"/>
      <c r="J290" s="455">
        <f t="shared" si="76"/>
        <v>0</v>
      </c>
      <c r="K290" s="451">
        <f t="shared" si="79"/>
        <v>0</v>
      </c>
      <c r="L290" s="452">
        <f t="shared" si="75"/>
        <v>0</v>
      </c>
      <c r="M290" s="809">
        <f t="shared" si="80"/>
        <v>0</v>
      </c>
      <c r="N290" s="821">
        <f>IF(IFERROR(VALUE(MEDIÇÃO_GLOBAL!N290),0)=0,0,MEDIÇÃO_GLOBAL!N290)</f>
        <v>0</v>
      </c>
      <c r="O290" s="811">
        <f t="shared" si="81"/>
        <v>0</v>
      </c>
      <c r="P290" s="811">
        <f>IF(Dados_Obra!$H$37=1,Dados_GLOBAL_Inicial!M290,IF((W290)="c",ROUNDUP(J290*N290,2),IF((W290)="b",ROUNDDOWN(J290*N290,2),ROUND(J290*N290,2))))</f>
        <v>0</v>
      </c>
      <c r="Q290" s="813">
        <f t="shared" si="82"/>
        <v>0</v>
      </c>
      <c r="S290" s="815">
        <f t="shared" si="83"/>
        <v>0</v>
      </c>
      <c r="T290" s="815">
        <f t="shared" si="84"/>
        <v>0</v>
      </c>
      <c r="V290" s="974"/>
      <c r="W290" s="975"/>
      <c r="X290" s="816">
        <f t="shared" si="85"/>
        <v>0</v>
      </c>
      <c r="Y290" s="816">
        <f t="shared" si="86"/>
        <v>0</v>
      </c>
      <c r="Z290" s="816">
        <f t="shared" si="87"/>
        <v>0</v>
      </c>
      <c r="AA290" s="817">
        <f t="shared" si="88"/>
        <v>0</v>
      </c>
      <c r="AB290" s="718">
        <f t="shared" si="74"/>
        <v>289</v>
      </c>
      <c r="AC290" s="453">
        <f t="shared" si="89"/>
        <v>0</v>
      </c>
      <c r="AD290" s="14">
        <f t="shared" si="90"/>
        <v>0</v>
      </c>
      <c r="AE290"/>
      <c r="AF290" s="540">
        <f t="shared" si="77"/>
        <v>0</v>
      </c>
      <c r="AG290" s="541"/>
      <c r="AH290" s="541"/>
      <c r="AI290" s="541"/>
      <c r="AJ290" s="541"/>
      <c r="AK290" s="541"/>
      <c r="AL290" s="541"/>
      <c r="AM290" s="541"/>
      <c r="AN290" s="541"/>
      <c r="AO290" s="541"/>
      <c r="AP290" s="541"/>
      <c r="AQ290" s="541"/>
      <c r="AR290" s="541"/>
      <c r="AS290" s="541"/>
      <c r="AT290" s="541"/>
      <c r="AU290" s="541"/>
      <c r="AV290" s="541"/>
      <c r="AW290" s="541"/>
      <c r="AX290" s="541"/>
      <c r="AY290" s="819"/>
    </row>
    <row r="291" spans="1:51" ht="13.5" hidden="1" thickBot="1">
      <c r="A291" s="3" t="str">
        <f t="shared" si="78"/>
        <v/>
      </c>
      <c r="B291" s="805"/>
      <c r="C291" s="820">
        <f>MEDIÇÃO_GLOBAL!C291</f>
        <v>0</v>
      </c>
      <c r="D291" s="806">
        <f>MEDIÇÃO_GLOBAL!D291</f>
        <v>0</v>
      </c>
      <c r="E291" s="806" t="str">
        <f>MEDIÇÃO_GLOBAL!E291</f>
        <v/>
      </c>
      <c r="F291" s="807">
        <f>MEDIÇÃO_GLOBAL!F291</f>
        <v>0</v>
      </c>
      <c r="G291" s="824">
        <f>MEDIÇÃO_GLOBAL!G291</f>
        <v>0</v>
      </c>
      <c r="H291" s="454">
        <f>Dados_GLOBAL_Inicial!S291</f>
        <v>0</v>
      </c>
      <c r="I291" s="970"/>
      <c r="J291" s="455">
        <f t="shared" si="76"/>
        <v>0</v>
      </c>
      <c r="K291" s="451">
        <f t="shared" si="79"/>
        <v>0</v>
      </c>
      <c r="L291" s="452">
        <f t="shared" si="75"/>
        <v>0</v>
      </c>
      <c r="M291" s="809">
        <f t="shared" si="80"/>
        <v>0</v>
      </c>
      <c r="N291" s="821">
        <f>IF(IFERROR(VALUE(MEDIÇÃO_GLOBAL!N291),0)=0,0,MEDIÇÃO_GLOBAL!N291)</f>
        <v>0</v>
      </c>
      <c r="O291" s="811">
        <f t="shared" si="81"/>
        <v>0</v>
      </c>
      <c r="P291" s="811">
        <f>IF(Dados_Obra!$H$37=1,Dados_GLOBAL_Inicial!M291,IF((W291)="c",ROUNDUP(J291*N291,2),IF((W291)="b",ROUNDDOWN(J291*N291,2),ROUND(J291*N291,2))))</f>
        <v>0</v>
      </c>
      <c r="Q291" s="813">
        <f t="shared" si="82"/>
        <v>0</v>
      </c>
      <c r="S291" s="815">
        <f t="shared" si="83"/>
        <v>0</v>
      </c>
      <c r="T291" s="815">
        <f t="shared" si="84"/>
        <v>0</v>
      </c>
      <c r="V291" s="974"/>
      <c r="W291" s="975"/>
      <c r="X291" s="816">
        <f t="shared" si="85"/>
        <v>0</v>
      </c>
      <c r="Y291" s="816">
        <f t="shared" si="86"/>
        <v>0</v>
      </c>
      <c r="Z291" s="816">
        <f t="shared" si="87"/>
        <v>0</v>
      </c>
      <c r="AA291" s="817">
        <f t="shared" si="88"/>
        <v>0</v>
      </c>
      <c r="AB291" s="718">
        <f t="shared" si="74"/>
        <v>290</v>
      </c>
      <c r="AC291" s="453">
        <f t="shared" si="89"/>
        <v>0</v>
      </c>
      <c r="AD291" s="14">
        <f t="shared" si="90"/>
        <v>0</v>
      </c>
      <c r="AE291"/>
      <c r="AF291" s="540">
        <f t="shared" si="77"/>
        <v>0</v>
      </c>
      <c r="AG291" s="541"/>
      <c r="AH291" s="541"/>
      <c r="AI291" s="541"/>
      <c r="AJ291" s="541"/>
      <c r="AK291" s="541"/>
      <c r="AL291" s="541"/>
      <c r="AM291" s="541"/>
      <c r="AN291" s="541"/>
      <c r="AO291" s="541"/>
      <c r="AP291" s="541"/>
      <c r="AQ291" s="541"/>
      <c r="AR291" s="541"/>
      <c r="AS291" s="541"/>
      <c r="AT291" s="541"/>
      <c r="AU291" s="541"/>
      <c r="AV291" s="541"/>
      <c r="AW291" s="541"/>
      <c r="AX291" s="541"/>
      <c r="AY291" s="819"/>
    </row>
    <row r="292" spans="1:51" ht="13.5" hidden="1" thickBot="1">
      <c r="A292" s="3" t="str">
        <f t="shared" si="78"/>
        <v/>
      </c>
      <c r="B292" s="805"/>
      <c r="C292" s="820">
        <f>MEDIÇÃO_GLOBAL!C292</f>
        <v>0</v>
      </c>
      <c r="D292" s="806">
        <f>MEDIÇÃO_GLOBAL!D292</f>
        <v>0</v>
      </c>
      <c r="E292" s="806" t="str">
        <f>MEDIÇÃO_GLOBAL!E292</f>
        <v/>
      </c>
      <c r="F292" s="807">
        <f>MEDIÇÃO_GLOBAL!F292</f>
        <v>0</v>
      </c>
      <c r="G292" s="824">
        <f>MEDIÇÃO_GLOBAL!G292</f>
        <v>0</v>
      </c>
      <c r="H292" s="454">
        <f>Dados_GLOBAL_Inicial!S292</f>
        <v>0</v>
      </c>
      <c r="I292" s="970"/>
      <c r="J292" s="455">
        <f t="shared" si="76"/>
        <v>0</v>
      </c>
      <c r="K292" s="451">
        <f t="shared" si="79"/>
        <v>0</v>
      </c>
      <c r="L292" s="452">
        <f t="shared" si="75"/>
        <v>0</v>
      </c>
      <c r="M292" s="809">
        <f t="shared" si="80"/>
        <v>0</v>
      </c>
      <c r="N292" s="821">
        <f>IF(IFERROR(VALUE(MEDIÇÃO_GLOBAL!N292),0)=0,0,MEDIÇÃO_GLOBAL!N292)</f>
        <v>0</v>
      </c>
      <c r="O292" s="811">
        <f t="shared" si="81"/>
        <v>0</v>
      </c>
      <c r="P292" s="811">
        <f>IF(Dados_Obra!$H$37=1,Dados_GLOBAL_Inicial!M292,IF((W292)="c",ROUNDUP(J292*N292,2),IF((W292)="b",ROUNDDOWN(J292*N292,2),ROUND(J292*N292,2))))</f>
        <v>0</v>
      </c>
      <c r="Q292" s="813">
        <f t="shared" si="82"/>
        <v>0</v>
      </c>
      <c r="S292" s="815">
        <f t="shared" si="83"/>
        <v>0</v>
      </c>
      <c r="T292" s="815">
        <f t="shared" si="84"/>
        <v>0</v>
      </c>
      <c r="V292" s="974"/>
      <c r="W292" s="975"/>
      <c r="X292" s="816">
        <f t="shared" si="85"/>
        <v>0</v>
      </c>
      <c r="Y292" s="816">
        <f t="shared" si="86"/>
        <v>0</v>
      </c>
      <c r="Z292" s="816">
        <f t="shared" si="87"/>
        <v>0</v>
      </c>
      <c r="AA292" s="817">
        <f t="shared" si="88"/>
        <v>0</v>
      </c>
      <c r="AB292" s="718">
        <f t="shared" si="74"/>
        <v>291</v>
      </c>
      <c r="AC292" s="453">
        <f t="shared" si="89"/>
        <v>0</v>
      </c>
      <c r="AD292" s="14">
        <f t="shared" si="90"/>
        <v>0</v>
      </c>
      <c r="AE292"/>
      <c r="AF292" s="540">
        <f t="shared" si="77"/>
        <v>0</v>
      </c>
      <c r="AG292" s="541"/>
      <c r="AH292" s="541"/>
      <c r="AI292" s="541"/>
      <c r="AJ292" s="541"/>
      <c r="AK292" s="541"/>
      <c r="AL292" s="541"/>
      <c r="AM292" s="541"/>
      <c r="AN292" s="541"/>
      <c r="AO292" s="541"/>
      <c r="AP292" s="541"/>
      <c r="AQ292" s="541"/>
      <c r="AR292" s="541"/>
      <c r="AS292" s="541"/>
      <c r="AT292" s="541"/>
      <c r="AU292" s="541"/>
      <c r="AV292" s="541"/>
      <c r="AW292" s="541"/>
      <c r="AX292" s="541"/>
      <c r="AY292" s="819"/>
    </row>
    <row r="293" spans="1:51" ht="13.5" hidden="1" thickBot="1">
      <c r="A293" s="3" t="str">
        <f t="shared" si="78"/>
        <v/>
      </c>
      <c r="B293" s="805"/>
      <c r="C293" s="831">
        <f>MEDIÇÃO_GLOBAL!C293</f>
        <v>0</v>
      </c>
      <c r="D293" s="983">
        <f>MEDIÇÃO_GLOBAL!D293</f>
        <v>0</v>
      </c>
      <c r="E293" s="983" t="str">
        <f>MEDIÇÃO_GLOBAL!E293</f>
        <v/>
      </c>
      <c r="F293" s="984">
        <f>MEDIÇÃO_GLOBAL!F293</f>
        <v>0</v>
      </c>
      <c r="G293" s="824">
        <f>MEDIÇÃO_GLOBAL!G293</f>
        <v>0</v>
      </c>
      <c r="H293" s="454">
        <f>Dados_GLOBAL_Inicial!S293</f>
        <v>0</v>
      </c>
      <c r="I293" s="970"/>
      <c r="J293" s="455">
        <f t="shared" si="76"/>
        <v>0</v>
      </c>
      <c r="K293" s="451">
        <f t="shared" si="79"/>
        <v>0</v>
      </c>
      <c r="L293" s="452">
        <f t="shared" si="75"/>
        <v>0</v>
      </c>
      <c r="M293" s="809">
        <f t="shared" si="80"/>
        <v>0</v>
      </c>
      <c r="N293" s="821">
        <f>IF(IFERROR(VALUE(MEDIÇÃO_GLOBAL!N293),0)=0,0,MEDIÇÃO_GLOBAL!N293)</f>
        <v>0</v>
      </c>
      <c r="O293" s="811">
        <f t="shared" si="81"/>
        <v>0</v>
      </c>
      <c r="P293" s="811">
        <f>IF(Dados_Obra!$H$37=1,Dados_GLOBAL_Inicial!M293,IF((W293)="c",ROUNDUP(J293*N293,2),IF((W293)="b",ROUNDDOWN(J293*N293,2),ROUND(J293*N293,2))))</f>
        <v>0</v>
      </c>
      <c r="Q293" s="813">
        <f t="shared" si="82"/>
        <v>0</v>
      </c>
      <c r="S293" s="815">
        <f t="shared" si="83"/>
        <v>0</v>
      </c>
      <c r="T293" s="815">
        <f t="shared" si="84"/>
        <v>0</v>
      </c>
      <c r="V293" s="974"/>
      <c r="W293" s="975"/>
      <c r="X293" s="816">
        <f t="shared" si="85"/>
        <v>0</v>
      </c>
      <c r="Y293" s="816">
        <f t="shared" si="86"/>
        <v>0</v>
      </c>
      <c r="Z293" s="816">
        <f t="shared" si="87"/>
        <v>0</v>
      </c>
      <c r="AA293" s="817">
        <f t="shared" si="88"/>
        <v>0</v>
      </c>
      <c r="AB293" s="718">
        <f t="shared" si="74"/>
        <v>292</v>
      </c>
      <c r="AC293" s="453">
        <f t="shared" si="89"/>
        <v>0</v>
      </c>
      <c r="AD293" s="14">
        <f t="shared" si="90"/>
        <v>0</v>
      </c>
      <c r="AE293"/>
      <c r="AF293" s="540">
        <f t="shared" si="77"/>
        <v>0</v>
      </c>
      <c r="AG293" s="541"/>
      <c r="AH293" s="541"/>
      <c r="AI293" s="541"/>
      <c r="AJ293" s="541"/>
      <c r="AK293" s="541"/>
      <c r="AL293" s="541"/>
      <c r="AM293" s="541"/>
      <c r="AN293" s="541"/>
      <c r="AO293" s="541"/>
      <c r="AP293" s="541"/>
      <c r="AQ293" s="541"/>
      <c r="AR293" s="541"/>
      <c r="AS293" s="541"/>
      <c r="AT293" s="541"/>
      <c r="AU293" s="541"/>
      <c r="AV293" s="541"/>
      <c r="AW293" s="541"/>
      <c r="AX293" s="541"/>
      <c r="AY293" s="819"/>
    </row>
    <row r="294" spans="1:51" ht="13.5" hidden="1" thickBot="1">
      <c r="A294" s="3" t="str">
        <f t="shared" si="78"/>
        <v/>
      </c>
      <c r="B294" s="805"/>
      <c r="C294" s="820">
        <f>MEDIÇÃO_GLOBAL!C294</f>
        <v>0</v>
      </c>
      <c r="D294" s="806">
        <f>MEDIÇÃO_GLOBAL!D294</f>
        <v>0</v>
      </c>
      <c r="E294" s="806" t="str">
        <f>MEDIÇÃO_GLOBAL!E294</f>
        <v/>
      </c>
      <c r="F294" s="807">
        <f>MEDIÇÃO_GLOBAL!F294</f>
        <v>0</v>
      </c>
      <c r="G294" s="824">
        <f>MEDIÇÃO_GLOBAL!G294</f>
        <v>0</v>
      </c>
      <c r="H294" s="454">
        <f>Dados_GLOBAL_Inicial!S294</f>
        <v>0</v>
      </c>
      <c r="I294" s="970"/>
      <c r="J294" s="455">
        <f t="shared" si="76"/>
        <v>0</v>
      </c>
      <c r="K294" s="451">
        <f t="shared" si="79"/>
        <v>0</v>
      </c>
      <c r="L294" s="452">
        <f t="shared" si="75"/>
        <v>0</v>
      </c>
      <c r="M294" s="809">
        <f t="shared" si="80"/>
        <v>0</v>
      </c>
      <c r="N294" s="821">
        <f>IF(IFERROR(VALUE(MEDIÇÃO_GLOBAL!N294),0)=0,0,MEDIÇÃO_GLOBAL!N294)</f>
        <v>0</v>
      </c>
      <c r="O294" s="811">
        <f t="shared" si="81"/>
        <v>0</v>
      </c>
      <c r="P294" s="811">
        <f>IF(Dados_Obra!$H$37=1,Dados_GLOBAL_Inicial!M294,IF((W294)="c",ROUNDUP(J294*N294,2),IF((W294)="b",ROUNDDOWN(J294*N294,2),ROUND(J294*N294,2))))</f>
        <v>0</v>
      </c>
      <c r="Q294" s="813">
        <f t="shared" si="82"/>
        <v>0</v>
      </c>
      <c r="S294" s="815">
        <f t="shared" si="83"/>
        <v>0</v>
      </c>
      <c r="T294" s="815">
        <f t="shared" si="84"/>
        <v>0</v>
      </c>
      <c r="V294" s="974"/>
      <c r="W294" s="975"/>
      <c r="X294" s="816">
        <f t="shared" si="85"/>
        <v>0</v>
      </c>
      <c r="Y294" s="816">
        <f t="shared" si="86"/>
        <v>0</v>
      </c>
      <c r="Z294" s="816">
        <f t="shared" si="87"/>
        <v>0</v>
      </c>
      <c r="AA294" s="817">
        <f t="shared" si="88"/>
        <v>0</v>
      </c>
      <c r="AB294" s="718">
        <f t="shared" si="74"/>
        <v>293</v>
      </c>
      <c r="AC294" s="453">
        <f t="shared" si="89"/>
        <v>0</v>
      </c>
      <c r="AD294" s="14">
        <f t="shared" si="90"/>
        <v>0</v>
      </c>
      <c r="AE294"/>
      <c r="AF294" s="540">
        <f t="shared" si="77"/>
        <v>0</v>
      </c>
      <c r="AG294" s="541"/>
      <c r="AH294" s="541"/>
      <c r="AI294" s="541"/>
      <c r="AJ294" s="541"/>
      <c r="AK294" s="541"/>
      <c r="AL294" s="541"/>
      <c r="AM294" s="541"/>
      <c r="AN294" s="541"/>
      <c r="AO294" s="541"/>
      <c r="AP294" s="541"/>
      <c r="AQ294" s="541"/>
      <c r="AR294" s="541"/>
      <c r="AS294" s="541"/>
      <c r="AT294" s="541"/>
      <c r="AU294" s="541"/>
      <c r="AV294" s="541"/>
      <c r="AW294" s="541"/>
      <c r="AX294" s="541"/>
      <c r="AY294" s="819"/>
    </row>
    <row r="295" spans="1:51" ht="13.5" hidden="1" thickBot="1">
      <c r="A295" s="3" t="str">
        <f t="shared" si="78"/>
        <v/>
      </c>
      <c r="B295" s="805"/>
      <c r="C295" s="820">
        <f>MEDIÇÃO_GLOBAL!C295</f>
        <v>0</v>
      </c>
      <c r="D295" s="806">
        <f>MEDIÇÃO_GLOBAL!D295</f>
        <v>0</v>
      </c>
      <c r="E295" s="806" t="str">
        <f>MEDIÇÃO_GLOBAL!E295</f>
        <v/>
      </c>
      <c r="F295" s="807">
        <f>MEDIÇÃO_GLOBAL!F295</f>
        <v>0</v>
      </c>
      <c r="G295" s="824">
        <f>MEDIÇÃO_GLOBAL!G295</f>
        <v>0</v>
      </c>
      <c r="H295" s="454">
        <f>Dados_GLOBAL_Inicial!S295</f>
        <v>0</v>
      </c>
      <c r="I295" s="970"/>
      <c r="J295" s="455">
        <f t="shared" si="76"/>
        <v>0</v>
      </c>
      <c r="K295" s="451">
        <f t="shared" si="79"/>
        <v>0</v>
      </c>
      <c r="L295" s="452">
        <f t="shared" si="75"/>
        <v>0</v>
      </c>
      <c r="M295" s="809">
        <f t="shared" si="80"/>
        <v>0</v>
      </c>
      <c r="N295" s="821">
        <f>IF(IFERROR(VALUE(MEDIÇÃO_GLOBAL!N295),0)=0,0,MEDIÇÃO_GLOBAL!N295)</f>
        <v>0</v>
      </c>
      <c r="O295" s="811">
        <f t="shared" si="81"/>
        <v>0</v>
      </c>
      <c r="P295" s="811">
        <f>IF(Dados_Obra!$H$37=1,Dados_GLOBAL_Inicial!M295,IF((W295)="c",ROUNDUP(J295*N295,2),IF((W295)="b",ROUNDDOWN(J295*N295,2),ROUND(J295*N295,2))))</f>
        <v>0</v>
      </c>
      <c r="Q295" s="813">
        <f t="shared" si="82"/>
        <v>0</v>
      </c>
      <c r="S295" s="815">
        <f t="shared" si="83"/>
        <v>0</v>
      </c>
      <c r="T295" s="815">
        <f t="shared" si="84"/>
        <v>0</v>
      </c>
      <c r="V295" s="974"/>
      <c r="W295" s="975"/>
      <c r="X295" s="816">
        <f t="shared" si="85"/>
        <v>0</v>
      </c>
      <c r="Y295" s="816">
        <f t="shared" si="86"/>
        <v>0</v>
      </c>
      <c r="Z295" s="816">
        <f t="shared" si="87"/>
        <v>0</v>
      </c>
      <c r="AA295" s="817">
        <f t="shared" si="88"/>
        <v>0</v>
      </c>
      <c r="AB295" s="718">
        <f t="shared" si="74"/>
        <v>294</v>
      </c>
      <c r="AC295" s="453">
        <f t="shared" si="89"/>
        <v>0</v>
      </c>
      <c r="AD295" s="14">
        <f t="shared" si="90"/>
        <v>0</v>
      </c>
      <c r="AE295"/>
      <c r="AF295" s="540">
        <f t="shared" si="77"/>
        <v>0</v>
      </c>
      <c r="AG295" s="541"/>
      <c r="AH295" s="541"/>
      <c r="AI295" s="541"/>
      <c r="AJ295" s="541"/>
      <c r="AK295" s="541"/>
      <c r="AL295" s="541"/>
      <c r="AM295" s="541"/>
      <c r="AN295" s="541"/>
      <c r="AO295" s="541"/>
      <c r="AP295" s="541"/>
      <c r="AQ295" s="541"/>
      <c r="AR295" s="541"/>
      <c r="AS295" s="541"/>
      <c r="AT295" s="541"/>
      <c r="AU295" s="541"/>
      <c r="AV295" s="541"/>
      <c r="AW295" s="541"/>
      <c r="AX295" s="541"/>
      <c r="AY295" s="819"/>
    </row>
    <row r="296" spans="1:51" ht="13.5" hidden="1" thickBot="1">
      <c r="A296" s="3" t="str">
        <f t="shared" si="78"/>
        <v/>
      </c>
      <c r="B296" s="805"/>
      <c r="C296" s="831">
        <f>MEDIÇÃO_GLOBAL!C296</f>
        <v>0</v>
      </c>
      <c r="D296" s="983">
        <f>MEDIÇÃO_GLOBAL!D296</f>
        <v>0</v>
      </c>
      <c r="E296" s="983" t="str">
        <f>MEDIÇÃO_GLOBAL!E296</f>
        <v/>
      </c>
      <c r="F296" s="984">
        <f>MEDIÇÃO_GLOBAL!F296</f>
        <v>0</v>
      </c>
      <c r="G296" s="824">
        <f>MEDIÇÃO_GLOBAL!G296</f>
        <v>0</v>
      </c>
      <c r="H296" s="454">
        <f>Dados_GLOBAL_Inicial!S296</f>
        <v>0</v>
      </c>
      <c r="I296" s="970"/>
      <c r="J296" s="455">
        <f t="shared" si="76"/>
        <v>0</v>
      </c>
      <c r="K296" s="451">
        <f t="shared" si="79"/>
        <v>0</v>
      </c>
      <c r="L296" s="452">
        <f t="shared" si="75"/>
        <v>0</v>
      </c>
      <c r="M296" s="809">
        <f t="shared" si="80"/>
        <v>0</v>
      </c>
      <c r="N296" s="821">
        <f>IF(IFERROR(VALUE(MEDIÇÃO_GLOBAL!N296),0)=0,0,MEDIÇÃO_GLOBAL!N296)</f>
        <v>0</v>
      </c>
      <c r="O296" s="811">
        <f t="shared" si="81"/>
        <v>0</v>
      </c>
      <c r="P296" s="811">
        <f>IF(Dados_Obra!$H$37=1,Dados_GLOBAL_Inicial!M296,IF((W296)="c",ROUNDUP(J296*N296,2),IF((W296)="b",ROUNDDOWN(J296*N296,2),ROUND(J296*N296,2))))</f>
        <v>0</v>
      </c>
      <c r="Q296" s="813">
        <f t="shared" si="82"/>
        <v>0</v>
      </c>
      <c r="S296" s="815">
        <f t="shared" si="83"/>
        <v>0</v>
      </c>
      <c r="T296" s="815">
        <f t="shared" si="84"/>
        <v>0</v>
      </c>
      <c r="V296" s="974"/>
      <c r="W296" s="975"/>
      <c r="X296" s="816">
        <f t="shared" si="85"/>
        <v>0</v>
      </c>
      <c r="Y296" s="816">
        <f t="shared" si="86"/>
        <v>0</v>
      </c>
      <c r="Z296" s="816">
        <f t="shared" si="87"/>
        <v>0</v>
      </c>
      <c r="AA296" s="817">
        <f t="shared" si="88"/>
        <v>0</v>
      </c>
      <c r="AB296" s="718">
        <f t="shared" si="74"/>
        <v>295</v>
      </c>
      <c r="AC296" s="453">
        <f t="shared" si="89"/>
        <v>0</v>
      </c>
      <c r="AD296" s="14">
        <f t="shared" si="90"/>
        <v>0</v>
      </c>
      <c r="AE296"/>
      <c r="AF296" s="540">
        <f t="shared" si="77"/>
        <v>0</v>
      </c>
      <c r="AG296" s="541"/>
      <c r="AH296" s="541"/>
      <c r="AI296" s="541"/>
      <c r="AJ296" s="541"/>
      <c r="AK296" s="541"/>
      <c r="AL296" s="541"/>
      <c r="AM296" s="541"/>
      <c r="AN296" s="541"/>
      <c r="AO296" s="541"/>
      <c r="AP296" s="541"/>
      <c r="AQ296" s="541"/>
      <c r="AR296" s="541"/>
      <c r="AS296" s="541"/>
      <c r="AT296" s="541"/>
      <c r="AU296" s="541"/>
      <c r="AV296" s="541"/>
      <c r="AW296" s="541"/>
      <c r="AX296" s="541"/>
      <c r="AY296" s="819"/>
    </row>
    <row r="297" spans="1:51" ht="13.5" hidden="1" thickBot="1">
      <c r="A297" s="3" t="str">
        <f t="shared" si="78"/>
        <v/>
      </c>
      <c r="B297" s="805"/>
      <c r="C297" s="820">
        <f>MEDIÇÃO_GLOBAL!C297</f>
        <v>0</v>
      </c>
      <c r="D297" s="806">
        <f>MEDIÇÃO_GLOBAL!D297</f>
        <v>0</v>
      </c>
      <c r="E297" s="806" t="str">
        <f>MEDIÇÃO_GLOBAL!E297</f>
        <v/>
      </c>
      <c r="F297" s="807">
        <f>MEDIÇÃO_GLOBAL!F297</f>
        <v>0</v>
      </c>
      <c r="G297" s="824">
        <f>MEDIÇÃO_GLOBAL!G297</f>
        <v>0</v>
      </c>
      <c r="H297" s="454">
        <f>Dados_GLOBAL_Inicial!S297</f>
        <v>0</v>
      </c>
      <c r="I297" s="970"/>
      <c r="J297" s="455">
        <f t="shared" si="76"/>
        <v>0</v>
      </c>
      <c r="K297" s="451">
        <f t="shared" si="79"/>
        <v>0</v>
      </c>
      <c r="L297" s="452">
        <f t="shared" si="75"/>
        <v>0</v>
      </c>
      <c r="M297" s="809">
        <f t="shared" si="80"/>
        <v>0</v>
      </c>
      <c r="N297" s="821">
        <f>IF(IFERROR(VALUE(MEDIÇÃO_GLOBAL!N297),0)=0,0,MEDIÇÃO_GLOBAL!N297)</f>
        <v>0</v>
      </c>
      <c r="O297" s="811">
        <f t="shared" si="81"/>
        <v>0</v>
      </c>
      <c r="P297" s="811">
        <f>IF(Dados_Obra!$H$37=1,Dados_GLOBAL_Inicial!M297,IF((W297)="c",ROUNDUP(J297*N297,2),IF((W297)="b",ROUNDDOWN(J297*N297,2),ROUND(J297*N297,2))))</f>
        <v>0</v>
      </c>
      <c r="Q297" s="813">
        <f t="shared" si="82"/>
        <v>0</v>
      </c>
      <c r="S297" s="815">
        <f t="shared" si="83"/>
        <v>0</v>
      </c>
      <c r="T297" s="815">
        <f t="shared" si="84"/>
        <v>0</v>
      </c>
      <c r="V297" s="974"/>
      <c r="W297" s="975"/>
      <c r="X297" s="816">
        <f t="shared" si="85"/>
        <v>0</v>
      </c>
      <c r="Y297" s="816">
        <f t="shared" si="86"/>
        <v>0</v>
      </c>
      <c r="Z297" s="816">
        <f t="shared" si="87"/>
        <v>0</v>
      </c>
      <c r="AA297" s="817">
        <f t="shared" si="88"/>
        <v>0</v>
      </c>
      <c r="AB297" s="718">
        <f t="shared" si="74"/>
        <v>296</v>
      </c>
      <c r="AC297" s="453">
        <f t="shared" si="89"/>
        <v>0</v>
      </c>
      <c r="AD297" s="14">
        <f t="shared" si="90"/>
        <v>0</v>
      </c>
      <c r="AE297"/>
      <c r="AF297" s="540">
        <f t="shared" si="77"/>
        <v>0</v>
      </c>
      <c r="AG297" s="541"/>
      <c r="AH297" s="541"/>
      <c r="AI297" s="541"/>
      <c r="AJ297" s="541"/>
      <c r="AK297" s="541"/>
      <c r="AL297" s="541"/>
      <c r="AM297" s="541"/>
      <c r="AN297" s="541"/>
      <c r="AO297" s="541"/>
      <c r="AP297" s="541"/>
      <c r="AQ297" s="541"/>
      <c r="AR297" s="541"/>
      <c r="AS297" s="541"/>
      <c r="AT297" s="541"/>
      <c r="AU297" s="541"/>
      <c r="AV297" s="541"/>
      <c r="AW297" s="541"/>
      <c r="AX297" s="541"/>
      <c r="AY297" s="819"/>
    </row>
    <row r="298" spans="1:51" ht="13.5" hidden="1" thickBot="1">
      <c r="A298" s="3" t="str">
        <f t="shared" si="78"/>
        <v/>
      </c>
      <c r="B298" s="805"/>
      <c r="C298" s="820">
        <f>MEDIÇÃO_GLOBAL!C298</f>
        <v>0</v>
      </c>
      <c r="D298" s="806">
        <f>MEDIÇÃO_GLOBAL!D298</f>
        <v>0</v>
      </c>
      <c r="E298" s="806" t="str">
        <f>MEDIÇÃO_GLOBAL!E298</f>
        <v/>
      </c>
      <c r="F298" s="807">
        <f>MEDIÇÃO_GLOBAL!F298</f>
        <v>0</v>
      </c>
      <c r="G298" s="824">
        <f>MEDIÇÃO_GLOBAL!G298</f>
        <v>0</v>
      </c>
      <c r="H298" s="454">
        <f>Dados_GLOBAL_Inicial!S298</f>
        <v>0</v>
      </c>
      <c r="I298" s="970"/>
      <c r="J298" s="455">
        <f t="shared" si="76"/>
        <v>0</v>
      </c>
      <c r="K298" s="451">
        <f t="shared" si="79"/>
        <v>0</v>
      </c>
      <c r="L298" s="452">
        <f t="shared" si="75"/>
        <v>0</v>
      </c>
      <c r="M298" s="809">
        <f t="shared" si="80"/>
        <v>0</v>
      </c>
      <c r="N298" s="821">
        <f>IF(IFERROR(VALUE(MEDIÇÃO_GLOBAL!N298),0)=0,0,MEDIÇÃO_GLOBAL!N298)</f>
        <v>0</v>
      </c>
      <c r="O298" s="811">
        <f t="shared" si="81"/>
        <v>0</v>
      </c>
      <c r="P298" s="811">
        <f>IF(Dados_Obra!$H$37=1,Dados_GLOBAL_Inicial!M298,IF((W298)="c",ROUNDUP(J298*N298,2),IF((W298)="b",ROUNDDOWN(J298*N298,2),ROUND(J298*N298,2))))</f>
        <v>0</v>
      </c>
      <c r="Q298" s="813">
        <f t="shared" si="82"/>
        <v>0</v>
      </c>
      <c r="S298" s="815">
        <f t="shared" si="83"/>
        <v>0</v>
      </c>
      <c r="T298" s="815">
        <f t="shared" si="84"/>
        <v>0</v>
      </c>
      <c r="V298" s="974"/>
      <c r="W298" s="975"/>
      <c r="X298" s="816">
        <f t="shared" si="85"/>
        <v>0</v>
      </c>
      <c r="Y298" s="816">
        <f t="shared" si="86"/>
        <v>0</v>
      </c>
      <c r="Z298" s="816">
        <f t="shared" si="87"/>
        <v>0</v>
      </c>
      <c r="AA298" s="817">
        <f t="shared" si="88"/>
        <v>0</v>
      </c>
      <c r="AB298" s="718">
        <f t="shared" si="74"/>
        <v>297</v>
      </c>
      <c r="AC298" s="453">
        <f t="shared" si="89"/>
        <v>0</v>
      </c>
      <c r="AD298" s="14">
        <f t="shared" si="90"/>
        <v>0</v>
      </c>
      <c r="AE298"/>
      <c r="AF298" s="540">
        <f t="shared" si="77"/>
        <v>0</v>
      </c>
      <c r="AG298" s="541"/>
      <c r="AH298" s="541"/>
      <c r="AI298" s="541"/>
      <c r="AJ298" s="541"/>
      <c r="AK298" s="541"/>
      <c r="AL298" s="541"/>
      <c r="AM298" s="541"/>
      <c r="AN298" s="541"/>
      <c r="AO298" s="541"/>
      <c r="AP298" s="541"/>
      <c r="AQ298" s="541"/>
      <c r="AR298" s="541"/>
      <c r="AS298" s="541"/>
      <c r="AT298" s="541"/>
      <c r="AU298" s="541"/>
      <c r="AV298" s="541"/>
      <c r="AW298" s="541"/>
      <c r="AX298" s="541"/>
      <c r="AY298" s="819"/>
    </row>
    <row r="299" spans="1:51" ht="13.5" hidden="1" thickBot="1">
      <c r="A299" s="3" t="str">
        <f t="shared" si="78"/>
        <v/>
      </c>
      <c r="B299" s="805"/>
      <c r="C299" s="820">
        <f>MEDIÇÃO_GLOBAL!C299</f>
        <v>0</v>
      </c>
      <c r="D299" s="806">
        <f>MEDIÇÃO_GLOBAL!D299</f>
        <v>0</v>
      </c>
      <c r="E299" s="806" t="str">
        <f>MEDIÇÃO_GLOBAL!E299</f>
        <v/>
      </c>
      <c r="F299" s="807">
        <f>MEDIÇÃO_GLOBAL!F299</f>
        <v>0</v>
      </c>
      <c r="G299" s="824">
        <f>MEDIÇÃO_GLOBAL!G299</f>
        <v>0</v>
      </c>
      <c r="H299" s="454">
        <f>Dados_GLOBAL_Inicial!S299</f>
        <v>0</v>
      </c>
      <c r="I299" s="970"/>
      <c r="J299" s="455">
        <f t="shared" si="76"/>
        <v>0</v>
      </c>
      <c r="K299" s="451">
        <f t="shared" si="79"/>
        <v>0</v>
      </c>
      <c r="L299" s="452">
        <f t="shared" si="75"/>
        <v>0</v>
      </c>
      <c r="M299" s="809">
        <f t="shared" si="80"/>
        <v>0</v>
      </c>
      <c r="N299" s="821">
        <f>IF(IFERROR(VALUE(MEDIÇÃO_GLOBAL!N299),0)=0,0,MEDIÇÃO_GLOBAL!N299)</f>
        <v>0</v>
      </c>
      <c r="O299" s="811">
        <f t="shared" si="81"/>
        <v>0</v>
      </c>
      <c r="P299" s="811">
        <f>IF(Dados_Obra!$H$37=1,Dados_GLOBAL_Inicial!M299,IF((W299)="c",ROUNDUP(J299*N299,2),IF((W299)="b",ROUNDDOWN(J299*N299,2),ROUND(J299*N299,2))))</f>
        <v>0</v>
      </c>
      <c r="Q299" s="813">
        <f t="shared" si="82"/>
        <v>0</v>
      </c>
      <c r="S299" s="815">
        <f t="shared" si="83"/>
        <v>0</v>
      </c>
      <c r="T299" s="815">
        <f t="shared" si="84"/>
        <v>0</v>
      </c>
      <c r="V299" s="974"/>
      <c r="W299" s="975"/>
      <c r="X299" s="816">
        <f t="shared" si="85"/>
        <v>0</v>
      </c>
      <c r="Y299" s="816">
        <f t="shared" si="86"/>
        <v>0</v>
      </c>
      <c r="Z299" s="816">
        <f t="shared" si="87"/>
        <v>0</v>
      </c>
      <c r="AA299" s="817">
        <f t="shared" si="88"/>
        <v>0</v>
      </c>
      <c r="AB299" s="718">
        <f t="shared" si="74"/>
        <v>298</v>
      </c>
      <c r="AC299" s="453">
        <f t="shared" si="89"/>
        <v>0</v>
      </c>
      <c r="AD299" s="14">
        <f t="shared" si="90"/>
        <v>0</v>
      </c>
      <c r="AE299"/>
      <c r="AF299" s="540">
        <f t="shared" si="77"/>
        <v>0</v>
      </c>
      <c r="AG299" s="541"/>
      <c r="AH299" s="541"/>
      <c r="AI299" s="541"/>
      <c r="AJ299" s="541"/>
      <c r="AK299" s="541"/>
      <c r="AL299" s="541"/>
      <c r="AM299" s="541"/>
      <c r="AN299" s="541"/>
      <c r="AO299" s="541"/>
      <c r="AP299" s="541"/>
      <c r="AQ299" s="541"/>
      <c r="AR299" s="541"/>
      <c r="AS299" s="541"/>
      <c r="AT299" s="541"/>
      <c r="AU299" s="541"/>
      <c r="AV299" s="541"/>
      <c r="AW299" s="541"/>
      <c r="AX299" s="541"/>
      <c r="AY299" s="819"/>
    </row>
    <row r="300" spans="1:51" ht="13.5" hidden="1" thickBot="1">
      <c r="A300" s="3" t="str">
        <f t="shared" si="78"/>
        <v/>
      </c>
      <c r="B300" s="805"/>
      <c r="C300" s="820">
        <f>MEDIÇÃO_GLOBAL!C300</f>
        <v>0</v>
      </c>
      <c r="D300" s="806">
        <f>MEDIÇÃO_GLOBAL!D300</f>
        <v>0</v>
      </c>
      <c r="E300" s="806" t="str">
        <f>MEDIÇÃO_GLOBAL!E300</f>
        <v/>
      </c>
      <c r="F300" s="807">
        <f>MEDIÇÃO_GLOBAL!F300</f>
        <v>0</v>
      </c>
      <c r="G300" s="824">
        <f>MEDIÇÃO_GLOBAL!G300</f>
        <v>0</v>
      </c>
      <c r="H300" s="454">
        <f>Dados_GLOBAL_Inicial!S300</f>
        <v>0</v>
      </c>
      <c r="I300" s="970"/>
      <c r="J300" s="455">
        <f t="shared" si="76"/>
        <v>0</v>
      </c>
      <c r="K300" s="451">
        <f t="shared" si="79"/>
        <v>0</v>
      </c>
      <c r="L300" s="452">
        <f t="shared" si="75"/>
        <v>0</v>
      </c>
      <c r="M300" s="809">
        <f t="shared" si="80"/>
        <v>0</v>
      </c>
      <c r="N300" s="821">
        <f>IF(IFERROR(VALUE(MEDIÇÃO_GLOBAL!N300),0)=0,0,MEDIÇÃO_GLOBAL!N300)</f>
        <v>0</v>
      </c>
      <c r="O300" s="811">
        <f t="shared" si="81"/>
        <v>0</v>
      </c>
      <c r="P300" s="811">
        <f>IF(Dados_Obra!$H$37=1,Dados_GLOBAL_Inicial!M300,IF((W300)="c",ROUNDUP(J300*N300,2),IF((W300)="b",ROUNDDOWN(J300*N300,2),ROUND(J300*N300,2))))</f>
        <v>0</v>
      </c>
      <c r="Q300" s="813">
        <f t="shared" si="82"/>
        <v>0</v>
      </c>
      <c r="S300" s="815">
        <f t="shared" si="83"/>
        <v>0</v>
      </c>
      <c r="T300" s="815">
        <f t="shared" si="84"/>
        <v>0</v>
      </c>
      <c r="V300" s="974"/>
      <c r="W300" s="975"/>
      <c r="X300" s="816">
        <f t="shared" si="85"/>
        <v>0</v>
      </c>
      <c r="Y300" s="816">
        <f t="shared" si="86"/>
        <v>0</v>
      </c>
      <c r="Z300" s="816">
        <f t="shared" si="87"/>
        <v>0</v>
      </c>
      <c r="AA300" s="817">
        <f t="shared" si="88"/>
        <v>0</v>
      </c>
      <c r="AB300" s="718">
        <f t="shared" si="74"/>
        <v>299</v>
      </c>
      <c r="AC300" s="453">
        <f t="shared" si="89"/>
        <v>0</v>
      </c>
      <c r="AD300" s="14">
        <f t="shared" si="90"/>
        <v>0</v>
      </c>
      <c r="AE300"/>
      <c r="AF300" s="540">
        <f t="shared" si="77"/>
        <v>0</v>
      </c>
      <c r="AG300" s="541"/>
      <c r="AH300" s="541"/>
      <c r="AI300" s="541"/>
      <c r="AJ300" s="541"/>
      <c r="AK300" s="541"/>
      <c r="AL300" s="541"/>
      <c r="AM300" s="541"/>
      <c r="AN300" s="541"/>
      <c r="AO300" s="541"/>
      <c r="AP300" s="541"/>
      <c r="AQ300" s="541"/>
      <c r="AR300" s="541"/>
      <c r="AS300" s="541"/>
      <c r="AT300" s="541"/>
      <c r="AU300" s="541"/>
      <c r="AV300" s="541"/>
      <c r="AW300" s="541"/>
      <c r="AX300" s="541"/>
      <c r="AY300" s="819"/>
    </row>
    <row r="301" spans="1:51" ht="13.5" hidden="1" thickBot="1">
      <c r="A301" s="3" t="str">
        <f t="shared" si="78"/>
        <v/>
      </c>
      <c r="B301" s="805"/>
      <c r="C301" s="820">
        <f>MEDIÇÃO_GLOBAL!C301</f>
        <v>0</v>
      </c>
      <c r="D301" s="806">
        <f>MEDIÇÃO_GLOBAL!D301</f>
        <v>0</v>
      </c>
      <c r="E301" s="806" t="str">
        <f>MEDIÇÃO_GLOBAL!E301</f>
        <v/>
      </c>
      <c r="F301" s="807">
        <f>MEDIÇÃO_GLOBAL!F301</f>
        <v>0</v>
      </c>
      <c r="G301" s="824">
        <f>MEDIÇÃO_GLOBAL!G301</f>
        <v>0</v>
      </c>
      <c r="H301" s="454">
        <f>Dados_GLOBAL_Inicial!S301</f>
        <v>0</v>
      </c>
      <c r="I301" s="970"/>
      <c r="J301" s="455">
        <f t="shared" si="76"/>
        <v>0</v>
      </c>
      <c r="K301" s="451">
        <f t="shared" si="79"/>
        <v>0</v>
      </c>
      <c r="L301" s="452">
        <f t="shared" si="75"/>
        <v>0</v>
      </c>
      <c r="M301" s="809">
        <f t="shared" si="80"/>
        <v>0</v>
      </c>
      <c r="N301" s="821">
        <f>IF(IFERROR(VALUE(MEDIÇÃO_GLOBAL!N301),0)=0,0,MEDIÇÃO_GLOBAL!N301)</f>
        <v>0</v>
      </c>
      <c r="O301" s="811">
        <f t="shared" si="81"/>
        <v>0</v>
      </c>
      <c r="P301" s="811">
        <f>IF(Dados_Obra!$H$37=1,Dados_GLOBAL_Inicial!M301,IF((W301)="c",ROUNDUP(J301*N301,2),IF((W301)="b",ROUNDDOWN(J301*N301,2),ROUND(J301*N301,2))))</f>
        <v>0</v>
      </c>
      <c r="Q301" s="813">
        <f t="shared" si="82"/>
        <v>0</v>
      </c>
      <c r="S301" s="815">
        <f t="shared" si="83"/>
        <v>0</v>
      </c>
      <c r="T301" s="815">
        <f t="shared" si="84"/>
        <v>0</v>
      </c>
      <c r="V301" s="974"/>
      <c r="W301" s="975"/>
      <c r="X301" s="816">
        <f t="shared" si="85"/>
        <v>0</v>
      </c>
      <c r="Y301" s="816">
        <f t="shared" si="86"/>
        <v>0</v>
      </c>
      <c r="Z301" s="816">
        <f t="shared" si="87"/>
        <v>0</v>
      </c>
      <c r="AA301" s="817">
        <f t="shared" si="88"/>
        <v>0</v>
      </c>
      <c r="AB301" s="718">
        <f t="shared" si="74"/>
        <v>300</v>
      </c>
      <c r="AC301" s="453">
        <f t="shared" si="89"/>
        <v>0</v>
      </c>
      <c r="AD301" s="14">
        <f t="shared" si="90"/>
        <v>0</v>
      </c>
      <c r="AE301"/>
      <c r="AF301" s="540">
        <f t="shared" si="77"/>
        <v>0</v>
      </c>
      <c r="AG301" s="541"/>
      <c r="AH301" s="541"/>
      <c r="AI301" s="541"/>
      <c r="AJ301" s="541"/>
      <c r="AK301" s="541"/>
      <c r="AL301" s="541"/>
      <c r="AM301" s="541"/>
      <c r="AN301" s="541"/>
      <c r="AO301" s="541"/>
      <c r="AP301" s="541"/>
      <c r="AQ301" s="541"/>
      <c r="AR301" s="541"/>
      <c r="AS301" s="541"/>
      <c r="AT301" s="541"/>
      <c r="AU301" s="541"/>
      <c r="AV301" s="541"/>
      <c r="AW301" s="541"/>
      <c r="AX301" s="541"/>
      <c r="AY301" s="819"/>
    </row>
    <row r="302" spans="1:51" ht="13.5" hidden="1" thickBot="1">
      <c r="A302" s="3" t="str">
        <f t="shared" si="78"/>
        <v/>
      </c>
      <c r="B302" s="805"/>
      <c r="C302" s="820">
        <f>MEDIÇÃO_GLOBAL!C302</f>
        <v>0</v>
      </c>
      <c r="D302" s="806">
        <f>MEDIÇÃO_GLOBAL!D302</f>
        <v>0</v>
      </c>
      <c r="E302" s="806" t="str">
        <f>MEDIÇÃO_GLOBAL!E302</f>
        <v/>
      </c>
      <c r="F302" s="807">
        <f>MEDIÇÃO_GLOBAL!F302</f>
        <v>0</v>
      </c>
      <c r="G302" s="824">
        <f>MEDIÇÃO_GLOBAL!G302</f>
        <v>0</v>
      </c>
      <c r="H302" s="454">
        <f>Dados_GLOBAL_Inicial!S302</f>
        <v>0</v>
      </c>
      <c r="I302" s="970"/>
      <c r="J302" s="455">
        <f t="shared" si="76"/>
        <v>0</v>
      </c>
      <c r="K302" s="451">
        <f t="shared" si="79"/>
        <v>0</v>
      </c>
      <c r="L302" s="452">
        <f t="shared" si="75"/>
        <v>0</v>
      </c>
      <c r="M302" s="809">
        <f t="shared" si="80"/>
        <v>0</v>
      </c>
      <c r="N302" s="821">
        <f>IF(IFERROR(VALUE(MEDIÇÃO_GLOBAL!N302),0)=0,0,MEDIÇÃO_GLOBAL!N302)</f>
        <v>0</v>
      </c>
      <c r="O302" s="811">
        <f t="shared" si="81"/>
        <v>0</v>
      </c>
      <c r="P302" s="811">
        <f>IF(Dados_Obra!$H$37=1,Dados_GLOBAL_Inicial!M302,IF((W302)="c",ROUNDUP(J302*N302,2),IF((W302)="b",ROUNDDOWN(J302*N302,2),ROUND(J302*N302,2))))</f>
        <v>0</v>
      </c>
      <c r="Q302" s="813">
        <f t="shared" si="82"/>
        <v>0</v>
      </c>
      <c r="S302" s="815">
        <f t="shared" si="83"/>
        <v>0</v>
      </c>
      <c r="T302" s="815">
        <f t="shared" si="84"/>
        <v>0</v>
      </c>
      <c r="V302" s="974"/>
      <c r="W302" s="975"/>
      <c r="X302" s="816">
        <f t="shared" si="85"/>
        <v>0</v>
      </c>
      <c r="Y302" s="816">
        <f t="shared" si="86"/>
        <v>0</v>
      </c>
      <c r="Z302" s="816">
        <f t="shared" si="87"/>
        <v>0</v>
      </c>
      <c r="AA302" s="817">
        <f t="shared" si="88"/>
        <v>0</v>
      </c>
      <c r="AB302" s="718">
        <f t="shared" si="74"/>
        <v>301</v>
      </c>
      <c r="AC302" s="453">
        <f t="shared" si="89"/>
        <v>0</v>
      </c>
      <c r="AD302" s="14">
        <f t="shared" si="90"/>
        <v>0</v>
      </c>
      <c r="AE302"/>
      <c r="AF302" s="540">
        <f t="shared" si="77"/>
        <v>0</v>
      </c>
      <c r="AG302" s="541"/>
      <c r="AH302" s="541"/>
      <c r="AI302" s="541"/>
      <c r="AJ302" s="541"/>
      <c r="AK302" s="541"/>
      <c r="AL302" s="541"/>
      <c r="AM302" s="541"/>
      <c r="AN302" s="541"/>
      <c r="AO302" s="541"/>
      <c r="AP302" s="541"/>
      <c r="AQ302" s="541"/>
      <c r="AR302" s="541"/>
      <c r="AS302" s="541"/>
      <c r="AT302" s="541"/>
      <c r="AU302" s="541"/>
      <c r="AV302" s="541"/>
      <c r="AW302" s="541"/>
      <c r="AX302" s="541"/>
      <c r="AY302" s="819"/>
    </row>
    <row r="303" spans="1:51" ht="13.5" hidden="1" thickBot="1">
      <c r="A303" s="3" t="str">
        <f t="shared" si="78"/>
        <v/>
      </c>
      <c r="B303" s="805"/>
      <c r="C303" s="820">
        <f>MEDIÇÃO_GLOBAL!C303</f>
        <v>0</v>
      </c>
      <c r="D303" s="806">
        <f>MEDIÇÃO_GLOBAL!D303</f>
        <v>0</v>
      </c>
      <c r="E303" s="806" t="str">
        <f>MEDIÇÃO_GLOBAL!E303</f>
        <v/>
      </c>
      <c r="F303" s="807">
        <f>MEDIÇÃO_GLOBAL!F303</f>
        <v>0</v>
      </c>
      <c r="G303" s="824">
        <f>MEDIÇÃO_GLOBAL!G303</f>
        <v>0</v>
      </c>
      <c r="H303" s="454">
        <f>Dados_GLOBAL_Inicial!S303</f>
        <v>0</v>
      </c>
      <c r="I303" s="970"/>
      <c r="J303" s="455">
        <f t="shared" si="76"/>
        <v>0</v>
      </c>
      <c r="K303" s="451">
        <f t="shared" si="79"/>
        <v>0</v>
      </c>
      <c r="L303" s="452">
        <f t="shared" si="75"/>
        <v>0</v>
      </c>
      <c r="M303" s="809">
        <f t="shared" si="80"/>
        <v>0</v>
      </c>
      <c r="N303" s="821">
        <f>IF(IFERROR(VALUE(MEDIÇÃO_GLOBAL!N303),0)=0,0,MEDIÇÃO_GLOBAL!N303)</f>
        <v>0</v>
      </c>
      <c r="O303" s="811">
        <f t="shared" si="81"/>
        <v>0</v>
      </c>
      <c r="P303" s="811">
        <f>IF(Dados_Obra!$H$37=1,Dados_GLOBAL_Inicial!M303,IF((W303)="c",ROUNDUP(J303*N303,2),IF((W303)="b",ROUNDDOWN(J303*N303,2),ROUND(J303*N303,2))))</f>
        <v>0</v>
      </c>
      <c r="Q303" s="813">
        <f t="shared" si="82"/>
        <v>0</v>
      </c>
      <c r="S303" s="815">
        <f t="shared" si="83"/>
        <v>0</v>
      </c>
      <c r="T303" s="815">
        <f t="shared" si="84"/>
        <v>0</v>
      </c>
      <c r="V303" s="974"/>
      <c r="W303" s="975"/>
      <c r="X303" s="816">
        <f t="shared" si="85"/>
        <v>0</v>
      </c>
      <c r="Y303" s="816">
        <f t="shared" si="86"/>
        <v>0</v>
      </c>
      <c r="Z303" s="816">
        <f t="shared" si="87"/>
        <v>0</v>
      </c>
      <c r="AA303" s="817">
        <f t="shared" si="88"/>
        <v>0</v>
      </c>
      <c r="AB303" s="718">
        <f t="shared" si="74"/>
        <v>302</v>
      </c>
      <c r="AC303" s="453">
        <f t="shared" si="89"/>
        <v>0</v>
      </c>
      <c r="AD303" s="14">
        <f t="shared" si="90"/>
        <v>0</v>
      </c>
      <c r="AE303"/>
      <c r="AF303" s="540">
        <f t="shared" si="77"/>
        <v>0</v>
      </c>
      <c r="AG303" s="541"/>
      <c r="AH303" s="541"/>
      <c r="AI303" s="541"/>
      <c r="AJ303" s="541"/>
      <c r="AK303" s="541"/>
      <c r="AL303" s="541"/>
      <c r="AM303" s="541"/>
      <c r="AN303" s="541"/>
      <c r="AO303" s="541"/>
      <c r="AP303" s="541"/>
      <c r="AQ303" s="541"/>
      <c r="AR303" s="541"/>
      <c r="AS303" s="541"/>
      <c r="AT303" s="541"/>
      <c r="AU303" s="541"/>
      <c r="AV303" s="541"/>
      <c r="AW303" s="541"/>
      <c r="AX303" s="541"/>
      <c r="AY303" s="819"/>
    </row>
    <row r="304" spans="1:51" ht="13.5" hidden="1" thickBot="1">
      <c r="A304" s="3" t="str">
        <f t="shared" si="78"/>
        <v/>
      </c>
      <c r="B304" s="805"/>
      <c r="C304" s="820">
        <f>MEDIÇÃO_GLOBAL!C304</f>
        <v>0</v>
      </c>
      <c r="D304" s="806">
        <f>MEDIÇÃO_GLOBAL!D304</f>
        <v>0</v>
      </c>
      <c r="E304" s="806" t="str">
        <f>MEDIÇÃO_GLOBAL!E304</f>
        <v/>
      </c>
      <c r="F304" s="807">
        <f>MEDIÇÃO_GLOBAL!F304</f>
        <v>0</v>
      </c>
      <c r="G304" s="824">
        <f>MEDIÇÃO_GLOBAL!G304</f>
        <v>0</v>
      </c>
      <c r="H304" s="454">
        <f>Dados_GLOBAL_Inicial!S304</f>
        <v>0</v>
      </c>
      <c r="I304" s="970"/>
      <c r="J304" s="455">
        <f t="shared" si="76"/>
        <v>0</v>
      </c>
      <c r="K304" s="451">
        <f t="shared" si="79"/>
        <v>0</v>
      </c>
      <c r="L304" s="452">
        <f t="shared" si="75"/>
        <v>0</v>
      </c>
      <c r="M304" s="809">
        <f t="shared" si="80"/>
        <v>0</v>
      </c>
      <c r="N304" s="821">
        <f>IF(IFERROR(VALUE(MEDIÇÃO_GLOBAL!N304),0)=0,0,MEDIÇÃO_GLOBAL!N304)</f>
        <v>0</v>
      </c>
      <c r="O304" s="811">
        <f t="shared" si="81"/>
        <v>0</v>
      </c>
      <c r="P304" s="811">
        <f>IF(Dados_Obra!$H$37=1,Dados_GLOBAL_Inicial!M304,IF((W304)="c",ROUNDUP(J304*N304,2),IF((W304)="b",ROUNDDOWN(J304*N304,2),ROUND(J304*N304,2))))</f>
        <v>0</v>
      </c>
      <c r="Q304" s="813">
        <f t="shared" si="82"/>
        <v>0</v>
      </c>
      <c r="S304" s="815">
        <f t="shared" si="83"/>
        <v>0</v>
      </c>
      <c r="T304" s="815">
        <f t="shared" si="84"/>
        <v>0</v>
      </c>
      <c r="V304" s="974"/>
      <c r="W304" s="975"/>
      <c r="X304" s="816">
        <f t="shared" si="85"/>
        <v>0</v>
      </c>
      <c r="Y304" s="816">
        <f t="shared" si="86"/>
        <v>0</v>
      </c>
      <c r="Z304" s="816">
        <f t="shared" si="87"/>
        <v>0</v>
      </c>
      <c r="AA304" s="817">
        <f t="shared" si="88"/>
        <v>0</v>
      </c>
      <c r="AB304" s="718">
        <f t="shared" si="74"/>
        <v>303</v>
      </c>
      <c r="AC304" s="453">
        <f t="shared" si="89"/>
        <v>0</v>
      </c>
      <c r="AD304" s="14">
        <f t="shared" si="90"/>
        <v>0</v>
      </c>
      <c r="AE304"/>
      <c r="AF304" s="540">
        <f t="shared" si="77"/>
        <v>0</v>
      </c>
      <c r="AG304" s="541"/>
      <c r="AH304" s="541"/>
      <c r="AI304" s="541"/>
      <c r="AJ304" s="541"/>
      <c r="AK304" s="541"/>
      <c r="AL304" s="541"/>
      <c r="AM304" s="541"/>
      <c r="AN304" s="541"/>
      <c r="AO304" s="541"/>
      <c r="AP304" s="541"/>
      <c r="AQ304" s="541"/>
      <c r="AR304" s="541"/>
      <c r="AS304" s="541"/>
      <c r="AT304" s="541"/>
      <c r="AU304" s="541"/>
      <c r="AV304" s="541"/>
      <c r="AW304" s="541"/>
      <c r="AX304" s="541"/>
      <c r="AY304" s="819"/>
    </row>
    <row r="305" spans="1:51" ht="13.5" hidden="1" thickBot="1">
      <c r="A305" s="3" t="str">
        <f t="shared" si="78"/>
        <v/>
      </c>
      <c r="B305" s="805"/>
      <c r="C305" s="820">
        <f>MEDIÇÃO_GLOBAL!C305</f>
        <v>0</v>
      </c>
      <c r="D305" s="806">
        <f>MEDIÇÃO_GLOBAL!D305</f>
        <v>0</v>
      </c>
      <c r="E305" s="806" t="str">
        <f>MEDIÇÃO_GLOBAL!E305</f>
        <v/>
      </c>
      <c r="F305" s="807">
        <f>MEDIÇÃO_GLOBAL!F305</f>
        <v>0</v>
      </c>
      <c r="G305" s="824">
        <f>MEDIÇÃO_GLOBAL!G305</f>
        <v>0</v>
      </c>
      <c r="H305" s="454">
        <f>Dados_GLOBAL_Inicial!S305</f>
        <v>0</v>
      </c>
      <c r="I305" s="970"/>
      <c r="J305" s="455">
        <f t="shared" si="76"/>
        <v>0</v>
      </c>
      <c r="K305" s="451">
        <f t="shared" si="79"/>
        <v>0</v>
      </c>
      <c r="L305" s="452">
        <f t="shared" si="75"/>
        <v>0</v>
      </c>
      <c r="M305" s="809">
        <f t="shared" si="80"/>
        <v>0</v>
      </c>
      <c r="N305" s="821">
        <f>IF(IFERROR(VALUE(MEDIÇÃO_GLOBAL!N305),0)=0,0,MEDIÇÃO_GLOBAL!N305)</f>
        <v>0</v>
      </c>
      <c r="O305" s="811">
        <f t="shared" si="81"/>
        <v>0</v>
      </c>
      <c r="P305" s="811">
        <f>IF(Dados_Obra!$H$37=1,Dados_GLOBAL_Inicial!M305,IF((W305)="c",ROUNDUP(J305*N305,2),IF((W305)="b",ROUNDDOWN(J305*N305,2),ROUND(J305*N305,2))))</f>
        <v>0</v>
      </c>
      <c r="Q305" s="813">
        <f t="shared" si="82"/>
        <v>0</v>
      </c>
      <c r="S305" s="815">
        <f t="shared" si="83"/>
        <v>0</v>
      </c>
      <c r="T305" s="815">
        <f t="shared" si="84"/>
        <v>0</v>
      </c>
      <c r="V305" s="974"/>
      <c r="W305" s="975"/>
      <c r="X305" s="816">
        <f t="shared" si="85"/>
        <v>0</v>
      </c>
      <c r="Y305" s="816">
        <f t="shared" si="86"/>
        <v>0</v>
      </c>
      <c r="Z305" s="816">
        <f t="shared" si="87"/>
        <v>0</v>
      </c>
      <c r="AA305" s="817">
        <f t="shared" si="88"/>
        <v>0</v>
      </c>
      <c r="AB305" s="718">
        <f t="shared" si="74"/>
        <v>304</v>
      </c>
      <c r="AC305" s="453">
        <f t="shared" si="89"/>
        <v>0</v>
      </c>
      <c r="AD305" s="14">
        <f t="shared" si="90"/>
        <v>0</v>
      </c>
      <c r="AE305"/>
      <c r="AF305" s="540">
        <f t="shared" si="77"/>
        <v>0</v>
      </c>
      <c r="AG305" s="541"/>
      <c r="AH305" s="541"/>
      <c r="AI305" s="541"/>
      <c r="AJ305" s="541"/>
      <c r="AK305" s="541"/>
      <c r="AL305" s="541"/>
      <c r="AM305" s="541"/>
      <c r="AN305" s="541"/>
      <c r="AO305" s="541"/>
      <c r="AP305" s="541"/>
      <c r="AQ305" s="541"/>
      <c r="AR305" s="541"/>
      <c r="AS305" s="541"/>
      <c r="AT305" s="541"/>
      <c r="AU305" s="541"/>
      <c r="AV305" s="541"/>
      <c r="AW305" s="541"/>
      <c r="AX305" s="541"/>
      <c r="AY305" s="819"/>
    </row>
    <row r="306" spans="1:51" ht="13.5" hidden="1" thickBot="1">
      <c r="A306" s="3" t="str">
        <f t="shared" si="78"/>
        <v/>
      </c>
      <c r="B306" s="805"/>
      <c r="C306" s="820">
        <f>MEDIÇÃO_GLOBAL!C306</f>
        <v>0</v>
      </c>
      <c r="D306" s="806">
        <f>MEDIÇÃO_GLOBAL!D306</f>
        <v>0</v>
      </c>
      <c r="E306" s="806" t="str">
        <f>MEDIÇÃO_GLOBAL!E306</f>
        <v/>
      </c>
      <c r="F306" s="807">
        <f>MEDIÇÃO_GLOBAL!F306</f>
        <v>0</v>
      </c>
      <c r="G306" s="824">
        <f>MEDIÇÃO_GLOBAL!G306</f>
        <v>0</v>
      </c>
      <c r="H306" s="454">
        <f>Dados_GLOBAL_Inicial!S306</f>
        <v>0</v>
      </c>
      <c r="I306" s="970"/>
      <c r="J306" s="455">
        <f t="shared" si="76"/>
        <v>0</v>
      </c>
      <c r="K306" s="451">
        <f t="shared" si="79"/>
        <v>0</v>
      </c>
      <c r="L306" s="452">
        <f t="shared" si="75"/>
        <v>0</v>
      </c>
      <c r="M306" s="809">
        <f t="shared" si="80"/>
        <v>0</v>
      </c>
      <c r="N306" s="821">
        <f>IF(IFERROR(VALUE(MEDIÇÃO_GLOBAL!N306),0)=0,0,MEDIÇÃO_GLOBAL!N306)</f>
        <v>0</v>
      </c>
      <c r="O306" s="811">
        <f t="shared" si="81"/>
        <v>0</v>
      </c>
      <c r="P306" s="811">
        <f>IF(Dados_Obra!$H$37=1,Dados_GLOBAL_Inicial!M306,IF((W306)="c",ROUNDUP(J306*N306,2),IF((W306)="b",ROUNDDOWN(J306*N306,2),ROUND(J306*N306,2))))</f>
        <v>0</v>
      </c>
      <c r="Q306" s="813">
        <f t="shared" si="82"/>
        <v>0</v>
      </c>
      <c r="S306" s="815">
        <f t="shared" si="83"/>
        <v>0</v>
      </c>
      <c r="T306" s="815">
        <f t="shared" si="84"/>
        <v>0</v>
      </c>
      <c r="V306" s="974"/>
      <c r="W306" s="975"/>
      <c r="X306" s="816">
        <f t="shared" si="85"/>
        <v>0</v>
      </c>
      <c r="Y306" s="816">
        <f t="shared" si="86"/>
        <v>0</v>
      </c>
      <c r="Z306" s="816">
        <f t="shared" si="87"/>
        <v>0</v>
      </c>
      <c r="AA306" s="817">
        <f t="shared" si="88"/>
        <v>0</v>
      </c>
      <c r="AB306" s="718">
        <f t="shared" si="74"/>
        <v>305</v>
      </c>
      <c r="AC306" s="453">
        <f t="shared" si="89"/>
        <v>0</v>
      </c>
      <c r="AD306" s="14">
        <f t="shared" si="90"/>
        <v>0</v>
      </c>
      <c r="AE306"/>
      <c r="AF306" s="540">
        <f t="shared" si="77"/>
        <v>0</v>
      </c>
      <c r="AG306" s="541"/>
      <c r="AH306" s="541"/>
      <c r="AI306" s="541"/>
      <c r="AJ306" s="541"/>
      <c r="AK306" s="541"/>
      <c r="AL306" s="541"/>
      <c r="AM306" s="541"/>
      <c r="AN306" s="541"/>
      <c r="AO306" s="541"/>
      <c r="AP306" s="541"/>
      <c r="AQ306" s="541"/>
      <c r="AR306" s="541"/>
      <c r="AS306" s="541"/>
      <c r="AT306" s="541"/>
      <c r="AU306" s="541"/>
      <c r="AV306" s="541"/>
      <c r="AW306" s="541"/>
      <c r="AX306" s="541"/>
      <c r="AY306" s="819"/>
    </row>
    <row r="307" spans="1:51" ht="13.5" hidden="1" thickBot="1">
      <c r="A307" s="3" t="str">
        <f t="shared" si="78"/>
        <v/>
      </c>
      <c r="B307" s="805"/>
      <c r="C307" s="820">
        <f>MEDIÇÃO_GLOBAL!C307</f>
        <v>0</v>
      </c>
      <c r="D307" s="806">
        <f>MEDIÇÃO_GLOBAL!D307</f>
        <v>0</v>
      </c>
      <c r="E307" s="806" t="str">
        <f>MEDIÇÃO_GLOBAL!E307</f>
        <v/>
      </c>
      <c r="F307" s="807">
        <f>MEDIÇÃO_GLOBAL!F307</f>
        <v>0</v>
      </c>
      <c r="G307" s="824">
        <f>MEDIÇÃO_GLOBAL!G307</f>
        <v>0</v>
      </c>
      <c r="H307" s="454">
        <f>Dados_GLOBAL_Inicial!S307</f>
        <v>0</v>
      </c>
      <c r="I307" s="970"/>
      <c r="J307" s="455">
        <f t="shared" si="76"/>
        <v>0</v>
      </c>
      <c r="K307" s="451">
        <f t="shared" si="79"/>
        <v>0</v>
      </c>
      <c r="L307" s="452">
        <f t="shared" si="75"/>
        <v>0</v>
      </c>
      <c r="M307" s="809">
        <f t="shared" si="80"/>
        <v>0</v>
      </c>
      <c r="N307" s="821">
        <f>IF(IFERROR(VALUE(MEDIÇÃO_GLOBAL!N307),0)=0,0,MEDIÇÃO_GLOBAL!N307)</f>
        <v>0</v>
      </c>
      <c r="O307" s="811">
        <f t="shared" si="81"/>
        <v>0</v>
      </c>
      <c r="P307" s="811">
        <f>IF(Dados_Obra!$H$37=1,Dados_GLOBAL_Inicial!M307,IF((W307)="c",ROUNDUP(J307*N307,2),IF((W307)="b",ROUNDDOWN(J307*N307,2),ROUND(J307*N307,2))))</f>
        <v>0</v>
      </c>
      <c r="Q307" s="813">
        <f t="shared" si="82"/>
        <v>0</v>
      </c>
      <c r="S307" s="815">
        <f t="shared" si="83"/>
        <v>0</v>
      </c>
      <c r="T307" s="815">
        <f t="shared" si="84"/>
        <v>0</v>
      </c>
      <c r="V307" s="974"/>
      <c r="W307" s="975"/>
      <c r="X307" s="816">
        <f t="shared" si="85"/>
        <v>0</v>
      </c>
      <c r="Y307" s="816">
        <f t="shared" si="86"/>
        <v>0</v>
      </c>
      <c r="Z307" s="816">
        <f t="shared" si="87"/>
        <v>0</v>
      </c>
      <c r="AA307" s="817">
        <f t="shared" si="88"/>
        <v>0</v>
      </c>
      <c r="AB307" s="718">
        <f t="shared" si="74"/>
        <v>306</v>
      </c>
      <c r="AC307" s="453">
        <f t="shared" si="89"/>
        <v>0</v>
      </c>
      <c r="AD307" s="14">
        <f t="shared" si="90"/>
        <v>0</v>
      </c>
      <c r="AE307"/>
      <c r="AF307" s="540">
        <f t="shared" si="77"/>
        <v>0</v>
      </c>
      <c r="AG307" s="541"/>
      <c r="AH307" s="541"/>
      <c r="AI307" s="541"/>
      <c r="AJ307" s="541"/>
      <c r="AK307" s="541"/>
      <c r="AL307" s="541"/>
      <c r="AM307" s="541"/>
      <c r="AN307" s="541"/>
      <c r="AO307" s="541"/>
      <c r="AP307" s="541"/>
      <c r="AQ307" s="541"/>
      <c r="AR307" s="541"/>
      <c r="AS307" s="541"/>
      <c r="AT307" s="541"/>
      <c r="AU307" s="541"/>
      <c r="AV307" s="541"/>
      <c r="AW307" s="541"/>
      <c r="AX307" s="541"/>
      <c r="AY307" s="819"/>
    </row>
    <row r="308" spans="1:51" ht="13.5" hidden="1" thickBot="1">
      <c r="A308" s="3" t="str">
        <f t="shared" si="78"/>
        <v/>
      </c>
      <c r="B308" s="805"/>
      <c r="C308" s="820">
        <f>MEDIÇÃO_GLOBAL!C308</f>
        <v>0</v>
      </c>
      <c r="D308" s="806">
        <f>MEDIÇÃO_GLOBAL!D308</f>
        <v>0</v>
      </c>
      <c r="E308" s="806" t="str">
        <f>MEDIÇÃO_GLOBAL!E308</f>
        <v/>
      </c>
      <c r="F308" s="807">
        <f>MEDIÇÃO_GLOBAL!F308</f>
        <v>0</v>
      </c>
      <c r="G308" s="824">
        <f>MEDIÇÃO_GLOBAL!G308</f>
        <v>0</v>
      </c>
      <c r="H308" s="454">
        <f>Dados_GLOBAL_Inicial!S308</f>
        <v>0</v>
      </c>
      <c r="I308" s="970"/>
      <c r="J308" s="455">
        <f t="shared" si="76"/>
        <v>0</v>
      </c>
      <c r="K308" s="451">
        <f t="shared" si="79"/>
        <v>0</v>
      </c>
      <c r="L308" s="452">
        <f t="shared" si="75"/>
        <v>0</v>
      </c>
      <c r="M308" s="809">
        <f t="shared" si="80"/>
        <v>0</v>
      </c>
      <c r="N308" s="821">
        <f>IF(IFERROR(VALUE(MEDIÇÃO_GLOBAL!N308),0)=0,0,MEDIÇÃO_GLOBAL!N308)</f>
        <v>0</v>
      </c>
      <c r="O308" s="811">
        <f t="shared" si="81"/>
        <v>0</v>
      </c>
      <c r="P308" s="811">
        <f>IF(Dados_Obra!$H$37=1,Dados_GLOBAL_Inicial!M308,IF((W308)="c",ROUNDUP(J308*N308,2),IF((W308)="b",ROUNDDOWN(J308*N308,2),ROUND(J308*N308,2))))</f>
        <v>0</v>
      </c>
      <c r="Q308" s="813">
        <f t="shared" si="82"/>
        <v>0</v>
      </c>
      <c r="S308" s="815">
        <f t="shared" si="83"/>
        <v>0</v>
      </c>
      <c r="T308" s="815">
        <f t="shared" si="84"/>
        <v>0</v>
      </c>
      <c r="V308" s="974"/>
      <c r="W308" s="975"/>
      <c r="X308" s="816">
        <f t="shared" si="85"/>
        <v>0</v>
      </c>
      <c r="Y308" s="816">
        <f t="shared" si="86"/>
        <v>0</v>
      </c>
      <c r="Z308" s="816">
        <f t="shared" si="87"/>
        <v>0</v>
      </c>
      <c r="AA308" s="817">
        <f t="shared" si="88"/>
        <v>0</v>
      </c>
      <c r="AB308" s="718">
        <f t="shared" si="74"/>
        <v>307</v>
      </c>
      <c r="AC308" s="453">
        <f t="shared" si="89"/>
        <v>0</v>
      </c>
      <c r="AD308" s="14">
        <f t="shared" si="90"/>
        <v>0</v>
      </c>
      <c r="AE308"/>
      <c r="AF308" s="540">
        <f t="shared" si="77"/>
        <v>0</v>
      </c>
      <c r="AG308" s="541"/>
      <c r="AH308" s="541"/>
      <c r="AI308" s="541"/>
      <c r="AJ308" s="541"/>
      <c r="AK308" s="541"/>
      <c r="AL308" s="541"/>
      <c r="AM308" s="541"/>
      <c r="AN308" s="541"/>
      <c r="AO308" s="541"/>
      <c r="AP308" s="541"/>
      <c r="AQ308" s="541"/>
      <c r="AR308" s="541"/>
      <c r="AS308" s="541"/>
      <c r="AT308" s="541"/>
      <c r="AU308" s="541"/>
      <c r="AV308" s="541"/>
      <c r="AW308" s="541"/>
      <c r="AX308" s="541"/>
      <c r="AY308" s="819"/>
    </row>
    <row r="309" spans="1:51" ht="13.5" hidden="1" thickBot="1">
      <c r="A309" s="3" t="str">
        <f t="shared" si="78"/>
        <v/>
      </c>
      <c r="B309" s="805"/>
      <c r="C309" s="820">
        <f>MEDIÇÃO_GLOBAL!C309</f>
        <v>0</v>
      </c>
      <c r="D309" s="806">
        <f>MEDIÇÃO_GLOBAL!D309</f>
        <v>0</v>
      </c>
      <c r="E309" s="806" t="str">
        <f>MEDIÇÃO_GLOBAL!E309</f>
        <v/>
      </c>
      <c r="F309" s="807">
        <f>MEDIÇÃO_GLOBAL!F309</f>
        <v>0</v>
      </c>
      <c r="G309" s="824">
        <f>MEDIÇÃO_GLOBAL!G309</f>
        <v>0</v>
      </c>
      <c r="H309" s="454">
        <f>Dados_GLOBAL_Inicial!S309</f>
        <v>0</v>
      </c>
      <c r="I309" s="970"/>
      <c r="J309" s="455">
        <f t="shared" si="76"/>
        <v>0</v>
      </c>
      <c r="K309" s="451">
        <f t="shared" si="79"/>
        <v>0</v>
      </c>
      <c r="L309" s="452">
        <f t="shared" si="75"/>
        <v>0</v>
      </c>
      <c r="M309" s="809">
        <f t="shared" si="80"/>
        <v>0</v>
      </c>
      <c r="N309" s="821">
        <f>IF(IFERROR(VALUE(MEDIÇÃO_GLOBAL!N309),0)=0,0,MEDIÇÃO_GLOBAL!N309)</f>
        <v>0</v>
      </c>
      <c r="O309" s="811">
        <f t="shared" si="81"/>
        <v>0</v>
      </c>
      <c r="P309" s="811">
        <f>IF(Dados_Obra!$H$37=1,Dados_GLOBAL_Inicial!M309,IF((W309)="c",ROUNDUP(J309*N309,2),IF((W309)="b",ROUNDDOWN(J309*N309,2),ROUND(J309*N309,2))))</f>
        <v>0</v>
      </c>
      <c r="Q309" s="813">
        <f t="shared" si="82"/>
        <v>0</v>
      </c>
      <c r="S309" s="815">
        <f t="shared" si="83"/>
        <v>0</v>
      </c>
      <c r="T309" s="815">
        <f t="shared" si="84"/>
        <v>0</v>
      </c>
      <c r="V309" s="974"/>
      <c r="W309" s="975"/>
      <c r="X309" s="816">
        <f t="shared" si="85"/>
        <v>0</v>
      </c>
      <c r="Y309" s="816">
        <f t="shared" si="86"/>
        <v>0</v>
      </c>
      <c r="Z309" s="816">
        <f t="shared" si="87"/>
        <v>0</v>
      </c>
      <c r="AA309" s="817">
        <f t="shared" si="88"/>
        <v>0</v>
      </c>
      <c r="AB309" s="718">
        <f t="shared" si="74"/>
        <v>308</v>
      </c>
      <c r="AC309" s="453">
        <f t="shared" si="89"/>
        <v>0</v>
      </c>
      <c r="AD309" s="14">
        <f t="shared" si="90"/>
        <v>0</v>
      </c>
      <c r="AE309"/>
      <c r="AF309" s="540">
        <f t="shared" si="77"/>
        <v>0</v>
      </c>
      <c r="AG309" s="541"/>
      <c r="AH309" s="541"/>
      <c r="AI309" s="541"/>
      <c r="AJ309" s="541"/>
      <c r="AK309" s="541"/>
      <c r="AL309" s="541"/>
      <c r="AM309" s="541"/>
      <c r="AN309" s="541"/>
      <c r="AO309" s="541"/>
      <c r="AP309" s="541"/>
      <c r="AQ309" s="541"/>
      <c r="AR309" s="541"/>
      <c r="AS309" s="541"/>
      <c r="AT309" s="541"/>
      <c r="AU309" s="541"/>
      <c r="AV309" s="541"/>
      <c r="AW309" s="541"/>
      <c r="AX309" s="541"/>
      <c r="AY309" s="819"/>
    </row>
    <row r="310" spans="1:51" ht="13.5" hidden="1" thickBot="1">
      <c r="A310" s="3" t="str">
        <f t="shared" si="78"/>
        <v/>
      </c>
      <c r="B310" s="805"/>
      <c r="C310" s="820">
        <f>MEDIÇÃO_GLOBAL!C310</f>
        <v>0</v>
      </c>
      <c r="D310" s="806">
        <f>MEDIÇÃO_GLOBAL!D310</f>
        <v>0</v>
      </c>
      <c r="E310" s="806" t="str">
        <f>MEDIÇÃO_GLOBAL!E310</f>
        <v/>
      </c>
      <c r="F310" s="807">
        <f>MEDIÇÃO_GLOBAL!F310</f>
        <v>0</v>
      </c>
      <c r="G310" s="824">
        <f>MEDIÇÃO_GLOBAL!G310</f>
        <v>0</v>
      </c>
      <c r="H310" s="454">
        <f>Dados_GLOBAL_Inicial!S310</f>
        <v>0</v>
      </c>
      <c r="I310" s="970"/>
      <c r="J310" s="455">
        <f t="shared" si="76"/>
        <v>0</v>
      </c>
      <c r="K310" s="451">
        <f t="shared" si="79"/>
        <v>0</v>
      </c>
      <c r="L310" s="452">
        <f t="shared" si="75"/>
        <v>0</v>
      </c>
      <c r="M310" s="809">
        <f t="shared" si="80"/>
        <v>0</v>
      </c>
      <c r="N310" s="821">
        <f>IF(IFERROR(VALUE(MEDIÇÃO_GLOBAL!N310),0)=0,0,MEDIÇÃO_GLOBAL!N310)</f>
        <v>0</v>
      </c>
      <c r="O310" s="811">
        <f t="shared" si="81"/>
        <v>0</v>
      </c>
      <c r="P310" s="811">
        <f>IF(Dados_Obra!$H$37=1,Dados_GLOBAL_Inicial!M310,IF((W310)="c",ROUNDUP(J310*N310,2),IF((W310)="b",ROUNDDOWN(J310*N310,2),ROUND(J310*N310,2))))</f>
        <v>0</v>
      </c>
      <c r="Q310" s="813">
        <f t="shared" si="82"/>
        <v>0</v>
      </c>
      <c r="S310" s="815">
        <f t="shared" si="83"/>
        <v>0</v>
      </c>
      <c r="T310" s="815">
        <f t="shared" si="84"/>
        <v>0</v>
      </c>
      <c r="V310" s="974"/>
      <c r="W310" s="975"/>
      <c r="X310" s="816">
        <f t="shared" si="85"/>
        <v>0</v>
      </c>
      <c r="Y310" s="816">
        <f t="shared" si="86"/>
        <v>0</v>
      </c>
      <c r="Z310" s="816">
        <f t="shared" si="87"/>
        <v>0</v>
      </c>
      <c r="AA310" s="817">
        <f t="shared" si="88"/>
        <v>0</v>
      </c>
      <c r="AB310" s="718">
        <f t="shared" si="74"/>
        <v>309</v>
      </c>
      <c r="AC310" s="453">
        <f t="shared" si="89"/>
        <v>0</v>
      </c>
      <c r="AD310" s="14">
        <f t="shared" si="90"/>
        <v>0</v>
      </c>
      <c r="AE310"/>
      <c r="AF310" s="540">
        <f t="shared" si="77"/>
        <v>0</v>
      </c>
      <c r="AG310" s="541"/>
      <c r="AH310" s="541"/>
      <c r="AI310" s="541"/>
      <c r="AJ310" s="541"/>
      <c r="AK310" s="541"/>
      <c r="AL310" s="541"/>
      <c r="AM310" s="541"/>
      <c r="AN310" s="541"/>
      <c r="AO310" s="541"/>
      <c r="AP310" s="541"/>
      <c r="AQ310" s="541"/>
      <c r="AR310" s="541"/>
      <c r="AS310" s="541"/>
      <c r="AT310" s="541"/>
      <c r="AU310" s="541"/>
      <c r="AV310" s="541"/>
      <c r="AW310" s="541"/>
      <c r="AX310" s="541"/>
      <c r="AY310" s="819"/>
    </row>
    <row r="311" spans="1:51" ht="13.5" hidden="1" thickBot="1">
      <c r="A311" s="3" t="str">
        <f t="shared" si="78"/>
        <v/>
      </c>
      <c r="B311" s="805"/>
      <c r="C311" s="820">
        <f>MEDIÇÃO_GLOBAL!C311</f>
        <v>0</v>
      </c>
      <c r="D311" s="806">
        <f>MEDIÇÃO_GLOBAL!D311</f>
        <v>0</v>
      </c>
      <c r="E311" s="806" t="str">
        <f>MEDIÇÃO_GLOBAL!E311</f>
        <v/>
      </c>
      <c r="F311" s="807">
        <f>MEDIÇÃO_GLOBAL!F311</f>
        <v>0</v>
      </c>
      <c r="G311" s="824">
        <f>MEDIÇÃO_GLOBAL!G311</f>
        <v>0</v>
      </c>
      <c r="H311" s="454">
        <f>Dados_GLOBAL_Inicial!S311</f>
        <v>0</v>
      </c>
      <c r="I311" s="970"/>
      <c r="J311" s="455">
        <f t="shared" si="76"/>
        <v>0</v>
      </c>
      <c r="K311" s="451">
        <f t="shared" si="79"/>
        <v>0</v>
      </c>
      <c r="L311" s="452">
        <f t="shared" si="75"/>
        <v>0</v>
      </c>
      <c r="M311" s="809">
        <f t="shared" si="80"/>
        <v>0</v>
      </c>
      <c r="N311" s="821">
        <f>IF(IFERROR(VALUE(MEDIÇÃO_GLOBAL!N311),0)=0,0,MEDIÇÃO_GLOBAL!N311)</f>
        <v>0</v>
      </c>
      <c r="O311" s="811">
        <f t="shared" si="81"/>
        <v>0</v>
      </c>
      <c r="P311" s="811">
        <f>IF(Dados_Obra!$H$37=1,Dados_GLOBAL_Inicial!M311,IF((W311)="c",ROUNDUP(J311*N311,2),IF((W311)="b",ROUNDDOWN(J311*N311,2),ROUND(J311*N311,2))))</f>
        <v>0</v>
      </c>
      <c r="Q311" s="813">
        <f t="shared" si="82"/>
        <v>0</v>
      </c>
      <c r="S311" s="815">
        <f t="shared" si="83"/>
        <v>0</v>
      </c>
      <c r="T311" s="815">
        <f t="shared" si="84"/>
        <v>0</v>
      </c>
      <c r="V311" s="974"/>
      <c r="W311" s="975"/>
      <c r="X311" s="816">
        <f t="shared" si="85"/>
        <v>0</v>
      </c>
      <c r="Y311" s="816">
        <f t="shared" si="86"/>
        <v>0</v>
      </c>
      <c r="Z311" s="816">
        <f t="shared" si="87"/>
        <v>0</v>
      </c>
      <c r="AA311" s="817">
        <f t="shared" si="88"/>
        <v>0</v>
      </c>
      <c r="AB311" s="718">
        <f t="shared" si="74"/>
        <v>310</v>
      </c>
      <c r="AC311" s="453">
        <f t="shared" si="89"/>
        <v>0</v>
      </c>
      <c r="AD311" s="14">
        <f t="shared" si="90"/>
        <v>0</v>
      </c>
      <c r="AE311"/>
      <c r="AF311" s="540">
        <f t="shared" si="77"/>
        <v>0</v>
      </c>
      <c r="AG311" s="541"/>
      <c r="AH311" s="541"/>
      <c r="AI311" s="541"/>
      <c r="AJ311" s="541"/>
      <c r="AK311" s="541"/>
      <c r="AL311" s="541"/>
      <c r="AM311" s="541"/>
      <c r="AN311" s="541"/>
      <c r="AO311" s="541"/>
      <c r="AP311" s="541"/>
      <c r="AQ311" s="541"/>
      <c r="AR311" s="541"/>
      <c r="AS311" s="541"/>
      <c r="AT311" s="541"/>
      <c r="AU311" s="541"/>
      <c r="AV311" s="541"/>
      <c r="AW311" s="541"/>
      <c r="AX311" s="541"/>
      <c r="AY311" s="819"/>
    </row>
    <row r="312" spans="1:51" ht="13.5" hidden="1" thickBot="1">
      <c r="A312" s="3" t="str">
        <f t="shared" si="78"/>
        <v/>
      </c>
      <c r="B312" s="805"/>
      <c r="C312" s="829">
        <f>MEDIÇÃO_GLOBAL!C312</f>
        <v>0</v>
      </c>
      <c r="D312" s="830">
        <f>MEDIÇÃO_GLOBAL!D312</f>
        <v>0</v>
      </c>
      <c r="E312" s="830" t="str">
        <f>MEDIÇÃO_GLOBAL!E312</f>
        <v/>
      </c>
      <c r="F312" s="823">
        <f>MEDIÇÃO_GLOBAL!F312</f>
        <v>0</v>
      </c>
      <c r="G312" s="824">
        <f>MEDIÇÃO_GLOBAL!G312</f>
        <v>0</v>
      </c>
      <c r="H312" s="454">
        <f>Dados_GLOBAL_Inicial!S312</f>
        <v>0</v>
      </c>
      <c r="I312" s="970"/>
      <c r="J312" s="455">
        <f t="shared" si="76"/>
        <v>0</v>
      </c>
      <c r="K312" s="451">
        <f t="shared" si="79"/>
        <v>0</v>
      </c>
      <c r="L312" s="452">
        <f t="shared" si="75"/>
        <v>0</v>
      </c>
      <c r="M312" s="809">
        <f t="shared" si="80"/>
        <v>0</v>
      </c>
      <c r="N312" s="821">
        <f>IF(IFERROR(VALUE(MEDIÇÃO_GLOBAL!N312),0)=0,0,MEDIÇÃO_GLOBAL!N312)</f>
        <v>0</v>
      </c>
      <c r="O312" s="811">
        <f t="shared" si="81"/>
        <v>0</v>
      </c>
      <c r="P312" s="811">
        <f>IF(Dados_Obra!$H$37=1,Dados_GLOBAL_Inicial!M312,IF((W312)="c",ROUNDUP(J312*N312,2),IF((W312)="b",ROUNDDOWN(J312*N312,2),ROUND(J312*N312,2))))</f>
        <v>0</v>
      </c>
      <c r="Q312" s="813">
        <f t="shared" si="82"/>
        <v>0</v>
      </c>
      <c r="S312" s="815">
        <f t="shared" si="83"/>
        <v>0</v>
      </c>
      <c r="T312" s="815">
        <f t="shared" si="84"/>
        <v>0</v>
      </c>
      <c r="V312" s="974"/>
      <c r="W312" s="975"/>
      <c r="X312" s="816">
        <f t="shared" si="85"/>
        <v>0</v>
      </c>
      <c r="Y312" s="816">
        <f t="shared" si="86"/>
        <v>0</v>
      </c>
      <c r="Z312" s="816">
        <f t="shared" si="87"/>
        <v>0</v>
      </c>
      <c r="AA312" s="817">
        <f t="shared" si="88"/>
        <v>0</v>
      </c>
      <c r="AB312" s="718">
        <f t="shared" si="74"/>
        <v>311</v>
      </c>
      <c r="AC312" s="453">
        <f t="shared" si="89"/>
        <v>0</v>
      </c>
      <c r="AD312" s="14">
        <f t="shared" si="90"/>
        <v>0</v>
      </c>
      <c r="AE312"/>
      <c r="AF312" s="540">
        <f t="shared" si="77"/>
        <v>0</v>
      </c>
      <c r="AG312" s="541"/>
      <c r="AH312" s="541"/>
      <c r="AI312" s="541"/>
      <c r="AJ312" s="541"/>
      <c r="AK312" s="541"/>
      <c r="AL312" s="541"/>
      <c r="AM312" s="541"/>
      <c r="AN312" s="541"/>
      <c r="AO312" s="541"/>
      <c r="AP312" s="541"/>
      <c r="AQ312" s="541"/>
      <c r="AR312" s="541"/>
      <c r="AS312" s="541"/>
      <c r="AT312" s="541"/>
      <c r="AU312" s="541"/>
      <c r="AV312" s="541"/>
      <c r="AW312" s="541"/>
      <c r="AX312" s="541"/>
      <c r="AY312" s="819"/>
    </row>
    <row r="313" spans="1:51" ht="13.5" hidden="1" thickBot="1">
      <c r="A313" s="3" t="str">
        <f t="shared" si="78"/>
        <v/>
      </c>
      <c r="B313" s="805"/>
      <c r="C313" s="829">
        <f>MEDIÇÃO_GLOBAL!C313</f>
        <v>0</v>
      </c>
      <c r="D313" s="830">
        <f>MEDIÇÃO_GLOBAL!D313</f>
        <v>0</v>
      </c>
      <c r="E313" s="830" t="str">
        <f>MEDIÇÃO_GLOBAL!E313</f>
        <v/>
      </c>
      <c r="F313" s="823">
        <f>MEDIÇÃO_GLOBAL!F313</f>
        <v>0</v>
      </c>
      <c r="G313" s="824">
        <f>MEDIÇÃO_GLOBAL!G313</f>
        <v>0</v>
      </c>
      <c r="H313" s="454">
        <f>Dados_GLOBAL_Inicial!S313</f>
        <v>0</v>
      </c>
      <c r="I313" s="970"/>
      <c r="J313" s="455">
        <f t="shared" si="76"/>
        <v>0</v>
      </c>
      <c r="K313" s="451">
        <f t="shared" si="79"/>
        <v>0</v>
      </c>
      <c r="L313" s="452">
        <f t="shared" si="75"/>
        <v>0</v>
      </c>
      <c r="M313" s="809">
        <f t="shared" si="80"/>
        <v>0</v>
      </c>
      <c r="N313" s="821">
        <f>IF(IFERROR(VALUE(MEDIÇÃO_GLOBAL!N313),0)=0,0,MEDIÇÃO_GLOBAL!N313)</f>
        <v>0</v>
      </c>
      <c r="O313" s="811">
        <f t="shared" si="81"/>
        <v>0</v>
      </c>
      <c r="P313" s="811">
        <f>IF(Dados_Obra!$H$37=1,Dados_GLOBAL_Inicial!M313,IF((W313)="c",ROUNDUP(J313*N313,2),IF((W313)="b",ROUNDDOWN(J313*N313,2),ROUND(J313*N313,2))))</f>
        <v>0</v>
      </c>
      <c r="Q313" s="813">
        <f t="shared" si="82"/>
        <v>0</v>
      </c>
      <c r="S313" s="815">
        <f t="shared" si="83"/>
        <v>0</v>
      </c>
      <c r="T313" s="815">
        <f t="shared" si="84"/>
        <v>0</v>
      </c>
      <c r="V313" s="974"/>
      <c r="W313" s="975"/>
      <c r="X313" s="816">
        <f t="shared" si="85"/>
        <v>0</v>
      </c>
      <c r="Y313" s="816">
        <f t="shared" si="86"/>
        <v>0</v>
      </c>
      <c r="Z313" s="816">
        <f t="shared" si="87"/>
        <v>0</v>
      </c>
      <c r="AA313" s="817">
        <f t="shared" si="88"/>
        <v>0</v>
      </c>
      <c r="AB313" s="718">
        <f t="shared" si="74"/>
        <v>312</v>
      </c>
      <c r="AC313" s="453">
        <f t="shared" si="89"/>
        <v>0</v>
      </c>
      <c r="AD313" s="14">
        <f t="shared" si="90"/>
        <v>0</v>
      </c>
      <c r="AE313"/>
      <c r="AF313" s="540">
        <f t="shared" si="77"/>
        <v>0</v>
      </c>
      <c r="AG313" s="541"/>
      <c r="AH313" s="541"/>
      <c r="AI313" s="541"/>
      <c r="AJ313" s="541"/>
      <c r="AK313" s="541"/>
      <c r="AL313" s="541"/>
      <c r="AM313" s="541"/>
      <c r="AN313" s="541"/>
      <c r="AO313" s="541"/>
      <c r="AP313" s="541"/>
      <c r="AQ313" s="541"/>
      <c r="AR313" s="541"/>
      <c r="AS313" s="541"/>
      <c r="AT313" s="541"/>
      <c r="AU313" s="541"/>
      <c r="AV313" s="541"/>
      <c r="AW313" s="541"/>
      <c r="AX313" s="541"/>
      <c r="AY313" s="819"/>
    </row>
    <row r="314" spans="1:51" ht="13.5" hidden="1" thickBot="1">
      <c r="A314" s="3" t="str">
        <f t="shared" si="78"/>
        <v/>
      </c>
      <c r="B314" s="805"/>
      <c r="C314" s="831">
        <f>MEDIÇÃO_GLOBAL!C314</f>
        <v>0</v>
      </c>
      <c r="D314" s="830">
        <f>MEDIÇÃO_GLOBAL!D314</f>
        <v>0</v>
      </c>
      <c r="E314" s="830" t="str">
        <f>MEDIÇÃO_GLOBAL!E314</f>
        <v/>
      </c>
      <c r="F314" s="823">
        <f>MEDIÇÃO_GLOBAL!F314</f>
        <v>0</v>
      </c>
      <c r="G314" s="824">
        <f>MEDIÇÃO_GLOBAL!G314</f>
        <v>0</v>
      </c>
      <c r="H314" s="454">
        <f>Dados_GLOBAL_Inicial!S314</f>
        <v>0</v>
      </c>
      <c r="I314" s="970"/>
      <c r="J314" s="455">
        <f t="shared" si="76"/>
        <v>0</v>
      </c>
      <c r="K314" s="451">
        <f t="shared" si="79"/>
        <v>0</v>
      </c>
      <c r="L314" s="452">
        <f t="shared" si="75"/>
        <v>0</v>
      </c>
      <c r="M314" s="809">
        <f t="shared" si="80"/>
        <v>0</v>
      </c>
      <c r="N314" s="821">
        <f>IF(IFERROR(VALUE(MEDIÇÃO_GLOBAL!N314),0)=0,0,MEDIÇÃO_GLOBAL!N314)</f>
        <v>0</v>
      </c>
      <c r="O314" s="811">
        <f t="shared" si="81"/>
        <v>0</v>
      </c>
      <c r="P314" s="811">
        <f>IF(Dados_Obra!$H$37=1,Dados_GLOBAL_Inicial!M314,IF((W314)="c",ROUNDUP(J314*N314,2),IF((W314)="b",ROUNDDOWN(J314*N314,2),ROUND(J314*N314,2))))</f>
        <v>0</v>
      </c>
      <c r="Q314" s="813">
        <f t="shared" si="82"/>
        <v>0</v>
      </c>
      <c r="S314" s="815">
        <f t="shared" si="83"/>
        <v>0</v>
      </c>
      <c r="T314" s="815">
        <f t="shared" si="84"/>
        <v>0</v>
      </c>
      <c r="V314" s="974"/>
      <c r="W314" s="975"/>
      <c r="X314" s="816">
        <f t="shared" si="85"/>
        <v>0</v>
      </c>
      <c r="Y314" s="816">
        <f t="shared" si="86"/>
        <v>0</v>
      </c>
      <c r="Z314" s="816">
        <f t="shared" si="87"/>
        <v>0</v>
      </c>
      <c r="AA314" s="817">
        <f t="shared" si="88"/>
        <v>0</v>
      </c>
      <c r="AB314" s="718">
        <f t="shared" si="74"/>
        <v>313</v>
      </c>
      <c r="AC314" s="453">
        <f t="shared" si="89"/>
        <v>0</v>
      </c>
      <c r="AD314" s="14">
        <f t="shared" si="90"/>
        <v>0</v>
      </c>
      <c r="AE314"/>
      <c r="AF314" s="540">
        <f t="shared" si="77"/>
        <v>0</v>
      </c>
      <c r="AG314" s="541"/>
      <c r="AH314" s="541"/>
      <c r="AI314" s="541"/>
      <c r="AJ314" s="541"/>
      <c r="AK314" s="541"/>
      <c r="AL314" s="541"/>
      <c r="AM314" s="541"/>
      <c r="AN314" s="541"/>
      <c r="AO314" s="541"/>
      <c r="AP314" s="541"/>
      <c r="AQ314" s="541"/>
      <c r="AR314" s="541"/>
      <c r="AS314" s="541"/>
      <c r="AT314" s="541"/>
      <c r="AU314" s="541"/>
      <c r="AV314" s="541"/>
      <c r="AW314" s="541"/>
      <c r="AX314" s="541"/>
      <c r="AY314" s="819"/>
    </row>
    <row r="315" spans="1:51" ht="13.5" hidden="1" thickBot="1">
      <c r="A315" s="3" t="str">
        <f t="shared" si="78"/>
        <v/>
      </c>
      <c r="B315" s="805"/>
      <c r="C315" s="831">
        <f>MEDIÇÃO_GLOBAL!C315</f>
        <v>0</v>
      </c>
      <c r="D315" s="830">
        <f>MEDIÇÃO_GLOBAL!D315</f>
        <v>0</v>
      </c>
      <c r="E315" s="830" t="str">
        <f>MEDIÇÃO_GLOBAL!E315</f>
        <v/>
      </c>
      <c r="F315" s="823">
        <f>MEDIÇÃO_GLOBAL!F315</f>
        <v>0</v>
      </c>
      <c r="G315" s="824">
        <f>MEDIÇÃO_GLOBAL!G315</f>
        <v>0</v>
      </c>
      <c r="H315" s="454">
        <f>Dados_GLOBAL_Inicial!S315</f>
        <v>0</v>
      </c>
      <c r="I315" s="970"/>
      <c r="J315" s="455">
        <f t="shared" si="76"/>
        <v>0</v>
      </c>
      <c r="K315" s="451">
        <f t="shared" si="79"/>
        <v>0</v>
      </c>
      <c r="L315" s="452">
        <f t="shared" si="75"/>
        <v>0</v>
      </c>
      <c r="M315" s="809">
        <f t="shared" si="80"/>
        <v>0</v>
      </c>
      <c r="N315" s="821">
        <f>IF(IFERROR(VALUE(MEDIÇÃO_GLOBAL!N315),0)=0,0,MEDIÇÃO_GLOBAL!N315)</f>
        <v>0</v>
      </c>
      <c r="O315" s="811">
        <f t="shared" si="81"/>
        <v>0</v>
      </c>
      <c r="P315" s="811">
        <f>IF(Dados_Obra!$H$37=1,Dados_GLOBAL_Inicial!M315,IF((W315)="c",ROUNDUP(J315*N315,2),IF((W315)="b",ROUNDDOWN(J315*N315,2),ROUND(J315*N315,2))))</f>
        <v>0</v>
      </c>
      <c r="Q315" s="813">
        <f t="shared" si="82"/>
        <v>0</v>
      </c>
      <c r="S315" s="815">
        <f t="shared" si="83"/>
        <v>0</v>
      </c>
      <c r="T315" s="815">
        <f t="shared" si="84"/>
        <v>0</v>
      </c>
      <c r="V315" s="974"/>
      <c r="W315" s="975"/>
      <c r="X315" s="816">
        <f t="shared" si="85"/>
        <v>0</v>
      </c>
      <c r="Y315" s="816">
        <f t="shared" si="86"/>
        <v>0</v>
      </c>
      <c r="Z315" s="816">
        <f t="shared" si="87"/>
        <v>0</v>
      </c>
      <c r="AA315" s="817">
        <f t="shared" si="88"/>
        <v>0</v>
      </c>
      <c r="AB315" s="718">
        <f t="shared" si="74"/>
        <v>314</v>
      </c>
      <c r="AC315" s="453">
        <f t="shared" si="89"/>
        <v>0</v>
      </c>
      <c r="AD315" s="14">
        <f t="shared" si="90"/>
        <v>0</v>
      </c>
      <c r="AE315"/>
      <c r="AF315" s="540">
        <f t="shared" si="77"/>
        <v>0</v>
      </c>
      <c r="AG315" s="541"/>
      <c r="AH315" s="541"/>
      <c r="AI315" s="541"/>
      <c r="AJ315" s="541"/>
      <c r="AK315" s="541"/>
      <c r="AL315" s="541"/>
      <c r="AM315" s="541"/>
      <c r="AN315" s="541"/>
      <c r="AO315" s="541"/>
      <c r="AP315" s="541"/>
      <c r="AQ315" s="541"/>
      <c r="AR315" s="541"/>
      <c r="AS315" s="541"/>
      <c r="AT315" s="541"/>
      <c r="AU315" s="541"/>
      <c r="AV315" s="541"/>
      <c r="AW315" s="541"/>
      <c r="AX315" s="541"/>
      <c r="AY315" s="819"/>
    </row>
    <row r="316" spans="1:51" ht="13.5" hidden="1" thickBot="1">
      <c r="A316" s="3" t="str">
        <f t="shared" si="78"/>
        <v/>
      </c>
      <c r="B316" s="805"/>
      <c r="C316" s="831">
        <f>MEDIÇÃO_GLOBAL!C316</f>
        <v>0</v>
      </c>
      <c r="D316" s="830">
        <f>MEDIÇÃO_GLOBAL!D316</f>
        <v>0</v>
      </c>
      <c r="E316" s="830" t="str">
        <f>MEDIÇÃO_GLOBAL!E316</f>
        <v/>
      </c>
      <c r="F316" s="823">
        <f>MEDIÇÃO_GLOBAL!F316</f>
        <v>0</v>
      </c>
      <c r="G316" s="824">
        <f>MEDIÇÃO_GLOBAL!G316</f>
        <v>0</v>
      </c>
      <c r="H316" s="454">
        <f>Dados_GLOBAL_Inicial!S316</f>
        <v>0</v>
      </c>
      <c r="I316" s="970"/>
      <c r="J316" s="455">
        <f t="shared" si="76"/>
        <v>0</v>
      </c>
      <c r="K316" s="451">
        <f t="shared" si="79"/>
        <v>0</v>
      </c>
      <c r="L316" s="452">
        <f t="shared" si="75"/>
        <v>0</v>
      </c>
      <c r="M316" s="809">
        <f t="shared" si="80"/>
        <v>0</v>
      </c>
      <c r="N316" s="821">
        <f>IF(IFERROR(VALUE(MEDIÇÃO_GLOBAL!N316),0)=0,0,MEDIÇÃO_GLOBAL!N316)</f>
        <v>0</v>
      </c>
      <c r="O316" s="811">
        <f t="shared" si="81"/>
        <v>0</v>
      </c>
      <c r="P316" s="811">
        <f>IF(Dados_Obra!$H$37=1,Dados_GLOBAL_Inicial!M316,IF((W316)="c",ROUNDUP(J316*N316,2),IF((W316)="b",ROUNDDOWN(J316*N316,2),ROUND(J316*N316,2))))</f>
        <v>0</v>
      </c>
      <c r="Q316" s="813">
        <f t="shared" si="82"/>
        <v>0</v>
      </c>
      <c r="S316" s="815">
        <f t="shared" si="83"/>
        <v>0</v>
      </c>
      <c r="T316" s="815">
        <f t="shared" si="84"/>
        <v>0</v>
      </c>
      <c r="V316" s="974"/>
      <c r="W316" s="975"/>
      <c r="X316" s="816">
        <f t="shared" si="85"/>
        <v>0</v>
      </c>
      <c r="Y316" s="816">
        <f t="shared" si="86"/>
        <v>0</v>
      </c>
      <c r="Z316" s="816">
        <f t="shared" si="87"/>
        <v>0</v>
      </c>
      <c r="AA316" s="817">
        <f t="shared" si="88"/>
        <v>0</v>
      </c>
      <c r="AB316" s="718">
        <f t="shared" si="74"/>
        <v>315</v>
      </c>
      <c r="AC316" s="453">
        <f t="shared" si="89"/>
        <v>0</v>
      </c>
      <c r="AD316" s="14">
        <f t="shared" si="90"/>
        <v>0</v>
      </c>
      <c r="AE316"/>
      <c r="AF316" s="540">
        <f t="shared" si="77"/>
        <v>0</v>
      </c>
      <c r="AG316" s="541"/>
      <c r="AH316" s="541"/>
      <c r="AI316" s="541"/>
      <c r="AJ316" s="541"/>
      <c r="AK316" s="541"/>
      <c r="AL316" s="541"/>
      <c r="AM316" s="541"/>
      <c r="AN316" s="541"/>
      <c r="AO316" s="541"/>
      <c r="AP316" s="541"/>
      <c r="AQ316" s="541"/>
      <c r="AR316" s="541"/>
      <c r="AS316" s="541"/>
      <c r="AT316" s="541"/>
      <c r="AU316" s="541"/>
      <c r="AV316" s="541"/>
      <c r="AW316" s="541"/>
      <c r="AX316" s="541"/>
      <c r="AY316" s="819"/>
    </row>
    <row r="317" spans="1:51" ht="13.5" hidden="1" thickBot="1">
      <c r="A317" s="3" t="str">
        <f t="shared" si="78"/>
        <v/>
      </c>
      <c r="B317" s="805"/>
      <c r="C317" s="831">
        <f>MEDIÇÃO_GLOBAL!C317</f>
        <v>0</v>
      </c>
      <c r="D317" s="830">
        <f>MEDIÇÃO_GLOBAL!D317</f>
        <v>0</v>
      </c>
      <c r="E317" s="830" t="str">
        <f>MEDIÇÃO_GLOBAL!E317</f>
        <v/>
      </c>
      <c r="F317" s="823">
        <f>MEDIÇÃO_GLOBAL!F317</f>
        <v>0</v>
      </c>
      <c r="G317" s="824">
        <f>MEDIÇÃO_GLOBAL!G317</f>
        <v>0</v>
      </c>
      <c r="H317" s="454">
        <f>Dados_GLOBAL_Inicial!S317</f>
        <v>0</v>
      </c>
      <c r="I317" s="970"/>
      <c r="J317" s="455">
        <f t="shared" si="76"/>
        <v>0</v>
      </c>
      <c r="K317" s="451">
        <f t="shared" si="79"/>
        <v>0</v>
      </c>
      <c r="L317" s="452">
        <f t="shared" si="75"/>
        <v>0</v>
      </c>
      <c r="M317" s="809">
        <f t="shared" si="80"/>
        <v>0</v>
      </c>
      <c r="N317" s="821">
        <f>IF(IFERROR(VALUE(MEDIÇÃO_GLOBAL!N317),0)=0,0,MEDIÇÃO_GLOBAL!N317)</f>
        <v>0</v>
      </c>
      <c r="O317" s="811">
        <f t="shared" si="81"/>
        <v>0</v>
      </c>
      <c r="P317" s="811">
        <f>IF(Dados_Obra!$H$37=1,Dados_GLOBAL_Inicial!M317,IF((W317)="c",ROUNDUP(J317*N317,2),IF((W317)="b",ROUNDDOWN(J317*N317,2),ROUND(J317*N317,2))))</f>
        <v>0</v>
      </c>
      <c r="Q317" s="813">
        <f t="shared" si="82"/>
        <v>0</v>
      </c>
      <c r="S317" s="815">
        <f t="shared" si="83"/>
        <v>0</v>
      </c>
      <c r="T317" s="815">
        <f t="shared" si="84"/>
        <v>0</v>
      </c>
      <c r="V317" s="974"/>
      <c r="W317" s="975"/>
      <c r="X317" s="816">
        <f t="shared" si="85"/>
        <v>0</v>
      </c>
      <c r="Y317" s="816">
        <f t="shared" si="86"/>
        <v>0</v>
      </c>
      <c r="Z317" s="816">
        <f t="shared" si="87"/>
        <v>0</v>
      </c>
      <c r="AA317" s="817">
        <f t="shared" si="88"/>
        <v>0</v>
      </c>
      <c r="AB317" s="718">
        <f t="shared" si="74"/>
        <v>316</v>
      </c>
      <c r="AC317" s="453">
        <f t="shared" si="89"/>
        <v>0</v>
      </c>
      <c r="AD317" s="14">
        <f t="shared" si="90"/>
        <v>0</v>
      </c>
      <c r="AE317"/>
      <c r="AF317" s="540">
        <f t="shared" si="77"/>
        <v>0</v>
      </c>
      <c r="AG317" s="541"/>
      <c r="AH317" s="541"/>
      <c r="AI317" s="541"/>
      <c r="AJ317" s="541"/>
      <c r="AK317" s="541"/>
      <c r="AL317" s="541"/>
      <c r="AM317" s="541"/>
      <c r="AN317" s="541"/>
      <c r="AO317" s="541"/>
      <c r="AP317" s="541"/>
      <c r="AQ317" s="541"/>
      <c r="AR317" s="541"/>
      <c r="AS317" s="541"/>
      <c r="AT317" s="541"/>
      <c r="AU317" s="541"/>
      <c r="AV317" s="541"/>
      <c r="AW317" s="541"/>
      <c r="AX317" s="541"/>
      <c r="AY317" s="819"/>
    </row>
    <row r="318" spans="1:51" ht="13.5" hidden="1" thickBot="1">
      <c r="A318" s="3" t="str">
        <f t="shared" si="78"/>
        <v/>
      </c>
      <c r="B318" s="805"/>
      <c r="C318" s="831">
        <f>MEDIÇÃO_GLOBAL!C318</f>
        <v>0</v>
      </c>
      <c r="D318" s="830">
        <f>MEDIÇÃO_GLOBAL!D318</f>
        <v>0</v>
      </c>
      <c r="E318" s="830" t="str">
        <f>MEDIÇÃO_GLOBAL!E318</f>
        <v/>
      </c>
      <c r="F318" s="823">
        <f>MEDIÇÃO_GLOBAL!F318</f>
        <v>0</v>
      </c>
      <c r="G318" s="824">
        <f>MEDIÇÃO_GLOBAL!G318</f>
        <v>0</v>
      </c>
      <c r="H318" s="454">
        <f>Dados_GLOBAL_Inicial!S318</f>
        <v>0</v>
      </c>
      <c r="I318" s="970"/>
      <c r="J318" s="455">
        <f t="shared" si="76"/>
        <v>0</v>
      </c>
      <c r="K318" s="451">
        <f t="shared" si="79"/>
        <v>0</v>
      </c>
      <c r="L318" s="452">
        <f t="shared" si="75"/>
        <v>0</v>
      </c>
      <c r="M318" s="809">
        <f t="shared" si="80"/>
        <v>0</v>
      </c>
      <c r="N318" s="821">
        <f>IF(IFERROR(VALUE(MEDIÇÃO_GLOBAL!N318),0)=0,0,MEDIÇÃO_GLOBAL!N318)</f>
        <v>0</v>
      </c>
      <c r="O318" s="811">
        <f t="shared" si="81"/>
        <v>0</v>
      </c>
      <c r="P318" s="811">
        <f>IF(Dados_Obra!$H$37=1,Dados_GLOBAL_Inicial!M318,IF((W318)="c",ROUNDUP(J318*N318,2),IF((W318)="b",ROUNDDOWN(J318*N318,2),ROUND(J318*N318,2))))</f>
        <v>0</v>
      </c>
      <c r="Q318" s="813">
        <f t="shared" si="82"/>
        <v>0</v>
      </c>
      <c r="S318" s="815">
        <f t="shared" si="83"/>
        <v>0</v>
      </c>
      <c r="T318" s="815">
        <f t="shared" si="84"/>
        <v>0</v>
      </c>
      <c r="V318" s="974"/>
      <c r="W318" s="975"/>
      <c r="X318" s="816">
        <f t="shared" si="85"/>
        <v>0</v>
      </c>
      <c r="Y318" s="816">
        <f t="shared" si="86"/>
        <v>0</v>
      </c>
      <c r="Z318" s="816">
        <f t="shared" si="87"/>
        <v>0</v>
      </c>
      <c r="AA318" s="817">
        <f t="shared" si="88"/>
        <v>0</v>
      </c>
      <c r="AB318" s="718">
        <f t="shared" si="74"/>
        <v>317</v>
      </c>
      <c r="AC318" s="453">
        <f t="shared" si="89"/>
        <v>0</v>
      </c>
      <c r="AD318" s="14">
        <f t="shared" si="90"/>
        <v>0</v>
      </c>
      <c r="AE318"/>
      <c r="AF318" s="540">
        <f t="shared" si="77"/>
        <v>0</v>
      </c>
      <c r="AG318" s="541"/>
      <c r="AH318" s="541"/>
      <c r="AI318" s="541"/>
      <c r="AJ318" s="541"/>
      <c r="AK318" s="541"/>
      <c r="AL318" s="541"/>
      <c r="AM318" s="541"/>
      <c r="AN318" s="541"/>
      <c r="AO318" s="541"/>
      <c r="AP318" s="541"/>
      <c r="AQ318" s="541"/>
      <c r="AR318" s="541"/>
      <c r="AS318" s="541"/>
      <c r="AT318" s="541"/>
      <c r="AU318" s="541"/>
      <c r="AV318" s="541"/>
      <c r="AW318" s="541"/>
      <c r="AX318" s="541"/>
      <c r="AY318" s="819"/>
    </row>
    <row r="319" spans="1:51" ht="13.5" hidden="1" thickBot="1">
      <c r="A319" s="3" t="str">
        <f t="shared" si="78"/>
        <v/>
      </c>
      <c r="B319" s="805"/>
      <c r="C319" s="831">
        <f>MEDIÇÃO_GLOBAL!C319</f>
        <v>0</v>
      </c>
      <c r="D319" s="830">
        <f>MEDIÇÃO_GLOBAL!D319</f>
        <v>0</v>
      </c>
      <c r="E319" s="830" t="str">
        <f>MEDIÇÃO_GLOBAL!E319</f>
        <v/>
      </c>
      <c r="F319" s="823">
        <f>MEDIÇÃO_GLOBAL!F319</f>
        <v>0</v>
      </c>
      <c r="G319" s="824">
        <f>MEDIÇÃO_GLOBAL!G319</f>
        <v>0</v>
      </c>
      <c r="H319" s="454">
        <f>Dados_GLOBAL_Inicial!S319</f>
        <v>0</v>
      </c>
      <c r="I319" s="970"/>
      <c r="J319" s="455">
        <f t="shared" si="76"/>
        <v>0</v>
      </c>
      <c r="K319" s="451">
        <f t="shared" si="79"/>
        <v>0</v>
      </c>
      <c r="L319" s="452">
        <f t="shared" si="75"/>
        <v>0</v>
      </c>
      <c r="M319" s="809">
        <f t="shared" si="80"/>
        <v>0</v>
      </c>
      <c r="N319" s="821">
        <f>IF(IFERROR(VALUE(MEDIÇÃO_GLOBAL!N319),0)=0,0,MEDIÇÃO_GLOBAL!N319)</f>
        <v>0</v>
      </c>
      <c r="O319" s="811">
        <f t="shared" si="81"/>
        <v>0</v>
      </c>
      <c r="P319" s="811">
        <f>IF(Dados_Obra!$H$37=1,Dados_GLOBAL_Inicial!M319,IF((W319)="c",ROUNDUP(J319*N319,2),IF((W319)="b",ROUNDDOWN(J319*N319,2),ROUND(J319*N319,2))))</f>
        <v>0</v>
      </c>
      <c r="Q319" s="813">
        <f t="shared" si="82"/>
        <v>0</v>
      </c>
      <c r="S319" s="815">
        <f t="shared" si="83"/>
        <v>0</v>
      </c>
      <c r="T319" s="815">
        <f t="shared" si="84"/>
        <v>0</v>
      </c>
      <c r="V319" s="974"/>
      <c r="W319" s="975"/>
      <c r="X319" s="816">
        <f t="shared" si="85"/>
        <v>0</v>
      </c>
      <c r="Y319" s="816">
        <f t="shared" si="86"/>
        <v>0</v>
      </c>
      <c r="Z319" s="816">
        <f t="shared" si="87"/>
        <v>0</v>
      </c>
      <c r="AA319" s="817">
        <f t="shared" si="88"/>
        <v>0</v>
      </c>
      <c r="AB319" s="718">
        <f t="shared" si="74"/>
        <v>318</v>
      </c>
      <c r="AC319" s="453">
        <f t="shared" si="89"/>
        <v>0</v>
      </c>
      <c r="AD319" s="14">
        <f t="shared" si="90"/>
        <v>0</v>
      </c>
      <c r="AE319"/>
      <c r="AF319" s="540">
        <f t="shared" si="77"/>
        <v>0</v>
      </c>
      <c r="AG319" s="541"/>
      <c r="AH319" s="541"/>
      <c r="AI319" s="541"/>
      <c r="AJ319" s="541"/>
      <c r="AK319" s="541"/>
      <c r="AL319" s="541"/>
      <c r="AM319" s="541"/>
      <c r="AN319" s="541"/>
      <c r="AO319" s="541"/>
      <c r="AP319" s="541"/>
      <c r="AQ319" s="541"/>
      <c r="AR319" s="541"/>
      <c r="AS319" s="541"/>
      <c r="AT319" s="541"/>
      <c r="AU319" s="541"/>
      <c r="AV319" s="541"/>
      <c r="AW319" s="541"/>
      <c r="AX319" s="541"/>
      <c r="AY319" s="819"/>
    </row>
    <row r="320" spans="1:51" ht="13.5" hidden="1" thickBot="1">
      <c r="A320" s="3" t="str">
        <f t="shared" si="78"/>
        <v/>
      </c>
      <c r="B320" s="805"/>
      <c r="C320" s="831">
        <f>MEDIÇÃO_GLOBAL!C320</f>
        <v>0</v>
      </c>
      <c r="D320" s="830">
        <f>MEDIÇÃO_GLOBAL!D320</f>
        <v>0</v>
      </c>
      <c r="E320" s="830" t="str">
        <f>MEDIÇÃO_GLOBAL!E320</f>
        <v/>
      </c>
      <c r="F320" s="823">
        <f>MEDIÇÃO_GLOBAL!F320</f>
        <v>0</v>
      </c>
      <c r="G320" s="824">
        <f>MEDIÇÃO_GLOBAL!G320</f>
        <v>0</v>
      </c>
      <c r="H320" s="454">
        <f>Dados_GLOBAL_Inicial!S320</f>
        <v>0</v>
      </c>
      <c r="I320" s="970"/>
      <c r="J320" s="455">
        <f t="shared" si="76"/>
        <v>0</v>
      </c>
      <c r="K320" s="451">
        <f t="shared" si="79"/>
        <v>0</v>
      </c>
      <c r="L320" s="452">
        <f t="shared" si="75"/>
        <v>0</v>
      </c>
      <c r="M320" s="809">
        <f t="shared" si="80"/>
        <v>0</v>
      </c>
      <c r="N320" s="821">
        <f>IF(IFERROR(VALUE(MEDIÇÃO_GLOBAL!N320),0)=0,0,MEDIÇÃO_GLOBAL!N320)</f>
        <v>0</v>
      </c>
      <c r="O320" s="811">
        <f t="shared" si="81"/>
        <v>0</v>
      </c>
      <c r="P320" s="811">
        <f>IF(Dados_Obra!$H$37=1,Dados_GLOBAL_Inicial!M320,IF((W320)="c",ROUNDUP(J320*N320,2),IF((W320)="b",ROUNDDOWN(J320*N320,2),ROUND(J320*N320,2))))</f>
        <v>0</v>
      </c>
      <c r="Q320" s="813">
        <f t="shared" si="82"/>
        <v>0</v>
      </c>
      <c r="S320" s="815">
        <f t="shared" si="83"/>
        <v>0</v>
      </c>
      <c r="T320" s="815">
        <f t="shared" si="84"/>
        <v>0</v>
      </c>
      <c r="V320" s="974"/>
      <c r="W320" s="975"/>
      <c r="X320" s="816">
        <f t="shared" si="85"/>
        <v>0</v>
      </c>
      <c r="Y320" s="816">
        <f t="shared" si="86"/>
        <v>0</v>
      </c>
      <c r="Z320" s="816">
        <f t="shared" si="87"/>
        <v>0</v>
      </c>
      <c r="AA320" s="817">
        <f t="shared" si="88"/>
        <v>0</v>
      </c>
      <c r="AB320" s="718">
        <f t="shared" si="74"/>
        <v>319</v>
      </c>
      <c r="AC320" s="453">
        <f t="shared" si="89"/>
        <v>0</v>
      </c>
      <c r="AD320" s="14">
        <f t="shared" si="90"/>
        <v>0</v>
      </c>
      <c r="AE320"/>
      <c r="AF320" s="540">
        <f t="shared" si="77"/>
        <v>0</v>
      </c>
      <c r="AG320" s="541"/>
      <c r="AH320" s="541"/>
      <c r="AI320" s="541"/>
      <c r="AJ320" s="541"/>
      <c r="AK320" s="541"/>
      <c r="AL320" s="541"/>
      <c r="AM320" s="541"/>
      <c r="AN320" s="541"/>
      <c r="AO320" s="541"/>
      <c r="AP320" s="541"/>
      <c r="AQ320" s="541"/>
      <c r="AR320" s="541"/>
      <c r="AS320" s="541"/>
      <c r="AT320" s="541"/>
      <c r="AU320" s="541"/>
      <c r="AV320" s="541"/>
      <c r="AW320" s="541"/>
      <c r="AX320" s="541"/>
      <c r="AY320" s="819"/>
    </row>
    <row r="321" spans="1:51" ht="13.5" hidden="1" thickBot="1">
      <c r="A321" s="3" t="str">
        <f t="shared" si="78"/>
        <v/>
      </c>
      <c r="B321" s="805"/>
      <c r="C321" s="831">
        <f>MEDIÇÃO_GLOBAL!C321</f>
        <v>0</v>
      </c>
      <c r="D321" s="830">
        <f>MEDIÇÃO_GLOBAL!D321</f>
        <v>0</v>
      </c>
      <c r="E321" s="830" t="str">
        <f>MEDIÇÃO_GLOBAL!E321</f>
        <v/>
      </c>
      <c r="F321" s="823">
        <f>MEDIÇÃO_GLOBAL!F321</f>
        <v>0</v>
      </c>
      <c r="G321" s="824">
        <f>MEDIÇÃO_GLOBAL!G321</f>
        <v>0</v>
      </c>
      <c r="H321" s="454">
        <f>Dados_GLOBAL_Inicial!S321</f>
        <v>0</v>
      </c>
      <c r="I321" s="970"/>
      <c r="J321" s="455">
        <f t="shared" si="76"/>
        <v>0</v>
      </c>
      <c r="K321" s="451">
        <f t="shared" si="79"/>
        <v>0</v>
      </c>
      <c r="L321" s="452">
        <f t="shared" si="75"/>
        <v>0</v>
      </c>
      <c r="M321" s="809">
        <f t="shared" si="80"/>
        <v>0</v>
      </c>
      <c r="N321" s="821">
        <f>IF(IFERROR(VALUE(MEDIÇÃO_GLOBAL!N321),0)=0,0,MEDIÇÃO_GLOBAL!N321)</f>
        <v>0</v>
      </c>
      <c r="O321" s="811">
        <f t="shared" si="81"/>
        <v>0</v>
      </c>
      <c r="P321" s="811">
        <f>IF(Dados_Obra!$H$37=1,Dados_GLOBAL_Inicial!M321,IF((W321)="c",ROUNDUP(J321*N321,2),IF((W321)="b",ROUNDDOWN(J321*N321,2),ROUND(J321*N321,2))))</f>
        <v>0</v>
      </c>
      <c r="Q321" s="813">
        <f t="shared" si="82"/>
        <v>0</v>
      </c>
      <c r="S321" s="815">
        <f t="shared" si="83"/>
        <v>0</v>
      </c>
      <c r="T321" s="815">
        <f t="shared" si="84"/>
        <v>0</v>
      </c>
      <c r="V321" s="974"/>
      <c r="W321" s="975"/>
      <c r="X321" s="816">
        <f t="shared" si="85"/>
        <v>0</v>
      </c>
      <c r="Y321" s="816">
        <f t="shared" si="86"/>
        <v>0</v>
      </c>
      <c r="Z321" s="816">
        <f t="shared" si="87"/>
        <v>0</v>
      </c>
      <c r="AA321" s="817">
        <f t="shared" si="88"/>
        <v>0</v>
      </c>
      <c r="AB321" s="718">
        <f t="shared" si="74"/>
        <v>320</v>
      </c>
      <c r="AC321" s="453">
        <f t="shared" si="89"/>
        <v>0</v>
      </c>
      <c r="AD321" s="14">
        <f t="shared" si="90"/>
        <v>0</v>
      </c>
      <c r="AE321"/>
      <c r="AF321" s="540">
        <f t="shared" si="77"/>
        <v>0</v>
      </c>
      <c r="AG321" s="541"/>
      <c r="AH321" s="541"/>
      <c r="AI321" s="541"/>
      <c r="AJ321" s="541"/>
      <c r="AK321" s="541"/>
      <c r="AL321" s="541"/>
      <c r="AM321" s="541"/>
      <c r="AN321" s="541"/>
      <c r="AO321" s="541"/>
      <c r="AP321" s="541"/>
      <c r="AQ321" s="541"/>
      <c r="AR321" s="541"/>
      <c r="AS321" s="541"/>
      <c r="AT321" s="541"/>
      <c r="AU321" s="541"/>
      <c r="AV321" s="541"/>
      <c r="AW321" s="541"/>
      <c r="AX321" s="541"/>
      <c r="AY321" s="819"/>
    </row>
    <row r="322" spans="1:51" ht="13.5" hidden="1" thickBot="1">
      <c r="A322" s="3" t="str">
        <f t="shared" si="78"/>
        <v/>
      </c>
      <c r="B322" s="805"/>
      <c r="C322" s="831">
        <f>MEDIÇÃO_GLOBAL!C322</f>
        <v>0</v>
      </c>
      <c r="D322" s="830">
        <f>MEDIÇÃO_GLOBAL!D322</f>
        <v>0</v>
      </c>
      <c r="E322" s="830" t="str">
        <f>MEDIÇÃO_GLOBAL!E322</f>
        <v/>
      </c>
      <c r="F322" s="823">
        <f>MEDIÇÃO_GLOBAL!F322</f>
        <v>0</v>
      </c>
      <c r="G322" s="824">
        <f>MEDIÇÃO_GLOBAL!G322</f>
        <v>0</v>
      </c>
      <c r="H322" s="454">
        <f>Dados_GLOBAL_Inicial!S322</f>
        <v>0</v>
      </c>
      <c r="I322" s="970"/>
      <c r="J322" s="455">
        <f t="shared" si="76"/>
        <v>0</v>
      </c>
      <c r="K322" s="451">
        <f t="shared" si="79"/>
        <v>0</v>
      </c>
      <c r="L322" s="452">
        <f t="shared" si="75"/>
        <v>0</v>
      </c>
      <c r="M322" s="809">
        <f t="shared" si="80"/>
        <v>0</v>
      </c>
      <c r="N322" s="821">
        <f>IF(IFERROR(VALUE(MEDIÇÃO_GLOBAL!N322),0)=0,0,MEDIÇÃO_GLOBAL!N322)</f>
        <v>0</v>
      </c>
      <c r="O322" s="811">
        <f t="shared" si="81"/>
        <v>0</v>
      </c>
      <c r="P322" s="811">
        <f>IF(Dados_Obra!$H$37=1,Dados_GLOBAL_Inicial!M322,IF((W322)="c",ROUNDUP(J322*N322,2),IF((W322)="b",ROUNDDOWN(J322*N322,2),ROUND(J322*N322,2))))</f>
        <v>0</v>
      </c>
      <c r="Q322" s="813">
        <f t="shared" si="82"/>
        <v>0</v>
      </c>
      <c r="S322" s="815">
        <f t="shared" si="83"/>
        <v>0</v>
      </c>
      <c r="T322" s="815">
        <f t="shared" si="84"/>
        <v>0</v>
      </c>
      <c r="V322" s="974"/>
      <c r="W322" s="975"/>
      <c r="X322" s="816">
        <f t="shared" si="85"/>
        <v>0</v>
      </c>
      <c r="Y322" s="816">
        <f t="shared" si="86"/>
        <v>0</v>
      </c>
      <c r="Z322" s="816">
        <f t="shared" si="87"/>
        <v>0</v>
      </c>
      <c r="AA322" s="817">
        <f t="shared" si="88"/>
        <v>0</v>
      </c>
      <c r="AB322" s="718">
        <f t="shared" si="74"/>
        <v>321</v>
      </c>
      <c r="AC322" s="453">
        <f t="shared" si="89"/>
        <v>0</v>
      </c>
      <c r="AD322" s="14">
        <f t="shared" si="90"/>
        <v>0</v>
      </c>
      <c r="AE322"/>
      <c r="AF322" s="540">
        <f t="shared" si="77"/>
        <v>0</v>
      </c>
      <c r="AG322" s="541"/>
      <c r="AH322" s="541"/>
      <c r="AI322" s="541"/>
      <c r="AJ322" s="541"/>
      <c r="AK322" s="541"/>
      <c r="AL322" s="541"/>
      <c r="AM322" s="541"/>
      <c r="AN322" s="541"/>
      <c r="AO322" s="541"/>
      <c r="AP322" s="541"/>
      <c r="AQ322" s="541"/>
      <c r="AR322" s="541"/>
      <c r="AS322" s="541"/>
      <c r="AT322" s="541"/>
      <c r="AU322" s="541"/>
      <c r="AV322" s="541"/>
      <c r="AW322" s="541"/>
      <c r="AX322" s="541"/>
      <c r="AY322" s="819"/>
    </row>
    <row r="323" spans="1:51" ht="13.5" hidden="1" thickBot="1">
      <c r="A323" s="3" t="str">
        <f t="shared" si="78"/>
        <v/>
      </c>
      <c r="B323" s="805"/>
      <c r="C323" s="831">
        <f>MEDIÇÃO_GLOBAL!C323</f>
        <v>0</v>
      </c>
      <c r="D323" s="830">
        <f>MEDIÇÃO_GLOBAL!D323</f>
        <v>0</v>
      </c>
      <c r="E323" s="830" t="str">
        <f>MEDIÇÃO_GLOBAL!E323</f>
        <v/>
      </c>
      <c r="F323" s="823">
        <f>MEDIÇÃO_GLOBAL!F323</f>
        <v>0</v>
      </c>
      <c r="G323" s="824">
        <f>MEDIÇÃO_GLOBAL!G323</f>
        <v>0</v>
      </c>
      <c r="H323" s="454">
        <f>Dados_GLOBAL_Inicial!S323</f>
        <v>0</v>
      </c>
      <c r="I323" s="970"/>
      <c r="J323" s="455">
        <f t="shared" si="76"/>
        <v>0</v>
      </c>
      <c r="K323" s="451">
        <f t="shared" si="79"/>
        <v>0</v>
      </c>
      <c r="L323" s="452">
        <f t="shared" si="75"/>
        <v>0</v>
      </c>
      <c r="M323" s="809">
        <f t="shared" si="80"/>
        <v>0</v>
      </c>
      <c r="N323" s="821">
        <f>IF(IFERROR(VALUE(MEDIÇÃO_GLOBAL!N323),0)=0,0,MEDIÇÃO_GLOBAL!N323)</f>
        <v>0</v>
      </c>
      <c r="O323" s="811">
        <f t="shared" si="81"/>
        <v>0</v>
      </c>
      <c r="P323" s="811">
        <f>IF(Dados_Obra!$H$37=1,Dados_GLOBAL_Inicial!M323,IF((W323)="c",ROUNDUP(J323*N323,2),IF((W323)="b",ROUNDDOWN(J323*N323,2),ROUND(J323*N323,2))))</f>
        <v>0</v>
      </c>
      <c r="Q323" s="813">
        <f t="shared" si="82"/>
        <v>0</v>
      </c>
      <c r="S323" s="815">
        <f t="shared" si="83"/>
        <v>0</v>
      </c>
      <c r="T323" s="815">
        <f t="shared" si="84"/>
        <v>0</v>
      </c>
      <c r="V323" s="974"/>
      <c r="W323" s="975"/>
      <c r="X323" s="816">
        <f t="shared" si="85"/>
        <v>0</v>
      </c>
      <c r="Y323" s="816">
        <f t="shared" si="86"/>
        <v>0</v>
      </c>
      <c r="Z323" s="816">
        <f t="shared" si="87"/>
        <v>0</v>
      </c>
      <c r="AA323" s="817">
        <f t="shared" si="88"/>
        <v>0</v>
      </c>
      <c r="AB323" s="718">
        <f t="shared" si="74"/>
        <v>322</v>
      </c>
      <c r="AC323" s="453">
        <f t="shared" si="89"/>
        <v>0</v>
      </c>
      <c r="AD323" s="14">
        <f t="shared" si="90"/>
        <v>0</v>
      </c>
      <c r="AE323"/>
      <c r="AF323" s="540">
        <f t="shared" si="77"/>
        <v>0</v>
      </c>
      <c r="AG323" s="541"/>
      <c r="AH323" s="541"/>
      <c r="AI323" s="541"/>
      <c r="AJ323" s="541"/>
      <c r="AK323" s="541"/>
      <c r="AL323" s="541"/>
      <c r="AM323" s="541"/>
      <c r="AN323" s="541"/>
      <c r="AO323" s="541"/>
      <c r="AP323" s="541"/>
      <c r="AQ323" s="541"/>
      <c r="AR323" s="541"/>
      <c r="AS323" s="541"/>
      <c r="AT323" s="541"/>
      <c r="AU323" s="541"/>
      <c r="AV323" s="541"/>
      <c r="AW323" s="541"/>
      <c r="AX323" s="541"/>
      <c r="AY323" s="819"/>
    </row>
    <row r="324" spans="1:51" ht="13.5" hidden="1" thickBot="1">
      <c r="A324" s="3" t="str">
        <f t="shared" si="78"/>
        <v/>
      </c>
      <c r="B324" s="805"/>
      <c r="C324" s="831">
        <f>MEDIÇÃO_GLOBAL!C324</f>
        <v>0</v>
      </c>
      <c r="D324" s="830">
        <f>MEDIÇÃO_GLOBAL!D324</f>
        <v>0</v>
      </c>
      <c r="E324" s="830" t="str">
        <f>MEDIÇÃO_GLOBAL!E324</f>
        <v/>
      </c>
      <c r="F324" s="823">
        <f>MEDIÇÃO_GLOBAL!F324</f>
        <v>0</v>
      </c>
      <c r="G324" s="824">
        <f>MEDIÇÃO_GLOBAL!G324</f>
        <v>0</v>
      </c>
      <c r="H324" s="454">
        <f>Dados_GLOBAL_Inicial!S324</f>
        <v>0</v>
      </c>
      <c r="I324" s="970"/>
      <c r="J324" s="455">
        <f t="shared" si="76"/>
        <v>0</v>
      </c>
      <c r="K324" s="451">
        <f t="shared" si="79"/>
        <v>0</v>
      </c>
      <c r="L324" s="452">
        <f t="shared" si="75"/>
        <v>0</v>
      </c>
      <c r="M324" s="809">
        <f t="shared" si="80"/>
        <v>0</v>
      </c>
      <c r="N324" s="821">
        <f>IF(IFERROR(VALUE(MEDIÇÃO_GLOBAL!N324),0)=0,0,MEDIÇÃO_GLOBAL!N324)</f>
        <v>0</v>
      </c>
      <c r="O324" s="811">
        <f t="shared" si="81"/>
        <v>0</v>
      </c>
      <c r="P324" s="811">
        <f>IF(Dados_Obra!$H$37=1,Dados_GLOBAL_Inicial!M324,IF((W324)="c",ROUNDUP(J324*N324,2),IF((W324)="b",ROUNDDOWN(J324*N324,2),ROUND(J324*N324,2))))</f>
        <v>0</v>
      </c>
      <c r="Q324" s="813">
        <f t="shared" si="82"/>
        <v>0</v>
      </c>
      <c r="S324" s="815">
        <f t="shared" si="83"/>
        <v>0</v>
      </c>
      <c r="T324" s="815">
        <f t="shared" si="84"/>
        <v>0</v>
      </c>
      <c r="V324" s="974"/>
      <c r="W324" s="975"/>
      <c r="X324" s="816">
        <f t="shared" si="85"/>
        <v>0</v>
      </c>
      <c r="Y324" s="816">
        <f t="shared" si="86"/>
        <v>0</v>
      </c>
      <c r="Z324" s="816">
        <f t="shared" si="87"/>
        <v>0</v>
      </c>
      <c r="AA324" s="817">
        <f t="shared" si="88"/>
        <v>0</v>
      </c>
      <c r="AB324" s="718">
        <f t="shared" si="74"/>
        <v>323</v>
      </c>
      <c r="AC324" s="453">
        <f t="shared" si="89"/>
        <v>0</v>
      </c>
      <c r="AD324" s="14">
        <f t="shared" si="90"/>
        <v>0</v>
      </c>
      <c r="AE324"/>
      <c r="AF324" s="540">
        <f t="shared" si="77"/>
        <v>0</v>
      </c>
      <c r="AG324" s="541"/>
      <c r="AH324" s="541"/>
      <c r="AI324" s="541"/>
      <c r="AJ324" s="541"/>
      <c r="AK324" s="541"/>
      <c r="AL324" s="541"/>
      <c r="AM324" s="541"/>
      <c r="AN324" s="541"/>
      <c r="AO324" s="541"/>
      <c r="AP324" s="541"/>
      <c r="AQ324" s="541"/>
      <c r="AR324" s="541"/>
      <c r="AS324" s="541"/>
      <c r="AT324" s="541"/>
      <c r="AU324" s="541"/>
      <c r="AV324" s="541"/>
      <c r="AW324" s="541"/>
      <c r="AX324" s="541"/>
      <c r="AY324" s="819"/>
    </row>
    <row r="325" spans="1:51" ht="13.5" hidden="1" thickBot="1">
      <c r="A325" s="3" t="str">
        <f t="shared" si="78"/>
        <v/>
      </c>
      <c r="B325" s="805"/>
      <c r="C325" s="831">
        <f>MEDIÇÃO_GLOBAL!C325</f>
        <v>0</v>
      </c>
      <c r="D325" s="830">
        <f>MEDIÇÃO_GLOBAL!D325</f>
        <v>0</v>
      </c>
      <c r="E325" s="830" t="str">
        <f>MEDIÇÃO_GLOBAL!E325</f>
        <v/>
      </c>
      <c r="F325" s="823">
        <f>MEDIÇÃO_GLOBAL!F325</f>
        <v>0</v>
      </c>
      <c r="G325" s="824">
        <f>MEDIÇÃO_GLOBAL!G325</f>
        <v>0</v>
      </c>
      <c r="H325" s="454">
        <f>Dados_GLOBAL_Inicial!S325</f>
        <v>0</v>
      </c>
      <c r="I325" s="970"/>
      <c r="J325" s="455">
        <f t="shared" si="76"/>
        <v>0</v>
      </c>
      <c r="K325" s="451">
        <f t="shared" si="79"/>
        <v>0</v>
      </c>
      <c r="L325" s="452">
        <f t="shared" si="75"/>
        <v>0</v>
      </c>
      <c r="M325" s="809">
        <f t="shared" si="80"/>
        <v>0</v>
      </c>
      <c r="N325" s="821">
        <f>IF(IFERROR(VALUE(MEDIÇÃO_GLOBAL!N325),0)=0,0,MEDIÇÃO_GLOBAL!N325)</f>
        <v>0</v>
      </c>
      <c r="O325" s="811">
        <f t="shared" si="81"/>
        <v>0</v>
      </c>
      <c r="P325" s="811">
        <f>IF(Dados_Obra!$H$37=1,Dados_GLOBAL_Inicial!M325,IF((W325)="c",ROUNDUP(J325*N325,2),IF((W325)="b",ROUNDDOWN(J325*N325,2),ROUND(J325*N325,2))))</f>
        <v>0</v>
      </c>
      <c r="Q325" s="813">
        <f t="shared" si="82"/>
        <v>0</v>
      </c>
      <c r="S325" s="815">
        <f t="shared" si="83"/>
        <v>0</v>
      </c>
      <c r="T325" s="815">
        <f t="shared" si="84"/>
        <v>0</v>
      </c>
      <c r="V325" s="974"/>
      <c r="W325" s="975"/>
      <c r="X325" s="816">
        <f t="shared" si="85"/>
        <v>0</v>
      </c>
      <c r="Y325" s="816">
        <f t="shared" si="86"/>
        <v>0</v>
      </c>
      <c r="Z325" s="816">
        <f t="shared" si="87"/>
        <v>0</v>
      </c>
      <c r="AA325" s="817">
        <f t="shared" si="88"/>
        <v>0</v>
      </c>
      <c r="AB325" s="718">
        <f t="shared" si="74"/>
        <v>324</v>
      </c>
      <c r="AC325" s="453">
        <f t="shared" si="89"/>
        <v>0</v>
      </c>
      <c r="AD325" s="14">
        <f t="shared" si="90"/>
        <v>0</v>
      </c>
      <c r="AE325"/>
      <c r="AF325" s="540">
        <f t="shared" si="77"/>
        <v>0</v>
      </c>
      <c r="AG325" s="541"/>
      <c r="AH325" s="541"/>
      <c r="AI325" s="541"/>
      <c r="AJ325" s="541"/>
      <c r="AK325" s="541"/>
      <c r="AL325" s="541"/>
      <c r="AM325" s="541"/>
      <c r="AN325" s="541"/>
      <c r="AO325" s="541"/>
      <c r="AP325" s="541"/>
      <c r="AQ325" s="541"/>
      <c r="AR325" s="541"/>
      <c r="AS325" s="541"/>
      <c r="AT325" s="541"/>
      <c r="AU325" s="541"/>
      <c r="AV325" s="541"/>
      <c r="AW325" s="541"/>
      <c r="AX325" s="541"/>
      <c r="AY325" s="819"/>
    </row>
    <row r="326" spans="1:51" ht="13.5" hidden="1" thickBot="1">
      <c r="A326" s="3" t="str">
        <f t="shared" si="78"/>
        <v/>
      </c>
      <c r="B326" s="805"/>
      <c r="C326" s="831">
        <f>MEDIÇÃO_GLOBAL!C326</f>
        <v>0</v>
      </c>
      <c r="D326" s="830">
        <f>MEDIÇÃO_GLOBAL!D326</f>
        <v>0</v>
      </c>
      <c r="E326" s="830" t="str">
        <f>MEDIÇÃO_GLOBAL!E326</f>
        <v/>
      </c>
      <c r="F326" s="823">
        <f>MEDIÇÃO_GLOBAL!F326</f>
        <v>0</v>
      </c>
      <c r="G326" s="824">
        <f>MEDIÇÃO_GLOBAL!G326</f>
        <v>0</v>
      </c>
      <c r="H326" s="454">
        <f>Dados_GLOBAL_Inicial!S326</f>
        <v>0</v>
      </c>
      <c r="I326" s="970"/>
      <c r="J326" s="455">
        <f t="shared" si="76"/>
        <v>0</v>
      </c>
      <c r="K326" s="451">
        <f t="shared" si="79"/>
        <v>0</v>
      </c>
      <c r="L326" s="452">
        <f t="shared" si="75"/>
        <v>0</v>
      </c>
      <c r="M326" s="809">
        <f t="shared" si="80"/>
        <v>0</v>
      </c>
      <c r="N326" s="821">
        <f>IF(IFERROR(VALUE(MEDIÇÃO_GLOBAL!N326),0)=0,0,MEDIÇÃO_GLOBAL!N326)</f>
        <v>0</v>
      </c>
      <c r="O326" s="811">
        <f t="shared" si="81"/>
        <v>0</v>
      </c>
      <c r="P326" s="811">
        <f>IF(Dados_Obra!$H$37=1,Dados_GLOBAL_Inicial!M326,IF((W326)="c",ROUNDUP(J326*N326,2),IF((W326)="b",ROUNDDOWN(J326*N326,2),ROUND(J326*N326,2))))</f>
        <v>0</v>
      </c>
      <c r="Q326" s="813">
        <f t="shared" si="82"/>
        <v>0</v>
      </c>
      <c r="S326" s="815">
        <f t="shared" si="83"/>
        <v>0</v>
      </c>
      <c r="T326" s="815">
        <f t="shared" si="84"/>
        <v>0</v>
      </c>
      <c r="V326" s="974"/>
      <c r="W326" s="975"/>
      <c r="X326" s="816">
        <f t="shared" si="85"/>
        <v>0</v>
      </c>
      <c r="Y326" s="816">
        <f t="shared" si="86"/>
        <v>0</v>
      </c>
      <c r="Z326" s="816">
        <f t="shared" si="87"/>
        <v>0</v>
      </c>
      <c r="AA326" s="817">
        <f t="shared" si="88"/>
        <v>0</v>
      </c>
      <c r="AB326" s="718">
        <f t="shared" ref="AB326:AB389" si="91">AB325+1</f>
        <v>325</v>
      </c>
      <c r="AC326" s="453">
        <f t="shared" si="89"/>
        <v>0</v>
      </c>
      <c r="AD326" s="14">
        <f t="shared" si="90"/>
        <v>0</v>
      </c>
      <c r="AE326"/>
      <c r="AF326" s="540">
        <f t="shared" si="77"/>
        <v>0</v>
      </c>
      <c r="AG326" s="541"/>
      <c r="AH326" s="541"/>
      <c r="AI326" s="541"/>
      <c r="AJ326" s="541"/>
      <c r="AK326" s="541"/>
      <c r="AL326" s="541"/>
      <c r="AM326" s="541"/>
      <c r="AN326" s="541"/>
      <c r="AO326" s="541"/>
      <c r="AP326" s="541"/>
      <c r="AQ326" s="541"/>
      <c r="AR326" s="541"/>
      <c r="AS326" s="541"/>
      <c r="AT326" s="541"/>
      <c r="AU326" s="541"/>
      <c r="AV326" s="541"/>
      <c r="AW326" s="541"/>
      <c r="AX326" s="541"/>
      <c r="AY326" s="819"/>
    </row>
    <row r="327" spans="1:51" ht="13.5" hidden="1" thickBot="1">
      <c r="A327" s="3" t="str">
        <f t="shared" si="78"/>
        <v/>
      </c>
      <c r="B327" s="805"/>
      <c r="C327" s="831">
        <f>MEDIÇÃO_GLOBAL!C327</f>
        <v>0</v>
      </c>
      <c r="D327" s="830">
        <f>MEDIÇÃO_GLOBAL!D327</f>
        <v>0</v>
      </c>
      <c r="E327" s="830" t="str">
        <f>MEDIÇÃO_GLOBAL!E327</f>
        <v/>
      </c>
      <c r="F327" s="823">
        <f>MEDIÇÃO_GLOBAL!F327</f>
        <v>0</v>
      </c>
      <c r="G327" s="824">
        <f>MEDIÇÃO_GLOBAL!G327</f>
        <v>0</v>
      </c>
      <c r="H327" s="454">
        <f>Dados_GLOBAL_Inicial!S327</f>
        <v>0</v>
      </c>
      <c r="I327" s="970"/>
      <c r="J327" s="455">
        <f t="shared" si="76"/>
        <v>0</v>
      </c>
      <c r="K327" s="451">
        <f t="shared" si="79"/>
        <v>0</v>
      </c>
      <c r="L327" s="452">
        <f t="shared" si="75"/>
        <v>0</v>
      </c>
      <c r="M327" s="809">
        <f t="shared" si="80"/>
        <v>0</v>
      </c>
      <c r="N327" s="821">
        <f>IF(IFERROR(VALUE(MEDIÇÃO_GLOBAL!N327),0)=0,0,MEDIÇÃO_GLOBAL!N327)</f>
        <v>0</v>
      </c>
      <c r="O327" s="811">
        <f t="shared" si="81"/>
        <v>0</v>
      </c>
      <c r="P327" s="811">
        <f>IF(Dados_Obra!$H$37=1,Dados_GLOBAL_Inicial!M327,IF((W327)="c",ROUNDUP(J327*N327,2),IF((W327)="b",ROUNDDOWN(J327*N327,2),ROUND(J327*N327,2))))</f>
        <v>0</v>
      </c>
      <c r="Q327" s="813">
        <f t="shared" si="82"/>
        <v>0</v>
      </c>
      <c r="S327" s="815">
        <f t="shared" si="83"/>
        <v>0</v>
      </c>
      <c r="T327" s="815">
        <f t="shared" si="84"/>
        <v>0</v>
      </c>
      <c r="V327" s="974"/>
      <c r="W327" s="975"/>
      <c r="X327" s="816">
        <f t="shared" si="85"/>
        <v>0</v>
      </c>
      <c r="Y327" s="816">
        <f t="shared" si="86"/>
        <v>0</v>
      </c>
      <c r="Z327" s="816">
        <f t="shared" si="87"/>
        <v>0</v>
      </c>
      <c r="AA327" s="817">
        <f t="shared" si="88"/>
        <v>0</v>
      </c>
      <c r="AB327" s="718">
        <f t="shared" si="91"/>
        <v>326</v>
      </c>
      <c r="AC327" s="453">
        <f t="shared" si="89"/>
        <v>0</v>
      </c>
      <c r="AD327" s="14">
        <f t="shared" si="90"/>
        <v>0</v>
      </c>
      <c r="AE327"/>
      <c r="AF327" s="540">
        <f t="shared" si="77"/>
        <v>0</v>
      </c>
      <c r="AG327" s="541"/>
      <c r="AH327" s="541"/>
      <c r="AI327" s="541"/>
      <c r="AJ327" s="541"/>
      <c r="AK327" s="541"/>
      <c r="AL327" s="541"/>
      <c r="AM327" s="541"/>
      <c r="AN327" s="541"/>
      <c r="AO327" s="541"/>
      <c r="AP327" s="541"/>
      <c r="AQ327" s="541"/>
      <c r="AR327" s="541"/>
      <c r="AS327" s="541"/>
      <c r="AT327" s="541"/>
      <c r="AU327" s="541"/>
      <c r="AV327" s="541"/>
      <c r="AW327" s="541"/>
      <c r="AX327" s="541"/>
      <c r="AY327" s="819"/>
    </row>
    <row r="328" spans="1:51" ht="13.5" hidden="1" thickBot="1">
      <c r="A328" s="3" t="str">
        <f t="shared" si="78"/>
        <v/>
      </c>
      <c r="B328" s="805"/>
      <c r="C328" s="831">
        <f>MEDIÇÃO_GLOBAL!C328</f>
        <v>0</v>
      </c>
      <c r="D328" s="830">
        <f>MEDIÇÃO_GLOBAL!D328</f>
        <v>0</v>
      </c>
      <c r="E328" s="830" t="str">
        <f>MEDIÇÃO_GLOBAL!E328</f>
        <v/>
      </c>
      <c r="F328" s="823">
        <f>MEDIÇÃO_GLOBAL!F328</f>
        <v>0</v>
      </c>
      <c r="G328" s="824">
        <f>MEDIÇÃO_GLOBAL!G328</f>
        <v>0</v>
      </c>
      <c r="H328" s="454">
        <f>Dados_GLOBAL_Inicial!S328</f>
        <v>0</v>
      </c>
      <c r="I328" s="970"/>
      <c r="J328" s="455">
        <f t="shared" si="76"/>
        <v>0</v>
      </c>
      <c r="K328" s="451">
        <f t="shared" si="79"/>
        <v>0</v>
      </c>
      <c r="L328" s="452">
        <f t="shared" si="75"/>
        <v>0</v>
      </c>
      <c r="M328" s="809">
        <f t="shared" si="80"/>
        <v>0</v>
      </c>
      <c r="N328" s="821">
        <f>IF(IFERROR(VALUE(MEDIÇÃO_GLOBAL!N328),0)=0,0,MEDIÇÃO_GLOBAL!N328)</f>
        <v>0</v>
      </c>
      <c r="O328" s="811">
        <f t="shared" si="81"/>
        <v>0</v>
      </c>
      <c r="P328" s="811">
        <f>IF(Dados_Obra!$H$37=1,Dados_GLOBAL_Inicial!M328,IF((W328)="c",ROUNDUP(J328*N328,2),IF((W328)="b",ROUNDDOWN(J328*N328,2),ROUND(J328*N328,2))))</f>
        <v>0</v>
      </c>
      <c r="Q328" s="813">
        <f t="shared" si="82"/>
        <v>0</v>
      </c>
      <c r="S328" s="815">
        <f t="shared" si="83"/>
        <v>0</v>
      </c>
      <c r="T328" s="815">
        <f t="shared" si="84"/>
        <v>0</v>
      </c>
      <c r="V328" s="974"/>
      <c r="W328" s="975"/>
      <c r="X328" s="816">
        <f t="shared" si="85"/>
        <v>0</v>
      </c>
      <c r="Y328" s="816">
        <f t="shared" si="86"/>
        <v>0</v>
      </c>
      <c r="Z328" s="816">
        <f t="shared" si="87"/>
        <v>0</v>
      </c>
      <c r="AA328" s="817">
        <f t="shared" si="88"/>
        <v>0</v>
      </c>
      <c r="AB328" s="718">
        <f t="shared" si="91"/>
        <v>327</v>
      </c>
      <c r="AC328" s="453">
        <f t="shared" si="89"/>
        <v>0</v>
      </c>
      <c r="AD328" s="14">
        <f t="shared" si="90"/>
        <v>0</v>
      </c>
      <c r="AE328"/>
      <c r="AF328" s="540">
        <f t="shared" si="77"/>
        <v>0</v>
      </c>
      <c r="AG328" s="541"/>
      <c r="AH328" s="541"/>
      <c r="AI328" s="541"/>
      <c r="AJ328" s="541"/>
      <c r="AK328" s="541"/>
      <c r="AL328" s="541"/>
      <c r="AM328" s="541"/>
      <c r="AN328" s="541"/>
      <c r="AO328" s="541"/>
      <c r="AP328" s="541"/>
      <c r="AQ328" s="541"/>
      <c r="AR328" s="541"/>
      <c r="AS328" s="541"/>
      <c r="AT328" s="541"/>
      <c r="AU328" s="541"/>
      <c r="AV328" s="541"/>
      <c r="AW328" s="541"/>
      <c r="AX328" s="541"/>
      <c r="AY328" s="819"/>
    </row>
    <row r="329" spans="1:51" ht="13.5" hidden="1" thickBot="1">
      <c r="A329" s="3" t="str">
        <f t="shared" si="78"/>
        <v/>
      </c>
      <c r="B329" s="805"/>
      <c r="C329" s="831">
        <f>MEDIÇÃO_GLOBAL!C329</f>
        <v>0</v>
      </c>
      <c r="D329" s="830">
        <f>MEDIÇÃO_GLOBAL!D329</f>
        <v>0</v>
      </c>
      <c r="E329" s="830" t="str">
        <f>MEDIÇÃO_GLOBAL!E329</f>
        <v/>
      </c>
      <c r="F329" s="823">
        <f>MEDIÇÃO_GLOBAL!F329</f>
        <v>0</v>
      </c>
      <c r="G329" s="824">
        <f>MEDIÇÃO_GLOBAL!G329</f>
        <v>0</v>
      </c>
      <c r="H329" s="454">
        <f>Dados_GLOBAL_Inicial!S329</f>
        <v>0</v>
      </c>
      <c r="I329" s="970"/>
      <c r="J329" s="455">
        <f t="shared" si="76"/>
        <v>0</v>
      </c>
      <c r="K329" s="451">
        <f t="shared" si="79"/>
        <v>0</v>
      </c>
      <c r="L329" s="452">
        <f t="shared" si="75"/>
        <v>0</v>
      </c>
      <c r="M329" s="809">
        <f t="shared" si="80"/>
        <v>0</v>
      </c>
      <c r="N329" s="821">
        <f>IF(IFERROR(VALUE(MEDIÇÃO_GLOBAL!N329),0)=0,0,MEDIÇÃO_GLOBAL!N329)</f>
        <v>0</v>
      </c>
      <c r="O329" s="811">
        <f t="shared" si="81"/>
        <v>0</v>
      </c>
      <c r="P329" s="811">
        <f>IF(Dados_Obra!$H$37=1,Dados_GLOBAL_Inicial!M329,IF((W329)="c",ROUNDUP(J329*N329,2),IF((W329)="b",ROUNDDOWN(J329*N329,2),ROUND(J329*N329,2))))</f>
        <v>0</v>
      </c>
      <c r="Q329" s="813">
        <f t="shared" si="82"/>
        <v>0</v>
      </c>
      <c r="S329" s="815">
        <f t="shared" si="83"/>
        <v>0</v>
      </c>
      <c r="T329" s="815">
        <f t="shared" si="84"/>
        <v>0</v>
      </c>
      <c r="V329" s="974"/>
      <c r="W329" s="975"/>
      <c r="X329" s="816">
        <f t="shared" si="85"/>
        <v>0</v>
      </c>
      <c r="Y329" s="816">
        <f t="shared" si="86"/>
        <v>0</v>
      </c>
      <c r="Z329" s="816">
        <f t="shared" si="87"/>
        <v>0</v>
      </c>
      <c r="AA329" s="817">
        <f t="shared" si="88"/>
        <v>0</v>
      </c>
      <c r="AB329" s="718">
        <f t="shared" si="91"/>
        <v>328</v>
      </c>
      <c r="AC329" s="453">
        <f t="shared" si="89"/>
        <v>0</v>
      </c>
      <c r="AD329" s="14">
        <f t="shared" si="90"/>
        <v>0</v>
      </c>
      <c r="AE329"/>
      <c r="AF329" s="540">
        <f t="shared" si="77"/>
        <v>0</v>
      </c>
      <c r="AG329" s="541"/>
      <c r="AH329" s="541"/>
      <c r="AI329" s="541"/>
      <c r="AJ329" s="541"/>
      <c r="AK329" s="541"/>
      <c r="AL329" s="541"/>
      <c r="AM329" s="541"/>
      <c r="AN329" s="541"/>
      <c r="AO329" s="541"/>
      <c r="AP329" s="541"/>
      <c r="AQ329" s="541"/>
      <c r="AR329" s="541"/>
      <c r="AS329" s="541"/>
      <c r="AT329" s="541"/>
      <c r="AU329" s="541"/>
      <c r="AV329" s="541"/>
      <c r="AW329" s="541"/>
      <c r="AX329" s="541"/>
      <c r="AY329" s="819"/>
    </row>
    <row r="330" spans="1:51" ht="13.5" hidden="1" thickBot="1">
      <c r="A330" s="3" t="str">
        <f t="shared" si="78"/>
        <v/>
      </c>
      <c r="B330" s="805"/>
      <c r="C330" s="831">
        <f>MEDIÇÃO_GLOBAL!C330</f>
        <v>0</v>
      </c>
      <c r="D330" s="830">
        <f>MEDIÇÃO_GLOBAL!D330</f>
        <v>0</v>
      </c>
      <c r="E330" s="830" t="str">
        <f>MEDIÇÃO_GLOBAL!E330</f>
        <v/>
      </c>
      <c r="F330" s="823">
        <f>MEDIÇÃO_GLOBAL!F330</f>
        <v>0</v>
      </c>
      <c r="G330" s="824">
        <f>MEDIÇÃO_GLOBAL!G330</f>
        <v>0</v>
      </c>
      <c r="H330" s="454">
        <f>Dados_GLOBAL_Inicial!S330</f>
        <v>0</v>
      </c>
      <c r="I330" s="970"/>
      <c r="J330" s="455">
        <f t="shared" si="76"/>
        <v>0</v>
      </c>
      <c r="K330" s="451">
        <f t="shared" si="79"/>
        <v>0</v>
      </c>
      <c r="L330" s="452">
        <f t="shared" ref="L330:L393" si="92">IF(total=0,0,ROUND(P330/total,4))</f>
        <v>0</v>
      </c>
      <c r="M330" s="809">
        <f t="shared" si="80"/>
        <v>0</v>
      </c>
      <c r="N330" s="821">
        <f>IF(IFERROR(VALUE(MEDIÇÃO_GLOBAL!N330),0)=0,0,MEDIÇÃO_GLOBAL!N330)</f>
        <v>0</v>
      </c>
      <c r="O330" s="811">
        <f t="shared" si="81"/>
        <v>0</v>
      </c>
      <c r="P330" s="811">
        <f>IF(Dados_Obra!$H$37=1,Dados_GLOBAL_Inicial!M330,IF((W330)="c",ROUNDUP(J330*N330,2),IF((W330)="b",ROUNDDOWN(J330*N330,2),ROUND(J330*N330,2))))</f>
        <v>0</v>
      </c>
      <c r="Q330" s="813">
        <f t="shared" si="82"/>
        <v>0</v>
      </c>
      <c r="S330" s="815">
        <f t="shared" si="83"/>
        <v>0</v>
      </c>
      <c r="T330" s="815">
        <f t="shared" si="84"/>
        <v>0</v>
      </c>
      <c r="V330" s="974"/>
      <c r="W330" s="975"/>
      <c r="X330" s="816">
        <f t="shared" si="85"/>
        <v>0</v>
      </c>
      <c r="Y330" s="816">
        <f t="shared" si="86"/>
        <v>0</v>
      </c>
      <c r="Z330" s="816">
        <f t="shared" si="87"/>
        <v>0</v>
      </c>
      <c r="AA330" s="817">
        <f t="shared" si="88"/>
        <v>0</v>
      </c>
      <c r="AB330" s="718">
        <f t="shared" si="91"/>
        <v>329</v>
      </c>
      <c r="AC330" s="453">
        <f t="shared" si="89"/>
        <v>0</v>
      </c>
      <c r="AD330" s="14">
        <f t="shared" si="90"/>
        <v>0</v>
      </c>
      <c r="AE330"/>
      <c r="AF330" s="540">
        <f t="shared" si="77"/>
        <v>0</v>
      </c>
      <c r="AG330" s="541"/>
      <c r="AH330" s="541"/>
      <c r="AI330" s="541"/>
      <c r="AJ330" s="541"/>
      <c r="AK330" s="541"/>
      <c r="AL330" s="541"/>
      <c r="AM330" s="541"/>
      <c r="AN330" s="541"/>
      <c r="AO330" s="541"/>
      <c r="AP330" s="541"/>
      <c r="AQ330" s="541"/>
      <c r="AR330" s="541"/>
      <c r="AS330" s="541"/>
      <c r="AT330" s="541"/>
      <c r="AU330" s="541"/>
      <c r="AV330" s="541"/>
      <c r="AW330" s="541"/>
      <c r="AX330" s="541"/>
      <c r="AY330" s="819"/>
    </row>
    <row r="331" spans="1:51" ht="13.5" hidden="1" thickBot="1">
      <c r="A331" s="3" t="str">
        <f t="shared" si="78"/>
        <v/>
      </c>
      <c r="B331" s="805"/>
      <c r="C331" s="831">
        <f>MEDIÇÃO_GLOBAL!C331</f>
        <v>0</v>
      </c>
      <c r="D331" s="830">
        <f>MEDIÇÃO_GLOBAL!D331</f>
        <v>0</v>
      </c>
      <c r="E331" s="830" t="str">
        <f>MEDIÇÃO_GLOBAL!E331</f>
        <v/>
      </c>
      <c r="F331" s="823">
        <f>MEDIÇÃO_GLOBAL!F331</f>
        <v>0</v>
      </c>
      <c r="G331" s="824">
        <f>MEDIÇÃO_GLOBAL!G331</f>
        <v>0</v>
      </c>
      <c r="H331" s="454">
        <f>Dados_GLOBAL_Inicial!S331</f>
        <v>0</v>
      </c>
      <c r="I331" s="970"/>
      <c r="J331" s="455">
        <f t="shared" ref="J331:J394" si="93">SUM(H331:I331)</f>
        <v>0</v>
      </c>
      <c r="K331" s="451">
        <f t="shared" si="79"/>
        <v>0</v>
      </c>
      <c r="L331" s="452">
        <f t="shared" si="92"/>
        <v>0</v>
      </c>
      <c r="M331" s="809">
        <f t="shared" si="80"/>
        <v>0</v>
      </c>
      <c r="N331" s="821">
        <f>IF(IFERROR(VALUE(MEDIÇÃO_GLOBAL!N331),0)=0,0,MEDIÇÃO_GLOBAL!N331)</f>
        <v>0</v>
      </c>
      <c r="O331" s="811">
        <f t="shared" si="81"/>
        <v>0</v>
      </c>
      <c r="P331" s="811">
        <f>IF(Dados_Obra!$H$37=1,Dados_GLOBAL_Inicial!M331,IF((W331)="c",ROUNDUP(J331*N331,2),IF((W331)="b",ROUNDDOWN(J331*N331,2),ROUND(J331*N331,2))))</f>
        <v>0</v>
      </c>
      <c r="Q331" s="813">
        <f t="shared" si="82"/>
        <v>0</v>
      </c>
      <c r="S331" s="815">
        <f t="shared" si="83"/>
        <v>0</v>
      </c>
      <c r="T331" s="815">
        <f t="shared" si="84"/>
        <v>0</v>
      </c>
      <c r="V331" s="974"/>
      <c r="W331" s="975"/>
      <c r="X331" s="816">
        <f t="shared" si="85"/>
        <v>0</v>
      </c>
      <c r="Y331" s="816">
        <f t="shared" si="86"/>
        <v>0</v>
      </c>
      <c r="Z331" s="816">
        <f t="shared" si="87"/>
        <v>0</v>
      </c>
      <c r="AA331" s="817">
        <f t="shared" si="88"/>
        <v>0</v>
      </c>
      <c r="AB331" s="718">
        <f t="shared" si="91"/>
        <v>330</v>
      </c>
      <c r="AC331" s="453">
        <f t="shared" si="89"/>
        <v>0</v>
      </c>
      <c r="AD331" s="14">
        <f t="shared" si="90"/>
        <v>0</v>
      </c>
      <c r="AE331"/>
      <c r="AF331" s="540">
        <f t="shared" ref="AF331:AF394" si="94">IFERROR(IF(C331=0,0,C331),0)</f>
        <v>0</v>
      </c>
      <c r="AG331" s="541"/>
      <c r="AH331" s="541"/>
      <c r="AI331" s="541"/>
      <c r="AJ331" s="541"/>
      <c r="AK331" s="541"/>
      <c r="AL331" s="541"/>
      <c r="AM331" s="541"/>
      <c r="AN331" s="541"/>
      <c r="AO331" s="541"/>
      <c r="AP331" s="541"/>
      <c r="AQ331" s="541"/>
      <c r="AR331" s="541"/>
      <c r="AS331" s="541"/>
      <c r="AT331" s="541"/>
      <c r="AU331" s="541"/>
      <c r="AV331" s="541"/>
      <c r="AW331" s="541"/>
      <c r="AX331" s="541"/>
      <c r="AY331" s="819"/>
    </row>
    <row r="332" spans="1:51" ht="13.5" hidden="1" thickBot="1">
      <c r="A332" s="3" t="str">
        <f t="shared" ref="A332:A395" si="95">IF(LEN(F332)&gt;3,"x",IF(N332&lt;0,"x",""))</f>
        <v/>
      </c>
      <c r="B332" s="805"/>
      <c r="C332" s="831">
        <f>MEDIÇÃO_GLOBAL!C332</f>
        <v>0</v>
      </c>
      <c r="D332" s="830">
        <f>MEDIÇÃO_GLOBAL!D332</f>
        <v>0</v>
      </c>
      <c r="E332" s="830" t="str">
        <f>MEDIÇÃO_GLOBAL!E332</f>
        <v/>
      </c>
      <c r="F332" s="823">
        <f>MEDIÇÃO_GLOBAL!F332</f>
        <v>0</v>
      </c>
      <c r="G332" s="824">
        <f>MEDIÇÃO_GLOBAL!G332</f>
        <v>0</v>
      </c>
      <c r="H332" s="454">
        <f>Dados_GLOBAL_Inicial!S332</f>
        <v>0</v>
      </c>
      <c r="I332" s="970"/>
      <c r="J332" s="455">
        <f t="shared" si="93"/>
        <v>0</v>
      </c>
      <c r="K332" s="451">
        <f t="shared" ref="K332:K395" si="96">AD332</f>
        <v>0</v>
      </c>
      <c r="L332" s="452">
        <f t="shared" si="92"/>
        <v>0</v>
      </c>
      <c r="M332" s="809">
        <f t="shared" ref="M332:M395" si="97">IF(J332=0,0,IF(K332&gt;100%,"excesso",IF(ISNUMBER(K332),ROUND(K332*L332,4),IF(K332="&lt;excesso",ROUND(100%*L332,4),0))))</f>
        <v>0</v>
      </c>
      <c r="N332" s="821">
        <f>IF(IFERROR(VALUE(MEDIÇÃO_GLOBAL!N332),0)=0,0,MEDIÇÃO_GLOBAL!N332)</f>
        <v>0</v>
      </c>
      <c r="O332" s="811">
        <f t="shared" ref="O332:O395" si="98">IF(K332&gt;100%,P332,IF(ISBLANK(J332),0,IF((V332)="c",ROUNDUP(K332*P332,2),IF((V332)="b",ROUNDDOWN(K332*P332,2),ROUND(K332*P332,2)))))</f>
        <v>0</v>
      </c>
      <c r="P332" s="811">
        <f>IF(Dados_Obra!$H$37=1,Dados_GLOBAL_Inicial!M332,IF((W332)="c",ROUNDUP(J332*N332,2),IF((W332)="b",ROUNDDOWN(J332*N332,2),ROUND(J332*N332,2))))</f>
        <v>0</v>
      </c>
      <c r="Q332" s="813">
        <f t="shared" ref="Q332:Q395" si="99">P332-O332</f>
        <v>0</v>
      </c>
      <c r="S332" s="815">
        <f t="shared" ref="S332:S395" si="100">IF(I332&gt;0,ROUND(I332*N332,2),0)</f>
        <v>0</v>
      </c>
      <c r="T332" s="815">
        <f t="shared" ref="T332:T395" si="101">IF(I332&lt;0,ROUND(I332*N332,2),0)</f>
        <v>0</v>
      </c>
      <c r="V332" s="974"/>
      <c r="W332" s="975"/>
      <c r="X332" s="816">
        <f t="shared" ref="X332:X395" si="102">IF(C332&lt;&gt;0,0,X333+O332)</f>
        <v>0</v>
      </c>
      <c r="Y332" s="816">
        <f t="shared" ref="Y332:Y395" si="103">IF(C332&lt;&gt;0,X333,0)</f>
        <v>0</v>
      </c>
      <c r="Z332" s="816">
        <f t="shared" ref="Z332:Z395" si="104">IF(C332&lt;&gt;0,0,Z333+P332)</f>
        <v>0</v>
      </c>
      <c r="AA332" s="817">
        <f t="shared" ref="AA332:AA395" si="105">IF(C332&lt;&gt;0,Z333,0)</f>
        <v>0</v>
      </c>
      <c r="AB332" s="718">
        <f t="shared" si="91"/>
        <v>331</v>
      </c>
      <c r="AC332" s="453">
        <f t="shared" ref="AC332:AC395" si="106">IF(SUM(AG332:AX332)&gt;J332,J332,SUM(AG332:AX332))</f>
        <v>0</v>
      </c>
      <c r="AD332" s="14">
        <f t="shared" ref="AD332:AD395" si="107">IF(J332=0,0,IF(AC332&gt;J332,1,AC332/J332))</f>
        <v>0</v>
      </c>
      <c r="AE332"/>
      <c r="AF332" s="540">
        <f t="shared" si="94"/>
        <v>0</v>
      </c>
      <c r="AG332" s="541"/>
      <c r="AH332" s="541"/>
      <c r="AI332" s="541"/>
      <c r="AJ332" s="541"/>
      <c r="AK332" s="541"/>
      <c r="AL332" s="541"/>
      <c r="AM332" s="541"/>
      <c r="AN332" s="541"/>
      <c r="AO332" s="541"/>
      <c r="AP332" s="541"/>
      <c r="AQ332" s="541"/>
      <c r="AR332" s="541"/>
      <c r="AS332" s="541"/>
      <c r="AT332" s="541"/>
      <c r="AU332" s="541"/>
      <c r="AV332" s="541"/>
      <c r="AW332" s="541"/>
      <c r="AX332" s="541"/>
      <c r="AY332" s="819"/>
    </row>
    <row r="333" spans="1:51" ht="13.5" hidden="1" thickBot="1">
      <c r="A333" s="3" t="str">
        <f t="shared" si="95"/>
        <v/>
      </c>
      <c r="B333" s="805"/>
      <c r="C333" s="831">
        <f>MEDIÇÃO_GLOBAL!C333</f>
        <v>0</v>
      </c>
      <c r="D333" s="830">
        <f>MEDIÇÃO_GLOBAL!D333</f>
        <v>0</v>
      </c>
      <c r="E333" s="830" t="str">
        <f>MEDIÇÃO_GLOBAL!E333</f>
        <v/>
      </c>
      <c r="F333" s="823">
        <f>MEDIÇÃO_GLOBAL!F333</f>
        <v>0</v>
      </c>
      <c r="G333" s="824">
        <f>MEDIÇÃO_GLOBAL!G333</f>
        <v>0</v>
      </c>
      <c r="H333" s="454">
        <f>Dados_GLOBAL_Inicial!S333</f>
        <v>0</v>
      </c>
      <c r="I333" s="970"/>
      <c r="J333" s="455">
        <f t="shared" si="93"/>
        <v>0</v>
      </c>
      <c r="K333" s="451">
        <f t="shared" si="96"/>
        <v>0</v>
      </c>
      <c r="L333" s="452">
        <f t="shared" si="92"/>
        <v>0</v>
      </c>
      <c r="M333" s="809">
        <f t="shared" si="97"/>
        <v>0</v>
      </c>
      <c r="N333" s="821">
        <f>IF(IFERROR(VALUE(MEDIÇÃO_GLOBAL!N333),0)=0,0,MEDIÇÃO_GLOBAL!N333)</f>
        <v>0</v>
      </c>
      <c r="O333" s="811">
        <f t="shared" si="98"/>
        <v>0</v>
      </c>
      <c r="P333" s="811">
        <f>IF(Dados_Obra!$H$37=1,Dados_GLOBAL_Inicial!M333,IF((W333)="c",ROUNDUP(J333*N333,2),IF((W333)="b",ROUNDDOWN(J333*N333,2),ROUND(J333*N333,2))))</f>
        <v>0</v>
      </c>
      <c r="Q333" s="813">
        <f t="shared" si="99"/>
        <v>0</v>
      </c>
      <c r="S333" s="815">
        <f t="shared" si="100"/>
        <v>0</v>
      </c>
      <c r="T333" s="815">
        <f t="shared" si="101"/>
        <v>0</v>
      </c>
      <c r="V333" s="974"/>
      <c r="W333" s="975"/>
      <c r="X333" s="816">
        <f t="shared" si="102"/>
        <v>0</v>
      </c>
      <c r="Y333" s="816">
        <f t="shared" si="103"/>
        <v>0</v>
      </c>
      <c r="Z333" s="816">
        <f t="shared" si="104"/>
        <v>0</v>
      </c>
      <c r="AA333" s="817">
        <f t="shared" si="105"/>
        <v>0</v>
      </c>
      <c r="AB333" s="718">
        <f t="shared" si="91"/>
        <v>332</v>
      </c>
      <c r="AC333" s="453">
        <f t="shared" si="106"/>
        <v>0</v>
      </c>
      <c r="AD333" s="14">
        <f t="shared" si="107"/>
        <v>0</v>
      </c>
      <c r="AE333"/>
      <c r="AF333" s="540">
        <f t="shared" si="94"/>
        <v>0</v>
      </c>
      <c r="AG333" s="541"/>
      <c r="AH333" s="541"/>
      <c r="AI333" s="541"/>
      <c r="AJ333" s="541"/>
      <c r="AK333" s="541"/>
      <c r="AL333" s="541"/>
      <c r="AM333" s="541"/>
      <c r="AN333" s="541"/>
      <c r="AO333" s="541"/>
      <c r="AP333" s="541"/>
      <c r="AQ333" s="541"/>
      <c r="AR333" s="541"/>
      <c r="AS333" s="541"/>
      <c r="AT333" s="541"/>
      <c r="AU333" s="541"/>
      <c r="AV333" s="541"/>
      <c r="AW333" s="541"/>
      <c r="AX333" s="541"/>
      <c r="AY333" s="819"/>
    </row>
    <row r="334" spans="1:51" ht="13.5" hidden="1" thickBot="1">
      <c r="A334" s="3" t="str">
        <f t="shared" si="95"/>
        <v/>
      </c>
      <c r="B334" s="805"/>
      <c r="C334" s="831">
        <f>MEDIÇÃO_GLOBAL!C334</f>
        <v>0</v>
      </c>
      <c r="D334" s="830">
        <f>MEDIÇÃO_GLOBAL!D334</f>
        <v>0</v>
      </c>
      <c r="E334" s="830" t="str">
        <f>MEDIÇÃO_GLOBAL!E334</f>
        <v/>
      </c>
      <c r="F334" s="823">
        <f>MEDIÇÃO_GLOBAL!F334</f>
        <v>0</v>
      </c>
      <c r="G334" s="824">
        <f>MEDIÇÃO_GLOBAL!G334</f>
        <v>0</v>
      </c>
      <c r="H334" s="454">
        <f>Dados_GLOBAL_Inicial!S334</f>
        <v>0</v>
      </c>
      <c r="I334" s="970"/>
      <c r="J334" s="455">
        <f t="shared" si="93"/>
        <v>0</v>
      </c>
      <c r="K334" s="451">
        <f t="shared" si="96"/>
        <v>0</v>
      </c>
      <c r="L334" s="452">
        <f t="shared" si="92"/>
        <v>0</v>
      </c>
      <c r="M334" s="809">
        <f t="shared" si="97"/>
        <v>0</v>
      </c>
      <c r="N334" s="821">
        <f>IF(IFERROR(VALUE(MEDIÇÃO_GLOBAL!N334),0)=0,0,MEDIÇÃO_GLOBAL!N334)</f>
        <v>0</v>
      </c>
      <c r="O334" s="811">
        <f t="shared" si="98"/>
        <v>0</v>
      </c>
      <c r="P334" s="811">
        <f>IF(Dados_Obra!$H$37=1,Dados_GLOBAL_Inicial!M334,IF((W334)="c",ROUNDUP(J334*N334,2),IF((W334)="b",ROUNDDOWN(J334*N334,2),ROUND(J334*N334,2))))</f>
        <v>0</v>
      </c>
      <c r="Q334" s="813">
        <f t="shared" si="99"/>
        <v>0</v>
      </c>
      <c r="S334" s="815">
        <f t="shared" si="100"/>
        <v>0</v>
      </c>
      <c r="T334" s="815">
        <f t="shared" si="101"/>
        <v>0</v>
      </c>
      <c r="V334" s="974"/>
      <c r="W334" s="975"/>
      <c r="X334" s="816">
        <f t="shared" si="102"/>
        <v>0</v>
      </c>
      <c r="Y334" s="816">
        <f t="shared" si="103"/>
        <v>0</v>
      </c>
      <c r="Z334" s="816">
        <f t="shared" si="104"/>
        <v>0</v>
      </c>
      <c r="AA334" s="817">
        <f t="shared" si="105"/>
        <v>0</v>
      </c>
      <c r="AB334" s="718">
        <f t="shared" si="91"/>
        <v>333</v>
      </c>
      <c r="AC334" s="453">
        <f t="shared" si="106"/>
        <v>0</v>
      </c>
      <c r="AD334" s="14">
        <f t="shared" si="107"/>
        <v>0</v>
      </c>
      <c r="AE334"/>
      <c r="AF334" s="540">
        <f t="shared" si="94"/>
        <v>0</v>
      </c>
      <c r="AG334" s="541"/>
      <c r="AH334" s="541"/>
      <c r="AI334" s="541"/>
      <c r="AJ334" s="541"/>
      <c r="AK334" s="541"/>
      <c r="AL334" s="541"/>
      <c r="AM334" s="541"/>
      <c r="AN334" s="541"/>
      <c r="AO334" s="541"/>
      <c r="AP334" s="541"/>
      <c r="AQ334" s="541"/>
      <c r="AR334" s="541"/>
      <c r="AS334" s="541"/>
      <c r="AT334" s="541"/>
      <c r="AU334" s="541"/>
      <c r="AV334" s="541"/>
      <c r="AW334" s="541"/>
      <c r="AX334" s="541"/>
      <c r="AY334" s="819"/>
    </row>
    <row r="335" spans="1:51" ht="13.5" hidden="1" thickBot="1">
      <c r="A335" s="3" t="str">
        <f t="shared" si="95"/>
        <v/>
      </c>
      <c r="B335" s="805"/>
      <c r="C335" s="831">
        <f>MEDIÇÃO_GLOBAL!C335</f>
        <v>0</v>
      </c>
      <c r="D335" s="830">
        <f>MEDIÇÃO_GLOBAL!D335</f>
        <v>0</v>
      </c>
      <c r="E335" s="830" t="str">
        <f>MEDIÇÃO_GLOBAL!E335</f>
        <v/>
      </c>
      <c r="F335" s="823">
        <f>MEDIÇÃO_GLOBAL!F335</f>
        <v>0</v>
      </c>
      <c r="G335" s="824">
        <f>MEDIÇÃO_GLOBAL!G335</f>
        <v>0</v>
      </c>
      <c r="H335" s="454">
        <f>Dados_GLOBAL_Inicial!S335</f>
        <v>0</v>
      </c>
      <c r="I335" s="970"/>
      <c r="J335" s="455">
        <f t="shared" si="93"/>
        <v>0</v>
      </c>
      <c r="K335" s="451">
        <f t="shared" si="96"/>
        <v>0</v>
      </c>
      <c r="L335" s="452">
        <f t="shared" si="92"/>
        <v>0</v>
      </c>
      <c r="M335" s="809">
        <f t="shared" si="97"/>
        <v>0</v>
      </c>
      <c r="N335" s="821">
        <f>IF(IFERROR(VALUE(MEDIÇÃO_GLOBAL!N335),0)=0,0,MEDIÇÃO_GLOBAL!N335)</f>
        <v>0</v>
      </c>
      <c r="O335" s="811">
        <f t="shared" si="98"/>
        <v>0</v>
      </c>
      <c r="P335" s="811">
        <f>IF(Dados_Obra!$H$37=1,Dados_GLOBAL_Inicial!M335,IF((W335)="c",ROUNDUP(J335*N335,2),IF((W335)="b",ROUNDDOWN(J335*N335,2),ROUND(J335*N335,2))))</f>
        <v>0</v>
      </c>
      <c r="Q335" s="813">
        <f t="shared" si="99"/>
        <v>0</v>
      </c>
      <c r="S335" s="815">
        <f t="shared" si="100"/>
        <v>0</v>
      </c>
      <c r="T335" s="815">
        <f t="shared" si="101"/>
        <v>0</v>
      </c>
      <c r="V335" s="974"/>
      <c r="W335" s="975"/>
      <c r="X335" s="816">
        <f t="shared" si="102"/>
        <v>0</v>
      </c>
      <c r="Y335" s="816">
        <f t="shared" si="103"/>
        <v>0</v>
      </c>
      <c r="Z335" s="816">
        <f t="shared" si="104"/>
        <v>0</v>
      </c>
      <c r="AA335" s="817">
        <f t="shared" si="105"/>
        <v>0</v>
      </c>
      <c r="AB335" s="718">
        <f t="shared" si="91"/>
        <v>334</v>
      </c>
      <c r="AC335" s="453">
        <f t="shared" si="106"/>
        <v>0</v>
      </c>
      <c r="AD335" s="14">
        <f t="shared" si="107"/>
        <v>0</v>
      </c>
      <c r="AE335"/>
      <c r="AF335" s="540">
        <f t="shared" si="94"/>
        <v>0</v>
      </c>
      <c r="AG335" s="541"/>
      <c r="AH335" s="541"/>
      <c r="AI335" s="541"/>
      <c r="AJ335" s="541"/>
      <c r="AK335" s="541"/>
      <c r="AL335" s="541"/>
      <c r="AM335" s="541"/>
      <c r="AN335" s="541"/>
      <c r="AO335" s="541"/>
      <c r="AP335" s="541"/>
      <c r="AQ335" s="541"/>
      <c r="AR335" s="541"/>
      <c r="AS335" s="541"/>
      <c r="AT335" s="541"/>
      <c r="AU335" s="541"/>
      <c r="AV335" s="541"/>
      <c r="AW335" s="541"/>
      <c r="AX335" s="541"/>
      <c r="AY335" s="819"/>
    </row>
    <row r="336" spans="1:51" ht="13.5" hidden="1" thickBot="1">
      <c r="A336" s="3" t="str">
        <f t="shared" si="95"/>
        <v/>
      </c>
      <c r="B336" s="805"/>
      <c r="C336" s="831">
        <f>MEDIÇÃO_GLOBAL!C336</f>
        <v>0</v>
      </c>
      <c r="D336" s="830">
        <f>MEDIÇÃO_GLOBAL!D336</f>
        <v>0</v>
      </c>
      <c r="E336" s="830" t="str">
        <f>MEDIÇÃO_GLOBAL!E336</f>
        <v/>
      </c>
      <c r="F336" s="823">
        <f>MEDIÇÃO_GLOBAL!F336</f>
        <v>0</v>
      </c>
      <c r="G336" s="824">
        <f>MEDIÇÃO_GLOBAL!G336</f>
        <v>0</v>
      </c>
      <c r="H336" s="454">
        <f>Dados_GLOBAL_Inicial!S336</f>
        <v>0</v>
      </c>
      <c r="I336" s="970"/>
      <c r="J336" s="455">
        <f t="shared" si="93"/>
        <v>0</v>
      </c>
      <c r="K336" s="451">
        <f t="shared" si="96"/>
        <v>0</v>
      </c>
      <c r="L336" s="452">
        <f t="shared" si="92"/>
        <v>0</v>
      </c>
      <c r="M336" s="809">
        <f t="shared" si="97"/>
        <v>0</v>
      </c>
      <c r="N336" s="821">
        <f>IF(IFERROR(VALUE(MEDIÇÃO_GLOBAL!N336),0)=0,0,MEDIÇÃO_GLOBAL!N336)</f>
        <v>0</v>
      </c>
      <c r="O336" s="811">
        <f t="shared" si="98"/>
        <v>0</v>
      </c>
      <c r="P336" s="811">
        <f>IF(Dados_Obra!$H$37=1,Dados_GLOBAL_Inicial!M336,IF((W336)="c",ROUNDUP(J336*N336,2),IF((W336)="b",ROUNDDOWN(J336*N336,2),ROUND(J336*N336,2))))</f>
        <v>0</v>
      </c>
      <c r="Q336" s="813">
        <f t="shared" si="99"/>
        <v>0</v>
      </c>
      <c r="S336" s="815">
        <f t="shared" si="100"/>
        <v>0</v>
      </c>
      <c r="T336" s="815">
        <f t="shared" si="101"/>
        <v>0</v>
      </c>
      <c r="V336" s="974"/>
      <c r="W336" s="975"/>
      <c r="X336" s="816">
        <f t="shared" si="102"/>
        <v>0</v>
      </c>
      <c r="Y336" s="816">
        <f t="shared" si="103"/>
        <v>0</v>
      </c>
      <c r="Z336" s="816">
        <f t="shared" si="104"/>
        <v>0</v>
      </c>
      <c r="AA336" s="817">
        <f t="shared" si="105"/>
        <v>0</v>
      </c>
      <c r="AB336" s="718">
        <f t="shared" si="91"/>
        <v>335</v>
      </c>
      <c r="AC336" s="453">
        <f t="shared" si="106"/>
        <v>0</v>
      </c>
      <c r="AD336" s="14">
        <f t="shared" si="107"/>
        <v>0</v>
      </c>
      <c r="AE336"/>
      <c r="AF336" s="540">
        <f t="shared" si="94"/>
        <v>0</v>
      </c>
      <c r="AG336" s="541"/>
      <c r="AH336" s="541"/>
      <c r="AI336" s="541"/>
      <c r="AJ336" s="541"/>
      <c r="AK336" s="541"/>
      <c r="AL336" s="541"/>
      <c r="AM336" s="541"/>
      <c r="AN336" s="541"/>
      <c r="AO336" s="541"/>
      <c r="AP336" s="541"/>
      <c r="AQ336" s="541"/>
      <c r="AR336" s="541"/>
      <c r="AS336" s="541"/>
      <c r="AT336" s="541"/>
      <c r="AU336" s="541"/>
      <c r="AV336" s="541"/>
      <c r="AW336" s="541"/>
      <c r="AX336" s="541"/>
      <c r="AY336" s="819"/>
    </row>
    <row r="337" spans="1:51" ht="13.5" hidden="1" thickBot="1">
      <c r="A337" s="3" t="str">
        <f t="shared" si="95"/>
        <v/>
      </c>
      <c r="B337" s="805"/>
      <c r="C337" s="831">
        <f>MEDIÇÃO_GLOBAL!C337</f>
        <v>0</v>
      </c>
      <c r="D337" s="830">
        <f>MEDIÇÃO_GLOBAL!D337</f>
        <v>0</v>
      </c>
      <c r="E337" s="830" t="str">
        <f>MEDIÇÃO_GLOBAL!E337</f>
        <v/>
      </c>
      <c r="F337" s="823">
        <f>MEDIÇÃO_GLOBAL!F337</f>
        <v>0</v>
      </c>
      <c r="G337" s="824">
        <f>MEDIÇÃO_GLOBAL!G337</f>
        <v>0</v>
      </c>
      <c r="H337" s="454">
        <f>Dados_GLOBAL_Inicial!S337</f>
        <v>0</v>
      </c>
      <c r="I337" s="970"/>
      <c r="J337" s="455">
        <f t="shared" si="93"/>
        <v>0</v>
      </c>
      <c r="K337" s="451">
        <f t="shared" si="96"/>
        <v>0</v>
      </c>
      <c r="L337" s="452">
        <f t="shared" si="92"/>
        <v>0</v>
      </c>
      <c r="M337" s="809">
        <f t="shared" si="97"/>
        <v>0</v>
      </c>
      <c r="N337" s="821">
        <f>IF(IFERROR(VALUE(MEDIÇÃO_GLOBAL!N337),0)=0,0,MEDIÇÃO_GLOBAL!N337)</f>
        <v>0</v>
      </c>
      <c r="O337" s="811">
        <f t="shared" si="98"/>
        <v>0</v>
      </c>
      <c r="P337" s="811">
        <f>IF(Dados_Obra!$H$37=1,Dados_GLOBAL_Inicial!M337,IF((W337)="c",ROUNDUP(J337*N337,2),IF((W337)="b",ROUNDDOWN(J337*N337,2),ROUND(J337*N337,2))))</f>
        <v>0</v>
      </c>
      <c r="Q337" s="813">
        <f t="shared" si="99"/>
        <v>0</v>
      </c>
      <c r="S337" s="815">
        <f t="shared" si="100"/>
        <v>0</v>
      </c>
      <c r="T337" s="815">
        <f t="shared" si="101"/>
        <v>0</v>
      </c>
      <c r="V337" s="974"/>
      <c r="W337" s="975"/>
      <c r="X337" s="816">
        <f t="shared" si="102"/>
        <v>0</v>
      </c>
      <c r="Y337" s="816">
        <f t="shared" si="103"/>
        <v>0</v>
      </c>
      <c r="Z337" s="816">
        <f t="shared" si="104"/>
        <v>0</v>
      </c>
      <c r="AA337" s="817">
        <f t="shared" si="105"/>
        <v>0</v>
      </c>
      <c r="AB337" s="718">
        <f t="shared" si="91"/>
        <v>336</v>
      </c>
      <c r="AC337" s="453">
        <f t="shared" si="106"/>
        <v>0</v>
      </c>
      <c r="AD337" s="14">
        <f t="shared" si="107"/>
        <v>0</v>
      </c>
      <c r="AE337"/>
      <c r="AF337" s="540">
        <f t="shared" si="94"/>
        <v>0</v>
      </c>
      <c r="AG337" s="541"/>
      <c r="AH337" s="541"/>
      <c r="AI337" s="541"/>
      <c r="AJ337" s="541"/>
      <c r="AK337" s="541"/>
      <c r="AL337" s="541"/>
      <c r="AM337" s="541"/>
      <c r="AN337" s="541"/>
      <c r="AO337" s="541"/>
      <c r="AP337" s="541"/>
      <c r="AQ337" s="541"/>
      <c r="AR337" s="541"/>
      <c r="AS337" s="541"/>
      <c r="AT337" s="541"/>
      <c r="AU337" s="541"/>
      <c r="AV337" s="541"/>
      <c r="AW337" s="541"/>
      <c r="AX337" s="541"/>
      <c r="AY337" s="819"/>
    </row>
    <row r="338" spans="1:51" ht="13.5" hidden="1" thickBot="1">
      <c r="A338" s="3" t="str">
        <f t="shared" si="95"/>
        <v/>
      </c>
      <c r="B338" s="805"/>
      <c r="C338" s="831">
        <f>MEDIÇÃO_GLOBAL!C338</f>
        <v>0</v>
      </c>
      <c r="D338" s="830">
        <f>MEDIÇÃO_GLOBAL!D338</f>
        <v>0</v>
      </c>
      <c r="E338" s="830" t="str">
        <f>MEDIÇÃO_GLOBAL!E338</f>
        <v/>
      </c>
      <c r="F338" s="823">
        <f>MEDIÇÃO_GLOBAL!F338</f>
        <v>0</v>
      </c>
      <c r="G338" s="824">
        <f>MEDIÇÃO_GLOBAL!G338</f>
        <v>0</v>
      </c>
      <c r="H338" s="454">
        <f>Dados_GLOBAL_Inicial!S338</f>
        <v>0</v>
      </c>
      <c r="I338" s="970"/>
      <c r="J338" s="455">
        <f t="shared" si="93"/>
        <v>0</v>
      </c>
      <c r="K338" s="451">
        <f t="shared" si="96"/>
        <v>0</v>
      </c>
      <c r="L338" s="452">
        <f t="shared" si="92"/>
        <v>0</v>
      </c>
      <c r="M338" s="809">
        <f t="shared" si="97"/>
        <v>0</v>
      </c>
      <c r="N338" s="821">
        <f>IF(IFERROR(VALUE(MEDIÇÃO_GLOBAL!N338),0)=0,0,MEDIÇÃO_GLOBAL!N338)</f>
        <v>0</v>
      </c>
      <c r="O338" s="811">
        <f t="shared" si="98"/>
        <v>0</v>
      </c>
      <c r="P338" s="811">
        <f>IF(Dados_Obra!$H$37=1,Dados_GLOBAL_Inicial!M338,IF((W338)="c",ROUNDUP(J338*N338,2),IF((W338)="b",ROUNDDOWN(J338*N338,2),ROUND(J338*N338,2))))</f>
        <v>0</v>
      </c>
      <c r="Q338" s="813">
        <f t="shared" si="99"/>
        <v>0</v>
      </c>
      <c r="S338" s="815">
        <f t="shared" si="100"/>
        <v>0</v>
      </c>
      <c r="T338" s="815">
        <f t="shared" si="101"/>
        <v>0</v>
      </c>
      <c r="V338" s="974"/>
      <c r="W338" s="975"/>
      <c r="X338" s="816">
        <f t="shared" si="102"/>
        <v>0</v>
      </c>
      <c r="Y338" s="816">
        <f t="shared" si="103"/>
        <v>0</v>
      </c>
      <c r="Z338" s="816">
        <f t="shared" si="104"/>
        <v>0</v>
      </c>
      <c r="AA338" s="817">
        <f t="shared" si="105"/>
        <v>0</v>
      </c>
      <c r="AB338" s="718">
        <f t="shared" si="91"/>
        <v>337</v>
      </c>
      <c r="AC338" s="453">
        <f t="shared" si="106"/>
        <v>0</v>
      </c>
      <c r="AD338" s="14">
        <f t="shared" si="107"/>
        <v>0</v>
      </c>
      <c r="AE338"/>
      <c r="AF338" s="540">
        <f t="shared" si="94"/>
        <v>0</v>
      </c>
      <c r="AG338" s="541"/>
      <c r="AH338" s="541"/>
      <c r="AI338" s="541"/>
      <c r="AJ338" s="541"/>
      <c r="AK338" s="541"/>
      <c r="AL338" s="541"/>
      <c r="AM338" s="541"/>
      <c r="AN338" s="541"/>
      <c r="AO338" s="541"/>
      <c r="AP338" s="541"/>
      <c r="AQ338" s="541"/>
      <c r="AR338" s="541"/>
      <c r="AS338" s="541"/>
      <c r="AT338" s="541"/>
      <c r="AU338" s="541"/>
      <c r="AV338" s="541"/>
      <c r="AW338" s="541"/>
      <c r="AX338" s="541"/>
      <c r="AY338" s="819"/>
    </row>
    <row r="339" spans="1:51" ht="13.5" hidden="1" thickBot="1">
      <c r="A339" s="3" t="str">
        <f t="shared" si="95"/>
        <v/>
      </c>
      <c r="B339" s="805"/>
      <c r="C339" s="831">
        <f>MEDIÇÃO_GLOBAL!C339</f>
        <v>0</v>
      </c>
      <c r="D339" s="830">
        <f>MEDIÇÃO_GLOBAL!D339</f>
        <v>0</v>
      </c>
      <c r="E339" s="830" t="str">
        <f>MEDIÇÃO_GLOBAL!E339</f>
        <v/>
      </c>
      <c r="F339" s="823">
        <f>MEDIÇÃO_GLOBAL!F339</f>
        <v>0</v>
      </c>
      <c r="G339" s="824">
        <f>MEDIÇÃO_GLOBAL!G339</f>
        <v>0</v>
      </c>
      <c r="H339" s="454">
        <f>Dados_GLOBAL_Inicial!S339</f>
        <v>0</v>
      </c>
      <c r="I339" s="970"/>
      <c r="J339" s="455">
        <f t="shared" si="93"/>
        <v>0</v>
      </c>
      <c r="K339" s="451">
        <f t="shared" si="96"/>
        <v>0</v>
      </c>
      <c r="L339" s="452">
        <f t="shared" si="92"/>
        <v>0</v>
      </c>
      <c r="M339" s="809">
        <f t="shared" si="97"/>
        <v>0</v>
      </c>
      <c r="N339" s="821">
        <f>IF(IFERROR(VALUE(MEDIÇÃO_GLOBAL!N339),0)=0,0,MEDIÇÃO_GLOBAL!N339)</f>
        <v>0</v>
      </c>
      <c r="O339" s="811">
        <f t="shared" si="98"/>
        <v>0</v>
      </c>
      <c r="P339" s="811">
        <f>IF(Dados_Obra!$H$37=1,Dados_GLOBAL_Inicial!M339,IF((W339)="c",ROUNDUP(J339*N339,2),IF((W339)="b",ROUNDDOWN(J339*N339,2),ROUND(J339*N339,2))))</f>
        <v>0</v>
      </c>
      <c r="Q339" s="813">
        <f t="shared" si="99"/>
        <v>0</v>
      </c>
      <c r="S339" s="815">
        <f t="shared" si="100"/>
        <v>0</v>
      </c>
      <c r="T339" s="815">
        <f t="shared" si="101"/>
        <v>0</v>
      </c>
      <c r="V339" s="974"/>
      <c r="W339" s="975"/>
      <c r="X339" s="816">
        <f t="shared" si="102"/>
        <v>0</v>
      </c>
      <c r="Y339" s="816">
        <f t="shared" si="103"/>
        <v>0</v>
      </c>
      <c r="Z339" s="816">
        <f t="shared" si="104"/>
        <v>0</v>
      </c>
      <c r="AA339" s="817">
        <f t="shared" si="105"/>
        <v>0</v>
      </c>
      <c r="AB339" s="718">
        <f t="shared" si="91"/>
        <v>338</v>
      </c>
      <c r="AC339" s="453">
        <f t="shared" si="106"/>
        <v>0</v>
      </c>
      <c r="AD339" s="14">
        <f t="shared" si="107"/>
        <v>0</v>
      </c>
      <c r="AE339"/>
      <c r="AF339" s="540">
        <f t="shared" si="94"/>
        <v>0</v>
      </c>
      <c r="AG339" s="541"/>
      <c r="AH339" s="541"/>
      <c r="AI339" s="541"/>
      <c r="AJ339" s="541"/>
      <c r="AK339" s="541"/>
      <c r="AL339" s="541"/>
      <c r="AM339" s="541"/>
      <c r="AN339" s="541"/>
      <c r="AO339" s="541"/>
      <c r="AP339" s="541"/>
      <c r="AQ339" s="541"/>
      <c r="AR339" s="541"/>
      <c r="AS339" s="541"/>
      <c r="AT339" s="541"/>
      <c r="AU339" s="541"/>
      <c r="AV339" s="541"/>
      <c r="AW339" s="541"/>
      <c r="AX339" s="541"/>
      <c r="AY339" s="819"/>
    </row>
    <row r="340" spans="1:51" ht="13.5" hidden="1" thickBot="1">
      <c r="A340" s="3" t="str">
        <f t="shared" si="95"/>
        <v/>
      </c>
      <c r="B340" s="805"/>
      <c r="C340" s="831">
        <f>MEDIÇÃO_GLOBAL!C340</f>
        <v>0</v>
      </c>
      <c r="D340" s="830">
        <f>MEDIÇÃO_GLOBAL!D340</f>
        <v>0</v>
      </c>
      <c r="E340" s="830" t="str">
        <f>MEDIÇÃO_GLOBAL!E340</f>
        <v/>
      </c>
      <c r="F340" s="823">
        <f>MEDIÇÃO_GLOBAL!F340</f>
        <v>0</v>
      </c>
      <c r="G340" s="824">
        <f>MEDIÇÃO_GLOBAL!G340</f>
        <v>0</v>
      </c>
      <c r="H340" s="454">
        <f>Dados_GLOBAL_Inicial!S340</f>
        <v>0</v>
      </c>
      <c r="I340" s="970"/>
      <c r="J340" s="455">
        <f t="shared" si="93"/>
        <v>0</v>
      </c>
      <c r="K340" s="451">
        <f t="shared" si="96"/>
        <v>0</v>
      </c>
      <c r="L340" s="452">
        <f t="shared" si="92"/>
        <v>0</v>
      </c>
      <c r="M340" s="809">
        <f t="shared" si="97"/>
        <v>0</v>
      </c>
      <c r="N340" s="821">
        <f>IF(IFERROR(VALUE(MEDIÇÃO_GLOBAL!N340),0)=0,0,MEDIÇÃO_GLOBAL!N340)</f>
        <v>0</v>
      </c>
      <c r="O340" s="811">
        <f t="shared" si="98"/>
        <v>0</v>
      </c>
      <c r="P340" s="811">
        <f>IF(Dados_Obra!$H$37=1,Dados_GLOBAL_Inicial!M340,IF((W340)="c",ROUNDUP(J340*N340,2),IF((W340)="b",ROUNDDOWN(J340*N340,2),ROUND(J340*N340,2))))</f>
        <v>0</v>
      </c>
      <c r="Q340" s="813">
        <f t="shared" si="99"/>
        <v>0</v>
      </c>
      <c r="S340" s="815">
        <f t="shared" si="100"/>
        <v>0</v>
      </c>
      <c r="T340" s="815">
        <f t="shared" si="101"/>
        <v>0</v>
      </c>
      <c r="V340" s="974"/>
      <c r="W340" s="975"/>
      <c r="X340" s="816">
        <f t="shared" si="102"/>
        <v>0</v>
      </c>
      <c r="Y340" s="816">
        <f t="shared" si="103"/>
        <v>0</v>
      </c>
      <c r="Z340" s="816">
        <f t="shared" si="104"/>
        <v>0</v>
      </c>
      <c r="AA340" s="817">
        <f t="shared" si="105"/>
        <v>0</v>
      </c>
      <c r="AB340" s="718">
        <f t="shared" si="91"/>
        <v>339</v>
      </c>
      <c r="AC340" s="453">
        <f t="shared" si="106"/>
        <v>0</v>
      </c>
      <c r="AD340" s="14">
        <f t="shared" si="107"/>
        <v>0</v>
      </c>
      <c r="AE340"/>
      <c r="AF340" s="540">
        <f t="shared" si="94"/>
        <v>0</v>
      </c>
      <c r="AG340" s="541"/>
      <c r="AH340" s="541"/>
      <c r="AI340" s="541"/>
      <c r="AJ340" s="541"/>
      <c r="AK340" s="541"/>
      <c r="AL340" s="541"/>
      <c r="AM340" s="541"/>
      <c r="AN340" s="541"/>
      <c r="AO340" s="541"/>
      <c r="AP340" s="541"/>
      <c r="AQ340" s="541"/>
      <c r="AR340" s="541"/>
      <c r="AS340" s="541"/>
      <c r="AT340" s="541"/>
      <c r="AU340" s="541"/>
      <c r="AV340" s="541"/>
      <c r="AW340" s="541"/>
      <c r="AX340" s="541"/>
      <c r="AY340" s="819"/>
    </row>
    <row r="341" spans="1:51" ht="13.5" hidden="1" thickBot="1">
      <c r="A341" s="3" t="str">
        <f t="shared" si="95"/>
        <v/>
      </c>
      <c r="B341" s="805"/>
      <c r="C341" s="831">
        <f>MEDIÇÃO_GLOBAL!C341</f>
        <v>0</v>
      </c>
      <c r="D341" s="830">
        <f>MEDIÇÃO_GLOBAL!D341</f>
        <v>0</v>
      </c>
      <c r="E341" s="830" t="str">
        <f>MEDIÇÃO_GLOBAL!E341</f>
        <v/>
      </c>
      <c r="F341" s="823">
        <f>MEDIÇÃO_GLOBAL!F341</f>
        <v>0</v>
      </c>
      <c r="G341" s="824">
        <f>MEDIÇÃO_GLOBAL!G341</f>
        <v>0</v>
      </c>
      <c r="H341" s="454">
        <f>Dados_GLOBAL_Inicial!S341</f>
        <v>0</v>
      </c>
      <c r="I341" s="970"/>
      <c r="J341" s="455">
        <f t="shared" si="93"/>
        <v>0</v>
      </c>
      <c r="K341" s="451">
        <f t="shared" si="96"/>
        <v>0</v>
      </c>
      <c r="L341" s="452">
        <f t="shared" si="92"/>
        <v>0</v>
      </c>
      <c r="M341" s="809">
        <f t="shared" si="97"/>
        <v>0</v>
      </c>
      <c r="N341" s="821">
        <f>IF(IFERROR(VALUE(MEDIÇÃO_GLOBAL!N341),0)=0,0,MEDIÇÃO_GLOBAL!N341)</f>
        <v>0</v>
      </c>
      <c r="O341" s="811">
        <f t="shared" si="98"/>
        <v>0</v>
      </c>
      <c r="P341" s="811">
        <f>IF(Dados_Obra!$H$37=1,Dados_GLOBAL_Inicial!M341,IF((W341)="c",ROUNDUP(J341*N341,2),IF((W341)="b",ROUNDDOWN(J341*N341,2),ROUND(J341*N341,2))))</f>
        <v>0</v>
      </c>
      <c r="Q341" s="813">
        <f t="shared" si="99"/>
        <v>0</v>
      </c>
      <c r="S341" s="815">
        <f t="shared" si="100"/>
        <v>0</v>
      </c>
      <c r="T341" s="815">
        <f t="shared" si="101"/>
        <v>0</v>
      </c>
      <c r="V341" s="974"/>
      <c r="W341" s="975"/>
      <c r="X341" s="816">
        <f t="shared" si="102"/>
        <v>0</v>
      </c>
      <c r="Y341" s="816">
        <f t="shared" si="103"/>
        <v>0</v>
      </c>
      <c r="Z341" s="816">
        <f t="shared" si="104"/>
        <v>0</v>
      </c>
      <c r="AA341" s="817">
        <f t="shared" si="105"/>
        <v>0</v>
      </c>
      <c r="AB341" s="718">
        <f t="shared" si="91"/>
        <v>340</v>
      </c>
      <c r="AC341" s="453">
        <f t="shared" si="106"/>
        <v>0</v>
      </c>
      <c r="AD341" s="14">
        <f t="shared" si="107"/>
        <v>0</v>
      </c>
      <c r="AE341"/>
      <c r="AF341" s="540">
        <f t="shared" si="94"/>
        <v>0</v>
      </c>
      <c r="AG341" s="541"/>
      <c r="AH341" s="541"/>
      <c r="AI341" s="541"/>
      <c r="AJ341" s="541"/>
      <c r="AK341" s="541"/>
      <c r="AL341" s="541"/>
      <c r="AM341" s="541"/>
      <c r="AN341" s="541"/>
      <c r="AO341" s="541"/>
      <c r="AP341" s="541"/>
      <c r="AQ341" s="541"/>
      <c r="AR341" s="541"/>
      <c r="AS341" s="541"/>
      <c r="AT341" s="541"/>
      <c r="AU341" s="541"/>
      <c r="AV341" s="541"/>
      <c r="AW341" s="541"/>
      <c r="AX341" s="541"/>
      <c r="AY341" s="819"/>
    </row>
    <row r="342" spans="1:51" ht="13.5" hidden="1" thickBot="1">
      <c r="A342" s="3" t="str">
        <f t="shared" si="95"/>
        <v/>
      </c>
      <c r="B342" s="805"/>
      <c r="C342" s="831">
        <f>MEDIÇÃO_GLOBAL!C342</f>
        <v>0</v>
      </c>
      <c r="D342" s="830">
        <f>MEDIÇÃO_GLOBAL!D342</f>
        <v>0</v>
      </c>
      <c r="E342" s="830" t="str">
        <f>MEDIÇÃO_GLOBAL!E342</f>
        <v/>
      </c>
      <c r="F342" s="823">
        <f>MEDIÇÃO_GLOBAL!F342</f>
        <v>0</v>
      </c>
      <c r="G342" s="824">
        <f>MEDIÇÃO_GLOBAL!G342</f>
        <v>0</v>
      </c>
      <c r="H342" s="454">
        <f>Dados_GLOBAL_Inicial!S342</f>
        <v>0</v>
      </c>
      <c r="I342" s="970"/>
      <c r="J342" s="455">
        <f t="shared" si="93"/>
        <v>0</v>
      </c>
      <c r="K342" s="451">
        <f t="shared" si="96"/>
        <v>0</v>
      </c>
      <c r="L342" s="452">
        <f t="shared" si="92"/>
        <v>0</v>
      </c>
      <c r="M342" s="809">
        <f t="shared" si="97"/>
        <v>0</v>
      </c>
      <c r="N342" s="821">
        <f>IF(IFERROR(VALUE(MEDIÇÃO_GLOBAL!N342),0)=0,0,MEDIÇÃO_GLOBAL!N342)</f>
        <v>0</v>
      </c>
      <c r="O342" s="811">
        <f t="shared" si="98"/>
        <v>0</v>
      </c>
      <c r="P342" s="811">
        <f>IF(Dados_Obra!$H$37=1,Dados_GLOBAL_Inicial!M342,IF((W342)="c",ROUNDUP(J342*N342,2),IF((W342)="b",ROUNDDOWN(J342*N342,2),ROUND(J342*N342,2))))</f>
        <v>0</v>
      </c>
      <c r="Q342" s="813">
        <f t="shared" si="99"/>
        <v>0</v>
      </c>
      <c r="S342" s="815">
        <f t="shared" si="100"/>
        <v>0</v>
      </c>
      <c r="T342" s="815">
        <f t="shared" si="101"/>
        <v>0</v>
      </c>
      <c r="V342" s="974"/>
      <c r="W342" s="975"/>
      <c r="X342" s="816">
        <f t="shared" si="102"/>
        <v>0</v>
      </c>
      <c r="Y342" s="816">
        <f t="shared" si="103"/>
        <v>0</v>
      </c>
      <c r="Z342" s="816">
        <f t="shared" si="104"/>
        <v>0</v>
      </c>
      <c r="AA342" s="817">
        <f t="shared" si="105"/>
        <v>0</v>
      </c>
      <c r="AB342" s="718">
        <f t="shared" si="91"/>
        <v>341</v>
      </c>
      <c r="AC342" s="453">
        <f t="shared" si="106"/>
        <v>0</v>
      </c>
      <c r="AD342" s="14">
        <f t="shared" si="107"/>
        <v>0</v>
      </c>
      <c r="AE342"/>
      <c r="AF342" s="540">
        <f t="shared" si="94"/>
        <v>0</v>
      </c>
      <c r="AG342" s="541"/>
      <c r="AH342" s="541"/>
      <c r="AI342" s="541"/>
      <c r="AJ342" s="541"/>
      <c r="AK342" s="541"/>
      <c r="AL342" s="541"/>
      <c r="AM342" s="541"/>
      <c r="AN342" s="541"/>
      <c r="AO342" s="541"/>
      <c r="AP342" s="541"/>
      <c r="AQ342" s="541"/>
      <c r="AR342" s="541"/>
      <c r="AS342" s="541"/>
      <c r="AT342" s="541"/>
      <c r="AU342" s="541"/>
      <c r="AV342" s="541"/>
      <c r="AW342" s="541"/>
      <c r="AX342" s="541"/>
      <c r="AY342" s="819"/>
    </row>
    <row r="343" spans="1:51" ht="13.5" hidden="1" thickBot="1">
      <c r="A343" s="3" t="str">
        <f t="shared" si="95"/>
        <v/>
      </c>
      <c r="B343" s="805"/>
      <c r="C343" s="831">
        <f>MEDIÇÃO_GLOBAL!C343</f>
        <v>0</v>
      </c>
      <c r="D343" s="830">
        <f>MEDIÇÃO_GLOBAL!D343</f>
        <v>0</v>
      </c>
      <c r="E343" s="830" t="str">
        <f>MEDIÇÃO_GLOBAL!E343</f>
        <v/>
      </c>
      <c r="F343" s="823">
        <f>MEDIÇÃO_GLOBAL!F343</f>
        <v>0</v>
      </c>
      <c r="G343" s="824">
        <f>MEDIÇÃO_GLOBAL!G343</f>
        <v>0</v>
      </c>
      <c r="H343" s="454">
        <f>Dados_GLOBAL_Inicial!S343</f>
        <v>0</v>
      </c>
      <c r="I343" s="970"/>
      <c r="J343" s="455">
        <f t="shared" si="93"/>
        <v>0</v>
      </c>
      <c r="K343" s="451">
        <f t="shared" si="96"/>
        <v>0</v>
      </c>
      <c r="L343" s="452">
        <f t="shared" si="92"/>
        <v>0</v>
      </c>
      <c r="M343" s="809">
        <f t="shared" si="97"/>
        <v>0</v>
      </c>
      <c r="N343" s="821">
        <f>IF(IFERROR(VALUE(MEDIÇÃO_GLOBAL!N343),0)=0,0,MEDIÇÃO_GLOBAL!N343)</f>
        <v>0</v>
      </c>
      <c r="O343" s="811">
        <f t="shared" si="98"/>
        <v>0</v>
      </c>
      <c r="P343" s="811">
        <f>IF(Dados_Obra!$H$37=1,Dados_GLOBAL_Inicial!M343,IF((W343)="c",ROUNDUP(J343*N343,2),IF((W343)="b",ROUNDDOWN(J343*N343,2),ROUND(J343*N343,2))))</f>
        <v>0</v>
      </c>
      <c r="Q343" s="813">
        <f t="shared" si="99"/>
        <v>0</v>
      </c>
      <c r="S343" s="815">
        <f t="shared" si="100"/>
        <v>0</v>
      </c>
      <c r="T343" s="815">
        <f t="shared" si="101"/>
        <v>0</v>
      </c>
      <c r="V343" s="974"/>
      <c r="W343" s="975"/>
      <c r="X343" s="816">
        <f t="shared" si="102"/>
        <v>0</v>
      </c>
      <c r="Y343" s="816">
        <f t="shared" si="103"/>
        <v>0</v>
      </c>
      <c r="Z343" s="816">
        <f t="shared" si="104"/>
        <v>0</v>
      </c>
      <c r="AA343" s="817">
        <f t="shared" si="105"/>
        <v>0</v>
      </c>
      <c r="AB343" s="718">
        <f t="shared" si="91"/>
        <v>342</v>
      </c>
      <c r="AC343" s="453">
        <f t="shared" si="106"/>
        <v>0</v>
      </c>
      <c r="AD343" s="14">
        <f t="shared" si="107"/>
        <v>0</v>
      </c>
      <c r="AE343"/>
      <c r="AF343" s="540">
        <f t="shared" si="94"/>
        <v>0</v>
      </c>
      <c r="AG343" s="541"/>
      <c r="AH343" s="541"/>
      <c r="AI343" s="541"/>
      <c r="AJ343" s="541"/>
      <c r="AK343" s="541"/>
      <c r="AL343" s="541"/>
      <c r="AM343" s="541"/>
      <c r="AN343" s="541"/>
      <c r="AO343" s="541"/>
      <c r="AP343" s="541"/>
      <c r="AQ343" s="541"/>
      <c r="AR343" s="541"/>
      <c r="AS343" s="541"/>
      <c r="AT343" s="541"/>
      <c r="AU343" s="541"/>
      <c r="AV343" s="541"/>
      <c r="AW343" s="541"/>
      <c r="AX343" s="541"/>
      <c r="AY343" s="819"/>
    </row>
    <row r="344" spans="1:51" ht="13.5" hidden="1" thickBot="1">
      <c r="A344" s="3" t="str">
        <f t="shared" si="95"/>
        <v/>
      </c>
      <c r="B344" s="805"/>
      <c r="C344" s="831">
        <f>MEDIÇÃO_GLOBAL!C344</f>
        <v>0</v>
      </c>
      <c r="D344" s="830">
        <f>MEDIÇÃO_GLOBAL!D344</f>
        <v>0</v>
      </c>
      <c r="E344" s="830" t="str">
        <f>MEDIÇÃO_GLOBAL!E344</f>
        <v/>
      </c>
      <c r="F344" s="823">
        <f>MEDIÇÃO_GLOBAL!F344</f>
        <v>0</v>
      </c>
      <c r="G344" s="824">
        <f>MEDIÇÃO_GLOBAL!G344</f>
        <v>0</v>
      </c>
      <c r="H344" s="454">
        <f>Dados_GLOBAL_Inicial!S344</f>
        <v>0</v>
      </c>
      <c r="I344" s="970"/>
      <c r="J344" s="455">
        <f t="shared" si="93"/>
        <v>0</v>
      </c>
      <c r="K344" s="451">
        <f t="shared" si="96"/>
        <v>0</v>
      </c>
      <c r="L344" s="452">
        <f t="shared" si="92"/>
        <v>0</v>
      </c>
      <c r="M344" s="809">
        <f t="shared" si="97"/>
        <v>0</v>
      </c>
      <c r="N344" s="821">
        <f>IF(IFERROR(VALUE(MEDIÇÃO_GLOBAL!N344),0)=0,0,MEDIÇÃO_GLOBAL!N344)</f>
        <v>0</v>
      </c>
      <c r="O344" s="811">
        <f t="shared" si="98"/>
        <v>0</v>
      </c>
      <c r="P344" s="811">
        <f>IF(Dados_Obra!$H$37=1,Dados_GLOBAL_Inicial!M344,IF((W344)="c",ROUNDUP(J344*N344,2),IF((W344)="b",ROUNDDOWN(J344*N344,2),ROUND(J344*N344,2))))</f>
        <v>0</v>
      </c>
      <c r="Q344" s="813">
        <f t="shared" si="99"/>
        <v>0</v>
      </c>
      <c r="S344" s="815">
        <f t="shared" si="100"/>
        <v>0</v>
      </c>
      <c r="T344" s="815">
        <f t="shared" si="101"/>
        <v>0</v>
      </c>
      <c r="V344" s="974"/>
      <c r="W344" s="975"/>
      <c r="X344" s="816">
        <f t="shared" si="102"/>
        <v>0</v>
      </c>
      <c r="Y344" s="816">
        <f t="shared" si="103"/>
        <v>0</v>
      </c>
      <c r="Z344" s="816">
        <f t="shared" si="104"/>
        <v>0</v>
      </c>
      <c r="AA344" s="817">
        <f t="shared" si="105"/>
        <v>0</v>
      </c>
      <c r="AB344" s="718">
        <f t="shared" si="91"/>
        <v>343</v>
      </c>
      <c r="AC344" s="453">
        <f t="shared" si="106"/>
        <v>0</v>
      </c>
      <c r="AD344" s="14">
        <f t="shared" si="107"/>
        <v>0</v>
      </c>
      <c r="AE344"/>
      <c r="AF344" s="540">
        <f t="shared" si="94"/>
        <v>0</v>
      </c>
      <c r="AG344" s="541"/>
      <c r="AH344" s="541"/>
      <c r="AI344" s="541"/>
      <c r="AJ344" s="541"/>
      <c r="AK344" s="541"/>
      <c r="AL344" s="541"/>
      <c r="AM344" s="541"/>
      <c r="AN344" s="541"/>
      <c r="AO344" s="541"/>
      <c r="AP344" s="541"/>
      <c r="AQ344" s="541"/>
      <c r="AR344" s="541"/>
      <c r="AS344" s="541"/>
      <c r="AT344" s="541"/>
      <c r="AU344" s="541"/>
      <c r="AV344" s="541"/>
      <c r="AW344" s="541"/>
      <c r="AX344" s="541"/>
      <c r="AY344" s="819"/>
    </row>
    <row r="345" spans="1:51" ht="13.5" hidden="1" thickBot="1">
      <c r="A345" s="3" t="str">
        <f t="shared" si="95"/>
        <v/>
      </c>
      <c r="B345" s="805"/>
      <c r="C345" s="831">
        <f>MEDIÇÃO_GLOBAL!C345</f>
        <v>0</v>
      </c>
      <c r="D345" s="830">
        <f>MEDIÇÃO_GLOBAL!D345</f>
        <v>0</v>
      </c>
      <c r="E345" s="830" t="str">
        <f>MEDIÇÃO_GLOBAL!E345</f>
        <v/>
      </c>
      <c r="F345" s="823">
        <f>MEDIÇÃO_GLOBAL!F345</f>
        <v>0</v>
      </c>
      <c r="G345" s="824">
        <f>MEDIÇÃO_GLOBAL!G345</f>
        <v>0</v>
      </c>
      <c r="H345" s="454">
        <f>Dados_GLOBAL_Inicial!S345</f>
        <v>0</v>
      </c>
      <c r="I345" s="970"/>
      <c r="J345" s="455">
        <f t="shared" si="93"/>
        <v>0</v>
      </c>
      <c r="K345" s="451">
        <f t="shared" si="96"/>
        <v>0</v>
      </c>
      <c r="L345" s="452">
        <f t="shared" si="92"/>
        <v>0</v>
      </c>
      <c r="M345" s="809">
        <f t="shared" si="97"/>
        <v>0</v>
      </c>
      <c r="N345" s="821">
        <f>IF(IFERROR(VALUE(MEDIÇÃO_GLOBAL!N345),0)=0,0,MEDIÇÃO_GLOBAL!N345)</f>
        <v>0</v>
      </c>
      <c r="O345" s="811">
        <f t="shared" si="98"/>
        <v>0</v>
      </c>
      <c r="P345" s="811">
        <f>IF(Dados_Obra!$H$37=1,Dados_GLOBAL_Inicial!M345,IF((W345)="c",ROUNDUP(J345*N345,2),IF((W345)="b",ROUNDDOWN(J345*N345,2),ROUND(J345*N345,2))))</f>
        <v>0</v>
      </c>
      <c r="Q345" s="813">
        <f t="shared" si="99"/>
        <v>0</v>
      </c>
      <c r="S345" s="815">
        <f t="shared" si="100"/>
        <v>0</v>
      </c>
      <c r="T345" s="815">
        <f t="shared" si="101"/>
        <v>0</v>
      </c>
      <c r="V345" s="974"/>
      <c r="W345" s="975"/>
      <c r="X345" s="816">
        <f t="shared" si="102"/>
        <v>0</v>
      </c>
      <c r="Y345" s="816">
        <f t="shared" si="103"/>
        <v>0</v>
      </c>
      <c r="Z345" s="816">
        <f t="shared" si="104"/>
        <v>0</v>
      </c>
      <c r="AA345" s="817">
        <f t="shared" si="105"/>
        <v>0</v>
      </c>
      <c r="AB345" s="718">
        <f t="shared" si="91"/>
        <v>344</v>
      </c>
      <c r="AC345" s="453">
        <f t="shared" si="106"/>
        <v>0</v>
      </c>
      <c r="AD345" s="14">
        <f t="shared" si="107"/>
        <v>0</v>
      </c>
      <c r="AE345"/>
      <c r="AF345" s="540">
        <f t="shared" si="94"/>
        <v>0</v>
      </c>
      <c r="AG345" s="541"/>
      <c r="AH345" s="541"/>
      <c r="AI345" s="541"/>
      <c r="AJ345" s="541"/>
      <c r="AK345" s="541"/>
      <c r="AL345" s="541"/>
      <c r="AM345" s="541"/>
      <c r="AN345" s="541"/>
      <c r="AO345" s="541"/>
      <c r="AP345" s="541"/>
      <c r="AQ345" s="541"/>
      <c r="AR345" s="541"/>
      <c r="AS345" s="541"/>
      <c r="AT345" s="541"/>
      <c r="AU345" s="541"/>
      <c r="AV345" s="541"/>
      <c r="AW345" s="541"/>
      <c r="AX345" s="541"/>
      <c r="AY345" s="819"/>
    </row>
    <row r="346" spans="1:51" ht="13.5" hidden="1" thickBot="1">
      <c r="A346" s="3" t="str">
        <f t="shared" si="95"/>
        <v/>
      </c>
      <c r="B346" s="805"/>
      <c r="C346" s="831">
        <f>MEDIÇÃO_GLOBAL!C346</f>
        <v>0</v>
      </c>
      <c r="D346" s="830">
        <f>MEDIÇÃO_GLOBAL!D346</f>
        <v>0</v>
      </c>
      <c r="E346" s="830" t="str">
        <f>MEDIÇÃO_GLOBAL!E346</f>
        <v/>
      </c>
      <c r="F346" s="823">
        <f>MEDIÇÃO_GLOBAL!F346</f>
        <v>0</v>
      </c>
      <c r="G346" s="824">
        <f>MEDIÇÃO_GLOBAL!G346</f>
        <v>0</v>
      </c>
      <c r="H346" s="454">
        <f>Dados_GLOBAL_Inicial!S346</f>
        <v>0</v>
      </c>
      <c r="I346" s="970"/>
      <c r="J346" s="455">
        <f t="shared" si="93"/>
        <v>0</v>
      </c>
      <c r="K346" s="451">
        <f t="shared" si="96"/>
        <v>0</v>
      </c>
      <c r="L346" s="452">
        <f t="shared" si="92"/>
        <v>0</v>
      </c>
      <c r="M346" s="809">
        <f t="shared" si="97"/>
        <v>0</v>
      </c>
      <c r="N346" s="821">
        <f>IF(IFERROR(VALUE(MEDIÇÃO_GLOBAL!N346),0)=0,0,MEDIÇÃO_GLOBAL!N346)</f>
        <v>0</v>
      </c>
      <c r="O346" s="811">
        <f t="shared" si="98"/>
        <v>0</v>
      </c>
      <c r="P346" s="811">
        <f>IF(Dados_Obra!$H$37=1,Dados_GLOBAL_Inicial!M346,IF((W346)="c",ROUNDUP(J346*N346,2),IF((W346)="b",ROUNDDOWN(J346*N346,2),ROUND(J346*N346,2))))</f>
        <v>0</v>
      </c>
      <c r="Q346" s="813">
        <f t="shared" si="99"/>
        <v>0</v>
      </c>
      <c r="S346" s="815">
        <f t="shared" si="100"/>
        <v>0</v>
      </c>
      <c r="T346" s="815">
        <f t="shared" si="101"/>
        <v>0</v>
      </c>
      <c r="V346" s="974"/>
      <c r="W346" s="975"/>
      <c r="X346" s="816">
        <f t="shared" si="102"/>
        <v>0</v>
      </c>
      <c r="Y346" s="816">
        <f t="shared" si="103"/>
        <v>0</v>
      </c>
      <c r="Z346" s="816">
        <f t="shared" si="104"/>
        <v>0</v>
      </c>
      <c r="AA346" s="817">
        <f t="shared" si="105"/>
        <v>0</v>
      </c>
      <c r="AB346" s="718">
        <f t="shared" si="91"/>
        <v>345</v>
      </c>
      <c r="AC346" s="453">
        <f t="shared" si="106"/>
        <v>0</v>
      </c>
      <c r="AD346" s="14">
        <f t="shared" si="107"/>
        <v>0</v>
      </c>
      <c r="AE346"/>
      <c r="AF346" s="540">
        <f t="shared" si="94"/>
        <v>0</v>
      </c>
      <c r="AG346" s="541"/>
      <c r="AH346" s="541"/>
      <c r="AI346" s="541"/>
      <c r="AJ346" s="541"/>
      <c r="AK346" s="541"/>
      <c r="AL346" s="541"/>
      <c r="AM346" s="541"/>
      <c r="AN346" s="541"/>
      <c r="AO346" s="541"/>
      <c r="AP346" s="541"/>
      <c r="AQ346" s="541"/>
      <c r="AR346" s="541"/>
      <c r="AS346" s="541"/>
      <c r="AT346" s="541"/>
      <c r="AU346" s="541"/>
      <c r="AV346" s="541"/>
      <c r="AW346" s="541"/>
      <c r="AX346" s="541"/>
      <c r="AY346" s="819"/>
    </row>
    <row r="347" spans="1:51" ht="13.5" hidden="1" thickBot="1">
      <c r="A347" s="3" t="str">
        <f t="shared" si="95"/>
        <v/>
      </c>
      <c r="B347" s="805"/>
      <c r="C347" s="831">
        <f>MEDIÇÃO_GLOBAL!C347</f>
        <v>0</v>
      </c>
      <c r="D347" s="830">
        <f>MEDIÇÃO_GLOBAL!D347</f>
        <v>0</v>
      </c>
      <c r="E347" s="830" t="str">
        <f>MEDIÇÃO_GLOBAL!E347</f>
        <v/>
      </c>
      <c r="F347" s="823">
        <f>MEDIÇÃO_GLOBAL!F347</f>
        <v>0</v>
      </c>
      <c r="G347" s="824">
        <f>MEDIÇÃO_GLOBAL!G347</f>
        <v>0</v>
      </c>
      <c r="H347" s="454">
        <f>Dados_GLOBAL_Inicial!S347</f>
        <v>0</v>
      </c>
      <c r="I347" s="970"/>
      <c r="J347" s="455">
        <f t="shared" si="93"/>
        <v>0</v>
      </c>
      <c r="K347" s="451">
        <f t="shared" si="96"/>
        <v>0</v>
      </c>
      <c r="L347" s="452">
        <f t="shared" si="92"/>
        <v>0</v>
      </c>
      <c r="M347" s="809">
        <f t="shared" si="97"/>
        <v>0</v>
      </c>
      <c r="N347" s="821">
        <f>IF(IFERROR(VALUE(MEDIÇÃO_GLOBAL!N347),0)=0,0,MEDIÇÃO_GLOBAL!N347)</f>
        <v>0</v>
      </c>
      <c r="O347" s="811">
        <f t="shared" si="98"/>
        <v>0</v>
      </c>
      <c r="P347" s="811">
        <f>IF(Dados_Obra!$H$37=1,Dados_GLOBAL_Inicial!M347,IF((W347)="c",ROUNDUP(J347*N347,2),IF((W347)="b",ROUNDDOWN(J347*N347,2),ROUND(J347*N347,2))))</f>
        <v>0</v>
      </c>
      <c r="Q347" s="813">
        <f t="shared" si="99"/>
        <v>0</v>
      </c>
      <c r="S347" s="815">
        <f t="shared" si="100"/>
        <v>0</v>
      </c>
      <c r="T347" s="815">
        <f t="shared" si="101"/>
        <v>0</v>
      </c>
      <c r="V347" s="974"/>
      <c r="W347" s="975"/>
      <c r="X347" s="816">
        <f t="shared" si="102"/>
        <v>0</v>
      </c>
      <c r="Y347" s="816">
        <f t="shared" si="103"/>
        <v>0</v>
      </c>
      <c r="Z347" s="816">
        <f t="shared" si="104"/>
        <v>0</v>
      </c>
      <c r="AA347" s="817">
        <f t="shared" si="105"/>
        <v>0</v>
      </c>
      <c r="AB347" s="718">
        <f t="shared" si="91"/>
        <v>346</v>
      </c>
      <c r="AC347" s="453">
        <f t="shared" si="106"/>
        <v>0</v>
      </c>
      <c r="AD347" s="14">
        <f t="shared" si="107"/>
        <v>0</v>
      </c>
      <c r="AE347"/>
      <c r="AF347" s="540">
        <f t="shared" si="94"/>
        <v>0</v>
      </c>
      <c r="AG347" s="541"/>
      <c r="AH347" s="541"/>
      <c r="AI347" s="541"/>
      <c r="AJ347" s="541"/>
      <c r="AK347" s="541"/>
      <c r="AL347" s="541"/>
      <c r="AM347" s="541"/>
      <c r="AN347" s="541"/>
      <c r="AO347" s="541"/>
      <c r="AP347" s="541"/>
      <c r="AQ347" s="541"/>
      <c r="AR347" s="541"/>
      <c r="AS347" s="541"/>
      <c r="AT347" s="541"/>
      <c r="AU347" s="541"/>
      <c r="AV347" s="541"/>
      <c r="AW347" s="541"/>
      <c r="AX347" s="541"/>
      <c r="AY347" s="819"/>
    </row>
    <row r="348" spans="1:51" ht="13.5" hidden="1" thickBot="1">
      <c r="A348" s="3" t="str">
        <f t="shared" si="95"/>
        <v/>
      </c>
      <c r="B348" s="805"/>
      <c r="C348" s="831">
        <f>MEDIÇÃO_GLOBAL!C348</f>
        <v>0</v>
      </c>
      <c r="D348" s="830">
        <f>MEDIÇÃO_GLOBAL!D348</f>
        <v>0</v>
      </c>
      <c r="E348" s="830" t="str">
        <f>MEDIÇÃO_GLOBAL!E348</f>
        <v/>
      </c>
      <c r="F348" s="823">
        <f>MEDIÇÃO_GLOBAL!F348</f>
        <v>0</v>
      </c>
      <c r="G348" s="824">
        <f>MEDIÇÃO_GLOBAL!G348</f>
        <v>0</v>
      </c>
      <c r="H348" s="454">
        <f>Dados_GLOBAL_Inicial!S348</f>
        <v>0</v>
      </c>
      <c r="I348" s="970"/>
      <c r="J348" s="455">
        <f t="shared" si="93"/>
        <v>0</v>
      </c>
      <c r="K348" s="451">
        <f t="shared" si="96"/>
        <v>0</v>
      </c>
      <c r="L348" s="452">
        <f t="shared" si="92"/>
        <v>0</v>
      </c>
      <c r="M348" s="809">
        <f t="shared" si="97"/>
        <v>0</v>
      </c>
      <c r="N348" s="821">
        <f>IF(IFERROR(VALUE(MEDIÇÃO_GLOBAL!N348),0)=0,0,MEDIÇÃO_GLOBAL!N348)</f>
        <v>0</v>
      </c>
      <c r="O348" s="811">
        <f t="shared" si="98"/>
        <v>0</v>
      </c>
      <c r="P348" s="811">
        <f>IF(Dados_Obra!$H$37=1,Dados_GLOBAL_Inicial!M348,IF((W348)="c",ROUNDUP(J348*N348,2),IF((W348)="b",ROUNDDOWN(J348*N348,2),ROUND(J348*N348,2))))</f>
        <v>0</v>
      </c>
      <c r="Q348" s="813">
        <f t="shared" si="99"/>
        <v>0</v>
      </c>
      <c r="S348" s="815">
        <f t="shared" si="100"/>
        <v>0</v>
      </c>
      <c r="T348" s="815">
        <f t="shared" si="101"/>
        <v>0</v>
      </c>
      <c r="V348" s="974"/>
      <c r="W348" s="975"/>
      <c r="X348" s="816">
        <f t="shared" si="102"/>
        <v>0</v>
      </c>
      <c r="Y348" s="816">
        <f t="shared" si="103"/>
        <v>0</v>
      </c>
      <c r="Z348" s="816">
        <f t="shared" si="104"/>
        <v>0</v>
      </c>
      <c r="AA348" s="817">
        <f t="shared" si="105"/>
        <v>0</v>
      </c>
      <c r="AB348" s="718">
        <f t="shared" si="91"/>
        <v>347</v>
      </c>
      <c r="AC348" s="453">
        <f t="shared" si="106"/>
        <v>0</v>
      </c>
      <c r="AD348" s="14">
        <f t="shared" si="107"/>
        <v>0</v>
      </c>
      <c r="AE348"/>
      <c r="AF348" s="540">
        <f t="shared" si="94"/>
        <v>0</v>
      </c>
      <c r="AG348" s="541"/>
      <c r="AH348" s="541"/>
      <c r="AI348" s="541"/>
      <c r="AJ348" s="541"/>
      <c r="AK348" s="541"/>
      <c r="AL348" s="541"/>
      <c r="AM348" s="541"/>
      <c r="AN348" s="541"/>
      <c r="AO348" s="541"/>
      <c r="AP348" s="541"/>
      <c r="AQ348" s="541"/>
      <c r="AR348" s="541"/>
      <c r="AS348" s="541"/>
      <c r="AT348" s="541"/>
      <c r="AU348" s="541"/>
      <c r="AV348" s="541"/>
      <c r="AW348" s="541"/>
      <c r="AX348" s="541"/>
      <c r="AY348" s="819"/>
    </row>
    <row r="349" spans="1:51" ht="13.5" hidden="1" thickBot="1">
      <c r="A349" s="3" t="str">
        <f t="shared" si="95"/>
        <v/>
      </c>
      <c r="B349" s="805"/>
      <c r="C349" s="831">
        <f>MEDIÇÃO_GLOBAL!C349</f>
        <v>0</v>
      </c>
      <c r="D349" s="830">
        <f>MEDIÇÃO_GLOBAL!D349</f>
        <v>0</v>
      </c>
      <c r="E349" s="830" t="str">
        <f>MEDIÇÃO_GLOBAL!E349</f>
        <v/>
      </c>
      <c r="F349" s="823">
        <f>MEDIÇÃO_GLOBAL!F349</f>
        <v>0</v>
      </c>
      <c r="G349" s="824">
        <f>MEDIÇÃO_GLOBAL!G349</f>
        <v>0</v>
      </c>
      <c r="H349" s="454">
        <f>Dados_GLOBAL_Inicial!S349</f>
        <v>0</v>
      </c>
      <c r="I349" s="970"/>
      <c r="J349" s="455">
        <f t="shared" si="93"/>
        <v>0</v>
      </c>
      <c r="K349" s="451">
        <f t="shared" si="96"/>
        <v>0</v>
      </c>
      <c r="L349" s="452">
        <f t="shared" si="92"/>
        <v>0</v>
      </c>
      <c r="M349" s="809">
        <f t="shared" si="97"/>
        <v>0</v>
      </c>
      <c r="N349" s="821">
        <f>IF(IFERROR(VALUE(MEDIÇÃO_GLOBAL!N349),0)=0,0,MEDIÇÃO_GLOBAL!N349)</f>
        <v>0</v>
      </c>
      <c r="O349" s="811">
        <f t="shared" si="98"/>
        <v>0</v>
      </c>
      <c r="P349" s="811">
        <f>IF(Dados_Obra!$H$37=1,Dados_GLOBAL_Inicial!M349,IF((W349)="c",ROUNDUP(J349*N349,2),IF((W349)="b",ROUNDDOWN(J349*N349,2),ROUND(J349*N349,2))))</f>
        <v>0</v>
      </c>
      <c r="Q349" s="813">
        <f t="shared" si="99"/>
        <v>0</v>
      </c>
      <c r="S349" s="815">
        <f t="shared" si="100"/>
        <v>0</v>
      </c>
      <c r="T349" s="815">
        <f t="shared" si="101"/>
        <v>0</v>
      </c>
      <c r="V349" s="974"/>
      <c r="W349" s="975"/>
      <c r="X349" s="816">
        <f t="shared" si="102"/>
        <v>0</v>
      </c>
      <c r="Y349" s="816">
        <f t="shared" si="103"/>
        <v>0</v>
      </c>
      <c r="Z349" s="816">
        <f t="shared" si="104"/>
        <v>0</v>
      </c>
      <c r="AA349" s="817">
        <f t="shared" si="105"/>
        <v>0</v>
      </c>
      <c r="AB349" s="718">
        <f t="shared" si="91"/>
        <v>348</v>
      </c>
      <c r="AC349" s="453">
        <f t="shared" si="106"/>
        <v>0</v>
      </c>
      <c r="AD349" s="14">
        <f t="shared" si="107"/>
        <v>0</v>
      </c>
      <c r="AE349"/>
      <c r="AF349" s="540">
        <f t="shared" si="94"/>
        <v>0</v>
      </c>
      <c r="AG349" s="541"/>
      <c r="AH349" s="541"/>
      <c r="AI349" s="541"/>
      <c r="AJ349" s="541"/>
      <c r="AK349" s="541"/>
      <c r="AL349" s="541"/>
      <c r="AM349" s="541"/>
      <c r="AN349" s="541"/>
      <c r="AO349" s="541"/>
      <c r="AP349" s="541"/>
      <c r="AQ349" s="541"/>
      <c r="AR349" s="541"/>
      <c r="AS349" s="541"/>
      <c r="AT349" s="541"/>
      <c r="AU349" s="541"/>
      <c r="AV349" s="541"/>
      <c r="AW349" s="541"/>
      <c r="AX349" s="541"/>
      <c r="AY349" s="819"/>
    </row>
    <row r="350" spans="1:51" ht="13.5" hidden="1" thickBot="1">
      <c r="A350" s="3" t="str">
        <f t="shared" si="95"/>
        <v/>
      </c>
      <c r="B350" s="805"/>
      <c r="C350" s="831">
        <f>MEDIÇÃO_GLOBAL!C350</f>
        <v>0</v>
      </c>
      <c r="D350" s="830">
        <f>MEDIÇÃO_GLOBAL!D350</f>
        <v>0</v>
      </c>
      <c r="E350" s="830" t="str">
        <f>MEDIÇÃO_GLOBAL!E350</f>
        <v/>
      </c>
      <c r="F350" s="823">
        <f>MEDIÇÃO_GLOBAL!F350</f>
        <v>0</v>
      </c>
      <c r="G350" s="824">
        <f>MEDIÇÃO_GLOBAL!G350</f>
        <v>0</v>
      </c>
      <c r="H350" s="454">
        <f>Dados_GLOBAL_Inicial!S350</f>
        <v>0</v>
      </c>
      <c r="I350" s="970"/>
      <c r="J350" s="455">
        <f t="shared" si="93"/>
        <v>0</v>
      </c>
      <c r="K350" s="451">
        <f t="shared" si="96"/>
        <v>0</v>
      </c>
      <c r="L350" s="452">
        <f t="shared" si="92"/>
        <v>0</v>
      </c>
      <c r="M350" s="809">
        <f t="shared" si="97"/>
        <v>0</v>
      </c>
      <c r="N350" s="821">
        <f>IF(IFERROR(VALUE(MEDIÇÃO_GLOBAL!N350),0)=0,0,MEDIÇÃO_GLOBAL!N350)</f>
        <v>0</v>
      </c>
      <c r="O350" s="811">
        <f t="shared" si="98"/>
        <v>0</v>
      </c>
      <c r="P350" s="811">
        <f>IF(Dados_Obra!$H$37=1,Dados_GLOBAL_Inicial!M350,IF((W350)="c",ROUNDUP(J350*N350,2),IF((W350)="b",ROUNDDOWN(J350*N350,2),ROUND(J350*N350,2))))</f>
        <v>0</v>
      </c>
      <c r="Q350" s="813">
        <f t="shared" si="99"/>
        <v>0</v>
      </c>
      <c r="S350" s="815">
        <f t="shared" si="100"/>
        <v>0</v>
      </c>
      <c r="T350" s="815">
        <f t="shared" si="101"/>
        <v>0</v>
      </c>
      <c r="V350" s="974"/>
      <c r="W350" s="975"/>
      <c r="X350" s="816">
        <f t="shared" si="102"/>
        <v>0</v>
      </c>
      <c r="Y350" s="816">
        <f t="shared" si="103"/>
        <v>0</v>
      </c>
      <c r="Z350" s="816">
        <f t="shared" si="104"/>
        <v>0</v>
      </c>
      <c r="AA350" s="817">
        <f t="shared" si="105"/>
        <v>0</v>
      </c>
      <c r="AB350" s="718">
        <f t="shared" si="91"/>
        <v>349</v>
      </c>
      <c r="AC350" s="453">
        <f t="shared" si="106"/>
        <v>0</v>
      </c>
      <c r="AD350" s="14">
        <f t="shared" si="107"/>
        <v>0</v>
      </c>
      <c r="AE350"/>
      <c r="AF350" s="540">
        <f t="shared" si="94"/>
        <v>0</v>
      </c>
      <c r="AG350" s="541"/>
      <c r="AH350" s="541"/>
      <c r="AI350" s="541"/>
      <c r="AJ350" s="541"/>
      <c r="AK350" s="541"/>
      <c r="AL350" s="541"/>
      <c r="AM350" s="541"/>
      <c r="AN350" s="541"/>
      <c r="AO350" s="541"/>
      <c r="AP350" s="541"/>
      <c r="AQ350" s="541"/>
      <c r="AR350" s="541"/>
      <c r="AS350" s="541"/>
      <c r="AT350" s="541"/>
      <c r="AU350" s="541"/>
      <c r="AV350" s="541"/>
      <c r="AW350" s="541"/>
      <c r="AX350" s="541"/>
      <c r="AY350" s="819"/>
    </row>
    <row r="351" spans="1:51" ht="13.5" hidden="1" thickBot="1">
      <c r="A351" s="3" t="str">
        <f t="shared" si="95"/>
        <v/>
      </c>
      <c r="B351" s="805"/>
      <c r="C351" s="831">
        <f>MEDIÇÃO_GLOBAL!C351</f>
        <v>0</v>
      </c>
      <c r="D351" s="830">
        <f>MEDIÇÃO_GLOBAL!D351</f>
        <v>0</v>
      </c>
      <c r="E351" s="830" t="str">
        <f>MEDIÇÃO_GLOBAL!E351</f>
        <v/>
      </c>
      <c r="F351" s="823">
        <f>MEDIÇÃO_GLOBAL!F351</f>
        <v>0</v>
      </c>
      <c r="G351" s="824">
        <f>MEDIÇÃO_GLOBAL!G351</f>
        <v>0</v>
      </c>
      <c r="H351" s="454">
        <f>Dados_GLOBAL_Inicial!S351</f>
        <v>0</v>
      </c>
      <c r="I351" s="970"/>
      <c r="J351" s="455">
        <f t="shared" si="93"/>
        <v>0</v>
      </c>
      <c r="K351" s="451">
        <f t="shared" si="96"/>
        <v>0</v>
      </c>
      <c r="L351" s="452">
        <f t="shared" si="92"/>
        <v>0</v>
      </c>
      <c r="M351" s="809">
        <f t="shared" si="97"/>
        <v>0</v>
      </c>
      <c r="N351" s="821">
        <f>IF(IFERROR(VALUE(MEDIÇÃO_GLOBAL!N351),0)=0,0,MEDIÇÃO_GLOBAL!N351)</f>
        <v>0</v>
      </c>
      <c r="O351" s="811">
        <f t="shared" si="98"/>
        <v>0</v>
      </c>
      <c r="P351" s="811">
        <f>IF(Dados_Obra!$H$37=1,Dados_GLOBAL_Inicial!M351,IF((W351)="c",ROUNDUP(J351*N351,2),IF((W351)="b",ROUNDDOWN(J351*N351,2),ROUND(J351*N351,2))))</f>
        <v>0</v>
      </c>
      <c r="Q351" s="813">
        <f t="shared" si="99"/>
        <v>0</v>
      </c>
      <c r="S351" s="815">
        <f t="shared" si="100"/>
        <v>0</v>
      </c>
      <c r="T351" s="815">
        <f t="shared" si="101"/>
        <v>0</v>
      </c>
      <c r="V351" s="974"/>
      <c r="W351" s="975"/>
      <c r="X351" s="816">
        <f t="shared" si="102"/>
        <v>0</v>
      </c>
      <c r="Y351" s="816">
        <f t="shared" si="103"/>
        <v>0</v>
      </c>
      <c r="Z351" s="816">
        <f t="shared" si="104"/>
        <v>0</v>
      </c>
      <c r="AA351" s="817">
        <f t="shared" si="105"/>
        <v>0</v>
      </c>
      <c r="AB351" s="718">
        <f t="shared" si="91"/>
        <v>350</v>
      </c>
      <c r="AC351" s="453">
        <f t="shared" si="106"/>
        <v>0</v>
      </c>
      <c r="AD351" s="14">
        <f t="shared" si="107"/>
        <v>0</v>
      </c>
      <c r="AE351"/>
      <c r="AF351" s="540">
        <f t="shared" si="94"/>
        <v>0</v>
      </c>
      <c r="AG351" s="541"/>
      <c r="AH351" s="541"/>
      <c r="AI351" s="541"/>
      <c r="AJ351" s="541"/>
      <c r="AK351" s="541"/>
      <c r="AL351" s="541"/>
      <c r="AM351" s="541"/>
      <c r="AN351" s="541"/>
      <c r="AO351" s="541"/>
      <c r="AP351" s="541"/>
      <c r="AQ351" s="541"/>
      <c r="AR351" s="541"/>
      <c r="AS351" s="541"/>
      <c r="AT351" s="541"/>
      <c r="AU351" s="541"/>
      <c r="AV351" s="541"/>
      <c r="AW351" s="541"/>
      <c r="AX351" s="541"/>
      <c r="AY351" s="819"/>
    </row>
    <row r="352" spans="1:51" ht="13.5" hidden="1" thickBot="1">
      <c r="A352" s="3" t="str">
        <f t="shared" si="95"/>
        <v/>
      </c>
      <c r="B352" s="805"/>
      <c r="C352" s="831">
        <f>MEDIÇÃO_GLOBAL!C352</f>
        <v>0</v>
      </c>
      <c r="D352" s="830">
        <f>MEDIÇÃO_GLOBAL!D352</f>
        <v>0</v>
      </c>
      <c r="E352" s="830" t="str">
        <f>MEDIÇÃO_GLOBAL!E352</f>
        <v/>
      </c>
      <c r="F352" s="823">
        <f>MEDIÇÃO_GLOBAL!F352</f>
        <v>0</v>
      </c>
      <c r="G352" s="824">
        <f>MEDIÇÃO_GLOBAL!G352</f>
        <v>0</v>
      </c>
      <c r="H352" s="454">
        <f>Dados_GLOBAL_Inicial!S352</f>
        <v>0</v>
      </c>
      <c r="I352" s="970"/>
      <c r="J352" s="455">
        <f t="shared" si="93"/>
        <v>0</v>
      </c>
      <c r="K352" s="451">
        <f t="shared" si="96"/>
        <v>0</v>
      </c>
      <c r="L352" s="452">
        <f t="shared" si="92"/>
        <v>0</v>
      </c>
      <c r="M352" s="809">
        <f t="shared" si="97"/>
        <v>0</v>
      </c>
      <c r="N352" s="821">
        <f>IF(IFERROR(VALUE(MEDIÇÃO_GLOBAL!N352),0)=0,0,MEDIÇÃO_GLOBAL!N352)</f>
        <v>0</v>
      </c>
      <c r="O352" s="811">
        <f t="shared" si="98"/>
        <v>0</v>
      </c>
      <c r="P352" s="811">
        <f>IF(Dados_Obra!$H$37=1,Dados_GLOBAL_Inicial!M352,IF((W352)="c",ROUNDUP(J352*N352,2),IF((W352)="b",ROUNDDOWN(J352*N352,2),ROUND(J352*N352,2))))</f>
        <v>0</v>
      </c>
      <c r="Q352" s="813">
        <f t="shared" si="99"/>
        <v>0</v>
      </c>
      <c r="S352" s="815">
        <f t="shared" si="100"/>
        <v>0</v>
      </c>
      <c r="T352" s="815">
        <f t="shared" si="101"/>
        <v>0</v>
      </c>
      <c r="V352" s="974"/>
      <c r="W352" s="975"/>
      <c r="X352" s="816">
        <f t="shared" si="102"/>
        <v>0</v>
      </c>
      <c r="Y352" s="816">
        <f t="shared" si="103"/>
        <v>0</v>
      </c>
      <c r="Z352" s="816">
        <f t="shared" si="104"/>
        <v>0</v>
      </c>
      <c r="AA352" s="817">
        <f t="shared" si="105"/>
        <v>0</v>
      </c>
      <c r="AB352" s="718">
        <f t="shared" si="91"/>
        <v>351</v>
      </c>
      <c r="AC352" s="453">
        <f t="shared" si="106"/>
        <v>0</v>
      </c>
      <c r="AD352" s="14">
        <f t="shared" si="107"/>
        <v>0</v>
      </c>
      <c r="AE352"/>
      <c r="AF352" s="540">
        <f t="shared" si="94"/>
        <v>0</v>
      </c>
      <c r="AG352" s="541"/>
      <c r="AH352" s="541"/>
      <c r="AI352" s="541"/>
      <c r="AJ352" s="541"/>
      <c r="AK352" s="541"/>
      <c r="AL352" s="541"/>
      <c r="AM352" s="541"/>
      <c r="AN352" s="541"/>
      <c r="AO352" s="541"/>
      <c r="AP352" s="541"/>
      <c r="AQ352" s="541"/>
      <c r="AR352" s="541"/>
      <c r="AS352" s="541"/>
      <c r="AT352" s="541"/>
      <c r="AU352" s="541"/>
      <c r="AV352" s="541"/>
      <c r="AW352" s="541"/>
      <c r="AX352" s="541"/>
      <c r="AY352" s="819"/>
    </row>
    <row r="353" spans="1:51" ht="13.5" hidden="1" thickBot="1">
      <c r="A353" s="3" t="str">
        <f t="shared" si="95"/>
        <v/>
      </c>
      <c r="B353" s="805"/>
      <c r="C353" s="831">
        <f>MEDIÇÃO_GLOBAL!C353</f>
        <v>0</v>
      </c>
      <c r="D353" s="830">
        <f>MEDIÇÃO_GLOBAL!D353</f>
        <v>0</v>
      </c>
      <c r="E353" s="830" t="str">
        <f>MEDIÇÃO_GLOBAL!E353</f>
        <v/>
      </c>
      <c r="F353" s="823">
        <f>MEDIÇÃO_GLOBAL!F353</f>
        <v>0</v>
      </c>
      <c r="G353" s="824">
        <f>MEDIÇÃO_GLOBAL!G353</f>
        <v>0</v>
      </c>
      <c r="H353" s="454">
        <f>Dados_GLOBAL_Inicial!S353</f>
        <v>0</v>
      </c>
      <c r="I353" s="970"/>
      <c r="J353" s="455">
        <f t="shared" si="93"/>
        <v>0</v>
      </c>
      <c r="K353" s="451">
        <f t="shared" si="96"/>
        <v>0</v>
      </c>
      <c r="L353" s="452">
        <f t="shared" si="92"/>
        <v>0</v>
      </c>
      <c r="M353" s="809">
        <f t="shared" si="97"/>
        <v>0</v>
      </c>
      <c r="N353" s="821">
        <f>IF(IFERROR(VALUE(MEDIÇÃO_GLOBAL!N353),0)=0,0,MEDIÇÃO_GLOBAL!N353)</f>
        <v>0</v>
      </c>
      <c r="O353" s="811">
        <f t="shared" si="98"/>
        <v>0</v>
      </c>
      <c r="P353" s="811">
        <f>IF(Dados_Obra!$H$37=1,Dados_GLOBAL_Inicial!M353,IF((W353)="c",ROUNDUP(J353*N353,2),IF((W353)="b",ROUNDDOWN(J353*N353,2),ROUND(J353*N353,2))))</f>
        <v>0</v>
      </c>
      <c r="Q353" s="813">
        <f t="shared" si="99"/>
        <v>0</v>
      </c>
      <c r="S353" s="815">
        <f t="shared" si="100"/>
        <v>0</v>
      </c>
      <c r="T353" s="815">
        <f t="shared" si="101"/>
        <v>0</v>
      </c>
      <c r="V353" s="974"/>
      <c r="W353" s="975"/>
      <c r="X353" s="816">
        <f t="shared" si="102"/>
        <v>0</v>
      </c>
      <c r="Y353" s="816">
        <f t="shared" si="103"/>
        <v>0</v>
      </c>
      <c r="Z353" s="816">
        <f t="shared" si="104"/>
        <v>0</v>
      </c>
      <c r="AA353" s="817">
        <f t="shared" si="105"/>
        <v>0</v>
      </c>
      <c r="AB353" s="718">
        <f t="shared" si="91"/>
        <v>352</v>
      </c>
      <c r="AC353" s="453">
        <f t="shared" si="106"/>
        <v>0</v>
      </c>
      <c r="AD353" s="14">
        <f t="shared" si="107"/>
        <v>0</v>
      </c>
      <c r="AE353"/>
      <c r="AF353" s="540">
        <f t="shared" si="94"/>
        <v>0</v>
      </c>
      <c r="AG353" s="541"/>
      <c r="AH353" s="541"/>
      <c r="AI353" s="541"/>
      <c r="AJ353" s="541"/>
      <c r="AK353" s="541"/>
      <c r="AL353" s="541"/>
      <c r="AM353" s="541"/>
      <c r="AN353" s="541"/>
      <c r="AO353" s="541"/>
      <c r="AP353" s="541"/>
      <c r="AQ353" s="541"/>
      <c r="AR353" s="541"/>
      <c r="AS353" s="541"/>
      <c r="AT353" s="541"/>
      <c r="AU353" s="541"/>
      <c r="AV353" s="541"/>
      <c r="AW353" s="541"/>
      <c r="AX353" s="541"/>
      <c r="AY353" s="819"/>
    </row>
    <row r="354" spans="1:51" ht="13.5" hidden="1" thickBot="1">
      <c r="A354" s="3" t="str">
        <f t="shared" si="95"/>
        <v/>
      </c>
      <c r="B354" s="805"/>
      <c r="C354" s="831">
        <f>MEDIÇÃO_GLOBAL!C354</f>
        <v>0</v>
      </c>
      <c r="D354" s="830">
        <f>MEDIÇÃO_GLOBAL!D354</f>
        <v>0</v>
      </c>
      <c r="E354" s="830" t="str">
        <f>MEDIÇÃO_GLOBAL!E354</f>
        <v/>
      </c>
      <c r="F354" s="823">
        <f>MEDIÇÃO_GLOBAL!F354</f>
        <v>0</v>
      </c>
      <c r="G354" s="824">
        <f>MEDIÇÃO_GLOBAL!G354</f>
        <v>0</v>
      </c>
      <c r="H354" s="454">
        <f>Dados_GLOBAL_Inicial!S354</f>
        <v>0</v>
      </c>
      <c r="I354" s="970"/>
      <c r="J354" s="455">
        <f t="shared" si="93"/>
        <v>0</v>
      </c>
      <c r="K354" s="451">
        <f t="shared" si="96"/>
        <v>0</v>
      </c>
      <c r="L354" s="452">
        <f t="shared" si="92"/>
        <v>0</v>
      </c>
      <c r="M354" s="809">
        <f t="shared" si="97"/>
        <v>0</v>
      </c>
      <c r="N354" s="821">
        <f>IF(IFERROR(VALUE(MEDIÇÃO_GLOBAL!N354),0)=0,0,MEDIÇÃO_GLOBAL!N354)</f>
        <v>0</v>
      </c>
      <c r="O354" s="811">
        <f t="shared" si="98"/>
        <v>0</v>
      </c>
      <c r="P354" s="811">
        <f>IF(Dados_Obra!$H$37=1,Dados_GLOBAL_Inicial!M354,IF((W354)="c",ROUNDUP(J354*N354,2),IF((W354)="b",ROUNDDOWN(J354*N354,2),ROUND(J354*N354,2))))</f>
        <v>0</v>
      </c>
      <c r="Q354" s="813">
        <f t="shared" si="99"/>
        <v>0</v>
      </c>
      <c r="S354" s="815">
        <f t="shared" si="100"/>
        <v>0</v>
      </c>
      <c r="T354" s="815">
        <f t="shared" si="101"/>
        <v>0</v>
      </c>
      <c r="V354" s="974"/>
      <c r="W354" s="975"/>
      <c r="X354" s="816">
        <f t="shared" si="102"/>
        <v>0</v>
      </c>
      <c r="Y354" s="816">
        <f t="shared" si="103"/>
        <v>0</v>
      </c>
      <c r="Z354" s="816">
        <f t="shared" si="104"/>
        <v>0</v>
      </c>
      <c r="AA354" s="817">
        <f t="shared" si="105"/>
        <v>0</v>
      </c>
      <c r="AB354" s="718">
        <f t="shared" si="91"/>
        <v>353</v>
      </c>
      <c r="AC354" s="453">
        <f t="shared" si="106"/>
        <v>0</v>
      </c>
      <c r="AD354" s="14">
        <f t="shared" si="107"/>
        <v>0</v>
      </c>
      <c r="AE354"/>
      <c r="AF354" s="540">
        <f t="shared" si="94"/>
        <v>0</v>
      </c>
      <c r="AG354" s="541"/>
      <c r="AH354" s="541"/>
      <c r="AI354" s="541"/>
      <c r="AJ354" s="541"/>
      <c r="AK354" s="541"/>
      <c r="AL354" s="541"/>
      <c r="AM354" s="541"/>
      <c r="AN354" s="541"/>
      <c r="AO354" s="541"/>
      <c r="AP354" s="541"/>
      <c r="AQ354" s="541"/>
      <c r="AR354" s="541"/>
      <c r="AS354" s="541"/>
      <c r="AT354" s="541"/>
      <c r="AU354" s="541"/>
      <c r="AV354" s="541"/>
      <c r="AW354" s="541"/>
      <c r="AX354" s="541"/>
      <c r="AY354" s="819"/>
    </row>
    <row r="355" spans="1:51" ht="13.5" hidden="1" thickBot="1">
      <c r="A355" s="3" t="str">
        <f t="shared" si="95"/>
        <v/>
      </c>
      <c r="B355" s="805"/>
      <c r="C355" s="831">
        <f>MEDIÇÃO_GLOBAL!C355</f>
        <v>0</v>
      </c>
      <c r="D355" s="830">
        <f>MEDIÇÃO_GLOBAL!D355</f>
        <v>0</v>
      </c>
      <c r="E355" s="830" t="str">
        <f>MEDIÇÃO_GLOBAL!E355</f>
        <v/>
      </c>
      <c r="F355" s="823">
        <f>MEDIÇÃO_GLOBAL!F355</f>
        <v>0</v>
      </c>
      <c r="G355" s="824">
        <f>MEDIÇÃO_GLOBAL!G355</f>
        <v>0</v>
      </c>
      <c r="H355" s="454">
        <f>Dados_GLOBAL_Inicial!S355</f>
        <v>0</v>
      </c>
      <c r="I355" s="970"/>
      <c r="J355" s="455">
        <f t="shared" si="93"/>
        <v>0</v>
      </c>
      <c r="K355" s="451">
        <f t="shared" si="96"/>
        <v>0</v>
      </c>
      <c r="L355" s="452">
        <f t="shared" si="92"/>
        <v>0</v>
      </c>
      <c r="M355" s="809">
        <f t="shared" si="97"/>
        <v>0</v>
      </c>
      <c r="N355" s="821">
        <f>IF(IFERROR(VALUE(MEDIÇÃO_GLOBAL!N355),0)=0,0,MEDIÇÃO_GLOBAL!N355)</f>
        <v>0</v>
      </c>
      <c r="O355" s="811">
        <f t="shared" si="98"/>
        <v>0</v>
      </c>
      <c r="P355" s="811">
        <f>IF(Dados_Obra!$H$37=1,Dados_GLOBAL_Inicial!M355,IF((W355)="c",ROUNDUP(J355*N355,2),IF((W355)="b",ROUNDDOWN(J355*N355,2),ROUND(J355*N355,2))))</f>
        <v>0</v>
      </c>
      <c r="Q355" s="813">
        <f t="shared" si="99"/>
        <v>0</v>
      </c>
      <c r="S355" s="815">
        <f t="shared" si="100"/>
        <v>0</v>
      </c>
      <c r="T355" s="815">
        <f t="shared" si="101"/>
        <v>0</v>
      </c>
      <c r="V355" s="974"/>
      <c r="W355" s="975"/>
      <c r="X355" s="816">
        <f t="shared" si="102"/>
        <v>0</v>
      </c>
      <c r="Y355" s="816">
        <f t="shared" si="103"/>
        <v>0</v>
      </c>
      <c r="Z355" s="816">
        <f t="shared" si="104"/>
        <v>0</v>
      </c>
      <c r="AA355" s="817">
        <f t="shared" si="105"/>
        <v>0</v>
      </c>
      <c r="AB355" s="718">
        <f t="shared" si="91"/>
        <v>354</v>
      </c>
      <c r="AC355" s="453">
        <f t="shared" si="106"/>
        <v>0</v>
      </c>
      <c r="AD355" s="14">
        <f t="shared" si="107"/>
        <v>0</v>
      </c>
      <c r="AE355"/>
      <c r="AF355" s="540">
        <f t="shared" si="94"/>
        <v>0</v>
      </c>
      <c r="AG355" s="541"/>
      <c r="AH355" s="541"/>
      <c r="AI355" s="541"/>
      <c r="AJ355" s="541"/>
      <c r="AK355" s="541"/>
      <c r="AL355" s="541"/>
      <c r="AM355" s="541"/>
      <c r="AN355" s="541"/>
      <c r="AO355" s="541"/>
      <c r="AP355" s="541"/>
      <c r="AQ355" s="541"/>
      <c r="AR355" s="541"/>
      <c r="AS355" s="541"/>
      <c r="AT355" s="541"/>
      <c r="AU355" s="541"/>
      <c r="AV355" s="541"/>
      <c r="AW355" s="541"/>
      <c r="AX355" s="541"/>
      <c r="AY355" s="819"/>
    </row>
    <row r="356" spans="1:51" ht="13.5" hidden="1" thickBot="1">
      <c r="A356" s="3" t="str">
        <f t="shared" si="95"/>
        <v/>
      </c>
      <c r="B356" s="805"/>
      <c r="C356" s="831">
        <f>MEDIÇÃO_GLOBAL!C356</f>
        <v>0</v>
      </c>
      <c r="D356" s="830">
        <f>MEDIÇÃO_GLOBAL!D356</f>
        <v>0</v>
      </c>
      <c r="E356" s="830" t="str">
        <f>MEDIÇÃO_GLOBAL!E356</f>
        <v/>
      </c>
      <c r="F356" s="823">
        <f>MEDIÇÃO_GLOBAL!F356</f>
        <v>0</v>
      </c>
      <c r="G356" s="824">
        <f>MEDIÇÃO_GLOBAL!G356</f>
        <v>0</v>
      </c>
      <c r="H356" s="454">
        <f>Dados_GLOBAL_Inicial!S356</f>
        <v>0</v>
      </c>
      <c r="I356" s="970"/>
      <c r="J356" s="455">
        <f t="shared" si="93"/>
        <v>0</v>
      </c>
      <c r="K356" s="451">
        <f t="shared" si="96"/>
        <v>0</v>
      </c>
      <c r="L356" s="452">
        <f t="shared" si="92"/>
        <v>0</v>
      </c>
      <c r="M356" s="809">
        <f t="shared" si="97"/>
        <v>0</v>
      </c>
      <c r="N356" s="821">
        <f>IF(IFERROR(VALUE(MEDIÇÃO_GLOBAL!N356),0)=0,0,MEDIÇÃO_GLOBAL!N356)</f>
        <v>0</v>
      </c>
      <c r="O356" s="811">
        <f t="shared" si="98"/>
        <v>0</v>
      </c>
      <c r="P356" s="811">
        <f>IF(Dados_Obra!$H$37=1,Dados_GLOBAL_Inicial!M356,IF((W356)="c",ROUNDUP(J356*N356,2),IF((W356)="b",ROUNDDOWN(J356*N356,2),ROUND(J356*N356,2))))</f>
        <v>0</v>
      </c>
      <c r="Q356" s="813">
        <f t="shared" si="99"/>
        <v>0</v>
      </c>
      <c r="S356" s="815">
        <f t="shared" si="100"/>
        <v>0</v>
      </c>
      <c r="T356" s="815">
        <f t="shared" si="101"/>
        <v>0</v>
      </c>
      <c r="V356" s="974"/>
      <c r="W356" s="975"/>
      <c r="X356" s="816">
        <f t="shared" si="102"/>
        <v>0</v>
      </c>
      <c r="Y356" s="816">
        <f t="shared" si="103"/>
        <v>0</v>
      </c>
      <c r="Z356" s="816">
        <f t="shared" si="104"/>
        <v>0</v>
      </c>
      <c r="AA356" s="817">
        <f t="shared" si="105"/>
        <v>0</v>
      </c>
      <c r="AB356" s="718">
        <f t="shared" si="91"/>
        <v>355</v>
      </c>
      <c r="AC356" s="453">
        <f t="shared" si="106"/>
        <v>0</v>
      </c>
      <c r="AD356" s="14">
        <f t="shared" si="107"/>
        <v>0</v>
      </c>
      <c r="AE356"/>
      <c r="AF356" s="540">
        <f t="shared" si="94"/>
        <v>0</v>
      </c>
      <c r="AG356" s="541"/>
      <c r="AH356" s="541"/>
      <c r="AI356" s="541"/>
      <c r="AJ356" s="541"/>
      <c r="AK356" s="541"/>
      <c r="AL356" s="541"/>
      <c r="AM356" s="541"/>
      <c r="AN356" s="541"/>
      <c r="AO356" s="541"/>
      <c r="AP356" s="541"/>
      <c r="AQ356" s="541"/>
      <c r="AR356" s="541"/>
      <c r="AS356" s="541"/>
      <c r="AT356" s="541"/>
      <c r="AU356" s="541"/>
      <c r="AV356" s="541"/>
      <c r="AW356" s="541"/>
      <c r="AX356" s="541"/>
      <c r="AY356" s="819"/>
    </row>
    <row r="357" spans="1:51" ht="13.5" hidden="1" thickBot="1">
      <c r="A357" s="3" t="str">
        <f t="shared" si="95"/>
        <v/>
      </c>
      <c r="B357" s="805"/>
      <c r="C357" s="831">
        <f>MEDIÇÃO_GLOBAL!C357</f>
        <v>0</v>
      </c>
      <c r="D357" s="830">
        <f>MEDIÇÃO_GLOBAL!D357</f>
        <v>0</v>
      </c>
      <c r="E357" s="830" t="str">
        <f>MEDIÇÃO_GLOBAL!E357</f>
        <v/>
      </c>
      <c r="F357" s="823">
        <f>MEDIÇÃO_GLOBAL!F357</f>
        <v>0</v>
      </c>
      <c r="G357" s="824">
        <f>MEDIÇÃO_GLOBAL!G357</f>
        <v>0</v>
      </c>
      <c r="H357" s="454">
        <f>Dados_GLOBAL_Inicial!S357</f>
        <v>0</v>
      </c>
      <c r="I357" s="970"/>
      <c r="J357" s="455">
        <f t="shared" si="93"/>
        <v>0</v>
      </c>
      <c r="K357" s="451">
        <f t="shared" si="96"/>
        <v>0</v>
      </c>
      <c r="L357" s="452">
        <f t="shared" si="92"/>
        <v>0</v>
      </c>
      <c r="M357" s="809">
        <f t="shared" si="97"/>
        <v>0</v>
      </c>
      <c r="N357" s="821">
        <f>IF(IFERROR(VALUE(MEDIÇÃO_GLOBAL!N357),0)=0,0,MEDIÇÃO_GLOBAL!N357)</f>
        <v>0</v>
      </c>
      <c r="O357" s="811">
        <f t="shared" si="98"/>
        <v>0</v>
      </c>
      <c r="P357" s="811">
        <f>IF(Dados_Obra!$H$37=1,Dados_GLOBAL_Inicial!M357,IF((W357)="c",ROUNDUP(J357*N357,2),IF((W357)="b",ROUNDDOWN(J357*N357,2),ROUND(J357*N357,2))))</f>
        <v>0</v>
      </c>
      <c r="Q357" s="813">
        <f t="shared" si="99"/>
        <v>0</v>
      </c>
      <c r="S357" s="815">
        <f t="shared" si="100"/>
        <v>0</v>
      </c>
      <c r="T357" s="815">
        <f t="shared" si="101"/>
        <v>0</v>
      </c>
      <c r="V357" s="974"/>
      <c r="W357" s="975"/>
      <c r="X357" s="816">
        <f t="shared" si="102"/>
        <v>0</v>
      </c>
      <c r="Y357" s="816">
        <f t="shared" si="103"/>
        <v>0</v>
      </c>
      <c r="Z357" s="816">
        <f t="shared" si="104"/>
        <v>0</v>
      </c>
      <c r="AA357" s="817">
        <f t="shared" si="105"/>
        <v>0</v>
      </c>
      <c r="AB357" s="718">
        <f t="shared" si="91"/>
        <v>356</v>
      </c>
      <c r="AC357" s="453">
        <f t="shared" si="106"/>
        <v>0</v>
      </c>
      <c r="AD357" s="14">
        <f t="shared" si="107"/>
        <v>0</v>
      </c>
      <c r="AE357"/>
      <c r="AF357" s="540">
        <f t="shared" si="94"/>
        <v>0</v>
      </c>
      <c r="AG357" s="541"/>
      <c r="AH357" s="541"/>
      <c r="AI357" s="541"/>
      <c r="AJ357" s="541"/>
      <c r="AK357" s="541"/>
      <c r="AL357" s="541"/>
      <c r="AM357" s="541"/>
      <c r="AN357" s="541"/>
      <c r="AO357" s="541"/>
      <c r="AP357" s="541"/>
      <c r="AQ357" s="541"/>
      <c r="AR357" s="541"/>
      <c r="AS357" s="541"/>
      <c r="AT357" s="541"/>
      <c r="AU357" s="541"/>
      <c r="AV357" s="541"/>
      <c r="AW357" s="541"/>
      <c r="AX357" s="541"/>
      <c r="AY357" s="819"/>
    </row>
    <row r="358" spans="1:51" ht="13.5" hidden="1" thickBot="1">
      <c r="A358" s="3" t="str">
        <f t="shared" si="95"/>
        <v/>
      </c>
      <c r="B358" s="805"/>
      <c r="C358" s="831">
        <f>MEDIÇÃO_GLOBAL!C358</f>
        <v>0</v>
      </c>
      <c r="D358" s="830">
        <f>MEDIÇÃO_GLOBAL!D358</f>
        <v>0</v>
      </c>
      <c r="E358" s="830" t="str">
        <f>MEDIÇÃO_GLOBAL!E358</f>
        <v/>
      </c>
      <c r="F358" s="823">
        <f>MEDIÇÃO_GLOBAL!F358</f>
        <v>0</v>
      </c>
      <c r="G358" s="824">
        <f>MEDIÇÃO_GLOBAL!G358</f>
        <v>0</v>
      </c>
      <c r="H358" s="454">
        <f>Dados_GLOBAL_Inicial!S358</f>
        <v>0</v>
      </c>
      <c r="I358" s="970"/>
      <c r="J358" s="455">
        <f t="shared" si="93"/>
        <v>0</v>
      </c>
      <c r="K358" s="451">
        <f t="shared" si="96"/>
        <v>0</v>
      </c>
      <c r="L358" s="452">
        <f t="shared" si="92"/>
        <v>0</v>
      </c>
      <c r="M358" s="809">
        <f t="shared" si="97"/>
        <v>0</v>
      </c>
      <c r="N358" s="821">
        <f>IF(IFERROR(VALUE(MEDIÇÃO_GLOBAL!N358),0)=0,0,MEDIÇÃO_GLOBAL!N358)</f>
        <v>0</v>
      </c>
      <c r="O358" s="811">
        <f t="shared" si="98"/>
        <v>0</v>
      </c>
      <c r="P358" s="811">
        <f>IF(Dados_Obra!$H$37=1,Dados_GLOBAL_Inicial!M358,IF((W358)="c",ROUNDUP(J358*N358,2),IF((W358)="b",ROUNDDOWN(J358*N358,2),ROUND(J358*N358,2))))</f>
        <v>0</v>
      </c>
      <c r="Q358" s="813">
        <f t="shared" si="99"/>
        <v>0</v>
      </c>
      <c r="S358" s="815">
        <f t="shared" si="100"/>
        <v>0</v>
      </c>
      <c r="T358" s="815">
        <f t="shared" si="101"/>
        <v>0</v>
      </c>
      <c r="V358" s="974"/>
      <c r="W358" s="975"/>
      <c r="X358" s="816">
        <f t="shared" si="102"/>
        <v>0</v>
      </c>
      <c r="Y358" s="816">
        <f t="shared" si="103"/>
        <v>0</v>
      </c>
      <c r="Z358" s="816">
        <f t="shared" si="104"/>
        <v>0</v>
      </c>
      <c r="AA358" s="817">
        <f t="shared" si="105"/>
        <v>0</v>
      </c>
      <c r="AB358" s="718">
        <f t="shared" si="91"/>
        <v>357</v>
      </c>
      <c r="AC358" s="453">
        <f t="shared" si="106"/>
        <v>0</v>
      </c>
      <c r="AD358" s="14">
        <f t="shared" si="107"/>
        <v>0</v>
      </c>
      <c r="AE358"/>
      <c r="AF358" s="540">
        <f t="shared" si="94"/>
        <v>0</v>
      </c>
      <c r="AG358" s="541"/>
      <c r="AH358" s="541"/>
      <c r="AI358" s="541"/>
      <c r="AJ358" s="541"/>
      <c r="AK358" s="541"/>
      <c r="AL358" s="541"/>
      <c r="AM358" s="541"/>
      <c r="AN358" s="541"/>
      <c r="AO358" s="541"/>
      <c r="AP358" s="541"/>
      <c r="AQ358" s="541"/>
      <c r="AR358" s="541"/>
      <c r="AS358" s="541"/>
      <c r="AT358" s="541"/>
      <c r="AU358" s="541"/>
      <c r="AV358" s="541"/>
      <c r="AW358" s="541"/>
      <c r="AX358" s="541"/>
      <c r="AY358" s="819"/>
    </row>
    <row r="359" spans="1:51" ht="13.5" hidden="1" thickBot="1">
      <c r="A359" s="3" t="str">
        <f t="shared" si="95"/>
        <v/>
      </c>
      <c r="B359" s="805"/>
      <c r="C359" s="831">
        <f>MEDIÇÃO_GLOBAL!C359</f>
        <v>0</v>
      </c>
      <c r="D359" s="830">
        <f>MEDIÇÃO_GLOBAL!D359</f>
        <v>0</v>
      </c>
      <c r="E359" s="830" t="str">
        <f>MEDIÇÃO_GLOBAL!E359</f>
        <v/>
      </c>
      <c r="F359" s="823">
        <f>MEDIÇÃO_GLOBAL!F359</f>
        <v>0</v>
      </c>
      <c r="G359" s="824">
        <f>MEDIÇÃO_GLOBAL!G359</f>
        <v>0</v>
      </c>
      <c r="H359" s="454">
        <f>Dados_GLOBAL_Inicial!S359</f>
        <v>0</v>
      </c>
      <c r="I359" s="970"/>
      <c r="J359" s="455">
        <f t="shared" si="93"/>
        <v>0</v>
      </c>
      <c r="K359" s="451">
        <f t="shared" si="96"/>
        <v>0</v>
      </c>
      <c r="L359" s="452">
        <f t="shared" si="92"/>
        <v>0</v>
      </c>
      <c r="M359" s="809">
        <f t="shared" si="97"/>
        <v>0</v>
      </c>
      <c r="N359" s="821">
        <f>IF(IFERROR(VALUE(MEDIÇÃO_GLOBAL!N359),0)=0,0,MEDIÇÃO_GLOBAL!N359)</f>
        <v>0</v>
      </c>
      <c r="O359" s="811">
        <f t="shared" si="98"/>
        <v>0</v>
      </c>
      <c r="P359" s="811">
        <f>IF(Dados_Obra!$H$37=1,Dados_GLOBAL_Inicial!M359,IF((W359)="c",ROUNDUP(J359*N359,2),IF((W359)="b",ROUNDDOWN(J359*N359,2),ROUND(J359*N359,2))))</f>
        <v>0</v>
      </c>
      <c r="Q359" s="813">
        <f t="shared" si="99"/>
        <v>0</v>
      </c>
      <c r="S359" s="815">
        <f t="shared" si="100"/>
        <v>0</v>
      </c>
      <c r="T359" s="815">
        <f t="shared" si="101"/>
        <v>0</v>
      </c>
      <c r="V359" s="974"/>
      <c r="W359" s="975"/>
      <c r="X359" s="816">
        <f t="shared" si="102"/>
        <v>0</v>
      </c>
      <c r="Y359" s="816">
        <f t="shared" si="103"/>
        <v>0</v>
      </c>
      <c r="Z359" s="816">
        <f t="shared" si="104"/>
        <v>0</v>
      </c>
      <c r="AA359" s="817">
        <f t="shared" si="105"/>
        <v>0</v>
      </c>
      <c r="AB359" s="718">
        <f t="shared" si="91"/>
        <v>358</v>
      </c>
      <c r="AC359" s="453">
        <f t="shared" si="106"/>
        <v>0</v>
      </c>
      <c r="AD359" s="14">
        <f t="shared" si="107"/>
        <v>0</v>
      </c>
      <c r="AE359"/>
      <c r="AF359" s="540">
        <f t="shared" si="94"/>
        <v>0</v>
      </c>
      <c r="AG359" s="541"/>
      <c r="AH359" s="541"/>
      <c r="AI359" s="541"/>
      <c r="AJ359" s="541"/>
      <c r="AK359" s="541"/>
      <c r="AL359" s="541"/>
      <c r="AM359" s="541"/>
      <c r="AN359" s="541"/>
      <c r="AO359" s="541"/>
      <c r="AP359" s="541"/>
      <c r="AQ359" s="541"/>
      <c r="AR359" s="541"/>
      <c r="AS359" s="541"/>
      <c r="AT359" s="541"/>
      <c r="AU359" s="541"/>
      <c r="AV359" s="541"/>
      <c r="AW359" s="541"/>
      <c r="AX359" s="541"/>
      <c r="AY359" s="819"/>
    </row>
    <row r="360" spans="1:51" ht="13.5" hidden="1" thickBot="1">
      <c r="A360" s="3" t="str">
        <f t="shared" si="95"/>
        <v/>
      </c>
      <c r="B360" s="805"/>
      <c r="C360" s="831">
        <f>MEDIÇÃO_GLOBAL!C360</f>
        <v>0</v>
      </c>
      <c r="D360" s="830">
        <f>MEDIÇÃO_GLOBAL!D360</f>
        <v>0</v>
      </c>
      <c r="E360" s="830" t="str">
        <f>MEDIÇÃO_GLOBAL!E360</f>
        <v/>
      </c>
      <c r="F360" s="823">
        <f>MEDIÇÃO_GLOBAL!F360</f>
        <v>0</v>
      </c>
      <c r="G360" s="824">
        <f>MEDIÇÃO_GLOBAL!G360</f>
        <v>0</v>
      </c>
      <c r="H360" s="454">
        <f>Dados_GLOBAL_Inicial!S360</f>
        <v>0</v>
      </c>
      <c r="I360" s="970"/>
      <c r="J360" s="455">
        <f t="shared" si="93"/>
        <v>0</v>
      </c>
      <c r="K360" s="451">
        <f t="shared" si="96"/>
        <v>0</v>
      </c>
      <c r="L360" s="452">
        <f t="shared" si="92"/>
        <v>0</v>
      </c>
      <c r="M360" s="809">
        <f t="shared" si="97"/>
        <v>0</v>
      </c>
      <c r="N360" s="821">
        <f>IF(IFERROR(VALUE(MEDIÇÃO_GLOBAL!N360),0)=0,0,MEDIÇÃO_GLOBAL!N360)</f>
        <v>0</v>
      </c>
      <c r="O360" s="811">
        <f t="shared" si="98"/>
        <v>0</v>
      </c>
      <c r="P360" s="811">
        <f>IF(Dados_Obra!$H$37=1,Dados_GLOBAL_Inicial!M360,IF((W360)="c",ROUNDUP(J360*N360,2),IF((W360)="b",ROUNDDOWN(J360*N360,2),ROUND(J360*N360,2))))</f>
        <v>0</v>
      </c>
      <c r="Q360" s="813">
        <f t="shared" si="99"/>
        <v>0</v>
      </c>
      <c r="S360" s="815">
        <f t="shared" si="100"/>
        <v>0</v>
      </c>
      <c r="T360" s="815">
        <f t="shared" si="101"/>
        <v>0</v>
      </c>
      <c r="V360" s="974"/>
      <c r="W360" s="975"/>
      <c r="X360" s="816">
        <f t="shared" si="102"/>
        <v>0</v>
      </c>
      <c r="Y360" s="816">
        <f t="shared" si="103"/>
        <v>0</v>
      </c>
      <c r="Z360" s="816">
        <f t="shared" si="104"/>
        <v>0</v>
      </c>
      <c r="AA360" s="817">
        <f t="shared" si="105"/>
        <v>0</v>
      </c>
      <c r="AB360" s="718">
        <f t="shared" si="91"/>
        <v>359</v>
      </c>
      <c r="AC360" s="453">
        <f t="shared" si="106"/>
        <v>0</v>
      </c>
      <c r="AD360" s="14">
        <f t="shared" si="107"/>
        <v>0</v>
      </c>
      <c r="AE360"/>
      <c r="AF360" s="540">
        <f t="shared" si="94"/>
        <v>0</v>
      </c>
      <c r="AG360" s="541"/>
      <c r="AH360" s="541"/>
      <c r="AI360" s="541"/>
      <c r="AJ360" s="541"/>
      <c r="AK360" s="541"/>
      <c r="AL360" s="541"/>
      <c r="AM360" s="541"/>
      <c r="AN360" s="541"/>
      <c r="AO360" s="541"/>
      <c r="AP360" s="541"/>
      <c r="AQ360" s="541"/>
      <c r="AR360" s="541"/>
      <c r="AS360" s="541"/>
      <c r="AT360" s="541"/>
      <c r="AU360" s="541"/>
      <c r="AV360" s="541"/>
      <c r="AW360" s="541"/>
      <c r="AX360" s="541"/>
      <c r="AY360" s="819"/>
    </row>
    <row r="361" spans="1:51" ht="13.5" hidden="1" thickBot="1">
      <c r="A361" s="3" t="str">
        <f t="shared" si="95"/>
        <v/>
      </c>
      <c r="B361" s="805"/>
      <c r="C361" s="831">
        <f>MEDIÇÃO_GLOBAL!C361</f>
        <v>0</v>
      </c>
      <c r="D361" s="830">
        <f>MEDIÇÃO_GLOBAL!D361</f>
        <v>0</v>
      </c>
      <c r="E361" s="830" t="str">
        <f>MEDIÇÃO_GLOBAL!E361</f>
        <v/>
      </c>
      <c r="F361" s="823">
        <f>MEDIÇÃO_GLOBAL!F361</f>
        <v>0</v>
      </c>
      <c r="G361" s="824">
        <f>MEDIÇÃO_GLOBAL!G361</f>
        <v>0</v>
      </c>
      <c r="H361" s="454">
        <f>Dados_GLOBAL_Inicial!S361</f>
        <v>0</v>
      </c>
      <c r="I361" s="970"/>
      <c r="J361" s="455">
        <f t="shared" si="93"/>
        <v>0</v>
      </c>
      <c r="K361" s="451">
        <f t="shared" si="96"/>
        <v>0</v>
      </c>
      <c r="L361" s="452">
        <f t="shared" si="92"/>
        <v>0</v>
      </c>
      <c r="M361" s="809">
        <f t="shared" si="97"/>
        <v>0</v>
      </c>
      <c r="N361" s="821">
        <f>IF(IFERROR(VALUE(MEDIÇÃO_GLOBAL!N361),0)=0,0,MEDIÇÃO_GLOBAL!N361)</f>
        <v>0</v>
      </c>
      <c r="O361" s="811">
        <f t="shared" si="98"/>
        <v>0</v>
      </c>
      <c r="P361" s="811">
        <f>IF(Dados_Obra!$H$37=1,Dados_GLOBAL_Inicial!M361,IF((W361)="c",ROUNDUP(J361*N361,2),IF((W361)="b",ROUNDDOWN(J361*N361,2),ROUND(J361*N361,2))))</f>
        <v>0</v>
      </c>
      <c r="Q361" s="813">
        <f t="shared" si="99"/>
        <v>0</v>
      </c>
      <c r="S361" s="815">
        <f t="shared" si="100"/>
        <v>0</v>
      </c>
      <c r="T361" s="815">
        <f t="shared" si="101"/>
        <v>0</v>
      </c>
      <c r="V361" s="974"/>
      <c r="W361" s="975"/>
      <c r="X361" s="816">
        <f t="shared" si="102"/>
        <v>0</v>
      </c>
      <c r="Y361" s="816">
        <f t="shared" si="103"/>
        <v>0</v>
      </c>
      <c r="Z361" s="816">
        <f t="shared" si="104"/>
        <v>0</v>
      </c>
      <c r="AA361" s="817">
        <f t="shared" si="105"/>
        <v>0</v>
      </c>
      <c r="AB361" s="718">
        <f t="shared" si="91"/>
        <v>360</v>
      </c>
      <c r="AC361" s="453">
        <f t="shared" si="106"/>
        <v>0</v>
      </c>
      <c r="AD361" s="14">
        <f t="shared" si="107"/>
        <v>0</v>
      </c>
      <c r="AE361"/>
      <c r="AF361" s="540">
        <f t="shared" si="94"/>
        <v>0</v>
      </c>
      <c r="AG361" s="541"/>
      <c r="AH361" s="541"/>
      <c r="AI361" s="541"/>
      <c r="AJ361" s="541"/>
      <c r="AK361" s="541"/>
      <c r="AL361" s="541"/>
      <c r="AM361" s="541"/>
      <c r="AN361" s="541"/>
      <c r="AO361" s="541"/>
      <c r="AP361" s="541"/>
      <c r="AQ361" s="541"/>
      <c r="AR361" s="541"/>
      <c r="AS361" s="541"/>
      <c r="AT361" s="541"/>
      <c r="AU361" s="541"/>
      <c r="AV361" s="541"/>
      <c r="AW361" s="541"/>
      <c r="AX361" s="541"/>
      <c r="AY361" s="819"/>
    </row>
    <row r="362" spans="1:51" ht="13.5" hidden="1" thickBot="1">
      <c r="A362" s="3" t="str">
        <f t="shared" si="95"/>
        <v/>
      </c>
      <c r="B362" s="805"/>
      <c r="C362" s="831">
        <f>MEDIÇÃO_GLOBAL!C362</f>
        <v>0</v>
      </c>
      <c r="D362" s="830">
        <f>MEDIÇÃO_GLOBAL!D362</f>
        <v>0</v>
      </c>
      <c r="E362" s="830" t="str">
        <f>MEDIÇÃO_GLOBAL!E362</f>
        <v/>
      </c>
      <c r="F362" s="823">
        <f>MEDIÇÃO_GLOBAL!F362</f>
        <v>0</v>
      </c>
      <c r="G362" s="824">
        <f>MEDIÇÃO_GLOBAL!G362</f>
        <v>0</v>
      </c>
      <c r="H362" s="454">
        <f>Dados_GLOBAL_Inicial!S362</f>
        <v>0</v>
      </c>
      <c r="I362" s="970"/>
      <c r="J362" s="455">
        <f t="shared" si="93"/>
        <v>0</v>
      </c>
      <c r="K362" s="451">
        <f t="shared" si="96"/>
        <v>0</v>
      </c>
      <c r="L362" s="452">
        <f t="shared" si="92"/>
        <v>0</v>
      </c>
      <c r="M362" s="809">
        <f t="shared" si="97"/>
        <v>0</v>
      </c>
      <c r="N362" s="821">
        <f>IF(IFERROR(VALUE(MEDIÇÃO_GLOBAL!N362),0)=0,0,MEDIÇÃO_GLOBAL!N362)</f>
        <v>0</v>
      </c>
      <c r="O362" s="811">
        <f t="shared" si="98"/>
        <v>0</v>
      </c>
      <c r="P362" s="811">
        <f>IF(Dados_Obra!$H$37=1,Dados_GLOBAL_Inicial!M362,IF((W362)="c",ROUNDUP(J362*N362,2),IF((W362)="b",ROUNDDOWN(J362*N362,2),ROUND(J362*N362,2))))</f>
        <v>0</v>
      </c>
      <c r="Q362" s="813">
        <f t="shared" si="99"/>
        <v>0</v>
      </c>
      <c r="S362" s="815">
        <f t="shared" si="100"/>
        <v>0</v>
      </c>
      <c r="T362" s="815">
        <f t="shared" si="101"/>
        <v>0</v>
      </c>
      <c r="V362" s="974"/>
      <c r="W362" s="975"/>
      <c r="X362" s="816">
        <f t="shared" si="102"/>
        <v>0</v>
      </c>
      <c r="Y362" s="816">
        <f t="shared" si="103"/>
        <v>0</v>
      </c>
      <c r="Z362" s="816">
        <f t="shared" si="104"/>
        <v>0</v>
      </c>
      <c r="AA362" s="817">
        <f t="shared" si="105"/>
        <v>0</v>
      </c>
      <c r="AB362" s="718">
        <f t="shared" si="91"/>
        <v>361</v>
      </c>
      <c r="AC362" s="453">
        <f t="shared" si="106"/>
        <v>0</v>
      </c>
      <c r="AD362" s="14">
        <f t="shared" si="107"/>
        <v>0</v>
      </c>
      <c r="AE362"/>
      <c r="AF362" s="540">
        <f t="shared" si="94"/>
        <v>0</v>
      </c>
      <c r="AG362" s="541"/>
      <c r="AH362" s="541"/>
      <c r="AI362" s="541"/>
      <c r="AJ362" s="541"/>
      <c r="AK362" s="541"/>
      <c r="AL362" s="541"/>
      <c r="AM362" s="541"/>
      <c r="AN362" s="541"/>
      <c r="AO362" s="541"/>
      <c r="AP362" s="541"/>
      <c r="AQ362" s="541"/>
      <c r="AR362" s="541"/>
      <c r="AS362" s="541"/>
      <c r="AT362" s="541"/>
      <c r="AU362" s="541"/>
      <c r="AV362" s="541"/>
      <c r="AW362" s="541"/>
      <c r="AX362" s="541"/>
      <c r="AY362" s="819"/>
    </row>
    <row r="363" spans="1:51" ht="13.5" hidden="1" thickBot="1">
      <c r="A363" s="3" t="str">
        <f t="shared" si="95"/>
        <v/>
      </c>
      <c r="B363" s="805"/>
      <c r="C363" s="831">
        <f>MEDIÇÃO_GLOBAL!C363</f>
        <v>0</v>
      </c>
      <c r="D363" s="830">
        <f>MEDIÇÃO_GLOBAL!D363</f>
        <v>0</v>
      </c>
      <c r="E363" s="830" t="str">
        <f>MEDIÇÃO_GLOBAL!E363</f>
        <v/>
      </c>
      <c r="F363" s="823">
        <f>MEDIÇÃO_GLOBAL!F363</f>
        <v>0</v>
      </c>
      <c r="G363" s="824">
        <f>MEDIÇÃO_GLOBAL!G363</f>
        <v>0</v>
      </c>
      <c r="H363" s="454">
        <f>Dados_GLOBAL_Inicial!S363</f>
        <v>0</v>
      </c>
      <c r="I363" s="970"/>
      <c r="J363" s="455">
        <f t="shared" si="93"/>
        <v>0</v>
      </c>
      <c r="K363" s="451">
        <f t="shared" si="96"/>
        <v>0</v>
      </c>
      <c r="L363" s="452">
        <f t="shared" si="92"/>
        <v>0</v>
      </c>
      <c r="M363" s="809">
        <f t="shared" si="97"/>
        <v>0</v>
      </c>
      <c r="N363" s="821">
        <f>IF(IFERROR(VALUE(MEDIÇÃO_GLOBAL!N363),0)=0,0,MEDIÇÃO_GLOBAL!N363)</f>
        <v>0</v>
      </c>
      <c r="O363" s="811">
        <f t="shared" si="98"/>
        <v>0</v>
      </c>
      <c r="P363" s="811">
        <f>IF(Dados_Obra!$H$37=1,Dados_GLOBAL_Inicial!M363,IF((W363)="c",ROUNDUP(J363*N363,2),IF((W363)="b",ROUNDDOWN(J363*N363,2),ROUND(J363*N363,2))))</f>
        <v>0</v>
      </c>
      <c r="Q363" s="813">
        <f t="shared" si="99"/>
        <v>0</v>
      </c>
      <c r="S363" s="815">
        <f t="shared" si="100"/>
        <v>0</v>
      </c>
      <c r="T363" s="815">
        <f t="shared" si="101"/>
        <v>0</v>
      </c>
      <c r="V363" s="974"/>
      <c r="W363" s="975"/>
      <c r="X363" s="816">
        <f t="shared" si="102"/>
        <v>0</v>
      </c>
      <c r="Y363" s="816">
        <f t="shared" si="103"/>
        <v>0</v>
      </c>
      <c r="Z363" s="816">
        <f t="shared" si="104"/>
        <v>0</v>
      </c>
      <c r="AA363" s="817">
        <f t="shared" si="105"/>
        <v>0</v>
      </c>
      <c r="AB363" s="718">
        <f t="shared" si="91"/>
        <v>362</v>
      </c>
      <c r="AC363" s="453">
        <f t="shared" si="106"/>
        <v>0</v>
      </c>
      <c r="AD363" s="14">
        <f t="shared" si="107"/>
        <v>0</v>
      </c>
      <c r="AE363"/>
      <c r="AF363" s="540">
        <f t="shared" si="94"/>
        <v>0</v>
      </c>
      <c r="AG363" s="541"/>
      <c r="AH363" s="541"/>
      <c r="AI363" s="541"/>
      <c r="AJ363" s="541"/>
      <c r="AK363" s="541"/>
      <c r="AL363" s="541"/>
      <c r="AM363" s="541"/>
      <c r="AN363" s="541"/>
      <c r="AO363" s="541"/>
      <c r="AP363" s="541"/>
      <c r="AQ363" s="541"/>
      <c r="AR363" s="541"/>
      <c r="AS363" s="541"/>
      <c r="AT363" s="541"/>
      <c r="AU363" s="541"/>
      <c r="AV363" s="541"/>
      <c r="AW363" s="541"/>
      <c r="AX363" s="541"/>
      <c r="AY363" s="819"/>
    </row>
    <row r="364" spans="1:51" ht="13.5" hidden="1" thickBot="1">
      <c r="A364" s="3" t="str">
        <f t="shared" si="95"/>
        <v/>
      </c>
      <c r="B364" s="805"/>
      <c r="C364" s="831">
        <f>MEDIÇÃO_GLOBAL!C364</f>
        <v>0</v>
      </c>
      <c r="D364" s="830">
        <f>MEDIÇÃO_GLOBAL!D364</f>
        <v>0</v>
      </c>
      <c r="E364" s="830" t="str">
        <f>MEDIÇÃO_GLOBAL!E364</f>
        <v/>
      </c>
      <c r="F364" s="823">
        <f>MEDIÇÃO_GLOBAL!F364</f>
        <v>0</v>
      </c>
      <c r="G364" s="824">
        <f>MEDIÇÃO_GLOBAL!G364</f>
        <v>0</v>
      </c>
      <c r="H364" s="454">
        <f>Dados_GLOBAL_Inicial!S364</f>
        <v>0</v>
      </c>
      <c r="I364" s="970"/>
      <c r="J364" s="455">
        <f t="shared" si="93"/>
        <v>0</v>
      </c>
      <c r="K364" s="451">
        <f t="shared" si="96"/>
        <v>0</v>
      </c>
      <c r="L364" s="452">
        <f t="shared" si="92"/>
        <v>0</v>
      </c>
      <c r="M364" s="809">
        <f t="shared" si="97"/>
        <v>0</v>
      </c>
      <c r="N364" s="821">
        <f>IF(IFERROR(VALUE(MEDIÇÃO_GLOBAL!N364),0)=0,0,MEDIÇÃO_GLOBAL!N364)</f>
        <v>0</v>
      </c>
      <c r="O364" s="811">
        <f t="shared" si="98"/>
        <v>0</v>
      </c>
      <c r="P364" s="811">
        <f>IF(Dados_Obra!$H$37=1,Dados_GLOBAL_Inicial!M364,IF((W364)="c",ROUNDUP(J364*N364,2),IF((W364)="b",ROUNDDOWN(J364*N364,2),ROUND(J364*N364,2))))</f>
        <v>0</v>
      </c>
      <c r="Q364" s="813">
        <f t="shared" si="99"/>
        <v>0</v>
      </c>
      <c r="S364" s="815">
        <f t="shared" si="100"/>
        <v>0</v>
      </c>
      <c r="T364" s="815">
        <f t="shared" si="101"/>
        <v>0</v>
      </c>
      <c r="V364" s="974"/>
      <c r="W364" s="975"/>
      <c r="X364" s="816">
        <f t="shared" si="102"/>
        <v>0</v>
      </c>
      <c r="Y364" s="816">
        <f t="shared" si="103"/>
        <v>0</v>
      </c>
      <c r="Z364" s="816">
        <f t="shared" si="104"/>
        <v>0</v>
      </c>
      <c r="AA364" s="817">
        <f t="shared" si="105"/>
        <v>0</v>
      </c>
      <c r="AB364" s="718">
        <f t="shared" si="91"/>
        <v>363</v>
      </c>
      <c r="AC364" s="453">
        <f t="shared" si="106"/>
        <v>0</v>
      </c>
      <c r="AD364" s="14">
        <f t="shared" si="107"/>
        <v>0</v>
      </c>
      <c r="AE364"/>
      <c r="AF364" s="540">
        <f t="shared" si="94"/>
        <v>0</v>
      </c>
      <c r="AG364" s="541"/>
      <c r="AH364" s="541"/>
      <c r="AI364" s="541"/>
      <c r="AJ364" s="541"/>
      <c r="AK364" s="541"/>
      <c r="AL364" s="541"/>
      <c r="AM364" s="541"/>
      <c r="AN364" s="541"/>
      <c r="AO364" s="541"/>
      <c r="AP364" s="541"/>
      <c r="AQ364" s="541"/>
      <c r="AR364" s="541"/>
      <c r="AS364" s="541"/>
      <c r="AT364" s="541"/>
      <c r="AU364" s="541"/>
      <c r="AV364" s="541"/>
      <c r="AW364" s="541"/>
      <c r="AX364" s="541"/>
      <c r="AY364" s="819"/>
    </row>
    <row r="365" spans="1:51" ht="13.5" hidden="1" thickBot="1">
      <c r="A365" s="3" t="str">
        <f t="shared" si="95"/>
        <v/>
      </c>
      <c r="B365" s="805"/>
      <c r="C365" s="831">
        <f>MEDIÇÃO_GLOBAL!C365</f>
        <v>0</v>
      </c>
      <c r="D365" s="830">
        <f>MEDIÇÃO_GLOBAL!D365</f>
        <v>0</v>
      </c>
      <c r="E365" s="830" t="str">
        <f>MEDIÇÃO_GLOBAL!E365</f>
        <v/>
      </c>
      <c r="F365" s="823">
        <f>MEDIÇÃO_GLOBAL!F365</f>
        <v>0</v>
      </c>
      <c r="G365" s="824">
        <f>MEDIÇÃO_GLOBAL!G365</f>
        <v>0</v>
      </c>
      <c r="H365" s="454">
        <f>Dados_GLOBAL_Inicial!S365</f>
        <v>0</v>
      </c>
      <c r="I365" s="970"/>
      <c r="J365" s="455">
        <f t="shared" si="93"/>
        <v>0</v>
      </c>
      <c r="K365" s="451">
        <f t="shared" si="96"/>
        <v>0</v>
      </c>
      <c r="L365" s="452">
        <f t="shared" si="92"/>
        <v>0</v>
      </c>
      <c r="M365" s="809">
        <f t="shared" si="97"/>
        <v>0</v>
      </c>
      <c r="N365" s="821">
        <f>IF(IFERROR(VALUE(MEDIÇÃO_GLOBAL!N365),0)=0,0,MEDIÇÃO_GLOBAL!N365)</f>
        <v>0</v>
      </c>
      <c r="O365" s="811">
        <f t="shared" si="98"/>
        <v>0</v>
      </c>
      <c r="P365" s="811">
        <f>IF(Dados_Obra!$H$37=1,Dados_GLOBAL_Inicial!M365,IF((W365)="c",ROUNDUP(J365*N365,2),IF((W365)="b",ROUNDDOWN(J365*N365,2),ROUND(J365*N365,2))))</f>
        <v>0</v>
      </c>
      <c r="Q365" s="813">
        <f t="shared" si="99"/>
        <v>0</v>
      </c>
      <c r="S365" s="815">
        <f t="shared" si="100"/>
        <v>0</v>
      </c>
      <c r="T365" s="815">
        <f t="shared" si="101"/>
        <v>0</v>
      </c>
      <c r="V365" s="974"/>
      <c r="W365" s="975"/>
      <c r="X365" s="816">
        <f t="shared" si="102"/>
        <v>0</v>
      </c>
      <c r="Y365" s="816">
        <f t="shared" si="103"/>
        <v>0</v>
      </c>
      <c r="Z365" s="816">
        <f t="shared" si="104"/>
        <v>0</v>
      </c>
      <c r="AA365" s="817">
        <f t="shared" si="105"/>
        <v>0</v>
      </c>
      <c r="AB365" s="718">
        <f t="shared" si="91"/>
        <v>364</v>
      </c>
      <c r="AC365" s="453">
        <f t="shared" si="106"/>
        <v>0</v>
      </c>
      <c r="AD365" s="14">
        <f t="shared" si="107"/>
        <v>0</v>
      </c>
      <c r="AE365"/>
      <c r="AF365" s="540">
        <f t="shared" si="94"/>
        <v>0</v>
      </c>
      <c r="AG365" s="541"/>
      <c r="AH365" s="541"/>
      <c r="AI365" s="541"/>
      <c r="AJ365" s="541"/>
      <c r="AK365" s="541"/>
      <c r="AL365" s="541"/>
      <c r="AM365" s="541"/>
      <c r="AN365" s="541"/>
      <c r="AO365" s="541"/>
      <c r="AP365" s="541"/>
      <c r="AQ365" s="541"/>
      <c r="AR365" s="541"/>
      <c r="AS365" s="541"/>
      <c r="AT365" s="541"/>
      <c r="AU365" s="541"/>
      <c r="AV365" s="541"/>
      <c r="AW365" s="541"/>
      <c r="AX365" s="541"/>
      <c r="AY365" s="819"/>
    </row>
    <row r="366" spans="1:51" ht="13.5" hidden="1" thickBot="1">
      <c r="A366" s="3" t="str">
        <f t="shared" si="95"/>
        <v/>
      </c>
      <c r="B366" s="805"/>
      <c r="C366" s="831">
        <f>MEDIÇÃO_GLOBAL!C366</f>
        <v>0</v>
      </c>
      <c r="D366" s="830">
        <f>MEDIÇÃO_GLOBAL!D366</f>
        <v>0</v>
      </c>
      <c r="E366" s="830" t="str">
        <f>MEDIÇÃO_GLOBAL!E366</f>
        <v/>
      </c>
      <c r="F366" s="823">
        <f>MEDIÇÃO_GLOBAL!F366</f>
        <v>0</v>
      </c>
      <c r="G366" s="824">
        <f>MEDIÇÃO_GLOBAL!G366</f>
        <v>0</v>
      </c>
      <c r="H366" s="454">
        <f>Dados_GLOBAL_Inicial!S366</f>
        <v>0</v>
      </c>
      <c r="I366" s="970"/>
      <c r="J366" s="455">
        <f t="shared" si="93"/>
        <v>0</v>
      </c>
      <c r="K366" s="451">
        <f t="shared" si="96"/>
        <v>0</v>
      </c>
      <c r="L366" s="452">
        <f t="shared" si="92"/>
        <v>0</v>
      </c>
      <c r="M366" s="809">
        <f t="shared" si="97"/>
        <v>0</v>
      </c>
      <c r="N366" s="821">
        <f>IF(IFERROR(VALUE(MEDIÇÃO_GLOBAL!N366),0)=0,0,MEDIÇÃO_GLOBAL!N366)</f>
        <v>0</v>
      </c>
      <c r="O366" s="811">
        <f t="shared" si="98"/>
        <v>0</v>
      </c>
      <c r="P366" s="811">
        <f>IF(Dados_Obra!$H$37=1,Dados_GLOBAL_Inicial!M366,IF((W366)="c",ROUNDUP(J366*N366,2),IF((W366)="b",ROUNDDOWN(J366*N366,2),ROUND(J366*N366,2))))</f>
        <v>0</v>
      </c>
      <c r="Q366" s="813">
        <f t="shared" si="99"/>
        <v>0</v>
      </c>
      <c r="S366" s="815">
        <f t="shared" si="100"/>
        <v>0</v>
      </c>
      <c r="T366" s="815">
        <f t="shared" si="101"/>
        <v>0</v>
      </c>
      <c r="V366" s="974"/>
      <c r="W366" s="975"/>
      <c r="X366" s="816">
        <f t="shared" si="102"/>
        <v>0</v>
      </c>
      <c r="Y366" s="816">
        <f t="shared" si="103"/>
        <v>0</v>
      </c>
      <c r="Z366" s="816">
        <f t="shared" si="104"/>
        <v>0</v>
      </c>
      <c r="AA366" s="817">
        <f t="shared" si="105"/>
        <v>0</v>
      </c>
      <c r="AB366" s="718">
        <f t="shared" si="91"/>
        <v>365</v>
      </c>
      <c r="AC366" s="453">
        <f t="shared" si="106"/>
        <v>0</v>
      </c>
      <c r="AD366" s="14">
        <f t="shared" si="107"/>
        <v>0</v>
      </c>
      <c r="AE366"/>
      <c r="AF366" s="540">
        <f t="shared" si="94"/>
        <v>0</v>
      </c>
      <c r="AG366" s="541"/>
      <c r="AH366" s="541"/>
      <c r="AI366" s="541"/>
      <c r="AJ366" s="541"/>
      <c r="AK366" s="541"/>
      <c r="AL366" s="541"/>
      <c r="AM366" s="541"/>
      <c r="AN366" s="541"/>
      <c r="AO366" s="541"/>
      <c r="AP366" s="541"/>
      <c r="AQ366" s="541"/>
      <c r="AR366" s="541"/>
      <c r="AS366" s="541"/>
      <c r="AT366" s="541"/>
      <c r="AU366" s="541"/>
      <c r="AV366" s="541"/>
      <c r="AW366" s="541"/>
      <c r="AX366" s="541"/>
      <c r="AY366" s="819"/>
    </row>
    <row r="367" spans="1:51" ht="13.5" hidden="1" thickBot="1">
      <c r="A367" s="3" t="str">
        <f t="shared" si="95"/>
        <v/>
      </c>
      <c r="B367" s="805"/>
      <c r="C367" s="831">
        <f>MEDIÇÃO_GLOBAL!C367</f>
        <v>0</v>
      </c>
      <c r="D367" s="830">
        <f>MEDIÇÃO_GLOBAL!D367</f>
        <v>0</v>
      </c>
      <c r="E367" s="830" t="str">
        <f>MEDIÇÃO_GLOBAL!E367</f>
        <v/>
      </c>
      <c r="F367" s="823">
        <f>MEDIÇÃO_GLOBAL!F367</f>
        <v>0</v>
      </c>
      <c r="G367" s="824">
        <f>MEDIÇÃO_GLOBAL!G367</f>
        <v>0</v>
      </c>
      <c r="H367" s="454">
        <f>Dados_GLOBAL_Inicial!S367</f>
        <v>0</v>
      </c>
      <c r="I367" s="970"/>
      <c r="J367" s="455">
        <f t="shared" si="93"/>
        <v>0</v>
      </c>
      <c r="K367" s="451">
        <f t="shared" si="96"/>
        <v>0</v>
      </c>
      <c r="L367" s="452">
        <f t="shared" si="92"/>
        <v>0</v>
      </c>
      <c r="M367" s="809">
        <f t="shared" si="97"/>
        <v>0</v>
      </c>
      <c r="N367" s="821">
        <f>IF(IFERROR(VALUE(MEDIÇÃO_GLOBAL!N367),0)=0,0,MEDIÇÃO_GLOBAL!N367)</f>
        <v>0</v>
      </c>
      <c r="O367" s="811">
        <f t="shared" si="98"/>
        <v>0</v>
      </c>
      <c r="P367" s="811">
        <f>IF(Dados_Obra!$H$37=1,Dados_GLOBAL_Inicial!M367,IF((W367)="c",ROUNDUP(J367*N367,2),IF((W367)="b",ROUNDDOWN(J367*N367,2),ROUND(J367*N367,2))))</f>
        <v>0</v>
      </c>
      <c r="Q367" s="813">
        <f t="shared" si="99"/>
        <v>0</v>
      </c>
      <c r="S367" s="815">
        <f t="shared" si="100"/>
        <v>0</v>
      </c>
      <c r="T367" s="815">
        <f t="shared" si="101"/>
        <v>0</v>
      </c>
      <c r="V367" s="974"/>
      <c r="W367" s="975"/>
      <c r="X367" s="816">
        <f t="shared" si="102"/>
        <v>0</v>
      </c>
      <c r="Y367" s="816">
        <f t="shared" si="103"/>
        <v>0</v>
      </c>
      <c r="Z367" s="816">
        <f t="shared" si="104"/>
        <v>0</v>
      </c>
      <c r="AA367" s="817">
        <f t="shared" si="105"/>
        <v>0</v>
      </c>
      <c r="AB367" s="718">
        <f t="shared" si="91"/>
        <v>366</v>
      </c>
      <c r="AC367" s="453">
        <f t="shared" si="106"/>
        <v>0</v>
      </c>
      <c r="AD367" s="14">
        <f t="shared" si="107"/>
        <v>0</v>
      </c>
      <c r="AE367"/>
      <c r="AF367" s="540">
        <f t="shared" si="94"/>
        <v>0</v>
      </c>
      <c r="AG367" s="541"/>
      <c r="AH367" s="541"/>
      <c r="AI367" s="541"/>
      <c r="AJ367" s="541"/>
      <c r="AK367" s="541"/>
      <c r="AL367" s="541"/>
      <c r="AM367" s="541"/>
      <c r="AN367" s="541"/>
      <c r="AO367" s="541"/>
      <c r="AP367" s="541"/>
      <c r="AQ367" s="541"/>
      <c r="AR367" s="541"/>
      <c r="AS367" s="541"/>
      <c r="AT367" s="541"/>
      <c r="AU367" s="541"/>
      <c r="AV367" s="541"/>
      <c r="AW367" s="541"/>
      <c r="AX367" s="541"/>
      <c r="AY367" s="819"/>
    </row>
    <row r="368" spans="1:51" ht="13.5" hidden="1" thickBot="1">
      <c r="A368" s="3" t="str">
        <f t="shared" si="95"/>
        <v/>
      </c>
      <c r="B368" s="805"/>
      <c r="C368" s="831">
        <f>MEDIÇÃO_GLOBAL!C368</f>
        <v>0</v>
      </c>
      <c r="D368" s="830">
        <f>MEDIÇÃO_GLOBAL!D368</f>
        <v>0</v>
      </c>
      <c r="E368" s="830" t="str">
        <f>MEDIÇÃO_GLOBAL!E368</f>
        <v/>
      </c>
      <c r="F368" s="823">
        <f>MEDIÇÃO_GLOBAL!F368</f>
        <v>0</v>
      </c>
      <c r="G368" s="824">
        <f>MEDIÇÃO_GLOBAL!G368</f>
        <v>0</v>
      </c>
      <c r="H368" s="454">
        <f>Dados_GLOBAL_Inicial!S368</f>
        <v>0</v>
      </c>
      <c r="I368" s="970"/>
      <c r="J368" s="455">
        <f t="shared" si="93"/>
        <v>0</v>
      </c>
      <c r="K368" s="451">
        <f t="shared" si="96"/>
        <v>0</v>
      </c>
      <c r="L368" s="452">
        <f t="shared" si="92"/>
        <v>0</v>
      </c>
      <c r="M368" s="809">
        <f t="shared" si="97"/>
        <v>0</v>
      </c>
      <c r="N368" s="821">
        <f>IF(IFERROR(VALUE(MEDIÇÃO_GLOBAL!N368),0)=0,0,MEDIÇÃO_GLOBAL!N368)</f>
        <v>0</v>
      </c>
      <c r="O368" s="811">
        <f t="shared" si="98"/>
        <v>0</v>
      </c>
      <c r="P368" s="811">
        <f>IF(Dados_Obra!$H$37=1,Dados_GLOBAL_Inicial!M368,IF((W368)="c",ROUNDUP(J368*N368,2),IF((W368)="b",ROUNDDOWN(J368*N368,2),ROUND(J368*N368,2))))</f>
        <v>0</v>
      </c>
      <c r="Q368" s="813">
        <f t="shared" si="99"/>
        <v>0</v>
      </c>
      <c r="S368" s="815">
        <f t="shared" si="100"/>
        <v>0</v>
      </c>
      <c r="T368" s="815">
        <f t="shared" si="101"/>
        <v>0</v>
      </c>
      <c r="V368" s="974"/>
      <c r="W368" s="975"/>
      <c r="X368" s="816">
        <f t="shared" si="102"/>
        <v>0</v>
      </c>
      <c r="Y368" s="816">
        <f t="shared" si="103"/>
        <v>0</v>
      </c>
      <c r="Z368" s="816">
        <f t="shared" si="104"/>
        <v>0</v>
      </c>
      <c r="AA368" s="817">
        <f t="shared" si="105"/>
        <v>0</v>
      </c>
      <c r="AB368" s="718">
        <f t="shared" si="91"/>
        <v>367</v>
      </c>
      <c r="AC368" s="453">
        <f t="shared" si="106"/>
        <v>0</v>
      </c>
      <c r="AD368" s="14">
        <f t="shared" si="107"/>
        <v>0</v>
      </c>
      <c r="AE368"/>
      <c r="AF368" s="540">
        <f t="shared" si="94"/>
        <v>0</v>
      </c>
      <c r="AG368" s="541"/>
      <c r="AH368" s="541"/>
      <c r="AI368" s="541"/>
      <c r="AJ368" s="541"/>
      <c r="AK368" s="541"/>
      <c r="AL368" s="541"/>
      <c r="AM368" s="541"/>
      <c r="AN368" s="541"/>
      <c r="AO368" s="541"/>
      <c r="AP368" s="541"/>
      <c r="AQ368" s="541"/>
      <c r="AR368" s="541"/>
      <c r="AS368" s="541"/>
      <c r="AT368" s="541"/>
      <c r="AU368" s="541"/>
      <c r="AV368" s="541"/>
      <c r="AW368" s="541"/>
      <c r="AX368" s="541"/>
      <c r="AY368" s="819"/>
    </row>
    <row r="369" spans="1:51" ht="13.5" hidden="1" thickBot="1">
      <c r="A369" s="3" t="str">
        <f t="shared" si="95"/>
        <v/>
      </c>
      <c r="B369" s="805"/>
      <c r="C369" s="831">
        <f>MEDIÇÃO_GLOBAL!C369</f>
        <v>0</v>
      </c>
      <c r="D369" s="830">
        <f>MEDIÇÃO_GLOBAL!D369</f>
        <v>0</v>
      </c>
      <c r="E369" s="830" t="str">
        <f>MEDIÇÃO_GLOBAL!E369</f>
        <v/>
      </c>
      <c r="F369" s="823">
        <f>MEDIÇÃO_GLOBAL!F369</f>
        <v>0</v>
      </c>
      <c r="G369" s="824">
        <f>MEDIÇÃO_GLOBAL!G369</f>
        <v>0</v>
      </c>
      <c r="H369" s="454">
        <f>Dados_GLOBAL_Inicial!S369</f>
        <v>0</v>
      </c>
      <c r="I369" s="970"/>
      <c r="J369" s="455">
        <f t="shared" si="93"/>
        <v>0</v>
      </c>
      <c r="K369" s="451">
        <f t="shared" si="96"/>
        <v>0</v>
      </c>
      <c r="L369" s="452">
        <f t="shared" si="92"/>
        <v>0</v>
      </c>
      <c r="M369" s="809">
        <f t="shared" si="97"/>
        <v>0</v>
      </c>
      <c r="N369" s="821">
        <f>IF(IFERROR(VALUE(MEDIÇÃO_GLOBAL!N369),0)=0,0,MEDIÇÃO_GLOBAL!N369)</f>
        <v>0</v>
      </c>
      <c r="O369" s="811">
        <f t="shared" si="98"/>
        <v>0</v>
      </c>
      <c r="P369" s="811">
        <f>IF(Dados_Obra!$H$37=1,Dados_GLOBAL_Inicial!M369,IF((W369)="c",ROUNDUP(J369*N369,2),IF((W369)="b",ROUNDDOWN(J369*N369,2),ROUND(J369*N369,2))))</f>
        <v>0</v>
      </c>
      <c r="Q369" s="813">
        <f t="shared" si="99"/>
        <v>0</v>
      </c>
      <c r="S369" s="815">
        <f t="shared" si="100"/>
        <v>0</v>
      </c>
      <c r="T369" s="815">
        <f t="shared" si="101"/>
        <v>0</v>
      </c>
      <c r="V369" s="974"/>
      <c r="W369" s="975"/>
      <c r="X369" s="816">
        <f t="shared" si="102"/>
        <v>0</v>
      </c>
      <c r="Y369" s="816">
        <f t="shared" si="103"/>
        <v>0</v>
      </c>
      <c r="Z369" s="816">
        <f t="shared" si="104"/>
        <v>0</v>
      </c>
      <c r="AA369" s="817">
        <f t="shared" si="105"/>
        <v>0</v>
      </c>
      <c r="AB369" s="718">
        <f t="shared" si="91"/>
        <v>368</v>
      </c>
      <c r="AC369" s="453">
        <f t="shared" si="106"/>
        <v>0</v>
      </c>
      <c r="AD369" s="14">
        <f t="shared" si="107"/>
        <v>0</v>
      </c>
      <c r="AE369"/>
      <c r="AF369" s="540">
        <f t="shared" si="94"/>
        <v>0</v>
      </c>
      <c r="AG369" s="541"/>
      <c r="AH369" s="541"/>
      <c r="AI369" s="541"/>
      <c r="AJ369" s="541"/>
      <c r="AK369" s="541"/>
      <c r="AL369" s="541"/>
      <c r="AM369" s="541"/>
      <c r="AN369" s="541"/>
      <c r="AO369" s="541"/>
      <c r="AP369" s="541"/>
      <c r="AQ369" s="541"/>
      <c r="AR369" s="541"/>
      <c r="AS369" s="541"/>
      <c r="AT369" s="541"/>
      <c r="AU369" s="541"/>
      <c r="AV369" s="541"/>
      <c r="AW369" s="541"/>
      <c r="AX369" s="541"/>
      <c r="AY369" s="819"/>
    </row>
    <row r="370" spans="1:51" ht="13.5" hidden="1" thickBot="1">
      <c r="A370" s="3" t="str">
        <f t="shared" si="95"/>
        <v/>
      </c>
      <c r="B370" s="805"/>
      <c r="C370" s="831">
        <f>MEDIÇÃO_GLOBAL!C370</f>
        <v>0</v>
      </c>
      <c r="D370" s="830">
        <f>MEDIÇÃO_GLOBAL!D370</f>
        <v>0</v>
      </c>
      <c r="E370" s="830" t="str">
        <f>MEDIÇÃO_GLOBAL!E370</f>
        <v/>
      </c>
      <c r="F370" s="823">
        <f>MEDIÇÃO_GLOBAL!F370</f>
        <v>0</v>
      </c>
      <c r="G370" s="824">
        <f>MEDIÇÃO_GLOBAL!G370</f>
        <v>0</v>
      </c>
      <c r="H370" s="454">
        <f>Dados_GLOBAL_Inicial!S370</f>
        <v>0</v>
      </c>
      <c r="I370" s="970"/>
      <c r="J370" s="455">
        <f t="shared" si="93"/>
        <v>0</v>
      </c>
      <c r="K370" s="451">
        <f t="shared" si="96"/>
        <v>0</v>
      </c>
      <c r="L370" s="452">
        <f t="shared" si="92"/>
        <v>0</v>
      </c>
      <c r="M370" s="809">
        <f t="shared" si="97"/>
        <v>0</v>
      </c>
      <c r="N370" s="821">
        <f>IF(IFERROR(VALUE(MEDIÇÃO_GLOBAL!N370),0)=0,0,MEDIÇÃO_GLOBAL!N370)</f>
        <v>0</v>
      </c>
      <c r="O370" s="811">
        <f t="shared" si="98"/>
        <v>0</v>
      </c>
      <c r="P370" s="811">
        <f>IF(Dados_Obra!$H$37=1,Dados_GLOBAL_Inicial!M370,IF((W370)="c",ROUNDUP(J370*N370,2),IF((W370)="b",ROUNDDOWN(J370*N370,2),ROUND(J370*N370,2))))</f>
        <v>0</v>
      </c>
      <c r="Q370" s="813">
        <f t="shared" si="99"/>
        <v>0</v>
      </c>
      <c r="S370" s="815">
        <f t="shared" si="100"/>
        <v>0</v>
      </c>
      <c r="T370" s="815">
        <f t="shared" si="101"/>
        <v>0</v>
      </c>
      <c r="V370" s="974"/>
      <c r="W370" s="975"/>
      <c r="X370" s="816">
        <f t="shared" si="102"/>
        <v>0</v>
      </c>
      <c r="Y370" s="816">
        <f t="shared" si="103"/>
        <v>0</v>
      </c>
      <c r="Z370" s="816">
        <f t="shared" si="104"/>
        <v>0</v>
      </c>
      <c r="AA370" s="817">
        <f t="shared" si="105"/>
        <v>0</v>
      </c>
      <c r="AB370" s="718">
        <f t="shared" si="91"/>
        <v>369</v>
      </c>
      <c r="AC370" s="453">
        <f t="shared" si="106"/>
        <v>0</v>
      </c>
      <c r="AD370" s="14">
        <f t="shared" si="107"/>
        <v>0</v>
      </c>
      <c r="AE370"/>
      <c r="AF370" s="540">
        <f t="shared" si="94"/>
        <v>0</v>
      </c>
      <c r="AG370" s="541"/>
      <c r="AH370" s="541"/>
      <c r="AI370" s="541"/>
      <c r="AJ370" s="541"/>
      <c r="AK370" s="541"/>
      <c r="AL370" s="541"/>
      <c r="AM370" s="541"/>
      <c r="AN370" s="541"/>
      <c r="AO370" s="541"/>
      <c r="AP370" s="541"/>
      <c r="AQ370" s="541"/>
      <c r="AR370" s="541"/>
      <c r="AS370" s="541"/>
      <c r="AT370" s="541"/>
      <c r="AU370" s="541"/>
      <c r="AV370" s="541"/>
      <c r="AW370" s="541"/>
      <c r="AX370" s="541"/>
      <c r="AY370" s="819"/>
    </row>
    <row r="371" spans="1:51" ht="13.5" hidden="1" thickBot="1">
      <c r="A371" s="3" t="str">
        <f t="shared" si="95"/>
        <v/>
      </c>
      <c r="B371" s="805"/>
      <c r="C371" s="831">
        <f>MEDIÇÃO_GLOBAL!C371</f>
        <v>0</v>
      </c>
      <c r="D371" s="830">
        <f>MEDIÇÃO_GLOBAL!D371</f>
        <v>0</v>
      </c>
      <c r="E371" s="830" t="str">
        <f>MEDIÇÃO_GLOBAL!E371</f>
        <v/>
      </c>
      <c r="F371" s="823">
        <f>MEDIÇÃO_GLOBAL!F371</f>
        <v>0</v>
      </c>
      <c r="G371" s="824">
        <f>MEDIÇÃO_GLOBAL!G371</f>
        <v>0</v>
      </c>
      <c r="H371" s="454">
        <f>Dados_GLOBAL_Inicial!S371</f>
        <v>0</v>
      </c>
      <c r="I371" s="970"/>
      <c r="J371" s="455">
        <f t="shared" si="93"/>
        <v>0</v>
      </c>
      <c r="K371" s="451">
        <f t="shared" si="96"/>
        <v>0</v>
      </c>
      <c r="L371" s="452">
        <f t="shared" si="92"/>
        <v>0</v>
      </c>
      <c r="M371" s="809">
        <f t="shared" si="97"/>
        <v>0</v>
      </c>
      <c r="N371" s="821">
        <f>IF(IFERROR(VALUE(MEDIÇÃO_GLOBAL!N371),0)=0,0,MEDIÇÃO_GLOBAL!N371)</f>
        <v>0</v>
      </c>
      <c r="O371" s="811">
        <f t="shared" si="98"/>
        <v>0</v>
      </c>
      <c r="P371" s="811">
        <f>IF(Dados_Obra!$H$37=1,Dados_GLOBAL_Inicial!M371,IF((W371)="c",ROUNDUP(J371*N371,2),IF((W371)="b",ROUNDDOWN(J371*N371,2),ROUND(J371*N371,2))))</f>
        <v>0</v>
      </c>
      <c r="Q371" s="813">
        <f t="shared" si="99"/>
        <v>0</v>
      </c>
      <c r="S371" s="815">
        <f t="shared" si="100"/>
        <v>0</v>
      </c>
      <c r="T371" s="815">
        <f t="shared" si="101"/>
        <v>0</v>
      </c>
      <c r="V371" s="974"/>
      <c r="W371" s="975"/>
      <c r="X371" s="816">
        <f t="shared" si="102"/>
        <v>0</v>
      </c>
      <c r="Y371" s="816">
        <f t="shared" si="103"/>
        <v>0</v>
      </c>
      <c r="Z371" s="816">
        <f t="shared" si="104"/>
        <v>0</v>
      </c>
      <c r="AA371" s="817">
        <f t="shared" si="105"/>
        <v>0</v>
      </c>
      <c r="AB371" s="718">
        <f t="shared" si="91"/>
        <v>370</v>
      </c>
      <c r="AC371" s="453">
        <f t="shared" si="106"/>
        <v>0</v>
      </c>
      <c r="AD371" s="14">
        <f t="shared" si="107"/>
        <v>0</v>
      </c>
      <c r="AE371"/>
      <c r="AF371" s="540">
        <f t="shared" si="94"/>
        <v>0</v>
      </c>
      <c r="AG371" s="541"/>
      <c r="AH371" s="541"/>
      <c r="AI371" s="541"/>
      <c r="AJ371" s="541"/>
      <c r="AK371" s="541"/>
      <c r="AL371" s="541"/>
      <c r="AM371" s="541"/>
      <c r="AN371" s="541"/>
      <c r="AO371" s="541"/>
      <c r="AP371" s="541"/>
      <c r="AQ371" s="541"/>
      <c r="AR371" s="541"/>
      <c r="AS371" s="541"/>
      <c r="AT371" s="541"/>
      <c r="AU371" s="541"/>
      <c r="AV371" s="541"/>
      <c r="AW371" s="541"/>
      <c r="AX371" s="541"/>
      <c r="AY371" s="819"/>
    </row>
    <row r="372" spans="1:51" ht="13.5" hidden="1" thickBot="1">
      <c r="A372" s="3" t="str">
        <f t="shared" si="95"/>
        <v/>
      </c>
      <c r="B372" s="805"/>
      <c r="C372" s="831">
        <f>MEDIÇÃO_GLOBAL!C372</f>
        <v>0</v>
      </c>
      <c r="D372" s="830">
        <f>MEDIÇÃO_GLOBAL!D372</f>
        <v>0</v>
      </c>
      <c r="E372" s="830" t="str">
        <f>MEDIÇÃO_GLOBAL!E372</f>
        <v/>
      </c>
      <c r="F372" s="823">
        <f>MEDIÇÃO_GLOBAL!F372</f>
        <v>0</v>
      </c>
      <c r="G372" s="824">
        <f>MEDIÇÃO_GLOBAL!G372</f>
        <v>0</v>
      </c>
      <c r="H372" s="454">
        <f>Dados_GLOBAL_Inicial!S372</f>
        <v>0</v>
      </c>
      <c r="I372" s="970"/>
      <c r="J372" s="455">
        <f t="shared" si="93"/>
        <v>0</v>
      </c>
      <c r="K372" s="451">
        <f t="shared" si="96"/>
        <v>0</v>
      </c>
      <c r="L372" s="452">
        <f t="shared" si="92"/>
        <v>0</v>
      </c>
      <c r="M372" s="809">
        <f t="shared" si="97"/>
        <v>0</v>
      </c>
      <c r="N372" s="821">
        <f>IF(IFERROR(VALUE(MEDIÇÃO_GLOBAL!N372),0)=0,0,MEDIÇÃO_GLOBAL!N372)</f>
        <v>0</v>
      </c>
      <c r="O372" s="811">
        <f t="shared" si="98"/>
        <v>0</v>
      </c>
      <c r="P372" s="811">
        <f>IF(Dados_Obra!$H$37=1,Dados_GLOBAL_Inicial!M372,IF((W372)="c",ROUNDUP(J372*N372,2),IF((W372)="b",ROUNDDOWN(J372*N372,2),ROUND(J372*N372,2))))</f>
        <v>0</v>
      </c>
      <c r="Q372" s="813">
        <f t="shared" si="99"/>
        <v>0</v>
      </c>
      <c r="S372" s="815">
        <f t="shared" si="100"/>
        <v>0</v>
      </c>
      <c r="T372" s="815">
        <f t="shared" si="101"/>
        <v>0</v>
      </c>
      <c r="V372" s="974"/>
      <c r="W372" s="975"/>
      <c r="X372" s="816">
        <f t="shared" si="102"/>
        <v>0</v>
      </c>
      <c r="Y372" s="816">
        <f t="shared" si="103"/>
        <v>0</v>
      </c>
      <c r="Z372" s="816">
        <f t="shared" si="104"/>
        <v>0</v>
      </c>
      <c r="AA372" s="817">
        <f t="shared" si="105"/>
        <v>0</v>
      </c>
      <c r="AB372" s="718">
        <f t="shared" si="91"/>
        <v>371</v>
      </c>
      <c r="AC372" s="453">
        <f t="shared" si="106"/>
        <v>0</v>
      </c>
      <c r="AD372" s="14">
        <f t="shared" si="107"/>
        <v>0</v>
      </c>
      <c r="AE372"/>
      <c r="AF372" s="540">
        <f t="shared" si="94"/>
        <v>0</v>
      </c>
      <c r="AG372" s="541"/>
      <c r="AH372" s="541"/>
      <c r="AI372" s="541"/>
      <c r="AJ372" s="541"/>
      <c r="AK372" s="541"/>
      <c r="AL372" s="541"/>
      <c r="AM372" s="541"/>
      <c r="AN372" s="541"/>
      <c r="AO372" s="541"/>
      <c r="AP372" s="541"/>
      <c r="AQ372" s="541"/>
      <c r="AR372" s="541"/>
      <c r="AS372" s="541"/>
      <c r="AT372" s="541"/>
      <c r="AU372" s="541"/>
      <c r="AV372" s="541"/>
      <c r="AW372" s="541"/>
      <c r="AX372" s="541"/>
      <c r="AY372" s="819"/>
    </row>
    <row r="373" spans="1:51" ht="13.5" hidden="1" thickBot="1">
      <c r="A373" s="3" t="str">
        <f t="shared" si="95"/>
        <v/>
      </c>
      <c r="B373" s="805"/>
      <c r="C373" s="831">
        <f>MEDIÇÃO_GLOBAL!C373</f>
        <v>0</v>
      </c>
      <c r="D373" s="830">
        <f>MEDIÇÃO_GLOBAL!D373</f>
        <v>0</v>
      </c>
      <c r="E373" s="830" t="str">
        <f>MEDIÇÃO_GLOBAL!E373</f>
        <v/>
      </c>
      <c r="F373" s="823">
        <f>MEDIÇÃO_GLOBAL!F373</f>
        <v>0</v>
      </c>
      <c r="G373" s="824">
        <f>MEDIÇÃO_GLOBAL!G373</f>
        <v>0</v>
      </c>
      <c r="H373" s="454">
        <f>Dados_GLOBAL_Inicial!S373</f>
        <v>0</v>
      </c>
      <c r="I373" s="970"/>
      <c r="J373" s="455">
        <f t="shared" si="93"/>
        <v>0</v>
      </c>
      <c r="K373" s="451">
        <f t="shared" si="96"/>
        <v>0</v>
      </c>
      <c r="L373" s="452">
        <f t="shared" si="92"/>
        <v>0</v>
      </c>
      <c r="M373" s="809">
        <f t="shared" si="97"/>
        <v>0</v>
      </c>
      <c r="N373" s="821">
        <f>IF(IFERROR(VALUE(MEDIÇÃO_GLOBAL!N373),0)=0,0,MEDIÇÃO_GLOBAL!N373)</f>
        <v>0</v>
      </c>
      <c r="O373" s="811">
        <f t="shared" si="98"/>
        <v>0</v>
      </c>
      <c r="P373" s="811">
        <f>IF(Dados_Obra!$H$37=1,Dados_GLOBAL_Inicial!M373,IF((W373)="c",ROUNDUP(J373*N373,2),IF((W373)="b",ROUNDDOWN(J373*N373,2),ROUND(J373*N373,2))))</f>
        <v>0</v>
      </c>
      <c r="Q373" s="813">
        <f t="shared" si="99"/>
        <v>0</v>
      </c>
      <c r="S373" s="815">
        <f t="shared" si="100"/>
        <v>0</v>
      </c>
      <c r="T373" s="815">
        <f t="shared" si="101"/>
        <v>0</v>
      </c>
      <c r="V373" s="974"/>
      <c r="W373" s="975"/>
      <c r="X373" s="816">
        <f t="shared" si="102"/>
        <v>0</v>
      </c>
      <c r="Y373" s="816">
        <f t="shared" si="103"/>
        <v>0</v>
      </c>
      <c r="Z373" s="816">
        <f t="shared" si="104"/>
        <v>0</v>
      </c>
      <c r="AA373" s="817">
        <f t="shared" si="105"/>
        <v>0</v>
      </c>
      <c r="AB373" s="718">
        <f t="shared" si="91"/>
        <v>372</v>
      </c>
      <c r="AC373" s="453">
        <f t="shared" si="106"/>
        <v>0</v>
      </c>
      <c r="AD373" s="14">
        <f t="shared" si="107"/>
        <v>0</v>
      </c>
      <c r="AE373"/>
      <c r="AF373" s="540">
        <f t="shared" si="94"/>
        <v>0</v>
      </c>
      <c r="AG373" s="541"/>
      <c r="AH373" s="541"/>
      <c r="AI373" s="541"/>
      <c r="AJ373" s="541"/>
      <c r="AK373" s="541"/>
      <c r="AL373" s="541"/>
      <c r="AM373" s="541"/>
      <c r="AN373" s="541"/>
      <c r="AO373" s="541"/>
      <c r="AP373" s="541"/>
      <c r="AQ373" s="541"/>
      <c r="AR373" s="541"/>
      <c r="AS373" s="541"/>
      <c r="AT373" s="541"/>
      <c r="AU373" s="541"/>
      <c r="AV373" s="541"/>
      <c r="AW373" s="541"/>
      <c r="AX373" s="541"/>
      <c r="AY373" s="819"/>
    </row>
    <row r="374" spans="1:51" ht="13.5" hidden="1" thickBot="1">
      <c r="A374" s="3" t="str">
        <f t="shared" si="95"/>
        <v/>
      </c>
      <c r="B374" s="805"/>
      <c r="C374" s="831">
        <f>MEDIÇÃO_GLOBAL!C374</f>
        <v>0</v>
      </c>
      <c r="D374" s="830">
        <f>MEDIÇÃO_GLOBAL!D374</f>
        <v>0</v>
      </c>
      <c r="E374" s="830" t="str">
        <f>MEDIÇÃO_GLOBAL!E374</f>
        <v/>
      </c>
      <c r="F374" s="823">
        <f>MEDIÇÃO_GLOBAL!F374</f>
        <v>0</v>
      </c>
      <c r="G374" s="824">
        <f>MEDIÇÃO_GLOBAL!G374</f>
        <v>0</v>
      </c>
      <c r="H374" s="454">
        <f>Dados_GLOBAL_Inicial!S374</f>
        <v>0</v>
      </c>
      <c r="I374" s="970"/>
      <c r="J374" s="455">
        <f t="shared" si="93"/>
        <v>0</v>
      </c>
      <c r="K374" s="451">
        <f t="shared" si="96"/>
        <v>0</v>
      </c>
      <c r="L374" s="452">
        <f t="shared" si="92"/>
        <v>0</v>
      </c>
      <c r="M374" s="809">
        <f t="shared" si="97"/>
        <v>0</v>
      </c>
      <c r="N374" s="821">
        <f>IF(IFERROR(VALUE(MEDIÇÃO_GLOBAL!N374),0)=0,0,MEDIÇÃO_GLOBAL!N374)</f>
        <v>0</v>
      </c>
      <c r="O374" s="811">
        <f t="shared" si="98"/>
        <v>0</v>
      </c>
      <c r="P374" s="811">
        <f>IF(Dados_Obra!$H$37=1,Dados_GLOBAL_Inicial!M374,IF((W374)="c",ROUNDUP(J374*N374,2),IF((W374)="b",ROUNDDOWN(J374*N374,2),ROUND(J374*N374,2))))</f>
        <v>0</v>
      </c>
      <c r="Q374" s="813">
        <f t="shared" si="99"/>
        <v>0</v>
      </c>
      <c r="S374" s="815">
        <f t="shared" si="100"/>
        <v>0</v>
      </c>
      <c r="T374" s="815">
        <f t="shared" si="101"/>
        <v>0</v>
      </c>
      <c r="V374" s="974"/>
      <c r="W374" s="975"/>
      <c r="X374" s="816">
        <f t="shared" si="102"/>
        <v>0</v>
      </c>
      <c r="Y374" s="816">
        <f t="shared" si="103"/>
        <v>0</v>
      </c>
      <c r="Z374" s="816">
        <f t="shared" si="104"/>
        <v>0</v>
      </c>
      <c r="AA374" s="817">
        <f t="shared" si="105"/>
        <v>0</v>
      </c>
      <c r="AB374" s="718">
        <f t="shared" si="91"/>
        <v>373</v>
      </c>
      <c r="AC374" s="453">
        <f t="shared" si="106"/>
        <v>0</v>
      </c>
      <c r="AD374" s="14">
        <f t="shared" si="107"/>
        <v>0</v>
      </c>
      <c r="AE374"/>
      <c r="AF374" s="540">
        <f t="shared" si="94"/>
        <v>0</v>
      </c>
      <c r="AG374" s="541"/>
      <c r="AH374" s="541"/>
      <c r="AI374" s="541"/>
      <c r="AJ374" s="541"/>
      <c r="AK374" s="541"/>
      <c r="AL374" s="541"/>
      <c r="AM374" s="541"/>
      <c r="AN374" s="541"/>
      <c r="AO374" s="541"/>
      <c r="AP374" s="541"/>
      <c r="AQ374" s="541"/>
      <c r="AR374" s="541"/>
      <c r="AS374" s="541"/>
      <c r="AT374" s="541"/>
      <c r="AU374" s="541"/>
      <c r="AV374" s="541"/>
      <c r="AW374" s="541"/>
      <c r="AX374" s="541"/>
      <c r="AY374" s="819"/>
    </row>
    <row r="375" spans="1:51" ht="13.5" hidden="1" thickBot="1">
      <c r="A375" s="3" t="str">
        <f t="shared" si="95"/>
        <v/>
      </c>
      <c r="B375" s="805"/>
      <c r="C375" s="831">
        <f>MEDIÇÃO_GLOBAL!C375</f>
        <v>0</v>
      </c>
      <c r="D375" s="830">
        <f>MEDIÇÃO_GLOBAL!D375</f>
        <v>0</v>
      </c>
      <c r="E375" s="830" t="str">
        <f>MEDIÇÃO_GLOBAL!E375</f>
        <v/>
      </c>
      <c r="F375" s="823">
        <f>MEDIÇÃO_GLOBAL!F375</f>
        <v>0</v>
      </c>
      <c r="G375" s="824">
        <f>MEDIÇÃO_GLOBAL!G375</f>
        <v>0</v>
      </c>
      <c r="H375" s="454">
        <f>Dados_GLOBAL_Inicial!S375</f>
        <v>0</v>
      </c>
      <c r="I375" s="970"/>
      <c r="J375" s="455">
        <f t="shared" si="93"/>
        <v>0</v>
      </c>
      <c r="K375" s="451">
        <f t="shared" si="96"/>
        <v>0</v>
      </c>
      <c r="L375" s="452">
        <f t="shared" si="92"/>
        <v>0</v>
      </c>
      <c r="M375" s="809">
        <f t="shared" si="97"/>
        <v>0</v>
      </c>
      <c r="N375" s="821">
        <f>IF(IFERROR(VALUE(MEDIÇÃO_GLOBAL!N375),0)=0,0,MEDIÇÃO_GLOBAL!N375)</f>
        <v>0</v>
      </c>
      <c r="O375" s="811">
        <f t="shared" si="98"/>
        <v>0</v>
      </c>
      <c r="P375" s="811">
        <f>IF(Dados_Obra!$H$37=1,Dados_GLOBAL_Inicial!M375,IF((W375)="c",ROUNDUP(J375*N375,2),IF((W375)="b",ROUNDDOWN(J375*N375,2),ROUND(J375*N375,2))))</f>
        <v>0</v>
      </c>
      <c r="Q375" s="813">
        <f t="shared" si="99"/>
        <v>0</v>
      </c>
      <c r="S375" s="815">
        <f t="shared" si="100"/>
        <v>0</v>
      </c>
      <c r="T375" s="815">
        <f t="shared" si="101"/>
        <v>0</v>
      </c>
      <c r="V375" s="974"/>
      <c r="W375" s="975"/>
      <c r="X375" s="816">
        <f t="shared" si="102"/>
        <v>0</v>
      </c>
      <c r="Y375" s="816">
        <f t="shared" si="103"/>
        <v>0</v>
      </c>
      <c r="Z375" s="816">
        <f t="shared" si="104"/>
        <v>0</v>
      </c>
      <c r="AA375" s="817">
        <f t="shared" si="105"/>
        <v>0</v>
      </c>
      <c r="AB375" s="718">
        <f t="shared" si="91"/>
        <v>374</v>
      </c>
      <c r="AC375" s="453">
        <f t="shared" si="106"/>
        <v>0</v>
      </c>
      <c r="AD375" s="14">
        <f t="shared" si="107"/>
        <v>0</v>
      </c>
      <c r="AE375"/>
      <c r="AF375" s="540">
        <f t="shared" si="94"/>
        <v>0</v>
      </c>
      <c r="AG375" s="541"/>
      <c r="AH375" s="541"/>
      <c r="AI375" s="541"/>
      <c r="AJ375" s="541"/>
      <c r="AK375" s="541"/>
      <c r="AL375" s="541"/>
      <c r="AM375" s="541"/>
      <c r="AN375" s="541"/>
      <c r="AO375" s="541"/>
      <c r="AP375" s="541"/>
      <c r="AQ375" s="541"/>
      <c r="AR375" s="541"/>
      <c r="AS375" s="541"/>
      <c r="AT375" s="541"/>
      <c r="AU375" s="541"/>
      <c r="AV375" s="541"/>
      <c r="AW375" s="541"/>
      <c r="AX375" s="541"/>
      <c r="AY375" s="819"/>
    </row>
    <row r="376" spans="1:51" ht="13.5" hidden="1" thickBot="1">
      <c r="A376" s="3" t="str">
        <f t="shared" si="95"/>
        <v/>
      </c>
      <c r="B376" s="805"/>
      <c r="C376" s="831">
        <f>MEDIÇÃO_GLOBAL!C376</f>
        <v>0</v>
      </c>
      <c r="D376" s="830">
        <f>MEDIÇÃO_GLOBAL!D376</f>
        <v>0</v>
      </c>
      <c r="E376" s="830" t="str">
        <f>MEDIÇÃO_GLOBAL!E376</f>
        <v/>
      </c>
      <c r="F376" s="823">
        <f>MEDIÇÃO_GLOBAL!F376</f>
        <v>0</v>
      </c>
      <c r="G376" s="824">
        <f>MEDIÇÃO_GLOBAL!G376</f>
        <v>0</v>
      </c>
      <c r="H376" s="454">
        <f>Dados_GLOBAL_Inicial!S376</f>
        <v>0</v>
      </c>
      <c r="I376" s="970"/>
      <c r="J376" s="455">
        <f t="shared" si="93"/>
        <v>0</v>
      </c>
      <c r="K376" s="451">
        <f t="shared" si="96"/>
        <v>0</v>
      </c>
      <c r="L376" s="452">
        <f t="shared" si="92"/>
        <v>0</v>
      </c>
      <c r="M376" s="809">
        <f t="shared" si="97"/>
        <v>0</v>
      </c>
      <c r="N376" s="821">
        <f>IF(IFERROR(VALUE(MEDIÇÃO_GLOBAL!N376),0)=0,0,MEDIÇÃO_GLOBAL!N376)</f>
        <v>0</v>
      </c>
      <c r="O376" s="811">
        <f t="shared" si="98"/>
        <v>0</v>
      </c>
      <c r="P376" s="811">
        <f>IF(Dados_Obra!$H$37=1,Dados_GLOBAL_Inicial!M376,IF((W376)="c",ROUNDUP(J376*N376,2),IF((W376)="b",ROUNDDOWN(J376*N376,2),ROUND(J376*N376,2))))</f>
        <v>0</v>
      </c>
      <c r="Q376" s="813">
        <f t="shared" si="99"/>
        <v>0</v>
      </c>
      <c r="S376" s="815">
        <f t="shared" si="100"/>
        <v>0</v>
      </c>
      <c r="T376" s="815">
        <f t="shared" si="101"/>
        <v>0</v>
      </c>
      <c r="V376" s="974"/>
      <c r="W376" s="975"/>
      <c r="X376" s="816">
        <f t="shared" si="102"/>
        <v>0</v>
      </c>
      <c r="Y376" s="816">
        <f t="shared" si="103"/>
        <v>0</v>
      </c>
      <c r="Z376" s="816">
        <f t="shared" si="104"/>
        <v>0</v>
      </c>
      <c r="AA376" s="817">
        <f t="shared" si="105"/>
        <v>0</v>
      </c>
      <c r="AB376" s="718">
        <f t="shared" si="91"/>
        <v>375</v>
      </c>
      <c r="AC376" s="453">
        <f t="shared" si="106"/>
        <v>0</v>
      </c>
      <c r="AD376" s="14">
        <f t="shared" si="107"/>
        <v>0</v>
      </c>
      <c r="AE376"/>
      <c r="AF376" s="540">
        <f t="shared" si="94"/>
        <v>0</v>
      </c>
      <c r="AG376" s="541"/>
      <c r="AH376" s="541"/>
      <c r="AI376" s="541"/>
      <c r="AJ376" s="541"/>
      <c r="AK376" s="541"/>
      <c r="AL376" s="541"/>
      <c r="AM376" s="541"/>
      <c r="AN376" s="541"/>
      <c r="AO376" s="541"/>
      <c r="AP376" s="541"/>
      <c r="AQ376" s="541"/>
      <c r="AR376" s="541"/>
      <c r="AS376" s="541"/>
      <c r="AT376" s="541"/>
      <c r="AU376" s="541"/>
      <c r="AV376" s="541"/>
      <c r="AW376" s="541"/>
      <c r="AX376" s="541"/>
      <c r="AY376" s="819"/>
    </row>
    <row r="377" spans="1:51" ht="13.5" hidden="1" thickBot="1">
      <c r="A377" s="3" t="str">
        <f t="shared" si="95"/>
        <v/>
      </c>
      <c r="B377" s="805"/>
      <c r="C377" s="831">
        <f>MEDIÇÃO_GLOBAL!C377</f>
        <v>0</v>
      </c>
      <c r="D377" s="830">
        <f>MEDIÇÃO_GLOBAL!D377</f>
        <v>0</v>
      </c>
      <c r="E377" s="830" t="str">
        <f>MEDIÇÃO_GLOBAL!E377</f>
        <v/>
      </c>
      <c r="F377" s="823">
        <f>MEDIÇÃO_GLOBAL!F377</f>
        <v>0</v>
      </c>
      <c r="G377" s="824">
        <f>MEDIÇÃO_GLOBAL!G377</f>
        <v>0</v>
      </c>
      <c r="H377" s="454">
        <f>Dados_GLOBAL_Inicial!S377</f>
        <v>0</v>
      </c>
      <c r="I377" s="970"/>
      <c r="J377" s="455">
        <f t="shared" si="93"/>
        <v>0</v>
      </c>
      <c r="K377" s="451">
        <f t="shared" si="96"/>
        <v>0</v>
      </c>
      <c r="L377" s="452">
        <f t="shared" si="92"/>
        <v>0</v>
      </c>
      <c r="M377" s="809">
        <f t="shared" si="97"/>
        <v>0</v>
      </c>
      <c r="N377" s="821">
        <f>IF(IFERROR(VALUE(MEDIÇÃO_GLOBAL!N377),0)=0,0,MEDIÇÃO_GLOBAL!N377)</f>
        <v>0</v>
      </c>
      <c r="O377" s="811">
        <f t="shared" si="98"/>
        <v>0</v>
      </c>
      <c r="P377" s="811">
        <f>IF(Dados_Obra!$H$37=1,Dados_GLOBAL_Inicial!M377,IF((W377)="c",ROUNDUP(J377*N377,2),IF((W377)="b",ROUNDDOWN(J377*N377,2),ROUND(J377*N377,2))))</f>
        <v>0</v>
      </c>
      <c r="Q377" s="813">
        <f t="shared" si="99"/>
        <v>0</v>
      </c>
      <c r="S377" s="815">
        <f t="shared" si="100"/>
        <v>0</v>
      </c>
      <c r="T377" s="815">
        <f t="shared" si="101"/>
        <v>0</v>
      </c>
      <c r="V377" s="974"/>
      <c r="W377" s="975"/>
      <c r="X377" s="816">
        <f t="shared" si="102"/>
        <v>0</v>
      </c>
      <c r="Y377" s="816">
        <f t="shared" si="103"/>
        <v>0</v>
      </c>
      <c r="Z377" s="816">
        <f t="shared" si="104"/>
        <v>0</v>
      </c>
      <c r="AA377" s="817">
        <f t="shared" si="105"/>
        <v>0</v>
      </c>
      <c r="AB377" s="718">
        <f t="shared" si="91"/>
        <v>376</v>
      </c>
      <c r="AC377" s="453">
        <f t="shared" si="106"/>
        <v>0</v>
      </c>
      <c r="AD377" s="14">
        <f t="shared" si="107"/>
        <v>0</v>
      </c>
      <c r="AE377"/>
      <c r="AF377" s="540">
        <f t="shared" si="94"/>
        <v>0</v>
      </c>
      <c r="AG377" s="541"/>
      <c r="AH377" s="541"/>
      <c r="AI377" s="541"/>
      <c r="AJ377" s="541"/>
      <c r="AK377" s="541"/>
      <c r="AL377" s="541"/>
      <c r="AM377" s="541"/>
      <c r="AN377" s="541"/>
      <c r="AO377" s="541"/>
      <c r="AP377" s="541"/>
      <c r="AQ377" s="541"/>
      <c r="AR377" s="541"/>
      <c r="AS377" s="541"/>
      <c r="AT377" s="541"/>
      <c r="AU377" s="541"/>
      <c r="AV377" s="541"/>
      <c r="AW377" s="541"/>
      <c r="AX377" s="541"/>
      <c r="AY377" s="819"/>
    </row>
    <row r="378" spans="1:51" ht="13.5" hidden="1" thickBot="1">
      <c r="A378" s="3" t="str">
        <f t="shared" si="95"/>
        <v/>
      </c>
      <c r="B378" s="805"/>
      <c r="C378" s="831">
        <f>MEDIÇÃO_GLOBAL!C378</f>
        <v>0</v>
      </c>
      <c r="D378" s="830">
        <f>MEDIÇÃO_GLOBAL!D378</f>
        <v>0</v>
      </c>
      <c r="E378" s="830" t="str">
        <f>MEDIÇÃO_GLOBAL!E378</f>
        <v/>
      </c>
      <c r="F378" s="823">
        <f>MEDIÇÃO_GLOBAL!F378</f>
        <v>0</v>
      </c>
      <c r="G378" s="824">
        <f>MEDIÇÃO_GLOBAL!G378</f>
        <v>0</v>
      </c>
      <c r="H378" s="454">
        <f>Dados_GLOBAL_Inicial!S378</f>
        <v>0</v>
      </c>
      <c r="I378" s="970"/>
      <c r="J378" s="455">
        <f t="shared" si="93"/>
        <v>0</v>
      </c>
      <c r="K378" s="451">
        <f t="shared" si="96"/>
        <v>0</v>
      </c>
      <c r="L378" s="452">
        <f t="shared" si="92"/>
        <v>0</v>
      </c>
      <c r="M378" s="809">
        <f t="shared" si="97"/>
        <v>0</v>
      </c>
      <c r="N378" s="821">
        <f>IF(IFERROR(VALUE(MEDIÇÃO_GLOBAL!N378),0)=0,0,MEDIÇÃO_GLOBAL!N378)</f>
        <v>0</v>
      </c>
      <c r="O378" s="811">
        <f t="shared" si="98"/>
        <v>0</v>
      </c>
      <c r="P378" s="811">
        <f>IF(Dados_Obra!$H$37=1,Dados_GLOBAL_Inicial!M378,IF((W378)="c",ROUNDUP(J378*N378,2),IF((W378)="b",ROUNDDOWN(J378*N378,2),ROUND(J378*N378,2))))</f>
        <v>0</v>
      </c>
      <c r="Q378" s="813">
        <f t="shared" si="99"/>
        <v>0</v>
      </c>
      <c r="S378" s="815">
        <f t="shared" si="100"/>
        <v>0</v>
      </c>
      <c r="T378" s="815">
        <f t="shared" si="101"/>
        <v>0</v>
      </c>
      <c r="V378" s="974"/>
      <c r="W378" s="975"/>
      <c r="X378" s="816">
        <f t="shared" si="102"/>
        <v>0</v>
      </c>
      <c r="Y378" s="816">
        <f t="shared" si="103"/>
        <v>0</v>
      </c>
      <c r="Z378" s="816">
        <f t="shared" si="104"/>
        <v>0</v>
      </c>
      <c r="AA378" s="817">
        <f t="shared" si="105"/>
        <v>0</v>
      </c>
      <c r="AB378" s="718">
        <f t="shared" si="91"/>
        <v>377</v>
      </c>
      <c r="AC378" s="453">
        <f t="shared" si="106"/>
        <v>0</v>
      </c>
      <c r="AD378" s="14">
        <f t="shared" si="107"/>
        <v>0</v>
      </c>
      <c r="AE378"/>
      <c r="AF378" s="540">
        <f t="shared" si="94"/>
        <v>0</v>
      </c>
      <c r="AG378" s="541"/>
      <c r="AH378" s="541"/>
      <c r="AI378" s="541"/>
      <c r="AJ378" s="541"/>
      <c r="AK378" s="541"/>
      <c r="AL378" s="541"/>
      <c r="AM378" s="541"/>
      <c r="AN378" s="541"/>
      <c r="AO378" s="541"/>
      <c r="AP378" s="541"/>
      <c r="AQ378" s="541"/>
      <c r="AR378" s="541"/>
      <c r="AS378" s="541"/>
      <c r="AT378" s="541"/>
      <c r="AU378" s="541"/>
      <c r="AV378" s="541"/>
      <c r="AW378" s="541"/>
      <c r="AX378" s="541"/>
      <c r="AY378" s="819"/>
    </row>
    <row r="379" spans="1:51" ht="13.5" hidden="1" thickBot="1">
      <c r="A379" s="3" t="str">
        <f t="shared" si="95"/>
        <v/>
      </c>
      <c r="B379" s="805"/>
      <c r="C379" s="831">
        <f>MEDIÇÃO_GLOBAL!C379</f>
        <v>0</v>
      </c>
      <c r="D379" s="830">
        <f>MEDIÇÃO_GLOBAL!D379</f>
        <v>0</v>
      </c>
      <c r="E379" s="830" t="str">
        <f>MEDIÇÃO_GLOBAL!E379</f>
        <v/>
      </c>
      <c r="F379" s="823">
        <f>MEDIÇÃO_GLOBAL!F379</f>
        <v>0</v>
      </c>
      <c r="G379" s="824">
        <f>MEDIÇÃO_GLOBAL!G379</f>
        <v>0</v>
      </c>
      <c r="H379" s="454">
        <f>Dados_GLOBAL_Inicial!S379</f>
        <v>0</v>
      </c>
      <c r="I379" s="970"/>
      <c r="J379" s="455">
        <f t="shared" si="93"/>
        <v>0</v>
      </c>
      <c r="K379" s="451">
        <f t="shared" si="96"/>
        <v>0</v>
      </c>
      <c r="L379" s="452">
        <f t="shared" si="92"/>
        <v>0</v>
      </c>
      <c r="M379" s="809">
        <f t="shared" si="97"/>
        <v>0</v>
      </c>
      <c r="N379" s="821">
        <f>IF(IFERROR(VALUE(MEDIÇÃO_GLOBAL!N379),0)=0,0,MEDIÇÃO_GLOBAL!N379)</f>
        <v>0</v>
      </c>
      <c r="O379" s="811">
        <f t="shared" si="98"/>
        <v>0</v>
      </c>
      <c r="P379" s="811">
        <f>IF(Dados_Obra!$H$37=1,Dados_GLOBAL_Inicial!M379,IF((W379)="c",ROUNDUP(J379*N379,2),IF((W379)="b",ROUNDDOWN(J379*N379,2),ROUND(J379*N379,2))))</f>
        <v>0</v>
      </c>
      <c r="Q379" s="813">
        <f t="shared" si="99"/>
        <v>0</v>
      </c>
      <c r="S379" s="815">
        <f t="shared" si="100"/>
        <v>0</v>
      </c>
      <c r="T379" s="815">
        <f t="shared" si="101"/>
        <v>0</v>
      </c>
      <c r="V379" s="974"/>
      <c r="W379" s="975"/>
      <c r="X379" s="816">
        <f t="shared" si="102"/>
        <v>0</v>
      </c>
      <c r="Y379" s="816">
        <f t="shared" si="103"/>
        <v>0</v>
      </c>
      <c r="Z379" s="816">
        <f t="shared" si="104"/>
        <v>0</v>
      </c>
      <c r="AA379" s="817">
        <f t="shared" si="105"/>
        <v>0</v>
      </c>
      <c r="AB379" s="718">
        <f t="shared" si="91"/>
        <v>378</v>
      </c>
      <c r="AC379" s="453">
        <f t="shared" si="106"/>
        <v>0</v>
      </c>
      <c r="AD379" s="14">
        <f t="shared" si="107"/>
        <v>0</v>
      </c>
      <c r="AE379"/>
      <c r="AF379" s="540">
        <f t="shared" si="94"/>
        <v>0</v>
      </c>
      <c r="AG379" s="541"/>
      <c r="AH379" s="541"/>
      <c r="AI379" s="541"/>
      <c r="AJ379" s="541"/>
      <c r="AK379" s="541"/>
      <c r="AL379" s="541"/>
      <c r="AM379" s="541"/>
      <c r="AN379" s="541"/>
      <c r="AO379" s="541"/>
      <c r="AP379" s="541"/>
      <c r="AQ379" s="541"/>
      <c r="AR379" s="541"/>
      <c r="AS379" s="541"/>
      <c r="AT379" s="541"/>
      <c r="AU379" s="541"/>
      <c r="AV379" s="541"/>
      <c r="AW379" s="541"/>
      <c r="AX379" s="541"/>
      <c r="AY379" s="819"/>
    </row>
    <row r="380" spans="1:51" ht="13.5" hidden="1" thickBot="1">
      <c r="A380" s="3" t="str">
        <f t="shared" si="95"/>
        <v/>
      </c>
      <c r="B380" s="805"/>
      <c r="C380" s="831">
        <f>MEDIÇÃO_GLOBAL!C380</f>
        <v>0</v>
      </c>
      <c r="D380" s="830">
        <f>MEDIÇÃO_GLOBAL!D380</f>
        <v>0</v>
      </c>
      <c r="E380" s="830" t="str">
        <f>MEDIÇÃO_GLOBAL!E380</f>
        <v/>
      </c>
      <c r="F380" s="823">
        <f>MEDIÇÃO_GLOBAL!F380</f>
        <v>0</v>
      </c>
      <c r="G380" s="824">
        <f>MEDIÇÃO_GLOBAL!G380</f>
        <v>0</v>
      </c>
      <c r="H380" s="454">
        <f>Dados_GLOBAL_Inicial!S380</f>
        <v>0</v>
      </c>
      <c r="I380" s="970"/>
      <c r="J380" s="455">
        <f t="shared" si="93"/>
        <v>0</v>
      </c>
      <c r="K380" s="451">
        <f t="shared" si="96"/>
        <v>0</v>
      </c>
      <c r="L380" s="452">
        <f t="shared" si="92"/>
        <v>0</v>
      </c>
      <c r="M380" s="809">
        <f t="shared" si="97"/>
        <v>0</v>
      </c>
      <c r="N380" s="821">
        <f>IF(IFERROR(VALUE(MEDIÇÃO_GLOBAL!N380),0)=0,0,MEDIÇÃO_GLOBAL!N380)</f>
        <v>0</v>
      </c>
      <c r="O380" s="811">
        <f t="shared" si="98"/>
        <v>0</v>
      </c>
      <c r="P380" s="811">
        <f>IF(Dados_Obra!$H$37=1,Dados_GLOBAL_Inicial!M380,IF((W380)="c",ROUNDUP(J380*N380,2),IF((W380)="b",ROUNDDOWN(J380*N380,2),ROUND(J380*N380,2))))</f>
        <v>0</v>
      </c>
      <c r="Q380" s="813">
        <f t="shared" si="99"/>
        <v>0</v>
      </c>
      <c r="S380" s="815">
        <f t="shared" si="100"/>
        <v>0</v>
      </c>
      <c r="T380" s="815">
        <f t="shared" si="101"/>
        <v>0</v>
      </c>
      <c r="V380" s="974"/>
      <c r="W380" s="975"/>
      <c r="X380" s="816">
        <f t="shared" si="102"/>
        <v>0</v>
      </c>
      <c r="Y380" s="816">
        <f t="shared" si="103"/>
        <v>0</v>
      </c>
      <c r="Z380" s="816">
        <f t="shared" si="104"/>
        <v>0</v>
      </c>
      <c r="AA380" s="817">
        <f t="shared" si="105"/>
        <v>0</v>
      </c>
      <c r="AB380" s="718">
        <f t="shared" si="91"/>
        <v>379</v>
      </c>
      <c r="AC380" s="453">
        <f t="shared" si="106"/>
        <v>0</v>
      </c>
      <c r="AD380" s="14">
        <f t="shared" si="107"/>
        <v>0</v>
      </c>
      <c r="AE380"/>
      <c r="AF380" s="540">
        <f t="shared" si="94"/>
        <v>0</v>
      </c>
      <c r="AG380" s="541"/>
      <c r="AH380" s="541"/>
      <c r="AI380" s="541"/>
      <c r="AJ380" s="541"/>
      <c r="AK380" s="541"/>
      <c r="AL380" s="541"/>
      <c r="AM380" s="541"/>
      <c r="AN380" s="541"/>
      <c r="AO380" s="541"/>
      <c r="AP380" s="541"/>
      <c r="AQ380" s="541"/>
      <c r="AR380" s="541"/>
      <c r="AS380" s="541"/>
      <c r="AT380" s="541"/>
      <c r="AU380" s="541"/>
      <c r="AV380" s="541"/>
      <c r="AW380" s="541"/>
      <c r="AX380" s="541"/>
      <c r="AY380" s="819"/>
    </row>
    <row r="381" spans="1:51" ht="13.5" hidden="1" thickBot="1">
      <c r="A381" s="3" t="str">
        <f t="shared" si="95"/>
        <v/>
      </c>
      <c r="B381" s="805"/>
      <c r="C381" s="831">
        <f>MEDIÇÃO_GLOBAL!C381</f>
        <v>0</v>
      </c>
      <c r="D381" s="830">
        <f>MEDIÇÃO_GLOBAL!D381</f>
        <v>0</v>
      </c>
      <c r="E381" s="830" t="str">
        <f>MEDIÇÃO_GLOBAL!E381</f>
        <v/>
      </c>
      <c r="F381" s="823">
        <f>MEDIÇÃO_GLOBAL!F381</f>
        <v>0</v>
      </c>
      <c r="G381" s="824">
        <f>MEDIÇÃO_GLOBAL!G381</f>
        <v>0</v>
      </c>
      <c r="H381" s="454">
        <f>Dados_GLOBAL_Inicial!S381</f>
        <v>0</v>
      </c>
      <c r="I381" s="970"/>
      <c r="J381" s="455">
        <f t="shared" si="93"/>
        <v>0</v>
      </c>
      <c r="K381" s="451">
        <f t="shared" si="96"/>
        <v>0</v>
      </c>
      <c r="L381" s="452">
        <f t="shared" si="92"/>
        <v>0</v>
      </c>
      <c r="M381" s="809">
        <f t="shared" si="97"/>
        <v>0</v>
      </c>
      <c r="N381" s="821">
        <f>IF(IFERROR(VALUE(MEDIÇÃO_GLOBAL!N381),0)=0,0,MEDIÇÃO_GLOBAL!N381)</f>
        <v>0</v>
      </c>
      <c r="O381" s="811">
        <f t="shared" si="98"/>
        <v>0</v>
      </c>
      <c r="P381" s="811">
        <f>IF(Dados_Obra!$H$37=1,Dados_GLOBAL_Inicial!M381,IF((W381)="c",ROUNDUP(J381*N381,2),IF((W381)="b",ROUNDDOWN(J381*N381,2),ROUND(J381*N381,2))))</f>
        <v>0</v>
      </c>
      <c r="Q381" s="813">
        <f t="shared" si="99"/>
        <v>0</v>
      </c>
      <c r="S381" s="815">
        <f t="shared" si="100"/>
        <v>0</v>
      </c>
      <c r="T381" s="815">
        <f t="shared" si="101"/>
        <v>0</v>
      </c>
      <c r="V381" s="974"/>
      <c r="W381" s="975"/>
      <c r="X381" s="816">
        <f t="shared" si="102"/>
        <v>0</v>
      </c>
      <c r="Y381" s="816">
        <f t="shared" si="103"/>
        <v>0</v>
      </c>
      <c r="Z381" s="816">
        <f t="shared" si="104"/>
        <v>0</v>
      </c>
      <c r="AA381" s="817">
        <f t="shared" si="105"/>
        <v>0</v>
      </c>
      <c r="AB381" s="718">
        <f t="shared" si="91"/>
        <v>380</v>
      </c>
      <c r="AC381" s="453">
        <f t="shared" si="106"/>
        <v>0</v>
      </c>
      <c r="AD381" s="14">
        <f t="shared" si="107"/>
        <v>0</v>
      </c>
      <c r="AE381"/>
      <c r="AF381" s="540">
        <f t="shared" si="94"/>
        <v>0</v>
      </c>
      <c r="AG381" s="541"/>
      <c r="AH381" s="541"/>
      <c r="AI381" s="541"/>
      <c r="AJ381" s="541"/>
      <c r="AK381" s="541"/>
      <c r="AL381" s="541"/>
      <c r="AM381" s="541"/>
      <c r="AN381" s="541"/>
      <c r="AO381" s="541"/>
      <c r="AP381" s="541"/>
      <c r="AQ381" s="541"/>
      <c r="AR381" s="541"/>
      <c r="AS381" s="541"/>
      <c r="AT381" s="541"/>
      <c r="AU381" s="541"/>
      <c r="AV381" s="541"/>
      <c r="AW381" s="541"/>
      <c r="AX381" s="541"/>
      <c r="AY381" s="819"/>
    </row>
    <row r="382" spans="1:51" ht="13.5" hidden="1" thickBot="1">
      <c r="A382" s="3" t="str">
        <f t="shared" si="95"/>
        <v/>
      </c>
      <c r="B382" s="805"/>
      <c r="C382" s="831">
        <f>MEDIÇÃO_GLOBAL!C382</f>
        <v>0</v>
      </c>
      <c r="D382" s="830">
        <f>MEDIÇÃO_GLOBAL!D382</f>
        <v>0</v>
      </c>
      <c r="E382" s="830" t="str">
        <f>MEDIÇÃO_GLOBAL!E382</f>
        <v/>
      </c>
      <c r="F382" s="823">
        <f>MEDIÇÃO_GLOBAL!F382</f>
        <v>0</v>
      </c>
      <c r="G382" s="824">
        <f>MEDIÇÃO_GLOBAL!G382</f>
        <v>0</v>
      </c>
      <c r="H382" s="454">
        <f>Dados_GLOBAL_Inicial!S382</f>
        <v>0</v>
      </c>
      <c r="I382" s="970"/>
      <c r="J382" s="455">
        <f t="shared" si="93"/>
        <v>0</v>
      </c>
      <c r="K382" s="451">
        <f t="shared" si="96"/>
        <v>0</v>
      </c>
      <c r="L382" s="452">
        <f t="shared" si="92"/>
        <v>0</v>
      </c>
      <c r="M382" s="809">
        <f t="shared" si="97"/>
        <v>0</v>
      </c>
      <c r="N382" s="821">
        <f>IF(IFERROR(VALUE(MEDIÇÃO_GLOBAL!N382),0)=0,0,MEDIÇÃO_GLOBAL!N382)</f>
        <v>0</v>
      </c>
      <c r="O382" s="811">
        <f t="shared" si="98"/>
        <v>0</v>
      </c>
      <c r="P382" s="811">
        <f>IF(Dados_Obra!$H$37=1,Dados_GLOBAL_Inicial!M382,IF((W382)="c",ROUNDUP(J382*N382,2),IF((W382)="b",ROUNDDOWN(J382*N382,2),ROUND(J382*N382,2))))</f>
        <v>0</v>
      </c>
      <c r="Q382" s="813">
        <f t="shared" si="99"/>
        <v>0</v>
      </c>
      <c r="S382" s="815">
        <f t="shared" si="100"/>
        <v>0</v>
      </c>
      <c r="T382" s="815">
        <f t="shared" si="101"/>
        <v>0</v>
      </c>
      <c r="V382" s="974"/>
      <c r="W382" s="975"/>
      <c r="X382" s="816">
        <f t="shared" si="102"/>
        <v>0</v>
      </c>
      <c r="Y382" s="816">
        <f t="shared" si="103"/>
        <v>0</v>
      </c>
      <c r="Z382" s="816">
        <f t="shared" si="104"/>
        <v>0</v>
      </c>
      <c r="AA382" s="817">
        <f t="shared" si="105"/>
        <v>0</v>
      </c>
      <c r="AB382" s="718">
        <f t="shared" si="91"/>
        <v>381</v>
      </c>
      <c r="AC382" s="453">
        <f t="shared" si="106"/>
        <v>0</v>
      </c>
      <c r="AD382" s="14">
        <f t="shared" si="107"/>
        <v>0</v>
      </c>
      <c r="AE382"/>
      <c r="AF382" s="540">
        <f t="shared" si="94"/>
        <v>0</v>
      </c>
      <c r="AG382" s="541"/>
      <c r="AH382" s="541"/>
      <c r="AI382" s="541"/>
      <c r="AJ382" s="541"/>
      <c r="AK382" s="541"/>
      <c r="AL382" s="541"/>
      <c r="AM382" s="541"/>
      <c r="AN382" s="541"/>
      <c r="AO382" s="541"/>
      <c r="AP382" s="541"/>
      <c r="AQ382" s="541"/>
      <c r="AR382" s="541"/>
      <c r="AS382" s="541"/>
      <c r="AT382" s="541"/>
      <c r="AU382" s="541"/>
      <c r="AV382" s="541"/>
      <c r="AW382" s="541"/>
      <c r="AX382" s="541"/>
      <c r="AY382" s="819"/>
    </row>
    <row r="383" spans="1:51" ht="13.5" hidden="1" thickBot="1">
      <c r="A383" s="3" t="str">
        <f t="shared" si="95"/>
        <v/>
      </c>
      <c r="B383" s="805"/>
      <c r="C383" s="831">
        <f>MEDIÇÃO_GLOBAL!C383</f>
        <v>0</v>
      </c>
      <c r="D383" s="830">
        <f>MEDIÇÃO_GLOBAL!D383</f>
        <v>0</v>
      </c>
      <c r="E383" s="830" t="str">
        <f>MEDIÇÃO_GLOBAL!E383</f>
        <v/>
      </c>
      <c r="F383" s="823">
        <f>MEDIÇÃO_GLOBAL!F383</f>
        <v>0</v>
      </c>
      <c r="G383" s="824">
        <f>MEDIÇÃO_GLOBAL!G383</f>
        <v>0</v>
      </c>
      <c r="H383" s="454">
        <f>Dados_GLOBAL_Inicial!S383</f>
        <v>0</v>
      </c>
      <c r="I383" s="970"/>
      <c r="J383" s="455">
        <f t="shared" si="93"/>
        <v>0</v>
      </c>
      <c r="K383" s="451">
        <f t="shared" si="96"/>
        <v>0</v>
      </c>
      <c r="L383" s="452">
        <f t="shared" si="92"/>
        <v>0</v>
      </c>
      <c r="M383" s="809">
        <f t="shared" si="97"/>
        <v>0</v>
      </c>
      <c r="N383" s="821">
        <f>IF(IFERROR(VALUE(MEDIÇÃO_GLOBAL!N383),0)=0,0,MEDIÇÃO_GLOBAL!N383)</f>
        <v>0</v>
      </c>
      <c r="O383" s="811">
        <f t="shared" si="98"/>
        <v>0</v>
      </c>
      <c r="P383" s="811">
        <f>IF(Dados_Obra!$H$37=1,Dados_GLOBAL_Inicial!M383,IF((W383)="c",ROUNDUP(J383*N383,2),IF((W383)="b",ROUNDDOWN(J383*N383,2),ROUND(J383*N383,2))))</f>
        <v>0</v>
      </c>
      <c r="Q383" s="813">
        <f t="shared" si="99"/>
        <v>0</v>
      </c>
      <c r="S383" s="815">
        <f t="shared" si="100"/>
        <v>0</v>
      </c>
      <c r="T383" s="815">
        <f t="shared" si="101"/>
        <v>0</v>
      </c>
      <c r="V383" s="974"/>
      <c r="W383" s="975"/>
      <c r="X383" s="816">
        <f t="shared" si="102"/>
        <v>0</v>
      </c>
      <c r="Y383" s="816">
        <f t="shared" si="103"/>
        <v>0</v>
      </c>
      <c r="Z383" s="816">
        <f t="shared" si="104"/>
        <v>0</v>
      </c>
      <c r="AA383" s="817">
        <f t="shared" si="105"/>
        <v>0</v>
      </c>
      <c r="AB383" s="718">
        <f t="shared" si="91"/>
        <v>382</v>
      </c>
      <c r="AC383" s="453">
        <f t="shared" si="106"/>
        <v>0</v>
      </c>
      <c r="AD383" s="14">
        <f t="shared" si="107"/>
        <v>0</v>
      </c>
      <c r="AE383"/>
      <c r="AF383" s="540">
        <f t="shared" si="94"/>
        <v>0</v>
      </c>
      <c r="AG383" s="541"/>
      <c r="AH383" s="541"/>
      <c r="AI383" s="541"/>
      <c r="AJ383" s="541"/>
      <c r="AK383" s="541"/>
      <c r="AL383" s="541"/>
      <c r="AM383" s="541"/>
      <c r="AN383" s="541"/>
      <c r="AO383" s="541"/>
      <c r="AP383" s="541"/>
      <c r="AQ383" s="541"/>
      <c r="AR383" s="541"/>
      <c r="AS383" s="541"/>
      <c r="AT383" s="541"/>
      <c r="AU383" s="541"/>
      <c r="AV383" s="541"/>
      <c r="AW383" s="541"/>
      <c r="AX383" s="541"/>
      <c r="AY383" s="819"/>
    </row>
    <row r="384" spans="1:51" ht="13.5" hidden="1" thickBot="1">
      <c r="A384" s="3" t="str">
        <f t="shared" si="95"/>
        <v/>
      </c>
      <c r="B384" s="805"/>
      <c r="C384" s="831">
        <f>MEDIÇÃO_GLOBAL!C384</f>
        <v>0</v>
      </c>
      <c r="D384" s="830">
        <f>MEDIÇÃO_GLOBAL!D384</f>
        <v>0</v>
      </c>
      <c r="E384" s="830" t="str">
        <f>MEDIÇÃO_GLOBAL!E384</f>
        <v/>
      </c>
      <c r="F384" s="823">
        <f>MEDIÇÃO_GLOBAL!F384</f>
        <v>0</v>
      </c>
      <c r="G384" s="824">
        <f>MEDIÇÃO_GLOBAL!G384</f>
        <v>0</v>
      </c>
      <c r="H384" s="454">
        <f>Dados_GLOBAL_Inicial!S384</f>
        <v>0</v>
      </c>
      <c r="I384" s="970"/>
      <c r="J384" s="455">
        <f t="shared" si="93"/>
        <v>0</v>
      </c>
      <c r="K384" s="451">
        <f t="shared" si="96"/>
        <v>0</v>
      </c>
      <c r="L384" s="452">
        <f t="shared" si="92"/>
        <v>0</v>
      </c>
      <c r="M384" s="809">
        <f t="shared" si="97"/>
        <v>0</v>
      </c>
      <c r="N384" s="821">
        <f>IF(IFERROR(VALUE(MEDIÇÃO_GLOBAL!N384),0)=0,0,MEDIÇÃO_GLOBAL!N384)</f>
        <v>0</v>
      </c>
      <c r="O384" s="811">
        <f t="shared" si="98"/>
        <v>0</v>
      </c>
      <c r="P384" s="811">
        <f>IF(Dados_Obra!$H$37=1,Dados_GLOBAL_Inicial!M384,IF((W384)="c",ROUNDUP(J384*N384,2),IF((W384)="b",ROUNDDOWN(J384*N384,2),ROUND(J384*N384,2))))</f>
        <v>0</v>
      </c>
      <c r="Q384" s="813">
        <f t="shared" si="99"/>
        <v>0</v>
      </c>
      <c r="S384" s="815">
        <f t="shared" si="100"/>
        <v>0</v>
      </c>
      <c r="T384" s="815">
        <f t="shared" si="101"/>
        <v>0</v>
      </c>
      <c r="V384" s="974"/>
      <c r="W384" s="975"/>
      <c r="X384" s="816">
        <f t="shared" si="102"/>
        <v>0</v>
      </c>
      <c r="Y384" s="816">
        <f t="shared" si="103"/>
        <v>0</v>
      </c>
      <c r="Z384" s="816">
        <f t="shared" si="104"/>
        <v>0</v>
      </c>
      <c r="AA384" s="817">
        <f t="shared" si="105"/>
        <v>0</v>
      </c>
      <c r="AB384" s="718">
        <f t="shared" si="91"/>
        <v>383</v>
      </c>
      <c r="AC384" s="453">
        <f t="shared" si="106"/>
        <v>0</v>
      </c>
      <c r="AD384" s="14">
        <f t="shared" si="107"/>
        <v>0</v>
      </c>
      <c r="AE384"/>
      <c r="AF384" s="540">
        <f t="shared" si="94"/>
        <v>0</v>
      </c>
      <c r="AG384" s="541"/>
      <c r="AH384" s="541"/>
      <c r="AI384" s="541"/>
      <c r="AJ384" s="541"/>
      <c r="AK384" s="541"/>
      <c r="AL384" s="541"/>
      <c r="AM384" s="541"/>
      <c r="AN384" s="541"/>
      <c r="AO384" s="541"/>
      <c r="AP384" s="541"/>
      <c r="AQ384" s="541"/>
      <c r="AR384" s="541"/>
      <c r="AS384" s="541"/>
      <c r="AT384" s="541"/>
      <c r="AU384" s="541"/>
      <c r="AV384" s="541"/>
      <c r="AW384" s="541"/>
      <c r="AX384" s="541"/>
      <c r="AY384" s="819"/>
    </row>
    <row r="385" spans="1:51" ht="13.5" hidden="1" thickBot="1">
      <c r="A385" s="3" t="str">
        <f t="shared" si="95"/>
        <v/>
      </c>
      <c r="B385" s="805"/>
      <c r="C385" s="831">
        <f>MEDIÇÃO_GLOBAL!C385</f>
        <v>0</v>
      </c>
      <c r="D385" s="830">
        <f>MEDIÇÃO_GLOBAL!D385</f>
        <v>0</v>
      </c>
      <c r="E385" s="830" t="str">
        <f>MEDIÇÃO_GLOBAL!E385</f>
        <v/>
      </c>
      <c r="F385" s="823">
        <f>MEDIÇÃO_GLOBAL!F385</f>
        <v>0</v>
      </c>
      <c r="G385" s="824">
        <f>MEDIÇÃO_GLOBAL!G385</f>
        <v>0</v>
      </c>
      <c r="H385" s="454">
        <f>Dados_GLOBAL_Inicial!S385</f>
        <v>0</v>
      </c>
      <c r="I385" s="970"/>
      <c r="J385" s="455">
        <f t="shared" si="93"/>
        <v>0</v>
      </c>
      <c r="K385" s="451">
        <f t="shared" si="96"/>
        <v>0</v>
      </c>
      <c r="L385" s="452">
        <f t="shared" si="92"/>
        <v>0</v>
      </c>
      <c r="M385" s="809">
        <f t="shared" si="97"/>
        <v>0</v>
      </c>
      <c r="N385" s="821">
        <f>IF(IFERROR(VALUE(MEDIÇÃO_GLOBAL!N385),0)=0,0,MEDIÇÃO_GLOBAL!N385)</f>
        <v>0</v>
      </c>
      <c r="O385" s="811">
        <f t="shared" si="98"/>
        <v>0</v>
      </c>
      <c r="P385" s="811">
        <f>IF(Dados_Obra!$H$37=1,Dados_GLOBAL_Inicial!M385,IF((W385)="c",ROUNDUP(J385*N385,2),IF((W385)="b",ROUNDDOWN(J385*N385,2),ROUND(J385*N385,2))))</f>
        <v>0</v>
      </c>
      <c r="Q385" s="813">
        <f t="shared" si="99"/>
        <v>0</v>
      </c>
      <c r="S385" s="815">
        <f t="shared" si="100"/>
        <v>0</v>
      </c>
      <c r="T385" s="815">
        <f t="shared" si="101"/>
        <v>0</v>
      </c>
      <c r="V385" s="974"/>
      <c r="W385" s="975"/>
      <c r="X385" s="816">
        <f t="shared" si="102"/>
        <v>0</v>
      </c>
      <c r="Y385" s="816">
        <f t="shared" si="103"/>
        <v>0</v>
      </c>
      <c r="Z385" s="816">
        <f t="shared" si="104"/>
        <v>0</v>
      </c>
      <c r="AA385" s="817">
        <f t="shared" si="105"/>
        <v>0</v>
      </c>
      <c r="AB385" s="718">
        <f t="shared" si="91"/>
        <v>384</v>
      </c>
      <c r="AC385" s="453">
        <f t="shared" si="106"/>
        <v>0</v>
      </c>
      <c r="AD385" s="14">
        <f t="shared" si="107"/>
        <v>0</v>
      </c>
      <c r="AE385"/>
      <c r="AF385" s="540">
        <f t="shared" si="94"/>
        <v>0</v>
      </c>
      <c r="AG385" s="541"/>
      <c r="AH385" s="541"/>
      <c r="AI385" s="541"/>
      <c r="AJ385" s="541"/>
      <c r="AK385" s="541"/>
      <c r="AL385" s="541"/>
      <c r="AM385" s="541"/>
      <c r="AN385" s="541"/>
      <c r="AO385" s="541"/>
      <c r="AP385" s="541"/>
      <c r="AQ385" s="541"/>
      <c r="AR385" s="541"/>
      <c r="AS385" s="541"/>
      <c r="AT385" s="541"/>
      <c r="AU385" s="541"/>
      <c r="AV385" s="541"/>
      <c r="AW385" s="541"/>
      <c r="AX385" s="541"/>
      <c r="AY385" s="819"/>
    </row>
    <row r="386" spans="1:51" ht="13.5" hidden="1" thickBot="1">
      <c r="A386" s="3" t="str">
        <f t="shared" si="95"/>
        <v/>
      </c>
      <c r="B386" s="805"/>
      <c r="C386" s="831">
        <f>MEDIÇÃO_GLOBAL!C386</f>
        <v>0</v>
      </c>
      <c r="D386" s="830">
        <f>MEDIÇÃO_GLOBAL!D386</f>
        <v>0</v>
      </c>
      <c r="E386" s="830" t="str">
        <f>MEDIÇÃO_GLOBAL!E386</f>
        <v/>
      </c>
      <c r="F386" s="823">
        <f>MEDIÇÃO_GLOBAL!F386</f>
        <v>0</v>
      </c>
      <c r="G386" s="824">
        <f>MEDIÇÃO_GLOBAL!G386</f>
        <v>0</v>
      </c>
      <c r="H386" s="454">
        <f>Dados_GLOBAL_Inicial!S386</f>
        <v>0</v>
      </c>
      <c r="I386" s="970"/>
      <c r="J386" s="455">
        <f t="shared" si="93"/>
        <v>0</v>
      </c>
      <c r="K386" s="451">
        <f t="shared" si="96"/>
        <v>0</v>
      </c>
      <c r="L386" s="452">
        <f t="shared" si="92"/>
        <v>0</v>
      </c>
      <c r="M386" s="809">
        <f t="shared" si="97"/>
        <v>0</v>
      </c>
      <c r="N386" s="821">
        <f>IF(IFERROR(VALUE(MEDIÇÃO_GLOBAL!N386),0)=0,0,MEDIÇÃO_GLOBAL!N386)</f>
        <v>0</v>
      </c>
      <c r="O386" s="811">
        <f t="shared" si="98"/>
        <v>0</v>
      </c>
      <c r="P386" s="811">
        <f>IF(Dados_Obra!$H$37=1,Dados_GLOBAL_Inicial!M386,IF((W386)="c",ROUNDUP(J386*N386,2),IF((W386)="b",ROUNDDOWN(J386*N386,2),ROUND(J386*N386,2))))</f>
        <v>0</v>
      </c>
      <c r="Q386" s="813">
        <f t="shared" si="99"/>
        <v>0</v>
      </c>
      <c r="S386" s="815">
        <f t="shared" si="100"/>
        <v>0</v>
      </c>
      <c r="T386" s="815">
        <f t="shared" si="101"/>
        <v>0</v>
      </c>
      <c r="V386" s="974"/>
      <c r="W386" s="975"/>
      <c r="X386" s="816">
        <f t="shared" si="102"/>
        <v>0</v>
      </c>
      <c r="Y386" s="816">
        <f t="shared" si="103"/>
        <v>0</v>
      </c>
      <c r="Z386" s="816">
        <f t="shared" si="104"/>
        <v>0</v>
      </c>
      <c r="AA386" s="817">
        <f t="shared" si="105"/>
        <v>0</v>
      </c>
      <c r="AB386" s="718">
        <f t="shared" si="91"/>
        <v>385</v>
      </c>
      <c r="AC386" s="453">
        <f t="shared" si="106"/>
        <v>0</v>
      </c>
      <c r="AD386" s="14">
        <f t="shared" si="107"/>
        <v>0</v>
      </c>
      <c r="AE386"/>
      <c r="AF386" s="540">
        <f t="shared" si="94"/>
        <v>0</v>
      </c>
      <c r="AG386" s="541"/>
      <c r="AH386" s="541"/>
      <c r="AI386" s="541"/>
      <c r="AJ386" s="541"/>
      <c r="AK386" s="541"/>
      <c r="AL386" s="541"/>
      <c r="AM386" s="541"/>
      <c r="AN386" s="541"/>
      <c r="AO386" s="541"/>
      <c r="AP386" s="541"/>
      <c r="AQ386" s="541"/>
      <c r="AR386" s="541"/>
      <c r="AS386" s="541"/>
      <c r="AT386" s="541"/>
      <c r="AU386" s="541"/>
      <c r="AV386" s="541"/>
      <c r="AW386" s="541"/>
      <c r="AX386" s="541"/>
      <c r="AY386" s="819"/>
    </row>
    <row r="387" spans="1:51" ht="13.5" hidden="1" thickBot="1">
      <c r="A387" s="3" t="str">
        <f t="shared" si="95"/>
        <v/>
      </c>
      <c r="B387" s="805"/>
      <c r="C387" s="831">
        <f>MEDIÇÃO_GLOBAL!C387</f>
        <v>0</v>
      </c>
      <c r="D387" s="830">
        <f>MEDIÇÃO_GLOBAL!D387</f>
        <v>0</v>
      </c>
      <c r="E387" s="830" t="str">
        <f>MEDIÇÃO_GLOBAL!E387</f>
        <v/>
      </c>
      <c r="F387" s="823">
        <f>MEDIÇÃO_GLOBAL!F387</f>
        <v>0</v>
      </c>
      <c r="G387" s="824">
        <f>MEDIÇÃO_GLOBAL!G387</f>
        <v>0</v>
      </c>
      <c r="H387" s="454">
        <f>Dados_GLOBAL_Inicial!S387</f>
        <v>0</v>
      </c>
      <c r="I387" s="970"/>
      <c r="J387" s="455">
        <f t="shared" si="93"/>
        <v>0</v>
      </c>
      <c r="K387" s="451">
        <f t="shared" si="96"/>
        <v>0</v>
      </c>
      <c r="L387" s="452">
        <f t="shared" si="92"/>
        <v>0</v>
      </c>
      <c r="M387" s="809">
        <f t="shared" si="97"/>
        <v>0</v>
      </c>
      <c r="N387" s="821">
        <f>IF(IFERROR(VALUE(MEDIÇÃO_GLOBAL!N387),0)=0,0,MEDIÇÃO_GLOBAL!N387)</f>
        <v>0</v>
      </c>
      <c r="O387" s="811">
        <f t="shared" si="98"/>
        <v>0</v>
      </c>
      <c r="P387" s="811">
        <f>IF(Dados_Obra!$H$37=1,Dados_GLOBAL_Inicial!M387,IF((W387)="c",ROUNDUP(J387*N387,2),IF((W387)="b",ROUNDDOWN(J387*N387,2),ROUND(J387*N387,2))))</f>
        <v>0</v>
      </c>
      <c r="Q387" s="813">
        <f t="shared" si="99"/>
        <v>0</v>
      </c>
      <c r="S387" s="815">
        <f t="shared" si="100"/>
        <v>0</v>
      </c>
      <c r="T387" s="815">
        <f t="shared" si="101"/>
        <v>0</v>
      </c>
      <c r="V387" s="974"/>
      <c r="W387" s="975"/>
      <c r="X387" s="816">
        <f t="shared" si="102"/>
        <v>0</v>
      </c>
      <c r="Y387" s="816">
        <f t="shared" si="103"/>
        <v>0</v>
      </c>
      <c r="Z387" s="816">
        <f t="shared" si="104"/>
        <v>0</v>
      </c>
      <c r="AA387" s="817">
        <f t="shared" si="105"/>
        <v>0</v>
      </c>
      <c r="AB387" s="718">
        <f t="shared" si="91"/>
        <v>386</v>
      </c>
      <c r="AC387" s="453">
        <f t="shared" si="106"/>
        <v>0</v>
      </c>
      <c r="AD387" s="14">
        <f t="shared" si="107"/>
        <v>0</v>
      </c>
      <c r="AE387"/>
      <c r="AF387" s="540">
        <f t="shared" si="94"/>
        <v>0</v>
      </c>
      <c r="AG387" s="541"/>
      <c r="AH387" s="541"/>
      <c r="AI387" s="541"/>
      <c r="AJ387" s="541"/>
      <c r="AK387" s="541"/>
      <c r="AL387" s="541"/>
      <c r="AM387" s="541"/>
      <c r="AN387" s="541"/>
      <c r="AO387" s="541"/>
      <c r="AP387" s="541"/>
      <c r="AQ387" s="541"/>
      <c r="AR387" s="541"/>
      <c r="AS387" s="541"/>
      <c r="AT387" s="541"/>
      <c r="AU387" s="541"/>
      <c r="AV387" s="541"/>
      <c r="AW387" s="541"/>
      <c r="AX387" s="541"/>
      <c r="AY387" s="819"/>
    </row>
    <row r="388" spans="1:51" ht="13.5" hidden="1" thickBot="1">
      <c r="A388" s="3" t="str">
        <f t="shared" si="95"/>
        <v/>
      </c>
      <c r="B388" s="805"/>
      <c r="C388" s="831">
        <f>MEDIÇÃO_GLOBAL!C388</f>
        <v>0</v>
      </c>
      <c r="D388" s="830">
        <f>MEDIÇÃO_GLOBAL!D388</f>
        <v>0</v>
      </c>
      <c r="E388" s="830" t="str">
        <f>MEDIÇÃO_GLOBAL!E388</f>
        <v/>
      </c>
      <c r="F388" s="823">
        <f>MEDIÇÃO_GLOBAL!F388</f>
        <v>0</v>
      </c>
      <c r="G388" s="824">
        <f>MEDIÇÃO_GLOBAL!G388</f>
        <v>0</v>
      </c>
      <c r="H388" s="454">
        <f>Dados_GLOBAL_Inicial!S388</f>
        <v>0</v>
      </c>
      <c r="I388" s="970"/>
      <c r="J388" s="455">
        <f t="shared" si="93"/>
        <v>0</v>
      </c>
      <c r="K388" s="451">
        <f t="shared" si="96"/>
        <v>0</v>
      </c>
      <c r="L388" s="452">
        <f t="shared" si="92"/>
        <v>0</v>
      </c>
      <c r="M388" s="809">
        <f t="shared" si="97"/>
        <v>0</v>
      </c>
      <c r="N388" s="821">
        <f>IF(IFERROR(VALUE(MEDIÇÃO_GLOBAL!N388),0)=0,0,MEDIÇÃO_GLOBAL!N388)</f>
        <v>0</v>
      </c>
      <c r="O388" s="811">
        <f t="shared" si="98"/>
        <v>0</v>
      </c>
      <c r="P388" s="811">
        <f>IF(Dados_Obra!$H$37=1,Dados_GLOBAL_Inicial!M388,IF((W388)="c",ROUNDUP(J388*N388,2),IF((W388)="b",ROUNDDOWN(J388*N388,2),ROUND(J388*N388,2))))</f>
        <v>0</v>
      </c>
      <c r="Q388" s="813">
        <f t="shared" si="99"/>
        <v>0</v>
      </c>
      <c r="S388" s="815">
        <f t="shared" si="100"/>
        <v>0</v>
      </c>
      <c r="T388" s="815">
        <f t="shared" si="101"/>
        <v>0</v>
      </c>
      <c r="V388" s="974"/>
      <c r="W388" s="975"/>
      <c r="X388" s="816">
        <f t="shared" si="102"/>
        <v>0</v>
      </c>
      <c r="Y388" s="816">
        <f t="shared" si="103"/>
        <v>0</v>
      </c>
      <c r="Z388" s="816">
        <f t="shared" si="104"/>
        <v>0</v>
      </c>
      <c r="AA388" s="817">
        <f t="shared" si="105"/>
        <v>0</v>
      </c>
      <c r="AB388" s="718">
        <f t="shared" si="91"/>
        <v>387</v>
      </c>
      <c r="AC388" s="453">
        <f t="shared" si="106"/>
        <v>0</v>
      </c>
      <c r="AD388" s="14">
        <f t="shared" si="107"/>
        <v>0</v>
      </c>
      <c r="AE388"/>
      <c r="AF388" s="540">
        <f t="shared" si="94"/>
        <v>0</v>
      </c>
      <c r="AG388" s="541"/>
      <c r="AH388" s="541"/>
      <c r="AI388" s="541"/>
      <c r="AJ388" s="541"/>
      <c r="AK388" s="541"/>
      <c r="AL388" s="541"/>
      <c r="AM388" s="541"/>
      <c r="AN388" s="541"/>
      <c r="AO388" s="541"/>
      <c r="AP388" s="541"/>
      <c r="AQ388" s="541"/>
      <c r="AR388" s="541"/>
      <c r="AS388" s="541"/>
      <c r="AT388" s="541"/>
      <c r="AU388" s="541"/>
      <c r="AV388" s="541"/>
      <c r="AW388" s="541"/>
      <c r="AX388" s="541"/>
      <c r="AY388" s="819"/>
    </row>
    <row r="389" spans="1:51" ht="13.5" hidden="1" thickBot="1">
      <c r="A389" s="3" t="str">
        <f t="shared" si="95"/>
        <v/>
      </c>
      <c r="B389" s="805"/>
      <c r="C389" s="831">
        <f>MEDIÇÃO_GLOBAL!C389</f>
        <v>0</v>
      </c>
      <c r="D389" s="830">
        <f>MEDIÇÃO_GLOBAL!D389</f>
        <v>0</v>
      </c>
      <c r="E389" s="830" t="str">
        <f>MEDIÇÃO_GLOBAL!E389</f>
        <v/>
      </c>
      <c r="F389" s="823">
        <f>MEDIÇÃO_GLOBAL!F389</f>
        <v>0</v>
      </c>
      <c r="G389" s="824">
        <f>MEDIÇÃO_GLOBAL!G389</f>
        <v>0</v>
      </c>
      <c r="H389" s="454">
        <f>Dados_GLOBAL_Inicial!S389</f>
        <v>0</v>
      </c>
      <c r="I389" s="970"/>
      <c r="J389" s="455">
        <f t="shared" si="93"/>
        <v>0</v>
      </c>
      <c r="K389" s="451">
        <f t="shared" si="96"/>
        <v>0</v>
      </c>
      <c r="L389" s="452">
        <f t="shared" si="92"/>
        <v>0</v>
      </c>
      <c r="M389" s="809">
        <f t="shared" si="97"/>
        <v>0</v>
      </c>
      <c r="N389" s="821">
        <f>IF(IFERROR(VALUE(MEDIÇÃO_GLOBAL!N389),0)=0,0,MEDIÇÃO_GLOBAL!N389)</f>
        <v>0</v>
      </c>
      <c r="O389" s="811">
        <f t="shared" si="98"/>
        <v>0</v>
      </c>
      <c r="P389" s="811">
        <f>IF(Dados_Obra!$H$37=1,Dados_GLOBAL_Inicial!M389,IF((W389)="c",ROUNDUP(J389*N389,2),IF((W389)="b",ROUNDDOWN(J389*N389,2),ROUND(J389*N389,2))))</f>
        <v>0</v>
      </c>
      <c r="Q389" s="813">
        <f t="shared" si="99"/>
        <v>0</v>
      </c>
      <c r="S389" s="815">
        <f t="shared" si="100"/>
        <v>0</v>
      </c>
      <c r="T389" s="815">
        <f t="shared" si="101"/>
        <v>0</v>
      </c>
      <c r="V389" s="974"/>
      <c r="W389" s="975"/>
      <c r="X389" s="816">
        <f t="shared" si="102"/>
        <v>0</v>
      </c>
      <c r="Y389" s="816">
        <f t="shared" si="103"/>
        <v>0</v>
      </c>
      <c r="Z389" s="816">
        <f t="shared" si="104"/>
        <v>0</v>
      </c>
      <c r="AA389" s="817">
        <f t="shared" si="105"/>
        <v>0</v>
      </c>
      <c r="AB389" s="718">
        <f t="shared" si="91"/>
        <v>388</v>
      </c>
      <c r="AC389" s="453">
        <f t="shared" si="106"/>
        <v>0</v>
      </c>
      <c r="AD389" s="14">
        <f t="shared" si="107"/>
        <v>0</v>
      </c>
      <c r="AE389"/>
      <c r="AF389" s="540">
        <f t="shared" si="94"/>
        <v>0</v>
      </c>
      <c r="AG389" s="541"/>
      <c r="AH389" s="541"/>
      <c r="AI389" s="541"/>
      <c r="AJ389" s="541"/>
      <c r="AK389" s="541"/>
      <c r="AL389" s="541"/>
      <c r="AM389" s="541"/>
      <c r="AN389" s="541"/>
      <c r="AO389" s="541"/>
      <c r="AP389" s="541"/>
      <c r="AQ389" s="541"/>
      <c r="AR389" s="541"/>
      <c r="AS389" s="541"/>
      <c r="AT389" s="541"/>
      <c r="AU389" s="541"/>
      <c r="AV389" s="541"/>
      <c r="AW389" s="541"/>
      <c r="AX389" s="541"/>
      <c r="AY389" s="819"/>
    </row>
    <row r="390" spans="1:51" ht="13.5" hidden="1" thickBot="1">
      <c r="A390" s="3" t="str">
        <f t="shared" si="95"/>
        <v/>
      </c>
      <c r="B390" s="805"/>
      <c r="C390" s="831">
        <f>MEDIÇÃO_GLOBAL!C390</f>
        <v>0</v>
      </c>
      <c r="D390" s="830">
        <f>MEDIÇÃO_GLOBAL!D390</f>
        <v>0</v>
      </c>
      <c r="E390" s="830" t="str">
        <f>MEDIÇÃO_GLOBAL!E390</f>
        <v/>
      </c>
      <c r="F390" s="823">
        <f>MEDIÇÃO_GLOBAL!F390</f>
        <v>0</v>
      </c>
      <c r="G390" s="824">
        <f>MEDIÇÃO_GLOBAL!G390</f>
        <v>0</v>
      </c>
      <c r="H390" s="454">
        <f>Dados_GLOBAL_Inicial!S390</f>
        <v>0</v>
      </c>
      <c r="I390" s="970"/>
      <c r="J390" s="455">
        <f t="shared" si="93"/>
        <v>0</v>
      </c>
      <c r="K390" s="451">
        <f t="shared" si="96"/>
        <v>0</v>
      </c>
      <c r="L390" s="452">
        <f t="shared" si="92"/>
        <v>0</v>
      </c>
      <c r="M390" s="809">
        <f t="shared" si="97"/>
        <v>0</v>
      </c>
      <c r="N390" s="821">
        <f>IF(IFERROR(VALUE(MEDIÇÃO_GLOBAL!N390),0)=0,0,MEDIÇÃO_GLOBAL!N390)</f>
        <v>0</v>
      </c>
      <c r="O390" s="811">
        <f t="shared" si="98"/>
        <v>0</v>
      </c>
      <c r="P390" s="811">
        <f>IF(Dados_Obra!$H$37=1,Dados_GLOBAL_Inicial!M390,IF((W390)="c",ROUNDUP(J390*N390,2),IF((W390)="b",ROUNDDOWN(J390*N390,2),ROUND(J390*N390,2))))</f>
        <v>0</v>
      </c>
      <c r="Q390" s="813">
        <f t="shared" si="99"/>
        <v>0</v>
      </c>
      <c r="S390" s="815">
        <f t="shared" si="100"/>
        <v>0</v>
      </c>
      <c r="T390" s="815">
        <f t="shared" si="101"/>
        <v>0</v>
      </c>
      <c r="V390" s="974"/>
      <c r="W390" s="975"/>
      <c r="X390" s="816">
        <f t="shared" si="102"/>
        <v>0</v>
      </c>
      <c r="Y390" s="816">
        <f t="shared" si="103"/>
        <v>0</v>
      </c>
      <c r="Z390" s="816">
        <f t="shared" si="104"/>
        <v>0</v>
      </c>
      <c r="AA390" s="817">
        <f t="shared" si="105"/>
        <v>0</v>
      </c>
      <c r="AB390" s="718">
        <f t="shared" ref="AB390:AB453" si="108">AB389+1</f>
        <v>389</v>
      </c>
      <c r="AC390" s="453">
        <f t="shared" si="106"/>
        <v>0</v>
      </c>
      <c r="AD390" s="14">
        <f t="shared" si="107"/>
        <v>0</v>
      </c>
      <c r="AE390"/>
      <c r="AF390" s="540">
        <f t="shared" si="94"/>
        <v>0</v>
      </c>
      <c r="AG390" s="541"/>
      <c r="AH390" s="541"/>
      <c r="AI390" s="541"/>
      <c r="AJ390" s="541"/>
      <c r="AK390" s="541"/>
      <c r="AL390" s="541"/>
      <c r="AM390" s="541"/>
      <c r="AN390" s="541"/>
      <c r="AO390" s="541"/>
      <c r="AP390" s="541"/>
      <c r="AQ390" s="541"/>
      <c r="AR390" s="541"/>
      <c r="AS390" s="541"/>
      <c r="AT390" s="541"/>
      <c r="AU390" s="541"/>
      <c r="AV390" s="541"/>
      <c r="AW390" s="541"/>
      <c r="AX390" s="541"/>
      <c r="AY390" s="819"/>
    </row>
    <row r="391" spans="1:51" ht="13.5" hidden="1" thickBot="1">
      <c r="A391" s="3" t="str">
        <f t="shared" si="95"/>
        <v/>
      </c>
      <c r="B391" s="805"/>
      <c r="C391" s="831">
        <f>MEDIÇÃO_GLOBAL!C391</f>
        <v>0</v>
      </c>
      <c r="D391" s="830">
        <f>MEDIÇÃO_GLOBAL!D391</f>
        <v>0</v>
      </c>
      <c r="E391" s="830" t="str">
        <f>MEDIÇÃO_GLOBAL!E391</f>
        <v/>
      </c>
      <c r="F391" s="823">
        <f>MEDIÇÃO_GLOBAL!F391</f>
        <v>0</v>
      </c>
      <c r="G391" s="824">
        <f>MEDIÇÃO_GLOBAL!G391</f>
        <v>0</v>
      </c>
      <c r="H391" s="454">
        <f>Dados_GLOBAL_Inicial!S391</f>
        <v>0</v>
      </c>
      <c r="I391" s="970"/>
      <c r="J391" s="455">
        <f t="shared" si="93"/>
        <v>0</v>
      </c>
      <c r="K391" s="451">
        <f t="shared" si="96"/>
        <v>0</v>
      </c>
      <c r="L391" s="452">
        <f t="shared" si="92"/>
        <v>0</v>
      </c>
      <c r="M391" s="809">
        <f t="shared" si="97"/>
        <v>0</v>
      </c>
      <c r="N391" s="821">
        <f>IF(IFERROR(VALUE(MEDIÇÃO_GLOBAL!N391),0)=0,0,MEDIÇÃO_GLOBAL!N391)</f>
        <v>0</v>
      </c>
      <c r="O391" s="811">
        <f t="shared" si="98"/>
        <v>0</v>
      </c>
      <c r="P391" s="811">
        <f>IF(Dados_Obra!$H$37=1,Dados_GLOBAL_Inicial!M391,IF((W391)="c",ROUNDUP(J391*N391,2),IF((W391)="b",ROUNDDOWN(J391*N391,2),ROUND(J391*N391,2))))</f>
        <v>0</v>
      </c>
      <c r="Q391" s="813">
        <f t="shared" si="99"/>
        <v>0</v>
      </c>
      <c r="S391" s="815">
        <f t="shared" si="100"/>
        <v>0</v>
      </c>
      <c r="T391" s="815">
        <f t="shared" si="101"/>
        <v>0</v>
      </c>
      <c r="V391" s="974"/>
      <c r="W391" s="975"/>
      <c r="X391" s="816">
        <f t="shared" si="102"/>
        <v>0</v>
      </c>
      <c r="Y391" s="816">
        <f t="shared" si="103"/>
        <v>0</v>
      </c>
      <c r="Z391" s="816">
        <f t="shared" si="104"/>
        <v>0</v>
      </c>
      <c r="AA391" s="817">
        <f t="shared" si="105"/>
        <v>0</v>
      </c>
      <c r="AB391" s="718">
        <f t="shared" si="108"/>
        <v>390</v>
      </c>
      <c r="AC391" s="453">
        <f t="shared" si="106"/>
        <v>0</v>
      </c>
      <c r="AD391" s="14">
        <f t="shared" si="107"/>
        <v>0</v>
      </c>
      <c r="AE391"/>
      <c r="AF391" s="540">
        <f t="shared" si="94"/>
        <v>0</v>
      </c>
      <c r="AG391" s="541"/>
      <c r="AH391" s="541"/>
      <c r="AI391" s="541"/>
      <c r="AJ391" s="541"/>
      <c r="AK391" s="541"/>
      <c r="AL391" s="541"/>
      <c r="AM391" s="541"/>
      <c r="AN391" s="541"/>
      <c r="AO391" s="541"/>
      <c r="AP391" s="541"/>
      <c r="AQ391" s="541"/>
      <c r="AR391" s="541"/>
      <c r="AS391" s="541"/>
      <c r="AT391" s="541"/>
      <c r="AU391" s="541"/>
      <c r="AV391" s="541"/>
      <c r="AW391" s="541"/>
      <c r="AX391" s="541"/>
      <c r="AY391" s="819"/>
    </row>
    <row r="392" spans="1:51" ht="13.5" hidden="1" thickBot="1">
      <c r="A392" s="3" t="str">
        <f t="shared" si="95"/>
        <v/>
      </c>
      <c r="B392" s="805"/>
      <c r="C392" s="831">
        <f>MEDIÇÃO_GLOBAL!C392</f>
        <v>0</v>
      </c>
      <c r="D392" s="830">
        <f>MEDIÇÃO_GLOBAL!D392</f>
        <v>0</v>
      </c>
      <c r="E392" s="830" t="str">
        <f>MEDIÇÃO_GLOBAL!E392</f>
        <v/>
      </c>
      <c r="F392" s="823">
        <f>MEDIÇÃO_GLOBAL!F392</f>
        <v>0</v>
      </c>
      <c r="G392" s="824">
        <f>MEDIÇÃO_GLOBAL!G392</f>
        <v>0</v>
      </c>
      <c r="H392" s="454">
        <f>Dados_GLOBAL_Inicial!S392</f>
        <v>0</v>
      </c>
      <c r="I392" s="970"/>
      <c r="J392" s="455">
        <f t="shared" si="93"/>
        <v>0</v>
      </c>
      <c r="K392" s="451">
        <f t="shared" si="96"/>
        <v>0</v>
      </c>
      <c r="L392" s="452">
        <f t="shared" si="92"/>
        <v>0</v>
      </c>
      <c r="M392" s="809">
        <f t="shared" si="97"/>
        <v>0</v>
      </c>
      <c r="N392" s="821">
        <f>IF(IFERROR(VALUE(MEDIÇÃO_GLOBAL!N392),0)=0,0,MEDIÇÃO_GLOBAL!N392)</f>
        <v>0</v>
      </c>
      <c r="O392" s="811">
        <f t="shared" si="98"/>
        <v>0</v>
      </c>
      <c r="P392" s="811">
        <f>IF(Dados_Obra!$H$37=1,Dados_GLOBAL_Inicial!M392,IF((W392)="c",ROUNDUP(J392*N392,2),IF((W392)="b",ROUNDDOWN(J392*N392,2),ROUND(J392*N392,2))))</f>
        <v>0</v>
      </c>
      <c r="Q392" s="813">
        <f t="shared" si="99"/>
        <v>0</v>
      </c>
      <c r="S392" s="815">
        <f t="shared" si="100"/>
        <v>0</v>
      </c>
      <c r="T392" s="815">
        <f t="shared" si="101"/>
        <v>0</v>
      </c>
      <c r="V392" s="974"/>
      <c r="W392" s="975"/>
      <c r="X392" s="816">
        <f t="shared" si="102"/>
        <v>0</v>
      </c>
      <c r="Y392" s="816">
        <f t="shared" si="103"/>
        <v>0</v>
      </c>
      <c r="Z392" s="816">
        <f t="shared" si="104"/>
        <v>0</v>
      </c>
      <c r="AA392" s="817">
        <f t="shared" si="105"/>
        <v>0</v>
      </c>
      <c r="AB392" s="718">
        <f t="shared" si="108"/>
        <v>391</v>
      </c>
      <c r="AC392" s="453">
        <f t="shared" si="106"/>
        <v>0</v>
      </c>
      <c r="AD392" s="14">
        <f t="shared" si="107"/>
        <v>0</v>
      </c>
      <c r="AE392"/>
      <c r="AF392" s="540">
        <f t="shared" si="94"/>
        <v>0</v>
      </c>
      <c r="AG392" s="541"/>
      <c r="AH392" s="541"/>
      <c r="AI392" s="541"/>
      <c r="AJ392" s="541"/>
      <c r="AK392" s="541"/>
      <c r="AL392" s="541"/>
      <c r="AM392" s="541"/>
      <c r="AN392" s="541"/>
      <c r="AO392" s="541"/>
      <c r="AP392" s="541"/>
      <c r="AQ392" s="541"/>
      <c r="AR392" s="541"/>
      <c r="AS392" s="541"/>
      <c r="AT392" s="541"/>
      <c r="AU392" s="541"/>
      <c r="AV392" s="541"/>
      <c r="AW392" s="541"/>
      <c r="AX392" s="541"/>
      <c r="AY392" s="819"/>
    </row>
    <row r="393" spans="1:51" ht="13.5" hidden="1" thickBot="1">
      <c r="A393" s="3" t="str">
        <f t="shared" si="95"/>
        <v/>
      </c>
      <c r="B393" s="805"/>
      <c r="C393" s="831">
        <f>MEDIÇÃO_GLOBAL!C393</f>
        <v>0</v>
      </c>
      <c r="D393" s="830">
        <f>MEDIÇÃO_GLOBAL!D393</f>
        <v>0</v>
      </c>
      <c r="E393" s="830" t="str">
        <f>MEDIÇÃO_GLOBAL!E393</f>
        <v/>
      </c>
      <c r="F393" s="823">
        <f>MEDIÇÃO_GLOBAL!F393</f>
        <v>0</v>
      </c>
      <c r="G393" s="824">
        <f>MEDIÇÃO_GLOBAL!G393</f>
        <v>0</v>
      </c>
      <c r="H393" s="454">
        <f>Dados_GLOBAL_Inicial!S393</f>
        <v>0</v>
      </c>
      <c r="I393" s="970"/>
      <c r="J393" s="455">
        <f t="shared" si="93"/>
        <v>0</v>
      </c>
      <c r="K393" s="451">
        <f t="shared" si="96"/>
        <v>0</v>
      </c>
      <c r="L393" s="452">
        <f t="shared" si="92"/>
        <v>0</v>
      </c>
      <c r="M393" s="809">
        <f t="shared" si="97"/>
        <v>0</v>
      </c>
      <c r="N393" s="821">
        <f>IF(IFERROR(VALUE(MEDIÇÃO_GLOBAL!N393),0)=0,0,MEDIÇÃO_GLOBAL!N393)</f>
        <v>0</v>
      </c>
      <c r="O393" s="811">
        <f t="shared" si="98"/>
        <v>0</v>
      </c>
      <c r="P393" s="811">
        <f>IF(Dados_Obra!$H$37=1,Dados_GLOBAL_Inicial!M393,IF((W393)="c",ROUNDUP(J393*N393,2),IF((W393)="b",ROUNDDOWN(J393*N393,2),ROUND(J393*N393,2))))</f>
        <v>0</v>
      </c>
      <c r="Q393" s="813">
        <f t="shared" si="99"/>
        <v>0</v>
      </c>
      <c r="S393" s="815">
        <f t="shared" si="100"/>
        <v>0</v>
      </c>
      <c r="T393" s="815">
        <f t="shared" si="101"/>
        <v>0</v>
      </c>
      <c r="V393" s="974"/>
      <c r="W393" s="975"/>
      <c r="X393" s="816">
        <f t="shared" si="102"/>
        <v>0</v>
      </c>
      <c r="Y393" s="816">
        <f t="shared" si="103"/>
        <v>0</v>
      </c>
      <c r="Z393" s="816">
        <f t="shared" si="104"/>
        <v>0</v>
      </c>
      <c r="AA393" s="817">
        <f t="shared" si="105"/>
        <v>0</v>
      </c>
      <c r="AB393" s="718">
        <f t="shared" si="108"/>
        <v>392</v>
      </c>
      <c r="AC393" s="453">
        <f t="shared" si="106"/>
        <v>0</v>
      </c>
      <c r="AD393" s="14">
        <f t="shared" si="107"/>
        <v>0</v>
      </c>
      <c r="AE393"/>
      <c r="AF393" s="540">
        <f t="shared" si="94"/>
        <v>0</v>
      </c>
      <c r="AG393" s="541"/>
      <c r="AH393" s="541"/>
      <c r="AI393" s="541"/>
      <c r="AJ393" s="541"/>
      <c r="AK393" s="541"/>
      <c r="AL393" s="541"/>
      <c r="AM393" s="541"/>
      <c r="AN393" s="541"/>
      <c r="AO393" s="541"/>
      <c r="AP393" s="541"/>
      <c r="AQ393" s="541"/>
      <c r="AR393" s="541"/>
      <c r="AS393" s="541"/>
      <c r="AT393" s="541"/>
      <c r="AU393" s="541"/>
      <c r="AV393" s="541"/>
      <c r="AW393" s="541"/>
      <c r="AX393" s="541"/>
      <c r="AY393" s="819"/>
    </row>
    <row r="394" spans="1:51" ht="13.5" hidden="1" thickBot="1">
      <c r="A394" s="3" t="str">
        <f t="shared" si="95"/>
        <v/>
      </c>
      <c r="B394" s="805"/>
      <c r="C394" s="831">
        <f>MEDIÇÃO_GLOBAL!C394</f>
        <v>0</v>
      </c>
      <c r="D394" s="830">
        <f>MEDIÇÃO_GLOBAL!D394</f>
        <v>0</v>
      </c>
      <c r="E394" s="830" t="str">
        <f>MEDIÇÃO_GLOBAL!E394</f>
        <v/>
      </c>
      <c r="F394" s="823">
        <f>MEDIÇÃO_GLOBAL!F394</f>
        <v>0</v>
      </c>
      <c r="G394" s="824">
        <f>MEDIÇÃO_GLOBAL!G394</f>
        <v>0</v>
      </c>
      <c r="H394" s="454">
        <f>Dados_GLOBAL_Inicial!S394</f>
        <v>0</v>
      </c>
      <c r="I394" s="970"/>
      <c r="J394" s="455">
        <f t="shared" si="93"/>
        <v>0</v>
      </c>
      <c r="K394" s="451">
        <f t="shared" si="96"/>
        <v>0</v>
      </c>
      <c r="L394" s="452">
        <f t="shared" ref="L394:L457" si="109">IF(total=0,0,ROUND(P394/total,4))</f>
        <v>0</v>
      </c>
      <c r="M394" s="809">
        <f t="shared" si="97"/>
        <v>0</v>
      </c>
      <c r="N394" s="821">
        <f>IF(IFERROR(VALUE(MEDIÇÃO_GLOBAL!N394),0)=0,0,MEDIÇÃO_GLOBAL!N394)</f>
        <v>0</v>
      </c>
      <c r="O394" s="811">
        <f t="shared" si="98"/>
        <v>0</v>
      </c>
      <c r="P394" s="811">
        <f>IF(Dados_Obra!$H$37=1,Dados_GLOBAL_Inicial!M394,IF((W394)="c",ROUNDUP(J394*N394,2),IF((W394)="b",ROUNDDOWN(J394*N394,2),ROUND(J394*N394,2))))</f>
        <v>0</v>
      </c>
      <c r="Q394" s="813">
        <f t="shared" si="99"/>
        <v>0</v>
      </c>
      <c r="S394" s="815">
        <f t="shared" si="100"/>
        <v>0</v>
      </c>
      <c r="T394" s="815">
        <f t="shared" si="101"/>
        <v>0</v>
      </c>
      <c r="V394" s="974"/>
      <c r="W394" s="975"/>
      <c r="X394" s="816">
        <f t="shared" si="102"/>
        <v>0</v>
      </c>
      <c r="Y394" s="816">
        <f t="shared" si="103"/>
        <v>0</v>
      </c>
      <c r="Z394" s="816">
        <f t="shared" si="104"/>
        <v>0</v>
      </c>
      <c r="AA394" s="817">
        <f t="shared" si="105"/>
        <v>0</v>
      </c>
      <c r="AB394" s="718">
        <f t="shared" si="108"/>
        <v>393</v>
      </c>
      <c r="AC394" s="453">
        <f t="shared" si="106"/>
        <v>0</v>
      </c>
      <c r="AD394" s="14">
        <f t="shared" si="107"/>
        <v>0</v>
      </c>
      <c r="AE394"/>
      <c r="AF394" s="540">
        <f t="shared" si="94"/>
        <v>0</v>
      </c>
      <c r="AG394" s="541"/>
      <c r="AH394" s="541"/>
      <c r="AI394" s="541"/>
      <c r="AJ394" s="541"/>
      <c r="AK394" s="541"/>
      <c r="AL394" s="541"/>
      <c r="AM394" s="541"/>
      <c r="AN394" s="541"/>
      <c r="AO394" s="541"/>
      <c r="AP394" s="541"/>
      <c r="AQ394" s="541"/>
      <c r="AR394" s="541"/>
      <c r="AS394" s="541"/>
      <c r="AT394" s="541"/>
      <c r="AU394" s="541"/>
      <c r="AV394" s="541"/>
      <c r="AW394" s="541"/>
      <c r="AX394" s="541"/>
      <c r="AY394" s="819"/>
    </row>
    <row r="395" spans="1:51" ht="13.5" hidden="1" thickBot="1">
      <c r="A395" s="3" t="str">
        <f t="shared" si="95"/>
        <v/>
      </c>
      <c r="B395" s="805"/>
      <c r="C395" s="831">
        <f>MEDIÇÃO_GLOBAL!C395</f>
        <v>0</v>
      </c>
      <c r="D395" s="830">
        <f>MEDIÇÃO_GLOBAL!D395</f>
        <v>0</v>
      </c>
      <c r="E395" s="830" t="str">
        <f>MEDIÇÃO_GLOBAL!E395</f>
        <v/>
      </c>
      <c r="F395" s="823">
        <f>MEDIÇÃO_GLOBAL!F395</f>
        <v>0</v>
      </c>
      <c r="G395" s="824">
        <f>MEDIÇÃO_GLOBAL!G395</f>
        <v>0</v>
      </c>
      <c r="H395" s="454">
        <f>Dados_GLOBAL_Inicial!S395</f>
        <v>0</v>
      </c>
      <c r="I395" s="970"/>
      <c r="J395" s="455">
        <f t="shared" ref="J395:J458" si="110">SUM(H395:I395)</f>
        <v>0</v>
      </c>
      <c r="K395" s="451">
        <f t="shared" si="96"/>
        <v>0</v>
      </c>
      <c r="L395" s="452">
        <f t="shared" si="109"/>
        <v>0</v>
      </c>
      <c r="M395" s="809">
        <f t="shared" si="97"/>
        <v>0</v>
      </c>
      <c r="N395" s="821">
        <f>IF(IFERROR(VALUE(MEDIÇÃO_GLOBAL!N395),0)=0,0,MEDIÇÃO_GLOBAL!N395)</f>
        <v>0</v>
      </c>
      <c r="O395" s="811">
        <f t="shared" si="98"/>
        <v>0</v>
      </c>
      <c r="P395" s="811">
        <f>IF(Dados_Obra!$H$37=1,Dados_GLOBAL_Inicial!M395,IF((W395)="c",ROUNDUP(J395*N395,2),IF((W395)="b",ROUNDDOWN(J395*N395,2),ROUND(J395*N395,2))))</f>
        <v>0</v>
      </c>
      <c r="Q395" s="813">
        <f t="shared" si="99"/>
        <v>0</v>
      </c>
      <c r="S395" s="815">
        <f t="shared" si="100"/>
        <v>0</v>
      </c>
      <c r="T395" s="815">
        <f t="shared" si="101"/>
        <v>0</v>
      </c>
      <c r="V395" s="974"/>
      <c r="W395" s="975"/>
      <c r="X395" s="816">
        <f t="shared" si="102"/>
        <v>0</v>
      </c>
      <c r="Y395" s="816">
        <f t="shared" si="103"/>
        <v>0</v>
      </c>
      <c r="Z395" s="816">
        <f t="shared" si="104"/>
        <v>0</v>
      </c>
      <c r="AA395" s="817">
        <f t="shared" si="105"/>
        <v>0</v>
      </c>
      <c r="AB395" s="718">
        <f t="shared" si="108"/>
        <v>394</v>
      </c>
      <c r="AC395" s="453">
        <f t="shared" si="106"/>
        <v>0</v>
      </c>
      <c r="AD395" s="14">
        <f t="shared" si="107"/>
        <v>0</v>
      </c>
      <c r="AE395"/>
      <c r="AF395" s="540">
        <f t="shared" ref="AF395:AF458" si="111">IFERROR(IF(C395=0,0,C395),0)</f>
        <v>0</v>
      </c>
      <c r="AG395" s="541"/>
      <c r="AH395" s="541"/>
      <c r="AI395" s="541"/>
      <c r="AJ395" s="541"/>
      <c r="AK395" s="541"/>
      <c r="AL395" s="541"/>
      <c r="AM395" s="541"/>
      <c r="AN395" s="541"/>
      <c r="AO395" s="541"/>
      <c r="AP395" s="541"/>
      <c r="AQ395" s="541"/>
      <c r="AR395" s="541"/>
      <c r="AS395" s="541"/>
      <c r="AT395" s="541"/>
      <c r="AU395" s="541"/>
      <c r="AV395" s="541"/>
      <c r="AW395" s="541"/>
      <c r="AX395" s="541"/>
      <c r="AY395" s="819"/>
    </row>
    <row r="396" spans="1:51" ht="13.5" hidden="1" thickBot="1">
      <c r="A396" s="3" t="str">
        <f t="shared" ref="A396:A459" si="112">IF(LEN(F396)&gt;3,"x",IF(N396&lt;0,"x",""))</f>
        <v/>
      </c>
      <c r="B396" s="805"/>
      <c r="C396" s="831">
        <f>MEDIÇÃO_GLOBAL!C396</f>
        <v>0</v>
      </c>
      <c r="D396" s="830">
        <f>MEDIÇÃO_GLOBAL!D396</f>
        <v>0</v>
      </c>
      <c r="E396" s="830" t="str">
        <f>MEDIÇÃO_GLOBAL!E396</f>
        <v/>
      </c>
      <c r="F396" s="823">
        <f>MEDIÇÃO_GLOBAL!F396</f>
        <v>0</v>
      </c>
      <c r="G396" s="824">
        <f>MEDIÇÃO_GLOBAL!G396</f>
        <v>0</v>
      </c>
      <c r="H396" s="454">
        <f>Dados_GLOBAL_Inicial!S396</f>
        <v>0</v>
      </c>
      <c r="I396" s="970"/>
      <c r="J396" s="455">
        <f t="shared" si="110"/>
        <v>0</v>
      </c>
      <c r="K396" s="451">
        <f t="shared" ref="K396:K459" si="113">AD396</f>
        <v>0</v>
      </c>
      <c r="L396" s="452">
        <f t="shared" si="109"/>
        <v>0</v>
      </c>
      <c r="M396" s="809">
        <f t="shared" ref="M396:M459" si="114">IF(J396=0,0,IF(K396&gt;100%,"excesso",IF(ISNUMBER(K396),ROUND(K396*L396,4),IF(K396="&lt;excesso",ROUND(100%*L396,4),0))))</f>
        <v>0</v>
      </c>
      <c r="N396" s="821">
        <f>IF(IFERROR(VALUE(MEDIÇÃO_GLOBAL!N396),0)=0,0,MEDIÇÃO_GLOBAL!N396)</f>
        <v>0</v>
      </c>
      <c r="O396" s="811">
        <f t="shared" ref="O396:O459" si="115">IF(K396&gt;100%,P396,IF(ISBLANK(J396),0,IF((V396)="c",ROUNDUP(K396*P396,2),IF((V396)="b",ROUNDDOWN(K396*P396,2),ROUND(K396*P396,2)))))</f>
        <v>0</v>
      </c>
      <c r="P396" s="811">
        <f>IF(Dados_Obra!$H$37=1,Dados_GLOBAL_Inicial!M396,IF((W396)="c",ROUNDUP(J396*N396,2),IF((W396)="b",ROUNDDOWN(J396*N396,2),ROUND(J396*N396,2))))</f>
        <v>0</v>
      </c>
      <c r="Q396" s="813">
        <f t="shared" ref="Q396:Q459" si="116">P396-O396</f>
        <v>0</v>
      </c>
      <c r="S396" s="815">
        <f t="shared" ref="S396:S459" si="117">IF(I396&gt;0,ROUND(I396*N396,2),0)</f>
        <v>0</v>
      </c>
      <c r="T396" s="815">
        <f t="shared" ref="T396:T459" si="118">IF(I396&lt;0,ROUND(I396*N396,2),0)</f>
        <v>0</v>
      </c>
      <c r="V396" s="974"/>
      <c r="W396" s="975"/>
      <c r="X396" s="816">
        <f t="shared" ref="X396:X459" si="119">IF(C396&lt;&gt;0,0,X397+O396)</f>
        <v>0</v>
      </c>
      <c r="Y396" s="816">
        <f t="shared" ref="Y396:Y459" si="120">IF(C396&lt;&gt;0,X397,0)</f>
        <v>0</v>
      </c>
      <c r="Z396" s="816">
        <f t="shared" ref="Z396:Z459" si="121">IF(C396&lt;&gt;0,0,Z397+P396)</f>
        <v>0</v>
      </c>
      <c r="AA396" s="817">
        <f t="shared" ref="AA396:AA459" si="122">IF(C396&lt;&gt;0,Z397,0)</f>
        <v>0</v>
      </c>
      <c r="AB396" s="718">
        <f t="shared" si="108"/>
        <v>395</v>
      </c>
      <c r="AC396" s="453">
        <f t="shared" ref="AC396:AC459" si="123">IF(SUM(AG396:AX396)&gt;J396,J396,SUM(AG396:AX396))</f>
        <v>0</v>
      </c>
      <c r="AD396" s="14">
        <f t="shared" ref="AD396:AD459" si="124">IF(J396=0,0,IF(AC396&gt;J396,1,AC396/J396))</f>
        <v>0</v>
      </c>
      <c r="AE396"/>
      <c r="AF396" s="540">
        <f t="shared" si="111"/>
        <v>0</v>
      </c>
      <c r="AG396" s="541"/>
      <c r="AH396" s="541"/>
      <c r="AI396" s="541"/>
      <c r="AJ396" s="541"/>
      <c r="AK396" s="541"/>
      <c r="AL396" s="541"/>
      <c r="AM396" s="541"/>
      <c r="AN396" s="541"/>
      <c r="AO396" s="541"/>
      <c r="AP396" s="541"/>
      <c r="AQ396" s="541"/>
      <c r="AR396" s="541"/>
      <c r="AS396" s="541"/>
      <c r="AT396" s="541"/>
      <c r="AU396" s="541"/>
      <c r="AV396" s="541"/>
      <c r="AW396" s="541"/>
      <c r="AX396" s="541"/>
      <c r="AY396" s="819"/>
    </row>
    <row r="397" spans="1:51" ht="13.5" hidden="1" thickBot="1">
      <c r="A397" s="3" t="str">
        <f t="shared" si="112"/>
        <v/>
      </c>
      <c r="B397" s="805"/>
      <c r="C397" s="831">
        <f>MEDIÇÃO_GLOBAL!C397</f>
        <v>0</v>
      </c>
      <c r="D397" s="830">
        <f>MEDIÇÃO_GLOBAL!D397</f>
        <v>0</v>
      </c>
      <c r="E397" s="830" t="str">
        <f>MEDIÇÃO_GLOBAL!E397</f>
        <v/>
      </c>
      <c r="F397" s="823">
        <f>MEDIÇÃO_GLOBAL!F397</f>
        <v>0</v>
      </c>
      <c r="G397" s="824">
        <f>MEDIÇÃO_GLOBAL!G397</f>
        <v>0</v>
      </c>
      <c r="H397" s="454">
        <f>Dados_GLOBAL_Inicial!S397</f>
        <v>0</v>
      </c>
      <c r="I397" s="970"/>
      <c r="J397" s="455">
        <f t="shared" si="110"/>
        <v>0</v>
      </c>
      <c r="K397" s="451">
        <f t="shared" si="113"/>
        <v>0</v>
      </c>
      <c r="L397" s="452">
        <f t="shared" si="109"/>
        <v>0</v>
      </c>
      <c r="M397" s="809">
        <f t="shared" si="114"/>
        <v>0</v>
      </c>
      <c r="N397" s="821">
        <f>IF(IFERROR(VALUE(MEDIÇÃO_GLOBAL!N397),0)=0,0,MEDIÇÃO_GLOBAL!N397)</f>
        <v>0</v>
      </c>
      <c r="O397" s="811">
        <f t="shared" si="115"/>
        <v>0</v>
      </c>
      <c r="P397" s="811">
        <f>IF(Dados_Obra!$H$37=1,Dados_GLOBAL_Inicial!M397,IF((W397)="c",ROUNDUP(J397*N397,2),IF((W397)="b",ROUNDDOWN(J397*N397,2),ROUND(J397*N397,2))))</f>
        <v>0</v>
      </c>
      <c r="Q397" s="813">
        <f t="shared" si="116"/>
        <v>0</v>
      </c>
      <c r="S397" s="815">
        <f t="shared" si="117"/>
        <v>0</v>
      </c>
      <c r="T397" s="815">
        <f t="shared" si="118"/>
        <v>0</v>
      </c>
      <c r="V397" s="974"/>
      <c r="W397" s="975"/>
      <c r="X397" s="816">
        <f t="shared" si="119"/>
        <v>0</v>
      </c>
      <c r="Y397" s="816">
        <f t="shared" si="120"/>
        <v>0</v>
      </c>
      <c r="Z397" s="816">
        <f t="shared" si="121"/>
        <v>0</v>
      </c>
      <c r="AA397" s="817">
        <f t="shared" si="122"/>
        <v>0</v>
      </c>
      <c r="AB397" s="718">
        <f t="shared" si="108"/>
        <v>396</v>
      </c>
      <c r="AC397" s="453">
        <f t="shared" si="123"/>
        <v>0</v>
      </c>
      <c r="AD397" s="14">
        <f t="shared" si="124"/>
        <v>0</v>
      </c>
      <c r="AE397"/>
      <c r="AF397" s="540">
        <f t="shared" si="111"/>
        <v>0</v>
      </c>
      <c r="AG397" s="541"/>
      <c r="AH397" s="541"/>
      <c r="AI397" s="541"/>
      <c r="AJ397" s="541"/>
      <c r="AK397" s="541"/>
      <c r="AL397" s="541"/>
      <c r="AM397" s="541"/>
      <c r="AN397" s="541"/>
      <c r="AO397" s="541"/>
      <c r="AP397" s="541"/>
      <c r="AQ397" s="541"/>
      <c r="AR397" s="541"/>
      <c r="AS397" s="541"/>
      <c r="AT397" s="541"/>
      <c r="AU397" s="541"/>
      <c r="AV397" s="541"/>
      <c r="AW397" s="541"/>
      <c r="AX397" s="541"/>
      <c r="AY397" s="819"/>
    </row>
    <row r="398" spans="1:51" ht="13.5" hidden="1" thickBot="1">
      <c r="A398" s="3" t="str">
        <f t="shared" si="112"/>
        <v/>
      </c>
      <c r="B398" s="805"/>
      <c r="C398" s="831">
        <f>MEDIÇÃO_GLOBAL!C398</f>
        <v>0</v>
      </c>
      <c r="D398" s="830">
        <f>MEDIÇÃO_GLOBAL!D398</f>
        <v>0</v>
      </c>
      <c r="E398" s="830" t="str">
        <f>MEDIÇÃO_GLOBAL!E398</f>
        <v/>
      </c>
      <c r="F398" s="823">
        <f>MEDIÇÃO_GLOBAL!F398</f>
        <v>0</v>
      </c>
      <c r="G398" s="824">
        <f>MEDIÇÃO_GLOBAL!G398</f>
        <v>0</v>
      </c>
      <c r="H398" s="454">
        <f>Dados_GLOBAL_Inicial!S398</f>
        <v>0</v>
      </c>
      <c r="I398" s="970"/>
      <c r="J398" s="455">
        <f t="shared" si="110"/>
        <v>0</v>
      </c>
      <c r="K398" s="451">
        <f t="shared" si="113"/>
        <v>0</v>
      </c>
      <c r="L398" s="452">
        <f t="shared" si="109"/>
        <v>0</v>
      </c>
      <c r="M398" s="809">
        <f t="shared" si="114"/>
        <v>0</v>
      </c>
      <c r="N398" s="821">
        <f>IF(IFERROR(VALUE(MEDIÇÃO_GLOBAL!N398),0)=0,0,MEDIÇÃO_GLOBAL!N398)</f>
        <v>0</v>
      </c>
      <c r="O398" s="811">
        <f t="shared" si="115"/>
        <v>0</v>
      </c>
      <c r="P398" s="811">
        <f>IF(Dados_Obra!$H$37=1,Dados_GLOBAL_Inicial!M398,IF((W398)="c",ROUNDUP(J398*N398,2),IF((W398)="b",ROUNDDOWN(J398*N398,2),ROUND(J398*N398,2))))</f>
        <v>0</v>
      </c>
      <c r="Q398" s="813">
        <f t="shared" si="116"/>
        <v>0</v>
      </c>
      <c r="S398" s="815">
        <f t="shared" si="117"/>
        <v>0</v>
      </c>
      <c r="T398" s="815">
        <f t="shared" si="118"/>
        <v>0</v>
      </c>
      <c r="V398" s="974"/>
      <c r="W398" s="975"/>
      <c r="X398" s="816">
        <f t="shared" si="119"/>
        <v>0</v>
      </c>
      <c r="Y398" s="816">
        <f t="shared" si="120"/>
        <v>0</v>
      </c>
      <c r="Z398" s="816">
        <f t="shared" si="121"/>
        <v>0</v>
      </c>
      <c r="AA398" s="817">
        <f t="shared" si="122"/>
        <v>0</v>
      </c>
      <c r="AB398" s="718">
        <f t="shared" si="108"/>
        <v>397</v>
      </c>
      <c r="AC398" s="453">
        <f t="shared" si="123"/>
        <v>0</v>
      </c>
      <c r="AD398" s="14">
        <f t="shared" si="124"/>
        <v>0</v>
      </c>
      <c r="AE398"/>
      <c r="AF398" s="540">
        <f t="shared" si="111"/>
        <v>0</v>
      </c>
      <c r="AG398" s="541"/>
      <c r="AH398" s="541"/>
      <c r="AI398" s="541"/>
      <c r="AJ398" s="541"/>
      <c r="AK398" s="541"/>
      <c r="AL398" s="541"/>
      <c r="AM398" s="541"/>
      <c r="AN398" s="541"/>
      <c r="AO398" s="541"/>
      <c r="AP398" s="541"/>
      <c r="AQ398" s="541"/>
      <c r="AR398" s="541"/>
      <c r="AS398" s="541"/>
      <c r="AT398" s="541"/>
      <c r="AU398" s="541"/>
      <c r="AV398" s="541"/>
      <c r="AW398" s="541"/>
      <c r="AX398" s="541"/>
      <c r="AY398" s="819"/>
    </row>
    <row r="399" spans="1:51" ht="13.5" hidden="1" thickBot="1">
      <c r="A399" s="3" t="str">
        <f t="shared" si="112"/>
        <v/>
      </c>
      <c r="B399" s="805"/>
      <c r="C399" s="831">
        <f>MEDIÇÃO_GLOBAL!C399</f>
        <v>0</v>
      </c>
      <c r="D399" s="830">
        <f>MEDIÇÃO_GLOBAL!D399</f>
        <v>0</v>
      </c>
      <c r="E399" s="830" t="str">
        <f>MEDIÇÃO_GLOBAL!E399</f>
        <v/>
      </c>
      <c r="F399" s="823">
        <f>MEDIÇÃO_GLOBAL!F399</f>
        <v>0</v>
      </c>
      <c r="G399" s="824">
        <f>MEDIÇÃO_GLOBAL!G399</f>
        <v>0</v>
      </c>
      <c r="H399" s="454">
        <f>Dados_GLOBAL_Inicial!S399</f>
        <v>0</v>
      </c>
      <c r="I399" s="970"/>
      <c r="J399" s="455">
        <f t="shared" si="110"/>
        <v>0</v>
      </c>
      <c r="K399" s="451">
        <f t="shared" si="113"/>
        <v>0</v>
      </c>
      <c r="L399" s="452">
        <f t="shared" si="109"/>
        <v>0</v>
      </c>
      <c r="M399" s="809">
        <f t="shared" si="114"/>
        <v>0</v>
      </c>
      <c r="N399" s="821">
        <f>IF(IFERROR(VALUE(MEDIÇÃO_GLOBAL!N399),0)=0,0,MEDIÇÃO_GLOBAL!N399)</f>
        <v>0</v>
      </c>
      <c r="O399" s="811">
        <f t="shared" si="115"/>
        <v>0</v>
      </c>
      <c r="P399" s="811">
        <f>IF(Dados_Obra!$H$37=1,Dados_GLOBAL_Inicial!M399,IF((W399)="c",ROUNDUP(J399*N399,2),IF((W399)="b",ROUNDDOWN(J399*N399,2),ROUND(J399*N399,2))))</f>
        <v>0</v>
      </c>
      <c r="Q399" s="813">
        <f t="shared" si="116"/>
        <v>0</v>
      </c>
      <c r="S399" s="815">
        <f t="shared" si="117"/>
        <v>0</v>
      </c>
      <c r="T399" s="815">
        <f t="shared" si="118"/>
        <v>0</v>
      </c>
      <c r="V399" s="974"/>
      <c r="W399" s="975"/>
      <c r="X399" s="816">
        <f t="shared" si="119"/>
        <v>0</v>
      </c>
      <c r="Y399" s="816">
        <f t="shared" si="120"/>
        <v>0</v>
      </c>
      <c r="Z399" s="816">
        <f t="shared" si="121"/>
        <v>0</v>
      </c>
      <c r="AA399" s="817">
        <f t="shared" si="122"/>
        <v>0</v>
      </c>
      <c r="AB399" s="718">
        <f t="shared" si="108"/>
        <v>398</v>
      </c>
      <c r="AC399" s="453">
        <f t="shared" si="123"/>
        <v>0</v>
      </c>
      <c r="AD399" s="14">
        <f t="shared" si="124"/>
        <v>0</v>
      </c>
      <c r="AE399"/>
      <c r="AF399" s="540">
        <f t="shared" si="111"/>
        <v>0</v>
      </c>
      <c r="AG399" s="541"/>
      <c r="AH399" s="541"/>
      <c r="AI399" s="541"/>
      <c r="AJ399" s="541"/>
      <c r="AK399" s="541"/>
      <c r="AL399" s="541"/>
      <c r="AM399" s="541"/>
      <c r="AN399" s="541"/>
      <c r="AO399" s="541"/>
      <c r="AP399" s="541"/>
      <c r="AQ399" s="541"/>
      <c r="AR399" s="541"/>
      <c r="AS399" s="541"/>
      <c r="AT399" s="541"/>
      <c r="AU399" s="541"/>
      <c r="AV399" s="541"/>
      <c r="AW399" s="541"/>
      <c r="AX399" s="541"/>
      <c r="AY399" s="819"/>
    </row>
    <row r="400" spans="1:51" ht="13.5" hidden="1" thickBot="1">
      <c r="A400" s="3" t="str">
        <f t="shared" si="112"/>
        <v/>
      </c>
      <c r="B400" s="805"/>
      <c r="C400" s="831">
        <f>MEDIÇÃO_GLOBAL!C400</f>
        <v>0</v>
      </c>
      <c r="D400" s="830">
        <f>MEDIÇÃO_GLOBAL!D400</f>
        <v>0</v>
      </c>
      <c r="E400" s="830" t="str">
        <f>MEDIÇÃO_GLOBAL!E400</f>
        <v/>
      </c>
      <c r="F400" s="823">
        <f>MEDIÇÃO_GLOBAL!F400</f>
        <v>0</v>
      </c>
      <c r="G400" s="824">
        <f>MEDIÇÃO_GLOBAL!G400</f>
        <v>0</v>
      </c>
      <c r="H400" s="454">
        <f>Dados_GLOBAL_Inicial!S400</f>
        <v>0</v>
      </c>
      <c r="I400" s="970"/>
      <c r="J400" s="455">
        <f t="shared" si="110"/>
        <v>0</v>
      </c>
      <c r="K400" s="451">
        <f t="shared" si="113"/>
        <v>0</v>
      </c>
      <c r="L400" s="452">
        <f t="shared" si="109"/>
        <v>0</v>
      </c>
      <c r="M400" s="809">
        <f t="shared" si="114"/>
        <v>0</v>
      </c>
      <c r="N400" s="821">
        <f>IF(IFERROR(VALUE(MEDIÇÃO_GLOBAL!N400),0)=0,0,MEDIÇÃO_GLOBAL!N400)</f>
        <v>0</v>
      </c>
      <c r="O400" s="811">
        <f t="shared" si="115"/>
        <v>0</v>
      </c>
      <c r="P400" s="811">
        <f>IF(Dados_Obra!$H$37=1,Dados_GLOBAL_Inicial!M400,IF((W400)="c",ROUNDUP(J400*N400,2),IF((W400)="b",ROUNDDOWN(J400*N400,2),ROUND(J400*N400,2))))</f>
        <v>0</v>
      </c>
      <c r="Q400" s="813">
        <f t="shared" si="116"/>
        <v>0</v>
      </c>
      <c r="S400" s="815">
        <f t="shared" si="117"/>
        <v>0</v>
      </c>
      <c r="T400" s="815">
        <f t="shared" si="118"/>
        <v>0</v>
      </c>
      <c r="V400" s="974"/>
      <c r="W400" s="975"/>
      <c r="X400" s="816">
        <f t="shared" si="119"/>
        <v>0</v>
      </c>
      <c r="Y400" s="816">
        <f t="shared" si="120"/>
        <v>0</v>
      </c>
      <c r="Z400" s="816">
        <f t="shared" si="121"/>
        <v>0</v>
      </c>
      <c r="AA400" s="817">
        <f t="shared" si="122"/>
        <v>0</v>
      </c>
      <c r="AB400" s="718">
        <f t="shared" si="108"/>
        <v>399</v>
      </c>
      <c r="AC400" s="453">
        <f t="shared" si="123"/>
        <v>0</v>
      </c>
      <c r="AD400" s="14">
        <f t="shared" si="124"/>
        <v>0</v>
      </c>
      <c r="AE400"/>
      <c r="AF400" s="540">
        <f t="shared" si="111"/>
        <v>0</v>
      </c>
      <c r="AG400" s="541"/>
      <c r="AH400" s="541"/>
      <c r="AI400" s="541"/>
      <c r="AJ400" s="541"/>
      <c r="AK400" s="541"/>
      <c r="AL400" s="541"/>
      <c r="AM400" s="541"/>
      <c r="AN400" s="541"/>
      <c r="AO400" s="541"/>
      <c r="AP400" s="541"/>
      <c r="AQ400" s="541"/>
      <c r="AR400" s="541"/>
      <c r="AS400" s="541"/>
      <c r="AT400" s="541"/>
      <c r="AU400" s="541"/>
      <c r="AV400" s="541"/>
      <c r="AW400" s="541"/>
      <c r="AX400" s="541"/>
      <c r="AY400" s="819"/>
    </row>
    <row r="401" spans="1:51" ht="13.5" hidden="1" thickBot="1">
      <c r="A401" s="3" t="str">
        <f t="shared" si="112"/>
        <v/>
      </c>
      <c r="B401" s="805"/>
      <c r="C401" s="831">
        <f>MEDIÇÃO_GLOBAL!C401</f>
        <v>0</v>
      </c>
      <c r="D401" s="830">
        <f>MEDIÇÃO_GLOBAL!D401</f>
        <v>0</v>
      </c>
      <c r="E401" s="830" t="str">
        <f>MEDIÇÃO_GLOBAL!E401</f>
        <v/>
      </c>
      <c r="F401" s="823">
        <f>MEDIÇÃO_GLOBAL!F401</f>
        <v>0</v>
      </c>
      <c r="G401" s="824">
        <f>MEDIÇÃO_GLOBAL!G401</f>
        <v>0</v>
      </c>
      <c r="H401" s="454">
        <f>Dados_GLOBAL_Inicial!S401</f>
        <v>0</v>
      </c>
      <c r="I401" s="970"/>
      <c r="J401" s="455">
        <f t="shared" si="110"/>
        <v>0</v>
      </c>
      <c r="K401" s="451">
        <f t="shared" si="113"/>
        <v>0</v>
      </c>
      <c r="L401" s="452">
        <f t="shared" si="109"/>
        <v>0</v>
      </c>
      <c r="M401" s="809">
        <f t="shared" si="114"/>
        <v>0</v>
      </c>
      <c r="N401" s="821">
        <f>IF(IFERROR(VALUE(MEDIÇÃO_GLOBAL!N401),0)=0,0,MEDIÇÃO_GLOBAL!N401)</f>
        <v>0</v>
      </c>
      <c r="O401" s="811">
        <f t="shared" si="115"/>
        <v>0</v>
      </c>
      <c r="P401" s="811">
        <f>IF(Dados_Obra!$H$37=1,Dados_GLOBAL_Inicial!M401,IF((W401)="c",ROUNDUP(J401*N401,2),IF((W401)="b",ROUNDDOWN(J401*N401,2),ROUND(J401*N401,2))))</f>
        <v>0</v>
      </c>
      <c r="Q401" s="813">
        <f t="shared" si="116"/>
        <v>0</v>
      </c>
      <c r="S401" s="815">
        <f t="shared" si="117"/>
        <v>0</v>
      </c>
      <c r="T401" s="815">
        <f t="shared" si="118"/>
        <v>0</v>
      </c>
      <c r="V401" s="974"/>
      <c r="W401" s="975"/>
      <c r="X401" s="816">
        <f t="shared" si="119"/>
        <v>0</v>
      </c>
      <c r="Y401" s="816">
        <f t="shared" si="120"/>
        <v>0</v>
      </c>
      <c r="Z401" s="816">
        <f t="shared" si="121"/>
        <v>0</v>
      </c>
      <c r="AA401" s="817">
        <f t="shared" si="122"/>
        <v>0</v>
      </c>
      <c r="AB401" s="718">
        <f t="shared" si="108"/>
        <v>400</v>
      </c>
      <c r="AC401" s="453">
        <f t="shared" si="123"/>
        <v>0</v>
      </c>
      <c r="AD401" s="14">
        <f t="shared" si="124"/>
        <v>0</v>
      </c>
      <c r="AE401"/>
      <c r="AF401" s="540">
        <f t="shared" si="111"/>
        <v>0</v>
      </c>
      <c r="AG401" s="541"/>
      <c r="AH401" s="541"/>
      <c r="AI401" s="541"/>
      <c r="AJ401" s="541"/>
      <c r="AK401" s="541"/>
      <c r="AL401" s="541"/>
      <c r="AM401" s="541"/>
      <c r="AN401" s="541"/>
      <c r="AO401" s="541"/>
      <c r="AP401" s="541"/>
      <c r="AQ401" s="541"/>
      <c r="AR401" s="541"/>
      <c r="AS401" s="541"/>
      <c r="AT401" s="541"/>
      <c r="AU401" s="541"/>
      <c r="AV401" s="541"/>
      <c r="AW401" s="541"/>
      <c r="AX401" s="541"/>
      <c r="AY401" s="819"/>
    </row>
    <row r="402" spans="1:51" ht="13.5" hidden="1" thickBot="1">
      <c r="A402" s="3" t="str">
        <f t="shared" si="112"/>
        <v/>
      </c>
      <c r="B402" s="805"/>
      <c r="C402" s="831">
        <f>MEDIÇÃO_GLOBAL!C402</f>
        <v>0</v>
      </c>
      <c r="D402" s="830">
        <f>MEDIÇÃO_GLOBAL!D402</f>
        <v>0</v>
      </c>
      <c r="E402" s="830" t="str">
        <f>MEDIÇÃO_GLOBAL!E402</f>
        <v/>
      </c>
      <c r="F402" s="823">
        <f>MEDIÇÃO_GLOBAL!F402</f>
        <v>0</v>
      </c>
      <c r="G402" s="824">
        <f>MEDIÇÃO_GLOBAL!G402</f>
        <v>0</v>
      </c>
      <c r="H402" s="454">
        <f>Dados_GLOBAL_Inicial!S402</f>
        <v>0</v>
      </c>
      <c r="I402" s="970"/>
      <c r="J402" s="455">
        <f t="shared" si="110"/>
        <v>0</v>
      </c>
      <c r="K402" s="451">
        <f t="shared" si="113"/>
        <v>0</v>
      </c>
      <c r="L402" s="452">
        <f t="shared" si="109"/>
        <v>0</v>
      </c>
      <c r="M402" s="809">
        <f t="shared" si="114"/>
        <v>0</v>
      </c>
      <c r="N402" s="821">
        <f>IF(IFERROR(VALUE(MEDIÇÃO_GLOBAL!N402),0)=0,0,MEDIÇÃO_GLOBAL!N402)</f>
        <v>0</v>
      </c>
      <c r="O402" s="811">
        <f t="shared" si="115"/>
        <v>0</v>
      </c>
      <c r="P402" s="811">
        <f>IF(Dados_Obra!$H$37=1,Dados_GLOBAL_Inicial!M402,IF((W402)="c",ROUNDUP(J402*N402,2),IF((W402)="b",ROUNDDOWN(J402*N402,2),ROUND(J402*N402,2))))</f>
        <v>0</v>
      </c>
      <c r="Q402" s="813">
        <f t="shared" si="116"/>
        <v>0</v>
      </c>
      <c r="S402" s="815">
        <f t="shared" si="117"/>
        <v>0</v>
      </c>
      <c r="T402" s="815">
        <f t="shared" si="118"/>
        <v>0</v>
      </c>
      <c r="V402" s="974"/>
      <c r="W402" s="975"/>
      <c r="X402" s="816">
        <f t="shared" si="119"/>
        <v>0</v>
      </c>
      <c r="Y402" s="816">
        <f t="shared" si="120"/>
        <v>0</v>
      </c>
      <c r="Z402" s="816">
        <f t="shared" si="121"/>
        <v>0</v>
      </c>
      <c r="AA402" s="817">
        <f t="shared" si="122"/>
        <v>0</v>
      </c>
      <c r="AB402" s="718">
        <f t="shared" si="108"/>
        <v>401</v>
      </c>
      <c r="AC402" s="453">
        <f t="shared" si="123"/>
        <v>0</v>
      </c>
      <c r="AD402" s="14">
        <f t="shared" si="124"/>
        <v>0</v>
      </c>
      <c r="AE402"/>
      <c r="AF402" s="540">
        <f t="shared" si="111"/>
        <v>0</v>
      </c>
      <c r="AG402" s="541"/>
      <c r="AH402" s="541"/>
      <c r="AI402" s="541"/>
      <c r="AJ402" s="541"/>
      <c r="AK402" s="541"/>
      <c r="AL402" s="541"/>
      <c r="AM402" s="541"/>
      <c r="AN402" s="541"/>
      <c r="AO402" s="541"/>
      <c r="AP402" s="541"/>
      <c r="AQ402" s="541"/>
      <c r="AR402" s="541"/>
      <c r="AS402" s="541"/>
      <c r="AT402" s="541"/>
      <c r="AU402" s="541"/>
      <c r="AV402" s="541"/>
      <c r="AW402" s="541"/>
      <c r="AX402" s="541"/>
      <c r="AY402" s="819"/>
    </row>
    <row r="403" spans="1:51" ht="13.5" hidden="1" thickBot="1">
      <c r="A403" s="3" t="str">
        <f t="shared" si="112"/>
        <v/>
      </c>
      <c r="B403" s="805"/>
      <c r="C403" s="831">
        <f>MEDIÇÃO_GLOBAL!C403</f>
        <v>0</v>
      </c>
      <c r="D403" s="830">
        <f>MEDIÇÃO_GLOBAL!D403</f>
        <v>0</v>
      </c>
      <c r="E403" s="830" t="str">
        <f>MEDIÇÃO_GLOBAL!E403</f>
        <v/>
      </c>
      <c r="F403" s="823">
        <f>MEDIÇÃO_GLOBAL!F403</f>
        <v>0</v>
      </c>
      <c r="G403" s="824">
        <f>MEDIÇÃO_GLOBAL!G403</f>
        <v>0</v>
      </c>
      <c r="H403" s="454">
        <f>Dados_GLOBAL_Inicial!S403</f>
        <v>0</v>
      </c>
      <c r="I403" s="970"/>
      <c r="J403" s="455">
        <f t="shared" si="110"/>
        <v>0</v>
      </c>
      <c r="K403" s="451">
        <f t="shared" si="113"/>
        <v>0</v>
      </c>
      <c r="L403" s="452">
        <f t="shared" si="109"/>
        <v>0</v>
      </c>
      <c r="M403" s="809">
        <f t="shared" si="114"/>
        <v>0</v>
      </c>
      <c r="N403" s="821">
        <f>IF(IFERROR(VALUE(MEDIÇÃO_GLOBAL!N403),0)=0,0,MEDIÇÃO_GLOBAL!N403)</f>
        <v>0</v>
      </c>
      <c r="O403" s="811">
        <f t="shared" si="115"/>
        <v>0</v>
      </c>
      <c r="P403" s="811">
        <f>IF(Dados_Obra!$H$37=1,Dados_GLOBAL_Inicial!M403,IF((W403)="c",ROUNDUP(J403*N403,2),IF((W403)="b",ROUNDDOWN(J403*N403,2),ROUND(J403*N403,2))))</f>
        <v>0</v>
      </c>
      <c r="Q403" s="813">
        <f t="shared" si="116"/>
        <v>0</v>
      </c>
      <c r="S403" s="815">
        <f t="shared" si="117"/>
        <v>0</v>
      </c>
      <c r="T403" s="815">
        <f t="shared" si="118"/>
        <v>0</v>
      </c>
      <c r="V403" s="974"/>
      <c r="W403" s="975"/>
      <c r="X403" s="816">
        <f t="shared" si="119"/>
        <v>0</v>
      </c>
      <c r="Y403" s="816">
        <f t="shared" si="120"/>
        <v>0</v>
      </c>
      <c r="Z403" s="816">
        <f t="shared" si="121"/>
        <v>0</v>
      </c>
      <c r="AA403" s="817">
        <f t="shared" si="122"/>
        <v>0</v>
      </c>
      <c r="AB403" s="718">
        <f t="shared" si="108"/>
        <v>402</v>
      </c>
      <c r="AC403" s="453">
        <f t="shared" si="123"/>
        <v>0</v>
      </c>
      <c r="AD403" s="14">
        <f t="shared" si="124"/>
        <v>0</v>
      </c>
      <c r="AE403"/>
      <c r="AF403" s="540">
        <f t="shared" si="111"/>
        <v>0</v>
      </c>
      <c r="AG403" s="541"/>
      <c r="AH403" s="541"/>
      <c r="AI403" s="541"/>
      <c r="AJ403" s="541"/>
      <c r="AK403" s="541"/>
      <c r="AL403" s="541"/>
      <c r="AM403" s="541"/>
      <c r="AN403" s="541"/>
      <c r="AO403" s="541"/>
      <c r="AP403" s="541"/>
      <c r="AQ403" s="541"/>
      <c r="AR403" s="541"/>
      <c r="AS403" s="541"/>
      <c r="AT403" s="541"/>
      <c r="AU403" s="541"/>
      <c r="AV403" s="541"/>
      <c r="AW403" s="541"/>
      <c r="AX403" s="541"/>
      <c r="AY403" s="819"/>
    </row>
    <row r="404" spans="1:51" ht="13.5" hidden="1" thickBot="1">
      <c r="A404" s="3" t="str">
        <f t="shared" si="112"/>
        <v/>
      </c>
      <c r="B404" s="805"/>
      <c r="C404" s="831">
        <f>MEDIÇÃO_GLOBAL!C404</f>
        <v>0</v>
      </c>
      <c r="D404" s="830">
        <f>MEDIÇÃO_GLOBAL!D404</f>
        <v>0</v>
      </c>
      <c r="E404" s="830" t="str">
        <f>MEDIÇÃO_GLOBAL!E404</f>
        <v/>
      </c>
      <c r="F404" s="823">
        <f>MEDIÇÃO_GLOBAL!F404</f>
        <v>0</v>
      </c>
      <c r="G404" s="824">
        <f>MEDIÇÃO_GLOBAL!G404</f>
        <v>0</v>
      </c>
      <c r="H404" s="454">
        <f>Dados_GLOBAL_Inicial!S404</f>
        <v>0</v>
      </c>
      <c r="I404" s="970"/>
      <c r="J404" s="455">
        <f t="shared" si="110"/>
        <v>0</v>
      </c>
      <c r="K404" s="451">
        <f t="shared" si="113"/>
        <v>0</v>
      </c>
      <c r="L404" s="452">
        <f t="shared" si="109"/>
        <v>0</v>
      </c>
      <c r="M404" s="809">
        <f t="shared" si="114"/>
        <v>0</v>
      </c>
      <c r="N404" s="821">
        <f>IF(IFERROR(VALUE(MEDIÇÃO_GLOBAL!N404),0)=0,0,MEDIÇÃO_GLOBAL!N404)</f>
        <v>0</v>
      </c>
      <c r="O404" s="811">
        <f t="shared" si="115"/>
        <v>0</v>
      </c>
      <c r="P404" s="811">
        <f>IF(Dados_Obra!$H$37=1,Dados_GLOBAL_Inicial!M404,IF((W404)="c",ROUNDUP(J404*N404,2),IF((W404)="b",ROUNDDOWN(J404*N404,2),ROUND(J404*N404,2))))</f>
        <v>0</v>
      </c>
      <c r="Q404" s="813">
        <f t="shared" si="116"/>
        <v>0</v>
      </c>
      <c r="S404" s="815">
        <f t="shared" si="117"/>
        <v>0</v>
      </c>
      <c r="T404" s="815">
        <f t="shared" si="118"/>
        <v>0</v>
      </c>
      <c r="V404" s="974"/>
      <c r="W404" s="975"/>
      <c r="X404" s="816">
        <f t="shared" si="119"/>
        <v>0</v>
      </c>
      <c r="Y404" s="816">
        <f t="shared" si="120"/>
        <v>0</v>
      </c>
      <c r="Z404" s="816">
        <f t="shared" si="121"/>
        <v>0</v>
      </c>
      <c r="AA404" s="817">
        <f t="shared" si="122"/>
        <v>0</v>
      </c>
      <c r="AB404" s="718">
        <f t="shared" si="108"/>
        <v>403</v>
      </c>
      <c r="AC404" s="453">
        <f t="shared" si="123"/>
        <v>0</v>
      </c>
      <c r="AD404" s="14">
        <f t="shared" si="124"/>
        <v>0</v>
      </c>
      <c r="AE404"/>
      <c r="AF404" s="540">
        <f t="shared" si="111"/>
        <v>0</v>
      </c>
      <c r="AG404" s="541"/>
      <c r="AH404" s="541"/>
      <c r="AI404" s="541"/>
      <c r="AJ404" s="541"/>
      <c r="AK404" s="541"/>
      <c r="AL404" s="541"/>
      <c r="AM404" s="541"/>
      <c r="AN404" s="541"/>
      <c r="AO404" s="541"/>
      <c r="AP404" s="541"/>
      <c r="AQ404" s="541"/>
      <c r="AR404" s="541"/>
      <c r="AS404" s="541"/>
      <c r="AT404" s="541"/>
      <c r="AU404" s="541"/>
      <c r="AV404" s="541"/>
      <c r="AW404" s="541"/>
      <c r="AX404" s="541"/>
      <c r="AY404" s="819"/>
    </row>
    <row r="405" spans="1:51" ht="13.5" hidden="1" thickBot="1">
      <c r="A405" s="3" t="str">
        <f t="shared" si="112"/>
        <v/>
      </c>
      <c r="B405" s="805"/>
      <c r="C405" s="831">
        <f>MEDIÇÃO_GLOBAL!C405</f>
        <v>0</v>
      </c>
      <c r="D405" s="830">
        <f>MEDIÇÃO_GLOBAL!D405</f>
        <v>0</v>
      </c>
      <c r="E405" s="830" t="str">
        <f>MEDIÇÃO_GLOBAL!E405</f>
        <v/>
      </c>
      <c r="F405" s="823">
        <f>MEDIÇÃO_GLOBAL!F405</f>
        <v>0</v>
      </c>
      <c r="G405" s="824">
        <f>MEDIÇÃO_GLOBAL!G405</f>
        <v>0</v>
      </c>
      <c r="H405" s="454">
        <f>Dados_GLOBAL_Inicial!S405</f>
        <v>0</v>
      </c>
      <c r="I405" s="970"/>
      <c r="J405" s="455">
        <f t="shared" si="110"/>
        <v>0</v>
      </c>
      <c r="K405" s="451">
        <f t="shared" si="113"/>
        <v>0</v>
      </c>
      <c r="L405" s="452">
        <f t="shared" si="109"/>
        <v>0</v>
      </c>
      <c r="M405" s="809">
        <f t="shared" si="114"/>
        <v>0</v>
      </c>
      <c r="N405" s="821">
        <f>IF(IFERROR(VALUE(MEDIÇÃO_GLOBAL!N405),0)=0,0,MEDIÇÃO_GLOBAL!N405)</f>
        <v>0</v>
      </c>
      <c r="O405" s="811">
        <f t="shared" si="115"/>
        <v>0</v>
      </c>
      <c r="P405" s="811">
        <f>IF(Dados_Obra!$H$37=1,Dados_GLOBAL_Inicial!M405,IF((W405)="c",ROUNDUP(J405*N405,2),IF((W405)="b",ROUNDDOWN(J405*N405,2),ROUND(J405*N405,2))))</f>
        <v>0</v>
      </c>
      <c r="Q405" s="813">
        <f t="shared" si="116"/>
        <v>0</v>
      </c>
      <c r="S405" s="815">
        <f t="shared" si="117"/>
        <v>0</v>
      </c>
      <c r="T405" s="815">
        <f t="shared" si="118"/>
        <v>0</v>
      </c>
      <c r="V405" s="974"/>
      <c r="W405" s="975"/>
      <c r="X405" s="816">
        <f t="shared" si="119"/>
        <v>0</v>
      </c>
      <c r="Y405" s="816">
        <f t="shared" si="120"/>
        <v>0</v>
      </c>
      <c r="Z405" s="816">
        <f t="shared" si="121"/>
        <v>0</v>
      </c>
      <c r="AA405" s="817">
        <f t="shared" si="122"/>
        <v>0</v>
      </c>
      <c r="AB405" s="718">
        <f t="shared" si="108"/>
        <v>404</v>
      </c>
      <c r="AC405" s="453">
        <f t="shared" si="123"/>
        <v>0</v>
      </c>
      <c r="AD405" s="14">
        <f t="shared" si="124"/>
        <v>0</v>
      </c>
      <c r="AE405"/>
      <c r="AF405" s="540">
        <f t="shared" si="111"/>
        <v>0</v>
      </c>
      <c r="AG405" s="541"/>
      <c r="AH405" s="541"/>
      <c r="AI405" s="541"/>
      <c r="AJ405" s="541"/>
      <c r="AK405" s="541"/>
      <c r="AL405" s="541"/>
      <c r="AM405" s="541"/>
      <c r="AN405" s="541"/>
      <c r="AO405" s="541"/>
      <c r="AP405" s="541"/>
      <c r="AQ405" s="541"/>
      <c r="AR405" s="541"/>
      <c r="AS405" s="541"/>
      <c r="AT405" s="541"/>
      <c r="AU405" s="541"/>
      <c r="AV405" s="541"/>
      <c r="AW405" s="541"/>
      <c r="AX405" s="541"/>
      <c r="AY405" s="819"/>
    </row>
    <row r="406" spans="1:51" ht="13.5" hidden="1" thickBot="1">
      <c r="A406" s="3" t="str">
        <f t="shared" si="112"/>
        <v/>
      </c>
      <c r="B406" s="805"/>
      <c r="C406" s="831">
        <f>MEDIÇÃO_GLOBAL!C406</f>
        <v>0</v>
      </c>
      <c r="D406" s="830">
        <f>MEDIÇÃO_GLOBAL!D406</f>
        <v>0</v>
      </c>
      <c r="E406" s="830" t="str">
        <f>MEDIÇÃO_GLOBAL!E406</f>
        <v/>
      </c>
      <c r="F406" s="823">
        <f>MEDIÇÃO_GLOBAL!F406</f>
        <v>0</v>
      </c>
      <c r="G406" s="824">
        <f>MEDIÇÃO_GLOBAL!G406</f>
        <v>0</v>
      </c>
      <c r="H406" s="454">
        <f>Dados_GLOBAL_Inicial!S406</f>
        <v>0</v>
      </c>
      <c r="I406" s="970"/>
      <c r="J406" s="455">
        <f t="shared" si="110"/>
        <v>0</v>
      </c>
      <c r="K406" s="451">
        <f t="shared" si="113"/>
        <v>0</v>
      </c>
      <c r="L406" s="452">
        <f t="shared" si="109"/>
        <v>0</v>
      </c>
      <c r="M406" s="809">
        <f t="shared" si="114"/>
        <v>0</v>
      </c>
      <c r="N406" s="821">
        <f>IF(IFERROR(VALUE(MEDIÇÃO_GLOBAL!N406),0)=0,0,MEDIÇÃO_GLOBAL!N406)</f>
        <v>0</v>
      </c>
      <c r="O406" s="811">
        <f t="shared" si="115"/>
        <v>0</v>
      </c>
      <c r="P406" s="811">
        <f>IF(Dados_Obra!$H$37=1,Dados_GLOBAL_Inicial!M406,IF((W406)="c",ROUNDUP(J406*N406,2),IF((W406)="b",ROUNDDOWN(J406*N406,2),ROUND(J406*N406,2))))</f>
        <v>0</v>
      </c>
      <c r="Q406" s="813">
        <f t="shared" si="116"/>
        <v>0</v>
      </c>
      <c r="S406" s="815">
        <f t="shared" si="117"/>
        <v>0</v>
      </c>
      <c r="T406" s="815">
        <f t="shared" si="118"/>
        <v>0</v>
      </c>
      <c r="V406" s="974"/>
      <c r="W406" s="975"/>
      <c r="X406" s="816">
        <f t="shared" si="119"/>
        <v>0</v>
      </c>
      <c r="Y406" s="816">
        <f t="shared" si="120"/>
        <v>0</v>
      </c>
      <c r="Z406" s="816">
        <f t="shared" si="121"/>
        <v>0</v>
      </c>
      <c r="AA406" s="817">
        <f t="shared" si="122"/>
        <v>0</v>
      </c>
      <c r="AB406" s="718">
        <f t="shared" si="108"/>
        <v>405</v>
      </c>
      <c r="AC406" s="453">
        <f t="shared" si="123"/>
        <v>0</v>
      </c>
      <c r="AD406" s="14">
        <f t="shared" si="124"/>
        <v>0</v>
      </c>
      <c r="AE406"/>
      <c r="AF406" s="540">
        <f t="shared" si="111"/>
        <v>0</v>
      </c>
      <c r="AG406" s="541"/>
      <c r="AH406" s="541"/>
      <c r="AI406" s="541"/>
      <c r="AJ406" s="541"/>
      <c r="AK406" s="541"/>
      <c r="AL406" s="541"/>
      <c r="AM406" s="541"/>
      <c r="AN406" s="541"/>
      <c r="AO406" s="541"/>
      <c r="AP406" s="541"/>
      <c r="AQ406" s="541"/>
      <c r="AR406" s="541"/>
      <c r="AS406" s="541"/>
      <c r="AT406" s="541"/>
      <c r="AU406" s="541"/>
      <c r="AV406" s="541"/>
      <c r="AW406" s="541"/>
      <c r="AX406" s="541"/>
      <c r="AY406" s="819"/>
    </row>
    <row r="407" spans="1:51" ht="13.5" hidden="1" thickBot="1">
      <c r="A407" s="3" t="str">
        <f t="shared" si="112"/>
        <v/>
      </c>
      <c r="B407" s="805"/>
      <c r="C407" s="831">
        <f>MEDIÇÃO_GLOBAL!C407</f>
        <v>0</v>
      </c>
      <c r="D407" s="830">
        <f>MEDIÇÃO_GLOBAL!D407</f>
        <v>0</v>
      </c>
      <c r="E407" s="830" t="str">
        <f>MEDIÇÃO_GLOBAL!E407</f>
        <v/>
      </c>
      <c r="F407" s="823">
        <f>MEDIÇÃO_GLOBAL!F407</f>
        <v>0</v>
      </c>
      <c r="G407" s="824">
        <f>MEDIÇÃO_GLOBAL!G407</f>
        <v>0</v>
      </c>
      <c r="H407" s="454">
        <f>Dados_GLOBAL_Inicial!S407</f>
        <v>0</v>
      </c>
      <c r="I407" s="970"/>
      <c r="J407" s="455">
        <f t="shared" si="110"/>
        <v>0</v>
      </c>
      <c r="K407" s="451">
        <f t="shared" si="113"/>
        <v>0</v>
      </c>
      <c r="L407" s="452">
        <f t="shared" si="109"/>
        <v>0</v>
      </c>
      <c r="M407" s="809">
        <f t="shared" si="114"/>
        <v>0</v>
      </c>
      <c r="N407" s="821">
        <f>IF(IFERROR(VALUE(MEDIÇÃO_GLOBAL!N407),0)=0,0,MEDIÇÃO_GLOBAL!N407)</f>
        <v>0</v>
      </c>
      <c r="O407" s="811">
        <f t="shared" si="115"/>
        <v>0</v>
      </c>
      <c r="P407" s="811">
        <f>IF(Dados_Obra!$H$37=1,Dados_GLOBAL_Inicial!M407,IF((W407)="c",ROUNDUP(J407*N407,2),IF((W407)="b",ROUNDDOWN(J407*N407,2),ROUND(J407*N407,2))))</f>
        <v>0</v>
      </c>
      <c r="Q407" s="813">
        <f t="shared" si="116"/>
        <v>0</v>
      </c>
      <c r="S407" s="815">
        <f t="shared" si="117"/>
        <v>0</v>
      </c>
      <c r="T407" s="815">
        <f t="shared" si="118"/>
        <v>0</v>
      </c>
      <c r="V407" s="974"/>
      <c r="W407" s="975"/>
      <c r="X407" s="816">
        <f t="shared" si="119"/>
        <v>0</v>
      </c>
      <c r="Y407" s="816">
        <f t="shared" si="120"/>
        <v>0</v>
      </c>
      <c r="Z407" s="816">
        <f t="shared" si="121"/>
        <v>0</v>
      </c>
      <c r="AA407" s="817">
        <f t="shared" si="122"/>
        <v>0</v>
      </c>
      <c r="AB407" s="718">
        <f t="shared" si="108"/>
        <v>406</v>
      </c>
      <c r="AC407" s="453">
        <f t="shared" si="123"/>
        <v>0</v>
      </c>
      <c r="AD407" s="14">
        <f t="shared" si="124"/>
        <v>0</v>
      </c>
      <c r="AE407"/>
      <c r="AF407" s="540">
        <f t="shared" si="111"/>
        <v>0</v>
      </c>
      <c r="AG407" s="541"/>
      <c r="AH407" s="541"/>
      <c r="AI407" s="541"/>
      <c r="AJ407" s="541"/>
      <c r="AK407" s="541"/>
      <c r="AL407" s="541"/>
      <c r="AM407" s="541"/>
      <c r="AN407" s="541"/>
      <c r="AO407" s="541"/>
      <c r="AP407" s="541"/>
      <c r="AQ407" s="541"/>
      <c r="AR407" s="541"/>
      <c r="AS407" s="541"/>
      <c r="AT407" s="541"/>
      <c r="AU407" s="541"/>
      <c r="AV407" s="541"/>
      <c r="AW407" s="541"/>
      <c r="AX407" s="541"/>
      <c r="AY407" s="819"/>
    </row>
    <row r="408" spans="1:51" ht="13.5" hidden="1" thickBot="1">
      <c r="A408" s="3" t="str">
        <f t="shared" si="112"/>
        <v/>
      </c>
      <c r="B408" s="805"/>
      <c r="C408" s="831">
        <f>MEDIÇÃO_GLOBAL!C408</f>
        <v>0</v>
      </c>
      <c r="D408" s="830">
        <f>MEDIÇÃO_GLOBAL!D408</f>
        <v>0</v>
      </c>
      <c r="E408" s="830" t="str">
        <f>MEDIÇÃO_GLOBAL!E408</f>
        <v/>
      </c>
      <c r="F408" s="823">
        <f>MEDIÇÃO_GLOBAL!F408</f>
        <v>0</v>
      </c>
      <c r="G408" s="824">
        <f>MEDIÇÃO_GLOBAL!G408</f>
        <v>0</v>
      </c>
      <c r="H408" s="454">
        <f>Dados_GLOBAL_Inicial!S408</f>
        <v>0</v>
      </c>
      <c r="I408" s="970"/>
      <c r="J408" s="455">
        <f t="shared" si="110"/>
        <v>0</v>
      </c>
      <c r="K408" s="451">
        <f t="shared" si="113"/>
        <v>0</v>
      </c>
      <c r="L408" s="452">
        <f t="shared" si="109"/>
        <v>0</v>
      </c>
      <c r="M408" s="809">
        <f t="shared" si="114"/>
        <v>0</v>
      </c>
      <c r="N408" s="821">
        <f>IF(IFERROR(VALUE(MEDIÇÃO_GLOBAL!N408),0)=0,0,MEDIÇÃO_GLOBAL!N408)</f>
        <v>0</v>
      </c>
      <c r="O408" s="811">
        <f t="shared" si="115"/>
        <v>0</v>
      </c>
      <c r="P408" s="811">
        <f>IF(Dados_Obra!$H$37=1,Dados_GLOBAL_Inicial!M408,IF((W408)="c",ROUNDUP(J408*N408,2),IF((W408)="b",ROUNDDOWN(J408*N408,2),ROUND(J408*N408,2))))</f>
        <v>0</v>
      </c>
      <c r="Q408" s="813">
        <f t="shared" si="116"/>
        <v>0</v>
      </c>
      <c r="S408" s="815">
        <f t="shared" si="117"/>
        <v>0</v>
      </c>
      <c r="T408" s="815">
        <f t="shared" si="118"/>
        <v>0</v>
      </c>
      <c r="V408" s="974"/>
      <c r="W408" s="975"/>
      <c r="X408" s="816">
        <f t="shared" si="119"/>
        <v>0</v>
      </c>
      <c r="Y408" s="816">
        <f t="shared" si="120"/>
        <v>0</v>
      </c>
      <c r="Z408" s="816">
        <f t="shared" si="121"/>
        <v>0</v>
      </c>
      <c r="AA408" s="817">
        <f t="shared" si="122"/>
        <v>0</v>
      </c>
      <c r="AB408" s="718">
        <f t="shared" si="108"/>
        <v>407</v>
      </c>
      <c r="AC408" s="453">
        <f t="shared" si="123"/>
        <v>0</v>
      </c>
      <c r="AD408" s="14">
        <f t="shared" si="124"/>
        <v>0</v>
      </c>
      <c r="AE408"/>
      <c r="AF408" s="540">
        <f t="shared" si="111"/>
        <v>0</v>
      </c>
      <c r="AG408" s="541"/>
      <c r="AH408" s="541"/>
      <c r="AI408" s="541"/>
      <c r="AJ408" s="541"/>
      <c r="AK408" s="541"/>
      <c r="AL408" s="541"/>
      <c r="AM408" s="541"/>
      <c r="AN408" s="541"/>
      <c r="AO408" s="541"/>
      <c r="AP408" s="541"/>
      <c r="AQ408" s="541"/>
      <c r="AR408" s="541"/>
      <c r="AS408" s="541"/>
      <c r="AT408" s="541"/>
      <c r="AU408" s="541"/>
      <c r="AV408" s="541"/>
      <c r="AW408" s="541"/>
      <c r="AX408" s="541"/>
      <c r="AY408" s="819"/>
    </row>
    <row r="409" spans="1:51" ht="13.5" hidden="1" thickBot="1">
      <c r="A409" s="3" t="str">
        <f t="shared" si="112"/>
        <v/>
      </c>
      <c r="B409" s="805"/>
      <c r="C409" s="831">
        <f>MEDIÇÃO_GLOBAL!C409</f>
        <v>0</v>
      </c>
      <c r="D409" s="830">
        <f>MEDIÇÃO_GLOBAL!D409</f>
        <v>0</v>
      </c>
      <c r="E409" s="830" t="str">
        <f>MEDIÇÃO_GLOBAL!E409</f>
        <v/>
      </c>
      <c r="F409" s="823">
        <f>MEDIÇÃO_GLOBAL!F409</f>
        <v>0</v>
      </c>
      <c r="G409" s="824">
        <f>MEDIÇÃO_GLOBAL!G409</f>
        <v>0</v>
      </c>
      <c r="H409" s="454">
        <f>Dados_GLOBAL_Inicial!S409</f>
        <v>0</v>
      </c>
      <c r="I409" s="970"/>
      <c r="J409" s="455">
        <f t="shared" si="110"/>
        <v>0</v>
      </c>
      <c r="K409" s="451">
        <f t="shared" si="113"/>
        <v>0</v>
      </c>
      <c r="L409" s="452">
        <f t="shared" si="109"/>
        <v>0</v>
      </c>
      <c r="M409" s="809">
        <f t="shared" si="114"/>
        <v>0</v>
      </c>
      <c r="N409" s="821">
        <f>IF(IFERROR(VALUE(MEDIÇÃO_GLOBAL!N409),0)=0,0,MEDIÇÃO_GLOBAL!N409)</f>
        <v>0</v>
      </c>
      <c r="O409" s="811">
        <f t="shared" si="115"/>
        <v>0</v>
      </c>
      <c r="P409" s="811">
        <f>IF(Dados_Obra!$H$37=1,Dados_GLOBAL_Inicial!M409,IF((W409)="c",ROUNDUP(J409*N409,2),IF((W409)="b",ROUNDDOWN(J409*N409,2),ROUND(J409*N409,2))))</f>
        <v>0</v>
      </c>
      <c r="Q409" s="813">
        <f t="shared" si="116"/>
        <v>0</v>
      </c>
      <c r="S409" s="815">
        <f t="shared" si="117"/>
        <v>0</v>
      </c>
      <c r="T409" s="815">
        <f t="shared" si="118"/>
        <v>0</v>
      </c>
      <c r="V409" s="974"/>
      <c r="W409" s="975"/>
      <c r="X409" s="816">
        <f t="shared" si="119"/>
        <v>0</v>
      </c>
      <c r="Y409" s="816">
        <f t="shared" si="120"/>
        <v>0</v>
      </c>
      <c r="Z409" s="816">
        <f t="shared" si="121"/>
        <v>0</v>
      </c>
      <c r="AA409" s="817">
        <f t="shared" si="122"/>
        <v>0</v>
      </c>
      <c r="AB409" s="718">
        <f t="shared" si="108"/>
        <v>408</v>
      </c>
      <c r="AC409" s="453">
        <f t="shared" si="123"/>
        <v>0</v>
      </c>
      <c r="AD409" s="14">
        <f t="shared" si="124"/>
        <v>0</v>
      </c>
      <c r="AE409"/>
      <c r="AF409" s="540">
        <f t="shared" si="111"/>
        <v>0</v>
      </c>
      <c r="AG409" s="541"/>
      <c r="AH409" s="541"/>
      <c r="AI409" s="541"/>
      <c r="AJ409" s="541"/>
      <c r="AK409" s="541"/>
      <c r="AL409" s="541"/>
      <c r="AM409" s="541"/>
      <c r="AN409" s="541"/>
      <c r="AO409" s="541"/>
      <c r="AP409" s="541"/>
      <c r="AQ409" s="541"/>
      <c r="AR409" s="541"/>
      <c r="AS409" s="541"/>
      <c r="AT409" s="541"/>
      <c r="AU409" s="541"/>
      <c r="AV409" s="541"/>
      <c r="AW409" s="541"/>
      <c r="AX409" s="541"/>
      <c r="AY409" s="819"/>
    </row>
    <row r="410" spans="1:51" ht="13.5" hidden="1" thickBot="1">
      <c r="A410" s="3" t="str">
        <f t="shared" si="112"/>
        <v/>
      </c>
      <c r="B410" s="805"/>
      <c r="C410" s="831">
        <f>MEDIÇÃO_GLOBAL!C410</f>
        <v>0</v>
      </c>
      <c r="D410" s="830">
        <f>MEDIÇÃO_GLOBAL!D410</f>
        <v>0</v>
      </c>
      <c r="E410" s="830" t="str">
        <f>MEDIÇÃO_GLOBAL!E410</f>
        <v/>
      </c>
      <c r="F410" s="823">
        <f>MEDIÇÃO_GLOBAL!F410</f>
        <v>0</v>
      </c>
      <c r="G410" s="824">
        <f>MEDIÇÃO_GLOBAL!G410</f>
        <v>0</v>
      </c>
      <c r="H410" s="454">
        <f>Dados_GLOBAL_Inicial!S410</f>
        <v>0</v>
      </c>
      <c r="I410" s="970"/>
      <c r="J410" s="455">
        <f t="shared" si="110"/>
        <v>0</v>
      </c>
      <c r="K410" s="451">
        <f t="shared" si="113"/>
        <v>0</v>
      </c>
      <c r="L410" s="452">
        <f t="shared" si="109"/>
        <v>0</v>
      </c>
      <c r="M410" s="809">
        <f t="shared" si="114"/>
        <v>0</v>
      </c>
      <c r="N410" s="821">
        <f>IF(IFERROR(VALUE(MEDIÇÃO_GLOBAL!N410),0)=0,0,MEDIÇÃO_GLOBAL!N410)</f>
        <v>0</v>
      </c>
      <c r="O410" s="811">
        <f t="shared" si="115"/>
        <v>0</v>
      </c>
      <c r="P410" s="811">
        <f>IF(Dados_Obra!$H$37=1,Dados_GLOBAL_Inicial!M410,IF((W410)="c",ROUNDUP(J410*N410,2),IF((W410)="b",ROUNDDOWN(J410*N410,2),ROUND(J410*N410,2))))</f>
        <v>0</v>
      </c>
      <c r="Q410" s="813">
        <f t="shared" si="116"/>
        <v>0</v>
      </c>
      <c r="S410" s="815">
        <f t="shared" si="117"/>
        <v>0</v>
      </c>
      <c r="T410" s="815">
        <f t="shared" si="118"/>
        <v>0</v>
      </c>
      <c r="V410" s="974"/>
      <c r="W410" s="975"/>
      <c r="X410" s="816">
        <f t="shared" si="119"/>
        <v>0</v>
      </c>
      <c r="Y410" s="816">
        <f t="shared" si="120"/>
        <v>0</v>
      </c>
      <c r="Z410" s="816">
        <f t="shared" si="121"/>
        <v>0</v>
      </c>
      <c r="AA410" s="817">
        <f t="shared" si="122"/>
        <v>0</v>
      </c>
      <c r="AB410" s="718">
        <f t="shared" si="108"/>
        <v>409</v>
      </c>
      <c r="AC410" s="453">
        <f t="shared" si="123"/>
        <v>0</v>
      </c>
      <c r="AD410" s="14">
        <f t="shared" si="124"/>
        <v>0</v>
      </c>
      <c r="AE410"/>
      <c r="AF410" s="540">
        <f t="shared" si="111"/>
        <v>0</v>
      </c>
      <c r="AG410" s="541"/>
      <c r="AH410" s="541"/>
      <c r="AI410" s="541"/>
      <c r="AJ410" s="541"/>
      <c r="AK410" s="541"/>
      <c r="AL410" s="541"/>
      <c r="AM410" s="541"/>
      <c r="AN410" s="541"/>
      <c r="AO410" s="541"/>
      <c r="AP410" s="541"/>
      <c r="AQ410" s="541"/>
      <c r="AR410" s="541"/>
      <c r="AS410" s="541"/>
      <c r="AT410" s="541"/>
      <c r="AU410" s="541"/>
      <c r="AV410" s="541"/>
      <c r="AW410" s="541"/>
      <c r="AX410" s="541"/>
      <c r="AY410" s="819"/>
    </row>
    <row r="411" spans="1:51" ht="13.5" hidden="1" thickBot="1">
      <c r="A411" s="3" t="str">
        <f t="shared" si="112"/>
        <v/>
      </c>
      <c r="B411" s="805"/>
      <c r="C411" s="831">
        <f>MEDIÇÃO_GLOBAL!C411</f>
        <v>0</v>
      </c>
      <c r="D411" s="830">
        <f>MEDIÇÃO_GLOBAL!D411</f>
        <v>0</v>
      </c>
      <c r="E411" s="830" t="str">
        <f>MEDIÇÃO_GLOBAL!E411</f>
        <v/>
      </c>
      <c r="F411" s="823">
        <f>MEDIÇÃO_GLOBAL!F411</f>
        <v>0</v>
      </c>
      <c r="G411" s="824">
        <f>MEDIÇÃO_GLOBAL!G411</f>
        <v>0</v>
      </c>
      <c r="H411" s="454">
        <f>Dados_GLOBAL_Inicial!S411</f>
        <v>0</v>
      </c>
      <c r="I411" s="970"/>
      <c r="J411" s="455">
        <f t="shared" si="110"/>
        <v>0</v>
      </c>
      <c r="K411" s="451">
        <f t="shared" si="113"/>
        <v>0</v>
      </c>
      <c r="L411" s="452">
        <f t="shared" si="109"/>
        <v>0</v>
      </c>
      <c r="M411" s="809">
        <f t="shared" si="114"/>
        <v>0</v>
      </c>
      <c r="N411" s="821">
        <f>IF(IFERROR(VALUE(MEDIÇÃO_GLOBAL!N411),0)=0,0,MEDIÇÃO_GLOBAL!N411)</f>
        <v>0</v>
      </c>
      <c r="O411" s="811">
        <f t="shared" si="115"/>
        <v>0</v>
      </c>
      <c r="P411" s="811">
        <f>IF(Dados_Obra!$H$37=1,Dados_GLOBAL_Inicial!M411,IF((W411)="c",ROUNDUP(J411*N411,2),IF((W411)="b",ROUNDDOWN(J411*N411,2),ROUND(J411*N411,2))))</f>
        <v>0</v>
      </c>
      <c r="Q411" s="813">
        <f t="shared" si="116"/>
        <v>0</v>
      </c>
      <c r="S411" s="815">
        <f t="shared" si="117"/>
        <v>0</v>
      </c>
      <c r="T411" s="815">
        <f t="shared" si="118"/>
        <v>0</v>
      </c>
      <c r="V411" s="974"/>
      <c r="W411" s="975"/>
      <c r="X411" s="816">
        <f t="shared" si="119"/>
        <v>0</v>
      </c>
      <c r="Y411" s="816">
        <f t="shared" si="120"/>
        <v>0</v>
      </c>
      <c r="Z411" s="816">
        <f t="shared" si="121"/>
        <v>0</v>
      </c>
      <c r="AA411" s="817">
        <f t="shared" si="122"/>
        <v>0</v>
      </c>
      <c r="AB411" s="718">
        <f t="shared" si="108"/>
        <v>410</v>
      </c>
      <c r="AC411" s="453">
        <f t="shared" si="123"/>
        <v>0</v>
      </c>
      <c r="AD411" s="14">
        <f t="shared" si="124"/>
        <v>0</v>
      </c>
      <c r="AE411"/>
      <c r="AF411" s="540">
        <f t="shared" si="111"/>
        <v>0</v>
      </c>
      <c r="AG411" s="541"/>
      <c r="AH411" s="541"/>
      <c r="AI411" s="541"/>
      <c r="AJ411" s="541"/>
      <c r="AK411" s="541"/>
      <c r="AL411" s="541"/>
      <c r="AM411" s="541"/>
      <c r="AN411" s="541"/>
      <c r="AO411" s="541"/>
      <c r="AP411" s="541"/>
      <c r="AQ411" s="541"/>
      <c r="AR411" s="541"/>
      <c r="AS411" s="541"/>
      <c r="AT411" s="541"/>
      <c r="AU411" s="541"/>
      <c r="AV411" s="541"/>
      <c r="AW411" s="541"/>
      <c r="AX411" s="541"/>
      <c r="AY411" s="819"/>
    </row>
    <row r="412" spans="1:51" ht="13.5" hidden="1" thickBot="1">
      <c r="A412" s="3" t="str">
        <f t="shared" si="112"/>
        <v/>
      </c>
      <c r="B412" s="805"/>
      <c r="C412" s="831">
        <f>MEDIÇÃO_GLOBAL!C412</f>
        <v>0</v>
      </c>
      <c r="D412" s="830">
        <f>MEDIÇÃO_GLOBAL!D412</f>
        <v>0</v>
      </c>
      <c r="E412" s="830" t="str">
        <f>MEDIÇÃO_GLOBAL!E412</f>
        <v/>
      </c>
      <c r="F412" s="823">
        <f>MEDIÇÃO_GLOBAL!F412</f>
        <v>0</v>
      </c>
      <c r="G412" s="824">
        <f>MEDIÇÃO_GLOBAL!G412</f>
        <v>0</v>
      </c>
      <c r="H412" s="454">
        <f>Dados_GLOBAL_Inicial!S412</f>
        <v>0</v>
      </c>
      <c r="I412" s="970"/>
      <c r="J412" s="455">
        <f t="shared" si="110"/>
        <v>0</v>
      </c>
      <c r="K412" s="451">
        <f t="shared" si="113"/>
        <v>0</v>
      </c>
      <c r="L412" s="452">
        <f t="shared" si="109"/>
        <v>0</v>
      </c>
      <c r="M412" s="809">
        <f t="shared" si="114"/>
        <v>0</v>
      </c>
      <c r="N412" s="821">
        <f>IF(IFERROR(VALUE(MEDIÇÃO_GLOBAL!N412),0)=0,0,MEDIÇÃO_GLOBAL!N412)</f>
        <v>0</v>
      </c>
      <c r="O412" s="811">
        <f t="shared" si="115"/>
        <v>0</v>
      </c>
      <c r="P412" s="811">
        <f>IF(Dados_Obra!$H$37=1,Dados_GLOBAL_Inicial!M412,IF((W412)="c",ROUNDUP(J412*N412,2),IF((W412)="b",ROUNDDOWN(J412*N412,2),ROUND(J412*N412,2))))</f>
        <v>0</v>
      </c>
      <c r="Q412" s="813">
        <f t="shared" si="116"/>
        <v>0</v>
      </c>
      <c r="S412" s="815">
        <f t="shared" si="117"/>
        <v>0</v>
      </c>
      <c r="T412" s="815">
        <f t="shared" si="118"/>
        <v>0</v>
      </c>
      <c r="V412" s="974"/>
      <c r="W412" s="975"/>
      <c r="X412" s="816">
        <f t="shared" si="119"/>
        <v>0</v>
      </c>
      <c r="Y412" s="816">
        <f t="shared" si="120"/>
        <v>0</v>
      </c>
      <c r="Z412" s="816">
        <f t="shared" si="121"/>
        <v>0</v>
      </c>
      <c r="AA412" s="817">
        <f t="shared" si="122"/>
        <v>0</v>
      </c>
      <c r="AB412" s="718">
        <f t="shared" si="108"/>
        <v>411</v>
      </c>
      <c r="AC412" s="453">
        <f t="shared" si="123"/>
        <v>0</v>
      </c>
      <c r="AD412" s="14">
        <f t="shared" si="124"/>
        <v>0</v>
      </c>
      <c r="AE412"/>
      <c r="AF412" s="540">
        <f t="shared" si="111"/>
        <v>0</v>
      </c>
      <c r="AG412" s="541"/>
      <c r="AH412" s="541"/>
      <c r="AI412" s="541"/>
      <c r="AJ412" s="541"/>
      <c r="AK412" s="541"/>
      <c r="AL412" s="541"/>
      <c r="AM412" s="541"/>
      <c r="AN412" s="541"/>
      <c r="AO412" s="541"/>
      <c r="AP412" s="541"/>
      <c r="AQ412" s="541"/>
      <c r="AR412" s="541"/>
      <c r="AS412" s="541"/>
      <c r="AT412" s="541"/>
      <c r="AU412" s="541"/>
      <c r="AV412" s="541"/>
      <c r="AW412" s="541"/>
      <c r="AX412" s="541"/>
      <c r="AY412" s="819"/>
    </row>
    <row r="413" spans="1:51" ht="13.5" hidden="1" thickBot="1">
      <c r="A413" s="3" t="str">
        <f t="shared" si="112"/>
        <v/>
      </c>
      <c r="B413" s="805"/>
      <c r="C413" s="831">
        <f>MEDIÇÃO_GLOBAL!C413</f>
        <v>0</v>
      </c>
      <c r="D413" s="830">
        <f>MEDIÇÃO_GLOBAL!D413</f>
        <v>0</v>
      </c>
      <c r="E413" s="830" t="str">
        <f>MEDIÇÃO_GLOBAL!E413</f>
        <v/>
      </c>
      <c r="F413" s="823">
        <f>MEDIÇÃO_GLOBAL!F413</f>
        <v>0</v>
      </c>
      <c r="G413" s="824">
        <f>MEDIÇÃO_GLOBAL!G413</f>
        <v>0</v>
      </c>
      <c r="H413" s="454">
        <f>Dados_GLOBAL_Inicial!S413</f>
        <v>0</v>
      </c>
      <c r="I413" s="970"/>
      <c r="J413" s="455">
        <f t="shared" si="110"/>
        <v>0</v>
      </c>
      <c r="K413" s="451">
        <f t="shared" si="113"/>
        <v>0</v>
      </c>
      <c r="L413" s="452">
        <f t="shared" si="109"/>
        <v>0</v>
      </c>
      <c r="M413" s="809">
        <f t="shared" si="114"/>
        <v>0</v>
      </c>
      <c r="N413" s="821">
        <f>IF(IFERROR(VALUE(MEDIÇÃO_GLOBAL!N413),0)=0,0,MEDIÇÃO_GLOBAL!N413)</f>
        <v>0</v>
      </c>
      <c r="O413" s="811">
        <f t="shared" si="115"/>
        <v>0</v>
      </c>
      <c r="P413" s="811">
        <f>IF(Dados_Obra!$H$37=1,Dados_GLOBAL_Inicial!M413,IF((W413)="c",ROUNDUP(J413*N413,2),IF((W413)="b",ROUNDDOWN(J413*N413,2),ROUND(J413*N413,2))))</f>
        <v>0</v>
      </c>
      <c r="Q413" s="813">
        <f t="shared" si="116"/>
        <v>0</v>
      </c>
      <c r="S413" s="815">
        <f t="shared" si="117"/>
        <v>0</v>
      </c>
      <c r="T413" s="815">
        <f t="shared" si="118"/>
        <v>0</v>
      </c>
      <c r="V413" s="974"/>
      <c r="W413" s="975"/>
      <c r="X413" s="816">
        <f t="shared" si="119"/>
        <v>0</v>
      </c>
      <c r="Y413" s="816">
        <f t="shared" si="120"/>
        <v>0</v>
      </c>
      <c r="Z413" s="816">
        <f t="shared" si="121"/>
        <v>0</v>
      </c>
      <c r="AA413" s="817">
        <f t="shared" si="122"/>
        <v>0</v>
      </c>
      <c r="AB413" s="718">
        <f t="shared" si="108"/>
        <v>412</v>
      </c>
      <c r="AC413" s="453">
        <f t="shared" si="123"/>
        <v>0</v>
      </c>
      <c r="AD413" s="14">
        <f t="shared" si="124"/>
        <v>0</v>
      </c>
      <c r="AE413"/>
      <c r="AF413" s="540">
        <f t="shared" si="111"/>
        <v>0</v>
      </c>
      <c r="AG413" s="541"/>
      <c r="AH413" s="541"/>
      <c r="AI413" s="541"/>
      <c r="AJ413" s="541"/>
      <c r="AK413" s="541"/>
      <c r="AL413" s="541"/>
      <c r="AM413" s="541"/>
      <c r="AN413" s="541"/>
      <c r="AO413" s="541"/>
      <c r="AP413" s="541"/>
      <c r="AQ413" s="541"/>
      <c r="AR413" s="541"/>
      <c r="AS413" s="541"/>
      <c r="AT413" s="541"/>
      <c r="AU413" s="541"/>
      <c r="AV413" s="541"/>
      <c r="AW413" s="541"/>
      <c r="AX413" s="541"/>
      <c r="AY413" s="819"/>
    </row>
    <row r="414" spans="1:51" ht="13.5" hidden="1" thickBot="1">
      <c r="A414" s="3" t="str">
        <f t="shared" si="112"/>
        <v/>
      </c>
      <c r="B414" s="805"/>
      <c r="C414" s="831">
        <f>MEDIÇÃO_GLOBAL!C414</f>
        <v>0</v>
      </c>
      <c r="D414" s="830">
        <f>MEDIÇÃO_GLOBAL!D414</f>
        <v>0</v>
      </c>
      <c r="E414" s="830" t="str">
        <f>MEDIÇÃO_GLOBAL!E414</f>
        <v/>
      </c>
      <c r="F414" s="823">
        <f>MEDIÇÃO_GLOBAL!F414</f>
        <v>0</v>
      </c>
      <c r="G414" s="824">
        <f>MEDIÇÃO_GLOBAL!G414</f>
        <v>0</v>
      </c>
      <c r="H414" s="454">
        <f>Dados_GLOBAL_Inicial!S414</f>
        <v>0</v>
      </c>
      <c r="I414" s="970"/>
      <c r="J414" s="455">
        <f t="shared" si="110"/>
        <v>0</v>
      </c>
      <c r="K414" s="451">
        <f t="shared" si="113"/>
        <v>0</v>
      </c>
      <c r="L414" s="452">
        <f t="shared" si="109"/>
        <v>0</v>
      </c>
      <c r="M414" s="809">
        <f t="shared" si="114"/>
        <v>0</v>
      </c>
      <c r="N414" s="821">
        <f>IF(IFERROR(VALUE(MEDIÇÃO_GLOBAL!N414),0)=0,0,MEDIÇÃO_GLOBAL!N414)</f>
        <v>0</v>
      </c>
      <c r="O414" s="811">
        <f t="shared" si="115"/>
        <v>0</v>
      </c>
      <c r="P414" s="811">
        <f>IF(Dados_Obra!$H$37=1,Dados_GLOBAL_Inicial!M414,IF((W414)="c",ROUNDUP(J414*N414,2),IF((W414)="b",ROUNDDOWN(J414*N414,2),ROUND(J414*N414,2))))</f>
        <v>0</v>
      </c>
      <c r="Q414" s="813">
        <f t="shared" si="116"/>
        <v>0</v>
      </c>
      <c r="S414" s="815">
        <f t="shared" si="117"/>
        <v>0</v>
      </c>
      <c r="T414" s="815">
        <f t="shared" si="118"/>
        <v>0</v>
      </c>
      <c r="V414" s="974"/>
      <c r="W414" s="975"/>
      <c r="X414" s="816">
        <f t="shared" si="119"/>
        <v>0</v>
      </c>
      <c r="Y414" s="816">
        <f t="shared" si="120"/>
        <v>0</v>
      </c>
      <c r="Z414" s="816">
        <f t="shared" si="121"/>
        <v>0</v>
      </c>
      <c r="AA414" s="817">
        <f t="shared" si="122"/>
        <v>0</v>
      </c>
      <c r="AB414" s="718">
        <f t="shared" si="108"/>
        <v>413</v>
      </c>
      <c r="AC414" s="453">
        <f t="shared" si="123"/>
        <v>0</v>
      </c>
      <c r="AD414" s="14">
        <f t="shared" si="124"/>
        <v>0</v>
      </c>
      <c r="AE414"/>
      <c r="AF414" s="540">
        <f t="shared" si="111"/>
        <v>0</v>
      </c>
      <c r="AG414" s="541"/>
      <c r="AH414" s="541"/>
      <c r="AI414" s="541"/>
      <c r="AJ414" s="541"/>
      <c r="AK414" s="541"/>
      <c r="AL414" s="541"/>
      <c r="AM414" s="541"/>
      <c r="AN414" s="541"/>
      <c r="AO414" s="541"/>
      <c r="AP414" s="541"/>
      <c r="AQ414" s="541"/>
      <c r="AR414" s="541"/>
      <c r="AS414" s="541"/>
      <c r="AT414" s="541"/>
      <c r="AU414" s="541"/>
      <c r="AV414" s="541"/>
      <c r="AW414" s="541"/>
      <c r="AX414" s="541"/>
      <c r="AY414" s="819"/>
    </row>
    <row r="415" spans="1:51" ht="13.5" hidden="1" thickBot="1">
      <c r="A415" s="3" t="str">
        <f t="shared" si="112"/>
        <v/>
      </c>
      <c r="B415" s="805"/>
      <c r="C415" s="831">
        <f>MEDIÇÃO_GLOBAL!C415</f>
        <v>0</v>
      </c>
      <c r="D415" s="830">
        <f>MEDIÇÃO_GLOBAL!D415</f>
        <v>0</v>
      </c>
      <c r="E415" s="830" t="str">
        <f>MEDIÇÃO_GLOBAL!E415</f>
        <v/>
      </c>
      <c r="F415" s="823">
        <f>MEDIÇÃO_GLOBAL!F415</f>
        <v>0</v>
      </c>
      <c r="G415" s="824">
        <f>MEDIÇÃO_GLOBAL!G415</f>
        <v>0</v>
      </c>
      <c r="H415" s="454">
        <f>Dados_GLOBAL_Inicial!S415</f>
        <v>0</v>
      </c>
      <c r="I415" s="970"/>
      <c r="J415" s="455">
        <f t="shared" si="110"/>
        <v>0</v>
      </c>
      <c r="K415" s="451">
        <f t="shared" si="113"/>
        <v>0</v>
      </c>
      <c r="L415" s="452">
        <f t="shared" si="109"/>
        <v>0</v>
      </c>
      <c r="M415" s="809">
        <f t="shared" si="114"/>
        <v>0</v>
      </c>
      <c r="N415" s="821">
        <f>IF(IFERROR(VALUE(MEDIÇÃO_GLOBAL!N415),0)=0,0,MEDIÇÃO_GLOBAL!N415)</f>
        <v>0</v>
      </c>
      <c r="O415" s="811">
        <f t="shared" si="115"/>
        <v>0</v>
      </c>
      <c r="P415" s="811">
        <f>IF(Dados_Obra!$H$37=1,Dados_GLOBAL_Inicial!M415,IF((W415)="c",ROUNDUP(J415*N415,2),IF((W415)="b",ROUNDDOWN(J415*N415,2),ROUND(J415*N415,2))))</f>
        <v>0</v>
      </c>
      <c r="Q415" s="813">
        <f t="shared" si="116"/>
        <v>0</v>
      </c>
      <c r="S415" s="815">
        <f t="shared" si="117"/>
        <v>0</v>
      </c>
      <c r="T415" s="815">
        <f t="shared" si="118"/>
        <v>0</v>
      </c>
      <c r="V415" s="974"/>
      <c r="W415" s="975"/>
      <c r="X415" s="816">
        <f t="shared" si="119"/>
        <v>0</v>
      </c>
      <c r="Y415" s="816">
        <f t="shared" si="120"/>
        <v>0</v>
      </c>
      <c r="Z415" s="816">
        <f t="shared" si="121"/>
        <v>0</v>
      </c>
      <c r="AA415" s="817">
        <f t="shared" si="122"/>
        <v>0</v>
      </c>
      <c r="AB415" s="718">
        <f t="shared" si="108"/>
        <v>414</v>
      </c>
      <c r="AC415" s="453">
        <f t="shared" si="123"/>
        <v>0</v>
      </c>
      <c r="AD415" s="14">
        <f t="shared" si="124"/>
        <v>0</v>
      </c>
      <c r="AE415"/>
      <c r="AF415" s="540">
        <f t="shared" si="111"/>
        <v>0</v>
      </c>
      <c r="AG415" s="541"/>
      <c r="AH415" s="541"/>
      <c r="AI415" s="541"/>
      <c r="AJ415" s="541"/>
      <c r="AK415" s="541"/>
      <c r="AL415" s="541"/>
      <c r="AM415" s="541"/>
      <c r="AN415" s="541"/>
      <c r="AO415" s="541"/>
      <c r="AP415" s="541"/>
      <c r="AQ415" s="541"/>
      <c r="AR415" s="541"/>
      <c r="AS415" s="541"/>
      <c r="AT415" s="541"/>
      <c r="AU415" s="541"/>
      <c r="AV415" s="541"/>
      <c r="AW415" s="541"/>
      <c r="AX415" s="541"/>
      <c r="AY415" s="819"/>
    </row>
    <row r="416" spans="1:51" ht="13.5" hidden="1" thickBot="1">
      <c r="A416" s="3" t="str">
        <f t="shared" si="112"/>
        <v/>
      </c>
      <c r="B416" s="805"/>
      <c r="C416" s="831">
        <f>MEDIÇÃO_GLOBAL!C416</f>
        <v>0</v>
      </c>
      <c r="D416" s="830">
        <f>MEDIÇÃO_GLOBAL!D416</f>
        <v>0</v>
      </c>
      <c r="E416" s="830" t="str">
        <f>MEDIÇÃO_GLOBAL!E416</f>
        <v/>
      </c>
      <c r="F416" s="823">
        <f>MEDIÇÃO_GLOBAL!F416</f>
        <v>0</v>
      </c>
      <c r="G416" s="824">
        <f>MEDIÇÃO_GLOBAL!G416</f>
        <v>0</v>
      </c>
      <c r="H416" s="454">
        <f>Dados_GLOBAL_Inicial!S416</f>
        <v>0</v>
      </c>
      <c r="I416" s="970"/>
      <c r="J416" s="455">
        <f t="shared" si="110"/>
        <v>0</v>
      </c>
      <c r="K416" s="451">
        <f t="shared" si="113"/>
        <v>0</v>
      </c>
      <c r="L416" s="452">
        <f t="shared" si="109"/>
        <v>0</v>
      </c>
      <c r="M416" s="809">
        <f t="shared" si="114"/>
        <v>0</v>
      </c>
      <c r="N416" s="821">
        <f>IF(IFERROR(VALUE(MEDIÇÃO_GLOBAL!N416),0)=0,0,MEDIÇÃO_GLOBAL!N416)</f>
        <v>0</v>
      </c>
      <c r="O416" s="811">
        <f t="shared" si="115"/>
        <v>0</v>
      </c>
      <c r="P416" s="811">
        <f>IF(Dados_Obra!$H$37=1,Dados_GLOBAL_Inicial!M416,IF((W416)="c",ROUNDUP(J416*N416,2),IF((W416)="b",ROUNDDOWN(J416*N416,2),ROUND(J416*N416,2))))</f>
        <v>0</v>
      </c>
      <c r="Q416" s="813">
        <f t="shared" si="116"/>
        <v>0</v>
      </c>
      <c r="S416" s="815">
        <f t="shared" si="117"/>
        <v>0</v>
      </c>
      <c r="T416" s="815">
        <f t="shared" si="118"/>
        <v>0</v>
      </c>
      <c r="V416" s="974"/>
      <c r="W416" s="975"/>
      <c r="X416" s="816">
        <f t="shared" si="119"/>
        <v>0</v>
      </c>
      <c r="Y416" s="816">
        <f t="shared" si="120"/>
        <v>0</v>
      </c>
      <c r="Z416" s="816">
        <f t="shared" si="121"/>
        <v>0</v>
      </c>
      <c r="AA416" s="817">
        <f t="shared" si="122"/>
        <v>0</v>
      </c>
      <c r="AB416" s="718">
        <f t="shared" si="108"/>
        <v>415</v>
      </c>
      <c r="AC416" s="453">
        <f t="shared" si="123"/>
        <v>0</v>
      </c>
      <c r="AD416" s="14">
        <f t="shared" si="124"/>
        <v>0</v>
      </c>
      <c r="AE416"/>
      <c r="AF416" s="540">
        <f t="shared" si="111"/>
        <v>0</v>
      </c>
      <c r="AG416" s="541"/>
      <c r="AH416" s="541"/>
      <c r="AI416" s="541"/>
      <c r="AJ416" s="541"/>
      <c r="AK416" s="541"/>
      <c r="AL416" s="541"/>
      <c r="AM416" s="541"/>
      <c r="AN416" s="541"/>
      <c r="AO416" s="541"/>
      <c r="AP416" s="541"/>
      <c r="AQ416" s="541"/>
      <c r="AR416" s="541"/>
      <c r="AS416" s="541"/>
      <c r="AT416" s="541"/>
      <c r="AU416" s="541"/>
      <c r="AV416" s="541"/>
      <c r="AW416" s="541"/>
      <c r="AX416" s="541"/>
      <c r="AY416" s="819"/>
    </row>
    <row r="417" spans="1:51" ht="13.5" hidden="1" thickBot="1">
      <c r="A417" s="3" t="str">
        <f t="shared" si="112"/>
        <v/>
      </c>
      <c r="B417" s="805"/>
      <c r="C417" s="831">
        <f>MEDIÇÃO_GLOBAL!C417</f>
        <v>0</v>
      </c>
      <c r="D417" s="830">
        <f>MEDIÇÃO_GLOBAL!D417</f>
        <v>0</v>
      </c>
      <c r="E417" s="830" t="str">
        <f>MEDIÇÃO_GLOBAL!E417</f>
        <v/>
      </c>
      <c r="F417" s="823">
        <f>MEDIÇÃO_GLOBAL!F417</f>
        <v>0</v>
      </c>
      <c r="G417" s="824">
        <f>MEDIÇÃO_GLOBAL!G417</f>
        <v>0</v>
      </c>
      <c r="H417" s="454">
        <f>Dados_GLOBAL_Inicial!S417</f>
        <v>0</v>
      </c>
      <c r="I417" s="970"/>
      <c r="J417" s="455">
        <f t="shared" si="110"/>
        <v>0</v>
      </c>
      <c r="K417" s="451">
        <f t="shared" si="113"/>
        <v>0</v>
      </c>
      <c r="L417" s="452">
        <f t="shared" si="109"/>
        <v>0</v>
      </c>
      <c r="M417" s="809">
        <f t="shared" si="114"/>
        <v>0</v>
      </c>
      <c r="N417" s="821">
        <f>IF(IFERROR(VALUE(MEDIÇÃO_GLOBAL!N417),0)=0,0,MEDIÇÃO_GLOBAL!N417)</f>
        <v>0</v>
      </c>
      <c r="O417" s="811">
        <f t="shared" si="115"/>
        <v>0</v>
      </c>
      <c r="P417" s="811">
        <f>IF(Dados_Obra!$H$37=1,Dados_GLOBAL_Inicial!M417,IF((W417)="c",ROUNDUP(J417*N417,2),IF((W417)="b",ROUNDDOWN(J417*N417,2),ROUND(J417*N417,2))))</f>
        <v>0</v>
      </c>
      <c r="Q417" s="813">
        <f t="shared" si="116"/>
        <v>0</v>
      </c>
      <c r="S417" s="815">
        <f t="shared" si="117"/>
        <v>0</v>
      </c>
      <c r="T417" s="815">
        <f t="shared" si="118"/>
        <v>0</v>
      </c>
      <c r="V417" s="974"/>
      <c r="W417" s="975"/>
      <c r="X417" s="816">
        <f t="shared" si="119"/>
        <v>0</v>
      </c>
      <c r="Y417" s="816">
        <f t="shared" si="120"/>
        <v>0</v>
      </c>
      <c r="Z417" s="816">
        <f t="shared" si="121"/>
        <v>0</v>
      </c>
      <c r="AA417" s="817">
        <f t="shared" si="122"/>
        <v>0</v>
      </c>
      <c r="AB417" s="718">
        <f t="shared" si="108"/>
        <v>416</v>
      </c>
      <c r="AC417" s="453">
        <f t="shared" si="123"/>
        <v>0</v>
      </c>
      <c r="AD417" s="14">
        <f t="shared" si="124"/>
        <v>0</v>
      </c>
      <c r="AE417"/>
      <c r="AF417" s="540">
        <f t="shared" si="111"/>
        <v>0</v>
      </c>
      <c r="AG417" s="541"/>
      <c r="AH417" s="541"/>
      <c r="AI417" s="541"/>
      <c r="AJ417" s="541"/>
      <c r="AK417" s="541"/>
      <c r="AL417" s="541"/>
      <c r="AM417" s="541"/>
      <c r="AN417" s="541"/>
      <c r="AO417" s="541"/>
      <c r="AP417" s="541"/>
      <c r="AQ417" s="541"/>
      <c r="AR417" s="541"/>
      <c r="AS417" s="541"/>
      <c r="AT417" s="541"/>
      <c r="AU417" s="541"/>
      <c r="AV417" s="541"/>
      <c r="AW417" s="541"/>
      <c r="AX417" s="541"/>
      <c r="AY417" s="819"/>
    </row>
    <row r="418" spans="1:51" ht="13.5" hidden="1" thickBot="1">
      <c r="A418" s="3" t="str">
        <f t="shared" si="112"/>
        <v/>
      </c>
      <c r="B418" s="805"/>
      <c r="C418" s="831">
        <f>MEDIÇÃO_GLOBAL!C418</f>
        <v>0</v>
      </c>
      <c r="D418" s="830">
        <f>MEDIÇÃO_GLOBAL!D418</f>
        <v>0</v>
      </c>
      <c r="E418" s="830" t="str">
        <f>MEDIÇÃO_GLOBAL!E418</f>
        <v/>
      </c>
      <c r="F418" s="823">
        <f>MEDIÇÃO_GLOBAL!F418</f>
        <v>0</v>
      </c>
      <c r="G418" s="824">
        <f>MEDIÇÃO_GLOBAL!G418</f>
        <v>0</v>
      </c>
      <c r="H418" s="454">
        <f>Dados_GLOBAL_Inicial!S418</f>
        <v>0</v>
      </c>
      <c r="I418" s="970"/>
      <c r="J418" s="455">
        <f t="shared" si="110"/>
        <v>0</v>
      </c>
      <c r="K418" s="451">
        <f t="shared" si="113"/>
        <v>0</v>
      </c>
      <c r="L418" s="452">
        <f t="shared" si="109"/>
        <v>0</v>
      </c>
      <c r="M418" s="809">
        <f t="shared" si="114"/>
        <v>0</v>
      </c>
      <c r="N418" s="821">
        <f>IF(IFERROR(VALUE(MEDIÇÃO_GLOBAL!N418),0)=0,0,MEDIÇÃO_GLOBAL!N418)</f>
        <v>0</v>
      </c>
      <c r="O418" s="811">
        <f t="shared" si="115"/>
        <v>0</v>
      </c>
      <c r="P418" s="811">
        <f>IF(Dados_Obra!$H$37=1,Dados_GLOBAL_Inicial!M418,IF((W418)="c",ROUNDUP(J418*N418,2),IF((W418)="b",ROUNDDOWN(J418*N418,2),ROUND(J418*N418,2))))</f>
        <v>0</v>
      </c>
      <c r="Q418" s="813">
        <f t="shared" si="116"/>
        <v>0</v>
      </c>
      <c r="S418" s="815">
        <f t="shared" si="117"/>
        <v>0</v>
      </c>
      <c r="T418" s="815">
        <f t="shared" si="118"/>
        <v>0</v>
      </c>
      <c r="V418" s="974"/>
      <c r="W418" s="975"/>
      <c r="X418" s="816">
        <f t="shared" si="119"/>
        <v>0</v>
      </c>
      <c r="Y418" s="816">
        <f t="shared" si="120"/>
        <v>0</v>
      </c>
      <c r="Z418" s="816">
        <f t="shared" si="121"/>
        <v>0</v>
      </c>
      <c r="AA418" s="817">
        <f t="shared" si="122"/>
        <v>0</v>
      </c>
      <c r="AB418" s="718">
        <f t="shared" si="108"/>
        <v>417</v>
      </c>
      <c r="AC418" s="453">
        <f t="shared" si="123"/>
        <v>0</v>
      </c>
      <c r="AD418" s="14">
        <f t="shared" si="124"/>
        <v>0</v>
      </c>
      <c r="AE418"/>
      <c r="AF418" s="540">
        <f t="shared" si="111"/>
        <v>0</v>
      </c>
      <c r="AG418" s="541"/>
      <c r="AH418" s="541"/>
      <c r="AI418" s="541"/>
      <c r="AJ418" s="541"/>
      <c r="AK418" s="541"/>
      <c r="AL418" s="541"/>
      <c r="AM418" s="541"/>
      <c r="AN418" s="541"/>
      <c r="AO418" s="541"/>
      <c r="AP418" s="541"/>
      <c r="AQ418" s="541"/>
      <c r="AR418" s="541"/>
      <c r="AS418" s="541"/>
      <c r="AT418" s="541"/>
      <c r="AU418" s="541"/>
      <c r="AV418" s="541"/>
      <c r="AW418" s="541"/>
      <c r="AX418" s="541"/>
      <c r="AY418" s="819"/>
    </row>
    <row r="419" spans="1:51" ht="13.5" hidden="1" thickBot="1">
      <c r="A419" s="3" t="str">
        <f t="shared" si="112"/>
        <v/>
      </c>
      <c r="B419" s="805"/>
      <c r="C419" s="831">
        <f>MEDIÇÃO_GLOBAL!C419</f>
        <v>0</v>
      </c>
      <c r="D419" s="830">
        <f>MEDIÇÃO_GLOBAL!D419</f>
        <v>0</v>
      </c>
      <c r="E419" s="830" t="str">
        <f>MEDIÇÃO_GLOBAL!E419</f>
        <v/>
      </c>
      <c r="F419" s="823">
        <f>MEDIÇÃO_GLOBAL!F419</f>
        <v>0</v>
      </c>
      <c r="G419" s="824">
        <f>MEDIÇÃO_GLOBAL!G419</f>
        <v>0</v>
      </c>
      <c r="H419" s="454">
        <f>Dados_GLOBAL_Inicial!S419</f>
        <v>0</v>
      </c>
      <c r="I419" s="970"/>
      <c r="J419" s="455">
        <f t="shared" si="110"/>
        <v>0</v>
      </c>
      <c r="K419" s="451">
        <f t="shared" si="113"/>
        <v>0</v>
      </c>
      <c r="L419" s="452">
        <f t="shared" si="109"/>
        <v>0</v>
      </c>
      <c r="M419" s="809">
        <f t="shared" si="114"/>
        <v>0</v>
      </c>
      <c r="N419" s="821">
        <f>IF(IFERROR(VALUE(MEDIÇÃO_GLOBAL!N419),0)=0,0,MEDIÇÃO_GLOBAL!N419)</f>
        <v>0</v>
      </c>
      <c r="O419" s="811">
        <f t="shared" si="115"/>
        <v>0</v>
      </c>
      <c r="P419" s="811">
        <f>IF(Dados_Obra!$H$37=1,Dados_GLOBAL_Inicial!M419,IF((W419)="c",ROUNDUP(J419*N419,2),IF((W419)="b",ROUNDDOWN(J419*N419,2),ROUND(J419*N419,2))))</f>
        <v>0</v>
      </c>
      <c r="Q419" s="813">
        <f t="shared" si="116"/>
        <v>0</v>
      </c>
      <c r="S419" s="815">
        <f t="shared" si="117"/>
        <v>0</v>
      </c>
      <c r="T419" s="815">
        <f t="shared" si="118"/>
        <v>0</v>
      </c>
      <c r="V419" s="974"/>
      <c r="W419" s="975"/>
      <c r="X419" s="816">
        <f t="shared" si="119"/>
        <v>0</v>
      </c>
      <c r="Y419" s="816">
        <f t="shared" si="120"/>
        <v>0</v>
      </c>
      <c r="Z419" s="816">
        <f t="shared" si="121"/>
        <v>0</v>
      </c>
      <c r="AA419" s="817">
        <f t="shared" si="122"/>
        <v>0</v>
      </c>
      <c r="AB419" s="718">
        <f t="shared" si="108"/>
        <v>418</v>
      </c>
      <c r="AC419" s="453">
        <f t="shared" si="123"/>
        <v>0</v>
      </c>
      <c r="AD419" s="14">
        <f t="shared" si="124"/>
        <v>0</v>
      </c>
      <c r="AE419"/>
      <c r="AF419" s="540">
        <f t="shared" si="111"/>
        <v>0</v>
      </c>
      <c r="AG419" s="541"/>
      <c r="AH419" s="541"/>
      <c r="AI419" s="541"/>
      <c r="AJ419" s="541"/>
      <c r="AK419" s="541"/>
      <c r="AL419" s="541"/>
      <c r="AM419" s="541"/>
      <c r="AN419" s="541"/>
      <c r="AO419" s="541"/>
      <c r="AP419" s="541"/>
      <c r="AQ419" s="541"/>
      <c r="AR419" s="541"/>
      <c r="AS419" s="541"/>
      <c r="AT419" s="541"/>
      <c r="AU419" s="541"/>
      <c r="AV419" s="541"/>
      <c r="AW419" s="541"/>
      <c r="AX419" s="541"/>
      <c r="AY419" s="819"/>
    </row>
    <row r="420" spans="1:51" ht="13.5" hidden="1" thickBot="1">
      <c r="A420" s="3" t="str">
        <f t="shared" si="112"/>
        <v/>
      </c>
      <c r="B420" s="805"/>
      <c r="C420" s="831">
        <f>MEDIÇÃO_GLOBAL!C420</f>
        <v>0</v>
      </c>
      <c r="D420" s="830">
        <f>MEDIÇÃO_GLOBAL!D420</f>
        <v>0</v>
      </c>
      <c r="E420" s="830" t="str">
        <f>MEDIÇÃO_GLOBAL!E420</f>
        <v/>
      </c>
      <c r="F420" s="823">
        <f>MEDIÇÃO_GLOBAL!F420</f>
        <v>0</v>
      </c>
      <c r="G420" s="824">
        <f>MEDIÇÃO_GLOBAL!G420</f>
        <v>0</v>
      </c>
      <c r="H420" s="454">
        <f>Dados_GLOBAL_Inicial!S420</f>
        <v>0</v>
      </c>
      <c r="I420" s="970"/>
      <c r="J420" s="455">
        <f t="shared" si="110"/>
        <v>0</v>
      </c>
      <c r="K420" s="451">
        <f t="shared" si="113"/>
        <v>0</v>
      </c>
      <c r="L420" s="452">
        <f t="shared" si="109"/>
        <v>0</v>
      </c>
      <c r="M420" s="809">
        <f t="shared" si="114"/>
        <v>0</v>
      </c>
      <c r="N420" s="821">
        <f>IF(IFERROR(VALUE(MEDIÇÃO_GLOBAL!N420),0)=0,0,MEDIÇÃO_GLOBAL!N420)</f>
        <v>0</v>
      </c>
      <c r="O420" s="811">
        <f t="shared" si="115"/>
        <v>0</v>
      </c>
      <c r="P420" s="811">
        <f>IF(Dados_Obra!$H$37=1,Dados_GLOBAL_Inicial!M420,IF((W420)="c",ROUNDUP(J420*N420,2),IF((W420)="b",ROUNDDOWN(J420*N420,2),ROUND(J420*N420,2))))</f>
        <v>0</v>
      </c>
      <c r="Q420" s="813">
        <f t="shared" si="116"/>
        <v>0</v>
      </c>
      <c r="S420" s="815">
        <f t="shared" si="117"/>
        <v>0</v>
      </c>
      <c r="T420" s="815">
        <f t="shared" si="118"/>
        <v>0</v>
      </c>
      <c r="V420" s="974"/>
      <c r="W420" s="975"/>
      <c r="X420" s="816">
        <f t="shared" si="119"/>
        <v>0</v>
      </c>
      <c r="Y420" s="816">
        <f t="shared" si="120"/>
        <v>0</v>
      </c>
      <c r="Z420" s="816">
        <f t="shared" si="121"/>
        <v>0</v>
      </c>
      <c r="AA420" s="817">
        <f t="shared" si="122"/>
        <v>0</v>
      </c>
      <c r="AB420" s="718">
        <f t="shared" si="108"/>
        <v>419</v>
      </c>
      <c r="AC420" s="453">
        <f t="shared" si="123"/>
        <v>0</v>
      </c>
      <c r="AD420" s="14">
        <f t="shared" si="124"/>
        <v>0</v>
      </c>
      <c r="AE420"/>
      <c r="AF420" s="540">
        <f t="shared" si="111"/>
        <v>0</v>
      </c>
      <c r="AG420" s="541"/>
      <c r="AH420" s="541"/>
      <c r="AI420" s="541"/>
      <c r="AJ420" s="541"/>
      <c r="AK420" s="541"/>
      <c r="AL420" s="541"/>
      <c r="AM420" s="541"/>
      <c r="AN420" s="541"/>
      <c r="AO420" s="541"/>
      <c r="AP420" s="541"/>
      <c r="AQ420" s="541"/>
      <c r="AR420" s="541"/>
      <c r="AS420" s="541"/>
      <c r="AT420" s="541"/>
      <c r="AU420" s="541"/>
      <c r="AV420" s="541"/>
      <c r="AW420" s="541"/>
      <c r="AX420" s="541"/>
      <c r="AY420" s="819"/>
    </row>
    <row r="421" spans="1:51" ht="13.5" hidden="1" thickBot="1">
      <c r="A421" s="3" t="str">
        <f t="shared" si="112"/>
        <v/>
      </c>
      <c r="B421" s="805"/>
      <c r="C421" s="831">
        <f>MEDIÇÃO_GLOBAL!C421</f>
        <v>0</v>
      </c>
      <c r="D421" s="830">
        <f>MEDIÇÃO_GLOBAL!D421</f>
        <v>0</v>
      </c>
      <c r="E421" s="830" t="str">
        <f>MEDIÇÃO_GLOBAL!E421</f>
        <v/>
      </c>
      <c r="F421" s="823">
        <f>MEDIÇÃO_GLOBAL!F421</f>
        <v>0</v>
      </c>
      <c r="G421" s="824">
        <f>MEDIÇÃO_GLOBAL!G421</f>
        <v>0</v>
      </c>
      <c r="H421" s="454">
        <f>Dados_GLOBAL_Inicial!S421</f>
        <v>0</v>
      </c>
      <c r="I421" s="970"/>
      <c r="J421" s="455">
        <f t="shared" si="110"/>
        <v>0</v>
      </c>
      <c r="K421" s="451">
        <f t="shared" si="113"/>
        <v>0</v>
      </c>
      <c r="L421" s="452">
        <f t="shared" si="109"/>
        <v>0</v>
      </c>
      <c r="M421" s="809">
        <f t="shared" si="114"/>
        <v>0</v>
      </c>
      <c r="N421" s="821">
        <f>IF(IFERROR(VALUE(MEDIÇÃO_GLOBAL!N421),0)=0,0,MEDIÇÃO_GLOBAL!N421)</f>
        <v>0</v>
      </c>
      <c r="O421" s="811">
        <f t="shared" si="115"/>
        <v>0</v>
      </c>
      <c r="P421" s="811">
        <f>IF(Dados_Obra!$H$37=1,Dados_GLOBAL_Inicial!M421,IF((W421)="c",ROUNDUP(J421*N421,2),IF((W421)="b",ROUNDDOWN(J421*N421,2),ROUND(J421*N421,2))))</f>
        <v>0</v>
      </c>
      <c r="Q421" s="813">
        <f t="shared" si="116"/>
        <v>0</v>
      </c>
      <c r="S421" s="815">
        <f t="shared" si="117"/>
        <v>0</v>
      </c>
      <c r="T421" s="815">
        <f t="shared" si="118"/>
        <v>0</v>
      </c>
      <c r="V421" s="974"/>
      <c r="W421" s="975"/>
      <c r="X421" s="816">
        <f t="shared" si="119"/>
        <v>0</v>
      </c>
      <c r="Y421" s="816">
        <f t="shared" si="120"/>
        <v>0</v>
      </c>
      <c r="Z421" s="816">
        <f t="shared" si="121"/>
        <v>0</v>
      </c>
      <c r="AA421" s="817">
        <f t="shared" si="122"/>
        <v>0</v>
      </c>
      <c r="AB421" s="718">
        <f t="shared" si="108"/>
        <v>420</v>
      </c>
      <c r="AC421" s="453">
        <f t="shared" si="123"/>
        <v>0</v>
      </c>
      <c r="AD421" s="14">
        <f t="shared" si="124"/>
        <v>0</v>
      </c>
      <c r="AE421"/>
      <c r="AF421" s="540">
        <f t="shared" si="111"/>
        <v>0</v>
      </c>
      <c r="AG421" s="541"/>
      <c r="AH421" s="541"/>
      <c r="AI421" s="541"/>
      <c r="AJ421" s="541"/>
      <c r="AK421" s="541"/>
      <c r="AL421" s="541"/>
      <c r="AM421" s="541"/>
      <c r="AN421" s="541"/>
      <c r="AO421" s="541"/>
      <c r="AP421" s="541"/>
      <c r="AQ421" s="541"/>
      <c r="AR421" s="541"/>
      <c r="AS421" s="541"/>
      <c r="AT421" s="541"/>
      <c r="AU421" s="541"/>
      <c r="AV421" s="541"/>
      <c r="AW421" s="541"/>
      <c r="AX421" s="541"/>
      <c r="AY421" s="819"/>
    </row>
    <row r="422" spans="1:51" ht="13.5" hidden="1" thickBot="1">
      <c r="A422" s="3" t="str">
        <f t="shared" si="112"/>
        <v/>
      </c>
      <c r="B422" s="805"/>
      <c r="C422" s="831">
        <f>MEDIÇÃO_GLOBAL!C422</f>
        <v>0</v>
      </c>
      <c r="D422" s="830">
        <f>MEDIÇÃO_GLOBAL!D422</f>
        <v>0</v>
      </c>
      <c r="E422" s="830" t="str">
        <f>MEDIÇÃO_GLOBAL!E422</f>
        <v/>
      </c>
      <c r="F422" s="823">
        <f>MEDIÇÃO_GLOBAL!F422</f>
        <v>0</v>
      </c>
      <c r="G422" s="824">
        <f>MEDIÇÃO_GLOBAL!G422</f>
        <v>0</v>
      </c>
      <c r="H422" s="454">
        <f>Dados_GLOBAL_Inicial!S422</f>
        <v>0</v>
      </c>
      <c r="I422" s="970"/>
      <c r="J422" s="455">
        <f t="shared" si="110"/>
        <v>0</v>
      </c>
      <c r="K422" s="451">
        <f t="shared" si="113"/>
        <v>0</v>
      </c>
      <c r="L422" s="452">
        <f t="shared" si="109"/>
        <v>0</v>
      </c>
      <c r="M422" s="809">
        <f t="shared" si="114"/>
        <v>0</v>
      </c>
      <c r="N422" s="821">
        <f>IF(IFERROR(VALUE(MEDIÇÃO_GLOBAL!N422),0)=0,0,MEDIÇÃO_GLOBAL!N422)</f>
        <v>0</v>
      </c>
      <c r="O422" s="811">
        <f t="shared" si="115"/>
        <v>0</v>
      </c>
      <c r="P422" s="811">
        <f>IF(Dados_Obra!$H$37=1,Dados_GLOBAL_Inicial!M422,IF((W422)="c",ROUNDUP(J422*N422,2),IF((W422)="b",ROUNDDOWN(J422*N422,2),ROUND(J422*N422,2))))</f>
        <v>0</v>
      </c>
      <c r="Q422" s="813">
        <f t="shared" si="116"/>
        <v>0</v>
      </c>
      <c r="S422" s="815">
        <f t="shared" si="117"/>
        <v>0</v>
      </c>
      <c r="T422" s="815">
        <f t="shared" si="118"/>
        <v>0</v>
      </c>
      <c r="V422" s="974"/>
      <c r="W422" s="975"/>
      <c r="X422" s="816">
        <f t="shared" si="119"/>
        <v>0</v>
      </c>
      <c r="Y422" s="816">
        <f t="shared" si="120"/>
        <v>0</v>
      </c>
      <c r="Z422" s="816">
        <f t="shared" si="121"/>
        <v>0</v>
      </c>
      <c r="AA422" s="817">
        <f t="shared" si="122"/>
        <v>0</v>
      </c>
      <c r="AB422" s="718">
        <f t="shared" si="108"/>
        <v>421</v>
      </c>
      <c r="AC422" s="453">
        <f t="shared" si="123"/>
        <v>0</v>
      </c>
      <c r="AD422" s="14">
        <f t="shared" si="124"/>
        <v>0</v>
      </c>
      <c r="AE422"/>
      <c r="AF422" s="540">
        <f t="shared" si="111"/>
        <v>0</v>
      </c>
      <c r="AG422" s="541"/>
      <c r="AH422" s="541"/>
      <c r="AI422" s="541"/>
      <c r="AJ422" s="541"/>
      <c r="AK422" s="541"/>
      <c r="AL422" s="541"/>
      <c r="AM422" s="541"/>
      <c r="AN422" s="541"/>
      <c r="AO422" s="541"/>
      <c r="AP422" s="541"/>
      <c r="AQ422" s="541"/>
      <c r="AR422" s="541"/>
      <c r="AS422" s="541"/>
      <c r="AT422" s="541"/>
      <c r="AU422" s="541"/>
      <c r="AV422" s="541"/>
      <c r="AW422" s="541"/>
      <c r="AX422" s="541"/>
      <c r="AY422" s="819"/>
    </row>
    <row r="423" spans="1:51" ht="13.5" hidden="1" thickBot="1">
      <c r="A423" s="3" t="str">
        <f t="shared" si="112"/>
        <v/>
      </c>
      <c r="B423" s="805"/>
      <c r="C423" s="831">
        <f>MEDIÇÃO_GLOBAL!C423</f>
        <v>0</v>
      </c>
      <c r="D423" s="830">
        <f>MEDIÇÃO_GLOBAL!D423</f>
        <v>0</v>
      </c>
      <c r="E423" s="830" t="str">
        <f>MEDIÇÃO_GLOBAL!E423</f>
        <v/>
      </c>
      <c r="F423" s="823">
        <f>MEDIÇÃO_GLOBAL!F423</f>
        <v>0</v>
      </c>
      <c r="G423" s="824">
        <f>MEDIÇÃO_GLOBAL!G423</f>
        <v>0</v>
      </c>
      <c r="H423" s="454">
        <f>Dados_GLOBAL_Inicial!S423</f>
        <v>0</v>
      </c>
      <c r="I423" s="970"/>
      <c r="J423" s="455">
        <f t="shared" si="110"/>
        <v>0</v>
      </c>
      <c r="K423" s="451">
        <f t="shared" si="113"/>
        <v>0</v>
      </c>
      <c r="L423" s="452">
        <f t="shared" si="109"/>
        <v>0</v>
      </c>
      <c r="M423" s="809">
        <f t="shared" si="114"/>
        <v>0</v>
      </c>
      <c r="N423" s="821">
        <f>IF(IFERROR(VALUE(MEDIÇÃO_GLOBAL!N423),0)=0,0,MEDIÇÃO_GLOBAL!N423)</f>
        <v>0</v>
      </c>
      <c r="O423" s="811">
        <f t="shared" si="115"/>
        <v>0</v>
      </c>
      <c r="P423" s="811">
        <f>IF(Dados_Obra!$H$37=1,Dados_GLOBAL_Inicial!M423,IF((W423)="c",ROUNDUP(J423*N423,2),IF((W423)="b",ROUNDDOWN(J423*N423,2),ROUND(J423*N423,2))))</f>
        <v>0</v>
      </c>
      <c r="Q423" s="813">
        <f t="shared" si="116"/>
        <v>0</v>
      </c>
      <c r="S423" s="815">
        <f t="shared" si="117"/>
        <v>0</v>
      </c>
      <c r="T423" s="815">
        <f t="shared" si="118"/>
        <v>0</v>
      </c>
      <c r="V423" s="974"/>
      <c r="W423" s="975"/>
      <c r="X423" s="816">
        <f t="shared" si="119"/>
        <v>0</v>
      </c>
      <c r="Y423" s="816">
        <f t="shared" si="120"/>
        <v>0</v>
      </c>
      <c r="Z423" s="816">
        <f t="shared" si="121"/>
        <v>0</v>
      </c>
      <c r="AA423" s="817">
        <f t="shared" si="122"/>
        <v>0</v>
      </c>
      <c r="AB423" s="718">
        <f t="shared" si="108"/>
        <v>422</v>
      </c>
      <c r="AC423" s="453">
        <f t="shared" si="123"/>
        <v>0</v>
      </c>
      <c r="AD423" s="14">
        <f t="shared" si="124"/>
        <v>0</v>
      </c>
      <c r="AE423"/>
      <c r="AF423" s="540">
        <f t="shared" si="111"/>
        <v>0</v>
      </c>
      <c r="AG423" s="541"/>
      <c r="AH423" s="541"/>
      <c r="AI423" s="541"/>
      <c r="AJ423" s="541"/>
      <c r="AK423" s="541"/>
      <c r="AL423" s="541"/>
      <c r="AM423" s="541"/>
      <c r="AN423" s="541"/>
      <c r="AO423" s="541"/>
      <c r="AP423" s="541"/>
      <c r="AQ423" s="541"/>
      <c r="AR423" s="541"/>
      <c r="AS423" s="541"/>
      <c r="AT423" s="541"/>
      <c r="AU423" s="541"/>
      <c r="AV423" s="541"/>
      <c r="AW423" s="541"/>
      <c r="AX423" s="541"/>
      <c r="AY423" s="819"/>
    </row>
    <row r="424" spans="1:51" ht="13.5" hidden="1" thickBot="1">
      <c r="A424" s="3" t="str">
        <f t="shared" si="112"/>
        <v/>
      </c>
      <c r="B424" s="805"/>
      <c r="C424" s="831">
        <f>MEDIÇÃO_GLOBAL!C424</f>
        <v>0</v>
      </c>
      <c r="D424" s="830">
        <f>MEDIÇÃO_GLOBAL!D424</f>
        <v>0</v>
      </c>
      <c r="E424" s="830" t="str">
        <f>MEDIÇÃO_GLOBAL!E424</f>
        <v/>
      </c>
      <c r="F424" s="823">
        <f>MEDIÇÃO_GLOBAL!F424</f>
        <v>0</v>
      </c>
      <c r="G424" s="824">
        <f>MEDIÇÃO_GLOBAL!G424</f>
        <v>0</v>
      </c>
      <c r="H424" s="454">
        <f>Dados_GLOBAL_Inicial!S424</f>
        <v>0</v>
      </c>
      <c r="I424" s="970"/>
      <c r="J424" s="455">
        <f t="shared" si="110"/>
        <v>0</v>
      </c>
      <c r="K424" s="451">
        <f t="shared" si="113"/>
        <v>0</v>
      </c>
      <c r="L424" s="452">
        <f t="shared" si="109"/>
        <v>0</v>
      </c>
      <c r="M424" s="809">
        <f t="shared" si="114"/>
        <v>0</v>
      </c>
      <c r="N424" s="821">
        <f>IF(IFERROR(VALUE(MEDIÇÃO_GLOBAL!N424),0)=0,0,MEDIÇÃO_GLOBAL!N424)</f>
        <v>0</v>
      </c>
      <c r="O424" s="811">
        <f t="shared" si="115"/>
        <v>0</v>
      </c>
      <c r="P424" s="811">
        <f>IF(Dados_Obra!$H$37=1,Dados_GLOBAL_Inicial!M424,IF((W424)="c",ROUNDUP(J424*N424,2),IF((W424)="b",ROUNDDOWN(J424*N424,2),ROUND(J424*N424,2))))</f>
        <v>0</v>
      </c>
      <c r="Q424" s="813">
        <f t="shared" si="116"/>
        <v>0</v>
      </c>
      <c r="S424" s="815">
        <f t="shared" si="117"/>
        <v>0</v>
      </c>
      <c r="T424" s="815">
        <f t="shared" si="118"/>
        <v>0</v>
      </c>
      <c r="V424" s="974"/>
      <c r="W424" s="975"/>
      <c r="X424" s="816">
        <f t="shared" si="119"/>
        <v>0</v>
      </c>
      <c r="Y424" s="816">
        <f t="shared" si="120"/>
        <v>0</v>
      </c>
      <c r="Z424" s="816">
        <f t="shared" si="121"/>
        <v>0</v>
      </c>
      <c r="AA424" s="817">
        <f t="shared" si="122"/>
        <v>0</v>
      </c>
      <c r="AB424" s="718">
        <f t="shared" si="108"/>
        <v>423</v>
      </c>
      <c r="AC424" s="453">
        <f t="shared" si="123"/>
        <v>0</v>
      </c>
      <c r="AD424" s="14">
        <f t="shared" si="124"/>
        <v>0</v>
      </c>
      <c r="AE424"/>
      <c r="AF424" s="540">
        <f t="shared" si="111"/>
        <v>0</v>
      </c>
      <c r="AG424" s="541"/>
      <c r="AH424" s="541"/>
      <c r="AI424" s="541"/>
      <c r="AJ424" s="541"/>
      <c r="AK424" s="541"/>
      <c r="AL424" s="541"/>
      <c r="AM424" s="541"/>
      <c r="AN424" s="541"/>
      <c r="AO424" s="541"/>
      <c r="AP424" s="541"/>
      <c r="AQ424" s="541"/>
      <c r="AR424" s="541"/>
      <c r="AS424" s="541"/>
      <c r="AT424" s="541"/>
      <c r="AU424" s="541"/>
      <c r="AV424" s="541"/>
      <c r="AW424" s="541"/>
      <c r="AX424" s="541"/>
      <c r="AY424" s="819"/>
    </row>
    <row r="425" spans="1:51" ht="13.5" hidden="1" thickBot="1">
      <c r="A425" s="3" t="str">
        <f t="shared" si="112"/>
        <v/>
      </c>
      <c r="B425" s="805"/>
      <c r="C425" s="831">
        <f>MEDIÇÃO_GLOBAL!C425</f>
        <v>0</v>
      </c>
      <c r="D425" s="830">
        <f>MEDIÇÃO_GLOBAL!D425</f>
        <v>0</v>
      </c>
      <c r="E425" s="830" t="str">
        <f>MEDIÇÃO_GLOBAL!E425</f>
        <v/>
      </c>
      <c r="F425" s="823">
        <f>MEDIÇÃO_GLOBAL!F425</f>
        <v>0</v>
      </c>
      <c r="G425" s="824">
        <f>MEDIÇÃO_GLOBAL!G425</f>
        <v>0</v>
      </c>
      <c r="H425" s="454">
        <f>Dados_GLOBAL_Inicial!S425</f>
        <v>0</v>
      </c>
      <c r="I425" s="970"/>
      <c r="J425" s="455">
        <f t="shared" si="110"/>
        <v>0</v>
      </c>
      <c r="K425" s="451">
        <f t="shared" si="113"/>
        <v>0</v>
      </c>
      <c r="L425" s="452">
        <f t="shared" si="109"/>
        <v>0</v>
      </c>
      <c r="M425" s="809">
        <f t="shared" si="114"/>
        <v>0</v>
      </c>
      <c r="N425" s="821">
        <f>IF(IFERROR(VALUE(MEDIÇÃO_GLOBAL!N425),0)=0,0,MEDIÇÃO_GLOBAL!N425)</f>
        <v>0</v>
      </c>
      <c r="O425" s="811">
        <f t="shared" si="115"/>
        <v>0</v>
      </c>
      <c r="P425" s="811">
        <f>IF(Dados_Obra!$H$37=1,Dados_GLOBAL_Inicial!M425,IF((W425)="c",ROUNDUP(J425*N425,2),IF((W425)="b",ROUNDDOWN(J425*N425,2),ROUND(J425*N425,2))))</f>
        <v>0</v>
      </c>
      <c r="Q425" s="813">
        <f t="shared" si="116"/>
        <v>0</v>
      </c>
      <c r="S425" s="815">
        <f t="shared" si="117"/>
        <v>0</v>
      </c>
      <c r="T425" s="815">
        <f t="shared" si="118"/>
        <v>0</v>
      </c>
      <c r="V425" s="974"/>
      <c r="W425" s="975"/>
      <c r="X425" s="816">
        <f t="shared" si="119"/>
        <v>0</v>
      </c>
      <c r="Y425" s="816">
        <f t="shared" si="120"/>
        <v>0</v>
      </c>
      <c r="Z425" s="816">
        <f t="shared" si="121"/>
        <v>0</v>
      </c>
      <c r="AA425" s="817">
        <f t="shared" si="122"/>
        <v>0</v>
      </c>
      <c r="AB425" s="718">
        <f t="shared" si="108"/>
        <v>424</v>
      </c>
      <c r="AC425" s="453">
        <f t="shared" si="123"/>
        <v>0</v>
      </c>
      <c r="AD425" s="14">
        <f t="shared" si="124"/>
        <v>0</v>
      </c>
      <c r="AE425"/>
      <c r="AF425" s="540">
        <f t="shared" si="111"/>
        <v>0</v>
      </c>
      <c r="AG425" s="541"/>
      <c r="AH425" s="541"/>
      <c r="AI425" s="541"/>
      <c r="AJ425" s="541"/>
      <c r="AK425" s="541"/>
      <c r="AL425" s="541"/>
      <c r="AM425" s="541"/>
      <c r="AN425" s="541"/>
      <c r="AO425" s="541"/>
      <c r="AP425" s="541"/>
      <c r="AQ425" s="541"/>
      <c r="AR425" s="541"/>
      <c r="AS425" s="541"/>
      <c r="AT425" s="541"/>
      <c r="AU425" s="541"/>
      <c r="AV425" s="541"/>
      <c r="AW425" s="541"/>
      <c r="AX425" s="541"/>
      <c r="AY425" s="819"/>
    </row>
    <row r="426" spans="1:51" ht="13.5" hidden="1" thickBot="1">
      <c r="A426" s="3" t="str">
        <f t="shared" si="112"/>
        <v/>
      </c>
      <c r="B426" s="805"/>
      <c r="C426" s="831">
        <f>MEDIÇÃO_GLOBAL!C426</f>
        <v>0</v>
      </c>
      <c r="D426" s="830">
        <f>MEDIÇÃO_GLOBAL!D426</f>
        <v>0</v>
      </c>
      <c r="E426" s="830" t="str">
        <f>MEDIÇÃO_GLOBAL!E426</f>
        <v/>
      </c>
      <c r="F426" s="823">
        <f>MEDIÇÃO_GLOBAL!F426</f>
        <v>0</v>
      </c>
      <c r="G426" s="824">
        <f>MEDIÇÃO_GLOBAL!G426</f>
        <v>0</v>
      </c>
      <c r="H426" s="454">
        <f>Dados_GLOBAL_Inicial!S426</f>
        <v>0</v>
      </c>
      <c r="I426" s="970"/>
      <c r="J426" s="455">
        <f t="shared" si="110"/>
        <v>0</v>
      </c>
      <c r="K426" s="451">
        <f t="shared" si="113"/>
        <v>0</v>
      </c>
      <c r="L426" s="452">
        <f t="shared" si="109"/>
        <v>0</v>
      </c>
      <c r="M426" s="809">
        <f t="shared" si="114"/>
        <v>0</v>
      </c>
      <c r="N426" s="821">
        <f>IF(IFERROR(VALUE(MEDIÇÃO_GLOBAL!N426),0)=0,0,MEDIÇÃO_GLOBAL!N426)</f>
        <v>0</v>
      </c>
      <c r="O426" s="811">
        <f t="shared" si="115"/>
        <v>0</v>
      </c>
      <c r="P426" s="811">
        <f>IF(Dados_Obra!$H$37=1,Dados_GLOBAL_Inicial!M426,IF((W426)="c",ROUNDUP(J426*N426,2),IF((W426)="b",ROUNDDOWN(J426*N426,2),ROUND(J426*N426,2))))</f>
        <v>0</v>
      </c>
      <c r="Q426" s="813">
        <f t="shared" si="116"/>
        <v>0</v>
      </c>
      <c r="S426" s="815">
        <f t="shared" si="117"/>
        <v>0</v>
      </c>
      <c r="T426" s="815">
        <f t="shared" si="118"/>
        <v>0</v>
      </c>
      <c r="V426" s="974"/>
      <c r="W426" s="975"/>
      <c r="X426" s="816">
        <f t="shared" si="119"/>
        <v>0</v>
      </c>
      <c r="Y426" s="816">
        <f t="shared" si="120"/>
        <v>0</v>
      </c>
      <c r="Z426" s="816">
        <f t="shared" si="121"/>
        <v>0</v>
      </c>
      <c r="AA426" s="817">
        <f t="shared" si="122"/>
        <v>0</v>
      </c>
      <c r="AB426" s="718">
        <f t="shared" si="108"/>
        <v>425</v>
      </c>
      <c r="AC426" s="453">
        <f t="shared" si="123"/>
        <v>0</v>
      </c>
      <c r="AD426" s="14">
        <f t="shared" si="124"/>
        <v>0</v>
      </c>
      <c r="AE426"/>
      <c r="AF426" s="540">
        <f t="shared" si="111"/>
        <v>0</v>
      </c>
      <c r="AG426" s="541"/>
      <c r="AH426" s="541"/>
      <c r="AI426" s="541"/>
      <c r="AJ426" s="541"/>
      <c r="AK426" s="541"/>
      <c r="AL426" s="541"/>
      <c r="AM426" s="541"/>
      <c r="AN426" s="541"/>
      <c r="AO426" s="541"/>
      <c r="AP426" s="541"/>
      <c r="AQ426" s="541"/>
      <c r="AR426" s="541"/>
      <c r="AS426" s="541"/>
      <c r="AT426" s="541"/>
      <c r="AU426" s="541"/>
      <c r="AV426" s="541"/>
      <c r="AW426" s="541"/>
      <c r="AX426" s="541"/>
      <c r="AY426" s="819"/>
    </row>
    <row r="427" spans="1:51" ht="13.5" hidden="1" thickBot="1">
      <c r="A427" s="3" t="str">
        <f t="shared" si="112"/>
        <v/>
      </c>
      <c r="B427" s="805"/>
      <c r="C427" s="831">
        <f>MEDIÇÃO_GLOBAL!C427</f>
        <v>0</v>
      </c>
      <c r="D427" s="830">
        <f>MEDIÇÃO_GLOBAL!D427</f>
        <v>0</v>
      </c>
      <c r="E427" s="830" t="str">
        <f>MEDIÇÃO_GLOBAL!E427</f>
        <v/>
      </c>
      <c r="F427" s="823">
        <f>MEDIÇÃO_GLOBAL!F427</f>
        <v>0</v>
      </c>
      <c r="G427" s="824">
        <f>MEDIÇÃO_GLOBAL!G427</f>
        <v>0</v>
      </c>
      <c r="H427" s="454">
        <f>Dados_GLOBAL_Inicial!S427</f>
        <v>0</v>
      </c>
      <c r="I427" s="970"/>
      <c r="J427" s="455">
        <f t="shared" si="110"/>
        <v>0</v>
      </c>
      <c r="K427" s="451">
        <f t="shared" si="113"/>
        <v>0</v>
      </c>
      <c r="L427" s="452">
        <f t="shared" si="109"/>
        <v>0</v>
      </c>
      <c r="M427" s="809">
        <f t="shared" si="114"/>
        <v>0</v>
      </c>
      <c r="N427" s="821">
        <f>IF(IFERROR(VALUE(MEDIÇÃO_GLOBAL!N427),0)=0,0,MEDIÇÃO_GLOBAL!N427)</f>
        <v>0</v>
      </c>
      <c r="O427" s="811">
        <f t="shared" si="115"/>
        <v>0</v>
      </c>
      <c r="P427" s="811">
        <f>IF(Dados_Obra!$H$37=1,Dados_GLOBAL_Inicial!M427,IF((W427)="c",ROUNDUP(J427*N427,2),IF((W427)="b",ROUNDDOWN(J427*N427,2),ROUND(J427*N427,2))))</f>
        <v>0</v>
      </c>
      <c r="Q427" s="813">
        <f t="shared" si="116"/>
        <v>0</v>
      </c>
      <c r="S427" s="815">
        <f t="shared" si="117"/>
        <v>0</v>
      </c>
      <c r="T427" s="815">
        <f t="shared" si="118"/>
        <v>0</v>
      </c>
      <c r="V427" s="974"/>
      <c r="W427" s="975"/>
      <c r="X427" s="816">
        <f t="shared" si="119"/>
        <v>0</v>
      </c>
      <c r="Y427" s="816">
        <f t="shared" si="120"/>
        <v>0</v>
      </c>
      <c r="Z427" s="816">
        <f t="shared" si="121"/>
        <v>0</v>
      </c>
      <c r="AA427" s="817">
        <f t="shared" si="122"/>
        <v>0</v>
      </c>
      <c r="AB427" s="718">
        <f t="shared" si="108"/>
        <v>426</v>
      </c>
      <c r="AC427" s="453">
        <f t="shared" si="123"/>
        <v>0</v>
      </c>
      <c r="AD427" s="14">
        <f t="shared" si="124"/>
        <v>0</v>
      </c>
      <c r="AE427"/>
      <c r="AF427" s="540">
        <f t="shared" si="111"/>
        <v>0</v>
      </c>
      <c r="AG427" s="541"/>
      <c r="AH427" s="541"/>
      <c r="AI427" s="541"/>
      <c r="AJ427" s="541"/>
      <c r="AK427" s="541"/>
      <c r="AL427" s="541"/>
      <c r="AM427" s="541"/>
      <c r="AN427" s="541"/>
      <c r="AO427" s="541"/>
      <c r="AP427" s="541"/>
      <c r="AQ427" s="541"/>
      <c r="AR427" s="541"/>
      <c r="AS427" s="541"/>
      <c r="AT427" s="541"/>
      <c r="AU427" s="541"/>
      <c r="AV427" s="541"/>
      <c r="AW427" s="541"/>
      <c r="AX427" s="541"/>
      <c r="AY427" s="819"/>
    </row>
    <row r="428" spans="1:51" ht="13.5" hidden="1" thickBot="1">
      <c r="A428" s="3" t="str">
        <f t="shared" si="112"/>
        <v/>
      </c>
      <c r="B428" s="805"/>
      <c r="C428" s="831">
        <f>MEDIÇÃO_GLOBAL!C428</f>
        <v>0</v>
      </c>
      <c r="D428" s="830">
        <f>MEDIÇÃO_GLOBAL!D428</f>
        <v>0</v>
      </c>
      <c r="E428" s="830" t="str">
        <f>MEDIÇÃO_GLOBAL!E428</f>
        <v/>
      </c>
      <c r="F428" s="823">
        <f>MEDIÇÃO_GLOBAL!F428</f>
        <v>0</v>
      </c>
      <c r="G428" s="824">
        <f>MEDIÇÃO_GLOBAL!G428</f>
        <v>0</v>
      </c>
      <c r="H428" s="454">
        <f>Dados_GLOBAL_Inicial!S428</f>
        <v>0</v>
      </c>
      <c r="I428" s="970"/>
      <c r="J428" s="455">
        <f t="shared" si="110"/>
        <v>0</v>
      </c>
      <c r="K428" s="451">
        <f t="shared" si="113"/>
        <v>0</v>
      </c>
      <c r="L428" s="452">
        <f t="shared" si="109"/>
        <v>0</v>
      </c>
      <c r="M428" s="809">
        <f t="shared" si="114"/>
        <v>0</v>
      </c>
      <c r="N428" s="821">
        <f>IF(IFERROR(VALUE(MEDIÇÃO_GLOBAL!N428),0)=0,0,MEDIÇÃO_GLOBAL!N428)</f>
        <v>0</v>
      </c>
      <c r="O428" s="811">
        <f t="shared" si="115"/>
        <v>0</v>
      </c>
      <c r="P428" s="811">
        <f>IF(Dados_Obra!$H$37=1,Dados_GLOBAL_Inicial!M428,IF((W428)="c",ROUNDUP(J428*N428,2),IF((W428)="b",ROUNDDOWN(J428*N428,2),ROUND(J428*N428,2))))</f>
        <v>0</v>
      </c>
      <c r="Q428" s="813">
        <f t="shared" si="116"/>
        <v>0</v>
      </c>
      <c r="S428" s="815">
        <f t="shared" si="117"/>
        <v>0</v>
      </c>
      <c r="T428" s="815">
        <f t="shared" si="118"/>
        <v>0</v>
      </c>
      <c r="V428" s="974"/>
      <c r="W428" s="975"/>
      <c r="X428" s="816">
        <f t="shared" si="119"/>
        <v>0</v>
      </c>
      <c r="Y428" s="816">
        <f t="shared" si="120"/>
        <v>0</v>
      </c>
      <c r="Z428" s="816">
        <f t="shared" si="121"/>
        <v>0</v>
      </c>
      <c r="AA428" s="817">
        <f t="shared" si="122"/>
        <v>0</v>
      </c>
      <c r="AB428" s="718">
        <f t="shared" si="108"/>
        <v>427</v>
      </c>
      <c r="AC428" s="453">
        <f t="shared" si="123"/>
        <v>0</v>
      </c>
      <c r="AD428" s="14">
        <f t="shared" si="124"/>
        <v>0</v>
      </c>
      <c r="AE428"/>
      <c r="AF428" s="540">
        <f t="shared" si="111"/>
        <v>0</v>
      </c>
      <c r="AG428" s="541"/>
      <c r="AH428" s="541"/>
      <c r="AI428" s="541"/>
      <c r="AJ428" s="541"/>
      <c r="AK428" s="541"/>
      <c r="AL428" s="541"/>
      <c r="AM428" s="541"/>
      <c r="AN428" s="541"/>
      <c r="AO428" s="541"/>
      <c r="AP428" s="541"/>
      <c r="AQ428" s="541"/>
      <c r="AR428" s="541"/>
      <c r="AS428" s="541"/>
      <c r="AT428" s="541"/>
      <c r="AU428" s="541"/>
      <c r="AV428" s="541"/>
      <c r="AW428" s="541"/>
      <c r="AX428" s="541"/>
      <c r="AY428" s="819"/>
    </row>
    <row r="429" spans="1:51" ht="13.5" hidden="1" thickBot="1">
      <c r="A429" s="3" t="str">
        <f t="shared" si="112"/>
        <v/>
      </c>
      <c r="B429" s="805"/>
      <c r="C429" s="831">
        <f>MEDIÇÃO_GLOBAL!C429</f>
        <v>0</v>
      </c>
      <c r="D429" s="830">
        <f>MEDIÇÃO_GLOBAL!D429</f>
        <v>0</v>
      </c>
      <c r="E429" s="830" t="str">
        <f>MEDIÇÃO_GLOBAL!E429</f>
        <v/>
      </c>
      <c r="F429" s="823">
        <f>MEDIÇÃO_GLOBAL!F429</f>
        <v>0</v>
      </c>
      <c r="G429" s="824">
        <f>MEDIÇÃO_GLOBAL!G429</f>
        <v>0</v>
      </c>
      <c r="H429" s="454">
        <f>Dados_GLOBAL_Inicial!S429</f>
        <v>0</v>
      </c>
      <c r="I429" s="970"/>
      <c r="J429" s="455">
        <f t="shared" si="110"/>
        <v>0</v>
      </c>
      <c r="K429" s="451">
        <f t="shared" si="113"/>
        <v>0</v>
      </c>
      <c r="L429" s="452">
        <f t="shared" si="109"/>
        <v>0</v>
      </c>
      <c r="M429" s="809">
        <f t="shared" si="114"/>
        <v>0</v>
      </c>
      <c r="N429" s="821">
        <f>IF(IFERROR(VALUE(MEDIÇÃO_GLOBAL!N429),0)=0,0,MEDIÇÃO_GLOBAL!N429)</f>
        <v>0</v>
      </c>
      <c r="O429" s="811">
        <f t="shared" si="115"/>
        <v>0</v>
      </c>
      <c r="P429" s="811">
        <f>IF(Dados_Obra!$H$37=1,Dados_GLOBAL_Inicial!M429,IF((W429)="c",ROUNDUP(J429*N429,2),IF((W429)="b",ROUNDDOWN(J429*N429,2),ROUND(J429*N429,2))))</f>
        <v>0</v>
      </c>
      <c r="Q429" s="813">
        <f t="shared" si="116"/>
        <v>0</v>
      </c>
      <c r="S429" s="815">
        <f t="shared" si="117"/>
        <v>0</v>
      </c>
      <c r="T429" s="815">
        <f t="shared" si="118"/>
        <v>0</v>
      </c>
      <c r="V429" s="974"/>
      <c r="W429" s="975"/>
      <c r="X429" s="816">
        <f t="shared" si="119"/>
        <v>0</v>
      </c>
      <c r="Y429" s="816">
        <f t="shared" si="120"/>
        <v>0</v>
      </c>
      <c r="Z429" s="816">
        <f t="shared" si="121"/>
        <v>0</v>
      </c>
      <c r="AA429" s="817">
        <f t="shared" si="122"/>
        <v>0</v>
      </c>
      <c r="AB429" s="718">
        <f t="shared" si="108"/>
        <v>428</v>
      </c>
      <c r="AC429" s="453">
        <f t="shared" si="123"/>
        <v>0</v>
      </c>
      <c r="AD429" s="14">
        <f t="shared" si="124"/>
        <v>0</v>
      </c>
      <c r="AE429"/>
      <c r="AF429" s="540">
        <f t="shared" si="111"/>
        <v>0</v>
      </c>
      <c r="AG429" s="541"/>
      <c r="AH429" s="541"/>
      <c r="AI429" s="541"/>
      <c r="AJ429" s="541"/>
      <c r="AK429" s="541"/>
      <c r="AL429" s="541"/>
      <c r="AM429" s="541"/>
      <c r="AN429" s="541"/>
      <c r="AO429" s="541"/>
      <c r="AP429" s="541"/>
      <c r="AQ429" s="541"/>
      <c r="AR429" s="541"/>
      <c r="AS429" s="541"/>
      <c r="AT429" s="541"/>
      <c r="AU429" s="541"/>
      <c r="AV429" s="541"/>
      <c r="AW429" s="541"/>
      <c r="AX429" s="541"/>
      <c r="AY429" s="819"/>
    </row>
    <row r="430" spans="1:51" ht="13.5" hidden="1" thickBot="1">
      <c r="A430" s="3" t="str">
        <f t="shared" si="112"/>
        <v/>
      </c>
      <c r="B430" s="805"/>
      <c r="C430" s="831">
        <f>MEDIÇÃO_GLOBAL!C430</f>
        <v>0</v>
      </c>
      <c r="D430" s="830">
        <f>MEDIÇÃO_GLOBAL!D430</f>
        <v>0</v>
      </c>
      <c r="E430" s="830" t="str">
        <f>MEDIÇÃO_GLOBAL!E430</f>
        <v/>
      </c>
      <c r="F430" s="823">
        <f>MEDIÇÃO_GLOBAL!F430</f>
        <v>0</v>
      </c>
      <c r="G430" s="824">
        <f>MEDIÇÃO_GLOBAL!G430</f>
        <v>0</v>
      </c>
      <c r="H430" s="454">
        <f>Dados_GLOBAL_Inicial!S430</f>
        <v>0</v>
      </c>
      <c r="I430" s="970"/>
      <c r="J430" s="455">
        <f t="shared" si="110"/>
        <v>0</v>
      </c>
      <c r="K430" s="451">
        <f t="shared" si="113"/>
        <v>0</v>
      </c>
      <c r="L430" s="452">
        <f t="shared" si="109"/>
        <v>0</v>
      </c>
      <c r="M430" s="809">
        <f t="shared" si="114"/>
        <v>0</v>
      </c>
      <c r="N430" s="821">
        <f>IF(IFERROR(VALUE(MEDIÇÃO_GLOBAL!N430),0)=0,0,MEDIÇÃO_GLOBAL!N430)</f>
        <v>0</v>
      </c>
      <c r="O430" s="811">
        <f t="shared" si="115"/>
        <v>0</v>
      </c>
      <c r="P430" s="811">
        <f>IF(Dados_Obra!$H$37=1,Dados_GLOBAL_Inicial!M430,IF((W430)="c",ROUNDUP(J430*N430,2),IF((W430)="b",ROUNDDOWN(J430*N430,2),ROUND(J430*N430,2))))</f>
        <v>0</v>
      </c>
      <c r="Q430" s="813">
        <f t="shared" si="116"/>
        <v>0</v>
      </c>
      <c r="S430" s="815">
        <f t="shared" si="117"/>
        <v>0</v>
      </c>
      <c r="T430" s="815">
        <f t="shared" si="118"/>
        <v>0</v>
      </c>
      <c r="V430" s="974"/>
      <c r="W430" s="975"/>
      <c r="X430" s="816">
        <f t="shared" si="119"/>
        <v>0</v>
      </c>
      <c r="Y430" s="816">
        <f t="shared" si="120"/>
        <v>0</v>
      </c>
      <c r="Z430" s="816">
        <f t="shared" si="121"/>
        <v>0</v>
      </c>
      <c r="AA430" s="817">
        <f t="shared" si="122"/>
        <v>0</v>
      </c>
      <c r="AB430" s="718">
        <f t="shared" si="108"/>
        <v>429</v>
      </c>
      <c r="AC430" s="453">
        <f t="shared" si="123"/>
        <v>0</v>
      </c>
      <c r="AD430" s="14">
        <f t="shared" si="124"/>
        <v>0</v>
      </c>
      <c r="AE430"/>
      <c r="AF430" s="540">
        <f t="shared" si="111"/>
        <v>0</v>
      </c>
      <c r="AG430" s="541"/>
      <c r="AH430" s="541"/>
      <c r="AI430" s="541"/>
      <c r="AJ430" s="541"/>
      <c r="AK430" s="541"/>
      <c r="AL430" s="541"/>
      <c r="AM430" s="541"/>
      <c r="AN430" s="541"/>
      <c r="AO430" s="541"/>
      <c r="AP430" s="541"/>
      <c r="AQ430" s="541"/>
      <c r="AR430" s="541"/>
      <c r="AS430" s="541"/>
      <c r="AT430" s="541"/>
      <c r="AU430" s="541"/>
      <c r="AV430" s="541"/>
      <c r="AW430" s="541"/>
      <c r="AX430" s="541"/>
      <c r="AY430" s="819"/>
    </row>
    <row r="431" spans="1:51" ht="13.5" hidden="1" thickBot="1">
      <c r="A431" s="3" t="str">
        <f t="shared" si="112"/>
        <v/>
      </c>
      <c r="B431" s="805"/>
      <c r="C431" s="831">
        <f>MEDIÇÃO_GLOBAL!C431</f>
        <v>0</v>
      </c>
      <c r="D431" s="830">
        <f>MEDIÇÃO_GLOBAL!D431</f>
        <v>0</v>
      </c>
      <c r="E431" s="830" t="str">
        <f>MEDIÇÃO_GLOBAL!E431</f>
        <v/>
      </c>
      <c r="F431" s="823">
        <f>MEDIÇÃO_GLOBAL!F431</f>
        <v>0</v>
      </c>
      <c r="G431" s="824">
        <f>MEDIÇÃO_GLOBAL!G431</f>
        <v>0</v>
      </c>
      <c r="H431" s="454">
        <f>Dados_GLOBAL_Inicial!S431</f>
        <v>0</v>
      </c>
      <c r="I431" s="970"/>
      <c r="J431" s="455">
        <f t="shared" si="110"/>
        <v>0</v>
      </c>
      <c r="K431" s="451">
        <f t="shared" si="113"/>
        <v>0</v>
      </c>
      <c r="L431" s="452">
        <f t="shared" si="109"/>
        <v>0</v>
      </c>
      <c r="M431" s="809">
        <f t="shared" si="114"/>
        <v>0</v>
      </c>
      <c r="N431" s="821">
        <f>IF(IFERROR(VALUE(MEDIÇÃO_GLOBAL!N431),0)=0,0,MEDIÇÃO_GLOBAL!N431)</f>
        <v>0</v>
      </c>
      <c r="O431" s="811">
        <f t="shared" si="115"/>
        <v>0</v>
      </c>
      <c r="P431" s="811">
        <f>IF(Dados_Obra!$H$37=1,Dados_GLOBAL_Inicial!M431,IF((W431)="c",ROUNDUP(J431*N431,2),IF((W431)="b",ROUNDDOWN(J431*N431,2),ROUND(J431*N431,2))))</f>
        <v>0</v>
      </c>
      <c r="Q431" s="813">
        <f t="shared" si="116"/>
        <v>0</v>
      </c>
      <c r="S431" s="815">
        <f t="shared" si="117"/>
        <v>0</v>
      </c>
      <c r="T431" s="815">
        <f t="shared" si="118"/>
        <v>0</v>
      </c>
      <c r="V431" s="974"/>
      <c r="W431" s="975"/>
      <c r="X431" s="816">
        <f t="shared" si="119"/>
        <v>0</v>
      </c>
      <c r="Y431" s="816">
        <f t="shared" si="120"/>
        <v>0</v>
      </c>
      <c r="Z431" s="816">
        <f t="shared" si="121"/>
        <v>0</v>
      </c>
      <c r="AA431" s="817">
        <f t="shared" si="122"/>
        <v>0</v>
      </c>
      <c r="AB431" s="718">
        <f t="shared" si="108"/>
        <v>430</v>
      </c>
      <c r="AC431" s="453">
        <f t="shared" si="123"/>
        <v>0</v>
      </c>
      <c r="AD431" s="14">
        <f t="shared" si="124"/>
        <v>0</v>
      </c>
      <c r="AE431"/>
      <c r="AF431" s="540">
        <f t="shared" si="111"/>
        <v>0</v>
      </c>
      <c r="AG431" s="541"/>
      <c r="AH431" s="541"/>
      <c r="AI431" s="541"/>
      <c r="AJ431" s="541"/>
      <c r="AK431" s="541"/>
      <c r="AL431" s="541"/>
      <c r="AM431" s="541"/>
      <c r="AN431" s="541"/>
      <c r="AO431" s="541"/>
      <c r="AP431" s="541"/>
      <c r="AQ431" s="541"/>
      <c r="AR431" s="541"/>
      <c r="AS431" s="541"/>
      <c r="AT431" s="541"/>
      <c r="AU431" s="541"/>
      <c r="AV431" s="541"/>
      <c r="AW431" s="541"/>
      <c r="AX431" s="541"/>
      <c r="AY431" s="819"/>
    </row>
    <row r="432" spans="1:51" ht="13.5" hidden="1" thickBot="1">
      <c r="A432" s="3" t="str">
        <f t="shared" si="112"/>
        <v/>
      </c>
      <c r="B432" s="805"/>
      <c r="C432" s="831">
        <f>MEDIÇÃO_GLOBAL!C432</f>
        <v>0</v>
      </c>
      <c r="D432" s="830">
        <f>MEDIÇÃO_GLOBAL!D432</f>
        <v>0</v>
      </c>
      <c r="E432" s="830" t="str">
        <f>MEDIÇÃO_GLOBAL!E432</f>
        <v/>
      </c>
      <c r="F432" s="823">
        <f>MEDIÇÃO_GLOBAL!F432</f>
        <v>0</v>
      </c>
      <c r="G432" s="824">
        <f>MEDIÇÃO_GLOBAL!G432</f>
        <v>0</v>
      </c>
      <c r="H432" s="454">
        <f>Dados_GLOBAL_Inicial!S432</f>
        <v>0</v>
      </c>
      <c r="I432" s="970"/>
      <c r="J432" s="455">
        <f t="shared" si="110"/>
        <v>0</v>
      </c>
      <c r="K432" s="451">
        <f t="shared" si="113"/>
        <v>0</v>
      </c>
      <c r="L432" s="452">
        <f t="shared" si="109"/>
        <v>0</v>
      </c>
      <c r="M432" s="809">
        <f t="shared" si="114"/>
        <v>0</v>
      </c>
      <c r="N432" s="821">
        <f>IF(IFERROR(VALUE(MEDIÇÃO_GLOBAL!N432),0)=0,0,MEDIÇÃO_GLOBAL!N432)</f>
        <v>0</v>
      </c>
      <c r="O432" s="811">
        <f t="shared" si="115"/>
        <v>0</v>
      </c>
      <c r="P432" s="811">
        <f>IF(Dados_Obra!$H$37=1,Dados_GLOBAL_Inicial!M432,IF((W432)="c",ROUNDUP(J432*N432,2),IF((W432)="b",ROUNDDOWN(J432*N432,2),ROUND(J432*N432,2))))</f>
        <v>0</v>
      </c>
      <c r="Q432" s="813">
        <f t="shared" si="116"/>
        <v>0</v>
      </c>
      <c r="S432" s="815">
        <f t="shared" si="117"/>
        <v>0</v>
      </c>
      <c r="T432" s="815">
        <f t="shared" si="118"/>
        <v>0</v>
      </c>
      <c r="V432" s="974"/>
      <c r="W432" s="975"/>
      <c r="X432" s="816">
        <f t="shared" si="119"/>
        <v>0</v>
      </c>
      <c r="Y432" s="816">
        <f t="shared" si="120"/>
        <v>0</v>
      </c>
      <c r="Z432" s="816">
        <f t="shared" si="121"/>
        <v>0</v>
      </c>
      <c r="AA432" s="817">
        <f t="shared" si="122"/>
        <v>0</v>
      </c>
      <c r="AB432" s="718">
        <f t="shared" si="108"/>
        <v>431</v>
      </c>
      <c r="AC432" s="453">
        <f t="shared" si="123"/>
        <v>0</v>
      </c>
      <c r="AD432" s="14">
        <f t="shared" si="124"/>
        <v>0</v>
      </c>
      <c r="AE432"/>
      <c r="AF432" s="540">
        <f t="shared" si="111"/>
        <v>0</v>
      </c>
      <c r="AG432" s="541"/>
      <c r="AH432" s="541"/>
      <c r="AI432" s="541"/>
      <c r="AJ432" s="541"/>
      <c r="AK432" s="541"/>
      <c r="AL432" s="541"/>
      <c r="AM432" s="541"/>
      <c r="AN432" s="541"/>
      <c r="AO432" s="541"/>
      <c r="AP432" s="541"/>
      <c r="AQ432" s="541"/>
      <c r="AR432" s="541"/>
      <c r="AS432" s="541"/>
      <c r="AT432" s="541"/>
      <c r="AU432" s="541"/>
      <c r="AV432" s="541"/>
      <c r="AW432" s="541"/>
      <c r="AX432" s="541"/>
      <c r="AY432" s="819"/>
    </row>
    <row r="433" spans="1:51" ht="13.5" hidden="1" thickBot="1">
      <c r="A433" s="3" t="str">
        <f t="shared" si="112"/>
        <v/>
      </c>
      <c r="B433" s="805"/>
      <c r="C433" s="831">
        <f>MEDIÇÃO_GLOBAL!C433</f>
        <v>0</v>
      </c>
      <c r="D433" s="830">
        <f>MEDIÇÃO_GLOBAL!D433</f>
        <v>0</v>
      </c>
      <c r="E433" s="830" t="str">
        <f>MEDIÇÃO_GLOBAL!E433</f>
        <v/>
      </c>
      <c r="F433" s="823">
        <f>MEDIÇÃO_GLOBAL!F433</f>
        <v>0</v>
      </c>
      <c r="G433" s="824">
        <f>MEDIÇÃO_GLOBAL!G433</f>
        <v>0</v>
      </c>
      <c r="H433" s="454">
        <f>Dados_GLOBAL_Inicial!S433</f>
        <v>0</v>
      </c>
      <c r="I433" s="970"/>
      <c r="J433" s="455">
        <f t="shared" si="110"/>
        <v>0</v>
      </c>
      <c r="K433" s="451">
        <f t="shared" si="113"/>
        <v>0</v>
      </c>
      <c r="L433" s="452">
        <f t="shared" si="109"/>
        <v>0</v>
      </c>
      <c r="M433" s="809">
        <f t="shared" si="114"/>
        <v>0</v>
      </c>
      <c r="N433" s="821">
        <f>IF(IFERROR(VALUE(MEDIÇÃO_GLOBAL!N433),0)=0,0,MEDIÇÃO_GLOBAL!N433)</f>
        <v>0</v>
      </c>
      <c r="O433" s="811">
        <f t="shared" si="115"/>
        <v>0</v>
      </c>
      <c r="P433" s="811">
        <f>IF(Dados_Obra!$H$37=1,Dados_GLOBAL_Inicial!M433,IF((W433)="c",ROUNDUP(J433*N433,2),IF((W433)="b",ROUNDDOWN(J433*N433,2),ROUND(J433*N433,2))))</f>
        <v>0</v>
      </c>
      <c r="Q433" s="813">
        <f t="shared" si="116"/>
        <v>0</v>
      </c>
      <c r="S433" s="815">
        <f t="shared" si="117"/>
        <v>0</v>
      </c>
      <c r="T433" s="815">
        <f t="shared" si="118"/>
        <v>0</v>
      </c>
      <c r="V433" s="974"/>
      <c r="W433" s="975"/>
      <c r="X433" s="816">
        <f t="shared" si="119"/>
        <v>0</v>
      </c>
      <c r="Y433" s="816">
        <f t="shared" si="120"/>
        <v>0</v>
      </c>
      <c r="Z433" s="816">
        <f t="shared" si="121"/>
        <v>0</v>
      </c>
      <c r="AA433" s="817">
        <f t="shared" si="122"/>
        <v>0</v>
      </c>
      <c r="AB433" s="718">
        <f t="shared" si="108"/>
        <v>432</v>
      </c>
      <c r="AC433" s="453">
        <f t="shared" si="123"/>
        <v>0</v>
      </c>
      <c r="AD433" s="14">
        <f t="shared" si="124"/>
        <v>0</v>
      </c>
      <c r="AE433"/>
      <c r="AF433" s="540">
        <f t="shared" si="111"/>
        <v>0</v>
      </c>
      <c r="AG433" s="541"/>
      <c r="AH433" s="541"/>
      <c r="AI433" s="541"/>
      <c r="AJ433" s="541"/>
      <c r="AK433" s="541"/>
      <c r="AL433" s="541"/>
      <c r="AM433" s="541"/>
      <c r="AN433" s="541"/>
      <c r="AO433" s="541"/>
      <c r="AP433" s="541"/>
      <c r="AQ433" s="541"/>
      <c r="AR433" s="541"/>
      <c r="AS433" s="541"/>
      <c r="AT433" s="541"/>
      <c r="AU433" s="541"/>
      <c r="AV433" s="541"/>
      <c r="AW433" s="541"/>
      <c r="AX433" s="541"/>
      <c r="AY433" s="819"/>
    </row>
    <row r="434" spans="1:51" ht="13.5" hidden="1" thickBot="1">
      <c r="A434" s="3" t="str">
        <f t="shared" si="112"/>
        <v/>
      </c>
      <c r="B434" s="805"/>
      <c r="C434" s="831">
        <f>MEDIÇÃO_GLOBAL!C434</f>
        <v>0</v>
      </c>
      <c r="D434" s="830">
        <f>MEDIÇÃO_GLOBAL!D434</f>
        <v>0</v>
      </c>
      <c r="E434" s="830" t="str">
        <f>MEDIÇÃO_GLOBAL!E434</f>
        <v/>
      </c>
      <c r="F434" s="823">
        <f>MEDIÇÃO_GLOBAL!F434</f>
        <v>0</v>
      </c>
      <c r="G434" s="824">
        <f>MEDIÇÃO_GLOBAL!G434</f>
        <v>0</v>
      </c>
      <c r="H434" s="454">
        <f>Dados_GLOBAL_Inicial!S434</f>
        <v>0</v>
      </c>
      <c r="I434" s="970"/>
      <c r="J434" s="455">
        <f t="shared" si="110"/>
        <v>0</v>
      </c>
      <c r="K434" s="451">
        <f t="shared" si="113"/>
        <v>0</v>
      </c>
      <c r="L434" s="452">
        <f t="shared" si="109"/>
        <v>0</v>
      </c>
      <c r="M434" s="809">
        <f t="shared" si="114"/>
        <v>0</v>
      </c>
      <c r="N434" s="821">
        <f>IF(IFERROR(VALUE(MEDIÇÃO_GLOBAL!N434),0)=0,0,MEDIÇÃO_GLOBAL!N434)</f>
        <v>0</v>
      </c>
      <c r="O434" s="811">
        <f t="shared" si="115"/>
        <v>0</v>
      </c>
      <c r="P434" s="811">
        <f>IF(Dados_Obra!$H$37=1,Dados_GLOBAL_Inicial!M434,IF((W434)="c",ROUNDUP(J434*N434,2),IF((W434)="b",ROUNDDOWN(J434*N434,2),ROUND(J434*N434,2))))</f>
        <v>0</v>
      </c>
      <c r="Q434" s="813">
        <f t="shared" si="116"/>
        <v>0</v>
      </c>
      <c r="S434" s="815">
        <f t="shared" si="117"/>
        <v>0</v>
      </c>
      <c r="T434" s="815">
        <f t="shared" si="118"/>
        <v>0</v>
      </c>
      <c r="V434" s="974"/>
      <c r="W434" s="975"/>
      <c r="X434" s="816">
        <f t="shared" si="119"/>
        <v>0</v>
      </c>
      <c r="Y434" s="816">
        <f t="shared" si="120"/>
        <v>0</v>
      </c>
      <c r="Z434" s="816">
        <f t="shared" si="121"/>
        <v>0</v>
      </c>
      <c r="AA434" s="817">
        <f t="shared" si="122"/>
        <v>0</v>
      </c>
      <c r="AB434" s="718">
        <f t="shared" si="108"/>
        <v>433</v>
      </c>
      <c r="AC434" s="453">
        <f t="shared" si="123"/>
        <v>0</v>
      </c>
      <c r="AD434" s="14">
        <f t="shared" si="124"/>
        <v>0</v>
      </c>
      <c r="AE434"/>
      <c r="AF434" s="540">
        <f t="shared" si="111"/>
        <v>0</v>
      </c>
      <c r="AG434" s="541"/>
      <c r="AH434" s="541"/>
      <c r="AI434" s="541"/>
      <c r="AJ434" s="541"/>
      <c r="AK434" s="541"/>
      <c r="AL434" s="541"/>
      <c r="AM434" s="541"/>
      <c r="AN434" s="541"/>
      <c r="AO434" s="541"/>
      <c r="AP434" s="541"/>
      <c r="AQ434" s="541"/>
      <c r="AR434" s="541"/>
      <c r="AS434" s="541"/>
      <c r="AT434" s="541"/>
      <c r="AU434" s="541"/>
      <c r="AV434" s="541"/>
      <c r="AW434" s="541"/>
      <c r="AX434" s="541"/>
      <c r="AY434" s="819"/>
    </row>
    <row r="435" spans="1:51" ht="13.5" hidden="1" thickBot="1">
      <c r="A435" s="3" t="str">
        <f t="shared" si="112"/>
        <v/>
      </c>
      <c r="B435" s="805"/>
      <c r="C435" s="831">
        <f>MEDIÇÃO_GLOBAL!C435</f>
        <v>0</v>
      </c>
      <c r="D435" s="830">
        <f>MEDIÇÃO_GLOBAL!D435</f>
        <v>0</v>
      </c>
      <c r="E435" s="830" t="str">
        <f>MEDIÇÃO_GLOBAL!E435</f>
        <v/>
      </c>
      <c r="F435" s="823">
        <f>MEDIÇÃO_GLOBAL!F435</f>
        <v>0</v>
      </c>
      <c r="G435" s="824">
        <f>MEDIÇÃO_GLOBAL!G435</f>
        <v>0</v>
      </c>
      <c r="H435" s="454">
        <f>Dados_GLOBAL_Inicial!S435</f>
        <v>0</v>
      </c>
      <c r="I435" s="970"/>
      <c r="J435" s="455">
        <f t="shared" si="110"/>
        <v>0</v>
      </c>
      <c r="K435" s="451">
        <f t="shared" si="113"/>
        <v>0</v>
      </c>
      <c r="L435" s="452">
        <f t="shared" si="109"/>
        <v>0</v>
      </c>
      <c r="M435" s="809">
        <f t="shared" si="114"/>
        <v>0</v>
      </c>
      <c r="N435" s="821">
        <f>IF(IFERROR(VALUE(MEDIÇÃO_GLOBAL!N435),0)=0,0,MEDIÇÃO_GLOBAL!N435)</f>
        <v>0</v>
      </c>
      <c r="O435" s="811">
        <f t="shared" si="115"/>
        <v>0</v>
      </c>
      <c r="P435" s="811">
        <f>IF(Dados_Obra!$H$37=1,Dados_GLOBAL_Inicial!M435,IF((W435)="c",ROUNDUP(J435*N435,2),IF((W435)="b",ROUNDDOWN(J435*N435,2),ROUND(J435*N435,2))))</f>
        <v>0</v>
      </c>
      <c r="Q435" s="813">
        <f t="shared" si="116"/>
        <v>0</v>
      </c>
      <c r="S435" s="815">
        <f t="shared" si="117"/>
        <v>0</v>
      </c>
      <c r="T435" s="815">
        <f t="shared" si="118"/>
        <v>0</v>
      </c>
      <c r="V435" s="974"/>
      <c r="W435" s="975"/>
      <c r="X435" s="816">
        <f t="shared" si="119"/>
        <v>0</v>
      </c>
      <c r="Y435" s="816">
        <f t="shared" si="120"/>
        <v>0</v>
      </c>
      <c r="Z435" s="816">
        <f t="shared" si="121"/>
        <v>0</v>
      </c>
      <c r="AA435" s="817">
        <f t="shared" si="122"/>
        <v>0</v>
      </c>
      <c r="AB435" s="718">
        <f t="shared" si="108"/>
        <v>434</v>
      </c>
      <c r="AC435" s="453">
        <f t="shared" si="123"/>
        <v>0</v>
      </c>
      <c r="AD435" s="14">
        <f t="shared" si="124"/>
        <v>0</v>
      </c>
      <c r="AE435"/>
      <c r="AF435" s="540">
        <f t="shared" si="111"/>
        <v>0</v>
      </c>
      <c r="AG435" s="541"/>
      <c r="AH435" s="541"/>
      <c r="AI435" s="541"/>
      <c r="AJ435" s="541"/>
      <c r="AK435" s="541"/>
      <c r="AL435" s="541"/>
      <c r="AM435" s="541"/>
      <c r="AN435" s="541"/>
      <c r="AO435" s="541"/>
      <c r="AP435" s="541"/>
      <c r="AQ435" s="541"/>
      <c r="AR435" s="541"/>
      <c r="AS435" s="541"/>
      <c r="AT435" s="541"/>
      <c r="AU435" s="541"/>
      <c r="AV435" s="541"/>
      <c r="AW435" s="541"/>
      <c r="AX435" s="541"/>
      <c r="AY435" s="819"/>
    </row>
    <row r="436" spans="1:51" ht="13.5" hidden="1" thickBot="1">
      <c r="A436" s="3" t="str">
        <f t="shared" si="112"/>
        <v/>
      </c>
      <c r="B436" s="805"/>
      <c r="C436" s="831">
        <f>MEDIÇÃO_GLOBAL!C436</f>
        <v>0</v>
      </c>
      <c r="D436" s="830">
        <f>MEDIÇÃO_GLOBAL!D436</f>
        <v>0</v>
      </c>
      <c r="E436" s="830" t="str">
        <f>MEDIÇÃO_GLOBAL!E436</f>
        <v/>
      </c>
      <c r="F436" s="823">
        <f>MEDIÇÃO_GLOBAL!F436</f>
        <v>0</v>
      </c>
      <c r="G436" s="824">
        <f>MEDIÇÃO_GLOBAL!G436</f>
        <v>0</v>
      </c>
      <c r="H436" s="454">
        <f>Dados_GLOBAL_Inicial!S436</f>
        <v>0</v>
      </c>
      <c r="I436" s="970"/>
      <c r="J436" s="455">
        <f t="shared" si="110"/>
        <v>0</v>
      </c>
      <c r="K436" s="451">
        <f t="shared" si="113"/>
        <v>0</v>
      </c>
      <c r="L436" s="452">
        <f t="shared" si="109"/>
        <v>0</v>
      </c>
      <c r="M436" s="809">
        <f t="shared" si="114"/>
        <v>0</v>
      </c>
      <c r="N436" s="821">
        <f>IF(IFERROR(VALUE(MEDIÇÃO_GLOBAL!N436),0)=0,0,MEDIÇÃO_GLOBAL!N436)</f>
        <v>0</v>
      </c>
      <c r="O436" s="811">
        <f t="shared" si="115"/>
        <v>0</v>
      </c>
      <c r="P436" s="811">
        <f>IF(Dados_Obra!$H$37=1,Dados_GLOBAL_Inicial!M436,IF((W436)="c",ROUNDUP(J436*N436,2),IF((W436)="b",ROUNDDOWN(J436*N436,2),ROUND(J436*N436,2))))</f>
        <v>0</v>
      </c>
      <c r="Q436" s="813">
        <f t="shared" si="116"/>
        <v>0</v>
      </c>
      <c r="S436" s="815">
        <f t="shared" si="117"/>
        <v>0</v>
      </c>
      <c r="T436" s="815">
        <f t="shared" si="118"/>
        <v>0</v>
      </c>
      <c r="V436" s="974"/>
      <c r="W436" s="975"/>
      <c r="X436" s="816">
        <f t="shared" si="119"/>
        <v>0</v>
      </c>
      <c r="Y436" s="816">
        <f t="shared" si="120"/>
        <v>0</v>
      </c>
      <c r="Z436" s="816">
        <f t="shared" si="121"/>
        <v>0</v>
      </c>
      <c r="AA436" s="817">
        <f t="shared" si="122"/>
        <v>0</v>
      </c>
      <c r="AB436" s="718">
        <f t="shared" si="108"/>
        <v>435</v>
      </c>
      <c r="AC436" s="453">
        <f t="shared" si="123"/>
        <v>0</v>
      </c>
      <c r="AD436" s="14">
        <f t="shared" si="124"/>
        <v>0</v>
      </c>
      <c r="AE436"/>
      <c r="AF436" s="540">
        <f t="shared" si="111"/>
        <v>0</v>
      </c>
      <c r="AG436" s="541"/>
      <c r="AH436" s="541"/>
      <c r="AI436" s="541"/>
      <c r="AJ436" s="541"/>
      <c r="AK436" s="541"/>
      <c r="AL436" s="541"/>
      <c r="AM436" s="541"/>
      <c r="AN436" s="541"/>
      <c r="AO436" s="541"/>
      <c r="AP436" s="541"/>
      <c r="AQ436" s="541"/>
      <c r="AR436" s="541"/>
      <c r="AS436" s="541"/>
      <c r="AT436" s="541"/>
      <c r="AU436" s="541"/>
      <c r="AV436" s="541"/>
      <c r="AW436" s="541"/>
      <c r="AX436" s="541"/>
      <c r="AY436" s="819"/>
    </row>
    <row r="437" spans="1:51" ht="13.5" hidden="1" thickBot="1">
      <c r="A437" s="3" t="str">
        <f t="shared" si="112"/>
        <v/>
      </c>
      <c r="B437" s="805"/>
      <c r="C437" s="831">
        <f>MEDIÇÃO_GLOBAL!C437</f>
        <v>0</v>
      </c>
      <c r="D437" s="830">
        <f>MEDIÇÃO_GLOBAL!D437</f>
        <v>0</v>
      </c>
      <c r="E437" s="830" t="str">
        <f>MEDIÇÃO_GLOBAL!E437</f>
        <v/>
      </c>
      <c r="F437" s="823">
        <f>MEDIÇÃO_GLOBAL!F437</f>
        <v>0</v>
      </c>
      <c r="G437" s="824">
        <f>MEDIÇÃO_GLOBAL!G437</f>
        <v>0</v>
      </c>
      <c r="H437" s="454">
        <f>Dados_GLOBAL_Inicial!S437</f>
        <v>0</v>
      </c>
      <c r="I437" s="970"/>
      <c r="J437" s="455">
        <f t="shared" si="110"/>
        <v>0</v>
      </c>
      <c r="K437" s="451">
        <f t="shared" si="113"/>
        <v>0</v>
      </c>
      <c r="L437" s="452">
        <f t="shared" si="109"/>
        <v>0</v>
      </c>
      <c r="M437" s="809">
        <f t="shared" si="114"/>
        <v>0</v>
      </c>
      <c r="N437" s="821">
        <f>IF(IFERROR(VALUE(MEDIÇÃO_GLOBAL!N437),0)=0,0,MEDIÇÃO_GLOBAL!N437)</f>
        <v>0</v>
      </c>
      <c r="O437" s="811">
        <f t="shared" si="115"/>
        <v>0</v>
      </c>
      <c r="P437" s="811">
        <f>IF(Dados_Obra!$H$37=1,Dados_GLOBAL_Inicial!M437,IF((W437)="c",ROUNDUP(J437*N437,2),IF((W437)="b",ROUNDDOWN(J437*N437,2),ROUND(J437*N437,2))))</f>
        <v>0</v>
      </c>
      <c r="Q437" s="813">
        <f t="shared" si="116"/>
        <v>0</v>
      </c>
      <c r="S437" s="815">
        <f t="shared" si="117"/>
        <v>0</v>
      </c>
      <c r="T437" s="815">
        <f t="shared" si="118"/>
        <v>0</v>
      </c>
      <c r="V437" s="974"/>
      <c r="W437" s="975"/>
      <c r="X437" s="816">
        <f t="shared" si="119"/>
        <v>0</v>
      </c>
      <c r="Y437" s="816">
        <f t="shared" si="120"/>
        <v>0</v>
      </c>
      <c r="Z437" s="816">
        <f t="shared" si="121"/>
        <v>0</v>
      </c>
      <c r="AA437" s="817">
        <f t="shared" si="122"/>
        <v>0</v>
      </c>
      <c r="AB437" s="718">
        <f t="shared" si="108"/>
        <v>436</v>
      </c>
      <c r="AC437" s="453">
        <f t="shared" si="123"/>
        <v>0</v>
      </c>
      <c r="AD437" s="14">
        <f t="shared" si="124"/>
        <v>0</v>
      </c>
      <c r="AE437"/>
      <c r="AF437" s="540">
        <f t="shared" si="111"/>
        <v>0</v>
      </c>
      <c r="AG437" s="541"/>
      <c r="AH437" s="541"/>
      <c r="AI437" s="541"/>
      <c r="AJ437" s="541"/>
      <c r="AK437" s="541"/>
      <c r="AL437" s="541"/>
      <c r="AM437" s="541"/>
      <c r="AN437" s="541"/>
      <c r="AO437" s="541"/>
      <c r="AP437" s="541"/>
      <c r="AQ437" s="541"/>
      <c r="AR437" s="541"/>
      <c r="AS437" s="541"/>
      <c r="AT437" s="541"/>
      <c r="AU437" s="541"/>
      <c r="AV437" s="541"/>
      <c r="AW437" s="541"/>
      <c r="AX437" s="541"/>
      <c r="AY437" s="819"/>
    </row>
    <row r="438" spans="1:51" ht="13.5" hidden="1" thickBot="1">
      <c r="A438" s="3" t="str">
        <f t="shared" si="112"/>
        <v/>
      </c>
      <c r="B438" s="805"/>
      <c r="C438" s="831">
        <f>MEDIÇÃO_GLOBAL!C438</f>
        <v>0</v>
      </c>
      <c r="D438" s="830">
        <f>MEDIÇÃO_GLOBAL!D438</f>
        <v>0</v>
      </c>
      <c r="E438" s="830" t="str">
        <f>MEDIÇÃO_GLOBAL!E438</f>
        <v/>
      </c>
      <c r="F438" s="823">
        <f>MEDIÇÃO_GLOBAL!F438</f>
        <v>0</v>
      </c>
      <c r="G438" s="824">
        <f>MEDIÇÃO_GLOBAL!G438</f>
        <v>0</v>
      </c>
      <c r="H438" s="454">
        <f>Dados_GLOBAL_Inicial!S438</f>
        <v>0</v>
      </c>
      <c r="I438" s="970"/>
      <c r="J438" s="455">
        <f t="shared" si="110"/>
        <v>0</v>
      </c>
      <c r="K438" s="451">
        <f t="shared" si="113"/>
        <v>0</v>
      </c>
      <c r="L438" s="452">
        <f t="shared" si="109"/>
        <v>0</v>
      </c>
      <c r="M438" s="809">
        <f t="shared" si="114"/>
        <v>0</v>
      </c>
      <c r="N438" s="821">
        <f>IF(IFERROR(VALUE(MEDIÇÃO_GLOBAL!N438),0)=0,0,MEDIÇÃO_GLOBAL!N438)</f>
        <v>0</v>
      </c>
      <c r="O438" s="811">
        <f t="shared" si="115"/>
        <v>0</v>
      </c>
      <c r="P438" s="811">
        <f>IF(Dados_Obra!$H$37=1,Dados_GLOBAL_Inicial!M438,IF((W438)="c",ROUNDUP(J438*N438,2),IF((W438)="b",ROUNDDOWN(J438*N438,2),ROUND(J438*N438,2))))</f>
        <v>0</v>
      </c>
      <c r="Q438" s="813">
        <f t="shared" si="116"/>
        <v>0</v>
      </c>
      <c r="S438" s="815">
        <f t="shared" si="117"/>
        <v>0</v>
      </c>
      <c r="T438" s="815">
        <f t="shared" si="118"/>
        <v>0</v>
      </c>
      <c r="V438" s="974"/>
      <c r="W438" s="975"/>
      <c r="X438" s="816">
        <f t="shared" si="119"/>
        <v>0</v>
      </c>
      <c r="Y438" s="816">
        <f t="shared" si="120"/>
        <v>0</v>
      </c>
      <c r="Z438" s="816">
        <f t="shared" si="121"/>
        <v>0</v>
      </c>
      <c r="AA438" s="817">
        <f t="shared" si="122"/>
        <v>0</v>
      </c>
      <c r="AB438" s="718">
        <f t="shared" si="108"/>
        <v>437</v>
      </c>
      <c r="AC438" s="453">
        <f t="shared" si="123"/>
        <v>0</v>
      </c>
      <c r="AD438" s="14">
        <f t="shared" si="124"/>
        <v>0</v>
      </c>
      <c r="AE438"/>
      <c r="AF438" s="540">
        <f t="shared" si="111"/>
        <v>0</v>
      </c>
      <c r="AG438" s="541"/>
      <c r="AH438" s="541"/>
      <c r="AI438" s="541"/>
      <c r="AJ438" s="541"/>
      <c r="AK438" s="541"/>
      <c r="AL438" s="541"/>
      <c r="AM438" s="541"/>
      <c r="AN438" s="541"/>
      <c r="AO438" s="541"/>
      <c r="AP438" s="541"/>
      <c r="AQ438" s="541"/>
      <c r="AR438" s="541"/>
      <c r="AS438" s="541"/>
      <c r="AT438" s="541"/>
      <c r="AU438" s="541"/>
      <c r="AV438" s="541"/>
      <c r="AW438" s="541"/>
      <c r="AX438" s="541"/>
      <c r="AY438" s="819"/>
    </row>
    <row r="439" spans="1:51" ht="13.5" hidden="1" thickBot="1">
      <c r="A439" s="3" t="str">
        <f t="shared" si="112"/>
        <v/>
      </c>
      <c r="B439" s="805"/>
      <c r="C439" s="831">
        <f>MEDIÇÃO_GLOBAL!C439</f>
        <v>0</v>
      </c>
      <c r="D439" s="830">
        <f>MEDIÇÃO_GLOBAL!D439</f>
        <v>0</v>
      </c>
      <c r="E439" s="830" t="str">
        <f>MEDIÇÃO_GLOBAL!E439</f>
        <v/>
      </c>
      <c r="F439" s="823">
        <f>MEDIÇÃO_GLOBAL!F439</f>
        <v>0</v>
      </c>
      <c r="G439" s="824">
        <f>MEDIÇÃO_GLOBAL!G439</f>
        <v>0</v>
      </c>
      <c r="H439" s="454">
        <f>Dados_GLOBAL_Inicial!S439</f>
        <v>0</v>
      </c>
      <c r="I439" s="970"/>
      <c r="J439" s="455">
        <f t="shared" si="110"/>
        <v>0</v>
      </c>
      <c r="K439" s="451">
        <f t="shared" si="113"/>
        <v>0</v>
      </c>
      <c r="L439" s="452">
        <f t="shared" si="109"/>
        <v>0</v>
      </c>
      <c r="M439" s="809">
        <f t="shared" si="114"/>
        <v>0</v>
      </c>
      <c r="N439" s="821">
        <f>IF(IFERROR(VALUE(MEDIÇÃO_GLOBAL!N439),0)=0,0,MEDIÇÃO_GLOBAL!N439)</f>
        <v>0</v>
      </c>
      <c r="O439" s="811">
        <f t="shared" si="115"/>
        <v>0</v>
      </c>
      <c r="P439" s="811">
        <f>IF(Dados_Obra!$H$37=1,Dados_GLOBAL_Inicial!M439,IF((W439)="c",ROUNDUP(J439*N439,2),IF((W439)="b",ROUNDDOWN(J439*N439,2),ROUND(J439*N439,2))))</f>
        <v>0</v>
      </c>
      <c r="Q439" s="813">
        <f t="shared" si="116"/>
        <v>0</v>
      </c>
      <c r="S439" s="815">
        <f t="shared" si="117"/>
        <v>0</v>
      </c>
      <c r="T439" s="815">
        <f t="shared" si="118"/>
        <v>0</v>
      </c>
      <c r="V439" s="974"/>
      <c r="W439" s="975"/>
      <c r="X439" s="816">
        <f t="shared" si="119"/>
        <v>0</v>
      </c>
      <c r="Y439" s="816">
        <f t="shared" si="120"/>
        <v>0</v>
      </c>
      <c r="Z439" s="816">
        <f t="shared" si="121"/>
        <v>0</v>
      </c>
      <c r="AA439" s="817">
        <f t="shared" si="122"/>
        <v>0</v>
      </c>
      <c r="AB439" s="718">
        <f t="shared" si="108"/>
        <v>438</v>
      </c>
      <c r="AC439" s="453">
        <f t="shared" si="123"/>
        <v>0</v>
      </c>
      <c r="AD439" s="14">
        <f t="shared" si="124"/>
        <v>0</v>
      </c>
      <c r="AE439"/>
      <c r="AF439" s="540">
        <f t="shared" si="111"/>
        <v>0</v>
      </c>
      <c r="AG439" s="541"/>
      <c r="AH439" s="541"/>
      <c r="AI439" s="541"/>
      <c r="AJ439" s="541"/>
      <c r="AK439" s="541"/>
      <c r="AL439" s="541"/>
      <c r="AM439" s="541"/>
      <c r="AN439" s="541"/>
      <c r="AO439" s="541"/>
      <c r="AP439" s="541"/>
      <c r="AQ439" s="541"/>
      <c r="AR439" s="541"/>
      <c r="AS439" s="541"/>
      <c r="AT439" s="541"/>
      <c r="AU439" s="541"/>
      <c r="AV439" s="541"/>
      <c r="AW439" s="541"/>
      <c r="AX439" s="541"/>
      <c r="AY439" s="819"/>
    </row>
    <row r="440" spans="1:51" ht="13.5" hidden="1" thickBot="1">
      <c r="A440" s="3" t="str">
        <f t="shared" si="112"/>
        <v/>
      </c>
      <c r="B440" s="805"/>
      <c r="C440" s="831">
        <f>MEDIÇÃO_GLOBAL!C440</f>
        <v>0</v>
      </c>
      <c r="D440" s="830">
        <f>MEDIÇÃO_GLOBAL!D440</f>
        <v>0</v>
      </c>
      <c r="E440" s="830" t="str">
        <f>MEDIÇÃO_GLOBAL!E440</f>
        <v/>
      </c>
      <c r="F440" s="823">
        <f>MEDIÇÃO_GLOBAL!F440</f>
        <v>0</v>
      </c>
      <c r="G440" s="824">
        <f>MEDIÇÃO_GLOBAL!G440</f>
        <v>0</v>
      </c>
      <c r="H440" s="454">
        <f>Dados_GLOBAL_Inicial!S440</f>
        <v>0</v>
      </c>
      <c r="I440" s="970"/>
      <c r="J440" s="455">
        <f t="shared" si="110"/>
        <v>0</v>
      </c>
      <c r="K440" s="451">
        <f t="shared" si="113"/>
        <v>0</v>
      </c>
      <c r="L440" s="452">
        <f t="shared" si="109"/>
        <v>0</v>
      </c>
      <c r="M440" s="809">
        <f t="shared" si="114"/>
        <v>0</v>
      </c>
      <c r="N440" s="821">
        <f>IF(IFERROR(VALUE(MEDIÇÃO_GLOBAL!N440),0)=0,0,MEDIÇÃO_GLOBAL!N440)</f>
        <v>0</v>
      </c>
      <c r="O440" s="811">
        <f t="shared" si="115"/>
        <v>0</v>
      </c>
      <c r="P440" s="811">
        <f>IF(Dados_Obra!$H$37=1,Dados_GLOBAL_Inicial!M440,IF((W440)="c",ROUNDUP(J440*N440,2),IF((W440)="b",ROUNDDOWN(J440*N440,2),ROUND(J440*N440,2))))</f>
        <v>0</v>
      </c>
      <c r="Q440" s="813">
        <f t="shared" si="116"/>
        <v>0</v>
      </c>
      <c r="S440" s="815">
        <f t="shared" si="117"/>
        <v>0</v>
      </c>
      <c r="T440" s="815">
        <f t="shared" si="118"/>
        <v>0</v>
      </c>
      <c r="V440" s="974"/>
      <c r="W440" s="975"/>
      <c r="X440" s="816">
        <f t="shared" si="119"/>
        <v>0</v>
      </c>
      <c r="Y440" s="816">
        <f t="shared" si="120"/>
        <v>0</v>
      </c>
      <c r="Z440" s="816">
        <f t="shared" si="121"/>
        <v>0</v>
      </c>
      <c r="AA440" s="817">
        <f t="shared" si="122"/>
        <v>0</v>
      </c>
      <c r="AB440" s="718">
        <f t="shared" si="108"/>
        <v>439</v>
      </c>
      <c r="AC440" s="453">
        <f t="shared" si="123"/>
        <v>0</v>
      </c>
      <c r="AD440" s="14">
        <f t="shared" si="124"/>
        <v>0</v>
      </c>
      <c r="AE440"/>
      <c r="AF440" s="540">
        <f t="shared" si="111"/>
        <v>0</v>
      </c>
      <c r="AG440" s="541"/>
      <c r="AH440" s="541"/>
      <c r="AI440" s="541"/>
      <c r="AJ440" s="541"/>
      <c r="AK440" s="541"/>
      <c r="AL440" s="541"/>
      <c r="AM440" s="541"/>
      <c r="AN440" s="541"/>
      <c r="AO440" s="541"/>
      <c r="AP440" s="541"/>
      <c r="AQ440" s="541"/>
      <c r="AR440" s="541"/>
      <c r="AS440" s="541"/>
      <c r="AT440" s="541"/>
      <c r="AU440" s="541"/>
      <c r="AV440" s="541"/>
      <c r="AW440" s="541"/>
      <c r="AX440" s="541"/>
      <c r="AY440" s="819"/>
    </row>
    <row r="441" spans="1:51" ht="13.5" hidden="1" thickBot="1">
      <c r="A441" s="3" t="str">
        <f t="shared" si="112"/>
        <v/>
      </c>
      <c r="B441" s="805"/>
      <c r="C441" s="831">
        <f>MEDIÇÃO_GLOBAL!C441</f>
        <v>0</v>
      </c>
      <c r="D441" s="830">
        <f>MEDIÇÃO_GLOBAL!D441</f>
        <v>0</v>
      </c>
      <c r="E441" s="830" t="str">
        <f>MEDIÇÃO_GLOBAL!E441</f>
        <v/>
      </c>
      <c r="F441" s="823">
        <f>MEDIÇÃO_GLOBAL!F441</f>
        <v>0</v>
      </c>
      <c r="G441" s="824">
        <f>MEDIÇÃO_GLOBAL!G441</f>
        <v>0</v>
      </c>
      <c r="H441" s="454">
        <f>Dados_GLOBAL_Inicial!S441</f>
        <v>0</v>
      </c>
      <c r="I441" s="970"/>
      <c r="J441" s="455">
        <f t="shared" si="110"/>
        <v>0</v>
      </c>
      <c r="K441" s="451">
        <f t="shared" si="113"/>
        <v>0</v>
      </c>
      <c r="L441" s="452">
        <f t="shared" si="109"/>
        <v>0</v>
      </c>
      <c r="M441" s="809">
        <f t="shared" si="114"/>
        <v>0</v>
      </c>
      <c r="N441" s="821">
        <f>IF(IFERROR(VALUE(MEDIÇÃO_GLOBAL!N441),0)=0,0,MEDIÇÃO_GLOBAL!N441)</f>
        <v>0</v>
      </c>
      <c r="O441" s="811">
        <f t="shared" si="115"/>
        <v>0</v>
      </c>
      <c r="P441" s="811">
        <f>IF(Dados_Obra!$H$37=1,Dados_GLOBAL_Inicial!M441,IF((W441)="c",ROUNDUP(J441*N441,2),IF((W441)="b",ROUNDDOWN(J441*N441,2),ROUND(J441*N441,2))))</f>
        <v>0</v>
      </c>
      <c r="Q441" s="813">
        <f t="shared" si="116"/>
        <v>0</v>
      </c>
      <c r="S441" s="815">
        <f t="shared" si="117"/>
        <v>0</v>
      </c>
      <c r="T441" s="815">
        <f t="shared" si="118"/>
        <v>0</v>
      </c>
      <c r="V441" s="974"/>
      <c r="W441" s="975"/>
      <c r="X441" s="816">
        <f t="shared" si="119"/>
        <v>0</v>
      </c>
      <c r="Y441" s="816">
        <f t="shared" si="120"/>
        <v>0</v>
      </c>
      <c r="Z441" s="816">
        <f t="shared" si="121"/>
        <v>0</v>
      </c>
      <c r="AA441" s="817">
        <f t="shared" si="122"/>
        <v>0</v>
      </c>
      <c r="AB441" s="718">
        <f t="shared" si="108"/>
        <v>440</v>
      </c>
      <c r="AC441" s="453">
        <f t="shared" si="123"/>
        <v>0</v>
      </c>
      <c r="AD441" s="14">
        <f t="shared" si="124"/>
        <v>0</v>
      </c>
      <c r="AE441"/>
      <c r="AF441" s="540">
        <f t="shared" si="111"/>
        <v>0</v>
      </c>
      <c r="AG441" s="541"/>
      <c r="AH441" s="541"/>
      <c r="AI441" s="541"/>
      <c r="AJ441" s="541"/>
      <c r="AK441" s="541"/>
      <c r="AL441" s="541"/>
      <c r="AM441" s="541"/>
      <c r="AN441" s="541"/>
      <c r="AO441" s="541"/>
      <c r="AP441" s="541"/>
      <c r="AQ441" s="541"/>
      <c r="AR441" s="541"/>
      <c r="AS441" s="541"/>
      <c r="AT441" s="541"/>
      <c r="AU441" s="541"/>
      <c r="AV441" s="541"/>
      <c r="AW441" s="541"/>
      <c r="AX441" s="541"/>
      <c r="AY441" s="819"/>
    </row>
    <row r="442" spans="1:51" ht="13.5" hidden="1" thickBot="1">
      <c r="A442" s="3" t="str">
        <f t="shared" si="112"/>
        <v/>
      </c>
      <c r="B442" s="805"/>
      <c r="C442" s="831">
        <f>MEDIÇÃO_GLOBAL!C442</f>
        <v>0</v>
      </c>
      <c r="D442" s="830">
        <f>MEDIÇÃO_GLOBAL!D442</f>
        <v>0</v>
      </c>
      <c r="E442" s="830" t="str">
        <f>MEDIÇÃO_GLOBAL!E442</f>
        <v/>
      </c>
      <c r="F442" s="823">
        <f>MEDIÇÃO_GLOBAL!F442</f>
        <v>0</v>
      </c>
      <c r="G442" s="824">
        <f>MEDIÇÃO_GLOBAL!G442</f>
        <v>0</v>
      </c>
      <c r="H442" s="454">
        <f>Dados_GLOBAL_Inicial!S442</f>
        <v>0</v>
      </c>
      <c r="I442" s="970"/>
      <c r="J442" s="455">
        <f t="shared" si="110"/>
        <v>0</v>
      </c>
      <c r="K442" s="451">
        <f t="shared" si="113"/>
        <v>0</v>
      </c>
      <c r="L442" s="452">
        <f t="shared" si="109"/>
        <v>0</v>
      </c>
      <c r="M442" s="809">
        <f t="shared" si="114"/>
        <v>0</v>
      </c>
      <c r="N442" s="821">
        <f>IF(IFERROR(VALUE(MEDIÇÃO_GLOBAL!N442),0)=0,0,MEDIÇÃO_GLOBAL!N442)</f>
        <v>0</v>
      </c>
      <c r="O442" s="811">
        <f t="shared" si="115"/>
        <v>0</v>
      </c>
      <c r="P442" s="811">
        <f>IF(Dados_Obra!$H$37=1,Dados_GLOBAL_Inicial!M442,IF((W442)="c",ROUNDUP(J442*N442,2),IF((W442)="b",ROUNDDOWN(J442*N442,2),ROUND(J442*N442,2))))</f>
        <v>0</v>
      </c>
      <c r="Q442" s="813">
        <f t="shared" si="116"/>
        <v>0</v>
      </c>
      <c r="S442" s="815">
        <f t="shared" si="117"/>
        <v>0</v>
      </c>
      <c r="T442" s="815">
        <f t="shared" si="118"/>
        <v>0</v>
      </c>
      <c r="V442" s="974"/>
      <c r="W442" s="975"/>
      <c r="X442" s="816">
        <f t="shared" si="119"/>
        <v>0</v>
      </c>
      <c r="Y442" s="816">
        <f t="shared" si="120"/>
        <v>0</v>
      </c>
      <c r="Z442" s="816">
        <f t="shared" si="121"/>
        <v>0</v>
      </c>
      <c r="AA442" s="817">
        <f t="shared" si="122"/>
        <v>0</v>
      </c>
      <c r="AB442" s="718">
        <f t="shared" si="108"/>
        <v>441</v>
      </c>
      <c r="AC442" s="453">
        <f t="shared" si="123"/>
        <v>0</v>
      </c>
      <c r="AD442" s="14">
        <f t="shared" si="124"/>
        <v>0</v>
      </c>
      <c r="AE442"/>
      <c r="AF442" s="540">
        <f t="shared" si="111"/>
        <v>0</v>
      </c>
      <c r="AG442" s="541"/>
      <c r="AH442" s="541"/>
      <c r="AI442" s="541"/>
      <c r="AJ442" s="541"/>
      <c r="AK442" s="541"/>
      <c r="AL442" s="541"/>
      <c r="AM442" s="541"/>
      <c r="AN442" s="541"/>
      <c r="AO442" s="541"/>
      <c r="AP442" s="541"/>
      <c r="AQ442" s="541"/>
      <c r="AR442" s="541"/>
      <c r="AS442" s="541"/>
      <c r="AT442" s="541"/>
      <c r="AU442" s="541"/>
      <c r="AV442" s="541"/>
      <c r="AW442" s="541"/>
      <c r="AX442" s="541"/>
      <c r="AY442" s="819"/>
    </row>
    <row r="443" spans="1:51" ht="13.5" hidden="1" thickBot="1">
      <c r="A443" s="3" t="str">
        <f t="shared" si="112"/>
        <v/>
      </c>
      <c r="B443" s="805"/>
      <c r="C443" s="831">
        <f>MEDIÇÃO_GLOBAL!C443</f>
        <v>0</v>
      </c>
      <c r="D443" s="830">
        <f>MEDIÇÃO_GLOBAL!D443</f>
        <v>0</v>
      </c>
      <c r="E443" s="830" t="str">
        <f>MEDIÇÃO_GLOBAL!E443</f>
        <v/>
      </c>
      <c r="F443" s="823">
        <f>MEDIÇÃO_GLOBAL!F443</f>
        <v>0</v>
      </c>
      <c r="G443" s="824">
        <f>MEDIÇÃO_GLOBAL!G443</f>
        <v>0</v>
      </c>
      <c r="H443" s="454">
        <f>Dados_GLOBAL_Inicial!S443</f>
        <v>0</v>
      </c>
      <c r="I443" s="970"/>
      <c r="J443" s="455">
        <f t="shared" si="110"/>
        <v>0</v>
      </c>
      <c r="K443" s="451">
        <f t="shared" si="113"/>
        <v>0</v>
      </c>
      <c r="L443" s="452">
        <f t="shared" si="109"/>
        <v>0</v>
      </c>
      <c r="M443" s="809">
        <f t="shared" si="114"/>
        <v>0</v>
      </c>
      <c r="N443" s="821">
        <f>IF(IFERROR(VALUE(MEDIÇÃO_GLOBAL!N443),0)=0,0,MEDIÇÃO_GLOBAL!N443)</f>
        <v>0</v>
      </c>
      <c r="O443" s="811">
        <f t="shared" si="115"/>
        <v>0</v>
      </c>
      <c r="P443" s="811">
        <f>IF(Dados_Obra!$H$37=1,Dados_GLOBAL_Inicial!M443,IF((W443)="c",ROUNDUP(J443*N443,2),IF((W443)="b",ROUNDDOWN(J443*N443,2),ROUND(J443*N443,2))))</f>
        <v>0</v>
      </c>
      <c r="Q443" s="813">
        <f t="shared" si="116"/>
        <v>0</v>
      </c>
      <c r="S443" s="815">
        <f t="shared" si="117"/>
        <v>0</v>
      </c>
      <c r="T443" s="815">
        <f t="shared" si="118"/>
        <v>0</v>
      </c>
      <c r="V443" s="974"/>
      <c r="W443" s="975"/>
      <c r="X443" s="816">
        <f t="shared" si="119"/>
        <v>0</v>
      </c>
      <c r="Y443" s="816">
        <f t="shared" si="120"/>
        <v>0</v>
      </c>
      <c r="Z443" s="816">
        <f t="shared" si="121"/>
        <v>0</v>
      </c>
      <c r="AA443" s="817">
        <f t="shared" si="122"/>
        <v>0</v>
      </c>
      <c r="AB443" s="718">
        <f t="shared" si="108"/>
        <v>442</v>
      </c>
      <c r="AC443" s="453">
        <f t="shared" si="123"/>
        <v>0</v>
      </c>
      <c r="AD443" s="14">
        <f t="shared" si="124"/>
        <v>0</v>
      </c>
      <c r="AE443"/>
      <c r="AF443" s="540">
        <f t="shared" si="111"/>
        <v>0</v>
      </c>
      <c r="AG443" s="541"/>
      <c r="AH443" s="541"/>
      <c r="AI443" s="541"/>
      <c r="AJ443" s="541"/>
      <c r="AK443" s="541"/>
      <c r="AL443" s="541"/>
      <c r="AM443" s="541"/>
      <c r="AN443" s="541"/>
      <c r="AO443" s="541"/>
      <c r="AP443" s="541"/>
      <c r="AQ443" s="541"/>
      <c r="AR443" s="541"/>
      <c r="AS443" s="541"/>
      <c r="AT443" s="541"/>
      <c r="AU443" s="541"/>
      <c r="AV443" s="541"/>
      <c r="AW443" s="541"/>
      <c r="AX443" s="541"/>
      <c r="AY443" s="819"/>
    </row>
    <row r="444" spans="1:51" ht="13.5" hidden="1" thickBot="1">
      <c r="A444" s="3" t="str">
        <f t="shared" si="112"/>
        <v/>
      </c>
      <c r="B444" s="805"/>
      <c r="C444" s="831">
        <f>MEDIÇÃO_GLOBAL!C444</f>
        <v>0</v>
      </c>
      <c r="D444" s="830">
        <f>MEDIÇÃO_GLOBAL!D444</f>
        <v>0</v>
      </c>
      <c r="E444" s="830" t="str">
        <f>MEDIÇÃO_GLOBAL!E444</f>
        <v/>
      </c>
      <c r="F444" s="823">
        <f>MEDIÇÃO_GLOBAL!F444</f>
        <v>0</v>
      </c>
      <c r="G444" s="824">
        <f>MEDIÇÃO_GLOBAL!G444</f>
        <v>0</v>
      </c>
      <c r="H444" s="454">
        <f>Dados_GLOBAL_Inicial!S444</f>
        <v>0</v>
      </c>
      <c r="I444" s="970"/>
      <c r="J444" s="455">
        <f t="shared" si="110"/>
        <v>0</v>
      </c>
      <c r="K444" s="451">
        <f t="shared" si="113"/>
        <v>0</v>
      </c>
      <c r="L444" s="452">
        <f t="shared" si="109"/>
        <v>0</v>
      </c>
      <c r="M444" s="809">
        <f t="shared" si="114"/>
        <v>0</v>
      </c>
      <c r="N444" s="821">
        <f>IF(IFERROR(VALUE(MEDIÇÃO_GLOBAL!N444),0)=0,0,MEDIÇÃO_GLOBAL!N444)</f>
        <v>0</v>
      </c>
      <c r="O444" s="811">
        <f t="shared" si="115"/>
        <v>0</v>
      </c>
      <c r="P444" s="811">
        <f>IF(Dados_Obra!$H$37=1,Dados_GLOBAL_Inicial!M444,IF((W444)="c",ROUNDUP(J444*N444,2),IF((W444)="b",ROUNDDOWN(J444*N444,2),ROUND(J444*N444,2))))</f>
        <v>0</v>
      </c>
      <c r="Q444" s="813">
        <f t="shared" si="116"/>
        <v>0</v>
      </c>
      <c r="S444" s="815">
        <f t="shared" si="117"/>
        <v>0</v>
      </c>
      <c r="T444" s="815">
        <f t="shared" si="118"/>
        <v>0</v>
      </c>
      <c r="V444" s="974"/>
      <c r="W444" s="975"/>
      <c r="X444" s="816">
        <f t="shared" si="119"/>
        <v>0</v>
      </c>
      <c r="Y444" s="816">
        <f t="shared" si="120"/>
        <v>0</v>
      </c>
      <c r="Z444" s="816">
        <f t="shared" si="121"/>
        <v>0</v>
      </c>
      <c r="AA444" s="817">
        <f t="shared" si="122"/>
        <v>0</v>
      </c>
      <c r="AB444" s="718">
        <f t="shared" si="108"/>
        <v>443</v>
      </c>
      <c r="AC444" s="453">
        <f t="shared" si="123"/>
        <v>0</v>
      </c>
      <c r="AD444" s="14">
        <f t="shared" si="124"/>
        <v>0</v>
      </c>
      <c r="AE444"/>
      <c r="AF444" s="540">
        <f t="shared" si="111"/>
        <v>0</v>
      </c>
      <c r="AG444" s="541"/>
      <c r="AH444" s="541"/>
      <c r="AI444" s="541"/>
      <c r="AJ444" s="541"/>
      <c r="AK444" s="541"/>
      <c r="AL444" s="541"/>
      <c r="AM444" s="541"/>
      <c r="AN444" s="541"/>
      <c r="AO444" s="541"/>
      <c r="AP444" s="541"/>
      <c r="AQ444" s="541"/>
      <c r="AR444" s="541"/>
      <c r="AS444" s="541"/>
      <c r="AT444" s="541"/>
      <c r="AU444" s="541"/>
      <c r="AV444" s="541"/>
      <c r="AW444" s="541"/>
      <c r="AX444" s="541"/>
      <c r="AY444" s="819"/>
    </row>
    <row r="445" spans="1:51" ht="13.5" hidden="1" thickBot="1">
      <c r="A445" s="3" t="str">
        <f t="shared" si="112"/>
        <v/>
      </c>
      <c r="B445" s="805"/>
      <c r="C445" s="831">
        <f>MEDIÇÃO_GLOBAL!C445</f>
        <v>0</v>
      </c>
      <c r="D445" s="830">
        <f>MEDIÇÃO_GLOBAL!D445</f>
        <v>0</v>
      </c>
      <c r="E445" s="830" t="str">
        <f>MEDIÇÃO_GLOBAL!E445</f>
        <v/>
      </c>
      <c r="F445" s="823">
        <f>MEDIÇÃO_GLOBAL!F445</f>
        <v>0</v>
      </c>
      <c r="G445" s="824">
        <f>MEDIÇÃO_GLOBAL!G445</f>
        <v>0</v>
      </c>
      <c r="H445" s="454">
        <f>Dados_GLOBAL_Inicial!S445</f>
        <v>0</v>
      </c>
      <c r="I445" s="970"/>
      <c r="J445" s="455">
        <f t="shared" si="110"/>
        <v>0</v>
      </c>
      <c r="K445" s="451">
        <f t="shared" si="113"/>
        <v>0</v>
      </c>
      <c r="L445" s="452">
        <f t="shared" si="109"/>
        <v>0</v>
      </c>
      <c r="M445" s="809">
        <f t="shared" si="114"/>
        <v>0</v>
      </c>
      <c r="N445" s="821">
        <f>IF(IFERROR(VALUE(MEDIÇÃO_GLOBAL!N445),0)=0,0,MEDIÇÃO_GLOBAL!N445)</f>
        <v>0</v>
      </c>
      <c r="O445" s="811">
        <f t="shared" si="115"/>
        <v>0</v>
      </c>
      <c r="P445" s="811">
        <f>IF(Dados_Obra!$H$37=1,Dados_GLOBAL_Inicial!M445,IF((W445)="c",ROUNDUP(J445*N445,2),IF((W445)="b",ROUNDDOWN(J445*N445,2),ROUND(J445*N445,2))))</f>
        <v>0</v>
      </c>
      <c r="Q445" s="813">
        <f t="shared" si="116"/>
        <v>0</v>
      </c>
      <c r="S445" s="815">
        <f t="shared" si="117"/>
        <v>0</v>
      </c>
      <c r="T445" s="815">
        <f t="shared" si="118"/>
        <v>0</v>
      </c>
      <c r="V445" s="974"/>
      <c r="W445" s="975"/>
      <c r="X445" s="816">
        <f t="shared" si="119"/>
        <v>0</v>
      </c>
      <c r="Y445" s="816">
        <f t="shared" si="120"/>
        <v>0</v>
      </c>
      <c r="Z445" s="816">
        <f t="shared" si="121"/>
        <v>0</v>
      </c>
      <c r="AA445" s="817">
        <f t="shared" si="122"/>
        <v>0</v>
      </c>
      <c r="AB445" s="718">
        <f t="shared" si="108"/>
        <v>444</v>
      </c>
      <c r="AC445" s="453">
        <f t="shared" si="123"/>
        <v>0</v>
      </c>
      <c r="AD445" s="14">
        <f t="shared" si="124"/>
        <v>0</v>
      </c>
      <c r="AE445"/>
      <c r="AF445" s="540">
        <f t="shared" si="111"/>
        <v>0</v>
      </c>
      <c r="AG445" s="541"/>
      <c r="AH445" s="541"/>
      <c r="AI445" s="541"/>
      <c r="AJ445" s="541"/>
      <c r="AK445" s="541"/>
      <c r="AL445" s="541"/>
      <c r="AM445" s="541"/>
      <c r="AN445" s="541"/>
      <c r="AO445" s="541"/>
      <c r="AP445" s="541"/>
      <c r="AQ445" s="541"/>
      <c r="AR445" s="541"/>
      <c r="AS445" s="541"/>
      <c r="AT445" s="541"/>
      <c r="AU445" s="541"/>
      <c r="AV445" s="541"/>
      <c r="AW445" s="541"/>
      <c r="AX445" s="541"/>
      <c r="AY445" s="819"/>
    </row>
    <row r="446" spans="1:51" ht="13.5" hidden="1" thickBot="1">
      <c r="A446" s="3" t="str">
        <f t="shared" si="112"/>
        <v/>
      </c>
      <c r="B446" s="805"/>
      <c r="C446" s="831">
        <f>MEDIÇÃO_GLOBAL!C446</f>
        <v>0</v>
      </c>
      <c r="D446" s="830">
        <f>MEDIÇÃO_GLOBAL!D446</f>
        <v>0</v>
      </c>
      <c r="E446" s="830" t="str">
        <f>MEDIÇÃO_GLOBAL!E446</f>
        <v/>
      </c>
      <c r="F446" s="823">
        <f>MEDIÇÃO_GLOBAL!F446</f>
        <v>0</v>
      </c>
      <c r="G446" s="824">
        <f>MEDIÇÃO_GLOBAL!G446</f>
        <v>0</v>
      </c>
      <c r="H446" s="454">
        <f>Dados_GLOBAL_Inicial!S446</f>
        <v>0</v>
      </c>
      <c r="I446" s="970"/>
      <c r="J446" s="455">
        <f t="shared" si="110"/>
        <v>0</v>
      </c>
      <c r="K446" s="451">
        <f t="shared" si="113"/>
        <v>0</v>
      </c>
      <c r="L446" s="452">
        <f t="shared" si="109"/>
        <v>0</v>
      </c>
      <c r="M446" s="809">
        <f t="shared" si="114"/>
        <v>0</v>
      </c>
      <c r="N446" s="821">
        <f>IF(IFERROR(VALUE(MEDIÇÃO_GLOBAL!N446),0)=0,0,MEDIÇÃO_GLOBAL!N446)</f>
        <v>0</v>
      </c>
      <c r="O446" s="811">
        <f t="shared" si="115"/>
        <v>0</v>
      </c>
      <c r="P446" s="811">
        <f>IF(Dados_Obra!$H$37=1,Dados_GLOBAL_Inicial!M446,IF((W446)="c",ROUNDUP(J446*N446,2),IF((W446)="b",ROUNDDOWN(J446*N446,2),ROUND(J446*N446,2))))</f>
        <v>0</v>
      </c>
      <c r="Q446" s="813">
        <f t="shared" si="116"/>
        <v>0</v>
      </c>
      <c r="S446" s="815">
        <f t="shared" si="117"/>
        <v>0</v>
      </c>
      <c r="T446" s="815">
        <f t="shared" si="118"/>
        <v>0</v>
      </c>
      <c r="V446" s="974"/>
      <c r="W446" s="975"/>
      <c r="X446" s="816">
        <f t="shared" si="119"/>
        <v>0</v>
      </c>
      <c r="Y446" s="816">
        <f t="shared" si="120"/>
        <v>0</v>
      </c>
      <c r="Z446" s="816">
        <f t="shared" si="121"/>
        <v>0</v>
      </c>
      <c r="AA446" s="817">
        <f t="shared" si="122"/>
        <v>0</v>
      </c>
      <c r="AB446" s="718">
        <f t="shared" si="108"/>
        <v>445</v>
      </c>
      <c r="AC446" s="453">
        <f t="shared" si="123"/>
        <v>0</v>
      </c>
      <c r="AD446" s="14">
        <f t="shared" si="124"/>
        <v>0</v>
      </c>
      <c r="AE446"/>
      <c r="AF446" s="540">
        <f t="shared" si="111"/>
        <v>0</v>
      </c>
      <c r="AG446" s="541"/>
      <c r="AH446" s="541"/>
      <c r="AI446" s="541"/>
      <c r="AJ446" s="541"/>
      <c r="AK446" s="541"/>
      <c r="AL446" s="541"/>
      <c r="AM446" s="541"/>
      <c r="AN446" s="541"/>
      <c r="AO446" s="541"/>
      <c r="AP446" s="541"/>
      <c r="AQ446" s="541"/>
      <c r="AR446" s="541"/>
      <c r="AS446" s="541"/>
      <c r="AT446" s="541"/>
      <c r="AU446" s="541"/>
      <c r="AV446" s="541"/>
      <c r="AW446" s="541"/>
      <c r="AX446" s="541"/>
      <c r="AY446" s="819"/>
    </row>
    <row r="447" spans="1:51" ht="13.5" hidden="1" thickBot="1">
      <c r="A447" s="3" t="str">
        <f t="shared" si="112"/>
        <v/>
      </c>
      <c r="B447" s="805"/>
      <c r="C447" s="831">
        <f>MEDIÇÃO_GLOBAL!C447</f>
        <v>0</v>
      </c>
      <c r="D447" s="830">
        <f>MEDIÇÃO_GLOBAL!D447</f>
        <v>0</v>
      </c>
      <c r="E447" s="830" t="str">
        <f>MEDIÇÃO_GLOBAL!E447</f>
        <v/>
      </c>
      <c r="F447" s="823">
        <f>MEDIÇÃO_GLOBAL!F447</f>
        <v>0</v>
      </c>
      <c r="G447" s="824">
        <f>MEDIÇÃO_GLOBAL!G447</f>
        <v>0</v>
      </c>
      <c r="H447" s="454">
        <f>Dados_GLOBAL_Inicial!S447</f>
        <v>0</v>
      </c>
      <c r="I447" s="970"/>
      <c r="J447" s="455">
        <f t="shared" si="110"/>
        <v>0</v>
      </c>
      <c r="K447" s="451">
        <f t="shared" si="113"/>
        <v>0</v>
      </c>
      <c r="L447" s="452">
        <f t="shared" si="109"/>
        <v>0</v>
      </c>
      <c r="M447" s="809">
        <f t="shared" si="114"/>
        <v>0</v>
      </c>
      <c r="N447" s="821">
        <f>IF(IFERROR(VALUE(MEDIÇÃO_GLOBAL!N447),0)=0,0,MEDIÇÃO_GLOBAL!N447)</f>
        <v>0</v>
      </c>
      <c r="O447" s="811">
        <f t="shared" si="115"/>
        <v>0</v>
      </c>
      <c r="P447" s="811">
        <f>IF(Dados_Obra!$H$37=1,Dados_GLOBAL_Inicial!M447,IF((W447)="c",ROUNDUP(J447*N447,2),IF((W447)="b",ROUNDDOWN(J447*N447,2),ROUND(J447*N447,2))))</f>
        <v>0</v>
      </c>
      <c r="Q447" s="813">
        <f t="shared" si="116"/>
        <v>0</v>
      </c>
      <c r="S447" s="815">
        <f t="shared" si="117"/>
        <v>0</v>
      </c>
      <c r="T447" s="815">
        <f t="shared" si="118"/>
        <v>0</v>
      </c>
      <c r="V447" s="974"/>
      <c r="W447" s="975"/>
      <c r="X447" s="816">
        <f t="shared" si="119"/>
        <v>0</v>
      </c>
      <c r="Y447" s="816">
        <f t="shared" si="120"/>
        <v>0</v>
      </c>
      <c r="Z447" s="816">
        <f t="shared" si="121"/>
        <v>0</v>
      </c>
      <c r="AA447" s="817">
        <f t="shared" si="122"/>
        <v>0</v>
      </c>
      <c r="AB447" s="718">
        <f t="shared" si="108"/>
        <v>446</v>
      </c>
      <c r="AC447" s="453">
        <f t="shared" si="123"/>
        <v>0</v>
      </c>
      <c r="AD447" s="14">
        <f t="shared" si="124"/>
        <v>0</v>
      </c>
      <c r="AE447"/>
      <c r="AF447" s="540">
        <f t="shared" si="111"/>
        <v>0</v>
      </c>
      <c r="AG447" s="541"/>
      <c r="AH447" s="541"/>
      <c r="AI447" s="541"/>
      <c r="AJ447" s="541"/>
      <c r="AK447" s="541"/>
      <c r="AL447" s="541"/>
      <c r="AM447" s="541"/>
      <c r="AN447" s="541"/>
      <c r="AO447" s="541"/>
      <c r="AP447" s="541"/>
      <c r="AQ447" s="541"/>
      <c r="AR447" s="541"/>
      <c r="AS447" s="541"/>
      <c r="AT447" s="541"/>
      <c r="AU447" s="541"/>
      <c r="AV447" s="541"/>
      <c r="AW447" s="541"/>
      <c r="AX447" s="541"/>
      <c r="AY447" s="819"/>
    </row>
    <row r="448" spans="1:51" ht="13.5" hidden="1" thickBot="1">
      <c r="A448" s="3" t="str">
        <f t="shared" si="112"/>
        <v/>
      </c>
      <c r="B448" s="805"/>
      <c r="C448" s="831">
        <f>MEDIÇÃO_GLOBAL!C448</f>
        <v>0</v>
      </c>
      <c r="D448" s="830">
        <f>MEDIÇÃO_GLOBAL!D448</f>
        <v>0</v>
      </c>
      <c r="E448" s="830" t="str">
        <f>MEDIÇÃO_GLOBAL!E448</f>
        <v/>
      </c>
      <c r="F448" s="823">
        <f>MEDIÇÃO_GLOBAL!F448</f>
        <v>0</v>
      </c>
      <c r="G448" s="824">
        <f>MEDIÇÃO_GLOBAL!G448</f>
        <v>0</v>
      </c>
      <c r="H448" s="454">
        <f>Dados_GLOBAL_Inicial!S448</f>
        <v>0</v>
      </c>
      <c r="I448" s="970"/>
      <c r="J448" s="455">
        <f t="shared" si="110"/>
        <v>0</v>
      </c>
      <c r="K448" s="451">
        <f t="shared" si="113"/>
        <v>0</v>
      </c>
      <c r="L448" s="452">
        <f t="shared" si="109"/>
        <v>0</v>
      </c>
      <c r="M448" s="809">
        <f t="shared" si="114"/>
        <v>0</v>
      </c>
      <c r="N448" s="821">
        <f>IF(IFERROR(VALUE(MEDIÇÃO_GLOBAL!N448),0)=0,0,MEDIÇÃO_GLOBAL!N448)</f>
        <v>0</v>
      </c>
      <c r="O448" s="811">
        <f t="shared" si="115"/>
        <v>0</v>
      </c>
      <c r="P448" s="811">
        <f>IF(Dados_Obra!$H$37=1,Dados_GLOBAL_Inicial!M448,IF((W448)="c",ROUNDUP(J448*N448,2),IF((W448)="b",ROUNDDOWN(J448*N448,2),ROUND(J448*N448,2))))</f>
        <v>0</v>
      </c>
      <c r="Q448" s="813">
        <f t="shared" si="116"/>
        <v>0</v>
      </c>
      <c r="S448" s="815">
        <f t="shared" si="117"/>
        <v>0</v>
      </c>
      <c r="T448" s="815">
        <f t="shared" si="118"/>
        <v>0</v>
      </c>
      <c r="V448" s="974"/>
      <c r="W448" s="975"/>
      <c r="X448" s="816">
        <f t="shared" si="119"/>
        <v>0</v>
      </c>
      <c r="Y448" s="816">
        <f t="shared" si="120"/>
        <v>0</v>
      </c>
      <c r="Z448" s="816">
        <f t="shared" si="121"/>
        <v>0</v>
      </c>
      <c r="AA448" s="817">
        <f t="shared" si="122"/>
        <v>0</v>
      </c>
      <c r="AB448" s="718">
        <f t="shared" si="108"/>
        <v>447</v>
      </c>
      <c r="AC448" s="453">
        <f t="shared" si="123"/>
        <v>0</v>
      </c>
      <c r="AD448" s="14">
        <f t="shared" si="124"/>
        <v>0</v>
      </c>
      <c r="AE448"/>
      <c r="AF448" s="540">
        <f t="shared" si="111"/>
        <v>0</v>
      </c>
      <c r="AG448" s="541"/>
      <c r="AH448" s="541"/>
      <c r="AI448" s="541"/>
      <c r="AJ448" s="541"/>
      <c r="AK448" s="541"/>
      <c r="AL448" s="541"/>
      <c r="AM448" s="541"/>
      <c r="AN448" s="541"/>
      <c r="AO448" s="541"/>
      <c r="AP448" s="541"/>
      <c r="AQ448" s="541"/>
      <c r="AR448" s="541"/>
      <c r="AS448" s="541"/>
      <c r="AT448" s="541"/>
      <c r="AU448" s="541"/>
      <c r="AV448" s="541"/>
      <c r="AW448" s="541"/>
      <c r="AX448" s="541"/>
      <c r="AY448" s="819"/>
    </row>
    <row r="449" spans="1:51" ht="13.5" hidden="1" thickBot="1">
      <c r="A449" s="3" t="str">
        <f t="shared" si="112"/>
        <v/>
      </c>
      <c r="B449" s="805"/>
      <c r="C449" s="831">
        <f>MEDIÇÃO_GLOBAL!C449</f>
        <v>0</v>
      </c>
      <c r="D449" s="830">
        <f>MEDIÇÃO_GLOBAL!D449</f>
        <v>0</v>
      </c>
      <c r="E449" s="830" t="str">
        <f>MEDIÇÃO_GLOBAL!E449</f>
        <v/>
      </c>
      <c r="F449" s="823">
        <f>MEDIÇÃO_GLOBAL!F449</f>
        <v>0</v>
      </c>
      <c r="G449" s="824">
        <f>MEDIÇÃO_GLOBAL!G449</f>
        <v>0</v>
      </c>
      <c r="H449" s="454">
        <f>Dados_GLOBAL_Inicial!S449</f>
        <v>0</v>
      </c>
      <c r="I449" s="970"/>
      <c r="J449" s="455">
        <f t="shared" si="110"/>
        <v>0</v>
      </c>
      <c r="K449" s="451">
        <f t="shared" si="113"/>
        <v>0</v>
      </c>
      <c r="L449" s="452">
        <f t="shared" si="109"/>
        <v>0</v>
      </c>
      <c r="M449" s="809">
        <f t="shared" si="114"/>
        <v>0</v>
      </c>
      <c r="N449" s="821">
        <f>IF(IFERROR(VALUE(MEDIÇÃO_GLOBAL!N449),0)=0,0,MEDIÇÃO_GLOBAL!N449)</f>
        <v>0</v>
      </c>
      <c r="O449" s="811">
        <f t="shared" si="115"/>
        <v>0</v>
      </c>
      <c r="P449" s="811">
        <f>IF(Dados_Obra!$H$37=1,Dados_GLOBAL_Inicial!M449,IF((W449)="c",ROUNDUP(J449*N449,2),IF((W449)="b",ROUNDDOWN(J449*N449,2),ROUND(J449*N449,2))))</f>
        <v>0</v>
      </c>
      <c r="Q449" s="813">
        <f t="shared" si="116"/>
        <v>0</v>
      </c>
      <c r="S449" s="815">
        <f t="shared" si="117"/>
        <v>0</v>
      </c>
      <c r="T449" s="815">
        <f t="shared" si="118"/>
        <v>0</v>
      </c>
      <c r="V449" s="974"/>
      <c r="W449" s="975"/>
      <c r="X449" s="816">
        <f t="shared" si="119"/>
        <v>0</v>
      </c>
      <c r="Y449" s="816">
        <f t="shared" si="120"/>
        <v>0</v>
      </c>
      <c r="Z449" s="816">
        <f t="shared" si="121"/>
        <v>0</v>
      </c>
      <c r="AA449" s="817">
        <f t="shared" si="122"/>
        <v>0</v>
      </c>
      <c r="AB449" s="718">
        <f t="shared" si="108"/>
        <v>448</v>
      </c>
      <c r="AC449" s="453">
        <f t="shared" si="123"/>
        <v>0</v>
      </c>
      <c r="AD449" s="14">
        <f t="shared" si="124"/>
        <v>0</v>
      </c>
      <c r="AE449"/>
      <c r="AF449" s="540">
        <f t="shared" si="111"/>
        <v>0</v>
      </c>
      <c r="AG449" s="541"/>
      <c r="AH449" s="541"/>
      <c r="AI449" s="541"/>
      <c r="AJ449" s="541"/>
      <c r="AK449" s="541"/>
      <c r="AL449" s="541"/>
      <c r="AM449" s="541"/>
      <c r="AN449" s="541"/>
      <c r="AO449" s="541"/>
      <c r="AP449" s="541"/>
      <c r="AQ449" s="541"/>
      <c r="AR449" s="541"/>
      <c r="AS449" s="541"/>
      <c r="AT449" s="541"/>
      <c r="AU449" s="541"/>
      <c r="AV449" s="541"/>
      <c r="AW449" s="541"/>
      <c r="AX449" s="541"/>
      <c r="AY449" s="819"/>
    </row>
    <row r="450" spans="1:51" ht="13.5" hidden="1" thickBot="1">
      <c r="A450" s="3" t="str">
        <f t="shared" si="112"/>
        <v/>
      </c>
      <c r="B450" s="805"/>
      <c r="C450" s="831">
        <f>MEDIÇÃO_GLOBAL!C450</f>
        <v>0</v>
      </c>
      <c r="D450" s="830">
        <f>MEDIÇÃO_GLOBAL!D450</f>
        <v>0</v>
      </c>
      <c r="E450" s="830" t="str">
        <f>MEDIÇÃO_GLOBAL!E450</f>
        <v/>
      </c>
      <c r="F450" s="823">
        <f>MEDIÇÃO_GLOBAL!F450</f>
        <v>0</v>
      </c>
      <c r="G450" s="824">
        <f>MEDIÇÃO_GLOBAL!G450</f>
        <v>0</v>
      </c>
      <c r="H450" s="454">
        <f>Dados_GLOBAL_Inicial!S450</f>
        <v>0</v>
      </c>
      <c r="I450" s="970"/>
      <c r="J450" s="455">
        <f t="shared" si="110"/>
        <v>0</v>
      </c>
      <c r="K450" s="451">
        <f t="shared" si="113"/>
        <v>0</v>
      </c>
      <c r="L450" s="452">
        <f t="shared" si="109"/>
        <v>0</v>
      </c>
      <c r="M450" s="809">
        <f t="shared" si="114"/>
        <v>0</v>
      </c>
      <c r="N450" s="821">
        <f>IF(IFERROR(VALUE(MEDIÇÃO_GLOBAL!N450),0)=0,0,MEDIÇÃO_GLOBAL!N450)</f>
        <v>0</v>
      </c>
      <c r="O450" s="811">
        <f t="shared" si="115"/>
        <v>0</v>
      </c>
      <c r="P450" s="811">
        <f>IF(Dados_Obra!$H$37=1,Dados_GLOBAL_Inicial!M450,IF((W450)="c",ROUNDUP(J450*N450,2),IF((W450)="b",ROUNDDOWN(J450*N450,2),ROUND(J450*N450,2))))</f>
        <v>0</v>
      </c>
      <c r="Q450" s="813">
        <f t="shared" si="116"/>
        <v>0</v>
      </c>
      <c r="S450" s="815">
        <f t="shared" si="117"/>
        <v>0</v>
      </c>
      <c r="T450" s="815">
        <f t="shared" si="118"/>
        <v>0</v>
      </c>
      <c r="V450" s="974"/>
      <c r="W450" s="975"/>
      <c r="X450" s="816">
        <f t="shared" si="119"/>
        <v>0</v>
      </c>
      <c r="Y450" s="816">
        <f t="shared" si="120"/>
        <v>0</v>
      </c>
      <c r="Z450" s="816">
        <f t="shared" si="121"/>
        <v>0</v>
      </c>
      <c r="AA450" s="817">
        <f t="shared" si="122"/>
        <v>0</v>
      </c>
      <c r="AB450" s="718">
        <f t="shared" si="108"/>
        <v>449</v>
      </c>
      <c r="AC450" s="453">
        <f t="shared" si="123"/>
        <v>0</v>
      </c>
      <c r="AD450" s="14">
        <f t="shared" si="124"/>
        <v>0</v>
      </c>
      <c r="AE450"/>
      <c r="AF450" s="540">
        <f t="shared" si="111"/>
        <v>0</v>
      </c>
      <c r="AG450" s="541"/>
      <c r="AH450" s="541"/>
      <c r="AI450" s="541"/>
      <c r="AJ450" s="541"/>
      <c r="AK450" s="541"/>
      <c r="AL450" s="541"/>
      <c r="AM450" s="541"/>
      <c r="AN450" s="541"/>
      <c r="AO450" s="541"/>
      <c r="AP450" s="541"/>
      <c r="AQ450" s="541"/>
      <c r="AR450" s="541"/>
      <c r="AS450" s="541"/>
      <c r="AT450" s="541"/>
      <c r="AU450" s="541"/>
      <c r="AV450" s="541"/>
      <c r="AW450" s="541"/>
      <c r="AX450" s="541"/>
      <c r="AY450" s="819"/>
    </row>
    <row r="451" spans="1:51" ht="13.5" hidden="1" thickBot="1">
      <c r="A451" s="3" t="str">
        <f t="shared" si="112"/>
        <v/>
      </c>
      <c r="B451" s="805"/>
      <c r="C451" s="831">
        <f>MEDIÇÃO_GLOBAL!C451</f>
        <v>0</v>
      </c>
      <c r="D451" s="830">
        <f>MEDIÇÃO_GLOBAL!D451</f>
        <v>0</v>
      </c>
      <c r="E451" s="830" t="str">
        <f>MEDIÇÃO_GLOBAL!E451</f>
        <v/>
      </c>
      <c r="F451" s="823">
        <f>MEDIÇÃO_GLOBAL!F451</f>
        <v>0</v>
      </c>
      <c r="G451" s="824">
        <f>MEDIÇÃO_GLOBAL!G451</f>
        <v>0</v>
      </c>
      <c r="H451" s="454">
        <f>Dados_GLOBAL_Inicial!S451</f>
        <v>0</v>
      </c>
      <c r="I451" s="970"/>
      <c r="J451" s="455">
        <f t="shared" si="110"/>
        <v>0</v>
      </c>
      <c r="K451" s="451">
        <f t="shared" si="113"/>
        <v>0</v>
      </c>
      <c r="L451" s="452">
        <f t="shared" si="109"/>
        <v>0</v>
      </c>
      <c r="M451" s="809">
        <f t="shared" si="114"/>
        <v>0</v>
      </c>
      <c r="N451" s="821">
        <f>IF(IFERROR(VALUE(MEDIÇÃO_GLOBAL!N451),0)=0,0,MEDIÇÃO_GLOBAL!N451)</f>
        <v>0</v>
      </c>
      <c r="O451" s="811">
        <f t="shared" si="115"/>
        <v>0</v>
      </c>
      <c r="P451" s="811">
        <f>IF(Dados_Obra!$H$37=1,Dados_GLOBAL_Inicial!M451,IF((W451)="c",ROUNDUP(J451*N451,2),IF((W451)="b",ROUNDDOWN(J451*N451,2),ROUND(J451*N451,2))))</f>
        <v>0</v>
      </c>
      <c r="Q451" s="813">
        <f t="shared" si="116"/>
        <v>0</v>
      </c>
      <c r="S451" s="815">
        <f t="shared" si="117"/>
        <v>0</v>
      </c>
      <c r="T451" s="815">
        <f t="shared" si="118"/>
        <v>0</v>
      </c>
      <c r="V451" s="974"/>
      <c r="W451" s="975"/>
      <c r="X451" s="816">
        <f t="shared" si="119"/>
        <v>0</v>
      </c>
      <c r="Y451" s="816">
        <f t="shared" si="120"/>
        <v>0</v>
      </c>
      <c r="Z451" s="816">
        <f t="shared" si="121"/>
        <v>0</v>
      </c>
      <c r="AA451" s="817">
        <f t="shared" si="122"/>
        <v>0</v>
      </c>
      <c r="AB451" s="718">
        <f t="shared" si="108"/>
        <v>450</v>
      </c>
      <c r="AC451" s="453">
        <f t="shared" si="123"/>
        <v>0</v>
      </c>
      <c r="AD451" s="14">
        <f t="shared" si="124"/>
        <v>0</v>
      </c>
      <c r="AE451"/>
      <c r="AF451" s="540">
        <f t="shared" si="111"/>
        <v>0</v>
      </c>
      <c r="AG451" s="541"/>
      <c r="AH451" s="541"/>
      <c r="AI451" s="541"/>
      <c r="AJ451" s="541"/>
      <c r="AK451" s="541"/>
      <c r="AL451" s="541"/>
      <c r="AM451" s="541"/>
      <c r="AN451" s="541"/>
      <c r="AO451" s="541"/>
      <c r="AP451" s="541"/>
      <c r="AQ451" s="541"/>
      <c r="AR451" s="541"/>
      <c r="AS451" s="541"/>
      <c r="AT451" s="541"/>
      <c r="AU451" s="541"/>
      <c r="AV451" s="541"/>
      <c r="AW451" s="541"/>
      <c r="AX451" s="541"/>
      <c r="AY451" s="819"/>
    </row>
    <row r="452" spans="1:51" ht="13.5" hidden="1" thickBot="1">
      <c r="A452" s="3" t="str">
        <f t="shared" si="112"/>
        <v/>
      </c>
      <c r="B452" s="805"/>
      <c r="C452" s="831">
        <f>MEDIÇÃO_GLOBAL!C452</f>
        <v>0</v>
      </c>
      <c r="D452" s="830">
        <f>MEDIÇÃO_GLOBAL!D452</f>
        <v>0</v>
      </c>
      <c r="E452" s="830" t="str">
        <f>MEDIÇÃO_GLOBAL!E452</f>
        <v/>
      </c>
      <c r="F452" s="823">
        <f>MEDIÇÃO_GLOBAL!F452</f>
        <v>0</v>
      </c>
      <c r="G452" s="824">
        <f>MEDIÇÃO_GLOBAL!G452</f>
        <v>0</v>
      </c>
      <c r="H452" s="454">
        <f>Dados_GLOBAL_Inicial!S452</f>
        <v>0</v>
      </c>
      <c r="I452" s="970"/>
      <c r="J452" s="455">
        <f t="shared" si="110"/>
        <v>0</v>
      </c>
      <c r="K452" s="451">
        <f t="shared" si="113"/>
        <v>0</v>
      </c>
      <c r="L452" s="452">
        <f t="shared" si="109"/>
        <v>0</v>
      </c>
      <c r="M452" s="809">
        <f t="shared" si="114"/>
        <v>0</v>
      </c>
      <c r="N452" s="821">
        <f>IF(IFERROR(VALUE(MEDIÇÃO_GLOBAL!N452),0)=0,0,MEDIÇÃO_GLOBAL!N452)</f>
        <v>0</v>
      </c>
      <c r="O452" s="811">
        <f t="shared" si="115"/>
        <v>0</v>
      </c>
      <c r="P452" s="811">
        <f>IF(Dados_Obra!$H$37=1,Dados_GLOBAL_Inicial!M452,IF((W452)="c",ROUNDUP(J452*N452,2),IF((W452)="b",ROUNDDOWN(J452*N452,2),ROUND(J452*N452,2))))</f>
        <v>0</v>
      </c>
      <c r="Q452" s="813">
        <f t="shared" si="116"/>
        <v>0</v>
      </c>
      <c r="S452" s="815">
        <f t="shared" si="117"/>
        <v>0</v>
      </c>
      <c r="T452" s="815">
        <f t="shared" si="118"/>
        <v>0</v>
      </c>
      <c r="V452" s="974"/>
      <c r="W452" s="975"/>
      <c r="X452" s="816">
        <f t="shared" si="119"/>
        <v>0</v>
      </c>
      <c r="Y452" s="816">
        <f t="shared" si="120"/>
        <v>0</v>
      </c>
      <c r="Z452" s="816">
        <f t="shared" si="121"/>
        <v>0</v>
      </c>
      <c r="AA452" s="817">
        <f t="shared" si="122"/>
        <v>0</v>
      </c>
      <c r="AB452" s="718">
        <f t="shared" si="108"/>
        <v>451</v>
      </c>
      <c r="AC452" s="453">
        <f t="shared" si="123"/>
        <v>0</v>
      </c>
      <c r="AD452" s="14">
        <f t="shared" si="124"/>
        <v>0</v>
      </c>
      <c r="AE452"/>
      <c r="AF452" s="540">
        <f t="shared" si="111"/>
        <v>0</v>
      </c>
      <c r="AG452" s="541"/>
      <c r="AH452" s="541"/>
      <c r="AI452" s="541"/>
      <c r="AJ452" s="541"/>
      <c r="AK452" s="541"/>
      <c r="AL452" s="541"/>
      <c r="AM452" s="541"/>
      <c r="AN452" s="541"/>
      <c r="AO452" s="541"/>
      <c r="AP452" s="541"/>
      <c r="AQ452" s="541"/>
      <c r="AR452" s="541"/>
      <c r="AS452" s="541"/>
      <c r="AT452" s="541"/>
      <c r="AU452" s="541"/>
      <c r="AV452" s="541"/>
      <c r="AW452" s="541"/>
      <c r="AX452" s="541"/>
      <c r="AY452" s="819"/>
    </row>
    <row r="453" spans="1:51" ht="13.5" hidden="1" thickBot="1">
      <c r="A453" s="3" t="str">
        <f t="shared" si="112"/>
        <v/>
      </c>
      <c r="B453" s="805"/>
      <c r="C453" s="831">
        <f>MEDIÇÃO_GLOBAL!C453</f>
        <v>0</v>
      </c>
      <c r="D453" s="830">
        <f>MEDIÇÃO_GLOBAL!D453</f>
        <v>0</v>
      </c>
      <c r="E453" s="830" t="str">
        <f>MEDIÇÃO_GLOBAL!E453</f>
        <v/>
      </c>
      <c r="F453" s="823">
        <f>MEDIÇÃO_GLOBAL!F453</f>
        <v>0</v>
      </c>
      <c r="G453" s="824">
        <f>MEDIÇÃO_GLOBAL!G453</f>
        <v>0</v>
      </c>
      <c r="H453" s="454">
        <f>Dados_GLOBAL_Inicial!S453</f>
        <v>0</v>
      </c>
      <c r="I453" s="970"/>
      <c r="J453" s="455">
        <f t="shared" si="110"/>
        <v>0</v>
      </c>
      <c r="K453" s="451">
        <f t="shared" si="113"/>
        <v>0</v>
      </c>
      <c r="L453" s="452">
        <f t="shared" si="109"/>
        <v>0</v>
      </c>
      <c r="M453" s="809">
        <f t="shared" si="114"/>
        <v>0</v>
      </c>
      <c r="N453" s="821">
        <f>IF(IFERROR(VALUE(MEDIÇÃO_GLOBAL!N453),0)=0,0,MEDIÇÃO_GLOBAL!N453)</f>
        <v>0</v>
      </c>
      <c r="O453" s="811">
        <f t="shared" si="115"/>
        <v>0</v>
      </c>
      <c r="P453" s="811">
        <f>IF(Dados_Obra!$H$37=1,Dados_GLOBAL_Inicial!M453,IF((W453)="c",ROUNDUP(J453*N453,2),IF((W453)="b",ROUNDDOWN(J453*N453,2),ROUND(J453*N453,2))))</f>
        <v>0</v>
      </c>
      <c r="Q453" s="813">
        <f t="shared" si="116"/>
        <v>0</v>
      </c>
      <c r="S453" s="815">
        <f t="shared" si="117"/>
        <v>0</v>
      </c>
      <c r="T453" s="815">
        <f t="shared" si="118"/>
        <v>0</v>
      </c>
      <c r="V453" s="974"/>
      <c r="W453" s="975"/>
      <c r="X453" s="816">
        <f t="shared" si="119"/>
        <v>0</v>
      </c>
      <c r="Y453" s="816">
        <f t="shared" si="120"/>
        <v>0</v>
      </c>
      <c r="Z453" s="816">
        <f t="shared" si="121"/>
        <v>0</v>
      </c>
      <c r="AA453" s="817">
        <f t="shared" si="122"/>
        <v>0</v>
      </c>
      <c r="AB453" s="718">
        <f t="shared" si="108"/>
        <v>452</v>
      </c>
      <c r="AC453" s="453">
        <f t="shared" si="123"/>
        <v>0</v>
      </c>
      <c r="AD453" s="14">
        <f t="shared" si="124"/>
        <v>0</v>
      </c>
      <c r="AE453"/>
      <c r="AF453" s="540">
        <f t="shared" si="111"/>
        <v>0</v>
      </c>
      <c r="AG453" s="541"/>
      <c r="AH453" s="541"/>
      <c r="AI453" s="541"/>
      <c r="AJ453" s="541"/>
      <c r="AK453" s="541"/>
      <c r="AL453" s="541"/>
      <c r="AM453" s="541"/>
      <c r="AN453" s="541"/>
      <c r="AO453" s="541"/>
      <c r="AP453" s="541"/>
      <c r="AQ453" s="541"/>
      <c r="AR453" s="541"/>
      <c r="AS453" s="541"/>
      <c r="AT453" s="541"/>
      <c r="AU453" s="541"/>
      <c r="AV453" s="541"/>
      <c r="AW453" s="541"/>
      <c r="AX453" s="541"/>
      <c r="AY453" s="819"/>
    </row>
    <row r="454" spans="1:51" ht="13.5" hidden="1" thickBot="1">
      <c r="A454" s="3" t="str">
        <f t="shared" si="112"/>
        <v/>
      </c>
      <c r="B454" s="805"/>
      <c r="C454" s="831">
        <f>MEDIÇÃO_GLOBAL!C454</f>
        <v>0</v>
      </c>
      <c r="D454" s="830">
        <f>MEDIÇÃO_GLOBAL!D454</f>
        <v>0</v>
      </c>
      <c r="E454" s="830" t="str">
        <f>MEDIÇÃO_GLOBAL!E454</f>
        <v/>
      </c>
      <c r="F454" s="823">
        <f>MEDIÇÃO_GLOBAL!F454</f>
        <v>0</v>
      </c>
      <c r="G454" s="824">
        <f>MEDIÇÃO_GLOBAL!G454</f>
        <v>0</v>
      </c>
      <c r="H454" s="454">
        <f>Dados_GLOBAL_Inicial!S454</f>
        <v>0</v>
      </c>
      <c r="I454" s="970"/>
      <c r="J454" s="455">
        <f t="shared" si="110"/>
        <v>0</v>
      </c>
      <c r="K454" s="451">
        <f t="shared" si="113"/>
        <v>0</v>
      </c>
      <c r="L454" s="452">
        <f t="shared" si="109"/>
        <v>0</v>
      </c>
      <c r="M454" s="809">
        <f t="shared" si="114"/>
        <v>0</v>
      </c>
      <c r="N454" s="821">
        <f>IF(IFERROR(VALUE(MEDIÇÃO_GLOBAL!N454),0)=0,0,MEDIÇÃO_GLOBAL!N454)</f>
        <v>0</v>
      </c>
      <c r="O454" s="811">
        <f t="shared" si="115"/>
        <v>0</v>
      </c>
      <c r="P454" s="811">
        <f>IF(Dados_Obra!$H$37=1,Dados_GLOBAL_Inicial!M454,IF((W454)="c",ROUNDUP(J454*N454,2),IF((W454)="b",ROUNDDOWN(J454*N454,2),ROUND(J454*N454,2))))</f>
        <v>0</v>
      </c>
      <c r="Q454" s="813">
        <f t="shared" si="116"/>
        <v>0</v>
      </c>
      <c r="S454" s="815">
        <f t="shared" si="117"/>
        <v>0</v>
      </c>
      <c r="T454" s="815">
        <f t="shared" si="118"/>
        <v>0</v>
      </c>
      <c r="V454" s="974"/>
      <c r="W454" s="975"/>
      <c r="X454" s="816">
        <f t="shared" si="119"/>
        <v>0</v>
      </c>
      <c r="Y454" s="816">
        <f t="shared" si="120"/>
        <v>0</v>
      </c>
      <c r="Z454" s="816">
        <f t="shared" si="121"/>
        <v>0</v>
      </c>
      <c r="AA454" s="817">
        <f t="shared" si="122"/>
        <v>0</v>
      </c>
      <c r="AB454" s="718">
        <f t="shared" ref="AB454:AB717" si="125">AB453+1</f>
        <v>453</v>
      </c>
      <c r="AC454" s="453">
        <f t="shared" si="123"/>
        <v>0</v>
      </c>
      <c r="AD454" s="14">
        <f t="shared" si="124"/>
        <v>0</v>
      </c>
      <c r="AE454"/>
      <c r="AF454" s="540">
        <f t="shared" si="111"/>
        <v>0</v>
      </c>
      <c r="AG454" s="541"/>
      <c r="AH454" s="541"/>
      <c r="AI454" s="541"/>
      <c r="AJ454" s="541"/>
      <c r="AK454" s="541"/>
      <c r="AL454" s="541"/>
      <c r="AM454" s="541"/>
      <c r="AN454" s="541"/>
      <c r="AO454" s="541"/>
      <c r="AP454" s="541"/>
      <c r="AQ454" s="541"/>
      <c r="AR454" s="541"/>
      <c r="AS454" s="541"/>
      <c r="AT454" s="541"/>
      <c r="AU454" s="541"/>
      <c r="AV454" s="541"/>
      <c r="AW454" s="541"/>
      <c r="AX454" s="541"/>
      <c r="AY454" s="819"/>
    </row>
    <row r="455" spans="1:51" ht="13.5" hidden="1" thickBot="1">
      <c r="A455" s="3" t="str">
        <f t="shared" si="112"/>
        <v/>
      </c>
      <c r="B455" s="805"/>
      <c r="C455" s="831">
        <f>MEDIÇÃO_GLOBAL!C455</f>
        <v>0</v>
      </c>
      <c r="D455" s="830">
        <f>MEDIÇÃO_GLOBAL!D455</f>
        <v>0</v>
      </c>
      <c r="E455" s="830" t="str">
        <f>MEDIÇÃO_GLOBAL!E455</f>
        <v/>
      </c>
      <c r="F455" s="823">
        <f>MEDIÇÃO_GLOBAL!F455</f>
        <v>0</v>
      </c>
      <c r="G455" s="824">
        <f>MEDIÇÃO_GLOBAL!G455</f>
        <v>0</v>
      </c>
      <c r="H455" s="454">
        <f>Dados_GLOBAL_Inicial!S455</f>
        <v>0</v>
      </c>
      <c r="I455" s="970"/>
      <c r="J455" s="455">
        <f t="shared" si="110"/>
        <v>0</v>
      </c>
      <c r="K455" s="451">
        <f t="shared" si="113"/>
        <v>0</v>
      </c>
      <c r="L455" s="452">
        <f t="shared" si="109"/>
        <v>0</v>
      </c>
      <c r="M455" s="809">
        <f t="shared" si="114"/>
        <v>0</v>
      </c>
      <c r="N455" s="821">
        <f>IF(IFERROR(VALUE(MEDIÇÃO_GLOBAL!N455),0)=0,0,MEDIÇÃO_GLOBAL!N455)</f>
        <v>0</v>
      </c>
      <c r="O455" s="811">
        <f t="shared" si="115"/>
        <v>0</v>
      </c>
      <c r="P455" s="811">
        <f>IF(Dados_Obra!$H$37=1,Dados_GLOBAL_Inicial!M455,IF((W455)="c",ROUNDUP(J455*N455,2),IF((W455)="b",ROUNDDOWN(J455*N455,2),ROUND(J455*N455,2))))</f>
        <v>0</v>
      </c>
      <c r="Q455" s="813">
        <f t="shared" si="116"/>
        <v>0</v>
      </c>
      <c r="S455" s="815">
        <f t="shared" si="117"/>
        <v>0</v>
      </c>
      <c r="T455" s="815">
        <f t="shared" si="118"/>
        <v>0</v>
      </c>
      <c r="V455" s="974"/>
      <c r="W455" s="975"/>
      <c r="X455" s="816">
        <f t="shared" si="119"/>
        <v>0</v>
      </c>
      <c r="Y455" s="816">
        <f t="shared" si="120"/>
        <v>0</v>
      </c>
      <c r="Z455" s="816">
        <f t="shared" si="121"/>
        <v>0</v>
      </c>
      <c r="AA455" s="817">
        <f t="shared" si="122"/>
        <v>0</v>
      </c>
      <c r="AB455" s="718">
        <f t="shared" si="125"/>
        <v>454</v>
      </c>
      <c r="AC455" s="453">
        <f t="shared" si="123"/>
        <v>0</v>
      </c>
      <c r="AD455" s="14">
        <f t="shared" si="124"/>
        <v>0</v>
      </c>
      <c r="AE455"/>
      <c r="AF455" s="540">
        <f t="shared" si="111"/>
        <v>0</v>
      </c>
      <c r="AG455" s="541"/>
      <c r="AH455" s="541"/>
      <c r="AI455" s="541"/>
      <c r="AJ455" s="541"/>
      <c r="AK455" s="541"/>
      <c r="AL455" s="541"/>
      <c r="AM455" s="541"/>
      <c r="AN455" s="541"/>
      <c r="AO455" s="541"/>
      <c r="AP455" s="541"/>
      <c r="AQ455" s="541"/>
      <c r="AR455" s="541"/>
      <c r="AS455" s="541"/>
      <c r="AT455" s="541"/>
      <c r="AU455" s="541"/>
      <c r="AV455" s="541"/>
      <c r="AW455" s="541"/>
      <c r="AX455" s="541"/>
      <c r="AY455" s="819"/>
    </row>
    <row r="456" spans="1:51" ht="13.5" hidden="1" thickBot="1">
      <c r="A456" s="3" t="str">
        <f t="shared" si="112"/>
        <v/>
      </c>
      <c r="B456" s="805"/>
      <c r="C456" s="831">
        <f>MEDIÇÃO_GLOBAL!C456</f>
        <v>0</v>
      </c>
      <c r="D456" s="830">
        <f>MEDIÇÃO_GLOBAL!D456</f>
        <v>0</v>
      </c>
      <c r="E456" s="830" t="str">
        <f>MEDIÇÃO_GLOBAL!E456</f>
        <v/>
      </c>
      <c r="F456" s="823">
        <f>MEDIÇÃO_GLOBAL!F456</f>
        <v>0</v>
      </c>
      <c r="G456" s="824">
        <f>MEDIÇÃO_GLOBAL!G456</f>
        <v>0</v>
      </c>
      <c r="H456" s="454">
        <f>Dados_GLOBAL_Inicial!S456</f>
        <v>0</v>
      </c>
      <c r="I456" s="970"/>
      <c r="J456" s="455">
        <f t="shared" si="110"/>
        <v>0</v>
      </c>
      <c r="K456" s="451">
        <f t="shared" si="113"/>
        <v>0</v>
      </c>
      <c r="L456" s="452">
        <f t="shared" si="109"/>
        <v>0</v>
      </c>
      <c r="M456" s="809">
        <f t="shared" si="114"/>
        <v>0</v>
      </c>
      <c r="N456" s="821">
        <f>IF(IFERROR(VALUE(MEDIÇÃO_GLOBAL!N456),0)=0,0,MEDIÇÃO_GLOBAL!N456)</f>
        <v>0</v>
      </c>
      <c r="O456" s="811">
        <f t="shared" si="115"/>
        <v>0</v>
      </c>
      <c r="P456" s="811">
        <f>IF(Dados_Obra!$H$37=1,Dados_GLOBAL_Inicial!M456,IF((W456)="c",ROUNDUP(J456*N456,2),IF((W456)="b",ROUNDDOWN(J456*N456,2),ROUND(J456*N456,2))))</f>
        <v>0</v>
      </c>
      <c r="Q456" s="813">
        <f t="shared" si="116"/>
        <v>0</v>
      </c>
      <c r="S456" s="815">
        <f t="shared" si="117"/>
        <v>0</v>
      </c>
      <c r="T456" s="815">
        <f t="shared" si="118"/>
        <v>0</v>
      </c>
      <c r="V456" s="974"/>
      <c r="W456" s="975"/>
      <c r="X456" s="816">
        <f t="shared" si="119"/>
        <v>0</v>
      </c>
      <c r="Y456" s="816">
        <f t="shared" si="120"/>
        <v>0</v>
      </c>
      <c r="Z456" s="816">
        <f t="shared" si="121"/>
        <v>0</v>
      </c>
      <c r="AA456" s="817">
        <f t="shared" si="122"/>
        <v>0</v>
      </c>
      <c r="AB456" s="718">
        <f t="shared" si="125"/>
        <v>455</v>
      </c>
      <c r="AC456" s="453">
        <f t="shared" si="123"/>
        <v>0</v>
      </c>
      <c r="AD456" s="14">
        <f t="shared" si="124"/>
        <v>0</v>
      </c>
      <c r="AE456"/>
      <c r="AF456" s="540">
        <f t="shared" si="111"/>
        <v>0</v>
      </c>
      <c r="AG456" s="541"/>
      <c r="AH456" s="541"/>
      <c r="AI456" s="541"/>
      <c r="AJ456" s="541"/>
      <c r="AK456" s="541"/>
      <c r="AL456" s="541"/>
      <c r="AM456" s="541"/>
      <c r="AN456" s="541"/>
      <c r="AO456" s="541"/>
      <c r="AP456" s="541"/>
      <c r="AQ456" s="541"/>
      <c r="AR456" s="541"/>
      <c r="AS456" s="541"/>
      <c r="AT456" s="541"/>
      <c r="AU456" s="541"/>
      <c r="AV456" s="541"/>
      <c r="AW456" s="541"/>
      <c r="AX456" s="541"/>
      <c r="AY456" s="819"/>
    </row>
    <row r="457" spans="1:51" ht="13.5" hidden="1" thickBot="1">
      <c r="A457" s="3" t="str">
        <f t="shared" si="112"/>
        <v/>
      </c>
      <c r="B457" s="805"/>
      <c r="C457" s="831">
        <f>MEDIÇÃO_GLOBAL!C457</f>
        <v>0</v>
      </c>
      <c r="D457" s="830">
        <f>MEDIÇÃO_GLOBAL!D457</f>
        <v>0</v>
      </c>
      <c r="E457" s="830" t="str">
        <f>MEDIÇÃO_GLOBAL!E457</f>
        <v/>
      </c>
      <c r="F457" s="823">
        <f>MEDIÇÃO_GLOBAL!F457</f>
        <v>0</v>
      </c>
      <c r="G457" s="824">
        <f>MEDIÇÃO_GLOBAL!G457</f>
        <v>0</v>
      </c>
      <c r="H457" s="454">
        <f>Dados_GLOBAL_Inicial!S457</f>
        <v>0</v>
      </c>
      <c r="I457" s="970"/>
      <c r="J457" s="455">
        <f t="shared" si="110"/>
        <v>0</v>
      </c>
      <c r="K457" s="451">
        <f t="shared" si="113"/>
        <v>0</v>
      </c>
      <c r="L457" s="452">
        <f t="shared" si="109"/>
        <v>0</v>
      </c>
      <c r="M457" s="809">
        <f t="shared" si="114"/>
        <v>0</v>
      </c>
      <c r="N457" s="821">
        <f>IF(IFERROR(VALUE(MEDIÇÃO_GLOBAL!N457),0)=0,0,MEDIÇÃO_GLOBAL!N457)</f>
        <v>0</v>
      </c>
      <c r="O457" s="811">
        <f t="shared" si="115"/>
        <v>0</v>
      </c>
      <c r="P457" s="811">
        <f>IF(Dados_Obra!$H$37=1,Dados_GLOBAL_Inicial!M457,IF((W457)="c",ROUNDUP(J457*N457,2),IF((W457)="b",ROUNDDOWN(J457*N457,2),ROUND(J457*N457,2))))</f>
        <v>0</v>
      </c>
      <c r="Q457" s="813">
        <f t="shared" si="116"/>
        <v>0</v>
      </c>
      <c r="S457" s="815">
        <f t="shared" si="117"/>
        <v>0</v>
      </c>
      <c r="T457" s="815">
        <f t="shared" si="118"/>
        <v>0</v>
      </c>
      <c r="V457" s="974"/>
      <c r="W457" s="975"/>
      <c r="X457" s="816">
        <f t="shared" si="119"/>
        <v>0</v>
      </c>
      <c r="Y457" s="816">
        <f t="shared" si="120"/>
        <v>0</v>
      </c>
      <c r="Z457" s="816">
        <f t="shared" si="121"/>
        <v>0</v>
      </c>
      <c r="AA457" s="817">
        <f t="shared" si="122"/>
        <v>0</v>
      </c>
      <c r="AB457" s="718">
        <f t="shared" si="125"/>
        <v>456</v>
      </c>
      <c r="AC457" s="453">
        <f t="shared" si="123"/>
        <v>0</v>
      </c>
      <c r="AD457" s="14">
        <f t="shared" si="124"/>
        <v>0</v>
      </c>
      <c r="AE457"/>
      <c r="AF457" s="540">
        <f t="shared" si="111"/>
        <v>0</v>
      </c>
      <c r="AG457" s="541"/>
      <c r="AH457" s="541"/>
      <c r="AI457" s="541"/>
      <c r="AJ457" s="541"/>
      <c r="AK457" s="541"/>
      <c r="AL457" s="541"/>
      <c r="AM457" s="541"/>
      <c r="AN457" s="541"/>
      <c r="AO457" s="541"/>
      <c r="AP457" s="541"/>
      <c r="AQ457" s="541"/>
      <c r="AR457" s="541"/>
      <c r="AS457" s="541"/>
      <c r="AT457" s="541"/>
      <c r="AU457" s="541"/>
      <c r="AV457" s="541"/>
      <c r="AW457" s="541"/>
      <c r="AX457" s="541"/>
      <c r="AY457" s="819"/>
    </row>
    <row r="458" spans="1:51" ht="13.5" hidden="1" thickBot="1">
      <c r="A458" s="3" t="str">
        <f t="shared" si="112"/>
        <v/>
      </c>
      <c r="B458" s="805"/>
      <c r="C458" s="831">
        <f>MEDIÇÃO_GLOBAL!C458</f>
        <v>0</v>
      </c>
      <c r="D458" s="830">
        <f>MEDIÇÃO_GLOBAL!D458</f>
        <v>0</v>
      </c>
      <c r="E458" s="830" t="str">
        <f>MEDIÇÃO_GLOBAL!E458</f>
        <v/>
      </c>
      <c r="F458" s="823">
        <f>MEDIÇÃO_GLOBAL!F458</f>
        <v>0</v>
      </c>
      <c r="G458" s="824">
        <f>MEDIÇÃO_GLOBAL!G458</f>
        <v>0</v>
      </c>
      <c r="H458" s="454">
        <f>Dados_GLOBAL_Inicial!S458</f>
        <v>0</v>
      </c>
      <c r="I458" s="970"/>
      <c r="J458" s="455">
        <f t="shared" si="110"/>
        <v>0</v>
      </c>
      <c r="K458" s="451">
        <f t="shared" si="113"/>
        <v>0</v>
      </c>
      <c r="L458" s="452">
        <f t="shared" ref="L458:L521" si="126">IF(total=0,0,ROUND(P458/total,4))</f>
        <v>0</v>
      </c>
      <c r="M458" s="809">
        <f t="shared" si="114"/>
        <v>0</v>
      </c>
      <c r="N458" s="821">
        <f>IF(IFERROR(VALUE(MEDIÇÃO_GLOBAL!N458),0)=0,0,MEDIÇÃO_GLOBAL!N458)</f>
        <v>0</v>
      </c>
      <c r="O458" s="811">
        <f t="shared" si="115"/>
        <v>0</v>
      </c>
      <c r="P458" s="811">
        <f>IF(Dados_Obra!$H$37=1,Dados_GLOBAL_Inicial!M458,IF((W458)="c",ROUNDUP(J458*N458,2),IF((W458)="b",ROUNDDOWN(J458*N458,2),ROUND(J458*N458,2))))</f>
        <v>0</v>
      </c>
      <c r="Q458" s="813">
        <f t="shared" si="116"/>
        <v>0</v>
      </c>
      <c r="S458" s="815">
        <f t="shared" si="117"/>
        <v>0</v>
      </c>
      <c r="T458" s="815">
        <f t="shared" si="118"/>
        <v>0</v>
      </c>
      <c r="V458" s="974"/>
      <c r="W458" s="975"/>
      <c r="X458" s="816">
        <f t="shared" si="119"/>
        <v>0</v>
      </c>
      <c r="Y458" s="816">
        <f t="shared" si="120"/>
        <v>0</v>
      </c>
      <c r="Z458" s="816">
        <f t="shared" si="121"/>
        <v>0</v>
      </c>
      <c r="AA458" s="817">
        <f t="shared" si="122"/>
        <v>0</v>
      </c>
      <c r="AB458" s="718">
        <f t="shared" si="125"/>
        <v>457</v>
      </c>
      <c r="AC458" s="453">
        <f t="shared" si="123"/>
        <v>0</v>
      </c>
      <c r="AD458" s="14">
        <f t="shared" si="124"/>
        <v>0</v>
      </c>
      <c r="AE458"/>
      <c r="AF458" s="540">
        <f t="shared" si="111"/>
        <v>0</v>
      </c>
      <c r="AG458" s="541"/>
      <c r="AH458" s="541"/>
      <c r="AI458" s="541"/>
      <c r="AJ458" s="541"/>
      <c r="AK458" s="541"/>
      <c r="AL458" s="541"/>
      <c r="AM458" s="541"/>
      <c r="AN458" s="541"/>
      <c r="AO458" s="541"/>
      <c r="AP458" s="541"/>
      <c r="AQ458" s="541"/>
      <c r="AR458" s="541"/>
      <c r="AS458" s="541"/>
      <c r="AT458" s="541"/>
      <c r="AU458" s="541"/>
      <c r="AV458" s="541"/>
      <c r="AW458" s="541"/>
      <c r="AX458" s="541"/>
      <c r="AY458" s="819"/>
    </row>
    <row r="459" spans="1:51" ht="13.5" hidden="1" thickBot="1">
      <c r="A459" s="3" t="str">
        <f t="shared" si="112"/>
        <v/>
      </c>
      <c r="B459" s="805"/>
      <c r="C459" s="831">
        <f>MEDIÇÃO_GLOBAL!C459</f>
        <v>0</v>
      </c>
      <c r="D459" s="830">
        <f>MEDIÇÃO_GLOBAL!D459</f>
        <v>0</v>
      </c>
      <c r="E459" s="830" t="str">
        <f>MEDIÇÃO_GLOBAL!E459</f>
        <v/>
      </c>
      <c r="F459" s="823">
        <f>MEDIÇÃO_GLOBAL!F459</f>
        <v>0</v>
      </c>
      <c r="G459" s="824">
        <f>MEDIÇÃO_GLOBAL!G459</f>
        <v>0</v>
      </c>
      <c r="H459" s="454">
        <f>Dados_GLOBAL_Inicial!S459</f>
        <v>0</v>
      </c>
      <c r="I459" s="970"/>
      <c r="J459" s="455">
        <f t="shared" ref="J459:J500" si="127">SUM(H459:I459)</f>
        <v>0</v>
      </c>
      <c r="K459" s="451">
        <f t="shared" si="113"/>
        <v>0</v>
      </c>
      <c r="L459" s="452">
        <f t="shared" si="126"/>
        <v>0</v>
      </c>
      <c r="M459" s="809">
        <f t="shared" si="114"/>
        <v>0</v>
      </c>
      <c r="N459" s="821">
        <f>IF(IFERROR(VALUE(MEDIÇÃO_GLOBAL!N459),0)=0,0,MEDIÇÃO_GLOBAL!N459)</f>
        <v>0</v>
      </c>
      <c r="O459" s="811">
        <f t="shared" si="115"/>
        <v>0</v>
      </c>
      <c r="P459" s="811">
        <f>IF(Dados_Obra!$H$37=1,Dados_GLOBAL_Inicial!M459,IF((W459)="c",ROUNDUP(J459*N459,2),IF((W459)="b",ROUNDDOWN(J459*N459,2),ROUND(J459*N459,2))))</f>
        <v>0</v>
      </c>
      <c r="Q459" s="813">
        <f t="shared" si="116"/>
        <v>0</v>
      </c>
      <c r="S459" s="815">
        <f t="shared" si="117"/>
        <v>0</v>
      </c>
      <c r="T459" s="815">
        <f t="shared" si="118"/>
        <v>0</v>
      </c>
      <c r="V459" s="974"/>
      <c r="W459" s="975"/>
      <c r="X459" s="816">
        <f t="shared" si="119"/>
        <v>0</v>
      </c>
      <c r="Y459" s="816">
        <f t="shared" si="120"/>
        <v>0</v>
      </c>
      <c r="Z459" s="816">
        <f t="shared" si="121"/>
        <v>0</v>
      </c>
      <c r="AA459" s="817">
        <f t="shared" si="122"/>
        <v>0</v>
      </c>
      <c r="AB459" s="718">
        <f t="shared" si="125"/>
        <v>458</v>
      </c>
      <c r="AC459" s="453">
        <f t="shared" si="123"/>
        <v>0</v>
      </c>
      <c r="AD459" s="14">
        <f t="shared" si="124"/>
        <v>0</v>
      </c>
      <c r="AE459"/>
      <c r="AF459" s="540">
        <f t="shared" ref="AF459:AF522" si="128">IFERROR(IF(C459=0,0,C459),0)</f>
        <v>0</v>
      </c>
      <c r="AG459" s="541"/>
      <c r="AH459" s="541"/>
      <c r="AI459" s="541"/>
      <c r="AJ459" s="541"/>
      <c r="AK459" s="541"/>
      <c r="AL459" s="541"/>
      <c r="AM459" s="541"/>
      <c r="AN459" s="541"/>
      <c r="AO459" s="541"/>
      <c r="AP459" s="541"/>
      <c r="AQ459" s="541"/>
      <c r="AR459" s="541"/>
      <c r="AS459" s="541"/>
      <c r="AT459" s="541"/>
      <c r="AU459" s="541"/>
      <c r="AV459" s="541"/>
      <c r="AW459" s="541"/>
      <c r="AX459" s="541"/>
      <c r="AY459" s="819"/>
    </row>
    <row r="460" spans="1:51" ht="13.5" hidden="1" thickBot="1">
      <c r="A460" s="3" t="str">
        <f t="shared" ref="A460:A500" si="129">IF(LEN(F460)&gt;3,"x",IF(N460&lt;0,"x",""))</f>
        <v/>
      </c>
      <c r="B460" s="805"/>
      <c r="C460" s="831">
        <f>MEDIÇÃO_GLOBAL!C460</f>
        <v>0</v>
      </c>
      <c r="D460" s="830">
        <f>MEDIÇÃO_GLOBAL!D460</f>
        <v>0</v>
      </c>
      <c r="E460" s="830" t="str">
        <f>MEDIÇÃO_GLOBAL!E460</f>
        <v/>
      </c>
      <c r="F460" s="823">
        <f>MEDIÇÃO_GLOBAL!F460</f>
        <v>0</v>
      </c>
      <c r="G460" s="824">
        <f>MEDIÇÃO_GLOBAL!G460</f>
        <v>0</v>
      </c>
      <c r="H460" s="454">
        <f>Dados_GLOBAL_Inicial!S460</f>
        <v>0</v>
      </c>
      <c r="I460" s="970"/>
      <c r="J460" s="455">
        <f t="shared" si="127"/>
        <v>0</v>
      </c>
      <c r="K460" s="451">
        <f t="shared" ref="K460:K523" si="130">AD460</f>
        <v>0</v>
      </c>
      <c r="L460" s="452">
        <f t="shared" si="126"/>
        <v>0</v>
      </c>
      <c r="M460" s="809">
        <f t="shared" ref="M460:M523" si="131">IF(J460=0,0,IF(K460&gt;100%,"excesso",IF(ISNUMBER(K460),ROUND(K460*L460,4),IF(K460="&lt;excesso",ROUND(100%*L460,4),0))))</f>
        <v>0</v>
      </c>
      <c r="N460" s="821">
        <f>IF(IFERROR(VALUE(MEDIÇÃO_GLOBAL!N460),0)=0,0,MEDIÇÃO_GLOBAL!N460)</f>
        <v>0</v>
      </c>
      <c r="O460" s="811">
        <f t="shared" ref="O460:O523" si="132">IF(K460&gt;100%,P460,IF(ISBLANK(J460),0,IF((V460)="c",ROUNDUP(K460*P460,2),IF((V460)="b",ROUNDDOWN(K460*P460,2),ROUND(K460*P460,2)))))</f>
        <v>0</v>
      </c>
      <c r="P460" s="811">
        <f>IF(Dados_Obra!$H$37=1,Dados_GLOBAL_Inicial!M460,IF((W460)="c",ROUNDUP(J460*N460,2),IF((W460)="b",ROUNDDOWN(J460*N460,2),ROUND(J460*N460,2))))</f>
        <v>0</v>
      </c>
      <c r="Q460" s="813">
        <f t="shared" ref="Q460:Q523" si="133">P460-O460</f>
        <v>0</v>
      </c>
      <c r="S460" s="815">
        <f t="shared" ref="S460:S500" si="134">IF(I460&gt;0,ROUND(I460*N460,2),0)</f>
        <v>0</v>
      </c>
      <c r="T460" s="815">
        <f t="shared" ref="T460:T500" si="135">IF(I460&lt;0,ROUND(I460*N460,2),0)</f>
        <v>0</v>
      </c>
      <c r="V460" s="974"/>
      <c r="W460" s="975"/>
      <c r="X460" s="816">
        <f t="shared" ref="X460:X500" si="136">IF(C460&lt;&gt;0,0,X461+O460)</f>
        <v>0</v>
      </c>
      <c r="Y460" s="816">
        <f t="shared" ref="Y460:Y500" si="137">IF(C460&lt;&gt;0,X461,0)</f>
        <v>0</v>
      </c>
      <c r="Z460" s="816">
        <f t="shared" ref="Z460:Z500" si="138">IF(C460&lt;&gt;0,0,Z461+P460)</f>
        <v>0</v>
      </c>
      <c r="AA460" s="817">
        <f t="shared" ref="AA460:AA500" si="139">IF(C460&lt;&gt;0,Z461,0)</f>
        <v>0</v>
      </c>
      <c r="AB460" s="718">
        <f t="shared" si="125"/>
        <v>459</v>
      </c>
      <c r="AC460" s="453">
        <f t="shared" ref="AC460:AC523" si="140">IF(SUM(AG460:AX460)&gt;J460,J460,SUM(AG460:AX460))</f>
        <v>0</v>
      </c>
      <c r="AD460" s="14">
        <f t="shared" ref="AD460:AD523" si="141">IF(J460=0,0,IF(AC460&gt;J460,1,AC460/J460))</f>
        <v>0</v>
      </c>
      <c r="AE460"/>
      <c r="AF460" s="540">
        <f t="shared" si="128"/>
        <v>0</v>
      </c>
      <c r="AG460" s="541"/>
      <c r="AH460" s="541"/>
      <c r="AI460" s="541"/>
      <c r="AJ460" s="541"/>
      <c r="AK460" s="541"/>
      <c r="AL460" s="541"/>
      <c r="AM460" s="541"/>
      <c r="AN460" s="541"/>
      <c r="AO460" s="541"/>
      <c r="AP460" s="541"/>
      <c r="AQ460" s="541"/>
      <c r="AR460" s="541"/>
      <c r="AS460" s="541"/>
      <c r="AT460" s="541"/>
      <c r="AU460" s="541"/>
      <c r="AV460" s="541"/>
      <c r="AW460" s="541"/>
      <c r="AX460" s="541"/>
      <c r="AY460" s="819"/>
    </row>
    <row r="461" spans="1:51" ht="13.5" hidden="1" thickBot="1">
      <c r="A461" s="3" t="str">
        <f t="shared" si="129"/>
        <v/>
      </c>
      <c r="B461" s="805"/>
      <c r="C461" s="831">
        <f>MEDIÇÃO_GLOBAL!C461</f>
        <v>0</v>
      </c>
      <c r="D461" s="830">
        <f>MEDIÇÃO_GLOBAL!D461</f>
        <v>0</v>
      </c>
      <c r="E461" s="830" t="str">
        <f>MEDIÇÃO_GLOBAL!E461</f>
        <v/>
      </c>
      <c r="F461" s="823">
        <f>MEDIÇÃO_GLOBAL!F461</f>
        <v>0</v>
      </c>
      <c r="G461" s="824">
        <f>MEDIÇÃO_GLOBAL!G461</f>
        <v>0</v>
      </c>
      <c r="H461" s="454">
        <f>Dados_GLOBAL_Inicial!S461</f>
        <v>0</v>
      </c>
      <c r="I461" s="970"/>
      <c r="J461" s="455">
        <f t="shared" si="127"/>
        <v>0</v>
      </c>
      <c r="K461" s="451">
        <f t="shared" si="130"/>
        <v>0</v>
      </c>
      <c r="L461" s="452">
        <f t="shared" si="126"/>
        <v>0</v>
      </c>
      <c r="M461" s="809">
        <f t="shared" si="131"/>
        <v>0</v>
      </c>
      <c r="N461" s="821">
        <f>IF(IFERROR(VALUE(MEDIÇÃO_GLOBAL!N461),0)=0,0,MEDIÇÃO_GLOBAL!N461)</f>
        <v>0</v>
      </c>
      <c r="O461" s="811">
        <f t="shared" si="132"/>
        <v>0</v>
      </c>
      <c r="P461" s="811">
        <f>IF(Dados_Obra!$H$37=1,Dados_GLOBAL_Inicial!M461,IF((W461)="c",ROUNDUP(J461*N461,2),IF((W461)="b",ROUNDDOWN(J461*N461,2),ROUND(J461*N461,2))))</f>
        <v>0</v>
      </c>
      <c r="Q461" s="813">
        <f t="shared" si="133"/>
        <v>0</v>
      </c>
      <c r="S461" s="815">
        <f t="shared" si="134"/>
        <v>0</v>
      </c>
      <c r="T461" s="815">
        <f t="shared" si="135"/>
        <v>0</v>
      </c>
      <c r="V461" s="974"/>
      <c r="W461" s="975"/>
      <c r="X461" s="816">
        <f t="shared" si="136"/>
        <v>0</v>
      </c>
      <c r="Y461" s="816">
        <f t="shared" si="137"/>
        <v>0</v>
      </c>
      <c r="Z461" s="816">
        <f t="shared" si="138"/>
        <v>0</v>
      </c>
      <c r="AA461" s="817">
        <f t="shared" si="139"/>
        <v>0</v>
      </c>
      <c r="AB461" s="718">
        <f t="shared" si="125"/>
        <v>460</v>
      </c>
      <c r="AC461" s="453">
        <f t="shared" si="140"/>
        <v>0</v>
      </c>
      <c r="AD461" s="14">
        <f t="shared" si="141"/>
        <v>0</v>
      </c>
      <c r="AE461"/>
      <c r="AF461" s="540">
        <f t="shared" si="128"/>
        <v>0</v>
      </c>
      <c r="AG461" s="541"/>
      <c r="AH461" s="541"/>
      <c r="AI461" s="541"/>
      <c r="AJ461" s="541"/>
      <c r="AK461" s="541"/>
      <c r="AL461" s="541"/>
      <c r="AM461" s="541"/>
      <c r="AN461" s="541"/>
      <c r="AO461" s="541"/>
      <c r="AP461" s="541"/>
      <c r="AQ461" s="541"/>
      <c r="AR461" s="541"/>
      <c r="AS461" s="541"/>
      <c r="AT461" s="541"/>
      <c r="AU461" s="541"/>
      <c r="AV461" s="541"/>
      <c r="AW461" s="541"/>
      <c r="AX461" s="541"/>
      <c r="AY461" s="819"/>
    </row>
    <row r="462" spans="1:51" ht="13.5" hidden="1" thickBot="1">
      <c r="A462" s="3" t="str">
        <f t="shared" si="129"/>
        <v/>
      </c>
      <c r="B462" s="805"/>
      <c r="C462" s="831">
        <f>MEDIÇÃO_GLOBAL!C462</f>
        <v>0</v>
      </c>
      <c r="D462" s="830">
        <f>MEDIÇÃO_GLOBAL!D462</f>
        <v>0</v>
      </c>
      <c r="E462" s="830" t="str">
        <f>MEDIÇÃO_GLOBAL!E462</f>
        <v/>
      </c>
      <c r="F462" s="823">
        <f>MEDIÇÃO_GLOBAL!F462</f>
        <v>0</v>
      </c>
      <c r="G462" s="824">
        <f>MEDIÇÃO_GLOBAL!G462</f>
        <v>0</v>
      </c>
      <c r="H462" s="454">
        <f>Dados_GLOBAL_Inicial!S462</f>
        <v>0</v>
      </c>
      <c r="I462" s="970"/>
      <c r="J462" s="455">
        <f t="shared" si="127"/>
        <v>0</v>
      </c>
      <c r="K462" s="451">
        <f t="shared" si="130"/>
        <v>0</v>
      </c>
      <c r="L462" s="452">
        <f t="shared" si="126"/>
        <v>0</v>
      </c>
      <c r="M462" s="809">
        <f t="shared" si="131"/>
        <v>0</v>
      </c>
      <c r="N462" s="821">
        <f>IF(IFERROR(VALUE(MEDIÇÃO_GLOBAL!N462),0)=0,0,MEDIÇÃO_GLOBAL!N462)</f>
        <v>0</v>
      </c>
      <c r="O462" s="811">
        <f t="shared" si="132"/>
        <v>0</v>
      </c>
      <c r="P462" s="811">
        <f>IF(Dados_Obra!$H$37=1,Dados_GLOBAL_Inicial!M462,IF((W462)="c",ROUNDUP(J462*N462,2),IF((W462)="b",ROUNDDOWN(J462*N462,2),ROUND(J462*N462,2))))</f>
        <v>0</v>
      </c>
      <c r="Q462" s="813">
        <f t="shared" si="133"/>
        <v>0</v>
      </c>
      <c r="S462" s="815">
        <f t="shared" si="134"/>
        <v>0</v>
      </c>
      <c r="T462" s="815">
        <f t="shared" si="135"/>
        <v>0</v>
      </c>
      <c r="V462" s="974"/>
      <c r="W462" s="975"/>
      <c r="X462" s="816">
        <f t="shared" si="136"/>
        <v>0</v>
      </c>
      <c r="Y462" s="816">
        <f t="shared" si="137"/>
        <v>0</v>
      </c>
      <c r="Z462" s="816">
        <f t="shared" si="138"/>
        <v>0</v>
      </c>
      <c r="AA462" s="817">
        <f t="shared" si="139"/>
        <v>0</v>
      </c>
      <c r="AB462" s="718">
        <f t="shared" si="125"/>
        <v>461</v>
      </c>
      <c r="AC462" s="453">
        <f t="shared" si="140"/>
        <v>0</v>
      </c>
      <c r="AD462" s="14">
        <f t="shared" si="141"/>
        <v>0</v>
      </c>
      <c r="AE462"/>
      <c r="AF462" s="540">
        <f t="shared" si="128"/>
        <v>0</v>
      </c>
      <c r="AG462" s="541"/>
      <c r="AH462" s="541"/>
      <c r="AI462" s="541"/>
      <c r="AJ462" s="541"/>
      <c r="AK462" s="541"/>
      <c r="AL462" s="541"/>
      <c r="AM462" s="541"/>
      <c r="AN462" s="541"/>
      <c r="AO462" s="541"/>
      <c r="AP462" s="541"/>
      <c r="AQ462" s="541"/>
      <c r="AR462" s="541"/>
      <c r="AS462" s="541"/>
      <c r="AT462" s="541"/>
      <c r="AU462" s="541"/>
      <c r="AV462" s="541"/>
      <c r="AW462" s="541"/>
      <c r="AX462" s="541"/>
      <c r="AY462" s="819"/>
    </row>
    <row r="463" spans="1:51" ht="13.5" hidden="1" thickBot="1">
      <c r="A463" s="3" t="str">
        <f t="shared" si="129"/>
        <v/>
      </c>
      <c r="B463" s="805"/>
      <c r="C463" s="831">
        <f>MEDIÇÃO_GLOBAL!C463</f>
        <v>0</v>
      </c>
      <c r="D463" s="830">
        <f>MEDIÇÃO_GLOBAL!D463</f>
        <v>0</v>
      </c>
      <c r="E463" s="830" t="str">
        <f>MEDIÇÃO_GLOBAL!E463</f>
        <v/>
      </c>
      <c r="F463" s="823">
        <f>MEDIÇÃO_GLOBAL!F463</f>
        <v>0</v>
      </c>
      <c r="G463" s="824">
        <f>MEDIÇÃO_GLOBAL!G463</f>
        <v>0</v>
      </c>
      <c r="H463" s="454">
        <f>Dados_GLOBAL_Inicial!S463</f>
        <v>0</v>
      </c>
      <c r="I463" s="970"/>
      <c r="J463" s="455">
        <f t="shared" si="127"/>
        <v>0</v>
      </c>
      <c r="K463" s="451">
        <f t="shared" si="130"/>
        <v>0</v>
      </c>
      <c r="L463" s="452">
        <f t="shared" si="126"/>
        <v>0</v>
      </c>
      <c r="M463" s="809">
        <f t="shared" si="131"/>
        <v>0</v>
      </c>
      <c r="N463" s="821">
        <f>IF(IFERROR(VALUE(MEDIÇÃO_GLOBAL!N463),0)=0,0,MEDIÇÃO_GLOBAL!N463)</f>
        <v>0</v>
      </c>
      <c r="O463" s="811">
        <f t="shared" si="132"/>
        <v>0</v>
      </c>
      <c r="P463" s="811">
        <f>IF(Dados_Obra!$H$37=1,Dados_GLOBAL_Inicial!M463,IF((W463)="c",ROUNDUP(J463*N463,2),IF((W463)="b",ROUNDDOWN(J463*N463,2),ROUND(J463*N463,2))))</f>
        <v>0</v>
      </c>
      <c r="Q463" s="813">
        <f t="shared" si="133"/>
        <v>0</v>
      </c>
      <c r="S463" s="815">
        <f t="shared" si="134"/>
        <v>0</v>
      </c>
      <c r="T463" s="815">
        <f t="shared" si="135"/>
        <v>0</v>
      </c>
      <c r="V463" s="974"/>
      <c r="W463" s="975"/>
      <c r="X463" s="816">
        <f t="shared" si="136"/>
        <v>0</v>
      </c>
      <c r="Y463" s="816">
        <f t="shared" si="137"/>
        <v>0</v>
      </c>
      <c r="Z463" s="816">
        <f t="shared" si="138"/>
        <v>0</v>
      </c>
      <c r="AA463" s="817">
        <f t="shared" si="139"/>
        <v>0</v>
      </c>
      <c r="AB463" s="718">
        <f t="shared" si="125"/>
        <v>462</v>
      </c>
      <c r="AC463" s="453">
        <f t="shared" si="140"/>
        <v>0</v>
      </c>
      <c r="AD463" s="14">
        <f t="shared" si="141"/>
        <v>0</v>
      </c>
      <c r="AE463"/>
      <c r="AF463" s="540">
        <f t="shared" si="128"/>
        <v>0</v>
      </c>
      <c r="AG463" s="541"/>
      <c r="AH463" s="541"/>
      <c r="AI463" s="541"/>
      <c r="AJ463" s="541"/>
      <c r="AK463" s="541"/>
      <c r="AL463" s="541"/>
      <c r="AM463" s="541"/>
      <c r="AN463" s="541"/>
      <c r="AO463" s="541"/>
      <c r="AP463" s="541"/>
      <c r="AQ463" s="541"/>
      <c r="AR463" s="541"/>
      <c r="AS463" s="541"/>
      <c r="AT463" s="541"/>
      <c r="AU463" s="541"/>
      <c r="AV463" s="541"/>
      <c r="AW463" s="541"/>
      <c r="AX463" s="541"/>
      <c r="AY463" s="819"/>
    </row>
    <row r="464" spans="1:51" ht="13.5" hidden="1" thickBot="1">
      <c r="A464" s="3" t="str">
        <f t="shared" si="129"/>
        <v/>
      </c>
      <c r="B464" s="805"/>
      <c r="C464" s="831">
        <f>MEDIÇÃO_GLOBAL!C464</f>
        <v>0</v>
      </c>
      <c r="D464" s="830">
        <f>MEDIÇÃO_GLOBAL!D464</f>
        <v>0</v>
      </c>
      <c r="E464" s="830" t="str">
        <f>MEDIÇÃO_GLOBAL!E464</f>
        <v/>
      </c>
      <c r="F464" s="823">
        <f>MEDIÇÃO_GLOBAL!F464</f>
        <v>0</v>
      </c>
      <c r="G464" s="824">
        <f>MEDIÇÃO_GLOBAL!G464</f>
        <v>0</v>
      </c>
      <c r="H464" s="454">
        <f>Dados_GLOBAL_Inicial!S464</f>
        <v>0</v>
      </c>
      <c r="I464" s="970"/>
      <c r="J464" s="455">
        <f t="shared" si="127"/>
        <v>0</v>
      </c>
      <c r="K464" s="451">
        <f t="shared" si="130"/>
        <v>0</v>
      </c>
      <c r="L464" s="452">
        <f t="shared" si="126"/>
        <v>0</v>
      </c>
      <c r="M464" s="809">
        <f t="shared" si="131"/>
        <v>0</v>
      </c>
      <c r="N464" s="821">
        <f>IF(IFERROR(VALUE(MEDIÇÃO_GLOBAL!N464),0)=0,0,MEDIÇÃO_GLOBAL!N464)</f>
        <v>0</v>
      </c>
      <c r="O464" s="811">
        <f t="shared" si="132"/>
        <v>0</v>
      </c>
      <c r="P464" s="811">
        <f>IF(Dados_Obra!$H$37=1,Dados_GLOBAL_Inicial!M464,IF((W464)="c",ROUNDUP(J464*N464,2),IF((W464)="b",ROUNDDOWN(J464*N464,2),ROUND(J464*N464,2))))</f>
        <v>0</v>
      </c>
      <c r="Q464" s="813">
        <f t="shared" si="133"/>
        <v>0</v>
      </c>
      <c r="S464" s="815">
        <f t="shared" si="134"/>
        <v>0</v>
      </c>
      <c r="T464" s="815">
        <f t="shared" si="135"/>
        <v>0</v>
      </c>
      <c r="V464" s="974"/>
      <c r="W464" s="975"/>
      <c r="X464" s="816">
        <f t="shared" si="136"/>
        <v>0</v>
      </c>
      <c r="Y464" s="816">
        <f t="shared" si="137"/>
        <v>0</v>
      </c>
      <c r="Z464" s="816">
        <f t="shared" si="138"/>
        <v>0</v>
      </c>
      <c r="AA464" s="817">
        <f t="shared" si="139"/>
        <v>0</v>
      </c>
      <c r="AB464" s="718">
        <f t="shared" si="125"/>
        <v>463</v>
      </c>
      <c r="AC464" s="453">
        <f t="shared" si="140"/>
        <v>0</v>
      </c>
      <c r="AD464" s="14">
        <f t="shared" si="141"/>
        <v>0</v>
      </c>
      <c r="AE464"/>
      <c r="AF464" s="540">
        <f t="shared" si="128"/>
        <v>0</v>
      </c>
      <c r="AG464" s="541"/>
      <c r="AH464" s="541"/>
      <c r="AI464" s="541"/>
      <c r="AJ464" s="541"/>
      <c r="AK464" s="541"/>
      <c r="AL464" s="541"/>
      <c r="AM464" s="541"/>
      <c r="AN464" s="541"/>
      <c r="AO464" s="541"/>
      <c r="AP464" s="541"/>
      <c r="AQ464" s="541"/>
      <c r="AR464" s="541"/>
      <c r="AS464" s="541"/>
      <c r="AT464" s="541"/>
      <c r="AU464" s="541"/>
      <c r="AV464" s="541"/>
      <c r="AW464" s="541"/>
      <c r="AX464" s="541"/>
      <c r="AY464" s="819"/>
    </row>
    <row r="465" spans="1:51" ht="13.5" hidden="1" thickBot="1">
      <c r="A465" s="3" t="str">
        <f t="shared" si="129"/>
        <v/>
      </c>
      <c r="B465" s="805"/>
      <c r="C465" s="831">
        <f>MEDIÇÃO_GLOBAL!C465</f>
        <v>0</v>
      </c>
      <c r="D465" s="830">
        <f>MEDIÇÃO_GLOBAL!D465</f>
        <v>0</v>
      </c>
      <c r="E465" s="830" t="str">
        <f>MEDIÇÃO_GLOBAL!E465</f>
        <v/>
      </c>
      <c r="F465" s="823">
        <f>MEDIÇÃO_GLOBAL!F465</f>
        <v>0</v>
      </c>
      <c r="G465" s="824">
        <f>MEDIÇÃO_GLOBAL!G465</f>
        <v>0</v>
      </c>
      <c r="H465" s="454">
        <f>Dados_GLOBAL_Inicial!S465</f>
        <v>0</v>
      </c>
      <c r="I465" s="970"/>
      <c r="J465" s="455">
        <f t="shared" si="127"/>
        <v>0</v>
      </c>
      <c r="K465" s="451">
        <f t="shared" si="130"/>
        <v>0</v>
      </c>
      <c r="L465" s="452">
        <f t="shared" si="126"/>
        <v>0</v>
      </c>
      <c r="M465" s="809">
        <f t="shared" si="131"/>
        <v>0</v>
      </c>
      <c r="N465" s="821">
        <f>IF(IFERROR(VALUE(MEDIÇÃO_GLOBAL!N465),0)=0,0,MEDIÇÃO_GLOBAL!N465)</f>
        <v>0</v>
      </c>
      <c r="O465" s="811">
        <f t="shared" si="132"/>
        <v>0</v>
      </c>
      <c r="P465" s="811">
        <f>IF(Dados_Obra!$H$37=1,Dados_GLOBAL_Inicial!M465,IF((W465)="c",ROUNDUP(J465*N465,2),IF((W465)="b",ROUNDDOWN(J465*N465,2),ROUND(J465*N465,2))))</f>
        <v>0</v>
      </c>
      <c r="Q465" s="813">
        <f t="shared" si="133"/>
        <v>0</v>
      </c>
      <c r="S465" s="815">
        <f t="shared" si="134"/>
        <v>0</v>
      </c>
      <c r="T465" s="815">
        <f t="shared" si="135"/>
        <v>0</v>
      </c>
      <c r="V465" s="974"/>
      <c r="W465" s="975"/>
      <c r="X465" s="816">
        <f t="shared" si="136"/>
        <v>0</v>
      </c>
      <c r="Y465" s="816">
        <f t="shared" si="137"/>
        <v>0</v>
      </c>
      <c r="Z465" s="816">
        <f t="shared" si="138"/>
        <v>0</v>
      </c>
      <c r="AA465" s="817">
        <f t="shared" si="139"/>
        <v>0</v>
      </c>
      <c r="AB465" s="718">
        <f t="shared" si="125"/>
        <v>464</v>
      </c>
      <c r="AC465" s="453">
        <f t="shared" si="140"/>
        <v>0</v>
      </c>
      <c r="AD465" s="14">
        <f t="shared" si="141"/>
        <v>0</v>
      </c>
      <c r="AE465"/>
      <c r="AF465" s="540">
        <f t="shared" si="128"/>
        <v>0</v>
      </c>
      <c r="AG465" s="541"/>
      <c r="AH465" s="541"/>
      <c r="AI465" s="541"/>
      <c r="AJ465" s="541"/>
      <c r="AK465" s="541"/>
      <c r="AL465" s="541"/>
      <c r="AM465" s="541"/>
      <c r="AN465" s="541"/>
      <c r="AO465" s="541"/>
      <c r="AP465" s="541"/>
      <c r="AQ465" s="541"/>
      <c r="AR465" s="541"/>
      <c r="AS465" s="541"/>
      <c r="AT465" s="541"/>
      <c r="AU465" s="541"/>
      <c r="AV465" s="541"/>
      <c r="AW465" s="541"/>
      <c r="AX465" s="541"/>
      <c r="AY465" s="819"/>
    </row>
    <row r="466" spans="1:51" ht="13.5" hidden="1" thickBot="1">
      <c r="A466" s="3" t="str">
        <f t="shared" si="129"/>
        <v/>
      </c>
      <c r="B466" s="805"/>
      <c r="C466" s="831">
        <f>MEDIÇÃO_GLOBAL!C466</f>
        <v>0</v>
      </c>
      <c r="D466" s="830">
        <f>MEDIÇÃO_GLOBAL!D466</f>
        <v>0</v>
      </c>
      <c r="E466" s="830" t="str">
        <f>MEDIÇÃO_GLOBAL!E466</f>
        <v/>
      </c>
      <c r="F466" s="823">
        <f>MEDIÇÃO_GLOBAL!F466</f>
        <v>0</v>
      </c>
      <c r="G466" s="824">
        <f>MEDIÇÃO_GLOBAL!G466</f>
        <v>0</v>
      </c>
      <c r="H466" s="454">
        <f>Dados_GLOBAL_Inicial!S466</f>
        <v>0</v>
      </c>
      <c r="I466" s="970"/>
      <c r="J466" s="455">
        <f t="shared" si="127"/>
        <v>0</v>
      </c>
      <c r="K466" s="451">
        <f t="shared" si="130"/>
        <v>0</v>
      </c>
      <c r="L466" s="452">
        <f t="shared" si="126"/>
        <v>0</v>
      </c>
      <c r="M466" s="809">
        <f t="shared" si="131"/>
        <v>0</v>
      </c>
      <c r="N466" s="821">
        <f>IF(IFERROR(VALUE(MEDIÇÃO_GLOBAL!N466),0)=0,0,MEDIÇÃO_GLOBAL!N466)</f>
        <v>0</v>
      </c>
      <c r="O466" s="811">
        <f t="shared" si="132"/>
        <v>0</v>
      </c>
      <c r="P466" s="811">
        <f>IF(Dados_Obra!$H$37=1,Dados_GLOBAL_Inicial!M466,IF((W466)="c",ROUNDUP(J466*N466,2),IF((W466)="b",ROUNDDOWN(J466*N466,2),ROUND(J466*N466,2))))</f>
        <v>0</v>
      </c>
      <c r="Q466" s="813">
        <f t="shared" si="133"/>
        <v>0</v>
      </c>
      <c r="S466" s="815">
        <f t="shared" si="134"/>
        <v>0</v>
      </c>
      <c r="T466" s="815">
        <f t="shared" si="135"/>
        <v>0</v>
      </c>
      <c r="V466" s="974"/>
      <c r="W466" s="975"/>
      <c r="X466" s="816">
        <f t="shared" si="136"/>
        <v>0</v>
      </c>
      <c r="Y466" s="816">
        <f t="shared" si="137"/>
        <v>0</v>
      </c>
      <c r="Z466" s="816">
        <f t="shared" si="138"/>
        <v>0</v>
      </c>
      <c r="AA466" s="817">
        <f t="shared" si="139"/>
        <v>0</v>
      </c>
      <c r="AB466" s="718">
        <f t="shared" si="125"/>
        <v>465</v>
      </c>
      <c r="AC466" s="453">
        <f t="shared" si="140"/>
        <v>0</v>
      </c>
      <c r="AD466" s="14">
        <f t="shared" si="141"/>
        <v>0</v>
      </c>
      <c r="AE466"/>
      <c r="AF466" s="540">
        <f t="shared" si="128"/>
        <v>0</v>
      </c>
      <c r="AG466" s="541"/>
      <c r="AH466" s="541"/>
      <c r="AI466" s="541"/>
      <c r="AJ466" s="541"/>
      <c r="AK466" s="541"/>
      <c r="AL466" s="541"/>
      <c r="AM466" s="541"/>
      <c r="AN466" s="541"/>
      <c r="AO466" s="541"/>
      <c r="AP466" s="541"/>
      <c r="AQ466" s="541"/>
      <c r="AR466" s="541"/>
      <c r="AS466" s="541"/>
      <c r="AT466" s="541"/>
      <c r="AU466" s="541"/>
      <c r="AV466" s="541"/>
      <c r="AW466" s="541"/>
      <c r="AX466" s="541"/>
      <c r="AY466" s="819"/>
    </row>
    <row r="467" spans="1:51" ht="13.5" hidden="1" thickBot="1">
      <c r="A467" s="3" t="str">
        <f t="shared" si="129"/>
        <v/>
      </c>
      <c r="B467" s="805"/>
      <c r="C467" s="831">
        <f>MEDIÇÃO_GLOBAL!C467</f>
        <v>0</v>
      </c>
      <c r="D467" s="830">
        <f>MEDIÇÃO_GLOBAL!D467</f>
        <v>0</v>
      </c>
      <c r="E467" s="830" t="str">
        <f>MEDIÇÃO_GLOBAL!E467</f>
        <v/>
      </c>
      <c r="F467" s="823">
        <f>MEDIÇÃO_GLOBAL!F467</f>
        <v>0</v>
      </c>
      <c r="G467" s="824">
        <f>MEDIÇÃO_GLOBAL!G467</f>
        <v>0</v>
      </c>
      <c r="H467" s="454">
        <f>Dados_GLOBAL_Inicial!S467</f>
        <v>0</v>
      </c>
      <c r="I467" s="970"/>
      <c r="J467" s="455">
        <f t="shared" si="127"/>
        <v>0</v>
      </c>
      <c r="K467" s="451">
        <f t="shared" si="130"/>
        <v>0</v>
      </c>
      <c r="L467" s="452">
        <f t="shared" si="126"/>
        <v>0</v>
      </c>
      <c r="M467" s="809">
        <f t="shared" si="131"/>
        <v>0</v>
      </c>
      <c r="N467" s="821">
        <f>IF(IFERROR(VALUE(MEDIÇÃO_GLOBAL!N467),0)=0,0,MEDIÇÃO_GLOBAL!N467)</f>
        <v>0</v>
      </c>
      <c r="O467" s="811">
        <f t="shared" si="132"/>
        <v>0</v>
      </c>
      <c r="P467" s="811">
        <f>IF(Dados_Obra!$H$37=1,Dados_GLOBAL_Inicial!M467,IF((W467)="c",ROUNDUP(J467*N467,2),IF((W467)="b",ROUNDDOWN(J467*N467,2),ROUND(J467*N467,2))))</f>
        <v>0</v>
      </c>
      <c r="Q467" s="813">
        <f t="shared" si="133"/>
        <v>0</v>
      </c>
      <c r="S467" s="815">
        <f t="shared" si="134"/>
        <v>0</v>
      </c>
      <c r="T467" s="815">
        <f t="shared" si="135"/>
        <v>0</v>
      </c>
      <c r="V467" s="974"/>
      <c r="W467" s="975"/>
      <c r="X467" s="816">
        <f t="shared" si="136"/>
        <v>0</v>
      </c>
      <c r="Y467" s="816">
        <f t="shared" si="137"/>
        <v>0</v>
      </c>
      <c r="Z467" s="816">
        <f t="shared" si="138"/>
        <v>0</v>
      </c>
      <c r="AA467" s="817">
        <f t="shared" si="139"/>
        <v>0</v>
      </c>
      <c r="AB467" s="718">
        <f t="shared" si="125"/>
        <v>466</v>
      </c>
      <c r="AC467" s="453">
        <f t="shared" si="140"/>
        <v>0</v>
      </c>
      <c r="AD467" s="14">
        <f t="shared" si="141"/>
        <v>0</v>
      </c>
      <c r="AE467"/>
      <c r="AF467" s="540">
        <f t="shared" si="128"/>
        <v>0</v>
      </c>
      <c r="AG467" s="541"/>
      <c r="AH467" s="541"/>
      <c r="AI467" s="541"/>
      <c r="AJ467" s="541"/>
      <c r="AK467" s="541"/>
      <c r="AL467" s="541"/>
      <c r="AM467" s="541"/>
      <c r="AN467" s="541"/>
      <c r="AO467" s="541"/>
      <c r="AP467" s="541"/>
      <c r="AQ467" s="541"/>
      <c r="AR467" s="541"/>
      <c r="AS467" s="541"/>
      <c r="AT467" s="541"/>
      <c r="AU467" s="541"/>
      <c r="AV467" s="541"/>
      <c r="AW467" s="541"/>
      <c r="AX467" s="541"/>
      <c r="AY467" s="819"/>
    </row>
    <row r="468" spans="1:51" ht="13.5" hidden="1" thickBot="1">
      <c r="A468" s="3" t="str">
        <f t="shared" si="129"/>
        <v/>
      </c>
      <c r="B468" s="805"/>
      <c r="C468" s="831">
        <f>MEDIÇÃO_GLOBAL!C468</f>
        <v>0</v>
      </c>
      <c r="D468" s="830">
        <f>MEDIÇÃO_GLOBAL!D468</f>
        <v>0</v>
      </c>
      <c r="E468" s="830" t="str">
        <f>MEDIÇÃO_GLOBAL!E468</f>
        <v/>
      </c>
      <c r="F468" s="823">
        <f>MEDIÇÃO_GLOBAL!F468</f>
        <v>0</v>
      </c>
      <c r="G468" s="824">
        <f>MEDIÇÃO_GLOBAL!G468</f>
        <v>0</v>
      </c>
      <c r="H468" s="454">
        <f>Dados_GLOBAL_Inicial!S468</f>
        <v>0</v>
      </c>
      <c r="I468" s="970"/>
      <c r="J468" s="455">
        <f t="shared" si="127"/>
        <v>0</v>
      </c>
      <c r="K468" s="451">
        <f t="shared" si="130"/>
        <v>0</v>
      </c>
      <c r="L468" s="452">
        <f t="shared" si="126"/>
        <v>0</v>
      </c>
      <c r="M468" s="809">
        <f t="shared" si="131"/>
        <v>0</v>
      </c>
      <c r="N468" s="821">
        <f>IF(IFERROR(VALUE(MEDIÇÃO_GLOBAL!N468),0)=0,0,MEDIÇÃO_GLOBAL!N468)</f>
        <v>0</v>
      </c>
      <c r="O468" s="811">
        <f t="shared" si="132"/>
        <v>0</v>
      </c>
      <c r="P468" s="811">
        <f>IF(Dados_Obra!$H$37=1,Dados_GLOBAL_Inicial!M468,IF((W468)="c",ROUNDUP(J468*N468,2),IF((W468)="b",ROUNDDOWN(J468*N468,2),ROUND(J468*N468,2))))</f>
        <v>0</v>
      </c>
      <c r="Q468" s="813">
        <f t="shared" si="133"/>
        <v>0</v>
      </c>
      <c r="S468" s="815">
        <f t="shared" si="134"/>
        <v>0</v>
      </c>
      <c r="T468" s="815">
        <f t="shared" si="135"/>
        <v>0</v>
      </c>
      <c r="V468" s="974"/>
      <c r="W468" s="975"/>
      <c r="X468" s="816">
        <f t="shared" si="136"/>
        <v>0</v>
      </c>
      <c r="Y468" s="816">
        <f t="shared" si="137"/>
        <v>0</v>
      </c>
      <c r="Z468" s="816">
        <f t="shared" si="138"/>
        <v>0</v>
      </c>
      <c r="AA468" s="817">
        <f t="shared" si="139"/>
        <v>0</v>
      </c>
      <c r="AB468" s="718">
        <f t="shared" si="125"/>
        <v>467</v>
      </c>
      <c r="AC468" s="453">
        <f t="shared" si="140"/>
        <v>0</v>
      </c>
      <c r="AD468" s="14">
        <f t="shared" si="141"/>
        <v>0</v>
      </c>
      <c r="AE468"/>
      <c r="AF468" s="540">
        <f t="shared" si="128"/>
        <v>0</v>
      </c>
      <c r="AG468" s="541"/>
      <c r="AH468" s="541"/>
      <c r="AI468" s="541"/>
      <c r="AJ468" s="541"/>
      <c r="AK468" s="541"/>
      <c r="AL468" s="541"/>
      <c r="AM468" s="541"/>
      <c r="AN468" s="541"/>
      <c r="AO468" s="541"/>
      <c r="AP468" s="541"/>
      <c r="AQ468" s="541"/>
      <c r="AR468" s="541"/>
      <c r="AS468" s="541"/>
      <c r="AT468" s="541"/>
      <c r="AU468" s="541"/>
      <c r="AV468" s="541"/>
      <c r="AW468" s="541"/>
      <c r="AX468" s="541"/>
      <c r="AY468" s="819"/>
    </row>
    <row r="469" spans="1:51" ht="13.5" hidden="1" thickBot="1">
      <c r="A469" s="3" t="str">
        <f t="shared" si="129"/>
        <v/>
      </c>
      <c r="B469" s="805"/>
      <c r="C469" s="831">
        <f>MEDIÇÃO_GLOBAL!C469</f>
        <v>0</v>
      </c>
      <c r="D469" s="830">
        <f>MEDIÇÃO_GLOBAL!D469</f>
        <v>0</v>
      </c>
      <c r="E469" s="830" t="str">
        <f>MEDIÇÃO_GLOBAL!E469</f>
        <v/>
      </c>
      <c r="F469" s="823">
        <f>MEDIÇÃO_GLOBAL!F469</f>
        <v>0</v>
      </c>
      <c r="G469" s="824">
        <f>MEDIÇÃO_GLOBAL!G469</f>
        <v>0</v>
      </c>
      <c r="H469" s="454">
        <f>Dados_GLOBAL_Inicial!S469</f>
        <v>0</v>
      </c>
      <c r="I469" s="970"/>
      <c r="J469" s="455">
        <f t="shared" si="127"/>
        <v>0</v>
      </c>
      <c r="K469" s="451">
        <f t="shared" si="130"/>
        <v>0</v>
      </c>
      <c r="L469" s="452">
        <f t="shared" si="126"/>
        <v>0</v>
      </c>
      <c r="M469" s="809">
        <f t="shared" si="131"/>
        <v>0</v>
      </c>
      <c r="N469" s="821">
        <f>IF(IFERROR(VALUE(MEDIÇÃO_GLOBAL!N469),0)=0,0,MEDIÇÃO_GLOBAL!N469)</f>
        <v>0</v>
      </c>
      <c r="O469" s="811">
        <f t="shared" si="132"/>
        <v>0</v>
      </c>
      <c r="P469" s="811">
        <f>IF(Dados_Obra!$H$37=1,Dados_GLOBAL_Inicial!M469,IF((W469)="c",ROUNDUP(J469*N469,2),IF((W469)="b",ROUNDDOWN(J469*N469,2),ROUND(J469*N469,2))))</f>
        <v>0</v>
      </c>
      <c r="Q469" s="813">
        <f t="shared" si="133"/>
        <v>0</v>
      </c>
      <c r="S469" s="815">
        <f t="shared" si="134"/>
        <v>0</v>
      </c>
      <c r="T469" s="815">
        <f t="shared" si="135"/>
        <v>0</v>
      </c>
      <c r="V469" s="974"/>
      <c r="W469" s="975"/>
      <c r="X469" s="816">
        <f t="shared" si="136"/>
        <v>0</v>
      </c>
      <c r="Y469" s="816">
        <f t="shared" si="137"/>
        <v>0</v>
      </c>
      <c r="Z469" s="816">
        <f t="shared" si="138"/>
        <v>0</v>
      </c>
      <c r="AA469" s="817">
        <f t="shared" si="139"/>
        <v>0</v>
      </c>
      <c r="AB469" s="718">
        <f t="shared" si="125"/>
        <v>468</v>
      </c>
      <c r="AC469" s="453">
        <f t="shared" si="140"/>
        <v>0</v>
      </c>
      <c r="AD469" s="14">
        <f t="shared" si="141"/>
        <v>0</v>
      </c>
      <c r="AE469"/>
      <c r="AF469" s="540">
        <f t="shared" si="128"/>
        <v>0</v>
      </c>
      <c r="AG469" s="541"/>
      <c r="AH469" s="541"/>
      <c r="AI469" s="541"/>
      <c r="AJ469" s="541"/>
      <c r="AK469" s="541"/>
      <c r="AL469" s="541"/>
      <c r="AM469" s="541"/>
      <c r="AN469" s="541"/>
      <c r="AO469" s="541"/>
      <c r="AP469" s="541"/>
      <c r="AQ469" s="541"/>
      <c r="AR469" s="541"/>
      <c r="AS469" s="541"/>
      <c r="AT469" s="541"/>
      <c r="AU469" s="541"/>
      <c r="AV469" s="541"/>
      <c r="AW469" s="541"/>
      <c r="AX469" s="541"/>
      <c r="AY469" s="819"/>
    </row>
    <row r="470" spans="1:51" ht="13.5" hidden="1" thickBot="1">
      <c r="A470" s="3" t="str">
        <f t="shared" si="129"/>
        <v/>
      </c>
      <c r="B470" s="805"/>
      <c r="C470" s="831">
        <f>MEDIÇÃO_GLOBAL!C470</f>
        <v>0</v>
      </c>
      <c r="D470" s="830">
        <f>MEDIÇÃO_GLOBAL!D470</f>
        <v>0</v>
      </c>
      <c r="E470" s="830" t="str">
        <f>MEDIÇÃO_GLOBAL!E470</f>
        <v/>
      </c>
      <c r="F470" s="823">
        <f>MEDIÇÃO_GLOBAL!F470</f>
        <v>0</v>
      </c>
      <c r="G470" s="824">
        <f>MEDIÇÃO_GLOBAL!G470</f>
        <v>0</v>
      </c>
      <c r="H470" s="454">
        <f>Dados_GLOBAL_Inicial!S470</f>
        <v>0</v>
      </c>
      <c r="I470" s="970"/>
      <c r="J470" s="455">
        <f t="shared" si="127"/>
        <v>0</v>
      </c>
      <c r="K470" s="451">
        <f t="shared" si="130"/>
        <v>0</v>
      </c>
      <c r="L470" s="452">
        <f t="shared" si="126"/>
        <v>0</v>
      </c>
      <c r="M470" s="809">
        <f t="shared" si="131"/>
        <v>0</v>
      </c>
      <c r="N470" s="821">
        <f>IF(IFERROR(VALUE(MEDIÇÃO_GLOBAL!N470),0)=0,0,MEDIÇÃO_GLOBAL!N470)</f>
        <v>0</v>
      </c>
      <c r="O470" s="811">
        <f t="shared" si="132"/>
        <v>0</v>
      </c>
      <c r="P470" s="811">
        <f>IF(Dados_Obra!$H$37=1,Dados_GLOBAL_Inicial!M470,IF((W470)="c",ROUNDUP(J470*N470,2),IF((W470)="b",ROUNDDOWN(J470*N470,2),ROUND(J470*N470,2))))</f>
        <v>0</v>
      </c>
      <c r="Q470" s="813">
        <f t="shared" si="133"/>
        <v>0</v>
      </c>
      <c r="S470" s="815">
        <f t="shared" si="134"/>
        <v>0</v>
      </c>
      <c r="T470" s="815">
        <f t="shared" si="135"/>
        <v>0</v>
      </c>
      <c r="V470" s="974"/>
      <c r="W470" s="975"/>
      <c r="X470" s="816">
        <f t="shared" si="136"/>
        <v>0</v>
      </c>
      <c r="Y470" s="816">
        <f t="shared" si="137"/>
        <v>0</v>
      </c>
      <c r="Z470" s="816">
        <f t="shared" si="138"/>
        <v>0</v>
      </c>
      <c r="AA470" s="817">
        <f t="shared" si="139"/>
        <v>0</v>
      </c>
      <c r="AB470" s="718">
        <f t="shared" si="125"/>
        <v>469</v>
      </c>
      <c r="AC470" s="453">
        <f t="shared" si="140"/>
        <v>0</v>
      </c>
      <c r="AD470" s="14">
        <f t="shared" si="141"/>
        <v>0</v>
      </c>
      <c r="AE470"/>
      <c r="AF470" s="540">
        <f t="shared" si="128"/>
        <v>0</v>
      </c>
      <c r="AG470" s="541"/>
      <c r="AH470" s="541"/>
      <c r="AI470" s="541"/>
      <c r="AJ470" s="541"/>
      <c r="AK470" s="541"/>
      <c r="AL470" s="541"/>
      <c r="AM470" s="541"/>
      <c r="AN470" s="541"/>
      <c r="AO470" s="541"/>
      <c r="AP470" s="541"/>
      <c r="AQ470" s="541"/>
      <c r="AR470" s="541"/>
      <c r="AS470" s="541"/>
      <c r="AT470" s="541"/>
      <c r="AU470" s="541"/>
      <c r="AV470" s="541"/>
      <c r="AW470" s="541"/>
      <c r="AX470" s="541"/>
      <c r="AY470" s="819"/>
    </row>
    <row r="471" spans="1:51" ht="13.5" hidden="1" thickBot="1">
      <c r="A471" s="3" t="str">
        <f t="shared" si="129"/>
        <v/>
      </c>
      <c r="B471" s="805"/>
      <c r="C471" s="831">
        <f>MEDIÇÃO_GLOBAL!C471</f>
        <v>0</v>
      </c>
      <c r="D471" s="830">
        <f>MEDIÇÃO_GLOBAL!D471</f>
        <v>0</v>
      </c>
      <c r="E471" s="830" t="str">
        <f>MEDIÇÃO_GLOBAL!E471</f>
        <v/>
      </c>
      <c r="F471" s="823">
        <f>MEDIÇÃO_GLOBAL!F471</f>
        <v>0</v>
      </c>
      <c r="G471" s="824">
        <f>MEDIÇÃO_GLOBAL!G471</f>
        <v>0</v>
      </c>
      <c r="H471" s="454">
        <f>Dados_GLOBAL_Inicial!S471</f>
        <v>0</v>
      </c>
      <c r="I471" s="970"/>
      <c r="J471" s="455">
        <f t="shared" si="127"/>
        <v>0</v>
      </c>
      <c r="K471" s="451">
        <f t="shared" si="130"/>
        <v>0</v>
      </c>
      <c r="L471" s="452">
        <f t="shared" si="126"/>
        <v>0</v>
      </c>
      <c r="M471" s="809">
        <f t="shared" si="131"/>
        <v>0</v>
      </c>
      <c r="N471" s="821">
        <f>IF(IFERROR(VALUE(MEDIÇÃO_GLOBAL!N471),0)=0,0,MEDIÇÃO_GLOBAL!N471)</f>
        <v>0</v>
      </c>
      <c r="O471" s="811">
        <f t="shared" si="132"/>
        <v>0</v>
      </c>
      <c r="P471" s="811">
        <f>IF(Dados_Obra!$H$37=1,Dados_GLOBAL_Inicial!M471,IF((W471)="c",ROUNDUP(J471*N471,2),IF((W471)="b",ROUNDDOWN(J471*N471,2),ROUND(J471*N471,2))))</f>
        <v>0</v>
      </c>
      <c r="Q471" s="813">
        <f t="shared" si="133"/>
        <v>0</v>
      </c>
      <c r="S471" s="815">
        <f t="shared" si="134"/>
        <v>0</v>
      </c>
      <c r="T471" s="815">
        <f t="shared" si="135"/>
        <v>0</v>
      </c>
      <c r="V471" s="974"/>
      <c r="W471" s="975"/>
      <c r="X471" s="816">
        <f t="shared" si="136"/>
        <v>0</v>
      </c>
      <c r="Y471" s="816">
        <f t="shared" si="137"/>
        <v>0</v>
      </c>
      <c r="Z471" s="816">
        <f t="shared" si="138"/>
        <v>0</v>
      </c>
      <c r="AA471" s="817">
        <f t="shared" si="139"/>
        <v>0</v>
      </c>
      <c r="AB471" s="718">
        <f t="shared" si="125"/>
        <v>470</v>
      </c>
      <c r="AC471" s="453">
        <f t="shared" si="140"/>
        <v>0</v>
      </c>
      <c r="AD471" s="14">
        <f t="shared" si="141"/>
        <v>0</v>
      </c>
      <c r="AE471"/>
      <c r="AF471" s="540">
        <f t="shared" si="128"/>
        <v>0</v>
      </c>
      <c r="AG471" s="541"/>
      <c r="AH471" s="541"/>
      <c r="AI471" s="541"/>
      <c r="AJ471" s="541"/>
      <c r="AK471" s="541"/>
      <c r="AL471" s="541"/>
      <c r="AM471" s="541"/>
      <c r="AN471" s="541"/>
      <c r="AO471" s="541"/>
      <c r="AP471" s="541"/>
      <c r="AQ471" s="541"/>
      <c r="AR471" s="541"/>
      <c r="AS471" s="541"/>
      <c r="AT471" s="541"/>
      <c r="AU471" s="541"/>
      <c r="AV471" s="541"/>
      <c r="AW471" s="541"/>
      <c r="AX471" s="541"/>
      <c r="AY471" s="819"/>
    </row>
    <row r="472" spans="1:51" ht="13.5" hidden="1" thickBot="1">
      <c r="A472" s="3" t="str">
        <f t="shared" si="129"/>
        <v/>
      </c>
      <c r="B472" s="805"/>
      <c r="C472" s="831">
        <f>MEDIÇÃO_GLOBAL!C472</f>
        <v>0</v>
      </c>
      <c r="D472" s="830">
        <f>MEDIÇÃO_GLOBAL!D472</f>
        <v>0</v>
      </c>
      <c r="E472" s="830" t="str">
        <f>MEDIÇÃO_GLOBAL!E472</f>
        <v/>
      </c>
      <c r="F472" s="823">
        <f>MEDIÇÃO_GLOBAL!F472</f>
        <v>0</v>
      </c>
      <c r="G472" s="824">
        <f>MEDIÇÃO_GLOBAL!G472</f>
        <v>0</v>
      </c>
      <c r="H472" s="454">
        <f>Dados_GLOBAL_Inicial!S472</f>
        <v>0</v>
      </c>
      <c r="I472" s="970"/>
      <c r="J472" s="455">
        <f t="shared" si="127"/>
        <v>0</v>
      </c>
      <c r="K472" s="451">
        <f t="shared" si="130"/>
        <v>0</v>
      </c>
      <c r="L472" s="452">
        <f t="shared" si="126"/>
        <v>0</v>
      </c>
      <c r="M472" s="809">
        <f t="shared" si="131"/>
        <v>0</v>
      </c>
      <c r="N472" s="821">
        <f>IF(IFERROR(VALUE(MEDIÇÃO_GLOBAL!N472),0)=0,0,MEDIÇÃO_GLOBAL!N472)</f>
        <v>0</v>
      </c>
      <c r="O472" s="811">
        <f t="shared" si="132"/>
        <v>0</v>
      </c>
      <c r="P472" s="811">
        <f>IF(Dados_Obra!$H$37=1,Dados_GLOBAL_Inicial!M472,IF((W472)="c",ROUNDUP(J472*N472,2),IF((W472)="b",ROUNDDOWN(J472*N472,2),ROUND(J472*N472,2))))</f>
        <v>0</v>
      </c>
      <c r="Q472" s="813">
        <f t="shared" si="133"/>
        <v>0</v>
      </c>
      <c r="S472" s="815">
        <f t="shared" si="134"/>
        <v>0</v>
      </c>
      <c r="T472" s="815">
        <f t="shared" si="135"/>
        <v>0</v>
      </c>
      <c r="V472" s="974"/>
      <c r="W472" s="975"/>
      <c r="X472" s="816">
        <f t="shared" si="136"/>
        <v>0</v>
      </c>
      <c r="Y472" s="816">
        <f t="shared" si="137"/>
        <v>0</v>
      </c>
      <c r="Z472" s="816">
        <f t="shared" si="138"/>
        <v>0</v>
      </c>
      <c r="AA472" s="817">
        <f t="shared" si="139"/>
        <v>0</v>
      </c>
      <c r="AB472" s="718">
        <f t="shared" si="125"/>
        <v>471</v>
      </c>
      <c r="AC472" s="453">
        <f t="shared" si="140"/>
        <v>0</v>
      </c>
      <c r="AD472" s="14">
        <f t="shared" si="141"/>
        <v>0</v>
      </c>
      <c r="AE472"/>
      <c r="AF472" s="540">
        <f t="shared" si="128"/>
        <v>0</v>
      </c>
      <c r="AG472" s="541"/>
      <c r="AH472" s="541"/>
      <c r="AI472" s="541"/>
      <c r="AJ472" s="541"/>
      <c r="AK472" s="541"/>
      <c r="AL472" s="541"/>
      <c r="AM472" s="541"/>
      <c r="AN472" s="541"/>
      <c r="AO472" s="541"/>
      <c r="AP472" s="541"/>
      <c r="AQ472" s="541"/>
      <c r="AR472" s="541"/>
      <c r="AS472" s="541"/>
      <c r="AT472" s="541"/>
      <c r="AU472" s="541"/>
      <c r="AV472" s="541"/>
      <c r="AW472" s="541"/>
      <c r="AX472" s="541"/>
      <c r="AY472" s="819"/>
    </row>
    <row r="473" spans="1:51" ht="13.5" hidden="1" thickBot="1">
      <c r="A473" s="3" t="str">
        <f t="shared" si="129"/>
        <v/>
      </c>
      <c r="B473" s="805"/>
      <c r="C473" s="831">
        <f>MEDIÇÃO_GLOBAL!C473</f>
        <v>0</v>
      </c>
      <c r="D473" s="830">
        <f>MEDIÇÃO_GLOBAL!D473</f>
        <v>0</v>
      </c>
      <c r="E473" s="830" t="str">
        <f>MEDIÇÃO_GLOBAL!E473</f>
        <v/>
      </c>
      <c r="F473" s="823">
        <f>MEDIÇÃO_GLOBAL!F473</f>
        <v>0</v>
      </c>
      <c r="G473" s="824">
        <f>MEDIÇÃO_GLOBAL!G473</f>
        <v>0</v>
      </c>
      <c r="H473" s="454">
        <f>Dados_GLOBAL_Inicial!S473</f>
        <v>0</v>
      </c>
      <c r="I473" s="970"/>
      <c r="J473" s="455">
        <f t="shared" si="127"/>
        <v>0</v>
      </c>
      <c r="K473" s="451">
        <f t="shared" si="130"/>
        <v>0</v>
      </c>
      <c r="L473" s="452">
        <f t="shared" si="126"/>
        <v>0</v>
      </c>
      <c r="M473" s="809">
        <f t="shared" si="131"/>
        <v>0</v>
      </c>
      <c r="N473" s="821">
        <f>IF(IFERROR(VALUE(MEDIÇÃO_GLOBAL!N473),0)=0,0,MEDIÇÃO_GLOBAL!N473)</f>
        <v>0</v>
      </c>
      <c r="O473" s="811">
        <f t="shared" si="132"/>
        <v>0</v>
      </c>
      <c r="P473" s="811">
        <f>IF(Dados_Obra!$H$37=1,Dados_GLOBAL_Inicial!M473,IF((W473)="c",ROUNDUP(J473*N473,2),IF((W473)="b",ROUNDDOWN(J473*N473,2),ROUND(J473*N473,2))))</f>
        <v>0</v>
      </c>
      <c r="Q473" s="813">
        <f t="shared" si="133"/>
        <v>0</v>
      </c>
      <c r="S473" s="815">
        <f t="shared" si="134"/>
        <v>0</v>
      </c>
      <c r="T473" s="815">
        <f t="shared" si="135"/>
        <v>0</v>
      </c>
      <c r="V473" s="974"/>
      <c r="W473" s="975"/>
      <c r="X473" s="816">
        <f t="shared" si="136"/>
        <v>0</v>
      </c>
      <c r="Y473" s="816">
        <f t="shared" si="137"/>
        <v>0</v>
      </c>
      <c r="Z473" s="816">
        <f t="shared" si="138"/>
        <v>0</v>
      </c>
      <c r="AA473" s="817">
        <f t="shared" si="139"/>
        <v>0</v>
      </c>
      <c r="AB473" s="718">
        <f t="shared" si="125"/>
        <v>472</v>
      </c>
      <c r="AC473" s="453">
        <f t="shared" si="140"/>
        <v>0</v>
      </c>
      <c r="AD473" s="14">
        <f t="shared" si="141"/>
        <v>0</v>
      </c>
      <c r="AE473"/>
      <c r="AF473" s="540">
        <f t="shared" si="128"/>
        <v>0</v>
      </c>
      <c r="AG473" s="541"/>
      <c r="AH473" s="541"/>
      <c r="AI473" s="541"/>
      <c r="AJ473" s="541"/>
      <c r="AK473" s="541"/>
      <c r="AL473" s="541"/>
      <c r="AM473" s="541"/>
      <c r="AN473" s="541"/>
      <c r="AO473" s="541"/>
      <c r="AP473" s="541"/>
      <c r="AQ473" s="541"/>
      <c r="AR473" s="541"/>
      <c r="AS473" s="541"/>
      <c r="AT473" s="541"/>
      <c r="AU473" s="541"/>
      <c r="AV473" s="541"/>
      <c r="AW473" s="541"/>
      <c r="AX473" s="541"/>
      <c r="AY473" s="819"/>
    </row>
    <row r="474" spans="1:51" ht="13.5" hidden="1" thickBot="1">
      <c r="A474" s="3" t="str">
        <f t="shared" si="129"/>
        <v/>
      </c>
      <c r="B474" s="805"/>
      <c r="C474" s="831">
        <f>MEDIÇÃO_GLOBAL!C474</f>
        <v>0</v>
      </c>
      <c r="D474" s="830">
        <f>MEDIÇÃO_GLOBAL!D474</f>
        <v>0</v>
      </c>
      <c r="E474" s="830" t="str">
        <f>MEDIÇÃO_GLOBAL!E474</f>
        <v/>
      </c>
      <c r="F474" s="823">
        <f>MEDIÇÃO_GLOBAL!F474</f>
        <v>0</v>
      </c>
      <c r="G474" s="824">
        <f>MEDIÇÃO_GLOBAL!G474</f>
        <v>0</v>
      </c>
      <c r="H474" s="454">
        <f>Dados_GLOBAL_Inicial!S474</f>
        <v>0</v>
      </c>
      <c r="I474" s="970"/>
      <c r="J474" s="455">
        <f t="shared" si="127"/>
        <v>0</v>
      </c>
      <c r="K474" s="451">
        <f t="shared" si="130"/>
        <v>0</v>
      </c>
      <c r="L474" s="452">
        <f t="shared" si="126"/>
        <v>0</v>
      </c>
      <c r="M474" s="809">
        <f t="shared" si="131"/>
        <v>0</v>
      </c>
      <c r="N474" s="821">
        <f>IF(IFERROR(VALUE(MEDIÇÃO_GLOBAL!N474),0)=0,0,MEDIÇÃO_GLOBAL!N474)</f>
        <v>0</v>
      </c>
      <c r="O474" s="811">
        <f t="shared" si="132"/>
        <v>0</v>
      </c>
      <c r="P474" s="811">
        <f>IF(Dados_Obra!$H$37=1,Dados_GLOBAL_Inicial!M474,IF((W474)="c",ROUNDUP(J474*N474,2),IF((W474)="b",ROUNDDOWN(J474*N474,2),ROUND(J474*N474,2))))</f>
        <v>0</v>
      </c>
      <c r="Q474" s="813">
        <f t="shared" si="133"/>
        <v>0</v>
      </c>
      <c r="S474" s="815">
        <f t="shared" si="134"/>
        <v>0</v>
      </c>
      <c r="T474" s="815">
        <f t="shared" si="135"/>
        <v>0</v>
      </c>
      <c r="V474" s="974"/>
      <c r="W474" s="975"/>
      <c r="X474" s="816">
        <f t="shared" si="136"/>
        <v>0</v>
      </c>
      <c r="Y474" s="816">
        <f t="shared" si="137"/>
        <v>0</v>
      </c>
      <c r="Z474" s="816">
        <f t="shared" si="138"/>
        <v>0</v>
      </c>
      <c r="AA474" s="817">
        <f t="shared" si="139"/>
        <v>0</v>
      </c>
      <c r="AB474" s="718">
        <f t="shared" si="125"/>
        <v>473</v>
      </c>
      <c r="AC474" s="453">
        <f t="shared" si="140"/>
        <v>0</v>
      </c>
      <c r="AD474" s="14">
        <f t="shared" si="141"/>
        <v>0</v>
      </c>
      <c r="AE474"/>
      <c r="AF474" s="540">
        <f t="shared" si="128"/>
        <v>0</v>
      </c>
      <c r="AG474" s="541"/>
      <c r="AH474" s="541"/>
      <c r="AI474" s="541"/>
      <c r="AJ474" s="541"/>
      <c r="AK474" s="541"/>
      <c r="AL474" s="541"/>
      <c r="AM474" s="541"/>
      <c r="AN474" s="541"/>
      <c r="AO474" s="541"/>
      <c r="AP474" s="541"/>
      <c r="AQ474" s="541"/>
      <c r="AR474" s="541"/>
      <c r="AS474" s="541"/>
      <c r="AT474" s="541"/>
      <c r="AU474" s="541"/>
      <c r="AV474" s="541"/>
      <c r="AW474" s="541"/>
      <c r="AX474" s="541"/>
      <c r="AY474" s="819"/>
    </row>
    <row r="475" spans="1:51" ht="13.5" hidden="1" thickBot="1">
      <c r="A475" s="3" t="str">
        <f t="shared" si="129"/>
        <v/>
      </c>
      <c r="B475" s="805"/>
      <c r="C475" s="831">
        <f>MEDIÇÃO_GLOBAL!C475</f>
        <v>0</v>
      </c>
      <c r="D475" s="830">
        <f>MEDIÇÃO_GLOBAL!D475</f>
        <v>0</v>
      </c>
      <c r="E475" s="830" t="str">
        <f>MEDIÇÃO_GLOBAL!E475</f>
        <v/>
      </c>
      <c r="F475" s="823">
        <f>MEDIÇÃO_GLOBAL!F475</f>
        <v>0</v>
      </c>
      <c r="G475" s="824">
        <f>MEDIÇÃO_GLOBAL!G475</f>
        <v>0</v>
      </c>
      <c r="H475" s="454">
        <f>Dados_GLOBAL_Inicial!S475</f>
        <v>0</v>
      </c>
      <c r="I475" s="970"/>
      <c r="J475" s="455">
        <f t="shared" si="127"/>
        <v>0</v>
      </c>
      <c r="K475" s="451">
        <f t="shared" si="130"/>
        <v>0</v>
      </c>
      <c r="L475" s="452">
        <f t="shared" si="126"/>
        <v>0</v>
      </c>
      <c r="M475" s="809">
        <f t="shared" si="131"/>
        <v>0</v>
      </c>
      <c r="N475" s="821">
        <f>IF(IFERROR(VALUE(MEDIÇÃO_GLOBAL!N475),0)=0,0,MEDIÇÃO_GLOBAL!N475)</f>
        <v>0</v>
      </c>
      <c r="O475" s="811">
        <f t="shared" si="132"/>
        <v>0</v>
      </c>
      <c r="P475" s="811">
        <f>IF(Dados_Obra!$H$37=1,Dados_GLOBAL_Inicial!M475,IF((W475)="c",ROUNDUP(J475*N475,2),IF((W475)="b",ROUNDDOWN(J475*N475,2),ROUND(J475*N475,2))))</f>
        <v>0</v>
      </c>
      <c r="Q475" s="813">
        <f t="shared" si="133"/>
        <v>0</v>
      </c>
      <c r="S475" s="815">
        <f t="shared" si="134"/>
        <v>0</v>
      </c>
      <c r="T475" s="815">
        <f t="shared" si="135"/>
        <v>0</v>
      </c>
      <c r="V475" s="974"/>
      <c r="W475" s="975"/>
      <c r="X475" s="816">
        <f t="shared" si="136"/>
        <v>0</v>
      </c>
      <c r="Y475" s="816">
        <f t="shared" si="137"/>
        <v>0</v>
      </c>
      <c r="Z475" s="816">
        <f t="shared" si="138"/>
        <v>0</v>
      </c>
      <c r="AA475" s="817">
        <f t="shared" si="139"/>
        <v>0</v>
      </c>
      <c r="AB475" s="718">
        <f t="shared" si="125"/>
        <v>474</v>
      </c>
      <c r="AC475" s="453">
        <f t="shared" si="140"/>
        <v>0</v>
      </c>
      <c r="AD475" s="14">
        <f t="shared" si="141"/>
        <v>0</v>
      </c>
      <c r="AE475"/>
      <c r="AF475" s="540">
        <f t="shared" si="128"/>
        <v>0</v>
      </c>
      <c r="AG475" s="541"/>
      <c r="AH475" s="541"/>
      <c r="AI475" s="541"/>
      <c r="AJ475" s="541"/>
      <c r="AK475" s="541"/>
      <c r="AL475" s="541"/>
      <c r="AM475" s="541"/>
      <c r="AN475" s="541"/>
      <c r="AO475" s="541"/>
      <c r="AP475" s="541"/>
      <c r="AQ475" s="541"/>
      <c r="AR475" s="541"/>
      <c r="AS475" s="541"/>
      <c r="AT475" s="541"/>
      <c r="AU475" s="541"/>
      <c r="AV475" s="541"/>
      <c r="AW475" s="541"/>
      <c r="AX475" s="541"/>
      <c r="AY475" s="819"/>
    </row>
    <row r="476" spans="1:51" ht="13.5" hidden="1" thickBot="1">
      <c r="A476" s="3" t="str">
        <f t="shared" si="129"/>
        <v/>
      </c>
      <c r="B476" s="805"/>
      <c r="C476" s="831">
        <f>MEDIÇÃO_GLOBAL!C476</f>
        <v>0</v>
      </c>
      <c r="D476" s="830">
        <f>MEDIÇÃO_GLOBAL!D476</f>
        <v>0</v>
      </c>
      <c r="E476" s="830" t="str">
        <f>MEDIÇÃO_GLOBAL!E476</f>
        <v/>
      </c>
      <c r="F476" s="823">
        <f>MEDIÇÃO_GLOBAL!F476</f>
        <v>0</v>
      </c>
      <c r="G476" s="824">
        <f>MEDIÇÃO_GLOBAL!G476</f>
        <v>0</v>
      </c>
      <c r="H476" s="454">
        <f>Dados_GLOBAL_Inicial!S476</f>
        <v>0</v>
      </c>
      <c r="I476" s="970"/>
      <c r="J476" s="455">
        <f t="shared" si="127"/>
        <v>0</v>
      </c>
      <c r="K476" s="451">
        <f t="shared" si="130"/>
        <v>0</v>
      </c>
      <c r="L476" s="452">
        <f t="shared" si="126"/>
        <v>0</v>
      </c>
      <c r="M476" s="809">
        <f t="shared" si="131"/>
        <v>0</v>
      </c>
      <c r="N476" s="821">
        <f>IF(IFERROR(VALUE(MEDIÇÃO_GLOBAL!N476),0)=0,0,MEDIÇÃO_GLOBAL!N476)</f>
        <v>0</v>
      </c>
      <c r="O476" s="811">
        <f t="shared" si="132"/>
        <v>0</v>
      </c>
      <c r="P476" s="811">
        <f>IF(Dados_Obra!$H$37=1,Dados_GLOBAL_Inicial!M476,IF((W476)="c",ROUNDUP(J476*N476,2),IF((W476)="b",ROUNDDOWN(J476*N476,2),ROUND(J476*N476,2))))</f>
        <v>0</v>
      </c>
      <c r="Q476" s="813">
        <f t="shared" si="133"/>
        <v>0</v>
      </c>
      <c r="S476" s="815">
        <f t="shared" si="134"/>
        <v>0</v>
      </c>
      <c r="T476" s="815">
        <f t="shared" si="135"/>
        <v>0</v>
      </c>
      <c r="V476" s="974"/>
      <c r="W476" s="975"/>
      <c r="X476" s="816">
        <f t="shared" si="136"/>
        <v>0</v>
      </c>
      <c r="Y476" s="816">
        <f t="shared" si="137"/>
        <v>0</v>
      </c>
      <c r="Z476" s="816">
        <f t="shared" si="138"/>
        <v>0</v>
      </c>
      <c r="AA476" s="817">
        <f t="shared" si="139"/>
        <v>0</v>
      </c>
      <c r="AB476" s="718">
        <f t="shared" si="125"/>
        <v>475</v>
      </c>
      <c r="AC476" s="453">
        <f t="shared" si="140"/>
        <v>0</v>
      </c>
      <c r="AD476" s="14">
        <f t="shared" si="141"/>
        <v>0</v>
      </c>
      <c r="AE476"/>
      <c r="AF476" s="540">
        <f t="shared" si="128"/>
        <v>0</v>
      </c>
      <c r="AG476" s="541"/>
      <c r="AH476" s="541"/>
      <c r="AI476" s="541"/>
      <c r="AJ476" s="541"/>
      <c r="AK476" s="541"/>
      <c r="AL476" s="541"/>
      <c r="AM476" s="541"/>
      <c r="AN476" s="541"/>
      <c r="AO476" s="541"/>
      <c r="AP476" s="541"/>
      <c r="AQ476" s="541"/>
      <c r="AR476" s="541"/>
      <c r="AS476" s="541"/>
      <c r="AT476" s="541"/>
      <c r="AU476" s="541"/>
      <c r="AV476" s="541"/>
      <c r="AW476" s="541"/>
      <c r="AX476" s="541"/>
      <c r="AY476" s="819"/>
    </row>
    <row r="477" spans="1:51" ht="13.5" hidden="1" thickBot="1">
      <c r="A477" s="3" t="str">
        <f t="shared" si="129"/>
        <v/>
      </c>
      <c r="B477" s="805"/>
      <c r="C477" s="831">
        <f>MEDIÇÃO_GLOBAL!C477</f>
        <v>0</v>
      </c>
      <c r="D477" s="830">
        <f>MEDIÇÃO_GLOBAL!D477</f>
        <v>0</v>
      </c>
      <c r="E477" s="830" t="str">
        <f>MEDIÇÃO_GLOBAL!E477</f>
        <v/>
      </c>
      <c r="F477" s="823">
        <f>MEDIÇÃO_GLOBAL!F477</f>
        <v>0</v>
      </c>
      <c r="G477" s="824">
        <f>MEDIÇÃO_GLOBAL!G477</f>
        <v>0</v>
      </c>
      <c r="H477" s="454">
        <f>Dados_GLOBAL_Inicial!S477</f>
        <v>0</v>
      </c>
      <c r="I477" s="970"/>
      <c r="J477" s="455">
        <f t="shared" si="127"/>
        <v>0</v>
      </c>
      <c r="K477" s="451">
        <f t="shared" si="130"/>
        <v>0</v>
      </c>
      <c r="L477" s="452">
        <f t="shared" si="126"/>
        <v>0</v>
      </c>
      <c r="M477" s="809">
        <f t="shared" si="131"/>
        <v>0</v>
      </c>
      <c r="N477" s="821">
        <f>IF(IFERROR(VALUE(MEDIÇÃO_GLOBAL!N477),0)=0,0,MEDIÇÃO_GLOBAL!N477)</f>
        <v>0</v>
      </c>
      <c r="O477" s="811">
        <f t="shared" si="132"/>
        <v>0</v>
      </c>
      <c r="P477" s="811">
        <f>IF(Dados_Obra!$H$37=1,Dados_GLOBAL_Inicial!M477,IF((W477)="c",ROUNDUP(J477*N477,2),IF((W477)="b",ROUNDDOWN(J477*N477,2),ROUND(J477*N477,2))))</f>
        <v>0</v>
      </c>
      <c r="Q477" s="813">
        <f t="shared" si="133"/>
        <v>0</v>
      </c>
      <c r="S477" s="815">
        <f t="shared" si="134"/>
        <v>0</v>
      </c>
      <c r="T477" s="815">
        <f t="shared" si="135"/>
        <v>0</v>
      </c>
      <c r="V477" s="974"/>
      <c r="W477" s="975"/>
      <c r="X477" s="816">
        <f t="shared" si="136"/>
        <v>0</v>
      </c>
      <c r="Y477" s="816">
        <f t="shared" si="137"/>
        <v>0</v>
      </c>
      <c r="Z477" s="816">
        <f t="shared" si="138"/>
        <v>0</v>
      </c>
      <c r="AA477" s="817">
        <f t="shared" si="139"/>
        <v>0</v>
      </c>
      <c r="AB477" s="718">
        <f t="shared" si="125"/>
        <v>476</v>
      </c>
      <c r="AC477" s="453">
        <f t="shared" si="140"/>
        <v>0</v>
      </c>
      <c r="AD477" s="14">
        <f t="shared" si="141"/>
        <v>0</v>
      </c>
      <c r="AE477"/>
      <c r="AF477" s="540">
        <f t="shared" si="128"/>
        <v>0</v>
      </c>
      <c r="AG477" s="541"/>
      <c r="AH477" s="541"/>
      <c r="AI477" s="541"/>
      <c r="AJ477" s="541"/>
      <c r="AK477" s="541"/>
      <c r="AL477" s="541"/>
      <c r="AM477" s="541"/>
      <c r="AN477" s="541"/>
      <c r="AO477" s="541"/>
      <c r="AP477" s="541"/>
      <c r="AQ477" s="541"/>
      <c r="AR477" s="541"/>
      <c r="AS477" s="541"/>
      <c r="AT477" s="541"/>
      <c r="AU477" s="541"/>
      <c r="AV477" s="541"/>
      <c r="AW477" s="541"/>
      <c r="AX477" s="541"/>
      <c r="AY477" s="819"/>
    </row>
    <row r="478" spans="1:51" ht="13.5" hidden="1" thickBot="1">
      <c r="A478" s="3" t="str">
        <f t="shared" si="129"/>
        <v/>
      </c>
      <c r="B478" s="805"/>
      <c r="C478" s="831">
        <f>MEDIÇÃO_GLOBAL!C478</f>
        <v>0</v>
      </c>
      <c r="D478" s="830">
        <f>MEDIÇÃO_GLOBAL!D478</f>
        <v>0</v>
      </c>
      <c r="E478" s="830" t="str">
        <f>MEDIÇÃO_GLOBAL!E478</f>
        <v/>
      </c>
      <c r="F478" s="823">
        <f>MEDIÇÃO_GLOBAL!F478</f>
        <v>0</v>
      </c>
      <c r="G478" s="824">
        <f>MEDIÇÃO_GLOBAL!G478</f>
        <v>0</v>
      </c>
      <c r="H478" s="454">
        <f>Dados_GLOBAL_Inicial!S478</f>
        <v>0</v>
      </c>
      <c r="I478" s="970"/>
      <c r="J478" s="455">
        <f t="shared" si="127"/>
        <v>0</v>
      </c>
      <c r="K478" s="451">
        <f t="shared" si="130"/>
        <v>0</v>
      </c>
      <c r="L478" s="452">
        <f t="shared" si="126"/>
        <v>0</v>
      </c>
      <c r="M478" s="809">
        <f t="shared" si="131"/>
        <v>0</v>
      </c>
      <c r="N478" s="821">
        <f>IF(IFERROR(VALUE(MEDIÇÃO_GLOBAL!N478),0)=0,0,MEDIÇÃO_GLOBAL!N478)</f>
        <v>0</v>
      </c>
      <c r="O478" s="811">
        <f t="shared" si="132"/>
        <v>0</v>
      </c>
      <c r="P478" s="811">
        <f>IF(Dados_Obra!$H$37=1,Dados_GLOBAL_Inicial!M478,IF((W478)="c",ROUNDUP(J478*N478,2),IF((W478)="b",ROUNDDOWN(J478*N478,2),ROUND(J478*N478,2))))</f>
        <v>0</v>
      </c>
      <c r="Q478" s="813">
        <f t="shared" si="133"/>
        <v>0</v>
      </c>
      <c r="S478" s="815">
        <f t="shared" si="134"/>
        <v>0</v>
      </c>
      <c r="T478" s="815">
        <f t="shared" si="135"/>
        <v>0</v>
      </c>
      <c r="V478" s="974"/>
      <c r="W478" s="975"/>
      <c r="X478" s="816">
        <f t="shared" si="136"/>
        <v>0</v>
      </c>
      <c r="Y478" s="816">
        <f t="shared" si="137"/>
        <v>0</v>
      </c>
      <c r="Z478" s="816">
        <f t="shared" si="138"/>
        <v>0</v>
      </c>
      <c r="AA478" s="817">
        <f t="shared" si="139"/>
        <v>0</v>
      </c>
      <c r="AB478" s="718">
        <f t="shared" si="125"/>
        <v>477</v>
      </c>
      <c r="AC478" s="453">
        <f t="shared" si="140"/>
        <v>0</v>
      </c>
      <c r="AD478" s="14">
        <f t="shared" si="141"/>
        <v>0</v>
      </c>
      <c r="AE478"/>
      <c r="AF478" s="540">
        <f t="shared" si="128"/>
        <v>0</v>
      </c>
      <c r="AG478" s="541"/>
      <c r="AH478" s="541"/>
      <c r="AI478" s="541"/>
      <c r="AJ478" s="541"/>
      <c r="AK478" s="541"/>
      <c r="AL478" s="541"/>
      <c r="AM478" s="541"/>
      <c r="AN478" s="541"/>
      <c r="AO478" s="541"/>
      <c r="AP478" s="541"/>
      <c r="AQ478" s="541"/>
      <c r="AR478" s="541"/>
      <c r="AS478" s="541"/>
      <c r="AT478" s="541"/>
      <c r="AU478" s="541"/>
      <c r="AV478" s="541"/>
      <c r="AW478" s="541"/>
      <c r="AX478" s="541"/>
      <c r="AY478" s="819"/>
    </row>
    <row r="479" spans="1:51" ht="13.5" hidden="1" thickBot="1">
      <c r="A479" s="3" t="str">
        <f t="shared" si="129"/>
        <v/>
      </c>
      <c r="B479" s="805"/>
      <c r="C479" s="831">
        <f>MEDIÇÃO_GLOBAL!C479</f>
        <v>0</v>
      </c>
      <c r="D479" s="830">
        <f>MEDIÇÃO_GLOBAL!D479</f>
        <v>0</v>
      </c>
      <c r="E479" s="830" t="str">
        <f>MEDIÇÃO_GLOBAL!E479</f>
        <v/>
      </c>
      <c r="F479" s="823">
        <f>MEDIÇÃO_GLOBAL!F479</f>
        <v>0</v>
      </c>
      <c r="G479" s="824">
        <f>MEDIÇÃO_GLOBAL!G479</f>
        <v>0</v>
      </c>
      <c r="H479" s="454">
        <f>Dados_GLOBAL_Inicial!S479</f>
        <v>0</v>
      </c>
      <c r="I479" s="970"/>
      <c r="J479" s="455">
        <f t="shared" si="127"/>
        <v>0</v>
      </c>
      <c r="K479" s="451">
        <f t="shared" si="130"/>
        <v>0</v>
      </c>
      <c r="L479" s="452">
        <f t="shared" si="126"/>
        <v>0</v>
      </c>
      <c r="M479" s="809">
        <f t="shared" si="131"/>
        <v>0</v>
      </c>
      <c r="N479" s="821">
        <f>IF(IFERROR(VALUE(MEDIÇÃO_GLOBAL!N479),0)=0,0,MEDIÇÃO_GLOBAL!N479)</f>
        <v>0</v>
      </c>
      <c r="O479" s="811">
        <f t="shared" si="132"/>
        <v>0</v>
      </c>
      <c r="P479" s="811">
        <f>IF(Dados_Obra!$H$37=1,Dados_GLOBAL_Inicial!M479,IF((W479)="c",ROUNDUP(J479*N479,2),IF((W479)="b",ROUNDDOWN(J479*N479,2),ROUND(J479*N479,2))))</f>
        <v>0</v>
      </c>
      <c r="Q479" s="813">
        <f t="shared" si="133"/>
        <v>0</v>
      </c>
      <c r="S479" s="815">
        <f t="shared" si="134"/>
        <v>0</v>
      </c>
      <c r="T479" s="815">
        <f t="shared" si="135"/>
        <v>0</v>
      </c>
      <c r="V479" s="974"/>
      <c r="W479" s="975"/>
      <c r="X479" s="816">
        <f t="shared" si="136"/>
        <v>0</v>
      </c>
      <c r="Y479" s="816">
        <f t="shared" si="137"/>
        <v>0</v>
      </c>
      <c r="Z479" s="816">
        <f t="shared" si="138"/>
        <v>0</v>
      </c>
      <c r="AA479" s="817">
        <f t="shared" si="139"/>
        <v>0</v>
      </c>
      <c r="AB479" s="718">
        <f t="shared" si="125"/>
        <v>478</v>
      </c>
      <c r="AC479" s="453">
        <f t="shared" si="140"/>
        <v>0</v>
      </c>
      <c r="AD479" s="14">
        <f t="shared" si="141"/>
        <v>0</v>
      </c>
      <c r="AE479"/>
      <c r="AF479" s="540">
        <f t="shared" si="128"/>
        <v>0</v>
      </c>
      <c r="AG479" s="541"/>
      <c r="AH479" s="541"/>
      <c r="AI479" s="541"/>
      <c r="AJ479" s="541"/>
      <c r="AK479" s="541"/>
      <c r="AL479" s="541"/>
      <c r="AM479" s="541"/>
      <c r="AN479" s="541"/>
      <c r="AO479" s="541"/>
      <c r="AP479" s="541"/>
      <c r="AQ479" s="541"/>
      <c r="AR479" s="541"/>
      <c r="AS479" s="541"/>
      <c r="AT479" s="541"/>
      <c r="AU479" s="541"/>
      <c r="AV479" s="541"/>
      <c r="AW479" s="541"/>
      <c r="AX479" s="541"/>
      <c r="AY479" s="819"/>
    </row>
    <row r="480" spans="1:51" ht="13.5" hidden="1" thickBot="1">
      <c r="A480" s="3" t="str">
        <f t="shared" si="129"/>
        <v/>
      </c>
      <c r="B480" s="805"/>
      <c r="C480" s="831">
        <f>MEDIÇÃO_GLOBAL!C480</f>
        <v>0</v>
      </c>
      <c r="D480" s="830">
        <f>MEDIÇÃO_GLOBAL!D480</f>
        <v>0</v>
      </c>
      <c r="E480" s="830" t="str">
        <f>MEDIÇÃO_GLOBAL!E480</f>
        <v/>
      </c>
      <c r="F480" s="823">
        <f>MEDIÇÃO_GLOBAL!F480</f>
        <v>0</v>
      </c>
      <c r="G480" s="824">
        <f>MEDIÇÃO_GLOBAL!G480</f>
        <v>0</v>
      </c>
      <c r="H480" s="454">
        <f>Dados_GLOBAL_Inicial!S480</f>
        <v>0</v>
      </c>
      <c r="I480" s="970"/>
      <c r="J480" s="455">
        <f t="shared" si="127"/>
        <v>0</v>
      </c>
      <c r="K480" s="451">
        <f t="shared" si="130"/>
        <v>0</v>
      </c>
      <c r="L480" s="452">
        <f t="shared" si="126"/>
        <v>0</v>
      </c>
      <c r="M480" s="809">
        <f t="shared" si="131"/>
        <v>0</v>
      </c>
      <c r="N480" s="821">
        <f>IF(IFERROR(VALUE(MEDIÇÃO_GLOBAL!N480),0)=0,0,MEDIÇÃO_GLOBAL!N480)</f>
        <v>0</v>
      </c>
      <c r="O480" s="811">
        <f t="shared" si="132"/>
        <v>0</v>
      </c>
      <c r="P480" s="811">
        <f>IF(Dados_Obra!$H$37=1,Dados_GLOBAL_Inicial!M480,IF((W480)="c",ROUNDUP(J480*N480,2),IF((W480)="b",ROUNDDOWN(J480*N480,2),ROUND(J480*N480,2))))</f>
        <v>0</v>
      </c>
      <c r="Q480" s="813">
        <f t="shared" si="133"/>
        <v>0</v>
      </c>
      <c r="S480" s="815">
        <f t="shared" si="134"/>
        <v>0</v>
      </c>
      <c r="T480" s="815">
        <f t="shared" si="135"/>
        <v>0</v>
      </c>
      <c r="V480" s="974"/>
      <c r="W480" s="975"/>
      <c r="X480" s="816">
        <f t="shared" si="136"/>
        <v>0</v>
      </c>
      <c r="Y480" s="816">
        <f t="shared" si="137"/>
        <v>0</v>
      </c>
      <c r="Z480" s="816">
        <f t="shared" si="138"/>
        <v>0</v>
      </c>
      <c r="AA480" s="817">
        <f t="shared" si="139"/>
        <v>0</v>
      </c>
      <c r="AB480" s="718">
        <f t="shared" si="125"/>
        <v>479</v>
      </c>
      <c r="AC480" s="453">
        <f t="shared" si="140"/>
        <v>0</v>
      </c>
      <c r="AD480" s="14">
        <f t="shared" si="141"/>
        <v>0</v>
      </c>
      <c r="AE480"/>
      <c r="AF480" s="540">
        <f t="shared" si="128"/>
        <v>0</v>
      </c>
      <c r="AG480" s="541"/>
      <c r="AH480" s="541"/>
      <c r="AI480" s="541"/>
      <c r="AJ480" s="541"/>
      <c r="AK480" s="541"/>
      <c r="AL480" s="541"/>
      <c r="AM480" s="541"/>
      <c r="AN480" s="541"/>
      <c r="AO480" s="541"/>
      <c r="AP480" s="541"/>
      <c r="AQ480" s="541"/>
      <c r="AR480" s="541"/>
      <c r="AS480" s="541"/>
      <c r="AT480" s="541"/>
      <c r="AU480" s="541"/>
      <c r="AV480" s="541"/>
      <c r="AW480" s="541"/>
      <c r="AX480" s="541"/>
      <c r="AY480" s="819"/>
    </row>
    <row r="481" spans="1:51" ht="13.5" hidden="1" thickBot="1">
      <c r="A481" s="3" t="str">
        <f t="shared" si="129"/>
        <v/>
      </c>
      <c r="B481" s="805"/>
      <c r="C481" s="831">
        <f>MEDIÇÃO_GLOBAL!C481</f>
        <v>0</v>
      </c>
      <c r="D481" s="830">
        <f>MEDIÇÃO_GLOBAL!D481</f>
        <v>0</v>
      </c>
      <c r="E481" s="830" t="str">
        <f>MEDIÇÃO_GLOBAL!E481</f>
        <v/>
      </c>
      <c r="F481" s="823">
        <f>MEDIÇÃO_GLOBAL!F481</f>
        <v>0</v>
      </c>
      <c r="G481" s="824">
        <f>MEDIÇÃO_GLOBAL!G481</f>
        <v>0</v>
      </c>
      <c r="H481" s="454">
        <f>Dados_GLOBAL_Inicial!S481</f>
        <v>0</v>
      </c>
      <c r="I481" s="970"/>
      <c r="J481" s="455">
        <f t="shared" si="127"/>
        <v>0</v>
      </c>
      <c r="K481" s="451">
        <f t="shared" si="130"/>
        <v>0</v>
      </c>
      <c r="L481" s="452">
        <f t="shared" si="126"/>
        <v>0</v>
      </c>
      <c r="M481" s="809">
        <f t="shared" si="131"/>
        <v>0</v>
      </c>
      <c r="N481" s="821">
        <f>IF(IFERROR(VALUE(MEDIÇÃO_GLOBAL!N481),0)=0,0,MEDIÇÃO_GLOBAL!N481)</f>
        <v>0</v>
      </c>
      <c r="O481" s="811">
        <f t="shared" si="132"/>
        <v>0</v>
      </c>
      <c r="P481" s="811">
        <f>IF(Dados_Obra!$H$37=1,Dados_GLOBAL_Inicial!M481,IF((W481)="c",ROUNDUP(J481*N481,2),IF((W481)="b",ROUNDDOWN(J481*N481,2),ROUND(J481*N481,2))))</f>
        <v>0</v>
      </c>
      <c r="Q481" s="813">
        <f t="shared" si="133"/>
        <v>0</v>
      </c>
      <c r="S481" s="815">
        <f t="shared" si="134"/>
        <v>0</v>
      </c>
      <c r="T481" s="815">
        <f t="shared" si="135"/>
        <v>0</v>
      </c>
      <c r="V481" s="974"/>
      <c r="W481" s="975"/>
      <c r="X481" s="816">
        <f t="shared" si="136"/>
        <v>0</v>
      </c>
      <c r="Y481" s="816">
        <f t="shared" si="137"/>
        <v>0</v>
      </c>
      <c r="Z481" s="816">
        <f t="shared" si="138"/>
        <v>0</v>
      </c>
      <c r="AA481" s="817">
        <f t="shared" si="139"/>
        <v>0</v>
      </c>
      <c r="AB481" s="718">
        <f t="shared" si="125"/>
        <v>480</v>
      </c>
      <c r="AC481" s="453">
        <f t="shared" si="140"/>
        <v>0</v>
      </c>
      <c r="AD481" s="14">
        <f t="shared" si="141"/>
        <v>0</v>
      </c>
      <c r="AE481"/>
      <c r="AF481" s="540">
        <f t="shared" si="128"/>
        <v>0</v>
      </c>
      <c r="AG481" s="541"/>
      <c r="AH481" s="541"/>
      <c r="AI481" s="541"/>
      <c r="AJ481" s="541"/>
      <c r="AK481" s="541"/>
      <c r="AL481" s="541"/>
      <c r="AM481" s="541"/>
      <c r="AN481" s="541"/>
      <c r="AO481" s="541"/>
      <c r="AP481" s="541"/>
      <c r="AQ481" s="541"/>
      <c r="AR481" s="541"/>
      <c r="AS481" s="541"/>
      <c r="AT481" s="541"/>
      <c r="AU481" s="541"/>
      <c r="AV481" s="541"/>
      <c r="AW481" s="541"/>
      <c r="AX481" s="541"/>
      <c r="AY481" s="819"/>
    </row>
    <row r="482" spans="1:51" ht="13.5" hidden="1" thickBot="1">
      <c r="A482" s="3" t="str">
        <f t="shared" si="129"/>
        <v/>
      </c>
      <c r="B482" s="805"/>
      <c r="C482" s="831">
        <f>MEDIÇÃO_GLOBAL!C482</f>
        <v>0</v>
      </c>
      <c r="D482" s="830">
        <f>MEDIÇÃO_GLOBAL!D482</f>
        <v>0</v>
      </c>
      <c r="E482" s="830" t="str">
        <f>MEDIÇÃO_GLOBAL!E482</f>
        <v/>
      </c>
      <c r="F482" s="823">
        <f>MEDIÇÃO_GLOBAL!F482</f>
        <v>0</v>
      </c>
      <c r="G482" s="824">
        <f>MEDIÇÃO_GLOBAL!G482</f>
        <v>0</v>
      </c>
      <c r="H482" s="454">
        <f>Dados_GLOBAL_Inicial!S482</f>
        <v>0</v>
      </c>
      <c r="I482" s="970"/>
      <c r="J482" s="455">
        <f t="shared" si="127"/>
        <v>0</v>
      </c>
      <c r="K482" s="451">
        <f t="shared" si="130"/>
        <v>0</v>
      </c>
      <c r="L482" s="452">
        <f t="shared" si="126"/>
        <v>0</v>
      </c>
      <c r="M482" s="809">
        <f t="shared" si="131"/>
        <v>0</v>
      </c>
      <c r="N482" s="821">
        <f>IF(IFERROR(VALUE(MEDIÇÃO_GLOBAL!N482),0)=0,0,MEDIÇÃO_GLOBAL!N482)</f>
        <v>0</v>
      </c>
      <c r="O482" s="811">
        <f t="shared" si="132"/>
        <v>0</v>
      </c>
      <c r="P482" s="811">
        <f>IF(Dados_Obra!$H$37=1,Dados_GLOBAL_Inicial!M482,IF((W482)="c",ROUNDUP(J482*N482,2),IF((W482)="b",ROUNDDOWN(J482*N482,2),ROUND(J482*N482,2))))</f>
        <v>0</v>
      </c>
      <c r="Q482" s="813">
        <f t="shared" si="133"/>
        <v>0</v>
      </c>
      <c r="S482" s="815">
        <f t="shared" si="134"/>
        <v>0</v>
      </c>
      <c r="T482" s="815">
        <f t="shared" si="135"/>
        <v>0</v>
      </c>
      <c r="V482" s="974"/>
      <c r="W482" s="975"/>
      <c r="X482" s="816">
        <f t="shared" si="136"/>
        <v>0</v>
      </c>
      <c r="Y482" s="816">
        <f t="shared" si="137"/>
        <v>0</v>
      </c>
      <c r="Z482" s="816">
        <f t="shared" si="138"/>
        <v>0</v>
      </c>
      <c r="AA482" s="817">
        <f t="shared" si="139"/>
        <v>0</v>
      </c>
      <c r="AB482" s="718">
        <f t="shared" si="125"/>
        <v>481</v>
      </c>
      <c r="AC482" s="453">
        <f t="shared" si="140"/>
        <v>0</v>
      </c>
      <c r="AD482" s="14">
        <f t="shared" si="141"/>
        <v>0</v>
      </c>
      <c r="AE482"/>
      <c r="AF482" s="540">
        <f t="shared" si="128"/>
        <v>0</v>
      </c>
      <c r="AG482" s="541"/>
      <c r="AH482" s="541"/>
      <c r="AI482" s="541"/>
      <c r="AJ482" s="541"/>
      <c r="AK482" s="541"/>
      <c r="AL482" s="541"/>
      <c r="AM482" s="541"/>
      <c r="AN482" s="541"/>
      <c r="AO482" s="541"/>
      <c r="AP482" s="541"/>
      <c r="AQ482" s="541"/>
      <c r="AR482" s="541"/>
      <c r="AS482" s="541"/>
      <c r="AT482" s="541"/>
      <c r="AU482" s="541"/>
      <c r="AV482" s="541"/>
      <c r="AW482" s="541"/>
      <c r="AX482" s="541"/>
      <c r="AY482" s="819"/>
    </row>
    <row r="483" spans="1:51" ht="13.5" hidden="1" thickBot="1">
      <c r="A483" s="3" t="str">
        <f t="shared" si="129"/>
        <v/>
      </c>
      <c r="B483" s="805"/>
      <c r="C483" s="831">
        <f>MEDIÇÃO_GLOBAL!C483</f>
        <v>0</v>
      </c>
      <c r="D483" s="830">
        <f>MEDIÇÃO_GLOBAL!D483</f>
        <v>0</v>
      </c>
      <c r="E483" s="830" t="str">
        <f>MEDIÇÃO_GLOBAL!E483</f>
        <v/>
      </c>
      <c r="F483" s="823">
        <f>MEDIÇÃO_GLOBAL!F483</f>
        <v>0</v>
      </c>
      <c r="G483" s="824">
        <f>MEDIÇÃO_GLOBAL!G483</f>
        <v>0</v>
      </c>
      <c r="H483" s="454">
        <f>Dados_GLOBAL_Inicial!S483</f>
        <v>0</v>
      </c>
      <c r="I483" s="970"/>
      <c r="J483" s="455">
        <f t="shared" si="127"/>
        <v>0</v>
      </c>
      <c r="K483" s="451">
        <f t="shared" si="130"/>
        <v>0</v>
      </c>
      <c r="L483" s="452">
        <f t="shared" si="126"/>
        <v>0</v>
      </c>
      <c r="M483" s="809">
        <f t="shared" si="131"/>
        <v>0</v>
      </c>
      <c r="N483" s="821">
        <f>IF(IFERROR(VALUE(MEDIÇÃO_GLOBAL!N483),0)=0,0,MEDIÇÃO_GLOBAL!N483)</f>
        <v>0</v>
      </c>
      <c r="O483" s="811">
        <f t="shared" si="132"/>
        <v>0</v>
      </c>
      <c r="P483" s="811">
        <f>IF(Dados_Obra!$H$37=1,Dados_GLOBAL_Inicial!M483,IF((W483)="c",ROUNDUP(J483*N483,2),IF((W483)="b",ROUNDDOWN(J483*N483,2),ROUND(J483*N483,2))))</f>
        <v>0</v>
      </c>
      <c r="Q483" s="813">
        <f t="shared" si="133"/>
        <v>0</v>
      </c>
      <c r="S483" s="815">
        <f t="shared" si="134"/>
        <v>0</v>
      </c>
      <c r="T483" s="815">
        <f t="shared" si="135"/>
        <v>0</v>
      </c>
      <c r="V483" s="974"/>
      <c r="W483" s="975"/>
      <c r="X483" s="816">
        <f t="shared" si="136"/>
        <v>0</v>
      </c>
      <c r="Y483" s="816">
        <f t="shared" si="137"/>
        <v>0</v>
      </c>
      <c r="Z483" s="816">
        <f t="shared" si="138"/>
        <v>0</v>
      </c>
      <c r="AA483" s="817">
        <f t="shared" si="139"/>
        <v>0</v>
      </c>
      <c r="AB483" s="718">
        <f t="shared" si="125"/>
        <v>482</v>
      </c>
      <c r="AC483" s="453">
        <f t="shared" si="140"/>
        <v>0</v>
      </c>
      <c r="AD483" s="14">
        <f t="shared" si="141"/>
        <v>0</v>
      </c>
      <c r="AE483"/>
      <c r="AF483" s="540">
        <f t="shared" si="128"/>
        <v>0</v>
      </c>
      <c r="AG483" s="541"/>
      <c r="AH483" s="541"/>
      <c r="AI483" s="541"/>
      <c r="AJ483" s="541"/>
      <c r="AK483" s="541"/>
      <c r="AL483" s="541"/>
      <c r="AM483" s="541"/>
      <c r="AN483" s="541"/>
      <c r="AO483" s="541"/>
      <c r="AP483" s="541"/>
      <c r="AQ483" s="541"/>
      <c r="AR483" s="541"/>
      <c r="AS483" s="541"/>
      <c r="AT483" s="541"/>
      <c r="AU483" s="541"/>
      <c r="AV483" s="541"/>
      <c r="AW483" s="541"/>
      <c r="AX483" s="541"/>
      <c r="AY483" s="819"/>
    </row>
    <row r="484" spans="1:51" ht="13.5" hidden="1" thickBot="1">
      <c r="A484" s="3" t="str">
        <f t="shared" si="129"/>
        <v/>
      </c>
      <c r="B484" s="805"/>
      <c r="C484" s="831">
        <f>MEDIÇÃO_GLOBAL!C484</f>
        <v>0</v>
      </c>
      <c r="D484" s="830">
        <f>MEDIÇÃO_GLOBAL!D484</f>
        <v>0</v>
      </c>
      <c r="E484" s="830" t="str">
        <f>MEDIÇÃO_GLOBAL!E484</f>
        <v/>
      </c>
      <c r="F484" s="823">
        <f>MEDIÇÃO_GLOBAL!F484</f>
        <v>0</v>
      </c>
      <c r="G484" s="824">
        <f>MEDIÇÃO_GLOBAL!G484</f>
        <v>0</v>
      </c>
      <c r="H484" s="454">
        <f>Dados_GLOBAL_Inicial!S484</f>
        <v>0</v>
      </c>
      <c r="I484" s="970"/>
      <c r="J484" s="455">
        <f t="shared" si="127"/>
        <v>0</v>
      </c>
      <c r="K484" s="451">
        <f t="shared" si="130"/>
        <v>0</v>
      </c>
      <c r="L484" s="452">
        <f t="shared" si="126"/>
        <v>0</v>
      </c>
      <c r="M484" s="809">
        <f t="shared" si="131"/>
        <v>0</v>
      </c>
      <c r="N484" s="821">
        <f>IF(IFERROR(VALUE(MEDIÇÃO_GLOBAL!N484),0)=0,0,MEDIÇÃO_GLOBAL!N484)</f>
        <v>0</v>
      </c>
      <c r="O484" s="811">
        <f t="shared" si="132"/>
        <v>0</v>
      </c>
      <c r="P484" s="811">
        <f>IF(Dados_Obra!$H$37=1,Dados_GLOBAL_Inicial!M484,IF((W484)="c",ROUNDUP(J484*N484,2),IF((W484)="b",ROUNDDOWN(J484*N484,2),ROUND(J484*N484,2))))</f>
        <v>0</v>
      </c>
      <c r="Q484" s="813">
        <f t="shared" si="133"/>
        <v>0</v>
      </c>
      <c r="S484" s="815">
        <f t="shared" si="134"/>
        <v>0</v>
      </c>
      <c r="T484" s="815">
        <f t="shared" si="135"/>
        <v>0</v>
      </c>
      <c r="V484" s="974"/>
      <c r="W484" s="975"/>
      <c r="X484" s="816">
        <f t="shared" si="136"/>
        <v>0</v>
      </c>
      <c r="Y484" s="816">
        <f t="shared" si="137"/>
        <v>0</v>
      </c>
      <c r="Z484" s="816">
        <f t="shared" si="138"/>
        <v>0</v>
      </c>
      <c r="AA484" s="817">
        <f t="shared" si="139"/>
        <v>0</v>
      </c>
      <c r="AB484" s="718">
        <f t="shared" si="125"/>
        <v>483</v>
      </c>
      <c r="AC484" s="453">
        <f t="shared" si="140"/>
        <v>0</v>
      </c>
      <c r="AD484" s="14">
        <f t="shared" si="141"/>
        <v>0</v>
      </c>
      <c r="AE484"/>
      <c r="AF484" s="540">
        <f t="shared" si="128"/>
        <v>0</v>
      </c>
      <c r="AG484" s="541"/>
      <c r="AH484" s="541"/>
      <c r="AI484" s="541"/>
      <c r="AJ484" s="541"/>
      <c r="AK484" s="541"/>
      <c r="AL484" s="541"/>
      <c r="AM484" s="541"/>
      <c r="AN484" s="541"/>
      <c r="AO484" s="541"/>
      <c r="AP484" s="541"/>
      <c r="AQ484" s="541"/>
      <c r="AR484" s="541"/>
      <c r="AS484" s="541"/>
      <c r="AT484" s="541"/>
      <c r="AU484" s="541"/>
      <c r="AV484" s="541"/>
      <c r="AW484" s="541"/>
      <c r="AX484" s="541"/>
      <c r="AY484" s="819"/>
    </row>
    <row r="485" spans="1:51" ht="13.5" hidden="1" thickBot="1">
      <c r="A485" s="3" t="str">
        <f t="shared" si="129"/>
        <v/>
      </c>
      <c r="B485" s="805"/>
      <c r="C485" s="831">
        <f>MEDIÇÃO_GLOBAL!C485</f>
        <v>0</v>
      </c>
      <c r="D485" s="830">
        <f>MEDIÇÃO_GLOBAL!D485</f>
        <v>0</v>
      </c>
      <c r="E485" s="830" t="str">
        <f>MEDIÇÃO_GLOBAL!E485</f>
        <v/>
      </c>
      <c r="F485" s="823">
        <f>MEDIÇÃO_GLOBAL!F485</f>
        <v>0</v>
      </c>
      <c r="G485" s="824">
        <f>MEDIÇÃO_GLOBAL!G485</f>
        <v>0</v>
      </c>
      <c r="H485" s="454">
        <f>Dados_GLOBAL_Inicial!S485</f>
        <v>0</v>
      </c>
      <c r="I485" s="970"/>
      <c r="J485" s="455">
        <f t="shared" si="127"/>
        <v>0</v>
      </c>
      <c r="K485" s="451">
        <f t="shared" si="130"/>
        <v>0</v>
      </c>
      <c r="L485" s="452">
        <f t="shared" si="126"/>
        <v>0</v>
      </c>
      <c r="M485" s="809">
        <f t="shared" si="131"/>
        <v>0</v>
      </c>
      <c r="N485" s="821">
        <f>IF(IFERROR(VALUE(MEDIÇÃO_GLOBAL!N485),0)=0,0,MEDIÇÃO_GLOBAL!N485)</f>
        <v>0</v>
      </c>
      <c r="O485" s="811">
        <f t="shared" si="132"/>
        <v>0</v>
      </c>
      <c r="P485" s="811">
        <f>IF(Dados_Obra!$H$37=1,Dados_GLOBAL_Inicial!M485,IF((W485)="c",ROUNDUP(J485*N485,2),IF((W485)="b",ROUNDDOWN(J485*N485,2),ROUND(J485*N485,2))))</f>
        <v>0</v>
      </c>
      <c r="Q485" s="813">
        <f t="shared" si="133"/>
        <v>0</v>
      </c>
      <c r="S485" s="815">
        <f t="shared" si="134"/>
        <v>0</v>
      </c>
      <c r="T485" s="815">
        <f t="shared" si="135"/>
        <v>0</v>
      </c>
      <c r="V485" s="974"/>
      <c r="W485" s="975"/>
      <c r="X485" s="816">
        <f t="shared" si="136"/>
        <v>0</v>
      </c>
      <c r="Y485" s="816">
        <f t="shared" si="137"/>
        <v>0</v>
      </c>
      <c r="Z485" s="816">
        <f t="shared" si="138"/>
        <v>0</v>
      </c>
      <c r="AA485" s="817">
        <f t="shared" si="139"/>
        <v>0</v>
      </c>
      <c r="AB485" s="718">
        <f t="shared" si="125"/>
        <v>484</v>
      </c>
      <c r="AC485" s="453">
        <f t="shared" si="140"/>
        <v>0</v>
      </c>
      <c r="AD485" s="14">
        <f t="shared" si="141"/>
        <v>0</v>
      </c>
      <c r="AE485"/>
      <c r="AF485" s="540">
        <f t="shared" si="128"/>
        <v>0</v>
      </c>
      <c r="AG485" s="541"/>
      <c r="AH485" s="541"/>
      <c r="AI485" s="541"/>
      <c r="AJ485" s="541"/>
      <c r="AK485" s="541"/>
      <c r="AL485" s="541"/>
      <c r="AM485" s="541"/>
      <c r="AN485" s="541"/>
      <c r="AO485" s="541"/>
      <c r="AP485" s="541"/>
      <c r="AQ485" s="541"/>
      <c r="AR485" s="541"/>
      <c r="AS485" s="541"/>
      <c r="AT485" s="541"/>
      <c r="AU485" s="541"/>
      <c r="AV485" s="541"/>
      <c r="AW485" s="541"/>
      <c r="AX485" s="541"/>
      <c r="AY485" s="819"/>
    </row>
    <row r="486" spans="1:51" ht="13.5" hidden="1" thickBot="1">
      <c r="A486" s="3" t="str">
        <f t="shared" si="129"/>
        <v/>
      </c>
      <c r="B486" s="805"/>
      <c r="C486" s="831">
        <f>MEDIÇÃO_GLOBAL!C486</f>
        <v>0</v>
      </c>
      <c r="D486" s="830">
        <f>MEDIÇÃO_GLOBAL!D486</f>
        <v>0</v>
      </c>
      <c r="E486" s="830" t="str">
        <f>MEDIÇÃO_GLOBAL!E486</f>
        <v/>
      </c>
      <c r="F486" s="823">
        <f>MEDIÇÃO_GLOBAL!F486</f>
        <v>0</v>
      </c>
      <c r="G486" s="824">
        <f>MEDIÇÃO_GLOBAL!G486</f>
        <v>0</v>
      </c>
      <c r="H486" s="454">
        <f>Dados_GLOBAL_Inicial!S486</f>
        <v>0</v>
      </c>
      <c r="I486" s="970"/>
      <c r="J486" s="455">
        <f t="shared" si="127"/>
        <v>0</v>
      </c>
      <c r="K486" s="451">
        <f t="shared" si="130"/>
        <v>0</v>
      </c>
      <c r="L486" s="452">
        <f t="shared" si="126"/>
        <v>0</v>
      </c>
      <c r="M486" s="809">
        <f t="shared" si="131"/>
        <v>0</v>
      </c>
      <c r="N486" s="821">
        <f>IF(IFERROR(VALUE(MEDIÇÃO_GLOBAL!N486),0)=0,0,MEDIÇÃO_GLOBAL!N486)</f>
        <v>0</v>
      </c>
      <c r="O486" s="811">
        <f t="shared" si="132"/>
        <v>0</v>
      </c>
      <c r="P486" s="811">
        <f>IF(Dados_Obra!$H$37=1,Dados_GLOBAL_Inicial!M486,IF((W486)="c",ROUNDUP(J486*N486,2),IF((W486)="b",ROUNDDOWN(J486*N486,2),ROUND(J486*N486,2))))</f>
        <v>0</v>
      </c>
      <c r="Q486" s="813">
        <f t="shared" si="133"/>
        <v>0</v>
      </c>
      <c r="S486" s="815">
        <f t="shared" si="134"/>
        <v>0</v>
      </c>
      <c r="T486" s="815">
        <f t="shared" si="135"/>
        <v>0</v>
      </c>
      <c r="V486" s="974"/>
      <c r="W486" s="975"/>
      <c r="X486" s="816">
        <f t="shared" si="136"/>
        <v>0</v>
      </c>
      <c r="Y486" s="816">
        <f t="shared" si="137"/>
        <v>0</v>
      </c>
      <c r="Z486" s="816">
        <f t="shared" si="138"/>
        <v>0</v>
      </c>
      <c r="AA486" s="817">
        <f t="shared" si="139"/>
        <v>0</v>
      </c>
      <c r="AB486" s="718">
        <f t="shared" si="125"/>
        <v>485</v>
      </c>
      <c r="AC486" s="453">
        <f t="shared" si="140"/>
        <v>0</v>
      </c>
      <c r="AD486" s="14">
        <f t="shared" si="141"/>
        <v>0</v>
      </c>
      <c r="AE486"/>
      <c r="AF486" s="540">
        <f t="shared" si="128"/>
        <v>0</v>
      </c>
      <c r="AG486" s="541"/>
      <c r="AH486" s="541"/>
      <c r="AI486" s="541"/>
      <c r="AJ486" s="541"/>
      <c r="AK486" s="541"/>
      <c r="AL486" s="541"/>
      <c r="AM486" s="541"/>
      <c r="AN486" s="541"/>
      <c r="AO486" s="541"/>
      <c r="AP486" s="541"/>
      <c r="AQ486" s="541"/>
      <c r="AR486" s="541"/>
      <c r="AS486" s="541"/>
      <c r="AT486" s="541"/>
      <c r="AU486" s="541"/>
      <c r="AV486" s="541"/>
      <c r="AW486" s="541"/>
      <c r="AX486" s="541"/>
      <c r="AY486" s="819"/>
    </row>
    <row r="487" spans="1:51" ht="13.5" hidden="1" thickBot="1">
      <c r="A487" s="3" t="str">
        <f t="shared" si="129"/>
        <v/>
      </c>
      <c r="B487" s="805"/>
      <c r="C487" s="831">
        <f>MEDIÇÃO_GLOBAL!C487</f>
        <v>0</v>
      </c>
      <c r="D487" s="830">
        <f>MEDIÇÃO_GLOBAL!D487</f>
        <v>0</v>
      </c>
      <c r="E487" s="830" t="str">
        <f>MEDIÇÃO_GLOBAL!E487</f>
        <v/>
      </c>
      <c r="F487" s="823">
        <f>MEDIÇÃO_GLOBAL!F487</f>
        <v>0</v>
      </c>
      <c r="G487" s="824">
        <f>MEDIÇÃO_GLOBAL!G487</f>
        <v>0</v>
      </c>
      <c r="H487" s="454">
        <f>Dados_GLOBAL_Inicial!S487</f>
        <v>0</v>
      </c>
      <c r="I487" s="970"/>
      <c r="J487" s="455">
        <f t="shared" si="127"/>
        <v>0</v>
      </c>
      <c r="K487" s="451">
        <f t="shared" si="130"/>
        <v>0</v>
      </c>
      <c r="L487" s="452">
        <f t="shared" si="126"/>
        <v>0</v>
      </c>
      <c r="M487" s="809">
        <f t="shared" si="131"/>
        <v>0</v>
      </c>
      <c r="N487" s="821">
        <f>IF(IFERROR(VALUE(MEDIÇÃO_GLOBAL!N487),0)=0,0,MEDIÇÃO_GLOBAL!N487)</f>
        <v>0</v>
      </c>
      <c r="O487" s="811">
        <f t="shared" si="132"/>
        <v>0</v>
      </c>
      <c r="P487" s="811">
        <f>IF(Dados_Obra!$H$37=1,Dados_GLOBAL_Inicial!M487,IF((W487)="c",ROUNDUP(J487*N487,2),IF((W487)="b",ROUNDDOWN(J487*N487,2),ROUND(J487*N487,2))))</f>
        <v>0</v>
      </c>
      <c r="Q487" s="813">
        <f t="shared" si="133"/>
        <v>0</v>
      </c>
      <c r="S487" s="815">
        <f t="shared" si="134"/>
        <v>0</v>
      </c>
      <c r="T487" s="815">
        <f t="shared" si="135"/>
        <v>0</v>
      </c>
      <c r="V487" s="974"/>
      <c r="W487" s="975"/>
      <c r="X487" s="816">
        <f t="shared" si="136"/>
        <v>0</v>
      </c>
      <c r="Y487" s="816">
        <f t="shared" si="137"/>
        <v>0</v>
      </c>
      <c r="Z487" s="816">
        <f t="shared" si="138"/>
        <v>0</v>
      </c>
      <c r="AA487" s="817">
        <f t="shared" si="139"/>
        <v>0</v>
      </c>
      <c r="AB487" s="718">
        <f t="shared" si="125"/>
        <v>486</v>
      </c>
      <c r="AC487" s="453">
        <f t="shared" si="140"/>
        <v>0</v>
      </c>
      <c r="AD487" s="14">
        <f t="shared" si="141"/>
        <v>0</v>
      </c>
      <c r="AE487"/>
      <c r="AF487" s="540">
        <f t="shared" si="128"/>
        <v>0</v>
      </c>
      <c r="AG487" s="541"/>
      <c r="AH487" s="541"/>
      <c r="AI487" s="541"/>
      <c r="AJ487" s="541"/>
      <c r="AK487" s="541"/>
      <c r="AL487" s="541"/>
      <c r="AM487" s="541"/>
      <c r="AN487" s="541"/>
      <c r="AO487" s="541"/>
      <c r="AP487" s="541"/>
      <c r="AQ487" s="541"/>
      <c r="AR487" s="541"/>
      <c r="AS487" s="541"/>
      <c r="AT487" s="541"/>
      <c r="AU487" s="541"/>
      <c r="AV487" s="541"/>
      <c r="AW487" s="541"/>
      <c r="AX487" s="541"/>
      <c r="AY487" s="819"/>
    </row>
    <row r="488" spans="1:51" ht="13.5" hidden="1" thickBot="1">
      <c r="A488" s="3" t="str">
        <f t="shared" si="129"/>
        <v/>
      </c>
      <c r="B488" s="805"/>
      <c r="C488" s="831">
        <f>MEDIÇÃO_GLOBAL!C488</f>
        <v>0</v>
      </c>
      <c r="D488" s="830">
        <f>MEDIÇÃO_GLOBAL!D488</f>
        <v>0</v>
      </c>
      <c r="E488" s="830" t="str">
        <f>MEDIÇÃO_GLOBAL!E488</f>
        <v/>
      </c>
      <c r="F488" s="823">
        <f>MEDIÇÃO_GLOBAL!F488</f>
        <v>0</v>
      </c>
      <c r="G488" s="824">
        <f>MEDIÇÃO_GLOBAL!G488</f>
        <v>0</v>
      </c>
      <c r="H488" s="454">
        <f>Dados_GLOBAL_Inicial!S488</f>
        <v>0</v>
      </c>
      <c r="I488" s="970"/>
      <c r="J488" s="455">
        <f t="shared" si="127"/>
        <v>0</v>
      </c>
      <c r="K488" s="451">
        <f t="shared" si="130"/>
        <v>0</v>
      </c>
      <c r="L488" s="452">
        <f t="shared" si="126"/>
        <v>0</v>
      </c>
      <c r="M488" s="809">
        <f t="shared" si="131"/>
        <v>0</v>
      </c>
      <c r="N488" s="821">
        <f>IF(IFERROR(VALUE(MEDIÇÃO_GLOBAL!N488),0)=0,0,MEDIÇÃO_GLOBAL!N488)</f>
        <v>0</v>
      </c>
      <c r="O488" s="811">
        <f t="shared" si="132"/>
        <v>0</v>
      </c>
      <c r="P488" s="811">
        <f>IF(Dados_Obra!$H$37=1,Dados_GLOBAL_Inicial!M488,IF((W488)="c",ROUNDUP(J488*N488,2),IF((W488)="b",ROUNDDOWN(J488*N488,2),ROUND(J488*N488,2))))</f>
        <v>0</v>
      </c>
      <c r="Q488" s="813">
        <f t="shared" si="133"/>
        <v>0</v>
      </c>
      <c r="S488" s="815">
        <f t="shared" si="134"/>
        <v>0</v>
      </c>
      <c r="T488" s="815">
        <f t="shared" si="135"/>
        <v>0</v>
      </c>
      <c r="V488" s="974"/>
      <c r="W488" s="975"/>
      <c r="X488" s="816">
        <f t="shared" si="136"/>
        <v>0</v>
      </c>
      <c r="Y488" s="816">
        <f t="shared" si="137"/>
        <v>0</v>
      </c>
      <c r="Z488" s="816">
        <f t="shared" si="138"/>
        <v>0</v>
      </c>
      <c r="AA488" s="817">
        <f t="shared" si="139"/>
        <v>0</v>
      </c>
      <c r="AB488" s="718">
        <f t="shared" si="125"/>
        <v>487</v>
      </c>
      <c r="AC488" s="453">
        <f t="shared" si="140"/>
        <v>0</v>
      </c>
      <c r="AD488" s="14">
        <f t="shared" si="141"/>
        <v>0</v>
      </c>
      <c r="AE488"/>
      <c r="AF488" s="540">
        <f t="shared" si="128"/>
        <v>0</v>
      </c>
      <c r="AG488" s="541"/>
      <c r="AH488" s="541"/>
      <c r="AI488" s="541"/>
      <c r="AJ488" s="541"/>
      <c r="AK488" s="541"/>
      <c r="AL488" s="541"/>
      <c r="AM488" s="541"/>
      <c r="AN488" s="541"/>
      <c r="AO488" s="541"/>
      <c r="AP488" s="541"/>
      <c r="AQ488" s="541"/>
      <c r="AR488" s="541"/>
      <c r="AS488" s="541"/>
      <c r="AT488" s="541"/>
      <c r="AU488" s="541"/>
      <c r="AV488" s="541"/>
      <c r="AW488" s="541"/>
      <c r="AX488" s="541"/>
      <c r="AY488" s="819"/>
    </row>
    <row r="489" spans="1:51" ht="13.5" hidden="1" thickBot="1">
      <c r="A489" s="3" t="str">
        <f t="shared" si="129"/>
        <v/>
      </c>
      <c r="B489" s="805"/>
      <c r="C489" s="831">
        <f>MEDIÇÃO_GLOBAL!C489</f>
        <v>0</v>
      </c>
      <c r="D489" s="830">
        <f>MEDIÇÃO_GLOBAL!D489</f>
        <v>0</v>
      </c>
      <c r="E489" s="830" t="str">
        <f>MEDIÇÃO_GLOBAL!E489</f>
        <v/>
      </c>
      <c r="F489" s="823">
        <f>MEDIÇÃO_GLOBAL!F489</f>
        <v>0</v>
      </c>
      <c r="G489" s="824">
        <f>MEDIÇÃO_GLOBAL!G489</f>
        <v>0</v>
      </c>
      <c r="H489" s="454">
        <f>Dados_GLOBAL_Inicial!S489</f>
        <v>0</v>
      </c>
      <c r="I489" s="970"/>
      <c r="J489" s="455">
        <f t="shared" si="127"/>
        <v>0</v>
      </c>
      <c r="K489" s="451">
        <f t="shared" si="130"/>
        <v>0</v>
      </c>
      <c r="L489" s="452">
        <f t="shared" si="126"/>
        <v>0</v>
      </c>
      <c r="M489" s="809">
        <f t="shared" si="131"/>
        <v>0</v>
      </c>
      <c r="N489" s="821">
        <f>IF(IFERROR(VALUE(MEDIÇÃO_GLOBAL!N489),0)=0,0,MEDIÇÃO_GLOBAL!N489)</f>
        <v>0</v>
      </c>
      <c r="O489" s="811">
        <f t="shared" si="132"/>
        <v>0</v>
      </c>
      <c r="P489" s="811">
        <f>IF(Dados_Obra!$H$37=1,Dados_GLOBAL_Inicial!M489,IF((W489)="c",ROUNDUP(J489*N489,2),IF((W489)="b",ROUNDDOWN(J489*N489,2),ROUND(J489*N489,2))))</f>
        <v>0</v>
      </c>
      <c r="Q489" s="813">
        <f t="shared" si="133"/>
        <v>0</v>
      </c>
      <c r="S489" s="815">
        <f t="shared" si="134"/>
        <v>0</v>
      </c>
      <c r="T489" s="815">
        <f t="shared" si="135"/>
        <v>0</v>
      </c>
      <c r="V489" s="974"/>
      <c r="W489" s="975"/>
      <c r="X489" s="816">
        <f t="shared" si="136"/>
        <v>0</v>
      </c>
      <c r="Y489" s="816">
        <f t="shared" si="137"/>
        <v>0</v>
      </c>
      <c r="Z489" s="816">
        <f t="shared" si="138"/>
        <v>0</v>
      </c>
      <c r="AA489" s="817">
        <f t="shared" si="139"/>
        <v>0</v>
      </c>
      <c r="AB489" s="718">
        <f t="shared" si="125"/>
        <v>488</v>
      </c>
      <c r="AC489" s="453">
        <f t="shared" si="140"/>
        <v>0</v>
      </c>
      <c r="AD489" s="14">
        <f t="shared" si="141"/>
        <v>0</v>
      </c>
      <c r="AE489"/>
      <c r="AF489" s="540">
        <f t="shared" si="128"/>
        <v>0</v>
      </c>
      <c r="AG489" s="541"/>
      <c r="AH489" s="541"/>
      <c r="AI489" s="541"/>
      <c r="AJ489" s="541"/>
      <c r="AK489" s="541"/>
      <c r="AL489" s="541"/>
      <c r="AM489" s="541"/>
      <c r="AN489" s="541"/>
      <c r="AO489" s="541"/>
      <c r="AP489" s="541"/>
      <c r="AQ489" s="541"/>
      <c r="AR489" s="541"/>
      <c r="AS489" s="541"/>
      <c r="AT489" s="541"/>
      <c r="AU489" s="541"/>
      <c r="AV489" s="541"/>
      <c r="AW489" s="541"/>
      <c r="AX489" s="541"/>
      <c r="AY489" s="819"/>
    </row>
    <row r="490" spans="1:51" ht="13.5" hidden="1" thickBot="1">
      <c r="A490" s="3" t="str">
        <f t="shared" si="129"/>
        <v/>
      </c>
      <c r="B490" s="805"/>
      <c r="C490" s="831">
        <f>MEDIÇÃO_GLOBAL!C490</f>
        <v>0</v>
      </c>
      <c r="D490" s="830">
        <f>MEDIÇÃO_GLOBAL!D490</f>
        <v>0</v>
      </c>
      <c r="E490" s="830" t="str">
        <f>MEDIÇÃO_GLOBAL!E490</f>
        <v/>
      </c>
      <c r="F490" s="823">
        <f>MEDIÇÃO_GLOBAL!F490</f>
        <v>0</v>
      </c>
      <c r="G490" s="824">
        <f>MEDIÇÃO_GLOBAL!G490</f>
        <v>0</v>
      </c>
      <c r="H490" s="454">
        <f>Dados_GLOBAL_Inicial!S490</f>
        <v>0</v>
      </c>
      <c r="I490" s="970"/>
      <c r="J490" s="455">
        <f t="shared" si="127"/>
        <v>0</v>
      </c>
      <c r="K490" s="451">
        <f t="shared" si="130"/>
        <v>0</v>
      </c>
      <c r="L490" s="452">
        <f t="shared" si="126"/>
        <v>0</v>
      </c>
      <c r="M490" s="809">
        <f t="shared" si="131"/>
        <v>0</v>
      </c>
      <c r="N490" s="821">
        <f>IF(IFERROR(VALUE(MEDIÇÃO_GLOBAL!N490),0)=0,0,MEDIÇÃO_GLOBAL!N490)</f>
        <v>0</v>
      </c>
      <c r="O490" s="811">
        <f t="shared" si="132"/>
        <v>0</v>
      </c>
      <c r="P490" s="811">
        <f>IF(Dados_Obra!$H$37=1,Dados_GLOBAL_Inicial!M490,IF((W490)="c",ROUNDUP(J490*N490,2),IF((W490)="b",ROUNDDOWN(J490*N490,2),ROUND(J490*N490,2))))</f>
        <v>0</v>
      </c>
      <c r="Q490" s="813">
        <f t="shared" si="133"/>
        <v>0</v>
      </c>
      <c r="S490" s="815">
        <f t="shared" si="134"/>
        <v>0</v>
      </c>
      <c r="T490" s="815">
        <f t="shared" si="135"/>
        <v>0</v>
      </c>
      <c r="V490" s="974"/>
      <c r="W490" s="975"/>
      <c r="X490" s="816">
        <f t="shared" si="136"/>
        <v>0</v>
      </c>
      <c r="Y490" s="816">
        <f t="shared" si="137"/>
        <v>0</v>
      </c>
      <c r="Z490" s="816">
        <f t="shared" si="138"/>
        <v>0</v>
      </c>
      <c r="AA490" s="817">
        <f t="shared" si="139"/>
        <v>0</v>
      </c>
      <c r="AB490" s="718">
        <f t="shared" si="125"/>
        <v>489</v>
      </c>
      <c r="AC490" s="453">
        <f t="shared" si="140"/>
        <v>0</v>
      </c>
      <c r="AD490" s="14">
        <f t="shared" si="141"/>
        <v>0</v>
      </c>
      <c r="AE490"/>
      <c r="AF490" s="540">
        <f t="shared" si="128"/>
        <v>0</v>
      </c>
      <c r="AG490" s="541"/>
      <c r="AH490" s="541"/>
      <c r="AI490" s="541"/>
      <c r="AJ490" s="541"/>
      <c r="AK490" s="541"/>
      <c r="AL490" s="541"/>
      <c r="AM490" s="541"/>
      <c r="AN490" s="541"/>
      <c r="AO490" s="541"/>
      <c r="AP490" s="541"/>
      <c r="AQ490" s="541"/>
      <c r="AR490" s="541"/>
      <c r="AS490" s="541"/>
      <c r="AT490" s="541"/>
      <c r="AU490" s="541"/>
      <c r="AV490" s="541"/>
      <c r="AW490" s="541"/>
      <c r="AX490" s="541"/>
      <c r="AY490" s="819"/>
    </row>
    <row r="491" spans="1:51" ht="13.5" hidden="1" thickBot="1">
      <c r="A491" s="3" t="str">
        <f t="shared" si="129"/>
        <v/>
      </c>
      <c r="B491" s="805"/>
      <c r="C491" s="831">
        <f>MEDIÇÃO_GLOBAL!C491</f>
        <v>0</v>
      </c>
      <c r="D491" s="830">
        <f>MEDIÇÃO_GLOBAL!D491</f>
        <v>0</v>
      </c>
      <c r="E491" s="830" t="str">
        <f>MEDIÇÃO_GLOBAL!E491</f>
        <v/>
      </c>
      <c r="F491" s="823">
        <f>MEDIÇÃO_GLOBAL!F491</f>
        <v>0</v>
      </c>
      <c r="G491" s="824">
        <f>MEDIÇÃO_GLOBAL!G491</f>
        <v>0</v>
      </c>
      <c r="H491" s="454">
        <f>Dados_GLOBAL_Inicial!S491</f>
        <v>0</v>
      </c>
      <c r="I491" s="970"/>
      <c r="J491" s="455">
        <f t="shared" si="127"/>
        <v>0</v>
      </c>
      <c r="K491" s="451">
        <f t="shared" si="130"/>
        <v>0</v>
      </c>
      <c r="L491" s="452">
        <f t="shared" si="126"/>
        <v>0</v>
      </c>
      <c r="M491" s="809">
        <f t="shared" si="131"/>
        <v>0</v>
      </c>
      <c r="N491" s="821">
        <f>IF(IFERROR(VALUE(MEDIÇÃO_GLOBAL!N491),0)=0,0,MEDIÇÃO_GLOBAL!N491)</f>
        <v>0</v>
      </c>
      <c r="O491" s="811">
        <f t="shared" si="132"/>
        <v>0</v>
      </c>
      <c r="P491" s="811">
        <f>IF(Dados_Obra!$H$37=1,Dados_GLOBAL_Inicial!M491,IF((W491)="c",ROUNDUP(J491*N491,2),IF((W491)="b",ROUNDDOWN(J491*N491,2),ROUND(J491*N491,2))))</f>
        <v>0</v>
      </c>
      <c r="Q491" s="813">
        <f t="shared" si="133"/>
        <v>0</v>
      </c>
      <c r="S491" s="815">
        <f t="shared" si="134"/>
        <v>0</v>
      </c>
      <c r="T491" s="815">
        <f t="shared" si="135"/>
        <v>0</v>
      </c>
      <c r="V491" s="974"/>
      <c r="W491" s="975"/>
      <c r="X491" s="816">
        <f t="shared" si="136"/>
        <v>0</v>
      </c>
      <c r="Y491" s="816">
        <f t="shared" si="137"/>
        <v>0</v>
      </c>
      <c r="Z491" s="816">
        <f t="shared" si="138"/>
        <v>0</v>
      </c>
      <c r="AA491" s="817">
        <f t="shared" si="139"/>
        <v>0</v>
      </c>
      <c r="AB491" s="718">
        <f t="shared" si="125"/>
        <v>490</v>
      </c>
      <c r="AC491" s="453">
        <f t="shared" si="140"/>
        <v>0</v>
      </c>
      <c r="AD491" s="14">
        <f t="shared" si="141"/>
        <v>0</v>
      </c>
      <c r="AE491"/>
      <c r="AF491" s="540">
        <f t="shared" si="128"/>
        <v>0</v>
      </c>
      <c r="AG491" s="541"/>
      <c r="AH491" s="541"/>
      <c r="AI491" s="541"/>
      <c r="AJ491" s="541"/>
      <c r="AK491" s="541"/>
      <c r="AL491" s="541"/>
      <c r="AM491" s="541"/>
      <c r="AN491" s="541"/>
      <c r="AO491" s="541"/>
      <c r="AP491" s="541"/>
      <c r="AQ491" s="541"/>
      <c r="AR491" s="541"/>
      <c r="AS491" s="541"/>
      <c r="AT491" s="541"/>
      <c r="AU491" s="541"/>
      <c r="AV491" s="541"/>
      <c r="AW491" s="541"/>
      <c r="AX491" s="541"/>
      <c r="AY491" s="819"/>
    </row>
    <row r="492" spans="1:51" ht="13.5" hidden="1" thickBot="1">
      <c r="A492" s="3" t="str">
        <f t="shared" si="129"/>
        <v/>
      </c>
      <c r="B492" s="805"/>
      <c r="C492" s="831">
        <f>MEDIÇÃO_GLOBAL!C492</f>
        <v>0</v>
      </c>
      <c r="D492" s="830">
        <f>MEDIÇÃO_GLOBAL!D492</f>
        <v>0</v>
      </c>
      <c r="E492" s="830" t="str">
        <f>MEDIÇÃO_GLOBAL!E492</f>
        <v/>
      </c>
      <c r="F492" s="823">
        <f>MEDIÇÃO_GLOBAL!F492</f>
        <v>0</v>
      </c>
      <c r="G492" s="824">
        <f>MEDIÇÃO_GLOBAL!G492</f>
        <v>0</v>
      </c>
      <c r="H492" s="454">
        <f>Dados_GLOBAL_Inicial!S492</f>
        <v>0</v>
      </c>
      <c r="I492" s="970"/>
      <c r="J492" s="455">
        <f t="shared" si="127"/>
        <v>0</v>
      </c>
      <c r="K492" s="451">
        <f t="shared" si="130"/>
        <v>0</v>
      </c>
      <c r="L492" s="452">
        <f t="shared" si="126"/>
        <v>0</v>
      </c>
      <c r="M492" s="809">
        <f t="shared" si="131"/>
        <v>0</v>
      </c>
      <c r="N492" s="821">
        <f>IF(IFERROR(VALUE(MEDIÇÃO_GLOBAL!N492),0)=0,0,MEDIÇÃO_GLOBAL!N492)</f>
        <v>0</v>
      </c>
      <c r="O492" s="811">
        <f t="shared" si="132"/>
        <v>0</v>
      </c>
      <c r="P492" s="811">
        <f>IF(Dados_Obra!$H$37=1,Dados_GLOBAL_Inicial!M492,IF((W492)="c",ROUNDUP(J492*N492,2),IF((W492)="b",ROUNDDOWN(J492*N492,2),ROUND(J492*N492,2))))</f>
        <v>0</v>
      </c>
      <c r="Q492" s="813">
        <f t="shared" si="133"/>
        <v>0</v>
      </c>
      <c r="S492" s="815">
        <f t="shared" si="134"/>
        <v>0</v>
      </c>
      <c r="T492" s="815">
        <f t="shared" si="135"/>
        <v>0</v>
      </c>
      <c r="V492" s="974"/>
      <c r="W492" s="975"/>
      <c r="X492" s="816">
        <f t="shared" si="136"/>
        <v>0</v>
      </c>
      <c r="Y492" s="816">
        <f t="shared" si="137"/>
        <v>0</v>
      </c>
      <c r="Z492" s="816">
        <f t="shared" si="138"/>
        <v>0</v>
      </c>
      <c r="AA492" s="817">
        <f t="shared" si="139"/>
        <v>0</v>
      </c>
      <c r="AB492" s="718">
        <f t="shared" si="125"/>
        <v>491</v>
      </c>
      <c r="AC492" s="453">
        <f t="shared" si="140"/>
        <v>0</v>
      </c>
      <c r="AD492" s="14">
        <f t="shared" si="141"/>
        <v>0</v>
      </c>
      <c r="AE492"/>
      <c r="AF492" s="540">
        <f t="shared" si="128"/>
        <v>0</v>
      </c>
      <c r="AG492" s="541"/>
      <c r="AH492" s="541"/>
      <c r="AI492" s="541"/>
      <c r="AJ492" s="541"/>
      <c r="AK492" s="541"/>
      <c r="AL492" s="541"/>
      <c r="AM492" s="541"/>
      <c r="AN492" s="541"/>
      <c r="AO492" s="541"/>
      <c r="AP492" s="541"/>
      <c r="AQ492" s="541"/>
      <c r="AR492" s="541"/>
      <c r="AS492" s="541"/>
      <c r="AT492" s="541"/>
      <c r="AU492" s="541"/>
      <c r="AV492" s="541"/>
      <c r="AW492" s="541"/>
      <c r="AX492" s="541"/>
      <c r="AY492" s="819"/>
    </row>
    <row r="493" spans="1:51" ht="13.5" hidden="1" thickBot="1">
      <c r="A493" s="3" t="str">
        <f t="shared" si="129"/>
        <v/>
      </c>
      <c r="B493" s="805"/>
      <c r="C493" s="831">
        <f>MEDIÇÃO_GLOBAL!C493</f>
        <v>0</v>
      </c>
      <c r="D493" s="830">
        <f>MEDIÇÃO_GLOBAL!D493</f>
        <v>0</v>
      </c>
      <c r="E493" s="830" t="str">
        <f>MEDIÇÃO_GLOBAL!E493</f>
        <v/>
      </c>
      <c r="F493" s="823">
        <f>MEDIÇÃO_GLOBAL!F493</f>
        <v>0</v>
      </c>
      <c r="G493" s="824">
        <f>MEDIÇÃO_GLOBAL!G493</f>
        <v>0</v>
      </c>
      <c r="H493" s="454">
        <f>Dados_GLOBAL_Inicial!S493</f>
        <v>0</v>
      </c>
      <c r="I493" s="970"/>
      <c r="J493" s="455">
        <f t="shared" si="127"/>
        <v>0</v>
      </c>
      <c r="K493" s="451">
        <f t="shared" si="130"/>
        <v>0</v>
      </c>
      <c r="L493" s="452">
        <f t="shared" si="126"/>
        <v>0</v>
      </c>
      <c r="M493" s="809">
        <f t="shared" si="131"/>
        <v>0</v>
      </c>
      <c r="N493" s="821">
        <f>IF(IFERROR(VALUE(MEDIÇÃO_GLOBAL!N493),0)=0,0,MEDIÇÃO_GLOBAL!N493)</f>
        <v>0</v>
      </c>
      <c r="O493" s="811">
        <f t="shared" si="132"/>
        <v>0</v>
      </c>
      <c r="P493" s="811">
        <f>IF(Dados_Obra!$H$37=1,Dados_GLOBAL_Inicial!M493,IF((W493)="c",ROUNDUP(J493*N493,2),IF((W493)="b",ROUNDDOWN(J493*N493,2),ROUND(J493*N493,2))))</f>
        <v>0</v>
      </c>
      <c r="Q493" s="813">
        <f t="shared" si="133"/>
        <v>0</v>
      </c>
      <c r="S493" s="815">
        <f t="shared" si="134"/>
        <v>0</v>
      </c>
      <c r="T493" s="815">
        <f t="shared" si="135"/>
        <v>0</v>
      </c>
      <c r="V493" s="974"/>
      <c r="W493" s="975"/>
      <c r="X493" s="816">
        <f t="shared" si="136"/>
        <v>0</v>
      </c>
      <c r="Y493" s="816">
        <f t="shared" si="137"/>
        <v>0</v>
      </c>
      <c r="Z493" s="816">
        <f t="shared" si="138"/>
        <v>0</v>
      </c>
      <c r="AA493" s="817">
        <f t="shared" si="139"/>
        <v>0</v>
      </c>
      <c r="AB493" s="718">
        <f t="shared" si="125"/>
        <v>492</v>
      </c>
      <c r="AC493" s="453">
        <f t="shared" si="140"/>
        <v>0</v>
      </c>
      <c r="AD493" s="14">
        <f t="shared" si="141"/>
        <v>0</v>
      </c>
      <c r="AE493"/>
      <c r="AF493" s="540">
        <f t="shared" si="128"/>
        <v>0</v>
      </c>
      <c r="AG493" s="541"/>
      <c r="AH493" s="541"/>
      <c r="AI493" s="541"/>
      <c r="AJ493" s="541"/>
      <c r="AK493" s="541"/>
      <c r="AL493" s="541"/>
      <c r="AM493" s="541"/>
      <c r="AN493" s="541"/>
      <c r="AO493" s="541"/>
      <c r="AP493" s="541"/>
      <c r="AQ493" s="541"/>
      <c r="AR493" s="541"/>
      <c r="AS493" s="541"/>
      <c r="AT493" s="541"/>
      <c r="AU493" s="541"/>
      <c r="AV493" s="541"/>
      <c r="AW493" s="541"/>
      <c r="AX493" s="541"/>
      <c r="AY493" s="819"/>
    </row>
    <row r="494" spans="1:51" ht="13.5" hidden="1" thickBot="1">
      <c r="A494" s="3" t="str">
        <f t="shared" si="129"/>
        <v/>
      </c>
      <c r="B494" s="805"/>
      <c r="C494" s="831">
        <f>MEDIÇÃO_GLOBAL!C494</f>
        <v>0</v>
      </c>
      <c r="D494" s="830">
        <f>MEDIÇÃO_GLOBAL!D494</f>
        <v>0</v>
      </c>
      <c r="E494" s="830" t="str">
        <f>MEDIÇÃO_GLOBAL!E494</f>
        <v/>
      </c>
      <c r="F494" s="823">
        <f>MEDIÇÃO_GLOBAL!F494</f>
        <v>0</v>
      </c>
      <c r="G494" s="824">
        <f>MEDIÇÃO_GLOBAL!G494</f>
        <v>0</v>
      </c>
      <c r="H494" s="454">
        <f>Dados_GLOBAL_Inicial!S494</f>
        <v>0</v>
      </c>
      <c r="I494" s="970"/>
      <c r="J494" s="455">
        <f t="shared" si="127"/>
        <v>0</v>
      </c>
      <c r="K494" s="451">
        <f t="shared" si="130"/>
        <v>0</v>
      </c>
      <c r="L494" s="452">
        <f t="shared" si="126"/>
        <v>0</v>
      </c>
      <c r="M494" s="809">
        <f t="shared" si="131"/>
        <v>0</v>
      </c>
      <c r="N494" s="821">
        <f>IF(IFERROR(VALUE(MEDIÇÃO_GLOBAL!N494),0)=0,0,MEDIÇÃO_GLOBAL!N494)</f>
        <v>0</v>
      </c>
      <c r="O494" s="811">
        <f t="shared" si="132"/>
        <v>0</v>
      </c>
      <c r="P494" s="811">
        <f>IF(Dados_Obra!$H$37=1,Dados_GLOBAL_Inicial!M494,IF((W494)="c",ROUNDUP(J494*N494,2),IF((W494)="b",ROUNDDOWN(J494*N494,2),ROUND(J494*N494,2))))</f>
        <v>0</v>
      </c>
      <c r="Q494" s="813">
        <f t="shared" si="133"/>
        <v>0</v>
      </c>
      <c r="S494" s="815">
        <f t="shared" si="134"/>
        <v>0</v>
      </c>
      <c r="T494" s="815">
        <f t="shared" si="135"/>
        <v>0</v>
      </c>
      <c r="V494" s="974"/>
      <c r="W494" s="975"/>
      <c r="X494" s="816">
        <f t="shared" si="136"/>
        <v>0</v>
      </c>
      <c r="Y494" s="816">
        <f t="shared" si="137"/>
        <v>0</v>
      </c>
      <c r="Z494" s="816">
        <f t="shared" si="138"/>
        <v>0</v>
      </c>
      <c r="AA494" s="817">
        <f t="shared" si="139"/>
        <v>0</v>
      </c>
      <c r="AB494" s="718">
        <f t="shared" si="125"/>
        <v>493</v>
      </c>
      <c r="AC494" s="453">
        <f t="shared" si="140"/>
        <v>0</v>
      </c>
      <c r="AD494" s="14">
        <f t="shared" si="141"/>
        <v>0</v>
      </c>
      <c r="AE494"/>
      <c r="AF494" s="540">
        <f t="shared" si="128"/>
        <v>0</v>
      </c>
      <c r="AG494" s="541"/>
      <c r="AH494" s="541"/>
      <c r="AI494" s="541"/>
      <c r="AJ494" s="541"/>
      <c r="AK494" s="541"/>
      <c r="AL494" s="541"/>
      <c r="AM494" s="541"/>
      <c r="AN494" s="541"/>
      <c r="AO494" s="541"/>
      <c r="AP494" s="541"/>
      <c r="AQ494" s="541"/>
      <c r="AR494" s="541"/>
      <c r="AS494" s="541"/>
      <c r="AT494" s="541"/>
      <c r="AU494" s="541"/>
      <c r="AV494" s="541"/>
      <c r="AW494" s="541"/>
      <c r="AX494" s="541"/>
      <c r="AY494" s="819"/>
    </row>
    <row r="495" spans="1:51" ht="13.5" hidden="1" thickBot="1">
      <c r="A495" s="3" t="str">
        <f t="shared" si="129"/>
        <v/>
      </c>
      <c r="B495" s="805"/>
      <c r="C495" s="831">
        <f>MEDIÇÃO_GLOBAL!C495</f>
        <v>0</v>
      </c>
      <c r="D495" s="830">
        <f>MEDIÇÃO_GLOBAL!D495</f>
        <v>0</v>
      </c>
      <c r="E495" s="830" t="str">
        <f>MEDIÇÃO_GLOBAL!E495</f>
        <v/>
      </c>
      <c r="F495" s="823">
        <f>MEDIÇÃO_GLOBAL!F495</f>
        <v>0</v>
      </c>
      <c r="G495" s="824">
        <f>MEDIÇÃO_GLOBAL!G495</f>
        <v>0</v>
      </c>
      <c r="H495" s="454">
        <f>Dados_GLOBAL_Inicial!S495</f>
        <v>0</v>
      </c>
      <c r="I495" s="970"/>
      <c r="J495" s="455">
        <f t="shared" si="127"/>
        <v>0</v>
      </c>
      <c r="K495" s="451">
        <f t="shared" si="130"/>
        <v>0</v>
      </c>
      <c r="L495" s="452">
        <f t="shared" si="126"/>
        <v>0</v>
      </c>
      <c r="M495" s="809">
        <f t="shared" si="131"/>
        <v>0</v>
      </c>
      <c r="N495" s="821">
        <f>IF(IFERROR(VALUE(MEDIÇÃO_GLOBAL!N495),0)=0,0,MEDIÇÃO_GLOBAL!N495)</f>
        <v>0</v>
      </c>
      <c r="O495" s="811">
        <f t="shared" si="132"/>
        <v>0</v>
      </c>
      <c r="P495" s="811">
        <f>IF(Dados_Obra!$H$37=1,Dados_GLOBAL_Inicial!M495,IF((W495)="c",ROUNDUP(J495*N495,2),IF((W495)="b",ROUNDDOWN(J495*N495,2),ROUND(J495*N495,2))))</f>
        <v>0</v>
      </c>
      <c r="Q495" s="813">
        <f t="shared" si="133"/>
        <v>0</v>
      </c>
      <c r="S495" s="815">
        <f t="shared" si="134"/>
        <v>0</v>
      </c>
      <c r="T495" s="815">
        <f t="shared" si="135"/>
        <v>0</v>
      </c>
      <c r="V495" s="974"/>
      <c r="W495" s="975"/>
      <c r="X495" s="816">
        <f t="shared" si="136"/>
        <v>0</v>
      </c>
      <c r="Y495" s="816">
        <f t="shared" si="137"/>
        <v>0</v>
      </c>
      <c r="Z495" s="816">
        <f t="shared" si="138"/>
        <v>0</v>
      </c>
      <c r="AA495" s="817">
        <f t="shared" si="139"/>
        <v>0</v>
      </c>
      <c r="AB495" s="718">
        <f t="shared" si="125"/>
        <v>494</v>
      </c>
      <c r="AC495" s="453">
        <f t="shared" si="140"/>
        <v>0</v>
      </c>
      <c r="AD495" s="14">
        <f t="shared" si="141"/>
        <v>0</v>
      </c>
      <c r="AE495"/>
      <c r="AF495" s="540">
        <f t="shared" si="128"/>
        <v>0</v>
      </c>
      <c r="AG495" s="541"/>
      <c r="AH495" s="541"/>
      <c r="AI495" s="541"/>
      <c r="AJ495" s="541"/>
      <c r="AK495" s="541"/>
      <c r="AL495" s="541"/>
      <c r="AM495" s="541"/>
      <c r="AN495" s="541"/>
      <c r="AO495" s="541"/>
      <c r="AP495" s="541"/>
      <c r="AQ495" s="541"/>
      <c r="AR495" s="541"/>
      <c r="AS495" s="541"/>
      <c r="AT495" s="541"/>
      <c r="AU495" s="541"/>
      <c r="AV495" s="541"/>
      <c r="AW495" s="541"/>
      <c r="AX495" s="541"/>
      <c r="AY495" s="819"/>
    </row>
    <row r="496" spans="1:51" ht="13.5" hidden="1" thickBot="1">
      <c r="A496" s="3" t="str">
        <f t="shared" si="129"/>
        <v/>
      </c>
      <c r="B496" s="805"/>
      <c r="C496" s="831">
        <f>MEDIÇÃO_GLOBAL!C496</f>
        <v>0</v>
      </c>
      <c r="D496" s="830">
        <f>MEDIÇÃO_GLOBAL!D496</f>
        <v>0</v>
      </c>
      <c r="E496" s="830" t="str">
        <f>MEDIÇÃO_GLOBAL!E496</f>
        <v/>
      </c>
      <c r="F496" s="823">
        <f>MEDIÇÃO_GLOBAL!F496</f>
        <v>0</v>
      </c>
      <c r="G496" s="824">
        <f>MEDIÇÃO_GLOBAL!G496</f>
        <v>0</v>
      </c>
      <c r="H496" s="454">
        <f>Dados_GLOBAL_Inicial!S496</f>
        <v>0</v>
      </c>
      <c r="I496" s="970"/>
      <c r="J496" s="455">
        <f t="shared" si="127"/>
        <v>0</v>
      </c>
      <c r="K496" s="451">
        <f t="shared" si="130"/>
        <v>0</v>
      </c>
      <c r="L496" s="452">
        <f t="shared" si="126"/>
        <v>0</v>
      </c>
      <c r="M496" s="809">
        <f t="shared" si="131"/>
        <v>0</v>
      </c>
      <c r="N496" s="821">
        <f>IF(IFERROR(VALUE(MEDIÇÃO_GLOBAL!N496),0)=0,0,MEDIÇÃO_GLOBAL!N496)</f>
        <v>0</v>
      </c>
      <c r="O496" s="811">
        <f t="shared" si="132"/>
        <v>0</v>
      </c>
      <c r="P496" s="811">
        <f>IF(Dados_Obra!$H$37=1,Dados_GLOBAL_Inicial!M496,IF((W496)="c",ROUNDUP(J496*N496,2),IF((W496)="b",ROUNDDOWN(J496*N496,2),ROUND(J496*N496,2))))</f>
        <v>0</v>
      </c>
      <c r="Q496" s="813">
        <f t="shared" si="133"/>
        <v>0</v>
      </c>
      <c r="S496" s="815">
        <f t="shared" si="134"/>
        <v>0</v>
      </c>
      <c r="T496" s="815">
        <f t="shared" si="135"/>
        <v>0</v>
      </c>
      <c r="V496" s="974"/>
      <c r="W496" s="975"/>
      <c r="X496" s="816">
        <f t="shared" si="136"/>
        <v>0</v>
      </c>
      <c r="Y496" s="816">
        <f t="shared" si="137"/>
        <v>0</v>
      </c>
      <c r="Z496" s="816">
        <f t="shared" si="138"/>
        <v>0</v>
      </c>
      <c r="AA496" s="817">
        <f t="shared" si="139"/>
        <v>0</v>
      </c>
      <c r="AB496" s="718">
        <f t="shared" si="125"/>
        <v>495</v>
      </c>
      <c r="AC496" s="453">
        <f t="shared" si="140"/>
        <v>0</v>
      </c>
      <c r="AD496" s="14">
        <f t="shared" si="141"/>
        <v>0</v>
      </c>
      <c r="AE496"/>
      <c r="AF496" s="540">
        <f t="shared" si="128"/>
        <v>0</v>
      </c>
      <c r="AG496" s="541"/>
      <c r="AH496" s="541"/>
      <c r="AI496" s="541"/>
      <c r="AJ496" s="541"/>
      <c r="AK496" s="541"/>
      <c r="AL496" s="541"/>
      <c r="AM496" s="541"/>
      <c r="AN496" s="541"/>
      <c r="AO496" s="541"/>
      <c r="AP496" s="541"/>
      <c r="AQ496" s="541"/>
      <c r="AR496" s="541"/>
      <c r="AS496" s="541"/>
      <c r="AT496" s="541"/>
      <c r="AU496" s="541"/>
      <c r="AV496" s="541"/>
      <c r="AW496" s="541"/>
      <c r="AX496" s="541"/>
      <c r="AY496" s="819"/>
    </row>
    <row r="497" spans="1:51" ht="13.5" hidden="1" thickBot="1">
      <c r="A497" s="3" t="str">
        <f t="shared" si="129"/>
        <v/>
      </c>
      <c r="B497" s="805"/>
      <c r="C497" s="831">
        <f>MEDIÇÃO_GLOBAL!C497</f>
        <v>0</v>
      </c>
      <c r="D497" s="830">
        <f>MEDIÇÃO_GLOBAL!D497</f>
        <v>0</v>
      </c>
      <c r="E497" s="830" t="str">
        <f>MEDIÇÃO_GLOBAL!E497</f>
        <v/>
      </c>
      <c r="F497" s="823">
        <f>MEDIÇÃO_GLOBAL!F497</f>
        <v>0</v>
      </c>
      <c r="G497" s="824">
        <f>MEDIÇÃO_GLOBAL!G497</f>
        <v>0</v>
      </c>
      <c r="H497" s="454">
        <f>Dados_GLOBAL_Inicial!S497</f>
        <v>0</v>
      </c>
      <c r="I497" s="970"/>
      <c r="J497" s="455">
        <f t="shared" si="127"/>
        <v>0</v>
      </c>
      <c r="K497" s="451">
        <f t="shared" si="130"/>
        <v>0</v>
      </c>
      <c r="L497" s="452">
        <f t="shared" si="126"/>
        <v>0</v>
      </c>
      <c r="M497" s="809">
        <f t="shared" si="131"/>
        <v>0</v>
      </c>
      <c r="N497" s="821">
        <f>IF(IFERROR(VALUE(MEDIÇÃO_GLOBAL!N497),0)=0,0,MEDIÇÃO_GLOBAL!N497)</f>
        <v>0</v>
      </c>
      <c r="O497" s="811">
        <f t="shared" si="132"/>
        <v>0</v>
      </c>
      <c r="P497" s="811">
        <f>IF(Dados_Obra!$H$37=1,Dados_GLOBAL_Inicial!M497,IF((W497)="c",ROUNDUP(J497*N497,2),IF((W497)="b",ROUNDDOWN(J497*N497,2),ROUND(J497*N497,2))))</f>
        <v>0</v>
      </c>
      <c r="Q497" s="813">
        <f t="shared" si="133"/>
        <v>0</v>
      </c>
      <c r="S497" s="815">
        <f t="shared" si="134"/>
        <v>0</v>
      </c>
      <c r="T497" s="815">
        <f t="shared" si="135"/>
        <v>0</v>
      </c>
      <c r="V497" s="974"/>
      <c r="W497" s="975"/>
      <c r="X497" s="816">
        <f t="shared" si="136"/>
        <v>0</v>
      </c>
      <c r="Y497" s="816">
        <f t="shared" si="137"/>
        <v>0</v>
      </c>
      <c r="Z497" s="816">
        <f t="shared" si="138"/>
        <v>0</v>
      </c>
      <c r="AA497" s="817">
        <f t="shared" si="139"/>
        <v>0</v>
      </c>
      <c r="AB497" s="718">
        <f t="shared" si="125"/>
        <v>496</v>
      </c>
      <c r="AC497" s="453">
        <f t="shared" si="140"/>
        <v>0</v>
      </c>
      <c r="AD497" s="14">
        <f t="shared" si="141"/>
        <v>0</v>
      </c>
      <c r="AE497"/>
      <c r="AF497" s="540">
        <f t="shared" si="128"/>
        <v>0</v>
      </c>
      <c r="AG497" s="541"/>
      <c r="AH497" s="541"/>
      <c r="AI497" s="541"/>
      <c r="AJ497" s="541"/>
      <c r="AK497" s="541"/>
      <c r="AL497" s="541"/>
      <c r="AM497" s="541"/>
      <c r="AN497" s="541"/>
      <c r="AO497" s="541"/>
      <c r="AP497" s="541"/>
      <c r="AQ497" s="541"/>
      <c r="AR497" s="541"/>
      <c r="AS497" s="541"/>
      <c r="AT497" s="541"/>
      <c r="AU497" s="541"/>
      <c r="AV497" s="541"/>
      <c r="AW497" s="541"/>
      <c r="AX497" s="541"/>
      <c r="AY497" s="819"/>
    </row>
    <row r="498" spans="1:51" ht="13.5" hidden="1" thickBot="1">
      <c r="A498" s="3" t="str">
        <f t="shared" si="129"/>
        <v/>
      </c>
      <c r="B498" s="805"/>
      <c r="C498" s="831">
        <f>MEDIÇÃO_GLOBAL!C498</f>
        <v>0</v>
      </c>
      <c r="D498" s="830">
        <f>MEDIÇÃO_GLOBAL!D498</f>
        <v>0</v>
      </c>
      <c r="E498" s="830" t="str">
        <f>MEDIÇÃO_GLOBAL!E498</f>
        <v/>
      </c>
      <c r="F498" s="823">
        <f>MEDIÇÃO_GLOBAL!F498</f>
        <v>0</v>
      </c>
      <c r="G498" s="824">
        <f>MEDIÇÃO_GLOBAL!G498</f>
        <v>0</v>
      </c>
      <c r="H498" s="454">
        <f>Dados_GLOBAL_Inicial!S498</f>
        <v>0</v>
      </c>
      <c r="I498" s="970"/>
      <c r="J498" s="455">
        <f t="shared" si="127"/>
        <v>0</v>
      </c>
      <c r="K498" s="451">
        <f t="shared" si="130"/>
        <v>0</v>
      </c>
      <c r="L498" s="452">
        <f t="shared" si="126"/>
        <v>0</v>
      </c>
      <c r="M498" s="809">
        <f t="shared" si="131"/>
        <v>0</v>
      </c>
      <c r="N498" s="821">
        <f>IF(IFERROR(VALUE(MEDIÇÃO_GLOBAL!N498),0)=0,0,MEDIÇÃO_GLOBAL!N498)</f>
        <v>0</v>
      </c>
      <c r="O498" s="811">
        <f t="shared" si="132"/>
        <v>0</v>
      </c>
      <c r="P498" s="811">
        <f>IF(Dados_Obra!$H$37=1,Dados_GLOBAL_Inicial!M498,IF((W498)="c",ROUNDUP(J498*N498,2),IF((W498)="b",ROUNDDOWN(J498*N498,2),ROUND(J498*N498,2))))</f>
        <v>0</v>
      </c>
      <c r="Q498" s="813">
        <f t="shared" si="133"/>
        <v>0</v>
      </c>
      <c r="S498" s="815">
        <f t="shared" si="134"/>
        <v>0</v>
      </c>
      <c r="T498" s="815">
        <f t="shared" si="135"/>
        <v>0</v>
      </c>
      <c r="V498" s="974"/>
      <c r="W498" s="975"/>
      <c r="X498" s="816">
        <f t="shared" si="136"/>
        <v>0</v>
      </c>
      <c r="Y498" s="816">
        <f t="shared" si="137"/>
        <v>0</v>
      </c>
      <c r="Z498" s="816">
        <f t="shared" si="138"/>
        <v>0</v>
      </c>
      <c r="AA498" s="817">
        <f t="shared" si="139"/>
        <v>0</v>
      </c>
      <c r="AB498" s="718">
        <f t="shared" si="125"/>
        <v>497</v>
      </c>
      <c r="AC498" s="453">
        <f t="shared" si="140"/>
        <v>0</v>
      </c>
      <c r="AD498" s="14">
        <f t="shared" si="141"/>
        <v>0</v>
      </c>
      <c r="AE498"/>
      <c r="AF498" s="540">
        <f t="shared" si="128"/>
        <v>0</v>
      </c>
      <c r="AG498" s="541"/>
      <c r="AH498" s="541"/>
      <c r="AI498" s="541"/>
      <c r="AJ498" s="541"/>
      <c r="AK498" s="541"/>
      <c r="AL498" s="541"/>
      <c r="AM498" s="541"/>
      <c r="AN498" s="541"/>
      <c r="AO498" s="541"/>
      <c r="AP498" s="541"/>
      <c r="AQ498" s="541"/>
      <c r="AR498" s="541"/>
      <c r="AS498" s="541"/>
      <c r="AT498" s="541"/>
      <c r="AU498" s="541"/>
      <c r="AV498" s="541"/>
      <c r="AW498" s="541"/>
      <c r="AX498" s="541"/>
      <c r="AY498" s="819"/>
    </row>
    <row r="499" spans="1:51" ht="13.5" hidden="1" thickBot="1">
      <c r="A499" s="3" t="str">
        <f t="shared" si="129"/>
        <v/>
      </c>
      <c r="B499" s="805"/>
      <c r="C499" s="831">
        <f>MEDIÇÃO_GLOBAL!C499</f>
        <v>0</v>
      </c>
      <c r="D499" s="830">
        <f>MEDIÇÃO_GLOBAL!D499</f>
        <v>0</v>
      </c>
      <c r="E499" s="830" t="str">
        <f>MEDIÇÃO_GLOBAL!E499</f>
        <v/>
      </c>
      <c r="F499" s="823">
        <f>MEDIÇÃO_GLOBAL!F499</f>
        <v>0</v>
      </c>
      <c r="G499" s="824">
        <f>MEDIÇÃO_GLOBAL!G499</f>
        <v>0</v>
      </c>
      <c r="H499" s="454">
        <f>Dados_GLOBAL_Inicial!S499</f>
        <v>0</v>
      </c>
      <c r="I499" s="970"/>
      <c r="J499" s="455">
        <f t="shared" si="127"/>
        <v>0</v>
      </c>
      <c r="K499" s="451">
        <f t="shared" si="130"/>
        <v>0</v>
      </c>
      <c r="L499" s="452">
        <f t="shared" si="126"/>
        <v>0</v>
      </c>
      <c r="M499" s="809">
        <f t="shared" si="131"/>
        <v>0</v>
      </c>
      <c r="N499" s="821">
        <f>IF(IFERROR(VALUE(MEDIÇÃO_GLOBAL!N499),0)=0,0,MEDIÇÃO_GLOBAL!N499)</f>
        <v>0</v>
      </c>
      <c r="O499" s="811">
        <f t="shared" si="132"/>
        <v>0</v>
      </c>
      <c r="P499" s="811">
        <f>IF(Dados_Obra!$H$37=1,Dados_GLOBAL_Inicial!M499,IF((W499)="c",ROUNDUP(J499*N499,2),IF((W499)="b",ROUNDDOWN(J499*N499,2),ROUND(J499*N499,2))))</f>
        <v>0</v>
      </c>
      <c r="Q499" s="813">
        <f t="shared" si="133"/>
        <v>0</v>
      </c>
      <c r="S499" s="815">
        <f t="shared" si="134"/>
        <v>0</v>
      </c>
      <c r="T499" s="815">
        <f t="shared" si="135"/>
        <v>0</v>
      </c>
      <c r="V499" s="974"/>
      <c r="W499" s="975"/>
      <c r="X499" s="816">
        <f t="shared" si="136"/>
        <v>0</v>
      </c>
      <c r="Y499" s="816">
        <f t="shared" si="137"/>
        <v>0</v>
      </c>
      <c r="Z499" s="816">
        <f t="shared" si="138"/>
        <v>0</v>
      </c>
      <c r="AA499" s="817">
        <f t="shared" si="139"/>
        <v>0</v>
      </c>
      <c r="AB499" s="718">
        <f t="shared" si="125"/>
        <v>498</v>
      </c>
      <c r="AC499" s="453">
        <f t="shared" si="140"/>
        <v>0</v>
      </c>
      <c r="AD499" s="14">
        <f t="shared" si="141"/>
        <v>0</v>
      </c>
      <c r="AE499"/>
      <c r="AF499" s="540">
        <f t="shared" si="128"/>
        <v>0</v>
      </c>
      <c r="AG499" s="541"/>
      <c r="AH499" s="541"/>
      <c r="AI499" s="541"/>
      <c r="AJ499" s="541"/>
      <c r="AK499" s="541"/>
      <c r="AL499" s="541"/>
      <c r="AM499" s="541"/>
      <c r="AN499" s="541"/>
      <c r="AO499" s="541"/>
      <c r="AP499" s="541"/>
      <c r="AQ499" s="541"/>
      <c r="AR499" s="541"/>
      <c r="AS499" s="541"/>
      <c r="AT499" s="541"/>
      <c r="AU499" s="541"/>
      <c r="AV499" s="541"/>
      <c r="AW499" s="541"/>
      <c r="AX499" s="541"/>
      <c r="AY499" s="819"/>
    </row>
    <row r="500" spans="1:51" ht="13.5" hidden="1" thickBot="1">
      <c r="A500" s="3" t="str">
        <f t="shared" si="129"/>
        <v/>
      </c>
      <c r="B500" s="805"/>
      <c r="C500" s="831">
        <f>MEDIÇÃO_GLOBAL!C500</f>
        <v>0</v>
      </c>
      <c r="D500" s="830">
        <f>MEDIÇÃO_GLOBAL!D500</f>
        <v>0</v>
      </c>
      <c r="E500" s="830" t="str">
        <f>MEDIÇÃO_GLOBAL!E500</f>
        <v/>
      </c>
      <c r="F500" s="823">
        <f>MEDIÇÃO_GLOBAL!F500</f>
        <v>0</v>
      </c>
      <c r="G500" s="824">
        <f>MEDIÇÃO_GLOBAL!G500</f>
        <v>0</v>
      </c>
      <c r="H500" s="454">
        <f>Dados_GLOBAL_Inicial!S500</f>
        <v>0</v>
      </c>
      <c r="I500" s="970"/>
      <c r="J500" s="455">
        <f t="shared" si="127"/>
        <v>0</v>
      </c>
      <c r="K500" s="451">
        <f t="shared" si="130"/>
        <v>0</v>
      </c>
      <c r="L500" s="452">
        <f t="shared" si="126"/>
        <v>0</v>
      </c>
      <c r="M500" s="809">
        <f t="shared" si="131"/>
        <v>0</v>
      </c>
      <c r="N500" s="821">
        <f>IF(IFERROR(VALUE(MEDIÇÃO_GLOBAL!N500),0)=0,0,MEDIÇÃO_GLOBAL!N500)</f>
        <v>0</v>
      </c>
      <c r="O500" s="811">
        <f t="shared" si="132"/>
        <v>0</v>
      </c>
      <c r="P500" s="811">
        <f>IF(Dados_Obra!$H$37=1,Dados_GLOBAL_Inicial!M500,IF((W500)="c",ROUNDUP(J500*N500,2),IF((W500)="b",ROUNDDOWN(J500*N500,2),ROUND(J500*N500,2))))</f>
        <v>0</v>
      </c>
      <c r="Q500" s="813">
        <f t="shared" si="133"/>
        <v>0</v>
      </c>
      <c r="S500" s="815">
        <f t="shared" si="134"/>
        <v>0</v>
      </c>
      <c r="T500" s="815">
        <f t="shared" si="135"/>
        <v>0</v>
      </c>
      <c r="V500" s="974"/>
      <c r="W500" s="975"/>
      <c r="X500" s="816">
        <f t="shared" si="136"/>
        <v>0</v>
      </c>
      <c r="Y500" s="816">
        <f t="shared" si="137"/>
        <v>0</v>
      </c>
      <c r="Z500" s="816">
        <f t="shared" si="138"/>
        <v>0</v>
      </c>
      <c r="AA500" s="817">
        <f t="shared" si="139"/>
        <v>0</v>
      </c>
      <c r="AB500" s="718">
        <f t="shared" si="125"/>
        <v>499</v>
      </c>
      <c r="AC500" s="453">
        <f t="shared" si="140"/>
        <v>0</v>
      </c>
      <c r="AD500" s="14">
        <f t="shared" si="141"/>
        <v>0</v>
      </c>
      <c r="AE500"/>
      <c r="AF500" s="540">
        <f t="shared" si="128"/>
        <v>0</v>
      </c>
      <c r="AG500" s="541"/>
      <c r="AH500" s="541"/>
      <c r="AI500" s="541"/>
      <c r="AJ500" s="541"/>
      <c r="AK500" s="541"/>
      <c r="AL500" s="541"/>
      <c r="AM500" s="541"/>
      <c r="AN500" s="541"/>
      <c r="AO500" s="541"/>
      <c r="AP500" s="541"/>
      <c r="AQ500" s="541"/>
      <c r="AR500" s="541"/>
      <c r="AS500" s="541"/>
      <c r="AT500" s="541"/>
      <c r="AU500" s="541"/>
      <c r="AV500" s="541"/>
      <c r="AW500" s="541"/>
      <c r="AX500" s="541"/>
      <c r="AY500" s="819"/>
    </row>
    <row r="501" spans="1:51" ht="13.5" hidden="1" thickBot="1">
      <c r="A501" s="3" t="str">
        <f t="shared" ref="A501:A564" si="142">IF(LEN(F501)&gt;3,"x",IF(N501&lt;0,"x",""))</f>
        <v/>
      </c>
      <c r="B501" s="805"/>
      <c r="C501" s="831">
        <f>MEDIÇÃO_GLOBAL!C501</f>
        <v>0</v>
      </c>
      <c r="D501" s="830">
        <f>MEDIÇÃO_GLOBAL!D501</f>
        <v>0</v>
      </c>
      <c r="E501" s="830" t="str">
        <f>MEDIÇÃO_GLOBAL!E501</f>
        <v/>
      </c>
      <c r="F501" s="823">
        <f>MEDIÇÃO_GLOBAL!F501</f>
        <v>0</v>
      </c>
      <c r="G501" s="824">
        <f>MEDIÇÃO_GLOBAL!G501</f>
        <v>0</v>
      </c>
      <c r="H501" s="454">
        <f>Dados_GLOBAL_Inicial!S501</f>
        <v>0</v>
      </c>
      <c r="I501" s="970"/>
      <c r="J501" s="455">
        <f t="shared" ref="J501:J564" si="143">SUM(H501:I501)</f>
        <v>0</v>
      </c>
      <c r="K501" s="451">
        <f t="shared" si="130"/>
        <v>0</v>
      </c>
      <c r="L501" s="452">
        <f t="shared" si="126"/>
        <v>0</v>
      </c>
      <c r="M501" s="809">
        <f t="shared" si="131"/>
        <v>0</v>
      </c>
      <c r="N501" s="821">
        <f>IF(IFERROR(VALUE(MEDIÇÃO_GLOBAL!N501),0)=0,0,MEDIÇÃO_GLOBAL!N501)</f>
        <v>0</v>
      </c>
      <c r="O501" s="811">
        <f t="shared" si="132"/>
        <v>0</v>
      </c>
      <c r="P501" s="811">
        <f>IF(Dados_Obra!$H$37=1,Dados_GLOBAL_Inicial!M501,IF((W501)="c",ROUNDUP(J501*N501,2),IF((W501)="b",ROUNDDOWN(J501*N501,2),ROUND(J501*N501,2))))</f>
        <v>0</v>
      </c>
      <c r="Q501" s="813">
        <f t="shared" si="133"/>
        <v>0</v>
      </c>
      <c r="S501" s="815">
        <f t="shared" ref="S501:S564" si="144">IF(I501&gt;0,ROUND(I501*N501,2),0)</f>
        <v>0</v>
      </c>
      <c r="T501" s="815">
        <f t="shared" ref="T501:T564" si="145">IF(I501&lt;0,ROUND(I501*N501,2),0)</f>
        <v>0</v>
      </c>
      <c r="V501" s="974"/>
      <c r="W501" s="975"/>
      <c r="X501" s="816">
        <f t="shared" ref="X501:X564" si="146">IF(C501&lt;&gt;0,0,X502+O501)</f>
        <v>0</v>
      </c>
      <c r="Y501" s="816">
        <f t="shared" ref="Y501:Y564" si="147">IF(C501&lt;&gt;0,X502,0)</f>
        <v>0</v>
      </c>
      <c r="Z501" s="816">
        <f t="shared" ref="Z501:Z564" si="148">IF(C501&lt;&gt;0,0,Z502+P501)</f>
        <v>0</v>
      </c>
      <c r="AA501" s="817">
        <f t="shared" ref="AA501:AA564" si="149">IF(C501&lt;&gt;0,Z502,0)</f>
        <v>0</v>
      </c>
      <c r="AB501" s="718">
        <f t="shared" ref="AB501:AB564" si="150">AB500+1</f>
        <v>500</v>
      </c>
      <c r="AC501" s="453">
        <f t="shared" si="140"/>
        <v>0</v>
      </c>
      <c r="AD501" s="14">
        <f t="shared" si="141"/>
        <v>0</v>
      </c>
      <c r="AE501"/>
      <c r="AF501" s="540">
        <f t="shared" si="128"/>
        <v>0</v>
      </c>
      <c r="AG501" s="541"/>
      <c r="AH501" s="541"/>
      <c r="AI501" s="541"/>
      <c r="AJ501" s="541"/>
      <c r="AK501" s="541"/>
      <c r="AL501" s="541"/>
      <c r="AM501" s="541"/>
      <c r="AN501" s="541"/>
      <c r="AO501" s="541"/>
      <c r="AP501" s="541"/>
      <c r="AQ501" s="541"/>
      <c r="AR501" s="541"/>
      <c r="AS501" s="541"/>
      <c r="AT501" s="541"/>
      <c r="AU501" s="541"/>
      <c r="AV501" s="541"/>
      <c r="AW501" s="541"/>
      <c r="AX501" s="541"/>
      <c r="AY501" s="819"/>
    </row>
    <row r="502" spans="1:51" ht="13.5" hidden="1" thickBot="1">
      <c r="A502" s="3" t="str">
        <f t="shared" si="142"/>
        <v/>
      </c>
      <c r="B502" s="805"/>
      <c r="C502" s="831">
        <f>MEDIÇÃO_GLOBAL!C502</f>
        <v>0</v>
      </c>
      <c r="D502" s="830">
        <f>MEDIÇÃO_GLOBAL!D502</f>
        <v>0</v>
      </c>
      <c r="E502" s="830" t="str">
        <f>MEDIÇÃO_GLOBAL!E502</f>
        <v/>
      </c>
      <c r="F502" s="823">
        <f>MEDIÇÃO_GLOBAL!F502</f>
        <v>0</v>
      </c>
      <c r="G502" s="824">
        <f>MEDIÇÃO_GLOBAL!G502</f>
        <v>0</v>
      </c>
      <c r="H502" s="454">
        <f>Dados_GLOBAL_Inicial!S502</f>
        <v>0</v>
      </c>
      <c r="I502" s="970"/>
      <c r="J502" s="455">
        <f t="shared" si="143"/>
        <v>0</v>
      </c>
      <c r="K502" s="451">
        <f t="shared" si="130"/>
        <v>0</v>
      </c>
      <c r="L502" s="452">
        <f t="shared" si="126"/>
        <v>0</v>
      </c>
      <c r="M502" s="809">
        <f t="shared" si="131"/>
        <v>0</v>
      </c>
      <c r="N502" s="821">
        <f>IF(IFERROR(VALUE(MEDIÇÃO_GLOBAL!N502),0)=0,0,MEDIÇÃO_GLOBAL!N502)</f>
        <v>0</v>
      </c>
      <c r="O502" s="811">
        <f t="shared" si="132"/>
        <v>0</v>
      </c>
      <c r="P502" s="811">
        <f>IF(Dados_Obra!$H$37=1,Dados_GLOBAL_Inicial!M502,IF((W502)="c",ROUNDUP(J502*N502,2),IF((W502)="b",ROUNDDOWN(J502*N502,2),ROUND(J502*N502,2))))</f>
        <v>0</v>
      </c>
      <c r="Q502" s="813">
        <f t="shared" si="133"/>
        <v>0</v>
      </c>
      <c r="S502" s="815">
        <f t="shared" si="144"/>
        <v>0</v>
      </c>
      <c r="T502" s="815">
        <f t="shared" si="145"/>
        <v>0</v>
      </c>
      <c r="V502" s="974"/>
      <c r="W502" s="975"/>
      <c r="X502" s="816">
        <f t="shared" si="146"/>
        <v>0</v>
      </c>
      <c r="Y502" s="816">
        <f t="shared" si="147"/>
        <v>0</v>
      </c>
      <c r="Z502" s="816">
        <f t="shared" si="148"/>
        <v>0</v>
      </c>
      <c r="AA502" s="817">
        <f t="shared" si="149"/>
        <v>0</v>
      </c>
      <c r="AB502" s="718">
        <f t="shared" si="150"/>
        <v>501</v>
      </c>
      <c r="AC502" s="453">
        <f t="shared" si="140"/>
        <v>0</v>
      </c>
      <c r="AD502" s="14">
        <f t="shared" si="141"/>
        <v>0</v>
      </c>
      <c r="AE502"/>
      <c r="AF502" s="540">
        <f t="shared" si="128"/>
        <v>0</v>
      </c>
      <c r="AG502" s="541"/>
      <c r="AH502" s="541"/>
      <c r="AI502" s="541"/>
      <c r="AJ502" s="541"/>
      <c r="AK502" s="541"/>
      <c r="AL502" s="541"/>
      <c r="AM502" s="541"/>
      <c r="AN502" s="541"/>
      <c r="AO502" s="541"/>
      <c r="AP502" s="541"/>
      <c r="AQ502" s="541"/>
      <c r="AR502" s="541"/>
      <c r="AS502" s="541"/>
      <c r="AT502" s="541"/>
      <c r="AU502" s="541"/>
      <c r="AV502" s="541"/>
      <c r="AW502" s="541"/>
      <c r="AX502" s="541"/>
      <c r="AY502" s="819"/>
    </row>
    <row r="503" spans="1:51" ht="13.5" hidden="1" thickBot="1">
      <c r="A503" s="3" t="str">
        <f t="shared" si="142"/>
        <v/>
      </c>
      <c r="B503" s="805"/>
      <c r="C503" s="831">
        <f>MEDIÇÃO_GLOBAL!C503</f>
        <v>0</v>
      </c>
      <c r="D503" s="830">
        <f>MEDIÇÃO_GLOBAL!D503</f>
        <v>0</v>
      </c>
      <c r="E503" s="830" t="str">
        <f>MEDIÇÃO_GLOBAL!E503</f>
        <v/>
      </c>
      <c r="F503" s="823">
        <f>MEDIÇÃO_GLOBAL!F503</f>
        <v>0</v>
      </c>
      <c r="G503" s="824">
        <f>MEDIÇÃO_GLOBAL!G503</f>
        <v>0</v>
      </c>
      <c r="H503" s="454">
        <f>Dados_GLOBAL_Inicial!S503</f>
        <v>0</v>
      </c>
      <c r="I503" s="970"/>
      <c r="J503" s="455">
        <f t="shared" si="143"/>
        <v>0</v>
      </c>
      <c r="K503" s="451">
        <f t="shared" si="130"/>
        <v>0</v>
      </c>
      <c r="L503" s="452">
        <f t="shared" si="126"/>
        <v>0</v>
      </c>
      <c r="M503" s="809">
        <f t="shared" si="131"/>
        <v>0</v>
      </c>
      <c r="N503" s="821">
        <f>IF(IFERROR(VALUE(MEDIÇÃO_GLOBAL!N503),0)=0,0,MEDIÇÃO_GLOBAL!N503)</f>
        <v>0</v>
      </c>
      <c r="O503" s="811">
        <f t="shared" si="132"/>
        <v>0</v>
      </c>
      <c r="P503" s="811">
        <f>IF(Dados_Obra!$H$37=1,Dados_GLOBAL_Inicial!M503,IF((W503)="c",ROUNDUP(J503*N503,2),IF((W503)="b",ROUNDDOWN(J503*N503,2),ROUND(J503*N503,2))))</f>
        <v>0</v>
      </c>
      <c r="Q503" s="813">
        <f t="shared" si="133"/>
        <v>0</v>
      </c>
      <c r="S503" s="815">
        <f t="shared" si="144"/>
        <v>0</v>
      </c>
      <c r="T503" s="815">
        <f t="shared" si="145"/>
        <v>0</v>
      </c>
      <c r="V503" s="974"/>
      <c r="W503" s="975"/>
      <c r="X503" s="816">
        <f t="shared" si="146"/>
        <v>0</v>
      </c>
      <c r="Y503" s="816">
        <f t="shared" si="147"/>
        <v>0</v>
      </c>
      <c r="Z503" s="816">
        <f t="shared" si="148"/>
        <v>0</v>
      </c>
      <c r="AA503" s="817">
        <f t="shared" si="149"/>
        <v>0</v>
      </c>
      <c r="AB503" s="718">
        <f t="shared" si="150"/>
        <v>502</v>
      </c>
      <c r="AC503" s="453">
        <f t="shared" si="140"/>
        <v>0</v>
      </c>
      <c r="AD503" s="14">
        <f t="shared" si="141"/>
        <v>0</v>
      </c>
      <c r="AE503"/>
      <c r="AF503" s="540">
        <f t="shared" si="128"/>
        <v>0</v>
      </c>
      <c r="AG503" s="541"/>
      <c r="AH503" s="541"/>
      <c r="AI503" s="541"/>
      <c r="AJ503" s="541"/>
      <c r="AK503" s="541"/>
      <c r="AL503" s="541"/>
      <c r="AM503" s="541"/>
      <c r="AN503" s="541"/>
      <c r="AO503" s="541"/>
      <c r="AP503" s="541"/>
      <c r="AQ503" s="541"/>
      <c r="AR503" s="541"/>
      <c r="AS503" s="541"/>
      <c r="AT503" s="541"/>
      <c r="AU503" s="541"/>
      <c r="AV503" s="541"/>
      <c r="AW503" s="541"/>
      <c r="AX503" s="541"/>
      <c r="AY503" s="819"/>
    </row>
    <row r="504" spans="1:51" ht="13.5" hidden="1" thickBot="1">
      <c r="A504" s="3" t="str">
        <f t="shared" si="142"/>
        <v/>
      </c>
      <c r="B504" s="805"/>
      <c r="C504" s="831">
        <f>MEDIÇÃO_GLOBAL!C504</f>
        <v>0</v>
      </c>
      <c r="D504" s="830">
        <f>MEDIÇÃO_GLOBAL!D504</f>
        <v>0</v>
      </c>
      <c r="E504" s="830" t="str">
        <f>MEDIÇÃO_GLOBAL!E504</f>
        <v/>
      </c>
      <c r="F504" s="823">
        <f>MEDIÇÃO_GLOBAL!F504</f>
        <v>0</v>
      </c>
      <c r="G504" s="824">
        <f>MEDIÇÃO_GLOBAL!G504</f>
        <v>0</v>
      </c>
      <c r="H504" s="454">
        <f>Dados_GLOBAL_Inicial!S504</f>
        <v>0</v>
      </c>
      <c r="I504" s="970"/>
      <c r="J504" s="455">
        <f t="shared" si="143"/>
        <v>0</v>
      </c>
      <c r="K504" s="451">
        <f t="shared" si="130"/>
        <v>0</v>
      </c>
      <c r="L504" s="452">
        <f t="shared" si="126"/>
        <v>0</v>
      </c>
      <c r="M504" s="809">
        <f t="shared" si="131"/>
        <v>0</v>
      </c>
      <c r="N504" s="821">
        <f>IF(IFERROR(VALUE(MEDIÇÃO_GLOBAL!N504),0)=0,0,MEDIÇÃO_GLOBAL!N504)</f>
        <v>0</v>
      </c>
      <c r="O504" s="811">
        <f t="shared" si="132"/>
        <v>0</v>
      </c>
      <c r="P504" s="811">
        <f>IF(Dados_Obra!$H$37=1,Dados_GLOBAL_Inicial!M504,IF((W504)="c",ROUNDUP(J504*N504,2),IF((W504)="b",ROUNDDOWN(J504*N504,2),ROUND(J504*N504,2))))</f>
        <v>0</v>
      </c>
      <c r="Q504" s="813">
        <f t="shared" si="133"/>
        <v>0</v>
      </c>
      <c r="S504" s="815">
        <f t="shared" si="144"/>
        <v>0</v>
      </c>
      <c r="T504" s="815">
        <f t="shared" si="145"/>
        <v>0</v>
      </c>
      <c r="V504" s="974"/>
      <c r="W504" s="975"/>
      <c r="X504" s="816">
        <f t="shared" si="146"/>
        <v>0</v>
      </c>
      <c r="Y504" s="816">
        <f t="shared" si="147"/>
        <v>0</v>
      </c>
      <c r="Z504" s="816">
        <f t="shared" si="148"/>
        <v>0</v>
      </c>
      <c r="AA504" s="817">
        <f t="shared" si="149"/>
        <v>0</v>
      </c>
      <c r="AB504" s="718">
        <f t="shared" si="150"/>
        <v>503</v>
      </c>
      <c r="AC504" s="453">
        <f t="shared" si="140"/>
        <v>0</v>
      </c>
      <c r="AD504" s="14">
        <f t="shared" si="141"/>
        <v>0</v>
      </c>
      <c r="AE504"/>
      <c r="AF504" s="540">
        <f t="shared" si="128"/>
        <v>0</v>
      </c>
      <c r="AG504" s="541"/>
      <c r="AH504" s="541"/>
      <c r="AI504" s="541"/>
      <c r="AJ504" s="541"/>
      <c r="AK504" s="541"/>
      <c r="AL504" s="541"/>
      <c r="AM504" s="541"/>
      <c r="AN504" s="541"/>
      <c r="AO504" s="541"/>
      <c r="AP504" s="541"/>
      <c r="AQ504" s="541"/>
      <c r="AR504" s="541"/>
      <c r="AS504" s="541"/>
      <c r="AT504" s="541"/>
      <c r="AU504" s="541"/>
      <c r="AV504" s="541"/>
      <c r="AW504" s="541"/>
      <c r="AX504" s="541"/>
      <c r="AY504" s="819"/>
    </row>
    <row r="505" spans="1:51" ht="13.5" hidden="1" thickBot="1">
      <c r="A505" s="3" t="str">
        <f t="shared" si="142"/>
        <v/>
      </c>
      <c r="B505" s="805"/>
      <c r="C505" s="831">
        <f>MEDIÇÃO_GLOBAL!C505</f>
        <v>0</v>
      </c>
      <c r="D505" s="830">
        <f>MEDIÇÃO_GLOBAL!D505</f>
        <v>0</v>
      </c>
      <c r="E505" s="830" t="str">
        <f>MEDIÇÃO_GLOBAL!E505</f>
        <v/>
      </c>
      <c r="F505" s="823">
        <f>MEDIÇÃO_GLOBAL!F505</f>
        <v>0</v>
      </c>
      <c r="G505" s="824">
        <f>MEDIÇÃO_GLOBAL!G505</f>
        <v>0</v>
      </c>
      <c r="H505" s="454">
        <f>Dados_GLOBAL_Inicial!S505</f>
        <v>0</v>
      </c>
      <c r="I505" s="970"/>
      <c r="J505" s="455">
        <f t="shared" si="143"/>
        <v>0</v>
      </c>
      <c r="K505" s="451">
        <f t="shared" si="130"/>
        <v>0</v>
      </c>
      <c r="L505" s="452">
        <f t="shared" si="126"/>
        <v>0</v>
      </c>
      <c r="M505" s="809">
        <f t="shared" si="131"/>
        <v>0</v>
      </c>
      <c r="N505" s="821">
        <f>IF(IFERROR(VALUE(MEDIÇÃO_GLOBAL!N505),0)=0,0,MEDIÇÃO_GLOBAL!N505)</f>
        <v>0</v>
      </c>
      <c r="O505" s="811">
        <f t="shared" si="132"/>
        <v>0</v>
      </c>
      <c r="P505" s="811">
        <f>IF(Dados_Obra!$H$37=1,Dados_GLOBAL_Inicial!M505,IF((W505)="c",ROUNDUP(J505*N505,2),IF((W505)="b",ROUNDDOWN(J505*N505,2),ROUND(J505*N505,2))))</f>
        <v>0</v>
      </c>
      <c r="Q505" s="813">
        <f t="shared" si="133"/>
        <v>0</v>
      </c>
      <c r="S505" s="815">
        <f t="shared" si="144"/>
        <v>0</v>
      </c>
      <c r="T505" s="815">
        <f t="shared" si="145"/>
        <v>0</v>
      </c>
      <c r="V505" s="974"/>
      <c r="W505" s="975"/>
      <c r="X505" s="816">
        <f t="shared" si="146"/>
        <v>0</v>
      </c>
      <c r="Y505" s="816">
        <f t="shared" si="147"/>
        <v>0</v>
      </c>
      <c r="Z505" s="816">
        <f t="shared" si="148"/>
        <v>0</v>
      </c>
      <c r="AA505" s="817">
        <f t="shared" si="149"/>
        <v>0</v>
      </c>
      <c r="AB505" s="718">
        <f t="shared" si="150"/>
        <v>504</v>
      </c>
      <c r="AC505" s="453">
        <f t="shared" si="140"/>
        <v>0</v>
      </c>
      <c r="AD505" s="14">
        <f t="shared" si="141"/>
        <v>0</v>
      </c>
      <c r="AE505"/>
      <c r="AF505" s="540">
        <f t="shared" si="128"/>
        <v>0</v>
      </c>
      <c r="AG505" s="541"/>
      <c r="AH505" s="541"/>
      <c r="AI505" s="541"/>
      <c r="AJ505" s="541"/>
      <c r="AK505" s="541"/>
      <c r="AL505" s="541"/>
      <c r="AM505" s="541"/>
      <c r="AN505" s="541"/>
      <c r="AO505" s="541"/>
      <c r="AP505" s="541"/>
      <c r="AQ505" s="541"/>
      <c r="AR505" s="541"/>
      <c r="AS505" s="541"/>
      <c r="AT505" s="541"/>
      <c r="AU505" s="541"/>
      <c r="AV505" s="541"/>
      <c r="AW505" s="541"/>
      <c r="AX505" s="541"/>
      <c r="AY505" s="819"/>
    </row>
    <row r="506" spans="1:51" ht="13.5" hidden="1" thickBot="1">
      <c r="A506" s="3" t="str">
        <f t="shared" si="142"/>
        <v/>
      </c>
      <c r="B506" s="805"/>
      <c r="C506" s="831">
        <f>MEDIÇÃO_GLOBAL!C506</f>
        <v>0</v>
      </c>
      <c r="D506" s="830">
        <f>MEDIÇÃO_GLOBAL!D506</f>
        <v>0</v>
      </c>
      <c r="E506" s="830" t="str">
        <f>MEDIÇÃO_GLOBAL!E506</f>
        <v/>
      </c>
      <c r="F506" s="823">
        <f>MEDIÇÃO_GLOBAL!F506</f>
        <v>0</v>
      </c>
      <c r="G506" s="824">
        <f>MEDIÇÃO_GLOBAL!G506</f>
        <v>0</v>
      </c>
      <c r="H506" s="454">
        <f>Dados_GLOBAL_Inicial!S506</f>
        <v>0</v>
      </c>
      <c r="I506" s="970"/>
      <c r="J506" s="455">
        <f t="shared" si="143"/>
        <v>0</v>
      </c>
      <c r="K506" s="451">
        <f t="shared" si="130"/>
        <v>0</v>
      </c>
      <c r="L506" s="452">
        <f t="shared" si="126"/>
        <v>0</v>
      </c>
      <c r="M506" s="809">
        <f t="shared" si="131"/>
        <v>0</v>
      </c>
      <c r="N506" s="821">
        <f>IF(IFERROR(VALUE(MEDIÇÃO_GLOBAL!N506),0)=0,0,MEDIÇÃO_GLOBAL!N506)</f>
        <v>0</v>
      </c>
      <c r="O506" s="811">
        <f t="shared" si="132"/>
        <v>0</v>
      </c>
      <c r="P506" s="811">
        <f>IF(Dados_Obra!$H$37=1,Dados_GLOBAL_Inicial!M506,IF((W506)="c",ROUNDUP(J506*N506,2),IF((W506)="b",ROUNDDOWN(J506*N506,2),ROUND(J506*N506,2))))</f>
        <v>0</v>
      </c>
      <c r="Q506" s="813">
        <f t="shared" si="133"/>
        <v>0</v>
      </c>
      <c r="S506" s="815">
        <f t="shared" si="144"/>
        <v>0</v>
      </c>
      <c r="T506" s="815">
        <f t="shared" si="145"/>
        <v>0</v>
      </c>
      <c r="V506" s="974"/>
      <c r="W506" s="975"/>
      <c r="X506" s="816">
        <f t="shared" si="146"/>
        <v>0</v>
      </c>
      <c r="Y506" s="816">
        <f t="shared" si="147"/>
        <v>0</v>
      </c>
      <c r="Z506" s="816">
        <f t="shared" si="148"/>
        <v>0</v>
      </c>
      <c r="AA506" s="817">
        <f t="shared" si="149"/>
        <v>0</v>
      </c>
      <c r="AB506" s="718">
        <f t="shared" si="150"/>
        <v>505</v>
      </c>
      <c r="AC506" s="453">
        <f t="shared" si="140"/>
        <v>0</v>
      </c>
      <c r="AD506" s="14">
        <f t="shared" si="141"/>
        <v>0</v>
      </c>
      <c r="AE506"/>
      <c r="AF506" s="540">
        <f t="shared" si="128"/>
        <v>0</v>
      </c>
      <c r="AG506" s="541"/>
      <c r="AH506" s="541"/>
      <c r="AI506" s="541"/>
      <c r="AJ506" s="541"/>
      <c r="AK506" s="541"/>
      <c r="AL506" s="541"/>
      <c r="AM506" s="541"/>
      <c r="AN506" s="541"/>
      <c r="AO506" s="541"/>
      <c r="AP506" s="541"/>
      <c r="AQ506" s="541"/>
      <c r="AR506" s="541"/>
      <c r="AS506" s="541"/>
      <c r="AT506" s="541"/>
      <c r="AU506" s="541"/>
      <c r="AV506" s="541"/>
      <c r="AW506" s="541"/>
      <c r="AX506" s="541"/>
      <c r="AY506" s="819"/>
    </row>
    <row r="507" spans="1:51" ht="13.5" hidden="1" thickBot="1">
      <c r="A507" s="3" t="str">
        <f t="shared" si="142"/>
        <v/>
      </c>
      <c r="B507" s="805"/>
      <c r="C507" s="831">
        <f>MEDIÇÃO_GLOBAL!C507</f>
        <v>0</v>
      </c>
      <c r="D507" s="830">
        <f>MEDIÇÃO_GLOBAL!D507</f>
        <v>0</v>
      </c>
      <c r="E507" s="830" t="str">
        <f>MEDIÇÃO_GLOBAL!E507</f>
        <v/>
      </c>
      <c r="F507" s="823">
        <f>MEDIÇÃO_GLOBAL!F507</f>
        <v>0</v>
      </c>
      <c r="G507" s="824">
        <f>MEDIÇÃO_GLOBAL!G507</f>
        <v>0</v>
      </c>
      <c r="H507" s="454">
        <f>Dados_GLOBAL_Inicial!S507</f>
        <v>0</v>
      </c>
      <c r="I507" s="970"/>
      <c r="J507" s="455">
        <f t="shared" si="143"/>
        <v>0</v>
      </c>
      <c r="K507" s="451">
        <f t="shared" si="130"/>
        <v>0</v>
      </c>
      <c r="L507" s="452">
        <f t="shared" si="126"/>
        <v>0</v>
      </c>
      <c r="M507" s="809">
        <f t="shared" si="131"/>
        <v>0</v>
      </c>
      <c r="N507" s="821">
        <f>IF(IFERROR(VALUE(MEDIÇÃO_GLOBAL!N507),0)=0,0,MEDIÇÃO_GLOBAL!N507)</f>
        <v>0</v>
      </c>
      <c r="O507" s="811">
        <f t="shared" si="132"/>
        <v>0</v>
      </c>
      <c r="P507" s="811">
        <f>IF(Dados_Obra!$H$37=1,Dados_GLOBAL_Inicial!M507,IF((W507)="c",ROUNDUP(J507*N507,2),IF((W507)="b",ROUNDDOWN(J507*N507,2),ROUND(J507*N507,2))))</f>
        <v>0</v>
      </c>
      <c r="Q507" s="813">
        <f t="shared" si="133"/>
        <v>0</v>
      </c>
      <c r="S507" s="815">
        <f t="shared" si="144"/>
        <v>0</v>
      </c>
      <c r="T507" s="815">
        <f t="shared" si="145"/>
        <v>0</v>
      </c>
      <c r="V507" s="974"/>
      <c r="W507" s="975"/>
      <c r="X507" s="816">
        <f t="shared" si="146"/>
        <v>0</v>
      </c>
      <c r="Y507" s="816">
        <f t="shared" si="147"/>
        <v>0</v>
      </c>
      <c r="Z507" s="816">
        <f t="shared" si="148"/>
        <v>0</v>
      </c>
      <c r="AA507" s="817">
        <f t="shared" si="149"/>
        <v>0</v>
      </c>
      <c r="AB507" s="718">
        <f t="shared" si="150"/>
        <v>506</v>
      </c>
      <c r="AC507" s="453">
        <f t="shared" si="140"/>
        <v>0</v>
      </c>
      <c r="AD507" s="14">
        <f t="shared" si="141"/>
        <v>0</v>
      </c>
      <c r="AE507"/>
      <c r="AF507" s="540">
        <f t="shared" si="128"/>
        <v>0</v>
      </c>
      <c r="AG507" s="541"/>
      <c r="AH507" s="541"/>
      <c r="AI507" s="541"/>
      <c r="AJ507" s="541"/>
      <c r="AK507" s="541"/>
      <c r="AL507" s="541"/>
      <c r="AM507" s="541"/>
      <c r="AN507" s="541"/>
      <c r="AO507" s="541"/>
      <c r="AP507" s="541"/>
      <c r="AQ507" s="541"/>
      <c r="AR507" s="541"/>
      <c r="AS507" s="541"/>
      <c r="AT507" s="541"/>
      <c r="AU507" s="541"/>
      <c r="AV507" s="541"/>
      <c r="AW507" s="541"/>
      <c r="AX507" s="541"/>
      <c r="AY507" s="819"/>
    </row>
    <row r="508" spans="1:51" ht="13.5" hidden="1" thickBot="1">
      <c r="A508" s="3" t="str">
        <f t="shared" si="142"/>
        <v/>
      </c>
      <c r="B508" s="805"/>
      <c r="C508" s="831">
        <f>MEDIÇÃO_GLOBAL!C508</f>
        <v>0</v>
      </c>
      <c r="D508" s="830">
        <f>MEDIÇÃO_GLOBAL!D508</f>
        <v>0</v>
      </c>
      <c r="E508" s="830" t="str">
        <f>MEDIÇÃO_GLOBAL!E508</f>
        <v/>
      </c>
      <c r="F508" s="823">
        <f>MEDIÇÃO_GLOBAL!F508</f>
        <v>0</v>
      </c>
      <c r="G508" s="824">
        <f>MEDIÇÃO_GLOBAL!G508</f>
        <v>0</v>
      </c>
      <c r="H508" s="454">
        <f>Dados_GLOBAL_Inicial!S508</f>
        <v>0</v>
      </c>
      <c r="I508" s="970"/>
      <c r="J508" s="455">
        <f t="shared" si="143"/>
        <v>0</v>
      </c>
      <c r="K508" s="451">
        <f t="shared" si="130"/>
        <v>0</v>
      </c>
      <c r="L508" s="452">
        <f t="shared" si="126"/>
        <v>0</v>
      </c>
      <c r="M508" s="809">
        <f t="shared" si="131"/>
        <v>0</v>
      </c>
      <c r="N508" s="821">
        <f>IF(IFERROR(VALUE(MEDIÇÃO_GLOBAL!N508),0)=0,0,MEDIÇÃO_GLOBAL!N508)</f>
        <v>0</v>
      </c>
      <c r="O508" s="811">
        <f t="shared" si="132"/>
        <v>0</v>
      </c>
      <c r="P508" s="811">
        <f>IF(Dados_Obra!$H$37=1,Dados_GLOBAL_Inicial!M508,IF((W508)="c",ROUNDUP(J508*N508,2),IF((W508)="b",ROUNDDOWN(J508*N508,2),ROUND(J508*N508,2))))</f>
        <v>0</v>
      </c>
      <c r="Q508" s="813">
        <f t="shared" si="133"/>
        <v>0</v>
      </c>
      <c r="S508" s="815">
        <f t="shared" si="144"/>
        <v>0</v>
      </c>
      <c r="T508" s="815">
        <f t="shared" si="145"/>
        <v>0</v>
      </c>
      <c r="V508" s="974"/>
      <c r="W508" s="975"/>
      <c r="X508" s="816">
        <f t="shared" si="146"/>
        <v>0</v>
      </c>
      <c r="Y508" s="816">
        <f t="shared" si="147"/>
        <v>0</v>
      </c>
      <c r="Z508" s="816">
        <f t="shared" si="148"/>
        <v>0</v>
      </c>
      <c r="AA508" s="817">
        <f t="shared" si="149"/>
        <v>0</v>
      </c>
      <c r="AB508" s="718">
        <f t="shared" si="150"/>
        <v>507</v>
      </c>
      <c r="AC508" s="453">
        <f t="shared" si="140"/>
        <v>0</v>
      </c>
      <c r="AD508" s="14">
        <f t="shared" si="141"/>
        <v>0</v>
      </c>
      <c r="AE508"/>
      <c r="AF508" s="540">
        <f t="shared" si="128"/>
        <v>0</v>
      </c>
      <c r="AG508" s="541"/>
      <c r="AH508" s="541"/>
      <c r="AI508" s="541"/>
      <c r="AJ508" s="541"/>
      <c r="AK508" s="541"/>
      <c r="AL508" s="541"/>
      <c r="AM508" s="541"/>
      <c r="AN508" s="541"/>
      <c r="AO508" s="541"/>
      <c r="AP508" s="541"/>
      <c r="AQ508" s="541"/>
      <c r="AR508" s="541"/>
      <c r="AS508" s="541"/>
      <c r="AT508" s="541"/>
      <c r="AU508" s="541"/>
      <c r="AV508" s="541"/>
      <c r="AW508" s="541"/>
      <c r="AX508" s="541"/>
      <c r="AY508" s="819"/>
    </row>
    <row r="509" spans="1:51" ht="13.5" hidden="1" thickBot="1">
      <c r="A509" s="3" t="str">
        <f t="shared" si="142"/>
        <v/>
      </c>
      <c r="B509" s="805"/>
      <c r="C509" s="831">
        <f>MEDIÇÃO_GLOBAL!C509</f>
        <v>0</v>
      </c>
      <c r="D509" s="830">
        <f>MEDIÇÃO_GLOBAL!D509</f>
        <v>0</v>
      </c>
      <c r="E509" s="830" t="str">
        <f>MEDIÇÃO_GLOBAL!E509</f>
        <v/>
      </c>
      <c r="F509" s="823">
        <f>MEDIÇÃO_GLOBAL!F509</f>
        <v>0</v>
      </c>
      <c r="G509" s="824">
        <f>MEDIÇÃO_GLOBAL!G509</f>
        <v>0</v>
      </c>
      <c r="H509" s="454">
        <f>Dados_GLOBAL_Inicial!S509</f>
        <v>0</v>
      </c>
      <c r="I509" s="970"/>
      <c r="J509" s="455">
        <f t="shared" si="143"/>
        <v>0</v>
      </c>
      <c r="K509" s="451">
        <f t="shared" si="130"/>
        <v>0</v>
      </c>
      <c r="L509" s="452">
        <f t="shared" si="126"/>
        <v>0</v>
      </c>
      <c r="M509" s="809">
        <f t="shared" si="131"/>
        <v>0</v>
      </c>
      <c r="N509" s="821">
        <f>IF(IFERROR(VALUE(MEDIÇÃO_GLOBAL!N509),0)=0,0,MEDIÇÃO_GLOBAL!N509)</f>
        <v>0</v>
      </c>
      <c r="O509" s="811">
        <f t="shared" si="132"/>
        <v>0</v>
      </c>
      <c r="P509" s="811">
        <f>IF(Dados_Obra!$H$37=1,Dados_GLOBAL_Inicial!M509,IF((W509)="c",ROUNDUP(J509*N509,2),IF((W509)="b",ROUNDDOWN(J509*N509,2),ROUND(J509*N509,2))))</f>
        <v>0</v>
      </c>
      <c r="Q509" s="813">
        <f t="shared" si="133"/>
        <v>0</v>
      </c>
      <c r="S509" s="815">
        <f t="shared" si="144"/>
        <v>0</v>
      </c>
      <c r="T509" s="815">
        <f t="shared" si="145"/>
        <v>0</v>
      </c>
      <c r="V509" s="974"/>
      <c r="W509" s="975"/>
      <c r="X509" s="816">
        <f t="shared" si="146"/>
        <v>0</v>
      </c>
      <c r="Y509" s="816">
        <f t="shared" si="147"/>
        <v>0</v>
      </c>
      <c r="Z509" s="816">
        <f t="shared" si="148"/>
        <v>0</v>
      </c>
      <c r="AA509" s="817">
        <f t="shared" si="149"/>
        <v>0</v>
      </c>
      <c r="AB509" s="718">
        <f t="shared" si="150"/>
        <v>508</v>
      </c>
      <c r="AC509" s="453">
        <f t="shared" si="140"/>
        <v>0</v>
      </c>
      <c r="AD509" s="14">
        <f t="shared" si="141"/>
        <v>0</v>
      </c>
      <c r="AE509"/>
      <c r="AF509" s="540">
        <f t="shared" si="128"/>
        <v>0</v>
      </c>
      <c r="AG509" s="541"/>
      <c r="AH509" s="541"/>
      <c r="AI509" s="541"/>
      <c r="AJ509" s="541"/>
      <c r="AK509" s="541"/>
      <c r="AL509" s="541"/>
      <c r="AM509" s="541"/>
      <c r="AN509" s="541"/>
      <c r="AO509" s="541"/>
      <c r="AP509" s="541"/>
      <c r="AQ509" s="541"/>
      <c r="AR509" s="541"/>
      <c r="AS509" s="541"/>
      <c r="AT509" s="541"/>
      <c r="AU509" s="541"/>
      <c r="AV509" s="541"/>
      <c r="AW509" s="541"/>
      <c r="AX509" s="541"/>
      <c r="AY509" s="819"/>
    </row>
    <row r="510" spans="1:51" ht="13.5" hidden="1" thickBot="1">
      <c r="A510" s="3" t="str">
        <f t="shared" si="142"/>
        <v/>
      </c>
      <c r="B510" s="805"/>
      <c r="C510" s="831">
        <f>MEDIÇÃO_GLOBAL!C510</f>
        <v>0</v>
      </c>
      <c r="D510" s="830">
        <f>MEDIÇÃO_GLOBAL!D510</f>
        <v>0</v>
      </c>
      <c r="E510" s="830" t="str">
        <f>MEDIÇÃO_GLOBAL!E510</f>
        <v/>
      </c>
      <c r="F510" s="823">
        <f>MEDIÇÃO_GLOBAL!F510</f>
        <v>0</v>
      </c>
      <c r="G510" s="824">
        <f>MEDIÇÃO_GLOBAL!G510</f>
        <v>0</v>
      </c>
      <c r="H510" s="454">
        <f>Dados_GLOBAL_Inicial!S510</f>
        <v>0</v>
      </c>
      <c r="I510" s="970"/>
      <c r="J510" s="455">
        <f t="shared" si="143"/>
        <v>0</v>
      </c>
      <c r="K510" s="451">
        <f t="shared" si="130"/>
        <v>0</v>
      </c>
      <c r="L510" s="452">
        <f t="shared" si="126"/>
        <v>0</v>
      </c>
      <c r="M510" s="809">
        <f t="shared" si="131"/>
        <v>0</v>
      </c>
      <c r="N510" s="821">
        <f>IF(IFERROR(VALUE(MEDIÇÃO_GLOBAL!N510),0)=0,0,MEDIÇÃO_GLOBAL!N510)</f>
        <v>0</v>
      </c>
      <c r="O510" s="811">
        <f t="shared" si="132"/>
        <v>0</v>
      </c>
      <c r="P510" s="811">
        <f>IF(Dados_Obra!$H$37=1,Dados_GLOBAL_Inicial!M510,IF((W510)="c",ROUNDUP(J510*N510,2),IF((W510)="b",ROUNDDOWN(J510*N510,2),ROUND(J510*N510,2))))</f>
        <v>0</v>
      </c>
      <c r="Q510" s="813">
        <f t="shared" si="133"/>
        <v>0</v>
      </c>
      <c r="S510" s="815">
        <f t="shared" si="144"/>
        <v>0</v>
      </c>
      <c r="T510" s="815">
        <f t="shared" si="145"/>
        <v>0</v>
      </c>
      <c r="V510" s="974"/>
      <c r="W510" s="975"/>
      <c r="X510" s="816">
        <f t="shared" si="146"/>
        <v>0</v>
      </c>
      <c r="Y510" s="816">
        <f t="shared" si="147"/>
        <v>0</v>
      </c>
      <c r="Z510" s="816">
        <f t="shared" si="148"/>
        <v>0</v>
      </c>
      <c r="AA510" s="817">
        <f t="shared" si="149"/>
        <v>0</v>
      </c>
      <c r="AB510" s="718">
        <f t="shared" si="150"/>
        <v>509</v>
      </c>
      <c r="AC510" s="453">
        <f t="shared" si="140"/>
        <v>0</v>
      </c>
      <c r="AD510" s="14">
        <f t="shared" si="141"/>
        <v>0</v>
      </c>
      <c r="AE510"/>
      <c r="AF510" s="540">
        <f t="shared" si="128"/>
        <v>0</v>
      </c>
      <c r="AG510" s="541"/>
      <c r="AH510" s="541"/>
      <c r="AI510" s="541"/>
      <c r="AJ510" s="541"/>
      <c r="AK510" s="541"/>
      <c r="AL510" s="541"/>
      <c r="AM510" s="541"/>
      <c r="AN510" s="541"/>
      <c r="AO510" s="541"/>
      <c r="AP510" s="541"/>
      <c r="AQ510" s="541"/>
      <c r="AR510" s="541"/>
      <c r="AS510" s="541"/>
      <c r="AT510" s="541"/>
      <c r="AU510" s="541"/>
      <c r="AV510" s="541"/>
      <c r="AW510" s="541"/>
      <c r="AX510" s="541"/>
      <c r="AY510" s="819"/>
    </row>
    <row r="511" spans="1:51" ht="13.5" hidden="1" thickBot="1">
      <c r="A511" s="3" t="str">
        <f t="shared" si="142"/>
        <v/>
      </c>
      <c r="B511" s="805"/>
      <c r="C511" s="831">
        <f>MEDIÇÃO_GLOBAL!C511</f>
        <v>0</v>
      </c>
      <c r="D511" s="830">
        <f>MEDIÇÃO_GLOBAL!D511</f>
        <v>0</v>
      </c>
      <c r="E511" s="830" t="str">
        <f>MEDIÇÃO_GLOBAL!E511</f>
        <v/>
      </c>
      <c r="F511" s="823">
        <f>MEDIÇÃO_GLOBAL!F511</f>
        <v>0</v>
      </c>
      <c r="G511" s="824">
        <f>MEDIÇÃO_GLOBAL!G511</f>
        <v>0</v>
      </c>
      <c r="H511" s="454">
        <f>Dados_GLOBAL_Inicial!S511</f>
        <v>0</v>
      </c>
      <c r="I511" s="970"/>
      <c r="J511" s="455">
        <f t="shared" si="143"/>
        <v>0</v>
      </c>
      <c r="K511" s="451">
        <f t="shared" si="130"/>
        <v>0</v>
      </c>
      <c r="L511" s="452">
        <f t="shared" si="126"/>
        <v>0</v>
      </c>
      <c r="M511" s="809">
        <f t="shared" si="131"/>
        <v>0</v>
      </c>
      <c r="N511" s="821">
        <f>IF(IFERROR(VALUE(MEDIÇÃO_GLOBAL!N511),0)=0,0,MEDIÇÃO_GLOBAL!N511)</f>
        <v>0</v>
      </c>
      <c r="O511" s="811">
        <f t="shared" si="132"/>
        <v>0</v>
      </c>
      <c r="P511" s="811">
        <f>IF(Dados_Obra!$H$37=1,Dados_GLOBAL_Inicial!M511,IF((W511)="c",ROUNDUP(J511*N511,2),IF((W511)="b",ROUNDDOWN(J511*N511,2),ROUND(J511*N511,2))))</f>
        <v>0</v>
      </c>
      <c r="Q511" s="813">
        <f t="shared" si="133"/>
        <v>0</v>
      </c>
      <c r="S511" s="815">
        <f t="shared" si="144"/>
        <v>0</v>
      </c>
      <c r="T511" s="815">
        <f t="shared" si="145"/>
        <v>0</v>
      </c>
      <c r="V511" s="974"/>
      <c r="W511" s="975"/>
      <c r="X511" s="816">
        <f t="shared" si="146"/>
        <v>0</v>
      </c>
      <c r="Y511" s="816">
        <f t="shared" si="147"/>
        <v>0</v>
      </c>
      <c r="Z511" s="816">
        <f t="shared" si="148"/>
        <v>0</v>
      </c>
      <c r="AA511" s="817">
        <f t="shared" si="149"/>
        <v>0</v>
      </c>
      <c r="AB511" s="718">
        <f t="shared" si="150"/>
        <v>510</v>
      </c>
      <c r="AC511" s="453">
        <f t="shared" si="140"/>
        <v>0</v>
      </c>
      <c r="AD511" s="14">
        <f t="shared" si="141"/>
        <v>0</v>
      </c>
      <c r="AE511"/>
      <c r="AF511" s="540">
        <f t="shared" si="128"/>
        <v>0</v>
      </c>
      <c r="AG511" s="541"/>
      <c r="AH511" s="541"/>
      <c r="AI511" s="541"/>
      <c r="AJ511" s="541"/>
      <c r="AK511" s="541"/>
      <c r="AL511" s="541"/>
      <c r="AM511" s="541"/>
      <c r="AN511" s="541"/>
      <c r="AO511" s="541"/>
      <c r="AP511" s="541"/>
      <c r="AQ511" s="541"/>
      <c r="AR511" s="541"/>
      <c r="AS511" s="541"/>
      <c r="AT511" s="541"/>
      <c r="AU511" s="541"/>
      <c r="AV511" s="541"/>
      <c r="AW511" s="541"/>
      <c r="AX511" s="541"/>
      <c r="AY511" s="819"/>
    </row>
    <row r="512" spans="1:51" ht="13.5" hidden="1" thickBot="1">
      <c r="A512" s="3" t="str">
        <f t="shared" si="142"/>
        <v/>
      </c>
      <c r="B512" s="805"/>
      <c r="C512" s="831">
        <f>MEDIÇÃO_GLOBAL!C512</f>
        <v>0</v>
      </c>
      <c r="D512" s="830">
        <f>MEDIÇÃO_GLOBAL!D512</f>
        <v>0</v>
      </c>
      <c r="E512" s="830" t="str">
        <f>MEDIÇÃO_GLOBAL!E512</f>
        <v/>
      </c>
      <c r="F512" s="823">
        <f>MEDIÇÃO_GLOBAL!F512</f>
        <v>0</v>
      </c>
      <c r="G512" s="824">
        <f>MEDIÇÃO_GLOBAL!G512</f>
        <v>0</v>
      </c>
      <c r="H512" s="454">
        <f>Dados_GLOBAL_Inicial!S512</f>
        <v>0</v>
      </c>
      <c r="I512" s="970"/>
      <c r="J512" s="455">
        <f t="shared" si="143"/>
        <v>0</v>
      </c>
      <c r="K512" s="451">
        <f t="shared" si="130"/>
        <v>0</v>
      </c>
      <c r="L512" s="452">
        <f t="shared" si="126"/>
        <v>0</v>
      </c>
      <c r="M512" s="809">
        <f t="shared" si="131"/>
        <v>0</v>
      </c>
      <c r="N512" s="821">
        <f>IF(IFERROR(VALUE(MEDIÇÃO_GLOBAL!N512),0)=0,0,MEDIÇÃO_GLOBAL!N512)</f>
        <v>0</v>
      </c>
      <c r="O512" s="811">
        <f t="shared" si="132"/>
        <v>0</v>
      </c>
      <c r="P512" s="811">
        <f>IF(Dados_Obra!$H$37=1,Dados_GLOBAL_Inicial!M512,IF((W512)="c",ROUNDUP(J512*N512,2),IF((W512)="b",ROUNDDOWN(J512*N512,2),ROUND(J512*N512,2))))</f>
        <v>0</v>
      </c>
      <c r="Q512" s="813">
        <f t="shared" si="133"/>
        <v>0</v>
      </c>
      <c r="S512" s="815">
        <f t="shared" si="144"/>
        <v>0</v>
      </c>
      <c r="T512" s="815">
        <f t="shared" si="145"/>
        <v>0</v>
      </c>
      <c r="V512" s="974"/>
      <c r="W512" s="975"/>
      <c r="X512" s="816">
        <f t="shared" si="146"/>
        <v>0</v>
      </c>
      <c r="Y512" s="816">
        <f t="shared" si="147"/>
        <v>0</v>
      </c>
      <c r="Z512" s="816">
        <f t="shared" si="148"/>
        <v>0</v>
      </c>
      <c r="AA512" s="817">
        <f t="shared" si="149"/>
        <v>0</v>
      </c>
      <c r="AB512" s="718">
        <f t="shared" si="150"/>
        <v>511</v>
      </c>
      <c r="AC512" s="453">
        <f t="shared" si="140"/>
        <v>0</v>
      </c>
      <c r="AD512" s="14">
        <f t="shared" si="141"/>
        <v>0</v>
      </c>
      <c r="AE512"/>
      <c r="AF512" s="540">
        <f t="shared" si="128"/>
        <v>0</v>
      </c>
      <c r="AG512" s="541"/>
      <c r="AH512" s="541"/>
      <c r="AI512" s="541"/>
      <c r="AJ512" s="541"/>
      <c r="AK512" s="541"/>
      <c r="AL512" s="541"/>
      <c r="AM512" s="541"/>
      <c r="AN512" s="541"/>
      <c r="AO512" s="541"/>
      <c r="AP512" s="541"/>
      <c r="AQ512" s="541"/>
      <c r="AR512" s="541"/>
      <c r="AS512" s="541"/>
      <c r="AT512" s="541"/>
      <c r="AU512" s="541"/>
      <c r="AV512" s="541"/>
      <c r="AW512" s="541"/>
      <c r="AX512" s="541"/>
      <c r="AY512" s="819"/>
    </row>
    <row r="513" spans="1:51" ht="13.5" hidden="1" thickBot="1">
      <c r="A513" s="3" t="str">
        <f t="shared" si="142"/>
        <v/>
      </c>
      <c r="B513" s="805"/>
      <c r="C513" s="831">
        <f>MEDIÇÃO_GLOBAL!C513</f>
        <v>0</v>
      </c>
      <c r="D513" s="830">
        <f>MEDIÇÃO_GLOBAL!D513</f>
        <v>0</v>
      </c>
      <c r="E513" s="830" t="str">
        <f>MEDIÇÃO_GLOBAL!E513</f>
        <v/>
      </c>
      <c r="F513" s="823">
        <f>MEDIÇÃO_GLOBAL!F513</f>
        <v>0</v>
      </c>
      <c r="G513" s="824">
        <f>MEDIÇÃO_GLOBAL!G513</f>
        <v>0</v>
      </c>
      <c r="H513" s="454">
        <f>Dados_GLOBAL_Inicial!S513</f>
        <v>0</v>
      </c>
      <c r="I513" s="970"/>
      <c r="J513" s="455">
        <f t="shared" si="143"/>
        <v>0</v>
      </c>
      <c r="K513" s="451">
        <f t="shared" si="130"/>
        <v>0</v>
      </c>
      <c r="L513" s="452">
        <f t="shared" si="126"/>
        <v>0</v>
      </c>
      <c r="M513" s="809">
        <f t="shared" si="131"/>
        <v>0</v>
      </c>
      <c r="N513" s="821">
        <f>IF(IFERROR(VALUE(MEDIÇÃO_GLOBAL!N513),0)=0,0,MEDIÇÃO_GLOBAL!N513)</f>
        <v>0</v>
      </c>
      <c r="O513" s="811">
        <f t="shared" si="132"/>
        <v>0</v>
      </c>
      <c r="P513" s="811">
        <f>IF(Dados_Obra!$H$37=1,Dados_GLOBAL_Inicial!M513,IF((W513)="c",ROUNDUP(J513*N513,2),IF((W513)="b",ROUNDDOWN(J513*N513,2),ROUND(J513*N513,2))))</f>
        <v>0</v>
      </c>
      <c r="Q513" s="813">
        <f t="shared" si="133"/>
        <v>0</v>
      </c>
      <c r="S513" s="815">
        <f t="shared" si="144"/>
        <v>0</v>
      </c>
      <c r="T513" s="815">
        <f t="shared" si="145"/>
        <v>0</v>
      </c>
      <c r="V513" s="974"/>
      <c r="W513" s="975"/>
      <c r="X513" s="816">
        <f t="shared" si="146"/>
        <v>0</v>
      </c>
      <c r="Y513" s="816">
        <f t="shared" si="147"/>
        <v>0</v>
      </c>
      <c r="Z513" s="816">
        <f t="shared" si="148"/>
        <v>0</v>
      </c>
      <c r="AA513" s="817">
        <f t="shared" si="149"/>
        <v>0</v>
      </c>
      <c r="AB513" s="718">
        <f t="shared" si="150"/>
        <v>512</v>
      </c>
      <c r="AC513" s="453">
        <f t="shared" si="140"/>
        <v>0</v>
      </c>
      <c r="AD513" s="14">
        <f t="shared" si="141"/>
        <v>0</v>
      </c>
      <c r="AE513"/>
      <c r="AF513" s="540">
        <f t="shared" si="128"/>
        <v>0</v>
      </c>
      <c r="AG513" s="541"/>
      <c r="AH513" s="541"/>
      <c r="AI513" s="541"/>
      <c r="AJ513" s="541"/>
      <c r="AK513" s="541"/>
      <c r="AL513" s="541"/>
      <c r="AM513" s="541"/>
      <c r="AN513" s="541"/>
      <c r="AO513" s="541"/>
      <c r="AP513" s="541"/>
      <c r="AQ513" s="541"/>
      <c r="AR513" s="541"/>
      <c r="AS513" s="541"/>
      <c r="AT513" s="541"/>
      <c r="AU513" s="541"/>
      <c r="AV513" s="541"/>
      <c r="AW513" s="541"/>
      <c r="AX513" s="541"/>
      <c r="AY513" s="819"/>
    </row>
    <row r="514" spans="1:51" ht="13.5" hidden="1" thickBot="1">
      <c r="A514" s="3" t="str">
        <f t="shared" si="142"/>
        <v/>
      </c>
      <c r="B514" s="805"/>
      <c r="C514" s="831">
        <f>MEDIÇÃO_GLOBAL!C514</f>
        <v>0</v>
      </c>
      <c r="D514" s="830">
        <f>MEDIÇÃO_GLOBAL!D514</f>
        <v>0</v>
      </c>
      <c r="E514" s="830" t="str">
        <f>MEDIÇÃO_GLOBAL!E514</f>
        <v/>
      </c>
      <c r="F514" s="823">
        <f>MEDIÇÃO_GLOBAL!F514</f>
        <v>0</v>
      </c>
      <c r="G514" s="824">
        <f>MEDIÇÃO_GLOBAL!G514</f>
        <v>0</v>
      </c>
      <c r="H514" s="454">
        <f>Dados_GLOBAL_Inicial!S514</f>
        <v>0</v>
      </c>
      <c r="I514" s="970"/>
      <c r="J514" s="455">
        <f t="shared" si="143"/>
        <v>0</v>
      </c>
      <c r="K514" s="451">
        <f t="shared" si="130"/>
        <v>0</v>
      </c>
      <c r="L514" s="452">
        <f t="shared" si="126"/>
        <v>0</v>
      </c>
      <c r="M514" s="809">
        <f t="shared" si="131"/>
        <v>0</v>
      </c>
      <c r="N514" s="821">
        <f>IF(IFERROR(VALUE(MEDIÇÃO_GLOBAL!N514),0)=0,0,MEDIÇÃO_GLOBAL!N514)</f>
        <v>0</v>
      </c>
      <c r="O514" s="811">
        <f t="shared" si="132"/>
        <v>0</v>
      </c>
      <c r="P514" s="811">
        <f>IF(Dados_Obra!$H$37=1,Dados_GLOBAL_Inicial!M514,IF((W514)="c",ROUNDUP(J514*N514,2),IF((W514)="b",ROUNDDOWN(J514*N514,2),ROUND(J514*N514,2))))</f>
        <v>0</v>
      </c>
      <c r="Q514" s="813">
        <f t="shared" si="133"/>
        <v>0</v>
      </c>
      <c r="S514" s="815">
        <f t="shared" si="144"/>
        <v>0</v>
      </c>
      <c r="T514" s="815">
        <f t="shared" si="145"/>
        <v>0</v>
      </c>
      <c r="V514" s="974"/>
      <c r="W514" s="975"/>
      <c r="X514" s="816">
        <f t="shared" si="146"/>
        <v>0</v>
      </c>
      <c r="Y514" s="816">
        <f t="shared" si="147"/>
        <v>0</v>
      </c>
      <c r="Z514" s="816">
        <f t="shared" si="148"/>
        <v>0</v>
      </c>
      <c r="AA514" s="817">
        <f t="shared" si="149"/>
        <v>0</v>
      </c>
      <c r="AB514" s="718">
        <f t="shared" si="150"/>
        <v>513</v>
      </c>
      <c r="AC514" s="453">
        <f t="shared" si="140"/>
        <v>0</v>
      </c>
      <c r="AD514" s="14">
        <f t="shared" si="141"/>
        <v>0</v>
      </c>
      <c r="AE514"/>
      <c r="AF514" s="540">
        <f t="shared" si="128"/>
        <v>0</v>
      </c>
      <c r="AG514" s="541"/>
      <c r="AH514" s="541"/>
      <c r="AI514" s="541"/>
      <c r="AJ514" s="541"/>
      <c r="AK514" s="541"/>
      <c r="AL514" s="541"/>
      <c r="AM514" s="541"/>
      <c r="AN514" s="541"/>
      <c r="AO514" s="541"/>
      <c r="AP514" s="541"/>
      <c r="AQ514" s="541"/>
      <c r="AR514" s="541"/>
      <c r="AS514" s="541"/>
      <c r="AT514" s="541"/>
      <c r="AU514" s="541"/>
      <c r="AV514" s="541"/>
      <c r="AW514" s="541"/>
      <c r="AX514" s="541"/>
      <c r="AY514" s="819"/>
    </row>
    <row r="515" spans="1:51" ht="13.5" hidden="1" thickBot="1">
      <c r="A515" s="3" t="str">
        <f t="shared" si="142"/>
        <v/>
      </c>
      <c r="B515" s="805"/>
      <c r="C515" s="831">
        <f>MEDIÇÃO_GLOBAL!C515</f>
        <v>0</v>
      </c>
      <c r="D515" s="830">
        <f>MEDIÇÃO_GLOBAL!D515</f>
        <v>0</v>
      </c>
      <c r="E515" s="830" t="str">
        <f>MEDIÇÃO_GLOBAL!E515</f>
        <v/>
      </c>
      <c r="F515" s="823">
        <f>MEDIÇÃO_GLOBAL!F515</f>
        <v>0</v>
      </c>
      <c r="G515" s="824">
        <f>MEDIÇÃO_GLOBAL!G515</f>
        <v>0</v>
      </c>
      <c r="H515" s="454">
        <f>Dados_GLOBAL_Inicial!S515</f>
        <v>0</v>
      </c>
      <c r="I515" s="970"/>
      <c r="J515" s="455">
        <f t="shared" si="143"/>
        <v>0</v>
      </c>
      <c r="K515" s="451">
        <f t="shared" si="130"/>
        <v>0</v>
      </c>
      <c r="L515" s="452">
        <f t="shared" si="126"/>
        <v>0</v>
      </c>
      <c r="M515" s="809">
        <f t="shared" si="131"/>
        <v>0</v>
      </c>
      <c r="N515" s="821">
        <f>IF(IFERROR(VALUE(MEDIÇÃO_GLOBAL!N515),0)=0,0,MEDIÇÃO_GLOBAL!N515)</f>
        <v>0</v>
      </c>
      <c r="O515" s="811">
        <f t="shared" si="132"/>
        <v>0</v>
      </c>
      <c r="P515" s="811">
        <f>IF(Dados_Obra!$H$37=1,Dados_GLOBAL_Inicial!M515,IF((W515)="c",ROUNDUP(J515*N515,2),IF((W515)="b",ROUNDDOWN(J515*N515,2),ROUND(J515*N515,2))))</f>
        <v>0</v>
      </c>
      <c r="Q515" s="813">
        <f t="shared" si="133"/>
        <v>0</v>
      </c>
      <c r="S515" s="815">
        <f t="shared" si="144"/>
        <v>0</v>
      </c>
      <c r="T515" s="815">
        <f t="shared" si="145"/>
        <v>0</v>
      </c>
      <c r="V515" s="974"/>
      <c r="W515" s="975"/>
      <c r="X515" s="816">
        <f t="shared" si="146"/>
        <v>0</v>
      </c>
      <c r="Y515" s="816">
        <f t="shared" si="147"/>
        <v>0</v>
      </c>
      <c r="Z515" s="816">
        <f t="shared" si="148"/>
        <v>0</v>
      </c>
      <c r="AA515" s="817">
        <f t="shared" si="149"/>
        <v>0</v>
      </c>
      <c r="AB515" s="718">
        <f t="shared" si="150"/>
        <v>514</v>
      </c>
      <c r="AC515" s="453">
        <f t="shared" si="140"/>
        <v>0</v>
      </c>
      <c r="AD515" s="14">
        <f t="shared" si="141"/>
        <v>0</v>
      </c>
      <c r="AE515"/>
      <c r="AF515" s="540">
        <f t="shared" si="128"/>
        <v>0</v>
      </c>
      <c r="AG515" s="541"/>
      <c r="AH515" s="541"/>
      <c r="AI515" s="541"/>
      <c r="AJ515" s="541"/>
      <c r="AK515" s="541"/>
      <c r="AL515" s="541"/>
      <c r="AM515" s="541"/>
      <c r="AN515" s="541"/>
      <c r="AO515" s="541"/>
      <c r="AP515" s="541"/>
      <c r="AQ515" s="541"/>
      <c r="AR515" s="541"/>
      <c r="AS515" s="541"/>
      <c r="AT515" s="541"/>
      <c r="AU515" s="541"/>
      <c r="AV515" s="541"/>
      <c r="AW515" s="541"/>
      <c r="AX515" s="541"/>
      <c r="AY515" s="819"/>
    </row>
    <row r="516" spans="1:51" ht="13.5" hidden="1" thickBot="1">
      <c r="A516" s="3" t="str">
        <f t="shared" si="142"/>
        <v/>
      </c>
      <c r="B516" s="805"/>
      <c r="C516" s="831">
        <f>MEDIÇÃO_GLOBAL!C516</f>
        <v>0</v>
      </c>
      <c r="D516" s="830">
        <f>MEDIÇÃO_GLOBAL!D516</f>
        <v>0</v>
      </c>
      <c r="E516" s="830" t="str">
        <f>MEDIÇÃO_GLOBAL!E516</f>
        <v/>
      </c>
      <c r="F516" s="823">
        <f>MEDIÇÃO_GLOBAL!F516</f>
        <v>0</v>
      </c>
      <c r="G516" s="824">
        <f>MEDIÇÃO_GLOBAL!G516</f>
        <v>0</v>
      </c>
      <c r="H516" s="454">
        <f>Dados_GLOBAL_Inicial!S516</f>
        <v>0</v>
      </c>
      <c r="I516" s="970"/>
      <c r="J516" s="455">
        <f t="shared" si="143"/>
        <v>0</v>
      </c>
      <c r="K516" s="451">
        <f t="shared" si="130"/>
        <v>0</v>
      </c>
      <c r="L516" s="452">
        <f t="shared" si="126"/>
        <v>0</v>
      </c>
      <c r="M516" s="809">
        <f t="shared" si="131"/>
        <v>0</v>
      </c>
      <c r="N516" s="821">
        <f>IF(IFERROR(VALUE(MEDIÇÃO_GLOBAL!N516),0)=0,0,MEDIÇÃO_GLOBAL!N516)</f>
        <v>0</v>
      </c>
      <c r="O516" s="811">
        <f t="shared" si="132"/>
        <v>0</v>
      </c>
      <c r="P516" s="811">
        <f>IF(Dados_Obra!$H$37=1,Dados_GLOBAL_Inicial!M516,IF((W516)="c",ROUNDUP(J516*N516,2),IF((W516)="b",ROUNDDOWN(J516*N516,2),ROUND(J516*N516,2))))</f>
        <v>0</v>
      </c>
      <c r="Q516" s="813">
        <f t="shared" si="133"/>
        <v>0</v>
      </c>
      <c r="S516" s="815">
        <f t="shared" si="144"/>
        <v>0</v>
      </c>
      <c r="T516" s="815">
        <f t="shared" si="145"/>
        <v>0</v>
      </c>
      <c r="V516" s="974"/>
      <c r="W516" s="975"/>
      <c r="X516" s="816">
        <f t="shared" si="146"/>
        <v>0</v>
      </c>
      <c r="Y516" s="816">
        <f t="shared" si="147"/>
        <v>0</v>
      </c>
      <c r="Z516" s="816">
        <f t="shared" si="148"/>
        <v>0</v>
      </c>
      <c r="AA516" s="817">
        <f t="shared" si="149"/>
        <v>0</v>
      </c>
      <c r="AB516" s="718">
        <f t="shared" si="150"/>
        <v>515</v>
      </c>
      <c r="AC516" s="453">
        <f t="shared" si="140"/>
        <v>0</v>
      </c>
      <c r="AD516" s="14">
        <f t="shared" si="141"/>
        <v>0</v>
      </c>
      <c r="AE516"/>
      <c r="AF516" s="540">
        <f t="shared" si="128"/>
        <v>0</v>
      </c>
      <c r="AG516" s="541"/>
      <c r="AH516" s="541"/>
      <c r="AI516" s="541"/>
      <c r="AJ516" s="541"/>
      <c r="AK516" s="541"/>
      <c r="AL516" s="541"/>
      <c r="AM516" s="541"/>
      <c r="AN516" s="541"/>
      <c r="AO516" s="541"/>
      <c r="AP516" s="541"/>
      <c r="AQ516" s="541"/>
      <c r="AR516" s="541"/>
      <c r="AS516" s="541"/>
      <c r="AT516" s="541"/>
      <c r="AU516" s="541"/>
      <c r="AV516" s="541"/>
      <c r="AW516" s="541"/>
      <c r="AX516" s="541"/>
      <c r="AY516" s="819"/>
    </row>
    <row r="517" spans="1:51" ht="13.5" hidden="1" thickBot="1">
      <c r="A517" s="3" t="str">
        <f t="shared" si="142"/>
        <v/>
      </c>
      <c r="B517" s="805"/>
      <c r="C517" s="831">
        <f>MEDIÇÃO_GLOBAL!C517</f>
        <v>0</v>
      </c>
      <c r="D517" s="830">
        <f>MEDIÇÃO_GLOBAL!D517</f>
        <v>0</v>
      </c>
      <c r="E517" s="830" t="str">
        <f>MEDIÇÃO_GLOBAL!E517</f>
        <v/>
      </c>
      <c r="F517" s="823">
        <f>MEDIÇÃO_GLOBAL!F517</f>
        <v>0</v>
      </c>
      <c r="G517" s="824">
        <f>MEDIÇÃO_GLOBAL!G517</f>
        <v>0</v>
      </c>
      <c r="H517" s="454">
        <f>Dados_GLOBAL_Inicial!S517</f>
        <v>0</v>
      </c>
      <c r="I517" s="970"/>
      <c r="J517" s="455">
        <f t="shared" si="143"/>
        <v>0</v>
      </c>
      <c r="K517" s="451">
        <f t="shared" si="130"/>
        <v>0</v>
      </c>
      <c r="L517" s="452">
        <f t="shared" si="126"/>
        <v>0</v>
      </c>
      <c r="M517" s="809">
        <f t="shared" si="131"/>
        <v>0</v>
      </c>
      <c r="N517" s="821">
        <f>IF(IFERROR(VALUE(MEDIÇÃO_GLOBAL!N517),0)=0,0,MEDIÇÃO_GLOBAL!N517)</f>
        <v>0</v>
      </c>
      <c r="O517" s="811">
        <f t="shared" si="132"/>
        <v>0</v>
      </c>
      <c r="P517" s="811">
        <f>IF(Dados_Obra!$H$37=1,Dados_GLOBAL_Inicial!M517,IF((W517)="c",ROUNDUP(J517*N517,2),IF((W517)="b",ROUNDDOWN(J517*N517,2),ROUND(J517*N517,2))))</f>
        <v>0</v>
      </c>
      <c r="Q517" s="813">
        <f t="shared" si="133"/>
        <v>0</v>
      </c>
      <c r="S517" s="815">
        <f t="shared" si="144"/>
        <v>0</v>
      </c>
      <c r="T517" s="815">
        <f t="shared" si="145"/>
        <v>0</v>
      </c>
      <c r="V517" s="974"/>
      <c r="W517" s="975"/>
      <c r="X517" s="816">
        <f t="shared" si="146"/>
        <v>0</v>
      </c>
      <c r="Y517" s="816">
        <f t="shared" si="147"/>
        <v>0</v>
      </c>
      <c r="Z517" s="816">
        <f t="shared" si="148"/>
        <v>0</v>
      </c>
      <c r="AA517" s="817">
        <f t="shared" si="149"/>
        <v>0</v>
      </c>
      <c r="AB517" s="718">
        <f t="shared" si="150"/>
        <v>516</v>
      </c>
      <c r="AC517" s="453">
        <f t="shared" si="140"/>
        <v>0</v>
      </c>
      <c r="AD517" s="14">
        <f t="shared" si="141"/>
        <v>0</v>
      </c>
      <c r="AE517"/>
      <c r="AF517" s="540">
        <f t="shared" si="128"/>
        <v>0</v>
      </c>
      <c r="AG517" s="541"/>
      <c r="AH517" s="541"/>
      <c r="AI517" s="541"/>
      <c r="AJ517" s="541"/>
      <c r="AK517" s="541"/>
      <c r="AL517" s="541"/>
      <c r="AM517" s="541"/>
      <c r="AN517" s="541"/>
      <c r="AO517" s="541"/>
      <c r="AP517" s="541"/>
      <c r="AQ517" s="541"/>
      <c r="AR517" s="541"/>
      <c r="AS517" s="541"/>
      <c r="AT517" s="541"/>
      <c r="AU517" s="541"/>
      <c r="AV517" s="541"/>
      <c r="AW517" s="541"/>
      <c r="AX517" s="541"/>
      <c r="AY517" s="819"/>
    </row>
    <row r="518" spans="1:51" ht="13.5" hidden="1" thickBot="1">
      <c r="A518" s="3" t="str">
        <f t="shared" si="142"/>
        <v/>
      </c>
      <c r="B518" s="805"/>
      <c r="C518" s="831">
        <f>MEDIÇÃO_GLOBAL!C518</f>
        <v>0</v>
      </c>
      <c r="D518" s="830">
        <f>MEDIÇÃO_GLOBAL!D518</f>
        <v>0</v>
      </c>
      <c r="E518" s="830" t="str">
        <f>MEDIÇÃO_GLOBAL!E518</f>
        <v/>
      </c>
      <c r="F518" s="823">
        <f>MEDIÇÃO_GLOBAL!F518</f>
        <v>0</v>
      </c>
      <c r="G518" s="824">
        <f>MEDIÇÃO_GLOBAL!G518</f>
        <v>0</v>
      </c>
      <c r="H518" s="454">
        <f>Dados_GLOBAL_Inicial!S518</f>
        <v>0</v>
      </c>
      <c r="I518" s="970"/>
      <c r="J518" s="455">
        <f t="shared" si="143"/>
        <v>0</v>
      </c>
      <c r="K518" s="451">
        <f t="shared" si="130"/>
        <v>0</v>
      </c>
      <c r="L518" s="452">
        <f t="shared" si="126"/>
        <v>0</v>
      </c>
      <c r="M518" s="809">
        <f t="shared" si="131"/>
        <v>0</v>
      </c>
      <c r="N518" s="821">
        <f>IF(IFERROR(VALUE(MEDIÇÃO_GLOBAL!N518),0)=0,0,MEDIÇÃO_GLOBAL!N518)</f>
        <v>0</v>
      </c>
      <c r="O518" s="811">
        <f t="shared" si="132"/>
        <v>0</v>
      </c>
      <c r="P518" s="811">
        <f>IF(Dados_Obra!$H$37=1,Dados_GLOBAL_Inicial!M518,IF((W518)="c",ROUNDUP(J518*N518,2),IF((W518)="b",ROUNDDOWN(J518*N518,2),ROUND(J518*N518,2))))</f>
        <v>0</v>
      </c>
      <c r="Q518" s="813">
        <f t="shared" si="133"/>
        <v>0</v>
      </c>
      <c r="S518" s="815">
        <f t="shared" si="144"/>
        <v>0</v>
      </c>
      <c r="T518" s="815">
        <f t="shared" si="145"/>
        <v>0</v>
      </c>
      <c r="V518" s="974"/>
      <c r="W518" s="975"/>
      <c r="X518" s="816">
        <f t="shared" si="146"/>
        <v>0</v>
      </c>
      <c r="Y518" s="816">
        <f t="shared" si="147"/>
        <v>0</v>
      </c>
      <c r="Z518" s="816">
        <f t="shared" si="148"/>
        <v>0</v>
      </c>
      <c r="AA518" s="817">
        <f t="shared" si="149"/>
        <v>0</v>
      </c>
      <c r="AB518" s="718">
        <f t="shared" si="150"/>
        <v>517</v>
      </c>
      <c r="AC518" s="453">
        <f t="shared" si="140"/>
        <v>0</v>
      </c>
      <c r="AD518" s="14">
        <f t="shared" si="141"/>
        <v>0</v>
      </c>
      <c r="AE518"/>
      <c r="AF518" s="540">
        <f t="shared" si="128"/>
        <v>0</v>
      </c>
      <c r="AG518" s="541"/>
      <c r="AH518" s="541"/>
      <c r="AI518" s="541"/>
      <c r="AJ518" s="541"/>
      <c r="AK518" s="541"/>
      <c r="AL518" s="541"/>
      <c r="AM518" s="541"/>
      <c r="AN518" s="541"/>
      <c r="AO518" s="541"/>
      <c r="AP518" s="541"/>
      <c r="AQ518" s="541"/>
      <c r="AR518" s="541"/>
      <c r="AS518" s="541"/>
      <c r="AT518" s="541"/>
      <c r="AU518" s="541"/>
      <c r="AV518" s="541"/>
      <c r="AW518" s="541"/>
      <c r="AX518" s="541"/>
      <c r="AY518" s="819"/>
    </row>
    <row r="519" spans="1:51" ht="13.5" hidden="1" thickBot="1">
      <c r="A519" s="3" t="str">
        <f t="shared" si="142"/>
        <v/>
      </c>
      <c r="B519" s="805"/>
      <c r="C519" s="831">
        <f>MEDIÇÃO_GLOBAL!C519</f>
        <v>0</v>
      </c>
      <c r="D519" s="830">
        <f>MEDIÇÃO_GLOBAL!D519</f>
        <v>0</v>
      </c>
      <c r="E519" s="830" t="str">
        <f>MEDIÇÃO_GLOBAL!E519</f>
        <v/>
      </c>
      <c r="F519" s="823">
        <f>MEDIÇÃO_GLOBAL!F519</f>
        <v>0</v>
      </c>
      <c r="G519" s="824">
        <f>MEDIÇÃO_GLOBAL!G519</f>
        <v>0</v>
      </c>
      <c r="H519" s="454">
        <f>Dados_GLOBAL_Inicial!S519</f>
        <v>0</v>
      </c>
      <c r="I519" s="970"/>
      <c r="J519" s="455">
        <f t="shared" si="143"/>
        <v>0</v>
      </c>
      <c r="K519" s="451">
        <f t="shared" si="130"/>
        <v>0</v>
      </c>
      <c r="L519" s="452">
        <f t="shared" si="126"/>
        <v>0</v>
      </c>
      <c r="M519" s="809">
        <f t="shared" si="131"/>
        <v>0</v>
      </c>
      <c r="N519" s="821">
        <f>IF(IFERROR(VALUE(MEDIÇÃO_GLOBAL!N519),0)=0,0,MEDIÇÃO_GLOBAL!N519)</f>
        <v>0</v>
      </c>
      <c r="O519" s="811">
        <f t="shared" si="132"/>
        <v>0</v>
      </c>
      <c r="P519" s="811">
        <f>IF(Dados_Obra!$H$37=1,Dados_GLOBAL_Inicial!M519,IF((W519)="c",ROUNDUP(J519*N519,2),IF((W519)="b",ROUNDDOWN(J519*N519,2),ROUND(J519*N519,2))))</f>
        <v>0</v>
      </c>
      <c r="Q519" s="813">
        <f t="shared" si="133"/>
        <v>0</v>
      </c>
      <c r="S519" s="815">
        <f t="shared" si="144"/>
        <v>0</v>
      </c>
      <c r="T519" s="815">
        <f t="shared" si="145"/>
        <v>0</v>
      </c>
      <c r="V519" s="974"/>
      <c r="W519" s="975"/>
      <c r="X519" s="816">
        <f t="shared" si="146"/>
        <v>0</v>
      </c>
      <c r="Y519" s="816">
        <f t="shared" si="147"/>
        <v>0</v>
      </c>
      <c r="Z519" s="816">
        <f t="shared" si="148"/>
        <v>0</v>
      </c>
      <c r="AA519" s="817">
        <f t="shared" si="149"/>
        <v>0</v>
      </c>
      <c r="AB519" s="718">
        <f t="shared" si="150"/>
        <v>518</v>
      </c>
      <c r="AC519" s="453">
        <f t="shared" si="140"/>
        <v>0</v>
      </c>
      <c r="AD519" s="14">
        <f t="shared" si="141"/>
        <v>0</v>
      </c>
      <c r="AE519"/>
      <c r="AF519" s="540">
        <f t="shared" si="128"/>
        <v>0</v>
      </c>
      <c r="AG519" s="541"/>
      <c r="AH519" s="541"/>
      <c r="AI519" s="541"/>
      <c r="AJ519" s="541"/>
      <c r="AK519" s="541"/>
      <c r="AL519" s="541"/>
      <c r="AM519" s="541"/>
      <c r="AN519" s="541"/>
      <c r="AO519" s="541"/>
      <c r="AP519" s="541"/>
      <c r="AQ519" s="541"/>
      <c r="AR519" s="541"/>
      <c r="AS519" s="541"/>
      <c r="AT519" s="541"/>
      <c r="AU519" s="541"/>
      <c r="AV519" s="541"/>
      <c r="AW519" s="541"/>
      <c r="AX519" s="541"/>
      <c r="AY519" s="819"/>
    </row>
    <row r="520" spans="1:51" ht="13.5" hidden="1" thickBot="1">
      <c r="A520" s="3" t="str">
        <f t="shared" si="142"/>
        <v/>
      </c>
      <c r="B520" s="805"/>
      <c r="C520" s="831">
        <f>MEDIÇÃO_GLOBAL!C520</f>
        <v>0</v>
      </c>
      <c r="D520" s="830">
        <f>MEDIÇÃO_GLOBAL!D520</f>
        <v>0</v>
      </c>
      <c r="E520" s="830" t="str">
        <f>MEDIÇÃO_GLOBAL!E520</f>
        <v/>
      </c>
      <c r="F520" s="823">
        <f>MEDIÇÃO_GLOBAL!F520</f>
        <v>0</v>
      </c>
      <c r="G520" s="824">
        <f>MEDIÇÃO_GLOBAL!G520</f>
        <v>0</v>
      </c>
      <c r="H520" s="454">
        <f>Dados_GLOBAL_Inicial!S520</f>
        <v>0</v>
      </c>
      <c r="I520" s="970"/>
      <c r="J520" s="455">
        <f t="shared" si="143"/>
        <v>0</v>
      </c>
      <c r="K520" s="451">
        <f t="shared" si="130"/>
        <v>0</v>
      </c>
      <c r="L520" s="452">
        <f t="shared" si="126"/>
        <v>0</v>
      </c>
      <c r="M520" s="809">
        <f t="shared" si="131"/>
        <v>0</v>
      </c>
      <c r="N520" s="821">
        <f>IF(IFERROR(VALUE(MEDIÇÃO_GLOBAL!N520),0)=0,0,MEDIÇÃO_GLOBAL!N520)</f>
        <v>0</v>
      </c>
      <c r="O520" s="811">
        <f t="shared" si="132"/>
        <v>0</v>
      </c>
      <c r="P520" s="811">
        <f>IF(Dados_Obra!$H$37=1,Dados_GLOBAL_Inicial!M520,IF((W520)="c",ROUNDUP(J520*N520,2),IF((W520)="b",ROUNDDOWN(J520*N520,2),ROUND(J520*N520,2))))</f>
        <v>0</v>
      </c>
      <c r="Q520" s="813">
        <f t="shared" si="133"/>
        <v>0</v>
      </c>
      <c r="S520" s="815">
        <f t="shared" si="144"/>
        <v>0</v>
      </c>
      <c r="T520" s="815">
        <f t="shared" si="145"/>
        <v>0</v>
      </c>
      <c r="V520" s="974"/>
      <c r="W520" s="975"/>
      <c r="X520" s="816">
        <f t="shared" si="146"/>
        <v>0</v>
      </c>
      <c r="Y520" s="816">
        <f t="shared" si="147"/>
        <v>0</v>
      </c>
      <c r="Z520" s="816">
        <f t="shared" si="148"/>
        <v>0</v>
      </c>
      <c r="AA520" s="817">
        <f t="shared" si="149"/>
        <v>0</v>
      </c>
      <c r="AB520" s="718">
        <f t="shared" si="150"/>
        <v>519</v>
      </c>
      <c r="AC520" s="453">
        <f t="shared" si="140"/>
        <v>0</v>
      </c>
      <c r="AD520" s="14">
        <f t="shared" si="141"/>
        <v>0</v>
      </c>
      <c r="AE520"/>
      <c r="AF520" s="540">
        <f t="shared" si="128"/>
        <v>0</v>
      </c>
      <c r="AG520" s="541"/>
      <c r="AH520" s="541"/>
      <c r="AI520" s="541"/>
      <c r="AJ520" s="541"/>
      <c r="AK520" s="541"/>
      <c r="AL520" s="541"/>
      <c r="AM520" s="541"/>
      <c r="AN520" s="541"/>
      <c r="AO520" s="541"/>
      <c r="AP520" s="541"/>
      <c r="AQ520" s="541"/>
      <c r="AR520" s="541"/>
      <c r="AS520" s="541"/>
      <c r="AT520" s="541"/>
      <c r="AU520" s="541"/>
      <c r="AV520" s="541"/>
      <c r="AW520" s="541"/>
      <c r="AX520" s="541"/>
      <c r="AY520" s="819"/>
    </row>
    <row r="521" spans="1:51" ht="13.5" hidden="1" thickBot="1">
      <c r="A521" s="3" t="str">
        <f t="shared" si="142"/>
        <v/>
      </c>
      <c r="B521" s="805"/>
      <c r="C521" s="831">
        <f>MEDIÇÃO_GLOBAL!C521</f>
        <v>0</v>
      </c>
      <c r="D521" s="830">
        <f>MEDIÇÃO_GLOBAL!D521</f>
        <v>0</v>
      </c>
      <c r="E521" s="830" t="str">
        <f>MEDIÇÃO_GLOBAL!E521</f>
        <v/>
      </c>
      <c r="F521" s="823">
        <f>MEDIÇÃO_GLOBAL!F521</f>
        <v>0</v>
      </c>
      <c r="G521" s="824">
        <f>MEDIÇÃO_GLOBAL!G521</f>
        <v>0</v>
      </c>
      <c r="H521" s="454">
        <f>Dados_GLOBAL_Inicial!S521</f>
        <v>0</v>
      </c>
      <c r="I521" s="970"/>
      <c r="J521" s="455">
        <f t="shared" si="143"/>
        <v>0</v>
      </c>
      <c r="K521" s="451">
        <f t="shared" si="130"/>
        <v>0</v>
      </c>
      <c r="L521" s="452">
        <f t="shared" si="126"/>
        <v>0</v>
      </c>
      <c r="M521" s="809">
        <f t="shared" si="131"/>
        <v>0</v>
      </c>
      <c r="N521" s="821">
        <f>IF(IFERROR(VALUE(MEDIÇÃO_GLOBAL!N521),0)=0,0,MEDIÇÃO_GLOBAL!N521)</f>
        <v>0</v>
      </c>
      <c r="O521" s="811">
        <f t="shared" si="132"/>
        <v>0</v>
      </c>
      <c r="P521" s="811">
        <f>IF(Dados_Obra!$H$37=1,Dados_GLOBAL_Inicial!M521,IF((W521)="c",ROUNDUP(J521*N521,2),IF((W521)="b",ROUNDDOWN(J521*N521,2),ROUND(J521*N521,2))))</f>
        <v>0</v>
      </c>
      <c r="Q521" s="813">
        <f t="shared" si="133"/>
        <v>0</v>
      </c>
      <c r="S521" s="815">
        <f t="shared" si="144"/>
        <v>0</v>
      </c>
      <c r="T521" s="815">
        <f t="shared" si="145"/>
        <v>0</v>
      </c>
      <c r="V521" s="974"/>
      <c r="W521" s="975"/>
      <c r="X521" s="816">
        <f t="shared" si="146"/>
        <v>0</v>
      </c>
      <c r="Y521" s="816">
        <f t="shared" si="147"/>
        <v>0</v>
      </c>
      <c r="Z521" s="816">
        <f t="shared" si="148"/>
        <v>0</v>
      </c>
      <c r="AA521" s="817">
        <f t="shared" si="149"/>
        <v>0</v>
      </c>
      <c r="AB521" s="718">
        <f t="shared" si="150"/>
        <v>520</v>
      </c>
      <c r="AC521" s="453">
        <f t="shared" si="140"/>
        <v>0</v>
      </c>
      <c r="AD521" s="14">
        <f t="shared" si="141"/>
        <v>0</v>
      </c>
      <c r="AE521"/>
      <c r="AF521" s="540">
        <f t="shared" si="128"/>
        <v>0</v>
      </c>
      <c r="AG521" s="541"/>
      <c r="AH521" s="541"/>
      <c r="AI521" s="541"/>
      <c r="AJ521" s="541"/>
      <c r="AK521" s="541"/>
      <c r="AL521" s="541"/>
      <c r="AM521" s="541"/>
      <c r="AN521" s="541"/>
      <c r="AO521" s="541"/>
      <c r="AP521" s="541"/>
      <c r="AQ521" s="541"/>
      <c r="AR521" s="541"/>
      <c r="AS521" s="541"/>
      <c r="AT521" s="541"/>
      <c r="AU521" s="541"/>
      <c r="AV521" s="541"/>
      <c r="AW521" s="541"/>
      <c r="AX521" s="541"/>
      <c r="AY521" s="819"/>
    </row>
    <row r="522" spans="1:51" ht="13.5" hidden="1" thickBot="1">
      <c r="A522" s="3" t="str">
        <f t="shared" si="142"/>
        <v/>
      </c>
      <c r="B522" s="805"/>
      <c r="C522" s="831">
        <f>MEDIÇÃO_GLOBAL!C522</f>
        <v>0</v>
      </c>
      <c r="D522" s="830">
        <f>MEDIÇÃO_GLOBAL!D522</f>
        <v>0</v>
      </c>
      <c r="E522" s="830" t="str">
        <f>MEDIÇÃO_GLOBAL!E522</f>
        <v/>
      </c>
      <c r="F522" s="823">
        <f>MEDIÇÃO_GLOBAL!F522</f>
        <v>0</v>
      </c>
      <c r="G522" s="824">
        <f>MEDIÇÃO_GLOBAL!G522</f>
        <v>0</v>
      </c>
      <c r="H522" s="454">
        <f>Dados_GLOBAL_Inicial!S522</f>
        <v>0</v>
      </c>
      <c r="I522" s="970"/>
      <c r="J522" s="455">
        <f t="shared" si="143"/>
        <v>0</v>
      </c>
      <c r="K522" s="451">
        <f t="shared" si="130"/>
        <v>0</v>
      </c>
      <c r="L522" s="452">
        <f t="shared" ref="L522:L585" si="151">IF(total=0,0,ROUND(P522/total,4))</f>
        <v>0</v>
      </c>
      <c r="M522" s="809">
        <f t="shared" si="131"/>
        <v>0</v>
      </c>
      <c r="N522" s="821">
        <f>IF(IFERROR(VALUE(MEDIÇÃO_GLOBAL!N522),0)=0,0,MEDIÇÃO_GLOBAL!N522)</f>
        <v>0</v>
      </c>
      <c r="O522" s="811">
        <f t="shared" si="132"/>
        <v>0</v>
      </c>
      <c r="P522" s="811">
        <f>IF(Dados_Obra!$H$37=1,Dados_GLOBAL_Inicial!M522,IF((W522)="c",ROUNDUP(J522*N522,2),IF((W522)="b",ROUNDDOWN(J522*N522,2),ROUND(J522*N522,2))))</f>
        <v>0</v>
      </c>
      <c r="Q522" s="813">
        <f t="shared" si="133"/>
        <v>0</v>
      </c>
      <c r="S522" s="815">
        <f t="shared" si="144"/>
        <v>0</v>
      </c>
      <c r="T522" s="815">
        <f t="shared" si="145"/>
        <v>0</v>
      </c>
      <c r="V522" s="974"/>
      <c r="W522" s="975"/>
      <c r="X522" s="816">
        <f t="shared" si="146"/>
        <v>0</v>
      </c>
      <c r="Y522" s="816">
        <f t="shared" si="147"/>
        <v>0</v>
      </c>
      <c r="Z522" s="816">
        <f t="shared" si="148"/>
        <v>0</v>
      </c>
      <c r="AA522" s="817">
        <f t="shared" si="149"/>
        <v>0</v>
      </c>
      <c r="AB522" s="718">
        <f t="shared" si="150"/>
        <v>521</v>
      </c>
      <c r="AC522" s="453">
        <f t="shared" si="140"/>
        <v>0</v>
      </c>
      <c r="AD522" s="14">
        <f t="shared" si="141"/>
        <v>0</v>
      </c>
      <c r="AE522"/>
      <c r="AF522" s="540">
        <f t="shared" si="128"/>
        <v>0</v>
      </c>
      <c r="AG522" s="541"/>
      <c r="AH522" s="541"/>
      <c r="AI522" s="541"/>
      <c r="AJ522" s="541"/>
      <c r="AK522" s="541"/>
      <c r="AL522" s="541"/>
      <c r="AM522" s="541"/>
      <c r="AN522" s="541"/>
      <c r="AO522" s="541"/>
      <c r="AP522" s="541"/>
      <c r="AQ522" s="541"/>
      <c r="AR522" s="541"/>
      <c r="AS522" s="541"/>
      <c r="AT522" s="541"/>
      <c r="AU522" s="541"/>
      <c r="AV522" s="541"/>
      <c r="AW522" s="541"/>
      <c r="AX522" s="541"/>
      <c r="AY522" s="819"/>
    </row>
    <row r="523" spans="1:51" ht="13.5" hidden="1" thickBot="1">
      <c r="A523" s="3" t="str">
        <f t="shared" si="142"/>
        <v/>
      </c>
      <c r="B523" s="805"/>
      <c r="C523" s="831">
        <f>MEDIÇÃO_GLOBAL!C523</f>
        <v>0</v>
      </c>
      <c r="D523" s="830">
        <f>MEDIÇÃO_GLOBAL!D523</f>
        <v>0</v>
      </c>
      <c r="E523" s="830" t="str">
        <f>MEDIÇÃO_GLOBAL!E523</f>
        <v/>
      </c>
      <c r="F523" s="823">
        <f>MEDIÇÃO_GLOBAL!F523</f>
        <v>0</v>
      </c>
      <c r="G523" s="824">
        <f>MEDIÇÃO_GLOBAL!G523</f>
        <v>0</v>
      </c>
      <c r="H523" s="454">
        <f>Dados_GLOBAL_Inicial!S523</f>
        <v>0</v>
      </c>
      <c r="I523" s="970"/>
      <c r="J523" s="455">
        <f t="shared" si="143"/>
        <v>0</v>
      </c>
      <c r="K523" s="451">
        <f t="shared" si="130"/>
        <v>0</v>
      </c>
      <c r="L523" s="452">
        <f t="shared" si="151"/>
        <v>0</v>
      </c>
      <c r="M523" s="809">
        <f t="shared" si="131"/>
        <v>0</v>
      </c>
      <c r="N523" s="821">
        <f>IF(IFERROR(VALUE(MEDIÇÃO_GLOBAL!N523),0)=0,0,MEDIÇÃO_GLOBAL!N523)</f>
        <v>0</v>
      </c>
      <c r="O523" s="811">
        <f t="shared" si="132"/>
        <v>0</v>
      </c>
      <c r="P523" s="811">
        <f>IF(Dados_Obra!$H$37=1,Dados_GLOBAL_Inicial!M523,IF((W523)="c",ROUNDUP(J523*N523,2),IF((W523)="b",ROUNDDOWN(J523*N523,2),ROUND(J523*N523,2))))</f>
        <v>0</v>
      </c>
      <c r="Q523" s="813">
        <f t="shared" si="133"/>
        <v>0</v>
      </c>
      <c r="S523" s="815">
        <f t="shared" si="144"/>
        <v>0</v>
      </c>
      <c r="T523" s="815">
        <f t="shared" si="145"/>
        <v>0</v>
      </c>
      <c r="V523" s="974"/>
      <c r="W523" s="975"/>
      <c r="X523" s="816">
        <f t="shared" si="146"/>
        <v>0</v>
      </c>
      <c r="Y523" s="816">
        <f t="shared" si="147"/>
        <v>0</v>
      </c>
      <c r="Z523" s="816">
        <f t="shared" si="148"/>
        <v>0</v>
      </c>
      <c r="AA523" s="817">
        <f t="shared" si="149"/>
        <v>0</v>
      </c>
      <c r="AB523" s="718">
        <f t="shared" si="150"/>
        <v>522</v>
      </c>
      <c r="AC523" s="453">
        <f t="shared" si="140"/>
        <v>0</v>
      </c>
      <c r="AD523" s="14">
        <f t="shared" si="141"/>
        <v>0</v>
      </c>
      <c r="AE523"/>
      <c r="AF523" s="540">
        <f t="shared" ref="AF523:AF586" si="152">IFERROR(IF(C523=0,0,C523),0)</f>
        <v>0</v>
      </c>
      <c r="AG523" s="541"/>
      <c r="AH523" s="541"/>
      <c r="AI523" s="541"/>
      <c r="AJ523" s="541"/>
      <c r="AK523" s="541"/>
      <c r="AL523" s="541"/>
      <c r="AM523" s="541"/>
      <c r="AN523" s="541"/>
      <c r="AO523" s="541"/>
      <c r="AP523" s="541"/>
      <c r="AQ523" s="541"/>
      <c r="AR523" s="541"/>
      <c r="AS523" s="541"/>
      <c r="AT523" s="541"/>
      <c r="AU523" s="541"/>
      <c r="AV523" s="541"/>
      <c r="AW523" s="541"/>
      <c r="AX523" s="541"/>
      <c r="AY523" s="819"/>
    </row>
    <row r="524" spans="1:51" ht="13.5" hidden="1" thickBot="1">
      <c r="A524" s="3" t="str">
        <f t="shared" si="142"/>
        <v/>
      </c>
      <c r="B524" s="805"/>
      <c r="C524" s="831">
        <f>MEDIÇÃO_GLOBAL!C524</f>
        <v>0</v>
      </c>
      <c r="D524" s="830">
        <f>MEDIÇÃO_GLOBAL!D524</f>
        <v>0</v>
      </c>
      <c r="E524" s="830" t="str">
        <f>MEDIÇÃO_GLOBAL!E524</f>
        <v/>
      </c>
      <c r="F524" s="823">
        <f>MEDIÇÃO_GLOBAL!F524</f>
        <v>0</v>
      </c>
      <c r="G524" s="824">
        <f>MEDIÇÃO_GLOBAL!G524</f>
        <v>0</v>
      </c>
      <c r="H524" s="454">
        <f>Dados_GLOBAL_Inicial!S524</f>
        <v>0</v>
      </c>
      <c r="I524" s="970"/>
      <c r="J524" s="455">
        <f t="shared" si="143"/>
        <v>0</v>
      </c>
      <c r="K524" s="451">
        <f t="shared" ref="K524:K587" si="153">AD524</f>
        <v>0</v>
      </c>
      <c r="L524" s="452">
        <f t="shared" si="151"/>
        <v>0</v>
      </c>
      <c r="M524" s="809">
        <f t="shared" ref="M524:M587" si="154">IF(J524=0,0,IF(K524&gt;100%,"excesso",IF(ISNUMBER(K524),ROUND(K524*L524,4),IF(K524="&lt;excesso",ROUND(100%*L524,4),0))))</f>
        <v>0</v>
      </c>
      <c r="N524" s="821">
        <f>IF(IFERROR(VALUE(MEDIÇÃO_GLOBAL!N524),0)=0,0,MEDIÇÃO_GLOBAL!N524)</f>
        <v>0</v>
      </c>
      <c r="O524" s="811">
        <f t="shared" ref="O524:O587" si="155">IF(K524&gt;100%,P524,IF(ISBLANK(J524),0,IF((V524)="c",ROUNDUP(K524*P524,2),IF((V524)="b",ROUNDDOWN(K524*P524,2),ROUND(K524*P524,2)))))</f>
        <v>0</v>
      </c>
      <c r="P524" s="811">
        <f>IF(Dados_Obra!$H$37=1,Dados_GLOBAL_Inicial!M524,IF((W524)="c",ROUNDUP(J524*N524,2),IF((W524)="b",ROUNDDOWN(J524*N524,2),ROUND(J524*N524,2))))</f>
        <v>0</v>
      </c>
      <c r="Q524" s="813">
        <f t="shared" ref="Q524:Q587" si="156">P524-O524</f>
        <v>0</v>
      </c>
      <c r="S524" s="815">
        <f t="shared" si="144"/>
        <v>0</v>
      </c>
      <c r="T524" s="815">
        <f t="shared" si="145"/>
        <v>0</v>
      </c>
      <c r="V524" s="974"/>
      <c r="W524" s="975"/>
      <c r="X524" s="816">
        <f t="shared" si="146"/>
        <v>0</v>
      </c>
      <c r="Y524" s="816">
        <f t="shared" si="147"/>
        <v>0</v>
      </c>
      <c r="Z524" s="816">
        <f t="shared" si="148"/>
        <v>0</v>
      </c>
      <c r="AA524" s="817">
        <f t="shared" si="149"/>
        <v>0</v>
      </c>
      <c r="AB524" s="718">
        <f t="shared" si="150"/>
        <v>523</v>
      </c>
      <c r="AC524" s="453">
        <f t="shared" ref="AC524:AC587" si="157">IF(SUM(AG524:AX524)&gt;J524,J524,SUM(AG524:AX524))</f>
        <v>0</v>
      </c>
      <c r="AD524" s="14">
        <f t="shared" ref="AD524:AD587" si="158">IF(J524=0,0,IF(AC524&gt;J524,1,AC524/J524))</f>
        <v>0</v>
      </c>
      <c r="AE524"/>
      <c r="AF524" s="540">
        <f t="shared" si="152"/>
        <v>0</v>
      </c>
      <c r="AG524" s="541"/>
      <c r="AH524" s="541"/>
      <c r="AI524" s="541"/>
      <c r="AJ524" s="541"/>
      <c r="AK524" s="541"/>
      <c r="AL524" s="541"/>
      <c r="AM524" s="541"/>
      <c r="AN524" s="541"/>
      <c r="AO524" s="541"/>
      <c r="AP524" s="541"/>
      <c r="AQ524" s="541"/>
      <c r="AR524" s="541"/>
      <c r="AS524" s="541"/>
      <c r="AT524" s="541"/>
      <c r="AU524" s="541"/>
      <c r="AV524" s="541"/>
      <c r="AW524" s="541"/>
      <c r="AX524" s="541"/>
      <c r="AY524" s="819"/>
    </row>
    <row r="525" spans="1:51" ht="13.5" hidden="1" thickBot="1">
      <c r="A525" s="3" t="str">
        <f t="shared" si="142"/>
        <v/>
      </c>
      <c r="B525" s="805"/>
      <c r="C525" s="831">
        <f>MEDIÇÃO_GLOBAL!C525</f>
        <v>0</v>
      </c>
      <c r="D525" s="830">
        <f>MEDIÇÃO_GLOBAL!D525</f>
        <v>0</v>
      </c>
      <c r="E525" s="830" t="str">
        <f>MEDIÇÃO_GLOBAL!E525</f>
        <v/>
      </c>
      <c r="F525" s="823">
        <f>MEDIÇÃO_GLOBAL!F525</f>
        <v>0</v>
      </c>
      <c r="G525" s="824">
        <f>MEDIÇÃO_GLOBAL!G525</f>
        <v>0</v>
      </c>
      <c r="H525" s="454">
        <f>Dados_GLOBAL_Inicial!S525</f>
        <v>0</v>
      </c>
      <c r="I525" s="970"/>
      <c r="J525" s="455">
        <f t="shared" si="143"/>
        <v>0</v>
      </c>
      <c r="K525" s="451">
        <f t="shared" si="153"/>
        <v>0</v>
      </c>
      <c r="L525" s="452">
        <f t="shared" si="151"/>
        <v>0</v>
      </c>
      <c r="M525" s="809">
        <f t="shared" si="154"/>
        <v>0</v>
      </c>
      <c r="N525" s="821">
        <f>IF(IFERROR(VALUE(MEDIÇÃO_GLOBAL!N525),0)=0,0,MEDIÇÃO_GLOBAL!N525)</f>
        <v>0</v>
      </c>
      <c r="O525" s="811">
        <f t="shared" si="155"/>
        <v>0</v>
      </c>
      <c r="P525" s="811">
        <f>IF(Dados_Obra!$H$37=1,Dados_GLOBAL_Inicial!M525,IF((W525)="c",ROUNDUP(J525*N525,2),IF((W525)="b",ROUNDDOWN(J525*N525,2),ROUND(J525*N525,2))))</f>
        <v>0</v>
      </c>
      <c r="Q525" s="813">
        <f t="shared" si="156"/>
        <v>0</v>
      </c>
      <c r="S525" s="815">
        <f t="shared" si="144"/>
        <v>0</v>
      </c>
      <c r="T525" s="815">
        <f t="shared" si="145"/>
        <v>0</v>
      </c>
      <c r="V525" s="974"/>
      <c r="W525" s="975"/>
      <c r="X525" s="816">
        <f t="shared" si="146"/>
        <v>0</v>
      </c>
      <c r="Y525" s="816">
        <f t="shared" si="147"/>
        <v>0</v>
      </c>
      <c r="Z525" s="816">
        <f t="shared" si="148"/>
        <v>0</v>
      </c>
      <c r="AA525" s="817">
        <f t="shared" si="149"/>
        <v>0</v>
      </c>
      <c r="AB525" s="718">
        <f t="shared" si="150"/>
        <v>524</v>
      </c>
      <c r="AC525" s="453">
        <f t="shared" si="157"/>
        <v>0</v>
      </c>
      <c r="AD525" s="14">
        <f t="shared" si="158"/>
        <v>0</v>
      </c>
      <c r="AE525"/>
      <c r="AF525" s="540">
        <f t="shared" si="152"/>
        <v>0</v>
      </c>
      <c r="AG525" s="541"/>
      <c r="AH525" s="541"/>
      <c r="AI525" s="541"/>
      <c r="AJ525" s="541"/>
      <c r="AK525" s="541"/>
      <c r="AL525" s="541"/>
      <c r="AM525" s="541"/>
      <c r="AN525" s="541"/>
      <c r="AO525" s="541"/>
      <c r="AP525" s="541"/>
      <c r="AQ525" s="541"/>
      <c r="AR525" s="541"/>
      <c r="AS525" s="541"/>
      <c r="AT525" s="541"/>
      <c r="AU525" s="541"/>
      <c r="AV525" s="541"/>
      <c r="AW525" s="541"/>
      <c r="AX525" s="541"/>
      <c r="AY525" s="819"/>
    </row>
    <row r="526" spans="1:51" ht="13.5" hidden="1" thickBot="1">
      <c r="A526" s="3" t="str">
        <f t="shared" si="142"/>
        <v/>
      </c>
      <c r="B526" s="805"/>
      <c r="C526" s="831">
        <f>MEDIÇÃO_GLOBAL!C526</f>
        <v>0</v>
      </c>
      <c r="D526" s="830">
        <f>MEDIÇÃO_GLOBAL!D526</f>
        <v>0</v>
      </c>
      <c r="E526" s="830" t="str">
        <f>MEDIÇÃO_GLOBAL!E526</f>
        <v/>
      </c>
      <c r="F526" s="823">
        <f>MEDIÇÃO_GLOBAL!F526</f>
        <v>0</v>
      </c>
      <c r="G526" s="824">
        <f>MEDIÇÃO_GLOBAL!G526</f>
        <v>0</v>
      </c>
      <c r="H526" s="454">
        <f>Dados_GLOBAL_Inicial!S526</f>
        <v>0</v>
      </c>
      <c r="I526" s="970"/>
      <c r="J526" s="455">
        <f t="shared" si="143"/>
        <v>0</v>
      </c>
      <c r="K526" s="451">
        <f t="shared" si="153"/>
        <v>0</v>
      </c>
      <c r="L526" s="452">
        <f t="shared" si="151"/>
        <v>0</v>
      </c>
      <c r="M526" s="809">
        <f t="shared" si="154"/>
        <v>0</v>
      </c>
      <c r="N526" s="821">
        <f>IF(IFERROR(VALUE(MEDIÇÃO_GLOBAL!N526),0)=0,0,MEDIÇÃO_GLOBAL!N526)</f>
        <v>0</v>
      </c>
      <c r="O526" s="811">
        <f t="shared" si="155"/>
        <v>0</v>
      </c>
      <c r="P526" s="811">
        <f>IF(Dados_Obra!$H$37=1,Dados_GLOBAL_Inicial!M526,IF((W526)="c",ROUNDUP(J526*N526,2),IF((W526)="b",ROUNDDOWN(J526*N526,2),ROUND(J526*N526,2))))</f>
        <v>0</v>
      </c>
      <c r="Q526" s="813">
        <f t="shared" si="156"/>
        <v>0</v>
      </c>
      <c r="S526" s="815">
        <f t="shared" si="144"/>
        <v>0</v>
      </c>
      <c r="T526" s="815">
        <f t="shared" si="145"/>
        <v>0</v>
      </c>
      <c r="V526" s="974"/>
      <c r="W526" s="975"/>
      <c r="X526" s="816">
        <f t="shared" si="146"/>
        <v>0</v>
      </c>
      <c r="Y526" s="816">
        <f t="shared" si="147"/>
        <v>0</v>
      </c>
      <c r="Z526" s="816">
        <f t="shared" si="148"/>
        <v>0</v>
      </c>
      <c r="AA526" s="817">
        <f t="shared" si="149"/>
        <v>0</v>
      </c>
      <c r="AB526" s="718">
        <f t="shared" si="150"/>
        <v>525</v>
      </c>
      <c r="AC526" s="453">
        <f t="shared" si="157"/>
        <v>0</v>
      </c>
      <c r="AD526" s="14">
        <f t="shared" si="158"/>
        <v>0</v>
      </c>
      <c r="AE526"/>
      <c r="AF526" s="540">
        <f t="shared" si="152"/>
        <v>0</v>
      </c>
      <c r="AG526" s="541"/>
      <c r="AH526" s="541"/>
      <c r="AI526" s="541"/>
      <c r="AJ526" s="541"/>
      <c r="AK526" s="541"/>
      <c r="AL526" s="541"/>
      <c r="AM526" s="541"/>
      <c r="AN526" s="541"/>
      <c r="AO526" s="541"/>
      <c r="AP526" s="541"/>
      <c r="AQ526" s="541"/>
      <c r="AR526" s="541"/>
      <c r="AS526" s="541"/>
      <c r="AT526" s="541"/>
      <c r="AU526" s="541"/>
      <c r="AV526" s="541"/>
      <c r="AW526" s="541"/>
      <c r="AX526" s="541"/>
      <c r="AY526" s="819"/>
    </row>
    <row r="527" spans="1:51" ht="13.5" hidden="1" thickBot="1">
      <c r="A527" s="3" t="str">
        <f t="shared" si="142"/>
        <v/>
      </c>
      <c r="B527" s="805"/>
      <c r="C527" s="831">
        <f>MEDIÇÃO_GLOBAL!C527</f>
        <v>0</v>
      </c>
      <c r="D527" s="830">
        <f>MEDIÇÃO_GLOBAL!D527</f>
        <v>0</v>
      </c>
      <c r="E527" s="830" t="str">
        <f>MEDIÇÃO_GLOBAL!E527</f>
        <v/>
      </c>
      <c r="F527" s="823">
        <f>MEDIÇÃO_GLOBAL!F527</f>
        <v>0</v>
      </c>
      <c r="G527" s="824">
        <f>MEDIÇÃO_GLOBAL!G527</f>
        <v>0</v>
      </c>
      <c r="H527" s="454">
        <f>Dados_GLOBAL_Inicial!S527</f>
        <v>0</v>
      </c>
      <c r="I527" s="970"/>
      <c r="J527" s="455">
        <f t="shared" si="143"/>
        <v>0</v>
      </c>
      <c r="K527" s="451">
        <f t="shared" si="153"/>
        <v>0</v>
      </c>
      <c r="L527" s="452">
        <f t="shared" si="151"/>
        <v>0</v>
      </c>
      <c r="M527" s="809">
        <f t="shared" si="154"/>
        <v>0</v>
      </c>
      <c r="N527" s="821">
        <f>IF(IFERROR(VALUE(MEDIÇÃO_GLOBAL!N527),0)=0,0,MEDIÇÃO_GLOBAL!N527)</f>
        <v>0</v>
      </c>
      <c r="O527" s="811">
        <f t="shared" si="155"/>
        <v>0</v>
      </c>
      <c r="P527" s="811">
        <f>IF(Dados_Obra!$H$37=1,Dados_GLOBAL_Inicial!M527,IF((W527)="c",ROUNDUP(J527*N527,2),IF((W527)="b",ROUNDDOWN(J527*N527,2),ROUND(J527*N527,2))))</f>
        <v>0</v>
      </c>
      <c r="Q527" s="813">
        <f t="shared" si="156"/>
        <v>0</v>
      </c>
      <c r="S527" s="815">
        <f t="shared" si="144"/>
        <v>0</v>
      </c>
      <c r="T527" s="815">
        <f t="shared" si="145"/>
        <v>0</v>
      </c>
      <c r="V527" s="974"/>
      <c r="W527" s="975"/>
      <c r="X527" s="816">
        <f t="shared" si="146"/>
        <v>0</v>
      </c>
      <c r="Y527" s="816">
        <f t="shared" si="147"/>
        <v>0</v>
      </c>
      <c r="Z527" s="816">
        <f t="shared" si="148"/>
        <v>0</v>
      </c>
      <c r="AA527" s="817">
        <f t="shared" si="149"/>
        <v>0</v>
      </c>
      <c r="AB527" s="718">
        <f t="shared" si="150"/>
        <v>526</v>
      </c>
      <c r="AC527" s="453">
        <f t="shared" si="157"/>
        <v>0</v>
      </c>
      <c r="AD527" s="14">
        <f t="shared" si="158"/>
        <v>0</v>
      </c>
      <c r="AE527"/>
      <c r="AF527" s="540">
        <f t="shared" si="152"/>
        <v>0</v>
      </c>
      <c r="AG527" s="541"/>
      <c r="AH527" s="541"/>
      <c r="AI527" s="541"/>
      <c r="AJ527" s="541"/>
      <c r="AK527" s="541"/>
      <c r="AL527" s="541"/>
      <c r="AM527" s="541"/>
      <c r="AN527" s="541"/>
      <c r="AO527" s="541"/>
      <c r="AP527" s="541"/>
      <c r="AQ527" s="541"/>
      <c r="AR527" s="541"/>
      <c r="AS527" s="541"/>
      <c r="AT527" s="541"/>
      <c r="AU527" s="541"/>
      <c r="AV527" s="541"/>
      <c r="AW527" s="541"/>
      <c r="AX527" s="541"/>
      <c r="AY527" s="819"/>
    </row>
    <row r="528" spans="1:51" ht="13.5" hidden="1" thickBot="1">
      <c r="A528" s="3" t="str">
        <f t="shared" si="142"/>
        <v/>
      </c>
      <c r="B528" s="805"/>
      <c r="C528" s="831">
        <f>MEDIÇÃO_GLOBAL!C528</f>
        <v>0</v>
      </c>
      <c r="D528" s="830">
        <f>MEDIÇÃO_GLOBAL!D528</f>
        <v>0</v>
      </c>
      <c r="E528" s="830" t="str">
        <f>MEDIÇÃO_GLOBAL!E528</f>
        <v/>
      </c>
      <c r="F528" s="823">
        <f>MEDIÇÃO_GLOBAL!F528</f>
        <v>0</v>
      </c>
      <c r="G528" s="824">
        <f>MEDIÇÃO_GLOBAL!G528</f>
        <v>0</v>
      </c>
      <c r="H528" s="454">
        <f>Dados_GLOBAL_Inicial!S528</f>
        <v>0</v>
      </c>
      <c r="I528" s="970"/>
      <c r="J528" s="455">
        <f t="shared" si="143"/>
        <v>0</v>
      </c>
      <c r="K528" s="451">
        <f t="shared" si="153"/>
        <v>0</v>
      </c>
      <c r="L528" s="452">
        <f t="shared" si="151"/>
        <v>0</v>
      </c>
      <c r="M528" s="809">
        <f t="shared" si="154"/>
        <v>0</v>
      </c>
      <c r="N528" s="821">
        <f>IF(IFERROR(VALUE(MEDIÇÃO_GLOBAL!N528),0)=0,0,MEDIÇÃO_GLOBAL!N528)</f>
        <v>0</v>
      </c>
      <c r="O528" s="811">
        <f t="shared" si="155"/>
        <v>0</v>
      </c>
      <c r="P528" s="811">
        <f>IF(Dados_Obra!$H$37=1,Dados_GLOBAL_Inicial!M528,IF((W528)="c",ROUNDUP(J528*N528,2),IF((W528)="b",ROUNDDOWN(J528*N528,2),ROUND(J528*N528,2))))</f>
        <v>0</v>
      </c>
      <c r="Q528" s="813">
        <f t="shared" si="156"/>
        <v>0</v>
      </c>
      <c r="S528" s="815">
        <f t="shared" si="144"/>
        <v>0</v>
      </c>
      <c r="T528" s="815">
        <f t="shared" si="145"/>
        <v>0</v>
      </c>
      <c r="V528" s="974"/>
      <c r="W528" s="975"/>
      <c r="X528" s="816">
        <f t="shared" si="146"/>
        <v>0</v>
      </c>
      <c r="Y528" s="816">
        <f t="shared" si="147"/>
        <v>0</v>
      </c>
      <c r="Z528" s="816">
        <f t="shared" si="148"/>
        <v>0</v>
      </c>
      <c r="AA528" s="817">
        <f t="shared" si="149"/>
        <v>0</v>
      </c>
      <c r="AB528" s="718">
        <f t="shared" si="150"/>
        <v>527</v>
      </c>
      <c r="AC528" s="453">
        <f t="shared" si="157"/>
        <v>0</v>
      </c>
      <c r="AD528" s="14">
        <f t="shared" si="158"/>
        <v>0</v>
      </c>
      <c r="AE528"/>
      <c r="AF528" s="540">
        <f t="shared" si="152"/>
        <v>0</v>
      </c>
      <c r="AG528" s="541"/>
      <c r="AH528" s="541"/>
      <c r="AI528" s="541"/>
      <c r="AJ528" s="541"/>
      <c r="AK528" s="541"/>
      <c r="AL528" s="541"/>
      <c r="AM528" s="541"/>
      <c r="AN528" s="541"/>
      <c r="AO528" s="541"/>
      <c r="AP528" s="541"/>
      <c r="AQ528" s="541"/>
      <c r="AR528" s="541"/>
      <c r="AS528" s="541"/>
      <c r="AT528" s="541"/>
      <c r="AU528" s="541"/>
      <c r="AV528" s="541"/>
      <c r="AW528" s="541"/>
      <c r="AX528" s="541"/>
      <c r="AY528" s="819"/>
    </row>
    <row r="529" spans="1:51" ht="13.5" hidden="1" thickBot="1">
      <c r="A529" s="3" t="str">
        <f t="shared" si="142"/>
        <v/>
      </c>
      <c r="B529" s="805"/>
      <c r="C529" s="831">
        <f>MEDIÇÃO_GLOBAL!C529</f>
        <v>0</v>
      </c>
      <c r="D529" s="830">
        <f>MEDIÇÃO_GLOBAL!D529</f>
        <v>0</v>
      </c>
      <c r="E529" s="830" t="str">
        <f>MEDIÇÃO_GLOBAL!E529</f>
        <v/>
      </c>
      <c r="F529" s="823">
        <f>MEDIÇÃO_GLOBAL!F529</f>
        <v>0</v>
      </c>
      <c r="G529" s="824">
        <f>MEDIÇÃO_GLOBAL!G529</f>
        <v>0</v>
      </c>
      <c r="H529" s="454">
        <f>Dados_GLOBAL_Inicial!S529</f>
        <v>0</v>
      </c>
      <c r="I529" s="970"/>
      <c r="J529" s="455">
        <f t="shared" si="143"/>
        <v>0</v>
      </c>
      <c r="K529" s="451">
        <f t="shared" si="153"/>
        <v>0</v>
      </c>
      <c r="L529" s="452">
        <f t="shared" si="151"/>
        <v>0</v>
      </c>
      <c r="M529" s="809">
        <f t="shared" si="154"/>
        <v>0</v>
      </c>
      <c r="N529" s="821">
        <f>IF(IFERROR(VALUE(MEDIÇÃO_GLOBAL!N529),0)=0,0,MEDIÇÃO_GLOBAL!N529)</f>
        <v>0</v>
      </c>
      <c r="O529" s="811">
        <f t="shared" si="155"/>
        <v>0</v>
      </c>
      <c r="P529" s="811">
        <f>IF(Dados_Obra!$H$37=1,Dados_GLOBAL_Inicial!M529,IF((W529)="c",ROUNDUP(J529*N529,2),IF((W529)="b",ROUNDDOWN(J529*N529,2),ROUND(J529*N529,2))))</f>
        <v>0</v>
      </c>
      <c r="Q529" s="813">
        <f t="shared" si="156"/>
        <v>0</v>
      </c>
      <c r="S529" s="815">
        <f t="shared" si="144"/>
        <v>0</v>
      </c>
      <c r="T529" s="815">
        <f t="shared" si="145"/>
        <v>0</v>
      </c>
      <c r="V529" s="974"/>
      <c r="W529" s="975"/>
      <c r="X529" s="816">
        <f t="shared" si="146"/>
        <v>0</v>
      </c>
      <c r="Y529" s="816">
        <f t="shared" si="147"/>
        <v>0</v>
      </c>
      <c r="Z529" s="816">
        <f t="shared" si="148"/>
        <v>0</v>
      </c>
      <c r="AA529" s="817">
        <f t="shared" si="149"/>
        <v>0</v>
      </c>
      <c r="AB529" s="718">
        <f t="shared" si="150"/>
        <v>528</v>
      </c>
      <c r="AC529" s="453">
        <f t="shared" si="157"/>
        <v>0</v>
      </c>
      <c r="AD529" s="14">
        <f t="shared" si="158"/>
        <v>0</v>
      </c>
      <c r="AE529"/>
      <c r="AF529" s="540">
        <f t="shared" si="152"/>
        <v>0</v>
      </c>
      <c r="AG529" s="541"/>
      <c r="AH529" s="541"/>
      <c r="AI529" s="541"/>
      <c r="AJ529" s="541"/>
      <c r="AK529" s="541"/>
      <c r="AL529" s="541"/>
      <c r="AM529" s="541"/>
      <c r="AN529" s="541"/>
      <c r="AO529" s="541"/>
      <c r="AP529" s="541"/>
      <c r="AQ529" s="541"/>
      <c r="AR529" s="541"/>
      <c r="AS529" s="541"/>
      <c r="AT529" s="541"/>
      <c r="AU529" s="541"/>
      <c r="AV529" s="541"/>
      <c r="AW529" s="541"/>
      <c r="AX529" s="541"/>
      <c r="AY529" s="819"/>
    </row>
    <row r="530" spans="1:51" ht="13.5" hidden="1" thickBot="1">
      <c r="A530" s="3" t="str">
        <f t="shared" si="142"/>
        <v/>
      </c>
      <c r="B530" s="805"/>
      <c r="C530" s="831">
        <f>MEDIÇÃO_GLOBAL!C530</f>
        <v>0</v>
      </c>
      <c r="D530" s="830">
        <f>MEDIÇÃO_GLOBAL!D530</f>
        <v>0</v>
      </c>
      <c r="E530" s="830" t="str">
        <f>MEDIÇÃO_GLOBAL!E530</f>
        <v/>
      </c>
      <c r="F530" s="823">
        <f>MEDIÇÃO_GLOBAL!F530</f>
        <v>0</v>
      </c>
      <c r="G530" s="824">
        <f>MEDIÇÃO_GLOBAL!G530</f>
        <v>0</v>
      </c>
      <c r="H530" s="454">
        <f>Dados_GLOBAL_Inicial!S530</f>
        <v>0</v>
      </c>
      <c r="I530" s="970"/>
      <c r="J530" s="455">
        <f t="shared" si="143"/>
        <v>0</v>
      </c>
      <c r="K530" s="451">
        <f t="shared" si="153"/>
        <v>0</v>
      </c>
      <c r="L530" s="452">
        <f t="shared" si="151"/>
        <v>0</v>
      </c>
      <c r="M530" s="809">
        <f t="shared" si="154"/>
        <v>0</v>
      </c>
      <c r="N530" s="821">
        <f>IF(IFERROR(VALUE(MEDIÇÃO_GLOBAL!N530),0)=0,0,MEDIÇÃO_GLOBAL!N530)</f>
        <v>0</v>
      </c>
      <c r="O530" s="811">
        <f t="shared" si="155"/>
        <v>0</v>
      </c>
      <c r="P530" s="811">
        <f>IF(Dados_Obra!$H$37=1,Dados_GLOBAL_Inicial!M530,IF((W530)="c",ROUNDUP(J530*N530,2),IF((W530)="b",ROUNDDOWN(J530*N530,2),ROUND(J530*N530,2))))</f>
        <v>0</v>
      </c>
      <c r="Q530" s="813">
        <f t="shared" si="156"/>
        <v>0</v>
      </c>
      <c r="S530" s="815">
        <f t="shared" si="144"/>
        <v>0</v>
      </c>
      <c r="T530" s="815">
        <f t="shared" si="145"/>
        <v>0</v>
      </c>
      <c r="V530" s="974"/>
      <c r="W530" s="975"/>
      <c r="X530" s="816">
        <f t="shared" si="146"/>
        <v>0</v>
      </c>
      <c r="Y530" s="816">
        <f t="shared" si="147"/>
        <v>0</v>
      </c>
      <c r="Z530" s="816">
        <f t="shared" si="148"/>
        <v>0</v>
      </c>
      <c r="AA530" s="817">
        <f t="shared" si="149"/>
        <v>0</v>
      </c>
      <c r="AB530" s="718">
        <f t="shared" si="150"/>
        <v>529</v>
      </c>
      <c r="AC530" s="453">
        <f t="shared" si="157"/>
        <v>0</v>
      </c>
      <c r="AD530" s="14">
        <f t="shared" si="158"/>
        <v>0</v>
      </c>
      <c r="AE530"/>
      <c r="AF530" s="540">
        <f t="shared" si="152"/>
        <v>0</v>
      </c>
      <c r="AG530" s="541"/>
      <c r="AH530" s="541"/>
      <c r="AI530" s="541"/>
      <c r="AJ530" s="541"/>
      <c r="AK530" s="541"/>
      <c r="AL530" s="541"/>
      <c r="AM530" s="541"/>
      <c r="AN530" s="541"/>
      <c r="AO530" s="541"/>
      <c r="AP530" s="541"/>
      <c r="AQ530" s="541"/>
      <c r="AR530" s="541"/>
      <c r="AS530" s="541"/>
      <c r="AT530" s="541"/>
      <c r="AU530" s="541"/>
      <c r="AV530" s="541"/>
      <c r="AW530" s="541"/>
      <c r="AX530" s="541"/>
      <c r="AY530" s="819"/>
    </row>
    <row r="531" spans="1:51" ht="13.5" hidden="1" thickBot="1">
      <c r="A531" s="3" t="str">
        <f t="shared" si="142"/>
        <v/>
      </c>
      <c r="B531" s="805"/>
      <c r="C531" s="831">
        <f>MEDIÇÃO_GLOBAL!C531</f>
        <v>0</v>
      </c>
      <c r="D531" s="830">
        <f>MEDIÇÃO_GLOBAL!D531</f>
        <v>0</v>
      </c>
      <c r="E531" s="830" t="str">
        <f>MEDIÇÃO_GLOBAL!E531</f>
        <v/>
      </c>
      <c r="F531" s="823">
        <f>MEDIÇÃO_GLOBAL!F531</f>
        <v>0</v>
      </c>
      <c r="G531" s="824">
        <f>MEDIÇÃO_GLOBAL!G531</f>
        <v>0</v>
      </c>
      <c r="H531" s="454">
        <f>Dados_GLOBAL_Inicial!S531</f>
        <v>0</v>
      </c>
      <c r="I531" s="970"/>
      <c r="J531" s="455">
        <f t="shared" si="143"/>
        <v>0</v>
      </c>
      <c r="K531" s="451">
        <f t="shared" si="153"/>
        <v>0</v>
      </c>
      <c r="L531" s="452">
        <f t="shared" si="151"/>
        <v>0</v>
      </c>
      <c r="M531" s="809">
        <f t="shared" si="154"/>
        <v>0</v>
      </c>
      <c r="N531" s="821">
        <f>IF(IFERROR(VALUE(MEDIÇÃO_GLOBAL!N531),0)=0,0,MEDIÇÃO_GLOBAL!N531)</f>
        <v>0</v>
      </c>
      <c r="O531" s="811">
        <f t="shared" si="155"/>
        <v>0</v>
      </c>
      <c r="P531" s="811">
        <f>IF(Dados_Obra!$H$37=1,Dados_GLOBAL_Inicial!M531,IF((W531)="c",ROUNDUP(J531*N531,2),IF((W531)="b",ROUNDDOWN(J531*N531,2),ROUND(J531*N531,2))))</f>
        <v>0</v>
      </c>
      <c r="Q531" s="813">
        <f t="shared" si="156"/>
        <v>0</v>
      </c>
      <c r="S531" s="815">
        <f t="shared" si="144"/>
        <v>0</v>
      </c>
      <c r="T531" s="815">
        <f t="shared" si="145"/>
        <v>0</v>
      </c>
      <c r="V531" s="974"/>
      <c r="W531" s="975"/>
      <c r="X531" s="816">
        <f t="shared" si="146"/>
        <v>0</v>
      </c>
      <c r="Y531" s="816">
        <f t="shared" si="147"/>
        <v>0</v>
      </c>
      <c r="Z531" s="816">
        <f t="shared" si="148"/>
        <v>0</v>
      </c>
      <c r="AA531" s="817">
        <f t="shared" si="149"/>
        <v>0</v>
      </c>
      <c r="AB531" s="718">
        <f t="shared" si="150"/>
        <v>530</v>
      </c>
      <c r="AC531" s="453">
        <f t="shared" si="157"/>
        <v>0</v>
      </c>
      <c r="AD531" s="14">
        <f t="shared" si="158"/>
        <v>0</v>
      </c>
      <c r="AE531"/>
      <c r="AF531" s="540">
        <f t="shared" si="152"/>
        <v>0</v>
      </c>
      <c r="AG531" s="541"/>
      <c r="AH531" s="541"/>
      <c r="AI531" s="541"/>
      <c r="AJ531" s="541"/>
      <c r="AK531" s="541"/>
      <c r="AL531" s="541"/>
      <c r="AM531" s="541"/>
      <c r="AN531" s="541"/>
      <c r="AO531" s="541"/>
      <c r="AP531" s="541"/>
      <c r="AQ531" s="541"/>
      <c r="AR531" s="541"/>
      <c r="AS531" s="541"/>
      <c r="AT531" s="541"/>
      <c r="AU531" s="541"/>
      <c r="AV531" s="541"/>
      <c r="AW531" s="541"/>
      <c r="AX531" s="541"/>
      <c r="AY531" s="819"/>
    </row>
    <row r="532" spans="1:51" ht="13.5" hidden="1" thickBot="1">
      <c r="A532" s="3" t="str">
        <f t="shared" si="142"/>
        <v/>
      </c>
      <c r="B532" s="805"/>
      <c r="C532" s="831">
        <f>MEDIÇÃO_GLOBAL!C532</f>
        <v>0</v>
      </c>
      <c r="D532" s="830">
        <f>MEDIÇÃO_GLOBAL!D532</f>
        <v>0</v>
      </c>
      <c r="E532" s="830" t="str">
        <f>MEDIÇÃO_GLOBAL!E532</f>
        <v/>
      </c>
      <c r="F532" s="823">
        <f>MEDIÇÃO_GLOBAL!F532</f>
        <v>0</v>
      </c>
      <c r="G532" s="824">
        <f>MEDIÇÃO_GLOBAL!G532</f>
        <v>0</v>
      </c>
      <c r="H532" s="454">
        <f>Dados_GLOBAL_Inicial!S532</f>
        <v>0</v>
      </c>
      <c r="I532" s="970"/>
      <c r="J532" s="455">
        <f t="shared" si="143"/>
        <v>0</v>
      </c>
      <c r="K532" s="451">
        <f t="shared" si="153"/>
        <v>0</v>
      </c>
      <c r="L532" s="452">
        <f t="shared" si="151"/>
        <v>0</v>
      </c>
      <c r="M532" s="809">
        <f t="shared" si="154"/>
        <v>0</v>
      </c>
      <c r="N532" s="821">
        <f>IF(IFERROR(VALUE(MEDIÇÃO_GLOBAL!N532),0)=0,0,MEDIÇÃO_GLOBAL!N532)</f>
        <v>0</v>
      </c>
      <c r="O532" s="811">
        <f t="shared" si="155"/>
        <v>0</v>
      </c>
      <c r="P532" s="811">
        <f>IF(Dados_Obra!$H$37=1,Dados_GLOBAL_Inicial!M532,IF((W532)="c",ROUNDUP(J532*N532,2),IF((W532)="b",ROUNDDOWN(J532*N532,2),ROUND(J532*N532,2))))</f>
        <v>0</v>
      </c>
      <c r="Q532" s="813">
        <f t="shared" si="156"/>
        <v>0</v>
      </c>
      <c r="S532" s="815">
        <f t="shared" si="144"/>
        <v>0</v>
      </c>
      <c r="T532" s="815">
        <f t="shared" si="145"/>
        <v>0</v>
      </c>
      <c r="V532" s="974"/>
      <c r="W532" s="975"/>
      <c r="X532" s="816">
        <f t="shared" si="146"/>
        <v>0</v>
      </c>
      <c r="Y532" s="816">
        <f t="shared" si="147"/>
        <v>0</v>
      </c>
      <c r="Z532" s="816">
        <f t="shared" si="148"/>
        <v>0</v>
      </c>
      <c r="AA532" s="817">
        <f t="shared" si="149"/>
        <v>0</v>
      </c>
      <c r="AB532" s="718">
        <f t="shared" si="150"/>
        <v>531</v>
      </c>
      <c r="AC532" s="453">
        <f t="shared" si="157"/>
        <v>0</v>
      </c>
      <c r="AD532" s="14">
        <f t="shared" si="158"/>
        <v>0</v>
      </c>
      <c r="AE532"/>
      <c r="AF532" s="540">
        <f t="shared" si="152"/>
        <v>0</v>
      </c>
      <c r="AG532" s="541"/>
      <c r="AH532" s="541"/>
      <c r="AI532" s="541"/>
      <c r="AJ532" s="541"/>
      <c r="AK532" s="541"/>
      <c r="AL532" s="541"/>
      <c r="AM532" s="541"/>
      <c r="AN532" s="541"/>
      <c r="AO532" s="541"/>
      <c r="AP532" s="541"/>
      <c r="AQ532" s="541"/>
      <c r="AR532" s="541"/>
      <c r="AS532" s="541"/>
      <c r="AT532" s="541"/>
      <c r="AU532" s="541"/>
      <c r="AV532" s="541"/>
      <c r="AW532" s="541"/>
      <c r="AX532" s="541"/>
      <c r="AY532" s="819"/>
    </row>
    <row r="533" spans="1:51" ht="13.5" hidden="1" thickBot="1">
      <c r="A533" s="3" t="str">
        <f t="shared" si="142"/>
        <v/>
      </c>
      <c r="B533" s="805"/>
      <c r="C533" s="831">
        <f>MEDIÇÃO_GLOBAL!C533</f>
        <v>0</v>
      </c>
      <c r="D533" s="830">
        <f>MEDIÇÃO_GLOBAL!D533</f>
        <v>0</v>
      </c>
      <c r="E533" s="830" t="str">
        <f>MEDIÇÃO_GLOBAL!E533</f>
        <v/>
      </c>
      <c r="F533" s="823">
        <f>MEDIÇÃO_GLOBAL!F533</f>
        <v>0</v>
      </c>
      <c r="G533" s="824">
        <f>MEDIÇÃO_GLOBAL!G533</f>
        <v>0</v>
      </c>
      <c r="H533" s="454">
        <f>Dados_GLOBAL_Inicial!S533</f>
        <v>0</v>
      </c>
      <c r="I533" s="970"/>
      <c r="J533" s="455">
        <f t="shared" si="143"/>
        <v>0</v>
      </c>
      <c r="K533" s="451">
        <f t="shared" si="153"/>
        <v>0</v>
      </c>
      <c r="L533" s="452">
        <f t="shared" si="151"/>
        <v>0</v>
      </c>
      <c r="M533" s="809">
        <f t="shared" si="154"/>
        <v>0</v>
      </c>
      <c r="N533" s="821">
        <f>IF(IFERROR(VALUE(MEDIÇÃO_GLOBAL!N533),0)=0,0,MEDIÇÃO_GLOBAL!N533)</f>
        <v>0</v>
      </c>
      <c r="O533" s="811">
        <f t="shared" si="155"/>
        <v>0</v>
      </c>
      <c r="P533" s="811">
        <f>IF(Dados_Obra!$H$37=1,Dados_GLOBAL_Inicial!M533,IF((W533)="c",ROUNDUP(J533*N533,2),IF((W533)="b",ROUNDDOWN(J533*N533,2),ROUND(J533*N533,2))))</f>
        <v>0</v>
      </c>
      <c r="Q533" s="813">
        <f t="shared" si="156"/>
        <v>0</v>
      </c>
      <c r="S533" s="815">
        <f t="shared" si="144"/>
        <v>0</v>
      </c>
      <c r="T533" s="815">
        <f t="shared" si="145"/>
        <v>0</v>
      </c>
      <c r="V533" s="974"/>
      <c r="W533" s="975"/>
      <c r="X533" s="816">
        <f t="shared" si="146"/>
        <v>0</v>
      </c>
      <c r="Y533" s="816">
        <f t="shared" si="147"/>
        <v>0</v>
      </c>
      <c r="Z533" s="816">
        <f t="shared" si="148"/>
        <v>0</v>
      </c>
      <c r="AA533" s="817">
        <f t="shared" si="149"/>
        <v>0</v>
      </c>
      <c r="AB533" s="718">
        <f t="shared" si="150"/>
        <v>532</v>
      </c>
      <c r="AC533" s="453">
        <f t="shared" si="157"/>
        <v>0</v>
      </c>
      <c r="AD533" s="14">
        <f t="shared" si="158"/>
        <v>0</v>
      </c>
      <c r="AE533"/>
      <c r="AF533" s="540">
        <f t="shared" si="152"/>
        <v>0</v>
      </c>
      <c r="AG533" s="541"/>
      <c r="AH533" s="541"/>
      <c r="AI533" s="541"/>
      <c r="AJ533" s="541"/>
      <c r="AK533" s="541"/>
      <c r="AL533" s="541"/>
      <c r="AM533" s="541"/>
      <c r="AN533" s="541"/>
      <c r="AO533" s="541"/>
      <c r="AP533" s="541"/>
      <c r="AQ533" s="541"/>
      <c r="AR533" s="541"/>
      <c r="AS533" s="541"/>
      <c r="AT533" s="541"/>
      <c r="AU533" s="541"/>
      <c r="AV533" s="541"/>
      <c r="AW533" s="541"/>
      <c r="AX533" s="541"/>
      <c r="AY533" s="819"/>
    </row>
    <row r="534" spans="1:51" ht="13.5" hidden="1" thickBot="1">
      <c r="A534" s="3" t="str">
        <f t="shared" si="142"/>
        <v/>
      </c>
      <c r="B534" s="805"/>
      <c r="C534" s="831">
        <f>MEDIÇÃO_GLOBAL!C534</f>
        <v>0</v>
      </c>
      <c r="D534" s="830">
        <f>MEDIÇÃO_GLOBAL!D534</f>
        <v>0</v>
      </c>
      <c r="E534" s="830" t="str">
        <f>MEDIÇÃO_GLOBAL!E534</f>
        <v/>
      </c>
      <c r="F534" s="823">
        <f>MEDIÇÃO_GLOBAL!F534</f>
        <v>0</v>
      </c>
      <c r="G534" s="824">
        <f>MEDIÇÃO_GLOBAL!G534</f>
        <v>0</v>
      </c>
      <c r="H534" s="454">
        <f>Dados_GLOBAL_Inicial!S534</f>
        <v>0</v>
      </c>
      <c r="I534" s="970"/>
      <c r="J534" s="455">
        <f t="shared" si="143"/>
        <v>0</v>
      </c>
      <c r="K534" s="451">
        <f t="shared" si="153"/>
        <v>0</v>
      </c>
      <c r="L534" s="452">
        <f t="shared" si="151"/>
        <v>0</v>
      </c>
      <c r="M534" s="809">
        <f t="shared" si="154"/>
        <v>0</v>
      </c>
      <c r="N534" s="821">
        <f>IF(IFERROR(VALUE(MEDIÇÃO_GLOBAL!N534),0)=0,0,MEDIÇÃO_GLOBAL!N534)</f>
        <v>0</v>
      </c>
      <c r="O534" s="811">
        <f t="shared" si="155"/>
        <v>0</v>
      </c>
      <c r="P534" s="811">
        <f>IF(Dados_Obra!$H$37=1,Dados_GLOBAL_Inicial!M534,IF((W534)="c",ROUNDUP(J534*N534,2),IF((W534)="b",ROUNDDOWN(J534*N534,2),ROUND(J534*N534,2))))</f>
        <v>0</v>
      </c>
      <c r="Q534" s="813">
        <f t="shared" si="156"/>
        <v>0</v>
      </c>
      <c r="S534" s="815">
        <f t="shared" si="144"/>
        <v>0</v>
      </c>
      <c r="T534" s="815">
        <f t="shared" si="145"/>
        <v>0</v>
      </c>
      <c r="V534" s="974"/>
      <c r="W534" s="975"/>
      <c r="X534" s="816">
        <f t="shared" si="146"/>
        <v>0</v>
      </c>
      <c r="Y534" s="816">
        <f t="shared" si="147"/>
        <v>0</v>
      </c>
      <c r="Z534" s="816">
        <f t="shared" si="148"/>
        <v>0</v>
      </c>
      <c r="AA534" s="817">
        <f t="shared" si="149"/>
        <v>0</v>
      </c>
      <c r="AB534" s="718">
        <f t="shared" si="150"/>
        <v>533</v>
      </c>
      <c r="AC534" s="453">
        <f t="shared" si="157"/>
        <v>0</v>
      </c>
      <c r="AD534" s="14">
        <f t="shared" si="158"/>
        <v>0</v>
      </c>
      <c r="AE534"/>
      <c r="AF534" s="540">
        <f t="shared" si="152"/>
        <v>0</v>
      </c>
      <c r="AG534" s="541"/>
      <c r="AH534" s="541"/>
      <c r="AI534" s="541"/>
      <c r="AJ534" s="541"/>
      <c r="AK534" s="541"/>
      <c r="AL534" s="541"/>
      <c r="AM534" s="541"/>
      <c r="AN534" s="541"/>
      <c r="AO534" s="541"/>
      <c r="AP534" s="541"/>
      <c r="AQ534" s="541"/>
      <c r="AR534" s="541"/>
      <c r="AS534" s="541"/>
      <c r="AT534" s="541"/>
      <c r="AU534" s="541"/>
      <c r="AV534" s="541"/>
      <c r="AW534" s="541"/>
      <c r="AX534" s="541"/>
      <c r="AY534" s="819"/>
    </row>
    <row r="535" spans="1:51" ht="13.5" hidden="1" thickBot="1">
      <c r="A535" s="3" t="str">
        <f t="shared" si="142"/>
        <v/>
      </c>
      <c r="B535" s="805"/>
      <c r="C535" s="831">
        <f>MEDIÇÃO_GLOBAL!C535</f>
        <v>0</v>
      </c>
      <c r="D535" s="830">
        <f>MEDIÇÃO_GLOBAL!D535</f>
        <v>0</v>
      </c>
      <c r="E535" s="830" t="str">
        <f>MEDIÇÃO_GLOBAL!E535</f>
        <v/>
      </c>
      <c r="F535" s="823">
        <f>MEDIÇÃO_GLOBAL!F535</f>
        <v>0</v>
      </c>
      <c r="G535" s="824">
        <f>MEDIÇÃO_GLOBAL!G535</f>
        <v>0</v>
      </c>
      <c r="H535" s="454">
        <f>Dados_GLOBAL_Inicial!S535</f>
        <v>0</v>
      </c>
      <c r="I535" s="970"/>
      <c r="J535" s="455">
        <f t="shared" si="143"/>
        <v>0</v>
      </c>
      <c r="K535" s="451">
        <f t="shared" si="153"/>
        <v>0</v>
      </c>
      <c r="L535" s="452">
        <f t="shared" si="151"/>
        <v>0</v>
      </c>
      <c r="M535" s="809">
        <f t="shared" si="154"/>
        <v>0</v>
      </c>
      <c r="N535" s="821">
        <f>IF(IFERROR(VALUE(MEDIÇÃO_GLOBAL!N535),0)=0,0,MEDIÇÃO_GLOBAL!N535)</f>
        <v>0</v>
      </c>
      <c r="O535" s="811">
        <f t="shared" si="155"/>
        <v>0</v>
      </c>
      <c r="P535" s="811">
        <f>IF(Dados_Obra!$H$37=1,Dados_GLOBAL_Inicial!M535,IF((W535)="c",ROUNDUP(J535*N535,2),IF((W535)="b",ROUNDDOWN(J535*N535,2),ROUND(J535*N535,2))))</f>
        <v>0</v>
      </c>
      <c r="Q535" s="813">
        <f t="shared" si="156"/>
        <v>0</v>
      </c>
      <c r="S535" s="815">
        <f t="shared" si="144"/>
        <v>0</v>
      </c>
      <c r="T535" s="815">
        <f t="shared" si="145"/>
        <v>0</v>
      </c>
      <c r="V535" s="974"/>
      <c r="W535" s="975"/>
      <c r="X535" s="816">
        <f t="shared" si="146"/>
        <v>0</v>
      </c>
      <c r="Y535" s="816">
        <f t="shared" si="147"/>
        <v>0</v>
      </c>
      <c r="Z535" s="816">
        <f t="shared" si="148"/>
        <v>0</v>
      </c>
      <c r="AA535" s="817">
        <f t="shared" si="149"/>
        <v>0</v>
      </c>
      <c r="AB535" s="718">
        <f t="shared" si="150"/>
        <v>534</v>
      </c>
      <c r="AC535" s="453">
        <f t="shared" si="157"/>
        <v>0</v>
      </c>
      <c r="AD535" s="14">
        <f t="shared" si="158"/>
        <v>0</v>
      </c>
      <c r="AE535"/>
      <c r="AF535" s="540">
        <f t="shared" si="152"/>
        <v>0</v>
      </c>
      <c r="AG535" s="541"/>
      <c r="AH535" s="541"/>
      <c r="AI535" s="541"/>
      <c r="AJ535" s="541"/>
      <c r="AK535" s="541"/>
      <c r="AL535" s="541"/>
      <c r="AM535" s="541"/>
      <c r="AN535" s="541"/>
      <c r="AO535" s="541"/>
      <c r="AP535" s="541"/>
      <c r="AQ535" s="541"/>
      <c r="AR535" s="541"/>
      <c r="AS535" s="541"/>
      <c r="AT535" s="541"/>
      <c r="AU535" s="541"/>
      <c r="AV535" s="541"/>
      <c r="AW535" s="541"/>
      <c r="AX535" s="541"/>
      <c r="AY535" s="819"/>
    </row>
    <row r="536" spans="1:51" ht="13.5" hidden="1" thickBot="1">
      <c r="A536" s="3" t="str">
        <f t="shared" si="142"/>
        <v/>
      </c>
      <c r="B536" s="805"/>
      <c r="C536" s="831">
        <f>MEDIÇÃO_GLOBAL!C536</f>
        <v>0</v>
      </c>
      <c r="D536" s="830">
        <f>MEDIÇÃO_GLOBAL!D536</f>
        <v>0</v>
      </c>
      <c r="E536" s="830" t="str">
        <f>MEDIÇÃO_GLOBAL!E536</f>
        <v/>
      </c>
      <c r="F536" s="823">
        <f>MEDIÇÃO_GLOBAL!F536</f>
        <v>0</v>
      </c>
      <c r="G536" s="824">
        <f>MEDIÇÃO_GLOBAL!G536</f>
        <v>0</v>
      </c>
      <c r="H536" s="454">
        <f>Dados_GLOBAL_Inicial!S536</f>
        <v>0</v>
      </c>
      <c r="I536" s="970"/>
      <c r="J536" s="455">
        <f t="shared" si="143"/>
        <v>0</v>
      </c>
      <c r="K536" s="451">
        <f t="shared" si="153"/>
        <v>0</v>
      </c>
      <c r="L536" s="452">
        <f t="shared" si="151"/>
        <v>0</v>
      </c>
      <c r="M536" s="809">
        <f t="shared" si="154"/>
        <v>0</v>
      </c>
      <c r="N536" s="821">
        <f>IF(IFERROR(VALUE(MEDIÇÃO_GLOBAL!N536),0)=0,0,MEDIÇÃO_GLOBAL!N536)</f>
        <v>0</v>
      </c>
      <c r="O536" s="811">
        <f t="shared" si="155"/>
        <v>0</v>
      </c>
      <c r="P536" s="811">
        <f>IF(Dados_Obra!$H$37=1,Dados_GLOBAL_Inicial!M536,IF((W536)="c",ROUNDUP(J536*N536,2),IF((W536)="b",ROUNDDOWN(J536*N536,2),ROUND(J536*N536,2))))</f>
        <v>0</v>
      </c>
      <c r="Q536" s="813">
        <f t="shared" si="156"/>
        <v>0</v>
      </c>
      <c r="S536" s="815">
        <f t="shared" si="144"/>
        <v>0</v>
      </c>
      <c r="T536" s="815">
        <f t="shared" si="145"/>
        <v>0</v>
      </c>
      <c r="V536" s="974"/>
      <c r="W536" s="975"/>
      <c r="X536" s="816">
        <f t="shared" si="146"/>
        <v>0</v>
      </c>
      <c r="Y536" s="816">
        <f t="shared" si="147"/>
        <v>0</v>
      </c>
      <c r="Z536" s="816">
        <f t="shared" si="148"/>
        <v>0</v>
      </c>
      <c r="AA536" s="817">
        <f t="shared" si="149"/>
        <v>0</v>
      </c>
      <c r="AB536" s="718">
        <f t="shared" si="150"/>
        <v>535</v>
      </c>
      <c r="AC536" s="453">
        <f t="shared" si="157"/>
        <v>0</v>
      </c>
      <c r="AD536" s="14">
        <f t="shared" si="158"/>
        <v>0</v>
      </c>
      <c r="AE536"/>
      <c r="AF536" s="540">
        <f t="shared" si="152"/>
        <v>0</v>
      </c>
      <c r="AG536" s="541"/>
      <c r="AH536" s="541"/>
      <c r="AI536" s="541"/>
      <c r="AJ536" s="541"/>
      <c r="AK536" s="541"/>
      <c r="AL536" s="541"/>
      <c r="AM536" s="541"/>
      <c r="AN536" s="541"/>
      <c r="AO536" s="541"/>
      <c r="AP536" s="541"/>
      <c r="AQ536" s="541"/>
      <c r="AR536" s="541"/>
      <c r="AS536" s="541"/>
      <c r="AT536" s="541"/>
      <c r="AU536" s="541"/>
      <c r="AV536" s="541"/>
      <c r="AW536" s="541"/>
      <c r="AX536" s="541"/>
      <c r="AY536" s="819"/>
    </row>
    <row r="537" spans="1:51" ht="13.5" hidden="1" thickBot="1">
      <c r="A537" s="3" t="str">
        <f t="shared" si="142"/>
        <v/>
      </c>
      <c r="B537" s="805"/>
      <c r="C537" s="831">
        <f>MEDIÇÃO_GLOBAL!C537</f>
        <v>0</v>
      </c>
      <c r="D537" s="830">
        <f>MEDIÇÃO_GLOBAL!D537</f>
        <v>0</v>
      </c>
      <c r="E537" s="830" t="str">
        <f>MEDIÇÃO_GLOBAL!E537</f>
        <v/>
      </c>
      <c r="F537" s="823">
        <f>MEDIÇÃO_GLOBAL!F537</f>
        <v>0</v>
      </c>
      <c r="G537" s="824">
        <f>MEDIÇÃO_GLOBAL!G537</f>
        <v>0</v>
      </c>
      <c r="H537" s="454">
        <f>Dados_GLOBAL_Inicial!S537</f>
        <v>0</v>
      </c>
      <c r="I537" s="970"/>
      <c r="J537" s="455">
        <f t="shared" si="143"/>
        <v>0</v>
      </c>
      <c r="K537" s="451">
        <f t="shared" si="153"/>
        <v>0</v>
      </c>
      <c r="L537" s="452">
        <f t="shared" si="151"/>
        <v>0</v>
      </c>
      <c r="M537" s="809">
        <f t="shared" si="154"/>
        <v>0</v>
      </c>
      <c r="N537" s="821">
        <f>IF(IFERROR(VALUE(MEDIÇÃO_GLOBAL!N537),0)=0,0,MEDIÇÃO_GLOBAL!N537)</f>
        <v>0</v>
      </c>
      <c r="O537" s="811">
        <f t="shared" si="155"/>
        <v>0</v>
      </c>
      <c r="P537" s="811">
        <f>IF(Dados_Obra!$H$37=1,Dados_GLOBAL_Inicial!M537,IF((W537)="c",ROUNDUP(J537*N537,2),IF((W537)="b",ROUNDDOWN(J537*N537,2),ROUND(J537*N537,2))))</f>
        <v>0</v>
      </c>
      <c r="Q537" s="813">
        <f t="shared" si="156"/>
        <v>0</v>
      </c>
      <c r="S537" s="815">
        <f t="shared" si="144"/>
        <v>0</v>
      </c>
      <c r="T537" s="815">
        <f t="shared" si="145"/>
        <v>0</v>
      </c>
      <c r="V537" s="974"/>
      <c r="W537" s="975"/>
      <c r="X537" s="816">
        <f t="shared" si="146"/>
        <v>0</v>
      </c>
      <c r="Y537" s="816">
        <f t="shared" si="147"/>
        <v>0</v>
      </c>
      <c r="Z537" s="816">
        <f t="shared" si="148"/>
        <v>0</v>
      </c>
      <c r="AA537" s="817">
        <f t="shared" si="149"/>
        <v>0</v>
      </c>
      <c r="AB537" s="718">
        <f t="shared" si="150"/>
        <v>536</v>
      </c>
      <c r="AC537" s="453">
        <f t="shared" si="157"/>
        <v>0</v>
      </c>
      <c r="AD537" s="14">
        <f t="shared" si="158"/>
        <v>0</v>
      </c>
      <c r="AE537"/>
      <c r="AF537" s="540">
        <f t="shared" si="152"/>
        <v>0</v>
      </c>
      <c r="AG537" s="541"/>
      <c r="AH537" s="541"/>
      <c r="AI537" s="541"/>
      <c r="AJ537" s="541"/>
      <c r="AK537" s="541"/>
      <c r="AL537" s="541"/>
      <c r="AM537" s="541"/>
      <c r="AN537" s="541"/>
      <c r="AO537" s="541"/>
      <c r="AP537" s="541"/>
      <c r="AQ537" s="541"/>
      <c r="AR537" s="541"/>
      <c r="AS537" s="541"/>
      <c r="AT537" s="541"/>
      <c r="AU537" s="541"/>
      <c r="AV537" s="541"/>
      <c r="AW537" s="541"/>
      <c r="AX537" s="541"/>
      <c r="AY537" s="819"/>
    </row>
    <row r="538" spans="1:51" ht="13.5" hidden="1" thickBot="1">
      <c r="A538" s="3" t="str">
        <f t="shared" si="142"/>
        <v/>
      </c>
      <c r="B538" s="805"/>
      <c r="C538" s="831">
        <f>MEDIÇÃO_GLOBAL!C538</f>
        <v>0</v>
      </c>
      <c r="D538" s="830">
        <f>MEDIÇÃO_GLOBAL!D538</f>
        <v>0</v>
      </c>
      <c r="E538" s="830" t="str">
        <f>MEDIÇÃO_GLOBAL!E538</f>
        <v/>
      </c>
      <c r="F538" s="823">
        <f>MEDIÇÃO_GLOBAL!F538</f>
        <v>0</v>
      </c>
      <c r="G538" s="824">
        <f>MEDIÇÃO_GLOBAL!G538</f>
        <v>0</v>
      </c>
      <c r="H538" s="454">
        <f>Dados_GLOBAL_Inicial!S538</f>
        <v>0</v>
      </c>
      <c r="I538" s="970"/>
      <c r="J538" s="455">
        <f t="shared" si="143"/>
        <v>0</v>
      </c>
      <c r="K538" s="451">
        <f t="shared" si="153"/>
        <v>0</v>
      </c>
      <c r="L538" s="452">
        <f t="shared" si="151"/>
        <v>0</v>
      </c>
      <c r="M538" s="809">
        <f t="shared" si="154"/>
        <v>0</v>
      </c>
      <c r="N538" s="821">
        <f>IF(IFERROR(VALUE(MEDIÇÃO_GLOBAL!N538),0)=0,0,MEDIÇÃO_GLOBAL!N538)</f>
        <v>0</v>
      </c>
      <c r="O538" s="811">
        <f t="shared" si="155"/>
        <v>0</v>
      </c>
      <c r="P538" s="811">
        <f>IF(Dados_Obra!$H$37=1,Dados_GLOBAL_Inicial!M538,IF((W538)="c",ROUNDUP(J538*N538,2),IF((W538)="b",ROUNDDOWN(J538*N538,2),ROUND(J538*N538,2))))</f>
        <v>0</v>
      </c>
      <c r="Q538" s="813">
        <f t="shared" si="156"/>
        <v>0</v>
      </c>
      <c r="S538" s="815">
        <f t="shared" si="144"/>
        <v>0</v>
      </c>
      <c r="T538" s="815">
        <f t="shared" si="145"/>
        <v>0</v>
      </c>
      <c r="V538" s="974"/>
      <c r="W538" s="975"/>
      <c r="X538" s="816">
        <f t="shared" si="146"/>
        <v>0</v>
      </c>
      <c r="Y538" s="816">
        <f t="shared" si="147"/>
        <v>0</v>
      </c>
      <c r="Z538" s="816">
        <f t="shared" si="148"/>
        <v>0</v>
      </c>
      <c r="AA538" s="817">
        <f t="shared" si="149"/>
        <v>0</v>
      </c>
      <c r="AB538" s="718">
        <f t="shared" si="150"/>
        <v>537</v>
      </c>
      <c r="AC538" s="453">
        <f t="shared" si="157"/>
        <v>0</v>
      </c>
      <c r="AD538" s="14">
        <f t="shared" si="158"/>
        <v>0</v>
      </c>
      <c r="AE538"/>
      <c r="AF538" s="540">
        <f t="shared" si="152"/>
        <v>0</v>
      </c>
      <c r="AG538" s="541"/>
      <c r="AH538" s="541"/>
      <c r="AI538" s="541"/>
      <c r="AJ538" s="541"/>
      <c r="AK538" s="541"/>
      <c r="AL538" s="541"/>
      <c r="AM538" s="541"/>
      <c r="AN538" s="541"/>
      <c r="AO538" s="541"/>
      <c r="AP538" s="541"/>
      <c r="AQ538" s="541"/>
      <c r="AR538" s="541"/>
      <c r="AS538" s="541"/>
      <c r="AT538" s="541"/>
      <c r="AU538" s="541"/>
      <c r="AV538" s="541"/>
      <c r="AW538" s="541"/>
      <c r="AX538" s="541"/>
      <c r="AY538" s="819"/>
    </row>
    <row r="539" spans="1:51" ht="13.5" hidden="1" thickBot="1">
      <c r="A539" s="3" t="str">
        <f t="shared" si="142"/>
        <v/>
      </c>
      <c r="B539" s="805"/>
      <c r="C539" s="831">
        <f>MEDIÇÃO_GLOBAL!C539</f>
        <v>0</v>
      </c>
      <c r="D539" s="830">
        <f>MEDIÇÃO_GLOBAL!D539</f>
        <v>0</v>
      </c>
      <c r="E539" s="830" t="str">
        <f>MEDIÇÃO_GLOBAL!E539</f>
        <v/>
      </c>
      <c r="F539" s="823">
        <f>MEDIÇÃO_GLOBAL!F539</f>
        <v>0</v>
      </c>
      <c r="G539" s="824">
        <f>MEDIÇÃO_GLOBAL!G539</f>
        <v>0</v>
      </c>
      <c r="H539" s="454">
        <f>Dados_GLOBAL_Inicial!S539</f>
        <v>0</v>
      </c>
      <c r="I539" s="970"/>
      <c r="J539" s="455">
        <f t="shared" si="143"/>
        <v>0</v>
      </c>
      <c r="K539" s="451">
        <f t="shared" si="153"/>
        <v>0</v>
      </c>
      <c r="L539" s="452">
        <f t="shared" si="151"/>
        <v>0</v>
      </c>
      <c r="M539" s="809">
        <f t="shared" si="154"/>
        <v>0</v>
      </c>
      <c r="N539" s="821">
        <f>IF(IFERROR(VALUE(MEDIÇÃO_GLOBAL!N539),0)=0,0,MEDIÇÃO_GLOBAL!N539)</f>
        <v>0</v>
      </c>
      <c r="O539" s="811">
        <f t="shared" si="155"/>
        <v>0</v>
      </c>
      <c r="P539" s="811">
        <f>IF(Dados_Obra!$H$37=1,Dados_GLOBAL_Inicial!M539,IF((W539)="c",ROUNDUP(J539*N539,2),IF((W539)="b",ROUNDDOWN(J539*N539,2),ROUND(J539*N539,2))))</f>
        <v>0</v>
      </c>
      <c r="Q539" s="813">
        <f t="shared" si="156"/>
        <v>0</v>
      </c>
      <c r="S539" s="815">
        <f t="shared" si="144"/>
        <v>0</v>
      </c>
      <c r="T539" s="815">
        <f t="shared" si="145"/>
        <v>0</v>
      </c>
      <c r="V539" s="974"/>
      <c r="W539" s="975"/>
      <c r="X539" s="816">
        <f t="shared" si="146"/>
        <v>0</v>
      </c>
      <c r="Y539" s="816">
        <f t="shared" si="147"/>
        <v>0</v>
      </c>
      <c r="Z539" s="816">
        <f t="shared" si="148"/>
        <v>0</v>
      </c>
      <c r="AA539" s="817">
        <f t="shared" si="149"/>
        <v>0</v>
      </c>
      <c r="AB539" s="718">
        <f t="shared" si="150"/>
        <v>538</v>
      </c>
      <c r="AC539" s="453">
        <f t="shared" si="157"/>
        <v>0</v>
      </c>
      <c r="AD539" s="14">
        <f t="shared" si="158"/>
        <v>0</v>
      </c>
      <c r="AE539"/>
      <c r="AF539" s="540">
        <f t="shared" si="152"/>
        <v>0</v>
      </c>
      <c r="AG539" s="541"/>
      <c r="AH539" s="541"/>
      <c r="AI539" s="541"/>
      <c r="AJ539" s="541"/>
      <c r="AK539" s="541"/>
      <c r="AL539" s="541"/>
      <c r="AM539" s="541"/>
      <c r="AN539" s="541"/>
      <c r="AO539" s="541"/>
      <c r="AP539" s="541"/>
      <c r="AQ539" s="541"/>
      <c r="AR539" s="541"/>
      <c r="AS539" s="541"/>
      <c r="AT539" s="541"/>
      <c r="AU539" s="541"/>
      <c r="AV539" s="541"/>
      <c r="AW539" s="541"/>
      <c r="AX539" s="541"/>
      <c r="AY539" s="819"/>
    </row>
    <row r="540" spans="1:51" ht="13.5" hidden="1" thickBot="1">
      <c r="A540" s="3" t="str">
        <f t="shared" si="142"/>
        <v/>
      </c>
      <c r="B540" s="805"/>
      <c r="C540" s="831">
        <f>MEDIÇÃO_GLOBAL!C540</f>
        <v>0</v>
      </c>
      <c r="D540" s="830">
        <f>MEDIÇÃO_GLOBAL!D540</f>
        <v>0</v>
      </c>
      <c r="E540" s="830" t="str">
        <f>MEDIÇÃO_GLOBAL!E540</f>
        <v/>
      </c>
      <c r="F540" s="823">
        <f>MEDIÇÃO_GLOBAL!F540</f>
        <v>0</v>
      </c>
      <c r="G540" s="824">
        <f>MEDIÇÃO_GLOBAL!G540</f>
        <v>0</v>
      </c>
      <c r="H540" s="454">
        <f>Dados_GLOBAL_Inicial!S540</f>
        <v>0</v>
      </c>
      <c r="I540" s="970"/>
      <c r="J540" s="455">
        <f t="shared" si="143"/>
        <v>0</v>
      </c>
      <c r="K540" s="451">
        <f t="shared" si="153"/>
        <v>0</v>
      </c>
      <c r="L540" s="452">
        <f t="shared" si="151"/>
        <v>0</v>
      </c>
      <c r="M540" s="809">
        <f t="shared" si="154"/>
        <v>0</v>
      </c>
      <c r="N540" s="821">
        <f>IF(IFERROR(VALUE(MEDIÇÃO_GLOBAL!N540),0)=0,0,MEDIÇÃO_GLOBAL!N540)</f>
        <v>0</v>
      </c>
      <c r="O540" s="811">
        <f t="shared" si="155"/>
        <v>0</v>
      </c>
      <c r="P540" s="811">
        <f>IF(Dados_Obra!$H$37=1,Dados_GLOBAL_Inicial!M540,IF((W540)="c",ROUNDUP(J540*N540,2),IF((W540)="b",ROUNDDOWN(J540*N540,2),ROUND(J540*N540,2))))</f>
        <v>0</v>
      </c>
      <c r="Q540" s="813">
        <f t="shared" si="156"/>
        <v>0</v>
      </c>
      <c r="S540" s="815">
        <f t="shared" si="144"/>
        <v>0</v>
      </c>
      <c r="T540" s="815">
        <f t="shared" si="145"/>
        <v>0</v>
      </c>
      <c r="V540" s="974"/>
      <c r="W540" s="975"/>
      <c r="X540" s="816">
        <f t="shared" si="146"/>
        <v>0</v>
      </c>
      <c r="Y540" s="816">
        <f t="shared" si="147"/>
        <v>0</v>
      </c>
      <c r="Z540" s="816">
        <f t="shared" si="148"/>
        <v>0</v>
      </c>
      <c r="AA540" s="817">
        <f t="shared" si="149"/>
        <v>0</v>
      </c>
      <c r="AB540" s="718">
        <f t="shared" si="150"/>
        <v>539</v>
      </c>
      <c r="AC540" s="453">
        <f t="shared" si="157"/>
        <v>0</v>
      </c>
      <c r="AD540" s="14">
        <f t="shared" si="158"/>
        <v>0</v>
      </c>
      <c r="AE540"/>
      <c r="AF540" s="540">
        <f t="shared" si="152"/>
        <v>0</v>
      </c>
      <c r="AG540" s="541"/>
      <c r="AH540" s="541"/>
      <c r="AI540" s="541"/>
      <c r="AJ540" s="541"/>
      <c r="AK540" s="541"/>
      <c r="AL540" s="541"/>
      <c r="AM540" s="541"/>
      <c r="AN540" s="541"/>
      <c r="AO540" s="541"/>
      <c r="AP540" s="541"/>
      <c r="AQ540" s="541"/>
      <c r="AR540" s="541"/>
      <c r="AS540" s="541"/>
      <c r="AT540" s="541"/>
      <c r="AU540" s="541"/>
      <c r="AV540" s="541"/>
      <c r="AW540" s="541"/>
      <c r="AX540" s="541"/>
      <c r="AY540" s="819"/>
    </row>
    <row r="541" spans="1:51" ht="13.5" hidden="1" thickBot="1">
      <c r="A541" s="3" t="str">
        <f t="shared" si="142"/>
        <v/>
      </c>
      <c r="B541" s="805"/>
      <c r="C541" s="831">
        <f>MEDIÇÃO_GLOBAL!C541</f>
        <v>0</v>
      </c>
      <c r="D541" s="830">
        <f>MEDIÇÃO_GLOBAL!D541</f>
        <v>0</v>
      </c>
      <c r="E541" s="830" t="str">
        <f>MEDIÇÃO_GLOBAL!E541</f>
        <v/>
      </c>
      <c r="F541" s="823">
        <f>MEDIÇÃO_GLOBAL!F541</f>
        <v>0</v>
      </c>
      <c r="G541" s="824">
        <f>MEDIÇÃO_GLOBAL!G541</f>
        <v>0</v>
      </c>
      <c r="H541" s="454">
        <f>Dados_GLOBAL_Inicial!S541</f>
        <v>0</v>
      </c>
      <c r="I541" s="970"/>
      <c r="J541" s="455">
        <f t="shared" si="143"/>
        <v>0</v>
      </c>
      <c r="K541" s="451">
        <f t="shared" si="153"/>
        <v>0</v>
      </c>
      <c r="L541" s="452">
        <f t="shared" si="151"/>
        <v>0</v>
      </c>
      <c r="M541" s="809">
        <f t="shared" si="154"/>
        <v>0</v>
      </c>
      <c r="N541" s="821">
        <f>IF(IFERROR(VALUE(MEDIÇÃO_GLOBAL!N541),0)=0,0,MEDIÇÃO_GLOBAL!N541)</f>
        <v>0</v>
      </c>
      <c r="O541" s="811">
        <f t="shared" si="155"/>
        <v>0</v>
      </c>
      <c r="P541" s="811">
        <f>IF(Dados_Obra!$H$37=1,Dados_GLOBAL_Inicial!M541,IF((W541)="c",ROUNDUP(J541*N541,2),IF((W541)="b",ROUNDDOWN(J541*N541,2),ROUND(J541*N541,2))))</f>
        <v>0</v>
      </c>
      <c r="Q541" s="813">
        <f t="shared" si="156"/>
        <v>0</v>
      </c>
      <c r="S541" s="815">
        <f t="shared" si="144"/>
        <v>0</v>
      </c>
      <c r="T541" s="815">
        <f t="shared" si="145"/>
        <v>0</v>
      </c>
      <c r="V541" s="974"/>
      <c r="W541" s="975"/>
      <c r="X541" s="816">
        <f t="shared" si="146"/>
        <v>0</v>
      </c>
      <c r="Y541" s="816">
        <f t="shared" si="147"/>
        <v>0</v>
      </c>
      <c r="Z541" s="816">
        <f t="shared" si="148"/>
        <v>0</v>
      </c>
      <c r="AA541" s="817">
        <f t="shared" si="149"/>
        <v>0</v>
      </c>
      <c r="AB541" s="718">
        <f t="shared" si="150"/>
        <v>540</v>
      </c>
      <c r="AC541" s="453">
        <f t="shared" si="157"/>
        <v>0</v>
      </c>
      <c r="AD541" s="14">
        <f t="shared" si="158"/>
        <v>0</v>
      </c>
      <c r="AE541"/>
      <c r="AF541" s="540">
        <f t="shared" si="152"/>
        <v>0</v>
      </c>
      <c r="AG541" s="541"/>
      <c r="AH541" s="541"/>
      <c r="AI541" s="541"/>
      <c r="AJ541" s="541"/>
      <c r="AK541" s="541"/>
      <c r="AL541" s="541"/>
      <c r="AM541" s="541"/>
      <c r="AN541" s="541"/>
      <c r="AO541" s="541"/>
      <c r="AP541" s="541"/>
      <c r="AQ541" s="541"/>
      <c r="AR541" s="541"/>
      <c r="AS541" s="541"/>
      <c r="AT541" s="541"/>
      <c r="AU541" s="541"/>
      <c r="AV541" s="541"/>
      <c r="AW541" s="541"/>
      <c r="AX541" s="541"/>
      <c r="AY541" s="819"/>
    </row>
    <row r="542" spans="1:51" ht="13.5" hidden="1" thickBot="1">
      <c r="A542" s="3" t="str">
        <f t="shared" si="142"/>
        <v/>
      </c>
      <c r="B542" s="805"/>
      <c r="C542" s="831">
        <f>MEDIÇÃO_GLOBAL!C542</f>
        <v>0</v>
      </c>
      <c r="D542" s="830">
        <f>MEDIÇÃO_GLOBAL!D542</f>
        <v>0</v>
      </c>
      <c r="E542" s="830" t="str">
        <f>MEDIÇÃO_GLOBAL!E542</f>
        <v/>
      </c>
      <c r="F542" s="823">
        <f>MEDIÇÃO_GLOBAL!F542</f>
        <v>0</v>
      </c>
      <c r="G542" s="824">
        <f>MEDIÇÃO_GLOBAL!G542</f>
        <v>0</v>
      </c>
      <c r="H542" s="454">
        <f>Dados_GLOBAL_Inicial!S542</f>
        <v>0</v>
      </c>
      <c r="I542" s="970"/>
      <c r="J542" s="455">
        <f t="shared" si="143"/>
        <v>0</v>
      </c>
      <c r="K542" s="451">
        <f t="shared" si="153"/>
        <v>0</v>
      </c>
      <c r="L542" s="452">
        <f t="shared" si="151"/>
        <v>0</v>
      </c>
      <c r="M542" s="809">
        <f t="shared" si="154"/>
        <v>0</v>
      </c>
      <c r="N542" s="821">
        <f>IF(IFERROR(VALUE(MEDIÇÃO_GLOBAL!N542),0)=0,0,MEDIÇÃO_GLOBAL!N542)</f>
        <v>0</v>
      </c>
      <c r="O542" s="811">
        <f t="shared" si="155"/>
        <v>0</v>
      </c>
      <c r="P542" s="811">
        <f>IF(Dados_Obra!$H$37=1,Dados_GLOBAL_Inicial!M542,IF((W542)="c",ROUNDUP(J542*N542,2),IF((W542)="b",ROUNDDOWN(J542*N542,2),ROUND(J542*N542,2))))</f>
        <v>0</v>
      </c>
      <c r="Q542" s="813">
        <f t="shared" si="156"/>
        <v>0</v>
      </c>
      <c r="S542" s="815">
        <f t="shared" si="144"/>
        <v>0</v>
      </c>
      <c r="T542" s="815">
        <f t="shared" si="145"/>
        <v>0</v>
      </c>
      <c r="V542" s="974"/>
      <c r="W542" s="975"/>
      <c r="X542" s="816">
        <f t="shared" si="146"/>
        <v>0</v>
      </c>
      <c r="Y542" s="816">
        <f t="shared" si="147"/>
        <v>0</v>
      </c>
      <c r="Z542" s="816">
        <f t="shared" si="148"/>
        <v>0</v>
      </c>
      <c r="AA542" s="817">
        <f t="shared" si="149"/>
        <v>0</v>
      </c>
      <c r="AB542" s="718">
        <f t="shared" si="150"/>
        <v>541</v>
      </c>
      <c r="AC542" s="453">
        <f t="shared" si="157"/>
        <v>0</v>
      </c>
      <c r="AD542" s="14">
        <f t="shared" si="158"/>
        <v>0</v>
      </c>
      <c r="AE542"/>
      <c r="AF542" s="540">
        <f t="shared" si="152"/>
        <v>0</v>
      </c>
      <c r="AG542" s="541"/>
      <c r="AH542" s="541"/>
      <c r="AI542" s="541"/>
      <c r="AJ542" s="541"/>
      <c r="AK542" s="541"/>
      <c r="AL542" s="541"/>
      <c r="AM542" s="541"/>
      <c r="AN542" s="541"/>
      <c r="AO542" s="541"/>
      <c r="AP542" s="541"/>
      <c r="AQ542" s="541"/>
      <c r="AR542" s="541"/>
      <c r="AS542" s="541"/>
      <c r="AT542" s="541"/>
      <c r="AU542" s="541"/>
      <c r="AV542" s="541"/>
      <c r="AW542" s="541"/>
      <c r="AX542" s="541"/>
      <c r="AY542" s="819"/>
    </row>
    <row r="543" spans="1:51" ht="13.5" hidden="1" thickBot="1">
      <c r="A543" s="3" t="str">
        <f t="shared" si="142"/>
        <v/>
      </c>
      <c r="B543" s="805"/>
      <c r="C543" s="831">
        <f>MEDIÇÃO_GLOBAL!C543</f>
        <v>0</v>
      </c>
      <c r="D543" s="830">
        <f>MEDIÇÃO_GLOBAL!D543</f>
        <v>0</v>
      </c>
      <c r="E543" s="830" t="str">
        <f>MEDIÇÃO_GLOBAL!E543</f>
        <v/>
      </c>
      <c r="F543" s="823">
        <f>MEDIÇÃO_GLOBAL!F543</f>
        <v>0</v>
      </c>
      <c r="G543" s="824">
        <f>MEDIÇÃO_GLOBAL!G543</f>
        <v>0</v>
      </c>
      <c r="H543" s="454">
        <f>Dados_GLOBAL_Inicial!S543</f>
        <v>0</v>
      </c>
      <c r="I543" s="970"/>
      <c r="J543" s="455">
        <f t="shared" si="143"/>
        <v>0</v>
      </c>
      <c r="K543" s="451">
        <f t="shared" si="153"/>
        <v>0</v>
      </c>
      <c r="L543" s="452">
        <f t="shared" si="151"/>
        <v>0</v>
      </c>
      <c r="M543" s="809">
        <f t="shared" si="154"/>
        <v>0</v>
      </c>
      <c r="N543" s="821">
        <f>IF(IFERROR(VALUE(MEDIÇÃO_GLOBAL!N543),0)=0,0,MEDIÇÃO_GLOBAL!N543)</f>
        <v>0</v>
      </c>
      <c r="O543" s="811">
        <f t="shared" si="155"/>
        <v>0</v>
      </c>
      <c r="P543" s="811">
        <f>IF(Dados_Obra!$H$37=1,Dados_GLOBAL_Inicial!M543,IF((W543)="c",ROUNDUP(J543*N543,2),IF((W543)="b",ROUNDDOWN(J543*N543,2),ROUND(J543*N543,2))))</f>
        <v>0</v>
      </c>
      <c r="Q543" s="813">
        <f t="shared" si="156"/>
        <v>0</v>
      </c>
      <c r="S543" s="815">
        <f t="shared" si="144"/>
        <v>0</v>
      </c>
      <c r="T543" s="815">
        <f t="shared" si="145"/>
        <v>0</v>
      </c>
      <c r="V543" s="974"/>
      <c r="W543" s="975"/>
      <c r="X543" s="816">
        <f t="shared" si="146"/>
        <v>0</v>
      </c>
      <c r="Y543" s="816">
        <f t="shared" si="147"/>
        <v>0</v>
      </c>
      <c r="Z543" s="816">
        <f t="shared" si="148"/>
        <v>0</v>
      </c>
      <c r="AA543" s="817">
        <f t="shared" si="149"/>
        <v>0</v>
      </c>
      <c r="AB543" s="718">
        <f t="shared" si="150"/>
        <v>542</v>
      </c>
      <c r="AC543" s="453">
        <f t="shared" si="157"/>
        <v>0</v>
      </c>
      <c r="AD543" s="14">
        <f t="shared" si="158"/>
        <v>0</v>
      </c>
      <c r="AE543"/>
      <c r="AF543" s="540">
        <f t="shared" si="152"/>
        <v>0</v>
      </c>
      <c r="AG543" s="541"/>
      <c r="AH543" s="541"/>
      <c r="AI543" s="541"/>
      <c r="AJ543" s="541"/>
      <c r="AK543" s="541"/>
      <c r="AL543" s="541"/>
      <c r="AM543" s="541"/>
      <c r="AN543" s="541"/>
      <c r="AO543" s="541"/>
      <c r="AP543" s="541"/>
      <c r="AQ543" s="541"/>
      <c r="AR543" s="541"/>
      <c r="AS543" s="541"/>
      <c r="AT543" s="541"/>
      <c r="AU543" s="541"/>
      <c r="AV543" s="541"/>
      <c r="AW543" s="541"/>
      <c r="AX543" s="541"/>
      <c r="AY543" s="819"/>
    </row>
    <row r="544" spans="1:51" ht="13.5" hidden="1" thickBot="1">
      <c r="A544" s="3" t="str">
        <f t="shared" si="142"/>
        <v/>
      </c>
      <c r="B544" s="805"/>
      <c r="C544" s="831">
        <f>MEDIÇÃO_GLOBAL!C544</f>
        <v>0</v>
      </c>
      <c r="D544" s="830">
        <f>MEDIÇÃO_GLOBAL!D544</f>
        <v>0</v>
      </c>
      <c r="E544" s="830" t="str">
        <f>MEDIÇÃO_GLOBAL!E544</f>
        <v/>
      </c>
      <c r="F544" s="823">
        <f>MEDIÇÃO_GLOBAL!F544</f>
        <v>0</v>
      </c>
      <c r="G544" s="824">
        <f>MEDIÇÃO_GLOBAL!G544</f>
        <v>0</v>
      </c>
      <c r="H544" s="454">
        <f>Dados_GLOBAL_Inicial!S544</f>
        <v>0</v>
      </c>
      <c r="I544" s="970"/>
      <c r="J544" s="455">
        <f t="shared" si="143"/>
        <v>0</v>
      </c>
      <c r="K544" s="451">
        <f t="shared" si="153"/>
        <v>0</v>
      </c>
      <c r="L544" s="452">
        <f t="shared" si="151"/>
        <v>0</v>
      </c>
      <c r="M544" s="809">
        <f t="shared" si="154"/>
        <v>0</v>
      </c>
      <c r="N544" s="821">
        <f>IF(IFERROR(VALUE(MEDIÇÃO_GLOBAL!N544),0)=0,0,MEDIÇÃO_GLOBAL!N544)</f>
        <v>0</v>
      </c>
      <c r="O544" s="811">
        <f t="shared" si="155"/>
        <v>0</v>
      </c>
      <c r="P544" s="811">
        <f>IF(Dados_Obra!$H$37=1,Dados_GLOBAL_Inicial!M544,IF((W544)="c",ROUNDUP(J544*N544,2),IF((W544)="b",ROUNDDOWN(J544*N544,2),ROUND(J544*N544,2))))</f>
        <v>0</v>
      </c>
      <c r="Q544" s="813">
        <f t="shared" si="156"/>
        <v>0</v>
      </c>
      <c r="S544" s="815">
        <f t="shared" si="144"/>
        <v>0</v>
      </c>
      <c r="T544" s="815">
        <f t="shared" si="145"/>
        <v>0</v>
      </c>
      <c r="V544" s="974"/>
      <c r="W544" s="975"/>
      <c r="X544" s="816">
        <f t="shared" si="146"/>
        <v>0</v>
      </c>
      <c r="Y544" s="816">
        <f t="shared" si="147"/>
        <v>0</v>
      </c>
      <c r="Z544" s="816">
        <f t="shared" si="148"/>
        <v>0</v>
      </c>
      <c r="AA544" s="817">
        <f t="shared" si="149"/>
        <v>0</v>
      </c>
      <c r="AB544" s="718">
        <f t="shared" si="150"/>
        <v>543</v>
      </c>
      <c r="AC544" s="453">
        <f t="shared" si="157"/>
        <v>0</v>
      </c>
      <c r="AD544" s="14">
        <f t="shared" si="158"/>
        <v>0</v>
      </c>
      <c r="AE544"/>
      <c r="AF544" s="540">
        <f t="shared" si="152"/>
        <v>0</v>
      </c>
      <c r="AG544" s="541"/>
      <c r="AH544" s="541"/>
      <c r="AI544" s="541"/>
      <c r="AJ544" s="541"/>
      <c r="AK544" s="541"/>
      <c r="AL544" s="541"/>
      <c r="AM544" s="541"/>
      <c r="AN544" s="541"/>
      <c r="AO544" s="541"/>
      <c r="AP544" s="541"/>
      <c r="AQ544" s="541"/>
      <c r="AR544" s="541"/>
      <c r="AS544" s="541"/>
      <c r="AT544" s="541"/>
      <c r="AU544" s="541"/>
      <c r="AV544" s="541"/>
      <c r="AW544" s="541"/>
      <c r="AX544" s="541"/>
      <c r="AY544" s="819"/>
    </row>
    <row r="545" spans="1:51" ht="13.5" hidden="1" thickBot="1">
      <c r="A545" s="3" t="str">
        <f t="shared" si="142"/>
        <v/>
      </c>
      <c r="B545" s="805"/>
      <c r="C545" s="831">
        <f>MEDIÇÃO_GLOBAL!C545</f>
        <v>0</v>
      </c>
      <c r="D545" s="830">
        <f>MEDIÇÃO_GLOBAL!D545</f>
        <v>0</v>
      </c>
      <c r="E545" s="830" t="str">
        <f>MEDIÇÃO_GLOBAL!E545</f>
        <v/>
      </c>
      <c r="F545" s="823">
        <f>MEDIÇÃO_GLOBAL!F545</f>
        <v>0</v>
      </c>
      <c r="G545" s="824">
        <f>MEDIÇÃO_GLOBAL!G545</f>
        <v>0</v>
      </c>
      <c r="H545" s="454">
        <f>Dados_GLOBAL_Inicial!S545</f>
        <v>0</v>
      </c>
      <c r="I545" s="970"/>
      <c r="J545" s="455">
        <f t="shared" si="143"/>
        <v>0</v>
      </c>
      <c r="K545" s="451">
        <f t="shared" si="153"/>
        <v>0</v>
      </c>
      <c r="L545" s="452">
        <f t="shared" si="151"/>
        <v>0</v>
      </c>
      <c r="M545" s="809">
        <f t="shared" si="154"/>
        <v>0</v>
      </c>
      <c r="N545" s="821">
        <f>IF(IFERROR(VALUE(MEDIÇÃO_GLOBAL!N545),0)=0,0,MEDIÇÃO_GLOBAL!N545)</f>
        <v>0</v>
      </c>
      <c r="O545" s="811">
        <f t="shared" si="155"/>
        <v>0</v>
      </c>
      <c r="P545" s="811">
        <f>IF(Dados_Obra!$H$37=1,Dados_GLOBAL_Inicial!M545,IF((W545)="c",ROUNDUP(J545*N545,2),IF((W545)="b",ROUNDDOWN(J545*N545,2),ROUND(J545*N545,2))))</f>
        <v>0</v>
      </c>
      <c r="Q545" s="813">
        <f t="shared" si="156"/>
        <v>0</v>
      </c>
      <c r="S545" s="815">
        <f t="shared" si="144"/>
        <v>0</v>
      </c>
      <c r="T545" s="815">
        <f t="shared" si="145"/>
        <v>0</v>
      </c>
      <c r="V545" s="974"/>
      <c r="W545" s="975"/>
      <c r="X545" s="816">
        <f t="shared" si="146"/>
        <v>0</v>
      </c>
      <c r="Y545" s="816">
        <f t="shared" si="147"/>
        <v>0</v>
      </c>
      <c r="Z545" s="816">
        <f t="shared" si="148"/>
        <v>0</v>
      </c>
      <c r="AA545" s="817">
        <f t="shared" si="149"/>
        <v>0</v>
      </c>
      <c r="AB545" s="718">
        <f t="shared" si="150"/>
        <v>544</v>
      </c>
      <c r="AC545" s="453">
        <f t="shared" si="157"/>
        <v>0</v>
      </c>
      <c r="AD545" s="14">
        <f t="shared" si="158"/>
        <v>0</v>
      </c>
      <c r="AE545"/>
      <c r="AF545" s="540">
        <f t="shared" si="152"/>
        <v>0</v>
      </c>
      <c r="AG545" s="541"/>
      <c r="AH545" s="541"/>
      <c r="AI545" s="541"/>
      <c r="AJ545" s="541"/>
      <c r="AK545" s="541"/>
      <c r="AL545" s="541"/>
      <c r="AM545" s="541"/>
      <c r="AN545" s="541"/>
      <c r="AO545" s="541"/>
      <c r="AP545" s="541"/>
      <c r="AQ545" s="541"/>
      <c r="AR545" s="541"/>
      <c r="AS545" s="541"/>
      <c r="AT545" s="541"/>
      <c r="AU545" s="541"/>
      <c r="AV545" s="541"/>
      <c r="AW545" s="541"/>
      <c r="AX545" s="541"/>
      <c r="AY545" s="819"/>
    </row>
    <row r="546" spans="1:51" ht="13.5" hidden="1" thickBot="1">
      <c r="A546" s="3" t="str">
        <f t="shared" si="142"/>
        <v/>
      </c>
      <c r="B546" s="805"/>
      <c r="C546" s="831">
        <f>MEDIÇÃO_GLOBAL!C546</f>
        <v>0</v>
      </c>
      <c r="D546" s="830">
        <f>MEDIÇÃO_GLOBAL!D546</f>
        <v>0</v>
      </c>
      <c r="E546" s="830" t="str">
        <f>MEDIÇÃO_GLOBAL!E546</f>
        <v/>
      </c>
      <c r="F546" s="823">
        <f>MEDIÇÃO_GLOBAL!F546</f>
        <v>0</v>
      </c>
      <c r="G546" s="824">
        <f>MEDIÇÃO_GLOBAL!G546</f>
        <v>0</v>
      </c>
      <c r="H546" s="454">
        <f>Dados_GLOBAL_Inicial!S546</f>
        <v>0</v>
      </c>
      <c r="I546" s="970"/>
      <c r="J546" s="455">
        <f t="shared" si="143"/>
        <v>0</v>
      </c>
      <c r="K546" s="451">
        <f t="shared" si="153"/>
        <v>0</v>
      </c>
      <c r="L546" s="452">
        <f t="shared" si="151"/>
        <v>0</v>
      </c>
      <c r="M546" s="809">
        <f t="shared" si="154"/>
        <v>0</v>
      </c>
      <c r="N546" s="821">
        <f>IF(IFERROR(VALUE(MEDIÇÃO_GLOBAL!N546),0)=0,0,MEDIÇÃO_GLOBAL!N546)</f>
        <v>0</v>
      </c>
      <c r="O546" s="811">
        <f t="shared" si="155"/>
        <v>0</v>
      </c>
      <c r="P546" s="811">
        <f>IF(Dados_Obra!$H$37=1,Dados_GLOBAL_Inicial!M546,IF((W546)="c",ROUNDUP(J546*N546,2),IF((W546)="b",ROUNDDOWN(J546*N546,2),ROUND(J546*N546,2))))</f>
        <v>0</v>
      </c>
      <c r="Q546" s="813">
        <f t="shared" si="156"/>
        <v>0</v>
      </c>
      <c r="S546" s="815">
        <f t="shared" si="144"/>
        <v>0</v>
      </c>
      <c r="T546" s="815">
        <f t="shared" si="145"/>
        <v>0</v>
      </c>
      <c r="V546" s="974"/>
      <c r="W546" s="975"/>
      <c r="X546" s="816">
        <f t="shared" si="146"/>
        <v>0</v>
      </c>
      <c r="Y546" s="816">
        <f t="shared" si="147"/>
        <v>0</v>
      </c>
      <c r="Z546" s="816">
        <f t="shared" si="148"/>
        <v>0</v>
      </c>
      <c r="AA546" s="817">
        <f t="shared" si="149"/>
        <v>0</v>
      </c>
      <c r="AB546" s="718">
        <f t="shared" si="150"/>
        <v>545</v>
      </c>
      <c r="AC546" s="453">
        <f t="shared" si="157"/>
        <v>0</v>
      </c>
      <c r="AD546" s="14">
        <f t="shared" si="158"/>
        <v>0</v>
      </c>
      <c r="AE546"/>
      <c r="AF546" s="540">
        <f t="shared" si="152"/>
        <v>0</v>
      </c>
      <c r="AG546" s="541"/>
      <c r="AH546" s="541"/>
      <c r="AI546" s="541"/>
      <c r="AJ546" s="541"/>
      <c r="AK546" s="541"/>
      <c r="AL546" s="541"/>
      <c r="AM546" s="541"/>
      <c r="AN546" s="541"/>
      <c r="AO546" s="541"/>
      <c r="AP546" s="541"/>
      <c r="AQ546" s="541"/>
      <c r="AR546" s="541"/>
      <c r="AS546" s="541"/>
      <c r="AT546" s="541"/>
      <c r="AU546" s="541"/>
      <c r="AV546" s="541"/>
      <c r="AW546" s="541"/>
      <c r="AX546" s="541"/>
      <c r="AY546" s="819"/>
    </row>
    <row r="547" spans="1:51" ht="13.5" hidden="1" thickBot="1">
      <c r="A547" s="3" t="str">
        <f t="shared" si="142"/>
        <v/>
      </c>
      <c r="B547" s="805"/>
      <c r="C547" s="831">
        <f>MEDIÇÃO_GLOBAL!C547</f>
        <v>0</v>
      </c>
      <c r="D547" s="830">
        <f>MEDIÇÃO_GLOBAL!D547</f>
        <v>0</v>
      </c>
      <c r="E547" s="830" t="str">
        <f>MEDIÇÃO_GLOBAL!E547</f>
        <v/>
      </c>
      <c r="F547" s="823">
        <f>MEDIÇÃO_GLOBAL!F547</f>
        <v>0</v>
      </c>
      <c r="G547" s="824">
        <f>MEDIÇÃO_GLOBAL!G547</f>
        <v>0</v>
      </c>
      <c r="H547" s="454">
        <f>Dados_GLOBAL_Inicial!S547</f>
        <v>0</v>
      </c>
      <c r="I547" s="970"/>
      <c r="J547" s="455">
        <f t="shared" si="143"/>
        <v>0</v>
      </c>
      <c r="K547" s="451">
        <f t="shared" si="153"/>
        <v>0</v>
      </c>
      <c r="L547" s="452">
        <f t="shared" si="151"/>
        <v>0</v>
      </c>
      <c r="M547" s="809">
        <f t="shared" si="154"/>
        <v>0</v>
      </c>
      <c r="N547" s="821">
        <f>IF(IFERROR(VALUE(MEDIÇÃO_GLOBAL!N547),0)=0,0,MEDIÇÃO_GLOBAL!N547)</f>
        <v>0</v>
      </c>
      <c r="O547" s="811">
        <f t="shared" si="155"/>
        <v>0</v>
      </c>
      <c r="P547" s="811">
        <f>IF(Dados_Obra!$H$37=1,Dados_GLOBAL_Inicial!M547,IF((W547)="c",ROUNDUP(J547*N547,2),IF((W547)="b",ROUNDDOWN(J547*N547,2),ROUND(J547*N547,2))))</f>
        <v>0</v>
      </c>
      <c r="Q547" s="813">
        <f t="shared" si="156"/>
        <v>0</v>
      </c>
      <c r="S547" s="815">
        <f t="shared" si="144"/>
        <v>0</v>
      </c>
      <c r="T547" s="815">
        <f t="shared" si="145"/>
        <v>0</v>
      </c>
      <c r="V547" s="974"/>
      <c r="W547" s="975"/>
      <c r="X547" s="816">
        <f t="shared" si="146"/>
        <v>0</v>
      </c>
      <c r="Y547" s="816">
        <f t="shared" si="147"/>
        <v>0</v>
      </c>
      <c r="Z547" s="816">
        <f t="shared" si="148"/>
        <v>0</v>
      </c>
      <c r="AA547" s="817">
        <f t="shared" si="149"/>
        <v>0</v>
      </c>
      <c r="AB547" s="718">
        <f t="shared" si="150"/>
        <v>546</v>
      </c>
      <c r="AC547" s="453">
        <f t="shared" si="157"/>
        <v>0</v>
      </c>
      <c r="AD547" s="14">
        <f t="shared" si="158"/>
        <v>0</v>
      </c>
      <c r="AE547"/>
      <c r="AF547" s="540">
        <f t="shared" si="152"/>
        <v>0</v>
      </c>
      <c r="AG547" s="541"/>
      <c r="AH547" s="541"/>
      <c r="AI547" s="541"/>
      <c r="AJ547" s="541"/>
      <c r="AK547" s="541"/>
      <c r="AL547" s="541"/>
      <c r="AM547" s="541"/>
      <c r="AN547" s="541"/>
      <c r="AO547" s="541"/>
      <c r="AP547" s="541"/>
      <c r="AQ547" s="541"/>
      <c r="AR547" s="541"/>
      <c r="AS547" s="541"/>
      <c r="AT547" s="541"/>
      <c r="AU547" s="541"/>
      <c r="AV547" s="541"/>
      <c r="AW547" s="541"/>
      <c r="AX547" s="541"/>
      <c r="AY547" s="819"/>
    </row>
    <row r="548" spans="1:51" ht="13.5" hidden="1" thickBot="1">
      <c r="A548" s="3" t="str">
        <f t="shared" si="142"/>
        <v/>
      </c>
      <c r="B548" s="805"/>
      <c r="C548" s="831">
        <f>MEDIÇÃO_GLOBAL!C548</f>
        <v>0</v>
      </c>
      <c r="D548" s="830">
        <f>MEDIÇÃO_GLOBAL!D548</f>
        <v>0</v>
      </c>
      <c r="E548" s="830" t="str">
        <f>MEDIÇÃO_GLOBAL!E548</f>
        <v/>
      </c>
      <c r="F548" s="823">
        <f>MEDIÇÃO_GLOBAL!F548</f>
        <v>0</v>
      </c>
      <c r="G548" s="824">
        <f>MEDIÇÃO_GLOBAL!G548</f>
        <v>0</v>
      </c>
      <c r="H548" s="454">
        <f>Dados_GLOBAL_Inicial!S548</f>
        <v>0</v>
      </c>
      <c r="I548" s="970"/>
      <c r="J548" s="455">
        <f t="shared" si="143"/>
        <v>0</v>
      </c>
      <c r="K548" s="451">
        <f t="shared" si="153"/>
        <v>0</v>
      </c>
      <c r="L548" s="452">
        <f t="shared" si="151"/>
        <v>0</v>
      </c>
      <c r="M548" s="809">
        <f t="shared" si="154"/>
        <v>0</v>
      </c>
      <c r="N548" s="821">
        <f>IF(IFERROR(VALUE(MEDIÇÃO_GLOBAL!N548),0)=0,0,MEDIÇÃO_GLOBAL!N548)</f>
        <v>0</v>
      </c>
      <c r="O548" s="811">
        <f t="shared" si="155"/>
        <v>0</v>
      </c>
      <c r="P548" s="811">
        <f>IF(Dados_Obra!$H$37=1,Dados_GLOBAL_Inicial!M548,IF((W548)="c",ROUNDUP(J548*N548,2),IF((W548)="b",ROUNDDOWN(J548*N548,2),ROUND(J548*N548,2))))</f>
        <v>0</v>
      </c>
      <c r="Q548" s="813">
        <f t="shared" si="156"/>
        <v>0</v>
      </c>
      <c r="S548" s="815">
        <f t="shared" si="144"/>
        <v>0</v>
      </c>
      <c r="T548" s="815">
        <f t="shared" si="145"/>
        <v>0</v>
      </c>
      <c r="V548" s="974"/>
      <c r="W548" s="975"/>
      <c r="X548" s="816">
        <f t="shared" si="146"/>
        <v>0</v>
      </c>
      <c r="Y548" s="816">
        <f t="shared" si="147"/>
        <v>0</v>
      </c>
      <c r="Z548" s="816">
        <f t="shared" si="148"/>
        <v>0</v>
      </c>
      <c r="AA548" s="817">
        <f t="shared" si="149"/>
        <v>0</v>
      </c>
      <c r="AB548" s="718">
        <f t="shared" si="150"/>
        <v>547</v>
      </c>
      <c r="AC548" s="453">
        <f t="shared" si="157"/>
        <v>0</v>
      </c>
      <c r="AD548" s="14">
        <f t="shared" si="158"/>
        <v>0</v>
      </c>
      <c r="AE548"/>
      <c r="AF548" s="540">
        <f t="shared" si="152"/>
        <v>0</v>
      </c>
      <c r="AG548" s="541"/>
      <c r="AH548" s="541"/>
      <c r="AI548" s="541"/>
      <c r="AJ548" s="541"/>
      <c r="AK548" s="541"/>
      <c r="AL548" s="541"/>
      <c r="AM548" s="541"/>
      <c r="AN548" s="541"/>
      <c r="AO548" s="541"/>
      <c r="AP548" s="541"/>
      <c r="AQ548" s="541"/>
      <c r="AR548" s="541"/>
      <c r="AS548" s="541"/>
      <c r="AT548" s="541"/>
      <c r="AU548" s="541"/>
      <c r="AV548" s="541"/>
      <c r="AW548" s="541"/>
      <c r="AX548" s="541"/>
      <c r="AY548" s="819"/>
    </row>
    <row r="549" spans="1:51" ht="13.5" hidden="1" thickBot="1">
      <c r="A549" s="3" t="str">
        <f t="shared" si="142"/>
        <v/>
      </c>
      <c r="B549" s="805"/>
      <c r="C549" s="831">
        <f>MEDIÇÃO_GLOBAL!C549</f>
        <v>0</v>
      </c>
      <c r="D549" s="830">
        <f>MEDIÇÃO_GLOBAL!D549</f>
        <v>0</v>
      </c>
      <c r="E549" s="830" t="str">
        <f>MEDIÇÃO_GLOBAL!E549</f>
        <v/>
      </c>
      <c r="F549" s="823">
        <f>MEDIÇÃO_GLOBAL!F549</f>
        <v>0</v>
      </c>
      <c r="G549" s="824">
        <f>MEDIÇÃO_GLOBAL!G549</f>
        <v>0</v>
      </c>
      <c r="H549" s="454">
        <f>Dados_GLOBAL_Inicial!S549</f>
        <v>0</v>
      </c>
      <c r="I549" s="970"/>
      <c r="J549" s="455">
        <f t="shared" si="143"/>
        <v>0</v>
      </c>
      <c r="K549" s="451">
        <f t="shared" si="153"/>
        <v>0</v>
      </c>
      <c r="L549" s="452">
        <f t="shared" si="151"/>
        <v>0</v>
      </c>
      <c r="M549" s="809">
        <f t="shared" si="154"/>
        <v>0</v>
      </c>
      <c r="N549" s="821">
        <f>IF(IFERROR(VALUE(MEDIÇÃO_GLOBAL!N549),0)=0,0,MEDIÇÃO_GLOBAL!N549)</f>
        <v>0</v>
      </c>
      <c r="O549" s="811">
        <f t="shared" si="155"/>
        <v>0</v>
      </c>
      <c r="P549" s="811">
        <f>IF(Dados_Obra!$H$37=1,Dados_GLOBAL_Inicial!M549,IF((W549)="c",ROUNDUP(J549*N549,2),IF((W549)="b",ROUNDDOWN(J549*N549,2),ROUND(J549*N549,2))))</f>
        <v>0</v>
      </c>
      <c r="Q549" s="813">
        <f t="shared" si="156"/>
        <v>0</v>
      </c>
      <c r="S549" s="815">
        <f t="shared" si="144"/>
        <v>0</v>
      </c>
      <c r="T549" s="815">
        <f t="shared" si="145"/>
        <v>0</v>
      </c>
      <c r="V549" s="974"/>
      <c r="W549" s="975"/>
      <c r="X549" s="816">
        <f t="shared" si="146"/>
        <v>0</v>
      </c>
      <c r="Y549" s="816">
        <f t="shared" si="147"/>
        <v>0</v>
      </c>
      <c r="Z549" s="816">
        <f t="shared" si="148"/>
        <v>0</v>
      </c>
      <c r="AA549" s="817">
        <f t="shared" si="149"/>
        <v>0</v>
      </c>
      <c r="AB549" s="718">
        <f t="shared" si="150"/>
        <v>548</v>
      </c>
      <c r="AC549" s="453">
        <f t="shared" si="157"/>
        <v>0</v>
      </c>
      <c r="AD549" s="14">
        <f t="shared" si="158"/>
        <v>0</v>
      </c>
      <c r="AE549"/>
      <c r="AF549" s="540">
        <f t="shared" si="152"/>
        <v>0</v>
      </c>
      <c r="AG549" s="541"/>
      <c r="AH549" s="541"/>
      <c r="AI549" s="541"/>
      <c r="AJ549" s="541"/>
      <c r="AK549" s="541"/>
      <c r="AL549" s="541"/>
      <c r="AM549" s="541"/>
      <c r="AN549" s="541"/>
      <c r="AO549" s="541"/>
      <c r="AP549" s="541"/>
      <c r="AQ549" s="541"/>
      <c r="AR549" s="541"/>
      <c r="AS549" s="541"/>
      <c r="AT549" s="541"/>
      <c r="AU549" s="541"/>
      <c r="AV549" s="541"/>
      <c r="AW549" s="541"/>
      <c r="AX549" s="541"/>
      <c r="AY549" s="819"/>
    </row>
    <row r="550" spans="1:51" ht="13.5" hidden="1" thickBot="1">
      <c r="A550" s="3" t="str">
        <f t="shared" si="142"/>
        <v/>
      </c>
      <c r="B550" s="805"/>
      <c r="C550" s="831">
        <f>MEDIÇÃO_GLOBAL!C550</f>
        <v>0</v>
      </c>
      <c r="D550" s="830">
        <f>MEDIÇÃO_GLOBAL!D550</f>
        <v>0</v>
      </c>
      <c r="E550" s="830" t="str">
        <f>MEDIÇÃO_GLOBAL!E550</f>
        <v/>
      </c>
      <c r="F550" s="823">
        <f>MEDIÇÃO_GLOBAL!F550</f>
        <v>0</v>
      </c>
      <c r="G550" s="824">
        <f>MEDIÇÃO_GLOBAL!G550</f>
        <v>0</v>
      </c>
      <c r="H550" s="454">
        <f>Dados_GLOBAL_Inicial!S550</f>
        <v>0</v>
      </c>
      <c r="I550" s="970"/>
      <c r="J550" s="455">
        <f t="shared" si="143"/>
        <v>0</v>
      </c>
      <c r="K550" s="451">
        <f t="shared" si="153"/>
        <v>0</v>
      </c>
      <c r="L550" s="452">
        <f t="shared" si="151"/>
        <v>0</v>
      </c>
      <c r="M550" s="809">
        <f t="shared" si="154"/>
        <v>0</v>
      </c>
      <c r="N550" s="821">
        <f>IF(IFERROR(VALUE(MEDIÇÃO_GLOBAL!N550),0)=0,0,MEDIÇÃO_GLOBAL!N550)</f>
        <v>0</v>
      </c>
      <c r="O550" s="811">
        <f t="shared" si="155"/>
        <v>0</v>
      </c>
      <c r="P550" s="811">
        <f>IF(Dados_Obra!$H$37=1,Dados_GLOBAL_Inicial!M550,IF((W550)="c",ROUNDUP(J550*N550,2),IF((W550)="b",ROUNDDOWN(J550*N550,2),ROUND(J550*N550,2))))</f>
        <v>0</v>
      </c>
      <c r="Q550" s="813">
        <f t="shared" si="156"/>
        <v>0</v>
      </c>
      <c r="S550" s="815">
        <f t="shared" si="144"/>
        <v>0</v>
      </c>
      <c r="T550" s="815">
        <f t="shared" si="145"/>
        <v>0</v>
      </c>
      <c r="V550" s="974"/>
      <c r="W550" s="975"/>
      <c r="X550" s="816">
        <f t="shared" si="146"/>
        <v>0</v>
      </c>
      <c r="Y550" s="816">
        <f t="shared" si="147"/>
        <v>0</v>
      </c>
      <c r="Z550" s="816">
        <f t="shared" si="148"/>
        <v>0</v>
      </c>
      <c r="AA550" s="817">
        <f t="shared" si="149"/>
        <v>0</v>
      </c>
      <c r="AB550" s="718">
        <f t="shared" si="150"/>
        <v>549</v>
      </c>
      <c r="AC550" s="453">
        <f t="shared" si="157"/>
        <v>0</v>
      </c>
      <c r="AD550" s="14">
        <f t="shared" si="158"/>
        <v>0</v>
      </c>
      <c r="AE550"/>
      <c r="AF550" s="540">
        <f t="shared" si="152"/>
        <v>0</v>
      </c>
      <c r="AG550" s="541"/>
      <c r="AH550" s="541"/>
      <c r="AI550" s="541"/>
      <c r="AJ550" s="541"/>
      <c r="AK550" s="541"/>
      <c r="AL550" s="541"/>
      <c r="AM550" s="541"/>
      <c r="AN550" s="541"/>
      <c r="AO550" s="541"/>
      <c r="AP550" s="541"/>
      <c r="AQ550" s="541"/>
      <c r="AR550" s="541"/>
      <c r="AS550" s="541"/>
      <c r="AT550" s="541"/>
      <c r="AU550" s="541"/>
      <c r="AV550" s="541"/>
      <c r="AW550" s="541"/>
      <c r="AX550" s="541"/>
      <c r="AY550" s="819"/>
    </row>
    <row r="551" spans="1:51" ht="13.5" hidden="1" thickBot="1">
      <c r="A551" s="3" t="str">
        <f t="shared" si="142"/>
        <v/>
      </c>
      <c r="B551" s="805"/>
      <c r="C551" s="831">
        <f>MEDIÇÃO_GLOBAL!C551</f>
        <v>0</v>
      </c>
      <c r="D551" s="830">
        <f>MEDIÇÃO_GLOBAL!D551</f>
        <v>0</v>
      </c>
      <c r="E551" s="830" t="str">
        <f>MEDIÇÃO_GLOBAL!E551</f>
        <v/>
      </c>
      <c r="F551" s="823">
        <f>MEDIÇÃO_GLOBAL!F551</f>
        <v>0</v>
      </c>
      <c r="G551" s="824">
        <f>MEDIÇÃO_GLOBAL!G551</f>
        <v>0</v>
      </c>
      <c r="H551" s="454">
        <f>Dados_GLOBAL_Inicial!S551</f>
        <v>0</v>
      </c>
      <c r="I551" s="970"/>
      <c r="J551" s="455">
        <f t="shared" si="143"/>
        <v>0</v>
      </c>
      <c r="K551" s="451">
        <f t="shared" si="153"/>
        <v>0</v>
      </c>
      <c r="L551" s="452">
        <f t="shared" si="151"/>
        <v>0</v>
      </c>
      <c r="M551" s="809">
        <f t="shared" si="154"/>
        <v>0</v>
      </c>
      <c r="N551" s="821">
        <f>IF(IFERROR(VALUE(MEDIÇÃO_GLOBAL!N551),0)=0,0,MEDIÇÃO_GLOBAL!N551)</f>
        <v>0</v>
      </c>
      <c r="O551" s="811">
        <f t="shared" si="155"/>
        <v>0</v>
      </c>
      <c r="P551" s="811">
        <f>IF(Dados_Obra!$H$37=1,Dados_GLOBAL_Inicial!M551,IF((W551)="c",ROUNDUP(J551*N551,2),IF((W551)="b",ROUNDDOWN(J551*N551,2),ROUND(J551*N551,2))))</f>
        <v>0</v>
      </c>
      <c r="Q551" s="813">
        <f t="shared" si="156"/>
        <v>0</v>
      </c>
      <c r="S551" s="815">
        <f t="shared" si="144"/>
        <v>0</v>
      </c>
      <c r="T551" s="815">
        <f t="shared" si="145"/>
        <v>0</v>
      </c>
      <c r="V551" s="974"/>
      <c r="W551" s="975"/>
      <c r="X551" s="816">
        <f t="shared" si="146"/>
        <v>0</v>
      </c>
      <c r="Y551" s="816">
        <f t="shared" si="147"/>
        <v>0</v>
      </c>
      <c r="Z551" s="816">
        <f t="shared" si="148"/>
        <v>0</v>
      </c>
      <c r="AA551" s="817">
        <f t="shared" si="149"/>
        <v>0</v>
      </c>
      <c r="AB551" s="718">
        <f t="shared" si="150"/>
        <v>550</v>
      </c>
      <c r="AC551" s="453">
        <f t="shared" si="157"/>
        <v>0</v>
      </c>
      <c r="AD551" s="14">
        <f t="shared" si="158"/>
        <v>0</v>
      </c>
      <c r="AE551"/>
      <c r="AF551" s="540">
        <f t="shared" si="152"/>
        <v>0</v>
      </c>
      <c r="AG551" s="541"/>
      <c r="AH551" s="541"/>
      <c r="AI551" s="541"/>
      <c r="AJ551" s="541"/>
      <c r="AK551" s="541"/>
      <c r="AL551" s="541"/>
      <c r="AM551" s="541"/>
      <c r="AN551" s="541"/>
      <c r="AO551" s="541"/>
      <c r="AP551" s="541"/>
      <c r="AQ551" s="541"/>
      <c r="AR551" s="541"/>
      <c r="AS551" s="541"/>
      <c r="AT551" s="541"/>
      <c r="AU551" s="541"/>
      <c r="AV551" s="541"/>
      <c r="AW551" s="541"/>
      <c r="AX551" s="541"/>
      <c r="AY551" s="819"/>
    </row>
    <row r="552" spans="1:51" ht="13.5" hidden="1" thickBot="1">
      <c r="A552" s="3" t="str">
        <f t="shared" si="142"/>
        <v/>
      </c>
      <c r="B552" s="805"/>
      <c r="C552" s="831">
        <f>MEDIÇÃO_GLOBAL!C552</f>
        <v>0</v>
      </c>
      <c r="D552" s="830">
        <f>MEDIÇÃO_GLOBAL!D552</f>
        <v>0</v>
      </c>
      <c r="E552" s="830" t="str">
        <f>MEDIÇÃO_GLOBAL!E552</f>
        <v/>
      </c>
      <c r="F552" s="823">
        <f>MEDIÇÃO_GLOBAL!F552</f>
        <v>0</v>
      </c>
      <c r="G552" s="824">
        <f>MEDIÇÃO_GLOBAL!G552</f>
        <v>0</v>
      </c>
      <c r="H552" s="454">
        <f>Dados_GLOBAL_Inicial!S552</f>
        <v>0</v>
      </c>
      <c r="I552" s="970"/>
      <c r="J552" s="455">
        <f t="shared" si="143"/>
        <v>0</v>
      </c>
      <c r="K552" s="451">
        <f t="shared" si="153"/>
        <v>0</v>
      </c>
      <c r="L552" s="452">
        <f t="shared" si="151"/>
        <v>0</v>
      </c>
      <c r="M552" s="809">
        <f t="shared" si="154"/>
        <v>0</v>
      </c>
      <c r="N552" s="821">
        <f>IF(IFERROR(VALUE(MEDIÇÃO_GLOBAL!N552),0)=0,0,MEDIÇÃO_GLOBAL!N552)</f>
        <v>0</v>
      </c>
      <c r="O552" s="811">
        <f t="shared" si="155"/>
        <v>0</v>
      </c>
      <c r="P552" s="811">
        <f>IF(Dados_Obra!$H$37=1,Dados_GLOBAL_Inicial!M552,IF((W552)="c",ROUNDUP(J552*N552,2),IF((W552)="b",ROUNDDOWN(J552*N552,2),ROUND(J552*N552,2))))</f>
        <v>0</v>
      </c>
      <c r="Q552" s="813">
        <f t="shared" si="156"/>
        <v>0</v>
      </c>
      <c r="S552" s="815">
        <f t="shared" si="144"/>
        <v>0</v>
      </c>
      <c r="T552" s="815">
        <f t="shared" si="145"/>
        <v>0</v>
      </c>
      <c r="V552" s="974"/>
      <c r="W552" s="975"/>
      <c r="X552" s="816">
        <f t="shared" si="146"/>
        <v>0</v>
      </c>
      <c r="Y552" s="816">
        <f t="shared" si="147"/>
        <v>0</v>
      </c>
      <c r="Z552" s="816">
        <f t="shared" si="148"/>
        <v>0</v>
      </c>
      <c r="AA552" s="817">
        <f t="shared" si="149"/>
        <v>0</v>
      </c>
      <c r="AB552" s="718">
        <f t="shared" si="150"/>
        <v>551</v>
      </c>
      <c r="AC552" s="453">
        <f t="shared" si="157"/>
        <v>0</v>
      </c>
      <c r="AD552" s="14">
        <f t="shared" si="158"/>
        <v>0</v>
      </c>
      <c r="AE552"/>
      <c r="AF552" s="540">
        <f t="shared" si="152"/>
        <v>0</v>
      </c>
      <c r="AG552" s="541"/>
      <c r="AH552" s="541"/>
      <c r="AI552" s="541"/>
      <c r="AJ552" s="541"/>
      <c r="AK552" s="541"/>
      <c r="AL552" s="541"/>
      <c r="AM552" s="541"/>
      <c r="AN552" s="541"/>
      <c r="AO552" s="541"/>
      <c r="AP552" s="541"/>
      <c r="AQ552" s="541"/>
      <c r="AR552" s="541"/>
      <c r="AS552" s="541"/>
      <c r="AT552" s="541"/>
      <c r="AU552" s="541"/>
      <c r="AV552" s="541"/>
      <c r="AW552" s="541"/>
      <c r="AX552" s="541"/>
      <c r="AY552" s="819"/>
    </row>
    <row r="553" spans="1:51" ht="13.5" hidden="1" thickBot="1">
      <c r="A553" s="3" t="str">
        <f t="shared" si="142"/>
        <v/>
      </c>
      <c r="B553" s="805"/>
      <c r="C553" s="831">
        <f>MEDIÇÃO_GLOBAL!C553</f>
        <v>0</v>
      </c>
      <c r="D553" s="830">
        <f>MEDIÇÃO_GLOBAL!D553</f>
        <v>0</v>
      </c>
      <c r="E553" s="830" t="str">
        <f>MEDIÇÃO_GLOBAL!E553</f>
        <v/>
      </c>
      <c r="F553" s="823">
        <f>MEDIÇÃO_GLOBAL!F553</f>
        <v>0</v>
      </c>
      <c r="G553" s="824">
        <f>MEDIÇÃO_GLOBAL!G553</f>
        <v>0</v>
      </c>
      <c r="H553" s="454">
        <f>Dados_GLOBAL_Inicial!S553</f>
        <v>0</v>
      </c>
      <c r="I553" s="970"/>
      <c r="J553" s="455">
        <f t="shared" si="143"/>
        <v>0</v>
      </c>
      <c r="K553" s="451">
        <f t="shared" si="153"/>
        <v>0</v>
      </c>
      <c r="L553" s="452">
        <f t="shared" si="151"/>
        <v>0</v>
      </c>
      <c r="M553" s="809">
        <f t="shared" si="154"/>
        <v>0</v>
      </c>
      <c r="N553" s="821">
        <f>IF(IFERROR(VALUE(MEDIÇÃO_GLOBAL!N553),0)=0,0,MEDIÇÃO_GLOBAL!N553)</f>
        <v>0</v>
      </c>
      <c r="O553" s="811">
        <f t="shared" si="155"/>
        <v>0</v>
      </c>
      <c r="P553" s="811">
        <f>IF(Dados_Obra!$H$37=1,Dados_GLOBAL_Inicial!M553,IF((W553)="c",ROUNDUP(J553*N553,2),IF((W553)="b",ROUNDDOWN(J553*N553,2),ROUND(J553*N553,2))))</f>
        <v>0</v>
      </c>
      <c r="Q553" s="813">
        <f t="shared" si="156"/>
        <v>0</v>
      </c>
      <c r="S553" s="815">
        <f t="shared" si="144"/>
        <v>0</v>
      </c>
      <c r="T553" s="815">
        <f t="shared" si="145"/>
        <v>0</v>
      </c>
      <c r="V553" s="974"/>
      <c r="W553" s="975"/>
      <c r="X553" s="816">
        <f t="shared" si="146"/>
        <v>0</v>
      </c>
      <c r="Y553" s="816">
        <f t="shared" si="147"/>
        <v>0</v>
      </c>
      <c r="Z553" s="816">
        <f t="shared" si="148"/>
        <v>0</v>
      </c>
      <c r="AA553" s="817">
        <f t="shared" si="149"/>
        <v>0</v>
      </c>
      <c r="AB553" s="718">
        <f t="shared" si="150"/>
        <v>552</v>
      </c>
      <c r="AC553" s="453">
        <f t="shared" si="157"/>
        <v>0</v>
      </c>
      <c r="AD553" s="14">
        <f t="shared" si="158"/>
        <v>0</v>
      </c>
      <c r="AE553"/>
      <c r="AF553" s="540">
        <f t="shared" si="152"/>
        <v>0</v>
      </c>
      <c r="AG553" s="541"/>
      <c r="AH553" s="541"/>
      <c r="AI553" s="541"/>
      <c r="AJ553" s="541"/>
      <c r="AK553" s="541"/>
      <c r="AL553" s="541"/>
      <c r="AM553" s="541"/>
      <c r="AN553" s="541"/>
      <c r="AO553" s="541"/>
      <c r="AP553" s="541"/>
      <c r="AQ553" s="541"/>
      <c r="AR553" s="541"/>
      <c r="AS553" s="541"/>
      <c r="AT553" s="541"/>
      <c r="AU553" s="541"/>
      <c r="AV553" s="541"/>
      <c r="AW553" s="541"/>
      <c r="AX553" s="541"/>
      <c r="AY553" s="819"/>
    </row>
    <row r="554" spans="1:51" ht="13.5" hidden="1" thickBot="1">
      <c r="A554" s="3" t="str">
        <f t="shared" si="142"/>
        <v/>
      </c>
      <c r="B554" s="805"/>
      <c r="C554" s="831">
        <f>MEDIÇÃO_GLOBAL!C554</f>
        <v>0</v>
      </c>
      <c r="D554" s="830">
        <f>MEDIÇÃO_GLOBAL!D554</f>
        <v>0</v>
      </c>
      <c r="E554" s="830" t="str">
        <f>MEDIÇÃO_GLOBAL!E554</f>
        <v/>
      </c>
      <c r="F554" s="823">
        <f>MEDIÇÃO_GLOBAL!F554</f>
        <v>0</v>
      </c>
      <c r="G554" s="824">
        <f>MEDIÇÃO_GLOBAL!G554</f>
        <v>0</v>
      </c>
      <c r="H554" s="454">
        <f>Dados_GLOBAL_Inicial!S554</f>
        <v>0</v>
      </c>
      <c r="I554" s="970"/>
      <c r="J554" s="455">
        <f t="shared" si="143"/>
        <v>0</v>
      </c>
      <c r="K554" s="451">
        <f t="shared" si="153"/>
        <v>0</v>
      </c>
      <c r="L554" s="452">
        <f t="shared" si="151"/>
        <v>0</v>
      </c>
      <c r="M554" s="809">
        <f t="shared" si="154"/>
        <v>0</v>
      </c>
      <c r="N554" s="821">
        <f>IF(IFERROR(VALUE(MEDIÇÃO_GLOBAL!N554),0)=0,0,MEDIÇÃO_GLOBAL!N554)</f>
        <v>0</v>
      </c>
      <c r="O554" s="811">
        <f t="shared" si="155"/>
        <v>0</v>
      </c>
      <c r="P554" s="811">
        <f>IF(Dados_Obra!$H$37=1,Dados_GLOBAL_Inicial!M554,IF((W554)="c",ROUNDUP(J554*N554,2),IF((W554)="b",ROUNDDOWN(J554*N554,2),ROUND(J554*N554,2))))</f>
        <v>0</v>
      </c>
      <c r="Q554" s="813">
        <f t="shared" si="156"/>
        <v>0</v>
      </c>
      <c r="S554" s="815">
        <f t="shared" si="144"/>
        <v>0</v>
      </c>
      <c r="T554" s="815">
        <f t="shared" si="145"/>
        <v>0</v>
      </c>
      <c r="V554" s="974"/>
      <c r="W554" s="975"/>
      <c r="X554" s="816">
        <f t="shared" si="146"/>
        <v>0</v>
      </c>
      <c r="Y554" s="816">
        <f t="shared" si="147"/>
        <v>0</v>
      </c>
      <c r="Z554" s="816">
        <f t="shared" si="148"/>
        <v>0</v>
      </c>
      <c r="AA554" s="817">
        <f t="shared" si="149"/>
        <v>0</v>
      </c>
      <c r="AB554" s="718">
        <f t="shared" si="150"/>
        <v>553</v>
      </c>
      <c r="AC554" s="453">
        <f t="shared" si="157"/>
        <v>0</v>
      </c>
      <c r="AD554" s="14">
        <f t="shared" si="158"/>
        <v>0</v>
      </c>
      <c r="AE554"/>
      <c r="AF554" s="540">
        <f t="shared" si="152"/>
        <v>0</v>
      </c>
      <c r="AG554" s="541"/>
      <c r="AH554" s="541"/>
      <c r="AI554" s="541"/>
      <c r="AJ554" s="541"/>
      <c r="AK554" s="541"/>
      <c r="AL554" s="541"/>
      <c r="AM554" s="541"/>
      <c r="AN554" s="541"/>
      <c r="AO554" s="541"/>
      <c r="AP554" s="541"/>
      <c r="AQ554" s="541"/>
      <c r="AR554" s="541"/>
      <c r="AS554" s="541"/>
      <c r="AT554" s="541"/>
      <c r="AU554" s="541"/>
      <c r="AV554" s="541"/>
      <c r="AW554" s="541"/>
      <c r="AX554" s="541"/>
      <c r="AY554" s="819"/>
    </row>
    <row r="555" spans="1:51" ht="13.5" hidden="1" thickBot="1">
      <c r="A555" s="3" t="str">
        <f t="shared" si="142"/>
        <v/>
      </c>
      <c r="B555" s="805"/>
      <c r="C555" s="831">
        <f>MEDIÇÃO_GLOBAL!C555</f>
        <v>0</v>
      </c>
      <c r="D555" s="830">
        <f>MEDIÇÃO_GLOBAL!D555</f>
        <v>0</v>
      </c>
      <c r="E555" s="830" t="str">
        <f>MEDIÇÃO_GLOBAL!E555</f>
        <v/>
      </c>
      <c r="F555" s="823">
        <f>MEDIÇÃO_GLOBAL!F555</f>
        <v>0</v>
      </c>
      <c r="G555" s="824">
        <f>MEDIÇÃO_GLOBAL!G555</f>
        <v>0</v>
      </c>
      <c r="H555" s="454">
        <f>Dados_GLOBAL_Inicial!S555</f>
        <v>0</v>
      </c>
      <c r="I555" s="970"/>
      <c r="J555" s="455">
        <f t="shared" si="143"/>
        <v>0</v>
      </c>
      <c r="K555" s="451">
        <f t="shared" si="153"/>
        <v>0</v>
      </c>
      <c r="L555" s="452">
        <f t="shared" si="151"/>
        <v>0</v>
      </c>
      <c r="M555" s="809">
        <f t="shared" si="154"/>
        <v>0</v>
      </c>
      <c r="N555" s="821">
        <f>IF(IFERROR(VALUE(MEDIÇÃO_GLOBAL!N555),0)=0,0,MEDIÇÃO_GLOBAL!N555)</f>
        <v>0</v>
      </c>
      <c r="O555" s="811">
        <f t="shared" si="155"/>
        <v>0</v>
      </c>
      <c r="P555" s="811">
        <f>IF(Dados_Obra!$H$37=1,Dados_GLOBAL_Inicial!M555,IF((W555)="c",ROUNDUP(J555*N555,2),IF((W555)="b",ROUNDDOWN(J555*N555,2),ROUND(J555*N555,2))))</f>
        <v>0</v>
      </c>
      <c r="Q555" s="813">
        <f t="shared" si="156"/>
        <v>0</v>
      </c>
      <c r="S555" s="815">
        <f t="shared" si="144"/>
        <v>0</v>
      </c>
      <c r="T555" s="815">
        <f t="shared" si="145"/>
        <v>0</v>
      </c>
      <c r="V555" s="974"/>
      <c r="W555" s="975"/>
      <c r="X555" s="816">
        <f t="shared" si="146"/>
        <v>0</v>
      </c>
      <c r="Y555" s="816">
        <f t="shared" si="147"/>
        <v>0</v>
      </c>
      <c r="Z555" s="816">
        <f t="shared" si="148"/>
        <v>0</v>
      </c>
      <c r="AA555" s="817">
        <f t="shared" si="149"/>
        <v>0</v>
      </c>
      <c r="AB555" s="718">
        <f t="shared" si="150"/>
        <v>554</v>
      </c>
      <c r="AC555" s="453">
        <f t="shared" si="157"/>
        <v>0</v>
      </c>
      <c r="AD555" s="14">
        <f t="shared" si="158"/>
        <v>0</v>
      </c>
      <c r="AE555"/>
      <c r="AF555" s="540">
        <f t="shared" si="152"/>
        <v>0</v>
      </c>
      <c r="AG555" s="541"/>
      <c r="AH555" s="541"/>
      <c r="AI555" s="541"/>
      <c r="AJ555" s="541"/>
      <c r="AK555" s="541"/>
      <c r="AL555" s="541"/>
      <c r="AM555" s="541"/>
      <c r="AN555" s="541"/>
      <c r="AO555" s="541"/>
      <c r="AP555" s="541"/>
      <c r="AQ555" s="541"/>
      <c r="AR555" s="541"/>
      <c r="AS555" s="541"/>
      <c r="AT555" s="541"/>
      <c r="AU555" s="541"/>
      <c r="AV555" s="541"/>
      <c r="AW555" s="541"/>
      <c r="AX555" s="541"/>
      <c r="AY555" s="819"/>
    </row>
    <row r="556" spans="1:51" ht="13.5" hidden="1" thickBot="1">
      <c r="A556" s="3" t="str">
        <f t="shared" si="142"/>
        <v/>
      </c>
      <c r="B556" s="805"/>
      <c r="C556" s="831">
        <f>MEDIÇÃO_GLOBAL!C556</f>
        <v>0</v>
      </c>
      <c r="D556" s="830">
        <f>MEDIÇÃO_GLOBAL!D556</f>
        <v>0</v>
      </c>
      <c r="E556" s="830" t="str">
        <f>MEDIÇÃO_GLOBAL!E556</f>
        <v/>
      </c>
      <c r="F556" s="823">
        <f>MEDIÇÃO_GLOBAL!F556</f>
        <v>0</v>
      </c>
      <c r="G556" s="824">
        <f>MEDIÇÃO_GLOBAL!G556</f>
        <v>0</v>
      </c>
      <c r="H556" s="454">
        <f>Dados_GLOBAL_Inicial!S556</f>
        <v>0</v>
      </c>
      <c r="I556" s="970"/>
      <c r="J556" s="455">
        <f t="shared" si="143"/>
        <v>0</v>
      </c>
      <c r="K556" s="451">
        <f t="shared" si="153"/>
        <v>0</v>
      </c>
      <c r="L556" s="452">
        <f t="shared" si="151"/>
        <v>0</v>
      </c>
      <c r="M556" s="809">
        <f t="shared" si="154"/>
        <v>0</v>
      </c>
      <c r="N556" s="821">
        <f>IF(IFERROR(VALUE(MEDIÇÃO_GLOBAL!N556),0)=0,0,MEDIÇÃO_GLOBAL!N556)</f>
        <v>0</v>
      </c>
      <c r="O556" s="811">
        <f t="shared" si="155"/>
        <v>0</v>
      </c>
      <c r="P556" s="811">
        <f>IF(Dados_Obra!$H$37=1,Dados_GLOBAL_Inicial!M556,IF((W556)="c",ROUNDUP(J556*N556,2),IF((W556)="b",ROUNDDOWN(J556*N556,2),ROUND(J556*N556,2))))</f>
        <v>0</v>
      </c>
      <c r="Q556" s="813">
        <f t="shared" si="156"/>
        <v>0</v>
      </c>
      <c r="S556" s="815">
        <f t="shared" si="144"/>
        <v>0</v>
      </c>
      <c r="T556" s="815">
        <f t="shared" si="145"/>
        <v>0</v>
      </c>
      <c r="V556" s="974"/>
      <c r="W556" s="975"/>
      <c r="X556" s="816">
        <f t="shared" si="146"/>
        <v>0</v>
      </c>
      <c r="Y556" s="816">
        <f t="shared" si="147"/>
        <v>0</v>
      </c>
      <c r="Z556" s="816">
        <f t="shared" si="148"/>
        <v>0</v>
      </c>
      <c r="AA556" s="817">
        <f t="shared" si="149"/>
        <v>0</v>
      </c>
      <c r="AB556" s="718">
        <f t="shared" si="150"/>
        <v>555</v>
      </c>
      <c r="AC556" s="453">
        <f t="shared" si="157"/>
        <v>0</v>
      </c>
      <c r="AD556" s="14">
        <f t="shared" si="158"/>
        <v>0</v>
      </c>
      <c r="AE556"/>
      <c r="AF556" s="540">
        <f t="shared" si="152"/>
        <v>0</v>
      </c>
      <c r="AG556" s="541"/>
      <c r="AH556" s="541"/>
      <c r="AI556" s="541"/>
      <c r="AJ556" s="541"/>
      <c r="AK556" s="541"/>
      <c r="AL556" s="541"/>
      <c r="AM556" s="541"/>
      <c r="AN556" s="541"/>
      <c r="AO556" s="541"/>
      <c r="AP556" s="541"/>
      <c r="AQ556" s="541"/>
      <c r="AR556" s="541"/>
      <c r="AS556" s="541"/>
      <c r="AT556" s="541"/>
      <c r="AU556" s="541"/>
      <c r="AV556" s="541"/>
      <c r="AW556" s="541"/>
      <c r="AX556" s="541"/>
      <c r="AY556" s="819"/>
    </row>
    <row r="557" spans="1:51" ht="13.5" hidden="1" thickBot="1">
      <c r="A557" s="3" t="str">
        <f t="shared" si="142"/>
        <v/>
      </c>
      <c r="B557" s="805"/>
      <c r="C557" s="831">
        <f>MEDIÇÃO_GLOBAL!C557</f>
        <v>0</v>
      </c>
      <c r="D557" s="830">
        <f>MEDIÇÃO_GLOBAL!D557</f>
        <v>0</v>
      </c>
      <c r="E557" s="830" t="str">
        <f>MEDIÇÃO_GLOBAL!E557</f>
        <v/>
      </c>
      <c r="F557" s="823">
        <f>MEDIÇÃO_GLOBAL!F557</f>
        <v>0</v>
      </c>
      <c r="G557" s="824">
        <f>MEDIÇÃO_GLOBAL!G557</f>
        <v>0</v>
      </c>
      <c r="H557" s="454">
        <f>Dados_GLOBAL_Inicial!S557</f>
        <v>0</v>
      </c>
      <c r="I557" s="970"/>
      <c r="J557" s="455">
        <f t="shared" si="143"/>
        <v>0</v>
      </c>
      <c r="K557" s="451">
        <f t="shared" si="153"/>
        <v>0</v>
      </c>
      <c r="L557" s="452">
        <f t="shared" si="151"/>
        <v>0</v>
      </c>
      <c r="M557" s="809">
        <f t="shared" si="154"/>
        <v>0</v>
      </c>
      <c r="N557" s="821">
        <f>IF(IFERROR(VALUE(MEDIÇÃO_GLOBAL!N557),0)=0,0,MEDIÇÃO_GLOBAL!N557)</f>
        <v>0</v>
      </c>
      <c r="O557" s="811">
        <f t="shared" si="155"/>
        <v>0</v>
      </c>
      <c r="P557" s="811">
        <f>IF(Dados_Obra!$H$37=1,Dados_GLOBAL_Inicial!M557,IF((W557)="c",ROUNDUP(J557*N557,2),IF((W557)="b",ROUNDDOWN(J557*N557,2),ROUND(J557*N557,2))))</f>
        <v>0</v>
      </c>
      <c r="Q557" s="813">
        <f t="shared" si="156"/>
        <v>0</v>
      </c>
      <c r="S557" s="815">
        <f t="shared" si="144"/>
        <v>0</v>
      </c>
      <c r="T557" s="815">
        <f t="shared" si="145"/>
        <v>0</v>
      </c>
      <c r="V557" s="974"/>
      <c r="W557" s="975"/>
      <c r="X557" s="816">
        <f t="shared" si="146"/>
        <v>0</v>
      </c>
      <c r="Y557" s="816">
        <f t="shared" si="147"/>
        <v>0</v>
      </c>
      <c r="Z557" s="816">
        <f t="shared" si="148"/>
        <v>0</v>
      </c>
      <c r="AA557" s="817">
        <f t="shared" si="149"/>
        <v>0</v>
      </c>
      <c r="AB557" s="718">
        <f t="shared" si="150"/>
        <v>556</v>
      </c>
      <c r="AC557" s="453">
        <f t="shared" si="157"/>
        <v>0</v>
      </c>
      <c r="AD557" s="14">
        <f t="shared" si="158"/>
        <v>0</v>
      </c>
      <c r="AE557"/>
      <c r="AF557" s="540">
        <f t="shared" si="152"/>
        <v>0</v>
      </c>
      <c r="AG557" s="541"/>
      <c r="AH557" s="541"/>
      <c r="AI557" s="541"/>
      <c r="AJ557" s="541"/>
      <c r="AK557" s="541"/>
      <c r="AL557" s="541"/>
      <c r="AM557" s="541"/>
      <c r="AN557" s="541"/>
      <c r="AO557" s="541"/>
      <c r="AP557" s="541"/>
      <c r="AQ557" s="541"/>
      <c r="AR557" s="541"/>
      <c r="AS557" s="541"/>
      <c r="AT557" s="541"/>
      <c r="AU557" s="541"/>
      <c r="AV557" s="541"/>
      <c r="AW557" s="541"/>
      <c r="AX557" s="541"/>
      <c r="AY557" s="819"/>
    </row>
    <row r="558" spans="1:51" ht="13.5" hidden="1" thickBot="1">
      <c r="A558" s="3" t="str">
        <f t="shared" si="142"/>
        <v/>
      </c>
      <c r="B558" s="805"/>
      <c r="C558" s="831">
        <f>MEDIÇÃO_GLOBAL!C558</f>
        <v>0</v>
      </c>
      <c r="D558" s="830">
        <f>MEDIÇÃO_GLOBAL!D558</f>
        <v>0</v>
      </c>
      <c r="E558" s="830" t="str">
        <f>MEDIÇÃO_GLOBAL!E558</f>
        <v/>
      </c>
      <c r="F558" s="823">
        <f>MEDIÇÃO_GLOBAL!F558</f>
        <v>0</v>
      </c>
      <c r="G558" s="824">
        <f>MEDIÇÃO_GLOBAL!G558</f>
        <v>0</v>
      </c>
      <c r="H558" s="454">
        <f>Dados_GLOBAL_Inicial!S558</f>
        <v>0</v>
      </c>
      <c r="I558" s="970"/>
      <c r="J558" s="455">
        <f t="shared" si="143"/>
        <v>0</v>
      </c>
      <c r="K558" s="451">
        <f t="shared" si="153"/>
        <v>0</v>
      </c>
      <c r="L558" s="452">
        <f t="shared" si="151"/>
        <v>0</v>
      </c>
      <c r="M558" s="809">
        <f t="shared" si="154"/>
        <v>0</v>
      </c>
      <c r="N558" s="821">
        <f>IF(IFERROR(VALUE(MEDIÇÃO_GLOBAL!N558),0)=0,0,MEDIÇÃO_GLOBAL!N558)</f>
        <v>0</v>
      </c>
      <c r="O558" s="811">
        <f t="shared" si="155"/>
        <v>0</v>
      </c>
      <c r="P558" s="811">
        <f>IF(Dados_Obra!$H$37=1,Dados_GLOBAL_Inicial!M558,IF((W558)="c",ROUNDUP(J558*N558,2),IF((W558)="b",ROUNDDOWN(J558*N558,2),ROUND(J558*N558,2))))</f>
        <v>0</v>
      </c>
      <c r="Q558" s="813">
        <f t="shared" si="156"/>
        <v>0</v>
      </c>
      <c r="S558" s="815">
        <f t="shared" si="144"/>
        <v>0</v>
      </c>
      <c r="T558" s="815">
        <f t="shared" si="145"/>
        <v>0</v>
      </c>
      <c r="V558" s="974"/>
      <c r="W558" s="975"/>
      <c r="X558" s="816">
        <f t="shared" si="146"/>
        <v>0</v>
      </c>
      <c r="Y558" s="816">
        <f t="shared" si="147"/>
        <v>0</v>
      </c>
      <c r="Z558" s="816">
        <f t="shared" si="148"/>
        <v>0</v>
      </c>
      <c r="AA558" s="817">
        <f t="shared" si="149"/>
        <v>0</v>
      </c>
      <c r="AB558" s="718">
        <f t="shared" si="150"/>
        <v>557</v>
      </c>
      <c r="AC558" s="453">
        <f t="shared" si="157"/>
        <v>0</v>
      </c>
      <c r="AD558" s="14">
        <f t="shared" si="158"/>
        <v>0</v>
      </c>
      <c r="AE558"/>
      <c r="AF558" s="540">
        <f t="shared" si="152"/>
        <v>0</v>
      </c>
      <c r="AG558" s="541"/>
      <c r="AH558" s="541"/>
      <c r="AI558" s="541"/>
      <c r="AJ558" s="541"/>
      <c r="AK558" s="541"/>
      <c r="AL558" s="541"/>
      <c r="AM558" s="541"/>
      <c r="AN558" s="541"/>
      <c r="AO558" s="541"/>
      <c r="AP558" s="541"/>
      <c r="AQ558" s="541"/>
      <c r="AR558" s="541"/>
      <c r="AS558" s="541"/>
      <c r="AT558" s="541"/>
      <c r="AU558" s="541"/>
      <c r="AV558" s="541"/>
      <c r="AW558" s="541"/>
      <c r="AX558" s="541"/>
      <c r="AY558" s="819"/>
    </row>
    <row r="559" spans="1:51" ht="13.5" hidden="1" thickBot="1">
      <c r="A559" s="3" t="str">
        <f t="shared" si="142"/>
        <v/>
      </c>
      <c r="B559" s="805"/>
      <c r="C559" s="831">
        <f>MEDIÇÃO_GLOBAL!C559</f>
        <v>0</v>
      </c>
      <c r="D559" s="830">
        <f>MEDIÇÃO_GLOBAL!D559</f>
        <v>0</v>
      </c>
      <c r="E559" s="830" t="str">
        <f>MEDIÇÃO_GLOBAL!E559</f>
        <v/>
      </c>
      <c r="F559" s="823">
        <f>MEDIÇÃO_GLOBAL!F559</f>
        <v>0</v>
      </c>
      <c r="G559" s="824">
        <f>MEDIÇÃO_GLOBAL!G559</f>
        <v>0</v>
      </c>
      <c r="H559" s="454">
        <f>Dados_GLOBAL_Inicial!S559</f>
        <v>0</v>
      </c>
      <c r="I559" s="970"/>
      <c r="J559" s="455">
        <f t="shared" si="143"/>
        <v>0</v>
      </c>
      <c r="K559" s="451">
        <f t="shared" si="153"/>
        <v>0</v>
      </c>
      <c r="L559" s="452">
        <f t="shared" si="151"/>
        <v>0</v>
      </c>
      <c r="M559" s="809">
        <f t="shared" si="154"/>
        <v>0</v>
      </c>
      <c r="N559" s="821">
        <f>IF(IFERROR(VALUE(MEDIÇÃO_GLOBAL!N559),0)=0,0,MEDIÇÃO_GLOBAL!N559)</f>
        <v>0</v>
      </c>
      <c r="O559" s="811">
        <f t="shared" si="155"/>
        <v>0</v>
      </c>
      <c r="P559" s="811">
        <f>IF(Dados_Obra!$H$37=1,Dados_GLOBAL_Inicial!M559,IF((W559)="c",ROUNDUP(J559*N559,2),IF((W559)="b",ROUNDDOWN(J559*N559,2),ROUND(J559*N559,2))))</f>
        <v>0</v>
      </c>
      <c r="Q559" s="813">
        <f t="shared" si="156"/>
        <v>0</v>
      </c>
      <c r="S559" s="815">
        <f t="shared" si="144"/>
        <v>0</v>
      </c>
      <c r="T559" s="815">
        <f t="shared" si="145"/>
        <v>0</v>
      </c>
      <c r="V559" s="974"/>
      <c r="W559" s="975"/>
      <c r="X559" s="816">
        <f t="shared" si="146"/>
        <v>0</v>
      </c>
      <c r="Y559" s="816">
        <f t="shared" si="147"/>
        <v>0</v>
      </c>
      <c r="Z559" s="816">
        <f t="shared" si="148"/>
        <v>0</v>
      </c>
      <c r="AA559" s="817">
        <f t="shared" si="149"/>
        <v>0</v>
      </c>
      <c r="AB559" s="718">
        <f t="shared" si="150"/>
        <v>558</v>
      </c>
      <c r="AC559" s="453">
        <f t="shared" si="157"/>
        <v>0</v>
      </c>
      <c r="AD559" s="14">
        <f t="shared" si="158"/>
        <v>0</v>
      </c>
      <c r="AE559"/>
      <c r="AF559" s="540">
        <f t="shared" si="152"/>
        <v>0</v>
      </c>
      <c r="AG559" s="541"/>
      <c r="AH559" s="541"/>
      <c r="AI559" s="541"/>
      <c r="AJ559" s="541"/>
      <c r="AK559" s="541"/>
      <c r="AL559" s="541"/>
      <c r="AM559" s="541"/>
      <c r="AN559" s="541"/>
      <c r="AO559" s="541"/>
      <c r="AP559" s="541"/>
      <c r="AQ559" s="541"/>
      <c r="AR559" s="541"/>
      <c r="AS559" s="541"/>
      <c r="AT559" s="541"/>
      <c r="AU559" s="541"/>
      <c r="AV559" s="541"/>
      <c r="AW559" s="541"/>
      <c r="AX559" s="541"/>
      <c r="AY559" s="819"/>
    </row>
    <row r="560" spans="1:51" ht="13.5" hidden="1" thickBot="1">
      <c r="A560" s="3" t="str">
        <f t="shared" si="142"/>
        <v/>
      </c>
      <c r="B560" s="805"/>
      <c r="C560" s="831">
        <f>MEDIÇÃO_GLOBAL!C560</f>
        <v>0</v>
      </c>
      <c r="D560" s="830">
        <f>MEDIÇÃO_GLOBAL!D560</f>
        <v>0</v>
      </c>
      <c r="E560" s="830" t="str">
        <f>MEDIÇÃO_GLOBAL!E560</f>
        <v/>
      </c>
      <c r="F560" s="823">
        <f>MEDIÇÃO_GLOBAL!F560</f>
        <v>0</v>
      </c>
      <c r="G560" s="824">
        <f>MEDIÇÃO_GLOBAL!G560</f>
        <v>0</v>
      </c>
      <c r="H560" s="454">
        <f>Dados_GLOBAL_Inicial!S560</f>
        <v>0</v>
      </c>
      <c r="I560" s="970"/>
      <c r="J560" s="455">
        <f t="shared" si="143"/>
        <v>0</v>
      </c>
      <c r="K560" s="451">
        <f t="shared" si="153"/>
        <v>0</v>
      </c>
      <c r="L560" s="452">
        <f t="shared" si="151"/>
        <v>0</v>
      </c>
      <c r="M560" s="809">
        <f t="shared" si="154"/>
        <v>0</v>
      </c>
      <c r="N560" s="821">
        <f>IF(IFERROR(VALUE(MEDIÇÃO_GLOBAL!N560),0)=0,0,MEDIÇÃO_GLOBAL!N560)</f>
        <v>0</v>
      </c>
      <c r="O560" s="811">
        <f t="shared" si="155"/>
        <v>0</v>
      </c>
      <c r="P560" s="811">
        <f>IF(Dados_Obra!$H$37=1,Dados_GLOBAL_Inicial!M560,IF((W560)="c",ROUNDUP(J560*N560,2),IF((W560)="b",ROUNDDOWN(J560*N560,2),ROUND(J560*N560,2))))</f>
        <v>0</v>
      </c>
      <c r="Q560" s="813">
        <f t="shared" si="156"/>
        <v>0</v>
      </c>
      <c r="S560" s="815">
        <f t="shared" si="144"/>
        <v>0</v>
      </c>
      <c r="T560" s="815">
        <f t="shared" si="145"/>
        <v>0</v>
      </c>
      <c r="V560" s="974"/>
      <c r="W560" s="975"/>
      <c r="X560" s="816">
        <f t="shared" si="146"/>
        <v>0</v>
      </c>
      <c r="Y560" s="816">
        <f t="shared" si="147"/>
        <v>0</v>
      </c>
      <c r="Z560" s="816">
        <f t="shared" si="148"/>
        <v>0</v>
      </c>
      <c r="AA560" s="817">
        <f t="shared" si="149"/>
        <v>0</v>
      </c>
      <c r="AB560" s="718">
        <f t="shared" si="150"/>
        <v>559</v>
      </c>
      <c r="AC560" s="453">
        <f t="shared" si="157"/>
        <v>0</v>
      </c>
      <c r="AD560" s="14">
        <f t="shared" si="158"/>
        <v>0</v>
      </c>
      <c r="AE560"/>
      <c r="AF560" s="540">
        <f t="shared" si="152"/>
        <v>0</v>
      </c>
      <c r="AG560" s="541"/>
      <c r="AH560" s="541"/>
      <c r="AI560" s="541"/>
      <c r="AJ560" s="541"/>
      <c r="AK560" s="541"/>
      <c r="AL560" s="541"/>
      <c r="AM560" s="541"/>
      <c r="AN560" s="541"/>
      <c r="AO560" s="541"/>
      <c r="AP560" s="541"/>
      <c r="AQ560" s="541"/>
      <c r="AR560" s="541"/>
      <c r="AS560" s="541"/>
      <c r="AT560" s="541"/>
      <c r="AU560" s="541"/>
      <c r="AV560" s="541"/>
      <c r="AW560" s="541"/>
      <c r="AX560" s="541"/>
      <c r="AY560" s="819"/>
    </row>
    <row r="561" spans="1:51" ht="13.5" hidden="1" thickBot="1">
      <c r="A561" s="3" t="str">
        <f t="shared" si="142"/>
        <v/>
      </c>
      <c r="B561" s="805"/>
      <c r="C561" s="831">
        <f>MEDIÇÃO_GLOBAL!C561</f>
        <v>0</v>
      </c>
      <c r="D561" s="830">
        <f>MEDIÇÃO_GLOBAL!D561</f>
        <v>0</v>
      </c>
      <c r="E561" s="830" t="str">
        <f>MEDIÇÃO_GLOBAL!E561</f>
        <v/>
      </c>
      <c r="F561" s="823">
        <f>MEDIÇÃO_GLOBAL!F561</f>
        <v>0</v>
      </c>
      <c r="G561" s="824">
        <f>MEDIÇÃO_GLOBAL!G561</f>
        <v>0</v>
      </c>
      <c r="H561" s="454">
        <f>Dados_GLOBAL_Inicial!S561</f>
        <v>0</v>
      </c>
      <c r="I561" s="970"/>
      <c r="J561" s="455">
        <f t="shared" si="143"/>
        <v>0</v>
      </c>
      <c r="K561" s="451">
        <f t="shared" si="153"/>
        <v>0</v>
      </c>
      <c r="L561" s="452">
        <f t="shared" si="151"/>
        <v>0</v>
      </c>
      <c r="M561" s="809">
        <f t="shared" si="154"/>
        <v>0</v>
      </c>
      <c r="N561" s="821">
        <f>IF(IFERROR(VALUE(MEDIÇÃO_GLOBAL!N561),0)=0,0,MEDIÇÃO_GLOBAL!N561)</f>
        <v>0</v>
      </c>
      <c r="O561" s="811">
        <f t="shared" si="155"/>
        <v>0</v>
      </c>
      <c r="P561" s="811">
        <f>IF(Dados_Obra!$H$37=1,Dados_GLOBAL_Inicial!M561,IF((W561)="c",ROUNDUP(J561*N561,2),IF((W561)="b",ROUNDDOWN(J561*N561,2),ROUND(J561*N561,2))))</f>
        <v>0</v>
      </c>
      <c r="Q561" s="813">
        <f t="shared" si="156"/>
        <v>0</v>
      </c>
      <c r="S561" s="815">
        <f t="shared" si="144"/>
        <v>0</v>
      </c>
      <c r="T561" s="815">
        <f t="shared" si="145"/>
        <v>0</v>
      </c>
      <c r="V561" s="974"/>
      <c r="W561" s="975"/>
      <c r="X561" s="816">
        <f t="shared" si="146"/>
        <v>0</v>
      </c>
      <c r="Y561" s="816">
        <f t="shared" si="147"/>
        <v>0</v>
      </c>
      <c r="Z561" s="816">
        <f t="shared" si="148"/>
        <v>0</v>
      </c>
      <c r="AA561" s="817">
        <f t="shared" si="149"/>
        <v>0</v>
      </c>
      <c r="AB561" s="718">
        <f t="shared" si="150"/>
        <v>560</v>
      </c>
      <c r="AC561" s="453">
        <f t="shared" si="157"/>
        <v>0</v>
      </c>
      <c r="AD561" s="14">
        <f t="shared" si="158"/>
        <v>0</v>
      </c>
      <c r="AE561"/>
      <c r="AF561" s="540">
        <f t="shared" si="152"/>
        <v>0</v>
      </c>
      <c r="AG561" s="541"/>
      <c r="AH561" s="541"/>
      <c r="AI561" s="541"/>
      <c r="AJ561" s="541"/>
      <c r="AK561" s="541"/>
      <c r="AL561" s="541"/>
      <c r="AM561" s="541"/>
      <c r="AN561" s="541"/>
      <c r="AO561" s="541"/>
      <c r="AP561" s="541"/>
      <c r="AQ561" s="541"/>
      <c r="AR561" s="541"/>
      <c r="AS561" s="541"/>
      <c r="AT561" s="541"/>
      <c r="AU561" s="541"/>
      <c r="AV561" s="541"/>
      <c r="AW561" s="541"/>
      <c r="AX561" s="541"/>
      <c r="AY561" s="819"/>
    </row>
    <row r="562" spans="1:51" ht="13.5" hidden="1" thickBot="1">
      <c r="A562" s="3" t="str">
        <f t="shared" si="142"/>
        <v/>
      </c>
      <c r="B562" s="805"/>
      <c r="C562" s="831">
        <f>MEDIÇÃO_GLOBAL!C562</f>
        <v>0</v>
      </c>
      <c r="D562" s="830">
        <f>MEDIÇÃO_GLOBAL!D562</f>
        <v>0</v>
      </c>
      <c r="E562" s="830" t="str">
        <f>MEDIÇÃO_GLOBAL!E562</f>
        <v/>
      </c>
      <c r="F562" s="823">
        <f>MEDIÇÃO_GLOBAL!F562</f>
        <v>0</v>
      </c>
      <c r="G562" s="824">
        <f>MEDIÇÃO_GLOBAL!G562</f>
        <v>0</v>
      </c>
      <c r="H562" s="454">
        <f>Dados_GLOBAL_Inicial!S562</f>
        <v>0</v>
      </c>
      <c r="I562" s="970"/>
      <c r="J562" s="455">
        <f t="shared" si="143"/>
        <v>0</v>
      </c>
      <c r="K562" s="451">
        <f t="shared" si="153"/>
        <v>0</v>
      </c>
      <c r="L562" s="452">
        <f t="shared" si="151"/>
        <v>0</v>
      </c>
      <c r="M562" s="809">
        <f t="shared" si="154"/>
        <v>0</v>
      </c>
      <c r="N562" s="821">
        <f>IF(IFERROR(VALUE(MEDIÇÃO_GLOBAL!N562),0)=0,0,MEDIÇÃO_GLOBAL!N562)</f>
        <v>0</v>
      </c>
      <c r="O562" s="811">
        <f t="shared" si="155"/>
        <v>0</v>
      </c>
      <c r="P562" s="811">
        <f>IF(Dados_Obra!$H$37=1,Dados_GLOBAL_Inicial!M562,IF((W562)="c",ROUNDUP(J562*N562,2),IF((W562)="b",ROUNDDOWN(J562*N562,2),ROUND(J562*N562,2))))</f>
        <v>0</v>
      </c>
      <c r="Q562" s="813">
        <f t="shared" si="156"/>
        <v>0</v>
      </c>
      <c r="S562" s="815">
        <f t="shared" si="144"/>
        <v>0</v>
      </c>
      <c r="T562" s="815">
        <f t="shared" si="145"/>
        <v>0</v>
      </c>
      <c r="V562" s="974"/>
      <c r="W562" s="975"/>
      <c r="X562" s="816">
        <f t="shared" si="146"/>
        <v>0</v>
      </c>
      <c r="Y562" s="816">
        <f t="shared" si="147"/>
        <v>0</v>
      </c>
      <c r="Z562" s="816">
        <f t="shared" si="148"/>
        <v>0</v>
      </c>
      <c r="AA562" s="817">
        <f t="shared" si="149"/>
        <v>0</v>
      </c>
      <c r="AB562" s="718">
        <f t="shared" si="150"/>
        <v>561</v>
      </c>
      <c r="AC562" s="453">
        <f t="shared" si="157"/>
        <v>0</v>
      </c>
      <c r="AD562" s="14">
        <f t="shared" si="158"/>
        <v>0</v>
      </c>
      <c r="AE562"/>
      <c r="AF562" s="540">
        <f t="shared" si="152"/>
        <v>0</v>
      </c>
      <c r="AG562" s="541"/>
      <c r="AH562" s="541"/>
      <c r="AI562" s="541"/>
      <c r="AJ562" s="541"/>
      <c r="AK562" s="541"/>
      <c r="AL562" s="541"/>
      <c r="AM562" s="541"/>
      <c r="AN562" s="541"/>
      <c r="AO562" s="541"/>
      <c r="AP562" s="541"/>
      <c r="AQ562" s="541"/>
      <c r="AR562" s="541"/>
      <c r="AS562" s="541"/>
      <c r="AT562" s="541"/>
      <c r="AU562" s="541"/>
      <c r="AV562" s="541"/>
      <c r="AW562" s="541"/>
      <c r="AX562" s="541"/>
      <c r="AY562" s="819"/>
    </row>
    <row r="563" spans="1:51" ht="13.5" hidden="1" thickBot="1">
      <c r="A563" s="3" t="str">
        <f t="shared" si="142"/>
        <v/>
      </c>
      <c r="B563" s="805"/>
      <c r="C563" s="831">
        <f>MEDIÇÃO_GLOBAL!C563</f>
        <v>0</v>
      </c>
      <c r="D563" s="830">
        <f>MEDIÇÃO_GLOBAL!D563</f>
        <v>0</v>
      </c>
      <c r="E563" s="830" t="str">
        <f>MEDIÇÃO_GLOBAL!E563</f>
        <v/>
      </c>
      <c r="F563" s="823">
        <f>MEDIÇÃO_GLOBAL!F563</f>
        <v>0</v>
      </c>
      <c r="G563" s="824">
        <f>MEDIÇÃO_GLOBAL!G563</f>
        <v>0</v>
      </c>
      <c r="H563" s="454">
        <f>Dados_GLOBAL_Inicial!S563</f>
        <v>0</v>
      </c>
      <c r="I563" s="970"/>
      <c r="J563" s="455">
        <f t="shared" si="143"/>
        <v>0</v>
      </c>
      <c r="K563" s="451">
        <f t="shared" si="153"/>
        <v>0</v>
      </c>
      <c r="L563" s="452">
        <f t="shared" si="151"/>
        <v>0</v>
      </c>
      <c r="M563" s="809">
        <f t="shared" si="154"/>
        <v>0</v>
      </c>
      <c r="N563" s="821">
        <f>IF(IFERROR(VALUE(MEDIÇÃO_GLOBAL!N563),0)=0,0,MEDIÇÃO_GLOBAL!N563)</f>
        <v>0</v>
      </c>
      <c r="O563" s="811">
        <f t="shared" si="155"/>
        <v>0</v>
      </c>
      <c r="P563" s="811">
        <f>IF(Dados_Obra!$H$37=1,Dados_GLOBAL_Inicial!M563,IF((W563)="c",ROUNDUP(J563*N563,2),IF((W563)="b",ROUNDDOWN(J563*N563,2),ROUND(J563*N563,2))))</f>
        <v>0</v>
      </c>
      <c r="Q563" s="813">
        <f t="shared" si="156"/>
        <v>0</v>
      </c>
      <c r="S563" s="815">
        <f t="shared" si="144"/>
        <v>0</v>
      </c>
      <c r="T563" s="815">
        <f t="shared" si="145"/>
        <v>0</v>
      </c>
      <c r="V563" s="974"/>
      <c r="W563" s="975"/>
      <c r="X563" s="816">
        <f t="shared" si="146"/>
        <v>0</v>
      </c>
      <c r="Y563" s="816">
        <f t="shared" si="147"/>
        <v>0</v>
      </c>
      <c r="Z563" s="816">
        <f t="shared" si="148"/>
        <v>0</v>
      </c>
      <c r="AA563" s="817">
        <f t="shared" si="149"/>
        <v>0</v>
      </c>
      <c r="AB563" s="718">
        <f t="shared" si="150"/>
        <v>562</v>
      </c>
      <c r="AC563" s="453">
        <f t="shared" si="157"/>
        <v>0</v>
      </c>
      <c r="AD563" s="14">
        <f t="shared" si="158"/>
        <v>0</v>
      </c>
      <c r="AE563"/>
      <c r="AF563" s="540">
        <f t="shared" si="152"/>
        <v>0</v>
      </c>
      <c r="AG563" s="541"/>
      <c r="AH563" s="541"/>
      <c r="AI563" s="541"/>
      <c r="AJ563" s="541"/>
      <c r="AK563" s="541"/>
      <c r="AL563" s="541"/>
      <c r="AM563" s="541"/>
      <c r="AN563" s="541"/>
      <c r="AO563" s="541"/>
      <c r="AP563" s="541"/>
      <c r="AQ563" s="541"/>
      <c r="AR563" s="541"/>
      <c r="AS563" s="541"/>
      <c r="AT563" s="541"/>
      <c r="AU563" s="541"/>
      <c r="AV563" s="541"/>
      <c r="AW563" s="541"/>
      <c r="AX563" s="541"/>
      <c r="AY563" s="819"/>
    </row>
    <row r="564" spans="1:51" ht="13.5" hidden="1" thickBot="1">
      <c r="A564" s="3" t="str">
        <f t="shared" si="142"/>
        <v/>
      </c>
      <c r="B564" s="805"/>
      <c r="C564" s="831">
        <f>MEDIÇÃO_GLOBAL!C564</f>
        <v>0</v>
      </c>
      <c r="D564" s="830">
        <f>MEDIÇÃO_GLOBAL!D564</f>
        <v>0</v>
      </c>
      <c r="E564" s="830" t="str">
        <f>MEDIÇÃO_GLOBAL!E564</f>
        <v/>
      </c>
      <c r="F564" s="823">
        <f>MEDIÇÃO_GLOBAL!F564</f>
        <v>0</v>
      </c>
      <c r="G564" s="824">
        <f>MEDIÇÃO_GLOBAL!G564</f>
        <v>0</v>
      </c>
      <c r="H564" s="454">
        <f>Dados_GLOBAL_Inicial!S564</f>
        <v>0</v>
      </c>
      <c r="I564" s="970"/>
      <c r="J564" s="455">
        <f t="shared" si="143"/>
        <v>0</v>
      </c>
      <c r="K564" s="451">
        <f t="shared" si="153"/>
        <v>0</v>
      </c>
      <c r="L564" s="452">
        <f t="shared" si="151"/>
        <v>0</v>
      </c>
      <c r="M564" s="809">
        <f t="shared" si="154"/>
        <v>0</v>
      </c>
      <c r="N564" s="821">
        <f>IF(IFERROR(VALUE(MEDIÇÃO_GLOBAL!N564),0)=0,0,MEDIÇÃO_GLOBAL!N564)</f>
        <v>0</v>
      </c>
      <c r="O564" s="811">
        <f t="shared" si="155"/>
        <v>0</v>
      </c>
      <c r="P564" s="811">
        <f>IF(Dados_Obra!$H$37=1,Dados_GLOBAL_Inicial!M564,IF((W564)="c",ROUNDUP(J564*N564,2),IF((W564)="b",ROUNDDOWN(J564*N564,2),ROUND(J564*N564,2))))</f>
        <v>0</v>
      </c>
      <c r="Q564" s="813">
        <f t="shared" si="156"/>
        <v>0</v>
      </c>
      <c r="S564" s="815">
        <f t="shared" si="144"/>
        <v>0</v>
      </c>
      <c r="T564" s="815">
        <f t="shared" si="145"/>
        <v>0</v>
      </c>
      <c r="V564" s="974"/>
      <c r="W564" s="975"/>
      <c r="X564" s="816">
        <f t="shared" si="146"/>
        <v>0</v>
      </c>
      <c r="Y564" s="816">
        <f t="shared" si="147"/>
        <v>0</v>
      </c>
      <c r="Z564" s="816">
        <f t="shared" si="148"/>
        <v>0</v>
      </c>
      <c r="AA564" s="817">
        <f t="shared" si="149"/>
        <v>0</v>
      </c>
      <c r="AB564" s="718">
        <f t="shared" si="150"/>
        <v>563</v>
      </c>
      <c r="AC564" s="453">
        <f t="shared" si="157"/>
        <v>0</v>
      </c>
      <c r="AD564" s="14">
        <f t="shared" si="158"/>
        <v>0</v>
      </c>
      <c r="AE564"/>
      <c r="AF564" s="540">
        <f t="shared" si="152"/>
        <v>0</v>
      </c>
      <c r="AG564" s="541"/>
      <c r="AH564" s="541"/>
      <c r="AI564" s="541"/>
      <c r="AJ564" s="541"/>
      <c r="AK564" s="541"/>
      <c r="AL564" s="541"/>
      <c r="AM564" s="541"/>
      <c r="AN564" s="541"/>
      <c r="AO564" s="541"/>
      <c r="AP564" s="541"/>
      <c r="AQ564" s="541"/>
      <c r="AR564" s="541"/>
      <c r="AS564" s="541"/>
      <c r="AT564" s="541"/>
      <c r="AU564" s="541"/>
      <c r="AV564" s="541"/>
      <c r="AW564" s="541"/>
      <c r="AX564" s="541"/>
      <c r="AY564" s="819"/>
    </row>
    <row r="565" spans="1:51" ht="13.5" hidden="1" thickBot="1">
      <c r="A565" s="3" t="str">
        <f t="shared" ref="A565:A628" si="159">IF(LEN(F565)&gt;3,"x",IF(N565&lt;0,"x",""))</f>
        <v/>
      </c>
      <c r="B565" s="805"/>
      <c r="C565" s="831">
        <f>MEDIÇÃO_GLOBAL!C565</f>
        <v>0</v>
      </c>
      <c r="D565" s="830">
        <f>MEDIÇÃO_GLOBAL!D565</f>
        <v>0</v>
      </c>
      <c r="E565" s="830" t="str">
        <f>MEDIÇÃO_GLOBAL!E565</f>
        <v/>
      </c>
      <c r="F565" s="823">
        <f>MEDIÇÃO_GLOBAL!F565</f>
        <v>0</v>
      </c>
      <c r="G565" s="824">
        <f>MEDIÇÃO_GLOBAL!G565</f>
        <v>0</v>
      </c>
      <c r="H565" s="454">
        <f>Dados_GLOBAL_Inicial!S565</f>
        <v>0</v>
      </c>
      <c r="I565" s="970"/>
      <c r="J565" s="455">
        <f t="shared" ref="J565:J628" si="160">SUM(H565:I565)</f>
        <v>0</v>
      </c>
      <c r="K565" s="451">
        <f t="shared" si="153"/>
        <v>0</v>
      </c>
      <c r="L565" s="452">
        <f t="shared" si="151"/>
        <v>0</v>
      </c>
      <c r="M565" s="809">
        <f t="shared" si="154"/>
        <v>0</v>
      </c>
      <c r="N565" s="821">
        <f>IF(IFERROR(VALUE(MEDIÇÃO_GLOBAL!N565),0)=0,0,MEDIÇÃO_GLOBAL!N565)</f>
        <v>0</v>
      </c>
      <c r="O565" s="811">
        <f t="shared" si="155"/>
        <v>0</v>
      </c>
      <c r="P565" s="811">
        <f>IF(Dados_Obra!$H$37=1,Dados_GLOBAL_Inicial!M565,IF((W565)="c",ROUNDUP(J565*N565,2),IF((W565)="b",ROUNDDOWN(J565*N565,2),ROUND(J565*N565,2))))</f>
        <v>0</v>
      </c>
      <c r="Q565" s="813">
        <f t="shared" si="156"/>
        <v>0</v>
      </c>
      <c r="S565" s="815">
        <f t="shared" ref="S565:S628" si="161">IF(I565&gt;0,ROUND(I565*N565,2),0)</f>
        <v>0</v>
      </c>
      <c r="T565" s="815">
        <f t="shared" ref="T565:T628" si="162">IF(I565&lt;0,ROUND(I565*N565,2),0)</f>
        <v>0</v>
      </c>
      <c r="V565" s="974"/>
      <c r="W565" s="975"/>
      <c r="X565" s="816">
        <f t="shared" ref="X565:X628" si="163">IF(C565&lt;&gt;0,0,X566+O565)</f>
        <v>0</v>
      </c>
      <c r="Y565" s="816">
        <f t="shared" ref="Y565:Y628" si="164">IF(C565&lt;&gt;0,X566,0)</f>
        <v>0</v>
      </c>
      <c r="Z565" s="816">
        <f t="shared" ref="Z565:Z628" si="165">IF(C565&lt;&gt;0,0,Z566+P565)</f>
        <v>0</v>
      </c>
      <c r="AA565" s="817">
        <f t="shared" ref="AA565:AA628" si="166">IF(C565&lt;&gt;0,Z566,0)</f>
        <v>0</v>
      </c>
      <c r="AB565" s="718">
        <f t="shared" ref="AB565:AB628" si="167">AB564+1</f>
        <v>564</v>
      </c>
      <c r="AC565" s="453">
        <f t="shared" si="157"/>
        <v>0</v>
      </c>
      <c r="AD565" s="14">
        <f t="shared" si="158"/>
        <v>0</v>
      </c>
      <c r="AE565"/>
      <c r="AF565" s="540">
        <f t="shared" si="152"/>
        <v>0</v>
      </c>
      <c r="AG565" s="541"/>
      <c r="AH565" s="541"/>
      <c r="AI565" s="541"/>
      <c r="AJ565" s="541"/>
      <c r="AK565" s="541"/>
      <c r="AL565" s="541"/>
      <c r="AM565" s="541"/>
      <c r="AN565" s="541"/>
      <c r="AO565" s="541"/>
      <c r="AP565" s="541"/>
      <c r="AQ565" s="541"/>
      <c r="AR565" s="541"/>
      <c r="AS565" s="541"/>
      <c r="AT565" s="541"/>
      <c r="AU565" s="541"/>
      <c r="AV565" s="541"/>
      <c r="AW565" s="541"/>
      <c r="AX565" s="541"/>
      <c r="AY565" s="819"/>
    </row>
    <row r="566" spans="1:51" ht="13.5" hidden="1" thickBot="1">
      <c r="A566" s="3" t="str">
        <f t="shared" si="159"/>
        <v/>
      </c>
      <c r="B566" s="805"/>
      <c r="C566" s="831">
        <f>MEDIÇÃO_GLOBAL!C566</f>
        <v>0</v>
      </c>
      <c r="D566" s="830">
        <f>MEDIÇÃO_GLOBAL!D566</f>
        <v>0</v>
      </c>
      <c r="E566" s="830" t="str">
        <f>MEDIÇÃO_GLOBAL!E566</f>
        <v/>
      </c>
      <c r="F566" s="823">
        <f>MEDIÇÃO_GLOBAL!F566</f>
        <v>0</v>
      </c>
      <c r="G566" s="824">
        <f>MEDIÇÃO_GLOBAL!G566</f>
        <v>0</v>
      </c>
      <c r="H566" s="454">
        <f>Dados_GLOBAL_Inicial!S566</f>
        <v>0</v>
      </c>
      <c r="I566" s="970"/>
      <c r="J566" s="455">
        <f t="shared" si="160"/>
        <v>0</v>
      </c>
      <c r="K566" s="451">
        <f t="shared" si="153"/>
        <v>0</v>
      </c>
      <c r="L566" s="452">
        <f t="shared" si="151"/>
        <v>0</v>
      </c>
      <c r="M566" s="809">
        <f t="shared" si="154"/>
        <v>0</v>
      </c>
      <c r="N566" s="821">
        <f>IF(IFERROR(VALUE(MEDIÇÃO_GLOBAL!N566),0)=0,0,MEDIÇÃO_GLOBAL!N566)</f>
        <v>0</v>
      </c>
      <c r="O566" s="811">
        <f t="shared" si="155"/>
        <v>0</v>
      </c>
      <c r="P566" s="811">
        <f>IF(Dados_Obra!$H$37=1,Dados_GLOBAL_Inicial!M566,IF((W566)="c",ROUNDUP(J566*N566,2),IF((W566)="b",ROUNDDOWN(J566*N566,2),ROUND(J566*N566,2))))</f>
        <v>0</v>
      </c>
      <c r="Q566" s="813">
        <f t="shared" si="156"/>
        <v>0</v>
      </c>
      <c r="S566" s="815">
        <f t="shared" si="161"/>
        <v>0</v>
      </c>
      <c r="T566" s="815">
        <f t="shared" si="162"/>
        <v>0</v>
      </c>
      <c r="V566" s="974"/>
      <c r="W566" s="975"/>
      <c r="X566" s="816">
        <f t="shared" si="163"/>
        <v>0</v>
      </c>
      <c r="Y566" s="816">
        <f t="shared" si="164"/>
        <v>0</v>
      </c>
      <c r="Z566" s="816">
        <f t="shared" si="165"/>
        <v>0</v>
      </c>
      <c r="AA566" s="817">
        <f t="shared" si="166"/>
        <v>0</v>
      </c>
      <c r="AB566" s="718">
        <f t="shared" si="167"/>
        <v>565</v>
      </c>
      <c r="AC566" s="453">
        <f t="shared" si="157"/>
        <v>0</v>
      </c>
      <c r="AD566" s="14">
        <f t="shared" si="158"/>
        <v>0</v>
      </c>
      <c r="AE566"/>
      <c r="AF566" s="540">
        <f t="shared" si="152"/>
        <v>0</v>
      </c>
      <c r="AG566" s="541"/>
      <c r="AH566" s="541"/>
      <c r="AI566" s="541"/>
      <c r="AJ566" s="541"/>
      <c r="AK566" s="541"/>
      <c r="AL566" s="541"/>
      <c r="AM566" s="541"/>
      <c r="AN566" s="541"/>
      <c r="AO566" s="541"/>
      <c r="AP566" s="541"/>
      <c r="AQ566" s="541"/>
      <c r="AR566" s="541"/>
      <c r="AS566" s="541"/>
      <c r="AT566" s="541"/>
      <c r="AU566" s="541"/>
      <c r="AV566" s="541"/>
      <c r="AW566" s="541"/>
      <c r="AX566" s="541"/>
      <c r="AY566" s="819"/>
    </row>
    <row r="567" spans="1:51" ht="13.5" hidden="1" thickBot="1">
      <c r="A567" s="3" t="str">
        <f t="shared" si="159"/>
        <v/>
      </c>
      <c r="B567" s="805"/>
      <c r="C567" s="831">
        <f>MEDIÇÃO_GLOBAL!C567</f>
        <v>0</v>
      </c>
      <c r="D567" s="830">
        <f>MEDIÇÃO_GLOBAL!D567</f>
        <v>0</v>
      </c>
      <c r="E567" s="830" t="str">
        <f>MEDIÇÃO_GLOBAL!E567</f>
        <v/>
      </c>
      <c r="F567" s="823">
        <f>MEDIÇÃO_GLOBAL!F567</f>
        <v>0</v>
      </c>
      <c r="G567" s="824">
        <f>MEDIÇÃO_GLOBAL!G567</f>
        <v>0</v>
      </c>
      <c r="H567" s="454">
        <f>Dados_GLOBAL_Inicial!S567</f>
        <v>0</v>
      </c>
      <c r="I567" s="970"/>
      <c r="J567" s="455">
        <f t="shared" si="160"/>
        <v>0</v>
      </c>
      <c r="K567" s="451">
        <f t="shared" si="153"/>
        <v>0</v>
      </c>
      <c r="L567" s="452">
        <f t="shared" si="151"/>
        <v>0</v>
      </c>
      <c r="M567" s="809">
        <f t="shared" si="154"/>
        <v>0</v>
      </c>
      <c r="N567" s="821">
        <f>IF(IFERROR(VALUE(MEDIÇÃO_GLOBAL!N567),0)=0,0,MEDIÇÃO_GLOBAL!N567)</f>
        <v>0</v>
      </c>
      <c r="O567" s="811">
        <f t="shared" si="155"/>
        <v>0</v>
      </c>
      <c r="P567" s="811">
        <f>IF(Dados_Obra!$H$37=1,Dados_GLOBAL_Inicial!M567,IF((W567)="c",ROUNDUP(J567*N567,2),IF((W567)="b",ROUNDDOWN(J567*N567,2),ROUND(J567*N567,2))))</f>
        <v>0</v>
      </c>
      <c r="Q567" s="813">
        <f t="shared" si="156"/>
        <v>0</v>
      </c>
      <c r="S567" s="815">
        <f t="shared" si="161"/>
        <v>0</v>
      </c>
      <c r="T567" s="815">
        <f t="shared" si="162"/>
        <v>0</v>
      </c>
      <c r="V567" s="974"/>
      <c r="W567" s="975"/>
      <c r="X567" s="816">
        <f t="shared" si="163"/>
        <v>0</v>
      </c>
      <c r="Y567" s="816">
        <f t="shared" si="164"/>
        <v>0</v>
      </c>
      <c r="Z567" s="816">
        <f t="shared" si="165"/>
        <v>0</v>
      </c>
      <c r="AA567" s="817">
        <f t="shared" si="166"/>
        <v>0</v>
      </c>
      <c r="AB567" s="718">
        <f t="shared" si="167"/>
        <v>566</v>
      </c>
      <c r="AC567" s="453">
        <f t="shared" si="157"/>
        <v>0</v>
      </c>
      <c r="AD567" s="14">
        <f t="shared" si="158"/>
        <v>0</v>
      </c>
      <c r="AE567"/>
      <c r="AF567" s="540">
        <f t="shared" si="152"/>
        <v>0</v>
      </c>
      <c r="AG567" s="541"/>
      <c r="AH567" s="541"/>
      <c r="AI567" s="541"/>
      <c r="AJ567" s="541"/>
      <c r="AK567" s="541"/>
      <c r="AL567" s="541"/>
      <c r="AM567" s="541"/>
      <c r="AN567" s="541"/>
      <c r="AO567" s="541"/>
      <c r="AP567" s="541"/>
      <c r="AQ567" s="541"/>
      <c r="AR567" s="541"/>
      <c r="AS567" s="541"/>
      <c r="AT567" s="541"/>
      <c r="AU567" s="541"/>
      <c r="AV567" s="541"/>
      <c r="AW567" s="541"/>
      <c r="AX567" s="541"/>
      <c r="AY567" s="819"/>
    </row>
    <row r="568" spans="1:51" ht="13.5" hidden="1" thickBot="1">
      <c r="A568" s="3" t="str">
        <f t="shared" si="159"/>
        <v/>
      </c>
      <c r="B568" s="805"/>
      <c r="C568" s="831">
        <f>MEDIÇÃO_GLOBAL!C568</f>
        <v>0</v>
      </c>
      <c r="D568" s="830">
        <f>MEDIÇÃO_GLOBAL!D568</f>
        <v>0</v>
      </c>
      <c r="E568" s="830" t="str">
        <f>MEDIÇÃO_GLOBAL!E568</f>
        <v/>
      </c>
      <c r="F568" s="823">
        <f>MEDIÇÃO_GLOBAL!F568</f>
        <v>0</v>
      </c>
      <c r="G568" s="824">
        <f>MEDIÇÃO_GLOBAL!G568</f>
        <v>0</v>
      </c>
      <c r="H568" s="454">
        <f>Dados_GLOBAL_Inicial!S568</f>
        <v>0</v>
      </c>
      <c r="I568" s="970"/>
      <c r="J568" s="455">
        <f t="shared" si="160"/>
        <v>0</v>
      </c>
      <c r="K568" s="451">
        <f t="shared" si="153"/>
        <v>0</v>
      </c>
      <c r="L568" s="452">
        <f t="shared" si="151"/>
        <v>0</v>
      </c>
      <c r="M568" s="809">
        <f t="shared" si="154"/>
        <v>0</v>
      </c>
      <c r="N568" s="821">
        <f>IF(IFERROR(VALUE(MEDIÇÃO_GLOBAL!N568),0)=0,0,MEDIÇÃO_GLOBAL!N568)</f>
        <v>0</v>
      </c>
      <c r="O568" s="811">
        <f t="shared" si="155"/>
        <v>0</v>
      </c>
      <c r="P568" s="811">
        <f>IF(Dados_Obra!$H$37=1,Dados_GLOBAL_Inicial!M568,IF((W568)="c",ROUNDUP(J568*N568,2),IF((W568)="b",ROUNDDOWN(J568*N568,2),ROUND(J568*N568,2))))</f>
        <v>0</v>
      </c>
      <c r="Q568" s="813">
        <f t="shared" si="156"/>
        <v>0</v>
      </c>
      <c r="S568" s="815">
        <f t="shared" si="161"/>
        <v>0</v>
      </c>
      <c r="T568" s="815">
        <f t="shared" si="162"/>
        <v>0</v>
      </c>
      <c r="V568" s="974"/>
      <c r="W568" s="975"/>
      <c r="X568" s="816">
        <f t="shared" si="163"/>
        <v>0</v>
      </c>
      <c r="Y568" s="816">
        <f t="shared" si="164"/>
        <v>0</v>
      </c>
      <c r="Z568" s="816">
        <f t="shared" si="165"/>
        <v>0</v>
      </c>
      <c r="AA568" s="817">
        <f t="shared" si="166"/>
        <v>0</v>
      </c>
      <c r="AB568" s="718">
        <f t="shared" si="167"/>
        <v>567</v>
      </c>
      <c r="AC568" s="453">
        <f t="shared" si="157"/>
        <v>0</v>
      </c>
      <c r="AD568" s="14">
        <f t="shared" si="158"/>
        <v>0</v>
      </c>
      <c r="AE568"/>
      <c r="AF568" s="540">
        <f t="shared" si="152"/>
        <v>0</v>
      </c>
      <c r="AG568" s="541"/>
      <c r="AH568" s="541"/>
      <c r="AI568" s="541"/>
      <c r="AJ568" s="541"/>
      <c r="AK568" s="541"/>
      <c r="AL568" s="541"/>
      <c r="AM568" s="541"/>
      <c r="AN568" s="541"/>
      <c r="AO568" s="541"/>
      <c r="AP568" s="541"/>
      <c r="AQ568" s="541"/>
      <c r="AR568" s="541"/>
      <c r="AS568" s="541"/>
      <c r="AT568" s="541"/>
      <c r="AU568" s="541"/>
      <c r="AV568" s="541"/>
      <c r="AW568" s="541"/>
      <c r="AX568" s="541"/>
      <c r="AY568" s="819"/>
    </row>
    <row r="569" spans="1:51" ht="13.5" hidden="1" thickBot="1">
      <c r="A569" s="3" t="str">
        <f t="shared" si="159"/>
        <v/>
      </c>
      <c r="B569" s="805"/>
      <c r="C569" s="831">
        <f>MEDIÇÃO_GLOBAL!C569</f>
        <v>0</v>
      </c>
      <c r="D569" s="830">
        <f>MEDIÇÃO_GLOBAL!D569</f>
        <v>0</v>
      </c>
      <c r="E569" s="830" t="str">
        <f>MEDIÇÃO_GLOBAL!E569</f>
        <v/>
      </c>
      <c r="F569" s="823">
        <f>MEDIÇÃO_GLOBAL!F569</f>
        <v>0</v>
      </c>
      <c r="G569" s="824">
        <f>MEDIÇÃO_GLOBAL!G569</f>
        <v>0</v>
      </c>
      <c r="H569" s="454">
        <f>Dados_GLOBAL_Inicial!S569</f>
        <v>0</v>
      </c>
      <c r="I569" s="970"/>
      <c r="J569" s="455">
        <f t="shared" si="160"/>
        <v>0</v>
      </c>
      <c r="K569" s="451">
        <f t="shared" si="153"/>
        <v>0</v>
      </c>
      <c r="L569" s="452">
        <f t="shared" si="151"/>
        <v>0</v>
      </c>
      <c r="M569" s="809">
        <f t="shared" si="154"/>
        <v>0</v>
      </c>
      <c r="N569" s="821">
        <f>IF(IFERROR(VALUE(MEDIÇÃO_GLOBAL!N569),0)=0,0,MEDIÇÃO_GLOBAL!N569)</f>
        <v>0</v>
      </c>
      <c r="O569" s="811">
        <f t="shared" si="155"/>
        <v>0</v>
      </c>
      <c r="P569" s="811">
        <f>IF(Dados_Obra!$H$37=1,Dados_GLOBAL_Inicial!M569,IF((W569)="c",ROUNDUP(J569*N569,2),IF((W569)="b",ROUNDDOWN(J569*N569,2),ROUND(J569*N569,2))))</f>
        <v>0</v>
      </c>
      <c r="Q569" s="813">
        <f t="shared" si="156"/>
        <v>0</v>
      </c>
      <c r="S569" s="815">
        <f t="shared" si="161"/>
        <v>0</v>
      </c>
      <c r="T569" s="815">
        <f t="shared" si="162"/>
        <v>0</v>
      </c>
      <c r="V569" s="974"/>
      <c r="W569" s="975"/>
      <c r="X569" s="816">
        <f t="shared" si="163"/>
        <v>0</v>
      </c>
      <c r="Y569" s="816">
        <f t="shared" si="164"/>
        <v>0</v>
      </c>
      <c r="Z569" s="816">
        <f t="shared" si="165"/>
        <v>0</v>
      </c>
      <c r="AA569" s="817">
        <f t="shared" si="166"/>
        <v>0</v>
      </c>
      <c r="AB569" s="718">
        <f t="shared" si="167"/>
        <v>568</v>
      </c>
      <c r="AC569" s="453">
        <f t="shared" si="157"/>
        <v>0</v>
      </c>
      <c r="AD569" s="14">
        <f t="shared" si="158"/>
        <v>0</v>
      </c>
      <c r="AE569"/>
      <c r="AF569" s="540">
        <f t="shared" si="152"/>
        <v>0</v>
      </c>
      <c r="AG569" s="541"/>
      <c r="AH569" s="541"/>
      <c r="AI569" s="541"/>
      <c r="AJ569" s="541"/>
      <c r="AK569" s="541"/>
      <c r="AL569" s="541"/>
      <c r="AM569" s="541"/>
      <c r="AN569" s="541"/>
      <c r="AO569" s="541"/>
      <c r="AP569" s="541"/>
      <c r="AQ569" s="541"/>
      <c r="AR569" s="541"/>
      <c r="AS569" s="541"/>
      <c r="AT569" s="541"/>
      <c r="AU569" s="541"/>
      <c r="AV569" s="541"/>
      <c r="AW569" s="541"/>
      <c r="AX569" s="541"/>
      <c r="AY569" s="819"/>
    </row>
    <row r="570" spans="1:51" ht="13.5" hidden="1" thickBot="1">
      <c r="A570" s="3" t="str">
        <f t="shared" si="159"/>
        <v/>
      </c>
      <c r="B570" s="805"/>
      <c r="C570" s="831">
        <f>MEDIÇÃO_GLOBAL!C570</f>
        <v>0</v>
      </c>
      <c r="D570" s="830">
        <f>MEDIÇÃO_GLOBAL!D570</f>
        <v>0</v>
      </c>
      <c r="E570" s="830" t="str">
        <f>MEDIÇÃO_GLOBAL!E570</f>
        <v/>
      </c>
      <c r="F570" s="823">
        <f>MEDIÇÃO_GLOBAL!F570</f>
        <v>0</v>
      </c>
      <c r="G570" s="824">
        <f>MEDIÇÃO_GLOBAL!G570</f>
        <v>0</v>
      </c>
      <c r="H570" s="454">
        <f>Dados_GLOBAL_Inicial!S570</f>
        <v>0</v>
      </c>
      <c r="I570" s="970"/>
      <c r="J570" s="455">
        <f t="shared" si="160"/>
        <v>0</v>
      </c>
      <c r="K570" s="451">
        <f t="shared" si="153"/>
        <v>0</v>
      </c>
      <c r="L570" s="452">
        <f t="shared" si="151"/>
        <v>0</v>
      </c>
      <c r="M570" s="809">
        <f t="shared" si="154"/>
        <v>0</v>
      </c>
      <c r="N570" s="821">
        <f>IF(IFERROR(VALUE(MEDIÇÃO_GLOBAL!N570),0)=0,0,MEDIÇÃO_GLOBAL!N570)</f>
        <v>0</v>
      </c>
      <c r="O570" s="811">
        <f t="shared" si="155"/>
        <v>0</v>
      </c>
      <c r="P570" s="811">
        <f>IF(Dados_Obra!$H$37=1,Dados_GLOBAL_Inicial!M570,IF((W570)="c",ROUNDUP(J570*N570,2),IF((W570)="b",ROUNDDOWN(J570*N570,2),ROUND(J570*N570,2))))</f>
        <v>0</v>
      </c>
      <c r="Q570" s="813">
        <f t="shared" si="156"/>
        <v>0</v>
      </c>
      <c r="S570" s="815">
        <f t="shared" si="161"/>
        <v>0</v>
      </c>
      <c r="T570" s="815">
        <f t="shared" si="162"/>
        <v>0</v>
      </c>
      <c r="V570" s="974"/>
      <c r="W570" s="975"/>
      <c r="X570" s="816">
        <f t="shared" si="163"/>
        <v>0</v>
      </c>
      <c r="Y570" s="816">
        <f t="shared" si="164"/>
        <v>0</v>
      </c>
      <c r="Z570" s="816">
        <f t="shared" si="165"/>
        <v>0</v>
      </c>
      <c r="AA570" s="817">
        <f t="shared" si="166"/>
        <v>0</v>
      </c>
      <c r="AB570" s="718">
        <f t="shared" si="167"/>
        <v>569</v>
      </c>
      <c r="AC570" s="453">
        <f t="shared" si="157"/>
        <v>0</v>
      </c>
      <c r="AD570" s="14">
        <f t="shared" si="158"/>
        <v>0</v>
      </c>
      <c r="AE570"/>
      <c r="AF570" s="540">
        <f t="shared" si="152"/>
        <v>0</v>
      </c>
      <c r="AG570" s="541"/>
      <c r="AH570" s="541"/>
      <c r="AI570" s="541"/>
      <c r="AJ570" s="541"/>
      <c r="AK570" s="541"/>
      <c r="AL570" s="541"/>
      <c r="AM570" s="541"/>
      <c r="AN570" s="541"/>
      <c r="AO570" s="541"/>
      <c r="AP570" s="541"/>
      <c r="AQ570" s="541"/>
      <c r="AR570" s="541"/>
      <c r="AS570" s="541"/>
      <c r="AT570" s="541"/>
      <c r="AU570" s="541"/>
      <c r="AV570" s="541"/>
      <c r="AW570" s="541"/>
      <c r="AX570" s="541"/>
      <c r="AY570" s="819"/>
    </row>
    <row r="571" spans="1:51" ht="13.5" hidden="1" thickBot="1">
      <c r="A571" s="3" t="str">
        <f t="shared" si="159"/>
        <v/>
      </c>
      <c r="B571" s="805"/>
      <c r="C571" s="831">
        <f>MEDIÇÃO_GLOBAL!C571</f>
        <v>0</v>
      </c>
      <c r="D571" s="830">
        <f>MEDIÇÃO_GLOBAL!D571</f>
        <v>0</v>
      </c>
      <c r="E571" s="830" t="str">
        <f>MEDIÇÃO_GLOBAL!E571</f>
        <v/>
      </c>
      <c r="F571" s="823">
        <f>MEDIÇÃO_GLOBAL!F571</f>
        <v>0</v>
      </c>
      <c r="G571" s="824">
        <f>MEDIÇÃO_GLOBAL!G571</f>
        <v>0</v>
      </c>
      <c r="H571" s="454">
        <f>Dados_GLOBAL_Inicial!S571</f>
        <v>0</v>
      </c>
      <c r="I571" s="970"/>
      <c r="J571" s="455">
        <f t="shared" si="160"/>
        <v>0</v>
      </c>
      <c r="K571" s="451">
        <f t="shared" si="153"/>
        <v>0</v>
      </c>
      <c r="L571" s="452">
        <f t="shared" si="151"/>
        <v>0</v>
      </c>
      <c r="M571" s="809">
        <f t="shared" si="154"/>
        <v>0</v>
      </c>
      <c r="N571" s="821">
        <f>IF(IFERROR(VALUE(MEDIÇÃO_GLOBAL!N571),0)=0,0,MEDIÇÃO_GLOBAL!N571)</f>
        <v>0</v>
      </c>
      <c r="O571" s="811">
        <f t="shared" si="155"/>
        <v>0</v>
      </c>
      <c r="P571" s="811">
        <f>IF(Dados_Obra!$H$37=1,Dados_GLOBAL_Inicial!M571,IF((W571)="c",ROUNDUP(J571*N571,2),IF((W571)="b",ROUNDDOWN(J571*N571,2),ROUND(J571*N571,2))))</f>
        <v>0</v>
      </c>
      <c r="Q571" s="813">
        <f t="shared" si="156"/>
        <v>0</v>
      </c>
      <c r="S571" s="815">
        <f t="shared" si="161"/>
        <v>0</v>
      </c>
      <c r="T571" s="815">
        <f t="shared" si="162"/>
        <v>0</v>
      </c>
      <c r="V571" s="974"/>
      <c r="W571" s="975"/>
      <c r="X571" s="816">
        <f t="shared" si="163"/>
        <v>0</v>
      </c>
      <c r="Y571" s="816">
        <f t="shared" si="164"/>
        <v>0</v>
      </c>
      <c r="Z571" s="816">
        <f t="shared" si="165"/>
        <v>0</v>
      </c>
      <c r="AA571" s="817">
        <f t="shared" si="166"/>
        <v>0</v>
      </c>
      <c r="AB571" s="718">
        <f t="shared" si="167"/>
        <v>570</v>
      </c>
      <c r="AC571" s="453">
        <f t="shared" si="157"/>
        <v>0</v>
      </c>
      <c r="AD571" s="14">
        <f t="shared" si="158"/>
        <v>0</v>
      </c>
      <c r="AE571"/>
      <c r="AF571" s="540">
        <f t="shared" si="152"/>
        <v>0</v>
      </c>
      <c r="AG571" s="541"/>
      <c r="AH571" s="541"/>
      <c r="AI571" s="541"/>
      <c r="AJ571" s="541"/>
      <c r="AK571" s="541"/>
      <c r="AL571" s="541"/>
      <c r="AM571" s="541"/>
      <c r="AN571" s="541"/>
      <c r="AO571" s="541"/>
      <c r="AP571" s="541"/>
      <c r="AQ571" s="541"/>
      <c r="AR571" s="541"/>
      <c r="AS571" s="541"/>
      <c r="AT571" s="541"/>
      <c r="AU571" s="541"/>
      <c r="AV571" s="541"/>
      <c r="AW571" s="541"/>
      <c r="AX571" s="541"/>
      <c r="AY571" s="819"/>
    </row>
    <row r="572" spans="1:51" ht="13.5" hidden="1" thickBot="1">
      <c r="A572" s="3" t="str">
        <f t="shared" si="159"/>
        <v/>
      </c>
      <c r="B572" s="805"/>
      <c r="C572" s="831">
        <f>MEDIÇÃO_GLOBAL!C572</f>
        <v>0</v>
      </c>
      <c r="D572" s="830">
        <f>MEDIÇÃO_GLOBAL!D572</f>
        <v>0</v>
      </c>
      <c r="E572" s="830" t="str">
        <f>MEDIÇÃO_GLOBAL!E572</f>
        <v/>
      </c>
      <c r="F572" s="823">
        <f>MEDIÇÃO_GLOBAL!F572</f>
        <v>0</v>
      </c>
      <c r="G572" s="824">
        <f>MEDIÇÃO_GLOBAL!G572</f>
        <v>0</v>
      </c>
      <c r="H572" s="454">
        <f>Dados_GLOBAL_Inicial!S572</f>
        <v>0</v>
      </c>
      <c r="I572" s="970"/>
      <c r="J572" s="455">
        <f t="shared" si="160"/>
        <v>0</v>
      </c>
      <c r="K572" s="451">
        <f t="shared" si="153"/>
        <v>0</v>
      </c>
      <c r="L572" s="452">
        <f t="shared" si="151"/>
        <v>0</v>
      </c>
      <c r="M572" s="809">
        <f t="shared" si="154"/>
        <v>0</v>
      </c>
      <c r="N572" s="821">
        <f>IF(IFERROR(VALUE(MEDIÇÃO_GLOBAL!N572),0)=0,0,MEDIÇÃO_GLOBAL!N572)</f>
        <v>0</v>
      </c>
      <c r="O572" s="811">
        <f t="shared" si="155"/>
        <v>0</v>
      </c>
      <c r="P572" s="811">
        <f>IF(Dados_Obra!$H$37=1,Dados_GLOBAL_Inicial!M572,IF((W572)="c",ROUNDUP(J572*N572,2),IF((W572)="b",ROUNDDOWN(J572*N572,2),ROUND(J572*N572,2))))</f>
        <v>0</v>
      </c>
      <c r="Q572" s="813">
        <f t="shared" si="156"/>
        <v>0</v>
      </c>
      <c r="S572" s="815">
        <f t="shared" si="161"/>
        <v>0</v>
      </c>
      <c r="T572" s="815">
        <f t="shared" si="162"/>
        <v>0</v>
      </c>
      <c r="V572" s="974"/>
      <c r="W572" s="975"/>
      <c r="X572" s="816">
        <f t="shared" si="163"/>
        <v>0</v>
      </c>
      <c r="Y572" s="816">
        <f t="shared" si="164"/>
        <v>0</v>
      </c>
      <c r="Z572" s="816">
        <f t="shared" si="165"/>
        <v>0</v>
      </c>
      <c r="AA572" s="817">
        <f t="shared" si="166"/>
        <v>0</v>
      </c>
      <c r="AB572" s="718">
        <f t="shared" si="167"/>
        <v>571</v>
      </c>
      <c r="AC572" s="453">
        <f t="shared" si="157"/>
        <v>0</v>
      </c>
      <c r="AD572" s="14">
        <f t="shared" si="158"/>
        <v>0</v>
      </c>
      <c r="AE572"/>
      <c r="AF572" s="540">
        <f t="shared" si="152"/>
        <v>0</v>
      </c>
      <c r="AG572" s="541"/>
      <c r="AH572" s="541"/>
      <c r="AI572" s="541"/>
      <c r="AJ572" s="541"/>
      <c r="AK572" s="541"/>
      <c r="AL572" s="541"/>
      <c r="AM572" s="541"/>
      <c r="AN572" s="541"/>
      <c r="AO572" s="541"/>
      <c r="AP572" s="541"/>
      <c r="AQ572" s="541"/>
      <c r="AR572" s="541"/>
      <c r="AS572" s="541"/>
      <c r="AT572" s="541"/>
      <c r="AU572" s="541"/>
      <c r="AV572" s="541"/>
      <c r="AW572" s="541"/>
      <c r="AX572" s="541"/>
      <c r="AY572" s="819"/>
    </row>
    <row r="573" spans="1:51" ht="13.5" hidden="1" thickBot="1">
      <c r="A573" s="3" t="str">
        <f t="shared" si="159"/>
        <v/>
      </c>
      <c r="B573" s="805"/>
      <c r="C573" s="831">
        <f>MEDIÇÃO_GLOBAL!C573</f>
        <v>0</v>
      </c>
      <c r="D573" s="830">
        <f>MEDIÇÃO_GLOBAL!D573</f>
        <v>0</v>
      </c>
      <c r="E573" s="830" t="str">
        <f>MEDIÇÃO_GLOBAL!E573</f>
        <v/>
      </c>
      <c r="F573" s="823">
        <f>MEDIÇÃO_GLOBAL!F573</f>
        <v>0</v>
      </c>
      <c r="G573" s="824">
        <f>MEDIÇÃO_GLOBAL!G573</f>
        <v>0</v>
      </c>
      <c r="H573" s="454">
        <f>Dados_GLOBAL_Inicial!S573</f>
        <v>0</v>
      </c>
      <c r="I573" s="970"/>
      <c r="J573" s="455">
        <f t="shared" si="160"/>
        <v>0</v>
      </c>
      <c r="K573" s="451">
        <f t="shared" si="153"/>
        <v>0</v>
      </c>
      <c r="L573" s="452">
        <f t="shared" si="151"/>
        <v>0</v>
      </c>
      <c r="M573" s="809">
        <f t="shared" si="154"/>
        <v>0</v>
      </c>
      <c r="N573" s="821">
        <f>IF(IFERROR(VALUE(MEDIÇÃO_GLOBAL!N573),0)=0,0,MEDIÇÃO_GLOBAL!N573)</f>
        <v>0</v>
      </c>
      <c r="O573" s="811">
        <f t="shared" si="155"/>
        <v>0</v>
      </c>
      <c r="P573" s="811">
        <f>IF(Dados_Obra!$H$37=1,Dados_GLOBAL_Inicial!M573,IF((W573)="c",ROUNDUP(J573*N573,2),IF((W573)="b",ROUNDDOWN(J573*N573,2),ROUND(J573*N573,2))))</f>
        <v>0</v>
      </c>
      <c r="Q573" s="813">
        <f t="shared" si="156"/>
        <v>0</v>
      </c>
      <c r="S573" s="815">
        <f t="shared" si="161"/>
        <v>0</v>
      </c>
      <c r="T573" s="815">
        <f t="shared" si="162"/>
        <v>0</v>
      </c>
      <c r="V573" s="974"/>
      <c r="W573" s="975"/>
      <c r="X573" s="816">
        <f t="shared" si="163"/>
        <v>0</v>
      </c>
      <c r="Y573" s="816">
        <f t="shared" si="164"/>
        <v>0</v>
      </c>
      <c r="Z573" s="816">
        <f t="shared" si="165"/>
        <v>0</v>
      </c>
      <c r="AA573" s="817">
        <f t="shared" si="166"/>
        <v>0</v>
      </c>
      <c r="AB573" s="718">
        <f t="shared" si="167"/>
        <v>572</v>
      </c>
      <c r="AC573" s="453">
        <f t="shared" si="157"/>
        <v>0</v>
      </c>
      <c r="AD573" s="14">
        <f t="shared" si="158"/>
        <v>0</v>
      </c>
      <c r="AE573"/>
      <c r="AF573" s="540">
        <f t="shared" si="152"/>
        <v>0</v>
      </c>
      <c r="AG573" s="541"/>
      <c r="AH573" s="541"/>
      <c r="AI573" s="541"/>
      <c r="AJ573" s="541"/>
      <c r="AK573" s="541"/>
      <c r="AL573" s="541"/>
      <c r="AM573" s="541"/>
      <c r="AN573" s="541"/>
      <c r="AO573" s="541"/>
      <c r="AP573" s="541"/>
      <c r="AQ573" s="541"/>
      <c r="AR573" s="541"/>
      <c r="AS573" s="541"/>
      <c r="AT573" s="541"/>
      <c r="AU573" s="541"/>
      <c r="AV573" s="541"/>
      <c r="AW573" s="541"/>
      <c r="AX573" s="541"/>
      <c r="AY573" s="819"/>
    </row>
    <row r="574" spans="1:51" ht="13.5" hidden="1" thickBot="1">
      <c r="A574" s="3" t="str">
        <f t="shared" si="159"/>
        <v/>
      </c>
      <c r="B574" s="805"/>
      <c r="C574" s="831">
        <f>MEDIÇÃO_GLOBAL!C574</f>
        <v>0</v>
      </c>
      <c r="D574" s="830">
        <f>MEDIÇÃO_GLOBAL!D574</f>
        <v>0</v>
      </c>
      <c r="E574" s="830" t="str">
        <f>MEDIÇÃO_GLOBAL!E574</f>
        <v/>
      </c>
      <c r="F574" s="823">
        <f>MEDIÇÃO_GLOBAL!F574</f>
        <v>0</v>
      </c>
      <c r="G574" s="824">
        <f>MEDIÇÃO_GLOBAL!G574</f>
        <v>0</v>
      </c>
      <c r="H574" s="454">
        <f>Dados_GLOBAL_Inicial!S574</f>
        <v>0</v>
      </c>
      <c r="I574" s="970"/>
      <c r="J574" s="455">
        <f t="shared" si="160"/>
        <v>0</v>
      </c>
      <c r="K574" s="451">
        <f t="shared" si="153"/>
        <v>0</v>
      </c>
      <c r="L574" s="452">
        <f t="shared" si="151"/>
        <v>0</v>
      </c>
      <c r="M574" s="809">
        <f t="shared" si="154"/>
        <v>0</v>
      </c>
      <c r="N574" s="821">
        <f>IF(IFERROR(VALUE(MEDIÇÃO_GLOBAL!N574),0)=0,0,MEDIÇÃO_GLOBAL!N574)</f>
        <v>0</v>
      </c>
      <c r="O574" s="811">
        <f t="shared" si="155"/>
        <v>0</v>
      </c>
      <c r="P574" s="811">
        <f>IF(Dados_Obra!$H$37=1,Dados_GLOBAL_Inicial!M574,IF((W574)="c",ROUNDUP(J574*N574,2),IF((W574)="b",ROUNDDOWN(J574*N574,2),ROUND(J574*N574,2))))</f>
        <v>0</v>
      </c>
      <c r="Q574" s="813">
        <f t="shared" si="156"/>
        <v>0</v>
      </c>
      <c r="S574" s="815">
        <f t="shared" si="161"/>
        <v>0</v>
      </c>
      <c r="T574" s="815">
        <f t="shared" si="162"/>
        <v>0</v>
      </c>
      <c r="V574" s="974"/>
      <c r="W574" s="975"/>
      <c r="X574" s="816">
        <f t="shared" si="163"/>
        <v>0</v>
      </c>
      <c r="Y574" s="816">
        <f t="shared" si="164"/>
        <v>0</v>
      </c>
      <c r="Z574" s="816">
        <f t="shared" si="165"/>
        <v>0</v>
      </c>
      <c r="AA574" s="817">
        <f t="shared" si="166"/>
        <v>0</v>
      </c>
      <c r="AB574" s="718">
        <f t="shared" si="167"/>
        <v>573</v>
      </c>
      <c r="AC574" s="453">
        <f t="shared" si="157"/>
        <v>0</v>
      </c>
      <c r="AD574" s="14">
        <f t="shared" si="158"/>
        <v>0</v>
      </c>
      <c r="AE574"/>
      <c r="AF574" s="540">
        <f t="shared" si="152"/>
        <v>0</v>
      </c>
      <c r="AG574" s="541"/>
      <c r="AH574" s="541"/>
      <c r="AI574" s="541"/>
      <c r="AJ574" s="541"/>
      <c r="AK574" s="541"/>
      <c r="AL574" s="541"/>
      <c r="AM574" s="541"/>
      <c r="AN574" s="541"/>
      <c r="AO574" s="541"/>
      <c r="AP574" s="541"/>
      <c r="AQ574" s="541"/>
      <c r="AR574" s="541"/>
      <c r="AS574" s="541"/>
      <c r="AT574" s="541"/>
      <c r="AU574" s="541"/>
      <c r="AV574" s="541"/>
      <c r="AW574" s="541"/>
      <c r="AX574" s="541"/>
      <c r="AY574" s="819"/>
    </row>
    <row r="575" spans="1:51" ht="13.5" hidden="1" thickBot="1">
      <c r="A575" s="3" t="str">
        <f t="shared" si="159"/>
        <v/>
      </c>
      <c r="B575" s="805"/>
      <c r="C575" s="831">
        <f>MEDIÇÃO_GLOBAL!C575</f>
        <v>0</v>
      </c>
      <c r="D575" s="830">
        <f>MEDIÇÃO_GLOBAL!D575</f>
        <v>0</v>
      </c>
      <c r="E575" s="830" t="str">
        <f>MEDIÇÃO_GLOBAL!E575</f>
        <v/>
      </c>
      <c r="F575" s="823">
        <f>MEDIÇÃO_GLOBAL!F575</f>
        <v>0</v>
      </c>
      <c r="G575" s="824">
        <f>MEDIÇÃO_GLOBAL!G575</f>
        <v>0</v>
      </c>
      <c r="H575" s="454">
        <f>Dados_GLOBAL_Inicial!S575</f>
        <v>0</v>
      </c>
      <c r="I575" s="970"/>
      <c r="J575" s="455">
        <f t="shared" si="160"/>
        <v>0</v>
      </c>
      <c r="K575" s="451">
        <f t="shared" si="153"/>
        <v>0</v>
      </c>
      <c r="L575" s="452">
        <f t="shared" si="151"/>
        <v>0</v>
      </c>
      <c r="M575" s="809">
        <f t="shared" si="154"/>
        <v>0</v>
      </c>
      <c r="N575" s="821">
        <f>IF(IFERROR(VALUE(MEDIÇÃO_GLOBAL!N575),0)=0,0,MEDIÇÃO_GLOBAL!N575)</f>
        <v>0</v>
      </c>
      <c r="O575" s="811">
        <f t="shared" si="155"/>
        <v>0</v>
      </c>
      <c r="P575" s="811">
        <f>IF(Dados_Obra!$H$37=1,Dados_GLOBAL_Inicial!M575,IF((W575)="c",ROUNDUP(J575*N575,2),IF((W575)="b",ROUNDDOWN(J575*N575,2),ROUND(J575*N575,2))))</f>
        <v>0</v>
      </c>
      <c r="Q575" s="813">
        <f t="shared" si="156"/>
        <v>0</v>
      </c>
      <c r="S575" s="815">
        <f t="shared" si="161"/>
        <v>0</v>
      </c>
      <c r="T575" s="815">
        <f t="shared" si="162"/>
        <v>0</v>
      </c>
      <c r="V575" s="974"/>
      <c r="W575" s="975"/>
      <c r="X575" s="816">
        <f t="shared" si="163"/>
        <v>0</v>
      </c>
      <c r="Y575" s="816">
        <f t="shared" si="164"/>
        <v>0</v>
      </c>
      <c r="Z575" s="816">
        <f t="shared" si="165"/>
        <v>0</v>
      </c>
      <c r="AA575" s="817">
        <f t="shared" si="166"/>
        <v>0</v>
      </c>
      <c r="AB575" s="718">
        <f t="shared" si="167"/>
        <v>574</v>
      </c>
      <c r="AC575" s="453">
        <f t="shared" si="157"/>
        <v>0</v>
      </c>
      <c r="AD575" s="14">
        <f t="shared" si="158"/>
        <v>0</v>
      </c>
      <c r="AE575"/>
      <c r="AF575" s="540">
        <f t="shared" si="152"/>
        <v>0</v>
      </c>
      <c r="AG575" s="541"/>
      <c r="AH575" s="541"/>
      <c r="AI575" s="541"/>
      <c r="AJ575" s="541"/>
      <c r="AK575" s="541"/>
      <c r="AL575" s="541"/>
      <c r="AM575" s="541"/>
      <c r="AN575" s="541"/>
      <c r="AO575" s="541"/>
      <c r="AP575" s="541"/>
      <c r="AQ575" s="541"/>
      <c r="AR575" s="541"/>
      <c r="AS575" s="541"/>
      <c r="AT575" s="541"/>
      <c r="AU575" s="541"/>
      <c r="AV575" s="541"/>
      <c r="AW575" s="541"/>
      <c r="AX575" s="541"/>
      <c r="AY575" s="819"/>
    </row>
    <row r="576" spans="1:51" ht="13.5" hidden="1" thickBot="1">
      <c r="A576" s="3" t="str">
        <f t="shared" si="159"/>
        <v/>
      </c>
      <c r="B576" s="805"/>
      <c r="C576" s="831">
        <f>MEDIÇÃO_GLOBAL!C576</f>
        <v>0</v>
      </c>
      <c r="D576" s="830">
        <f>MEDIÇÃO_GLOBAL!D576</f>
        <v>0</v>
      </c>
      <c r="E576" s="830" t="str">
        <f>MEDIÇÃO_GLOBAL!E576</f>
        <v/>
      </c>
      <c r="F576" s="823">
        <f>MEDIÇÃO_GLOBAL!F576</f>
        <v>0</v>
      </c>
      <c r="G576" s="824">
        <f>MEDIÇÃO_GLOBAL!G576</f>
        <v>0</v>
      </c>
      <c r="H576" s="454">
        <f>Dados_GLOBAL_Inicial!S576</f>
        <v>0</v>
      </c>
      <c r="I576" s="970"/>
      <c r="J576" s="455">
        <f t="shared" si="160"/>
        <v>0</v>
      </c>
      <c r="K576" s="451">
        <f t="shared" si="153"/>
        <v>0</v>
      </c>
      <c r="L576" s="452">
        <f t="shared" si="151"/>
        <v>0</v>
      </c>
      <c r="M576" s="809">
        <f t="shared" si="154"/>
        <v>0</v>
      </c>
      <c r="N576" s="821">
        <f>IF(IFERROR(VALUE(MEDIÇÃO_GLOBAL!N576),0)=0,0,MEDIÇÃO_GLOBAL!N576)</f>
        <v>0</v>
      </c>
      <c r="O576" s="811">
        <f t="shared" si="155"/>
        <v>0</v>
      </c>
      <c r="P576" s="811">
        <f>IF(Dados_Obra!$H$37=1,Dados_GLOBAL_Inicial!M576,IF((W576)="c",ROUNDUP(J576*N576,2),IF((W576)="b",ROUNDDOWN(J576*N576,2),ROUND(J576*N576,2))))</f>
        <v>0</v>
      </c>
      <c r="Q576" s="813">
        <f t="shared" si="156"/>
        <v>0</v>
      </c>
      <c r="S576" s="815">
        <f t="shared" si="161"/>
        <v>0</v>
      </c>
      <c r="T576" s="815">
        <f t="shared" si="162"/>
        <v>0</v>
      </c>
      <c r="V576" s="974"/>
      <c r="W576" s="975"/>
      <c r="X576" s="816">
        <f t="shared" si="163"/>
        <v>0</v>
      </c>
      <c r="Y576" s="816">
        <f t="shared" si="164"/>
        <v>0</v>
      </c>
      <c r="Z576" s="816">
        <f t="shared" si="165"/>
        <v>0</v>
      </c>
      <c r="AA576" s="817">
        <f t="shared" si="166"/>
        <v>0</v>
      </c>
      <c r="AB576" s="718">
        <f t="shared" si="167"/>
        <v>575</v>
      </c>
      <c r="AC576" s="453">
        <f t="shared" si="157"/>
        <v>0</v>
      </c>
      <c r="AD576" s="14">
        <f t="shared" si="158"/>
        <v>0</v>
      </c>
      <c r="AE576"/>
      <c r="AF576" s="540">
        <f t="shared" si="152"/>
        <v>0</v>
      </c>
      <c r="AG576" s="541"/>
      <c r="AH576" s="541"/>
      <c r="AI576" s="541"/>
      <c r="AJ576" s="541"/>
      <c r="AK576" s="541"/>
      <c r="AL576" s="541"/>
      <c r="AM576" s="541"/>
      <c r="AN576" s="541"/>
      <c r="AO576" s="541"/>
      <c r="AP576" s="541"/>
      <c r="AQ576" s="541"/>
      <c r="AR576" s="541"/>
      <c r="AS576" s="541"/>
      <c r="AT576" s="541"/>
      <c r="AU576" s="541"/>
      <c r="AV576" s="541"/>
      <c r="AW576" s="541"/>
      <c r="AX576" s="541"/>
      <c r="AY576" s="819"/>
    </row>
    <row r="577" spans="1:51" ht="13.5" hidden="1" thickBot="1">
      <c r="A577" s="3" t="str">
        <f t="shared" si="159"/>
        <v/>
      </c>
      <c r="B577" s="805"/>
      <c r="C577" s="831">
        <f>MEDIÇÃO_GLOBAL!C577</f>
        <v>0</v>
      </c>
      <c r="D577" s="830">
        <f>MEDIÇÃO_GLOBAL!D577</f>
        <v>0</v>
      </c>
      <c r="E577" s="830" t="str">
        <f>MEDIÇÃO_GLOBAL!E577</f>
        <v/>
      </c>
      <c r="F577" s="823">
        <f>MEDIÇÃO_GLOBAL!F577</f>
        <v>0</v>
      </c>
      <c r="G577" s="824">
        <f>MEDIÇÃO_GLOBAL!G577</f>
        <v>0</v>
      </c>
      <c r="H577" s="454">
        <f>Dados_GLOBAL_Inicial!S577</f>
        <v>0</v>
      </c>
      <c r="I577" s="970"/>
      <c r="J577" s="455">
        <f t="shared" si="160"/>
        <v>0</v>
      </c>
      <c r="K577" s="451">
        <f t="shared" si="153"/>
        <v>0</v>
      </c>
      <c r="L577" s="452">
        <f t="shared" si="151"/>
        <v>0</v>
      </c>
      <c r="M577" s="809">
        <f t="shared" si="154"/>
        <v>0</v>
      </c>
      <c r="N577" s="821">
        <f>IF(IFERROR(VALUE(MEDIÇÃO_GLOBAL!N577),0)=0,0,MEDIÇÃO_GLOBAL!N577)</f>
        <v>0</v>
      </c>
      <c r="O577" s="811">
        <f t="shared" si="155"/>
        <v>0</v>
      </c>
      <c r="P577" s="811">
        <f>IF(Dados_Obra!$H$37=1,Dados_GLOBAL_Inicial!M577,IF((W577)="c",ROUNDUP(J577*N577,2),IF((W577)="b",ROUNDDOWN(J577*N577,2),ROUND(J577*N577,2))))</f>
        <v>0</v>
      </c>
      <c r="Q577" s="813">
        <f t="shared" si="156"/>
        <v>0</v>
      </c>
      <c r="S577" s="815">
        <f t="shared" si="161"/>
        <v>0</v>
      </c>
      <c r="T577" s="815">
        <f t="shared" si="162"/>
        <v>0</v>
      </c>
      <c r="V577" s="974"/>
      <c r="W577" s="975"/>
      <c r="X577" s="816">
        <f t="shared" si="163"/>
        <v>0</v>
      </c>
      <c r="Y577" s="816">
        <f t="shared" si="164"/>
        <v>0</v>
      </c>
      <c r="Z577" s="816">
        <f t="shared" si="165"/>
        <v>0</v>
      </c>
      <c r="AA577" s="817">
        <f t="shared" si="166"/>
        <v>0</v>
      </c>
      <c r="AB577" s="718">
        <f t="shared" si="167"/>
        <v>576</v>
      </c>
      <c r="AC577" s="453">
        <f t="shared" si="157"/>
        <v>0</v>
      </c>
      <c r="AD577" s="14">
        <f t="shared" si="158"/>
        <v>0</v>
      </c>
      <c r="AE577"/>
      <c r="AF577" s="540">
        <f t="shared" si="152"/>
        <v>0</v>
      </c>
      <c r="AG577" s="541"/>
      <c r="AH577" s="541"/>
      <c r="AI577" s="541"/>
      <c r="AJ577" s="541"/>
      <c r="AK577" s="541"/>
      <c r="AL577" s="541"/>
      <c r="AM577" s="541"/>
      <c r="AN577" s="541"/>
      <c r="AO577" s="541"/>
      <c r="AP577" s="541"/>
      <c r="AQ577" s="541"/>
      <c r="AR577" s="541"/>
      <c r="AS577" s="541"/>
      <c r="AT577" s="541"/>
      <c r="AU577" s="541"/>
      <c r="AV577" s="541"/>
      <c r="AW577" s="541"/>
      <c r="AX577" s="541"/>
      <c r="AY577" s="819"/>
    </row>
    <row r="578" spans="1:51" ht="13.5" hidden="1" thickBot="1">
      <c r="A578" s="3" t="str">
        <f t="shared" si="159"/>
        <v/>
      </c>
      <c r="B578" s="805"/>
      <c r="C578" s="831">
        <f>MEDIÇÃO_GLOBAL!C578</f>
        <v>0</v>
      </c>
      <c r="D578" s="830">
        <f>MEDIÇÃO_GLOBAL!D578</f>
        <v>0</v>
      </c>
      <c r="E578" s="830" t="str">
        <f>MEDIÇÃO_GLOBAL!E578</f>
        <v/>
      </c>
      <c r="F578" s="823">
        <f>MEDIÇÃO_GLOBAL!F578</f>
        <v>0</v>
      </c>
      <c r="G578" s="824">
        <f>MEDIÇÃO_GLOBAL!G578</f>
        <v>0</v>
      </c>
      <c r="H578" s="454">
        <f>Dados_GLOBAL_Inicial!S578</f>
        <v>0</v>
      </c>
      <c r="I578" s="970"/>
      <c r="J578" s="455">
        <f t="shared" si="160"/>
        <v>0</v>
      </c>
      <c r="K578" s="451">
        <f t="shared" si="153"/>
        <v>0</v>
      </c>
      <c r="L578" s="452">
        <f t="shared" si="151"/>
        <v>0</v>
      </c>
      <c r="M578" s="809">
        <f t="shared" si="154"/>
        <v>0</v>
      </c>
      <c r="N578" s="821">
        <f>IF(IFERROR(VALUE(MEDIÇÃO_GLOBAL!N578),0)=0,0,MEDIÇÃO_GLOBAL!N578)</f>
        <v>0</v>
      </c>
      <c r="O578" s="811">
        <f t="shared" si="155"/>
        <v>0</v>
      </c>
      <c r="P578" s="811">
        <f>IF(Dados_Obra!$H$37=1,Dados_GLOBAL_Inicial!M578,IF((W578)="c",ROUNDUP(J578*N578,2),IF((W578)="b",ROUNDDOWN(J578*N578,2),ROUND(J578*N578,2))))</f>
        <v>0</v>
      </c>
      <c r="Q578" s="813">
        <f t="shared" si="156"/>
        <v>0</v>
      </c>
      <c r="S578" s="815">
        <f t="shared" si="161"/>
        <v>0</v>
      </c>
      <c r="T578" s="815">
        <f t="shared" si="162"/>
        <v>0</v>
      </c>
      <c r="V578" s="974"/>
      <c r="W578" s="975"/>
      <c r="X578" s="816">
        <f t="shared" si="163"/>
        <v>0</v>
      </c>
      <c r="Y578" s="816">
        <f t="shared" si="164"/>
        <v>0</v>
      </c>
      <c r="Z578" s="816">
        <f t="shared" si="165"/>
        <v>0</v>
      </c>
      <c r="AA578" s="817">
        <f t="shared" si="166"/>
        <v>0</v>
      </c>
      <c r="AB578" s="718">
        <f t="shared" si="167"/>
        <v>577</v>
      </c>
      <c r="AC578" s="453">
        <f t="shared" si="157"/>
        <v>0</v>
      </c>
      <c r="AD578" s="14">
        <f t="shared" si="158"/>
        <v>0</v>
      </c>
      <c r="AE578"/>
      <c r="AF578" s="540">
        <f t="shared" si="152"/>
        <v>0</v>
      </c>
      <c r="AG578" s="541"/>
      <c r="AH578" s="541"/>
      <c r="AI578" s="541"/>
      <c r="AJ578" s="541"/>
      <c r="AK578" s="541"/>
      <c r="AL578" s="541"/>
      <c r="AM578" s="541"/>
      <c r="AN578" s="541"/>
      <c r="AO578" s="541"/>
      <c r="AP578" s="541"/>
      <c r="AQ578" s="541"/>
      <c r="AR578" s="541"/>
      <c r="AS578" s="541"/>
      <c r="AT578" s="541"/>
      <c r="AU578" s="541"/>
      <c r="AV578" s="541"/>
      <c r="AW578" s="541"/>
      <c r="AX578" s="541"/>
      <c r="AY578" s="819"/>
    </row>
    <row r="579" spans="1:51" ht="13.5" hidden="1" thickBot="1">
      <c r="A579" s="3" t="str">
        <f t="shared" si="159"/>
        <v/>
      </c>
      <c r="B579" s="805"/>
      <c r="C579" s="831">
        <f>MEDIÇÃO_GLOBAL!C579</f>
        <v>0</v>
      </c>
      <c r="D579" s="830">
        <f>MEDIÇÃO_GLOBAL!D579</f>
        <v>0</v>
      </c>
      <c r="E579" s="830" t="str">
        <f>MEDIÇÃO_GLOBAL!E579</f>
        <v/>
      </c>
      <c r="F579" s="823">
        <f>MEDIÇÃO_GLOBAL!F579</f>
        <v>0</v>
      </c>
      <c r="G579" s="824">
        <f>MEDIÇÃO_GLOBAL!G579</f>
        <v>0</v>
      </c>
      <c r="H579" s="454">
        <f>Dados_GLOBAL_Inicial!S579</f>
        <v>0</v>
      </c>
      <c r="I579" s="970"/>
      <c r="J579" s="455">
        <f t="shared" si="160"/>
        <v>0</v>
      </c>
      <c r="K579" s="451">
        <f t="shared" si="153"/>
        <v>0</v>
      </c>
      <c r="L579" s="452">
        <f t="shared" si="151"/>
        <v>0</v>
      </c>
      <c r="M579" s="809">
        <f t="shared" si="154"/>
        <v>0</v>
      </c>
      <c r="N579" s="821">
        <f>IF(IFERROR(VALUE(MEDIÇÃO_GLOBAL!N579),0)=0,0,MEDIÇÃO_GLOBAL!N579)</f>
        <v>0</v>
      </c>
      <c r="O579" s="811">
        <f t="shared" si="155"/>
        <v>0</v>
      </c>
      <c r="P579" s="811">
        <f>IF(Dados_Obra!$H$37=1,Dados_GLOBAL_Inicial!M579,IF((W579)="c",ROUNDUP(J579*N579,2),IF((W579)="b",ROUNDDOWN(J579*N579,2),ROUND(J579*N579,2))))</f>
        <v>0</v>
      </c>
      <c r="Q579" s="813">
        <f t="shared" si="156"/>
        <v>0</v>
      </c>
      <c r="S579" s="815">
        <f t="shared" si="161"/>
        <v>0</v>
      </c>
      <c r="T579" s="815">
        <f t="shared" si="162"/>
        <v>0</v>
      </c>
      <c r="V579" s="974"/>
      <c r="W579" s="975"/>
      <c r="X579" s="816">
        <f t="shared" si="163"/>
        <v>0</v>
      </c>
      <c r="Y579" s="816">
        <f t="shared" si="164"/>
        <v>0</v>
      </c>
      <c r="Z579" s="816">
        <f t="shared" si="165"/>
        <v>0</v>
      </c>
      <c r="AA579" s="817">
        <f t="shared" si="166"/>
        <v>0</v>
      </c>
      <c r="AB579" s="718">
        <f t="shared" si="167"/>
        <v>578</v>
      </c>
      <c r="AC579" s="453">
        <f t="shared" si="157"/>
        <v>0</v>
      </c>
      <c r="AD579" s="14">
        <f t="shared" si="158"/>
        <v>0</v>
      </c>
      <c r="AE579"/>
      <c r="AF579" s="540">
        <f t="shared" si="152"/>
        <v>0</v>
      </c>
      <c r="AG579" s="541"/>
      <c r="AH579" s="541"/>
      <c r="AI579" s="541"/>
      <c r="AJ579" s="541"/>
      <c r="AK579" s="541"/>
      <c r="AL579" s="541"/>
      <c r="AM579" s="541"/>
      <c r="AN579" s="541"/>
      <c r="AO579" s="541"/>
      <c r="AP579" s="541"/>
      <c r="AQ579" s="541"/>
      <c r="AR579" s="541"/>
      <c r="AS579" s="541"/>
      <c r="AT579" s="541"/>
      <c r="AU579" s="541"/>
      <c r="AV579" s="541"/>
      <c r="AW579" s="541"/>
      <c r="AX579" s="541"/>
      <c r="AY579" s="819"/>
    </row>
    <row r="580" spans="1:51" ht="13.5" hidden="1" thickBot="1">
      <c r="A580" s="3" t="str">
        <f t="shared" si="159"/>
        <v/>
      </c>
      <c r="B580" s="805"/>
      <c r="C580" s="831">
        <f>MEDIÇÃO_GLOBAL!C580</f>
        <v>0</v>
      </c>
      <c r="D580" s="830">
        <f>MEDIÇÃO_GLOBAL!D580</f>
        <v>0</v>
      </c>
      <c r="E580" s="830" t="str">
        <f>MEDIÇÃO_GLOBAL!E580</f>
        <v/>
      </c>
      <c r="F580" s="823">
        <f>MEDIÇÃO_GLOBAL!F580</f>
        <v>0</v>
      </c>
      <c r="G580" s="824">
        <f>MEDIÇÃO_GLOBAL!G580</f>
        <v>0</v>
      </c>
      <c r="H580" s="454">
        <f>Dados_GLOBAL_Inicial!S580</f>
        <v>0</v>
      </c>
      <c r="I580" s="970"/>
      <c r="J580" s="455">
        <f t="shared" si="160"/>
        <v>0</v>
      </c>
      <c r="K580" s="451">
        <f t="shared" si="153"/>
        <v>0</v>
      </c>
      <c r="L580" s="452">
        <f t="shared" si="151"/>
        <v>0</v>
      </c>
      <c r="M580" s="809">
        <f t="shared" si="154"/>
        <v>0</v>
      </c>
      <c r="N580" s="821">
        <f>IF(IFERROR(VALUE(MEDIÇÃO_GLOBAL!N580),0)=0,0,MEDIÇÃO_GLOBAL!N580)</f>
        <v>0</v>
      </c>
      <c r="O580" s="811">
        <f t="shared" si="155"/>
        <v>0</v>
      </c>
      <c r="P580" s="811">
        <f>IF(Dados_Obra!$H$37=1,Dados_GLOBAL_Inicial!M580,IF((W580)="c",ROUNDUP(J580*N580,2),IF((W580)="b",ROUNDDOWN(J580*N580,2),ROUND(J580*N580,2))))</f>
        <v>0</v>
      </c>
      <c r="Q580" s="813">
        <f t="shared" si="156"/>
        <v>0</v>
      </c>
      <c r="S580" s="815">
        <f t="shared" si="161"/>
        <v>0</v>
      </c>
      <c r="T580" s="815">
        <f t="shared" si="162"/>
        <v>0</v>
      </c>
      <c r="V580" s="974"/>
      <c r="W580" s="975"/>
      <c r="X580" s="816">
        <f t="shared" si="163"/>
        <v>0</v>
      </c>
      <c r="Y580" s="816">
        <f t="shared" si="164"/>
        <v>0</v>
      </c>
      <c r="Z580" s="816">
        <f t="shared" si="165"/>
        <v>0</v>
      </c>
      <c r="AA580" s="817">
        <f t="shared" si="166"/>
        <v>0</v>
      </c>
      <c r="AB580" s="718">
        <f t="shared" si="167"/>
        <v>579</v>
      </c>
      <c r="AC580" s="453">
        <f t="shared" si="157"/>
        <v>0</v>
      </c>
      <c r="AD580" s="14">
        <f t="shared" si="158"/>
        <v>0</v>
      </c>
      <c r="AE580"/>
      <c r="AF580" s="540">
        <f t="shared" si="152"/>
        <v>0</v>
      </c>
      <c r="AG580" s="541"/>
      <c r="AH580" s="541"/>
      <c r="AI580" s="541"/>
      <c r="AJ580" s="541"/>
      <c r="AK580" s="541"/>
      <c r="AL580" s="541"/>
      <c r="AM580" s="541"/>
      <c r="AN580" s="541"/>
      <c r="AO580" s="541"/>
      <c r="AP580" s="541"/>
      <c r="AQ580" s="541"/>
      <c r="AR580" s="541"/>
      <c r="AS580" s="541"/>
      <c r="AT580" s="541"/>
      <c r="AU580" s="541"/>
      <c r="AV580" s="541"/>
      <c r="AW580" s="541"/>
      <c r="AX580" s="541"/>
      <c r="AY580" s="819"/>
    </row>
    <row r="581" spans="1:51" ht="13.5" hidden="1" thickBot="1">
      <c r="A581" s="3" t="str">
        <f t="shared" si="159"/>
        <v/>
      </c>
      <c r="B581" s="805"/>
      <c r="C581" s="831">
        <f>MEDIÇÃO_GLOBAL!C581</f>
        <v>0</v>
      </c>
      <c r="D581" s="830">
        <f>MEDIÇÃO_GLOBAL!D581</f>
        <v>0</v>
      </c>
      <c r="E581" s="830" t="str">
        <f>MEDIÇÃO_GLOBAL!E581</f>
        <v/>
      </c>
      <c r="F581" s="823">
        <f>MEDIÇÃO_GLOBAL!F581</f>
        <v>0</v>
      </c>
      <c r="G581" s="824">
        <f>MEDIÇÃO_GLOBAL!G581</f>
        <v>0</v>
      </c>
      <c r="H581" s="454">
        <f>Dados_GLOBAL_Inicial!S581</f>
        <v>0</v>
      </c>
      <c r="I581" s="970"/>
      <c r="J581" s="455">
        <f t="shared" si="160"/>
        <v>0</v>
      </c>
      <c r="K581" s="451">
        <f t="shared" si="153"/>
        <v>0</v>
      </c>
      <c r="L581" s="452">
        <f t="shared" si="151"/>
        <v>0</v>
      </c>
      <c r="M581" s="809">
        <f t="shared" si="154"/>
        <v>0</v>
      </c>
      <c r="N581" s="821">
        <f>IF(IFERROR(VALUE(MEDIÇÃO_GLOBAL!N581),0)=0,0,MEDIÇÃO_GLOBAL!N581)</f>
        <v>0</v>
      </c>
      <c r="O581" s="811">
        <f t="shared" si="155"/>
        <v>0</v>
      </c>
      <c r="P581" s="811">
        <f>IF(Dados_Obra!$H$37=1,Dados_GLOBAL_Inicial!M581,IF((W581)="c",ROUNDUP(J581*N581,2),IF((W581)="b",ROUNDDOWN(J581*N581,2),ROUND(J581*N581,2))))</f>
        <v>0</v>
      </c>
      <c r="Q581" s="813">
        <f t="shared" si="156"/>
        <v>0</v>
      </c>
      <c r="S581" s="815">
        <f t="shared" si="161"/>
        <v>0</v>
      </c>
      <c r="T581" s="815">
        <f t="shared" si="162"/>
        <v>0</v>
      </c>
      <c r="V581" s="974"/>
      <c r="W581" s="975"/>
      <c r="X581" s="816">
        <f t="shared" si="163"/>
        <v>0</v>
      </c>
      <c r="Y581" s="816">
        <f t="shared" si="164"/>
        <v>0</v>
      </c>
      <c r="Z581" s="816">
        <f t="shared" si="165"/>
        <v>0</v>
      </c>
      <c r="AA581" s="817">
        <f t="shared" si="166"/>
        <v>0</v>
      </c>
      <c r="AB581" s="718">
        <f t="shared" si="167"/>
        <v>580</v>
      </c>
      <c r="AC581" s="453">
        <f t="shared" si="157"/>
        <v>0</v>
      </c>
      <c r="AD581" s="14">
        <f t="shared" si="158"/>
        <v>0</v>
      </c>
      <c r="AE581"/>
      <c r="AF581" s="540">
        <f t="shared" si="152"/>
        <v>0</v>
      </c>
      <c r="AG581" s="541"/>
      <c r="AH581" s="541"/>
      <c r="AI581" s="541"/>
      <c r="AJ581" s="541"/>
      <c r="AK581" s="541"/>
      <c r="AL581" s="541"/>
      <c r="AM581" s="541"/>
      <c r="AN581" s="541"/>
      <c r="AO581" s="541"/>
      <c r="AP581" s="541"/>
      <c r="AQ581" s="541"/>
      <c r="AR581" s="541"/>
      <c r="AS581" s="541"/>
      <c r="AT581" s="541"/>
      <c r="AU581" s="541"/>
      <c r="AV581" s="541"/>
      <c r="AW581" s="541"/>
      <c r="AX581" s="541"/>
      <c r="AY581" s="819"/>
    </row>
    <row r="582" spans="1:51" ht="13.5" hidden="1" thickBot="1">
      <c r="A582" s="3" t="str">
        <f t="shared" si="159"/>
        <v/>
      </c>
      <c r="B582" s="805"/>
      <c r="C582" s="831">
        <f>MEDIÇÃO_GLOBAL!C582</f>
        <v>0</v>
      </c>
      <c r="D582" s="830">
        <f>MEDIÇÃO_GLOBAL!D582</f>
        <v>0</v>
      </c>
      <c r="E582" s="830" t="str">
        <f>MEDIÇÃO_GLOBAL!E582</f>
        <v/>
      </c>
      <c r="F582" s="823">
        <f>MEDIÇÃO_GLOBAL!F582</f>
        <v>0</v>
      </c>
      <c r="G582" s="824">
        <f>MEDIÇÃO_GLOBAL!G582</f>
        <v>0</v>
      </c>
      <c r="H582" s="454">
        <f>Dados_GLOBAL_Inicial!S582</f>
        <v>0</v>
      </c>
      <c r="I582" s="970"/>
      <c r="J582" s="455">
        <f t="shared" si="160"/>
        <v>0</v>
      </c>
      <c r="K582" s="451">
        <f t="shared" si="153"/>
        <v>0</v>
      </c>
      <c r="L582" s="452">
        <f t="shared" si="151"/>
        <v>0</v>
      </c>
      <c r="M582" s="809">
        <f t="shared" si="154"/>
        <v>0</v>
      </c>
      <c r="N582" s="821">
        <f>IF(IFERROR(VALUE(MEDIÇÃO_GLOBAL!N582),0)=0,0,MEDIÇÃO_GLOBAL!N582)</f>
        <v>0</v>
      </c>
      <c r="O582" s="811">
        <f t="shared" si="155"/>
        <v>0</v>
      </c>
      <c r="P582" s="811">
        <f>IF(Dados_Obra!$H$37=1,Dados_GLOBAL_Inicial!M582,IF((W582)="c",ROUNDUP(J582*N582,2),IF((W582)="b",ROUNDDOWN(J582*N582,2),ROUND(J582*N582,2))))</f>
        <v>0</v>
      </c>
      <c r="Q582" s="813">
        <f t="shared" si="156"/>
        <v>0</v>
      </c>
      <c r="S582" s="815">
        <f t="shared" si="161"/>
        <v>0</v>
      </c>
      <c r="T582" s="815">
        <f t="shared" si="162"/>
        <v>0</v>
      </c>
      <c r="V582" s="974"/>
      <c r="W582" s="975"/>
      <c r="X582" s="816">
        <f t="shared" si="163"/>
        <v>0</v>
      </c>
      <c r="Y582" s="816">
        <f t="shared" si="164"/>
        <v>0</v>
      </c>
      <c r="Z582" s="816">
        <f t="shared" si="165"/>
        <v>0</v>
      </c>
      <c r="AA582" s="817">
        <f t="shared" si="166"/>
        <v>0</v>
      </c>
      <c r="AB582" s="718">
        <f t="shared" si="167"/>
        <v>581</v>
      </c>
      <c r="AC582" s="453">
        <f t="shared" si="157"/>
        <v>0</v>
      </c>
      <c r="AD582" s="14">
        <f t="shared" si="158"/>
        <v>0</v>
      </c>
      <c r="AE582"/>
      <c r="AF582" s="540">
        <f t="shared" si="152"/>
        <v>0</v>
      </c>
      <c r="AG582" s="541"/>
      <c r="AH582" s="541"/>
      <c r="AI582" s="541"/>
      <c r="AJ582" s="541"/>
      <c r="AK582" s="541"/>
      <c r="AL582" s="541"/>
      <c r="AM582" s="541"/>
      <c r="AN582" s="541"/>
      <c r="AO582" s="541"/>
      <c r="AP582" s="541"/>
      <c r="AQ582" s="541"/>
      <c r="AR582" s="541"/>
      <c r="AS582" s="541"/>
      <c r="AT582" s="541"/>
      <c r="AU582" s="541"/>
      <c r="AV582" s="541"/>
      <c r="AW582" s="541"/>
      <c r="AX582" s="541"/>
      <c r="AY582" s="819"/>
    </row>
    <row r="583" spans="1:51" ht="13.5" hidden="1" thickBot="1">
      <c r="A583" s="3" t="str">
        <f t="shared" si="159"/>
        <v/>
      </c>
      <c r="B583" s="805"/>
      <c r="C583" s="831">
        <f>MEDIÇÃO_GLOBAL!C583</f>
        <v>0</v>
      </c>
      <c r="D583" s="830">
        <f>MEDIÇÃO_GLOBAL!D583</f>
        <v>0</v>
      </c>
      <c r="E583" s="830" t="str">
        <f>MEDIÇÃO_GLOBAL!E583</f>
        <v/>
      </c>
      <c r="F583" s="823">
        <f>MEDIÇÃO_GLOBAL!F583</f>
        <v>0</v>
      </c>
      <c r="G583" s="824">
        <f>MEDIÇÃO_GLOBAL!G583</f>
        <v>0</v>
      </c>
      <c r="H583" s="454">
        <f>Dados_GLOBAL_Inicial!S583</f>
        <v>0</v>
      </c>
      <c r="I583" s="970"/>
      <c r="J583" s="455">
        <f t="shared" si="160"/>
        <v>0</v>
      </c>
      <c r="K583" s="451">
        <f t="shared" si="153"/>
        <v>0</v>
      </c>
      <c r="L583" s="452">
        <f t="shared" si="151"/>
        <v>0</v>
      </c>
      <c r="M583" s="809">
        <f t="shared" si="154"/>
        <v>0</v>
      </c>
      <c r="N583" s="821">
        <f>IF(IFERROR(VALUE(MEDIÇÃO_GLOBAL!N583),0)=0,0,MEDIÇÃO_GLOBAL!N583)</f>
        <v>0</v>
      </c>
      <c r="O583" s="811">
        <f t="shared" si="155"/>
        <v>0</v>
      </c>
      <c r="P583" s="811">
        <f>IF(Dados_Obra!$H$37=1,Dados_GLOBAL_Inicial!M583,IF((W583)="c",ROUNDUP(J583*N583,2),IF((W583)="b",ROUNDDOWN(J583*N583,2),ROUND(J583*N583,2))))</f>
        <v>0</v>
      </c>
      <c r="Q583" s="813">
        <f t="shared" si="156"/>
        <v>0</v>
      </c>
      <c r="S583" s="815">
        <f t="shared" si="161"/>
        <v>0</v>
      </c>
      <c r="T583" s="815">
        <f t="shared" si="162"/>
        <v>0</v>
      </c>
      <c r="V583" s="974"/>
      <c r="W583" s="975"/>
      <c r="X583" s="816">
        <f t="shared" si="163"/>
        <v>0</v>
      </c>
      <c r="Y583" s="816">
        <f t="shared" si="164"/>
        <v>0</v>
      </c>
      <c r="Z583" s="816">
        <f t="shared" si="165"/>
        <v>0</v>
      </c>
      <c r="AA583" s="817">
        <f t="shared" si="166"/>
        <v>0</v>
      </c>
      <c r="AB583" s="718">
        <f t="shared" si="167"/>
        <v>582</v>
      </c>
      <c r="AC583" s="453">
        <f t="shared" si="157"/>
        <v>0</v>
      </c>
      <c r="AD583" s="14">
        <f t="shared" si="158"/>
        <v>0</v>
      </c>
      <c r="AE583"/>
      <c r="AF583" s="540">
        <f t="shared" si="152"/>
        <v>0</v>
      </c>
      <c r="AG583" s="541"/>
      <c r="AH583" s="541"/>
      <c r="AI583" s="541"/>
      <c r="AJ583" s="541"/>
      <c r="AK583" s="541"/>
      <c r="AL583" s="541"/>
      <c r="AM583" s="541"/>
      <c r="AN583" s="541"/>
      <c r="AO583" s="541"/>
      <c r="AP583" s="541"/>
      <c r="AQ583" s="541"/>
      <c r="AR583" s="541"/>
      <c r="AS583" s="541"/>
      <c r="AT583" s="541"/>
      <c r="AU583" s="541"/>
      <c r="AV583" s="541"/>
      <c r="AW583" s="541"/>
      <c r="AX583" s="541"/>
      <c r="AY583" s="819"/>
    </row>
    <row r="584" spans="1:51" ht="13.5" hidden="1" thickBot="1">
      <c r="A584" s="3" t="str">
        <f t="shared" si="159"/>
        <v/>
      </c>
      <c r="B584" s="805"/>
      <c r="C584" s="831">
        <f>MEDIÇÃO_GLOBAL!C584</f>
        <v>0</v>
      </c>
      <c r="D584" s="830">
        <f>MEDIÇÃO_GLOBAL!D584</f>
        <v>0</v>
      </c>
      <c r="E584" s="830" t="str">
        <f>MEDIÇÃO_GLOBAL!E584</f>
        <v/>
      </c>
      <c r="F584" s="823">
        <f>MEDIÇÃO_GLOBAL!F584</f>
        <v>0</v>
      </c>
      <c r="G584" s="824">
        <f>MEDIÇÃO_GLOBAL!G584</f>
        <v>0</v>
      </c>
      <c r="H584" s="454">
        <f>Dados_GLOBAL_Inicial!S584</f>
        <v>0</v>
      </c>
      <c r="I584" s="970"/>
      <c r="J584" s="455">
        <f t="shared" si="160"/>
        <v>0</v>
      </c>
      <c r="K584" s="451">
        <f t="shared" si="153"/>
        <v>0</v>
      </c>
      <c r="L584" s="452">
        <f t="shared" si="151"/>
        <v>0</v>
      </c>
      <c r="M584" s="809">
        <f t="shared" si="154"/>
        <v>0</v>
      </c>
      <c r="N584" s="821">
        <f>IF(IFERROR(VALUE(MEDIÇÃO_GLOBAL!N584),0)=0,0,MEDIÇÃO_GLOBAL!N584)</f>
        <v>0</v>
      </c>
      <c r="O584" s="811">
        <f t="shared" si="155"/>
        <v>0</v>
      </c>
      <c r="P584" s="811">
        <f>IF(Dados_Obra!$H$37=1,Dados_GLOBAL_Inicial!M584,IF((W584)="c",ROUNDUP(J584*N584,2),IF((W584)="b",ROUNDDOWN(J584*N584,2),ROUND(J584*N584,2))))</f>
        <v>0</v>
      </c>
      <c r="Q584" s="813">
        <f t="shared" si="156"/>
        <v>0</v>
      </c>
      <c r="S584" s="815">
        <f t="shared" si="161"/>
        <v>0</v>
      </c>
      <c r="T584" s="815">
        <f t="shared" si="162"/>
        <v>0</v>
      </c>
      <c r="V584" s="974"/>
      <c r="W584" s="975"/>
      <c r="X584" s="816">
        <f t="shared" si="163"/>
        <v>0</v>
      </c>
      <c r="Y584" s="816">
        <f t="shared" si="164"/>
        <v>0</v>
      </c>
      <c r="Z584" s="816">
        <f t="shared" si="165"/>
        <v>0</v>
      </c>
      <c r="AA584" s="817">
        <f t="shared" si="166"/>
        <v>0</v>
      </c>
      <c r="AB584" s="718">
        <f t="shared" si="167"/>
        <v>583</v>
      </c>
      <c r="AC584" s="453">
        <f t="shared" si="157"/>
        <v>0</v>
      </c>
      <c r="AD584" s="14">
        <f t="shared" si="158"/>
        <v>0</v>
      </c>
      <c r="AE584"/>
      <c r="AF584" s="540">
        <f t="shared" si="152"/>
        <v>0</v>
      </c>
      <c r="AG584" s="541"/>
      <c r="AH584" s="541"/>
      <c r="AI584" s="541"/>
      <c r="AJ584" s="541"/>
      <c r="AK584" s="541"/>
      <c r="AL584" s="541"/>
      <c r="AM584" s="541"/>
      <c r="AN584" s="541"/>
      <c r="AO584" s="541"/>
      <c r="AP584" s="541"/>
      <c r="AQ584" s="541"/>
      <c r="AR584" s="541"/>
      <c r="AS584" s="541"/>
      <c r="AT584" s="541"/>
      <c r="AU584" s="541"/>
      <c r="AV584" s="541"/>
      <c r="AW584" s="541"/>
      <c r="AX584" s="541"/>
      <c r="AY584" s="819"/>
    </row>
    <row r="585" spans="1:51" ht="13.5" hidden="1" thickBot="1">
      <c r="A585" s="3" t="str">
        <f t="shared" si="159"/>
        <v/>
      </c>
      <c r="B585" s="805"/>
      <c r="C585" s="831">
        <f>MEDIÇÃO_GLOBAL!C585</f>
        <v>0</v>
      </c>
      <c r="D585" s="830">
        <f>MEDIÇÃO_GLOBAL!D585</f>
        <v>0</v>
      </c>
      <c r="E585" s="830" t="str">
        <f>MEDIÇÃO_GLOBAL!E585</f>
        <v/>
      </c>
      <c r="F585" s="823">
        <f>MEDIÇÃO_GLOBAL!F585</f>
        <v>0</v>
      </c>
      <c r="G585" s="824">
        <f>MEDIÇÃO_GLOBAL!G585</f>
        <v>0</v>
      </c>
      <c r="H585" s="454">
        <f>Dados_GLOBAL_Inicial!S585</f>
        <v>0</v>
      </c>
      <c r="I585" s="970"/>
      <c r="J585" s="455">
        <f t="shared" si="160"/>
        <v>0</v>
      </c>
      <c r="K585" s="451">
        <f t="shared" si="153"/>
        <v>0</v>
      </c>
      <c r="L585" s="452">
        <f t="shared" si="151"/>
        <v>0</v>
      </c>
      <c r="M585" s="809">
        <f t="shared" si="154"/>
        <v>0</v>
      </c>
      <c r="N585" s="821">
        <f>IF(IFERROR(VALUE(MEDIÇÃO_GLOBAL!N585),0)=0,0,MEDIÇÃO_GLOBAL!N585)</f>
        <v>0</v>
      </c>
      <c r="O585" s="811">
        <f t="shared" si="155"/>
        <v>0</v>
      </c>
      <c r="P585" s="811">
        <f>IF(Dados_Obra!$H$37=1,Dados_GLOBAL_Inicial!M585,IF((W585)="c",ROUNDUP(J585*N585,2),IF((W585)="b",ROUNDDOWN(J585*N585,2),ROUND(J585*N585,2))))</f>
        <v>0</v>
      </c>
      <c r="Q585" s="813">
        <f t="shared" si="156"/>
        <v>0</v>
      </c>
      <c r="S585" s="815">
        <f t="shared" si="161"/>
        <v>0</v>
      </c>
      <c r="T585" s="815">
        <f t="shared" si="162"/>
        <v>0</v>
      </c>
      <c r="V585" s="974"/>
      <c r="W585" s="975"/>
      <c r="X585" s="816">
        <f t="shared" si="163"/>
        <v>0</v>
      </c>
      <c r="Y585" s="816">
        <f t="shared" si="164"/>
        <v>0</v>
      </c>
      <c r="Z585" s="816">
        <f t="shared" si="165"/>
        <v>0</v>
      </c>
      <c r="AA585" s="817">
        <f t="shared" si="166"/>
        <v>0</v>
      </c>
      <c r="AB585" s="718">
        <f t="shared" si="167"/>
        <v>584</v>
      </c>
      <c r="AC585" s="453">
        <f t="shared" si="157"/>
        <v>0</v>
      </c>
      <c r="AD585" s="14">
        <f t="shared" si="158"/>
        <v>0</v>
      </c>
      <c r="AE585"/>
      <c r="AF585" s="540">
        <f t="shared" si="152"/>
        <v>0</v>
      </c>
      <c r="AG585" s="541"/>
      <c r="AH585" s="541"/>
      <c r="AI585" s="541"/>
      <c r="AJ585" s="541"/>
      <c r="AK585" s="541"/>
      <c r="AL585" s="541"/>
      <c r="AM585" s="541"/>
      <c r="AN585" s="541"/>
      <c r="AO585" s="541"/>
      <c r="AP585" s="541"/>
      <c r="AQ585" s="541"/>
      <c r="AR585" s="541"/>
      <c r="AS585" s="541"/>
      <c r="AT585" s="541"/>
      <c r="AU585" s="541"/>
      <c r="AV585" s="541"/>
      <c r="AW585" s="541"/>
      <c r="AX585" s="541"/>
      <c r="AY585" s="819"/>
    </row>
    <row r="586" spans="1:51" ht="13.5" hidden="1" thickBot="1">
      <c r="A586" s="3" t="str">
        <f t="shared" si="159"/>
        <v/>
      </c>
      <c r="B586" s="805"/>
      <c r="C586" s="831">
        <f>MEDIÇÃO_GLOBAL!C586</f>
        <v>0</v>
      </c>
      <c r="D586" s="830">
        <f>MEDIÇÃO_GLOBAL!D586</f>
        <v>0</v>
      </c>
      <c r="E586" s="830" t="str">
        <f>MEDIÇÃO_GLOBAL!E586</f>
        <v/>
      </c>
      <c r="F586" s="823">
        <f>MEDIÇÃO_GLOBAL!F586</f>
        <v>0</v>
      </c>
      <c r="G586" s="824">
        <f>MEDIÇÃO_GLOBAL!G586</f>
        <v>0</v>
      </c>
      <c r="H586" s="454">
        <f>Dados_GLOBAL_Inicial!S586</f>
        <v>0</v>
      </c>
      <c r="I586" s="970"/>
      <c r="J586" s="455">
        <f t="shared" si="160"/>
        <v>0</v>
      </c>
      <c r="K586" s="451">
        <f t="shared" si="153"/>
        <v>0</v>
      </c>
      <c r="L586" s="452">
        <f t="shared" ref="L586:L649" si="168">IF(total=0,0,ROUND(P586/total,4))</f>
        <v>0</v>
      </c>
      <c r="M586" s="809">
        <f t="shared" si="154"/>
        <v>0</v>
      </c>
      <c r="N586" s="821">
        <f>IF(IFERROR(VALUE(MEDIÇÃO_GLOBAL!N586),0)=0,0,MEDIÇÃO_GLOBAL!N586)</f>
        <v>0</v>
      </c>
      <c r="O586" s="811">
        <f t="shared" si="155"/>
        <v>0</v>
      </c>
      <c r="P586" s="811">
        <f>IF(Dados_Obra!$H$37=1,Dados_GLOBAL_Inicial!M586,IF((W586)="c",ROUNDUP(J586*N586,2),IF((W586)="b",ROUNDDOWN(J586*N586,2),ROUND(J586*N586,2))))</f>
        <v>0</v>
      </c>
      <c r="Q586" s="813">
        <f t="shared" si="156"/>
        <v>0</v>
      </c>
      <c r="S586" s="815">
        <f t="shared" si="161"/>
        <v>0</v>
      </c>
      <c r="T586" s="815">
        <f t="shared" si="162"/>
        <v>0</v>
      </c>
      <c r="V586" s="974"/>
      <c r="W586" s="975"/>
      <c r="X586" s="816">
        <f t="shared" si="163"/>
        <v>0</v>
      </c>
      <c r="Y586" s="816">
        <f t="shared" si="164"/>
        <v>0</v>
      </c>
      <c r="Z586" s="816">
        <f t="shared" si="165"/>
        <v>0</v>
      </c>
      <c r="AA586" s="817">
        <f t="shared" si="166"/>
        <v>0</v>
      </c>
      <c r="AB586" s="718">
        <f t="shared" si="167"/>
        <v>585</v>
      </c>
      <c r="AC586" s="453">
        <f t="shared" si="157"/>
        <v>0</v>
      </c>
      <c r="AD586" s="14">
        <f t="shared" si="158"/>
        <v>0</v>
      </c>
      <c r="AE586"/>
      <c r="AF586" s="540">
        <f t="shared" si="152"/>
        <v>0</v>
      </c>
      <c r="AG586" s="541"/>
      <c r="AH586" s="541"/>
      <c r="AI586" s="541"/>
      <c r="AJ586" s="541"/>
      <c r="AK586" s="541"/>
      <c r="AL586" s="541"/>
      <c r="AM586" s="541"/>
      <c r="AN586" s="541"/>
      <c r="AO586" s="541"/>
      <c r="AP586" s="541"/>
      <c r="AQ586" s="541"/>
      <c r="AR586" s="541"/>
      <c r="AS586" s="541"/>
      <c r="AT586" s="541"/>
      <c r="AU586" s="541"/>
      <c r="AV586" s="541"/>
      <c r="AW586" s="541"/>
      <c r="AX586" s="541"/>
      <c r="AY586" s="819"/>
    </row>
    <row r="587" spans="1:51" ht="13.5" hidden="1" thickBot="1">
      <c r="A587" s="3" t="str">
        <f t="shared" si="159"/>
        <v/>
      </c>
      <c r="B587" s="805"/>
      <c r="C587" s="831">
        <f>MEDIÇÃO_GLOBAL!C587</f>
        <v>0</v>
      </c>
      <c r="D587" s="830">
        <f>MEDIÇÃO_GLOBAL!D587</f>
        <v>0</v>
      </c>
      <c r="E587" s="830" t="str">
        <f>MEDIÇÃO_GLOBAL!E587</f>
        <v/>
      </c>
      <c r="F587" s="823">
        <f>MEDIÇÃO_GLOBAL!F587</f>
        <v>0</v>
      </c>
      <c r="G587" s="824">
        <f>MEDIÇÃO_GLOBAL!G587</f>
        <v>0</v>
      </c>
      <c r="H587" s="454">
        <f>Dados_GLOBAL_Inicial!S587</f>
        <v>0</v>
      </c>
      <c r="I587" s="970"/>
      <c r="J587" s="455">
        <f t="shared" si="160"/>
        <v>0</v>
      </c>
      <c r="K587" s="451">
        <f t="shared" si="153"/>
        <v>0</v>
      </c>
      <c r="L587" s="452">
        <f t="shared" si="168"/>
        <v>0</v>
      </c>
      <c r="M587" s="809">
        <f t="shared" si="154"/>
        <v>0</v>
      </c>
      <c r="N587" s="821">
        <f>IF(IFERROR(VALUE(MEDIÇÃO_GLOBAL!N587),0)=0,0,MEDIÇÃO_GLOBAL!N587)</f>
        <v>0</v>
      </c>
      <c r="O587" s="811">
        <f t="shared" si="155"/>
        <v>0</v>
      </c>
      <c r="P587" s="811">
        <f>IF(Dados_Obra!$H$37=1,Dados_GLOBAL_Inicial!M587,IF((W587)="c",ROUNDUP(J587*N587,2),IF((W587)="b",ROUNDDOWN(J587*N587,2),ROUND(J587*N587,2))))</f>
        <v>0</v>
      </c>
      <c r="Q587" s="813">
        <f t="shared" si="156"/>
        <v>0</v>
      </c>
      <c r="S587" s="815">
        <f t="shared" si="161"/>
        <v>0</v>
      </c>
      <c r="T587" s="815">
        <f t="shared" si="162"/>
        <v>0</v>
      </c>
      <c r="V587" s="974"/>
      <c r="W587" s="975"/>
      <c r="X587" s="816">
        <f t="shared" si="163"/>
        <v>0</v>
      </c>
      <c r="Y587" s="816">
        <f t="shared" si="164"/>
        <v>0</v>
      </c>
      <c r="Z587" s="816">
        <f t="shared" si="165"/>
        <v>0</v>
      </c>
      <c r="AA587" s="817">
        <f t="shared" si="166"/>
        <v>0</v>
      </c>
      <c r="AB587" s="718">
        <f t="shared" si="167"/>
        <v>586</v>
      </c>
      <c r="AC587" s="453">
        <f t="shared" si="157"/>
        <v>0</v>
      </c>
      <c r="AD587" s="14">
        <f t="shared" si="158"/>
        <v>0</v>
      </c>
      <c r="AE587"/>
      <c r="AF587" s="540">
        <f t="shared" ref="AF587:AF650" si="169">IFERROR(IF(C587=0,0,C587),0)</f>
        <v>0</v>
      </c>
      <c r="AG587" s="541"/>
      <c r="AH587" s="541"/>
      <c r="AI587" s="541"/>
      <c r="AJ587" s="541"/>
      <c r="AK587" s="541"/>
      <c r="AL587" s="541"/>
      <c r="AM587" s="541"/>
      <c r="AN587" s="541"/>
      <c r="AO587" s="541"/>
      <c r="AP587" s="541"/>
      <c r="AQ587" s="541"/>
      <c r="AR587" s="541"/>
      <c r="AS587" s="541"/>
      <c r="AT587" s="541"/>
      <c r="AU587" s="541"/>
      <c r="AV587" s="541"/>
      <c r="AW587" s="541"/>
      <c r="AX587" s="541"/>
      <c r="AY587" s="819"/>
    </row>
    <row r="588" spans="1:51" ht="13.5" hidden="1" thickBot="1">
      <c r="A588" s="3" t="str">
        <f t="shared" si="159"/>
        <v/>
      </c>
      <c r="B588" s="805"/>
      <c r="C588" s="831">
        <f>MEDIÇÃO_GLOBAL!C588</f>
        <v>0</v>
      </c>
      <c r="D588" s="830">
        <f>MEDIÇÃO_GLOBAL!D588</f>
        <v>0</v>
      </c>
      <c r="E588" s="830" t="str">
        <f>MEDIÇÃO_GLOBAL!E588</f>
        <v/>
      </c>
      <c r="F588" s="823">
        <f>MEDIÇÃO_GLOBAL!F588</f>
        <v>0</v>
      </c>
      <c r="G588" s="824">
        <f>MEDIÇÃO_GLOBAL!G588</f>
        <v>0</v>
      </c>
      <c r="H588" s="454">
        <f>Dados_GLOBAL_Inicial!S588</f>
        <v>0</v>
      </c>
      <c r="I588" s="970"/>
      <c r="J588" s="455">
        <f t="shared" si="160"/>
        <v>0</v>
      </c>
      <c r="K588" s="451">
        <f t="shared" ref="K588:K651" si="170">AD588</f>
        <v>0</v>
      </c>
      <c r="L588" s="452">
        <f t="shared" si="168"/>
        <v>0</v>
      </c>
      <c r="M588" s="809">
        <f t="shared" ref="M588:M651" si="171">IF(J588=0,0,IF(K588&gt;100%,"excesso",IF(ISNUMBER(K588),ROUND(K588*L588,4),IF(K588="&lt;excesso",ROUND(100%*L588,4),0))))</f>
        <v>0</v>
      </c>
      <c r="N588" s="821">
        <f>IF(IFERROR(VALUE(MEDIÇÃO_GLOBAL!N588),0)=0,0,MEDIÇÃO_GLOBAL!N588)</f>
        <v>0</v>
      </c>
      <c r="O588" s="811">
        <f t="shared" ref="O588:O651" si="172">IF(K588&gt;100%,P588,IF(ISBLANK(J588),0,IF((V588)="c",ROUNDUP(K588*P588,2),IF((V588)="b",ROUNDDOWN(K588*P588,2),ROUND(K588*P588,2)))))</f>
        <v>0</v>
      </c>
      <c r="P588" s="811">
        <f>IF(Dados_Obra!$H$37=1,Dados_GLOBAL_Inicial!M588,IF((W588)="c",ROUNDUP(J588*N588,2),IF((W588)="b",ROUNDDOWN(J588*N588,2),ROUND(J588*N588,2))))</f>
        <v>0</v>
      </c>
      <c r="Q588" s="813">
        <f t="shared" ref="Q588:Q651" si="173">P588-O588</f>
        <v>0</v>
      </c>
      <c r="S588" s="815">
        <f t="shared" si="161"/>
        <v>0</v>
      </c>
      <c r="T588" s="815">
        <f t="shared" si="162"/>
        <v>0</v>
      </c>
      <c r="V588" s="974"/>
      <c r="W588" s="975"/>
      <c r="X588" s="816">
        <f t="shared" si="163"/>
        <v>0</v>
      </c>
      <c r="Y588" s="816">
        <f t="shared" si="164"/>
        <v>0</v>
      </c>
      <c r="Z588" s="816">
        <f t="shared" si="165"/>
        <v>0</v>
      </c>
      <c r="AA588" s="817">
        <f t="shared" si="166"/>
        <v>0</v>
      </c>
      <c r="AB588" s="718">
        <f t="shared" si="167"/>
        <v>587</v>
      </c>
      <c r="AC588" s="453">
        <f t="shared" ref="AC588:AC651" si="174">IF(SUM(AG588:AX588)&gt;J588,J588,SUM(AG588:AX588))</f>
        <v>0</v>
      </c>
      <c r="AD588" s="14">
        <f t="shared" ref="AD588:AD651" si="175">IF(J588=0,0,IF(AC588&gt;J588,1,AC588/J588))</f>
        <v>0</v>
      </c>
      <c r="AE588"/>
      <c r="AF588" s="540">
        <f t="shared" si="169"/>
        <v>0</v>
      </c>
      <c r="AG588" s="541"/>
      <c r="AH588" s="541"/>
      <c r="AI588" s="541"/>
      <c r="AJ588" s="541"/>
      <c r="AK588" s="541"/>
      <c r="AL588" s="541"/>
      <c r="AM588" s="541"/>
      <c r="AN588" s="541"/>
      <c r="AO588" s="541"/>
      <c r="AP588" s="541"/>
      <c r="AQ588" s="541"/>
      <c r="AR588" s="541"/>
      <c r="AS588" s="541"/>
      <c r="AT588" s="541"/>
      <c r="AU588" s="541"/>
      <c r="AV588" s="541"/>
      <c r="AW588" s="541"/>
      <c r="AX588" s="541"/>
      <c r="AY588" s="819"/>
    </row>
    <row r="589" spans="1:51" ht="13.5" hidden="1" thickBot="1">
      <c r="A589" s="3" t="str">
        <f t="shared" si="159"/>
        <v/>
      </c>
      <c r="B589" s="805"/>
      <c r="C589" s="831">
        <f>MEDIÇÃO_GLOBAL!C589</f>
        <v>0</v>
      </c>
      <c r="D589" s="830">
        <f>MEDIÇÃO_GLOBAL!D589</f>
        <v>0</v>
      </c>
      <c r="E589" s="830" t="str">
        <f>MEDIÇÃO_GLOBAL!E589</f>
        <v/>
      </c>
      <c r="F589" s="823">
        <f>MEDIÇÃO_GLOBAL!F589</f>
        <v>0</v>
      </c>
      <c r="G589" s="824">
        <f>MEDIÇÃO_GLOBAL!G589</f>
        <v>0</v>
      </c>
      <c r="H589" s="454">
        <f>Dados_GLOBAL_Inicial!S589</f>
        <v>0</v>
      </c>
      <c r="I589" s="970"/>
      <c r="J589" s="455">
        <f t="shared" si="160"/>
        <v>0</v>
      </c>
      <c r="K589" s="451">
        <f t="shared" si="170"/>
        <v>0</v>
      </c>
      <c r="L589" s="452">
        <f t="shared" si="168"/>
        <v>0</v>
      </c>
      <c r="M589" s="809">
        <f t="shared" si="171"/>
        <v>0</v>
      </c>
      <c r="N589" s="821">
        <f>IF(IFERROR(VALUE(MEDIÇÃO_GLOBAL!N589),0)=0,0,MEDIÇÃO_GLOBAL!N589)</f>
        <v>0</v>
      </c>
      <c r="O589" s="811">
        <f t="shared" si="172"/>
        <v>0</v>
      </c>
      <c r="P589" s="811">
        <f>IF(Dados_Obra!$H$37=1,Dados_GLOBAL_Inicial!M589,IF((W589)="c",ROUNDUP(J589*N589,2),IF((W589)="b",ROUNDDOWN(J589*N589,2),ROUND(J589*N589,2))))</f>
        <v>0</v>
      </c>
      <c r="Q589" s="813">
        <f t="shared" si="173"/>
        <v>0</v>
      </c>
      <c r="S589" s="815">
        <f t="shared" si="161"/>
        <v>0</v>
      </c>
      <c r="T589" s="815">
        <f t="shared" si="162"/>
        <v>0</v>
      </c>
      <c r="V589" s="974"/>
      <c r="W589" s="975"/>
      <c r="X589" s="816">
        <f t="shared" si="163"/>
        <v>0</v>
      </c>
      <c r="Y589" s="816">
        <f t="shared" si="164"/>
        <v>0</v>
      </c>
      <c r="Z589" s="816">
        <f t="shared" si="165"/>
        <v>0</v>
      </c>
      <c r="AA589" s="817">
        <f t="shared" si="166"/>
        <v>0</v>
      </c>
      <c r="AB589" s="718">
        <f t="shared" si="167"/>
        <v>588</v>
      </c>
      <c r="AC589" s="453">
        <f t="shared" si="174"/>
        <v>0</v>
      </c>
      <c r="AD589" s="14">
        <f t="shared" si="175"/>
        <v>0</v>
      </c>
      <c r="AE589"/>
      <c r="AF589" s="540">
        <f t="shared" si="169"/>
        <v>0</v>
      </c>
      <c r="AG589" s="541"/>
      <c r="AH589" s="541"/>
      <c r="AI589" s="541"/>
      <c r="AJ589" s="541"/>
      <c r="AK589" s="541"/>
      <c r="AL589" s="541"/>
      <c r="AM589" s="541"/>
      <c r="AN589" s="541"/>
      <c r="AO589" s="541"/>
      <c r="AP589" s="541"/>
      <c r="AQ589" s="541"/>
      <c r="AR589" s="541"/>
      <c r="AS589" s="541"/>
      <c r="AT589" s="541"/>
      <c r="AU589" s="541"/>
      <c r="AV589" s="541"/>
      <c r="AW589" s="541"/>
      <c r="AX589" s="541"/>
      <c r="AY589" s="819"/>
    </row>
    <row r="590" spans="1:51" ht="13.5" hidden="1" thickBot="1">
      <c r="A590" s="3" t="str">
        <f t="shared" si="159"/>
        <v/>
      </c>
      <c r="B590" s="805"/>
      <c r="C590" s="831">
        <f>MEDIÇÃO_GLOBAL!C590</f>
        <v>0</v>
      </c>
      <c r="D590" s="830">
        <f>MEDIÇÃO_GLOBAL!D590</f>
        <v>0</v>
      </c>
      <c r="E590" s="830" t="str">
        <f>MEDIÇÃO_GLOBAL!E590</f>
        <v/>
      </c>
      <c r="F590" s="823">
        <f>MEDIÇÃO_GLOBAL!F590</f>
        <v>0</v>
      </c>
      <c r="G590" s="824">
        <f>MEDIÇÃO_GLOBAL!G590</f>
        <v>0</v>
      </c>
      <c r="H590" s="454">
        <f>Dados_GLOBAL_Inicial!S590</f>
        <v>0</v>
      </c>
      <c r="I590" s="970"/>
      <c r="J590" s="455">
        <f t="shared" si="160"/>
        <v>0</v>
      </c>
      <c r="K590" s="451">
        <f t="shared" si="170"/>
        <v>0</v>
      </c>
      <c r="L590" s="452">
        <f t="shared" si="168"/>
        <v>0</v>
      </c>
      <c r="M590" s="809">
        <f t="shared" si="171"/>
        <v>0</v>
      </c>
      <c r="N590" s="821">
        <f>IF(IFERROR(VALUE(MEDIÇÃO_GLOBAL!N590),0)=0,0,MEDIÇÃO_GLOBAL!N590)</f>
        <v>0</v>
      </c>
      <c r="O590" s="811">
        <f t="shared" si="172"/>
        <v>0</v>
      </c>
      <c r="P590" s="811">
        <f>IF(Dados_Obra!$H$37=1,Dados_GLOBAL_Inicial!M590,IF((W590)="c",ROUNDUP(J590*N590,2),IF((W590)="b",ROUNDDOWN(J590*N590,2),ROUND(J590*N590,2))))</f>
        <v>0</v>
      </c>
      <c r="Q590" s="813">
        <f t="shared" si="173"/>
        <v>0</v>
      </c>
      <c r="S590" s="815">
        <f t="shared" si="161"/>
        <v>0</v>
      </c>
      <c r="T590" s="815">
        <f t="shared" si="162"/>
        <v>0</v>
      </c>
      <c r="V590" s="974"/>
      <c r="W590" s="975"/>
      <c r="X590" s="816">
        <f t="shared" si="163"/>
        <v>0</v>
      </c>
      <c r="Y590" s="816">
        <f t="shared" si="164"/>
        <v>0</v>
      </c>
      <c r="Z590" s="816">
        <f t="shared" si="165"/>
        <v>0</v>
      </c>
      <c r="AA590" s="817">
        <f t="shared" si="166"/>
        <v>0</v>
      </c>
      <c r="AB590" s="718">
        <f t="shared" si="167"/>
        <v>589</v>
      </c>
      <c r="AC590" s="453">
        <f t="shared" si="174"/>
        <v>0</v>
      </c>
      <c r="AD590" s="14">
        <f t="shared" si="175"/>
        <v>0</v>
      </c>
      <c r="AE590"/>
      <c r="AF590" s="540">
        <f t="shared" si="169"/>
        <v>0</v>
      </c>
      <c r="AG590" s="541"/>
      <c r="AH590" s="541"/>
      <c r="AI590" s="541"/>
      <c r="AJ590" s="541"/>
      <c r="AK590" s="541"/>
      <c r="AL590" s="541"/>
      <c r="AM590" s="541"/>
      <c r="AN590" s="541"/>
      <c r="AO590" s="541"/>
      <c r="AP590" s="541"/>
      <c r="AQ590" s="541"/>
      <c r="AR590" s="541"/>
      <c r="AS590" s="541"/>
      <c r="AT590" s="541"/>
      <c r="AU590" s="541"/>
      <c r="AV590" s="541"/>
      <c r="AW590" s="541"/>
      <c r="AX590" s="541"/>
      <c r="AY590" s="819"/>
    </row>
    <row r="591" spans="1:51" ht="13.5" hidden="1" thickBot="1">
      <c r="A591" s="3" t="str">
        <f t="shared" si="159"/>
        <v/>
      </c>
      <c r="B591" s="805"/>
      <c r="C591" s="831">
        <f>MEDIÇÃO_GLOBAL!C591</f>
        <v>0</v>
      </c>
      <c r="D591" s="830">
        <f>MEDIÇÃO_GLOBAL!D591</f>
        <v>0</v>
      </c>
      <c r="E591" s="830" t="str">
        <f>MEDIÇÃO_GLOBAL!E591</f>
        <v/>
      </c>
      <c r="F591" s="823">
        <f>MEDIÇÃO_GLOBAL!F591</f>
        <v>0</v>
      </c>
      <c r="G591" s="824">
        <f>MEDIÇÃO_GLOBAL!G591</f>
        <v>0</v>
      </c>
      <c r="H591" s="454">
        <f>Dados_GLOBAL_Inicial!S591</f>
        <v>0</v>
      </c>
      <c r="I591" s="970"/>
      <c r="J591" s="455">
        <f t="shared" si="160"/>
        <v>0</v>
      </c>
      <c r="K591" s="451">
        <f t="shared" si="170"/>
        <v>0</v>
      </c>
      <c r="L591" s="452">
        <f t="shared" si="168"/>
        <v>0</v>
      </c>
      <c r="M591" s="809">
        <f t="shared" si="171"/>
        <v>0</v>
      </c>
      <c r="N591" s="821">
        <f>IF(IFERROR(VALUE(MEDIÇÃO_GLOBAL!N591),0)=0,0,MEDIÇÃO_GLOBAL!N591)</f>
        <v>0</v>
      </c>
      <c r="O591" s="811">
        <f t="shared" si="172"/>
        <v>0</v>
      </c>
      <c r="P591" s="811">
        <f>IF(Dados_Obra!$H$37=1,Dados_GLOBAL_Inicial!M591,IF((W591)="c",ROUNDUP(J591*N591,2),IF((W591)="b",ROUNDDOWN(J591*N591,2),ROUND(J591*N591,2))))</f>
        <v>0</v>
      </c>
      <c r="Q591" s="813">
        <f t="shared" si="173"/>
        <v>0</v>
      </c>
      <c r="S591" s="815">
        <f t="shared" si="161"/>
        <v>0</v>
      </c>
      <c r="T591" s="815">
        <f t="shared" si="162"/>
        <v>0</v>
      </c>
      <c r="V591" s="974"/>
      <c r="W591" s="975"/>
      <c r="X591" s="816">
        <f t="shared" si="163"/>
        <v>0</v>
      </c>
      <c r="Y591" s="816">
        <f t="shared" si="164"/>
        <v>0</v>
      </c>
      <c r="Z591" s="816">
        <f t="shared" si="165"/>
        <v>0</v>
      </c>
      <c r="AA591" s="817">
        <f t="shared" si="166"/>
        <v>0</v>
      </c>
      <c r="AB591" s="718">
        <f t="shared" si="167"/>
        <v>590</v>
      </c>
      <c r="AC591" s="453">
        <f t="shared" si="174"/>
        <v>0</v>
      </c>
      <c r="AD591" s="14">
        <f t="shared" si="175"/>
        <v>0</v>
      </c>
      <c r="AE591"/>
      <c r="AF591" s="540">
        <f t="shared" si="169"/>
        <v>0</v>
      </c>
      <c r="AG591" s="541"/>
      <c r="AH591" s="541"/>
      <c r="AI591" s="541"/>
      <c r="AJ591" s="541"/>
      <c r="AK591" s="541"/>
      <c r="AL591" s="541"/>
      <c r="AM591" s="541"/>
      <c r="AN591" s="541"/>
      <c r="AO591" s="541"/>
      <c r="AP591" s="541"/>
      <c r="AQ591" s="541"/>
      <c r="AR591" s="541"/>
      <c r="AS591" s="541"/>
      <c r="AT591" s="541"/>
      <c r="AU591" s="541"/>
      <c r="AV591" s="541"/>
      <c r="AW591" s="541"/>
      <c r="AX591" s="541"/>
      <c r="AY591" s="819"/>
    </row>
    <row r="592" spans="1:51" ht="13.5" hidden="1" thickBot="1">
      <c r="A592" s="3" t="str">
        <f t="shared" si="159"/>
        <v/>
      </c>
      <c r="B592" s="805"/>
      <c r="C592" s="831">
        <f>MEDIÇÃO_GLOBAL!C592</f>
        <v>0</v>
      </c>
      <c r="D592" s="830">
        <f>MEDIÇÃO_GLOBAL!D592</f>
        <v>0</v>
      </c>
      <c r="E592" s="830" t="str">
        <f>MEDIÇÃO_GLOBAL!E592</f>
        <v/>
      </c>
      <c r="F592" s="823">
        <f>MEDIÇÃO_GLOBAL!F592</f>
        <v>0</v>
      </c>
      <c r="G592" s="824">
        <f>MEDIÇÃO_GLOBAL!G592</f>
        <v>0</v>
      </c>
      <c r="H592" s="454">
        <f>Dados_GLOBAL_Inicial!S592</f>
        <v>0</v>
      </c>
      <c r="I592" s="970"/>
      <c r="J592" s="455">
        <f t="shared" si="160"/>
        <v>0</v>
      </c>
      <c r="K592" s="451">
        <f t="shared" si="170"/>
        <v>0</v>
      </c>
      <c r="L592" s="452">
        <f t="shared" si="168"/>
        <v>0</v>
      </c>
      <c r="M592" s="809">
        <f t="shared" si="171"/>
        <v>0</v>
      </c>
      <c r="N592" s="821">
        <f>IF(IFERROR(VALUE(MEDIÇÃO_GLOBAL!N592),0)=0,0,MEDIÇÃO_GLOBAL!N592)</f>
        <v>0</v>
      </c>
      <c r="O592" s="811">
        <f t="shared" si="172"/>
        <v>0</v>
      </c>
      <c r="P592" s="811">
        <f>IF(Dados_Obra!$H$37=1,Dados_GLOBAL_Inicial!M592,IF((W592)="c",ROUNDUP(J592*N592,2),IF((W592)="b",ROUNDDOWN(J592*N592,2),ROUND(J592*N592,2))))</f>
        <v>0</v>
      </c>
      <c r="Q592" s="813">
        <f t="shared" si="173"/>
        <v>0</v>
      </c>
      <c r="S592" s="815">
        <f t="shared" si="161"/>
        <v>0</v>
      </c>
      <c r="T592" s="815">
        <f t="shared" si="162"/>
        <v>0</v>
      </c>
      <c r="V592" s="974"/>
      <c r="W592" s="975"/>
      <c r="X592" s="816">
        <f t="shared" si="163"/>
        <v>0</v>
      </c>
      <c r="Y592" s="816">
        <f t="shared" si="164"/>
        <v>0</v>
      </c>
      <c r="Z592" s="816">
        <f t="shared" si="165"/>
        <v>0</v>
      </c>
      <c r="AA592" s="817">
        <f t="shared" si="166"/>
        <v>0</v>
      </c>
      <c r="AB592" s="718">
        <f t="shared" si="167"/>
        <v>591</v>
      </c>
      <c r="AC592" s="453">
        <f t="shared" si="174"/>
        <v>0</v>
      </c>
      <c r="AD592" s="14">
        <f t="shared" si="175"/>
        <v>0</v>
      </c>
      <c r="AE592"/>
      <c r="AF592" s="540">
        <f t="shared" si="169"/>
        <v>0</v>
      </c>
      <c r="AG592" s="541"/>
      <c r="AH592" s="541"/>
      <c r="AI592" s="541"/>
      <c r="AJ592" s="541"/>
      <c r="AK592" s="541"/>
      <c r="AL592" s="541"/>
      <c r="AM592" s="541"/>
      <c r="AN592" s="541"/>
      <c r="AO592" s="541"/>
      <c r="AP592" s="541"/>
      <c r="AQ592" s="541"/>
      <c r="AR592" s="541"/>
      <c r="AS592" s="541"/>
      <c r="AT592" s="541"/>
      <c r="AU592" s="541"/>
      <c r="AV592" s="541"/>
      <c r="AW592" s="541"/>
      <c r="AX592" s="541"/>
      <c r="AY592" s="819"/>
    </row>
    <row r="593" spans="1:51" ht="13.5" hidden="1" thickBot="1">
      <c r="A593" s="3" t="str">
        <f t="shared" si="159"/>
        <v/>
      </c>
      <c r="B593" s="805"/>
      <c r="C593" s="831">
        <f>MEDIÇÃO_GLOBAL!C593</f>
        <v>0</v>
      </c>
      <c r="D593" s="830">
        <f>MEDIÇÃO_GLOBAL!D593</f>
        <v>0</v>
      </c>
      <c r="E593" s="830" t="str">
        <f>MEDIÇÃO_GLOBAL!E593</f>
        <v/>
      </c>
      <c r="F593" s="823">
        <f>MEDIÇÃO_GLOBAL!F593</f>
        <v>0</v>
      </c>
      <c r="G593" s="824">
        <f>MEDIÇÃO_GLOBAL!G593</f>
        <v>0</v>
      </c>
      <c r="H593" s="454">
        <f>Dados_GLOBAL_Inicial!S593</f>
        <v>0</v>
      </c>
      <c r="I593" s="970"/>
      <c r="J593" s="455">
        <f t="shared" si="160"/>
        <v>0</v>
      </c>
      <c r="K593" s="451">
        <f t="shared" si="170"/>
        <v>0</v>
      </c>
      <c r="L593" s="452">
        <f t="shared" si="168"/>
        <v>0</v>
      </c>
      <c r="M593" s="809">
        <f t="shared" si="171"/>
        <v>0</v>
      </c>
      <c r="N593" s="821">
        <f>IF(IFERROR(VALUE(MEDIÇÃO_GLOBAL!N593),0)=0,0,MEDIÇÃO_GLOBAL!N593)</f>
        <v>0</v>
      </c>
      <c r="O593" s="811">
        <f t="shared" si="172"/>
        <v>0</v>
      </c>
      <c r="P593" s="811">
        <f>IF(Dados_Obra!$H$37=1,Dados_GLOBAL_Inicial!M593,IF((W593)="c",ROUNDUP(J593*N593,2),IF((W593)="b",ROUNDDOWN(J593*N593,2),ROUND(J593*N593,2))))</f>
        <v>0</v>
      </c>
      <c r="Q593" s="813">
        <f t="shared" si="173"/>
        <v>0</v>
      </c>
      <c r="S593" s="815">
        <f t="shared" si="161"/>
        <v>0</v>
      </c>
      <c r="T593" s="815">
        <f t="shared" si="162"/>
        <v>0</v>
      </c>
      <c r="V593" s="974"/>
      <c r="W593" s="975"/>
      <c r="X593" s="816">
        <f t="shared" si="163"/>
        <v>0</v>
      </c>
      <c r="Y593" s="816">
        <f t="shared" si="164"/>
        <v>0</v>
      </c>
      <c r="Z593" s="816">
        <f t="shared" si="165"/>
        <v>0</v>
      </c>
      <c r="AA593" s="817">
        <f t="shared" si="166"/>
        <v>0</v>
      </c>
      <c r="AB593" s="718">
        <f t="shared" si="167"/>
        <v>592</v>
      </c>
      <c r="AC593" s="453">
        <f t="shared" si="174"/>
        <v>0</v>
      </c>
      <c r="AD593" s="14">
        <f t="shared" si="175"/>
        <v>0</v>
      </c>
      <c r="AE593"/>
      <c r="AF593" s="540">
        <f t="shared" si="169"/>
        <v>0</v>
      </c>
      <c r="AG593" s="541"/>
      <c r="AH593" s="541"/>
      <c r="AI593" s="541"/>
      <c r="AJ593" s="541"/>
      <c r="AK593" s="541"/>
      <c r="AL593" s="541"/>
      <c r="AM593" s="541"/>
      <c r="AN593" s="541"/>
      <c r="AO593" s="541"/>
      <c r="AP593" s="541"/>
      <c r="AQ593" s="541"/>
      <c r="AR593" s="541"/>
      <c r="AS593" s="541"/>
      <c r="AT593" s="541"/>
      <c r="AU593" s="541"/>
      <c r="AV593" s="541"/>
      <c r="AW593" s="541"/>
      <c r="AX593" s="541"/>
      <c r="AY593" s="819"/>
    </row>
    <row r="594" spans="1:51" ht="13.5" hidden="1" thickBot="1">
      <c r="A594" s="3" t="str">
        <f t="shared" si="159"/>
        <v/>
      </c>
      <c r="B594" s="805"/>
      <c r="C594" s="831">
        <f>MEDIÇÃO_GLOBAL!C594</f>
        <v>0</v>
      </c>
      <c r="D594" s="830">
        <f>MEDIÇÃO_GLOBAL!D594</f>
        <v>0</v>
      </c>
      <c r="E594" s="830" t="str">
        <f>MEDIÇÃO_GLOBAL!E594</f>
        <v/>
      </c>
      <c r="F594" s="823">
        <f>MEDIÇÃO_GLOBAL!F594</f>
        <v>0</v>
      </c>
      <c r="G594" s="824">
        <f>MEDIÇÃO_GLOBAL!G594</f>
        <v>0</v>
      </c>
      <c r="H594" s="454">
        <f>Dados_GLOBAL_Inicial!S594</f>
        <v>0</v>
      </c>
      <c r="I594" s="970"/>
      <c r="J594" s="455">
        <f t="shared" si="160"/>
        <v>0</v>
      </c>
      <c r="K594" s="451">
        <f t="shared" si="170"/>
        <v>0</v>
      </c>
      <c r="L594" s="452">
        <f t="shared" si="168"/>
        <v>0</v>
      </c>
      <c r="M594" s="809">
        <f t="shared" si="171"/>
        <v>0</v>
      </c>
      <c r="N594" s="821">
        <f>IF(IFERROR(VALUE(MEDIÇÃO_GLOBAL!N594),0)=0,0,MEDIÇÃO_GLOBAL!N594)</f>
        <v>0</v>
      </c>
      <c r="O594" s="811">
        <f t="shared" si="172"/>
        <v>0</v>
      </c>
      <c r="P594" s="811">
        <f>IF(Dados_Obra!$H$37=1,Dados_GLOBAL_Inicial!M594,IF((W594)="c",ROUNDUP(J594*N594,2),IF((W594)="b",ROUNDDOWN(J594*N594,2),ROUND(J594*N594,2))))</f>
        <v>0</v>
      </c>
      <c r="Q594" s="813">
        <f t="shared" si="173"/>
        <v>0</v>
      </c>
      <c r="S594" s="815">
        <f t="shared" si="161"/>
        <v>0</v>
      </c>
      <c r="T594" s="815">
        <f t="shared" si="162"/>
        <v>0</v>
      </c>
      <c r="V594" s="974"/>
      <c r="W594" s="975"/>
      <c r="X594" s="816">
        <f t="shared" si="163"/>
        <v>0</v>
      </c>
      <c r="Y594" s="816">
        <f t="shared" si="164"/>
        <v>0</v>
      </c>
      <c r="Z594" s="816">
        <f t="shared" si="165"/>
        <v>0</v>
      </c>
      <c r="AA594" s="817">
        <f t="shared" si="166"/>
        <v>0</v>
      </c>
      <c r="AB594" s="718">
        <f t="shared" si="167"/>
        <v>593</v>
      </c>
      <c r="AC594" s="453">
        <f t="shared" si="174"/>
        <v>0</v>
      </c>
      <c r="AD594" s="14">
        <f t="shared" si="175"/>
        <v>0</v>
      </c>
      <c r="AE594"/>
      <c r="AF594" s="540">
        <f t="shared" si="169"/>
        <v>0</v>
      </c>
      <c r="AG594" s="541"/>
      <c r="AH594" s="541"/>
      <c r="AI594" s="541"/>
      <c r="AJ594" s="541"/>
      <c r="AK594" s="541"/>
      <c r="AL594" s="541"/>
      <c r="AM594" s="541"/>
      <c r="AN594" s="541"/>
      <c r="AO594" s="541"/>
      <c r="AP594" s="541"/>
      <c r="AQ594" s="541"/>
      <c r="AR594" s="541"/>
      <c r="AS594" s="541"/>
      <c r="AT594" s="541"/>
      <c r="AU594" s="541"/>
      <c r="AV594" s="541"/>
      <c r="AW594" s="541"/>
      <c r="AX594" s="541"/>
      <c r="AY594" s="819"/>
    </row>
    <row r="595" spans="1:51" ht="13.5" hidden="1" thickBot="1">
      <c r="A595" s="3" t="str">
        <f t="shared" si="159"/>
        <v/>
      </c>
      <c r="B595" s="805"/>
      <c r="C595" s="831">
        <f>MEDIÇÃO_GLOBAL!C595</f>
        <v>0</v>
      </c>
      <c r="D595" s="830">
        <f>MEDIÇÃO_GLOBAL!D595</f>
        <v>0</v>
      </c>
      <c r="E595" s="830" t="str">
        <f>MEDIÇÃO_GLOBAL!E595</f>
        <v/>
      </c>
      <c r="F595" s="823">
        <f>MEDIÇÃO_GLOBAL!F595</f>
        <v>0</v>
      </c>
      <c r="G595" s="824">
        <f>MEDIÇÃO_GLOBAL!G595</f>
        <v>0</v>
      </c>
      <c r="H595" s="454">
        <f>Dados_GLOBAL_Inicial!S595</f>
        <v>0</v>
      </c>
      <c r="I595" s="970"/>
      <c r="J595" s="455">
        <f t="shared" si="160"/>
        <v>0</v>
      </c>
      <c r="K595" s="451">
        <f t="shared" si="170"/>
        <v>0</v>
      </c>
      <c r="L595" s="452">
        <f t="shared" si="168"/>
        <v>0</v>
      </c>
      <c r="M595" s="809">
        <f t="shared" si="171"/>
        <v>0</v>
      </c>
      <c r="N595" s="821">
        <f>IF(IFERROR(VALUE(MEDIÇÃO_GLOBAL!N595),0)=0,0,MEDIÇÃO_GLOBAL!N595)</f>
        <v>0</v>
      </c>
      <c r="O595" s="811">
        <f t="shared" si="172"/>
        <v>0</v>
      </c>
      <c r="P595" s="811">
        <f>IF(Dados_Obra!$H$37=1,Dados_GLOBAL_Inicial!M595,IF((W595)="c",ROUNDUP(J595*N595,2),IF((W595)="b",ROUNDDOWN(J595*N595,2),ROUND(J595*N595,2))))</f>
        <v>0</v>
      </c>
      <c r="Q595" s="813">
        <f t="shared" si="173"/>
        <v>0</v>
      </c>
      <c r="S595" s="815">
        <f t="shared" si="161"/>
        <v>0</v>
      </c>
      <c r="T595" s="815">
        <f t="shared" si="162"/>
        <v>0</v>
      </c>
      <c r="V595" s="974"/>
      <c r="W595" s="975"/>
      <c r="X595" s="816">
        <f t="shared" si="163"/>
        <v>0</v>
      </c>
      <c r="Y595" s="816">
        <f t="shared" si="164"/>
        <v>0</v>
      </c>
      <c r="Z595" s="816">
        <f t="shared" si="165"/>
        <v>0</v>
      </c>
      <c r="AA595" s="817">
        <f t="shared" si="166"/>
        <v>0</v>
      </c>
      <c r="AB595" s="718">
        <f t="shared" si="167"/>
        <v>594</v>
      </c>
      <c r="AC595" s="453">
        <f t="shared" si="174"/>
        <v>0</v>
      </c>
      <c r="AD595" s="14">
        <f t="shared" si="175"/>
        <v>0</v>
      </c>
      <c r="AE595"/>
      <c r="AF595" s="540">
        <f t="shared" si="169"/>
        <v>0</v>
      </c>
      <c r="AG595" s="541"/>
      <c r="AH595" s="541"/>
      <c r="AI595" s="541"/>
      <c r="AJ595" s="541"/>
      <c r="AK595" s="541"/>
      <c r="AL595" s="541"/>
      <c r="AM595" s="541"/>
      <c r="AN595" s="541"/>
      <c r="AO595" s="541"/>
      <c r="AP595" s="541"/>
      <c r="AQ595" s="541"/>
      <c r="AR595" s="541"/>
      <c r="AS595" s="541"/>
      <c r="AT595" s="541"/>
      <c r="AU595" s="541"/>
      <c r="AV595" s="541"/>
      <c r="AW595" s="541"/>
      <c r="AX595" s="541"/>
      <c r="AY595" s="819"/>
    </row>
    <row r="596" spans="1:51" ht="13.5" hidden="1" thickBot="1">
      <c r="A596" s="3" t="str">
        <f t="shared" si="159"/>
        <v/>
      </c>
      <c r="B596" s="805"/>
      <c r="C596" s="831">
        <f>MEDIÇÃO_GLOBAL!C596</f>
        <v>0</v>
      </c>
      <c r="D596" s="830">
        <f>MEDIÇÃO_GLOBAL!D596</f>
        <v>0</v>
      </c>
      <c r="E596" s="830" t="str">
        <f>MEDIÇÃO_GLOBAL!E596</f>
        <v/>
      </c>
      <c r="F596" s="823">
        <f>MEDIÇÃO_GLOBAL!F596</f>
        <v>0</v>
      </c>
      <c r="G596" s="824">
        <f>MEDIÇÃO_GLOBAL!G596</f>
        <v>0</v>
      </c>
      <c r="H596" s="454">
        <f>Dados_GLOBAL_Inicial!S596</f>
        <v>0</v>
      </c>
      <c r="I596" s="970"/>
      <c r="J596" s="455">
        <f t="shared" si="160"/>
        <v>0</v>
      </c>
      <c r="K596" s="451">
        <f t="shared" si="170"/>
        <v>0</v>
      </c>
      <c r="L596" s="452">
        <f t="shared" si="168"/>
        <v>0</v>
      </c>
      <c r="M596" s="809">
        <f t="shared" si="171"/>
        <v>0</v>
      </c>
      <c r="N596" s="821">
        <f>IF(IFERROR(VALUE(MEDIÇÃO_GLOBAL!N596),0)=0,0,MEDIÇÃO_GLOBAL!N596)</f>
        <v>0</v>
      </c>
      <c r="O596" s="811">
        <f t="shared" si="172"/>
        <v>0</v>
      </c>
      <c r="P596" s="811">
        <f>IF(Dados_Obra!$H$37=1,Dados_GLOBAL_Inicial!M596,IF((W596)="c",ROUNDUP(J596*N596,2),IF((W596)="b",ROUNDDOWN(J596*N596,2),ROUND(J596*N596,2))))</f>
        <v>0</v>
      </c>
      <c r="Q596" s="813">
        <f t="shared" si="173"/>
        <v>0</v>
      </c>
      <c r="S596" s="815">
        <f t="shared" si="161"/>
        <v>0</v>
      </c>
      <c r="T596" s="815">
        <f t="shared" si="162"/>
        <v>0</v>
      </c>
      <c r="V596" s="974"/>
      <c r="W596" s="975"/>
      <c r="X596" s="816">
        <f t="shared" si="163"/>
        <v>0</v>
      </c>
      <c r="Y596" s="816">
        <f t="shared" si="164"/>
        <v>0</v>
      </c>
      <c r="Z596" s="816">
        <f t="shared" si="165"/>
        <v>0</v>
      </c>
      <c r="AA596" s="817">
        <f t="shared" si="166"/>
        <v>0</v>
      </c>
      <c r="AB596" s="718">
        <f t="shared" si="167"/>
        <v>595</v>
      </c>
      <c r="AC596" s="453">
        <f t="shared" si="174"/>
        <v>0</v>
      </c>
      <c r="AD596" s="14">
        <f t="shared" si="175"/>
        <v>0</v>
      </c>
      <c r="AE596"/>
      <c r="AF596" s="540">
        <f t="shared" si="169"/>
        <v>0</v>
      </c>
      <c r="AG596" s="541"/>
      <c r="AH596" s="541"/>
      <c r="AI596" s="541"/>
      <c r="AJ596" s="541"/>
      <c r="AK596" s="541"/>
      <c r="AL596" s="541"/>
      <c r="AM596" s="541"/>
      <c r="AN596" s="541"/>
      <c r="AO596" s="541"/>
      <c r="AP596" s="541"/>
      <c r="AQ596" s="541"/>
      <c r="AR596" s="541"/>
      <c r="AS596" s="541"/>
      <c r="AT596" s="541"/>
      <c r="AU596" s="541"/>
      <c r="AV596" s="541"/>
      <c r="AW596" s="541"/>
      <c r="AX596" s="541"/>
      <c r="AY596" s="819"/>
    </row>
    <row r="597" spans="1:51" ht="13.5" hidden="1" thickBot="1">
      <c r="A597" s="3" t="str">
        <f t="shared" si="159"/>
        <v/>
      </c>
      <c r="B597" s="805"/>
      <c r="C597" s="831">
        <f>MEDIÇÃO_GLOBAL!C597</f>
        <v>0</v>
      </c>
      <c r="D597" s="830">
        <f>MEDIÇÃO_GLOBAL!D597</f>
        <v>0</v>
      </c>
      <c r="E597" s="830" t="str">
        <f>MEDIÇÃO_GLOBAL!E597</f>
        <v/>
      </c>
      <c r="F597" s="823">
        <f>MEDIÇÃO_GLOBAL!F597</f>
        <v>0</v>
      </c>
      <c r="G597" s="824">
        <f>MEDIÇÃO_GLOBAL!G597</f>
        <v>0</v>
      </c>
      <c r="H597" s="454">
        <f>Dados_GLOBAL_Inicial!S597</f>
        <v>0</v>
      </c>
      <c r="I597" s="970"/>
      <c r="J597" s="455">
        <f t="shared" si="160"/>
        <v>0</v>
      </c>
      <c r="K597" s="451">
        <f t="shared" si="170"/>
        <v>0</v>
      </c>
      <c r="L597" s="452">
        <f t="shared" si="168"/>
        <v>0</v>
      </c>
      <c r="M597" s="809">
        <f t="shared" si="171"/>
        <v>0</v>
      </c>
      <c r="N597" s="821">
        <f>IF(IFERROR(VALUE(MEDIÇÃO_GLOBAL!N597),0)=0,0,MEDIÇÃO_GLOBAL!N597)</f>
        <v>0</v>
      </c>
      <c r="O597" s="811">
        <f t="shared" si="172"/>
        <v>0</v>
      </c>
      <c r="P597" s="811">
        <f>IF(Dados_Obra!$H$37=1,Dados_GLOBAL_Inicial!M597,IF((W597)="c",ROUNDUP(J597*N597,2),IF((W597)="b",ROUNDDOWN(J597*N597,2),ROUND(J597*N597,2))))</f>
        <v>0</v>
      </c>
      <c r="Q597" s="813">
        <f t="shared" si="173"/>
        <v>0</v>
      </c>
      <c r="S597" s="815">
        <f t="shared" si="161"/>
        <v>0</v>
      </c>
      <c r="T597" s="815">
        <f t="shared" si="162"/>
        <v>0</v>
      </c>
      <c r="V597" s="974"/>
      <c r="W597" s="975"/>
      <c r="X597" s="816">
        <f t="shared" si="163"/>
        <v>0</v>
      </c>
      <c r="Y597" s="816">
        <f t="shared" si="164"/>
        <v>0</v>
      </c>
      <c r="Z597" s="816">
        <f t="shared" si="165"/>
        <v>0</v>
      </c>
      <c r="AA597" s="817">
        <f t="shared" si="166"/>
        <v>0</v>
      </c>
      <c r="AB597" s="718">
        <f t="shared" si="167"/>
        <v>596</v>
      </c>
      <c r="AC597" s="453">
        <f t="shared" si="174"/>
        <v>0</v>
      </c>
      <c r="AD597" s="14">
        <f t="shared" si="175"/>
        <v>0</v>
      </c>
      <c r="AE597"/>
      <c r="AF597" s="540">
        <f t="shared" si="169"/>
        <v>0</v>
      </c>
      <c r="AG597" s="541"/>
      <c r="AH597" s="541"/>
      <c r="AI597" s="541"/>
      <c r="AJ597" s="541"/>
      <c r="AK597" s="541"/>
      <c r="AL597" s="541"/>
      <c r="AM597" s="541"/>
      <c r="AN597" s="541"/>
      <c r="AO597" s="541"/>
      <c r="AP597" s="541"/>
      <c r="AQ597" s="541"/>
      <c r="AR597" s="541"/>
      <c r="AS597" s="541"/>
      <c r="AT597" s="541"/>
      <c r="AU597" s="541"/>
      <c r="AV597" s="541"/>
      <c r="AW597" s="541"/>
      <c r="AX597" s="541"/>
      <c r="AY597" s="819"/>
    </row>
    <row r="598" spans="1:51" ht="13.5" hidden="1" thickBot="1">
      <c r="A598" s="3" t="str">
        <f t="shared" si="159"/>
        <v/>
      </c>
      <c r="B598" s="805"/>
      <c r="C598" s="831">
        <f>MEDIÇÃO_GLOBAL!C598</f>
        <v>0</v>
      </c>
      <c r="D598" s="830">
        <f>MEDIÇÃO_GLOBAL!D598</f>
        <v>0</v>
      </c>
      <c r="E598" s="830" t="str">
        <f>MEDIÇÃO_GLOBAL!E598</f>
        <v/>
      </c>
      <c r="F598" s="823">
        <f>MEDIÇÃO_GLOBAL!F598</f>
        <v>0</v>
      </c>
      <c r="G598" s="824">
        <f>MEDIÇÃO_GLOBAL!G598</f>
        <v>0</v>
      </c>
      <c r="H598" s="454">
        <f>Dados_GLOBAL_Inicial!S598</f>
        <v>0</v>
      </c>
      <c r="I598" s="970"/>
      <c r="J598" s="455">
        <f t="shared" si="160"/>
        <v>0</v>
      </c>
      <c r="K598" s="451">
        <f t="shared" si="170"/>
        <v>0</v>
      </c>
      <c r="L598" s="452">
        <f t="shared" si="168"/>
        <v>0</v>
      </c>
      <c r="M598" s="809">
        <f t="shared" si="171"/>
        <v>0</v>
      </c>
      <c r="N598" s="821">
        <f>IF(IFERROR(VALUE(MEDIÇÃO_GLOBAL!N598),0)=0,0,MEDIÇÃO_GLOBAL!N598)</f>
        <v>0</v>
      </c>
      <c r="O598" s="811">
        <f t="shared" si="172"/>
        <v>0</v>
      </c>
      <c r="P598" s="811">
        <f>IF(Dados_Obra!$H$37=1,Dados_GLOBAL_Inicial!M598,IF((W598)="c",ROUNDUP(J598*N598,2),IF((W598)="b",ROUNDDOWN(J598*N598,2),ROUND(J598*N598,2))))</f>
        <v>0</v>
      </c>
      <c r="Q598" s="813">
        <f t="shared" si="173"/>
        <v>0</v>
      </c>
      <c r="S598" s="815">
        <f t="shared" si="161"/>
        <v>0</v>
      </c>
      <c r="T598" s="815">
        <f t="shared" si="162"/>
        <v>0</v>
      </c>
      <c r="V598" s="974"/>
      <c r="W598" s="975"/>
      <c r="X598" s="816">
        <f t="shared" si="163"/>
        <v>0</v>
      </c>
      <c r="Y598" s="816">
        <f t="shared" si="164"/>
        <v>0</v>
      </c>
      <c r="Z598" s="816">
        <f t="shared" si="165"/>
        <v>0</v>
      </c>
      <c r="AA598" s="817">
        <f t="shared" si="166"/>
        <v>0</v>
      </c>
      <c r="AB598" s="718">
        <f t="shared" si="167"/>
        <v>597</v>
      </c>
      <c r="AC598" s="453">
        <f t="shared" si="174"/>
        <v>0</v>
      </c>
      <c r="AD598" s="14">
        <f t="shared" si="175"/>
        <v>0</v>
      </c>
      <c r="AE598"/>
      <c r="AF598" s="540">
        <f t="shared" si="169"/>
        <v>0</v>
      </c>
      <c r="AG598" s="541"/>
      <c r="AH598" s="541"/>
      <c r="AI598" s="541"/>
      <c r="AJ598" s="541"/>
      <c r="AK598" s="541"/>
      <c r="AL598" s="541"/>
      <c r="AM598" s="541"/>
      <c r="AN598" s="541"/>
      <c r="AO598" s="541"/>
      <c r="AP598" s="541"/>
      <c r="AQ598" s="541"/>
      <c r="AR598" s="541"/>
      <c r="AS598" s="541"/>
      <c r="AT598" s="541"/>
      <c r="AU598" s="541"/>
      <c r="AV598" s="541"/>
      <c r="AW598" s="541"/>
      <c r="AX598" s="541"/>
      <c r="AY598" s="819"/>
    </row>
    <row r="599" spans="1:51" ht="13.5" hidden="1" thickBot="1">
      <c r="A599" s="3" t="str">
        <f t="shared" si="159"/>
        <v/>
      </c>
      <c r="B599" s="805"/>
      <c r="C599" s="831">
        <f>MEDIÇÃO_GLOBAL!C599</f>
        <v>0</v>
      </c>
      <c r="D599" s="830">
        <f>MEDIÇÃO_GLOBAL!D599</f>
        <v>0</v>
      </c>
      <c r="E599" s="830" t="str">
        <f>MEDIÇÃO_GLOBAL!E599</f>
        <v/>
      </c>
      <c r="F599" s="823">
        <f>MEDIÇÃO_GLOBAL!F599</f>
        <v>0</v>
      </c>
      <c r="G599" s="824">
        <f>MEDIÇÃO_GLOBAL!G599</f>
        <v>0</v>
      </c>
      <c r="H599" s="454">
        <f>Dados_GLOBAL_Inicial!S599</f>
        <v>0</v>
      </c>
      <c r="I599" s="970"/>
      <c r="J599" s="455">
        <f t="shared" si="160"/>
        <v>0</v>
      </c>
      <c r="K599" s="451">
        <f t="shared" si="170"/>
        <v>0</v>
      </c>
      <c r="L599" s="452">
        <f t="shared" si="168"/>
        <v>0</v>
      </c>
      <c r="M599" s="809">
        <f t="shared" si="171"/>
        <v>0</v>
      </c>
      <c r="N599" s="821">
        <f>IF(IFERROR(VALUE(MEDIÇÃO_GLOBAL!N599),0)=0,0,MEDIÇÃO_GLOBAL!N599)</f>
        <v>0</v>
      </c>
      <c r="O599" s="811">
        <f t="shared" si="172"/>
        <v>0</v>
      </c>
      <c r="P599" s="811">
        <f>IF(Dados_Obra!$H$37=1,Dados_GLOBAL_Inicial!M599,IF((W599)="c",ROUNDUP(J599*N599,2),IF((W599)="b",ROUNDDOWN(J599*N599,2),ROUND(J599*N599,2))))</f>
        <v>0</v>
      </c>
      <c r="Q599" s="813">
        <f t="shared" si="173"/>
        <v>0</v>
      </c>
      <c r="S599" s="815">
        <f t="shared" si="161"/>
        <v>0</v>
      </c>
      <c r="T599" s="815">
        <f t="shared" si="162"/>
        <v>0</v>
      </c>
      <c r="V599" s="974"/>
      <c r="W599" s="975"/>
      <c r="X599" s="816">
        <f t="shared" si="163"/>
        <v>0</v>
      </c>
      <c r="Y599" s="816">
        <f t="shared" si="164"/>
        <v>0</v>
      </c>
      <c r="Z599" s="816">
        <f t="shared" si="165"/>
        <v>0</v>
      </c>
      <c r="AA599" s="817">
        <f t="shared" si="166"/>
        <v>0</v>
      </c>
      <c r="AB599" s="718">
        <f t="shared" si="167"/>
        <v>598</v>
      </c>
      <c r="AC599" s="453">
        <f t="shared" si="174"/>
        <v>0</v>
      </c>
      <c r="AD599" s="14">
        <f t="shared" si="175"/>
        <v>0</v>
      </c>
      <c r="AE599"/>
      <c r="AF599" s="540">
        <f t="shared" si="169"/>
        <v>0</v>
      </c>
      <c r="AG599" s="541"/>
      <c r="AH599" s="541"/>
      <c r="AI599" s="541"/>
      <c r="AJ599" s="541"/>
      <c r="AK599" s="541"/>
      <c r="AL599" s="541"/>
      <c r="AM599" s="541"/>
      <c r="AN599" s="541"/>
      <c r="AO599" s="541"/>
      <c r="AP599" s="541"/>
      <c r="AQ599" s="541"/>
      <c r="AR599" s="541"/>
      <c r="AS599" s="541"/>
      <c r="AT599" s="541"/>
      <c r="AU599" s="541"/>
      <c r="AV599" s="541"/>
      <c r="AW599" s="541"/>
      <c r="AX599" s="541"/>
      <c r="AY599" s="819"/>
    </row>
    <row r="600" spans="1:51" ht="13.5" hidden="1" thickBot="1">
      <c r="A600" s="3" t="str">
        <f t="shared" si="159"/>
        <v/>
      </c>
      <c r="B600" s="805"/>
      <c r="C600" s="831">
        <f>MEDIÇÃO_GLOBAL!C600</f>
        <v>0</v>
      </c>
      <c r="D600" s="830">
        <f>MEDIÇÃO_GLOBAL!D600</f>
        <v>0</v>
      </c>
      <c r="E600" s="830" t="str">
        <f>MEDIÇÃO_GLOBAL!E600</f>
        <v/>
      </c>
      <c r="F600" s="823">
        <f>MEDIÇÃO_GLOBAL!F600</f>
        <v>0</v>
      </c>
      <c r="G600" s="824">
        <f>MEDIÇÃO_GLOBAL!G600</f>
        <v>0</v>
      </c>
      <c r="H600" s="454">
        <f>Dados_GLOBAL_Inicial!S600</f>
        <v>0</v>
      </c>
      <c r="I600" s="970"/>
      <c r="J600" s="455">
        <f t="shared" si="160"/>
        <v>0</v>
      </c>
      <c r="K600" s="451">
        <f t="shared" si="170"/>
        <v>0</v>
      </c>
      <c r="L600" s="452">
        <f t="shared" si="168"/>
        <v>0</v>
      </c>
      <c r="M600" s="809">
        <f t="shared" si="171"/>
        <v>0</v>
      </c>
      <c r="N600" s="821">
        <f>IF(IFERROR(VALUE(MEDIÇÃO_GLOBAL!N600),0)=0,0,MEDIÇÃO_GLOBAL!N600)</f>
        <v>0</v>
      </c>
      <c r="O600" s="811">
        <f t="shared" si="172"/>
        <v>0</v>
      </c>
      <c r="P600" s="811">
        <f>IF(Dados_Obra!$H$37=1,Dados_GLOBAL_Inicial!M600,IF((W600)="c",ROUNDUP(J600*N600,2),IF((W600)="b",ROUNDDOWN(J600*N600,2),ROUND(J600*N600,2))))</f>
        <v>0</v>
      </c>
      <c r="Q600" s="813">
        <f t="shared" si="173"/>
        <v>0</v>
      </c>
      <c r="S600" s="815">
        <f t="shared" si="161"/>
        <v>0</v>
      </c>
      <c r="T600" s="815">
        <f t="shared" si="162"/>
        <v>0</v>
      </c>
      <c r="V600" s="974"/>
      <c r="W600" s="975"/>
      <c r="X600" s="816">
        <f t="shared" si="163"/>
        <v>0</v>
      </c>
      <c r="Y600" s="816">
        <f t="shared" si="164"/>
        <v>0</v>
      </c>
      <c r="Z600" s="816">
        <f t="shared" si="165"/>
        <v>0</v>
      </c>
      <c r="AA600" s="817">
        <f t="shared" si="166"/>
        <v>0</v>
      </c>
      <c r="AB600" s="718">
        <f t="shared" si="167"/>
        <v>599</v>
      </c>
      <c r="AC600" s="453">
        <f t="shared" si="174"/>
        <v>0</v>
      </c>
      <c r="AD600" s="14">
        <f t="shared" si="175"/>
        <v>0</v>
      </c>
      <c r="AE600"/>
      <c r="AF600" s="540">
        <f t="shared" si="169"/>
        <v>0</v>
      </c>
      <c r="AG600" s="541"/>
      <c r="AH600" s="541"/>
      <c r="AI600" s="541"/>
      <c r="AJ600" s="541"/>
      <c r="AK600" s="541"/>
      <c r="AL600" s="541"/>
      <c r="AM600" s="541"/>
      <c r="AN600" s="541"/>
      <c r="AO600" s="541"/>
      <c r="AP600" s="541"/>
      <c r="AQ600" s="541"/>
      <c r="AR600" s="541"/>
      <c r="AS600" s="541"/>
      <c r="AT600" s="541"/>
      <c r="AU600" s="541"/>
      <c r="AV600" s="541"/>
      <c r="AW600" s="541"/>
      <c r="AX600" s="541"/>
      <c r="AY600" s="819"/>
    </row>
    <row r="601" spans="1:51" ht="13.5" hidden="1" thickBot="1">
      <c r="A601" s="3" t="str">
        <f t="shared" si="159"/>
        <v/>
      </c>
      <c r="B601" s="805"/>
      <c r="C601" s="831">
        <f>MEDIÇÃO_GLOBAL!C601</f>
        <v>0</v>
      </c>
      <c r="D601" s="830">
        <f>MEDIÇÃO_GLOBAL!D601</f>
        <v>0</v>
      </c>
      <c r="E601" s="830" t="str">
        <f>MEDIÇÃO_GLOBAL!E601</f>
        <v/>
      </c>
      <c r="F601" s="823">
        <f>MEDIÇÃO_GLOBAL!F601</f>
        <v>0</v>
      </c>
      <c r="G601" s="824">
        <f>MEDIÇÃO_GLOBAL!G601</f>
        <v>0</v>
      </c>
      <c r="H601" s="454">
        <f>Dados_GLOBAL_Inicial!S601</f>
        <v>0</v>
      </c>
      <c r="I601" s="970"/>
      <c r="J601" s="455">
        <f t="shared" si="160"/>
        <v>0</v>
      </c>
      <c r="K601" s="451">
        <f t="shared" si="170"/>
        <v>0</v>
      </c>
      <c r="L601" s="452">
        <f t="shared" si="168"/>
        <v>0</v>
      </c>
      <c r="M601" s="809">
        <f t="shared" si="171"/>
        <v>0</v>
      </c>
      <c r="N601" s="821">
        <f>IF(IFERROR(VALUE(MEDIÇÃO_GLOBAL!N601),0)=0,0,MEDIÇÃO_GLOBAL!N601)</f>
        <v>0</v>
      </c>
      <c r="O601" s="811">
        <f t="shared" si="172"/>
        <v>0</v>
      </c>
      <c r="P601" s="811">
        <f>IF(Dados_Obra!$H$37=1,Dados_GLOBAL_Inicial!M601,IF((W601)="c",ROUNDUP(J601*N601,2),IF((W601)="b",ROUNDDOWN(J601*N601,2),ROUND(J601*N601,2))))</f>
        <v>0</v>
      </c>
      <c r="Q601" s="813">
        <f t="shared" si="173"/>
        <v>0</v>
      </c>
      <c r="S601" s="815">
        <f t="shared" si="161"/>
        <v>0</v>
      </c>
      <c r="T601" s="815">
        <f t="shared" si="162"/>
        <v>0</v>
      </c>
      <c r="V601" s="974"/>
      <c r="W601" s="975"/>
      <c r="X601" s="816">
        <f t="shared" si="163"/>
        <v>0</v>
      </c>
      <c r="Y601" s="816">
        <f t="shared" si="164"/>
        <v>0</v>
      </c>
      <c r="Z601" s="816">
        <f t="shared" si="165"/>
        <v>0</v>
      </c>
      <c r="AA601" s="817">
        <f t="shared" si="166"/>
        <v>0</v>
      </c>
      <c r="AB601" s="718">
        <f t="shared" si="167"/>
        <v>600</v>
      </c>
      <c r="AC601" s="453">
        <f t="shared" si="174"/>
        <v>0</v>
      </c>
      <c r="AD601" s="14">
        <f t="shared" si="175"/>
        <v>0</v>
      </c>
      <c r="AE601"/>
      <c r="AF601" s="540">
        <f t="shared" si="169"/>
        <v>0</v>
      </c>
      <c r="AG601" s="541"/>
      <c r="AH601" s="541"/>
      <c r="AI601" s="541"/>
      <c r="AJ601" s="541"/>
      <c r="AK601" s="541"/>
      <c r="AL601" s="541"/>
      <c r="AM601" s="541"/>
      <c r="AN601" s="541"/>
      <c r="AO601" s="541"/>
      <c r="AP601" s="541"/>
      <c r="AQ601" s="541"/>
      <c r="AR601" s="541"/>
      <c r="AS601" s="541"/>
      <c r="AT601" s="541"/>
      <c r="AU601" s="541"/>
      <c r="AV601" s="541"/>
      <c r="AW601" s="541"/>
      <c r="AX601" s="541"/>
      <c r="AY601" s="819"/>
    </row>
    <row r="602" spans="1:51" ht="13.5" hidden="1" thickBot="1">
      <c r="A602" s="3" t="str">
        <f t="shared" si="159"/>
        <v/>
      </c>
      <c r="B602" s="805"/>
      <c r="C602" s="831">
        <f>MEDIÇÃO_GLOBAL!C602</f>
        <v>0</v>
      </c>
      <c r="D602" s="830">
        <f>MEDIÇÃO_GLOBAL!D602</f>
        <v>0</v>
      </c>
      <c r="E602" s="830" t="str">
        <f>MEDIÇÃO_GLOBAL!E602</f>
        <v/>
      </c>
      <c r="F602" s="823">
        <f>MEDIÇÃO_GLOBAL!F602</f>
        <v>0</v>
      </c>
      <c r="G602" s="824">
        <f>MEDIÇÃO_GLOBAL!G602</f>
        <v>0</v>
      </c>
      <c r="H602" s="454">
        <f>Dados_GLOBAL_Inicial!S602</f>
        <v>0</v>
      </c>
      <c r="I602" s="970"/>
      <c r="J602" s="455">
        <f t="shared" si="160"/>
        <v>0</v>
      </c>
      <c r="K602" s="451">
        <f t="shared" si="170"/>
        <v>0</v>
      </c>
      <c r="L602" s="452">
        <f t="shared" si="168"/>
        <v>0</v>
      </c>
      <c r="M602" s="809">
        <f t="shared" si="171"/>
        <v>0</v>
      </c>
      <c r="N602" s="821">
        <f>IF(IFERROR(VALUE(MEDIÇÃO_GLOBAL!N602),0)=0,0,MEDIÇÃO_GLOBAL!N602)</f>
        <v>0</v>
      </c>
      <c r="O602" s="811">
        <f t="shared" si="172"/>
        <v>0</v>
      </c>
      <c r="P602" s="811">
        <f>IF(Dados_Obra!$H$37=1,Dados_GLOBAL_Inicial!M602,IF((W602)="c",ROUNDUP(J602*N602,2),IF((W602)="b",ROUNDDOWN(J602*N602,2),ROUND(J602*N602,2))))</f>
        <v>0</v>
      </c>
      <c r="Q602" s="813">
        <f t="shared" si="173"/>
        <v>0</v>
      </c>
      <c r="S602" s="815">
        <f t="shared" si="161"/>
        <v>0</v>
      </c>
      <c r="T602" s="815">
        <f t="shared" si="162"/>
        <v>0</v>
      </c>
      <c r="V602" s="974"/>
      <c r="W602" s="975"/>
      <c r="X602" s="816">
        <f t="shared" si="163"/>
        <v>0</v>
      </c>
      <c r="Y602" s="816">
        <f t="shared" si="164"/>
        <v>0</v>
      </c>
      <c r="Z602" s="816">
        <f t="shared" si="165"/>
        <v>0</v>
      </c>
      <c r="AA602" s="817">
        <f t="shared" si="166"/>
        <v>0</v>
      </c>
      <c r="AB602" s="718">
        <f t="shared" si="167"/>
        <v>601</v>
      </c>
      <c r="AC602" s="453">
        <f t="shared" si="174"/>
        <v>0</v>
      </c>
      <c r="AD602" s="14">
        <f t="shared" si="175"/>
        <v>0</v>
      </c>
      <c r="AE602"/>
      <c r="AF602" s="540">
        <f t="shared" si="169"/>
        <v>0</v>
      </c>
      <c r="AG602" s="541"/>
      <c r="AH602" s="541"/>
      <c r="AI602" s="541"/>
      <c r="AJ602" s="541"/>
      <c r="AK602" s="541"/>
      <c r="AL602" s="541"/>
      <c r="AM602" s="541"/>
      <c r="AN602" s="541"/>
      <c r="AO602" s="541"/>
      <c r="AP602" s="541"/>
      <c r="AQ602" s="541"/>
      <c r="AR602" s="541"/>
      <c r="AS602" s="541"/>
      <c r="AT602" s="541"/>
      <c r="AU602" s="541"/>
      <c r="AV602" s="541"/>
      <c r="AW602" s="541"/>
      <c r="AX602" s="541"/>
      <c r="AY602" s="819"/>
    </row>
    <row r="603" spans="1:51" ht="13.5" hidden="1" thickBot="1">
      <c r="A603" s="3" t="str">
        <f t="shared" si="159"/>
        <v/>
      </c>
      <c r="B603" s="805"/>
      <c r="C603" s="831">
        <f>MEDIÇÃO_GLOBAL!C603</f>
        <v>0</v>
      </c>
      <c r="D603" s="830">
        <f>MEDIÇÃO_GLOBAL!D603</f>
        <v>0</v>
      </c>
      <c r="E603" s="830" t="str">
        <f>MEDIÇÃO_GLOBAL!E603</f>
        <v/>
      </c>
      <c r="F603" s="823">
        <f>MEDIÇÃO_GLOBAL!F603</f>
        <v>0</v>
      </c>
      <c r="G603" s="824">
        <f>MEDIÇÃO_GLOBAL!G603</f>
        <v>0</v>
      </c>
      <c r="H603" s="454">
        <f>Dados_GLOBAL_Inicial!S603</f>
        <v>0</v>
      </c>
      <c r="I603" s="970"/>
      <c r="J603" s="455">
        <f t="shared" si="160"/>
        <v>0</v>
      </c>
      <c r="K603" s="451">
        <f t="shared" si="170"/>
        <v>0</v>
      </c>
      <c r="L603" s="452">
        <f t="shared" si="168"/>
        <v>0</v>
      </c>
      <c r="M603" s="809">
        <f t="shared" si="171"/>
        <v>0</v>
      </c>
      <c r="N603" s="821">
        <f>IF(IFERROR(VALUE(MEDIÇÃO_GLOBAL!N603),0)=0,0,MEDIÇÃO_GLOBAL!N603)</f>
        <v>0</v>
      </c>
      <c r="O603" s="811">
        <f t="shared" si="172"/>
        <v>0</v>
      </c>
      <c r="P603" s="811">
        <f>IF(Dados_Obra!$H$37=1,Dados_GLOBAL_Inicial!M603,IF((W603)="c",ROUNDUP(J603*N603,2),IF((W603)="b",ROUNDDOWN(J603*N603,2),ROUND(J603*N603,2))))</f>
        <v>0</v>
      </c>
      <c r="Q603" s="813">
        <f t="shared" si="173"/>
        <v>0</v>
      </c>
      <c r="S603" s="815">
        <f t="shared" si="161"/>
        <v>0</v>
      </c>
      <c r="T603" s="815">
        <f t="shared" si="162"/>
        <v>0</v>
      </c>
      <c r="V603" s="974"/>
      <c r="W603" s="975"/>
      <c r="X603" s="816">
        <f t="shared" si="163"/>
        <v>0</v>
      </c>
      <c r="Y603" s="816">
        <f t="shared" si="164"/>
        <v>0</v>
      </c>
      <c r="Z603" s="816">
        <f t="shared" si="165"/>
        <v>0</v>
      </c>
      <c r="AA603" s="817">
        <f t="shared" si="166"/>
        <v>0</v>
      </c>
      <c r="AB603" s="718">
        <f t="shared" si="167"/>
        <v>602</v>
      </c>
      <c r="AC603" s="453">
        <f t="shared" si="174"/>
        <v>0</v>
      </c>
      <c r="AD603" s="14">
        <f t="shared" si="175"/>
        <v>0</v>
      </c>
      <c r="AE603"/>
      <c r="AF603" s="540">
        <f t="shared" si="169"/>
        <v>0</v>
      </c>
      <c r="AG603" s="541"/>
      <c r="AH603" s="541"/>
      <c r="AI603" s="541"/>
      <c r="AJ603" s="541"/>
      <c r="AK603" s="541"/>
      <c r="AL603" s="541"/>
      <c r="AM603" s="541"/>
      <c r="AN603" s="541"/>
      <c r="AO603" s="541"/>
      <c r="AP603" s="541"/>
      <c r="AQ603" s="541"/>
      <c r="AR603" s="541"/>
      <c r="AS603" s="541"/>
      <c r="AT603" s="541"/>
      <c r="AU603" s="541"/>
      <c r="AV603" s="541"/>
      <c r="AW603" s="541"/>
      <c r="AX603" s="541"/>
      <c r="AY603" s="819"/>
    </row>
    <row r="604" spans="1:51" ht="13.5" hidden="1" thickBot="1">
      <c r="A604" s="3" t="str">
        <f t="shared" si="159"/>
        <v/>
      </c>
      <c r="B604" s="805"/>
      <c r="C604" s="831">
        <f>MEDIÇÃO_GLOBAL!C604</f>
        <v>0</v>
      </c>
      <c r="D604" s="830">
        <f>MEDIÇÃO_GLOBAL!D604</f>
        <v>0</v>
      </c>
      <c r="E604" s="830" t="str">
        <f>MEDIÇÃO_GLOBAL!E604</f>
        <v/>
      </c>
      <c r="F604" s="823">
        <f>MEDIÇÃO_GLOBAL!F604</f>
        <v>0</v>
      </c>
      <c r="G604" s="824">
        <f>MEDIÇÃO_GLOBAL!G604</f>
        <v>0</v>
      </c>
      <c r="H604" s="454">
        <f>Dados_GLOBAL_Inicial!S604</f>
        <v>0</v>
      </c>
      <c r="I604" s="970"/>
      <c r="J604" s="455">
        <f t="shared" si="160"/>
        <v>0</v>
      </c>
      <c r="K604" s="451">
        <f t="shared" si="170"/>
        <v>0</v>
      </c>
      <c r="L604" s="452">
        <f t="shared" si="168"/>
        <v>0</v>
      </c>
      <c r="M604" s="809">
        <f t="shared" si="171"/>
        <v>0</v>
      </c>
      <c r="N604" s="821">
        <f>IF(IFERROR(VALUE(MEDIÇÃO_GLOBAL!N604),0)=0,0,MEDIÇÃO_GLOBAL!N604)</f>
        <v>0</v>
      </c>
      <c r="O604" s="811">
        <f t="shared" si="172"/>
        <v>0</v>
      </c>
      <c r="P604" s="811">
        <f>IF(Dados_Obra!$H$37=1,Dados_GLOBAL_Inicial!M604,IF((W604)="c",ROUNDUP(J604*N604,2),IF((W604)="b",ROUNDDOWN(J604*N604,2),ROUND(J604*N604,2))))</f>
        <v>0</v>
      </c>
      <c r="Q604" s="813">
        <f t="shared" si="173"/>
        <v>0</v>
      </c>
      <c r="S604" s="815">
        <f t="shared" si="161"/>
        <v>0</v>
      </c>
      <c r="T604" s="815">
        <f t="shared" si="162"/>
        <v>0</v>
      </c>
      <c r="V604" s="974"/>
      <c r="W604" s="975"/>
      <c r="X604" s="816">
        <f t="shared" si="163"/>
        <v>0</v>
      </c>
      <c r="Y604" s="816">
        <f t="shared" si="164"/>
        <v>0</v>
      </c>
      <c r="Z604" s="816">
        <f t="shared" si="165"/>
        <v>0</v>
      </c>
      <c r="AA604" s="817">
        <f t="shared" si="166"/>
        <v>0</v>
      </c>
      <c r="AB604" s="718">
        <f t="shared" si="167"/>
        <v>603</v>
      </c>
      <c r="AC604" s="453">
        <f t="shared" si="174"/>
        <v>0</v>
      </c>
      <c r="AD604" s="14">
        <f t="shared" si="175"/>
        <v>0</v>
      </c>
      <c r="AE604"/>
      <c r="AF604" s="540">
        <f t="shared" si="169"/>
        <v>0</v>
      </c>
      <c r="AG604" s="541"/>
      <c r="AH604" s="541"/>
      <c r="AI604" s="541"/>
      <c r="AJ604" s="541"/>
      <c r="AK604" s="541"/>
      <c r="AL604" s="541"/>
      <c r="AM604" s="541"/>
      <c r="AN604" s="541"/>
      <c r="AO604" s="541"/>
      <c r="AP604" s="541"/>
      <c r="AQ604" s="541"/>
      <c r="AR604" s="541"/>
      <c r="AS604" s="541"/>
      <c r="AT604" s="541"/>
      <c r="AU604" s="541"/>
      <c r="AV604" s="541"/>
      <c r="AW604" s="541"/>
      <c r="AX604" s="541"/>
      <c r="AY604" s="819"/>
    </row>
    <row r="605" spans="1:51" ht="13.5" hidden="1" thickBot="1">
      <c r="A605" s="3" t="str">
        <f t="shared" si="159"/>
        <v/>
      </c>
      <c r="B605" s="805"/>
      <c r="C605" s="831">
        <f>MEDIÇÃO_GLOBAL!C605</f>
        <v>0</v>
      </c>
      <c r="D605" s="830">
        <f>MEDIÇÃO_GLOBAL!D605</f>
        <v>0</v>
      </c>
      <c r="E605" s="830" t="str">
        <f>MEDIÇÃO_GLOBAL!E605</f>
        <v/>
      </c>
      <c r="F605" s="823">
        <f>MEDIÇÃO_GLOBAL!F605</f>
        <v>0</v>
      </c>
      <c r="G605" s="824">
        <f>MEDIÇÃO_GLOBAL!G605</f>
        <v>0</v>
      </c>
      <c r="H605" s="454">
        <f>Dados_GLOBAL_Inicial!S605</f>
        <v>0</v>
      </c>
      <c r="I605" s="970"/>
      <c r="J605" s="455">
        <f t="shared" si="160"/>
        <v>0</v>
      </c>
      <c r="K605" s="451">
        <f t="shared" si="170"/>
        <v>0</v>
      </c>
      <c r="L605" s="452">
        <f t="shared" si="168"/>
        <v>0</v>
      </c>
      <c r="M605" s="809">
        <f t="shared" si="171"/>
        <v>0</v>
      </c>
      <c r="N605" s="821">
        <f>IF(IFERROR(VALUE(MEDIÇÃO_GLOBAL!N605),0)=0,0,MEDIÇÃO_GLOBAL!N605)</f>
        <v>0</v>
      </c>
      <c r="O605" s="811">
        <f t="shared" si="172"/>
        <v>0</v>
      </c>
      <c r="P605" s="811">
        <f>IF(Dados_Obra!$H$37=1,Dados_GLOBAL_Inicial!M605,IF((W605)="c",ROUNDUP(J605*N605,2),IF((W605)="b",ROUNDDOWN(J605*N605,2),ROUND(J605*N605,2))))</f>
        <v>0</v>
      </c>
      <c r="Q605" s="813">
        <f t="shared" si="173"/>
        <v>0</v>
      </c>
      <c r="S605" s="815">
        <f t="shared" si="161"/>
        <v>0</v>
      </c>
      <c r="T605" s="815">
        <f t="shared" si="162"/>
        <v>0</v>
      </c>
      <c r="V605" s="974"/>
      <c r="W605" s="975"/>
      <c r="X605" s="816">
        <f t="shared" si="163"/>
        <v>0</v>
      </c>
      <c r="Y605" s="816">
        <f t="shared" si="164"/>
        <v>0</v>
      </c>
      <c r="Z605" s="816">
        <f t="shared" si="165"/>
        <v>0</v>
      </c>
      <c r="AA605" s="817">
        <f t="shared" si="166"/>
        <v>0</v>
      </c>
      <c r="AB605" s="718">
        <f t="shared" si="167"/>
        <v>604</v>
      </c>
      <c r="AC605" s="453">
        <f t="shared" si="174"/>
        <v>0</v>
      </c>
      <c r="AD605" s="14">
        <f t="shared" si="175"/>
        <v>0</v>
      </c>
      <c r="AE605"/>
      <c r="AF605" s="540">
        <f t="shared" si="169"/>
        <v>0</v>
      </c>
      <c r="AG605" s="541"/>
      <c r="AH605" s="541"/>
      <c r="AI605" s="541"/>
      <c r="AJ605" s="541"/>
      <c r="AK605" s="541"/>
      <c r="AL605" s="541"/>
      <c r="AM605" s="541"/>
      <c r="AN605" s="541"/>
      <c r="AO605" s="541"/>
      <c r="AP605" s="541"/>
      <c r="AQ605" s="541"/>
      <c r="AR605" s="541"/>
      <c r="AS605" s="541"/>
      <c r="AT605" s="541"/>
      <c r="AU605" s="541"/>
      <c r="AV605" s="541"/>
      <c r="AW605" s="541"/>
      <c r="AX605" s="541"/>
      <c r="AY605" s="819"/>
    </row>
    <row r="606" spans="1:51" ht="13.5" hidden="1" thickBot="1">
      <c r="A606" s="3" t="str">
        <f t="shared" si="159"/>
        <v/>
      </c>
      <c r="B606" s="805"/>
      <c r="C606" s="831">
        <f>MEDIÇÃO_GLOBAL!C606</f>
        <v>0</v>
      </c>
      <c r="D606" s="830">
        <f>MEDIÇÃO_GLOBAL!D606</f>
        <v>0</v>
      </c>
      <c r="E606" s="830" t="str">
        <f>MEDIÇÃO_GLOBAL!E606</f>
        <v/>
      </c>
      <c r="F606" s="823">
        <f>MEDIÇÃO_GLOBAL!F606</f>
        <v>0</v>
      </c>
      <c r="G606" s="824">
        <f>MEDIÇÃO_GLOBAL!G606</f>
        <v>0</v>
      </c>
      <c r="H606" s="454">
        <f>Dados_GLOBAL_Inicial!S606</f>
        <v>0</v>
      </c>
      <c r="I606" s="970"/>
      <c r="J606" s="455">
        <f t="shared" si="160"/>
        <v>0</v>
      </c>
      <c r="K606" s="451">
        <f t="shared" si="170"/>
        <v>0</v>
      </c>
      <c r="L606" s="452">
        <f t="shared" si="168"/>
        <v>0</v>
      </c>
      <c r="M606" s="809">
        <f t="shared" si="171"/>
        <v>0</v>
      </c>
      <c r="N606" s="821">
        <f>IF(IFERROR(VALUE(MEDIÇÃO_GLOBAL!N606),0)=0,0,MEDIÇÃO_GLOBAL!N606)</f>
        <v>0</v>
      </c>
      <c r="O606" s="811">
        <f t="shared" si="172"/>
        <v>0</v>
      </c>
      <c r="P606" s="811">
        <f>IF(Dados_Obra!$H$37=1,Dados_GLOBAL_Inicial!M606,IF((W606)="c",ROUNDUP(J606*N606,2),IF((W606)="b",ROUNDDOWN(J606*N606,2),ROUND(J606*N606,2))))</f>
        <v>0</v>
      </c>
      <c r="Q606" s="813">
        <f t="shared" si="173"/>
        <v>0</v>
      </c>
      <c r="S606" s="815">
        <f t="shared" si="161"/>
        <v>0</v>
      </c>
      <c r="T606" s="815">
        <f t="shared" si="162"/>
        <v>0</v>
      </c>
      <c r="V606" s="974"/>
      <c r="W606" s="975"/>
      <c r="X606" s="816">
        <f t="shared" si="163"/>
        <v>0</v>
      </c>
      <c r="Y606" s="816">
        <f t="shared" si="164"/>
        <v>0</v>
      </c>
      <c r="Z606" s="816">
        <f t="shared" si="165"/>
        <v>0</v>
      </c>
      <c r="AA606" s="817">
        <f t="shared" si="166"/>
        <v>0</v>
      </c>
      <c r="AB606" s="718">
        <f t="shared" si="167"/>
        <v>605</v>
      </c>
      <c r="AC606" s="453">
        <f t="shared" si="174"/>
        <v>0</v>
      </c>
      <c r="AD606" s="14">
        <f t="shared" si="175"/>
        <v>0</v>
      </c>
      <c r="AE606"/>
      <c r="AF606" s="540">
        <f t="shared" si="169"/>
        <v>0</v>
      </c>
      <c r="AG606" s="541"/>
      <c r="AH606" s="541"/>
      <c r="AI606" s="541"/>
      <c r="AJ606" s="541"/>
      <c r="AK606" s="541"/>
      <c r="AL606" s="541"/>
      <c r="AM606" s="541"/>
      <c r="AN606" s="541"/>
      <c r="AO606" s="541"/>
      <c r="AP606" s="541"/>
      <c r="AQ606" s="541"/>
      <c r="AR606" s="541"/>
      <c r="AS606" s="541"/>
      <c r="AT606" s="541"/>
      <c r="AU606" s="541"/>
      <c r="AV606" s="541"/>
      <c r="AW606" s="541"/>
      <c r="AX606" s="541"/>
      <c r="AY606" s="819"/>
    </row>
    <row r="607" spans="1:51" ht="13.5" hidden="1" thickBot="1">
      <c r="A607" s="3" t="str">
        <f t="shared" si="159"/>
        <v/>
      </c>
      <c r="B607" s="805"/>
      <c r="C607" s="831">
        <f>MEDIÇÃO_GLOBAL!C607</f>
        <v>0</v>
      </c>
      <c r="D607" s="830">
        <f>MEDIÇÃO_GLOBAL!D607</f>
        <v>0</v>
      </c>
      <c r="E607" s="830" t="str">
        <f>MEDIÇÃO_GLOBAL!E607</f>
        <v/>
      </c>
      <c r="F607" s="823">
        <f>MEDIÇÃO_GLOBAL!F607</f>
        <v>0</v>
      </c>
      <c r="G607" s="824">
        <f>MEDIÇÃO_GLOBAL!G607</f>
        <v>0</v>
      </c>
      <c r="H607" s="454">
        <f>Dados_GLOBAL_Inicial!S607</f>
        <v>0</v>
      </c>
      <c r="I607" s="970"/>
      <c r="J607" s="455">
        <f t="shared" si="160"/>
        <v>0</v>
      </c>
      <c r="K607" s="451">
        <f t="shared" si="170"/>
        <v>0</v>
      </c>
      <c r="L607" s="452">
        <f t="shared" si="168"/>
        <v>0</v>
      </c>
      <c r="M607" s="809">
        <f t="shared" si="171"/>
        <v>0</v>
      </c>
      <c r="N607" s="821">
        <f>IF(IFERROR(VALUE(MEDIÇÃO_GLOBAL!N607),0)=0,0,MEDIÇÃO_GLOBAL!N607)</f>
        <v>0</v>
      </c>
      <c r="O607" s="811">
        <f t="shared" si="172"/>
        <v>0</v>
      </c>
      <c r="P607" s="811">
        <f>IF(Dados_Obra!$H$37=1,Dados_GLOBAL_Inicial!M607,IF((W607)="c",ROUNDUP(J607*N607,2),IF((W607)="b",ROUNDDOWN(J607*N607,2),ROUND(J607*N607,2))))</f>
        <v>0</v>
      </c>
      <c r="Q607" s="813">
        <f t="shared" si="173"/>
        <v>0</v>
      </c>
      <c r="S607" s="815">
        <f t="shared" si="161"/>
        <v>0</v>
      </c>
      <c r="T607" s="815">
        <f t="shared" si="162"/>
        <v>0</v>
      </c>
      <c r="V607" s="974"/>
      <c r="W607" s="975"/>
      <c r="X607" s="816">
        <f t="shared" si="163"/>
        <v>0</v>
      </c>
      <c r="Y607" s="816">
        <f t="shared" si="164"/>
        <v>0</v>
      </c>
      <c r="Z607" s="816">
        <f t="shared" si="165"/>
        <v>0</v>
      </c>
      <c r="AA607" s="817">
        <f t="shared" si="166"/>
        <v>0</v>
      </c>
      <c r="AB607" s="718">
        <f t="shared" si="167"/>
        <v>606</v>
      </c>
      <c r="AC607" s="453">
        <f t="shared" si="174"/>
        <v>0</v>
      </c>
      <c r="AD607" s="14">
        <f t="shared" si="175"/>
        <v>0</v>
      </c>
      <c r="AE607"/>
      <c r="AF607" s="540">
        <f t="shared" si="169"/>
        <v>0</v>
      </c>
      <c r="AG607" s="541"/>
      <c r="AH607" s="541"/>
      <c r="AI607" s="541"/>
      <c r="AJ607" s="541"/>
      <c r="AK607" s="541"/>
      <c r="AL607" s="541"/>
      <c r="AM607" s="541"/>
      <c r="AN607" s="541"/>
      <c r="AO607" s="541"/>
      <c r="AP607" s="541"/>
      <c r="AQ607" s="541"/>
      <c r="AR607" s="541"/>
      <c r="AS607" s="541"/>
      <c r="AT607" s="541"/>
      <c r="AU607" s="541"/>
      <c r="AV607" s="541"/>
      <c r="AW607" s="541"/>
      <c r="AX607" s="541"/>
      <c r="AY607" s="819"/>
    </row>
    <row r="608" spans="1:51" ht="13.5" hidden="1" thickBot="1">
      <c r="A608" s="3" t="str">
        <f t="shared" si="159"/>
        <v/>
      </c>
      <c r="B608" s="805"/>
      <c r="C608" s="831">
        <f>MEDIÇÃO_GLOBAL!C608</f>
        <v>0</v>
      </c>
      <c r="D608" s="830">
        <f>MEDIÇÃO_GLOBAL!D608</f>
        <v>0</v>
      </c>
      <c r="E608" s="830" t="str">
        <f>MEDIÇÃO_GLOBAL!E608</f>
        <v/>
      </c>
      <c r="F608" s="823">
        <f>MEDIÇÃO_GLOBAL!F608</f>
        <v>0</v>
      </c>
      <c r="G608" s="824">
        <f>MEDIÇÃO_GLOBAL!G608</f>
        <v>0</v>
      </c>
      <c r="H608" s="454">
        <f>Dados_GLOBAL_Inicial!S608</f>
        <v>0</v>
      </c>
      <c r="I608" s="970"/>
      <c r="J608" s="455">
        <f t="shared" si="160"/>
        <v>0</v>
      </c>
      <c r="K608" s="451">
        <f t="shared" si="170"/>
        <v>0</v>
      </c>
      <c r="L608" s="452">
        <f t="shared" si="168"/>
        <v>0</v>
      </c>
      <c r="M608" s="809">
        <f t="shared" si="171"/>
        <v>0</v>
      </c>
      <c r="N608" s="821">
        <f>IF(IFERROR(VALUE(MEDIÇÃO_GLOBAL!N608),0)=0,0,MEDIÇÃO_GLOBAL!N608)</f>
        <v>0</v>
      </c>
      <c r="O608" s="811">
        <f t="shared" si="172"/>
        <v>0</v>
      </c>
      <c r="P608" s="811">
        <f>IF(Dados_Obra!$H$37=1,Dados_GLOBAL_Inicial!M608,IF((W608)="c",ROUNDUP(J608*N608,2),IF((W608)="b",ROUNDDOWN(J608*N608,2),ROUND(J608*N608,2))))</f>
        <v>0</v>
      </c>
      <c r="Q608" s="813">
        <f t="shared" si="173"/>
        <v>0</v>
      </c>
      <c r="S608" s="815">
        <f t="shared" si="161"/>
        <v>0</v>
      </c>
      <c r="T608" s="815">
        <f t="shared" si="162"/>
        <v>0</v>
      </c>
      <c r="V608" s="974"/>
      <c r="W608" s="975"/>
      <c r="X608" s="816">
        <f t="shared" si="163"/>
        <v>0</v>
      </c>
      <c r="Y608" s="816">
        <f t="shared" si="164"/>
        <v>0</v>
      </c>
      <c r="Z608" s="816">
        <f t="shared" si="165"/>
        <v>0</v>
      </c>
      <c r="AA608" s="817">
        <f t="shared" si="166"/>
        <v>0</v>
      </c>
      <c r="AB608" s="718">
        <f t="shared" si="167"/>
        <v>607</v>
      </c>
      <c r="AC608" s="453">
        <f t="shared" si="174"/>
        <v>0</v>
      </c>
      <c r="AD608" s="14">
        <f t="shared" si="175"/>
        <v>0</v>
      </c>
      <c r="AE608"/>
      <c r="AF608" s="540">
        <f t="shared" si="169"/>
        <v>0</v>
      </c>
      <c r="AG608" s="541"/>
      <c r="AH608" s="541"/>
      <c r="AI608" s="541"/>
      <c r="AJ608" s="541"/>
      <c r="AK608" s="541"/>
      <c r="AL608" s="541"/>
      <c r="AM608" s="541"/>
      <c r="AN608" s="541"/>
      <c r="AO608" s="541"/>
      <c r="AP608" s="541"/>
      <c r="AQ608" s="541"/>
      <c r="AR608" s="541"/>
      <c r="AS608" s="541"/>
      <c r="AT608" s="541"/>
      <c r="AU608" s="541"/>
      <c r="AV608" s="541"/>
      <c r="AW608" s="541"/>
      <c r="AX608" s="541"/>
      <c r="AY608" s="819"/>
    </row>
    <row r="609" spans="1:51" ht="13.5" hidden="1" thickBot="1">
      <c r="A609" s="3" t="str">
        <f t="shared" si="159"/>
        <v/>
      </c>
      <c r="B609" s="805"/>
      <c r="C609" s="831">
        <f>MEDIÇÃO_GLOBAL!C609</f>
        <v>0</v>
      </c>
      <c r="D609" s="830">
        <f>MEDIÇÃO_GLOBAL!D609</f>
        <v>0</v>
      </c>
      <c r="E609" s="830" t="str">
        <f>MEDIÇÃO_GLOBAL!E609</f>
        <v/>
      </c>
      <c r="F609" s="823">
        <f>MEDIÇÃO_GLOBAL!F609</f>
        <v>0</v>
      </c>
      <c r="G609" s="824">
        <f>MEDIÇÃO_GLOBAL!G609</f>
        <v>0</v>
      </c>
      <c r="H609" s="454">
        <f>Dados_GLOBAL_Inicial!S609</f>
        <v>0</v>
      </c>
      <c r="I609" s="970"/>
      <c r="J609" s="455">
        <f t="shared" si="160"/>
        <v>0</v>
      </c>
      <c r="K609" s="451">
        <f t="shared" si="170"/>
        <v>0</v>
      </c>
      <c r="L609" s="452">
        <f t="shared" si="168"/>
        <v>0</v>
      </c>
      <c r="M609" s="809">
        <f t="shared" si="171"/>
        <v>0</v>
      </c>
      <c r="N609" s="821">
        <f>IF(IFERROR(VALUE(MEDIÇÃO_GLOBAL!N609),0)=0,0,MEDIÇÃO_GLOBAL!N609)</f>
        <v>0</v>
      </c>
      <c r="O609" s="811">
        <f t="shared" si="172"/>
        <v>0</v>
      </c>
      <c r="P609" s="811">
        <f>IF(Dados_Obra!$H$37=1,Dados_GLOBAL_Inicial!M609,IF((W609)="c",ROUNDUP(J609*N609,2),IF((W609)="b",ROUNDDOWN(J609*N609,2),ROUND(J609*N609,2))))</f>
        <v>0</v>
      </c>
      <c r="Q609" s="813">
        <f t="shared" si="173"/>
        <v>0</v>
      </c>
      <c r="S609" s="815">
        <f t="shared" si="161"/>
        <v>0</v>
      </c>
      <c r="T609" s="815">
        <f t="shared" si="162"/>
        <v>0</v>
      </c>
      <c r="V609" s="974"/>
      <c r="W609" s="975"/>
      <c r="X609" s="816">
        <f t="shared" si="163"/>
        <v>0</v>
      </c>
      <c r="Y609" s="816">
        <f t="shared" si="164"/>
        <v>0</v>
      </c>
      <c r="Z609" s="816">
        <f t="shared" si="165"/>
        <v>0</v>
      </c>
      <c r="AA609" s="817">
        <f t="shared" si="166"/>
        <v>0</v>
      </c>
      <c r="AB609" s="718">
        <f t="shared" si="167"/>
        <v>608</v>
      </c>
      <c r="AC609" s="453">
        <f t="shared" si="174"/>
        <v>0</v>
      </c>
      <c r="AD609" s="14">
        <f t="shared" si="175"/>
        <v>0</v>
      </c>
      <c r="AE609"/>
      <c r="AF609" s="540">
        <f t="shared" si="169"/>
        <v>0</v>
      </c>
      <c r="AG609" s="541"/>
      <c r="AH609" s="541"/>
      <c r="AI609" s="541"/>
      <c r="AJ609" s="541"/>
      <c r="AK609" s="541"/>
      <c r="AL609" s="541"/>
      <c r="AM609" s="541"/>
      <c r="AN609" s="541"/>
      <c r="AO609" s="541"/>
      <c r="AP609" s="541"/>
      <c r="AQ609" s="541"/>
      <c r="AR609" s="541"/>
      <c r="AS609" s="541"/>
      <c r="AT609" s="541"/>
      <c r="AU609" s="541"/>
      <c r="AV609" s="541"/>
      <c r="AW609" s="541"/>
      <c r="AX609" s="541"/>
      <c r="AY609" s="819"/>
    </row>
    <row r="610" spans="1:51" ht="13.5" hidden="1" thickBot="1">
      <c r="A610" s="3" t="str">
        <f t="shared" si="159"/>
        <v/>
      </c>
      <c r="B610" s="805"/>
      <c r="C610" s="831">
        <f>MEDIÇÃO_GLOBAL!C610</f>
        <v>0</v>
      </c>
      <c r="D610" s="830">
        <f>MEDIÇÃO_GLOBAL!D610</f>
        <v>0</v>
      </c>
      <c r="E610" s="830" t="str">
        <f>MEDIÇÃO_GLOBAL!E610</f>
        <v/>
      </c>
      <c r="F610" s="823">
        <f>MEDIÇÃO_GLOBAL!F610</f>
        <v>0</v>
      </c>
      <c r="G610" s="824">
        <f>MEDIÇÃO_GLOBAL!G610</f>
        <v>0</v>
      </c>
      <c r="H610" s="454">
        <f>Dados_GLOBAL_Inicial!S610</f>
        <v>0</v>
      </c>
      <c r="I610" s="970"/>
      <c r="J610" s="455">
        <f t="shared" si="160"/>
        <v>0</v>
      </c>
      <c r="K610" s="451">
        <f t="shared" si="170"/>
        <v>0</v>
      </c>
      <c r="L610" s="452">
        <f t="shared" si="168"/>
        <v>0</v>
      </c>
      <c r="M610" s="809">
        <f t="shared" si="171"/>
        <v>0</v>
      </c>
      <c r="N610" s="821">
        <f>IF(IFERROR(VALUE(MEDIÇÃO_GLOBAL!N610),0)=0,0,MEDIÇÃO_GLOBAL!N610)</f>
        <v>0</v>
      </c>
      <c r="O610" s="811">
        <f t="shared" si="172"/>
        <v>0</v>
      </c>
      <c r="P610" s="811">
        <f>IF(Dados_Obra!$H$37=1,Dados_GLOBAL_Inicial!M610,IF((W610)="c",ROUNDUP(J610*N610,2),IF((W610)="b",ROUNDDOWN(J610*N610,2),ROUND(J610*N610,2))))</f>
        <v>0</v>
      </c>
      <c r="Q610" s="813">
        <f t="shared" si="173"/>
        <v>0</v>
      </c>
      <c r="S610" s="815">
        <f t="shared" si="161"/>
        <v>0</v>
      </c>
      <c r="T610" s="815">
        <f t="shared" si="162"/>
        <v>0</v>
      </c>
      <c r="V610" s="974"/>
      <c r="W610" s="975"/>
      <c r="X610" s="816">
        <f t="shared" si="163"/>
        <v>0</v>
      </c>
      <c r="Y610" s="816">
        <f t="shared" si="164"/>
        <v>0</v>
      </c>
      <c r="Z610" s="816">
        <f t="shared" si="165"/>
        <v>0</v>
      </c>
      <c r="AA610" s="817">
        <f t="shared" si="166"/>
        <v>0</v>
      </c>
      <c r="AB610" s="718">
        <f t="shared" si="167"/>
        <v>609</v>
      </c>
      <c r="AC610" s="453">
        <f t="shared" si="174"/>
        <v>0</v>
      </c>
      <c r="AD610" s="14">
        <f t="shared" si="175"/>
        <v>0</v>
      </c>
      <c r="AE610"/>
      <c r="AF610" s="540">
        <f t="shared" si="169"/>
        <v>0</v>
      </c>
      <c r="AG610" s="541"/>
      <c r="AH610" s="541"/>
      <c r="AI610" s="541"/>
      <c r="AJ610" s="541"/>
      <c r="AK610" s="541"/>
      <c r="AL610" s="541"/>
      <c r="AM610" s="541"/>
      <c r="AN610" s="541"/>
      <c r="AO610" s="541"/>
      <c r="AP610" s="541"/>
      <c r="AQ610" s="541"/>
      <c r="AR610" s="541"/>
      <c r="AS610" s="541"/>
      <c r="AT610" s="541"/>
      <c r="AU610" s="541"/>
      <c r="AV610" s="541"/>
      <c r="AW610" s="541"/>
      <c r="AX610" s="541"/>
      <c r="AY610" s="819"/>
    </row>
    <row r="611" spans="1:51" ht="13.5" hidden="1" thickBot="1">
      <c r="A611" s="3" t="str">
        <f t="shared" si="159"/>
        <v/>
      </c>
      <c r="B611" s="805"/>
      <c r="C611" s="831">
        <f>MEDIÇÃO_GLOBAL!C611</f>
        <v>0</v>
      </c>
      <c r="D611" s="830">
        <f>MEDIÇÃO_GLOBAL!D611</f>
        <v>0</v>
      </c>
      <c r="E611" s="830" t="str">
        <f>MEDIÇÃO_GLOBAL!E611</f>
        <v/>
      </c>
      <c r="F611" s="823">
        <f>MEDIÇÃO_GLOBAL!F611</f>
        <v>0</v>
      </c>
      <c r="G611" s="824">
        <f>MEDIÇÃO_GLOBAL!G611</f>
        <v>0</v>
      </c>
      <c r="H611" s="454">
        <f>Dados_GLOBAL_Inicial!S611</f>
        <v>0</v>
      </c>
      <c r="I611" s="970"/>
      <c r="J611" s="455">
        <f t="shared" si="160"/>
        <v>0</v>
      </c>
      <c r="K611" s="451">
        <f t="shared" si="170"/>
        <v>0</v>
      </c>
      <c r="L611" s="452">
        <f t="shared" si="168"/>
        <v>0</v>
      </c>
      <c r="M611" s="809">
        <f t="shared" si="171"/>
        <v>0</v>
      </c>
      <c r="N611" s="821">
        <f>IF(IFERROR(VALUE(MEDIÇÃO_GLOBAL!N611),0)=0,0,MEDIÇÃO_GLOBAL!N611)</f>
        <v>0</v>
      </c>
      <c r="O611" s="811">
        <f t="shared" si="172"/>
        <v>0</v>
      </c>
      <c r="P611" s="811">
        <f>IF(Dados_Obra!$H$37=1,Dados_GLOBAL_Inicial!M611,IF((W611)="c",ROUNDUP(J611*N611,2),IF((W611)="b",ROUNDDOWN(J611*N611,2),ROUND(J611*N611,2))))</f>
        <v>0</v>
      </c>
      <c r="Q611" s="813">
        <f t="shared" si="173"/>
        <v>0</v>
      </c>
      <c r="S611" s="815">
        <f t="shared" si="161"/>
        <v>0</v>
      </c>
      <c r="T611" s="815">
        <f t="shared" si="162"/>
        <v>0</v>
      </c>
      <c r="V611" s="974"/>
      <c r="W611" s="975"/>
      <c r="X611" s="816">
        <f t="shared" si="163"/>
        <v>0</v>
      </c>
      <c r="Y611" s="816">
        <f t="shared" si="164"/>
        <v>0</v>
      </c>
      <c r="Z611" s="816">
        <f t="shared" si="165"/>
        <v>0</v>
      </c>
      <c r="AA611" s="817">
        <f t="shared" si="166"/>
        <v>0</v>
      </c>
      <c r="AB611" s="718">
        <f t="shared" si="167"/>
        <v>610</v>
      </c>
      <c r="AC611" s="453">
        <f t="shared" si="174"/>
        <v>0</v>
      </c>
      <c r="AD611" s="14">
        <f t="shared" si="175"/>
        <v>0</v>
      </c>
      <c r="AE611"/>
      <c r="AF611" s="540">
        <f t="shared" si="169"/>
        <v>0</v>
      </c>
      <c r="AG611" s="541"/>
      <c r="AH611" s="541"/>
      <c r="AI611" s="541"/>
      <c r="AJ611" s="541"/>
      <c r="AK611" s="541"/>
      <c r="AL611" s="541"/>
      <c r="AM611" s="541"/>
      <c r="AN611" s="541"/>
      <c r="AO611" s="541"/>
      <c r="AP611" s="541"/>
      <c r="AQ611" s="541"/>
      <c r="AR611" s="541"/>
      <c r="AS611" s="541"/>
      <c r="AT611" s="541"/>
      <c r="AU611" s="541"/>
      <c r="AV611" s="541"/>
      <c r="AW611" s="541"/>
      <c r="AX611" s="541"/>
      <c r="AY611" s="819"/>
    </row>
    <row r="612" spans="1:51" ht="13.5" hidden="1" thickBot="1">
      <c r="A612" s="3" t="str">
        <f t="shared" si="159"/>
        <v/>
      </c>
      <c r="B612" s="805"/>
      <c r="C612" s="831">
        <f>MEDIÇÃO_GLOBAL!C612</f>
        <v>0</v>
      </c>
      <c r="D612" s="830">
        <f>MEDIÇÃO_GLOBAL!D612</f>
        <v>0</v>
      </c>
      <c r="E612" s="830" t="str">
        <f>MEDIÇÃO_GLOBAL!E612</f>
        <v/>
      </c>
      <c r="F612" s="823">
        <f>MEDIÇÃO_GLOBAL!F612</f>
        <v>0</v>
      </c>
      <c r="G612" s="824">
        <f>MEDIÇÃO_GLOBAL!G612</f>
        <v>0</v>
      </c>
      <c r="H612" s="454">
        <f>Dados_GLOBAL_Inicial!S612</f>
        <v>0</v>
      </c>
      <c r="I612" s="970"/>
      <c r="J612" s="455">
        <f t="shared" si="160"/>
        <v>0</v>
      </c>
      <c r="K612" s="451">
        <f t="shared" si="170"/>
        <v>0</v>
      </c>
      <c r="L612" s="452">
        <f t="shared" si="168"/>
        <v>0</v>
      </c>
      <c r="M612" s="809">
        <f t="shared" si="171"/>
        <v>0</v>
      </c>
      <c r="N612" s="821">
        <f>IF(IFERROR(VALUE(MEDIÇÃO_GLOBAL!N612),0)=0,0,MEDIÇÃO_GLOBAL!N612)</f>
        <v>0</v>
      </c>
      <c r="O612" s="811">
        <f t="shared" si="172"/>
        <v>0</v>
      </c>
      <c r="P612" s="811">
        <f>IF(Dados_Obra!$H$37=1,Dados_GLOBAL_Inicial!M612,IF((W612)="c",ROUNDUP(J612*N612,2),IF((W612)="b",ROUNDDOWN(J612*N612,2),ROUND(J612*N612,2))))</f>
        <v>0</v>
      </c>
      <c r="Q612" s="813">
        <f t="shared" si="173"/>
        <v>0</v>
      </c>
      <c r="S612" s="815">
        <f t="shared" si="161"/>
        <v>0</v>
      </c>
      <c r="T612" s="815">
        <f t="shared" si="162"/>
        <v>0</v>
      </c>
      <c r="V612" s="974"/>
      <c r="W612" s="975"/>
      <c r="X612" s="816">
        <f t="shared" si="163"/>
        <v>0</v>
      </c>
      <c r="Y612" s="816">
        <f t="shared" si="164"/>
        <v>0</v>
      </c>
      <c r="Z612" s="816">
        <f t="shared" si="165"/>
        <v>0</v>
      </c>
      <c r="AA612" s="817">
        <f t="shared" si="166"/>
        <v>0</v>
      </c>
      <c r="AB612" s="718">
        <f t="shared" si="167"/>
        <v>611</v>
      </c>
      <c r="AC612" s="453">
        <f t="shared" si="174"/>
        <v>0</v>
      </c>
      <c r="AD612" s="14">
        <f t="shared" si="175"/>
        <v>0</v>
      </c>
      <c r="AE612"/>
      <c r="AF612" s="540">
        <f t="shared" si="169"/>
        <v>0</v>
      </c>
      <c r="AG612" s="541"/>
      <c r="AH612" s="541"/>
      <c r="AI612" s="541"/>
      <c r="AJ612" s="541"/>
      <c r="AK612" s="541"/>
      <c r="AL612" s="541"/>
      <c r="AM612" s="541"/>
      <c r="AN612" s="541"/>
      <c r="AO612" s="541"/>
      <c r="AP612" s="541"/>
      <c r="AQ612" s="541"/>
      <c r="AR612" s="541"/>
      <c r="AS612" s="541"/>
      <c r="AT612" s="541"/>
      <c r="AU612" s="541"/>
      <c r="AV612" s="541"/>
      <c r="AW612" s="541"/>
      <c r="AX612" s="541"/>
      <c r="AY612" s="819"/>
    </row>
    <row r="613" spans="1:51" ht="13.5" hidden="1" thickBot="1">
      <c r="A613" s="3" t="str">
        <f t="shared" si="159"/>
        <v/>
      </c>
      <c r="B613" s="805"/>
      <c r="C613" s="831">
        <f>MEDIÇÃO_GLOBAL!C613</f>
        <v>0</v>
      </c>
      <c r="D613" s="830">
        <f>MEDIÇÃO_GLOBAL!D613</f>
        <v>0</v>
      </c>
      <c r="E613" s="830" t="str">
        <f>MEDIÇÃO_GLOBAL!E613</f>
        <v/>
      </c>
      <c r="F613" s="823">
        <f>MEDIÇÃO_GLOBAL!F613</f>
        <v>0</v>
      </c>
      <c r="G613" s="824">
        <f>MEDIÇÃO_GLOBAL!G613</f>
        <v>0</v>
      </c>
      <c r="H613" s="454">
        <f>Dados_GLOBAL_Inicial!S613</f>
        <v>0</v>
      </c>
      <c r="I613" s="970"/>
      <c r="J613" s="455">
        <f t="shared" si="160"/>
        <v>0</v>
      </c>
      <c r="K613" s="451">
        <f t="shared" si="170"/>
        <v>0</v>
      </c>
      <c r="L613" s="452">
        <f t="shared" si="168"/>
        <v>0</v>
      </c>
      <c r="M613" s="809">
        <f t="shared" si="171"/>
        <v>0</v>
      </c>
      <c r="N613" s="821">
        <f>IF(IFERROR(VALUE(MEDIÇÃO_GLOBAL!N613),0)=0,0,MEDIÇÃO_GLOBAL!N613)</f>
        <v>0</v>
      </c>
      <c r="O613" s="811">
        <f t="shared" si="172"/>
        <v>0</v>
      </c>
      <c r="P613" s="811">
        <f>IF(Dados_Obra!$H$37=1,Dados_GLOBAL_Inicial!M613,IF((W613)="c",ROUNDUP(J613*N613,2),IF((W613)="b",ROUNDDOWN(J613*N613,2),ROUND(J613*N613,2))))</f>
        <v>0</v>
      </c>
      <c r="Q613" s="813">
        <f t="shared" si="173"/>
        <v>0</v>
      </c>
      <c r="S613" s="815">
        <f t="shared" si="161"/>
        <v>0</v>
      </c>
      <c r="T613" s="815">
        <f t="shared" si="162"/>
        <v>0</v>
      </c>
      <c r="V613" s="974"/>
      <c r="W613" s="975"/>
      <c r="X613" s="816">
        <f t="shared" si="163"/>
        <v>0</v>
      </c>
      <c r="Y613" s="816">
        <f t="shared" si="164"/>
        <v>0</v>
      </c>
      <c r="Z613" s="816">
        <f t="shared" si="165"/>
        <v>0</v>
      </c>
      <c r="AA613" s="817">
        <f t="shared" si="166"/>
        <v>0</v>
      </c>
      <c r="AB613" s="718">
        <f t="shared" si="167"/>
        <v>612</v>
      </c>
      <c r="AC613" s="453">
        <f t="shared" si="174"/>
        <v>0</v>
      </c>
      <c r="AD613" s="14">
        <f t="shared" si="175"/>
        <v>0</v>
      </c>
      <c r="AE613"/>
      <c r="AF613" s="540">
        <f t="shared" si="169"/>
        <v>0</v>
      </c>
      <c r="AG613" s="541"/>
      <c r="AH613" s="541"/>
      <c r="AI613" s="541"/>
      <c r="AJ613" s="541"/>
      <c r="AK613" s="541"/>
      <c r="AL613" s="541"/>
      <c r="AM613" s="541"/>
      <c r="AN613" s="541"/>
      <c r="AO613" s="541"/>
      <c r="AP613" s="541"/>
      <c r="AQ613" s="541"/>
      <c r="AR613" s="541"/>
      <c r="AS613" s="541"/>
      <c r="AT613" s="541"/>
      <c r="AU613" s="541"/>
      <c r="AV613" s="541"/>
      <c r="AW613" s="541"/>
      <c r="AX613" s="541"/>
      <c r="AY613" s="819"/>
    </row>
    <row r="614" spans="1:51" ht="13.5" hidden="1" thickBot="1">
      <c r="A614" s="3" t="str">
        <f t="shared" si="159"/>
        <v/>
      </c>
      <c r="B614" s="805"/>
      <c r="C614" s="831">
        <f>MEDIÇÃO_GLOBAL!C614</f>
        <v>0</v>
      </c>
      <c r="D614" s="830">
        <f>MEDIÇÃO_GLOBAL!D614</f>
        <v>0</v>
      </c>
      <c r="E614" s="830" t="str">
        <f>MEDIÇÃO_GLOBAL!E614</f>
        <v/>
      </c>
      <c r="F614" s="823">
        <f>MEDIÇÃO_GLOBAL!F614</f>
        <v>0</v>
      </c>
      <c r="G614" s="824">
        <f>MEDIÇÃO_GLOBAL!G614</f>
        <v>0</v>
      </c>
      <c r="H614" s="454">
        <f>Dados_GLOBAL_Inicial!S614</f>
        <v>0</v>
      </c>
      <c r="I614" s="970"/>
      <c r="J614" s="455">
        <f t="shared" si="160"/>
        <v>0</v>
      </c>
      <c r="K614" s="451">
        <f t="shared" si="170"/>
        <v>0</v>
      </c>
      <c r="L614" s="452">
        <f t="shared" si="168"/>
        <v>0</v>
      </c>
      <c r="M614" s="809">
        <f t="shared" si="171"/>
        <v>0</v>
      </c>
      <c r="N614" s="821">
        <f>IF(IFERROR(VALUE(MEDIÇÃO_GLOBAL!N614),0)=0,0,MEDIÇÃO_GLOBAL!N614)</f>
        <v>0</v>
      </c>
      <c r="O614" s="811">
        <f t="shared" si="172"/>
        <v>0</v>
      </c>
      <c r="P614" s="811">
        <f>IF(Dados_Obra!$H$37=1,Dados_GLOBAL_Inicial!M614,IF((W614)="c",ROUNDUP(J614*N614,2),IF((W614)="b",ROUNDDOWN(J614*N614,2),ROUND(J614*N614,2))))</f>
        <v>0</v>
      </c>
      <c r="Q614" s="813">
        <f t="shared" si="173"/>
        <v>0</v>
      </c>
      <c r="S614" s="815">
        <f t="shared" si="161"/>
        <v>0</v>
      </c>
      <c r="T614" s="815">
        <f t="shared" si="162"/>
        <v>0</v>
      </c>
      <c r="V614" s="974"/>
      <c r="W614" s="975"/>
      <c r="X614" s="816">
        <f t="shared" si="163"/>
        <v>0</v>
      </c>
      <c r="Y614" s="816">
        <f t="shared" si="164"/>
        <v>0</v>
      </c>
      <c r="Z614" s="816">
        <f t="shared" si="165"/>
        <v>0</v>
      </c>
      <c r="AA614" s="817">
        <f t="shared" si="166"/>
        <v>0</v>
      </c>
      <c r="AB614" s="718">
        <f t="shared" si="167"/>
        <v>613</v>
      </c>
      <c r="AC614" s="453">
        <f t="shared" si="174"/>
        <v>0</v>
      </c>
      <c r="AD614" s="14">
        <f t="shared" si="175"/>
        <v>0</v>
      </c>
      <c r="AE614"/>
      <c r="AF614" s="540">
        <f t="shared" si="169"/>
        <v>0</v>
      </c>
      <c r="AG614" s="541"/>
      <c r="AH614" s="541"/>
      <c r="AI614" s="541"/>
      <c r="AJ614" s="541"/>
      <c r="AK614" s="541"/>
      <c r="AL614" s="541"/>
      <c r="AM614" s="541"/>
      <c r="AN614" s="541"/>
      <c r="AO614" s="541"/>
      <c r="AP614" s="541"/>
      <c r="AQ614" s="541"/>
      <c r="AR614" s="541"/>
      <c r="AS614" s="541"/>
      <c r="AT614" s="541"/>
      <c r="AU614" s="541"/>
      <c r="AV614" s="541"/>
      <c r="AW614" s="541"/>
      <c r="AX614" s="541"/>
      <c r="AY614" s="819"/>
    </row>
    <row r="615" spans="1:51" ht="13.5" hidden="1" thickBot="1">
      <c r="A615" s="3" t="str">
        <f t="shared" si="159"/>
        <v/>
      </c>
      <c r="B615" s="805"/>
      <c r="C615" s="831">
        <f>MEDIÇÃO_GLOBAL!C615</f>
        <v>0</v>
      </c>
      <c r="D615" s="830">
        <f>MEDIÇÃO_GLOBAL!D615</f>
        <v>0</v>
      </c>
      <c r="E615" s="830" t="str">
        <f>MEDIÇÃO_GLOBAL!E615</f>
        <v/>
      </c>
      <c r="F615" s="823">
        <f>MEDIÇÃO_GLOBAL!F615</f>
        <v>0</v>
      </c>
      <c r="G615" s="824">
        <f>MEDIÇÃO_GLOBAL!G615</f>
        <v>0</v>
      </c>
      <c r="H615" s="454">
        <f>Dados_GLOBAL_Inicial!S615</f>
        <v>0</v>
      </c>
      <c r="I615" s="970"/>
      <c r="J615" s="455">
        <f t="shared" si="160"/>
        <v>0</v>
      </c>
      <c r="K615" s="451">
        <f t="shared" si="170"/>
        <v>0</v>
      </c>
      <c r="L615" s="452">
        <f t="shared" si="168"/>
        <v>0</v>
      </c>
      <c r="M615" s="809">
        <f t="shared" si="171"/>
        <v>0</v>
      </c>
      <c r="N615" s="821">
        <f>IF(IFERROR(VALUE(MEDIÇÃO_GLOBAL!N615),0)=0,0,MEDIÇÃO_GLOBAL!N615)</f>
        <v>0</v>
      </c>
      <c r="O615" s="811">
        <f t="shared" si="172"/>
        <v>0</v>
      </c>
      <c r="P615" s="811">
        <f>IF(Dados_Obra!$H$37=1,Dados_GLOBAL_Inicial!M615,IF((W615)="c",ROUNDUP(J615*N615,2),IF((W615)="b",ROUNDDOWN(J615*N615,2),ROUND(J615*N615,2))))</f>
        <v>0</v>
      </c>
      <c r="Q615" s="813">
        <f t="shared" si="173"/>
        <v>0</v>
      </c>
      <c r="S615" s="815">
        <f t="shared" si="161"/>
        <v>0</v>
      </c>
      <c r="T615" s="815">
        <f t="shared" si="162"/>
        <v>0</v>
      </c>
      <c r="V615" s="974"/>
      <c r="W615" s="975"/>
      <c r="X615" s="816">
        <f t="shared" si="163"/>
        <v>0</v>
      </c>
      <c r="Y615" s="816">
        <f t="shared" si="164"/>
        <v>0</v>
      </c>
      <c r="Z615" s="816">
        <f t="shared" si="165"/>
        <v>0</v>
      </c>
      <c r="AA615" s="817">
        <f t="shared" si="166"/>
        <v>0</v>
      </c>
      <c r="AB615" s="718">
        <f t="shared" si="167"/>
        <v>614</v>
      </c>
      <c r="AC615" s="453">
        <f t="shared" si="174"/>
        <v>0</v>
      </c>
      <c r="AD615" s="14">
        <f t="shared" si="175"/>
        <v>0</v>
      </c>
      <c r="AE615"/>
      <c r="AF615" s="540">
        <f t="shared" si="169"/>
        <v>0</v>
      </c>
      <c r="AG615" s="541"/>
      <c r="AH615" s="541"/>
      <c r="AI615" s="541"/>
      <c r="AJ615" s="541"/>
      <c r="AK615" s="541"/>
      <c r="AL615" s="541"/>
      <c r="AM615" s="541"/>
      <c r="AN615" s="541"/>
      <c r="AO615" s="541"/>
      <c r="AP615" s="541"/>
      <c r="AQ615" s="541"/>
      <c r="AR615" s="541"/>
      <c r="AS615" s="541"/>
      <c r="AT615" s="541"/>
      <c r="AU615" s="541"/>
      <c r="AV615" s="541"/>
      <c r="AW615" s="541"/>
      <c r="AX615" s="541"/>
      <c r="AY615" s="819"/>
    </row>
    <row r="616" spans="1:51" ht="13.5" hidden="1" thickBot="1">
      <c r="A616" s="3" t="str">
        <f t="shared" si="159"/>
        <v/>
      </c>
      <c r="B616" s="805"/>
      <c r="C616" s="831">
        <f>MEDIÇÃO_GLOBAL!C616</f>
        <v>0</v>
      </c>
      <c r="D616" s="830">
        <f>MEDIÇÃO_GLOBAL!D616</f>
        <v>0</v>
      </c>
      <c r="E616" s="830" t="str">
        <f>MEDIÇÃO_GLOBAL!E616</f>
        <v/>
      </c>
      <c r="F616" s="823">
        <f>MEDIÇÃO_GLOBAL!F616</f>
        <v>0</v>
      </c>
      <c r="G616" s="824">
        <f>MEDIÇÃO_GLOBAL!G616</f>
        <v>0</v>
      </c>
      <c r="H616" s="454">
        <f>Dados_GLOBAL_Inicial!S616</f>
        <v>0</v>
      </c>
      <c r="I616" s="970"/>
      <c r="J616" s="455">
        <f t="shared" si="160"/>
        <v>0</v>
      </c>
      <c r="K616" s="451">
        <f t="shared" si="170"/>
        <v>0</v>
      </c>
      <c r="L616" s="452">
        <f t="shared" si="168"/>
        <v>0</v>
      </c>
      <c r="M616" s="809">
        <f t="shared" si="171"/>
        <v>0</v>
      </c>
      <c r="N616" s="821">
        <f>IF(IFERROR(VALUE(MEDIÇÃO_GLOBAL!N616),0)=0,0,MEDIÇÃO_GLOBAL!N616)</f>
        <v>0</v>
      </c>
      <c r="O616" s="811">
        <f t="shared" si="172"/>
        <v>0</v>
      </c>
      <c r="P616" s="811">
        <f>IF(Dados_Obra!$H$37=1,Dados_GLOBAL_Inicial!M616,IF((W616)="c",ROUNDUP(J616*N616,2),IF((W616)="b",ROUNDDOWN(J616*N616,2),ROUND(J616*N616,2))))</f>
        <v>0</v>
      </c>
      <c r="Q616" s="813">
        <f t="shared" si="173"/>
        <v>0</v>
      </c>
      <c r="S616" s="815">
        <f t="shared" si="161"/>
        <v>0</v>
      </c>
      <c r="T616" s="815">
        <f t="shared" si="162"/>
        <v>0</v>
      </c>
      <c r="V616" s="974"/>
      <c r="W616" s="975"/>
      <c r="X616" s="816">
        <f t="shared" si="163"/>
        <v>0</v>
      </c>
      <c r="Y616" s="816">
        <f t="shared" si="164"/>
        <v>0</v>
      </c>
      <c r="Z616" s="816">
        <f t="shared" si="165"/>
        <v>0</v>
      </c>
      <c r="AA616" s="817">
        <f t="shared" si="166"/>
        <v>0</v>
      </c>
      <c r="AB616" s="718">
        <f t="shared" si="167"/>
        <v>615</v>
      </c>
      <c r="AC616" s="453">
        <f t="shared" si="174"/>
        <v>0</v>
      </c>
      <c r="AD616" s="14">
        <f t="shared" si="175"/>
        <v>0</v>
      </c>
      <c r="AE616"/>
      <c r="AF616" s="540">
        <f t="shared" si="169"/>
        <v>0</v>
      </c>
      <c r="AG616" s="541"/>
      <c r="AH616" s="541"/>
      <c r="AI616" s="541"/>
      <c r="AJ616" s="541"/>
      <c r="AK616" s="541"/>
      <c r="AL616" s="541"/>
      <c r="AM616" s="541"/>
      <c r="AN616" s="541"/>
      <c r="AO616" s="541"/>
      <c r="AP616" s="541"/>
      <c r="AQ616" s="541"/>
      <c r="AR616" s="541"/>
      <c r="AS616" s="541"/>
      <c r="AT616" s="541"/>
      <c r="AU616" s="541"/>
      <c r="AV616" s="541"/>
      <c r="AW616" s="541"/>
      <c r="AX616" s="541"/>
      <c r="AY616" s="819"/>
    </row>
    <row r="617" spans="1:51" ht="13.5" hidden="1" thickBot="1">
      <c r="A617" s="3" t="str">
        <f t="shared" si="159"/>
        <v/>
      </c>
      <c r="B617" s="805"/>
      <c r="C617" s="831">
        <f>MEDIÇÃO_GLOBAL!C617</f>
        <v>0</v>
      </c>
      <c r="D617" s="830">
        <f>MEDIÇÃO_GLOBAL!D617</f>
        <v>0</v>
      </c>
      <c r="E617" s="830" t="str">
        <f>MEDIÇÃO_GLOBAL!E617</f>
        <v/>
      </c>
      <c r="F617" s="823">
        <f>MEDIÇÃO_GLOBAL!F617</f>
        <v>0</v>
      </c>
      <c r="G617" s="824">
        <f>MEDIÇÃO_GLOBAL!G617</f>
        <v>0</v>
      </c>
      <c r="H617" s="454">
        <f>Dados_GLOBAL_Inicial!S617</f>
        <v>0</v>
      </c>
      <c r="I617" s="970"/>
      <c r="J617" s="455">
        <f t="shared" si="160"/>
        <v>0</v>
      </c>
      <c r="K617" s="451">
        <f t="shared" si="170"/>
        <v>0</v>
      </c>
      <c r="L617" s="452">
        <f t="shared" si="168"/>
        <v>0</v>
      </c>
      <c r="M617" s="809">
        <f t="shared" si="171"/>
        <v>0</v>
      </c>
      <c r="N617" s="821">
        <f>IF(IFERROR(VALUE(MEDIÇÃO_GLOBAL!N617),0)=0,0,MEDIÇÃO_GLOBAL!N617)</f>
        <v>0</v>
      </c>
      <c r="O617" s="811">
        <f t="shared" si="172"/>
        <v>0</v>
      </c>
      <c r="P617" s="811">
        <f>IF(Dados_Obra!$H$37=1,Dados_GLOBAL_Inicial!M617,IF((W617)="c",ROUNDUP(J617*N617,2),IF((W617)="b",ROUNDDOWN(J617*N617,2),ROUND(J617*N617,2))))</f>
        <v>0</v>
      </c>
      <c r="Q617" s="813">
        <f t="shared" si="173"/>
        <v>0</v>
      </c>
      <c r="S617" s="815">
        <f t="shared" si="161"/>
        <v>0</v>
      </c>
      <c r="T617" s="815">
        <f t="shared" si="162"/>
        <v>0</v>
      </c>
      <c r="V617" s="974"/>
      <c r="W617" s="975"/>
      <c r="X617" s="816">
        <f t="shared" si="163"/>
        <v>0</v>
      </c>
      <c r="Y617" s="816">
        <f t="shared" si="164"/>
        <v>0</v>
      </c>
      <c r="Z617" s="816">
        <f t="shared" si="165"/>
        <v>0</v>
      </c>
      <c r="AA617" s="817">
        <f t="shared" si="166"/>
        <v>0</v>
      </c>
      <c r="AB617" s="718">
        <f t="shared" si="167"/>
        <v>616</v>
      </c>
      <c r="AC617" s="453">
        <f t="shared" si="174"/>
        <v>0</v>
      </c>
      <c r="AD617" s="14">
        <f t="shared" si="175"/>
        <v>0</v>
      </c>
      <c r="AE617"/>
      <c r="AF617" s="540">
        <f t="shared" si="169"/>
        <v>0</v>
      </c>
      <c r="AG617" s="541"/>
      <c r="AH617" s="541"/>
      <c r="AI617" s="541"/>
      <c r="AJ617" s="541"/>
      <c r="AK617" s="541"/>
      <c r="AL617" s="541"/>
      <c r="AM617" s="541"/>
      <c r="AN617" s="541"/>
      <c r="AO617" s="541"/>
      <c r="AP617" s="541"/>
      <c r="AQ617" s="541"/>
      <c r="AR617" s="541"/>
      <c r="AS617" s="541"/>
      <c r="AT617" s="541"/>
      <c r="AU617" s="541"/>
      <c r="AV617" s="541"/>
      <c r="AW617" s="541"/>
      <c r="AX617" s="541"/>
      <c r="AY617" s="819"/>
    </row>
    <row r="618" spans="1:51" ht="13.5" hidden="1" thickBot="1">
      <c r="A618" s="3" t="str">
        <f t="shared" si="159"/>
        <v/>
      </c>
      <c r="B618" s="805"/>
      <c r="C618" s="831">
        <f>MEDIÇÃO_GLOBAL!C618</f>
        <v>0</v>
      </c>
      <c r="D618" s="830">
        <f>MEDIÇÃO_GLOBAL!D618</f>
        <v>0</v>
      </c>
      <c r="E618" s="830" t="str">
        <f>MEDIÇÃO_GLOBAL!E618</f>
        <v/>
      </c>
      <c r="F618" s="823">
        <f>MEDIÇÃO_GLOBAL!F618</f>
        <v>0</v>
      </c>
      <c r="G618" s="824">
        <f>MEDIÇÃO_GLOBAL!G618</f>
        <v>0</v>
      </c>
      <c r="H618" s="454">
        <f>Dados_GLOBAL_Inicial!S618</f>
        <v>0</v>
      </c>
      <c r="I618" s="970"/>
      <c r="J618" s="455">
        <f t="shared" si="160"/>
        <v>0</v>
      </c>
      <c r="K618" s="451">
        <f t="shared" si="170"/>
        <v>0</v>
      </c>
      <c r="L618" s="452">
        <f t="shared" si="168"/>
        <v>0</v>
      </c>
      <c r="M618" s="809">
        <f t="shared" si="171"/>
        <v>0</v>
      </c>
      <c r="N618" s="821">
        <f>IF(IFERROR(VALUE(MEDIÇÃO_GLOBAL!N618),0)=0,0,MEDIÇÃO_GLOBAL!N618)</f>
        <v>0</v>
      </c>
      <c r="O618" s="811">
        <f t="shared" si="172"/>
        <v>0</v>
      </c>
      <c r="P618" s="811">
        <f>IF(Dados_Obra!$H$37=1,Dados_GLOBAL_Inicial!M618,IF((W618)="c",ROUNDUP(J618*N618,2),IF((W618)="b",ROUNDDOWN(J618*N618,2),ROUND(J618*N618,2))))</f>
        <v>0</v>
      </c>
      <c r="Q618" s="813">
        <f t="shared" si="173"/>
        <v>0</v>
      </c>
      <c r="S618" s="815">
        <f t="shared" si="161"/>
        <v>0</v>
      </c>
      <c r="T618" s="815">
        <f t="shared" si="162"/>
        <v>0</v>
      </c>
      <c r="V618" s="974"/>
      <c r="W618" s="975"/>
      <c r="X618" s="816">
        <f t="shared" si="163"/>
        <v>0</v>
      </c>
      <c r="Y618" s="816">
        <f t="shared" si="164"/>
        <v>0</v>
      </c>
      <c r="Z618" s="816">
        <f t="shared" si="165"/>
        <v>0</v>
      </c>
      <c r="AA618" s="817">
        <f t="shared" si="166"/>
        <v>0</v>
      </c>
      <c r="AB618" s="718">
        <f t="shared" si="167"/>
        <v>617</v>
      </c>
      <c r="AC618" s="453">
        <f t="shared" si="174"/>
        <v>0</v>
      </c>
      <c r="AD618" s="14">
        <f t="shared" si="175"/>
        <v>0</v>
      </c>
      <c r="AE618"/>
      <c r="AF618" s="540">
        <f t="shared" si="169"/>
        <v>0</v>
      </c>
      <c r="AG618" s="541"/>
      <c r="AH618" s="541"/>
      <c r="AI618" s="541"/>
      <c r="AJ618" s="541"/>
      <c r="AK618" s="541"/>
      <c r="AL618" s="541"/>
      <c r="AM618" s="541"/>
      <c r="AN618" s="541"/>
      <c r="AO618" s="541"/>
      <c r="AP618" s="541"/>
      <c r="AQ618" s="541"/>
      <c r="AR618" s="541"/>
      <c r="AS618" s="541"/>
      <c r="AT618" s="541"/>
      <c r="AU618" s="541"/>
      <c r="AV618" s="541"/>
      <c r="AW618" s="541"/>
      <c r="AX618" s="541"/>
      <c r="AY618" s="819"/>
    </row>
    <row r="619" spans="1:51" ht="13.5" hidden="1" thickBot="1">
      <c r="A619" s="3" t="str">
        <f t="shared" si="159"/>
        <v/>
      </c>
      <c r="B619" s="805"/>
      <c r="C619" s="831">
        <f>MEDIÇÃO_GLOBAL!C619</f>
        <v>0</v>
      </c>
      <c r="D619" s="830">
        <f>MEDIÇÃO_GLOBAL!D619</f>
        <v>0</v>
      </c>
      <c r="E619" s="830" t="str">
        <f>MEDIÇÃO_GLOBAL!E619</f>
        <v/>
      </c>
      <c r="F619" s="823">
        <f>MEDIÇÃO_GLOBAL!F619</f>
        <v>0</v>
      </c>
      <c r="G619" s="824">
        <f>MEDIÇÃO_GLOBAL!G619</f>
        <v>0</v>
      </c>
      <c r="H619" s="454">
        <f>Dados_GLOBAL_Inicial!S619</f>
        <v>0</v>
      </c>
      <c r="I619" s="970"/>
      <c r="J619" s="455">
        <f t="shared" si="160"/>
        <v>0</v>
      </c>
      <c r="K619" s="451">
        <f t="shared" si="170"/>
        <v>0</v>
      </c>
      <c r="L619" s="452">
        <f t="shared" si="168"/>
        <v>0</v>
      </c>
      <c r="M619" s="809">
        <f t="shared" si="171"/>
        <v>0</v>
      </c>
      <c r="N619" s="821">
        <f>IF(IFERROR(VALUE(MEDIÇÃO_GLOBAL!N619),0)=0,0,MEDIÇÃO_GLOBAL!N619)</f>
        <v>0</v>
      </c>
      <c r="O619" s="811">
        <f t="shared" si="172"/>
        <v>0</v>
      </c>
      <c r="P619" s="811">
        <f>IF(Dados_Obra!$H$37=1,Dados_GLOBAL_Inicial!M619,IF((W619)="c",ROUNDUP(J619*N619,2),IF((W619)="b",ROUNDDOWN(J619*N619,2),ROUND(J619*N619,2))))</f>
        <v>0</v>
      </c>
      <c r="Q619" s="813">
        <f t="shared" si="173"/>
        <v>0</v>
      </c>
      <c r="S619" s="815">
        <f t="shared" si="161"/>
        <v>0</v>
      </c>
      <c r="T619" s="815">
        <f t="shared" si="162"/>
        <v>0</v>
      </c>
      <c r="V619" s="974"/>
      <c r="W619" s="975"/>
      <c r="X619" s="816">
        <f t="shared" si="163"/>
        <v>0</v>
      </c>
      <c r="Y619" s="816">
        <f t="shared" si="164"/>
        <v>0</v>
      </c>
      <c r="Z619" s="816">
        <f t="shared" si="165"/>
        <v>0</v>
      </c>
      <c r="AA619" s="817">
        <f t="shared" si="166"/>
        <v>0</v>
      </c>
      <c r="AB619" s="718">
        <f t="shared" si="167"/>
        <v>618</v>
      </c>
      <c r="AC619" s="453">
        <f t="shared" si="174"/>
        <v>0</v>
      </c>
      <c r="AD619" s="14">
        <f t="shared" si="175"/>
        <v>0</v>
      </c>
      <c r="AE619"/>
      <c r="AF619" s="540">
        <f t="shared" si="169"/>
        <v>0</v>
      </c>
      <c r="AG619" s="541"/>
      <c r="AH619" s="541"/>
      <c r="AI619" s="541"/>
      <c r="AJ619" s="541"/>
      <c r="AK619" s="541"/>
      <c r="AL619" s="541"/>
      <c r="AM619" s="541"/>
      <c r="AN619" s="541"/>
      <c r="AO619" s="541"/>
      <c r="AP619" s="541"/>
      <c r="AQ619" s="541"/>
      <c r="AR619" s="541"/>
      <c r="AS619" s="541"/>
      <c r="AT619" s="541"/>
      <c r="AU619" s="541"/>
      <c r="AV619" s="541"/>
      <c r="AW619" s="541"/>
      <c r="AX619" s="541"/>
      <c r="AY619" s="819"/>
    </row>
    <row r="620" spans="1:51" ht="13.5" hidden="1" thickBot="1">
      <c r="A620" s="3" t="str">
        <f t="shared" si="159"/>
        <v/>
      </c>
      <c r="B620" s="805"/>
      <c r="C620" s="831">
        <f>MEDIÇÃO_GLOBAL!C620</f>
        <v>0</v>
      </c>
      <c r="D620" s="830">
        <f>MEDIÇÃO_GLOBAL!D620</f>
        <v>0</v>
      </c>
      <c r="E620" s="830" t="str">
        <f>MEDIÇÃO_GLOBAL!E620</f>
        <v/>
      </c>
      <c r="F620" s="823">
        <f>MEDIÇÃO_GLOBAL!F620</f>
        <v>0</v>
      </c>
      <c r="G620" s="824">
        <f>MEDIÇÃO_GLOBAL!G620</f>
        <v>0</v>
      </c>
      <c r="H620" s="454">
        <f>Dados_GLOBAL_Inicial!S620</f>
        <v>0</v>
      </c>
      <c r="I620" s="970"/>
      <c r="J620" s="455">
        <f t="shared" si="160"/>
        <v>0</v>
      </c>
      <c r="K620" s="451">
        <f t="shared" si="170"/>
        <v>0</v>
      </c>
      <c r="L620" s="452">
        <f t="shared" si="168"/>
        <v>0</v>
      </c>
      <c r="M620" s="809">
        <f t="shared" si="171"/>
        <v>0</v>
      </c>
      <c r="N620" s="821">
        <f>IF(IFERROR(VALUE(MEDIÇÃO_GLOBAL!N620),0)=0,0,MEDIÇÃO_GLOBAL!N620)</f>
        <v>0</v>
      </c>
      <c r="O620" s="811">
        <f t="shared" si="172"/>
        <v>0</v>
      </c>
      <c r="P620" s="811">
        <f>IF(Dados_Obra!$H$37=1,Dados_GLOBAL_Inicial!M620,IF((W620)="c",ROUNDUP(J620*N620,2),IF((W620)="b",ROUNDDOWN(J620*N620,2),ROUND(J620*N620,2))))</f>
        <v>0</v>
      </c>
      <c r="Q620" s="813">
        <f t="shared" si="173"/>
        <v>0</v>
      </c>
      <c r="S620" s="815">
        <f t="shared" si="161"/>
        <v>0</v>
      </c>
      <c r="T620" s="815">
        <f t="shared" si="162"/>
        <v>0</v>
      </c>
      <c r="V620" s="974"/>
      <c r="W620" s="975"/>
      <c r="X620" s="816">
        <f t="shared" si="163"/>
        <v>0</v>
      </c>
      <c r="Y620" s="816">
        <f t="shared" si="164"/>
        <v>0</v>
      </c>
      <c r="Z620" s="816">
        <f t="shared" si="165"/>
        <v>0</v>
      </c>
      <c r="AA620" s="817">
        <f t="shared" si="166"/>
        <v>0</v>
      </c>
      <c r="AB620" s="718">
        <f t="shared" si="167"/>
        <v>619</v>
      </c>
      <c r="AC620" s="453">
        <f t="shared" si="174"/>
        <v>0</v>
      </c>
      <c r="AD620" s="14">
        <f t="shared" si="175"/>
        <v>0</v>
      </c>
      <c r="AE620"/>
      <c r="AF620" s="540">
        <f t="shared" si="169"/>
        <v>0</v>
      </c>
      <c r="AG620" s="541"/>
      <c r="AH620" s="541"/>
      <c r="AI620" s="541"/>
      <c r="AJ620" s="541"/>
      <c r="AK620" s="541"/>
      <c r="AL620" s="541"/>
      <c r="AM620" s="541"/>
      <c r="AN620" s="541"/>
      <c r="AO620" s="541"/>
      <c r="AP620" s="541"/>
      <c r="AQ620" s="541"/>
      <c r="AR620" s="541"/>
      <c r="AS620" s="541"/>
      <c r="AT620" s="541"/>
      <c r="AU620" s="541"/>
      <c r="AV620" s="541"/>
      <c r="AW620" s="541"/>
      <c r="AX620" s="541"/>
      <c r="AY620" s="819"/>
    </row>
    <row r="621" spans="1:51" ht="13.5" hidden="1" thickBot="1">
      <c r="A621" s="3" t="str">
        <f t="shared" si="159"/>
        <v/>
      </c>
      <c r="B621" s="805"/>
      <c r="C621" s="831">
        <f>MEDIÇÃO_GLOBAL!C621</f>
        <v>0</v>
      </c>
      <c r="D621" s="830">
        <f>MEDIÇÃO_GLOBAL!D621</f>
        <v>0</v>
      </c>
      <c r="E621" s="830" t="str">
        <f>MEDIÇÃO_GLOBAL!E621</f>
        <v/>
      </c>
      <c r="F621" s="823">
        <f>MEDIÇÃO_GLOBAL!F621</f>
        <v>0</v>
      </c>
      <c r="G621" s="824">
        <f>MEDIÇÃO_GLOBAL!G621</f>
        <v>0</v>
      </c>
      <c r="H621" s="454">
        <f>Dados_GLOBAL_Inicial!S621</f>
        <v>0</v>
      </c>
      <c r="I621" s="970"/>
      <c r="J621" s="455">
        <f t="shared" si="160"/>
        <v>0</v>
      </c>
      <c r="K621" s="451">
        <f t="shared" si="170"/>
        <v>0</v>
      </c>
      <c r="L621" s="452">
        <f t="shared" si="168"/>
        <v>0</v>
      </c>
      <c r="M621" s="809">
        <f t="shared" si="171"/>
        <v>0</v>
      </c>
      <c r="N621" s="821">
        <f>IF(IFERROR(VALUE(MEDIÇÃO_GLOBAL!N621),0)=0,0,MEDIÇÃO_GLOBAL!N621)</f>
        <v>0</v>
      </c>
      <c r="O621" s="811">
        <f t="shared" si="172"/>
        <v>0</v>
      </c>
      <c r="P621" s="811">
        <f>IF(Dados_Obra!$H$37=1,Dados_GLOBAL_Inicial!M621,IF((W621)="c",ROUNDUP(J621*N621,2),IF((W621)="b",ROUNDDOWN(J621*N621,2),ROUND(J621*N621,2))))</f>
        <v>0</v>
      </c>
      <c r="Q621" s="813">
        <f t="shared" si="173"/>
        <v>0</v>
      </c>
      <c r="S621" s="815">
        <f t="shared" si="161"/>
        <v>0</v>
      </c>
      <c r="T621" s="815">
        <f t="shared" si="162"/>
        <v>0</v>
      </c>
      <c r="V621" s="974"/>
      <c r="W621" s="975"/>
      <c r="X621" s="816">
        <f t="shared" si="163"/>
        <v>0</v>
      </c>
      <c r="Y621" s="816">
        <f t="shared" si="164"/>
        <v>0</v>
      </c>
      <c r="Z621" s="816">
        <f t="shared" si="165"/>
        <v>0</v>
      </c>
      <c r="AA621" s="817">
        <f t="shared" si="166"/>
        <v>0</v>
      </c>
      <c r="AB621" s="718">
        <f t="shared" si="167"/>
        <v>620</v>
      </c>
      <c r="AC621" s="453">
        <f t="shared" si="174"/>
        <v>0</v>
      </c>
      <c r="AD621" s="14">
        <f t="shared" si="175"/>
        <v>0</v>
      </c>
      <c r="AE621"/>
      <c r="AF621" s="540">
        <f t="shared" si="169"/>
        <v>0</v>
      </c>
      <c r="AG621" s="541"/>
      <c r="AH621" s="541"/>
      <c r="AI621" s="541"/>
      <c r="AJ621" s="541"/>
      <c r="AK621" s="541"/>
      <c r="AL621" s="541"/>
      <c r="AM621" s="541"/>
      <c r="AN621" s="541"/>
      <c r="AO621" s="541"/>
      <c r="AP621" s="541"/>
      <c r="AQ621" s="541"/>
      <c r="AR621" s="541"/>
      <c r="AS621" s="541"/>
      <c r="AT621" s="541"/>
      <c r="AU621" s="541"/>
      <c r="AV621" s="541"/>
      <c r="AW621" s="541"/>
      <c r="AX621" s="541"/>
      <c r="AY621" s="819"/>
    </row>
    <row r="622" spans="1:51" ht="13.5" hidden="1" thickBot="1">
      <c r="A622" s="3" t="str">
        <f t="shared" si="159"/>
        <v/>
      </c>
      <c r="B622" s="805"/>
      <c r="C622" s="831">
        <f>MEDIÇÃO_GLOBAL!C622</f>
        <v>0</v>
      </c>
      <c r="D622" s="830">
        <f>MEDIÇÃO_GLOBAL!D622</f>
        <v>0</v>
      </c>
      <c r="E622" s="830" t="str">
        <f>MEDIÇÃO_GLOBAL!E622</f>
        <v/>
      </c>
      <c r="F622" s="823">
        <f>MEDIÇÃO_GLOBAL!F622</f>
        <v>0</v>
      </c>
      <c r="G622" s="824">
        <f>MEDIÇÃO_GLOBAL!G622</f>
        <v>0</v>
      </c>
      <c r="H622" s="454">
        <f>Dados_GLOBAL_Inicial!S622</f>
        <v>0</v>
      </c>
      <c r="I622" s="970"/>
      <c r="J622" s="455">
        <f t="shared" si="160"/>
        <v>0</v>
      </c>
      <c r="K622" s="451">
        <f t="shared" si="170"/>
        <v>0</v>
      </c>
      <c r="L622" s="452">
        <f t="shared" si="168"/>
        <v>0</v>
      </c>
      <c r="M622" s="809">
        <f t="shared" si="171"/>
        <v>0</v>
      </c>
      <c r="N622" s="821">
        <f>IF(IFERROR(VALUE(MEDIÇÃO_GLOBAL!N622),0)=0,0,MEDIÇÃO_GLOBAL!N622)</f>
        <v>0</v>
      </c>
      <c r="O622" s="811">
        <f t="shared" si="172"/>
        <v>0</v>
      </c>
      <c r="P622" s="811">
        <f>IF(Dados_Obra!$H$37=1,Dados_GLOBAL_Inicial!M622,IF((W622)="c",ROUNDUP(J622*N622,2),IF((W622)="b",ROUNDDOWN(J622*N622,2),ROUND(J622*N622,2))))</f>
        <v>0</v>
      </c>
      <c r="Q622" s="813">
        <f t="shared" si="173"/>
        <v>0</v>
      </c>
      <c r="S622" s="815">
        <f t="shared" si="161"/>
        <v>0</v>
      </c>
      <c r="T622" s="815">
        <f t="shared" si="162"/>
        <v>0</v>
      </c>
      <c r="V622" s="974"/>
      <c r="W622" s="975"/>
      <c r="X622" s="816">
        <f t="shared" si="163"/>
        <v>0</v>
      </c>
      <c r="Y622" s="816">
        <f t="shared" si="164"/>
        <v>0</v>
      </c>
      <c r="Z622" s="816">
        <f t="shared" si="165"/>
        <v>0</v>
      </c>
      <c r="AA622" s="817">
        <f t="shared" si="166"/>
        <v>0</v>
      </c>
      <c r="AB622" s="718">
        <f t="shared" si="167"/>
        <v>621</v>
      </c>
      <c r="AC622" s="453">
        <f t="shared" si="174"/>
        <v>0</v>
      </c>
      <c r="AD622" s="14">
        <f t="shared" si="175"/>
        <v>0</v>
      </c>
      <c r="AE622"/>
      <c r="AF622" s="540">
        <f t="shared" si="169"/>
        <v>0</v>
      </c>
      <c r="AG622" s="541"/>
      <c r="AH622" s="541"/>
      <c r="AI622" s="541"/>
      <c r="AJ622" s="541"/>
      <c r="AK622" s="541"/>
      <c r="AL622" s="541"/>
      <c r="AM622" s="541"/>
      <c r="AN622" s="541"/>
      <c r="AO622" s="541"/>
      <c r="AP622" s="541"/>
      <c r="AQ622" s="541"/>
      <c r="AR622" s="541"/>
      <c r="AS622" s="541"/>
      <c r="AT622" s="541"/>
      <c r="AU622" s="541"/>
      <c r="AV622" s="541"/>
      <c r="AW622" s="541"/>
      <c r="AX622" s="541"/>
      <c r="AY622" s="819"/>
    </row>
    <row r="623" spans="1:51" ht="13.5" hidden="1" thickBot="1">
      <c r="A623" s="3" t="str">
        <f t="shared" si="159"/>
        <v/>
      </c>
      <c r="B623" s="805"/>
      <c r="C623" s="831">
        <f>MEDIÇÃO_GLOBAL!C623</f>
        <v>0</v>
      </c>
      <c r="D623" s="830">
        <f>MEDIÇÃO_GLOBAL!D623</f>
        <v>0</v>
      </c>
      <c r="E623" s="830" t="str">
        <f>MEDIÇÃO_GLOBAL!E623</f>
        <v/>
      </c>
      <c r="F623" s="823">
        <f>MEDIÇÃO_GLOBAL!F623</f>
        <v>0</v>
      </c>
      <c r="G623" s="824">
        <f>MEDIÇÃO_GLOBAL!G623</f>
        <v>0</v>
      </c>
      <c r="H623" s="454">
        <f>Dados_GLOBAL_Inicial!S623</f>
        <v>0</v>
      </c>
      <c r="I623" s="970"/>
      <c r="J623" s="455">
        <f t="shared" si="160"/>
        <v>0</v>
      </c>
      <c r="K623" s="451">
        <f t="shared" si="170"/>
        <v>0</v>
      </c>
      <c r="L623" s="452">
        <f t="shared" si="168"/>
        <v>0</v>
      </c>
      <c r="M623" s="809">
        <f t="shared" si="171"/>
        <v>0</v>
      </c>
      <c r="N623" s="821">
        <f>IF(IFERROR(VALUE(MEDIÇÃO_GLOBAL!N623),0)=0,0,MEDIÇÃO_GLOBAL!N623)</f>
        <v>0</v>
      </c>
      <c r="O623" s="811">
        <f t="shared" si="172"/>
        <v>0</v>
      </c>
      <c r="P623" s="811">
        <f>IF(Dados_Obra!$H$37=1,Dados_GLOBAL_Inicial!M623,IF((W623)="c",ROUNDUP(J623*N623,2),IF((W623)="b",ROUNDDOWN(J623*N623,2),ROUND(J623*N623,2))))</f>
        <v>0</v>
      </c>
      <c r="Q623" s="813">
        <f t="shared" si="173"/>
        <v>0</v>
      </c>
      <c r="S623" s="815">
        <f t="shared" si="161"/>
        <v>0</v>
      </c>
      <c r="T623" s="815">
        <f t="shared" si="162"/>
        <v>0</v>
      </c>
      <c r="V623" s="974"/>
      <c r="W623" s="975"/>
      <c r="X623" s="816">
        <f t="shared" si="163"/>
        <v>0</v>
      </c>
      <c r="Y623" s="816">
        <f t="shared" si="164"/>
        <v>0</v>
      </c>
      <c r="Z623" s="816">
        <f t="shared" si="165"/>
        <v>0</v>
      </c>
      <c r="AA623" s="817">
        <f t="shared" si="166"/>
        <v>0</v>
      </c>
      <c r="AB623" s="718">
        <f t="shared" si="167"/>
        <v>622</v>
      </c>
      <c r="AC623" s="453">
        <f t="shared" si="174"/>
        <v>0</v>
      </c>
      <c r="AD623" s="14">
        <f t="shared" si="175"/>
        <v>0</v>
      </c>
      <c r="AE623"/>
      <c r="AF623" s="540">
        <f t="shared" si="169"/>
        <v>0</v>
      </c>
      <c r="AG623" s="541"/>
      <c r="AH623" s="541"/>
      <c r="AI623" s="541"/>
      <c r="AJ623" s="541"/>
      <c r="AK623" s="541"/>
      <c r="AL623" s="541"/>
      <c r="AM623" s="541"/>
      <c r="AN623" s="541"/>
      <c r="AO623" s="541"/>
      <c r="AP623" s="541"/>
      <c r="AQ623" s="541"/>
      <c r="AR623" s="541"/>
      <c r="AS623" s="541"/>
      <c r="AT623" s="541"/>
      <c r="AU623" s="541"/>
      <c r="AV623" s="541"/>
      <c r="AW623" s="541"/>
      <c r="AX623" s="541"/>
      <c r="AY623" s="819"/>
    </row>
    <row r="624" spans="1:51" ht="13.5" hidden="1" thickBot="1">
      <c r="A624" s="3" t="str">
        <f t="shared" si="159"/>
        <v/>
      </c>
      <c r="B624" s="805"/>
      <c r="C624" s="831">
        <f>MEDIÇÃO_GLOBAL!C624</f>
        <v>0</v>
      </c>
      <c r="D624" s="830">
        <f>MEDIÇÃO_GLOBAL!D624</f>
        <v>0</v>
      </c>
      <c r="E624" s="830" t="str">
        <f>MEDIÇÃO_GLOBAL!E624</f>
        <v/>
      </c>
      <c r="F624" s="823">
        <f>MEDIÇÃO_GLOBAL!F624</f>
        <v>0</v>
      </c>
      <c r="G624" s="824">
        <f>MEDIÇÃO_GLOBAL!G624</f>
        <v>0</v>
      </c>
      <c r="H624" s="454">
        <f>Dados_GLOBAL_Inicial!S624</f>
        <v>0</v>
      </c>
      <c r="I624" s="970"/>
      <c r="J624" s="455">
        <f t="shared" si="160"/>
        <v>0</v>
      </c>
      <c r="K624" s="451">
        <f t="shared" si="170"/>
        <v>0</v>
      </c>
      <c r="L624" s="452">
        <f t="shared" si="168"/>
        <v>0</v>
      </c>
      <c r="M624" s="809">
        <f t="shared" si="171"/>
        <v>0</v>
      </c>
      <c r="N624" s="821">
        <f>IF(IFERROR(VALUE(MEDIÇÃO_GLOBAL!N624),0)=0,0,MEDIÇÃO_GLOBAL!N624)</f>
        <v>0</v>
      </c>
      <c r="O624" s="811">
        <f t="shared" si="172"/>
        <v>0</v>
      </c>
      <c r="P624" s="811">
        <f>IF(Dados_Obra!$H$37=1,Dados_GLOBAL_Inicial!M624,IF((W624)="c",ROUNDUP(J624*N624,2),IF((W624)="b",ROUNDDOWN(J624*N624,2),ROUND(J624*N624,2))))</f>
        <v>0</v>
      </c>
      <c r="Q624" s="813">
        <f t="shared" si="173"/>
        <v>0</v>
      </c>
      <c r="S624" s="815">
        <f t="shared" si="161"/>
        <v>0</v>
      </c>
      <c r="T624" s="815">
        <f t="shared" si="162"/>
        <v>0</v>
      </c>
      <c r="V624" s="974"/>
      <c r="W624" s="975"/>
      <c r="X624" s="816">
        <f t="shared" si="163"/>
        <v>0</v>
      </c>
      <c r="Y624" s="816">
        <f t="shared" si="164"/>
        <v>0</v>
      </c>
      <c r="Z624" s="816">
        <f t="shared" si="165"/>
        <v>0</v>
      </c>
      <c r="AA624" s="817">
        <f t="shared" si="166"/>
        <v>0</v>
      </c>
      <c r="AB624" s="718">
        <f t="shared" si="167"/>
        <v>623</v>
      </c>
      <c r="AC624" s="453">
        <f t="shared" si="174"/>
        <v>0</v>
      </c>
      <c r="AD624" s="14">
        <f t="shared" si="175"/>
        <v>0</v>
      </c>
      <c r="AE624"/>
      <c r="AF624" s="540">
        <f t="shared" si="169"/>
        <v>0</v>
      </c>
      <c r="AG624" s="541"/>
      <c r="AH624" s="541"/>
      <c r="AI624" s="541"/>
      <c r="AJ624" s="541"/>
      <c r="AK624" s="541"/>
      <c r="AL624" s="541"/>
      <c r="AM624" s="541"/>
      <c r="AN624" s="541"/>
      <c r="AO624" s="541"/>
      <c r="AP624" s="541"/>
      <c r="AQ624" s="541"/>
      <c r="AR624" s="541"/>
      <c r="AS624" s="541"/>
      <c r="AT624" s="541"/>
      <c r="AU624" s="541"/>
      <c r="AV624" s="541"/>
      <c r="AW624" s="541"/>
      <c r="AX624" s="541"/>
      <c r="AY624" s="819"/>
    </row>
    <row r="625" spans="1:51" ht="13.5" hidden="1" thickBot="1">
      <c r="A625" s="3" t="str">
        <f t="shared" si="159"/>
        <v/>
      </c>
      <c r="B625" s="805"/>
      <c r="C625" s="831">
        <f>MEDIÇÃO_GLOBAL!C625</f>
        <v>0</v>
      </c>
      <c r="D625" s="830">
        <f>MEDIÇÃO_GLOBAL!D625</f>
        <v>0</v>
      </c>
      <c r="E625" s="830" t="str">
        <f>MEDIÇÃO_GLOBAL!E625</f>
        <v/>
      </c>
      <c r="F625" s="823">
        <f>MEDIÇÃO_GLOBAL!F625</f>
        <v>0</v>
      </c>
      <c r="G625" s="824">
        <f>MEDIÇÃO_GLOBAL!G625</f>
        <v>0</v>
      </c>
      <c r="H625" s="454">
        <f>Dados_GLOBAL_Inicial!S625</f>
        <v>0</v>
      </c>
      <c r="I625" s="970"/>
      <c r="J625" s="455">
        <f t="shared" si="160"/>
        <v>0</v>
      </c>
      <c r="K625" s="451">
        <f t="shared" si="170"/>
        <v>0</v>
      </c>
      <c r="L625" s="452">
        <f t="shared" si="168"/>
        <v>0</v>
      </c>
      <c r="M625" s="809">
        <f t="shared" si="171"/>
        <v>0</v>
      </c>
      <c r="N625" s="821">
        <f>IF(IFERROR(VALUE(MEDIÇÃO_GLOBAL!N625),0)=0,0,MEDIÇÃO_GLOBAL!N625)</f>
        <v>0</v>
      </c>
      <c r="O625" s="811">
        <f t="shared" si="172"/>
        <v>0</v>
      </c>
      <c r="P625" s="811">
        <f>IF(Dados_Obra!$H$37=1,Dados_GLOBAL_Inicial!M625,IF((W625)="c",ROUNDUP(J625*N625,2),IF((W625)="b",ROUNDDOWN(J625*N625,2),ROUND(J625*N625,2))))</f>
        <v>0</v>
      </c>
      <c r="Q625" s="813">
        <f t="shared" si="173"/>
        <v>0</v>
      </c>
      <c r="S625" s="815">
        <f t="shared" si="161"/>
        <v>0</v>
      </c>
      <c r="T625" s="815">
        <f t="shared" si="162"/>
        <v>0</v>
      </c>
      <c r="V625" s="974"/>
      <c r="W625" s="975"/>
      <c r="X625" s="816">
        <f t="shared" si="163"/>
        <v>0</v>
      </c>
      <c r="Y625" s="816">
        <f t="shared" si="164"/>
        <v>0</v>
      </c>
      <c r="Z625" s="816">
        <f t="shared" si="165"/>
        <v>0</v>
      </c>
      <c r="AA625" s="817">
        <f t="shared" si="166"/>
        <v>0</v>
      </c>
      <c r="AB625" s="718">
        <f t="shared" si="167"/>
        <v>624</v>
      </c>
      <c r="AC625" s="453">
        <f t="shared" si="174"/>
        <v>0</v>
      </c>
      <c r="AD625" s="14">
        <f t="shared" si="175"/>
        <v>0</v>
      </c>
      <c r="AE625"/>
      <c r="AF625" s="540">
        <f t="shared" si="169"/>
        <v>0</v>
      </c>
      <c r="AG625" s="541"/>
      <c r="AH625" s="541"/>
      <c r="AI625" s="541"/>
      <c r="AJ625" s="541"/>
      <c r="AK625" s="541"/>
      <c r="AL625" s="541"/>
      <c r="AM625" s="541"/>
      <c r="AN625" s="541"/>
      <c r="AO625" s="541"/>
      <c r="AP625" s="541"/>
      <c r="AQ625" s="541"/>
      <c r="AR625" s="541"/>
      <c r="AS625" s="541"/>
      <c r="AT625" s="541"/>
      <c r="AU625" s="541"/>
      <c r="AV625" s="541"/>
      <c r="AW625" s="541"/>
      <c r="AX625" s="541"/>
      <c r="AY625" s="819"/>
    </row>
    <row r="626" spans="1:51" ht="13.5" hidden="1" thickBot="1">
      <c r="A626" s="3" t="str">
        <f t="shared" si="159"/>
        <v/>
      </c>
      <c r="B626" s="805"/>
      <c r="C626" s="831">
        <f>MEDIÇÃO_GLOBAL!C626</f>
        <v>0</v>
      </c>
      <c r="D626" s="830">
        <f>MEDIÇÃO_GLOBAL!D626</f>
        <v>0</v>
      </c>
      <c r="E626" s="830" t="str">
        <f>MEDIÇÃO_GLOBAL!E626</f>
        <v/>
      </c>
      <c r="F626" s="823">
        <f>MEDIÇÃO_GLOBAL!F626</f>
        <v>0</v>
      </c>
      <c r="G626" s="824">
        <f>MEDIÇÃO_GLOBAL!G626</f>
        <v>0</v>
      </c>
      <c r="H626" s="454">
        <f>Dados_GLOBAL_Inicial!S626</f>
        <v>0</v>
      </c>
      <c r="I626" s="970"/>
      <c r="J626" s="455">
        <f t="shared" si="160"/>
        <v>0</v>
      </c>
      <c r="K626" s="451">
        <f t="shared" si="170"/>
        <v>0</v>
      </c>
      <c r="L626" s="452">
        <f t="shared" si="168"/>
        <v>0</v>
      </c>
      <c r="M626" s="809">
        <f t="shared" si="171"/>
        <v>0</v>
      </c>
      <c r="N626" s="821">
        <f>IF(IFERROR(VALUE(MEDIÇÃO_GLOBAL!N626),0)=0,0,MEDIÇÃO_GLOBAL!N626)</f>
        <v>0</v>
      </c>
      <c r="O626" s="811">
        <f t="shared" si="172"/>
        <v>0</v>
      </c>
      <c r="P626" s="811">
        <f>IF(Dados_Obra!$H$37=1,Dados_GLOBAL_Inicial!M626,IF((W626)="c",ROUNDUP(J626*N626,2),IF((W626)="b",ROUNDDOWN(J626*N626,2),ROUND(J626*N626,2))))</f>
        <v>0</v>
      </c>
      <c r="Q626" s="813">
        <f t="shared" si="173"/>
        <v>0</v>
      </c>
      <c r="S626" s="815">
        <f t="shared" si="161"/>
        <v>0</v>
      </c>
      <c r="T626" s="815">
        <f t="shared" si="162"/>
        <v>0</v>
      </c>
      <c r="V626" s="974"/>
      <c r="W626" s="975"/>
      <c r="X626" s="816">
        <f t="shared" si="163"/>
        <v>0</v>
      </c>
      <c r="Y626" s="816">
        <f t="shared" si="164"/>
        <v>0</v>
      </c>
      <c r="Z626" s="816">
        <f t="shared" si="165"/>
        <v>0</v>
      </c>
      <c r="AA626" s="817">
        <f t="shared" si="166"/>
        <v>0</v>
      </c>
      <c r="AB626" s="718">
        <f t="shared" si="167"/>
        <v>625</v>
      </c>
      <c r="AC626" s="453">
        <f t="shared" si="174"/>
        <v>0</v>
      </c>
      <c r="AD626" s="14">
        <f t="shared" si="175"/>
        <v>0</v>
      </c>
      <c r="AE626"/>
      <c r="AF626" s="540">
        <f t="shared" si="169"/>
        <v>0</v>
      </c>
      <c r="AG626" s="541"/>
      <c r="AH626" s="541"/>
      <c r="AI626" s="541"/>
      <c r="AJ626" s="541"/>
      <c r="AK626" s="541"/>
      <c r="AL626" s="541"/>
      <c r="AM626" s="541"/>
      <c r="AN626" s="541"/>
      <c r="AO626" s="541"/>
      <c r="AP626" s="541"/>
      <c r="AQ626" s="541"/>
      <c r="AR626" s="541"/>
      <c r="AS626" s="541"/>
      <c r="AT626" s="541"/>
      <c r="AU626" s="541"/>
      <c r="AV626" s="541"/>
      <c r="AW626" s="541"/>
      <c r="AX626" s="541"/>
      <c r="AY626" s="819"/>
    </row>
    <row r="627" spans="1:51" ht="13.5" hidden="1" thickBot="1">
      <c r="A627" s="3" t="str">
        <f t="shared" si="159"/>
        <v/>
      </c>
      <c r="B627" s="805"/>
      <c r="C627" s="831">
        <f>MEDIÇÃO_GLOBAL!C627</f>
        <v>0</v>
      </c>
      <c r="D627" s="830">
        <f>MEDIÇÃO_GLOBAL!D627</f>
        <v>0</v>
      </c>
      <c r="E627" s="830" t="str">
        <f>MEDIÇÃO_GLOBAL!E627</f>
        <v/>
      </c>
      <c r="F627" s="823">
        <f>MEDIÇÃO_GLOBAL!F627</f>
        <v>0</v>
      </c>
      <c r="G627" s="824">
        <f>MEDIÇÃO_GLOBAL!G627</f>
        <v>0</v>
      </c>
      <c r="H627" s="454">
        <f>Dados_GLOBAL_Inicial!S627</f>
        <v>0</v>
      </c>
      <c r="I627" s="970"/>
      <c r="J627" s="455">
        <f t="shared" si="160"/>
        <v>0</v>
      </c>
      <c r="K627" s="451">
        <f t="shared" si="170"/>
        <v>0</v>
      </c>
      <c r="L627" s="452">
        <f t="shared" si="168"/>
        <v>0</v>
      </c>
      <c r="M627" s="809">
        <f t="shared" si="171"/>
        <v>0</v>
      </c>
      <c r="N627" s="821">
        <f>IF(IFERROR(VALUE(MEDIÇÃO_GLOBAL!N627),0)=0,0,MEDIÇÃO_GLOBAL!N627)</f>
        <v>0</v>
      </c>
      <c r="O627" s="811">
        <f t="shared" si="172"/>
        <v>0</v>
      </c>
      <c r="P627" s="811">
        <f>IF(Dados_Obra!$H$37=1,Dados_GLOBAL_Inicial!M627,IF((W627)="c",ROUNDUP(J627*N627,2),IF((W627)="b",ROUNDDOWN(J627*N627,2),ROUND(J627*N627,2))))</f>
        <v>0</v>
      </c>
      <c r="Q627" s="813">
        <f t="shared" si="173"/>
        <v>0</v>
      </c>
      <c r="S627" s="815">
        <f t="shared" si="161"/>
        <v>0</v>
      </c>
      <c r="T627" s="815">
        <f t="shared" si="162"/>
        <v>0</v>
      </c>
      <c r="V627" s="974"/>
      <c r="W627" s="975"/>
      <c r="X627" s="816">
        <f t="shared" si="163"/>
        <v>0</v>
      </c>
      <c r="Y627" s="816">
        <f t="shared" si="164"/>
        <v>0</v>
      </c>
      <c r="Z627" s="816">
        <f t="shared" si="165"/>
        <v>0</v>
      </c>
      <c r="AA627" s="817">
        <f t="shared" si="166"/>
        <v>0</v>
      </c>
      <c r="AB627" s="718">
        <f t="shared" si="167"/>
        <v>626</v>
      </c>
      <c r="AC627" s="453">
        <f t="shared" si="174"/>
        <v>0</v>
      </c>
      <c r="AD627" s="14">
        <f t="shared" si="175"/>
        <v>0</v>
      </c>
      <c r="AE627"/>
      <c r="AF627" s="540">
        <f t="shared" si="169"/>
        <v>0</v>
      </c>
      <c r="AG627" s="541"/>
      <c r="AH627" s="541"/>
      <c r="AI627" s="541"/>
      <c r="AJ627" s="541"/>
      <c r="AK627" s="541"/>
      <c r="AL627" s="541"/>
      <c r="AM627" s="541"/>
      <c r="AN627" s="541"/>
      <c r="AO627" s="541"/>
      <c r="AP627" s="541"/>
      <c r="AQ627" s="541"/>
      <c r="AR627" s="541"/>
      <c r="AS627" s="541"/>
      <c r="AT627" s="541"/>
      <c r="AU627" s="541"/>
      <c r="AV627" s="541"/>
      <c r="AW627" s="541"/>
      <c r="AX627" s="541"/>
      <c r="AY627" s="819"/>
    </row>
    <row r="628" spans="1:51" ht="13.5" hidden="1" thickBot="1">
      <c r="A628" s="3" t="str">
        <f t="shared" si="159"/>
        <v/>
      </c>
      <c r="B628" s="805"/>
      <c r="C628" s="831">
        <f>MEDIÇÃO_GLOBAL!C628</f>
        <v>0</v>
      </c>
      <c r="D628" s="830">
        <f>MEDIÇÃO_GLOBAL!D628</f>
        <v>0</v>
      </c>
      <c r="E628" s="830" t="str">
        <f>MEDIÇÃO_GLOBAL!E628</f>
        <v/>
      </c>
      <c r="F628" s="823">
        <f>MEDIÇÃO_GLOBAL!F628</f>
        <v>0</v>
      </c>
      <c r="G628" s="824">
        <f>MEDIÇÃO_GLOBAL!G628</f>
        <v>0</v>
      </c>
      <c r="H628" s="454">
        <f>Dados_GLOBAL_Inicial!S628</f>
        <v>0</v>
      </c>
      <c r="I628" s="970"/>
      <c r="J628" s="455">
        <f t="shared" si="160"/>
        <v>0</v>
      </c>
      <c r="K628" s="451">
        <f t="shared" si="170"/>
        <v>0</v>
      </c>
      <c r="L628" s="452">
        <f t="shared" si="168"/>
        <v>0</v>
      </c>
      <c r="M628" s="809">
        <f t="shared" si="171"/>
        <v>0</v>
      </c>
      <c r="N628" s="821">
        <f>IF(IFERROR(VALUE(MEDIÇÃO_GLOBAL!N628),0)=0,0,MEDIÇÃO_GLOBAL!N628)</f>
        <v>0</v>
      </c>
      <c r="O628" s="811">
        <f t="shared" si="172"/>
        <v>0</v>
      </c>
      <c r="P628" s="811">
        <f>IF(Dados_Obra!$H$37=1,Dados_GLOBAL_Inicial!M628,IF((W628)="c",ROUNDUP(J628*N628,2),IF((W628)="b",ROUNDDOWN(J628*N628,2),ROUND(J628*N628,2))))</f>
        <v>0</v>
      </c>
      <c r="Q628" s="813">
        <f t="shared" si="173"/>
        <v>0</v>
      </c>
      <c r="S628" s="815">
        <f t="shared" si="161"/>
        <v>0</v>
      </c>
      <c r="T628" s="815">
        <f t="shared" si="162"/>
        <v>0</v>
      </c>
      <c r="V628" s="974"/>
      <c r="W628" s="975"/>
      <c r="X628" s="816">
        <f t="shared" si="163"/>
        <v>0</v>
      </c>
      <c r="Y628" s="816">
        <f t="shared" si="164"/>
        <v>0</v>
      </c>
      <c r="Z628" s="816">
        <f t="shared" si="165"/>
        <v>0</v>
      </c>
      <c r="AA628" s="817">
        <f t="shared" si="166"/>
        <v>0</v>
      </c>
      <c r="AB628" s="718">
        <f t="shared" si="167"/>
        <v>627</v>
      </c>
      <c r="AC628" s="453">
        <f t="shared" si="174"/>
        <v>0</v>
      </c>
      <c r="AD628" s="14">
        <f t="shared" si="175"/>
        <v>0</v>
      </c>
      <c r="AE628"/>
      <c r="AF628" s="540">
        <f t="shared" si="169"/>
        <v>0</v>
      </c>
      <c r="AG628" s="541"/>
      <c r="AH628" s="541"/>
      <c r="AI628" s="541"/>
      <c r="AJ628" s="541"/>
      <c r="AK628" s="541"/>
      <c r="AL628" s="541"/>
      <c r="AM628" s="541"/>
      <c r="AN628" s="541"/>
      <c r="AO628" s="541"/>
      <c r="AP628" s="541"/>
      <c r="AQ628" s="541"/>
      <c r="AR628" s="541"/>
      <c r="AS628" s="541"/>
      <c r="AT628" s="541"/>
      <c r="AU628" s="541"/>
      <c r="AV628" s="541"/>
      <c r="AW628" s="541"/>
      <c r="AX628" s="541"/>
      <c r="AY628" s="819"/>
    </row>
    <row r="629" spans="1:51" ht="13.5" hidden="1" thickBot="1">
      <c r="A629" s="3" t="str">
        <f t="shared" ref="A629:A692" si="176">IF(LEN(F629)&gt;3,"x",IF(N629&lt;0,"x",""))</f>
        <v/>
      </c>
      <c r="B629" s="805"/>
      <c r="C629" s="831">
        <f>MEDIÇÃO_GLOBAL!C629</f>
        <v>0</v>
      </c>
      <c r="D629" s="830">
        <f>MEDIÇÃO_GLOBAL!D629</f>
        <v>0</v>
      </c>
      <c r="E629" s="830" t="str">
        <f>MEDIÇÃO_GLOBAL!E629</f>
        <v/>
      </c>
      <c r="F629" s="823">
        <f>MEDIÇÃO_GLOBAL!F629</f>
        <v>0</v>
      </c>
      <c r="G629" s="824">
        <f>MEDIÇÃO_GLOBAL!G629</f>
        <v>0</v>
      </c>
      <c r="H629" s="454">
        <f>Dados_GLOBAL_Inicial!S629</f>
        <v>0</v>
      </c>
      <c r="I629" s="970"/>
      <c r="J629" s="455">
        <f t="shared" ref="J629:J692" si="177">SUM(H629:I629)</f>
        <v>0</v>
      </c>
      <c r="K629" s="451">
        <f t="shared" si="170"/>
        <v>0</v>
      </c>
      <c r="L629" s="452">
        <f t="shared" si="168"/>
        <v>0</v>
      </c>
      <c r="M629" s="809">
        <f t="shared" si="171"/>
        <v>0</v>
      </c>
      <c r="N629" s="821">
        <f>IF(IFERROR(VALUE(MEDIÇÃO_GLOBAL!N629),0)=0,0,MEDIÇÃO_GLOBAL!N629)</f>
        <v>0</v>
      </c>
      <c r="O629" s="811">
        <f t="shared" si="172"/>
        <v>0</v>
      </c>
      <c r="P629" s="811">
        <f>IF(Dados_Obra!$H$37=1,Dados_GLOBAL_Inicial!M629,IF((W629)="c",ROUNDUP(J629*N629,2),IF((W629)="b",ROUNDDOWN(J629*N629,2),ROUND(J629*N629,2))))</f>
        <v>0</v>
      </c>
      <c r="Q629" s="813">
        <f t="shared" si="173"/>
        <v>0</v>
      </c>
      <c r="S629" s="815">
        <f t="shared" ref="S629:S692" si="178">IF(I629&gt;0,ROUND(I629*N629,2),0)</f>
        <v>0</v>
      </c>
      <c r="T629" s="815">
        <f t="shared" ref="T629:T692" si="179">IF(I629&lt;0,ROUND(I629*N629,2),0)</f>
        <v>0</v>
      </c>
      <c r="V629" s="974"/>
      <c r="W629" s="975"/>
      <c r="X629" s="816">
        <f t="shared" ref="X629:X692" si="180">IF(C629&lt;&gt;0,0,X630+O629)</f>
        <v>0</v>
      </c>
      <c r="Y629" s="816">
        <f t="shared" ref="Y629:Y692" si="181">IF(C629&lt;&gt;0,X630,0)</f>
        <v>0</v>
      </c>
      <c r="Z629" s="816">
        <f t="shared" ref="Z629:Z692" si="182">IF(C629&lt;&gt;0,0,Z630+P629)</f>
        <v>0</v>
      </c>
      <c r="AA629" s="817">
        <f t="shared" ref="AA629:AA692" si="183">IF(C629&lt;&gt;0,Z630,0)</f>
        <v>0</v>
      </c>
      <c r="AB629" s="718">
        <f t="shared" ref="AB629:AB692" si="184">AB628+1</f>
        <v>628</v>
      </c>
      <c r="AC629" s="453">
        <f t="shared" si="174"/>
        <v>0</v>
      </c>
      <c r="AD629" s="14">
        <f t="shared" si="175"/>
        <v>0</v>
      </c>
      <c r="AE629"/>
      <c r="AF629" s="540">
        <f t="shared" si="169"/>
        <v>0</v>
      </c>
      <c r="AG629" s="541"/>
      <c r="AH629" s="541"/>
      <c r="AI629" s="541"/>
      <c r="AJ629" s="541"/>
      <c r="AK629" s="541"/>
      <c r="AL629" s="541"/>
      <c r="AM629" s="541"/>
      <c r="AN629" s="541"/>
      <c r="AO629" s="541"/>
      <c r="AP629" s="541"/>
      <c r="AQ629" s="541"/>
      <c r="AR629" s="541"/>
      <c r="AS629" s="541"/>
      <c r="AT629" s="541"/>
      <c r="AU629" s="541"/>
      <c r="AV629" s="541"/>
      <c r="AW629" s="541"/>
      <c r="AX629" s="541"/>
      <c r="AY629" s="819"/>
    </row>
    <row r="630" spans="1:51" ht="13.5" hidden="1" thickBot="1">
      <c r="A630" s="3" t="str">
        <f t="shared" si="176"/>
        <v/>
      </c>
      <c r="B630" s="805"/>
      <c r="C630" s="831">
        <f>MEDIÇÃO_GLOBAL!C630</f>
        <v>0</v>
      </c>
      <c r="D630" s="830">
        <f>MEDIÇÃO_GLOBAL!D630</f>
        <v>0</v>
      </c>
      <c r="E630" s="830" t="str">
        <f>MEDIÇÃO_GLOBAL!E630</f>
        <v/>
      </c>
      <c r="F630" s="823">
        <f>MEDIÇÃO_GLOBAL!F630</f>
        <v>0</v>
      </c>
      <c r="G630" s="824">
        <f>MEDIÇÃO_GLOBAL!G630</f>
        <v>0</v>
      </c>
      <c r="H630" s="454">
        <f>Dados_GLOBAL_Inicial!S630</f>
        <v>0</v>
      </c>
      <c r="I630" s="970"/>
      <c r="J630" s="455">
        <f t="shared" si="177"/>
        <v>0</v>
      </c>
      <c r="K630" s="451">
        <f t="shared" si="170"/>
        <v>0</v>
      </c>
      <c r="L630" s="452">
        <f t="shared" si="168"/>
        <v>0</v>
      </c>
      <c r="M630" s="809">
        <f t="shared" si="171"/>
        <v>0</v>
      </c>
      <c r="N630" s="821">
        <f>IF(IFERROR(VALUE(MEDIÇÃO_GLOBAL!N630),0)=0,0,MEDIÇÃO_GLOBAL!N630)</f>
        <v>0</v>
      </c>
      <c r="O630" s="811">
        <f t="shared" si="172"/>
        <v>0</v>
      </c>
      <c r="P630" s="811">
        <f>IF(Dados_Obra!$H$37=1,Dados_GLOBAL_Inicial!M630,IF((W630)="c",ROUNDUP(J630*N630,2),IF((W630)="b",ROUNDDOWN(J630*N630,2),ROUND(J630*N630,2))))</f>
        <v>0</v>
      </c>
      <c r="Q630" s="813">
        <f t="shared" si="173"/>
        <v>0</v>
      </c>
      <c r="S630" s="815">
        <f t="shared" si="178"/>
        <v>0</v>
      </c>
      <c r="T630" s="815">
        <f t="shared" si="179"/>
        <v>0</v>
      </c>
      <c r="V630" s="974"/>
      <c r="W630" s="975"/>
      <c r="X630" s="816">
        <f t="shared" si="180"/>
        <v>0</v>
      </c>
      <c r="Y630" s="816">
        <f t="shared" si="181"/>
        <v>0</v>
      </c>
      <c r="Z630" s="816">
        <f t="shared" si="182"/>
        <v>0</v>
      </c>
      <c r="AA630" s="817">
        <f t="shared" si="183"/>
        <v>0</v>
      </c>
      <c r="AB630" s="718">
        <f t="shared" si="184"/>
        <v>629</v>
      </c>
      <c r="AC630" s="453">
        <f t="shared" si="174"/>
        <v>0</v>
      </c>
      <c r="AD630" s="14">
        <f t="shared" si="175"/>
        <v>0</v>
      </c>
      <c r="AE630"/>
      <c r="AF630" s="540">
        <f t="shared" si="169"/>
        <v>0</v>
      </c>
      <c r="AG630" s="541"/>
      <c r="AH630" s="541"/>
      <c r="AI630" s="541"/>
      <c r="AJ630" s="541"/>
      <c r="AK630" s="541"/>
      <c r="AL630" s="541"/>
      <c r="AM630" s="541"/>
      <c r="AN630" s="541"/>
      <c r="AO630" s="541"/>
      <c r="AP630" s="541"/>
      <c r="AQ630" s="541"/>
      <c r="AR630" s="541"/>
      <c r="AS630" s="541"/>
      <c r="AT630" s="541"/>
      <c r="AU630" s="541"/>
      <c r="AV630" s="541"/>
      <c r="AW630" s="541"/>
      <c r="AX630" s="541"/>
      <c r="AY630" s="819"/>
    </row>
    <row r="631" spans="1:51" ht="13.5" hidden="1" thickBot="1">
      <c r="A631" s="3" t="str">
        <f t="shared" si="176"/>
        <v/>
      </c>
      <c r="B631" s="805"/>
      <c r="C631" s="831">
        <f>MEDIÇÃO_GLOBAL!C631</f>
        <v>0</v>
      </c>
      <c r="D631" s="830">
        <f>MEDIÇÃO_GLOBAL!D631</f>
        <v>0</v>
      </c>
      <c r="E631" s="830" t="str">
        <f>MEDIÇÃO_GLOBAL!E631</f>
        <v/>
      </c>
      <c r="F631" s="823">
        <f>MEDIÇÃO_GLOBAL!F631</f>
        <v>0</v>
      </c>
      <c r="G631" s="824">
        <f>MEDIÇÃO_GLOBAL!G631</f>
        <v>0</v>
      </c>
      <c r="H631" s="454">
        <f>Dados_GLOBAL_Inicial!S631</f>
        <v>0</v>
      </c>
      <c r="I631" s="970"/>
      <c r="J631" s="455">
        <f t="shared" si="177"/>
        <v>0</v>
      </c>
      <c r="K631" s="451">
        <f t="shared" si="170"/>
        <v>0</v>
      </c>
      <c r="L631" s="452">
        <f t="shared" si="168"/>
        <v>0</v>
      </c>
      <c r="M631" s="809">
        <f t="shared" si="171"/>
        <v>0</v>
      </c>
      <c r="N631" s="821">
        <f>IF(IFERROR(VALUE(MEDIÇÃO_GLOBAL!N631),0)=0,0,MEDIÇÃO_GLOBAL!N631)</f>
        <v>0</v>
      </c>
      <c r="O631" s="811">
        <f t="shared" si="172"/>
        <v>0</v>
      </c>
      <c r="P631" s="811">
        <f>IF(Dados_Obra!$H$37=1,Dados_GLOBAL_Inicial!M631,IF((W631)="c",ROUNDUP(J631*N631,2),IF((W631)="b",ROUNDDOWN(J631*N631,2),ROUND(J631*N631,2))))</f>
        <v>0</v>
      </c>
      <c r="Q631" s="813">
        <f t="shared" si="173"/>
        <v>0</v>
      </c>
      <c r="S631" s="815">
        <f t="shared" si="178"/>
        <v>0</v>
      </c>
      <c r="T631" s="815">
        <f t="shared" si="179"/>
        <v>0</v>
      </c>
      <c r="V631" s="974"/>
      <c r="W631" s="975"/>
      <c r="X631" s="816">
        <f t="shared" si="180"/>
        <v>0</v>
      </c>
      <c r="Y631" s="816">
        <f t="shared" si="181"/>
        <v>0</v>
      </c>
      <c r="Z631" s="816">
        <f t="shared" si="182"/>
        <v>0</v>
      </c>
      <c r="AA631" s="817">
        <f t="shared" si="183"/>
        <v>0</v>
      </c>
      <c r="AB631" s="718">
        <f t="shared" si="184"/>
        <v>630</v>
      </c>
      <c r="AC631" s="453">
        <f t="shared" si="174"/>
        <v>0</v>
      </c>
      <c r="AD631" s="14">
        <f t="shared" si="175"/>
        <v>0</v>
      </c>
      <c r="AE631"/>
      <c r="AF631" s="540">
        <f t="shared" si="169"/>
        <v>0</v>
      </c>
      <c r="AG631" s="541"/>
      <c r="AH631" s="541"/>
      <c r="AI631" s="541"/>
      <c r="AJ631" s="541"/>
      <c r="AK631" s="541"/>
      <c r="AL631" s="541"/>
      <c r="AM631" s="541"/>
      <c r="AN631" s="541"/>
      <c r="AO631" s="541"/>
      <c r="AP631" s="541"/>
      <c r="AQ631" s="541"/>
      <c r="AR631" s="541"/>
      <c r="AS631" s="541"/>
      <c r="AT631" s="541"/>
      <c r="AU631" s="541"/>
      <c r="AV631" s="541"/>
      <c r="AW631" s="541"/>
      <c r="AX631" s="541"/>
      <c r="AY631" s="819"/>
    </row>
    <row r="632" spans="1:51" ht="13.5" hidden="1" thickBot="1">
      <c r="A632" s="3" t="str">
        <f t="shared" si="176"/>
        <v/>
      </c>
      <c r="B632" s="805"/>
      <c r="C632" s="831">
        <f>MEDIÇÃO_GLOBAL!C632</f>
        <v>0</v>
      </c>
      <c r="D632" s="830">
        <f>MEDIÇÃO_GLOBAL!D632</f>
        <v>0</v>
      </c>
      <c r="E632" s="830" t="str">
        <f>MEDIÇÃO_GLOBAL!E632</f>
        <v/>
      </c>
      <c r="F632" s="823">
        <f>MEDIÇÃO_GLOBAL!F632</f>
        <v>0</v>
      </c>
      <c r="G632" s="824">
        <f>MEDIÇÃO_GLOBAL!G632</f>
        <v>0</v>
      </c>
      <c r="H632" s="454">
        <f>Dados_GLOBAL_Inicial!S632</f>
        <v>0</v>
      </c>
      <c r="I632" s="970"/>
      <c r="J632" s="455">
        <f t="shared" si="177"/>
        <v>0</v>
      </c>
      <c r="K632" s="451">
        <f t="shared" si="170"/>
        <v>0</v>
      </c>
      <c r="L632" s="452">
        <f t="shared" si="168"/>
        <v>0</v>
      </c>
      <c r="M632" s="809">
        <f t="shared" si="171"/>
        <v>0</v>
      </c>
      <c r="N632" s="821">
        <f>IF(IFERROR(VALUE(MEDIÇÃO_GLOBAL!N632),0)=0,0,MEDIÇÃO_GLOBAL!N632)</f>
        <v>0</v>
      </c>
      <c r="O632" s="811">
        <f t="shared" si="172"/>
        <v>0</v>
      </c>
      <c r="P632" s="811">
        <f>IF(Dados_Obra!$H$37=1,Dados_GLOBAL_Inicial!M632,IF((W632)="c",ROUNDUP(J632*N632,2),IF((W632)="b",ROUNDDOWN(J632*N632,2),ROUND(J632*N632,2))))</f>
        <v>0</v>
      </c>
      <c r="Q632" s="813">
        <f t="shared" si="173"/>
        <v>0</v>
      </c>
      <c r="S632" s="815">
        <f t="shared" si="178"/>
        <v>0</v>
      </c>
      <c r="T632" s="815">
        <f t="shared" si="179"/>
        <v>0</v>
      </c>
      <c r="V632" s="974"/>
      <c r="W632" s="975"/>
      <c r="X632" s="816">
        <f t="shared" si="180"/>
        <v>0</v>
      </c>
      <c r="Y632" s="816">
        <f t="shared" si="181"/>
        <v>0</v>
      </c>
      <c r="Z632" s="816">
        <f t="shared" si="182"/>
        <v>0</v>
      </c>
      <c r="AA632" s="817">
        <f t="shared" si="183"/>
        <v>0</v>
      </c>
      <c r="AB632" s="718">
        <f t="shared" si="184"/>
        <v>631</v>
      </c>
      <c r="AC632" s="453">
        <f t="shared" si="174"/>
        <v>0</v>
      </c>
      <c r="AD632" s="14">
        <f t="shared" si="175"/>
        <v>0</v>
      </c>
      <c r="AE632"/>
      <c r="AF632" s="540">
        <f t="shared" si="169"/>
        <v>0</v>
      </c>
      <c r="AG632" s="541"/>
      <c r="AH632" s="541"/>
      <c r="AI632" s="541"/>
      <c r="AJ632" s="541"/>
      <c r="AK632" s="541"/>
      <c r="AL632" s="541"/>
      <c r="AM632" s="541"/>
      <c r="AN632" s="541"/>
      <c r="AO632" s="541"/>
      <c r="AP632" s="541"/>
      <c r="AQ632" s="541"/>
      <c r="AR632" s="541"/>
      <c r="AS632" s="541"/>
      <c r="AT632" s="541"/>
      <c r="AU632" s="541"/>
      <c r="AV632" s="541"/>
      <c r="AW632" s="541"/>
      <c r="AX632" s="541"/>
      <c r="AY632" s="819"/>
    </row>
    <row r="633" spans="1:51" ht="13.5" hidden="1" thickBot="1">
      <c r="A633" s="3" t="str">
        <f t="shared" si="176"/>
        <v/>
      </c>
      <c r="B633" s="805"/>
      <c r="C633" s="831">
        <f>MEDIÇÃO_GLOBAL!C633</f>
        <v>0</v>
      </c>
      <c r="D633" s="830">
        <f>MEDIÇÃO_GLOBAL!D633</f>
        <v>0</v>
      </c>
      <c r="E633" s="830" t="str">
        <f>MEDIÇÃO_GLOBAL!E633</f>
        <v/>
      </c>
      <c r="F633" s="823">
        <f>MEDIÇÃO_GLOBAL!F633</f>
        <v>0</v>
      </c>
      <c r="G633" s="824">
        <f>MEDIÇÃO_GLOBAL!G633</f>
        <v>0</v>
      </c>
      <c r="H633" s="454">
        <f>Dados_GLOBAL_Inicial!S633</f>
        <v>0</v>
      </c>
      <c r="I633" s="970"/>
      <c r="J633" s="455">
        <f t="shared" si="177"/>
        <v>0</v>
      </c>
      <c r="K633" s="451">
        <f t="shared" si="170"/>
        <v>0</v>
      </c>
      <c r="L633" s="452">
        <f t="shared" si="168"/>
        <v>0</v>
      </c>
      <c r="M633" s="809">
        <f t="shared" si="171"/>
        <v>0</v>
      </c>
      <c r="N633" s="821">
        <f>IF(IFERROR(VALUE(MEDIÇÃO_GLOBAL!N633),0)=0,0,MEDIÇÃO_GLOBAL!N633)</f>
        <v>0</v>
      </c>
      <c r="O633" s="811">
        <f t="shared" si="172"/>
        <v>0</v>
      </c>
      <c r="P633" s="811">
        <f>IF(Dados_Obra!$H$37=1,Dados_GLOBAL_Inicial!M633,IF((W633)="c",ROUNDUP(J633*N633,2),IF((W633)="b",ROUNDDOWN(J633*N633,2),ROUND(J633*N633,2))))</f>
        <v>0</v>
      </c>
      <c r="Q633" s="813">
        <f t="shared" si="173"/>
        <v>0</v>
      </c>
      <c r="S633" s="815">
        <f t="shared" si="178"/>
        <v>0</v>
      </c>
      <c r="T633" s="815">
        <f t="shared" si="179"/>
        <v>0</v>
      </c>
      <c r="V633" s="974"/>
      <c r="W633" s="975"/>
      <c r="X633" s="816">
        <f t="shared" si="180"/>
        <v>0</v>
      </c>
      <c r="Y633" s="816">
        <f t="shared" si="181"/>
        <v>0</v>
      </c>
      <c r="Z633" s="816">
        <f t="shared" si="182"/>
        <v>0</v>
      </c>
      <c r="AA633" s="817">
        <f t="shared" si="183"/>
        <v>0</v>
      </c>
      <c r="AB633" s="718">
        <f t="shared" si="184"/>
        <v>632</v>
      </c>
      <c r="AC633" s="453">
        <f t="shared" si="174"/>
        <v>0</v>
      </c>
      <c r="AD633" s="14">
        <f t="shared" si="175"/>
        <v>0</v>
      </c>
      <c r="AE633"/>
      <c r="AF633" s="540">
        <f t="shared" si="169"/>
        <v>0</v>
      </c>
      <c r="AG633" s="541"/>
      <c r="AH633" s="541"/>
      <c r="AI633" s="541"/>
      <c r="AJ633" s="541"/>
      <c r="AK633" s="541"/>
      <c r="AL633" s="541"/>
      <c r="AM633" s="541"/>
      <c r="AN633" s="541"/>
      <c r="AO633" s="541"/>
      <c r="AP633" s="541"/>
      <c r="AQ633" s="541"/>
      <c r="AR633" s="541"/>
      <c r="AS633" s="541"/>
      <c r="AT633" s="541"/>
      <c r="AU633" s="541"/>
      <c r="AV633" s="541"/>
      <c r="AW633" s="541"/>
      <c r="AX633" s="541"/>
      <c r="AY633" s="819"/>
    </row>
    <row r="634" spans="1:51" ht="13.5" hidden="1" thickBot="1">
      <c r="A634" s="3" t="str">
        <f t="shared" si="176"/>
        <v/>
      </c>
      <c r="B634" s="805"/>
      <c r="C634" s="831">
        <f>MEDIÇÃO_GLOBAL!C634</f>
        <v>0</v>
      </c>
      <c r="D634" s="830">
        <f>MEDIÇÃO_GLOBAL!D634</f>
        <v>0</v>
      </c>
      <c r="E634" s="830" t="str">
        <f>MEDIÇÃO_GLOBAL!E634</f>
        <v/>
      </c>
      <c r="F634" s="823">
        <f>MEDIÇÃO_GLOBAL!F634</f>
        <v>0</v>
      </c>
      <c r="G634" s="824">
        <f>MEDIÇÃO_GLOBAL!G634</f>
        <v>0</v>
      </c>
      <c r="H634" s="454">
        <f>Dados_GLOBAL_Inicial!S634</f>
        <v>0</v>
      </c>
      <c r="I634" s="970"/>
      <c r="J634" s="455">
        <f t="shared" si="177"/>
        <v>0</v>
      </c>
      <c r="K634" s="451">
        <f t="shared" si="170"/>
        <v>0</v>
      </c>
      <c r="L634" s="452">
        <f t="shared" si="168"/>
        <v>0</v>
      </c>
      <c r="M634" s="809">
        <f t="shared" si="171"/>
        <v>0</v>
      </c>
      <c r="N634" s="821">
        <f>IF(IFERROR(VALUE(MEDIÇÃO_GLOBAL!N634),0)=0,0,MEDIÇÃO_GLOBAL!N634)</f>
        <v>0</v>
      </c>
      <c r="O634" s="811">
        <f t="shared" si="172"/>
        <v>0</v>
      </c>
      <c r="P634" s="811">
        <f>IF(Dados_Obra!$H$37=1,Dados_GLOBAL_Inicial!M634,IF((W634)="c",ROUNDUP(J634*N634,2),IF((W634)="b",ROUNDDOWN(J634*N634,2),ROUND(J634*N634,2))))</f>
        <v>0</v>
      </c>
      <c r="Q634" s="813">
        <f t="shared" si="173"/>
        <v>0</v>
      </c>
      <c r="S634" s="815">
        <f t="shared" si="178"/>
        <v>0</v>
      </c>
      <c r="T634" s="815">
        <f t="shared" si="179"/>
        <v>0</v>
      </c>
      <c r="V634" s="974"/>
      <c r="W634" s="975"/>
      <c r="X634" s="816">
        <f t="shared" si="180"/>
        <v>0</v>
      </c>
      <c r="Y634" s="816">
        <f t="shared" si="181"/>
        <v>0</v>
      </c>
      <c r="Z634" s="816">
        <f t="shared" si="182"/>
        <v>0</v>
      </c>
      <c r="AA634" s="817">
        <f t="shared" si="183"/>
        <v>0</v>
      </c>
      <c r="AB634" s="718">
        <f t="shared" si="184"/>
        <v>633</v>
      </c>
      <c r="AC634" s="453">
        <f t="shared" si="174"/>
        <v>0</v>
      </c>
      <c r="AD634" s="14">
        <f t="shared" si="175"/>
        <v>0</v>
      </c>
      <c r="AE634"/>
      <c r="AF634" s="540">
        <f t="shared" si="169"/>
        <v>0</v>
      </c>
      <c r="AG634" s="541"/>
      <c r="AH634" s="541"/>
      <c r="AI634" s="541"/>
      <c r="AJ634" s="541"/>
      <c r="AK634" s="541"/>
      <c r="AL634" s="541"/>
      <c r="AM634" s="541"/>
      <c r="AN634" s="541"/>
      <c r="AO634" s="541"/>
      <c r="AP634" s="541"/>
      <c r="AQ634" s="541"/>
      <c r="AR634" s="541"/>
      <c r="AS634" s="541"/>
      <c r="AT634" s="541"/>
      <c r="AU634" s="541"/>
      <c r="AV634" s="541"/>
      <c r="AW634" s="541"/>
      <c r="AX634" s="541"/>
      <c r="AY634" s="819"/>
    </row>
    <row r="635" spans="1:51" ht="13.5" hidden="1" thickBot="1">
      <c r="A635" s="3" t="str">
        <f t="shared" si="176"/>
        <v/>
      </c>
      <c r="B635" s="805"/>
      <c r="C635" s="831">
        <f>MEDIÇÃO_GLOBAL!C635</f>
        <v>0</v>
      </c>
      <c r="D635" s="830">
        <f>MEDIÇÃO_GLOBAL!D635</f>
        <v>0</v>
      </c>
      <c r="E635" s="830" t="str">
        <f>MEDIÇÃO_GLOBAL!E635</f>
        <v/>
      </c>
      <c r="F635" s="823">
        <f>MEDIÇÃO_GLOBAL!F635</f>
        <v>0</v>
      </c>
      <c r="G635" s="824">
        <f>MEDIÇÃO_GLOBAL!G635</f>
        <v>0</v>
      </c>
      <c r="H635" s="454">
        <f>Dados_GLOBAL_Inicial!S635</f>
        <v>0</v>
      </c>
      <c r="I635" s="970"/>
      <c r="J635" s="455">
        <f t="shared" si="177"/>
        <v>0</v>
      </c>
      <c r="K635" s="451">
        <f t="shared" si="170"/>
        <v>0</v>
      </c>
      <c r="L635" s="452">
        <f t="shared" si="168"/>
        <v>0</v>
      </c>
      <c r="M635" s="809">
        <f t="shared" si="171"/>
        <v>0</v>
      </c>
      <c r="N635" s="821">
        <f>IF(IFERROR(VALUE(MEDIÇÃO_GLOBAL!N635),0)=0,0,MEDIÇÃO_GLOBAL!N635)</f>
        <v>0</v>
      </c>
      <c r="O635" s="811">
        <f t="shared" si="172"/>
        <v>0</v>
      </c>
      <c r="P635" s="811">
        <f>IF(Dados_Obra!$H$37=1,Dados_GLOBAL_Inicial!M635,IF((W635)="c",ROUNDUP(J635*N635,2),IF((W635)="b",ROUNDDOWN(J635*N635,2),ROUND(J635*N635,2))))</f>
        <v>0</v>
      </c>
      <c r="Q635" s="813">
        <f t="shared" si="173"/>
        <v>0</v>
      </c>
      <c r="S635" s="815">
        <f t="shared" si="178"/>
        <v>0</v>
      </c>
      <c r="T635" s="815">
        <f t="shared" si="179"/>
        <v>0</v>
      </c>
      <c r="V635" s="974"/>
      <c r="W635" s="975"/>
      <c r="X635" s="816">
        <f t="shared" si="180"/>
        <v>0</v>
      </c>
      <c r="Y635" s="816">
        <f t="shared" si="181"/>
        <v>0</v>
      </c>
      <c r="Z635" s="816">
        <f t="shared" si="182"/>
        <v>0</v>
      </c>
      <c r="AA635" s="817">
        <f t="shared" si="183"/>
        <v>0</v>
      </c>
      <c r="AB635" s="718">
        <f t="shared" si="184"/>
        <v>634</v>
      </c>
      <c r="AC635" s="453">
        <f t="shared" si="174"/>
        <v>0</v>
      </c>
      <c r="AD635" s="14">
        <f t="shared" si="175"/>
        <v>0</v>
      </c>
      <c r="AE635"/>
      <c r="AF635" s="540">
        <f t="shared" si="169"/>
        <v>0</v>
      </c>
      <c r="AG635" s="541"/>
      <c r="AH635" s="541"/>
      <c r="AI635" s="541"/>
      <c r="AJ635" s="541"/>
      <c r="AK635" s="541"/>
      <c r="AL635" s="541"/>
      <c r="AM635" s="541"/>
      <c r="AN635" s="541"/>
      <c r="AO635" s="541"/>
      <c r="AP635" s="541"/>
      <c r="AQ635" s="541"/>
      <c r="AR635" s="541"/>
      <c r="AS635" s="541"/>
      <c r="AT635" s="541"/>
      <c r="AU635" s="541"/>
      <c r="AV635" s="541"/>
      <c r="AW635" s="541"/>
      <c r="AX635" s="541"/>
      <c r="AY635" s="819"/>
    </row>
    <row r="636" spans="1:51" ht="13.5" hidden="1" thickBot="1">
      <c r="A636" s="3" t="str">
        <f t="shared" si="176"/>
        <v/>
      </c>
      <c r="B636" s="805"/>
      <c r="C636" s="831">
        <f>MEDIÇÃO_GLOBAL!C636</f>
        <v>0</v>
      </c>
      <c r="D636" s="830">
        <f>MEDIÇÃO_GLOBAL!D636</f>
        <v>0</v>
      </c>
      <c r="E636" s="830" t="str">
        <f>MEDIÇÃO_GLOBAL!E636</f>
        <v/>
      </c>
      <c r="F636" s="823">
        <f>MEDIÇÃO_GLOBAL!F636</f>
        <v>0</v>
      </c>
      <c r="G636" s="824">
        <f>MEDIÇÃO_GLOBAL!G636</f>
        <v>0</v>
      </c>
      <c r="H636" s="454">
        <f>Dados_GLOBAL_Inicial!S636</f>
        <v>0</v>
      </c>
      <c r="I636" s="970"/>
      <c r="J636" s="455">
        <f t="shared" si="177"/>
        <v>0</v>
      </c>
      <c r="K636" s="451">
        <f t="shared" si="170"/>
        <v>0</v>
      </c>
      <c r="L636" s="452">
        <f t="shared" si="168"/>
        <v>0</v>
      </c>
      <c r="M636" s="809">
        <f t="shared" si="171"/>
        <v>0</v>
      </c>
      <c r="N636" s="821">
        <f>IF(IFERROR(VALUE(MEDIÇÃO_GLOBAL!N636),0)=0,0,MEDIÇÃO_GLOBAL!N636)</f>
        <v>0</v>
      </c>
      <c r="O636" s="811">
        <f t="shared" si="172"/>
        <v>0</v>
      </c>
      <c r="P636" s="811">
        <f>IF(Dados_Obra!$H$37=1,Dados_GLOBAL_Inicial!M636,IF((W636)="c",ROUNDUP(J636*N636,2),IF((W636)="b",ROUNDDOWN(J636*N636,2),ROUND(J636*N636,2))))</f>
        <v>0</v>
      </c>
      <c r="Q636" s="813">
        <f t="shared" si="173"/>
        <v>0</v>
      </c>
      <c r="S636" s="815">
        <f t="shared" si="178"/>
        <v>0</v>
      </c>
      <c r="T636" s="815">
        <f t="shared" si="179"/>
        <v>0</v>
      </c>
      <c r="V636" s="974"/>
      <c r="W636" s="975"/>
      <c r="X636" s="816">
        <f t="shared" si="180"/>
        <v>0</v>
      </c>
      <c r="Y636" s="816">
        <f t="shared" si="181"/>
        <v>0</v>
      </c>
      <c r="Z636" s="816">
        <f t="shared" si="182"/>
        <v>0</v>
      </c>
      <c r="AA636" s="817">
        <f t="shared" si="183"/>
        <v>0</v>
      </c>
      <c r="AB636" s="718">
        <f t="shared" si="184"/>
        <v>635</v>
      </c>
      <c r="AC636" s="453">
        <f t="shared" si="174"/>
        <v>0</v>
      </c>
      <c r="AD636" s="14">
        <f t="shared" si="175"/>
        <v>0</v>
      </c>
      <c r="AE636"/>
      <c r="AF636" s="540">
        <f t="shared" si="169"/>
        <v>0</v>
      </c>
      <c r="AG636" s="541"/>
      <c r="AH636" s="541"/>
      <c r="AI636" s="541"/>
      <c r="AJ636" s="541"/>
      <c r="AK636" s="541"/>
      <c r="AL636" s="541"/>
      <c r="AM636" s="541"/>
      <c r="AN636" s="541"/>
      <c r="AO636" s="541"/>
      <c r="AP636" s="541"/>
      <c r="AQ636" s="541"/>
      <c r="AR636" s="541"/>
      <c r="AS636" s="541"/>
      <c r="AT636" s="541"/>
      <c r="AU636" s="541"/>
      <c r="AV636" s="541"/>
      <c r="AW636" s="541"/>
      <c r="AX636" s="541"/>
      <c r="AY636" s="819"/>
    </row>
    <row r="637" spans="1:51" ht="13.5" hidden="1" thickBot="1">
      <c r="A637" s="3" t="str">
        <f t="shared" si="176"/>
        <v/>
      </c>
      <c r="B637" s="805"/>
      <c r="C637" s="831">
        <f>MEDIÇÃO_GLOBAL!C637</f>
        <v>0</v>
      </c>
      <c r="D637" s="830">
        <f>MEDIÇÃO_GLOBAL!D637</f>
        <v>0</v>
      </c>
      <c r="E637" s="830" t="str">
        <f>MEDIÇÃO_GLOBAL!E637</f>
        <v/>
      </c>
      <c r="F637" s="823">
        <f>MEDIÇÃO_GLOBAL!F637</f>
        <v>0</v>
      </c>
      <c r="G637" s="824">
        <f>MEDIÇÃO_GLOBAL!G637</f>
        <v>0</v>
      </c>
      <c r="H637" s="454">
        <f>Dados_GLOBAL_Inicial!S637</f>
        <v>0</v>
      </c>
      <c r="I637" s="970"/>
      <c r="J637" s="455">
        <f t="shared" si="177"/>
        <v>0</v>
      </c>
      <c r="K637" s="451">
        <f t="shared" si="170"/>
        <v>0</v>
      </c>
      <c r="L637" s="452">
        <f t="shared" si="168"/>
        <v>0</v>
      </c>
      <c r="M637" s="809">
        <f t="shared" si="171"/>
        <v>0</v>
      </c>
      <c r="N637" s="821">
        <f>IF(IFERROR(VALUE(MEDIÇÃO_GLOBAL!N637),0)=0,0,MEDIÇÃO_GLOBAL!N637)</f>
        <v>0</v>
      </c>
      <c r="O637" s="811">
        <f t="shared" si="172"/>
        <v>0</v>
      </c>
      <c r="P637" s="811">
        <f>IF(Dados_Obra!$H$37=1,Dados_GLOBAL_Inicial!M637,IF((W637)="c",ROUNDUP(J637*N637,2),IF((W637)="b",ROUNDDOWN(J637*N637,2),ROUND(J637*N637,2))))</f>
        <v>0</v>
      </c>
      <c r="Q637" s="813">
        <f t="shared" si="173"/>
        <v>0</v>
      </c>
      <c r="S637" s="815">
        <f t="shared" si="178"/>
        <v>0</v>
      </c>
      <c r="T637" s="815">
        <f t="shared" si="179"/>
        <v>0</v>
      </c>
      <c r="V637" s="974"/>
      <c r="W637" s="975"/>
      <c r="X637" s="816">
        <f t="shared" si="180"/>
        <v>0</v>
      </c>
      <c r="Y637" s="816">
        <f t="shared" si="181"/>
        <v>0</v>
      </c>
      <c r="Z637" s="816">
        <f t="shared" si="182"/>
        <v>0</v>
      </c>
      <c r="AA637" s="817">
        <f t="shared" si="183"/>
        <v>0</v>
      </c>
      <c r="AB637" s="718">
        <f t="shared" si="184"/>
        <v>636</v>
      </c>
      <c r="AC637" s="453">
        <f t="shared" si="174"/>
        <v>0</v>
      </c>
      <c r="AD637" s="14">
        <f t="shared" si="175"/>
        <v>0</v>
      </c>
      <c r="AE637"/>
      <c r="AF637" s="540">
        <f t="shared" si="169"/>
        <v>0</v>
      </c>
      <c r="AG637" s="541"/>
      <c r="AH637" s="541"/>
      <c r="AI637" s="541"/>
      <c r="AJ637" s="541"/>
      <c r="AK637" s="541"/>
      <c r="AL637" s="541"/>
      <c r="AM637" s="541"/>
      <c r="AN637" s="541"/>
      <c r="AO637" s="541"/>
      <c r="AP637" s="541"/>
      <c r="AQ637" s="541"/>
      <c r="AR637" s="541"/>
      <c r="AS637" s="541"/>
      <c r="AT637" s="541"/>
      <c r="AU637" s="541"/>
      <c r="AV637" s="541"/>
      <c r="AW637" s="541"/>
      <c r="AX637" s="541"/>
      <c r="AY637" s="819"/>
    </row>
    <row r="638" spans="1:51" ht="13.5" hidden="1" thickBot="1">
      <c r="A638" s="3" t="str">
        <f t="shared" si="176"/>
        <v/>
      </c>
      <c r="B638" s="805"/>
      <c r="C638" s="831">
        <f>MEDIÇÃO_GLOBAL!C638</f>
        <v>0</v>
      </c>
      <c r="D638" s="830">
        <f>MEDIÇÃO_GLOBAL!D638</f>
        <v>0</v>
      </c>
      <c r="E638" s="830" t="str">
        <f>MEDIÇÃO_GLOBAL!E638</f>
        <v/>
      </c>
      <c r="F638" s="823">
        <f>MEDIÇÃO_GLOBAL!F638</f>
        <v>0</v>
      </c>
      <c r="G638" s="824">
        <f>MEDIÇÃO_GLOBAL!G638</f>
        <v>0</v>
      </c>
      <c r="H638" s="454">
        <f>Dados_GLOBAL_Inicial!S638</f>
        <v>0</v>
      </c>
      <c r="I638" s="970"/>
      <c r="J638" s="455">
        <f t="shared" si="177"/>
        <v>0</v>
      </c>
      <c r="K638" s="451">
        <f t="shared" si="170"/>
        <v>0</v>
      </c>
      <c r="L638" s="452">
        <f t="shared" si="168"/>
        <v>0</v>
      </c>
      <c r="M638" s="809">
        <f t="shared" si="171"/>
        <v>0</v>
      </c>
      <c r="N638" s="821">
        <f>IF(IFERROR(VALUE(MEDIÇÃO_GLOBAL!N638),0)=0,0,MEDIÇÃO_GLOBAL!N638)</f>
        <v>0</v>
      </c>
      <c r="O638" s="811">
        <f t="shared" si="172"/>
        <v>0</v>
      </c>
      <c r="P638" s="811">
        <f>IF(Dados_Obra!$H$37=1,Dados_GLOBAL_Inicial!M638,IF((W638)="c",ROUNDUP(J638*N638,2),IF((W638)="b",ROUNDDOWN(J638*N638,2),ROUND(J638*N638,2))))</f>
        <v>0</v>
      </c>
      <c r="Q638" s="813">
        <f t="shared" si="173"/>
        <v>0</v>
      </c>
      <c r="S638" s="815">
        <f t="shared" si="178"/>
        <v>0</v>
      </c>
      <c r="T638" s="815">
        <f t="shared" si="179"/>
        <v>0</v>
      </c>
      <c r="V638" s="974"/>
      <c r="W638" s="975"/>
      <c r="X638" s="816">
        <f t="shared" si="180"/>
        <v>0</v>
      </c>
      <c r="Y638" s="816">
        <f t="shared" si="181"/>
        <v>0</v>
      </c>
      <c r="Z638" s="816">
        <f t="shared" si="182"/>
        <v>0</v>
      </c>
      <c r="AA638" s="817">
        <f t="shared" si="183"/>
        <v>0</v>
      </c>
      <c r="AB638" s="718">
        <f t="shared" si="184"/>
        <v>637</v>
      </c>
      <c r="AC638" s="453">
        <f t="shared" si="174"/>
        <v>0</v>
      </c>
      <c r="AD638" s="14">
        <f t="shared" si="175"/>
        <v>0</v>
      </c>
      <c r="AE638"/>
      <c r="AF638" s="540">
        <f t="shared" si="169"/>
        <v>0</v>
      </c>
      <c r="AG638" s="541"/>
      <c r="AH638" s="541"/>
      <c r="AI638" s="541"/>
      <c r="AJ638" s="541"/>
      <c r="AK638" s="541"/>
      <c r="AL638" s="541"/>
      <c r="AM638" s="541"/>
      <c r="AN638" s="541"/>
      <c r="AO638" s="541"/>
      <c r="AP638" s="541"/>
      <c r="AQ638" s="541"/>
      <c r="AR638" s="541"/>
      <c r="AS638" s="541"/>
      <c r="AT638" s="541"/>
      <c r="AU638" s="541"/>
      <c r="AV638" s="541"/>
      <c r="AW638" s="541"/>
      <c r="AX638" s="541"/>
      <c r="AY638" s="819"/>
    </row>
    <row r="639" spans="1:51" ht="13.5" hidden="1" thickBot="1">
      <c r="A639" s="3" t="str">
        <f t="shared" si="176"/>
        <v/>
      </c>
      <c r="B639" s="805"/>
      <c r="C639" s="831">
        <f>MEDIÇÃO_GLOBAL!C639</f>
        <v>0</v>
      </c>
      <c r="D639" s="830">
        <f>MEDIÇÃO_GLOBAL!D639</f>
        <v>0</v>
      </c>
      <c r="E639" s="830" t="str">
        <f>MEDIÇÃO_GLOBAL!E639</f>
        <v/>
      </c>
      <c r="F639" s="823">
        <f>MEDIÇÃO_GLOBAL!F639</f>
        <v>0</v>
      </c>
      <c r="G639" s="824">
        <f>MEDIÇÃO_GLOBAL!G639</f>
        <v>0</v>
      </c>
      <c r="H639" s="454">
        <f>Dados_GLOBAL_Inicial!S639</f>
        <v>0</v>
      </c>
      <c r="I639" s="970"/>
      <c r="J639" s="455">
        <f t="shared" si="177"/>
        <v>0</v>
      </c>
      <c r="K639" s="451">
        <f t="shared" si="170"/>
        <v>0</v>
      </c>
      <c r="L639" s="452">
        <f t="shared" si="168"/>
        <v>0</v>
      </c>
      <c r="M639" s="809">
        <f t="shared" si="171"/>
        <v>0</v>
      </c>
      <c r="N639" s="821">
        <f>IF(IFERROR(VALUE(MEDIÇÃO_GLOBAL!N639),0)=0,0,MEDIÇÃO_GLOBAL!N639)</f>
        <v>0</v>
      </c>
      <c r="O639" s="811">
        <f t="shared" si="172"/>
        <v>0</v>
      </c>
      <c r="P639" s="811">
        <f>IF(Dados_Obra!$H$37=1,Dados_GLOBAL_Inicial!M639,IF((W639)="c",ROUNDUP(J639*N639,2),IF((W639)="b",ROUNDDOWN(J639*N639,2),ROUND(J639*N639,2))))</f>
        <v>0</v>
      </c>
      <c r="Q639" s="813">
        <f t="shared" si="173"/>
        <v>0</v>
      </c>
      <c r="S639" s="815">
        <f t="shared" si="178"/>
        <v>0</v>
      </c>
      <c r="T639" s="815">
        <f t="shared" si="179"/>
        <v>0</v>
      </c>
      <c r="V639" s="974"/>
      <c r="W639" s="975"/>
      <c r="X639" s="816">
        <f t="shared" si="180"/>
        <v>0</v>
      </c>
      <c r="Y639" s="816">
        <f t="shared" si="181"/>
        <v>0</v>
      </c>
      <c r="Z639" s="816">
        <f t="shared" si="182"/>
        <v>0</v>
      </c>
      <c r="AA639" s="817">
        <f t="shared" si="183"/>
        <v>0</v>
      </c>
      <c r="AB639" s="718">
        <f t="shared" si="184"/>
        <v>638</v>
      </c>
      <c r="AC639" s="453">
        <f t="shared" si="174"/>
        <v>0</v>
      </c>
      <c r="AD639" s="14">
        <f t="shared" si="175"/>
        <v>0</v>
      </c>
      <c r="AE639"/>
      <c r="AF639" s="540">
        <f t="shared" si="169"/>
        <v>0</v>
      </c>
      <c r="AG639" s="541"/>
      <c r="AH639" s="541"/>
      <c r="AI639" s="541"/>
      <c r="AJ639" s="541"/>
      <c r="AK639" s="541"/>
      <c r="AL639" s="541"/>
      <c r="AM639" s="541"/>
      <c r="AN639" s="541"/>
      <c r="AO639" s="541"/>
      <c r="AP639" s="541"/>
      <c r="AQ639" s="541"/>
      <c r="AR639" s="541"/>
      <c r="AS639" s="541"/>
      <c r="AT639" s="541"/>
      <c r="AU639" s="541"/>
      <c r="AV639" s="541"/>
      <c r="AW639" s="541"/>
      <c r="AX639" s="541"/>
      <c r="AY639" s="819"/>
    </row>
    <row r="640" spans="1:51" ht="13.5" hidden="1" thickBot="1">
      <c r="A640" s="3" t="str">
        <f t="shared" si="176"/>
        <v/>
      </c>
      <c r="B640" s="805"/>
      <c r="C640" s="831">
        <f>MEDIÇÃO_GLOBAL!C640</f>
        <v>0</v>
      </c>
      <c r="D640" s="830">
        <f>MEDIÇÃO_GLOBAL!D640</f>
        <v>0</v>
      </c>
      <c r="E640" s="830" t="str">
        <f>MEDIÇÃO_GLOBAL!E640</f>
        <v/>
      </c>
      <c r="F640" s="823">
        <f>MEDIÇÃO_GLOBAL!F640</f>
        <v>0</v>
      </c>
      <c r="G640" s="824">
        <f>MEDIÇÃO_GLOBAL!G640</f>
        <v>0</v>
      </c>
      <c r="H640" s="454">
        <f>Dados_GLOBAL_Inicial!S640</f>
        <v>0</v>
      </c>
      <c r="I640" s="970"/>
      <c r="J640" s="455">
        <f t="shared" si="177"/>
        <v>0</v>
      </c>
      <c r="K640" s="451">
        <f t="shared" si="170"/>
        <v>0</v>
      </c>
      <c r="L640" s="452">
        <f t="shared" si="168"/>
        <v>0</v>
      </c>
      <c r="M640" s="809">
        <f t="shared" si="171"/>
        <v>0</v>
      </c>
      <c r="N640" s="821">
        <f>IF(IFERROR(VALUE(MEDIÇÃO_GLOBAL!N640),0)=0,0,MEDIÇÃO_GLOBAL!N640)</f>
        <v>0</v>
      </c>
      <c r="O640" s="811">
        <f t="shared" si="172"/>
        <v>0</v>
      </c>
      <c r="P640" s="811">
        <f>IF(Dados_Obra!$H$37=1,Dados_GLOBAL_Inicial!M640,IF((W640)="c",ROUNDUP(J640*N640,2),IF((W640)="b",ROUNDDOWN(J640*N640,2),ROUND(J640*N640,2))))</f>
        <v>0</v>
      </c>
      <c r="Q640" s="813">
        <f t="shared" si="173"/>
        <v>0</v>
      </c>
      <c r="S640" s="815">
        <f t="shared" si="178"/>
        <v>0</v>
      </c>
      <c r="T640" s="815">
        <f t="shared" si="179"/>
        <v>0</v>
      </c>
      <c r="V640" s="974"/>
      <c r="W640" s="975"/>
      <c r="X640" s="816">
        <f t="shared" si="180"/>
        <v>0</v>
      </c>
      <c r="Y640" s="816">
        <f t="shared" si="181"/>
        <v>0</v>
      </c>
      <c r="Z640" s="816">
        <f t="shared" si="182"/>
        <v>0</v>
      </c>
      <c r="AA640" s="817">
        <f t="shared" si="183"/>
        <v>0</v>
      </c>
      <c r="AB640" s="718">
        <f t="shared" si="184"/>
        <v>639</v>
      </c>
      <c r="AC640" s="453">
        <f t="shared" si="174"/>
        <v>0</v>
      </c>
      <c r="AD640" s="14">
        <f t="shared" si="175"/>
        <v>0</v>
      </c>
      <c r="AE640"/>
      <c r="AF640" s="540">
        <f t="shared" si="169"/>
        <v>0</v>
      </c>
      <c r="AG640" s="541"/>
      <c r="AH640" s="541"/>
      <c r="AI640" s="541"/>
      <c r="AJ640" s="541"/>
      <c r="AK640" s="541"/>
      <c r="AL640" s="541"/>
      <c r="AM640" s="541"/>
      <c r="AN640" s="541"/>
      <c r="AO640" s="541"/>
      <c r="AP640" s="541"/>
      <c r="AQ640" s="541"/>
      <c r="AR640" s="541"/>
      <c r="AS640" s="541"/>
      <c r="AT640" s="541"/>
      <c r="AU640" s="541"/>
      <c r="AV640" s="541"/>
      <c r="AW640" s="541"/>
      <c r="AX640" s="541"/>
      <c r="AY640" s="819"/>
    </row>
    <row r="641" spans="1:51" ht="13.5" hidden="1" thickBot="1">
      <c r="A641" s="3" t="str">
        <f t="shared" si="176"/>
        <v/>
      </c>
      <c r="B641" s="805"/>
      <c r="C641" s="831">
        <f>MEDIÇÃO_GLOBAL!C641</f>
        <v>0</v>
      </c>
      <c r="D641" s="830">
        <f>MEDIÇÃO_GLOBAL!D641</f>
        <v>0</v>
      </c>
      <c r="E641" s="830" t="str">
        <f>MEDIÇÃO_GLOBAL!E641</f>
        <v/>
      </c>
      <c r="F641" s="823">
        <f>MEDIÇÃO_GLOBAL!F641</f>
        <v>0</v>
      </c>
      <c r="G641" s="824">
        <f>MEDIÇÃO_GLOBAL!G641</f>
        <v>0</v>
      </c>
      <c r="H641" s="454">
        <f>Dados_GLOBAL_Inicial!S641</f>
        <v>0</v>
      </c>
      <c r="I641" s="970"/>
      <c r="J641" s="455">
        <f t="shared" si="177"/>
        <v>0</v>
      </c>
      <c r="K641" s="451">
        <f t="shared" si="170"/>
        <v>0</v>
      </c>
      <c r="L641" s="452">
        <f t="shared" si="168"/>
        <v>0</v>
      </c>
      <c r="M641" s="809">
        <f t="shared" si="171"/>
        <v>0</v>
      </c>
      <c r="N641" s="821">
        <f>IF(IFERROR(VALUE(MEDIÇÃO_GLOBAL!N641),0)=0,0,MEDIÇÃO_GLOBAL!N641)</f>
        <v>0</v>
      </c>
      <c r="O641" s="811">
        <f t="shared" si="172"/>
        <v>0</v>
      </c>
      <c r="P641" s="811">
        <f>IF(Dados_Obra!$H$37=1,Dados_GLOBAL_Inicial!M641,IF((W641)="c",ROUNDUP(J641*N641,2),IF((W641)="b",ROUNDDOWN(J641*N641,2),ROUND(J641*N641,2))))</f>
        <v>0</v>
      </c>
      <c r="Q641" s="813">
        <f t="shared" si="173"/>
        <v>0</v>
      </c>
      <c r="S641" s="815">
        <f t="shared" si="178"/>
        <v>0</v>
      </c>
      <c r="T641" s="815">
        <f t="shared" si="179"/>
        <v>0</v>
      </c>
      <c r="V641" s="974"/>
      <c r="W641" s="975"/>
      <c r="X641" s="816">
        <f t="shared" si="180"/>
        <v>0</v>
      </c>
      <c r="Y641" s="816">
        <f t="shared" si="181"/>
        <v>0</v>
      </c>
      <c r="Z641" s="816">
        <f t="shared" si="182"/>
        <v>0</v>
      </c>
      <c r="AA641" s="817">
        <f t="shared" si="183"/>
        <v>0</v>
      </c>
      <c r="AB641" s="718">
        <f t="shared" si="184"/>
        <v>640</v>
      </c>
      <c r="AC641" s="453">
        <f t="shared" si="174"/>
        <v>0</v>
      </c>
      <c r="AD641" s="14">
        <f t="shared" si="175"/>
        <v>0</v>
      </c>
      <c r="AE641"/>
      <c r="AF641" s="540">
        <f t="shared" si="169"/>
        <v>0</v>
      </c>
      <c r="AG641" s="541"/>
      <c r="AH641" s="541"/>
      <c r="AI641" s="541"/>
      <c r="AJ641" s="541"/>
      <c r="AK641" s="541"/>
      <c r="AL641" s="541"/>
      <c r="AM641" s="541"/>
      <c r="AN641" s="541"/>
      <c r="AO641" s="541"/>
      <c r="AP641" s="541"/>
      <c r="AQ641" s="541"/>
      <c r="AR641" s="541"/>
      <c r="AS641" s="541"/>
      <c r="AT641" s="541"/>
      <c r="AU641" s="541"/>
      <c r="AV641" s="541"/>
      <c r="AW641" s="541"/>
      <c r="AX641" s="541"/>
      <c r="AY641" s="819"/>
    </row>
    <row r="642" spans="1:51" ht="13.5" hidden="1" thickBot="1">
      <c r="A642" s="3" t="str">
        <f t="shared" si="176"/>
        <v/>
      </c>
      <c r="B642" s="805"/>
      <c r="C642" s="831">
        <f>MEDIÇÃO_GLOBAL!C642</f>
        <v>0</v>
      </c>
      <c r="D642" s="830">
        <f>MEDIÇÃO_GLOBAL!D642</f>
        <v>0</v>
      </c>
      <c r="E642" s="830" t="str">
        <f>MEDIÇÃO_GLOBAL!E642</f>
        <v/>
      </c>
      <c r="F642" s="823">
        <f>MEDIÇÃO_GLOBAL!F642</f>
        <v>0</v>
      </c>
      <c r="G642" s="824">
        <f>MEDIÇÃO_GLOBAL!G642</f>
        <v>0</v>
      </c>
      <c r="H642" s="454">
        <f>Dados_GLOBAL_Inicial!S642</f>
        <v>0</v>
      </c>
      <c r="I642" s="970"/>
      <c r="J642" s="455">
        <f t="shared" si="177"/>
        <v>0</v>
      </c>
      <c r="K642" s="451">
        <f t="shared" si="170"/>
        <v>0</v>
      </c>
      <c r="L642" s="452">
        <f t="shared" si="168"/>
        <v>0</v>
      </c>
      <c r="M642" s="809">
        <f t="shared" si="171"/>
        <v>0</v>
      </c>
      <c r="N642" s="821">
        <f>IF(IFERROR(VALUE(MEDIÇÃO_GLOBAL!N642),0)=0,0,MEDIÇÃO_GLOBAL!N642)</f>
        <v>0</v>
      </c>
      <c r="O642" s="811">
        <f t="shared" si="172"/>
        <v>0</v>
      </c>
      <c r="P642" s="811">
        <f>IF(Dados_Obra!$H$37=1,Dados_GLOBAL_Inicial!M642,IF((W642)="c",ROUNDUP(J642*N642,2),IF((W642)="b",ROUNDDOWN(J642*N642,2),ROUND(J642*N642,2))))</f>
        <v>0</v>
      </c>
      <c r="Q642" s="813">
        <f t="shared" si="173"/>
        <v>0</v>
      </c>
      <c r="S642" s="815">
        <f t="shared" si="178"/>
        <v>0</v>
      </c>
      <c r="T642" s="815">
        <f t="shared" si="179"/>
        <v>0</v>
      </c>
      <c r="V642" s="974"/>
      <c r="W642" s="975"/>
      <c r="X642" s="816">
        <f t="shared" si="180"/>
        <v>0</v>
      </c>
      <c r="Y642" s="816">
        <f t="shared" si="181"/>
        <v>0</v>
      </c>
      <c r="Z642" s="816">
        <f t="shared" si="182"/>
        <v>0</v>
      </c>
      <c r="AA642" s="817">
        <f t="shared" si="183"/>
        <v>0</v>
      </c>
      <c r="AB642" s="718">
        <f t="shared" si="184"/>
        <v>641</v>
      </c>
      <c r="AC642" s="453">
        <f t="shared" si="174"/>
        <v>0</v>
      </c>
      <c r="AD642" s="14">
        <f t="shared" si="175"/>
        <v>0</v>
      </c>
      <c r="AE642"/>
      <c r="AF642" s="540">
        <f t="shared" si="169"/>
        <v>0</v>
      </c>
      <c r="AG642" s="541"/>
      <c r="AH642" s="541"/>
      <c r="AI642" s="541"/>
      <c r="AJ642" s="541"/>
      <c r="AK642" s="541"/>
      <c r="AL642" s="541"/>
      <c r="AM642" s="541"/>
      <c r="AN642" s="541"/>
      <c r="AO642" s="541"/>
      <c r="AP642" s="541"/>
      <c r="AQ642" s="541"/>
      <c r="AR642" s="541"/>
      <c r="AS642" s="541"/>
      <c r="AT642" s="541"/>
      <c r="AU642" s="541"/>
      <c r="AV642" s="541"/>
      <c r="AW642" s="541"/>
      <c r="AX642" s="541"/>
      <c r="AY642" s="819"/>
    </row>
    <row r="643" spans="1:51" ht="13.5" hidden="1" thickBot="1">
      <c r="A643" s="3" t="str">
        <f t="shared" si="176"/>
        <v/>
      </c>
      <c r="B643" s="805"/>
      <c r="C643" s="831">
        <f>MEDIÇÃO_GLOBAL!C643</f>
        <v>0</v>
      </c>
      <c r="D643" s="830">
        <f>MEDIÇÃO_GLOBAL!D643</f>
        <v>0</v>
      </c>
      <c r="E643" s="830" t="str">
        <f>MEDIÇÃO_GLOBAL!E643</f>
        <v/>
      </c>
      <c r="F643" s="823">
        <f>MEDIÇÃO_GLOBAL!F643</f>
        <v>0</v>
      </c>
      <c r="G643" s="824">
        <f>MEDIÇÃO_GLOBAL!G643</f>
        <v>0</v>
      </c>
      <c r="H643" s="454">
        <f>Dados_GLOBAL_Inicial!S643</f>
        <v>0</v>
      </c>
      <c r="I643" s="970"/>
      <c r="J643" s="455">
        <f t="shared" si="177"/>
        <v>0</v>
      </c>
      <c r="K643" s="451">
        <f t="shared" si="170"/>
        <v>0</v>
      </c>
      <c r="L643" s="452">
        <f t="shared" si="168"/>
        <v>0</v>
      </c>
      <c r="M643" s="809">
        <f t="shared" si="171"/>
        <v>0</v>
      </c>
      <c r="N643" s="821">
        <f>IF(IFERROR(VALUE(MEDIÇÃO_GLOBAL!N643),0)=0,0,MEDIÇÃO_GLOBAL!N643)</f>
        <v>0</v>
      </c>
      <c r="O643" s="811">
        <f t="shared" si="172"/>
        <v>0</v>
      </c>
      <c r="P643" s="811">
        <f>IF(Dados_Obra!$H$37=1,Dados_GLOBAL_Inicial!M643,IF((W643)="c",ROUNDUP(J643*N643,2),IF((W643)="b",ROUNDDOWN(J643*N643,2),ROUND(J643*N643,2))))</f>
        <v>0</v>
      </c>
      <c r="Q643" s="813">
        <f t="shared" si="173"/>
        <v>0</v>
      </c>
      <c r="S643" s="815">
        <f t="shared" si="178"/>
        <v>0</v>
      </c>
      <c r="T643" s="815">
        <f t="shared" si="179"/>
        <v>0</v>
      </c>
      <c r="V643" s="974"/>
      <c r="W643" s="975"/>
      <c r="X643" s="816">
        <f t="shared" si="180"/>
        <v>0</v>
      </c>
      <c r="Y643" s="816">
        <f t="shared" si="181"/>
        <v>0</v>
      </c>
      <c r="Z643" s="816">
        <f t="shared" si="182"/>
        <v>0</v>
      </c>
      <c r="AA643" s="817">
        <f t="shared" si="183"/>
        <v>0</v>
      </c>
      <c r="AB643" s="718">
        <f t="shared" si="184"/>
        <v>642</v>
      </c>
      <c r="AC643" s="453">
        <f t="shared" si="174"/>
        <v>0</v>
      </c>
      <c r="AD643" s="14">
        <f t="shared" si="175"/>
        <v>0</v>
      </c>
      <c r="AE643"/>
      <c r="AF643" s="540">
        <f t="shared" si="169"/>
        <v>0</v>
      </c>
      <c r="AG643" s="541"/>
      <c r="AH643" s="541"/>
      <c r="AI643" s="541"/>
      <c r="AJ643" s="541"/>
      <c r="AK643" s="541"/>
      <c r="AL643" s="541"/>
      <c r="AM643" s="541"/>
      <c r="AN643" s="541"/>
      <c r="AO643" s="541"/>
      <c r="AP643" s="541"/>
      <c r="AQ643" s="541"/>
      <c r="AR643" s="541"/>
      <c r="AS643" s="541"/>
      <c r="AT643" s="541"/>
      <c r="AU643" s="541"/>
      <c r="AV643" s="541"/>
      <c r="AW643" s="541"/>
      <c r="AX643" s="541"/>
      <c r="AY643" s="819"/>
    </row>
    <row r="644" spans="1:51" ht="13.5" hidden="1" thickBot="1">
      <c r="A644" s="3" t="str">
        <f t="shared" si="176"/>
        <v/>
      </c>
      <c r="B644" s="805"/>
      <c r="C644" s="831">
        <f>MEDIÇÃO_GLOBAL!C644</f>
        <v>0</v>
      </c>
      <c r="D644" s="830">
        <f>MEDIÇÃO_GLOBAL!D644</f>
        <v>0</v>
      </c>
      <c r="E644" s="830" t="str">
        <f>MEDIÇÃO_GLOBAL!E644</f>
        <v/>
      </c>
      <c r="F644" s="823">
        <f>MEDIÇÃO_GLOBAL!F644</f>
        <v>0</v>
      </c>
      <c r="G644" s="824">
        <f>MEDIÇÃO_GLOBAL!G644</f>
        <v>0</v>
      </c>
      <c r="H644" s="454">
        <f>Dados_GLOBAL_Inicial!S644</f>
        <v>0</v>
      </c>
      <c r="I644" s="970"/>
      <c r="J644" s="455">
        <f t="shared" si="177"/>
        <v>0</v>
      </c>
      <c r="K644" s="451">
        <f t="shared" si="170"/>
        <v>0</v>
      </c>
      <c r="L644" s="452">
        <f t="shared" si="168"/>
        <v>0</v>
      </c>
      <c r="M644" s="809">
        <f t="shared" si="171"/>
        <v>0</v>
      </c>
      <c r="N644" s="821">
        <f>IF(IFERROR(VALUE(MEDIÇÃO_GLOBAL!N644),0)=0,0,MEDIÇÃO_GLOBAL!N644)</f>
        <v>0</v>
      </c>
      <c r="O644" s="811">
        <f t="shared" si="172"/>
        <v>0</v>
      </c>
      <c r="P644" s="811">
        <f>IF(Dados_Obra!$H$37=1,Dados_GLOBAL_Inicial!M644,IF((W644)="c",ROUNDUP(J644*N644,2),IF((W644)="b",ROUNDDOWN(J644*N644,2),ROUND(J644*N644,2))))</f>
        <v>0</v>
      </c>
      <c r="Q644" s="813">
        <f t="shared" si="173"/>
        <v>0</v>
      </c>
      <c r="S644" s="815">
        <f t="shared" si="178"/>
        <v>0</v>
      </c>
      <c r="T644" s="815">
        <f t="shared" si="179"/>
        <v>0</v>
      </c>
      <c r="V644" s="974"/>
      <c r="W644" s="975"/>
      <c r="X644" s="816">
        <f t="shared" si="180"/>
        <v>0</v>
      </c>
      <c r="Y644" s="816">
        <f t="shared" si="181"/>
        <v>0</v>
      </c>
      <c r="Z644" s="816">
        <f t="shared" si="182"/>
        <v>0</v>
      </c>
      <c r="AA644" s="817">
        <f t="shared" si="183"/>
        <v>0</v>
      </c>
      <c r="AB644" s="718">
        <f t="shared" si="184"/>
        <v>643</v>
      </c>
      <c r="AC644" s="453">
        <f t="shared" si="174"/>
        <v>0</v>
      </c>
      <c r="AD644" s="14">
        <f t="shared" si="175"/>
        <v>0</v>
      </c>
      <c r="AE644"/>
      <c r="AF644" s="540">
        <f t="shared" si="169"/>
        <v>0</v>
      </c>
      <c r="AG644" s="541"/>
      <c r="AH644" s="541"/>
      <c r="AI644" s="541"/>
      <c r="AJ644" s="541"/>
      <c r="AK644" s="541"/>
      <c r="AL644" s="541"/>
      <c r="AM644" s="541"/>
      <c r="AN644" s="541"/>
      <c r="AO644" s="541"/>
      <c r="AP644" s="541"/>
      <c r="AQ644" s="541"/>
      <c r="AR644" s="541"/>
      <c r="AS644" s="541"/>
      <c r="AT644" s="541"/>
      <c r="AU644" s="541"/>
      <c r="AV644" s="541"/>
      <c r="AW644" s="541"/>
      <c r="AX644" s="541"/>
      <c r="AY644" s="819"/>
    </row>
    <row r="645" spans="1:51" ht="13.5" hidden="1" thickBot="1">
      <c r="A645" s="3" t="str">
        <f t="shared" si="176"/>
        <v/>
      </c>
      <c r="B645" s="805"/>
      <c r="C645" s="831">
        <f>MEDIÇÃO_GLOBAL!C645</f>
        <v>0</v>
      </c>
      <c r="D645" s="830">
        <f>MEDIÇÃO_GLOBAL!D645</f>
        <v>0</v>
      </c>
      <c r="E645" s="830" t="str">
        <f>MEDIÇÃO_GLOBAL!E645</f>
        <v/>
      </c>
      <c r="F645" s="823">
        <f>MEDIÇÃO_GLOBAL!F645</f>
        <v>0</v>
      </c>
      <c r="G645" s="824">
        <f>MEDIÇÃO_GLOBAL!G645</f>
        <v>0</v>
      </c>
      <c r="H645" s="454">
        <f>Dados_GLOBAL_Inicial!S645</f>
        <v>0</v>
      </c>
      <c r="I645" s="970"/>
      <c r="J645" s="455">
        <f t="shared" si="177"/>
        <v>0</v>
      </c>
      <c r="K645" s="451">
        <f t="shared" si="170"/>
        <v>0</v>
      </c>
      <c r="L645" s="452">
        <f t="shared" si="168"/>
        <v>0</v>
      </c>
      <c r="M645" s="809">
        <f t="shared" si="171"/>
        <v>0</v>
      </c>
      <c r="N645" s="821">
        <f>IF(IFERROR(VALUE(MEDIÇÃO_GLOBAL!N645),0)=0,0,MEDIÇÃO_GLOBAL!N645)</f>
        <v>0</v>
      </c>
      <c r="O645" s="811">
        <f t="shared" si="172"/>
        <v>0</v>
      </c>
      <c r="P645" s="811">
        <f>IF(Dados_Obra!$H$37=1,Dados_GLOBAL_Inicial!M645,IF((W645)="c",ROUNDUP(J645*N645,2),IF((W645)="b",ROUNDDOWN(J645*N645,2),ROUND(J645*N645,2))))</f>
        <v>0</v>
      </c>
      <c r="Q645" s="813">
        <f t="shared" si="173"/>
        <v>0</v>
      </c>
      <c r="S645" s="815">
        <f t="shared" si="178"/>
        <v>0</v>
      </c>
      <c r="T645" s="815">
        <f t="shared" si="179"/>
        <v>0</v>
      </c>
      <c r="V645" s="974"/>
      <c r="W645" s="975"/>
      <c r="X645" s="816">
        <f t="shared" si="180"/>
        <v>0</v>
      </c>
      <c r="Y645" s="816">
        <f t="shared" si="181"/>
        <v>0</v>
      </c>
      <c r="Z645" s="816">
        <f t="shared" si="182"/>
        <v>0</v>
      </c>
      <c r="AA645" s="817">
        <f t="shared" si="183"/>
        <v>0</v>
      </c>
      <c r="AB645" s="718">
        <f t="shared" si="184"/>
        <v>644</v>
      </c>
      <c r="AC645" s="453">
        <f t="shared" si="174"/>
        <v>0</v>
      </c>
      <c r="AD645" s="14">
        <f t="shared" si="175"/>
        <v>0</v>
      </c>
      <c r="AE645"/>
      <c r="AF645" s="540">
        <f t="shared" si="169"/>
        <v>0</v>
      </c>
      <c r="AG645" s="541"/>
      <c r="AH645" s="541"/>
      <c r="AI645" s="541"/>
      <c r="AJ645" s="541"/>
      <c r="AK645" s="541"/>
      <c r="AL645" s="541"/>
      <c r="AM645" s="541"/>
      <c r="AN645" s="541"/>
      <c r="AO645" s="541"/>
      <c r="AP645" s="541"/>
      <c r="AQ645" s="541"/>
      <c r="AR645" s="541"/>
      <c r="AS645" s="541"/>
      <c r="AT645" s="541"/>
      <c r="AU645" s="541"/>
      <c r="AV645" s="541"/>
      <c r="AW645" s="541"/>
      <c r="AX645" s="541"/>
      <c r="AY645" s="819"/>
    </row>
    <row r="646" spans="1:51" ht="13.5" hidden="1" thickBot="1">
      <c r="A646" s="3" t="str">
        <f t="shared" si="176"/>
        <v/>
      </c>
      <c r="B646" s="805"/>
      <c r="C646" s="831">
        <f>MEDIÇÃO_GLOBAL!C646</f>
        <v>0</v>
      </c>
      <c r="D646" s="830">
        <f>MEDIÇÃO_GLOBAL!D646</f>
        <v>0</v>
      </c>
      <c r="E646" s="830" t="str">
        <f>MEDIÇÃO_GLOBAL!E646</f>
        <v/>
      </c>
      <c r="F646" s="823">
        <f>MEDIÇÃO_GLOBAL!F646</f>
        <v>0</v>
      </c>
      <c r="G646" s="824">
        <f>MEDIÇÃO_GLOBAL!G646</f>
        <v>0</v>
      </c>
      <c r="H646" s="454">
        <f>Dados_GLOBAL_Inicial!S646</f>
        <v>0</v>
      </c>
      <c r="I646" s="970"/>
      <c r="J646" s="455">
        <f t="shared" si="177"/>
        <v>0</v>
      </c>
      <c r="K646" s="451">
        <f t="shared" si="170"/>
        <v>0</v>
      </c>
      <c r="L646" s="452">
        <f t="shared" si="168"/>
        <v>0</v>
      </c>
      <c r="M646" s="809">
        <f t="shared" si="171"/>
        <v>0</v>
      </c>
      <c r="N646" s="821">
        <f>IF(IFERROR(VALUE(MEDIÇÃO_GLOBAL!N646),0)=0,0,MEDIÇÃO_GLOBAL!N646)</f>
        <v>0</v>
      </c>
      <c r="O646" s="811">
        <f t="shared" si="172"/>
        <v>0</v>
      </c>
      <c r="P646" s="811">
        <f>IF(Dados_Obra!$H$37=1,Dados_GLOBAL_Inicial!M646,IF((W646)="c",ROUNDUP(J646*N646,2),IF((W646)="b",ROUNDDOWN(J646*N646,2),ROUND(J646*N646,2))))</f>
        <v>0</v>
      </c>
      <c r="Q646" s="813">
        <f t="shared" si="173"/>
        <v>0</v>
      </c>
      <c r="S646" s="815">
        <f t="shared" si="178"/>
        <v>0</v>
      </c>
      <c r="T646" s="815">
        <f t="shared" si="179"/>
        <v>0</v>
      </c>
      <c r="V646" s="974"/>
      <c r="W646" s="975"/>
      <c r="X646" s="816">
        <f t="shared" si="180"/>
        <v>0</v>
      </c>
      <c r="Y646" s="816">
        <f t="shared" si="181"/>
        <v>0</v>
      </c>
      <c r="Z646" s="816">
        <f t="shared" si="182"/>
        <v>0</v>
      </c>
      <c r="AA646" s="817">
        <f t="shared" si="183"/>
        <v>0</v>
      </c>
      <c r="AB646" s="718">
        <f t="shared" si="184"/>
        <v>645</v>
      </c>
      <c r="AC646" s="453">
        <f t="shared" si="174"/>
        <v>0</v>
      </c>
      <c r="AD646" s="14">
        <f t="shared" si="175"/>
        <v>0</v>
      </c>
      <c r="AE646"/>
      <c r="AF646" s="540">
        <f t="shared" si="169"/>
        <v>0</v>
      </c>
      <c r="AG646" s="541"/>
      <c r="AH646" s="541"/>
      <c r="AI646" s="541"/>
      <c r="AJ646" s="541"/>
      <c r="AK646" s="541"/>
      <c r="AL646" s="541"/>
      <c r="AM646" s="541"/>
      <c r="AN646" s="541"/>
      <c r="AO646" s="541"/>
      <c r="AP646" s="541"/>
      <c r="AQ646" s="541"/>
      <c r="AR646" s="541"/>
      <c r="AS646" s="541"/>
      <c r="AT646" s="541"/>
      <c r="AU646" s="541"/>
      <c r="AV646" s="541"/>
      <c r="AW646" s="541"/>
      <c r="AX646" s="541"/>
      <c r="AY646" s="819"/>
    </row>
    <row r="647" spans="1:51" ht="13.5" hidden="1" thickBot="1">
      <c r="A647" s="3" t="str">
        <f t="shared" si="176"/>
        <v/>
      </c>
      <c r="B647" s="805"/>
      <c r="C647" s="831">
        <f>MEDIÇÃO_GLOBAL!C647</f>
        <v>0</v>
      </c>
      <c r="D647" s="830">
        <f>MEDIÇÃO_GLOBAL!D647</f>
        <v>0</v>
      </c>
      <c r="E647" s="830" t="str">
        <f>MEDIÇÃO_GLOBAL!E647</f>
        <v/>
      </c>
      <c r="F647" s="823">
        <f>MEDIÇÃO_GLOBAL!F647</f>
        <v>0</v>
      </c>
      <c r="G647" s="824">
        <f>MEDIÇÃO_GLOBAL!G647</f>
        <v>0</v>
      </c>
      <c r="H647" s="454">
        <f>Dados_GLOBAL_Inicial!S647</f>
        <v>0</v>
      </c>
      <c r="I647" s="970"/>
      <c r="J647" s="455">
        <f t="shared" si="177"/>
        <v>0</v>
      </c>
      <c r="K647" s="451">
        <f t="shared" si="170"/>
        <v>0</v>
      </c>
      <c r="L647" s="452">
        <f t="shared" si="168"/>
        <v>0</v>
      </c>
      <c r="M647" s="809">
        <f t="shared" si="171"/>
        <v>0</v>
      </c>
      <c r="N647" s="821">
        <f>IF(IFERROR(VALUE(MEDIÇÃO_GLOBAL!N647),0)=0,0,MEDIÇÃO_GLOBAL!N647)</f>
        <v>0</v>
      </c>
      <c r="O647" s="811">
        <f t="shared" si="172"/>
        <v>0</v>
      </c>
      <c r="P647" s="811">
        <f>IF(Dados_Obra!$H$37=1,Dados_GLOBAL_Inicial!M647,IF((W647)="c",ROUNDUP(J647*N647,2),IF((W647)="b",ROUNDDOWN(J647*N647,2),ROUND(J647*N647,2))))</f>
        <v>0</v>
      </c>
      <c r="Q647" s="813">
        <f t="shared" si="173"/>
        <v>0</v>
      </c>
      <c r="S647" s="815">
        <f t="shared" si="178"/>
        <v>0</v>
      </c>
      <c r="T647" s="815">
        <f t="shared" si="179"/>
        <v>0</v>
      </c>
      <c r="V647" s="974"/>
      <c r="W647" s="975"/>
      <c r="X647" s="816">
        <f t="shared" si="180"/>
        <v>0</v>
      </c>
      <c r="Y647" s="816">
        <f t="shared" si="181"/>
        <v>0</v>
      </c>
      <c r="Z647" s="816">
        <f t="shared" si="182"/>
        <v>0</v>
      </c>
      <c r="AA647" s="817">
        <f t="shared" si="183"/>
        <v>0</v>
      </c>
      <c r="AB647" s="718">
        <f t="shared" si="184"/>
        <v>646</v>
      </c>
      <c r="AC647" s="453">
        <f t="shared" si="174"/>
        <v>0</v>
      </c>
      <c r="AD647" s="14">
        <f t="shared" si="175"/>
        <v>0</v>
      </c>
      <c r="AE647"/>
      <c r="AF647" s="540">
        <f t="shared" si="169"/>
        <v>0</v>
      </c>
      <c r="AG647" s="541"/>
      <c r="AH647" s="541"/>
      <c r="AI647" s="541"/>
      <c r="AJ647" s="541"/>
      <c r="AK647" s="541"/>
      <c r="AL647" s="541"/>
      <c r="AM647" s="541"/>
      <c r="AN647" s="541"/>
      <c r="AO647" s="541"/>
      <c r="AP647" s="541"/>
      <c r="AQ647" s="541"/>
      <c r="AR647" s="541"/>
      <c r="AS647" s="541"/>
      <c r="AT647" s="541"/>
      <c r="AU647" s="541"/>
      <c r="AV647" s="541"/>
      <c r="AW647" s="541"/>
      <c r="AX647" s="541"/>
      <c r="AY647" s="819"/>
    </row>
    <row r="648" spans="1:51" ht="13.5" hidden="1" thickBot="1">
      <c r="A648" s="3" t="str">
        <f t="shared" si="176"/>
        <v/>
      </c>
      <c r="B648" s="805"/>
      <c r="C648" s="831">
        <f>MEDIÇÃO_GLOBAL!C648</f>
        <v>0</v>
      </c>
      <c r="D648" s="830">
        <f>MEDIÇÃO_GLOBAL!D648</f>
        <v>0</v>
      </c>
      <c r="E648" s="830" t="str">
        <f>MEDIÇÃO_GLOBAL!E648</f>
        <v/>
      </c>
      <c r="F648" s="823">
        <f>MEDIÇÃO_GLOBAL!F648</f>
        <v>0</v>
      </c>
      <c r="G648" s="824">
        <f>MEDIÇÃO_GLOBAL!G648</f>
        <v>0</v>
      </c>
      <c r="H648" s="454">
        <f>Dados_GLOBAL_Inicial!S648</f>
        <v>0</v>
      </c>
      <c r="I648" s="970"/>
      <c r="J648" s="455">
        <f t="shared" si="177"/>
        <v>0</v>
      </c>
      <c r="K648" s="451">
        <f t="shared" si="170"/>
        <v>0</v>
      </c>
      <c r="L648" s="452">
        <f t="shared" si="168"/>
        <v>0</v>
      </c>
      <c r="M648" s="809">
        <f t="shared" si="171"/>
        <v>0</v>
      </c>
      <c r="N648" s="821">
        <f>IF(IFERROR(VALUE(MEDIÇÃO_GLOBAL!N648),0)=0,0,MEDIÇÃO_GLOBAL!N648)</f>
        <v>0</v>
      </c>
      <c r="O648" s="811">
        <f t="shared" si="172"/>
        <v>0</v>
      </c>
      <c r="P648" s="811">
        <f>IF(Dados_Obra!$H$37=1,Dados_GLOBAL_Inicial!M648,IF((W648)="c",ROUNDUP(J648*N648,2),IF((W648)="b",ROUNDDOWN(J648*N648,2),ROUND(J648*N648,2))))</f>
        <v>0</v>
      </c>
      <c r="Q648" s="813">
        <f t="shared" si="173"/>
        <v>0</v>
      </c>
      <c r="S648" s="815">
        <f t="shared" si="178"/>
        <v>0</v>
      </c>
      <c r="T648" s="815">
        <f t="shared" si="179"/>
        <v>0</v>
      </c>
      <c r="V648" s="974"/>
      <c r="W648" s="975"/>
      <c r="X648" s="816">
        <f t="shared" si="180"/>
        <v>0</v>
      </c>
      <c r="Y648" s="816">
        <f t="shared" si="181"/>
        <v>0</v>
      </c>
      <c r="Z648" s="816">
        <f t="shared" si="182"/>
        <v>0</v>
      </c>
      <c r="AA648" s="817">
        <f t="shared" si="183"/>
        <v>0</v>
      </c>
      <c r="AB648" s="718">
        <f t="shared" si="184"/>
        <v>647</v>
      </c>
      <c r="AC648" s="453">
        <f t="shared" si="174"/>
        <v>0</v>
      </c>
      <c r="AD648" s="14">
        <f t="shared" si="175"/>
        <v>0</v>
      </c>
      <c r="AE648"/>
      <c r="AF648" s="540">
        <f t="shared" si="169"/>
        <v>0</v>
      </c>
      <c r="AG648" s="541"/>
      <c r="AH648" s="541"/>
      <c r="AI648" s="541"/>
      <c r="AJ648" s="541"/>
      <c r="AK648" s="541"/>
      <c r="AL648" s="541"/>
      <c r="AM648" s="541"/>
      <c r="AN648" s="541"/>
      <c r="AO648" s="541"/>
      <c r="AP648" s="541"/>
      <c r="AQ648" s="541"/>
      <c r="AR648" s="541"/>
      <c r="AS648" s="541"/>
      <c r="AT648" s="541"/>
      <c r="AU648" s="541"/>
      <c r="AV648" s="541"/>
      <c r="AW648" s="541"/>
      <c r="AX648" s="541"/>
      <c r="AY648" s="819"/>
    </row>
    <row r="649" spans="1:51" ht="13.5" hidden="1" thickBot="1">
      <c r="A649" s="3" t="str">
        <f t="shared" si="176"/>
        <v/>
      </c>
      <c r="B649" s="805"/>
      <c r="C649" s="831">
        <f>MEDIÇÃO_GLOBAL!C649</f>
        <v>0</v>
      </c>
      <c r="D649" s="830">
        <f>MEDIÇÃO_GLOBAL!D649</f>
        <v>0</v>
      </c>
      <c r="E649" s="830" t="str">
        <f>MEDIÇÃO_GLOBAL!E649</f>
        <v/>
      </c>
      <c r="F649" s="823">
        <f>MEDIÇÃO_GLOBAL!F649</f>
        <v>0</v>
      </c>
      <c r="G649" s="824">
        <f>MEDIÇÃO_GLOBAL!G649</f>
        <v>0</v>
      </c>
      <c r="H649" s="454">
        <f>Dados_GLOBAL_Inicial!S649</f>
        <v>0</v>
      </c>
      <c r="I649" s="970"/>
      <c r="J649" s="455">
        <f t="shared" si="177"/>
        <v>0</v>
      </c>
      <c r="K649" s="451">
        <f t="shared" si="170"/>
        <v>0</v>
      </c>
      <c r="L649" s="452">
        <f t="shared" si="168"/>
        <v>0</v>
      </c>
      <c r="M649" s="809">
        <f t="shared" si="171"/>
        <v>0</v>
      </c>
      <c r="N649" s="821">
        <f>IF(IFERROR(VALUE(MEDIÇÃO_GLOBAL!N649),0)=0,0,MEDIÇÃO_GLOBAL!N649)</f>
        <v>0</v>
      </c>
      <c r="O649" s="811">
        <f t="shared" si="172"/>
        <v>0</v>
      </c>
      <c r="P649" s="811">
        <f>IF(Dados_Obra!$H$37=1,Dados_GLOBAL_Inicial!M649,IF((W649)="c",ROUNDUP(J649*N649,2),IF((W649)="b",ROUNDDOWN(J649*N649,2),ROUND(J649*N649,2))))</f>
        <v>0</v>
      </c>
      <c r="Q649" s="813">
        <f t="shared" si="173"/>
        <v>0</v>
      </c>
      <c r="S649" s="815">
        <f t="shared" si="178"/>
        <v>0</v>
      </c>
      <c r="T649" s="815">
        <f t="shared" si="179"/>
        <v>0</v>
      </c>
      <c r="V649" s="974"/>
      <c r="W649" s="975"/>
      <c r="X649" s="816">
        <f t="shared" si="180"/>
        <v>0</v>
      </c>
      <c r="Y649" s="816">
        <f t="shared" si="181"/>
        <v>0</v>
      </c>
      <c r="Z649" s="816">
        <f t="shared" si="182"/>
        <v>0</v>
      </c>
      <c r="AA649" s="817">
        <f t="shared" si="183"/>
        <v>0</v>
      </c>
      <c r="AB649" s="718">
        <f t="shared" si="184"/>
        <v>648</v>
      </c>
      <c r="AC649" s="453">
        <f t="shared" si="174"/>
        <v>0</v>
      </c>
      <c r="AD649" s="14">
        <f t="shared" si="175"/>
        <v>0</v>
      </c>
      <c r="AE649"/>
      <c r="AF649" s="540">
        <f t="shared" si="169"/>
        <v>0</v>
      </c>
      <c r="AG649" s="541"/>
      <c r="AH649" s="541"/>
      <c r="AI649" s="541"/>
      <c r="AJ649" s="541"/>
      <c r="AK649" s="541"/>
      <c r="AL649" s="541"/>
      <c r="AM649" s="541"/>
      <c r="AN649" s="541"/>
      <c r="AO649" s="541"/>
      <c r="AP649" s="541"/>
      <c r="AQ649" s="541"/>
      <c r="AR649" s="541"/>
      <c r="AS649" s="541"/>
      <c r="AT649" s="541"/>
      <c r="AU649" s="541"/>
      <c r="AV649" s="541"/>
      <c r="AW649" s="541"/>
      <c r="AX649" s="541"/>
      <c r="AY649" s="819"/>
    </row>
    <row r="650" spans="1:51" ht="13.5" hidden="1" thickBot="1">
      <c r="A650" s="3" t="str">
        <f t="shared" si="176"/>
        <v/>
      </c>
      <c r="B650" s="805"/>
      <c r="C650" s="831">
        <f>MEDIÇÃO_GLOBAL!C650</f>
        <v>0</v>
      </c>
      <c r="D650" s="830">
        <f>MEDIÇÃO_GLOBAL!D650</f>
        <v>0</v>
      </c>
      <c r="E650" s="830" t="str">
        <f>MEDIÇÃO_GLOBAL!E650</f>
        <v/>
      </c>
      <c r="F650" s="823">
        <f>MEDIÇÃO_GLOBAL!F650</f>
        <v>0</v>
      </c>
      <c r="G650" s="824">
        <f>MEDIÇÃO_GLOBAL!G650</f>
        <v>0</v>
      </c>
      <c r="H650" s="454">
        <f>Dados_GLOBAL_Inicial!S650</f>
        <v>0</v>
      </c>
      <c r="I650" s="970"/>
      <c r="J650" s="455">
        <f t="shared" si="177"/>
        <v>0</v>
      </c>
      <c r="K650" s="451">
        <f t="shared" si="170"/>
        <v>0</v>
      </c>
      <c r="L650" s="452">
        <f t="shared" ref="L650:L713" si="185">IF(total=0,0,ROUND(P650/total,4))</f>
        <v>0</v>
      </c>
      <c r="M650" s="809">
        <f t="shared" si="171"/>
        <v>0</v>
      </c>
      <c r="N650" s="821">
        <f>IF(IFERROR(VALUE(MEDIÇÃO_GLOBAL!N650),0)=0,0,MEDIÇÃO_GLOBAL!N650)</f>
        <v>0</v>
      </c>
      <c r="O650" s="811">
        <f t="shared" si="172"/>
        <v>0</v>
      </c>
      <c r="P650" s="811">
        <f>IF(Dados_Obra!$H$37=1,Dados_GLOBAL_Inicial!M650,IF((W650)="c",ROUNDUP(J650*N650,2),IF((W650)="b",ROUNDDOWN(J650*N650,2),ROUND(J650*N650,2))))</f>
        <v>0</v>
      </c>
      <c r="Q650" s="813">
        <f t="shared" si="173"/>
        <v>0</v>
      </c>
      <c r="S650" s="815">
        <f t="shared" si="178"/>
        <v>0</v>
      </c>
      <c r="T650" s="815">
        <f t="shared" si="179"/>
        <v>0</v>
      </c>
      <c r="V650" s="974"/>
      <c r="W650" s="975"/>
      <c r="X650" s="816">
        <f t="shared" si="180"/>
        <v>0</v>
      </c>
      <c r="Y650" s="816">
        <f t="shared" si="181"/>
        <v>0</v>
      </c>
      <c r="Z650" s="816">
        <f t="shared" si="182"/>
        <v>0</v>
      </c>
      <c r="AA650" s="817">
        <f t="shared" si="183"/>
        <v>0</v>
      </c>
      <c r="AB650" s="718">
        <f t="shared" si="184"/>
        <v>649</v>
      </c>
      <c r="AC650" s="453">
        <f t="shared" si="174"/>
        <v>0</v>
      </c>
      <c r="AD650" s="14">
        <f t="shared" si="175"/>
        <v>0</v>
      </c>
      <c r="AE650"/>
      <c r="AF650" s="540">
        <f t="shared" si="169"/>
        <v>0</v>
      </c>
      <c r="AG650" s="541"/>
      <c r="AH650" s="541"/>
      <c r="AI650" s="541"/>
      <c r="AJ650" s="541"/>
      <c r="AK650" s="541"/>
      <c r="AL650" s="541"/>
      <c r="AM650" s="541"/>
      <c r="AN650" s="541"/>
      <c r="AO650" s="541"/>
      <c r="AP650" s="541"/>
      <c r="AQ650" s="541"/>
      <c r="AR650" s="541"/>
      <c r="AS650" s="541"/>
      <c r="AT650" s="541"/>
      <c r="AU650" s="541"/>
      <c r="AV650" s="541"/>
      <c r="AW650" s="541"/>
      <c r="AX650" s="541"/>
      <c r="AY650" s="819"/>
    </row>
    <row r="651" spans="1:51" ht="13.5" hidden="1" thickBot="1">
      <c r="A651" s="3" t="str">
        <f t="shared" si="176"/>
        <v/>
      </c>
      <c r="B651" s="805"/>
      <c r="C651" s="831">
        <f>MEDIÇÃO_GLOBAL!C651</f>
        <v>0</v>
      </c>
      <c r="D651" s="830">
        <f>MEDIÇÃO_GLOBAL!D651</f>
        <v>0</v>
      </c>
      <c r="E651" s="830" t="str">
        <f>MEDIÇÃO_GLOBAL!E651</f>
        <v/>
      </c>
      <c r="F651" s="823">
        <f>MEDIÇÃO_GLOBAL!F651</f>
        <v>0</v>
      </c>
      <c r="G651" s="824">
        <f>MEDIÇÃO_GLOBAL!G651</f>
        <v>0</v>
      </c>
      <c r="H651" s="454">
        <f>Dados_GLOBAL_Inicial!S651</f>
        <v>0</v>
      </c>
      <c r="I651" s="970"/>
      <c r="J651" s="455">
        <f t="shared" si="177"/>
        <v>0</v>
      </c>
      <c r="K651" s="451">
        <f t="shared" si="170"/>
        <v>0</v>
      </c>
      <c r="L651" s="452">
        <f t="shared" si="185"/>
        <v>0</v>
      </c>
      <c r="M651" s="809">
        <f t="shared" si="171"/>
        <v>0</v>
      </c>
      <c r="N651" s="821">
        <f>IF(IFERROR(VALUE(MEDIÇÃO_GLOBAL!N651),0)=0,0,MEDIÇÃO_GLOBAL!N651)</f>
        <v>0</v>
      </c>
      <c r="O651" s="811">
        <f t="shared" si="172"/>
        <v>0</v>
      </c>
      <c r="P651" s="811">
        <f>IF(Dados_Obra!$H$37=1,Dados_GLOBAL_Inicial!M651,IF((W651)="c",ROUNDUP(J651*N651,2),IF((W651)="b",ROUNDDOWN(J651*N651,2),ROUND(J651*N651,2))))</f>
        <v>0</v>
      </c>
      <c r="Q651" s="813">
        <f t="shared" si="173"/>
        <v>0</v>
      </c>
      <c r="S651" s="815">
        <f t="shared" si="178"/>
        <v>0</v>
      </c>
      <c r="T651" s="815">
        <f t="shared" si="179"/>
        <v>0</v>
      </c>
      <c r="V651" s="974"/>
      <c r="W651" s="975"/>
      <c r="X651" s="816">
        <f t="shared" si="180"/>
        <v>0</v>
      </c>
      <c r="Y651" s="816">
        <f t="shared" si="181"/>
        <v>0</v>
      </c>
      <c r="Z651" s="816">
        <f t="shared" si="182"/>
        <v>0</v>
      </c>
      <c r="AA651" s="817">
        <f t="shared" si="183"/>
        <v>0</v>
      </c>
      <c r="AB651" s="718">
        <f t="shared" si="184"/>
        <v>650</v>
      </c>
      <c r="AC651" s="453">
        <f t="shared" si="174"/>
        <v>0</v>
      </c>
      <c r="AD651" s="14">
        <f t="shared" si="175"/>
        <v>0</v>
      </c>
      <c r="AE651"/>
      <c r="AF651" s="540">
        <f t="shared" ref="AF651:AF713" si="186">IFERROR(IF(C651=0,0,C651),0)</f>
        <v>0</v>
      </c>
      <c r="AG651" s="541"/>
      <c r="AH651" s="541"/>
      <c r="AI651" s="541"/>
      <c r="AJ651" s="541"/>
      <c r="AK651" s="541"/>
      <c r="AL651" s="541"/>
      <c r="AM651" s="541"/>
      <c r="AN651" s="541"/>
      <c r="AO651" s="541"/>
      <c r="AP651" s="541"/>
      <c r="AQ651" s="541"/>
      <c r="AR651" s="541"/>
      <c r="AS651" s="541"/>
      <c r="AT651" s="541"/>
      <c r="AU651" s="541"/>
      <c r="AV651" s="541"/>
      <c r="AW651" s="541"/>
      <c r="AX651" s="541"/>
      <c r="AY651" s="819"/>
    </row>
    <row r="652" spans="1:51" ht="13.5" hidden="1" thickBot="1">
      <c r="A652" s="3" t="str">
        <f t="shared" si="176"/>
        <v/>
      </c>
      <c r="B652" s="805"/>
      <c r="C652" s="831">
        <f>MEDIÇÃO_GLOBAL!C652</f>
        <v>0</v>
      </c>
      <c r="D652" s="830">
        <f>MEDIÇÃO_GLOBAL!D652</f>
        <v>0</v>
      </c>
      <c r="E652" s="830" t="str">
        <f>MEDIÇÃO_GLOBAL!E652</f>
        <v/>
      </c>
      <c r="F652" s="823">
        <f>MEDIÇÃO_GLOBAL!F652</f>
        <v>0</v>
      </c>
      <c r="G652" s="824">
        <f>MEDIÇÃO_GLOBAL!G652</f>
        <v>0</v>
      </c>
      <c r="H652" s="454">
        <f>Dados_GLOBAL_Inicial!S652</f>
        <v>0</v>
      </c>
      <c r="I652" s="970"/>
      <c r="J652" s="455">
        <f t="shared" si="177"/>
        <v>0</v>
      </c>
      <c r="K652" s="451">
        <f t="shared" ref="K652:K713" si="187">AD652</f>
        <v>0</v>
      </c>
      <c r="L652" s="452">
        <f t="shared" si="185"/>
        <v>0</v>
      </c>
      <c r="M652" s="809">
        <f t="shared" ref="M652:M713" si="188">IF(J652=0,0,IF(K652&gt;100%,"excesso",IF(ISNUMBER(K652),ROUND(K652*L652,4),IF(K652="&lt;excesso",ROUND(100%*L652,4),0))))</f>
        <v>0</v>
      </c>
      <c r="N652" s="821">
        <f>IF(IFERROR(VALUE(MEDIÇÃO_GLOBAL!N652),0)=0,0,MEDIÇÃO_GLOBAL!N652)</f>
        <v>0</v>
      </c>
      <c r="O652" s="811">
        <f t="shared" ref="O652:O713" si="189">IF(K652&gt;100%,P652,IF(ISBLANK(J652),0,IF((V652)="c",ROUNDUP(K652*P652,2),IF((V652)="b",ROUNDDOWN(K652*P652,2),ROUND(K652*P652,2)))))</f>
        <v>0</v>
      </c>
      <c r="P652" s="811">
        <f>IF(Dados_Obra!$H$37=1,Dados_GLOBAL_Inicial!M652,IF((W652)="c",ROUNDUP(J652*N652,2),IF((W652)="b",ROUNDDOWN(J652*N652,2),ROUND(J652*N652,2))))</f>
        <v>0</v>
      </c>
      <c r="Q652" s="813">
        <f t="shared" ref="Q652:Q713" si="190">P652-O652</f>
        <v>0</v>
      </c>
      <c r="S652" s="815">
        <f t="shared" si="178"/>
        <v>0</v>
      </c>
      <c r="T652" s="815">
        <f t="shared" si="179"/>
        <v>0</v>
      </c>
      <c r="V652" s="974"/>
      <c r="W652" s="975"/>
      <c r="X652" s="816">
        <f t="shared" si="180"/>
        <v>0</v>
      </c>
      <c r="Y652" s="816">
        <f t="shared" si="181"/>
        <v>0</v>
      </c>
      <c r="Z652" s="816">
        <f t="shared" si="182"/>
        <v>0</v>
      </c>
      <c r="AA652" s="817">
        <f t="shared" si="183"/>
        <v>0</v>
      </c>
      <c r="AB652" s="718">
        <f t="shared" si="184"/>
        <v>651</v>
      </c>
      <c r="AC652" s="453">
        <f t="shared" ref="AC652:AC713" si="191">IF(SUM(AG652:AX652)&gt;J652,J652,SUM(AG652:AX652))</f>
        <v>0</v>
      </c>
      <c r="AD652" s="14">
        <f t="shared" ref="AD652:AD713" si="192">IF(J652=0,0,IF(AC652&gt;J652,1,AC652/J652))</f>
        <v>0</v>
      </c>
      <c r="AE652"/>
      <c r="AF652" s="540">
        <f t="shared" si="186"/>
        <v>0</v>
      </c>
      <c r="AG652" s="541"/>
      <c r="AH652" s="541"/>
      <c r="AI652" s="541"/>
      <c r="AJ652" s="541"/>
      <c r="AK652" s="541"/>
      <c r="AL652" s="541"/>
      <c r="AM652" s="541"/>
      <c r="AN652" s="541"/>
      <c r="AO652" s="541"/>
      <c r="AP652" s="541"/>
      <c r="AQ652" s="541"/>
      <c r="AR652" s="541"/>
      <c r="AS652" s="541"/>
      <c r="AT652" s="541"/>
      <c r="AU652" s="541"/>
      <c r="AV652" s="541"/>
      <c r="AW652" s="541"/>
      <c r="AX652" s="541"/>
      <c r="AY652" s="819"/>
    </row>
    <row r="653" spans="1:51" ht="13.5" hidden="1" thickBot="1">
      <c r="A653" s="3" t="str">
        <f t="shared" si="176"/>
        <v/>
      </c>
      <c r="B653" s="805"/>
      <c r="C653" s="831">
        <f>MEDIÇÃO_GLOBAL!C653</f>
        <v>0</v>
      </c>
      <c r="D653" s="830">
        <f>MEDIÇÃO_GLOBAL!D653</f>
        <v>0</v>
      </c>
      <c r="E653" s="830" t="str">
        <f>MEDIÇÃO_GLOBAL!E653</f>
        <v/>
      </c>
      <c r="F653" s="823">
        <f>MEDIÇÃO_GLOBAL!F653</f>
        <v>0</v>
      </c>
      <c r="G653" s="824">
        <f>MEDIÇÃO_GLOBAL!G653</f>
        <v>0</v>
      </c>
      <c r="H653" s="454">
        <f>Dados_GLOBAL_Inicial!S653</f>
        <v>0</v>
      </c>
      <c r="I653" s="970"/>
      <c r="J653" s="455">
        <f t="shared" si="177"/>
        <v>0</v>
      </c>
      <c r="K653" s="451">
        <f t="shared" si="187"/>
        <v>0</v>
      </c>
      <c r="L653" s="452">
        <f t="shared" si="185"/>
        <v>0</v>
      </c>
      <c r="M653" s="809">
        <f t="shared" si="188"/>
        <v>0</v>
      </c>
      <c r="N653" s="821">
        <f>IF(IFERROR(VALUE(MEDIÇÃO_GLOBAL!N653),0)=0,0,MEDIÇÃO_GLOBAL!N653)</f>
        <v>0</v>
      </c>
      <c r="O653" s="811">
        <f t="shared" si="189"/>
        <v>0</v>
      </c>
      <c r="P653" s="811">
        <f>IF(Dados_Obra!$H$37=1,Dados_GLOBAL_Inicial!M653,IF((W653)="c",ROUNDUP(J653*N653,2),IF((W653)="b",ROUNDDOWN(J653*N653,2),ROUND(J653*N653,2))))</f>
        <v>0</v>
      </c>
      <c r="Q653" s="813">
        <f t="shared" si="190"/>
        <v>0</v>
      </c>
      <c r="S653" s="815">
        <f t="shared" si="178"/>
        <v>0</v>
      </c>
      <c r="T653" s="815">
        <f t="shared" si="179"/>
        <v>0</v>
      </c>
      <c r="V653" s="974"/>
      <c r="W653" s="975"/>
      <c r="X653" s="816">
        <f t="shared" si="180"/>
        <v>0</v>
      </c>
      <c r="Y653" s="816">
        <f t="shared" si="181"/>
        <v>0</v>
      </c>
      <c r="Z653" s="816">
        <f t="shared" si="182"/>
        <v>0</v>
      </c>
      <c r="AA653" s="817">
        <f t="shared" si="183"/>
        <v>0</v>
      </c>
      <c r="AB653" s="718">
        <f t="shared" si="184"/>
        <v>652</v>
      </c>
      <c r="AC653" s="453">
        <f t="shared" si="191"/>
        <v>0</v>
      </c>
      <c r="AD653" s="14">
        <f t="shared" si="192"/>
        <v>0</v>
      </c>
      <c r="AE653"/>
      <c r="AF653" s="540">
        <f t="shared" si="186"/>
        <v>0</v>
      </c>
      <c r="AG653" s="541"/>
      <c r="AH653" s="541"/>
      <c r="AI653" s="541"/>
      <c r="AJ653" s="541"/>
      <c r="AK653" s="541"/>
      <c r="AL653" s="541"/>
      <c r="AM653" s="541"/>
      <c r="AN653" s="541"/>
      <c r="AO653" s="541"/>
      <c r="AP653" s="541"/>
      <c r="AQ653" s="541"/>
      <c r="AR653" s="541"/>
      <c r="AS653" s="541"/>
      <c r="AT653" s="541"/>
      <c r="AU653" s="541"/>
      <c r="AV653" s="541"/>
      <c r="AW653" s="541"/>
      <c r="AX653" s="541"/>
      <c r="AY653" s="819"/>
    </row>
    <row r="654" spans="1:51" ht="13.5" hidden="1" thickBot="1">
      <c r="A654" s="3" t="str">
        <f t="shared" si="176"/>
        <v/>
      </c>
      <c r="B654" s="805"/>
      <c r="C654" s="831">
        <f>MEDIÇÃO_GLOBAL!C654</f>
        <v>0</v>
      </c>
      <c r="D654" s="830">
        <f>MEDIÇÃO_GLOBAL!D654</f>
        <v>0</v>
      </c>
      <c r="E654" s="830" t="str">
        <f>MEDIÇÃO_GLOBAL!E654</f>
        <v/>
      </c>
      <c r="F654" s="823">
        <f>MEDIÇÃO_GLOBAL!F654</f>
        <v>0</v>
      </c>
      <c r="G654" s="824">
        <f>MEDIÇÃO_GLOBAL!G654</f>
        <v>0</v>
      </c>
      <c r="H654" s="454">
        <f>Dados_GLOBAL_Inicial!S654</f>
        <v>0</v>
      </c>
      <c r="I654" s="970"/>
      <c r="J654" s="455">
        <f t="shared" si="177"/>
        <v>0</v>
      </c>
      <c r="K654" s="451">
        <f t="shared" si="187"/>
        <v>0</v>
      </c>
      <c r="L654" s="452">
        <f t="shared" si="185"/>
        <v>0</v>
      </c>
      <c r="M654" s="809">
        <f t="shared" si="188"/>
        <v>0</v>
      </c>
      <c r="N654" s="821">
        <f>IF(IFERROR(VALUE(MEDIÇÃO_GLOBAL!N654),0)=0,0,MEDIÇÃO_GLOBAL!N654)</f>
        <v>0</v>
      </c>
      <c r="O654" s="811">
        <f t="shared" si="189"/>
        <v>0</v>
      </c>
      <c r="P654" s="811">
        <f>IF(Dados_Obra!$H$37=1,Dados_GLOBAL_Inicial!M654,IF((W654)="c",ROUNDUP(J654*N654,2),IF((W654)="b",ROUNDDOWN(J654*N654,2),ROUND(J654*N654,2))))</f>
        <v>0</v>
      </c>
      <c r="Q654" s="813">
        <f t="shared" si="190"/>
        <v>0</v>
      </c>
      <c r="S654" s="815">
        <f t="shared" si="178"/>
        <v>0</v>
      </c>
      <c r="T654" s="815">
        <f t="shared" si="179"/>
        <v>0</v>
      </c>
      <c r="V654" s="974"/>
      <c r="W654" s="975"/>
      <c r="X654" s="816">
        <f t="shared" si="180"/>
        <v>0</v>
      </c>
      <c r="Y654" s="816">
        <f t="shared" si="181"/>
        <v>0</v>
      </c>
      <c r="Z654" s="816">
        <f t="shared" si="182"/>
        <v>0</v>
      </c>
      <c r="AA654" s="817">
        <f t="shared" si="183"/>
        <v>0</v>
      </c>
      <c r="AB654" s="718">
        <f t="shared" si="184"/>
        <v>653</v>
      </c>
      <c r="AC654" s="453">
        <f t="shared" si="191"/>
        <v>0</v>
      </c>
      <c r="AD654" s="14">
        <f t="shared" si="192"/>
        <v>0</v>
      </c>
      <c r="AE654"/>
      <c r="AF654" s="540">
        <f t="shared" si="186"/>
        <v>0</v>
      </c>
      <c r="AG654" s="541"/>
      <c r="AH654" s="541"/>
      <c r="AI654" s="541"/>
      <c r="AJ654" s="541"/>
      <c r="AK654" s="541"/>
      <c r="AL654" s="541"/>
      <c r="AM654" s="541"/>
      <c r="AN654" s="541"/>
      <c r="AO654" s="541"/>
      <c r="AP654" s="541"/>
      <c r="AQ654" s="541"/>
      <c r="AR654" s="541"/>
      <c r="AS654" s="541"/>
      <c r="AT654" s="541"/>
      <c r="AU654" s="541"/>
      <c r="AV654" s="541"/>
      <c r="AW654" s="541"/>
      <c r="AX654" s="541"/>
      <c r="AY654" s="819"/>
    </row>
    <row r="655" spans="1:51" ht="13.5" hidden="1" thickBot="1">
      <c r="A655" s="3" t="str">
        <f t="shared" si="176"/>
        <v/>
      </c>
      <c r="B655" s="805"/>
      <c r="C655" s="831">
        <f>MEDIÇÃO_GLOBAL!C655</f>
        <v>0</v>
      </c>
      <c r="D655" s="830">
        <f>MEDIÇÃO_GLOBAL!D655</f>
        <v>0</v>
      </c>
      <c r="E655" s="830" t="str">
        <f>MEDIÇÃO_GLOBAL!E655</f>
        <v/>
      </c>
      <c r="F655" s="823">
        <f>MEDIÇÃO_GLOBAL!F655</f>
        <v>0</v>
      </c>
      <c r="G655" s="824">
        <f>MEDIÇÃO_GLOBAL!G655</f>
        <v>0</v>
      </c>
      <c r="H655" s="454">
        <f>Dados_GLOBAL_Inicial!S655</f>
        <v>0</v>
      </c>
      <c r="I655" s="970"/>
      <c r="J655" s="455">
        <f t="shared" si="177"/>
        <v>0</v>
      </c>
      <c r="K655" s="451">
        <f t="shared" si="187"/>
        <v>0</v>
      </c>
      <c r="L655" s="452">
        <f t="shared" si="185"/>
        <v>0</v>
      </c>
      <c r="M655" s="809">
        <f t="shared" si="188"/>
        <v>0</v>
      </c>
      <c r="N655" s="821">
        <f>IF(IFERROR(VALUE(MEDIÇÃO_GLOBAL!N655),0)=0,0,MEDIÇÃO_GLOBAL!N655)</f>
        <v>0</v>
      </c>
      <c r="O655" s="811">
        <f t="shared" si="189"/>
        <v>0</v>
      </c>
      <c r="P655" s="811">
        <f>IF(Dados_Obra!$H$37=1,Dados_GLOBAL_Inicial!M655,IF((W655)="c",ROUNDUP(J655*N655,2),IF((W655)="b",ROUNDDOWN(J655*N655,2),ROUND(J655*N655,2))))</f>
        <v>0</v>
      </c>
      <c r="Q655" s="813">
        <f t="shared" si="190"/>
        <v>0</v>
      </c>
      <c r="S655" s="815">
        <f t="shared" si="178"/>
        <v>0</v>
      </c>
      <c r="T655" s="815">
        <f t="shared" si="179"/>
        <v>0</v>
      </c>
      <c r="V655" s="974"/>
      <c r="W655" s="975"/>
      <c r="X655" s="816">
        <f t="shared" si="180"/>
        <v>0</v>
      </c>
      <c r="Y655" s="816">
        <f t="shared" si="181"/>
        <v>0</v>
      </c>
      <c r="Z655" s="816">
        <f t="shared" si="182"/>
        <v>0</v>
      </c>
      <c r="AA655" s="817">
        <f t="shared" si="183"/>
        <v>0</v>
      </c>
      <c r="AB655" s="718">
        <f t="shared" si="184"/>
        <v>654</v>
      </c>
      <c r="AC655" s="453">
        <f t="shared" si="191"/>
        <v>0</v>
      </c>
      <c r="AD655" s="14">
        <f t="shared" si="192"/>
        <v>0</v>
      </c>
      <c r="AE655"/>
      <c r="AF655" s="540">
        <f t="shared" si="186"/>
        <v>0</v>
      </c>
      <c r="AG655" s="541"/>
      <c r="AH655" s="541"/>
      <c r="AI655" s="541"/>
      <c r="AJ655" s="541"/>
      <c r="AK655" s="541"/>
      <c r="AL655" s="541"/>
      <c r="AM655" s="541"/>
      <c r="AN655" s="541"/>
      <c r="AO655" s="541"/>
      <c r="AP655" s="541"/>
      <c r="AQ655" s="541"/>
      <c r="AR655" s="541"/>
      <c r="AS655" s="541"/>
      <c r="AT655" s="541"/>
      <c r="AU655" s="541"/>
      <c r="AV655" s="541"/>
      <c r="AW655" s="541"/>
      <c r="AX655" s="541"/>
      <c r="AY655" s="819"/>
    </row>
    <row r="656" spans="1:51" ht="13.5" hidden="1" thickBot="1">
      <c r="A656" s="3" t="str">
        <f t="shared" si="176"/>
        <v/>
      </c>
      <c r="B656" s="805"/>
      <c r="C656" s="831">
        <f>MEDIÇÃO_GLOBAL!C656</f>
        <v>0</v>
      </c>
      <c r="D656" s="830">
        <f>MEDIÇÃO_GLOBAL!D656</f>
        <v>0</v>
      </c>
      <c r="E656" s="830" t="str">
        <f>MEDIÇÃO_GLOBAL!E656</f>
        <v/>
      </c>
      <c r="F656" s="823">
        <f>MEDIÇÃO_GLOBAL!F656</f>
        <v>0</v>
      </c>
      <c r="G656" s="824">
        <f>MEDIÇÃO_GLOBAL!G656</f>
        <v>0</v>
      </c>
      <c r="H656" s="454">
        <f>Dados_GLOBAL_Inicial!S656</f>
        <v>0</v>
      </c>
      <c r="I656" s="970"/>
      <c r="J656" s="455">
        <f t="shared" si="177"/>
        <v>0</v>
      </c>
      <c r="K656" s="451">
        <f t="shared" si="187"/>
        <v>0</v>
      </c>
      <c r="L656" s="452">
        <f t="shared" si="185"/>
        <v>0</v>
      </c>
      <c r="M656" s="809">
        <f t="shared" si="188"/>
        <v>0</v>
      </c>
      <c r="N656" s="821">
        <f>IF(IFERROR(VALUE(MEDIÇÃO_GLOBAL!N656),0)=0,0,MEDIÇÃO_GLOBAL!N656)</f>
        <v>0</v>
      </c>
      <c r="O656" s="811">
        <f t="shared" si="189"/>
        <v>0</v>
      </c>
      <c r="P656" s="811">
        <f>IF(Dados_Obra!$H$37=1,Dados_GLOBAL_Inicial!M656,IF((W656)="c",ROUNDUP(J656*N656,2),IF((W656)="b",ROUNDDOWN(J656*N656,2),ROUND(J656*N656,2))))</f>
        <v>0</v>
      </c>
      <c r="Q656" s="813">
        <f t="shared" si="190"/>
        <v>0</v>
      </c>
      <c r="S656" s="815">
        <f t="shared" si="178"/>
        <v>0</v>
      </c>
      <c r="T656" s="815">
        <f t="shared" si="179"/>
        <v>0</v>
      </c>
      <c r="V656" s="974"/>
      <c r="W656" s="975"/>
      <c r="X656" s="816">
        <f t="shared" si="180"/>
        <v>0</v>
      </c>
      <c r="Y656" s="816">
        <f t="shared" si="181"/>
        <v>0</v>
      </c>
      <c r="Z656" s="816">
        <f t="shared" si="182"/>
        <v>0</v>
      </c>
      <c r="AA656" s="817">
        <f t="shared" si="183"/>
        <v>0</v>
      </c>
      <c r="AB656" s="718">
        <f t="shared" si="184"/>
        <v>655</v>
      </c>
      <c r="AC656" s="453">
        <f t="shared" si="191"/>
        <v>0</v>
      </c>
      <c r="AD656" s="14">
        <f t="shared" si="192"/>
        <v>0</v>
      </c>
      <c r="AE656"/>
      <c r="AF656" s="540">
        <f t="shared" si="186"/>
        <v>0</v>
      </c>
      <c r="AG656" s="541"/>
      <c r="AH656" s="541"/>
      <c r="AI656" s="541"/>
      <c r="AJ656" s="541"/>
      <c r="AK656" s="541"/>
      <c r="AL656" s="541"/>
      <c r="AM656" s="541"/>
      <c r="AN656" s="541"/>
      <c r="AO656" s="541"/>
      <c r="AP656" s="541"/>
      <c r="AQ656" s="541"/>
      <c r="AR656" s="541"/>
      <c r="AS656" s="541"/>
      <c r="AT656" s="541"/>
      <c r="AU656" s="541"/>
      <c r="AV656" s="541"/>
      <c r="AW656" s="541"/>
      <c r="AX656" s="541"/>
      <c r="AY656" s="819"/>
    </row>
    <row r="657" spans="1:51" ht="13.5" hidden="1" thickBot="1">
      <c r="A657" s="3" t="str">
        <f t="shared" si="176"/>
        <v/>
      </c>
      <c r="B657" s="805"/>
      <c r="C657" s="831">
        <f>MEDIÇÃO_GLOBAL!C657</f>
        <v>0</v>
      </c>
      <c r="D657" s="830">
        <f>MEDIÇÃO_GLOBAL!D657</f>
        <v>0</v>
      </c>
      <c r="E657" s="830" t="str">
        <f>MEDIÇÃO_GLOBAL!E657</f>
        <v/>
      </c>
      <c r="F657" s="823">
        <f>MEDIÇÃO_GLOBAL!F657</f>
        <v>0</v>
      </c>
      <c r="G657" s="824">
        <f>MEDIÇÃO_GLOBAL!G657</f>
        <v>0</v>
      </c>
      <c r="H657" s="454">
        <f>Dados_GLOBAL_Inicial!S657</f>
        <v>0</v>
      </c>
      <c r="I657" s="970"/>
      <c r="J657" s="455">
        <f t="shared" si="177"/>
        <v>0</v>
      </c>
      <c r="K657" s="451">
        <f t="shared" si="187"/>
        <v>0</v>
      </c>
      <c r="L657" s="452">
        <f t="shared" si="185"/>
        <v>0</v>
      </c>
      <c r="M657" s="809">
        <f t="shared" si="188"/>
        <v>0</v>
      </c>
      <c r="N657" s="821">
        <f>IF(IFERROR(VALUE(MEDIÇÃO_GLOBAL!N657),0)=0,0,MEDIÇÃO_GLOBAL!N657)</f>
        <v>0</v>
      </c>
      <c r="O657" s="811">
        <f t="shared" si="189"/>
        <v>0</v>
      </c>
      <c r="P657" s="811">
        <f>IF(Dados_Obra!$H$37=1,Dados_GLOBAL_Inicial!M657,IF((W657)="c",ROUNDUP(J657*N657,2),IF((W657)="b",ROUNDDOWN(J657*N657,2),ROUND(J657*N657,2))))</f>
        <v>0</v>
      </c>
      <c r="Q657" s="813">
        <f t="shared" si="190"/>
        <v>0</v>
      </c>
      <c r="S657" s="815">
        <f t="shared" si="178"/>
        <v>0</v>
      </c>
      <c r="T657" s="815">
        <f t="shared" si="179"/>
        <v>0</v>
      </c>
      <c r="V657" s="974"/>
      <c r="W657" s="975"/>
      <c r="X657" s="816">
        <f t="shared" si="180"/>
        <v>0</v>
      </c>
      <c r="Y657" s="816">
        <f t="shared" si="181"/>
        <v>0</v>
      </c>
      <c r="Z657" s="816">
        <f t="shared" si="182"/>
        <v>0</v>
      </c>
      <c r="AA657" s="817">
        <f t="shared" si="183"/>
        <v>0</v>
      </c>
      <c r="AB657" s="718">
        <f t="shared" si="184"/>
        <v>656</v>
      </c>
      <c r="AC657" s="453">
        <f t="shared" si="191"/>
        <v>0</v>
      </c>
      <c r="AD657" s="14">
        <f t="shared" si="192"/>
        <v>0</v>
      </c>
      <c r="AE657"/>
      <c r="AF657" s="540">
        <f t="shared" si="186"/>
        <v>0</v>
      </c>
      <c r="AG657" s="541"/>
      <c r="AH657" s="541"/>
      <c r="AI657" s="541"/>
      <c r="AJ657" s="541"/>
      <c r="AK657" s="541"/>
      <c r="AL657" s="541"/>
      <c r="AM657" s="541"/>
      <c r="AN657" s="541"/>
      <c r="AO657" s="541"/>
      <c r="AP657" s="541"/>
      <c r="AQ657" s="541"/>
      <c r="AR657" s="541"/>
      <c r="AS657" s="541"/>
      <c r="AT657" s="541"/>
      <c r="AU657" s="541"/>
      <c r="AV657" s="541"/>
      <c r="AW657" s="541"/>
      <c r="AX657" s="541"/>
      <c r="AY657" s="819"/>
    </row>
    <row r="658" spans="1:51" ht="13.5" hidden="1" thickBot="1">
      <c r="A658" s="3" t="str">
        <f t="shared" si="176"/>
        <v/>
      </c>
      <c r="B658" s="805"/>
      <c r="C658" s="831">
        <f>MEDIÇÃO_GLOBAL!C658</f>
        <v>0</v>
      </c>
      <c r="D658" s="830">
        <f>MEDIÇÃO_GLOBAL!D658</f>
        <v>0</v>
      </c>
      <c r="E658" s="830" t="str">
        <f>MEDIÇÃO_GLOBAL!E658</f>
        <v/>
      </c>
      <c r="F658" s="823">
        <f>MEDIÇÃO_GLOBAL!F658</f>
        <v>0</v>
      </c>
      <c r="G658" s="824">
        <f>MEDIÇÃO_GLOBAL!G658</f>
        <v>0</v>
      </c>
      <c r="H658" s="454">
        <f>Dados_GLOBAL_Inicial!S658</f>
        <v>0</v>
      </c>
      <c r="I658" s="970"/>
      <c r="J658" s="455">
        <f t="shared" si="177"/>
        <v>0</v>
      </c>
      <c r="K658" s="451">
        <f t="shared" si="187"/>
        <v>0</v>
      </c>
      <c r="L658" s="452">
        <f t="shared" si="185"/>
        <v>0</v>
      </c>
      <c r="M658" s="809">
        <f t="shared" si="188"/>
        <v>0</v>
      </c>
      <c r="N658" s="821">
        <f>IF(IFERROR(VALUE(MEDIÇÃO_GLOBAL!N658),0)=0,0,MEDIÇÃO_GLOBAL!N658)</f>
        <v>0</v>
      </c>
      <c r="O658" s="811">
        <f t="shared" si="189"/>
        <v>0</v>
      </c>
      <c r="P658" s="811">
        <f>IF(Dados_Obra!$H$37=1,Dados_GLOBAL_Inicial!M658,IF((W658)="c",ROUNDUP(J658*N658,2),IF((W658)="b",ROUNDDOWN(J658*N658,2),ROUND(J658*N658,2))))</f>
        <v>0</v>
      </c>
      <c r="Q658" s="813">
        <f t="shared" si="190"/>
        <v>0</v>
      </c>
      <c r="S658" s="815">
        <f t="shared" si="178"/>
        <v>0</v>
      </c>
      <c r="T658" s="815">
        <f t="shared" si="179"/>
        <v>0</v>
      </c>
      <c r="V658" s="974"/>
      <c r="W658" s="975"/>
      <c r="X658" s="816">
        <f t="shared" si="180"/>
        <v>0</v>
      </c>
      <c r="Y658" s="816">
        <f t="shared" si="181"/>
        <v>0</v>
      </c>
      <c r="Z658" s="816">
        <f t="shared" si="182"/>
        <v>0</v>
      </c>
      <c r="AA658" s="817">
        <f t="shared" si="183"/>
        <v>0</v>
      </c>
      <c r="AB658" s="718">
        <f t="shared" si="184"/>
        <v>657</v>
      </c>
      <c r="AC658" s="453">
        <f t="shared" si="191"/>
        <v>0</v>
      </c>
      <c r="AD658" s="14">
        <f t="shared" si="192"/>
        <v>0</v>
      </c>
      <c r="AE658"/>
      <c r="AF658" s="540">
        <f t="shared" si="186"/>
        <v>0</v>
      </c>
      <c r="AG658" s="541"/>
      <c r="AH658" s="541"/>
      <c r="AI658" s="541"/>
      <c r="AJ658" s="541"/>
      <c r="AK658" s="541"/>
      <c r="AL658" s="541"/>
      <c r="AM658" s="541"/>
      <c r="AN658" s="541"/>
      <c r="AO658" s="541"/>
      <c r="AP658" s="541"/>
      <c r="AQ658" s="541"/>
      <c r="AR658" s="541"/>
      <c r="AS658" s="541"/>
      <c r="AT658" s="541"/>
      <c r="AU658" s="541"/>
      <c r="AV658" s="541"/>
      <c r="AW658" s="541"/>
      <c r="AX658" s="541"/>
      <c r="AY658" s="819"/>
    </row>
    <row r="659" spans="1:51" ht="13.5" hidden="1" thickBot="1">
      <c r="A659" s="3" t="str">
        <f t="shared" si="176"/>
        <v/>
      </c>
      <c r="B659" s="805"/>
      <c r="C659" s="831">
        <f>MEDIÇÃO_GLOBAL!C659</f>
        <v>0</v>
      </c>
      <c r="D659" s="830">
        <f>MEDIÇÃO_GLOBAL!D659</f>
        <v>0</v>
      </c>
      <c r="E659" s="830" t="str">
        <f>MEDIÇÃO_GLOBAL!E659</f>
        <v/>
      </c>
      <c r="F659" s="823">
        <f>MEDIÇÃO_GLOBAL!F659</f>
        <v>0</v>
      </c>
      <c r="G659" s="824">
        <f>MEDIÇÃO_GLOBAL!G659</f>
        <v>0</v>
      </c>
      <c r="H659" s="454">
        <f>Dados_GLOBAL_Inicial!S659</f>
        <v>0</v>
      </c>
      <c r="I659" s="970"/>
      <c r="J659" s="455">
        <f t="shared" si="177"/>
        <v>0</v>
      </c>
      <c r="K659" s="451">
        <f t="shared" si="187"/>
        <v>0</v>
      </c>
      <c r="L659" s="452">
        <f t="shared" si="185"/>
        <v>0</v>
      </c>
      <c r="M659" s="809">
        <f t="shared" si="188"/>
        <v>0</v>
      </c>
      <c r="N659" s="821">
        <f>IF(IFERROR(VALUE(MEDIÇÃO_GLOBAL!N659),0)=0,0,MEDIÇÃO_GLOBAL!N659)</f>
        <v>0</v>
      </c>
      <c r="O659" s="811">
        <f t="shared" si="189"/>
        <v>0</v>
      </c>
      <c r="P659" s="811">
        <f>IF(Dados_Obra!$H$37=1,Dados_GLOBAL_Inicial!M659,IF((W659)="c",ROUNDUP(J659*N659,2),IF((W659)="b",ROUNDDOWN(J659*N659,2),ROUND(J659*N659,2))))</f>
        <v>0</v>
      </c>
      <c r="Q659" s="813">
        <f t="shared" si="190"/>
        <v>0</v>
      </c>
      <c r="S659" s="815">
        <f t="shared" si="178"/>
        <v>0</v>
      </c>
      <c r="T659" s="815">
        <f t="shared" si="179"/>
        <v>0</v>
      </c>
      <c r="V659" s="974"/>
      <c r="W659" s="975"/>
      <c r="X659" s="816">
        <f t="shared" si="180"/>
        <v>0</v>
      </c>
      <c r="Y659" s="816">
        <f t="shared" si="181"/>
        <v>0</v>
      </c>
      <c r="Z659" s="816">
        <f t="shared" si="182"/>
        <v>0</v>
      </c>
      <c r="AA659" s="817">
        <f t="shared" si="183"/>
        <v>0</v>
      </c>
      <c r="AB659" s="718">
        <f t="shared" si="184"/>
        <v>658</v>
      </c>
      <c r="AC659" s="453">
        <f t="shared" si="191"/>
        <v>0</v>
      </c>
      <c r="AD659" s="14">
        <f t="shared" si="192"/>
        <v>0</v>
      </c>
      <c r="AE659"/>
      <c r="AF659" s="540">
        <f t="shared" si="186"/>
        <v>0</v>
      </c>
      <c r="AG659" s="541"/>
      <c r="AH659" s="541"/>
      <c r="AI659" s="541"/>
      <c r="AJ659" s="541"/>
      <c r="AK659" s="541"/>
      <c r="AL659" s="541"/>
      <c r="AM659" s="541"/>
      <c r="AN659" s="541"/>
      <c r="AO659" s="541"/>
      <c r="AP659" s="541"/>
      <c r="AQ659" s="541"/>
      <c r="AR659" s="541"/>
      <c r="AS659" s="541"/>
      <c r="AT659" s="541"/>
      <c r="AU659" s="541"/>
      <c r="AV659" s="541"/>
      <c r="AW659" s="541"/>
      <c r="AX659" s="541"/>
      <c r="AY659" s="819"/>
    </row>
    <row r="660" spans="1:51" ht="13.5" hidden="1" thickBot="1">
      <c r="A660" s="3" t="str">
        <f t="shared" si="176"/>
        <v/>
      </c>
      <c r="B660" s="805"/>
      <c r="C660" s="831">
        <f>MEDIÇÃO_GLOBAL!C660</f>
        <v>0</v>
      </c>
      <c r="D660" s="830">
        <f>MEDIÇÃO_GLOBAL!D660</f>
        <v>0</v>
      </c>
      <c r="E660" s="830" t="str">
        <f>MEDIÇÃO_GLOBAL!E660</f>
        <v/>
      </c>
      <c r="F660" s="823">
        <f>MEDIÇÃO_GLOBAL!F660</f>
        <v>0</v>
      </c>
      <c r="G660" s="824">
        <f>MEDIÇÃO_GLOBAL!G660</f>
        <v>0</v>
      </c>
      <c r="H660" s="454">
        <f>Dados_GLOBAL_Inicial!S660</f>
        <v>0</v>
      </c>
      <c r="I660" s="970"/>
      <c r="J660" s="455">
        <f t="shared" si="177"/>
        <v>0</v>
      </c>
      <c r="K660" s="451">
        <f t="shared" si="187"/>
        <v>0</v>
      </c>
      <c r="L660" s="452">
        <f t="shared" si="185"/>
        <v>0</v>
      </c>
      <c r="M660" s="809">
        <f t="shared" si="188"/>
        <v>0</v>
      </c>
      <c r="N660" s="821">
        <f>IF(IFERROR(VALUE(MEDIÇÃO_GLOBAL!N660),0)=0,0,MEDIÇÃO_GLOBAL!N660)</f>
        <v>0</v>
      </c>
      <c r="O660" s="811">
        <f t="shared" si="189"/>
        <v>0</v>
      </c>
      <c r="P660" s="811">
        <f>IF(Dados_Obra!$H$37=1,Dados_GLOBAL_Inicial!M660,IF((W660)="c",ROUNDUP(J660*N660,2),IF((W660)="b",ROUNDDOWN(J660*N660,2),ROUND(J660*N660,2))))</f>
        <v>0</v>
      </c>
      <c r="Q660" s="813">
        <f t="shared" si="190"/>
        <v>0</v>
      </c>
      <c r="S660" s="815">
        <f t="shared" si="178"/>
        <v>0</v>
      </c>
      <c r="T660" s="815">
        <f t="shared" si="179"/>
        <v>0</v>
      </c>
      <c r="V660" s="974"/>
      <c r="W660" s="975"/>
      <c r="X660" s="816">
        <f t="shared" si="180"/>
        <v>0</v>
      </c>
      <c r="Y660" s="816">
        <f t="shared" si="181"/>
        <v>0</v>
      </c>
      <c r="Z660" s="816">
        <f t="shared" si="182"/>
        <v>0</v>
      </c>
      <c r="AA660" s="817">
        <f t="shared" si="183"/>
        <v>0</v>
      </c>
      <c r="AB660" s="718">
        <f t="shared" si="184"/>
        <v>659</v>
      </c>
      <c r="AC660" s="453">
        <f t="shared" si="191"/>
        <v>0</v>
      </c>
      <c r="AD660" s="14">
        <f t="shared" si="192"/>
        <v>0</v>
      </c>
      <c r="AE660"/>
      <c r="AF660" s="540">
        <f t="shared" si="186"/>
        <v>0</v>
      </c>
      <c r="AG660" s="541"/>
      <c r="AH660" s="541"/>
      <c r="AI660" s="541"/>
      <c r="AJ660" s="541"/>
      <c r="AK660" s="541"/>
      <c r="AL660" s="541"/>
      <c r="AM660" s="541"/>
      <c r="AN660" s="541"/>
      <c r="AO660" s="541"/>
      <c r="AP660" s="541"/>
      <c r="AQ660" s="541"/>
      <c r="AR660" s="541"/>
      <c r="AS660" s="541"/>
      <c r="AT660" s="541"/>
      <c r="AU660" s="541"/>
      <c r="AV660" s="541"/>
      <c r="AW660" s="541"/>
      <c r="AX660" s="541"/>
      <c r="AY660" s="819"/>
    </row>
    <row r="661" spans="1:51" ht="13.5" hidden="1" thickBot="1">
      <c r="A661" s="3" t="str">
        <f t="shared" si="176"/>
        <v/>
      </c>
      <c r="B661" s="805"/>
      <c r="C661" s="831">
        <f>MEDIÇÃO_GLOBAL!C661</f>
        <v>0</v>
      </c>
      <c r="D661" s="830">
        <f>MEDIÇÃO_GLOBAL!D661</f>
        <v>0</v>
      </c>
      <c r="E661" s="830" t="str">
        <f>MEDIÇÃO_GLOBAL!E661</f>
        <v/>
      </c>
      <c r="F661" s="823">
        <f>MEDIÇÃO_GLOBAL!F661</f>
        <v>0</v>
      </c>
      <c r="G661" s="824">
        <f>MEDIÇÃO_GLOBAL!G661</f>
        <v>0</v>
      </c>
      <c r="H661" s="454">
        <f>Dados_GLOBAL_Inicial!S661</f>
        <v>0</v>
      </c>
      <c r="I661" s="970"/>
      <c r="J661" s="455">
        <f t="shared" si="177"/>
        <v>0</v>
      </c>
      <c r="K661" s="451">
        <f t="shared" si="187"/>
        <v>0</v>
      </c>
      <c r="L661" s="452">
        <f t="shared" si="185"/>
        <v>0</v>
      </c>
      <c r="M661" s="809">
        <f t="shared" si="188"/>
        <v>0</v>
      </c>
      <c r="N661" s="821">
        <f>IF(IFERROR(VALUE(MEDIÇÃO_GLOBAL!N661),0)=0,0,MEDIÇÃO_GLOBAL!N661)</f>
        <v>0</v>
      </c>
      <c r="O661" s="811">
        <f t="shared" si="189"/>
        <v>0</v>
      </c>
      <c r="P661" s="811">
        <f>IF(Dados_Obra!$H$37=1,Dados_GLOBAL_Inicial!M661,IF((W661)="c",ROUNDUP(J661*N661,2),IF((W661)="b",ROUNDDOWN(J661*N661,2),ROUND(J661*N661,2))))</f>
        <v>0</v>
      </c>
      <c r="Q661" s="813">
        <f t="shared" si="190"/>
        <v>0</v>
      </c>
      <c r="S661" s="815">
        <f t="shared" si="178"/>
        <v>0</v>
      </c>
      <c r="T661" s="815">
        <f t="shared" si="179"/>
        <v>0</v>
      </c>
      <c r="V661" s="974"/>
      <c r="W661" s="975"/>
      <c r="X661" s="816">
        <f t="shared" si="180"/>
        <v>0</v>
      </c>
      <c r="Y661" s="816">
        <f t="shared" si="181"/>
        <v>0</v>
      </c>
      <c r="Z661" s="816">
        <f t="shared" si="182"/>
        <v>0</v>
      </c>
      <c r="AA661" s="817">
        <f t="shared" si="183"/>
        <v>0</v>
      </c>
      <c r="AB661" s="718">
        <f t="shared" si="184"/>
        <v>660</v>
      </c>
      <c r="AC661" s="453">
        <f t="shared" si="191"/>
        <v>0</v>
      </c>
      <c r="AD661" s="14">
        <f t="shared" si="192"/>
        <v>0</v>
      </c>
      <c r="AE661"/>
      <c r="AF661" s="540">
        <f t="shared" si="186"/>
        <v>0</v>
      </c>
      <c r="AG661" s="541"/>
      <c r="AH661" s="541"/>
      <c r="AI661" s="541"/>
      <c r="AJ661" s="541"/>
      <c r="AK661" s="541"/>
      <c r="AL661" s="541"/>
      <c r="AM661" s="541"/>
      <c r="AN661" s="541"/>
      <c r="AO661" s="541"/>
      <c r="AP661" s="541"/>
      <c r="AQ661" s="541"/>
      <c r="AR661" s="541"/>
      <c r="AS661" s="541"/>
      <c r="AT661" s="541"/>
      <c r="AU661" s="541"/>
      <c r="AV661" s="541"/>
      <c r="AW661" s="541"/>
      <c r="AX661" s="541"/>
      <c r="AY661" s="819"/>
    </row>
    <row r="662" spans="1:51" ht="13.5" hidden="1" thickBot="1">
      <c r="A662" s="3" t="str">
        <f t="shared" si="176"/>
        <v/>
      </c>
      <c r="B662" s="805"/>
      <c r="C662" s="831">
        <f>MEDIÇÃO_GLOBAL!C662</f>
        <v>0</v>
      </c>
      <c r="D662" s="830">
        <f>MEDIÇÃO_GLOBAL!D662</f>
        <v>0</v>
      </c>
      <c r="E662" s="830" t="str">
        <f>MEDIÇÃO_GLOBAL!E662</f>
        <v/>
      </c>
      <c r="F662" s="823">
        <f>MEDIÇÃO_GLOBAL!F662</f>
        <v>0</v>
      </c>
      <c r="G662" s="824">
        <f>MEDIÇÃO_GLOBAL!G662</f>
        <v>0</v>
      </c>
      <c r="H662" s="454">
        <f>Dados_GLOBAL_Inicial!S662</f>
        <v>0</v>
      </c>
      <c r="I662" s="970"/>
      <c r="J662" s="455">
        <f t="shared" si="177"/>
        <v>0</v>
      </c>
      <c r="K662" s="451">
        <f t="shared" si="187"/>
        <v>0</v>
      </c>
      <c r="L662" s="452">
        <f t="shared" si="185"/>
        <v>0</v>
      </c>
      <c r="M662" s="809">
        <f t="shared" si="188"/>
        <v>0</v>
      </c>
      <c r="N662" s="821">
        <f>IF(IFERROR(VALUE(MEDIÇÃO_GLOBAL!N662),0)=0,0,MEDIÇÃO_GLOBAL!N662)</f>
        <v>0</v>
      </c>
      <c r="O662" s="811">
        <f t="shared" si="189"/>
        <v>0</v>
      </c>
      <c r="P662" s="811">
        <f>IF(Dados_Obra!$H$37=1,Dados_GLOBAL_Inicial!M662,IF((W662)="c",ROUNDUP(J662*N662,2),IF((W662)="b",ROUNDDOWN(J662*N662,2),ROUND(J662*N662,2))))</f>
        <v>0</v>
      </c>
      <c r="Q662" s="813">
        <f t="shared" si="190"/>
        <v>0</v>
      </c>
      <c r="S662" s="815">
        <f t="shared" si="178"/>
        <v>0</v>
      </c>
      <c r="T662" s="815">
        <f t="shared" si="179"/>
        <v>0</v>
      </c>
      <c r="V662" s="974"/>
      <c r="W662" s="975"/>
      <c r="X662" s="816">
        <f t="shared" si="180"/>
        <v>0</v>
      </c>
      <c r="Y662" s="816">
        <f t="shared" si="181"/>
        <v>0</v>
      </c>
      <c r="Z662" s="816">
        <f t="shared" si="182"/>
        <v>0</v>
      </c>
      <c r="AA662" s="817">
        <f t="shared" si="183"/>
        <v>0</v>
      </c>
      <c r="AB662" s="718">
        <f t="shared" si="184"/>
        <v>661</v>
      </c>
      <c r="AC662" s="453">
        <f t="shared" si="191"/>
        <v>0</v>
      </c>
      <c r="AD662" s="14">
        <f t="shared" si="192"/>
        <v>0</v>
      </c>
      <c r="AE662"/>
      <c r="AF662" s="540">
        <f t="shared" si="186"/>
        <v>0</v>
      </c>
      <c r="AG662" s="541"/>
      <c r="AH662" s="541"/>
      <c r="AI662" s="541"/>
      <c r="AJ662" s="541"/>
      <c r="AK662" s="541"/>
      <c r="AL662" s="541"/>
      <c r="AM662" s="541"/>
      <c r="AN662" s="541"/>
      <c r="AO662" s="541"/>
      <c r="AP662" s="541"/>
      <c r="AQ662" s="541"/>
      <c r="AR662" s="541"/>
      <c r="AS662" s="541"/>
      <c r="AT662" s="541"/>
      <c r="AU662" s="541"/>
      <c r="AV662" s="541"/>
      <c r="AW662" s="541"/>
      <c r="AX662" s="541"/>
      <c r="AY662" s="819"/>
    </row>
    <row r="663" spans="1:51" ht="13.5" hidden="1" thickBot="1">
      <c r="A663" s="3" t="str">
        <f t="shared" si="176"/>
        <v/>
      </c>
      <c r="B663" s="805"/>
      <c r="C663" s="831">
        <f>MEDIÇÃO_GLOBAL!C663</f>
        <v>0</v>
      </c>
      <c r="D663" s="830">
        <f>MEDIÇÃO_GLOBAL!D663</f>
        <v>0</v>
      </c>
      <c r="E663" s="830" t="str">
        <f>MEDIÇÃO_GLOBAL!E663</f>
        <v/>
      </c>
      <c r="F663" s="823">
        <f>MEDIÇÃO_GLOBAL!F663</f>
        <v>0</v>
      </c>
      <c r="G663" s="824">
        <f>MEDIÇÃO_GLOBAL!G663</f>
        <v>0</v>
      </c>
      <c r="H663" s="454">
        <f>Dados_GLOBAL_Inicial!S663</f>
        <v>0</v>
      </c>
      <c r="I663" s="970"/>
      <c r="J663" s="455">
        <f t="shared" si="177"/>
        <v>0</v>
      </c>
      <c r="K663" s="451">
        <f t="shared" si="187"/>
        <v>0</v>
      </c>
      <c r="L663" s="452">
        <f t="shared" si="185"/>
        <v>0</v>
      </c>
      <c r="M663" s="809">
        <f t="shared" si="188"/>
        <v>0</v>
      </c>
      <c r="N663" s="821">
        <f>IF(IFERROR(VALUE(MEDIÇÃO_GLOBAL!N663),0)=0,0,MEDIÇÃO_GLOBAL!N663)</f>
        <v>0</v>
      </c>
      <c r="O663" s="811">
        <f t="shared" si="189"/>
        <v>0</v>
      </c>
      <c r="P663" s="811">
        <f>IF(Dados_Obra!$H$37=1,Dados_GLOBAL_Inicial!M663,IF((W663)="c",ROUNDUP(J663*N663,2),IF((W663)="b",ROUNDDOWN(J663*N663,2),ROUND(J663*N663,2))))</f>
        <v>0</v>
      </c>
      <c r="Q663" s="813">
        <f t="shared" si="190"/>
        <v>0</v>
      </c>
      <c r="S663" s="815">
        <f t="shared" si="178"/>
        <v>0</v>
      </c>
      <c r="T663" s="815">
        <f t="shared" si="179"/>
        <v>0</v>
      </c>
      <c r="V663" s="974"/>
      <c r="W663" s="975"/>
      <c r="X663" s="816">
        <f t="shared" si="180"/>
        <v>0</v>
      </c>
      <c r="Y663" s="816">
        <f t="shared" si="181"/>
        <v>0</v>
      </c>
      <c r="Z663" s="816">
        <f t="shared" si="182"/>
        <v>0</v>
      </c>
      <c r="AA663" s="817">
        <f t="shared" si="183"/>
        <v>0</v>
      </c>
      <c r="AB663" s="718">
        <f t="shared" si="184"/>
        <v>662</v>
      </c>
      <c r="AC663" s="453">
        <f t="shared" si="191"/>
        <v>0</v>
      </c>
      <c r="AD663" s="14">
        <f t="shared" si="192"/>
        <v>0</v>
      </c>
      <c r="AE663"/>
      <c r="AF663" s="540">
        <f t="shared" si="186"/>
        <v>0</v>
      </c>
      <c r="AG663" s="541"/>
      <c r="AH663" s="541"/>
      <c r="AI663" s="541"/>
      <c r="AJ663" s="541"/>
      <c r="AK663" s="541"/>
      <c r="AL663" s="541"/>
      <c r="AM663" s="541"/>
      <c r="AN663" s="541"/>
      <c r="AO663" s="541"/>
      <c r="AP663" s="541"/>
      <c r="AQ663" s="541"/>
      <c r="AR663" s="541"/>
      <c r="AS663" s="541"/>
      <c r="AT663" s="541"/>
      <c r="AU663" s="541"/>
      <c r="AV663" s="541"/>
      <c r="AW663" s="541"/>
      <c r="AX663" s="541"/>
      <c r="AY663" s="819"/>
    </row>
    <row r="664" spans="1:51" ht="13.5" hidden="1" thickBot="1">
      <c r="A664" s="3" t="str">
        <f t="shared" si="176"/>
        <v/>
      </c>
      <c r="B664" s="805"/>
      <c r="C664" s="831">
        <f>MEDIÇÃO_GLOBAL!C664</f>
        <v>0</v>
      </c>
      <c r="D664" s="830">
        <f>MEDIÇÃO_GLOBAL!D664</f>
        <v>0</v>
      </c>
      <c r="E664" s="830" t="str">
        <f>MEDIÇÃO_GLOBAL!E664</f>
        <v/>
      </c>
      <c r="F664" s="823">
        <f>MEDIÇÃO_GLOBAL!F664</f>
        <v>0</v>
      </c>
      <c r="G664" s="824">
        <f>MEDIÇÃO_GLOBAL!G664</f>
        <v>0</v>
      </c>
      <c r="H664" s="454">
        <f>Dados_GLOBAL_Inicial!S664</f>
        <v>0</v>
      </c>
      <c r="I664" s="970"/>
      <c r="J664" s="455">
        <f t="shared" si="177"/>
        <v>0</v>
      </c>
      <c r="K664" s="451">
        <f t="shared" si="187"/>
        <v>0</v>
      </c>
      <c r="L664" s="452">
        <f t="shared" si="185"/>
        <v>0</v>
      </c>
      <c r="M664" s="809">
        <f t="shared" si="188"/>
        <v>0</v>
      </c>
      <c r="N664" s="821">
        <f>IF(IFERROR(VALUE(MEDIÇÃO_GLOBAL!N664),0)=0,0,MEDIÇÃO_GLOBAL!N664)</f>
        <v>0</v>
      </c>
      <c r="O664" s="811">
        <f t="shared" si="189"/>
        <v>0</v>
      </c>
      <c r="P664" s="811">
        <f>IF(Dados_Obra!$H$37=1,Dados_GLOBAL_Inicial!M664,IF((W664)="c",ROUNDUP(J664*N664,2),IF((W664)="b",ROUNDDOWN(J664*N664,2),ROUND(J664*N664,2))))</f>
        <v>0</v>
      </c>
      <c r="Q664" s="813">
        <f t="shared" si="190"/>
        <v>0</v>
      </c>
      <c r="S664" s="815">
        <f t="shared" si="178"/>
        <v>0</v>
      </c>
      <c r="T664" s="815">
        <f t="shared" si="179"/>
        <v>0</v>
      </c>
      <c r="V664" s="974"/>
      <c r="W664" s="975"/>
      <c r="X664" s="816">
        <f t="shared" si="180"/>
        <v>0</v>
      </c>
      <c r="Y664" s="816">
        <f t="shared" si="181"/>
        <v>0</v>
      </c>
      <c r="Z664" s="816">
        <f t="shared" si="182"/>
        <v>0</v>
      </c>
      <c r="AA664" s="817">
        <f t="shared" si="183"/>
        <v>0</v>
      </c>
      <c r="AB664" s="718">
        <f t="shared" si="184"/>
        <v>663</v>
      </c>
      <c r="AC664" s="453">
        <f t="shared" si="191"/>
        <v>0</v>
      </c>
      <c r="AD664" s="14">
        <f t="shared" si="192"/>
        <v>0</v>
      </c>
      <c r="AE664"/>
      <c r="AF664" s="540">
        <f t="shared" si="186"/>
        <v>0</v>
      </c>
      <c r="AG664" s="541"/>
      <c r="AH664" s="541"/>
      <c r="AI664" s="541"/>
      <c r="AJ664" s="541"/>
      <c r="AK664" s="541"/>
      <c r="AL664" s="541"/>
      <c r="AM664" s="541"/>
      <c r="AN664" s="541"/>
      <c r="AO664" s="541"/>
      <c r="AP664" s="541"/>
      <c r="AQ664" s="541"/>
      <c r="AR664" s="541"/>
      <c r="AS664" s="541"/>
      <c r="AT664" s="541"/>
      <c r="AU664" s="541"/>
      <c r="AV664" s="541"/>
      <c r="AW664" s="541"/>
      <c r="AX664" s="541"/>
      <c r="AY664" s="819"/>
    </row>
    <row r="665" spans="1:51" ht="13.5" hidden="1" thickBot="1">
      <c r="A665" s="3" t="str">
        <f t="shared" si="176"/>
        <v/>
      </c>
      <c r="B665" s="805"/>
      <c r="C665" s="831">
        <f>MEDIÇÃO_GLOBAL!C665</f>
        <v>0</v>
      </c>
      <c r="D665" s="830">
        <f>MEDIÇÃO_GLOBAL!D665</f>
        <v>0</v>
      </c>
      <c r="E665" s="830" t="str">
        <f>MEDIÇÃO_GLOBAL!E665</f>
        <v/>
      </c>
      <c r="F665" s="823">
        <f>MEDIÇÃO_GLOBAL!F665</f>
        <v>0</v>
      </c>
      <c r="G665" s="824">
        <f>MEDIÇÃO_GLOBAL!G665</f>
        <v>0</v>
      </c>
      <c r="H665" s="454">
        <f>Dados_GLOBAL_Inicial!S665</f>
        <v>0</v>
      </c>
      <c r="I665" s="970"/>
      <c r="J665" s="455">
        <f t="shared" si="177"/>
        <v>0</v>
      </c>
      <c r="K665" s="451">
        <f t="shared" si="187"/>
        <v>0</v>
      </c>
      <c r="L665" s="452">
        <f t="shared" si="185"/>
        <v>0</v>
      </c>
      <c r="M665" s="809">
        <f t="shared" si="188"/>
        <v>0</v>
      </c>
      <c r="N665" s="821">
        <f>IF(IFERROR(VALUE(MEDIÇÃO_GLOBAL!N665),0)=0,0,MEDIÇÃO_GLOBAL!N665)</f>
        <v>0</v>
      </c>
      <c r="O665" s="811">
        <f t="shared" si="189"/>
        <v>0</v>
      </c>
      <c r="P665" s="811">
        <f>IF(Dados_Obra!$H$37=1,Dados_GLOBAL_Inicial!M665,IF((W665)="c",ROUNDUP(J665*N665,2),IF((W665)="b",ROUNDDOWN(J665*N665,2),ROUND(J665*N665,2))))</f>
        <v>0</v>
      </c>
      <c r="Q665" s="813">
        <f t="shared" si="190"/>
        <v>0</v>
      </c>
      <c r="S665" s="815">
        <f t="shared" si="178"/>
        <v>0</v>
      </c>
      <c r="T665" s="815">
        <f t="shared" si="179"/>
        <v>0</v>
      </c>
      <c r="V665" s="974"/>
      <c r="W665" s="975"/>
      <c r="X665" s="816">
        <f t="shared" si="180"/>
        <v>0</v>
      </c>
      <c r="Y665" s="816">
        <f t="shared" si="181"/>
        <v>0</v>
      </c>
      <c r="Z665" s="816">
        <f t="shared" si="182"/>
        <v>0</v>
      </c>
      <c r="AA665" s="817">
        <f t="shared" si="183"/>
        <v>0</v>
      </c>
      <c r="AB665" s="718">
        <f t="shared" si="184"/>
        <v>664</v>
      </c>
      <c r="AC665" s="453">
        <f t="shared" si="191"/>
        <v>0</v>
      </c>
      <c r="AD665" s="14">
        <f t="shared" si="192"/>
        <v>0</v>
      </c>
      <c r="AE665"/>
      <c r="AF665" s="540">
        <f t="shared" si="186"/>
        <v>0</v>
      </c>
      <c r="AG665" s="541"/>
      <c r="AH665" s="541"/>
      <c r="AI665" s="541"/>
      <c r="AJ665" s="541"/>
      <c r="AK665" s="541"/>
      <c r="AL665" s="541"/>
      <c r="AM665" s="541"/>
      <c r="AN665" s="541"/>
      <c r="AO665" s="541"/>
      <c r="AP665" s="541"/>
      <c r="AQ665" s="541"/>
      <c r="AR665" s="541"/>
      <c r="AS665" s="541"/>
      <c r="AT665" s="541"/>
      <c r="AU665" s="541"/>
      <c r="AV665" s="541"/>
      <c r="AW665" s="541"/>
      <c r="AX665" s="541"/>
      <c r="AY665" s="819"/>
    </row>
    <row r="666" spans="1:51" ht="13.5" hidden="1" thickBot="1">
      <c r="A666" s="3" t="str">
        <f t="shared" si="176"/>
        <v/>
      </c>
      <c r="B666" s="805"/>
      <c r="C666" s="831">
        <f>MEDIÇÃO_GLOBAL!C666</f>
        <v>0</v>
      </c>
      <c r="D666" s="830">
        <f>MEDIÇÃO_GLOBAL!D666</f>
        <v>0</v>
      </c>
      <c r="E666" s="830" t="str">
        <f>MEDIÇÃO_GLOBAL!E666</f>
        <v/>
      </c>
      <c r="F666" s="823">
        <f>MEDIÇÃO_GLOBAL!F666</f>
        <v>0</v>
      </c>
      <c r="G666" s="824">
        <f>MEDIÇÃO_GLOBAL!G666</f>
        <v>0</v>
      </c>
      <c r="H666" s="454">
        <f>Dados_GLOBAL_Inicial!S666</f>
        <v>0</v>
      </c>
      <c r="I666" s="970"/>
      <c r="J666" s="455">
        <f t="shared" si="177"/>
        <v>0</v>
      </c>
      <c r="K666" s="451">
        <f t="shared" si="187"/>
        <v>0</v>
      </c>
      <c r="L666" s="452">
        <f t="shared" si="185"/>
        <v>0</v>
      </c>
      <c r="M666" s="809">
        <f t="shared" si="188"/>
        <v>0</v>
      </c>
      <c r="N666" s="821">
        <f>IF(IFERROR(VALUE(MEDIÇÃO_GLOBAL!N666),0)=0,0,MEDIÇÃO_GLOBAL!N666)</f>
        <v>0</v>
      </c>
      <c r="O666" s="811">
        <f t="shared" si="189"/>
        <v>0</v>
      </c>
      <c r="P666" s="811">
        <f>IF(Dados_Obra!$H$37=1,Dados_GLOBAL_Inicial!M666,IF((W666)="c",ROUNDUP(J666*N666,2),IF((W666)="b",ROUNDDOWN(J666*N666,2),ROUND(J666*N666,2))))</f>
        <v>0</v>
      </c>
      <c r="Q666" s="813">
        <f t="shared" si="190"/>
        <v>0</v>
      </c>
      <c r="S666" s="815">
        <f t="shared" si="178"/>
        <v>0</v>
      </c>
      <c r="T666" s="815">
        <f t="shared" si="179"/>
        <v>0</v>
      </c>
      <c r="V666" s="974"/>
      <c r="W666" s="975"/>
      <c r="X666" s="816">
        <f t="shared" si="180"/>
        <v>0</v>
      </c>
      <c r="Y666" s="816">
        <f t="shared" si="181"/>
        <v>0</v>
      </c>
      <c r="Z666" s="816">
        <f t="shared" si="182"/>
        <v>0</v>
      </c>
      <c r="AA666" s="817">
        <f t="shared" si="183"/>
        <v>0</v>
      </c>
      <c r="AB666" s="718">
        <f t="shared" si="184"/>
        <v>665</v>
      </c>
      <c r="AC666" s="453">
        <f t="shared" si="191"/>
        <v>0</v>
      </c>
      <c r="AD666" s="14">
        <f t="shared" si="192"/>
        <v>0</v>
      </c>
      <c r="AE666"/>
      <c r="AF666" s="540">
        <f t="shared" si="186"/>
        <v>0</v>
      </c>
      <c r="AG666" s="541"/>
      <c r="AH666" s="541"/>
      <c r="AI666" s="541"/>
      <c r="AJ666" s="541"/>
      <c r="AK666" s="541"/>
      <c r="AL666" s="541"/>
      <c r="AM666" s="541"/>
      <c r="AN666" s="541"/>
      <c r="AO666" s="541"/>
      <c r="AP666" s="541"/>
      <c r="AQ666" s="541"/>
      <c r="AR666" s="541"/>
      <c r="AS666" s="541"/>
      <c r="AT666" s="541"/>
      <c r="AU666" s="541"/>
      <c r="AV666" s="541"/>
      <c r="AW666" s="541"/>
      <c r="AX666" s="541"/>
      <c r="AY666" s="819"/>
    </row>
    <row r="667" spans="1:51" ht="13.5" hidden="1" thickBot="1">
      <c r="A667" s="3" t="str">
        <f t="shared" si="176"/>
        <v/>
      </c>
      <c r="B667" s="805"/>
      <c r="C667" s="831">
        <f>MEDIÇÃO_GLOBAL!C667</f>
        <v>0</v>
      </c>
      <c r="D667" s="830">
        <f>MEDIÇÃO_GLOBAL!D667</f>
        <v>0</v>
      </c>
      <c r="E667" s="830" t="str">
        <f>MEDIÇÃO_GLOBAL!E667</f>
        <v/>
      </c>
      <c r="F667" s="823">
        <f>MEDIÇÃO_GLOBAL!F667</f>
        <v>0</v>
      </c>
      <c r="G667" s="824">
        <f>MEDIÇÃO_GLOBAL!G667</f>
        <v>0</v>
      </c>
      <c r="H667" s="454">
        <f>Dados_GLOBAL_Inicial!S667</f>
        <v>0</v>
      </c>
      <c r="I667" s="970"/>
      <c r="J667" s="455">
        <f t="shared" si="177"/>
        <v>0</v>
      </c>
      <c r="K667" s="451">
        <f t="shared" si="187"/>
        <v>0</v>
      </c>
      <c r="L667" s="452">
        <f t="shared" si="185"/>
        <v>0</v>
      </c>
      <c r="M667" s="809">
        <f t="shared" si="188"/>
        <v>0</v>
      </c>
      <c r="N667" s="821">
        <f>IF(IFERROR(VALUE(MEDIÇÃO_GLOBAL!N667),0)=0,0,MEDIÇÃO_GLOBAL!N667)</f>
        <v>0</v>
      </c>
      <c r="O667" s="811">
        <f t="shared" si="189"/>
        <v>0</v>
      </c>
      <c r="P667" s="811">
        <f>IF(Dados_Obra!$H$37=1,Dados_GLOBAL_Inicial!M667,IF((W667)="c",ROUNDUP(J667*N667,2),IF((W667)="b",ROUNDDOWN(J667*N667,2),ROUND(J667*N667,2))))</f>
        <v>0</v>
      </c>
      <c r="Q667" s="813">
        <f t="shared" si="190"/>
        <v>0</v>
      </c>
      <c r="S667" s="815">
        <f t="shared" si="178"/>
        <v>0</v>
      </c>
      <c r="T667" s="815">
        <f t="shared" si="179"/>
        <v>0</v>
      </c>
      <c r="V667" s="974"/>
      <c r="W667" s="975"/>
      <c r="X667" s="816">
        <f t="shared" si="180"/>
        <v>0</v>
      </c>
      <c r="Y667" s="816">
        <f t="shared" si="181"/>
        <v>0</v>
      </c>
      <c r="Z667" s="816">
        <f t="shared" si="182"/>
        <v>0</v>
      </c>
      <c r="AA667" s="817">
        <f t="shared" si="183"/>
        <v>0</v>
      </c>
      <c r="AB667" s="718">
        <f t="shared" si="184"/>
        <v>666</v>
      </c>
      <c r="AC667" s="453">
        <f t="shared" si="191"/>
        <v>0</v>
      </c>
      <c r="AD667" s="14">
        <f t="shared" si="192"/>
        <v>0</v>
      </c>
      <c r="AE667"/>
      <c r="AF667" s="540">
        <f t="shared" si="186"/>
        <v>0</v>
      </c>
      <c r="AG667" s="541"/>
      <c r="AH667" s="541"/>
      <c r="AI667" s="541"/>
      <c r="AJ667" s="541"/>
      <c r="AK667" s="541"/>
      <c r="AL667" s="541"/>
      <c r="AM667" s="541"/>
      <c r="AN667" s="541"/>
      <c r="AO667" s="541"/>
      <c r="AP667" s="541"/>
      <c r="AQ667" s="541"/>
      <c r="AR667" s="541"/>
      <c r="AS667" s="541"/>
      <c r="AT667" s="541"/>
      <c r="AU667" s="541"/>
      <c r="AV667" s="541"/>
      <c r="AW667" s="541"/>
      <c r="AX667" s="541"/>
      <c r="AY667" s="819"/>
    </row>
    <row r="668" spans="1:51" ht="13.5" hidden="1" thickBot="1">
      <c r="A668" s="3" t="str">
        <f t="shared" si="176"/>
        <v/>
      </c>
      <c r="B668" s="805"/>
      <c r="C668" s="831">
        <f>MEDIÇÃO_GLOBAL!C668</f>
        <v>0</v>
      </c>
      <c r="D668" s="830">
        <f>MEDIÇÃO_GLOBAL!D668</f>
        <v>0</v>
      </c>
      <c r="E668" s="830" t="str">
        <f>MEDIÇÃO_GLOBAL!E668</f>
        <v/>
      </c>
      <c r="F668" s="823">
        <f>MEDIÇÃO_GLOBAL!F668</f>
        <v>0</v>
      </c>
      <c r="G668" s="824">
        <f>MEDIÇÃO_GLOBAL!G668</f>
        <v>0</v>
      </c>
      <c r="H668" s="454">
        <f>Dados_GLOBAL_Inicial!S668</f>
        <v>0</v>
      </c>
      <c r="I668" s="970"/>
      <c r="J668" s="455">
        <f t="shared" si="177"/>
        <v>0</v>
      </c>
      <c r="K668" s="451">
        <f t="shared" si="187"/>
        <v>0</v>
      </c>
      <c r="L668" s="452">
        <f t="shared" si="185"/>
        <v>0</v>
      </c>
      <c r="M668" s="809">
        <f t="shared" si="188"/>
        <v>0</v>
      </c>
      <c r="N668" s="821">
        <f>IF(IFERROR(VALUE(MEDIÇÃO_GLOBAL!N668),0)=0,0,MEDIÇÃO_GLOBAL!N668)</f>
        <v>0</v>
      </c>
      <c r="O668" s="811">
        <f t="shared" si="189"/>
        <v>0</v>
      </c>
      <c r="P668" s="811">
        <f>IF(Dados_Obra!$H$37=1,Dados_GLOBAL_Inicial!M668,IF((W668)="c",ROUNDUP(J668*N668,2),IF((W668)="b",ROUNDDOWN(J668*N668,2),ROUND(J668*N668,2))))</f>
        <v>0</v>
      </c>
      <c r="Q668" s="813">
        <f t="shared" si="190"/>
        <v>0</v>
      </c>
      <c r="S668" s="815">
        <f t="shared" si="178"/>
        <v>0</v>
      </c>
      <c r="T668" s="815">
        <f t="shared" si="179"/>
        <v>0</v>
      </c>
      <c r="V668" s="974"/>
      <c r="W668" s="975"/>
      <c r="X668" s="816">
        <f t="shared" si="180"/>
        <v>0</v>
      </c>
      <c r="Y668" s="816">
        <f t="shared" si="181"/>
        <v>0</v>
      </c>
      <c r="Z668" s="816">
        <f t="shared" si="182"/>
        <v>0</v>
      </c>
      <c r="AA668" s="817">
        <f t="shared" si="183"/>
        <v>0</v>
      </c>
      <c r="AB668" s="718">
        <f t="shared" si="184"/>
        <v>667</v>
      </c>
      <c r="AC668" s="453">
        <f t="shared" si="191"/>
        <v>0</v>
      </c>
      <c r="AD668" s="14">
        <f t="shared" si="192"/>
        <v>0</v>
      </c>
      <c r="AE668"/>
      <c r="AF668" s="540">
        <f t="shared" si="186"/>
        <v>0</v>
      </c>
      <c r="AG668" s="541"/>
      <c r="AH668" s="541"/>
      <c r="AI668" s="541"/>
      <c r="AJ668" s="541"/>
      <c r="AK668" s="541"/>
      <c r="AL668" s="541"/>
      <c r="AM668" s="541"/>
      <c r="AN668" s="541"/>
      <c r="AO668" s="541"/>
      <c r="AP668" s="541"/>
      <c r="AQ668" s="541"/>
      <c r="AR668" s="541"/>
      <c r="AS668" s="541"/>
      <c r="AT668" s="541"/>
      <c r="AU668" s="541"/>
      <c r="AV668" s="541"/>
      <c r="AW668" s="541"/>
      <c r="AX668" s="541"/>
      <c r="AY668" s="819"/>
    </row>
    <row r="669" spans="1:51" ht="13.5" hidden="1" thickBot="1">
      <c r="A669" s="3" t="str">
        <f t="shared" si="176"/>
        <v/>
      </c>
      <c r="B669" s="805"/>
      <c r="C669" s="831">
        <f>MEDIÇÃO_GLOBAL!C669</f>
        <v>0</v>
      </c>
      <c r="D669" s="830">
        <f>MEDIÇÃO_GLOBAL!D669</f>
        <v>0</v>
      </c>
      <c r="E669" s="830" t="str">
        <f>MEDIÇÃO_GLOBAL!E669</f>
        <v/>
      </c>
      <c r="F669" s="823">
        <f>MEDIÇÃO_GLOBAL!F669</f>
        <v>0</v>
      </c>
      <c r="G669" s="824">
        <f>MEDIÇÃO_GLOBAL!G669</f>
        <v>0</v>
      </c>
      <c r="H669" s="454">
        <f>Dados_GLOBAL_Inicial!S669</f>
        <v>0</v>
      </c>
      <c r="I669" s="970"/>
      <c r="J669" s="455">
        <f t="shared" si="177"/>
        <v>0</v>
      </c>
      <c r="K669" s="451">
        <f t="shared" si="187"/>
        <v>0</v>
      </c>
      <c r="L669" s="452">
        <f t="shared" si="185"/>
        <v>0</v>
      </c>
      <c r="M669" s="809">
        <f t="shared" si="188"/>
        <v>0</v>
      </c>
      <c r="N669" s="821">
        <f>IF(IFERROR(VALUE(MEDIÇÃO_GLOBAL!N669),0)=0,0,MEDIÇÃO_GLOBAL!N669)</f>
        <v>0</v>
      </c>
      <c r="O669" s="811">
        <f t="shared" si="189"/>
        <v>0</v>
      </c>
      <c r="P669" s="811">
        <f>IF(Dados_Obra!$H$37=1,Dados_GLOBAL_Inicial!M669,IF((W669)="c",ROUNDUP(J669*N669,2),IF((W669)="b",ROUNDDOWN(J669*N669,2),ROUND(J669*N669,2))))</f>
        <v>0</v>
      </c>
      <c r="Q669" s="813">
        <f t="shared" si="190"/>
        <v>0</v>
      </c>
      <c r="S669" s="815">
        <f t="shared" si="178"/>
        <v>0</v>
      </c>
      <c r="T669" s="815">
        <f t="shared" si="179"/>
        <v>0</v>
      </c>
      <c r="V669" s="974"/>
      <c r="W669" s="975"/>
      <c r="X669" s="816">
        <f t="shared" si="180"/>
        <v>0</v>
      </c>
      <c r="Y669" s="816">
        <f t="shared" si="181"/>
        <v>0</v>
      </c>
      <c r="Z669" s="816">
        <f t="shared" si="182"/>
        <v>0</v>
      </c>
      <c r="AA669" s="817">
        <f t="shared" si="183"/>
        <v>0</v>
      </c>
      <c r="AB669" s="718">
        <f t="shared" si="184"/>
        <v>668</v>
      </c>
      <c r="AC669" s="453">
        <f t="shared" si="191"/>
        <v>0</v>
      </c>
      <c r="AD669" s="14">
        <f t="shared" si="192"/>
        <v>0</v>
      </c>
      <c r="AE669"/>
      <c r="AF669" s="540">
        <f t="shared" si="186"/>
        <v>0</v>
      </c>
      <c r="AG669" s="541"/>
      <c r="AH669" s="541"/>
      <c r="AI669" s="541"/>
      <c r="AJ669" s="541"/>
      <c r="AK669" s="541"/>
      <c r="AL669" s="541"/>
      <c r="AM669" s="541"/>
      <c r="AN669" s="541"/>
      <c r="AO669" s="541"/>
      <c r="AP669" s="541"/>
      <c r="AQ669" s="541"/>
      <c r="AR669" s="541"/>
      <c r="AS669" s="541"/>
      <c r="AT669" s="541"/>
      <c r="AU669" s="541"/>
      <c r="AV669" s="541"/>
      <c r="AW669" s="541"/>
      <c r="AX669" s="541"/>
      <c r="AY669" s="819"/>
    </row>
    <row r="670" spans="1:51" ht="13.5" hidden="1" thickBot="1">
      <c r="A670" s="3" t="str">
        <f t="shared" si="176"/>
        <v/>
      </c>
      <c r="B670" s="805"/>
      <c r="C670" s="831">
        <f>MEDIÇÃO_GLOBAL!C670</f>
        <v>0</v>
      </c>
      <c r="D670" s="830">
        <f>MEDIÇÃO_GLOBAL!D670</f>
        <v>0</v>
      </c>
      <c r="E670" s="830" t="str">
        <f>MEDIÇÃO_GLOBAL!E670</f>
        <v/>
      </c>
      <c r="F670" s="823">
        <f>MEDIÇÃO_GLOBAL!F670</f>
        <v>0</v>
      </c>
      <c r="G670" s="824">
        <f>MEDIÇÃO_GLOBAL!G670</f>
        <v>0</v>
      </c>
      <c r="H670" s="454">
        <f>Dados_GLOBAL_Inicial!S670</f>
        <v>0</v>
      </c>
      <c r="I670" s="970"/>
      <c r="J670" s="455">
        <f t="shared" si="177"/>
        <v>0</v>
      </c>
      <c r="K670" s="451">
        <f t="shared" si="187"/>
        <v>0</v>
      </c>
      <c r="L670" s="452">
        <f t="shared" si="185"/>
        <v>0</v>
      </c>
      <c r="M670" s="809">
        <f t="shared" si="188"/>
        <v>0</v>
      </c>
      <c r="N670" s="821">
        <f>IF(IFERROR(VALUE(MEDIÇÃO_GLOBAL!N670),0)=0,0,MEDIÇÃO_GLOBAL!N670)</f>
        <v>0</v>
      </c>
      <c r="O670" s="811">
        <f t="shared" si="189"/>
        <v>0</v>
      </c>
      <c r="P670" s="811">
        <f>IF(Dados_Obra!$H$37=1,Dados_GLOBAL_Inicial!M670,IF((W670)="c",ROUNDUP(J670*N670,2),IF((W670)="b",ROUNDDOWN(J670*N670,2),ROUND(J670*N670,2))))</f>
        <v>0</v>
      </c>
      <c r="Q670" s="813">
        <f t="shared" si="190"/>
        <v>0</v>
      </c>
      <c r="S670" s="815">
        <f t="shared" si="178"/>
        <v>0</v>
      </c>
      <c r="T670" s="815">
        <f t="shared" si="179"/>
        <v>0</v>
      </c>
      <c r="V670" s="974"/>
      <c r="W670" s="975"/>
      <c r="X670" s="816">
        <f t="shared" si="180"/>
        <v>0</v>
      </c>
      <c r="Y670" s="816">
        <f t="shared" si="181"/>
        <v>0</v>
      </c>
      <c r="Z670" s="816">
        <f t="shared" si="182"/>
        <v>0</v>
      </c>
      <c r="AA670" s="817">
        <f t="shared" si="183"/>
        <v>0</v>
      </c>
      <c r="AB670" s="718">
        <f t="shared" si="184"/>
        <v>669</v>
      </c>
      <c r="AC670" s="453">
        <f t="shared" si="191"/>
        <v>0</v>
      </c>
      <c r="AD670" s="14">
        <f t="shared" si="192"/>
        <v>0</v>
      </c>
      <c r="AE670"/>
      <c r="AF670" s="540">
        <f t="shared" si="186"/>
        <v>0</v>
      </c>
      <c r="AG670" s="541"/>
      <c r="AH670" s="541"/>
      <c r="AI670" s="541"/>
      <c r="AJ670" s="541"/>
      <c r="AK670" s="541"/>
      <c r="AL670" s="541"/>
      <c r="AM670" s="541"/>
      <c r="AN670" s="541"/>
      <c r="AO670" s="541"/>
      <c r="AP670" s="541"/>
      <c r="AQ670" s="541"/>
      <c r="AR670" s="541"/>
      <c r="AS670" s="541"/>
      <c r="AT670" s="541"/>
      <c r="AU670" s="541"/>
      <c r="AV670" s="541"/>
      <c r="AW670" s="541"/>
      <c r="AX670" s="541"/>
      <c r="AY670" s="819"/>
    </row>
    <row r="671" spans="1:51" ht="13.5" hidden="1" thickBot="1">
      <c r="A671" s="3" t="str">
        <f t="shared" si="176"/>
        <v/>
      </c>
      <c r="B671" s="805"/>
      <c r="C671" s="831">
        <f>MEDIÇÃO_GLOBAL!C671</f>
        <v>0</v>
      </c>
      <c r="D671" s="830">
        <f>MEDIÇÃO_GLOBAL!D671</f>
        <v>0</v>
      </c>
      <c r="E671" s="830" t="str">
        <f>MEDIÇÃO_GLOBAL!E671</f>
        <v/>
      </c>
      <c r="F671" s="823">
        <f>MEDIÇÃO_GLOBAL!F671</f>
        <v>0</v>
      </c>
      <c r="G671" s="824">
        <f>MEDIÇÃO_GLOBAL!G671</f>
        <v>0</v>
      </c>
      <c r="H671" s="454">
        <f>Dados_GLOBAL_Inicial!S671</f>
        <v>0</v>
      </c>
      <c r="I671" s="970"/>
      <c r="J671" s="455">
        <f t="shared" si="177"/>
        <v>0</v>
      </c>
      <c r="K671" s="451">
        <f t="shared" si="187"/>
        <v>0</v>
      </c>
      <c r="L671" s="452">
        <f t="shared" si="185"/>
        <v>0</v>
      </c>
      <c r="M671" s="809">
        <f t="shared" si="188"/>
        <v>0</v>
      </c>
      <c r="N671" s="821">
        <f>IF(IFERROR(VALUE(MEDIÇÃO_GLOBAL!N671),0)=0,0,MEDIÇÃO_GLOBAL!N671)</f>
        <v>0</v>
      </c>
      <c r="O671" s="811">
        <f t="shared" si="189"/>
        <v>0</v>
      </c>
      <c r="P671" s="811">
        <f>IF(Dados_Obra!$H$37=1,Dados_GLOBAL_Inicial!M671,IF((W671)="c",ROUNDUP(J671*N671,2),IF((W671)="b",ROUNDDOWN(J671*N671,2),ROUND(J671*N671,2))))</f>
        <v>0</v>
      </c>
      <c r="Q671" s="813">
        <f t="shared" si="190"/>
        <v>0</v>
      </c>
      <c r="S671" s="815">
        <f t="shared" si="178"/>
        <v>0</v>
      </c>
      <c r="T671" s="815">
        <f t="shared" si="179"/>
        <v>0</v>
      </c>
      <c r="V671" s="974"/>
      <c r="W671" s="975"/>
      <c r="X671" s="816">
        <f t="shared" si="180"/>
        <v>0</v>
      </c>
      <c r="Y671" s="816">
        <f t="shared" si="181"/>
        <v>0</v>
      </c>
      <c r="Z671" s="816">
        <f t="shared" si="182"/>
        <v>0</v>
      </c>
      <c r="AA671" s="817">
        <f t="shared" si="183"/>
        <v>0</v>
      </c>
      <c r="AB671" s="718">
        <f t="shared" si="184"/>
        <v>670</v>
      </c>
      <c r="AC671" s="453">
        <f t="shared" si="191"/>
        <v>0</v>
      </c>
      <c r="AD671" s="14">
        <f t="shared" si="192"/>
        <v>0</v>
      </c>
      <c r="AE671"/>
      <c r="AF671" s="540">
        <f t="shared" si="186"/>
        <v>0</v>
      </c>
      <c r="AG671" s="541"/>
      <c r="AH671" s="541"/>
      <c r="AI671" s="541"/>
      <c r="AJ671" s="541"/>
      <c r="AK671" s="541"/>
      <c r="AL671" s="541"/>
      <c r="AM671" s="541"/>
      <c r="AN671" s="541"/>
      <c r="AO671" s="541"/>
      <c r="AP671" s="541"/>
      <c r="AQ671" s="541"/>
      <c r="AR671" s="541"/>
      <c r="AS671" s="541"/>
      <c r="AT671" s="541"/>
      <c r="AU671" s="541"/>
      <c r="AV671" s="541"/>
      <c r="AW671" s="541"/>
      <c r="AX671" s="541"/>
      <c r="AY671" s="819"/>
    </row>
    <row r="672" spans="1:51" ht="13.5" hidden="1" thickBot="1">
      <c r="A672" s="3" t="str">
        <f t="shared" si="176"/>
        <v/>
      </c>
      <c r="B672" s="805"/>
      <c r="C672" s="831">
        <f>MEDIÇÃO_GLOBAL!C672</f>
        <v>0</v>
      </c>
      <c r="D672" s="830">
        <f>MEDIÇÃO_GLOBAL!D672</f>
        <v>0</v>
      </c>
      <c r="E672" s="830" t="str">
        <f>MEDIÇÃO_GLOBAL!E672</f>
        <v/>
      </c>
      <c r="F672" s="823">
        <f>MEDIÇÃO_GLOBAL!F672</f>
        <v>0</v>
      </c>
      <c r="G672" s="824">
        <f>MEDIÇÃO_GLOBAL!G672</f>
        <v>0</v>
      </c>
      <c r="H672" s="454">
        <f>Dados_GLOBAL_Inicial!S672</f>
        <v>0</v>
      </c>
      <c r="I672" s="970"/>
      <c r="J672" s="455">
        <f t="shared" si="177"/>
        <v>0</v>
      </c>
      <c r="K672" s="451">
        <f t="shared" si="187"/>
        <v>0</v>
      </c>
      <c r="L672" s="452">
        <f t="shared" si="185"/>
        <v>0</v>
      </c>
      <c r="M672" s="809">
        <f t="shared" si="188"/>
        <v>0</v>
      </c>
      <c r="N672" s="821">
        <f>IF(IFERROR(VALUE(MEDIÇÃO_GLOBAL!N672),0)=0,0,MEDIÇÃO_GLOBAL!N672)</f>
        <v>0</v>
      </c>
      <c r="O672" s="811">
        <f t="shared" si="189"/>
        <v>0</v>
      </c>
      <c r="P672" s="811">
        <f>IF(Dados_Obra!$H$37=1,Dados_GLOBAL_Inicial!M672,IF((W672)="c",ROUNDUP(J672*N672,2),IF((W672)="b",ROUNDDOWN(J672*N672,2),ROUND(J672*N672,2))))</f>
        <v>0</v>
      </c>
      <c r="Q672" s="813">
        <f t="shared" si="190"/>
        <v>0</v>
      </c>
      <c r="S672" s="815">
        <f t="shared" si="178"/>
        <v>0</v>
      </c>
      <c r="T672" s="815">
        <f t="shared" si="179"/>
        <v>0</v>
      </c>
      <c r="V672" s="974"/>
      <c r="W672" s="975"/>
      <c r="X672" s="816">
        <f t="shared" si="180"/>
        <v>0</v>
      </c>
      <c r="Y672" s="816">
        <f t="shared" si="181"/>
        <v>0</v>
      </c>
      <c r="Z672" s="816">
        <f t="shared" si="182"/>
        <v>0</v>
      </c>
      <c r="AA672" s="817">
        <f t="shared" si="183"/>
        <v>0</v>
      </c>
      <c r="AB672" s="718">
        <f t="shared" si="184"/>
        <v>671</v>
      </c>
      <c r="AC672" s="453">
        <f t="shared" si="191"/>
        <v>0</v>
      </c>
      <c r="AD672" s="14">
        <f t="shared" si="192"/>
        <v>0</v>
      </c>
      <c r="AE672"/>
      <c r="AF672" s="540">
        <f t="shared" si="186"/>
        <v>0</v>
      </c>
      <c r="AG672" s="541"/>
      <c r="AH672" s="541"/>
      <c r="AI672" s="541"/>
      <c r="AJ672" s="541"/>
      <c r="AK672" s="541"/>
      <c r="AL672" s="541"/>
      <c r="AM672" s="541"/>
      <c r="AN672" s="541"/>
      <c r="AO672" s="541"/>
      <c r="AP672" s="541"/>
      <c r="AQ672" s="541"/>
      <c r="AR672" s="541"/>
      <c r="AS672" s="541"/>
      <c r="AT672" s="541"/>
      <c r="AU672" s="541"/>
      <c r="AV672" s="541"/>
      <c r="AW672" s="541"/>
      <c r="AX672" s="541"/>
      <c r="AY672" s="819"/>
    </row>
    <row r="673" spans="1:51" ht="13.5" hidden="1" thickBot="1">
      <c r="A673" s="3" t="str">
        <f t="shared" si="176"/>
        <v/>
      </c>
      <c r="B673" s="805"/>
      <c r="C673" s="831">
        <f>MEDIÇÃO_GLOBAL!C673</f>
        <v>0</v>
      </c>
      <c r="D673" s="830">
        <f>MEDIÇÃO_GLOBAL!D673</f>
        <v>0</v>
      </c>
      <c r="E673" s="830" t="str">
        <f>MEDIÇÃO_GLOBAL!E673</f>
        <v/>
      </c>
      <c r="F673" s="823">
        <f>MEDIÇÃO_GLOBAL!F673</f>
        <v>0</v>
      </c>
      <c r="G673" s="824">
        <f>MEDIÇÃO_GLOBAL!G673</f>
        <v>0</v>
      </c>
      <c r="H673" s="454">
        <f>Dados_GLOBAL_Inicial!S673</f>
        <v>0</v>
      </c>
      <c r="I673" s="970"/>
      <c r="J673" s="455">
        <f t="shared" si="177"/>
        <v>0</v>
      </c>
      <c r="K673" s="451">
        <f t="shared" si="187"/>
        <v>0</v>
      </c>
      <c r="L673" s="452">
        <f t="shared" si="185"/>
        <v>0</v>
      </c>
      <c r="M673" s="809">
        <f t="shared" si="188"/>
        <v>0</v>
      </c>
      <c r="N673" s="821">
        <f>IF(IFERROR(VALUE(MEDIÇÃO_GLOBAL!N673),0)=0,0,MEDIÇÃO_GLOBAL!N673)</f>
        <v>0</v>
      </c>
      <c r="O673" s="811">
        <f t="shared" si="189"/>
        <v>0</v>
      </c>
      <c r="P673" s="811">
        <f>IF(Dados_Obra!$H$37=1,Dados_GLOBAL_Inicial!M673,IF((W673)="c",ROUNDUP(J673*N673,2),IF((W673)="b",ROUNDDOWN(J673*N673,2),ROUND(J673*N673,2))))</f>
        <v>0</v>
      </c>
      <c r="Q673" s="813">
        <f t="shared" si="190"/>
        <v>0</v>
      </c>
      <c r="S673" s="815">
        <f t="shared" si="178"/>
        <v>0</v>
      </c>
      <c r="T673" s="815">
        <f t="shared" si="179"/>
        <v>0</v>
      </c>
      <c r="V673" s="974"/>
      <c r="W673" s="975"/>
      <c r="X673" s="816">
        <f t="shared" si="180"/>
        <v>0</v>
      </c>
      <c r="Y673" s="816">
        <f t="shared" si="181"/>
        <v>0</v>
      </c>
      <c r="Z673" s="816">
        <f t="shared" si="182"/>
        <v>0</v>
      </c>
      <c r="AA673" s="817">
        <f t="shared" si="183"/>
        <v>0</v>
      </c>
      <c r="AB673" s="718">
        <f t="shared" si="184"/>
        <v>672</v>
      </c>
      <c r="AC673" s="453">
        <f t="shared" si="191"/>
        <v>0</v>
      </c>
      <c r="AD673" s="14">
        <f t="shared" si="192"/>
        <v>0</v>
      </c>
      <c r="AE673"/>
      <c r="AF673" s="540">
        <f t="shared" si="186"/>
        <v>0</v>
      </c>
      <c r="AG673" s="541"/>
      <c r="AH673" s="541"/>
      <c r="AI673" s="541"/>
      <c r="AJ673" s="541"/>
      <c r="AK673" s="541"/>
      <c r="AL673" s="541"/>
      <c r="AM673" s="541"/>
      <c r="AN673" s="541"/>
      <c r="AO673" s="541"/>
      <c r="AP673" s="541"/>
      <c r="AQ673" s="541"/>
      <c r="AR673" s="541"/>
      <c r="AS673" s="541"/>
      <c r="AT673" s="541"/>
      <c r="AU673" s="541"/>
      <c r="AV673" s="541"/>
      <c r="AW673" s="541"/>
      <c r="AX673" s="541"/>
      <c r="AY673" s="819"/>
    </row>
    <row r="674" spans="1:51" ht="13.5" hidden="1" thickBot="1">
      <c r="A674" s="3" t="str">
        <f t="shared" si="176"/>
        <v/>
      </c>
      <c r="B674" s="805"/>
      <c r="C674" s="831">
        <f>MEDIÇÃO_GLOBAL!C674</f>
        <v>0</v>
      </c>
      <c r="D674" s="830">
        <f>MEDIÇÃO_GLOBAL!D674</f>
        <v>0</v>
      </c>
      <c r="E674" s="830" t="str">
        <f>MEDIÇÃO_GLOBAL!E674</f>
        <v/>
      </c>
      <c r="F674" s="823">
        <f>MEDIÇÃO_GLOBAL!F674</f>
        <v>0</v>
      </c>
      <c r="G674" s="824">
        <f>MEDIÇÃO_GLOBAL!G674</f>
        <v>0</v>
      </c>
      <c r="H674" s="454">
        <f>Dados_GLOBAL_Inicial!S674</f>
        <v>0</v>
      </c>
      <c r="I674" s="970"/>
      <c r="J674" s="455">
        <f t="shared" si="177"/>
        <v>0</v>
      </c>
      <c r="K674" s="451">
        <f t="shared" si="187"/>
        <v>0</v>
      </c>
      <c r="L674" s="452">
        <f t="shared" si="185"/>
        <v>0</v>
      </c>
      <c r="M674" s="809">
        <f t="shared" si="188"/>
        <v>0</v>
      </c>
      <c r="N674" s="821">
        <f>IF(IFERROR(VALUE(MEDIÇÃO_GLOBAL!N674),0)=0,0,MEDIÇÃO_GLOBAL!N674)</f>
        <v>0</v>
      </c>
      <c r="O674" s="811">
        <f t="shared" si="189"/>
        <v>0</v>
      </c>
      <c r="P674" s="811">
        <f>IF(Dados_Obra!$H$37=1,Dados_GLOBAL_Inicial!M674,IF((W674)="c",ROUNDUP(J674*N674,2),IF((W674)="b",ROUNDDOWN(J674*N674,2),ROUND(J674*N674,2))))</f>
        <v>0</v>
      </c>
      <c r="Q674" s="813">
        <f t="shared" si="190"/>
        <v>0</v>
      </c>
      <c r="S674" s="815">
        <f t="shared" si="178"/>
        <v>0</v>
      </c>
      <c r="T674" s="815">
        <f t="shared" si="179"/>
        <v>0</v>
      </c>
      <c r="V674" s="974"/>
      <c r="W674" s="975"/>
      <c r="X674" s="816">
        <f t="shared" si="180"/>
        <v>0</v>
      </c>
      <c r="Y674" s="816">
        <f t="shared" si="181"/>
        <v>0</v>
      </c>
      <c r="Z674" s="816">
        <f t="shared" si="182"/>
        <v>0</v>
      </c>
      <c r="AA674" s="817">
        <f t="shared" si="183"/>
        <v>0</v>
      </c>
      <c r="AB674" s="718">
        <f t="shared" si="184"/>
        <v>673</v>
      </c>
      <c r="AC674" s="453">
        <f t="shared" si="191"/>
        <v>0</v>
      </c>
      <c r="AD674" s="14">
        <f t="shared" si="192"/>
        <v>0</v>
      </c>
      <c r="AE674"/>
      <c r="AF674" s="540">
        <f t="shared" si="186"/>
        <v>0</v>
      </c>
      <c r="AG674" s="541"/>
      <c r="AH674" s="541"/>
      <c r="AI674" s="541"/>
      <c r="AJ674" s="541"/>
      <c r="AK674" s="541"/>
      <c r="AL674" s="541"/>
      <c r="AM674" s="541"/>
      <c r="AN674" s="541"/>
      <c r="AO674" s="541"/>
      <c r="AP674" s="541"/>
      <c r="AQ674" s="541"/>
      <c r="AR674" s="541"/>
      <c r="AS674" s="541"/>
      <c r="AT674" s="541"/>
      <c r="AU674" s="541"/>
      <c r="AV674" s="541"/>
      <c r="AW674" s="541"/>
      <c r="AX674" s="541"/>
      <c r="AY674" s="819"/>
    </row>
    <row r="675" spans="1:51" ht="13.5" hidden="1" thickBot="1">
      <c r="A675" s="3" t="str">
        <f t="shared" si="176"/>
        <v/>
      </c>
      <c r="B675" s="805"/>
      <c r="C675" s="831">
        <f>MEDIÇÃO_GLOBAL!C675</f>
        <v>0</v>
      </c>
      <c r="D675" s="830">
        <f>MEDIÇÃO_GLOBAL!D675</f>
        <v>0</v>
      </c>
      <c r="E675" s="830" t="str">
        <f>MEDIÇÃO_GLOBAL!E675</f>
        <v/>
      </c>
      <c r="F675" s="823">
        <f>MEDIÇÃO_GLOBAL!F675</f>
        <v>0</v>
      </c>
      <c r="G675" s="824">
        <f>MEDIÇÃO_GLOBAL!G675</f>
        <v>0</v>
      </c>
      <c r="H675" s="454">
        <f>Dados_GLOBAL_Inicial!S675</f>
        <v>0</v>
      </c>
      <c r="I675" s="970"/>
      <c r="J675" s="455">
        <f t="shared" si="177"/>
        <v>0</v>
      </c>
      <c r="K675" s="451">
        <f t="shared" si="187"/>
        <v>0</v>
      </c>
      <c r="L675" s="452">
        <f t="shared" si="185"/>
        <v>0</v>
      </c>
      <c r="M675" s="809">
        <f t="shared" si="188"/>
        <v>0</v>
      </c>
      <c r="N675" s="821">
        <f>IF(IFERROR(VALUE(MEDIÇÃO_GLOBAL!N675),0)=0,0,MEDIÇÃO_GLOBAL!N675)</f>
        <v>0</v>
      </c>
      <c r="O675" s="811">
        <f t="shared" si="189"/>
        <v>0</v>
      </c>
      <c r="P675" s="811">
        <f>IF(Dados_Obra!$H$37=1,Dados_GLOBAL_Inicial!M675,IF((W675)="c",ROUNDUP(J675*N675,2),IF((W675)="b",ROUNDDOWN(J675*N675,2),ROUND(J675*N675,2))))</f>
        <v>0</v>
      </c>
      <c r="Q675" s="813">
        <f t="shared" si="190"/>
        <v>0</v>
      </c>
      <c r="S675" s="815">
        <f t="shared" si="178"/>
        <v>0</v>
      </c>
      <c r="T675" s="815">
        <f t="shared" si="179"/>
        <v>0</v>
      </c>
      <c r="V675" s="974"/>
      <c r="W675" s="975"/>
      <c r="X675" s="816">
        <f t="shared" si="180"/>
        <v>0</v>
      </c>
      <c r="Y675" s="816">
        <f t="shared" si="181"/>
        <v>0</v>
      </c>
      <c r="Z675" s="816">
        <f t="shared" si="182"/>
        <v>0</v>
      </c>
      <c r="AA675" s="817">
        <f t="shared" si="183"/>
        <v>0</v>
      </c>
      <c r="AB675" s="718">
        <f t="shared" si="184"/>
        <v>674</v>
      </c>
      <c r="AC675" s="453">
        <f t="shared" si="191"/>
        <v>0</v>
      </c>
      <c r="AD675" s="14">
        <f t="shared" si="192"/>
        <v>0</v>
      </c>
      <c r="AE675"/>
      <c r="AF675" s="540">
        <f t="shared" si="186"/>
        <v>0</v>
      </c>
      <c r="AG675" s="541"/>
      <c r="AH675" s="541"/>
      <c r="AI675" s="541"/>
      <c r="AJ675" s="541"/>
      <c r="AK675" s="541"/>
      <c r="AL675" s="541"/>
      <c r="AM675" s="541"/>
      <c r="AN675" s="541"/>
      <c r="AO675" s="541"/>
      <c r="AP675" s="541"/>
      <c r="AQ675" s="541"/>
      <c r="AR675" s="541"/>
      <c r="AS675" s="541"/>
      <c r="AT675" s="541"/>
      <c r="AU675" s="541"/>
      <c r="AV675" s="541"/>
      <c r="AW675" s="541"/>
      <c r="AX675" s="541"/>
      <c r="AY675" s="819"/>
    </row>
    <row r="676" spans="1:51" ht="13.5" hidden="1" thickBot="1">
      <c r="A676" s="3" t="str">
        <f t="shared" si="176"/>
        <v/>
      </c>
      <c r="B676" s="805"/>
      <c r="C676" s="831">
        <f>MEDIÇÃO_GLOBAL!C676</f>
        <v>0</v>
      </c>
      <c r="D676" s="830">
        <f>MEDIÇÃO_GLOBAL!D676</f>
        <v>0</v>
      </c>
      <c r="E676" s="830" t="str">
        <f>MEDIÇÃO_GLOBAL!E676</f>
        <v/>
      </c>
      <c r="F676" s="823">
        <f>MEDIÇÃO_GLOBAL!F676</f>
        <v>0</v>
      </c>
      <c r="G676" s="824">
        <f>MEDIÇÃO_GLOBAL!G676</f>
        <v>0</v>
      </c>
      <c r="H676" s="454">
        <f>Dados_GLOBAL_Inicial!S676</f>
        <v>0</v>
      </c>
      <c r="I676" s="970"/>
      <c r="J676" s="455">
        <f t="shared" si="177"/>
        <v>0</v>
      </c>
      <c r="K676" s="451">
        <f t="shared" si="187"/>
        <v>0</v>
      </c>
      <c r="L676" s="452">
        <f t="shared" si="185"/>
        <v>0</v>
      </c>
      <c r="M676" s="809">
        <f t="shared" si="188"/>
        <v>0</v>
      </c>
      <c r="N676" s="821">
        <f>IF(IFERROR(VALUE(MEDIÇÃO_GLOBAL!N676),0)=0,0,MEDIÇÃO_GLOBAL!N676)</f>
        <v>0</v>
      </c>
      <c r="O676" s="811">
        <f t="shared" si="189"/>
        <v>0</v>
      </c>
      <c r="P676" s="811">
        <f>IF(Dados_Obra!$H$37=1,Dados_GLOBAL_Inicial!M676,IF((W676)="c",ROUNDUP(J676*N676,2),IF((W676)="b",ROUNDDOWN(J676*N676,2),ROUND(J676*N676,2))))</f>
        <v>0</v>
      </c>
      <c r="Q676" s="813">
        <f t="shared" si="190"/>
        <v>0</v>
      </c>
      <c r="S676" s="815">
        <f t="shared" si="178"/>
        <v>0</v>
      </c>
      <c r="T676" s="815">
        <f t="shared" si="179"/>
        <v>0</v>
      </c>
      <c r="V676" s="974"/>
      <c r="W676" s="975"/>
      <c r="X676" s="816">
        <f t="shared" si="180"/>
        <v>0</v>
      </c>
      <c r="Y676" s="816">
        <f t="shared" si="181"/>
        <v>0</v>
      </c>
      <c r="Z676" s="816">
        <f t="shared" si="182"/>
        <v>0</v>
      </c>
      <c r="AA676" s="817">
        <f t="shared" si="183"/>
        <v>0</v>
      </c>
      <c r="AB676" s="718">
        <f t="shared" si="184"/>
        <v>675</v>
      </c>
      <c r="AC676" s="453">
        <f t="shared" si="191"/>
        <v>0</v>
      </c>
      <c r="AD676" s="14">
        <f t="shared" si="192"/>
        <v>0</v>
      </c>
      <c r="AE676"/>
      <c r="AF676" s="540">
        <f t="shared" si="186"/>
        <v>0</v>
      </c>
      <c r="AG676" s="541"/>
      <c r="AH676" s="541"/>
      <c r="AI676" s="541"/>
      <c r="AJ676" s="541"/>
      <c r="AK676" s="541"/>
      <c r="AL676" s="541"/>
      <c r="AM676" s="541"/>
      <c r="AN676" s="541"/>
      <c r="AO676" s="541"/>
      <c r="AP676" s="541"/>
      <c r="AQ676" s="541"/>
      <c r="AR676" s="541"/>
      <c r="AS676" s="541"/>
      <c r="AT676" s="541"/>
      <c r="AU676" s="541"/>
      <c r="AV676" s="541"/>
      <c r="AW676" s="541"/>
      <c r="AX676" s="541"/>
      <c r="AY676" s="819"/>
    </row>
    <row r="677" spans="1:51" ht="13.5" hidden="1" thickBot="1">
      <c r="A677" s="3" t="str">
        <f t="shared" si="176"/>
        <v/>
      </c>
      <c r="B677" s="805"/>
      <c r="C677" s="831">
        <f>MEDIÇÃO_GLOBAL!C677</f>
        <v>0</v>
      </c>
      <c r="D677" s="830">
        <f>MEDIÇÃO_GLOBAL!D677</f>
        <v>0</v>
      </c>
      <c r="E677" s="830" t="str">
        <f>MEDIÇÃO_GLOBAL!E677</f>
        <v/>
      </c>
      <c r="F677" s="823">
        <f>MEDIÇÃO_GLOBAL!F677</f>
        <v>0</v>
      </c>
      <c r="G677" s="824">
        <f>MEDIÇÃO_GLOBAL!G677</f>
        <v>0</v>
      </c>
      <c r="H677" s="454">
        <f>Dados_GLOBAL_Inicial!S677</f>
        <v>0</v>
      </c>
      <c r="I677" s="970"/>
      <c r="J677" s="455">
        <f t="shared" si="177"/>
        <v>0</v>
      </c>
      <c r="K677" s="451">
        <f t="shared" si="187"/>
        <v>0</v>
      </c>
      <c r="L677" s="452">
        <f t="shared" si="185"/>
        <v>0</v>
      </c>
      <c r="M677" s="809">
        <f t="shared" si="188"/>
        <v>0</v>
      </c>
      <c r="N677" s="821">
        <f>IF(IFERROR(VALUE(MEDIÇÃO_GLOBAL!N677),0)=0,0,MEDIÇÃO_GLOBAL!N677)</f>
        <v>0</v>
      </c>
      <c r="O677" s="811">
        <f t="shared" si="189"/>
        <v>0</v>
      </c>
      <c r="P677" s="811">
        <f>IF(Dados_Obra!$H$37=1,Dados_GLOBAL_Inicial!M677,IF((W677)="c",ROUNDUP(J677*N677,2),IF((W677)="b",ROUNDDOWN(J677*N677,2),ROUND(J677*N677,2))))</f>
        <v>0</v>
      </c>
      <c r="Q677" s="813">
        <f t="shared" si="190"/>
        <v>0</v>
      </c>
      <c r="S677" s="815">
        <f t="shared" si="178"/>
        <v>0</v>
      </c>
      <c r="T677" s="815">
        <f t="shared" si="179"/>
        <v>0</v>
      </c>
      <c r="V677" s="974"/>
      <c r="W677" s="975"/>
      <c r="X677" s="816">
        <f t="shared" si="180"/>
        <v>0</v>
      </c>
      <c r="Y677" s="816">
        <f t="shared" si="181"/>
        <v>0</v>
      </c>
      <c r="Z677" s="816">
        <f t="shared" si="182"/>
        <v>0</v>
      </c>
      <c r="AA677" s="817">
        <f t="shared" si="183"/>
        <v>0</v>
      </c>
      <c r="AB677" s="718">
        <f t="shared" si="184"/>
        <v>676</v>
      </c>
      <c r="AC677" s="453">
        <f t="shared" si="191"/>
        <v>0</v>
      </c>
      <c r="AD677" s="14">
        <f t="shared" si="192"/>
        <v>0</v>
      </c>
      <c r="AE677"/>
      <c r="AF677" s="540">
        <f t="shared" si="186"/>
        <v>0</v>
      </c>
      <c r="AG677" s="541"/>
      <c r="AH677" s="541"/>
      <c r="AI677" s="541"/>
      <c r="AJ677" s="541"/>
      <c r="AK677" s="541"/>
      <c r="AL677" s="541"/>
      <c r="AM677" s="541"/>
      <c r="AN677" s="541"/>
      <c r="AO677" s="541"/>
      <c r="AP677" s="541"/>
      <c r="AQ677" s="541"/>
      <c r="AR677" s="541"/>
      <c r="AS677" s="541"/>
      <c r="AT677" s="541"/>
      <c r="AU677" s="541"/>
      <c r="AV677" s="541"/>
      <c r="AW677" s="541"/>
      <c r="AX677" s="541"/>
      <c r="AY677" s="819"/>
    </row>
    <row r="678" spans="1:51" ht="13.5" hidden="1" thickBot="1">
      <c r="A678" s="3" t="str">
        <f t="shared" si="176"/>
        <v/>
      </c>
      <c r="B678" s="805"/>
      <c r="C678" s="831">
        <f>MEDIÇÃO_GLOBAL!C678</f>
        <v>0</v>
      </c>
      <c r="D678" s="830">
        <f>MEDIÇÃO_GLOBAL!D678</f>
        <v>0</v>
      </c>
      <c r="E678" s="830" t="str">
        <f>MEDIÇÃO_GLOBAL!E678</f>
        <v/>
      </c>
      <c r="F678" s="823">
        <f>MEDIÇÃO_GLOBAL!F678</f>
        <v>0</v>
      </c>
      <c r="G678" s="824">
        <f>MEDIÇÃO_GLOBAL!G678</f>
        <v>0</v>
      </c>
      <c r="H678" s="454">
        <f>Dados_GLOBAL_Inicial!S678</f>
        <v>0</v>
      </c>
      <c r="I678" s="970"/>
      <c r="J678" s="455">
        <f t="shared" si="177"/>
        <v>0</v>
      </c>
      <c r="K678" s="451">
        <f t="shared" si="187"/>
        <v>0</v>
      </c>
      <c r="L678" s="452">
        <f t="shared" si="185"/>
        <v>0</v>
      </c>
      <c r="M678" s="809">
        <f t="shared" si="188"/>
        <v>0</v>
      </c>
      <c r="N678" s="821">
        <f>IF(IFERROR(VALUE(MEDIÇÃO_GLOBAL!N678),0)=0,0,MEDIÇÃO_GLOBAL!N678)</f>
        <v>0</v>
      </c>
      <c r="O678" s="811">
        <f t="shared" si="189"/>
        <v>0</v>
      </c>
      <c r="P678" s="811">
        <f>IF(Dados_Obra!$H$37=1,Dados_GLOBAL_Inicial!M678,IF((W678)="c",ROUNDUP(J678*N678,2),IF((W678)="b",ROUNDDOWN(J678*N678,2),ROUND(J678*N678,2))))</f>
        <v>0</v>
      </c>
      <c r="Q678" s="813">
        <f t="shared" si="190"/>
        <v>0</v>
      </c>
      <c r="S678" s="815">
        <f t="shared" si="178"/>
        <v>0</v>
      </c>
      <c r="T678" s="815">
        <f t="shared" si="179"/>
        <v>0</v>
      </c>
      <c r="V678" s="974"/>
      <c r="W678" s="975"/>
      <c r="X678" s="816">
        <f t="shared" si="180"/>
        <v>0</v>
      </c>
      <c r="Y678" s="816">
        <f t="shared" si="181"/>
        <v>0</v>
      </c>
      <c r="Z678" s="816">
        <f t="shared" si="182"/>
        <v>0</v>
      </c>
      <c r="AA678" s="817">
        <f t="shared" si="183"/>
        <v>0</v>
      </c>
      <c r="AB678" s="718">
        <f t="shared" si="184"/>
        <v>677</v>
      </c>
      <c r="AC678" s="453">
        <f t="shared" si="191"/>
        <v>0</v>
      </c>
      <c r="AD678" s="14">
        <f t="shared" si="192"/>
        <v>0</v>
      </c>
      <c r="AE678"/>
      <c r="AF678" s="540">
        <f t="shared" si="186"/>
        <v>0</v>
      </c>
      <c r="AG678" s="541"/>
      <c r="AH678" s="541"/>
      <c r="AI678" s="541"/>
      <c r="AJ678" s="541"/>
      <c r="AK678" s="541"/>
      <c r="AL678" s="541"/>
      <c r="AM678" s="541"/>
      <c r="AN678" s="541"/>
      <c r="AO678" s="541"/>
      <c r="AP678" s="541"/>
      <c r="AQ678" s="541"/>
      <c r="AR678" s="541"/>
      <c r="AS678" s="541"/>
      <c r="AT678" s="541"/>
      <c r="AU678" s="541"/>
      <c r="AV678" s="541"/>
      <c r="AW678" s="541"/>
      <c r="AX678" s="541"/>
      <c r="AY678" s="819"/>
    </row>
    <row r="679" spans="1:51" ht="13.5" hidden="1" thickBot="1">
      <c r="A679" s="3" t="str">
        <f t="shared" si="176"/>
        <v/>
      </c>
      <c r="B679" s="805"/>
      <c r="C679" s="831">
        <f>MEDIÇÃO_GLOBAL!C679</f>
        <v>0</v>
      </c>
      <c r="D679" s="830">
        <f>MEDIÇÃO_GLOBAL!D679</f>
        <v>0</v>
      </c>
      <c r="E679" s="830" t="str">
        <f>MEDIÇÃO_GLOBAL!E679</f>
        <v/>
      </c>
      <c r="F679" s="823">
        <f>MEDIÇÃO_GLOBAL!F679</f>
        <v>0</v>
      </c>
      <c r="G679" s="824">
        <f>MEDIÇÃO_GLOBAL!G679</f>
        <v>0</v>
      </c>
      <c r="H679" s="454">
        <f>Dados_GLOBAL_Inicial!S679</f>
        <v>0</v>
      </c>
      <c r="I679" s="970"/>
      <c r="J679" s="455">
        <f t="shared" si="177"/>
        <v>0</v>
      </c>
      <c r="K679" s="451">
        <f t="shared" si="187"/>
        <v>0</v>
      </c>
      <c r="L679" s="452">
        <f t="shared" si="185"/>
        <v>0</v>
      </c>
      <c r="M679" s="809">
        <f t="shared" si="188"/>
        <v>0</v>
      </c>
      <c r="N679" s="821">
        <f>IF(IFERROR(VALUE(MEDIÇÃO_GLOBAL!N679),0)=0,0,MEDIÇÃO_GLOBAL!N679)</f>
        <v>0</v>
      </c>
      <c r="O679" s="811">
        <f t="shared" si="189"/>
        <v>0</v>
      </c>
      <c r="P679" s="811">
        <f>IF(Dados_Obra!$H$37=1,Dados_GLOBAL_Inicial!M679,IF((W679)="c",ROUNDUP(J679*N679,2),IF((W679)="b",ROUNDDOWN(J679*N679,2),ROUND(J679*N679,2))))</f>
        <v>0</v>
      </c>
      <c r="Q679" s="813">
        <f t="shared" si="190"/>
        <v>0</v>
      </c>
      <c r="S679" s="815">
        <f t="shared" si="178"/>
        <v>0</v>
      </c>
      <c r="T679" s="815">
        <f t="shared" si="179"/>
        <v>0</v>
      </c>
      <c r="V679" s="974"/>
      <c r="W679" s="975"/>
      <c r="X679" s="816">
        <f t="shared" si="180"/>
        <v>0</v>
      </c>
      <c r="Y679" s="816">
        <f t="shared" si="181"/>
        <v>0</v>
      </c>
      <c r="Z679" s="816">
        <f t="shared" si="182"/>
        <v>0</v>
      </c>
      <c r="AA679" s="817">
        <f t="shared" si="183"/>
        <v>0</v>
      </c>
      <c r="AB679" s="718">
        <f t="shared" si="184"/>
        <v>678</v>
      </c>
      <c r="AC679" s="453">
        <f t="shared" si="191"/>
        <v>0</v>
      </c>
      <c r="AD679" s="14">
        <f t="shared" si="192"/>
        <v>0</v>
      </c>
      <c r="AE679"/>
      <c r="AF679" s="540">
        <f t="shared" si="186"/>
        <v>0</v>
      </c>
      <c r="AG679" s="541"/>
      <c r="AH679" s="541"/>
      <c r="AI679" s="541"/>
      <c r="AJ679" s="541"/>
      <c r="AK679" s="541"/>
      <c r="AL679" s="541"/>
      <c r="AM679" s="541"/>
      <c r="AN679" s="541"/>
      <c r="AO679" s="541"/>
      <c r="AP679" s="541"/>
      <c r="AQ679" s="541"/>
      <c r="AR679" s="541"/>
      <c r="AS679" s="541"/>
      <c r="AT679" s="541"/>
      <c r="AU679" s="541"/>
      <c r="AV679" s="541"/>
      <c r="AW679" s="541"/>
      <c r="AX679" s="541"/>
      <c r="AY679" s="819"/>
    </row>
    <row r="680" spans="1:51" ht="13.5" hidden="1" thickBot="1">
      <c r="A680" s="3" t="str">
        <f t="shared" si="176"/>
        <v/>
      </c>
      <c r="B680" s="805"/>
      <c r="C680" s="831">
        <f>MEDIÇÃO_GLOBAL!C680</f>
        <v>0</v>
      </c>
      <c r="D680" s="830">
        <f>MEDIÇÃO_GLOBAL!D680</f>
        <v>0</v>
      </c>
      <c r="E680" s="830" t="str">
        <f>MEDIÇÃO_GLOBAL!E680</f>
        <v/>
      </c>
      <c r="F680" s="823">
        <f>MEDIÇÃO_GLOBAL!F680</f>
        <v>0</v>
      </c>
      <c r="G680" s="824">
        <f>MEDIÇÃO_GLOBAL!G680</f>
        <v>0</v>
      </c>
      <c r="H680" s="454">
        <f>Dados_GLOBAL_Inicial!S680</f>
        <v>0</v>
      </c>
      <c r="I680" s="970"/>
      <c r="J680" s="455">
        <f t="shared" si="177"/>
        <v>0</v>
      </c>
      <c r="K680" s="451">
        <f t="shared" si="187"/>
        <v>0</v>
      </c>
      <c r="L680" s="452">
        <f t="shared" si="185"/>
        <v>0</v>
      </c>
      <c r="M680" s="809">
        <f t="shared" si="188"/>
        <v>0</v>
      </c>
      <c r="N680" s="821">
        <f>IF(IFERROR(VALUE(MEDIÇÃO_GLOBAL!N680),0)=0,0,MEDIÇÃO_GLOBAL!N680)</f>
        <v>0</v>
      </c>
      <c r="O680" s="811">
        <f t="shared" si="189"/>
        <v>0</v>
      </c>
      <c r="P680" s="811">
        <f>IF(Dados_Obra!$H$37=1,Dados_GLOBAL_Inicial!M680,IF((W680)="c",ROUNDUP(J680*N680,2),IF((W680)="b",ROUNDDOWN(J680*N680,2),ROUND(J680*N680,2))))</f>
        <v>0</v>
      </c>
      <c r="Q680" s="813">
        <f t="shared" si="190"/>
        <v>0</v>
      </c>
      <c r="S680" s="815">
        <f t="shared" si="178"/>
        <v>0</v>
      </c>
      <c r="T680" s="815">
        <f t="shared" si="179"/>
        <v>0</v>
      </c>
      <c r="V680" s="974"/>
      <c r="W680" s="975"/>
      <c r="X680" s="816">
        <f t="shared" si="180"/>
        <v>0</v>
      </c>
      <c r="Y680" s="816">
        <f t="shared" si="181"/>
        <v>0</v>
      </c>
      <c r="Z680" s="816">
        <f t="shared" si="182"/>
        <v>0</v>
      </c>
      <c r="AA680" s="817">
        <f t="shared" si="183"/>
        <v>0</v>
      </c>
      <c r="AB680" s="718">
        <f t="shared" si="184"/>
        <v>679</v>
      </c>
      <c r="AC680" s="453">
        <f t="shared" si="191"/>
        <v>0</v>
      </c>
      <c r="AD680" s="14">
        <f t="shared" si="192"/>
        <v>0</v>
      </c>
      <c r="AE680"/>
      <c r="AF680" s="540">
        <f t="shared" si="186"/>
        <v>0</v>
      </c>
      <c r="AG680" s="541"/>
      <c r="AH680" s="541"/>
      <c r="AI680" s="541"/>
      <c r="AJ680" s="541"/>
      <c r="AK680" s="541"/>
      <c r="AL680" s="541"/>
      <c r="AM680" s="541"/>
      <c r="AN680" s="541"/>
      <c r="AO680" s="541"/>
      <c r="AP680" s="541"/>
      <c r="AQ680" s="541"/>
      <c r="AR680" s="541"/>
      <c r="AS680" s="541"/>
      <c r="AT680" s="541"/>
      <c r="AU680" s="541"/>
      <c r="AV680" s="541"/>
      <c r="AW680" s="541"/>
      <c r="AX680" s="541"/>
      <c r="AY680" s="819"/>
    </row>
    <row r="681" spans="1:51" ht="13.5" hidden="1" thickBot="1">
      <c r="A681" s="3" t="str">
        <f t="shared" si="176"/>
        <v/>
      </c>
      <c r="B681" s="805"/>
      <c r="C681" s="831">
        <f>MEDIÇÃO_GLOBAL!C681</f>
        <v>0</v>
      </c>
      <c r="D681" s="830">
        <f>MEDIÇÃO_GLOBAL!D681</f>
        <v>0</v>
      </c>
      <c r="E681" s="830" t="str">
        <f>MEDIÇÃO_GLOBAL!E681</f>
        <v/>
      </c>
      <c r="F681" s="823">
        <f>MEDIÇÃO_GLOBAL!F681</f>
        <v>0</v>
      </c>
      <c r="G681" s="824">
        <f>MEDIÇÃO_GLOBAL!G681</f>
        <v>0</v>
      </c>
      <c r="H681" s="454">
        <f>Dados_GLOBAL_Inicial!S681</f>
        <v>0</v>
      </c>
      <c r="I681" s="970"/>
      <c r="J681" s="455">
        <f t="shared" si="177"/>
        <v>0</v>
      </c>
      <c r="K681" s="451">
        <f t="shared" si="187"/>
        <v>0</v>
      </c>
      <c r="L681" s="452">
        <f t="shared" si="185"/>
        <v>0</v>
      </c>
      <c r="M681" s="809">
        <f t="shared" si="188"/>
        <v>0</v>
      </c>
      <c r="N681" s="821">
        <f>IF(IFERROR(VALUE(MEDIÇÃO_GLOBAL!N681),0)=0,0,MEDIÇÃO_GLOBAL!N681)</f>
        <v>0</v>
      </c>
      <c r="O681" s="811">
        <f t="shared" si="189"/>
        <v>0</v>
      </c>
      <c r="P681" s="811">
        <f>IF(Dados_Obra!$H$37=1,Dados_GLOBAL_Inicial!M681,IF((W681)="c",ROUNDUP(J681*N681,2),IF((W681)="b",ROUNDDOWN(J681*N681,2),ROUND(J681*N681,2))))</f>
        <v>0</v>
      </c>
      <c r="Q681" s="813">
        <f t="shared" si="190"/>
        <v>0</v>
      </c>
      <c r="S681" s="815">
        <f t="shared" si="178"/>
        <v>0</v>
      </c>
      <c r="T681" s="815">
        <f t="shared" si="179"/>
        <v>0</v>
      </c>
      <c r="V681" s="974"/>
      <c r="W681" s="975"/>
      <c r="X681" s="816">
        <f t="shared" si="180"/>
        <v>0</v>
      </c>
      <c r="Y681" s="816">
        <f t="shared" si="181"/>
        <v>0</v>
      </c>
      <c r="Z681" s="816">
        <f t="shared" si="182"/>
        <v>0</v>
      </c>
      <c r="AA681" s="817">
        <f t="shared" si="183"/>
        <v>0</v>
      </c>
      <c r="AB681" s="718">
        <f t="shared" si="184"/>
        <v>680</v>
      </c>
      <c r="AC681" s="453">
        <f t="shared" si="191"/>
        <v>0</v>
      </c>
      <c r="AD681" s="14">
        <f t="shared" si="192"/>
        <v>0</v>
      </c>
      <c r="AE681"/>
      <c r="AF681" s="540">
        <f t="shared" si="186"/>
        <v>0</v>
      </c>
      <c r="AG681" s="541"/>
      <c r="AH681" s="541"/>
      <c r="AI681" s="541"/>
      <c r="AJ681" s="541"/>
      <c r="AK681" s="541"/>
      <c r="AL681" s="541"/>
      <c r="AM681" s="541"/>
      <c r="AN681" s="541"/>
      <c r="AO681" s="541"/>
      <c r="AP681" s="541"/>
      <c r="AQ681" s="541"/>
      <c r="AR681" s="541"/>
      <c r="AS681" s="541"/>
      <c r="AT681" s="541"/>
      <c r="AU681" s="541"/>
      <c r="AV681" s="541"/>
      <c r="AW681" s="541"/>
      <c r="AX681" s="541"/>
      <c r="AY681" s="819"/>
    </row>
    <row r="682" spans="1:51" ht="13.5" hidden="1" thickBot="1">
      <c r="A682" s="3" t="str">
        <f t="shared" si="176"/>
        <v/>
      </c>
      <c r="B682" s="805"/>
      <c r="C682" s="831">
        <f>MEDIÇÃO_GLOBAL!C682</f>
        <v>0</v>
      </c>
      <c r="D682" s="830">
        <f>MEDIÇÃO_GLOBAL!D682</f>
        <v>0</v>
      </c>
      <c r="E682" s="830" t="str">
        <f>MEDIÇÃO_GLOBAL!E682</f>
        <v/>
      </c>
      <c r="F682" s="823">
        <f>MEDIÇÃO_GLOBAL!F682</f>
        <v>0</v>
      </c>
      <c r="G682" s="824">
        <f>MEDIÇÃO_GLOBAL!G682</f>
        <v>0</v>
      </c>
      <c r="H682" s="454">
        <f>Dados_GLOBAL_Inicial!S682</f>
        <v>0</v>
      </c>
      <c r="I682" s="970"/>
      <c r="J682" s="455">
        <f t="shared" si="177"/>
        <v>0</v>
      </c>
      <c r="K682" s="451">
        <f t="shared" si="187"/>
        <v>0</v>
      </c>
      <c r="L682" s="452">
        <f t="shared" si="185"/>
        <v>0</v>
      </c>
      <c r="M682" s="809">
        <f t="shared" si="188"/>
        <v>0</v>
      </c>
      <c r="N682" s="821">
        <f>IF(IFERROR(VALUE(MEDIÇÃO_GLOBAL!N682),0)=0,0,MEDIÇÃO_GLOBAL!N682)</f>
        <v>0</v>
      </c>
      <c r="O682" s="811">
        <f t="shared" si="189"/>
        <v>0</v>
      </c>
      <c r="P682" s="811">
        <f>IF(Dados_Obra!$H$37=1,Dados_GLOBAL_Inicial!M682,IF((W682)="c",ROUNDUP(J682*N682,2),IF((W682)="b",ROUNDDOWN(J682*N682,2),ROUND(J682*N682,2))))</f>
        <v>0</v>
      </c>
      <c r="Q682" s="813">
        <f t="shared" si="190"/>
        <v>0</v>
      </c>
      <c r="S682" s="815">
        <f t="shared" si="178"/>
        <v>0</v>
      </c>
      <c r="T682" s="815">
        <f t="shared" si="179"/>
        <v>0</v>
      </c>
      <c r="V682" s="974"/>
      <c r="W682" s="975"/>
      <c r="X682" s="816">
        <f t="shared" si="180"/>
        <v>0</v>
      </c>
      <c r="Y682" s="816">
        <f t="shared" si="181"/>
        <v>0</v>
      </c>
      <c r="Z682" s="816">
        <f t="shared" si="182"/>
        <v>0</v>
      </c>
      <c r="AA682" s="817">
        <f t="shared" si="183"/>
        <v>0</v>
      </c>
      <c r="AB682" s="718">
        <f t="shared" si="184"/>
        <v>681</v>
      </c>
      <c r="AC682" s="453">
        <f t="shared" si="191"/>
        <v>0</v>
      </c>
      <c r="AD682" s="14">
        <f t="shared" si="192"/>
        <v>0</v>
      </c>
      <c r="AE682"/>
      <c r="AF682" s="540">
        <f t="shared" si="186"/>
        <v>0</v>
      </c>
      <c r="AG682" s="541"/>
      <c r="AH682" s="541"/>
      <c r="AI682" s="541"/>
      <c r="AJ682" s="541"/>
      <c r="AK682" s="541"/>
      <c r="AL682" s="541"/>
      <c r="AM682" s="541"/>
      <c r="AN682" s="541"/>
      <c r="AO682" s="541"/>
      <c r="AP682" s="541"/>
      <c r="AQ682" s="541"/>
      <c r="AR682" s="541"/>
      <c r="AS682" s="541"/>
      <c r="AT682" s="541"/>
      <c r="AU682" s="541"/>
      <c r="AV682" s="541"/>
      <c r="AW682" s="541"/>
      <c r="AX682" s="541"/>
      <c r="AY682" s="819"/>
    </row>
    <row r="683" spans="1:51" ht="13.5" hidden="1" thickBot="1">
      <c r="A683" s="3" t="str">
        <f t="shared" si="176"/>
        <v/>
      </c>
      <c r="B683" s="805"/>
      <c r="C683" s="831">
        <f>MEDIÇÃO_GLOBAL!C683</f>
        <v>0</v>
      </c>
      <c r="D683" s="830">
        <f>MEDIÇÃO_GLOBAL!D683</f>
        <v>0</v>
      </c>
      <c r="E683" s="830" t="str">
        <f>MEDIÇÃO_GLOBAL!E683</f>
        <v/>
      </c>
      <c r="F683" s="823">
        <f>MEDIÇÃO_GLOBAL!F683</f>
        <v>0</v>
      </c>
      <c r="G683" s="824">
        <f>MEDIÇÃO_GLOBAL!G683</f>
        <v>0</v>
      </c>
      <c r="H683" s="454">
        <f>Dados_GLOBAL_Inicial!S683</f>
        <v>0</v>
      </c>
      <c r="I683" s="970"/>
      <c r="J683" s="455">
        <f t="shared" si="177"/>
        <v>0</v>
      </c>
      <c r="K683" s="451">
        <f t="shared" si="187"/>
        <v>0</v>
      </c>
      <c r="L683" s="452">
        <f t="shared" si="185"/>
        <v>0</v>
      </c>
      <c r="M683" s="809">
        <f t="shared" si="188"/>
        <v>0</v>
      </c>
      <c r="N683" s="821">
        <f>IF(IFERROR(VALUE(MEDIÇÃO_GLOBAL!N683),0)=0,0,MEDIÇÃO_GLOBAL!N683)</f>
        <v>0</v>
      </c>
      <c r="O683" s="811">
        <f t="shared" si="189"/>
        <v>0</v>
      </c>
      <c r="P683" s="811">
        <f>IF(Dados_Obra!$H$37=1,Dados_GLOBAL_Inicial!M683,IF((W683)="c",ROUNDUP(J683*N683,2),IF((W683)="b",ROUNDDOWN(J683*N683,2),ROUND(J683*N683,2))))</f>
        <v>0</v>
      </c>
      <c r="Q683" s="813">
        <f t="shared" si="190"/>
        <v>0</v>
      </c>
      <c r="S683" s="815">
        <f t="shared" si="178"/>
        <v>0</v>
      </c>
      <c r="T683" s="815">
        <f t="shared" si="179"/>
        <v>0</v>
      </c>
      <c r="V683" s="974"/>
      <c r="W683" s="975"/>
      <c r="X683" s="816">
        <f t="shared" si="180"/>
        <v>0</v>
      </c>
      <c r="Y683" s="816">
        <f t="shared" si="181"/>
        <v>0</v>
      </c>
      <c r="Z683" s="816">
        <f t="shared" si="182"/>
        <v>0</v>
      </c>
      <c r="AA683" s="817">
        <f t="shared" si="183"/>
        <v>0</v>
      </c>
      <c r="AB683" s="718">
        <f t="shared" si="184"/>
        <v>682</v>
      </c>
      <c r="AC683" s="453">
        <f t="shared" si="191"/>
        <v>0</v>
      </c>
      <c r="AD683" s="14">
        <f t="shared" si="192"/>
        <v>0</v>
      </c>
      <c r="AE683"/>
      <c r="AF683" s="540">
        <f t="shared" si="186"/>
        <v>0</v>
      </c>
      <c r="AG683" s="541"/>
      <c r="AH683" s="541"/>
      <c r="AI683" s="541"/>
      <c r="AJ683" s="541"/>
      <c r="AK683" s="541"/>
      <c r="AL683" s="541"/>
      <c r="AM683" s="541"/>
      <c r="AN683" s="541"/>
      <c r="AO683" s="541"/>
      <c r="AP683" s="541"/>
      <c r="AQ683" s="541"/>
      <c r="AR683" s="541"/>
      <c r="AS683" s="541"/>
      <c r="AT683" s="541"/>
      <c r="AU683" s="541"/>
      <c r="AV683" s="541"/>
      <c r="AW683" s="541"/>
      <c r="AX683" s="541"/>
      <c r="AY683" s="819"/>
    </row>
    <row r="684" spans="1:51" ht="13.5" hidden="1" thickBot="1">
      <c r="A684" s="3" t="str">
        <f t="shared" si="176"/>
        <v/>
      </c>
      <c r="B684" s="805"/>
      <c r="C684" s="831">
        <f>MEDIÇÃO_GLOBAL!C684</f>
        <v>0</v>
      </c>
      <c r="D684" s="830">
        <f>MEDIÇÃO_GLOBAL!D684</f>
        <v>0</v>
      </c>
      <c r="E684" s="830" t="str">
        <f>MEDIÇÃO_GLOBAL!E684</f>
        <v/>
      </c>
      <c r="F684" s="823">
        <f>MEDIÇÃO_GLOBAL!F684</f>
        <v>0</v>
      </c>
      <c r="G684" s="824">
        <f>MEDIÇÃO_GLOBAL!G684</f>
        <v>0</v>
      </c>
      <c r="H684" s="454">
        <f>Dados_GLOBAL_Inicial!S684</f>
        <v>0</v>
      </c>
      <c r="I684" s="970"/>
      <c r="J684" s="455">
        <f t="shared" si="177"/>
        <v>0</v>
      </c>
      <c r="K684" s="451">
        <f t="shared" si="187"/>
        <v>0</v>
      </c>
      <c r="L684" s="452">
        <f t="shared" si="185"/>
        <v>0</v>
      </c>
      <c r="M684" s="809">
        <f t="shared" si="188"/>
        <v>0</v>
      </c>
      <c r="N684" s="821">
        <f>IF(IFERROR(VALUE(MEDIÇÃO_GLOBAL!N684),0)=0,0,MEDIÇÃO_GLOBAL!N684)</f>
        <v>0</v>
      </c>
      <c r="O684" s="811">
        <f t="shared" si="189"/>
        <v>0</v>
      </c>
      <c r="P684" s="811">
        <f>IF(Dados_Obra!$H$37=1,Dados_GLOBAL_Inicial!M684,IF((W684)="c",ROUNDUP(J684*N684,2),IF((W684)="b",ROUNDDOWN(J684*N684,2),ROUND(J684*N684,2))))</f>
        <v>0</v>
      </c>
      <c r="Q684" s="813">
        <f t="shared" si="190"/>
        <v>0</v>
      </c>
      <c r="S684" s="815">
        <f t="shared" si="178"/>
        <v>0</v>
      </c>
      <c r="T684" s="815">
        <f t="shared" si="179"/>
        <v>0</v>
      </c>
      <c r="V684" s="974"/>
      <c r="W684" s="975"/>
      <c r="X684" s="816">
        <f t="shared" si="180"/>
        <v>0</v>
      </c>
      <c r="Y684" s="816">
        <f t="shared" si="181"/>
        <v>0</v>
      </c>
      <c r="Z684" s="816">
        <f t="shared" si="182"/>
        <v>0</v>
      </c>
      <c r="AA684" s="817">
        <f t="shared" si="183"/>
        <v>0</v>
      </c>
      <c r="AB684" s="718">
        <f t="shared" si="184"/>
        <v>683</v>
      </c>
      <c r="AC684" s="453">
        <f t="shared" si="191"/>
        <v>0</v>
      </c>
      <c r="AD684" s="14">
        <f t="shared" si="192"/>
        <v>0</v>
      </c>
      <c r="AE684"/>
      <c r="AF684" s="540">
        <f t="shared" si="186"/>
        <v>0</v>
      </c>
      <c r="AG684" s="541"/>
      <c r="AH684" s="541"/>
      <c r="AI684" s="541"/>
      <c r="AJ684" s="541"/>
      <c r="AK684" s="541"/>
      <c r="AL684" s="541"/>
      <c r="AM684" s="541"/>
      <c r="AN684" s="541"/>
      <c r="AO684" s="541"/>
      <c r="AP684" s="541"/>
      <c r="AQ684" s="541"/>
      <c r="AR684" s="541"/>
      <c r="AS684" s="541"/>
      <c r="AT684" s="541"/>
      <c r="AU684" s="541"/>
      <c r="AV684" s="541"/>
      <c r="AW684" s="541"/>
      <c r="AX684" s="541"/>
      <c r="AY684" s="819"/>
    </row>
    <row r="685" spans="1:51" ht="13.5" hidden="1" thickBot="1">
      <c r="A685" s="3" t="str">
        <f t="shared" si="176"/>
        <v/>
      </c>
      <c r="B685" s="805"/>
      <c r="C685" s="831">
        <f>MEDIÇÃO_GLOBAL!C685</f>
        <v>0</v>
      </c>
      <c r="D685" s="830">
        <f>MEDIÇÃO_GLOBAL!D685</f>
        <v>0</v>
      </c>
      <c r="E685" s="830" t="str">
        <f>MEDIÇÃO_GLOBAL!E685</f>
        <v/>
      </c>
      <c r="F685" s="823">
        <f>MEDIÇÃO_GLOBAL!F685</f>
        <v>0</v>
      </c>
      <c r="G685" s="824">
        <f>MEDIÇÃO_GLOBAL!G685</f>
        <v>0</v>
      </c>
      <c r="H685" s="454">
        <f>Dados_GLOBAL_Inicial!S685</f>
        <v>0</v>
      </c>
      <c r="I685" s="970"/>
      <c r="J685" s="455">
        <f t="shared" si="177"/>
        <v>0</v>
      </c>
      <c r="K685" s="451">
        <f t="shared" si="187"/>
        <v>0</v>
      </c>
      <c r="L685" s="452">
        <f t="shared" si="185"/>
        <v>0</v>
      </c>
      <c r="M685" s="809">
        <f t="shared" si="188"/>
        <v>0</v>
      </c>
      <c r="N685" s="821">
        <f>IF(IFERROR(VALUE(MEDIÇÃO_GLOBAL!N685),0)=0,0,MEDIÇÃO_GLOBAL!N685)</f>
        <v>0</v>
      </c>
      <c r="O685" s="811">
        <f t="shared" si="189"/>
        <v>0</v>
      </c>
      <c r="P685" s="811">
        <f>IF(Dados_Obra!$H$37=1,Dados_GLOBAL_Inicial!M685,IF((W685)="c",ROUNDUP(J685*N685,2),IF((W685)="b",ROUNDDOWN(J685*N685,2),ROUND(J685*N685,2))))</f>
        <v>0</v>
      </c>
      <c r="Q685" s="813">
        <f t="shared" si="190"/>
        <v>0</v>
      </c>
      <c r="S685" s="815">
        <f t="shared" si="178"/>
        <v>0</v>
      </c>
      <c r="T685" s="815">
        <f t="shared" si="179"/>
        <v>0</v>
      </c>
      <c r="V685" s="974"/>
      <c r="W685" s="975"/>
      <c r="X685" s="816">
        <f t="shared" si="180"/>
        <v>0</v>
      </c>
      <c r="Y685" s="816">
        <f t="shared" si="181"/>
        <v>0</v>
      </c>
      <c r="Z685" s="816">
        <f t="shared" si="182"/>
        <v>0</v>
      </c>
      <c r="AA685" s="817">
        <f t="shared" si="183"/>
        <v>0</v>
      </c>
      <c r="AB685" s="718">
        <f t="shared" si="184"/>
        <v>684</v>
      </c>
      <c r="AC685" s="453">
        <f t="shared" si="191"/>
        <v>0</v>
      </c>
      <c r="AD685" s="14">
        <f t="shared" si="192"/>
        <v>0</v>
      </c>
      <c r="AE685"/>
      <c r="AF685" s="540">
        <f t="shared" si="186"/>
        <v>0</v>
      </c>
      <c r="AG685" s="541"/>
      <c r="AH685" s="541"/>
      <c r="AI685" s="541"/>
      <c r="AJ685" s="541"/>
      <c r="AK685" s="541"/>
      <c r="AL685" s="541"/>
      <c r="AM685" s="541"/>
      <c r="AN685" s="541"/>
      <c r="AO685" s="541"/>
      <c r="AP685" s="541"/>
      <c r="AQ685" s="541"/>
      <c r="AR685" s="541"/>
      <c r="AS685" s="541"/>
      <c r="AT685" s="541"/>
      <c r="AU685" s="541"/>
      <c r="AV685" s="541"/>
      <c r="AW685" s="541"/>
      <c r="AX685" s="541"/>
      <c r="AY685" s="819"/>
    </row>
    <row r="686" spans="1:51" ht="13.5" hidden="1" thickBot="1">
      <c r="A686" s="3" t="str">
        <f t="shared" si="176"/>
        <v/>
      </c>
      <c r="B686" s="805"/>
      <c r="C686" s="831">
        <f>MEDIÇÃO_GLOBAL!C686</f>
        <v>0</v>
      </c>
      <c r="D686" s="830">
        <f>MEDIÇÃO_GLOBAL!D686</f>
        <v>0</v>
      </c>
      <c r="E686" s="830" t="str">
        <f>MEDIÇÃO_GLOBAL!E686</f>
        <v/>
      </c>
      <c r="F686" s="823">
        <f>MEDIÇÃO_GLOBAL!F686</f>
        <v>0</v>
      </c>
      <c r="G686" s="824">
        <f>MEDIÇÃO_GLOBAL!G686</f>
        <v>0</v>
      </c>
      <c r="H686" s="454">
        <f>Dados_GLOBAL_Inicial!S686</f>
        <v>0</v>
      </c>
      <c r="I686" s="970"/>
      <c r="J686" s="455">
        <f t="shared" si="177"/>
        <v>0</v>
      </c>
      <c r="K686" s="451">
        <f t="shared" si="187"/>
        <v>0</v>
      </c>
      <c r="L686" s="452">
        <f t="shared" si="185"/>
        <v>0</v>
      </c>
      <c r="M686" s="809">
        <f t="shared" si="188"/>
        <v>0</v>
      </c>
      <c r="N686" s="821">
        <f>IF(IFERROR(VALUE(MEDIÇÃO_GLOBAL!N686),0)=0,0,MEDIÇÃO_GLOBAL!N686)</f>
        <v>0</v>
      </c>
      <c r="O686" s="811">
        <f t="shared" si="189"/>
        <v>0</v>
      </c>
      <c r="P686" s="811">
        <f>IF(Dados_Obra!$H$37=1,Dados_GLOBAL_Inicial!M686,IF((W686)="c",ROUNDUP(J686*N686,2),IF((W686)="b",ROUNDDOWN(J686*N686,2),ROUND(J686*N686,2))))</f>
        <v>0</v>
      </c>
      <c r="Q686" s="813">
        <f t="shared" si="190"/>
        <v>0</v>
      </c>
      <c r="S686" s="815">
        <f t="shared" si="178"/>
        <v>0</v>
      </c>
      <c r="T686" s="815">
        <f t="shared" si="179"/>
        <v>0</v>
      </c>
      <c r="V686" s="974"/>
      <c r="W686" s="975"/>
      <c r="X686" s="816">
        <f t="shared" si="180"/>
        <v>0</v>
      </c>
      <c r="Y686" s="816">
        <f t="shared" si="181"/>
        <v>0</v>
      </c>
      <c r="Z686" s="816">
        <f t="shared" si="182"/>
        <v>0</v>
      </c>
      <c r="AA686" s="817">
        <f t="shared" si="183"/>
        <v>0</v>
      </c>
      <c r="AB686" s="718">
        <f t="shared" si="184"/>
        <v>685</v>
      </c>
      <c r="AC686" s="453">
        <f t="shared" si="191"/>
        <v>0</v>
      </c>
      <c r="AD686" s="14">
        <f t="shared" si="192"/>
        <v>0</v>
      </c>
      <c r="AE686"/>
      <c r="AF686" s="540">
        <f t="shared" si="186"/>
        <v>0</v>
      </c>
      <c r="AG686" s="541"/>
      <c r="AH686" s="541"/>
      <c r="AI686" s="541"/>
      <c r="AJ686" s="541"/>
      <c r="AK686" s="541"/>
      <c r="AL686" s="541"/>
      <c r="AM686" s="541"/>
      <c r="AN686" s="541"/>
      <c r="AO686" s="541"/>
      <c r="AP686" s="541"/>
      <c r="AQ686" s="541"/>
      <c r="AR686" s="541"/>
      <c r="AS686" s="541"/>
      <c r="AT686" s="541"/>
      <c r="AU686" s="541"/>
      <c r="AV686" s="541"/>
      <c r="AW686" s="541"/>
      <c r="AX686" s="541"/>
      <c r="AY686" s="819"/>
    </row>
    <row r="687" spans="1:51" ht="13.5" hidden="1" thickBot="1">
      <c r="A687" s="3" t="str">
        <f t="shared" si="176"/>
        <v/>
      </c>
      <c r="B687" s="805"/>
      <c r="C687" s="831">
        <f>MEDIÇÃO_GLOBAL!C687</f>
        <v>0</v>
      </c>
      <c r="D687" s="830">
        <f>MEDIÇÃO_GLOBAL!D687</f>
        <v>0</v>
      </c>
      <c r="E687" s="830" t="str">
        <f>MEDIÇÃO_GLOBAL!E687</f>
        <v/>
      </c>
      <c r="F687" s="823">
        <f>MEDIÇÃO_GLOBAL!F687</f>
        <v>0</v>
      </c>
      <c r="G687" s="824">
        <f>MEDIÇÃO_GLOBAL!G687</f>
        <v>0</v>
      </c>
      <c r="H687" s="454">
        <f>Dados_GLOBAL_Inicial!S687</f>
        <v>0</v>
      </c>
      <c r="I687" s="970"/>
      <c r="J687" s="455">
        <f t="shared" si="177"/>
        <v>0</v>
      </c>
      <c r="K687" s="451">
        <f t="shared" si="187"/>
        <v>0</v>
      </c>
      <c r="L687" s="452">
        <f t="shared" si="185"/>
        <v>0</v>
      </c>
      <c r="M687" s="809">
        <f t="shared" si="188"/>
        <v>0</v>
      </c>
      <c r="N687" s="821">
        <f>IF(IFERROR(VALUE(MEDIÇÃO_GLOBAL!N687),0)=0,0,MEDIÇÃO_GLOBAL!N687)</f>
        <v>0</v>
      </c>
      <c r="O687" s="811">
        <f t="shared" si="189"/>
        <v>0</v>
      </c>
      <c r="P687" s="811">
        <f>IF(Dados_Obra!$H$37=1,Dados_GLOBAL_Inicial!M687,IF((W687)="c",ROUNDUP(J687*N687,2),IF((W687)="b",ROUNDDOWN(J687*N687,2),ROUND(J687*N687,2))))</f>
        <v>0</v>
      </c>
      <c r="Q687" s="813">
        <f t="shared" si="190"/>
        <v>0</v>
      </c>
      <c r="S687" s="815">
        <f t="shared" si="178"/>
        <v>0</v>
      </c>
      <c r="T687" s="815">
        <f t="shared" si="179"/>
        <v>0</v>
      </c>
      <c r="V687" s="974"/>
      <c r="W687" s="975"/>
      <c r="X687" s="816">
        <f t="shared" si="180"/>
        <v>0</v>
      </c>
      <c r="Y687" s="816">
        <f t="shared" si="181"/>
        <v>0</v>
      </c>
      <c r="Z687" s="816">
        <f t="shared" si="182"/>
        <v>0</v>
      </c>
      <c r="AA687" s="817">
        <f t="shared" si="183"/>
        <v>0</v>
      </c>
      <c r="AB687" s="718">
        <f t="shared" si="184"/>
        <v>686</v>
      </c>
      <c r="AC687" s="453">
        <f t="shared" si="191"/>
        <v>0</v>
      </c>
      <c r="AD687" s="14">
        <f t="shared" si="192"/>
        <v>0</v>
      </c>
      <c r="AE687"/>
      <c r="AF687" s="540">
        <f t="shared" si="186"/>
        <v>0</v>
      </c>
      <c r="AG687" s="541"/>
      <c r="AH687" s="541"/>
      <c r="AI687" s="541"/>
      <c r="AJ687" s="541"/>
      <c r="AK687" s="541"/>
      <c r="AL687" s="541"/>
      <c r="AM687" s="541"/>
      <c r="AN687" s="541"/>
      <c r="AO687" s="541"/>
      <c r="AP687" s="541"/>
      <c r="AQ687" s="541"/>
      <c r="AR687" s="541"/>
      <c r="AS687" s="541"/>
      <c r="AT687" s="541"/>
      <c r="AU687" s="541"/>
      <c r="AV687" s="541"/>
      <c r="AW687" s="541"/>
      <c r="AX687" s="541"/>
      <c r="AY687" s="819"/>
    </row>
    <row r="688" spans="1:51" ht="13.5" hidden="1" thickBot="1">
      <c r="A688" s="3" t="str">
        <f t="shared" si="176"/>
        <v/>
      </c>
      <c r="B688" s="805"/>
      <c r="C688" s="831">
        <f>MEDIÇÃO_GLOBAL!C688</f>
        <v>0</v>
      </c>
      <c r="D688" s="830">
        <f>MEDIÇÃO_GLOBAL!D688</f>
        <v>0</v>
      </c>
      <c r="E688" s="830" t="str">
        <f>MEDIÇÃO_GLOBAL!E688</f>
        <v/>
      </c>
      <c r="F688" s="823">
        <f>MEDIÇÃO_GLOBAL!F688</f>
        <v>0</v>
      </c>
      <c r="G688" s="824">
        <f>MEDIÇÃO_GLOBAL!G688</f>
        <v>0</v>
      </c>
      <c r="H688" s="454">
        <f>Dados_GLOBAL_Inicial!S688</f>
        <v>0</v>
      </c>
      <c r="I688" s="970"/>
      <c r="J688" s="455">
        <f t="shared" si="177"/>
        <v>0</v>
      </c>
      <c r="K688" s="451">
        <f t="shared" si="187"/>
        <v>0</v>
      </c>
      <c r="L688" s="452">
        <f t="shared" si="185"/>
        <v>0</v>
      </c>
      <c r="M688" s="809">
        <f t="shared" si="188"/>
        <v>0</v>
      </c>
      <c r="N688" s="821">
        <f>IF(IFERROR(VALUE(MEDIÇÃO_GLOBAL!N688),0)=0,0,MEDIÇÃO_GLOBAL!N688)</f>
        <v>0</v>
      </c>
      <c r="O688" s="811">
        <f t="shared" si="189"/>
        <v>0</v>
      </c>
      <c r="P688" s="811">
        <f>IF(Dados_Obra!$H$37=1,Dados_GLOBAL_Inicial!M688,IF((W688)="c",ROUNDUP(J688*N688,2),IF((W688)="b",ROUNDDOWN(J688*N688,2),ROUND(J688*N688,2))))</f>
        <v>0</v>
      </c>
      <c r="Q688" s="813">
        <f t="shared" si="190"/>
        <v>0</v>
      </c>
      <c r="S688" s="815">
        <f t="shared" si="178"/>
        <v>0</v>
      </c>
      <c r="T688" s="815">
        <f t="shared" si="179"/>
        <v>0</v>
      </c>
      <c r="V688" s="974"/>
      <c r="W688" s="975"/>
      <c r="X688" s="816">
        <f t="shared" si="180"/>
        <v>0</v>
      </c>
      <c r="Y688" s="816">
        <f t="shared" si="181"/>
        <v>0</v>
      </c>
      <c r="Z688" s="816">
        <f t="shared" si="182"/>
        <v>0</v>
      </c>
      <c r="AA688" s="817">
        <f t="shared" si="183"/>
        <v>0</v>
      </c>
      <c r="AB688" s="718">
        <f t="shared" si="184"/>
        <v>687</v>
      </c>
      <c r="AC688" s="453">
        <f t="shared" si="191"/>
        <v>0</v>
      </c>
      <c r="AD688" s="14">
        <f t="shared" si="192"/>
        <v>0</v>
      </c>
      <c r="AE688"/>
      <c r="AF688" s="540">
        <f t="shared" si="186"/>
        <v>0</v>
      </c>
      <c r="AG688" s="541"/>
      <c r="AH688" s="541"/>
      <c r="AI688" s="541"/>
      <c r="AJ688" s="541"/>
      <c r="AK688" s="541"/>
      <c r="AL688" s="541"/>
      <c r="AM688" s="541"/>
      <c r="AN688" s="541"/>
      <c r="AO688" s="541"/>
      <c r="AP688" s="541"/>
      <c r="AQ688" s="541"/>
      <c r="AR688" s="541"/>
      <c r="AS688" s="541"/>
      <c r="AT688" s="541"/>
      <c r="AU688" s="541"/>
      <c r="AV688" s="541"/>
      <c r="AW688" s="541"/>
      <c r="AX688" s="541"/>
      <c r="AY688" s="819"/>
    </row>
    <row r="689" spans="1:51" ht="13.5" hidden="1" thickBot="1">
      <c r="A689" s="3" t="str">
        <f t="shared" si="176"/>
        <v/>
      </c>
      <c r="B689" s="805"/>
      <c r="C689" s="831">
        <f>MEDIÇÃO_GLOBAL!C689</f>
        <v>0</v>
      </c>
      <c r="D689" s="830">
        <f>MEDIÇÃO_GLOBAL!D689</f>
        <v>0</v>
      </c>
      <c r="E689" s="830" t="str">
        <f>MEDIÇÃO_GLOBAL!E689</f>
        <v/>
      </c>
      <c r="F689" s="823">
        <f>MEDIÇÃO_GLOBAL!F689</f>
        <v>0</v>
      </c>
      <c r="G689" s="824">
        <f>MEDIÇÃO_GLOBAL!G689</f>
        <v>0</v>
      </c>
      <c r="H689" s="454">
        <f>Dados_GLOBAL_Inicial!S689</f>
        <v>0</v>
      </c>
      <c r="I689" s="970"/>
      <c r="J689" s="455">
        <f t="shared" si="177"/>
        <v>0</v>
      </c>
      <c r="K689" s="451">
        <f t="shared" si="187"/>
        <v>0</v>
      </c>
      <c r="L689" s="452">
        <f t="shared" si="185"/>
        <v>0</v>
      </c>
      <c r="M689" s="809">
        <f t="shared" si="188"/>
        <v>0</v>
      </c>
      <c r="N689" s="821">
        <f>IF(IFERROR(VALUE(MEDIÇÃO_GLOBAL!N689),0)=0,0,MEDIÇÃO_GLOBAL!N689)</f>
        <v>0</v>
      </c>
      <c r="O689" s="811">
        <f t="shared" si="189"/>
        <v>0</v>
      </c>
      <c r="P689" s="811">
        <f>IF(Dados_Obra!$H$37=1,Dados_GLOBAL_Inicial!M689,IF((W689)="c",ROUNDUP(J689*N689,2),IF((W689)="b",ROUNDDOWN(J689*N689,2),ROUND(J689*N689,2))))</f>
        <v>0</v>
      </c>
      <c r="Q689" s="813">
        <f t="shared" si="190"/>
        <v>0</v>
      </c>
      <c r="S689" s="815">
        <f t="shared" si="178"/>
        <v>0</v>
      </c>
      <c r="T689" s="815">
        <f t="shared" si="179"/>
        <v>0</v>
      </c>
      <c r="V689" s="974"/>
      <c r="W689" s="975"/>
      <c r="X689" s="816">
        <f t="shared" si="180"/>
        <v>0</v>
      </c>
      <c r="Y689" s="816">
        <f t="shared" si="181"/>
        <v>0</v>
      </c>
      <c r="Z689" s="816">
        <f t="shared" si="182"/>
        <v>0</v>
      </c>
      <c r="AA689" s="817">
        <f t="shared" si="183"/>
        <v>0</v>
      </c>
      <c r="AB689" s="718">
        <f t="shared" si="184"/>
        <v>688</v>
      </c>
      <c r="AC689" s="453">
        <f t="shared" si="191"/>
        <v>0</v>
      </c>
      <c r="AD689" s="14">
        <f t="shared" si="192"/>
        <v>0</v>
      </c>
      <c r="AE689"/>
      <c r="AF689" s="540">
        <f t="shared" si="186"/>
        <v>0</v>
      </c>
      <c r="AG689" s="541"/>
      <c r="AH689" s="541"/>
      <c r="AI689" s="541"/>
      <c r="AJ689" s="541"/>
      <c r="AK689" s="541"/>
      <c r="AL689" s="541"/>
      <c r="AM689" s="541"/>
      <c r="AN689" s="541"/>
      <c r="AO689" s="541"/>
      <c r="AP689" s="541"/>
      <c r="AQ689" s="541"/>
      <c r="AR689" s="541"/>
      <c r="AS689" s="541"/>
      <c r="AT689" s="541"/>
      <c r="AU689" s="541"/>
      <c r="AV689" s="541"/>
      <c r="AW689" s="541"/>
      <c r="AX689" s="541"/>
      <c r="AY689" s="819"/>
    </row>
    <row r="690" spans="1:51" ht="13.5" hidden="1" thickBot="1">
      <c r="A690" s="3" t="str">
        <f t="shared" si="176"/>
        <v/>
      </c>
      <c r="B690" s="805"/>
      <c r="C690" s="831">
        <f>MEDIÇÃO_GLOBAL!C690</f>
        <v>0</v>
      </c>
      <c r="D690" s="830">
        <f>MEDIÇÃO_GLOBAL!D690</f>
        <v>0</v>
      </c>
      <c r="E690" s="830" t="str">
        <f>MEDIÇÃO_GLOBAL!E690</f>
        <v/>
      </c>
      <c r="F690" s="823">
        <f>MEDIÇÃO_GLOBAL!F690</f>
        <v>0</v>
      </c>
      <c r="G690" s="824">
        <f>MEDIÇÃO_GLOBAL!G690</f>
        <v>0</v>
      </c>
      <c r="H690" s="454">
        <f>Dados_GLOBAL_Inicial!S690</f>
        <v>0</v>
      </c>
      <c r="I690" s="970"/>
      <c r="J690" s="455">
        <f t="shared" si="177"/>
        <v>0</v>
      </c>
      <c r="K690" s="451">
        <f t="shared" si="187"/>
        <v>0</v>
      </c>
      <c r="L690" s="452">
        <f t="shared" si="185"/>
        <v>0</v>
      </c>
      <c r="M690" s="809">
        <f t="shared" si="188"/>
        <v>0</v>
      </c>
      <c r="N690" s="821">
        <f>IF(IFERROR(VALUE(MEDIÇÃO_GLOBAL!N690),0)=0,0,MEDIÇÃO_GLOBAL!N690)</f>
        <v>0</v>
      </c>
      <c r="O690" s="811">
        <f t="shared" si="189"/>
        <v>0</v>
      </c>
      <c r="P690" s="811">
        <f>IF(Dados_Obra!$H$37=1,Dados_GLOBAL_Inicial!M690,IF((W690)="c",ROUNDUP(J690*N690,2),IF((W690)="b",ROUNDDOWN(J690*N690,2),ROUND(J690*N690,2))))</f>
        <v>0</v>
      </c>
      <c r="Q690" s="813">
        <f t="shared" si="190"/>
        <v>0</v>
      </c>
      <c r="S690" s="815">
        <f t="shared" si="178"/>
        <v>0</v>
      </c>
      <c r="T690" s="815">
        <f t="shared" si="179"/>
        <v>0</v>
      </c>
      <c r="V690" s="974"/>
      <c r="W690" s="975"/>
      <c r="X690" s="816">
        <f t="shared" si="180"/>
        <v>0</v>
      </c>
      <c r="Y690" s="816">
        <f t="shared" si="181"/>
        <v>0</v>
      </c>
      <c r="Z690" s="816">
        <f t="shared" si="182"/>
        <v>0</v>
      </c>
      <c r="AA690" s="817">
        <f t="shared" si="183"/>
        <v>0</v>
      </c>
      <c r="AB690" s="718">
        <f t="shared" si="184"/>
        <v>689</v>
      </c>
      <c r="AC690" s="453">
        <f t="shared" si="191"/>
        <v>0</v>
      </c>
      <c r="AD690" s="14">
        <f t="shared" si="192"/>
        <v>0</v>
      </c>
      <c r="AE690"/>
      <c r="AF690" s="540">
        <f t="shared" si="186"/>
        <v>0</v>
      </c>
      <c r="AG690" s="541"/>
      <c r="AH690" s="541"/>
      <c r="AI690" s="541"/>
      <c r="AJ690" s="541"/>
      <c r="AK690" s="541"/>
      <c r="AL690" s="541"/>
      <c r="AM690" s="541"/>
      <c r="AN690" s="541"/>
      <c r="AO690" s="541"/>
      <c r="AP690" s="541"/>
      <c r="AQ690" s="541"/>
      <c r="AR690" s="541"/>
      <c r="AS690" s="541"/>
      <c r="AT690" s="541"/>
      <c r="AU690" s="541"/>
      <c r="AV690" s="541"/>
      <c r="AW690" s="541"/>
      <c r="AX690" s="541"/>
      <c r="AY690" s="819"/>
    </row>
    <row r="691" spans="1:51" ht="13.5" hidden="1" thickBot="1">
      <c r="A691" s="3" t="str">
        <f t="shared" si="176"/>
        <v/>
      </c>
      <c r="B691" s="805"/>
      <c r="C691" s="831">
        <f>MEDIÇÃO_GLOBAL!C691</f>
        <v>0</v>
      </c>
      <c r="D691" s="830">
        <f>MEDIÇÃO_GLOBAL!D691</f>
        <v>0</v>
      </c>
      <c r="E691" s="830" t="str">
        <f>MEDIÇÃO_GLOBAL!E691</f>
        <v/>
      </c>
      <c r="F691" s="823">
        <f>MEDIÇÃO_GLOBAL!F691</f>
        <v>0</v>
      </c>
      <c r="G691" s="824">
        <f>MEDIÇÃO_GLOBAL!G691</f>
        <v>0</v>
      </c>
      <c r="H691" s="454">
        <f>Dados_GLOBAL_Inicial!S691</f>
        <v>0</v>
      </c>
      <c r="I691" s="970"/>
      <c r="J691" s="455">
        <f t="shared" si="177"/>
        <v>0</v>
      </c>
      <c r="K691" s="451">
        <f t="shared" si="187"/>
        <v>0</v>
      </c>
      <c r="L691" s="452">
        <f t="shared" si="185"/>
        <v>0</v>
      </c>
      <c r="M691" s="809">
        <f t="shared" si="188"/>
        <v>0</v>
      </c>
      <c r="N691" s="821">
        <f>IF(IFERROR(VALUE(MEDIÇÃO_GLOBAL!N691),0)=0,0,MEDIÇÃO_GLOBAL!N691)</f>
        <v>0</v>
      </c>
      <c r="O691" s="811">
        <f t="shared" si="189"/>
        <v>0</v>
      </c>
      <c r="P691" s="811">
        <f>IF(Dados_Obra!$H$37=1,Dados_GLOBAL_Inicial!M691,IF((W691)="c",ROUNDUP(J691*N691,2),IF((W691)="b",ROUNDDOWN(J691*N691,2),ROUND(J691*N691,2))))</f>
        <v>0</v>
      </c>
      <c r="Q691" s="813">
        <f t="shared" si="190"/>
        <v>0</v>
      </c>
      <c r="S691" s="815">
        <f t="shared" si="178"/>
        <v>0</v>
      </c>
      <c r="T691" s="815">
        <f t="shared" si="179"/>
        <v>0</v>
      </c>
      <c r="V691" s="974"/>
      <c r="W691" s="975"/>
      <c r="X691" s="816">
        <f t="shared" si="180"/>
        <v>0</v>
      </c>
      <c r="Y691" s="816">
        <f t="shared" si="181"/>
        <v>0</v>
      </c>
      <c r="Z691" s="816">
        <f t="shared" si="182"/>
        <v>0</v>
      </c>
      <c r="AA691" s="817">
        <f t="shared" si="183"/>
        <v>0</v>
      </c>
      <c r="AB691" s="718">
        <f t="shared" si="184"/>
        <v>690</v>
      </c>
      <c r="AC691" s="453">
        <f t="shared" si="191"/>
        <v>0</v>
      </c>
      <c r="AD691" s="14">
        <f t="shared" si="192"/>
        <v>0</v>
      </c>
      <c r="AE691"/>
      <c r="AF691" s="540">
        <f t="shared" si="186"/>
        <v>0</v>
      </c>
      <c r="AG691" s="541"/>
      <c r="AH691" s="541"/>
      <c r="AI691" s="541"/>
      <c r="AJ691" s="541"/>
      <c r="AK691" s="541"/>
      <c r="AL691" s="541"/>
      <c r="AM691" s="541"/>
      <c r="AN691" s="541"/>
      <c r="AO691" s="541"/>
      <c r="AP691" s="541"/>
      <c r="AQ691" s="541"/>
      <c r="AR691" s="541"/>
      <c r="AS691" s="541"/>
      <c r="AT691" s="541"/>
      <c r="AU691" s="541"/>
      <c r="AV691" s="541"/>
      <c r="AW691" s="541"/>
      <c r="AX691" s="541"/>
      <c r="AY691" s="819"/>
    </row>
    <row r="692" spans="1:51" ht="13.5" hidden="1" thickBot="1">
      <c r="A692" s="3" t="str">
        <f t="shared" si="176"/>
        <v/>
      </c>
      <c r="B692" s="805"/>
      <c r="C692" s="831">
        <f>MEDIÇÃO_GLOBAL!C692</f>
        <v>0</v>
      </c>
      <c r="D692" s="830">
        <f>MEDIÇÃO_GLOBAL!D692</f>
        <v>0</v>
      </c>
      <c r="E692" s="830" t="str">
        <f>MEDIÇÃO_GLOBAL!E692</f>
        <v/>
      </c>
      <c r="F692" s="823">
        <f>MEDIÇÃO_GLOBAL!F692</f>
        <v>0</v>
      </c>
      <c r="G692" s="824">
        <f>MEDIÇÃO_GLOBAL!G692</f>
        <v>0</v>
      </c>
      <c r="H692" s="454">
        <f>Dados_GLOBAL_Inicial!S692</f>
        <v>0</v>
      </c>
      <c r="I692" s="970"/>
      <c r="J692" s="455">
        <f t="shared" si="177"/>
        <v>0</v>
      </c>
      <c r="K692" s="451">
        <f t="shared" si="187"/>
        <v>0</v>
      </c>
      <c r="L692" s="452">
        <f t="shared" si="185"/>
        <v>0</v>
      </c>
      <c r="M692" s="809">
        <f t="shared" si="188"/>
        <v>0</v>
      </c>
      <c r="N692" s="821">
        <f>IF(IFERROR(VALUE(MEDIÇÃO_GLOBAL!N692),0)=0,0,MEDIÇÃO_GLOBAL!N692)</f>
        <v>0</v>
      </c>
      <c r="O692" s="811">
        <f t="shared" si="189"/>
        <v>0</v>
      </c>
      <c r="P692" s="811">
        <f>IF(Dados_Obra!$H$37=1,Dados_GLOBAL_Inicial!M692,IF((W692)="c",ROUNDUP(J692*N692,2),IF((W692)="b",ROUNDDOWN(J692*N692,2),ROUND(J692*N692,2))))</f>
        <v>0</v>
      </c>
      <c r="Q692" s="813">
        <f t="shared" si="190"/>
        <v>0</v>
      </c>
      <c r="S692" s="815">
        <f t="shared" si="178"/>
        <v>0</v>
      </c>
      <c r="T692" s="815">
        <f t="shared" si="179"/>
        <v>0</v>
      </c>
      <c r="V692" s="974"/>
      <c r="W692" s="975"/>
      <c r="X692" s="816">
        <f t="shared" si="180"/>
        <v>0</v>
      </c>
      <c r="Y692" s="816">
        <f t="shared" si="181"/>
        <v>0</v>
      </c>
      <c r="Z692" s="816">
        <f t="shared" si="182"/>
        <v>0</v>
      </c>
      <c r="AA692" s="817">
        <f t="shared" si="183"/>
        <v>0</v>
      </c>
      <c r="AB692" s="718">
        <f t="shared" si="184"/>
        <v>691</v>
      </c>
      <c r="AC692" s="453">
        <f t="shared" si="191"/>
        <v>0</v>
      </c>
      <c r="AD692" s="14">
        <f t="shared" si="192"/>
        <v>0</v>
      </c>
      <c r="AE692"/>
      <c r="AF692" s="540">
        <f t="shared" si="186"/>
        <v>0</v>
      </c>
      <c r="AG692" s="541"/>
      <c r="AH692" s="541"/>
      <c r="AI692" s="541"/>
      <c r="AJ692" s="541"/>
      <c r="AK692" s="541"/>
      <c r="AL692" s="541"/>
      <c r="AM692" s="541"/>
      <c r="AN692" s="541"/>
      <c r="AO692" s="541"/>
      <c r="AP692" s="541"/>
      <c r="AQ692" s="541"/>
      <c r="AR692" s="541"/>
      <c r="AS692" s="541"/>
      <c r="AT692" s="541"/>
      <c r="AU692" s="541"/>
      <c r="AV692" s="541"/>
      <c r="AW692" s="541"/>
      <c r="AX692" s="541"/>
      <c r="AY692" s="819"/>
    </row>
    <row r="693" spans="1:51" ht="13.5" hidden="1" thickBot="1">
      <c r="A693" s="3" t="str">
        <f t="shared" ref="A693:A713" si="193">IF(LEN(F693)&gt;3,"x",IF(N693&lt;0,"x",""))</f>
        <v/>
      </c>
      <c r="B693" s="805"/>
      <c r="C693" s="831">
        <f>MEDIÇÃO_GLOBAL!C693</f>
        <v>0</v>
      </c>
      <c r="D693" s="830">
        <f>MEDIÇÃO_GLOBAL!D693</f>
        <v>0</v>
      </c>
      <c r="E693" s="830" t="str">
        <f>MEDIÇÃO_GLOBAL!E693</f>
        <v/>
      </c>
      <c r="F693" s="823">
        <f>MEDIÇÃO_GLOBAL!F693</f>
        <v>0</v>
      </c>
      <c r="G693" s="824">
        <f>MEDIÇÃO_GLOBAL!G693</f>
        <v>0</v>
      </c>
      <c r="H693" s="454">
        <f>Dados_GLOBAL_Inicial!S693</f>
        <v>0</v>
      </c>
      <c r="I693" s="970"/>
      <c r="J693" s="455">
        <f t="shared" ref="J693:J713" si="194">SUM(H693:I693)</f>
        <v>0</v>
      </c>
      <c r="K693" s="451">
        <f t="shared" si="187"/>
        <v>0</v>
      </c>
      <c r="L693" s="452">
        <f t="shared" si="185"/>
        <v>0</v>
      </c>
      <c r="M693" s="809">
        <f t="shared" si="188"/>
        <v>0</v>
      </c>
      <c r="N693" s="821">
        <f>IF(IFERROR(VALUE(MEDIÇÃO_GLOBAL!N693),0)=0,0,MEDIÇÃO_GLOBAL!N693)</f>
        <v>0</v>
      </c>
      <c r="O693" s="811">
        <f t="shared" si="189"/>
        <v>0</v>
      </c>
      <c r="P693" s="811">
        <f>IF(Dados_Obra!$H$37=1,Dados_GLOBAL_Inicial!M693,IF((W693)="c",ROUNDUP(J693*N693,2),IF((W693)="b",ROUNDDOWN(J693*N693,2),ROUND(J693*N693,2))))</f>
        <v>0</v>
      </c>
      <c r="Q693" s="813">
        <f t="shared" si="190"/>
        <v>0</v>
      </c>
      <c r="S693" s="815">
        <f t="shared" ref="S693:S713" si="195">IF(I693&gt;0,ROUND(I693*N693,2),0)</f>
        <v>0</v>
      </c>
      <c r="T693" s="815">
        <f t="shared" ref="T693:T713" si="196">IF(I693&lt;0,ROUND(I693*N693,2),0)</f>
        <v>0</v>
      </c>
      <c r="V693" s="974"/>
      <c r="W693" s="975"/>
      <c r="X693" s="816">
        <f t="shared" ref="X693:X713" si="197">IF(C693&lt;&gt;0,0,X694+O693)</f>
        <v>0</v>
      </c>
      <c r="Y693" s="816">
        <f t="shared" ref="Y693:Y713" si="198">IF(C693&lt;&gt;0,X694,0)</f>
        <v>0</v>
      </c>
      <c r="Z693" s="816">
        <f t="shared" ref="Z693:Z713" si="199">IF(C693&lt;&gt;0,0,Z694+P693)</f>
        <v>0</v>
      </c>
      <c r="AA693" s="817">
        <f t="shared" ref="AA693:AA713" si="200">IF(C693&lt;&gt;0,Z694,0)</f>
        <v>0</v>
      </c>
      <c r="AB693" s="718">
        <f t="shared" ref="AB693:AB713" si="201">AB692+1</f>
        <v>692</v>
      </c>
      <c r="AC693" s="453">
        <f t="shared" si="191"/>
        <v>0</v>
      </c>
      <c r="AD693" s="14">
        <f t="shared" si="192"/>
        <v>0</v>
      </c>
      <c r="AE693"/>
      <c r="AF693" s="540">
        <f t="shared" si="186"/>
        <v>0</v>
      </c>
      <c r="AG693" s="541"/>
      <c r="AH693" s="541"/>
      <c r="AI693" s="541"/>
      <c r="AJ693" s="541"/>
      <c r="AK693" s="541"/>
      <c r="AL693" s="541"/>
      <c r="AM693" s="541"/>
      <c r="AN693" s="541"/>
      <c r="AO693" s="541"/>
      <c r="AP693" s="541"/>
      <c r="AQ693" s="541"/>
      <c r="AR693" s="541"/>
      <c r="AS693" s="541"/>
      <c r="AT693" s="541"/>
      <c r="AU693" s="541"/>
      <c r="AV693" s="541"/>
      <c r="AW693" s="541"/>
      <c r="AX693" s="541"/>
      <c r="AY693" s="819"/>
    </row>
    <row r="694" spans="1:51" ht="13.5" hidden="1" thickBot="1">
      <c r="A694" s="3" t="str">
        <f t="shared" si="193"/>
        <v/>
      </c>
      <c r="B694" s="805"/>
      <c r="C694" s="831">
        <f>MEDIÇÃO_GLOBAL!C694</f>
        <v>0</v>
      </c>
      <c r="D694" s="830">
        <f>MEDIÇÃO_GLOBAL!D694</f>
        <v>0</v>
      </c>
      <c r="E694" s="830" t="str">
        <f>MEDIÇÃO_GLOBAL!E694</f>
        <v/>
      </c>
      <c r="F694" s="823">
        <f>MEDIÇÃO_GLOBAL!F694</f>
        <v>0</v>
      </c>
      <c r="G694" s="824">
        <f>MEDIÇÃO_GLOBAL!G694</f>
        <v>0</v>
      </c>
      <c r="H694" s="454">
        <f>Dados_GLOBAL_Inicial!S694</f>
        <v>0</v>
      </c>
      <c r="I694" s="970"/>
      <c r="J694" s="455">
        <f t="shared" si="194"/>
        <v>0</v>
      </c>
      <c r="K694" s="451">
        <f t="shared" si="187"/>
        <v>0</v>
      </c>
      <c r="L694" s="452">
        <f t="shared" si="185"/>
        <v>0</v>
      </c>
      <c r="M694" s="809">
        <f t="shared" si="188"/>
        <v>0</v>
      </c>
      <c r="N694" s="821">
        <f>IF(IFERROR(VALUE(MEDIÇÃO_GLOBAL!N694),0)=0,0,MEDIÇÃO_GLOBAL!N694)</f>
        <v>0</v>
      </c>
      <c r="O694" s="811">
        <f t="shared" si="189"/>
        <v>0</v>
      </c>
      <c r="P694" s="811">
        <f>IF(Dados_Obra!$H$37=1,Dados_GLOBAL_Inicial!M694,IF((W694)="c",ROUNDUP(J694*N694,2),IF((W694)="b",ROUNDDOWN(J694*N694,2),ROUND(J694*N694,2))))</f>
        <v>0</v>
      </c>
      <c r="Q694" s="813">
        <f t="shared" si="190"/>
        <v>0</v>
      </c>
      <c r="S694" s="815">
        <f t="shared" si="195"/>
        <v>0</v>
      </c>
      <c r="T694" s="815">
        <f t="shared" si="196"/>
        <v>0</v>
      </c>
      <c r="V694" s="974"/>
      <c r="W694" s="975"/>
      <c r="X694" s="816">
        <f t="shared" si="197"/>
        <v>0</v>
      </c>
      <c r="Y694" s="816">
        <f t="shared" si="198"/>
        <v>0</v>
      </c>
      <c r="Z694" s="816">
        <f t="shared" si="199"/>
        <v>0</v>
      </c>
      <c r="AA694" s="817">
        <f t="shared" si="200"/>
        <v>0</v>
      </c>
      <c r="AB694" s="718">
        <f t="shared" si="201"/>
        <v>693</v>
      </c>
      <c r="AC694" s="453">
        <f t="shared" si="191"/>
        <v>0</v>
      </c>
      <c r="AD694" s="14">
        <f t="shared" si="192"/>
        <v>0</v>
      </c>
      <c r="AE694"/>
      <c r="AF694" s="540">
        <f t="shared" si="186"/>
        <v>0</v>
      </c>
      <c r="AG694" s="541"/>
      <c r="AH694" s="541"/>
      <c r="AI694" s="541"/>
      <c r="AJ694" s="541"/>
      <c r="AK694" s="541"/>
      <c r="AL694" s="541"/>
      <c r="AM694" s="541"/>
      <c r="AN694" s="541"/>
      <c r="AO694" s="541"/>
      <c r="AP694" s="541"/>
      <c r="AQ694" s="541"/>
      <c r="AR694" s="541"/>
      <c r="AS694" s="541"/>
      <c r="AT694" s="541"/>
      <c r="AU694" s="541"/>
      <c r="AV694" s="541"/>
      <c r="AW694" s="541"/>
      <c r="AX694" s="541"/>
      <c r="AY694" s="819"/>
    </row>
    <row r="695" spans="1:51" ht="13.5" hidden="1" thickBot="1">
      <c r="A695" s="3" t="str">
        <f t="shared" si="193"/>
        <v/>
      </c>
      <c r="B695" s="805"/>
      <c r="C695" s="831">
        <f>MEDIÇÃO_GLOBAL!C695</f>
        <v>0</v>
      </c>
      <c r="D695" s="830">
        <f>MEDIÇÃO_GLOBAL!D695</f>
        <v>0</v>
      </c>
      <c r="E695" s="830" t="str">
        <f>MEDIÇÃO_GLOBAL!E695</f>
        <v/>
      </c>
      <c r="F695" s="823">
        <f>MEDIÇÃO_GLOBAL!F695</f>
        <v>0</v>
      </c>
      <c r="G695" s="824">
        <f>MEDIÇÃO_GLOBAL!G695</f>
        <v>0</v>
      </c>
      <c r="H695" s="454">
        <f>Dados_GLOBAL_Inicial!S695</f>
        <v>0</v>
      </c>
      <c r="I695" s="970"/>
      <c r="J695" s="455">
        <f t="shared" si="194"/>
        <v>0</v>
      </c>
      <c r="K695" s="451">
        <f t="shared" si="187"/>
        <v>0</v>
      </c>
      <c r="L695" s="452">
        <f t="shared" si="185"/>
        <v>0</v>
      </c>
      <c r="M695" s="809">
        <f t="shared" si="188"/>
        <v>0</v>
      </c>
      <c r="N695" s="821">
        <f>IF(IFERROR(VALUE(MEDIÇÃO_GLOBAL!N695),0)=0,0,MEDIÇÃO_GLOBAL!N695)</f>
        <v>0</v>
      </c>
      <c r="O695" s="811">
        <f t="shared" si="189"/>
        <v>0</v>
      </c>
      <c r="P695" s="811">
        <f>IF(Dados_Obra!$H$37=1,Dados_GLOBAL_Inicial!M695,IF((W695)="c",ROUNDUP(J695*N695,2),IF((W695)="b",ROUNDDOWN(J695*N695,2),ROUND(J695*N695,2))))</f>
        <v>0</v>
      </c>
      <c r="Q695" s="813">
        <f t="shared" si="190"/>
        <v>0</v>
      </c>
      <c r="S695" s="815">
        <f t="shared" si="195"/>
        <v>0</v>
      </c>
      <c r="T695" s="815">
        <f t="shared" si="196"/>
        <v>0</v>
      </c>
      <c r="V695" s="974"/>
      <c r="W695" s="975"/>
      <c r="X695" s="816">
        <f t="shared" si="197"/>
        <v>0</v>
      </c>
      <c r="Y695" s="816">
        <f t="shared" si="198"/>
        <v>0</v>
      </c>
      <c r="Z695" s="816">
        <f t="shared" si="199"/>
        <v>0</v>
      </c>
      <c r="AA695" s="817">
        <f t="shared" si="200"/>
        <v>0</v>
      </c>
      <c r="AB695" s="718">
        <f t="shared" si="201"/>
        <v>694</v>
      </c>
      <c r="AC695" s="453">
        <f t="shared" si="191"/>
        <v>0</v>
      </c>
      <c r="AD695" s="14">
        <f t="shared" si="192"/>
        <v>0</v>
      </c>
      <c r="AE695"/>
      <c r="AF695" s="540">
        <f t="shared" si="186"/>
        <v>0</v>
      </c>
      <c r="AG695" s="541"/>
      <c r="AH695" s="541"/>
      <c r="AI695" s="541"/>
      <c r="AJ695" s="541"/>
      <c r="AK695" s="541"/>
      <c r="AL695" s="541"/>
      <c r="AM695" s="541"/>
      <c r="AN695" s="541"/>
      <c r="AO695" s="541"/>
      <c r="AP695" s="541"/>
      <c r="AQ695" s="541"/>
      <c r="AR695" s="541"/>
      <c r="AS695" s="541"/>
      <c r="AT695" s="541"/>
      <c r="AU695" s="541"/>
      <c r="AV695" s="541"/>
      <c r="AW695" s="541"/>
      <c r="AX695" s="541"/>
      <c r="AY695" s="819"/>
    </row>
    <row r="696" spans="1:51" ht="13.5" hidden="1" thickBot="1">
      <c r="A696" s="3" t="str">
        <f t="shared" si="193"/>
        <v/>
      </c>
      <c r="B696" s="805"/>
      <c r="C696" s="831">
        <f>MEDIÇÃO_GLOBAL!C696</f>
        <v>0</v>
      </c>
      <c r="D696" s="830">
        <f>MEDIÇÃO_GLOBAL!D696</f>
        <v>0</v>
      </c>
      <c r="E696" s="830" t="str">
        <f>MEDIÇÃO_GLOBAL!E696</f>
        <v/>
      </c>
      <c r="F696" s="823">
        <f>MEDIÇÃO_GLOBAL!F696</f>
        <v>0</v>
      </c>
      <c r="G696" s="824">
        <f>MEDIÇÃO_GLOBAL!G696</f>
        <v>0</v>
      </c>
      <c r="H696" s="454">
        <f>Dados_GLOBAL_Inicial!S696</f>
        <v>0</v>
      </c>
      <c r="I696" s="970"/>
      <c r="J696" s="455">
        <f t="shared" si="194"/>
        <v>0</v>
      </c>
      <c r="K696" s="451">
        <f t="shared" si="187"/>
        <v>0</v>
      </c>
      <c r="L696" s="452">
        <f t="shared" si="185"/>
        <v>0</v>
      </c>
      <c r="M696" s="809">
        <f t="shared" si="188"/>
        <v>0</v>
      </c>
      <c r="N696" s="821">
        <f>IF(IFERROR(VALUE(MEDIÇÃO_GLOBAL!N696),0)=0,0,MEDIÇÃO_GLOBAL!N696)</f>
        <v>0</v>
      </c>
      <c r="O696" s="811">
        <f t="shared" si="189"/>
        <v>0</v>
      </c>
      <c r="P696" s="811">
        <f>IF(Dados_Obra!$H$37=1,Dados_GLOBAL_Inicial!M696,IF((W696)="c",ROUNDUP(J696*N696,2),IF((W696)="b",ROUNDDOWN(J696*N696,2),ROUND(J696*N696,2))))</f>
        <v>0</v>
      </c>
      <c r="Q696" s="813">
        <f t="shared" si="190"/>
        <v>0</v>
      </c>
      <c r="S696" s="815">
        <f t="shared" si="195"/>
        <v>0</v>
      </c>
      <c r="T696" s="815">
        <f t="shared" si="196"/>
        <v>0</v>
      </c>
      <c r="V696" s="974"/>
      <c r="W696" s="975"/>
      <c r="X696" s="816">
        <f t="shared" si="197"/>
        <v>0</v>
      </c>
      <c r="Y696" s="816">
        <f t="shared" si="198"/>
        <v>0</v>
      </c>
      <c r="Z696" s="816">
        <f t="shared" si="199"/>
        <v>0</v>
      </c>
      <c r="AA696" s="817">
        <f t="shared" si="200"/>
        <v>0</v>
      </c>
      <c r="AB696" s="718">
        <f t="shared" si="201"/>
        <v>695</v>
      </c>
      <c r="AC696" s="453">
        <f t="shared" si="191"/>
        <v>0</v>
      </c>
      <c r="AD696" s="14">
        <f t="shared" si="192"/>
        <v>0</v>
      </c>
      <c r="AE696"/>
      <c r="AF696" s="540">
        <f t="shared" si="186"/>
        <v>0</v>
      </c>
      <c r="AG696" s="541"/>
      <c r="AH696" s="541"/>
      <c r="AI696" s="541"/>
      <c r="AJ696" s="541"/>
      <c r="AK696" s="541"/>
      <c r="AL696" s="541"/>
      <c r="AM696" s="541"/>
      <c r="AN696" s="541"/>
      <c r="AO696" s="541"/>
      <c r="AP696" s="541"/>
      <c r="AQ696" s="541"/>
      <c r="AR696" s="541"/>
      <c r="AS696" s="541"/>
      <c r="AT696" s="541"/>
      <c r="AU696" s="541"/>
      <c r="AV696" s="541"/>
      <c r="AW696" s="541"/>
      <c r="AX696" s="541"/>
      <c r="AY696" s="819"/>
    </row>
    <row r="697" spans="1:51" ht="13.5" hidden="1" thickBot="1">
      <c r="A697" s="3" t="str">
        <f t="shared" si="193"/>
        <v/>
      </c>
      <c r="B697" s="805"/>
      <c r="C697" s="831">
        <f>MEDIÇÃO_GLOBAL!C697</f>
        <v>0</v>
      </c>
      <c r="D697" s="830">
        <f>MEDIÇÃO_GLOBAL!D697</f>
        <v>0</v>
      </c>
      <c r="E697" s="830" t="str">
        <f>MEDIÇÃO_GLOBAL!E697</f>
        <v/>
      </c>
      <c r="F697" s="823">
        <f>MEDIÇÃO_GLOBAL!F697</f>
        <v>0</v>
      </c>
      <c r="G697" s="824">
        <f>MEDIÇÃO_GLOBAL!G697</f>
        <v>0</v>
      </c>
      <c r="H697" s="454">
        <f>Dados_GLOBAL_Inicial!S697</f>
        <v>0</v>
      </c>
      <c r="I697" s="970"/>
      <c r="J697" s="455">
        <f t="shared" si="194"/>
        <v>0</v>
      </c>
      <c r="K697" s="451">
        <f t="shared" si="187"/>
        <v>0</v>
      </c>
      <c r="L697" s="452">
        <f t="shared" si="185"/>
        <v>0</v>
      </c>
      <c r="M697" s="809">
        <f t="shared" si="188"/>
        <v>0</v>
      </c>
      <c r="N697" s="821">
        <f>IF(IFERROR(VALUE(MEDIÇÃO_GLOBAL!N697),0)=0,0,MEDIÇÃO_GLOBAL!N697)</f>
        <v>0</v>
      </c>
      <c r="O697" s="811">
        <f t="shared" si="189"/>
        <v>0</v>
      </c>
      <c r="P697" s="811">
        <f>IF(Dados_Obra!$H$37=1,Dados_GLOBAL_Inicial!M697,IF((W697)="c",ROUNDUP(J697*N697,2),IF((W697)="b",ROUNDDOWN(J697*N697,2),ROUND(J697*N697,2))))</f>
        <v>0</v>
      </c>
      <c r="Q697" s="813">
        <f t="shared" si="190"/>
        <v>0</v>
      </c>
      <c r="S697" s="815">
        <f t="shared" si="195"/>
        <v>0</v>
      </c>
      <c r="T697" s="815">
        <f t="shared" si="196"/>
        <v>0</v>
      </c>
      <c r="V697" s="974"/>
      <c r="W697" s="975"/>
      <c r="X697" s="816">
        <f t="shared" si="197"/>
        <v>0</v>
      </c>
      <c r="Y697" s="816">
        <f t="shared" si="198"/>
        <v>0</v>
      </c>
      <c r="Z697" s="816">
        <f t="shared" si="199"/>
        <v>0</v>
      </c>
      <c r="AA697" s="817">
        <f t="shared" si="200"/>
        <v>0</v>
      </c>
      <c r="AB697" s="718">
        <f t="shared" si="201"/>
        <v>696</v>
      </c>
      <c r="AC697" s="453">
        <f t="shared" si="191"/>
        <v>0</v>
      </c>
      <c r="AD697" s="14">
        <f t="shared" si="192"/>
        <v>0</v>
      </c>
      <c r="AE697"/>
      <c r="AF697" s="540">
        <f t="shared" si="186"/>
        <v>0</v>
      </c>
      <c r="AG697" s="541"/>
      <c r="AH697" s="541"/>
      <c r="AI697" s="541"/>
      <c r="AJ697" s="541"/>
      <c r="AK697" s="541"/>
      <c r="AL697" s="541"/>
      <c r="AM697" s="541"/>
      <c r="AN697" s="541"/>
      <c r="AO697" s="541"/>
      <c r="AP697" s="541"/>
      <c r="AQ697" s="541"/>
      <c r="AR697" s="541"/>
      <c r="AS697" s="541"/>
      <c r="AT697" s="541"/>
      <c r="AU697" s="541"/>
      <c r="AV697" s="541"/>
      <c r="AW697" s="541"/>
      <c r="AX697" s="541"/>
      <c r="AY697" s="819"/>
    </row>
    <row r="698" spans="1:51" ht="13.5" hidden="1" thickBot="1">
      <c r="A698" s="3" t="str">
        <f t="shared" si="193"/>
        <v/>
      </c>
      <c r="B698" s="805"/>
      <c r="C698" s="831">
        <f>MEDIÇÃO_GLOBAL!C698</f>
        <v>0</v>
      </c>
      <c r="D698" s="830">
        <f>MEDIÇÃO_GLOBAL!D698</f>
        <v>0</v>
      </c>
      <c r="E698" s="830" t="str">
        <f>MEDIÇÃO_GLOBAL!E698</f>
        <v/>
      </c>
      <c r="F698" s="823">
        <f>MEDIÇÃO_GLOBAL!F698</f>
        <v>0</v>
      </c>
      <c r="G698" s="824">
        <f>MEDIÇÃO_GLOBAL!G698</f>
        <v>0</v>
      </c>
      <c r="H698" s="454">
        <f>Dados_GLOBAL_Inicial!S698</f>
        <v>0</v>
      </c>
      <c r="I698" s="970"/>
      <c r="J698" s="455">
        <f t="shared" si="194"/>
        <v>0</v>
      </c>
      <c r="K698" s="451">
        <f t="shared" si="187"/>
        <v>0</v>
      </c>
      <c r="L698" s="452">
        <f t="shared" si="185"/>
        <v>0</v>
      </c>
      <c r="M698" s="809">
        <f t="shared" si="188"/>
        <v>0</v>
      </c>
      <c r="N698" s="821">
        <f>IF(IFERROR(VALUE(MEDIÇÃO_GLOBAL!N698),0)=0,0,MEDIÇÃO_GLOBAL!N698)</f>
        <v>0</v>
      </c>
      <c r="O698" s="811">
        <f t="shared" si="189"/>
        <v>0</v>
      </c>
      <c r="P698" s="811">
        <f>IF(Dados_Obra!$H$37=1,Dados_GLOBAL_Inicial!M698,IF((W698)="c",ROUNDUP(J698*N698,2),IF((W698)="b",ROUNDDOWN(J698*N698,2),ROUND(J698*N698,2))))</f>
        <v>0</v>
      </c>
      <c r="Q698" s="813">
        <f t="shared" si="190"/>
        <v>0</v>
      </c>
      <c r="S698" s="815">
        <f t="shared" si="195"/>
        <v>0</v>
      </c>
      <c r="T698" s="815">
        <f t="shared" si="196"/>
        <v>0</v>
      </c>
      <c r="V698" s="974"/>
      <c r="W698" s="975"/>
      <c r="X698" s="816">
        <f t="shared" si="197"/>
        <v>0</v>
      </c>
      <c r="Y698" s="816">
        <f t="shared" si="198"/>
        <v>0</v>
      </c>
      <c r="Z698" s="816">
        <f t="shared" si="199"/>
        <v>0</v>
      </c>
      <c r="AA698" s="817">
        <f t="shared" si="200"/>
        <v>0</v>
      </c>
      <c r="AB698" s="718">
        <f t="shared" si="201"/>
        <v>697</v>
      </c>
      <c r="AC698" s="453">
        <f t="shared" si="191"/>
        <v>0</v>
      </c>
      <c r="AD698" s="14">
        <f t="shared" si="192"/>
        <v>0</v>
      </c>
      <c r="AE698"/>
      <c r="AF698" s="540">
        <f t="shared" si="186"/>
        <v>0</v>
      </c>
      <c r="AG698" s="541"/>
      <c r="AH698" s="541"/>
      <c r="AI698" s="541"/>
      <c r="AJ698" s="541"/>
      <c r="AK698" s="541"/>
      <c r="AL698" s="541"/>
      <c r="AM698" s="541"/>
      <c r="AN698" s="541"/>
      <c r="AO698" s="541"/>
      <c r="AP698" s="541"/>
      <c r="AQ698" s="541"/>
      <c r="AR698" s="541"/>
      <c r="AS698" s="541"/>
      <c r="AT698" s="541"/>
      <c r="AU698" s="541"/>
      <c r="AV698" s="541"/>
      <c r="AW698" s="541"/>
      <c r="AX698" s="541"/>
      <c r="AY698" s="819"/>
    </row>
    <row r="699" spans="1:51" ht="13.5" hidden="1" thickBot="1">
      <c r="A699" s="3" t="str">
        <f t="shared" si="193"/>
        <v/>
      </c>
      <c r="B699" s="805"/>
      <c r="C699" s="831">
        <f>MEDIÇÃO_GLOBAL!C699</f>
        <v>0</v>
      </c>
      <c r="D699" s="830">
        <f>MEDIÇÃO_GLOBAL!D699</f>
        <v>0</v>
      </c>
      <c r="E699" s="830" t="str">
        <f>MEDIÇÃO_GLOBAL!E699</f>
        <v/>
      </c>
      <c r="F699" s="823">
        <f>MEDIÇÃO_GLOBAL!F699</f>
        <v>0</v>
      </c>
      <c r="G699" s="824">
        <f>MEDIÇÃO_GLOBAL!G699</f>
        <v>0</v>
      </c>
      <c r="H699" s="454">
        <f>Dados_GLOBAL_Inicial!S699</f>
        <v>0</v>
      </c>
      <c r="I699" s="970"/>
      <c r="J699" s="455">
        <f t="shared" si="194"/>
        <v>0</v>
      </c>
      <c r="K699" s="451">
        <f t="shared" si="187"/>
        <v>0</v>
      </c>
      <c r="L699" s="452">
        <f t="shared" si="185"/>
        <v>0</v>
      </c>
      <c r="M699" s="809">
        <f t="shared" si="188"/>
        <v>0</v>
      </c>
      <c r="N699" s="821">
        <f>IF(IFERROR(VALUE(MEDIÇÃO_GLOBAL!N699),0)=0,0,MEDIÇÃO_GLOBAL!N699)</f>
        <v>0</v>
      </c>
      <c r="O699" s="811">
        <f t="shared" si="189"/>
        <v>0</v>
      </c>
      <c r="P699" s="811">
        <f>IF(Dados_Obra!$H$37=1,Dados_GLOBAL_Inicial!M699,IF((W699)="c",ROUNDUP(J699*N699,2),IF((W699)="b",ROUNDDOWN(J699*N699,2),ROUND(J699*N699,2))))</f>
        <v>0</v>
      </c>
      <c r="Q699" s="813">
        <f t="shared" si="190"/>
        <v>0</v>
      </c>
      <c r="S699" s="815">
        <f t="shared" si="195"/>
        <v>0</v>
      </c>
      <c r="T699" s="815">
        <f t="shared" si="196"/>
        <v>0</v>
      </c>
      <c r="V699" s="974"/>
      <c r="W699" s="975"/>
      <c r="X699" s="816">
        <f t="shared" si="197"/>
        <v>0</v>
      </c>
      <c r="Y699" s="816">
        <f t="shared" si="198"/>
        <v>0</v>
      </c>
      <c r="Z699" s="816">
        <f t="shared" si="199"/>
        <v>0</v>
      </c>
      <c r="AA699" s="817">
        <f t="shared" si="200"/>
        <v>0</v>
      </c>
      <c r="AB699" s="718">
        <f t="shared" si="201"/>
        <v>698</v>
      </c>
      <c r="AC699" s="453">
        <f t="shared" si="191"/>
        <v>0</v>
      </c>
      <c r="AD699" s="14">
        <f t="shared" si="192"/>
        <v>0</v>
      </c>
      <c r="AE699"/>
      <c r="AF699" s="540">
        <f t="shared" si="186"/>
        <v>0</v>
      </c>
      <c r="AG699" s="541"/>
      <c r="AH699" s="541"/>
      <c r="AI699" s="541"/>
      <c r="AJ699" s="541"/>
      <c r="AK699" s="541"/>
      <c r="AL699" s="541"/>
      <c r="AM699" s="541"/>
      <c r="AN699" s="541"/>
      <c r="AO699" s="541"/>
      <c r="AP699" s="541"/>
      <c r="AQ699" s="541"/>
      <c r="AR699" s="541"/>
      <c r="AS699" s="541"/>
      <c r="AT699" s="541"/>
      <c r="AU699" s="541"/>
      <c r="AV699" s="541"/>
      <c r="AW699" s="541"/>
      <c r="AX699" s="541"/>
      <c r="AY699" s="819"/>
    </row>
    <row r="700" spans="1:51" ht="13.5" hidden="1" thickBot="1">
      <c r="A700" s="3" t="str">
        <f t="shared" si="193"/>
        <v/>
      </c>
      <c r="B700" s="805"/>
      <c r="C700" s="831">
        <f>MEDIÇÃO_GLOBAL!C700</f>
        <v>0</v>
      </c>
      <c r="D700" s="830">
        <f>MEDIÇÃO_GLOBAL!D700</f>
        <v>0</v>
      </c>
      <c r="E700" s="830" t="str">
        <f>MEDIÇÃO_GLOBAL!E700</f>
        <v/>
      </c>
      <c r="F700" s="823">
        <f>MEDIÇÃO_GLOBAL!F700</f>
        <v>0</v>
      </c>
      <c r="G700" s="824">
        <f>MEDIÇÃO_GLOBAL!G700</f>
        <v>0</v>
      </c>
      <c r="H700" s="454">
        <f>Dados_GLOBAL_Inicial!S700</f>
        <v>0</v>
      </c>
      <c r="I700" s="970"/>
      <c r="J700" s="455">
        <f t="shared" si="194"/>
        <v>0</v>
      </c>
      <c r="K700" s="451">
        <f t="shared" si="187"/>
        <v>0</v>
      </c>
      <c r="L700" s="452">
        <f t="shared" si="185"/>
        <v>0</v>
      </c>
      <c r="M700" s="809">
        <f t="shared" si="188"/>
        <v>0</v>
      </c>
      <c r="N700" s="821">
        <f>IF(IFERROR(VALUE(MEDIÇÃO_GLOBAL!N700),0)=0,0,MEDIÇÃO_GLOBAL!N700)</f>
        <v>0</v>
      </c>
      <c r="O700" s="811">
        <f t="shared" si="189"/>
        <v>0</v>
      </c>
      <c r="P700" s="811">
        <f>IF(Dados_Obra!$H$37=1,Dados_GLOBAL_Inicial!M700,IF((W700)="c",ROUNDUP(J700*N700,2),IF((W700)="b",ROUNDDOWN(J700*N700,2),ROUND(J700*N700,2))))</f>
        <v>0</v>
      </c>
      <c r="Q700" s="813">
        <f t="shared" si="190"/>
        <v>0</v>
      </c>
      <c r="S700" s="815">
        <f t="shared" si="195"/>
        <v>0</v>
      </c>
      <c r="T700" s="815">
        <f t="shared" si="196"/>
        <v>0</v>
      </c>
      <c r="V700" s="974"/>
      <c r="W700" s="975"/>
      <c r="X700" s="816">
        <f t="shared" si="197"/>
        <v>0</v>
      </c>
      <c r="Y700" s="816">
        <f t="shared" si="198"/>
        <v>0</v>
      </c>
      <c r="Z700" s="816">
        <f t="shared" si="199"/>
        <v>0</v>
      </c>
      <c r="AA700" s="817">
        <f t="shared" si="200"/>
        <v>0</v>
      </c>
      <c r="AB700" s="718">
        <f t="shared" si="201"/>
        <v>699</v>
      </c>
      <c r="AC700" s="453">
        <f t="shared" si="191"/>
        <v>0</v>
      </c>
      <c r="AD700" s="14">
        <f t="shared" si="192"/>
        <v>0</v>
      </c>
      <c r="AE700"/>
      <c r="AF700" s="540">
        <f t="shared" si="186"/>
        <v>0</v>
      </c>
      <c r="AG700" s="541"/>
      <c r="AH700" s="541"/>
      <c r="AI700" s="541"/>
      <c r="AJ700" s="541"/>
      <c r="AK700" s="541"/>
      <c r="AL700" s="541"/>
      <c r="AM700" s="541"/>
      <c r="AN700" s="541"/>
      <c r="AO700" s="541"/>
      <c r="AP700" s="541"/>
      <c r="AQ700" s="541"/>
      <c r="AR700" s="541"/>
      <c r="AS700" s="541"/>
      <c r="AT700" s="541"/>
      <c r="AU700" s="541"/>
      <c r="AV700" s="541"/>
      <c r="AW700" s="541"/>
      <c r="AX700" s="541"/>
      <c r="AY700" s="819"/>
    </row>
    <row r="701" spans="1:51" ht="13.5" hidden="1" thickBot="1">
      <c r="A701" s="3" t="str">
        <f t="shared" si="193"/>
        <v/>
      </c>
      <c r="B701" s="805"/>
      <c r="C701" s="831">
        <f>MEDIÇÃO_GLOBAL!C701</f>
        <v>0</v>
      </c>
      <c r="D701" s="830">
        <f>MEDIÇÃO_GLOBAL!D701</f>
        <v>0</v>
      </c>
      <c r="E701" s="830" t="str">
        <f>MEDIÇÃO_GLOBAL!E701</f>
        <v/>
      </c>
      <c r="F701" s="823">
        <f>MEDIÇÃO_GLOBAL!F701</f>
        <v>0</v>
      </c>
      <c r="G701" s="824">
        <f>MEDIÇÃO_GLOBAL!G701</f>
        <v>0</v>
      </c>
      <c r="H701" s="454">
        <f>Dados_GLOBAL_Inicial!S701</f>
        <v>0</v>
      </c>
      <c r="I701" s="970"/>
      <c r="J701" s="455">
        <f t="shared" si="194"/>
        <v>0</v>
      </c>
      <c r="K701" s="451">
        <f t="shared" si="187"/>
        <v>0</v>
      </c>
      <c r="L701" s="452">
        <f t="shared" si="185"/>
        <v>0</v>
      </c>
      <c r="M701" s="809">
        <f t="shared" si="188"/>
        <v>0</v>
      </c>
      <c r="N701" s="821">
        <f>IF(IFERROR(VALUE(MEDIÇÃO_GLOBAL!N701),0)=0,0,MEDIÇÃO_GLOBAL!N701)</f>
        <v>0</v>
      </c>
      <c r="O701" s="811">
        <f t="shared" si="189"/>
        <v>0</v>
      </c>
      <c r="P701" s="811">
        <f>IF(Dados_Obra!$H$37=1,Dados_GLOBAL_Inicial!M701,IF((W701)="c",ROUNDUP(J701*N701,2),IF((W701)="b",ROUNDDOWN(J701*N701,2),ROUND(J701*N701,2))))</f>
        <v>0</v>
      </c>
      <c r="Q701" s="813">
        <f t="shared" si="190"/>
        <v>0</v>
      </c>
      <c r="S701" s="815">
        <f t="shared" si="195"/>
        <v>0</v>
      </c>
      <c r="T701" s="815">
        <f t="shared" si="196"/>
        <v>0</v>
      </c>
      <c r="V701" s="974"/>
      <c r="W701" s="975"/>
      <c r="X701" s="816">
        <f t="shared" si="197"/>
        <v>0</v>
      </c>
      <c r="Y701" s="816">
        <f t="shared" si="198"/>
        <v>0</v>
      </c>
      <c r="Z701" s="816">
        <f t="shared" si="199"/>
        <v>0</v>
      </c>
      <c r="AA701" s="817">
        <f t="shared" si="200"/>
        <v>0</v>
      </c>
      <c r="AB701" s="718">
        <f t="shared" si="201"/>
        <v>700</v>
      </c>
      <c r="AC701" s="453">
        <f t="shared" si="191"/>
        <v>0</v>
      </c>
      <c r="AD701" s="14">
        <f t="shared" si="192"/>
        <v>0</v>
      </c>
      <c r="AE701"/>
      <c r="AF701" s="540">
        <f t="shared" si="186"/>
        <v>0</v>
      </c>
      <c r="AG701" s="541"/>
      <c r="AH701" s="541"/>
      <c r="AI701" s="541"/>
      <c r="AJ701" s="541"/>
      <c r="AK701" s="541"/>
      <c r="AL701" s="541"/>
      <c r="AM701" s="541"/>
      <c r="AN701" s="541"/>
      <c r="AO701" s="541"/>
      <c r="AP701" s="541"/>
      <c r="AQ701" s="541"/>
      <c r="AR701" s="541"/>
      <c r="AS701" s="541"/>
      <c r="AT701" s="541"/>
      <c r="AU701" s="541"/>
      <c r="AV701" s="541"/>
      <c r="AW701" s="541"/>
      <c r="AX701" s="541"/>
      <c r="AY701" s="819"/>
    </row>
    <row r="702" spans="1:51" ht="13.5" hidden="1" thickBot="1">
      <c r="A702" s="3" t="str">
        <f t="shared" si="193"/>
        <v/>
      </c>
      <c r="B702" s="805"/>
      <c r="C702" s="831">
        <f>MEDIÇÃO_GLOBAL!C702</f>
        <v>0</v>
      </c>
      <c r="D702" s="830">
        <f>MEDIÇÃO_GLOBAL!D702</f>
        <v>0</v>
      </c>
      <c r="E702" s="830" t="str">
        <f>MEDIÇÃO_GLOBAL!E702</f>
        <v/>
      </c>
      <c r="F702" s="823">
        <f>MEDIÇÃO_GLOBAL!F702</f>
        <v>0</v>
      </c>
      <c r="G702" s="824">
        <f>MEDIÇÃO_GLOBAL!G702</f>
        <v>0</v>
      </c>
      <c r="H702" s="454">
        <f>Dados_GLOBAL_Inicial!S702</f>
        <v>0</v>
      </c>
      <c r="I702" s="970"/>
      <c r="J702" s="455">
        <f t="shared" si="194"/>
        <v>0</v>
      </c>
      <c r="K702" s="451">
        <f t="shared" si="187"/>
        <v>0</v>
      </c>
      <c r="L702" s="452">
        <f t="shared" si="185"/>
        <v>0</v>
      </c>
      <c r="M702" s="809">
        <f t="shared" si="188"/>
        <v>0</v>
      </c>
      <c r="N702" s="821">
        <f>IF(IFERROR(VALUE(MEDIÇÃO_GLOBAL!N702),0)=0,0,MEDIÇÃO_GLOBAL!N702)</f>
        <v>0</v>
      </c>
      <c r="O702" s="811">
        <f t="shared" si="189"/>
        <v>0</v>
      </c>
      <c r="P702" s="811">
        <f>IF(Dados_Obra!$H$37=1,Dados_GLOBAL_Inicial!M702,IF((W702)="c",ROUNDUP(J702*N702,2),IF((W702)="b",ROUNDDOWN(J702*N702,2),ROUND(J702*N702,2))))</f>
        <v>0</v>
      </c>
      <c r="Q702" s="813">
        <f t="shared" si="190"/>
        <v>0</v>
      </c>
      <c r="S702" s="815">
        <f t="shared" si="195"/>
        <v>0</v>
      </c>
      <c r="T702" s="815">
        <f t="shared" si="196"/>
        <v>0</v>
      </c>
      <c r="V702" s="974"/>
      <c r="W702" s="975"/>
      <c r="X702" s="816">
        <f t="shared" si="197"/>
        <v>0</v>
      </c>
      <c r="Y702" s="816">
        <f t="shared" si="198"/>
        <v>0</v>
      </c>
      <c r="Z702" s="816">
        <f t="shared" si="199"/>
        <v>0</v>
      </c>
      <c r="AA702" s="817">
        <f t="shared" si="200"/>
        <v>0</v>
      </c>
      <c r="AB702" s="718">
        <f t="shared" si="201"/>
        <v>701</v>
      </c>
      <c r="AC702" s="453">
        <f t="shared" si="191"/>
        <v>0</v>
      </c>
      <c r="AD702" s="14">
        <f t="shared" si="192"/>
        <v>0</v>
      </c>
      <c r="AE702"/>
      <c r="AF702" s="540">
        <f t="shared" si="186"/>
        <v>0</v>
      </c>
      <c r="AG702" s="541"/>
      <c r="AH702" s="541"/>
      <c r="AI702" s="541"/>
      <c r="AJ702" s="541"/>
      <c r="AK702" s="541"/>
      <c r="AL702" s="541"/>
      <c r="AM702" s="541"/>
      <c r="AN702" s="541"/>
      <c r="AO702" s="541"/>
      <c r="AP702" s="541"/>
      <c r="AQ702" s="541"/>
      <c r="AR702" s="541"/>
      <c r="AS702" s="541"/>
      <c r="AT702" s="541"/>
      <c r="AU702" s="541"/>
      <c r="AV702" s="541"/>
      <c r="AW702" s="541"/>
      <c r="AX702" s="541"/>
      <c r="AY702" s="819"/>
    </row>
    <row r="703" spans="1:51" ht="13.5" hidden="1" thickBot="1">
      <c r="A703" s="3" t="str">
        <f t="shared" si="193"/>
        <v/>
      </c>
      <c r="B703" s="805"/>
      <c r="C703" s="831">
        <f>MEDIÇÃO_GLOBAL!C703</f>
        <v>0</v>
      </c>
      <c r="D703" s="830">
        <f>MEDIÇÃO_GLOBAL!D703</f>
        <v>0</v>
      </c>
      <c r="E703" s="830" t="str">
        <f>MEDIÇÃO_GLOBAL!E703</f>
        <v/>
      </c>
      <c r="F703" s="823">
        <f>MEDIÇÃO_GLOBAL!F703</f>
        <v>0</v>
      </c>
      <c r="G703" s="824">
        <f>MEDIÇÃO_GLOBAL!G703</f>
        <v>0</v>
      </c>
      <c r="H703" s="454">
        <f>Dados_GLOBAL_Inicial!S703</f>
        <v>0</v>
      </c>
      <c r="I703" s="970"/>
      <c r="J703" s="455">
        <f t="shared" si="194"/>
        <v>0</v>
      </c>
      <c r="K703" s="451">
        <f t="shared" si="187"/>
        <v>0</v>
      </c>
      <c r="L703" s="452">
        <f t="shared" si="185"/>
        <v>0</v>
      </c>
      <c r="M703" s="809">
        <f t="shared" si="188"/>
        <v>0</v>
      </c>
      <c r="N703" s="821">
        <f>IF(IFERROR(VALUE(MEDIÇÃO_GLOBAL!N703),0)=0,0,MEDIÇÃO_GLOBAL!N703)</f>
        <v>0</v>
      </c>
      <c r="O703" s="811">
        <f t="shared" si="189"/>
        <v>0</v>
      </c>
      <c r="P703" s="811">
        <f>IF(Dados_Obra!$H$37=1,Dados_GLOBAL_Inicial!M703,IF((W703)="c",ROUNDUP(J703*N703,2),IF((W703)="b",ROUNDDOWN(J703*N703,2),ROUND(J703*N703,2))))</f>
        <v>0</v>
      </c>
      <c r="Q703" s="813">
        <f t="shared" si="190"/>
        <v>0</v>
      </c>
      <c r="S703" s="815">
        <f t="shared" si="195"/>
        <v>0</v>
      </c>
      <c r="T703" s="815">
        <f t="shared" si="196"/>
        <v>0</v>
      </c>
      <c r="V703" s="974"/>
      <c r="W703" s="975"/>
      <c r="X703" s="816">
        <f t="shared" si="197"/>
        <v>0</v>
      </c>
      <c r="Y703" s="816">
        <f t="shared" si="198"/>
        <v>0</v>
      </c>
      <c r="Z703" s="816">
        <f t="shared" si="199"/>
        <v>0</v>
      </c>
      <c r="AA703" s="817">
        <f t="shared" si="200"/>
        <v>0</v>
      </c>
      <c r="AB703" s="718">
        <f t="shared" si="201"/>
        <v>702</v>
      </c>
      <c r="AC703" s="453">
        <f t="shared" si="191"/>
        <v>0</v>
      </c>
      <c r="AD703" s="14">
        <f t="shared" si="192"/>
        <v>0</v>
      </c>
      <c r="AE703"/>
      <c r="AF703" s="540">
        <f t="shared" si="186"/>
        <v>0</v>
      </c>
      <c r="AG703" s="541"/>
      <c r="AH703" s="541"/>
      <c r="AI703" s="541"/>
      <c r="AJ703" s="541"/>
      <c r="AK703" s="541"/>
      <c r="AL703" s="541"/>
      <c r="AM703" s="541"/>
      <c r="AN703" s="541"/>
      <c r="AO703" s="541"/>
      <c r="AP703" s="541"/>
      <c r="AQ703" s="541"/>
      <c r="AR703" s="541"/>
      <c r="AS703" s="541"/>
      <c r="AT703" s="541"/>
      <c r="AU703" s="541"/>
      <c r="AV703" s="541"/>
      <c r="AW703" s="541"/>
      <c r="AX703" s="541"/>
      <c r="AY703" s="819"/>
    </row>
    <row r="704" spans="1:51" ht="13.5" hidden="1" thickBot="1">
      <c r="A704" s="3" t="str">
        <f t="shared" si="193"/>
        <v/>
      </c>
      <c r="B704" s="805"/>
      <c r="C704" s="831">
        <f>MEDIÇÃO_GLOBAL!C704</f>
        <v>0</v>
      </c>
      <c r="D704" s="830">
        <f>MEDIÇÃO_GLOBAL!D704</f>
        <v>0</v>
      </c>
      <c r="E704" s="830" t="str">
        <f>MEDIÇÃO_GLOBAL!E704</f>
        <v/>
      </c>
      <c r="F704" s="823">
        <f>MEDIÇÃO_GLOBAL!F704</f>
        <v>0</v>
      </c>
      <c r="G704" s="824">
        <f>MEDIÇÃO_GLOBAL!G704</f>
        <v>0</v>
      </c>
      <c r="H704" s="454">
        <f>Dados_GLOBAL_Inicial!S704</f>
        <v>0</v>
      </c>
      <c r="I704" s="970"/>
      <c r="J704" s="455">
        <f t="shared" si="194"/>
        <v>0</v>
      </c>
      <c r="K704" s="451">
        <f t="shared" si="187"/>
        <v>0</v>
      </c>
      <c r="L704" s="452">
        <f t="shared" si="185"/>
        <v>0</v>
      </c>
      <c r="M704" s="809">
        <f t="shared" si="188"/>
        <v>0</v>
      </c>
      <c r="N704" s="821">
        <f>IF(IFERROR(VALUE(MEDIÇÃO_GLOBAL!N704),0)=0,0,MEDIÇÃO_GLOBAL!N704)</f>
        <v>0</v>
      </c>
      <c r="O704" s="811">
        <f t="shared" si="189"/>
        <v>0</v>
      </c>
      <c r="P704" s="811">
        <f>IF(Dados_Obra!$H$37=1,Dados_GLOBAL_Inicial!M704,IF((W704)="c",ROUNDUP(J704*N704,2),IF((W704)="b",ROUNDDOWN(J704*N704,2),ROUND(J704*N704,2))))</f>
        <v>0</v>
      </c>
      <c r="Q704" s="813">
        <f t="shared" si="190"/>
        <v>0</v>
      </c>
      <c r="S704" s="815">
        <f t="shared" si="195"/>
        <v>0</v>
      </c>
      <c r="T704" s="815">
        <f t="shared" si="196"/>
        <v>0</v>
      </c>
      <c r="V704" s="974"/>
      <c r="W704" s="975"/>
      <c r="X704" s="816">
        <f t="shared" si="197"/>
        <v>0</v>
      </c>
      <c r="Y704" s="816">
        <f t="shared" si="198"/>
        <v>0</v>
      </c>
      <c r="Z704" s="816">
        <f t="shared" si="199"/>
        <v>0</v>
      </c>
      <c r="AA704" s="817">
        <f t="shared" si="200"/>
        <v>0</v>
      </c>
      <c r="AB704" s="718">
        <f t="shared" si="201"/>
        <v>703</v>
      </c>
      <c r="AC704" s="453">
        <f t="shared" si="191"/>
        <v>0</v>
      </c>
      <c r="AD704" s="14">
        <f t="shared" si="192"/>
        <v>0</v>
      </c>
      <c r="AE704"/>
      <c r="AF704" s="540">
        <f t="shared" si="186"/>
        <v>0</v>
      </c>
      <c r="AG704" s="541"/>
      <c r="AH704" s="541"/>
      <c r="AI704" s="541"/>
      <c r="AJ704" s="541"/>
      <c r="AK704" s="541"/>
      <c r="AL704" s="541"/>
      <c r="AM704" s="541"/>
      <c r="AN704" s="541"/>
      <c r="AO704" s="541"/>
      <c r="AP704" s="541"/>
      <c r="AQ704" s="541"/>
      <c r="AR704" s="541"/>
      <c r="AS704" s="541"/>
      <c r="AT704" s="541"/>
      <c r="AU704" s="541"/>
      <c r="AV704" s="541"/>
      <c r="AW704" s="541"/>
      <c r="AX704" s="541"/>
      <c r="AY704" s="819"/>
    </row>
    <row r="705" spans="1:72" ht="13.5" hidden="1" thickBot="1">
      <c r="A705" s="3" t="str">
        <f t="shared" si="193"/>
        <v/>
      </c>
      <c r="B705" s="805"/>
      <c r="C705" s="831">
        <f>MEDIÇÃO_GLOBAL!C705</f>
        <v>0</v>
      </c>
      <c r="D705" s="830">
        <f>MEDIÇÃO_GLOBAL!D705</f>
        <v>0</v>
      </c>
      <c r="E705" s="830" t="str">
        <f>MEDIÇÃO_GLOBAL!E705</f>
        <v/>
      </c>
      <c r="F705" s="823">
        <f>MEDIÇÃO_GLOBAL!F705</f>
        <v>0</v>
      </c>
      <c r="G705" s="824">
        <f>MEDIÇÃO_GLOBAL!G705</f>
        <v>0</v>
      </c>
      <c r="H705" s="454">
        <f>Dados_GLOBAL_Inicial!S705</f>
        <v>0</v>
      </c>
      <c r="I705" s="970"/>
      <c r="J705" s="455">
        <f t="shared" si="194"/>
        <v>0</v>
      </c>
      <c r="K705" s="451">
        <f t="shared" si="187"/>
        <v>0</v>
      </c>
      <c r="L705" s="452">
        <f t="shared" si="185"/>
        <v>0</v>
      </c>
      <c r="M705" s="809">
        <f t="shared" si="188"/>
        <v>0</v>
      </c>
      <c r="N705" s="821">
        <f>IF(IFERROR(VALUE(MEDIÇÃO_GLOBAL!N705),0)=0,0,MEDIÇÃO_GLOBAL!N705)</f>
        <v>0</v>
      </c>
      <c r="O705" s="811">
        <f t="shared" si="189"/>
        <v>0</v>
      </c>
      <c r="P705" s="811">
        <f>IF(Dados_Obra!$H$37=1,Dados_GLOBAL_Inicial!M705,IF((W705)="c",ROUNDUP(J705*N705,2),IF((W705)="b",ROUNDDOWN(J705*N705,2),ROUND(J705*N705,2))))</f>
        <v>0</v>
      </c>
      <c r="Q705" s="813">
        <f t="shared" si="190"/>
        <v>0</v>
      </c>
      <c r="S705" s="815">
        <f t="shared" si="195"/>
        <v>0</v>
      </c>
      <c r="T705" s="815">
        <f t="shared" si="196"/>
        <v>0</v>
      </c>
      <c r="V705" s="974"/>
      <c r="W705" s="975"/>
      <c r="X705" s="816">
        <f t="shared" si="197"/>
        <v>0</v>
      </c>
      <c r="Y705" s="816">
        <f t="shared" si="198"/>
        <v>0</v>
      </c>
      <c r="Z705" s="816">
        <f t="shared" si="199"/>
        <v>0</v>
      </c>
      <c r="AA705" s="817">
        <f t="shared" si="200"/>
        <v>0</v>
      </c>
      <c r="AB705" s="718">
        <f t="shared" si="201"/>
        <v>704</v>
      </c>
      <c r="AC705" s="453">
        <f t="shared" si="191"/>
        <v>0</v>
      </c>
      <c r="AD705" s="14">
        <f t="shared" si="192"/>
        <v>0</v>
      </c>
      <c r="AE705"/>
      <c r="AF705" s="540">
        <f t="shared" si="186"/>
        <v>0</v>
      </c>
      <c r="AG705" s="541"/>
      <c r="AH705" s="541"/>
      <c r="AI705" s="541"/>
      <c r="AJ705" s="541"/>
      <c r="AK705" s="541"/>
      <c r="AL705" s="541"/>
      <c r="AM705" s="541"/>
      <c r="AN705" s="541"/>
      <c r="AO705" s="541"/>
      <c r="AP705" s="541"/>
      <c r="AQ705" s="541"/>
      <c r="AR705" s="541"/>
      <c r="AS705" s="541"/>
      <c r="AT705" s="541"/>
      <c r="AU705" s="541"/>
      <c r="AV705" s="541"/>
      <c r="AW705" s="541"/>
      <c r="AX705" s="541"/>
      <c r="AY705" s="819"/>
    </row>
    <row r="706" spans="1:72" ht="13.5" hidden="1" thickBot="1">
      <c r="A706" s="3" t="str">
        <f t="shared" si="193"/>
        <v/>
      </c>
      <c r="B706" s="805"/>
      <c r="C706" s="831">
        <f>MEDIÇÃO_GLOBAL!C706</f>
        <v>0</v>
      </c>
      <c r="D706" s="830">
        <f>MEDIÇÃO_GLOBAL!D706</f>
        <v>0</v>
      </c>
      <c r="E706" s="830" t="str">
        <f>MEDIÇÃO_GLOBAL!E706</f>
        <v/>
      </c>
      <c r="F706" s="823">
        <f>MEDIÇÃO_GLOBAL!F706</f>
        <v>0</v>
      </c>
      <c r="G706" s="824">
        <f>MEDIÇÃO_GLOBAL!G706</f>
        <v>0</v>
      </c>
      <c r="H706" s="454">
        <f>Dados_GLOBAL_Inicial!S706</f>
        <v>0</v>
      </c>
      <c r="I706" s="970"/>
      <c r="J706" s="455">
        <f t="shared" si="194"/>
        <v>0</v>
      </c>
      <c r="K706" s="451">
        <f t="shared" si="187"/>
        <v>0</v>
      </c>
      <c r="L706" s="452">
        <f t="shared" si="185"/>
        <v>0</v>
      </c>
      <c r="M706" s="809">
        <f t="shared" si="188"/>
        <v>0</v>
      </c>
      <c r="N706" s="821">
        <f>IF(IFERROR(VALUE(MEDIÇÃO_GLOBAL!N706),0)=0,0,MEDIÇÃO_GLOBAL!N706)</f>
        <v>0</v>
      </c>
      <c r="O706" s="811">
        <f t="shared" si="189"/>
        <v>0</v>
      </c>
      <c r="P706" s="811">
        <f>IF(Dados_Obra!$H$37=1,Dados_GLOBAL_Inicial!M706,IF((W706)="c",ROUNDUP(J706*N706,2),IF((W706)="b",ROUNDDOWN(J706*N706,2),ROUND(J706*N706,2))))</f>
        <v>0</v>
      </c>
      <c r="Q706" s="813">
        <f t="shared" si="190"/>
        <v>0</v>
      </c>
      <c r="S706" s="815">
        <f t="shared" si="195"/>
        <v>0</v>
      </c>
      <c r="T706" s="815">
        <f t="shared" si="196"/>
        <v>0</v>
      </c>
      <c r="V706" s="974"/>
      <c r="W706" s="975"/>
      <c r="X706" s="816">
        <f t="shared" si="197"/>
        <v>0</v>
      </c>
      <c r="Y706" s="816">
        <f t="shared" si="198"/>
        <v>0</v>
      </c>
      <c r="Z706" s="816">
        <f t="shared" si="199"/>
        <v>0</v>
      </c>
      <c r="AA706" s="817">
        <f t="shared" si="200"/>
        <v>0</v>
      </c>
      <c r="AB706" s="718">
        <f t="shared" si="201"/>
        <v>705</v>
      </c>
      <c r="AC706" s="453">
        <f t="shared" si="191"/>
        <v>0</v>
      </c>
      <c r="AD706" s="14">
        <f t="shared" si="192"/>
        <v>0</v>
      </c>
      <c r="AE706"/>
      <c r="AF706" s="540">
        <f t="shared" si="186"/>
        <v>0</v>
      </c>
      <c r="AG706" s="541"/>
      <c r="AH706" s="541"/>
      <c r="AI706" s="541"/>
      <c r="AJ706" s="541"/>
      <c r="AK706" s="541"/>
      <c r="AL706" s="541"/>
      <c r="AM706" s="541"/>
      <c r="AN706" s="541"/>
      <c r="AO706" s="541"/>
      <c r="AP706" s="541"/>
      <c r="AQ706" s="541"/>
      <c r="AR706" s="541"/>
      <c r="AS706" s="541"/>
      <c r="AT706" s="541"/>
      <c r="AU706" s="541"/>
      <c r="AV706" s="541"/>
      <c r="AW706" s="541"/>
      <c r="AX706" s="541"/>
      <c r="AY706" s="819"/>
    </row>
    <row r="707" spans="1:72" ht="13.5" hidden="1" thickBot="1">
      <c r="A707" s="3" t="str">
        <f t="shared" si="193"/>
        <v/>
      </c>
      <c r="B707" s="805"/>
      <c r="C707" s="831">
        <f>MEDIÇÃO_GLOBAL!C707</f>
        <v>0</v>
      </c>
      <c r="D707" s="830">
        <f>MEDIÇÃO_GLOBAL!D707</f>
        <v>0</v>
      </c>
      <c r="E707" s="830" t="str">
        <f>MEDIÇÃO_GLOBAL!E707</f>
        <v/>
      </c>
      <c r="F707" s="823">
        <f>MEDIÇÃO_GLOBAL!F707</f>
        <v>0</v>
      </c>
      <c r="G707" s="824">
        <f>MEDIÇÃO_GLOBAL!G707</f>
        <v>0</v>
      </c>
      <c r="H707" s="454">
        <f>Dados_GLOBAL_Inicial!S707</f>
        <v>0</v>
      </c>
      <c r="I707" s="970"/>
      <c r="J707" s="455">
        <f t="shared" si="194"/>
        <v>0</v>
      </c>
      <c r="K707" s="451">
        <f t="shared" si="187"/>
        <v>0</v>
      </c>
      <c r="L707" s="452">
        <f t="shared" si="185"/>
        <v>0</v>
      </c>
      <c r="M707" s="809">
        <f t="shared" si="188"/>
        <v>0</v>
      </c>
      <c r="N707" s="821">
        <f>IF(IFERROR(VALUE(MEDIÇÃO_GLOBAL!N707),0)=0,0,MEDIÇÃO_GLOBAL!N707)</f>
        <v>0</v>
      </c>
      <c r="O707" s="811">
        <f t="shared" si="189"/>
        <v>0</v>
      </c>
      <c r="P707" s="811">
        <f>IF(Dados_Obra!$H$37=1,Dados_GLOBAL_Inicial!M707,IF((W707)="c",ROUNDUP(J707*N707,2),IF((W707)="b",ROUNDDOWN(J707*N707,2),ROUND(J707*N707,2))))</f>
        <v>0</v>
      </c>
      <c r="Q707" s="813">
        <f t="shared" si="190"/>
        <v>0</v>
      </c>
      <c r="S707" s="815">
        <f t="shared" si="195"/>
        <v>0</v>
      </c>
      <c r="T707" s="815">
        <f t="shared" si="196"/>
        <v>0</v>
      </c>
      <c r="V707" s="974"/>
      <c r="W707" s="975"/>
      <c r="X707" s="816">
        <f t="shared" si="197"/>
        <v>0</v>
      </c>
      <c r="Y707" s="816">
        <f t="shared" si="198"/>
        <v>0</v>
      </c>
      <c r="Z707" s="816">
        <f t="shared" si="199"/>
        <v>0</v>
      </c>
      <c r="AA707" s="817">
        <f t="shared" si="200"/>
        <v>0</v>
      </c>
      <c r="AB707" s="718">
        <f t="shared" si="201"/>
        <v>706</v>
      </c>
      <c r="AC707" s="453">
        <f t="shared" si="191"/>
        <v>0</v>
      </c>
      <c r="AD707" s="14">
        <f t="shared" si="192"/>
        <v>0</v>
      </c>
      <c r="AE707"/>
      <c r="AF707" s="540">
        <f t="shared" si="186"/>
        <v>0</v>
      </c>
      <c r="AG707" s="541"/>
      <c r="AH707" s="541"/>
      <c r="AI707" s="541"/>
      <c r="AJ707" s="541"/>
      <c r="AK707" s="541"/>
      <c r="AL707" s="541"/>
      <c r="AM707" s="541"/>
      <c r="AN707" s="541"/>
      <c r="AO707" s="541"/>
      <c r="AP707" s="541"/>
      <c r="AQ707" s="541"/>
      <c r="AR707" s="541"/>
      <c r="AS707" s="541"/>
      <c r="AT707" s="541"/>
      <c r="AU707" s="541"/>
      <c r="AV707" s="541"/>
      <c r="AW707" s="541"/>
      <c r="AX707" s="541"/>
      <c r="AY707" s="819"/>
    </row>
    <row r="708" spans="1:72" ht="13.5" hidden="1" thickBot="1">
      <c r="A708" s="3" t="str">
        <f t="shared" si="193"/>
        <v/>
      </c>
      <c r="B708" s="805"/>
      <c r="C708" s="831">
        <f>MEDIÇÃO_GLOBAL!C708</f>
        <v>0</v>
      </c>
      <c r="D708" s="830">
        <f>MEDIÇÃO_GLOBAL!D708</f>
        <v>0</v>
      </c>
      <c r="E708" s="830" t="str">
        <f>MEDIÇÃO_GLOBAL!E708</f>
        <v/>
      </c>
      <c r="F708" s="823">
        <f>MEDIÇÃO_GLOBAL!F708</f>
        <v>0</v>
      </c>
      <c r="G708" s="824">
        <f>MEDIÇÃO_GLOBAL!G708</f>
        <v>0</v>
      </c>
      <c r="H708" s="454">
        <f>Dados_GLOBAL_Inicial!S708</f>
        <v>0</v>
      </c>
      <c r="I708" s="970"/>
      <c r="J708" s="455">
        <f t="shared" si="194"/>
        <v>0</v>
      </c>
      <c r="K708" s="451">
        <f t="shared" si="187"/>
        <v>0</v>
      </c>
      <c r="L708" s="452">
        <f t="shared" si="185"/>
        <v>0</v>
      </c>
      <c r="M708" s="809">
        <f t="shared" si="188"/>
        <v>0</v>
      </c>
      <c r="N708" s="821">
        <f>IF(IFERROR(VALUE(MEDIÇÃO_GLOBAL!N708),0)=0,0,MEDIÇÃO_GLOBAL!N708)</f>
        <v>0</v>
      </c>
      <c r="O708" s="811">
        <f t="shared" si="189"/>
        <v>0</v>
      </c>
      <c r="P708" s="811">
        <f>IF(Dados_Obra!$H$37=1,Dados_GLOBAL_Inicial!M708,IF((W708)="c",ROUNDUP(J708*N708,2),IF((W708)="b",ROUNDDOWN(J708*N708,2),ROUND(J708*N708,2))))</f>
        <v>0</v>
      </c>
      <c r="Q708" s="813">
        <f t="shared" si="190"/>
        <v>0</v>
      </c>
      <c r="S708" s="815">
        <f t="shared" si="195"/>
        <v>0</v>
      </c>
      <c r="T708" s="815">
        <f t="shared" si="196"/>
        <v>0</v>
      </c>
      <c r="V708" s="974"/>
      <c r="W708" s="975"/>
      <c r="X708" s="816">
        <f t="shared" si="197"/>
        <v>0</v>
      </c>
      <c r="Y708" s="816">
        <f t="shared" si="198"/>
        <v>0</v>
      </c>
      <c r="Z708" s="816">
        <f t="shared" si="199"/>
        <v>0</v>
      </c>
      <c r="AA708" s="817">
        <f t="shared" si="200"/>
        <v>0</v>
      </c>
      <c r="AB708" s="718">
        <f t="shared" si="201"/>
        <v>707</v>
      </c>
      <c r="AC708" s="453">
        <f t="shared" si="191"/>
        <v>0</v>
      </c>
      <c r="AD708" s="14">
        <f t="shared" si="192"/>
        <v>0</v>
      </c>
      <c r="AE708"/>
      <c r="AF708" s="540">
        <f t="shared" si="186"/>
        <v>0</v>
      </c>
      <c r="AG708" s="541"/>
      <c r="AH708" s="541"/>
      <c r="AI708" s="541"/>
      <c r="AJ708" s="541"/>
      <c r="AK708" s="541"/>
      <c r="AL708" s="541"/>
      <c r="AM708" s="541"/>
      <c r="AN708" s="541"/>
      <c r="AO708" s="541"/>
      <c r="AP708" s="541"/>
      <c r="AQ708" s="541"/>
      <c r="AR708" s="541"/>
      <c r="AS708" s="541"/>
      <c r="AT708" s="541"/>
      <c r="AU708" s="541"/>
      <c r="AV708" s="541"/>
      <c r="AW708" s="541"/>
      <c r="AX708" s="541"/>
      <c r="AY708" s="819"/>
    </row>
    <row r="709" spans="1:72" ht="13.5" hidden="1" thickBot="1">
      <c r="A709" s="3" t="str">
        <f t="shared" si="193"/>
        <v/>
      </c>
      <c r="B709" s="805"/>
      <c r="C709" s="831">
        <f>MEDIÇÃO_GLOBAL!C709</f>
        <v>0</v>
      </c>
      <c r="D709" s="830">
        <f>MEDIÇÃO_GLOBAL!D709</f>
        <v>0</v>
      </c>
      <c r="E709" s="830" t="str">
        <f>MEDIÇÃO_GLOBAL!E709</f>
        <v/>
      </c>
      <c r="F709" s="823">
        <f>MEDIÇÃO_GLOBAL!F709</f>
        <v>0</v>
      </c>
      <c r="G709" s="824">
        <f>MEDIÇÃO_GLOBAL!G709</f>
        <v>0</v>
      </c>
      <c r="H709" s="454">
        <f>Dados_GLOBAL_Inicial!S709</f>
        <v>0</v>
      </c>
      <c r="I709" s="970"/>
      <c r="J709" s="455">
        <f t="shared" si="194"/>
        <v>0</v>
      </c>
      <c r="K709" s="451">
        <f t="shared" si="187"/>
        <v>0</v>
      </c>
      <c r="L709" s="452">
        <f t="shared" si="185"/>
        <v>0</v>
      </c>
      <c r="M709" s="809">
        <f t="shared" si="188"/>
        <v>0</v>
      </c>
      <c r="N709" s="821">
        <f>IF(IFERROR(VALUE(MEDIÇÃO_GLOBAL!N709),0)=0,0,MEDIÇÃO_GLOBAL!N709)</f>
        <v>0</v>
      </c>
      <c r="O709" s="811">
        <f t="shared" si="189"/>
        <v>0</v>
      </c>
      <c r="P709" s="811">
        <f>IF(Dados_Obra!$H$37=1,Dados_GLOBAL_Inicial!M709,IF((W709)="c",ROUNDUP(J709*N709,2),IF((W709)="b",ROUNDDOWN(J709*N709,2),ROUND(J709*N709,2))))</f>
        <v>0</v>
      </c>
      <c r="Q709" s="813">
        <f t="shared" si="190"/>
        <v>0</v>
      </c>
      <c r="S709" s="815">
        <f t="shared" si="195"/>
        <v>0</v>
      </c>
      <c r="T709" s="815">
        <f t="shared" si="196"/>
        <v>0</v>
      </c>
      <c r="V709" s="974"/>
      <c r="W709" s="975"/>
      <c r="X709" s="816">
        <f t="shared" si="197"/>
        <v>0</v>
      </c>
      <c r="Y709" s="816">
        <f t="shared" si="198"/>
        <v>0</v>
      </c>
      <c r="Z709" s="816">
        <f t="shared" si="199"/>
        <v>0</v>
      </c>
      <c r="AA709" s="817">
        <f t="shared" si="200"/>
        <v>0</v>
      </c>
      <c r="AB709" s="718">
        <f t="shared" si="201"/>
        <v>708</v>
      </c>
      <c r="AC709" s="453">
        <f t="shared" si="191"/>
        <v>0</v>
      </c>
      <c r="AD709" s="14">
        <f t="shared" si="192"/>
        <v>0</v>
      </c>
      <c r="AE709"/>
      <c r="AF709" s="540">
        <f t="shared" si="186"/>
        <v>0</v>
      </c>
      <c r="AG709" s="541"/>
      <c r="AH709" s="541"/>
      <c r="AI709" s="541"/>
      <c r="AJ709" s="541"/>
      <c r="AK709" s="541"/>
      <c r="AL709" s="541"/>
      <c r="AM709" s="541"/>
      <c r="AN709" s="541"/>
      <c r="AO709" s="541"/>
      <c r="AP709" s="541"/>
      <c r="AQ709" s="541"/>
      <c r="AR709" s="541"/>
      <c r="AS709" s="541"/>
      <c r="AT709" s="541"/>
      <c r="AU709" s="541"/>
      <c r="AV709" s="541"/>
      <c r="AW709" s="541"/>
      <c r="AX709" s="541"/>
      <c r="AY709" s="819"/>
    </row>
    <row r="710" spans="1:72" ht="13.5" hidden="1" thickBot="1">
      <c r="A710" s="3" t="str">
        <f t="shared" si="193"/>
        <v/>
      </c>
      <c r="B710" s="805"/>
      <c r="C710" s="831">
        <f>MEDIÇÃO_GLOBAL!C710</f>
        <v>0</v>
      </c>
      <c r="D710" s="830">
        <f>MEDIÇÃO_GLOBAL!D710</f>
        <v>0</v>
      </c>
      <c r="E710" s="830" t="str">
        <f>MEDIÇÃO_GLOBAL!E710</f>
        <v/>
      </c>
      <c r="F710" s="823">
        <f>MEDIÇÃO_GLOBAL!F710</f>
        <v>0</v>
      </c>
      <c r="G710" s="824">
        <f>MEDIÇÃO_GLOBAL!G710</f>
        <v>0</v>
      </c>
      <c r="H710" s="454">
        <f>Dados_GLOBAL_Inicial!S710</f>
        <v>0</v>
      </c>
      <c r="I710" s="970"/>
      <c r="J710" s="455">
        <f t="shared" si="194"/>
        <v>0</v>
      </c>
      <c r="K710" s="451">
        <f t="shared" si="187"/>
        <v>0</v>
      </c>
      <c r="L710" s="452">
        <f t="shared" si="185"/>
        <v>0</v>
      </c>
      <c r="M710" s="809">
        <f t="shared" si="188"/>
        <v>0</v>
      </c>
      <c r="N710" s="821">
        <f>IF(IFERROR(VALUE(MEDIÇÃO_GLOBAL!N710),0)=0,0,MEDIÇÃO_GLOBAL!N710)</f>
        <v>0</v>
      </c>
      <c r="O710" s="811">
        <f t="shared" si="189"/>
        <v>0</v>
      </c>
      <c r="P710" s="811">
        <f>IF(Dados_Obra!$H$37=1,Dados_GLOBAL_Inicial!M710,IF((W710)="c",ROUNDUP(J710*N710,2),IF((W710)="b",ROUNDDOWN(J710*N710,2),ROUND(J710*N710,2))))</f>
        <v>0</v>
      </c>
      <c r="Q710" s="813">
        <f t="shared" si="190"/>
        <v>0</v>
      </c>
      <c r="S710" s="815">
        <f t="shared" si="195"/>
        <v>0</v>
      </c>
      <c r="T710" s="815">
        <f t="shared" si="196"/>
        <v>0</v>
      </c>
      <c r="V710" s="974"/>
      <c r="W710" s="975"/>
      <c r="X710" s="816">
        <f t="shared" si="197"/>
        <v>0</v>
      </c>
      <c r="Y710" s="816">
        <f t="shared" si="198"/>
        <v>0</v>
      </c>
      <c r="Z710" s="816">
        <f t="shared" si="199"/>
        <v>0</v>
      </c>
      <c r="AA710" s="817">
        <f t="shared" si="200"/>
        <v>0</v>
      </c>
      <c r="AB710" s="718">
        <f t="shared" si="201"/>
        <v>709</v>
      </c>
      <c r="AC710" s="453">
        <f t="shared" si="191"/>
        <v>0</v>
      </c>
      <c r="AD710" s="14">
        <f t="shared" si="192"/>
        <v>0</v>
      </c>
      <c r="AE710"/>
      <c r="AF710" s="540">
        <f t="shared" si="186"/>
        <v>0</v>
      </c>
      <c r="AG710" s="541"/>
      <c r="AH710" s="541"/>
      <c r="AI710" s="541"/>
      <c r="AJ710" s="541"/>
      <c r="AK710" s="541"/>
      <c r="AL710" s="541"/>
      <c r="AM710" s="541"/>
      <c r="AN710" s="541"/>
      <c r="AO710" s="541"/>
      <c r="AP710" s="541"/>
      <c r="AQ710" s="541"/>
      <c r="AR710" s="541"/>
      <c r="AS710" s="541"/>
      <c r="AT710" s="541"/>
      <c r="AU710" s="541"/>
      <c r="AV710" s="541"/>
      <c r="AW710" s="541"/>
      <c r="AX710" s="541"/>
      <c r="AY710" s="819"/>
    </row>
    <row r="711" spans="1:72" ht="13.5" hidden="1" thickBot="1">
      <c r="A711" s="3" t="str">
        <f t="shared" si="193"/>
        <v/>
      </c>
      <c r="B711" s="805"/>
      <c r="C711" s="831">
        <f>MEDIÇÃO_GLOBAL!C711</f>
        <v>0</v>
      </c>
      <c r="D711" s="830">
        <f>MEDIÇÃO_GLOBAL!D711</f>
        <v>0</v>
      </c>
      <c r="E711" s="830" t="str">
        <f>MEDIÇÃO_GLOBAL!E711</f>
        <v/>
      </c>
      <c r="F711" s="823">
        <f>MEDIÇÃO_GLOBAL!F711</f>
        <v>0</v>
      </c>
      <c r="G711" s="824">
        <f>MEDIÇÃO_GLOBAL!G711</f>
        <v>0</v>
      </c>
      <c r="H711" s="454">
        <f>Dados_GLOBAL_Inicial!S711</f>
        <v>0</v>
      </c>
      <c r="I711" s="970"/>
      <c r="J711" s="455">
        <f t="shared" si="194"/>
        <v>0</v>
      </c>
      <c r="K711" s="451">
        <f t="shared" si="187"/>
        <v>0</v>
      </c>
      <c r="L711" s="452">
        <f t="shared" si="185"/>
        <v>0</v>
      </c>
      <c r="M711" s="809">
        <f t="shared" si="188"/>
        <v>0</v>
      </c>
      <c r="N711" s="821">
        <f>IF(IFERROR(VALUE(MEDIÇÃO_GLOBAL!N711),0)=0,0,MEDIÇÃO_GLOBAL!N711)</f>
        <v>0</v>
      </c>
      <c r="O711" s="811">
        <f t="shared" si="189"/>
        <v>0</v>
      </c>
      <c r="P711" s="811">
        <f>IF(Dados_Obra!$H$37=1,Dados_GLOBAL_Inicial!M711,IF((W711)="c",ROUNDUP(J711*N711,2),IF((W711)="b",ROUNDDOWN(J711*N711,2),ROUND(J711*N711,2))))</f>
        <v>0</v>
      </c>
      <c r="Q711" s="813">
        <f t="shared" si="190"/>
        <v>0</v>
      </c>
      <c r="S711" s="815">
        <f t="shared" si="195"/>
        <v>0</v>
      </c>
      <c r="T711" s="815">
        <f t="shared" si="196"/>
        <v>0</v>
      </c>
      <c r="V711" s="974"/>
      <c r="W711" s="975"/>
      <c r="X711" s="816">
        <f t="shared" si="197"/>
        <v>0</v>
      </c>
      <c r="Y711" s="816">
        <f t="shared" si="198"/>
        <v>0</v>
      </c>
      <c r="Z711" s="816">
        <f t="shared" si="199"/>
        <v>0</v>
      </c>
      <c r="AA711" s="817">
        <f t="shared" si="200"/>
        <v>0</v>
      </c>
      <c r="AB711" s="718">
        <f t="shared" si="201"/>
        <v>710</v>
      </c>
      <c r="AC711" s="453">
        <f t="shared" si="191"/>
        <v>0</v>
      </c>
      <c r="AD711" s="14">
        <f t="shared" si="192"/>
        <v>0</v>
      </c>
      <c r="AE711"/>
      <c r="AF711" s="540">
        <f t="shared" si="186"/>
        <v>0</v>
      </c>
      <c r="AG711" s="541"/>
      <c r="AH711" s="541"/>
      <c r="AI711" s="541"/>
      <c r="AJ711" s="541"/>
      <c r="AK711" s="541"/>
      <c r="AL711" s="541"/>
      <c r="AM711" s="541"/>
      <c r="AN711" s="541"/>
      <c r="AO711" s="541"/>
      <c r="AP711" s="541"/>
      <c r="AQ711" s="541"/>
      <c r="AR711" s="541"/>
      <c r="AS711" s="541"/>
      <c r="AT711" s="541"/>
      <c r="AU711" s="541"/>
      <c r="AV711" s="541"/>
      <c r="AW711" s="541"/>
      <c r="AX711" s="541"/>
      <c r="AY711" s="819"/>
    </row>
    <row r="712" spans="1:72" ht="13.5" hidden="1" thickBot="1">
      <c r="A712" s="3" t="str">
        <f t="shared" si="193"/>
        <v/>
      </c>
      <c r="B712" s="805"/>
      <c r="C712" s="831">
        <f>MEDIÇÃO_GLOBAL!C712</f>
        <v>0</v>
      </c>
      <c r="D712" s="830">
        <f>MEDIÇÃO_GLOBAL!D712</f>
        <v>0</v>
      </c>
      <c r="E712" s="830" t="str">
        <f>MEDIÇÃO_GLOBAL!E712</f>
        <v/>
      </c>
      <c r="F712" s="823">
        <f>MEDIÇÃO_GLOBAL!F712</f>
        <v>0</v>
      </c>
      <c r="G712" s="824">
        <f>MEDIÇÃO_GLOBAL!G712</f>
        <v>0</v>
      </c>
      <c r="H712" s="454">
        <f>Dados_GLOBAL_Inicial!S712</f>
        <v>0</v>
      </c>
      <c r="I712" s="970"/>
      <c r="J712" s="455">
        <f t="shared" si="194"/>
        <v>0</v>
      </c>
      <c r="K712" s="451">
        <f t="shared" si="187"/>
        <v>0</v>
      </c>
      <c r="L712" s="452">
        <f t="shared" si="185"/>
        <v>0</v>
      </c>
      <c r="M712" s="809">
        <f t="shared" si="188"/>
        <v>0</v>
      </c>
      <c r="N712" s="821">
        <f>IF(IFERROR(VALUE(MEDIÇÃO_GLOBAL!N712),0)=0,0,MEDIÇÃO_GLOBAL!N712)</f>
        <v>0</v>
      </c>
      <c r="O712" s="811">
        <f t="shared" si="189"/>
        <v>0</v>
      </c>
      <c r="P712" s="811">
        <f>IF(Dados_Obra!$H$37=1,Dados_GLOBAL_Inicial!M712,IF((W712)="c",ROUNDUP(J712*N712,2),IF((W712)="b",ROUNDDOWN(J712*N712,2),ROUND(J712*N712,2))))</f>
        <v>0</v>
      </c>
      <c r="Q712" s="813">
        <f t="shared" si="190"/>
        <v>0</v>
      </c>
      <c r="S712" s="815">
        <f t="shared" si="195"/>
        <v>0</v>
      </c>
      <c r="T712" s="815">
        <f t="shared" si="196"/>
        <v>0</v>
      </c>
      <c r="V712" s="974"/>
      <c r="W712" s="975"/>
      <c r="X712" s="816">
        <f t="shared" si="197"/>
        <v>0</v>
      </c>
      <c r="Y712" s="816">
        <f t="shared" si="198"/>
        <v>0</v>
      </c>
      <c r="Z712" s="816">
        <f t="shared" si="199"/>
        <v>0</v>
      </c>
      <c r="AA712" s="817">
        <f t="shared" si="200"/>
        <v>0</v>
      </c>
      <c r="AB712" s="718">
        <f t="shared" si="201"/>
        <v>711</v>
      </c>
      <c r="AC712" s="453">
        <f t="shared" si="191"/>
        <v>0</v>
      </c>
      <c r="AD712" s="14">
        <f t="shared" si="192"/>
        <v>0</v>
      </c>
      <c r="AE712"/>
      <c r="AF712" s="540">
        <f t="shared" si="186"/>
        <v>0</v>
      </c>
      <c r="AG712" s="541"/>
      <c r="AH712" s="541"/>
      <c r="AI712" s="541"/>
      <c r="AJ712" s="541"/>
      <c r="AK712" s="541"/>
      <c r="AL712" s="541"/>
      <c r="AM712" s="541"/>
      <c r="AN712" s="541"/>
      <c r="AO712" s="541"/>
      <c r="AP712" s="541"/>
      <c r="AQ712" s="541"/>
      <c r="AR712" s="541"/>
      <c r="AS712" s="541"/>
      <c r="AT712" s="541"/>
      <c r="AU712" s="541"/>
      <c r="AV712" s="541"/>
      <c r="AW712" s="541"/>
      <c r="AX712" s="541"/>
      <c r="AY712" s="819"/>
    </row>
    <row r="713" spans="1:72" ht="13.5" hidden="1" thickBot="1">
      <c r="A713" s="3" t="str">
        <f t="shared" si="193"/>
        <v/>
      </c>
      <c r="B713" s="805"/>
      <c r="C713" s="831">
        <f>MEDIÇÃO_GLOBAL!C713</f>
        <v>0</v>
      </c>
      <c r="D713" s="830">
        <f>MEDIÇÃO_GLOBAL!D713</f>
        <v>0</v>
      </c>
      <c r="E713" s="830" t="str">
        <f>MEDIÇÃO_GLOBAL!E713</f>
        <v/>
      </c>
      <c r="F713" s="823">
        <f>MEDIÇÃO_GLOBAL!F713</f>
        <v>0</v>
      </c>
      <c r="G713" s="824">
        <f>MEDIÇÃO_GLOBAL!G713</f>
        <v>0</v>
      </c>
      <c r="H713" s="454">
        <f>Dados_GLOBAL_Inicial!S713</f>
        <v>0</v>
      </c>
      <c r="I713" s="970"/>
      <c r="J713" s="455">
        <f t="shared" si="194"/>
        <v>0</v>
      </c>
      <c r="K713" s="451">
        <f t="shared" si="187"/>
        <v>0</v>
      </c>
      <c r="L713" s="452">
        <f t="shared" si="185"/>
        <v>0</v>
      </c>
      <c r="M713" s="809">
        <f t="shared" si="188"/>
        <v>0</v>
      </c>
      <c r="N713" s="821">
        <f>IF(IFERROR(VALUE(MEDIÇÃO_GLOBAL!N713),0)=0,0,MEDIÇÃO_GLOBAL!N713)</f>
        <v>0</v>
      </c>
      <c r="O713" s="811">
        <f t="shared" si="189"/>
        <v>0</v>
      </c>
      <c r="P713" s="811">
        <f>IF(Dados_Obra!$H$37=1,Dados_GLOBAL_Inicial!M713,IF((W713)="c",ROUNDUP(J713*N713,2),IF((W713)="b",ROUNDDOWN(J713*N713,2),ROUND(J713*N713,2))))</f>
        <v>0</v>
      </c>
      <c r="Q713" s="813">
        <f t="shared" si="190"/>
        <v>0</v>
      </c>
      <c r="S713" s="815">
        <f t="shared" si="195"/>
        <v>0</v>
      </c>
      <c r="T713" s="815">
        <f t="shared" si="196"/>
        <v>0</v>
      </c>
      <c r="V713" s="974"/>
      <c r="W713" s="975"/>
      <c r="X713" s="816">
        <f t="shared" si="197"/>
        <v>0</v>
      </c>
      <c r="Y713" s="816">
        <f t="shared" si="198"/>
        <v>0</v>
      </c>
      <c r="Z713" s="816">
        <f t="shared" si="199"/>
        <v>0</v>
      </c>
      <c r="AA713" s="817">
        <f t="shared" si="200"/>
        <v>0</v>
      </c>
      <c r="AB713" s="718">
        <f t="shared" si="201"/>
        <v>712</v>
      </c>
      <c r="AC713" s="453">
        <f t="shared" si="191"/>
        <v>0</v>
      </c>
      <c r="AD713" s="14">
        <f t="shared" si="192"/>
        <v>0</v>
      </c>
      <c r="AE713"/>
      <c r="AF713" s="540">
        <f t="shared" si="186"/>
        <v>0</v>
      </c>
      <c r="AG713" s="541"/>
      <c r="AH713" s="541"/>
      <c r="AI713" s="541"/>
      <c r="AJ713" s="541"/>
      <c r="AK713" s="541"/>
      <c r="AL713" s="541"/>
      <c r="AM713" s="541"/>
      <c r="AN713" s="541"/>
      <c r="AO713" s="541"/>
      <c r="AP713" s="541"/>
      <c r="AQ713" s="541"/>
      <c r="AR713" s="541"/>
      <c r="AS713" s="541"/>
      <c r="AT713" s="541"/>
      <c r="AU713" s="541"/>
      <c r="AV713" s="541"/>
      <c r="AW713" s="541"/>
      <c r="AX713" s="541"/>
      <c r="AY713" s="819"/>
    </row>
    <row r="714" spans="1:72" ht="26.25" customHeight="1" thickTop="1" thickBot="1">
      <c r="A714" s="3" t="s">
        <v>1921</v>
      </c>
      <c r="B714" s="805"/>
      <c r="C714" s="832"/>
      <c r="D714" s="833"/>
      <c r="E714" s="833"/>
      <c r="F714" s="834" t="str">
        <f>CONCATENATE("TOTAL: ",$C$9,": ")</f>
        <v xml:space="preserve">TOTAL: GLOBAL - LOTE 1: </v>
      </c>
      <c r="G714" s="835" t="s">
        <v>32</v>
      </c>
      <c r="H714" s="836"/>
      <c r="I714" s="836"/>
      <c r="J714" s="108">
        <f>IF(O714=0,0,RESUMO_GLOBAL!$K$46/RESUMO_GLOBAL!$U$49)</f>
        <v>0.11753609176470589</v>
      </c>
      <c r="K714" s="1421" t="s">
        <v>33</v>
      </c>
      <c r="L714" s="1421"/>
      <c r="M714" s="837">
        <f>IF(O714=0,0,O714/total)</f>
        <v>0.19803891764705889</v>
      </c>
      <c r="N714" s="838" t="s">
        <v>34</v>
      </c>
      <c r="O714" s="109">
        <f>SUM(O10:O713)</f>
        <v>841665.40000000026</v>
      </c>
      <c r="P714" s="109">
        <f>SUM(P10:P713)</f>
        <v>4250000</v>
      </c>
      <c r="Q714" s="110">
        <f>SUM(Q10:Q713)</f>
        <v>3408334.6</v>
      </c>
      <c r="V714" s="839">
        <v>0</v>
      </c>
      <c r="W714" s="840">
        <v>0</v>
      </c>
      <c r="X714" s="841"/>
      <c r="Y714" s="841">
        <f>SUM(Y10:Y713)</f>
        <v>841665.40000000014</v>
      </c>
      <c r="Z714" s="841"/>
      <c r="AA714" s="842">
        <f>SUM(AA10:AA713)</f>
        <v>4250000</v>
      </c>
      <c r="AB714" s="718">
        <f t="shared" si="125"/>
        <v>713</v>
      </c>
      <c r="AC714"/>
      <c r="AD714"/>
      <c r="AE714"/>
      <c r="AF714" s="819"/>
      <c r="AG714" s="819"/>
      <c r="AH714" s="819"/>
      <c r="AI714" s="819"/>
      <c r="AJ714" s="819"/>
      <c r="AK714" s="819"/>
      <c r="AL714" s="819"/>
      <c r="AM714" s="819"/>
      <c r="AN714" s="819"/>
      <c r="AO714" s="819"/>
      <c r="AP714" s="819"/>
      <c r="AQ714" s="819"/>
      <c r="AR714" s="819"/>
      <c r="AS714" s="819"/>
      <c r="AT714" s="819"/>
      <c r="AU714" s="819"/>
      <c r="AV714" s="819"/>
      <c r="AW714" s="819"/>
      <c r="AX714" s="819"/>
      <c r="AY714" s="819"/>
      <c r="BB714"/>
      <c r="BC714"/>
      <c r="BD714"/>
      <c r="BE714"/>
      <c r="BF714"/>
      <c r="BG714"/>
      <c r="BH714"/>
      <c r="BI714"/>
      <c r="BJ714"/>
      <c r="BK714"/>
      <c r="BL714"/>
      <c r="BM714"/>
      <c r="BN714"/>
      <c r="BO714"/>
      <c r="BP714"/>
      <c r="BQ714"/>
      <c r="BR714"/>
      <c r="BS714"/>
      <c r="BT714"/>
    </row>
    <row r="715" spans="1:72" customFormat="1" ht="12.75" customHeight="1" thickTop="1" thickBot="1">
      <c r="A715" s="843" t="s">
        <v>1921</v>
      </c>
      <c r="B715" s="844"/>
      <c r="D715" s="845"/>
      <c r="E715" s="845"/>
      <c r="I715">
        <v>0</v>
      </c>
      <c r="R715" s="2"/>
      <c r="S715" s="2"/>
      <c r="T715" s="2"/>
      <c r="Y715" s="2"/>
      <c r="AB715" s="718">
        <f t="shared" si="125"/>
        <v>714</v>
      </c>
    </row>
    <row r="716" spans="1:72" ht="18" customHeight="1">
      <c r="A716" s="843" t="s">
        <v>1921</v>
      </c>
      <c r="B716" s="677"/>
      <c r="C716" s="846" t="s">
        <v>35</v>
      </c>
      <c r="D716" s="847"/>
      <c r="E716" s="848"/>
      <c r="F716" s="849"/>
      <c r="G716" s="849"/>
      <c r="H716" s="849"/>
      <c r="I716" s="849"/>
      <c r="J716" s="849"/>
      <c r="K716" s="849"/>
      <c r="L716" s="850"/>
      <c r="M716" s="851"/>
      <c r="N716" s="852" t="s">
        <v>36</v>
      </c>
      <c r="O716" s="853"/>
      <c r="P716" s="1149">
        <f>IF(Dados_Obra!$H$37=1,Dados_Obra!$M$35,'MEDIÇÃO_OBJETO (1)'!P714)</f>
        <v>4250000</v>
      </c>
      <c r="Q716" s="1150"/>
      <c r="V716"/>
      <c r="W716"/>
      <c r="X716"/>
      <c r="AB716" s="718">
        <f t="shared" si="125"/>
        <v>715</v>
      </c>
      <c r="AE716"/>
      <c r="AF716"/>
      <c r="AG716"/>
      <c r="AH716"/>
      <c r="AI716"/>
      <c r="AJ716"/>
      <c r="AK716"/>
      <c r="AL716"/>
      <c r="AM716"/>
      <c r="AN716"/>
      <c r="AO716"/>
      <c r="AP716"/>
      <c r="AQ716"/>
      <c r="AR716"/>
      <c r="AS716"/>
      <c r="AT716"/>
      <c r="AU716"/>
      <c r="AV716"/>
      <c r="AW716"/>
      <c r="AX716"/>
      <c r="AY716"/>
    </row>
    <row r="717" spans="1:72" ht="18" customHeight="1">
      <c r="A717" s="843" t="s">
        <v>1921</v>
      </c>
      <c r="B717" s="677"/>
      <c r="C717" s="856"/>
      <c r="D717" s="857"/>
      <c r="E717" s="858"/>
      <c r="F717" s="859"/>
      <c r="G717" s="860"/>
      <c r="H717" s="860"/>
      <c r="I717" s="860"/>
      <c r="J717" s="860"/>
      <c r="K717" s="859"/>
      <c r="L717" s="859"/>
      <c r="M717" s="861"/>
      <c r="N717" s="862" t="s">
        <v>37</v>
      </c>
      <c r="O717" s="863"/>
      <c r="P717" s="864">
        <f>O714</f>
        <v>841665.40000000026</v>
      </c>
      <c r="Q717" s="865"/>
      <c r="V717"/>
      <c r="W717"/>
      <c r="X717"/>
      <c r="AB717" s="718">
        <f t="shared" si="125"/>
        <v>716</v>
      </c>
      <c r="AE717"/>
      <c r="AF717"/>
      <c r="AG717"/>
      <c r="AH717"/>
      <c r="AI717"/>
      <c r="AJ717"/>
      <c r="AK717"/>
      <c r="AL717"/>
      <c r="AM717"/>
      <c r="AN717"/>
      <c r="AO717"/>
      <c r="AP717"/>
      <c r="AQ717"/>
      <c r="AR717"/>
      <c r="AS717"/>
      <c r="AT717"/>
      <c r="AU717"/>
      <c r="AV717"/>
      <c r="AW717"/>
      <c r="AX717"/>
      <c r="AY717"/>
    </row>
    <row r="718" spans="1:72" ht="18" customHeight="1">
      <c r="A718" s="843" t="s">
        <v>1921</v>
      </c>
      <c r="B718" s="677"/>
      <c r="C718" s="866"/>
      <c r="D718" s="867"/>
      <c r="E718" s="868"/>
      <c r="F718" s="869"/>
      <c r="G718" s="869"/>
      <c r="H718" s="869"/>
      <c r="I718" s="869"/>
      <c r="J718" s="869"/>
      <c r="K718" s="869"/>
      <c r="L718" s="869"/>
      <c r="M718" s="870"/>
      <c r="N718" s="862" t="str">
        <f>IF(Dados_Obra!$H$37=1,"Total Anterior: ","")</f>
        <v xml:space="preserve">Total Anterior: </v>
      </c>
      <c r="O718" s="871"/>
      <c r="P718" s="864">
        <f>IF(Dados_Obra!$H$37=1,RESUMO_GLOBAL!Q49,0)</f>
        <v>508166.42000000004</v>
      </c>
      <c r="Q718" s="865"/>
      <c r="V718"/>
      <c r="W718"/>
      <c r="X718"/>
      <c r="AE718"/>
      <c r="AF718"/>
      <c r="AG718"/>
      <c r="AH718"/>
      <c r="AI718"/>
      <c r="AJ718"/>
      <c r="AK718"/>
      <c r="AL718"/>
      <c r="AM718"/>
      <c r="AN718"/>
      <c r="AO718"/>
      <c r="AP718"/>
      <c r="AQ718"/>
      <c r="AR718"/>
      <c r="AS718"/>
      <c r="AT718"/>
      <c r="AU718"/>
      <c r="AV718"/>
      <c r="AW718"/>
      <c r="AX718"/>
      <c r="AY718"/>
    </row>
    <row r="719" spans="1:72" ht="18" customHeight="1" thickBot="1">
      <c r="A719" s="843" t="s">
        <v>1921</v>
      </c>
      <c r="B719" s="677"/>
      <c r="C719" s="872"/>
      <c r="D719" s="873"/>
      <c r="E719" s="874"/>
      <c r="F719" s="875"/>
      <c r="G719" s="875"/>
      <c r="H719" s="875"/>
      <c r="I719" s="875"/>
      <c r="J719" s="875"/>
      <c r="K719" s="875"/>
      <c r="L719" s="875"/>
      <c r="M719" s="876"/>
      <c r="N719" s="877" t="str">
        <f>IF(Dados_Obra!$H$37=1,"Valor e % executado desta Medição :","R$ Acumul. e % executado :")</f>
        <v>Valor e % executado desta Medição :</v>
      </c>
      <c r="O719" s="878"/>
      <c r="P719" s="879">
        <f>IF(P717-P718=0,"** ZERADA **",P717-P718)</f>
        <v>333498.98000000021</v>
      </c>
      <c r="Q719" s="880">
        <f>IF(P719="** ZERADA **",0,P719/P716)</f>
        <v>7.8470348235294168E-2</v>
      </c>
      <c r="V719"/>
      <c r="W719"/>
      <c r="X719"/>
      <c r="AE719"/>
    </row>
    <row r="720" spans="1:72" ht="13.5" thickTop="1">
      <c r="A720" s="843" t="s">
        <v>1921</v>
      </c>
      <c r="B720" s="677"/>
      <c r="C720" s="881" t="s">
        <v>39</v>
      </c>
      <c r="D720" s="882"/>
      <c r="E720" s="883"/>
      <c r="F720" s="884"/>
      <c r="G720" s="884"/>
      <c r="H720" s="884"/>
      <c r="I720" s="884"/>
      <c r="J720" s="884"/>
      <c r="K720" s="884"/>
      <c r="L720" s="884"/>
      <c r="M720" s="885"/>
      <c r="N720" s="886"/>
      <c r="O720" s="885"/>
      <c r="P720" s="885"/>
      <c r="Q720" s="887"/>
      <c r="V720"/>
      <c r="W720"/>
      <c r="X720"/>
      <c r="AE720"/>
    </row>
    <row r="721" spans="1:31" ht="60.75" customHeight="1">
      <c r="A721" s="843" t="s">
        <v>1921</v>
      </c>
      <c r="B721" s="677"/>
      <c r="C721" s="888"/>
      <c r="D721" s="889"/>
      <c r="E721" s="890"/>
      <c r="F721" s="891"/>
      <c r="G721" s="891"/>
      <c r="H721" s="891"/>
      <c r="I721" s="891"/>
      <c r="J721" s="891"/>
      <c r="K721" s="891"/>
      <c r="L721" s="891"/>
      <c r="M721" s="891"/>
      <c r="N721" s="892"/>
      <c r="O721" s="891"/>
      <c r="P721" s="891"/>
      <c r="Q721" s="893"/>
      <c r="V721" s="894"/>
      <c r="W721" s="894"/>
      <c r="X721" s="18"/>
      <c r="AE721"/>
    </row>
    <row r="722" spans="1:31" ht="77.25" customHeight="1" thickBot="1">
      <c r="A722" s="3" t="s">
        <v>1921</v>
      </c>
      <c r="C722" s="1422"/>
      <c r="D722" s="1423"/>
      <c r="E722" s="1423"/>
      <c r="F722" s="1423"/>
      <c r="G722" s="896"/>
      <c r="H722" s="897"/>
      <c r="I722" s="897"/>
      <c r="J722" s="897"/>
      <c r="K722" s="897"/>
      <c r="L722" s="898"/>
      <c r="M722" s="899"/>
      <c r="N722" s="1423"/>
      <c r="O722" s="1423"/>
      <c r="P722" s="1423"/>
      <c r="Q722" s="900"/>
      <c r="V722" s="901"/>
      <c r="W722" s="901"/>
      <c r="X722" s="18"/>
      <c r="Y722" s="902" t="s">
        <v>78</v>
      </c>
      <c r="AE722"/>
    </row>
    <row r="723" spans="1:31">
      <c r="A723" s="3" t="s">
        <v>1921</v>
      </c>
      <c r="Q723" s="827"/>
      <c r="AE723"/>
    </row>
    <row r="724" spans="1:31">
      <c r="F724" s="903"/>
      <c r="AE724"/>
    </row>
    <row r="725" spans="1:31">
      <c r="K725" s="171"/>
      <c r="AE725"/>
    </row>
    <row r="726" spans="1:31">
      <c r="AE726"/>
    </row>
    <row r="727" spans="1:31">
      <c r="AE727"/>
    </row>
    <row r="728" spans="1:31">
      <c r="AE728"/>
    </row>
    <row r="729" spans="1:31">
      <c r="AE729"/>
    </row>
    <row r="730" spans="1:31">
      <c r="AE730"/>
    </row>
    <row r="731" spans="1:31">
      <c r="AE731"/>
    </row>
    <row r="732" spans="1:31">
      <c r="AE732"/>
    </row>
    <row r="733" spans="1:31">
      <c r="AE733"/>
    </row>
    <row r="734" spans="1:31">
      <c r="AE734"/>
    </row>
    <row r="735" spans="1:31">
      <c r="AE735"/>
    </row>
    <row r="736" spans="1:31">
      <c r="AE736"/>
    </row>
    <row r="737" spans="31:31">
      <c r="AE737"/>
    </row>
    <row r="738" spans="31:31">
      <c r="AE738"/>
    </row>
    <row r="739" spans="31:31">
      <c r="AE739"/>
    </row>
    <row r="740" spans="31:31">
      <c r="AE740"/>
    </row>
    <row r="741" spans="31:31">
      <c r="AE741"/>
    </row>
    <row r="742" spans="31:31">
      <c r="AE742"/>
    </row>
    <row r="743" spans="31:31">
      <c r="AE743"/>
    </row>
    <row r="744" spans="31:31">
      <c r="AE744"/>
    </row>
    <row r="745" spans="31:31">
      <c r="AE745"/>
    </row>
    <row r="746" spans="31:31">
      <c r="AE746"/>
    </row>
    <row r="747" spans="31:31">
      <c r="AE747"/>
    </row>
    <row r="748" spans="31:31">
      <c r="AE748"/>
    </row>
    <row r="749" spans="31:31">
      <c r="AE749"/>
    </row>
    <row r="750" spans="31:31">
      <c r="AE750"/>
    </row>
    <row r="751" spans="31:31">
      <c r="AE751"/>
    </row>
    <row r="752" spans="31:31">
      <c r="AE752"/>
    </row>
    <row r="753" spans="31:31">
      <c r="AE753"/>
    </row>
    <row r="754" spans="31:31">
      <c r="AE754"/>
    </row>
    <row r="755" spans="31:31">
      <c r="AE755"/>
    </row>
    <row r="756" spans="31:31">
      <c r="AE756"/>
    </row>
    <row r="757" spans="31:31">
      <c r="AE757"/>
    </row>
    <row r="758" spans="31:31">
      <c r="AE758"/>
    </row>
    <row r="759" spans="31:31">
      <c r="AE759"/>
    </row>
    <row r="760" spans="31:31">
      <c r="AE760"/>
    </row>
    <row r="761" spans="31:31">
      <c r="AE761"/>
    </row>
    <row r="762" spans="31:31">
      <c r="AE762"/>
    </row>
    <row r="763" spans="31:31">
      <c r="AE763"/>
    </row>
    <row r="764" spans="31:31">
      <c r="AE764"/>
    </row>
    <row r="765" spans="31:31">
      <c r="AE765"/>
    </row>
    <row r="766" spans="31:31">
      <c r="AE766"/>
    </row>
    <row r="767" spans="31:31">
      <c r="AE767"/>
    </row>
    <row r="768" spans="31:31">
      <c r="AE768"/>
    </row>
    <row r="769" spans="31:31">
      <c r="AE769"/>
    </row>
    <row r="770" spans="31:31">
      <c r="AE770"/>
    </row>
    <row r="771" spans="31:31">
      <c r="AE771"/>
    </row>
    <row r="772" spans="31:31">
      <c r="AE772"/>
    </row>
    <row r="773" spans="31:31">
      <c r="AE773"/>
    </row>
    <row r="774" spans="31:31">
      <c r="AE774"/>
    </row>
    <row r="775" spans="31:31">
      <c r="AE775"/>
    </row>
    <row r="776" spans="31:31">
      <c r="AE776"/>
    </row>
    <row r="777" spans="31:31">
      <c r="AE777"/>
    </row>
    <row r="778" spans="31:31">
      <c r="AE778"/>
    </row>
    <row r="779" spans="31:31">
      <c r="AE779"/>
    </row>
    <row r="780" spans="31:31">
      <c r="AE780"/>
    </row>
    <row r="781" spans="31:31">
      <c r="AE781"/>
    </row>
    <row r="782" spans="31:31">
      <c r="AE782"/>
    </row>
    <row r="783" spans="31:31">
      <c r="AE783"/>
    </row>
    <row r="784" spans="31:31">
      <c r="AE784"/>
    </row>
    <row r="785" spans="31:31">
      <c r="AE785"/>
    </row>
    <row r="786" spans="31:31">
      <c r="AE786"/>
    </row>
    <row r="787" spans="31:31">
      <c r="AE787"/>
    </row>
    <row r="788" spans="31:31">
      <c r="AE788"/>
    </row>
    <row r="789" spans="31:31">
      <c r="AE789"/>
    </row>
    <row r="790" spans="31:31">
      <c r="AE790"/>
    </row>
    <row r="791" spans="31:31">
      <c r="AE791"/>
    </row>
    <row r="792" spans="31:31">
      <c r="AE792"/>
    </row>
    <row r="793" spans="31:31">
      <c r="AE793"/>
    </row>
    <row r="794" spans="31:31">
      <c r="AE794"/>
    </row>
    <row r="795" spans="31:31">
      <c r="AE795"/>
    </row>
    <row r="796" spans="31:31">
      <c r="AE796"/>
    </row>
    <row r="797" spans="31:31">
      <c r="AE797"/>
    </row>
    <row r="798" spans="31:31">
      <c r="AE798"/>
    </row>
    <row r="799" spans="31:31">
      <c r="AE799"/>
    </row>
    <row r="800" spans="31:31">
      <c r="AE800"/>
    </row>
    <row r="801" spans="31:31">
      <c r="AE801"/>
    </row>
    <row r="802" spans="31:31">
      <c r="AE802"/>
    </row>
    <row r="803" spans="31:31">
      <c r="AE803"/>
    </row>
    <row r="804" spans="31:31">
      <c r="AE804"/>
    </row>
    <row r="805" spans="31:31">
      <c r="AE805"/>
    </row>
    <row r="806" spans="31:31">
      <c r="AE806"/>
    </row>
    <row r="807" spans="31:31">
      <c r="AE807"/>
    </row>
    <row r="808" spans="31:31">
      <c r="AE808"/>
    </row>
    <row r="809" spans="31:31">
      <c r="AE809"/>
    </row>
    <row r="810" spans="31:31">
      <c r="AE810"/>
    </row>
    <row r="811" spans="31:31">
      <c r="AE811"/>
    </row>
    <row r="812" spans="31:31">
      <c r="AE812"/>
    </row>
    <row r="813" spans="31:31">
      <c r="AE813"/>
    </row>
    <row r="814" spans="31:31">
      <c r="AE814"/>
    </row>
  </sheetData>
  <sheetProtection algorithmName="SHA-512" hashValue="9UyPyoSkt718Jt0YDksbXtpEGbRn2nVoN2J6pkjVYwbfu+aDOWSTQQ5etiZseHebUSLnuFFxfgdGopho+0Cztg==" saltValue="QCLxXNL91dTTdROR1Y+MLg==" spinCount="100000" sheet="1" scenarios="1" formatCells="0" formatColumns="0" formatRows="0" autoFilter="0"/>
  <autoFilter ref="A8:BA723" xr:uid="{00000000-0001-0000-0000-000000000000}">
    <filterColumn colId="0">
      <customFilters>
        <customFilter operator="notEqual" val=" "/>
      </customFilters>
    </filterColumn>
  </autoFilter>
  <dataConsolidate/>
  <mergeCells count="4">
    <mergeCell ref="F1:M2"/>
    <mergeCell ref="K714:L714"/>
    <mergeCell ref="C722:F722"/>
    <mergeCell ref="N722:P722"/>
  </mergeCells>
  <conditionalFormatting sqref="AY10:AY61 AM62:AY713 AF714:AY714">
    <cfRule type="cellIs" dxfId="12" priority="12" operator="notEqual">
      <formula>0</formula>
    </cfRule>
  </conditionalFormatting>
  <printOptions horizontalCentered="1" gridLinesSet="0"/>
  <pageMargins left="0.31496062992125984" right="0.19685039370078741" top="0.59055118110236227" bottom="0.59055118110236227" header="0.31496062992125984" footer="0.31496062992125984"/>
  <pageSetup paperSize="9" scale="41" fitToHeight="99" orientation="portrait" r:id="rId1"/>
  <headerFooter alignWithMargins="0">
    <oddFooter>&amp;C&amp;"Arial,Negrito"&amp;12Página &amp;P de &amp;N</oddFooter>
  </headerFooter>
  <ignoredErrors>
    <ignoredError sqref="AB714:AB717 M3:M5 F4:F6 O2:Q6 F714 C12:G74 AB5:AB499 C10 M10:N10 C11:G11 J11 J10:K10 J12:J499 C76:G499 C75:F75 AA4:AA6" unlockedFormula="1"/>
  </ignoredError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1" filterMode="1">
    <tabColor rgb="FF00B050"/>
    <pageSetUpPr fitToPage="1"/>
  </sheetPr>
  <dimension ref="A1:IM739"/>
  <sheetViews>
    <sheetView showGridLines="0" showZeros="0" workbookViewId="0">
      <selection activeCell="Q4" sqref="Q4"/>
    </sheetView>
  </sheetViews>
  <sheetFormatPr defaultColWidth="8.42578125" defaultRowHeight="12.75" outlineLevelCol="1"/>
  <cols>
    <col min="1" max="1" width="10.7109375" style="2" customWidth="1"/>
    <col min="2" max="2" width="4.7109375" style="895" customWidth="1"/>
    <col min="3" max="3" width="5.7109375" style="2" customWidth="1"/>
    <col min="4" max="4" width="17.7109375" style="3" customWidth="1"/>
    <col min="5" max="5" width="14.7109375" style="3" customWidth="1"/>
    <col min="6" max="6" width="54.85546875" style="2" customWidth="1"/>
    <col min="7" max="7" width="12.28515625" style="2" customWidth="1"/>
    <col min="8" max="9" width="12.140625" style="2" hidden="1" customWidth="1" outlineLevel="1"/>
    <col min="10" max="10" width="12.140625" style="2" customWidth="1" collapsed="1"/>
    <col min="11" max="11" width="10.7109375" style="2" customWidth="1"/>
    <col min="12" max="12" width="10.85546875" style="2" customWidth="1"/>
    <col min="13" max="13" width="10.28515625" style="2" customWidth="1"/>
    <col min="14" max="14" width="13.85546875" style="2" customWidth="1"/>
    <col min="15" max="17" width="18.7109375" style="2" customWidth="1"/>
    <col min="18" max="18" width="3.7109375" style="2" customWidth="1"/>
    <col min="19" max="20" width="17.7109375" style="2" hidden="1" customWidth="1" outlineLevel="1"/>
    <col min="21" max="21" width="1.7109375" hidden="1" customWidth="1" outlineLevel="1"/>
    <col min="22" max="22" width="1.7109375" style="3" hidden="1" customWidth="1" outlineLevel="1"/>
    <col min="23" max="23" width="17" style="2" customWidth="1" collapsed="1"/>
    <col min="24" max="25" width="17" style="2" customWidth="1"/>
    <col min="26" max="26" width="19.140625" style="2" customWidth="1"/>
    <col min="27" max="27" width="2" style="2" customWidth="1"/>
    <col min="28" max="28" width="15.28515625" style="2" customWidth="1"/>
    <col min="29" max="29" width="11.42578125" style="2" customWidth="1"/>
    <col min="30" max="30" width="12.7109375" style="2" customWidth="1"/>
    <col min="31" max="31" width="10.28515625" style="912" customWidth="1"/>
    <col min="32" max="50" width="12.7109375" style="2" customWidth="1"/>
    <col min="51" max="52" width="12.7109375" customWidth="1"/>
    <col min="53" max="53" width="16.7109375" customWidth="1"/>
    <col min="54" max="57" width="12.7109375" customWidth="1"/>
    <col min="58" max="58" width="16.7109375" customWidth="1"/>
    <col min="59" max="62" width="12.7109375" customWidth="1"/>
    <col min="63" max="63" width="16.7109375" customWidth="1"/>
    <col min="64" max="64" width="12.7109375" customWidth="1"/>
    <col min="65" max="65" width="8.42578125" style="2"/>
    <col min="66" max="66" width="8.140625" style="988" hidden="1" customWidth="1" outlineLevel="1"/>
    <col min="67" max="67" width="12.85546875" style="2" hidden="1" customWidth="1" outlineLevel="1"/>
    <col min="68" max="81" width="8.7109375" hidden="1" customWidth="1" outlineLevel="1"/>
    <col min="82" max="82" width="9.85546875" hidden="1" customWidth="1" outlineLevel="1"/>
    <col min="83" max="85" width="8.7109375" hidden="1" customWidth="1" outlineLevel="1"/>
    <col min="86" max="88" width="7.42578125" hidden="1" customWidth="1" outlineLevel="1"/>
    <col min="89" max="106" width="9.5703125" hidden="1" customWidth="1" outlineLevel="1"/>
    <col min="107" max="110" width="7.42578125" hidden="1" customWidth="1" outlineLevel="1"/>
    <col min="111" max="128" width="12.7109375" hidden="1" customWidth="1" outlineLevel="1"/>
    <col min="129" max="129" width="12.7109375" style="2" hidden="1" customWidth="1" outlineLevel="1" collapsed="1"/>
    <col min="130" max="130" width="8.42578125" style="2" collapsed="1"/>
    <col min="131" max="16384" width="8.42578125" style="2"/>
  </cols>
  <sheetData>
    <row r="1" spans="1:129" ht="60" customHeight="1" thickBot="1">
      <c r="A1" s="665" t="str">
        <f>Dados_GLOBAL_Inicial!$A$1</f>
        <v>Versão da planilha: 06 de 22/05/2025 - 14:40h</v>
      </c>
      <c r="B1" s="666"/>
      <c r="C1" s="667"/>
      <c r="D1" s="668"/>
      <c r="E1" s="669"/>
      <c r="F1" s="1417" t="str">
        <f>CONCATENATE("PREFEITURA MUNICIPAL DE 
",F4)</f>
        <v>PREFEITURA MUNICIPAL DE 
SANTA TEREZA DO OESTE</v>
      </c>
      <c r="G1" s="1417"/>
      <c r="H1" s="1417"/>
      <c r="I1" s="1417"/>
      <c r="J1" s="1417"/>
      <c r="K1" s="1417"/>
      <c r="L1" s="1417"/>
      <c r="M1" s="1418"/>
      <c r="N1" s="904" t="s">
        <v>7</v>
      </c>
      <c r="O1" s="905"/>
      <c r="P1" s="906"/>
      <c r="Q1" s="907"/>
      <c r="R1" s="1"/>
      <c r="V1" s="674"/>
      <c r="W1" s="675"/>
      <c r="X1" s="676"/>
      <c r="AB1"/>
      <c r="AC1"/>
      <c r="AD1"/>
      <c r="AE1" s="56"/>
      <c r="AF1"/>
      <c r="AG1"/>
      <c r="BP1" s="908"/>
      <c r="BQ1" s="908"/>
      <c r="BR1" s="908"/>
      <c r="BS1" s="908"/>
      <c r="BT1" s="908"/>
      <c r="BU1" s="908"/>
      <c r="BV1" s="908"/>
      <c r="BW1" s="908"/>
      <c r="BX1" s="908"/>
      <c r="BY1" s="908"/>
      <c r="BZ1" s="908"/>
      <c r="CA1" s="908"/>
      <c r="CB1" s="908"/>
      <c r="CC1" s="908"/>
      <c r="CD1" s="908"/>
      <c r="CE1" s="908"/>
      <c r="CF1" s="908"/>
      <c r="CG1" s="908"/>
      <c r="CH1" s="908"/>
      <c r="CI1" s="908"/>
      <c r="CJ1" s="908"/>
      <c r="CK1" s="908"/>
      <c r="CL1" s="908"/>
      <c r="CM1" s="908"/>
      <c r="CN1" s="908"/>
      <c r="CO1" s="908"/>
      <c r="CP1" s="908"/>
      <c r="CQ1" s="908"/>
      <c r="CR1" s="908"/>
      <c r="CS1" s="908"/>
      <c r="CT1" s="908"/>
      <c r="CU1" s="908"/>
      <c r="CV1" s="908"/>
      <c r="CW1" s="908"/>
      <c r="CX1" s="908"/>
      <c r="CY1" s="908"/>
      <c r="CZ1" s="908"/>
      <c r="DA1" s="908"/>
      <c r="DB1" s="908"/>
      <c r="DC1" s="908"/>
      <c r="DD1" s="908"/>
      <c r="DE1" s="908"/>
      <c r="DF1" s="908">
        <f t="shared" ref="DF1:DX1" si="0">DE1+1</f>
        <v>1</v>
      </c>
      <c r="DG1" s="908">
        <f t="shared" si="0"/>
        <v>2</v>
      </c>
      <c r="DH1" s="908">
        <f t="shared" si="0"/>
        <v>3</v>
      </c>
      <c r="DI1" s="908">
        <f t="shared" si="0"/>
        <v>4</v>
      </c>
      <c r="DJ1" s="908">
        <f t="shared" si="0"/>
        <v>5</v>
      </c>
      <c r="DK1" s="908">
        <f t="shared" si="0"/>
        <v>6</v>
      </c>
      <c r="DL1" s="908">
        <f t="shared" si="0"/>
        <v>7</v>
      </c>
      <c r="DM1" s="908">
        <f t="shared" si="0"/>
        <v>8</v>
      </c>
      <c r="DN1" s="908">
        <f t="shared" si="0"/>
        <v>9</v>
      </c>
      <c r="DO1" s="908">
        <f t="shared" si="0"/>
        <v>10</v>
      </c>
      <c r="DP1" s="908">
        <f t="shared" si="0"/>
        <v>11</v>
      </c>
      <c r="DQ1" s="908">
        <f t="shared" si="0"/>
        <v>12</v>
      </c>
      <c r="DR1" s="908">
        <f t="shared" si="0"/>
        <v>13</v>
      </c>
      <c r="DS1" s="908">
        <f t="shared" si="0"/>
        <v>14</v>
      </c>
      <c r="DT1" s="908">
        <f t="shared" si="0"/>
        <v>15</v>
      </c>
      <c r="DU1" s="908">
        <f t="shared" si="0"/>
        <v>16</v>
      </c>
      <c r="DV1" s="908">
        <f t="shared" si="0"/>
        <v>17</v>
      </c>
      <c r="DW1" s="908">
        <f t="shared" si="0"/>
        <v>18</v>
      </c>
      <c r="DX1" s="908">
        <f t="shared" si="0"/>
        <v>19</v>
      </c>
    </row>
    <row r="2" spans="1:129" ht="36.950000000000003" customHeight="1" thickTop="1" thickBot="1">
      <c r="A2" s="4"/>
      <c r="B2" s="677"/>
      <c r="C2" s="678"/>
      <c r="D2" s="679"/>
      <c r="E2" s="680"/>
      <c r="F2" s="1419"/>
      <c r="G2" s="1419"/>
      <c r="H2" s="1419"/>
      <c r="I2" s="1419"/>
      <c r="J2" s="1419"/>
      <c r="K2" s="1419"/>
      <c r="L2" s="1419"/>
      <c r="M2" s="1420"/>
      <c r="N2" s="909" t="s">
        <v>68</v>
      </c>
      <c r="O2" s="910" t="str" cm="1">
        <f t="array" ref="O2">VLOOKUP(Dados_Obra!$F$3,PREFEITURAS!$A$1:$K$401,COLUMN(PREFEITURAS!K:K),FALSE)</f>
        <v>Cascavel</v>
      </c>
      <c r="P2" s="909" t="s">
        <v>69</v>
      </c>
      <c r="Q2" s="911" t="str" cm="1">
        <f t="array" ref="Q2">VLOOKUP(Dados_Obra!$F$3,PREFEITURAS!$A$1:$K$401,COLUMN(PREFEITURAS!J:J),FALSE)</f>
        <v>Amop</v>
      </c>
      <c r="R2" s="684"/>
      <c r="V2" s="674"/>
      <c r="W2" s="1475" t="s">
        <v>2042</v>
      </c>
      <c r="X2" s="1475"/>
      <c r="Y2" s="1476"/>
      <c r="Z2" s="1117"/>
    </row>
    <row r="3" spans="1:129" ht="29.1" customHeight="1" thickTop="1" thickBot="1">
      <c r="A3" s="4"/>
      <c r="B3" s="677"/>
      <c r="C3" s="688"/>
      <c r="D3" s="689"/>
      <c r="E3" s="690"/>
      <c r="F3" s="913"/>
      <c r="G3" s="914"/>
      <c r="H3" s="914"/>
      <c r="I3" s="914"/>
      <c r="J3" s="914"/>
      <c r="K3" s="915" t="s">
        <v>553</v>
      </c>
      <c r="L3" s="909" t="s">
        <v>8</v>
      </c>
      <c r="M3" s="694" t="str">
        <f>VLOOKUP(MONTH($Q$3),RESUMO_GLOBAL!$C$89:$D$100,2,FALSE)</f>
        <v>Mar</v>
      </c>
      <c r="N3" s="1412" t="s">
        <v>2044</v>
      </c>
      <c r="O3" s="1114">
        <v>2</v>
      </c>
      <c r="P3" s="916" t="s">
        <v>12</v>
      </c>
      <c r="Q3" s="1115">
        <v>46107</v>
      </c>
      <c r="R3" s="698"/>
      <c r="V3" s="674"/>
      <c r="W3" s="1477" t="s">
        <v>2043</v>
      </c>
      <c r="X3" s="1477"/>
      <c r="Y3" s="1478"/>
      <c r="Z3" s="1116">
        <v>1</v>
      </c>
      <c r="AA3"/>
      <c r="AB3"/>
      <c r="AC3"/>
      <c r="AD3"/>
      <c r="AE3" s="56"/>
      <c r="AF3"/>
    </row>
    <row r="4" spans="1:129" ht="19.5" customHeight="1" thickTop="1">
      <c r="A4" s="701"/>
      <c r="B4" s="677"/>
      <c r="C4" s="702" t="s">
        <v>9</v>
      </c>
      <c r="D4" s="703"/>
      <c r="E4" s="703"/>
      <c r="F4" s="704" t="str">
        <f>Dados_Obra!B3</f>
        <v>SANTA TEREZA DO OESTE</v>
      </c>
      <c r="G4" s="705"/>
      <c r="H4" s="705"/>
      <c r="I4" s="705"/>
      <c r="J4" s="706" t="s">
        <v>1390</v>
      </c>
      <c r="K4" s="707">
        <f>VLOOKUP(Dados_Obra!F3,PREFEITURAS!$A$2:$D$400,4,FALSE)</f>
        <v>292</v>
      </c>
      <c r="L4" s="708" t="s">
        <v>2</v>
      </c>
      <c r="M4" s="917">
        <f>Dados_Obra!L4</f>
        <v>53</v>
      </c>
      <c r="N4" s="710" t="s">
        <v>71</v>
      </c>
      <c r="O4" s="711"/>
      <c r="P4" s="712" t="s">
        <v>72</v>
      </c>
      <c r="Q4" s="713"/>
      <c r="R4" s="698"/>
      <c r="S4" s="714" t="s">
        <v>1406</v>
      </c>
      <c r="T4" s="715"/>
      <c r="V4" s="674"/>
      <c r="W4" s="716"/>
      <c r="Y4" s="23" t="s">
        <v>84</v>
      </c>
      <c r="Z4" s="918" t="str">
        <f>IF(O3&lt;&gt;CONCATENATE(LEFT(O3,1),"ª"),CONCATENATE(O3,"ª"),O3)</f>
        <v>2ª</v>
      </c>
      <c r="DF4" s="919">
        <f>Z2</f>
        <v>0</v>
      </c>
      <c r="DG4" s="920" t="s">
        <v>1402</v>
      </c>
      <c r="DH4" s="921"/>
      <c r="DI4" s="921"/>
    </row>
    <row r="5" spans="1:129" ht="19.5" customHeight="1" thickBot="1">
      <c r="A5"/>
      <c r="B5" s="677"/>
      <c r="C5" s="702" t="s">
        <v>10</v>
      </c>
      <c r="D5" s="703"/>
      <c r="E5" s="703"/>
      <c r="F5" s="719" t="str">
        <f>Dados_Obra!F5</f>
        <v>PAVIMENTAÇÃO DE VIAS URBANAS</v>
      </c>
      <c r="G5" s="720"/>
      <c r="H5" s="705"/>
      <c r="I5" s="705"/>
      <c r="J5" s="705"/>
      <c r="K5" s="705"/>
      <c r="L5" s="721" t="s">
        <v>3</v>
      </c>
      <c r="M5" s="722" t="str">
        <f>Dados_Obra!L5</f>
        <v>1</v>
      </c>
      <c r="N5" s="723" t="s">
        <v>11</v>
      </c>
      <c r="O5" s="724" t="str">
        <f>Dados_Obra!Q29</f>
        <v>256/2025</v>
      </c>
      <c r="P5" s="723" t="s">
        <v>11</v>
      </c>
      <c r="Q5" s="922">
        <f>Dados_Obra!Q33</f>
        <v>0</v>
      </c>
      <c r="R5" s="684"/>
      <c r="S5" s="726" t="s">
        <v>1407</v>
      </c>
      <c r="T5" s="727">
        <f>S8+T8</f>
        <v>0</v>
      </c>
      <c r="V5" s="674"/>
      <c r="W5" s="338"/>
      <c r="Y5" s="23" t="s">
        <v>85</v>
      </c>
      <c r="Z5" s="251">
        <f>Dados_Obra!K29</f>
        <v>46136</v>
      </c>
      <c r="BP5" s="56" t="s">
        <v>1403</v>
      </c>
      <c r="CK5" s="56" t="s">
        <v>1394</v>
      </c>
      <c r="DG5" s="56" t="s">
        <v>1395</v>
      </c>
    </row>
    <row r="6" spans="1:129" ht="19.5" customHeight="1" thickTop="1" thickBot="1">
      <c r="A6"/>
      <c r="B6" s="728"/>
      <c r="C6" s="729" t="s">
        <v>13</v>
      </c>
      <c r="D6" s="730"/>
      <c r="E6" s="731"/>
      <c r="F6" s="732" t="str">
        <f>Dados_Obra!B23</f>
        <v>DUBAI CONSTRUÇÕES E PAVIMENTAÇÕES LTDA</v>
      </c>
      <c r="G6" s="733"/>
      <c r="H6" s="734"/>
      <c r="I6" s="692"/>
      <c r="J6" s="735" t="s">
        <v>1396</v>
      </c>
      <c r="K6" s="736" t="str">
        <f>Dados_Obra!L23</f>
        <v>57.902.002/0001-93</v>
      </c>
      <c r="L6" s="736"/>
      <c r="M6" s="736"/>
      <c r="N6" s="737" t="s">
        <v>73</v>
      </c>
      <c r="O6" s="738">
        <f>Dados_Obra!Q30</f>
        <v>45926</v>
      </c>
      <c r="P6" s="739" t="s">
        <v>12</v>
      </c>
      <c r="Q6" s="923">
        <f>Dados_Obra!Q34</f>
        <v>0</v>
      </c>
      <c r="R6" s="684"/>
      <c r="S6" s="741" t="s">
        <v>1408</v>
      </c>
      <c r="T6" s="742" t="s">
        <v>1409</v>
      </c>
      <c r="V6" s="674"/>
      <c r="W6" s="338"/>
      <c r="X6" s="338"/>
      <c r="Y6" s="23" t="s">
        <v>86</v>
      </c>
      <c r="Z6" s="251">
        <f>Dados_Obra!K30</f>
        <v>46346</v>
      </c>
      <c r="AF6" s="743">
        <v>1</v>
      </c>
      <c r="AG6" s="743">
        <f>AF6+1</f>
        <v>2</v>
      </c>
      <c r="AH6" s="743">
        <f t="shared" ref="AH6:AW6" si="1">AG6+1</f>
        <v>3</v>
      </c>
      <c r="AI6" s="743">
        <f t="shared" si="1"/>
        <v>4</v>
      </c>
      <c r="AJ6" s="743">
        <f t="shared" si="1"/>
        <v>5</v>
      </c>
      <c r="AK6" s="743">
        <f t="shared" si="1"/>
        <v>6</v>
      </c>
      <c r="AL6" s="743">
        <f t="shared" si="1"/>
        <v>7</v>
      </c>
      <c r="AM6" s="743">
        <f t="shared" si="1"/>
        <v>8</v>
      </c>
      <c r="AN6" s="743">
        <f t="shared" si="1"/>
        <v>9</v>
      </c>
      <c r="AO6" s="743">
        <f t="shared" si="1"/>
        <v>10</v>
      </c>
      <c r="AP6" s="743">
        <f t="shared" si="1"/>
        <v>11</v>
      </c>
      <c r="AQ6" s="743">
        <f t="shared" si="1"/>
        <v>12</v>
      </c>
      <c r="AR6" s="743">
        <f t="shared" si="1"/>
        <v>13</v>
      </c>
      <c r="AS6" s="743">
        <f t="shared" si="1"/>
        <v>14</v>
      </c>
      <c r="AT6" s="743">
        <f t="shared" si="1"/>
        <v>15</v>
      </c>
      <c r="AU6" s="743">
        <f t="shared" si="1"/>
        <v>16</v>
      </c>
      <c r="AV6" s="743">
        <f t="shared" si="1"/>
        <v>17</v>
      </c>
      <c r="AW6" s="743">
        <f t="shared" si="1"/>
        <v>18</v>
      </c>
      <c r="BO6" s="924" t="s">
        <v>81</v>
      </c>
      <c r="BP6" s="994">
        <f>AF6</f>
        <v>1</v>
      </c>
      <c r="BQ6" s="994">
        <f t="shared" ref="BQ6:CG6" si="2">AG6</f>
        <v>2</v>
      </c>
      <c r="BR6" s="994">
        <f t="shared" si="2"/>
        <v>3</v>
      </c>
      <c r="BS6" s="994">
        <f t="shared" si="2"/>
        <v>4</v>
      </c>
      <c r="BT6" s="994">
        <f t="shared" si="2"/>
        <v>5</v>
      </c>
      <c r="BU6" s="994">
        <f t="shared" si="2"/>
        <v>6</v>
      </c>
      <c r="BV6" s="994">
        <f t="shared" si="2"/>
        <v>7</v>
      </c>
      <c r="BW6" s="994">
        <f t="shared" si="2"/>
        <v>8</v>
      </c>
      <c r="BX6" s="994">
        <f t="shared" si="2"/>
        <v>9</v>
      </c>
      <c r="BY6" s="994">
        <f t="shared" si="2"/>
        <v>10</v>
      </c>
      <c r="BZ6" s="994">
        <f t="shared" si="2"/>
        <v>11</v>
      </c>
      <c r="CA6" s="994">
        <f t="shared" si="2"/>
        <v>12</v>
      </c>
      <c r="CB6" s="994">
        <f t="shared" si="2"/>
        <v>13</v>
      </c>
      <c r="CC6" s="994">
        <f t="shared" si="2"/>
        <v>14</v>
      </c>
      <c r="CD6" s="994">
        <f t="shared" si="2"/>
        <v>15</v>
      </c>
      <c r="CE6" s="994">
        <f t="shared" si="2"/>
        <v>16</v>
      </c>
      <c r="CF6" s="994">
        <f t="shared" si="2"/>
        <v>17</v>
      </c>
      <c r="CG6" s="994">
        <f t="shared" si="2"/>
        <v>18</v>
      </c>
      <c r="CK6" s="925">
        <f t="shared" ref="CK6:CT7" si="3">BP6</f>
        <v>1</v>
      </c>
      <c r="CL6" s="925">
        <f t="shared" si="3"/>
        <v>2</v>
      </c>
      <c r="CM6" s="925">
        <f t="shared" si="3"/>
        <v>3</v>
      </c>
      <c r="CN6" s="925">
        <f t="shared" si="3"/>
        <v>4</v>
      </c>
      <c r="CO6" s="925">
        <f t="shared" si="3"/>
        <v>5</v>
      </c>
      <c r="CP6" s="925">
        <f t="shared" si="3"/>
        <v>6</v>
      </c>
      <c r="CQ6" s="925">
        <f t="shared" si="3"/>
        <v>7</v>
      </c>
      <c r="CR6" s="925">
        <f t="shared" si="3"/>
        <v>8</v>
      </c>
      <c r="CS6" s="925">
        <f t="shared" si="3"/>
        <v>9</v>
      </c>
      <c r="CT6" s="925">
        <f t="shared" si="3"/>
        <v>10</v>
      </c>
      <c r="CU6" s="925">
        <f t="shared" ref="CU6:DB7" si="4">BZ6</f>
        <v>11</v>
      </c>
      <c r="CV6" s="925">
        <f t="shared" si="4"/>
        <v>12</v>
      </c>
      <c r="CW6" s="925">
        <f t="shared" si="4"/>
        <v>13</v>
      </c>
      <c r="CX6" s="925">
        <f t="shared" si="4"/>
        <v>14</v>
      </c>
      <c r="CY6" s="925">
        <f t="shared" si="4"/>
        <v>15</v>
      </c>
      <c r="CZ6" s="925">
        <f t="shared" si="4"/>
        <v>16</v>
      </c>
      <c r="DA6" s="925">
        <f t="shared" si="4"/>
        <v>17</v>
      </c>
      <c r="DB6" s="925">
        <f t="shared" si="4"/>
        <v>18</v>
      </c>
      <c r="DE6">
        <v>1</v>
      </c>
      <c r="DG6" s="925">
        <f t="shared" ref="DG6:DP7" si="5">CK6</f>
        <v>1</v>
      </c>
      <c r="DH6" s="925">
        <f t="shared" si="5"/>
        <v>2</v>
      </c>
      <c r="DI6" s="925">
        <f t="shared" si="5"/>
        <v>3</v>
      </c>
      <c r="DJ6" s="925">
        <f t="shared" si="5"/>
        <v>4</v>
      </c>
      <c r="DK6" s="925">
        <f t="shared" si="5"/>
        <v>5</v>
      </c>
      <c r="DL6" s="925">
        <f t="shared" si="5"/>
        <v>6</v>
      </c>
      <c r="DM6" s="925">
        <f t="shared" si="5"/>
        <v>7</v>
      </c>
      <c r="DN6" s="925">
        <f t="shared" si="5"/>
        <v>8</v>
      </c>
      <c r="DO6" s="925">
        <f t="shared" si="5"/>
        <v>9</v>
      </c>
      <c r="DP6" s="925">
        <f t="shared" si="5"/>
        <v>10</v>
      </c>
      <c r="DQ6" s="925">
        <f t="shared" ref="DQ6:DX7" si="6">CU6</f>
        <v>11</v>
      </c>
      <c r="DR6" s="925">
        <f t="shared" si="6"/>
        <v>12</v>
      </c>
      <c r="DS6" s="925">
        <f t="shared" si="6"/>
        <v>13</v>
      </c>
      <c r="DT6" s="925">
        <f t="shared" si="6"/>
        <v>14</v>
      </c>
      <c r="DU6" s="925">
        <f t="shared" si="6"/>
        <v>15</v>
      </c>
      <c r="DV6" s="925">
        <f t="shared" si="6"/>
        <v>16</v>
      </c>
      <c r="DW6" s="925">
        <f t="shared" si="6"/>
        <v>17</v>
      </c>
      <c r="DX6" s="925">
        <f t="shared" si="6"/>
        <v>18</v>
      </c>
    </row>
    <row r="7" spans="1:129" ht="19.5" customHeight="1" thickTop="1" thickBot="1">
      <c r="A7" s="926" t="s">
        <v>1908</v>
      </c>
      <c r="B7" s="728"/>
      <c r="C7" s="745" t="s">
        <v>14</v>
      </c>
      <c r="D7" s="746"/>
      <c r="E7" s="747"/>
      <c r="F7" s="748"/>
      <c r="G7" s="749"/>
      <c r="H7" s="748"/>
      <c r="I7" s="748"/>
      <c r="J7" s="748"/>
      <c r="K7" s="748"/>
      <c r="L7" s="748"/>
      <c r="M7" s="750"/>
      <c r="N7" s="751" t="s">
        <v>15</v>
      </c>
      <c r="O7" s="751"/>
      <c r="P7" s="752"/>
      <c r="Q7" s="753"/>
      <c r="R7" s="58"/>
      <c r="S7" s="754">
        <f>IF(MEDIÇÃO_GLOBAL!$P$716=0,0,ROUND(S8/MEDIÇÃO_GLOBAL!$P$716,6))</f>
        <v>0</v>
      </c>
      <c r="T7" s="755">
        <f>IF(MEDIÇÃO_GLOBAL!$P$716=0,0,ROUND(T8/MEDIÇÃO_GLOBAL!$P$716,6))</f>
        <v>0</v>
      </c>
      <c r="V7" s="927"/>
      <c r="W7" s="756" t="s">
        <v>16</v>
      </c>
      <c r="X7" s="757"/>
      <c r="Y7" s="758"/>
      <c r="Z7" s="757"/>
      <c r="AB7" s="928" t="s">
        <v>549</v>
      </c>
      <c r="AC7" s="929">
        <f>Dados_Obra!F3</f>
        <v>333</v>
      </c>
      <c r="AF7" s="759" t="s">
        <v>1986</v>
      </c>
      <c r="AG7" s="760"/>
      <c r="AH7" s="760"/>
      <c r="AI7" s="760"/>
      <c r="AJ7" s="760"/>
      <c r="AK7" s="760"/>
      <c r="AL7" s="760"/>
      <c r="AM7" s="760"/>
      <c r="AN7" s="760"/>
      <c r="AO7" s="760"/>
      <c r="AP7" s="760"/>
      <c r="AQ7" s="760"/>
      <c r="AR7" s="760"/>
      <c r="AS7" s="760"/>
      <c r="AT7" s="760"/>
      <c r="AU7" s="760"/>
      <c r="AV7" s="760"/>
      <c r="AW7" s="761"/>
      <c r="BN7" s="989" t="s">
        <v>1995</v>
      </c>
      <c r="BO7" s="930" t="s">
        <v>1968</v>
      </c>
      <c r="BP7" s="931" t="str">
        <f t="shared" ref="BP7:CG7" si="7">CONCATENATE(BP6,"ª MED")</f>
        <v>1ª MED</v>
      </c>
      <c r="BQ7" s="931" t="str">
        <f t="shared" si="7"/>
        <v>2ª MED</v>
      </c>
      <c r="BR7" s="931" t="str">
        <f t="shared" si="7"/>
        <v>3ª MED</v>
      </c>
      <c r="BS7" s="931" t="str">
        <f t="shared" si="7"/>
        <v>4ª MED</v>
      </c>
      <c r="BT7" s="931" t="str">
        <f t="shared" si="7"/>
        <v>5ª MED</v>
      </c>
      <c r="BU7" s="931" t="str">
        <f t="shared" si="7"/>
        <v>6ª MED</v>
      </c>
      <c r="BV7" s="931" t="str">
        <f t="shared" si="7"/>
        <v>7ª MED</v>
      </c>
      <c r="BW7" s="931" t="str">
        <f t="shared" si="7"/>
        <v>8ª MED</v>
      </c>
      <c r="BX7" s="931" t="str">
        <f t="shared" si="7"/>
        <v>9ª MED</v>
      </c>
      <c r="BY7" s="931" t="str">
        <f t="shared" si="7"/>
        <v>10ª MED</v>
      </c>
      <c r="BZ7" s="931" t="str">
        <f t="shared" si="7"/>
        <v>11ª MED</v>
      </c>
      <c r="CA7" s="931" t="str">
        <f t="shared" si="7"/>
        <v>12ª MED</v>
      </c>
      <c r="CB7" s="931" t="str">
        <f t="shared" si="7"/>
        <v>13ª MED</v>
      </c>
      <c r="CC7" s="931" t="str">
        <f t="shared" si="7"/>
        <v>14ª MED</v>
      </c>
      <c r="CD7" s="931" t="str">
        <f t="shared" si="7"/>
        <v>15ª MED</v>
      </c>
      <c r="CE7" s="931" t="str">
        <f t="shared" si="7"/>
        <v>16ª MED</v>
      </c>
      <c r="CF7" s="931" t="str">
        <f t="shared" si="7"/>
        <v>17ª MED</v>
      </c>
      <c r="CG7" s="931" t="str">
        <f t="shared" si="7"/>
        <v>18ª MED</v>
      </c>
      <c r="CH7" s="932"/>
      <c r="CI7" s="932"/>
      <c r="CJ7" s="932"/>
      <c r="CK7" s="931" t="str">
        <f t="shared" si="3"/>
        <v>1ª MED</v>
      </c>
      <c r="CL7" s="931" t="str">
        <f t="shared" si="3"/>
        <v>2ª MED</v>
      </c>
      <c r="CM7" s="931" t="str">
        <f t="shared" si="3"/>
        <v>3ª MED</v>
      </c>
      <c r="CN7" s="931" t="str">
        <f t="shared" si="3"/>
        <v>4ª MED</v>
      </c>
      <c r="CO7" s="931" t="str">
        <f t="shared" si="3"/>
        <v>5ª MED</v>
      </c>
      <c r="CP7" s="931" t="str">
        <f t="shared" si="3"/>
        <v>6ª MED</v>
      </c>
      <c r="CQ7" s="931" t="str">
        <f t="shared" si="3"/>
        <v>7ª MED</v>
      </c>
      <c r="CR7" s="931" t="str">
        <f t="shared" si="3"/>
        <v>8ª MED</v>
      </c>
      <c r="CS7" s="931" t="str">
        <f t="shared" si="3"/>
        <v>9ª MED</v>
      </c>
      <c r="CT7" s="931" t="str">
        <f t="shared" si="3"/>
        <v>10ª MED</v>
      </c>
      <c r="CU7" s="931" t="str">
        <f t="shared" si="4"/>
        <v>11ª MED</v>
      </c>
      <c r="CV7" s="931" t="str">
        <f t="shared" si="4"/>
        <v>12ª MED</v>
      </c>
      <c r="CW7" s="931" t="str">
        <f t="shared" si="4"/>
        <v>13ª MED</v>
      </c>
      <c r="CX7" s="931" t="str">
        <f t="shared" si="4"/>
        <v>14ª MED</v>
      </c>
      <c r="CY7" s="931" t="str">
        <f t="shared" si="4"/>
        <v>15ª MED</v>
      </c>
      <c r="CZ7" s="931" t="str">
        <f t="shared" si="4"/>
        <v>16ª MED</v>
      </c>
      <c r="DA7" s="931" t="str">
        <f t="shared" si="4"/>
        <v>17ª MED</v>
      </c>
      <c r="DB7" s="931" t="str">
        <f t="shared" si="4"/>
        <v>18ª MED</v>
      </c>
      <c r="DC7" s="932"/>
      <c r="DD7" s="932"/>
      <c r="DE7">
        <f t="shared" ref="DE7:DE70" si="8">DE6+1</f>
        <v>2</v>
      </c>
      <c r="DF7" s="932"/>
      <c r="DG7" s="931" t="str">
        <f t="shared" si="5"/>
        <v>1ª MED</v>
      </c>
      <c r="DH7" s="931" t="str">
        <f t="shared" si="5"/>
        <v>2ª MED</v>
      </c>
      <c r="DI7" s="931" t="str">
        <f t="shared" si="5"/>
        <v>3ª MED</v>
      </c>
      <c r="DJ7" s="931" t="str">
        <f t="shared" si="5"/>
        <v>4ª MED</v>
      </c>
      <c r="DK7" s="931" t="str">
        <f t="shared" si="5"/>
        <v>5ª MED</v>
      </c>
      <c r="DL7" s="931" t="str">
        <f t="shared" si="5"/>
        <v>6ª MED</v>
      </c>
      <c r="DM7" s="931" t="str">
        <f t="shared" si="5"/>
        <v>7ª MED</v>
      </c>
      <c r="DN7" s="931" t="str">
        <f t="shared" si="5"/>
        <v>8ª MED</v>
      </c>
      <c r="DO7" s="931" t="str">
        <f t="shared" si="5"/>
        <v>9ª MED</v>
      </c>
      <c r="DP7" s="931" t="str">
        <f t="shared" si="5"/>
        <v>10ª MED</v>
      </c>
      <c r="DQ7" s="931" t="str">
        <f t="shared" si="6"/>
        <v>11ª MED</v>
      </c>
      <c r="DR7" s="931" t="str">
        <f t="shared" si="6"/>
        <v>12ª MED</v>
      </c>
      <c r="DS7" s="931" t="str">
        <f t="shared" si="6"/>
        <v>13ª MED</v>
      </c>
      <c r="DT7" s="931" t="str">
        <f t="shared" si="6"/>
        <v>14ª MED</v>
      </c>
      <c r="DU7" s="931" t="str">
        <f t="shared" si="6"/>
        <v>15ª MED</v>
      </c>
      <c r="DV7" s="931" t="str">
        <f t="shared" si="6"/>
        <v>16ª MED</v>
      </c>
      <c r="DW7" s="931" t="str">
        <f t="shared" si="6"/>
        <v>17ª MED</v>
      </c>
      <c r="DX7" s="931" t="str">
        <f t="shared" si="6"/>
        <v>18ª MED</v>
      </c>
      <c r="DY7" s="933" t="s">
        <v>62</v>
      </c>
    </row>
    <row r="8" spans="1:129" ht="53.1" customHeight="1" thickTop="1" thickBot="1">
      <c r="A8" s="762" t="s">
        <v>1920</v>
      </c>
      <c r="B8" s="763"/>
      <c r="C8" s="764" t="s">
        <v>17</v>
      </c>
      <c r="D8" s="765" t="s">
        <v>64</v>
      </c>
      <c r="E8" s="766" t="s">
        <v>77</v>
      </c>
      <c r="F8" s="767" t="s">
        <v>18</v>
      </c>
      <c r="G8" s="768" t="s">
        <v>19</v>
      </c>
      <c r="H8" s="769" t="s">
        <v>20</v>
      </c>
      <c r="I8" s="770" t="s">
        <v>568</v>
      </c>
      <c r="J8" s="771" t="str">
        <f>IF(SUM(I10:I71)&lt;&gt;0,"Quantid. ADITADA","Quantid. LICITADA")</f>
        <v>Quantid. LICITADA</v>
      </c>
      <c r="K8" s="766" t="s">
        <v>21</v>
      </c>
      <c r="L8" s="766" t="s">
        <v>1410</v>
      </c>
      <c r="M8" s="769" t="s">
        <v>22</v>
      </c>
      <c r="N8" s="934" t="s">
        <v>23</v>
      </c>
      <c r="O8" s="773" t="s">
        <v>24</v>
      </c>
      <c r="P8" s="774" t="s">
        <v>25</v>
      </c>
      <c r="Q8" s="775" t="s">
        <v>26</v>
      </c>
      <c r="R8" s="776"/>
      <c r="S8" s="754">
        <f>SUM(S10:S713)</f>
        <v>0</v>
      </c>
      <c r="T8" s="755">
        <f>SUM(T10:T713)</f>
        <v>0</v>
      </c>
      <c r="V8"/>
      <c r="W8" s="779" t="s">
        <v>27</v>
      </c>
      <c r="X8" s="780" t="s">
        <v>28</v>
      </c>
      <c r="Y8" s="781" t="s">
        <v>29</v>
      </c>
      <c r="Z8" s="780" t="s">
        <v>30</v>
      </c>
      <c r="AB8" s="935" t="s">
        <v>560</v>
      </c>
      <c r="AC8" s="936" t="s">
        <v>31</v>
      </c>
      <c r="AE8" s="784" t="s">
        <v>1971</v>
      </c>
      <c r="AF8" s="785" t="str">
        <f t="shared" ref="AF8:AW8" si="9">CONCATENATE(AF6,"ª MEDIÇÃO Executada")</f>
        <v>1ª MEDIÇÃO Executada</v>
      </c>
      <c r="AG8" s="786" t="str">
        <f t="shared" si="9"/>
        <v>2ª MEDIÇÃO Executada</v>
      </c>
      <c r="AH8" s="786" t="str">
        <f t="shared" si="9"/>
        <v>3ª MEDIÇÃO Executada</v>
      </c>
      <c r="AI8" s="786" t="str">
        <f t="shared" si="9"/>
        <v>4ª MEDIÇÃO Executada</v>
      </c>
      <c r="AJ8" s="786" t="str">
        <f t="shared" si="9"/>
        <v>5ª MEDIÇÃO Executada</v>
      </c>
      <c r="AK8" s="786" t="str">
        <f t="shared" si="9"/>
        <v>6ª MEDIÇÃO Executada</v>
      </c>
      <c r="AL8" s="786" t="str">
        <f t="shared" si="9"/>
        <v>7ª MEDIÇÃO Executada</v>
      </c>
      <c r="AM8" s="786" t="str">
        <f t="shared" si="9"/>
        <v>8ª MEDIÇÃO Executada</v>
      </c>
      <c r="AN8" s="786" t="str">
        <f t="shared" si="9"/>
        <v>9ª MEDIÇÃO Executada</v>
      </c>
      <c r="AO8" s="786" t="str">
        <f t="shared" si="9"/>
        <v>10ª MEDIÇÃO Executada</v>
      </c>
      <c r="AP8" s="786" t="str">
        <f t="shared" si="9"/>
        <v>11ª MEDIÇÃO Executada</v>
      </c>
      <c r="AQ8" s="786" t="str">
        <f t="shared" si="9"/>
        <v>12ª MEDIÇÃO Executada</v>
      </c>
      <c r="AR8" s="786" t="str">
        <f t="shared" si="9"/>
        <v>13ª MEDIÇÃO Executada</v>
      </c>
      <c r="AS8" s="786" t="str">
        <f t="shared" si="9"/>
        <v>14ª MEDIÇÃO Executada</v>
      </c>
      <c r="AT8" s="786" t="str">
        <f t="shared" si="9"/>
        <v>15ª MEDIÇÃO Executada</v>
      </c>
      <c r="AU8" s="786" t="str">
        <f t="shared" si="9"/>
        <v>16ª MEDIÇÃO Executada</v>
      </c>
      <c r="AV8" s="786" t="str">
        <f t="shared" si="9"/>
        <v>17ª MEDIÇÃO Executada</v>
      </c>
      <c r="AW8" s="787" t="str">
        <f t="shared" si="9"/>
        <v>18ª MEDIÇÃO Executada</v>
      </c>
      <c r="AX8" s="784"/>
      <c r="BN8" s="990">
        <f>SUM(BN10:BN714)</f>
        <v>-1447.1599999999926</v>
      </c>
      <c r="BO8" s="937">
        <f>SUM(BO10:BO714)</f>
        <v>843112.56000000017</v>
      </c>
      <c r="DE8">
        <f t="shared" si="8"/>
        <v>3</v>
      </c>
      <c r="DY8" s="933" t="s">
        <v>1467</v>
      </c>
    </row>
    <row r="9" spans="1:129" customFormat="1" ht="32.1" customHeight="1" thickTop="1" thickBot="1">
      <c r="A9" s="3" t="s">
        <v>1921</v>
      </c>
      <c r="B9" s="788">
        <v>0</v>
      </c>
      <c r="C9" s="938" t="str">
        <f>CONCATENATE("GLOBAL - LOTE ",M5)</f>
        <v>GLOBAL - LOTE 1</v>
      </c>
      <c r="D9" s="939"/>
      <c r="E9" s="939"/>
      <c r="F9" s="940"/>
      <c r="G9" s="941"/>
      <c r="H9" s="446"/>
      <c r="I9" s="446"/>
      <c r="J9" s="446"/>
      <c r="K9" s="447"/>
      <c r="L9" s="942"/>
      <c r="M9" s="943"/>
      <c r="N9" s="944"/>
      <c r="O9" s="945"/>
      <c r="P9" s="945"/>
      <c r="Q9" s="946"/>
      <c r="R9" s="798"/>
      <c r="S9" s="799"/>
      <c r="T9" s="799"/>
      <c r="W9" s="947">
        <f>IF(ISBLANK(J9),0,W10+O9)</f>
        <v>0</v>
      </c>
      <c r="X9" s="948">
        <f>IF(ISBLANK(J9),W10,0)</f>
        <v>0</v>
      </c>
      <c r="Y9" s="948">
        <f>IF(ISBLANK(J9),0,Y10+P9)</f>
        <v>0</v>
      </c>
      <c r="Z9" s="949">
        <f>IF(ISBLANK(J9),Y10,0)</f>
        <v>0</v>
      </c>
      <c r="AB9" s="448"/>
      <c r="AC9" s="20"/>
      <c r="AD9" s="2"/>
      <c r="AE9" s="912" t="s">
        <v>82</v>
      </c>
      <c r="AF9" s="2"/>
      <c r="AG9" s="2"/>
      <c r="AH9" s="2"/>
      <c r="AI9" s="2"/>
      <c r="AJ9" s="2"/>
      <c r="AK9" s="2"/>
      <c r="AL9" s="2"/>
      <c r="AM9" s="2"/>
      <c r="AN9" s="2"/>
      <c r="AO9" s="2"/>
      <c r="AP9" s="2"/>
      <c r="AQ9" s="2"/>
      <c r="AR9" s="2"/>
      <c r="AS9" s="2"/>
      <c r="AT9" s="2"/>
      <c r="AU9" s="2"/>
      <c r="AV9" s="2"/>
      <c r="AW9" s="2"/>
      <c r="AX9" s="2"/>
      <c r="BN9" s="991"/>
      <c r="BP9" s="912" t="s">
        <v>2011</v>
      </c>
      <c r="DE9">
        <f t="shared" si="8"/>
        <v>4</v>
      </c>
      <c r="DG9" s="59"/>
    </row>
    <row r="10" spans="1:129">
      <c r="A10" s="3" t="s">
        <v>1921</v>
      </c>
      <c r="B10" s="805">
        <f>Dados_GLOBAL_Inicial!E10</f>
        <v>0</v>
      </c>
      <c r="C10" s="979">
        <f>IF(IFERROR(VALUE(Dados_GLOBAL_Inicial!F10),0)=0,0,Dados_GLOBAL_Inicial!F10)</f>
        <v>1</v>
      </c>
      <c r="D10" s="980" t="str">
        <f>Dados_GLOBAL_Inicial!G10</f>
        <v/>
      </c>
      <c r="E10" s="980">
        <f>IF(IFERROR(VLOOKUP(F10,Cod_Gde_Itens!$A$1:$B$80,2,FALSE),0)&gt;549,IFERROR(VLOOKUP(F10,Cod_Gde_Itens!$A$1:$B$80,2,FALSE),0),IF(Dados_GLOBAL_Inicial!H10=0,"",Dados_GLOBAL_Inicial!H10))</f>
        <v>550</v>
      </c>
      <c r="F10" s="981" t="str">
        <f>Dados_GLOBAL_Inicial!I10</f>
        <v>SERVIÇOS PRELIMINARES</v>
      </c>
      <c r="G10" s="950" t="str">
        <f>Dados_GLOBAL_Inicial!J10</f>
        <v xml:space="preserve">     </v>
      </c>
      <c r="H10" s="449" t="str">
        <f>Dados_GLOBAL_Inicial!K10</f>
        <v/>
      </c>
      <c r="I10" s="969">
        <f>SUM('MEDIÇÃO_OBJETO (1)'!I10)</f>
        <v>0</v>
      </c>
      <c r="J10" s="450">
        <f t="shared" ref="J10:J41" si="10">SUM(H10:I10)</f>
        <v>0</v>
      </c>
      <c r="K10" s="451">
        <f t="shared" ref="K10:K41" si="11">AC10</f>
        <v>0</v>
      </c>
      <c r="L10" s="452">
        <f t="shared" ref="L10:L41" si="12">IF(total=0,0,IF((A10)="c",ROUNDUP(P10/total,4),IF((A10)="b",ROUNDDOWN(P10/total,4),ROUND(P10/total,4))))</f>
        <v>0</v>
      </c>
      <c r="M10" s="809">
        <f t="shared" ref="M10:M41" si="13">IF(J10=0,0,IF(K10&gt;100%,"excesso",IF(ISNUMBER(K10),ROUND(K10*L10,4),IF(K10="&lt;excesso",ROUND(100%*L10,4),0))))</f>
        <v>0</v>
      </c>
      <c r="N10" s="810">
        <f>IF(IFERROR(VALUE(Dados_GLOBAL_Inicial!L10),0)=0,0,Dados_GLOBAL_Inicial!L10)</f>
        <v>0</v>
      </c>
      <c r="O10" s="812"/>
      <c r="P10" s="812">
        <f>Dados_GLOBAL_Inicial!M10</f>
        <v>0</v>
      </c>
      <c r="Q10" s="813">
        <f t="shared" ref="Q10:Q41" si="14">P10-O10</f>
        <v>0</v>
      </c>
      <c r="R10" s="951"/>
      <c r="S10" s="815">
        <f>SUM('MEDIÇÃO_OBJETO (1)'!S10)</f>
        <v>0</v>
      </c>
      <c r="T10" s="815">
        <f>SUM('MEDIÇÃO_OBJETO (1)'!T10)</f>
        <v>0</v>
      </c>
      <c r="V10" s="19"/>
      <c r="W10" s="978">
        <f t="shared" ref="W10:W41" si="15">IF(C10&lt;&gt;0,0,W11+O10)</f>
        <v>0</v>
      </c>
      <c r="X10" s="816">
        <f t="shared" ref="X10:X41" si="16">IF(C10&lt;&gt;0,W11,0)</f>
        <v>5812.42</v>
      </c>
      <c r="Y10" s="816">
        <f t="shared" ref="Y10:Y41" si="17">IF(C10&lt;&gt;0,0,Y11+P10)</f>
        <v>0</v>
      </c>
      <c r="Z10" s="817">
        <f t="shared" ref="Z10:Z41" si="18">IF(C10&lt;&gt;0,Y11,0)</f>
        <v>40363.22</v>
      </c>
      <c r="AB10" s="453">
        <f t="shared" ref="AB10:AB41" si="19">SUM(AF10:AW10)</f>
        <v>0</v>
      </c>
      <c r="AC10" s="14">
        <f t="shared" ref="AC10:AC41" si="20">IF(J10=0,0,AB10/J10)</f>
        <v>0</v>
      </c>
      <c r="AD10" s="819"/>
      <c r="AE10" s="631">
        <f t="shared" ref="AE10:AE41" si="21">IFERROR(IF(C10=0,0,C10),0)</f>
        <v>1</v>
      </c>
      <c r="AF10" s="818">
        <f>SUM('MEDIÇÃO_OBJETO (1)'!AG10)</f>
        <v>0</v>
      </c>
      <c r="AG10" s="541">
        <f>SUM('MEDIÇÃO_OBJETO (1)'!AH10)</f>
        <v>0</v>
      </c>
      <c r="AH10" s="541">
        <f>SUM('MEDIÇÃO_OBJETO (1)'!AI10)</f>
        <v>0</v>
      </c>
      <c r="AI10" s="541">
        <f>SUM('MEDIÇÃO_OBJETO (1)'!AJ10)</f>
        <v>0</v>
      </c>
      <c r="AJ10" s="541">
        <f>SUM('MEDIÇÃO_OBJETO (1)'!AK10)</f>
        <v>0</v>
      </c>
      <c r="AK10" s="541">
        <f>SUM('MEDIÇÃO_OBJETO (1)'!AL10)</f>
        <v>0</v>
      </c>
      <c r="AL10" s="541">
        <f>SUM('MEDIÇÃO_OBJETO (1)'!AM10)</f>
        <v>0</v>
      </c>
      <c r="AM10" s="541">
        <f>SUM('MEDIÇÃO_OBJETO (1)'!AN10)</f>
        <v>0</v>
      </c>
      <c r="AN10" s="541">
        <f>SUM('MEDIÇÃO_OBJETO (1)'!AO10)</f>
        <v>0</v>
      </c>
      <c r="AO10" s="541">
        <f>SUM('MEDIÇÃO_OBJETO (1)'!AP10)</f>
        <v>0</v>
      </c>
      <c r="AP10" s="541">
        <f>SUM('MEDIÇÃO_OBJETO (1)'!AQ10)</f>
        <v>0</v>
      </c>
      <c r="AQ10" s="541">
        <f>SUM('MEDIÇÃO_OBJETO (1)'!AR10)</f>
        <v>0</v>
      </c>
      <c r="AR10" s="541">
        <f>SUM('MEDIÇÃO_OBJETO (1)'!AS10)</f>
        <v>0</v>
      </c>
      <c r="AS10" s="541">
        <f>SUM('MEDIÇÃO_OBJETO (1)'!AT10)</f>
        <v>0</v>
      </c>
      <c r="AT10" s="541">
        <f>SUM('MEDIÇÃO_OBJETO (1)'!AU10)</f>
        <v>0</v>
      </c>
      <c r="AU10" s="541">
        <f>SUM('MEDIÇÃO_OBJETO (1)'!AV10)</f>
        <v>0</v>
      </c>
      <c r="AV10" s="541">
        <f>SUM('MEDIÇÃO_OBJETO (1)'!AW10)</f>
        <v>0</v>
      </c>
      <c r="AW10" s="541">
        <f>SUM('MEDIÇÃO_OBJETO (1)'!AX10)</f>
        <v>0</v>
      </c>
      <c r="AX10" s="977"/>
      <c r="BM10" s="59"/>
      <c r="BN10" s="992"/>
      <c r="BO10" s="538">
        <f>IFERROR(SUM(BP10:CG10),0)</f>
        <v>0</v>
      </c>
      <c r="BP10" s="987">
        <f>IF(RESUMO_GLOBAL!$X$53="a",ROUND(AF10*$N10,RESUMO_GLOBAL!$X$54),IF(RESUMO_GLOBAL!$X$53="t",TRUNC(AF10*$N10,RESUMO_GLOBAL!$X$54),AF10*$N10))</f>
        <v>0</v>
      </c>
      <c r="BQ10" s="987">
        <f>IF(RESUMO_GLOBAL!$X$53="a",ROUND(AG10*$N10,RESUMO_GLOBAL!$X$54),IF(RESUMO_GLOBAL!$X$53="t",TRUNC(AG10*$N10,RESUMO_GLOBAL!$X$54),AG10*$N10))</f>
        <v>0</v>
      </c>
      <c r="BR10" s="987">
        <f>IF(RESUMO_GLOBAL!$X$53="a",ROUND(AH10*$N10,RESUMO_GLOBAL!$X$54),IF(RESUMO_GLOBAL!$X$53="t",TRUNC(AH10*$N10,RESUMO_GLOBAL!$X$54),AH10*$N10))</f>
        <v>0</v>
      </c>
      <c r="BS10" s="987">
        <f>IF(RESUMO_GLOBAL!$X$53="a",ROUND(AI10*$N10,RESUMO_GLOBAL!$X$54),IF(RESUMO_GLOBAL!$X$53="t",TRUNC(AI10*$N10,RESUMO_GLOBAL!$X$54),AI10*$N10))</f>
        <v>0</v>
      </c>
      <c r="BT10" s="987">
        <f>IF(RESUMO_GLOBAL!$X$53="a",ROUND(AJ10*$N10,RESUMO_GLOBAL!$X$54),IF(RESUMO_GLOBAL!$X$53="t",TRUNC(AJ10*$N10,RESUMO_GLOBAL!$X$54),AJ10*$N10))</f>
        <v>0</v>
      </c>
      <c r="BU10" s="987">
        <f>IF(RESUMO_GLOBAL!$X$53="a",ROUND(AK10*$N10,RESUMO_GLOBAL!$X$54),IF(RESUMO_GLOBAL!$X$53="t",TRUNC(AK10*$N10,RESUMO_GLOBAL!$X$54),AK10*$N10))</f>
        <v>0</v>
      </c>
      <c r="BV10" s="987">
        <f>IF(RESUMO_GLOBAL!$X$53="a",ROUND(AL10*$N10,RESUMO_GLOBAL!$X$54),IF(RESUMO_GLOBAL!$X$53="t",TRUNC(AL10*$N10,RESUMO_GLOBAL!$X$54),AL10*$N10))</f>
        <v>0</v>
      </c>
      <c r="BW10" s="987">
        <f>IF(RESUMO_GLOBAL!$X$53="a",ROUND(AM10*$N10,RESUMO_GLOBAL!$X$54),IF(RESUMO_GLOBAL!$X$53="t",TRUNC(AM10*$N10,RESUMO_GLOBAL!$X$54),AM10*$N10))</f>
        <v>0</v>
      </c>
      <c r="BX10" s="987">
        <f>IF(RESUMO_GLOBAL!$X$53="a",ROUND(AN10*$N10,RESUMO_GLOBAL!$X$54),IF(RESUMO_GLOBAL!$X$53="t",TRUNC(AN10*$N10,RESUMO_GLOBAL!$X$54),AN10*$N10))</f>
        <v>0</v>
      </c>
      <c r="BY10" s="987">
        <f>IF(RESUMO_GLOBAL!$X$53="a",ROUND(AO10*$N10,RESUMO_GLOBAL!$X$54),IF(RESUMO_GLOBAL!$X$53="t",TRUNC(AO10*$N10,RESUMO_GLOBAL!$X$54),AO10*$N10))</f>
        <v>0</v>
      </c>
      <c r="BZ10" s="987">
        <f>IF(RESUMO_GLOBAL!$X$53="a",ROUND(AP10*$N10,RESUMO_GLOBAL!$X$54),IF(RESUMO_GLOBAL!$X$53="t",TRUNC(AP10*$N10,RESUMO_GLOBAL!$X$54),AP10*$N10))</f>
        <v>0</v>
      </c>
      <c r="CA10" s="987">
        <f>IF(RESUMO_GLOBAL!$X$53="a",ROUND(AQ10*$N10,RESUMO_GLOBAL!$X$54),IF(RESUMO_GLOBAL!$X$53="t",TRUNC(AQ10*$N10,RESUMO_GLOBAL!$X$54),AQ10*$N10))</f>
        <v>0</v>
      </c>
      <c r="CB10" s="987">
        <f>IF(RESUMO_GLOBAL!$X$53="a",ROUND(AR10*$N10,RESUMO_GLOBAL!$X$54),IF(RESUMO_GLOBAL!$X$53="t",TRUNC(AR10*$N10,RESUMO_GLOBAL!$X$54),AR10*$N10))</f>
        <v>0</v>
      </c>
      <c r="CC10" s="987">
        <f>IF(RESUMO_GLOBAL!$X$53="a",ROUND(AS10*$N10,RESUMO_GLOBAL!$X$54),IF(RESUMO_GLOBAL!$X$53="t",TRUNC(AS10*$N10,RESUMO_GLOBAL!$X$54),AS10*$N10))</f>
        <v>0</v>
      </c>
      <c r="CD10" s="987">
        <f>IF(RESUMO_GLOBAL!$X$53="a",ROUND(AT10*$N10,RESUMO_GLOBAL!$X$54),IF(RESUMO_GLOBAL!$X$53="t",TRUNC(AT10*$N10,RESUMO_GLOBAL!$X$54),AT10*$N10))</f>
        <v>0</v>
      </c>
      <c r="CE10" s="987">
        <f>IF(RESUMO_GLOBAL!$X$53="a",ROUND(AU10*$N10,RESUMO_GLOBAL!$X$54),IF(RESUMO_GLOBAL!$X$53="t",TRUNC(AU10*$N10,RESUMO_GLOBAL!$X$54),AU10*$N10))</f>
        <v>0</v>
      </c>
      <c r="CF10" s="987">
        <f>IF(RESUMO_GLOBAL!$X$53="a",ROUND(AV10*$N10,RESUMO_GLOBAL!$X$54),IF(RESUMO_GLOBAL!$X$53="t",TRUNC(AV10*$N10,RESUMO_GLOBAL!$X$54),AV10*$N10))</f>
        <v>0</v>
      </c>
      <c r="CG10" s="987">
        <f>IF(RESUMO_GLOBAL!$X$53="a",ROUND(AW10*$N10,RESUMO_GLOBAL!$X$54),IF(RESUMO_GLOBAL!$X$53="t",TRUNC(AW10*$N10,RESUMO_GLOBAL!$X$54),AW10*$N10))</f>
        <v>0</v>
      </c>
      <c r="CK10" s="59">
        <f t="shared" ref="CK10:CK41" si="22">IF($C10&lt;&gt;0,0,SUM(CK11,BP10))</f>
        <v>0</v>
      </c>
      <c r="CL10" s="59">
        <f t="shared" ref="CL10:CL41" si="23">IF($C10&lt;&gt;0,0,SUM(CL11,BQ10))</f>
        <v>0</v>
      </c>
      <c r="CM10" s="59">
        <f t="shared" ref="CM10:CM41" si="24">IF($C10&lt;&gt;0,0,SUM(CM11,BR10))</f>
        <v>0</v>
      </c>
      <c r="CN10" s="59">
        <f t="shared" ref="CN10:CN41" si="25">IF($C10&lt;&gt;0,0,SUM(CN11,BS10))</f>
        <v>0</v>
      </c>
      <c r="CO10" s="59">
        <f t="shared" ref="CO10:CO41" si="26">IF($C10&lt;&gt;0,0,SUM(CO11,BT10))</f>
        <v>0</v>
      </c>
      <c r="CP10" s="59">
        <f t="shared" ref="CP10:CP41" si="27">IF($C10&lt;&gt;0,0,SUM(CP11,BU10))</f>
        <v>0</v>
      </c>
      <c r="CQ10" s="59">
        <f t="shared" ref="CQ10:CQ41" si="28">IF($C10&lt;&gt;0,0,SUM(CQ11,BV10))</f>
        <v>0</v>
      </c>
      <c r="CR10" s="59">
        <f t="shared" ref="CR10:CR41" si="29">IF($C10&lt;&gt;0,0,SUM(CR11,BW10))</f>
        <v>0</v>
      </c>
      <c r="CS10" s="59">
        <f t="shared" ref="CS10:CS41" si="30">IF($C10&lt;&gt;0,0,SUM(CS11,BX10))</f>
        <v>0</v>
      </c>
      <c r="CT10" s="59">
        <f t="shared" ref="CT10:CT41" si="31">IF($C10&lt;&gt;0,0,SUM(CT11,BY10))</f>
        <v>0</v>
      </c>
      <c r="CU10" s="59">
        <f t="shared" ref="CU10:CU41" si="32">IF($C10&lt;&gt;0,0,SUM(CU11,BZ10))</f>
        <v>0</v>
      </c>
      <c r="CV10" s="59">
        <f t="shared" ref="CV10:CV41" si="33">IF($C10&lt;&gt;0,0,SUM(CV11,CA10))</f>
        <v>0</v>
      </c>
      <c r="CW10" s="59">
        <f t="shared" ref="CW10:CW41" si="34">IF($C10&lt;&gt;0,0,SUM(CW11,CB10))</f>
        <v>0</v>
      </c>
      <c r="CX10" s="59">
        <f t="shared" ref="CX10:CX41" si="35">IF($C10&lt;&gt;0,0,SUM(CX11,CC10))</f>
        <v>0</v>
      </c>
      <c r="CY10" s="59">
        <f t="shared" ref="CY10:CY41" si="36">IF($C10&lt;&gt;0,0,SUM(CY11,CD10))</f>
        <v>0</v>
      </c>
      <c r="CZ10" s="59">
        <f t="shared" ref="CZ10:CZ41" si="37">IF($C10&lt;&gt;0,0,SUM(CZ11,CE10))</f>
        <v>0</v>
      </c>
      <c r="DA10" s="59">
        <f t="shared" ref="DA10:DA41" si="38">IF($C10&lt;&gt;0,0,SUM(DA11,CF10))</f>
        <v>0</v>
      </c>
      <c r="DB10" s="59">
        <f t="shared" ref="DB10:DB41" si="39">IF($C10&lt;&gt;0,0,SUM(DB11,CG10))</f>
        <v>0</v>
      </c>
      <c r="DE10">
        <f t="shared" si="8"/>
        <v>5</v>
      </c>
      <c r="DF10">
        <f t="shared" ref="DF10:DF41" si="40">IF(C10&lt;&gt;0,C10,"")</f>
        <v>1</v>
      </c>
      <c r="DG10" s="59">
        <f>IF($C10&lt;&gt;0,SUM($CK11:CK11),0)</f>
        <v>2895.34</v>
      </c>
      <c r="DH10" s="59">
        <f>IF($C10&lt;&gt;0,SUM($CK11:CL11),0)</f>
        <v>5812.42</v>
      </c>
      <c r="DI10" s="59">
        <f>IF($C10&lt;&gt;0,SUM($CK11:CM11),0)</f>
        <v>5812.42</v>
      </c>
      <c r="DJ10" s="59">
        <f>IF($C10&lt;&gt;0,SUM($CK11:CN11),0)</f>
        <v>5812.42</v>
      </c>
      <c r="DK10" s="59">
        <f>IF($C10&lt;&gt;0,SUM($CK11:CO11),0)</f>
        <v>5812.42</v>
      </c>
      <c r="DL10" s="59">
        <f>IF($C10&lt;&gt;0,SUM($CK11:CP11),0)</f>
        <v>5812.42</v>
      </c>
      <c r="DM10" s="59">
        <f>IF($C10&lt;&gt;0,SUM($CK11:CQ11),0)</f>
        <v>5812.42</v>
      </c>
      <c r="DN10" s="59">
        <f>IF($C10&lt;&gt;0,SUM($CK11:CR11),0)</f>
        <v>5812.42</v>
      </c>
      <c r="DO10" s="59">
        <f>IF($C10&lt;&gt;0,SUM($CK11:CS11),0)</f>
        <v>5812.42</v>
      </c>
      <c r="DP10" s="59">
        <f>IF($C10&lt;&gt;0,SUM($CK11:CT11),0)</f>
        <v>5812.42</v>
      </c>
      <c r="DQ10" s="59">
        <f>IF($C10&lt;&gt;0,SUM($CK11:CU11),0)</f>
        <v>5812.42</v>
      </c>
      <c r="DR10" s="59">
        <f>IF($C10&lt;&gt;0,SUM($CK11:CV11),0)</f>
        <v>5812.42</v>
      </c>
      <c r="DS10" s="59">
        <f>IF($C10&lt;&gt;0,SUM($CK11:CW11),0)</f>
        <v>5812.42</v>
      </c>
      <c r="DT10" s="59">
        <f>IF($C10&lt;&gt;0,SUM($CK11:CX11),0)</f>
        <v>5812.42</v>
      </c>
      <c r="DU10" s="59">
        <f>IF($C10&lt;&gt;0,SUM($CK11:CY11),0)</f>
        <v>5812.42</v>
      </c>
      <c r="DV10" s="59">
        <f>IF($C10&lt;&gt;0,SUM($CK11:CZ11),0)</f>
        <v>5812.42</v>
      </c>
      <c r="DW10" s="59">
        <f>IF($C10&lt;&gt;0,SUM($CK11:DA11),0)</f>
        <v>5812.42</v>
      </c>
      <c r="DX10" s="59">
        <f>IF($C10&lt;&gt;0,SUM($CK11:DB11),0)</f>
        <v>5812.42</v>
      </c>
      <c r="DY10" s="952">
        <f>IF(DX10=0,"",DX10)</f>
        <v>5812.42</v>
      </c>
    </row>
    <row r="11" spans="1:129" ht="33.75">
      <c r="A11" s="3" t="str">
        <f t="shared" ref="A11:A42" si="41">IF(LEN(F11)&gt;3,"x",IF(N11&lt;0,"x",""))</f>
        <v>x</v>
      </c>
      <c r="B11" s="805">
        <f>Dados_GLOBAL_Inicial!E11</f>
        <v>0</v>
      </c>
      <c r="C11" s="953">
        <f>IF(IFERROR(VALUE(Dados_GLOBAL_Inicial!F11),0)=0,0,Dados_GLOBAL_Inicial!F11)</f>
        <v>0</v>
      </c>
      <c r="D11" s="830" t="str">
        <f>Dados_GLOBAL_Inicial!G11</f>
        <v>00051</v>
      </c>
      <c r="E11" s="830" t="str">
        <f>IF(IFERROR(VLOOKUP(F11,Cod_Gde_Itens!$A$1:$B$80,2,FALSE),0)&gt;549,IFERROR(VLOOKUP(F11,Cod_Gde_Itens!$A$1:$B$80,2,FALSE),0),IF(Dados_GLOBAL_Inicial!H11=0,"",Dados_GLOBAL_Inicial!H11))</f>
        <v>ORSE</v>
      </c>
      <c r="F11" s="823" t="str">
        <f>Dados_GLOBAL_Inicial!I11</f>
        <v>PLACA DE OBRA 4,00 X 2,00 M, EM CHAPA DE ACO GALVANIZADO, INCLUSIVE ARMAÇÃO EM MADEIRA E PONTALETES</v>
      </c>
      <c r="G11" s="808" t="str">
        <f>Dados_GLOBAL_Inicial!J11</f>
        <v>un</v>
      </c>
      <c r="H11" s="454">
        <f>Dados_GLOBAL_Inicial!K11</f>
        <v>4</v>
      </c>
      <c r="I11" s="970">
        <f>SUM('MEDIÇÃO_OBJETO (1)'!I11)</f>
        <v>0</v>
      </c>
      <c r="J11" s="455">
        <f t="shared" si="10"/>
        <v>4</v>
      </c>
      <c r="K11" s="451">
        <f t="shared" si="11"/>
        <v>0.25</v>
      </c>
      <c r="L11" s="452">
        <f t="shared" si="12"/>
        <v>2.7000000000000001E-3</v>
      </c>
      <c r="M11" s="809">
        <f t="shared" si="13"/>
        <v>6.9999999999999999E-4</v>
      </c>
      <c r="N11" s="810">
        <f>IF(IFERROR(VALUE(Dados_GLOBAL_Inicial!L11),0)=0,0,Dados_GLOBAL_Inicial!L11)</f>
        <v>2895.34</v>
      </c>
      <c r="O11" s="812">
        <f>SUM('MEDIÇÃO_OBJETO (1)'!O11)</f>
        <v>2895.34</v>
      </c>
      <c r="P11" s="812">
        <f>SUM('MEDIÇÃO_OBJETO (1)'!P11)</f>
        <v>11581.36</v>
      </c>
      <c r="Q11" s="813">
        <f t="shared" si="14"/>
        <v>8686.02</v>
      </c>
      <c r="R11" s="951"/>
      <c r="S11" s="815">
        <f>SUM('MEDIÇÃO_OBJETO (1)'!S11)</f>
        <v>0</v>
      </c>
      <c r="T11" s="815">
        <f>SUM('MEDIÇÃO_OBJETO (1)'!T11)</f>
        <v>0</v>
      </c>
      <c r="V11" s="19"/>
      <c r="W11" s="978">
        <f t="shared" si="15"/>
        <v>5812.42</v>
      </c>
      <c r="X11" s="816">
        <f t="shared" si="16"/>
        <v>0</v>
      </c>
      <c r="Y11" s="816">
        <f t="shared" si="17"/>
        <v>40363.22</v>
      </c>
      <c r="Z11" s="817">
        <f t="shared" si="18"/>
        <v>0</v>
      </c>
      <c r="AB11" s="453">
        <f t="shared" si="19"/>
        <v>1</v>
      </c>
      <c r="AC11" s="14">
        <f t="shared" si="20"/>
        <v>0.25</v>
      </c>
      <c r="AD11" s="819"/>
      <c r="AE11" s="631">
        <f t="shared" si="21"/>
        <v>0</v>
      </c>
      <c r="AF11" s="818">
        <f>SUM('MEDIÇÃO_OBJETO (1)'!AG11)</f>
        <v>1</v>
      </c>
      <c r="AG11" s="541">
        <f>SUM('MEDIÇÃO_OBJETO (1)'!AH11)</f>
        <v>0</v>
      </c>
      <c r="AH11" s="541">
        <f>SUM('MEDIÇÃO_OBJETO (1)'!AI11)</f>
        <v>0</v>
      </c>
      <c r="AI11" s="541">
        <f>SUM('MEDIÇÃO_OBJETO (1)'!AJ11)</f>
        <v>0</v>
      </c>
      <c r="AJ11" s="541">
        <f>SUM('MEDIÇÃO_OBJETO (1)'!AK11)</f>
        <v>0</v>
      </c>
      <c r="AK11" s="541">
        <f>SUM('MEDIÇÃO_OBJETO (1)'!AL11)</f>
        <v>0</v>
      </c>
      <c r="AL11" s="541">
        <f>SUM('MEDIÇÃO_OBJETO (1)'!AM11)</f>
        <v>0</v>
      </c>
      <c r="AM11" s="541">
        <f>SUM('MEDIÇÃO_OBJETO (1)'!AN11)</f>
        <v>0</v>
      </c>
      <c r="AN11" s="541">
        <f>SUM('MEDIÇÃO_OBJETO (1)'!AO11)</f>
        <v>0</v>
      </c>
      <c r="AO11" s="541">
        <f>SUM('MEDIÇÃO_OBJETO (1)'!AP11)</f>
        <v>0</v>
      </c>
      <c r="AP11" s="541">
        <f>SUM('MEDIÇÃO_OBJETO (1)'!AQ11)</f>
        <v>0</v>
      </c>
      <c r="AQ11" s="541">
        <f>SUM('MEDIÇÃO_OBJETO (1)'!AR11)</f>
        <v>0</v>
      </c>
      <c r="AR11" s="541">
        <f>SUM('MEDIÇÃO_OBJETO (1)'!AS11)</f>
        <v>0</v>
      </c>
      <c r="AS11" s="541">
        <f>SUM('MEDIÇÃO_OBJETO (1)'!AT11)</f>
        <v>0</v>
      </c>
      <c r="AT11" s="541">
        <f>SUM('MEDIÇÃO_OBJETO (1)'!AU11)</f>
        <v>0</v>
      </c>
      <c r="AU11" s="541">
        <f>SUM('MEDIÇÃO_OBJETO (1)'!AV11)</f>
        <v>0</v>
      </c>
      <c r="AV11" s="541">
        <f>SUM('MEDIÇÃO_OBJETO (1)'!AW11)</f>
        <v>0</v>
      </c>
      <c r="AW11" s="541">
        <f>SUM('MEDIÇÃO_OBJETO (1)'!AX11)</f>
        <v>0</v>
      </c>
      <c r="AX11" s="977"/>
      <c r="BN11" s="992">
        <f t="shared" ref="BN11:BN42" si="42">O11-BO11</f>
        <v>0</v>
      </c>
      <c r="BO11" s="538">
        <f t="shared" ref="BO11:BO74" si="43">IFERROR(SUM(BP11:CG11),0)</f>
        <v>2895.34</v>
      </c>
      <c r="BP11" s="987">
        <f>IF(RESUMO_GLOBAL!$X$53="a",ROUND(AF11*$N11,RESUMO_GLOBAL!$X$54),IF(RESUMO_GLOBAL!$X$53="t",TRUNC(AF11*$N11,RESUMO_GLOBAL!$X$54),AF11*$N11))</f>
        <v>2895.34</v>
      </c>
      <c r="BQ11" s="987">
        <f>IF(RESUMO_GLOBAL!$X$53="a",ROUND(AG11*$N11,RESUMO_GLOBAL!$X$54),IF(RESUMO_GLOBAL!$X$53="t",TRUNC(AG11*$N11,RESUMO_GLOBAL!$X$54),AG11*$N11))</f>
        <v>0</v>
      </c>
      <c r="BR11" s="987">
        <f>IF(RESUMO_GLOBAL!$X$53="a",ROUND(AH11*$N11,RESUMO_GLOBAL!$X$54),IF(RESUMO_GLOBAL!$X$53="t",TRUNC(AH11*$N11,RESUMO_GLOBAL!$X$54),AH11*$N11))</f>
        <v>0</v>
      </c>
      <c r="BS11" s="987">
        <f>IF(RESUMO_GLOBAL!$X$53="a",ROUND(AI11*$N11,RESUMO_GLOBAL!$X$54),IF(RESUMO_GLOBAL!$X$53="t",TRUNC(AI11*$N11,RESUMO_GLOBAL!$X$54),AI11*$N11))</f>
        <v>0</v>
      </c>
      <c r="BT11" s="987">
        <f>IF(RESUMO_GLOBAL!$X$53="a",ROUND(AJ11*$N11,RESUMO_GLOBAL!$X$54),IF(RESUMO_GLOBAL!$X$53="t",TRUNC(AJ11*$N11,RESUMO_GLOBAL!$X$54),AJ11*$N11))</f>
        <v>0</v>
      </c>
      <c r="BU11" s="987">
        <f>IF(RESUMO_GLOBAL!$X$53="a",ROUND(AK11*$N11,RESUMO_GLOBAL!$X$54),IF(RESUMO_GLOBAL!$X$53="t",TRUNC(AK11*$N11,RESUMO_GLOBAL!$X$54),AK11*$N11))</f>
        <v>0</v>
      </c>
      <c r="BV11" s="987">
        <f>IF(RESUMO_GLOBAL!$X$53="a",ROUND(AL11*$N11,RESUMO_GLOBAL!$X$54),IF(RESUMO_GLOBAL!$X$53="t",TRUNC(AL11*$N11,RESUMO_GLOBAL!$X$54),AL11*$N11))</f>
        <v>0</v>
      </c>
      <c r="BW11" s="987">
        <f>IF(RESUMO_GLOBAL!$X$53="a",ROUND(AM11*$N11,RESUMO_GLOBAL!$X$54),IF(RESUMO_GLOBAL!$X$53="t",TRUNC(AM11*$N11,RESUMO_GLOBAL!$X$54),AM11*$N11))</f>
        <v>0</v>
      </c>
      <c r="BX11" s="987">
        <f>IF(RESUMO_GLOBAL!$X$53="a",ROUND(AN11*$N11,RESUMO_GLOBAL!$X$54),IF(RESUMO_GLOBAL!$X$53="t",TRUNC(AN11*$N11,RESUMO_GLOBAL!$X$54),AN11*$N11))</f>
        <v>0</v>
      </c>
      <c r="BY11" s="987">
        <f>IF(RESUMO_GLOBAL!$X$53="a",ROUND(AO11*$N11,RESUMO_GLOBAL!$X$54),IF(RESUMO_GLOBAL!$X$53="t",TRUNC(AO11*$N11,RESUMO_GLOBAL!$X$54),AO11*$N11))</f>
        <v>0</v>
      </c>
      <c r="BZ11" s="987">
        <f>IF(RESUMO_GLOBAL!$X$53="a",ROUND(AP11*$N11,RESUMO_GLOBAL!$X$54),IF(RESUMO_GLOBAL!$X$53="t",TRUNC(AP11*$N11,RESUMO_GLOBAL!$X$54),AP11*$N11))</f>
        <v>0</v>
      </c>
      <c r="CA11" s="987">
        <f>IF(RESUMO_GLOBAL!$X$53="a",ROUND(AQ11*$N11,RESUMO_GLOBAL!$X$54),IF(RESUMO_GLOBAL!$X$53="t",TRUNC(AQ11*$N11,RESUMO_GLOBAL!$X$54),AQ11*$N11))</f>
        <v>0</v>
      </c>
      <c r="CB11" s="987">
        <f>IF(RESUMO_GLOBAL!$X$53="a",ROUND(AR11*$N11,RESUMO_GLOBAL!$X$54),IF(RESUMO_GLOBAL!$X$53="t",TRUNC(AR11*$N11,RESUMO_GLOBAL!$X$54),AR11*$N11))</f>
        <v>0</v>
      </c>
      <c r="CC11" s="987">
        <f>IF(RESUMO_GLOBAL!$X$53="a",ROUND(AS11*$N11,RESUMO_GLOBAL!$X$54),IF(RESUMO_GLOBAL!$X$53="t",TRUNC(AS11*$N11,RESUMO_GLOBAL!$X$54),AS11*$N11))</f>
        <v>0</v>
      </c>
      <c r="CD11" s="987">
        <f>IF(RESUMO_GLOBAL!$X$53="a",ROUND(AT11*$N11,RESUMO_GLOBAL!$X$54),IF(RESUMO_GLOBAL!$X$53="t",TRUNC(AT11*$N11,RESUMO_GLOBAL!$X$54),AT11*$N11))</f>
        <v>0</v>
      </c>
      <c r="CE11" s="987">
        <f>IF(RESUMO_GLOBAL!$X$53="a",ROUND(AU11*$N11,RESUMO_GLOBAL!$X$54),IF(RESUMO_GLOBAL!$X$53="t",TRUNC(AU11*$N11,RESUMO_GLOBAL!$X$54),AU11*$N11))</f>
        <v>0</v>
      </c>
      <c r="CF11" s="987">
        <f>IF(RESUMO_GLOBAL!$X$53="a",ROUND(AV11*$N11,RESUMO_GLOBAL!$X$54),IF(RESUMO_GLOBAL!$X$53="t",TRUNC(AV11*$N11,RESUMO_GLOBAL!$X$54),AV11*$N11))</f>
        <v>0</v>
      </c>
      <c r="CG11" s="987">
        <f>IF(RESUMO_GLOBAL!$X$53="a",ROUND(AW11*$N11,RESUMO_GLOBAL!$X$54),IF(RESUMO_GLOBAL!$X$53="t",TRUNC(AW11*$N11,RESUMO_GLOBAL!$X$54),AW11*$N11))</f>
        <v>0</v>
      </c>
      <c r="CK11" s="59">
        <f t="shared" si="22"/>
        <v>2895.34</v>
      </c>
      <c r="CL11" s="59">
        <f t="shared" si="23"/>
        <v>2917.08</v>
      </c>
      <c r="CM11" s="59">
        <f t="shared" si="24"/>
        <v>0</v>
      </c>
      <c r="CN11" s="59">
        <f t="shared" si="25"/>
        <v>0</v>
      </c>
      <c r="CO11" s="59">
        <f t="shared" si="26"/>
        <v>0</v>
      </c>
      <c r="CP11" s="59">
        <f t="shared" si="27"/>
        <v>0</v>
      </c>
      <c r="CQ11" s="59">
        <f t="shared" si="28"/>
        <v>0</v>
      </c>
      <c r="CR11" s="59">
        <f t="shared" si="29"/>
        <v>0</v>
      </c>
      <c r="CS11" s="59">
        <f t="shared" si="30"/>
        <v>0</v>
      </c>
      <c r="CT11" s="59">
        <f t="shared" si="31"/>
        <v>0</v>
      </c>
      <c r="CU11" s="59">
        <f t="shared" si="32"/>
        <v>0</v>
      </c>
      <c r="CV11" s="59">
        <f t="shared" si="33"/>
        <v>0</v>
      </c>
      <c r="CW11" s="59">
        <f t="shared" si="34"/>
        <v>0</v>
      </c>
      <c r="CX11" s="59">
        <f t="shared" si="35"/>
        <v>0</v>
      </c>
      <c r="CY11" s="59">
        <f t="shared" si="36"/>
        <v>0</v>
      </c>
      <c r="CZ11" s="59">
        <f t="shared" si="37"/>
        <v>0</v>
      </c>
      <c r="DA11" s="59">
        <f t="shared" si="38"/>
        <v>0</v>
      </c>
      <c r="DB11" s="59">
        <f t="shared" si="39"/>
        <v>0</v>
      </c>
      <c r="DE11">
        <f t="shared" si="8"/>
        <v>6</v>
      </c>
      <c r="DF11" t="str">
        <f t="shared" si="40"/>
        <v/>
      </c>
      <c r="DG11" s="59">
        <f>IF($C11&lt;&gt;0,SUM($CK12:CK12),0)</f>
        <v>0</v>
      </c>
      <c r="DH11" s="59">
        <f>IF($C11&lt;&gt;0,SUM($CK12:CL12),0)</f>
        <v>0</v>
      </c>
      <c r="DI11" s="59">
        <f>IF($C11&lt;&gt;0,SUM($CK12:CM12),0)</f>
        <v>0</v>
      </c>
      <c r="DJ11" s="59">
        <f>IF($C11&lt;&gt;0,SUM($CK12:CN12),0)</f>
        <v>0</v>
      </c>
      <c r="DK11" s="59">
        <f>IF($C11&lt;&gt;0,SUM($CK12:CO12),0)</f>
        <v>0</v>
      </c>
      <c r="DL11" s="59">
        <f>IF($C11&lt;&gt;0,SUM($CK12:CP12),0)</f>
        <v>0</v>
      </c>
      <c r="DM11" s="59">
        <f>IF($C11&lt;&gt;0,SUM($CK12:CQ12),0)</f>
        <v>0</v>
      </c>
      <c r="DN11" s="59">
        <f>IF($C11&lt;&gt;0,SUM($CK12:CR12),0)</f>
        <v>0</v>
      </c>
      <c r="DO11" s="59">
        <f>IF($C11&lt;&gt;0,SUM($CK12:CS12),0)</f>
        <v>0</v>
      </c>
      <c r="DP11" s="59">
        <f>IF($C11&lt;&gt;0,SUM($CK12:CT12),0)</f>
        <v>0</v>
      </c>
      <c r="DQ11" s="59">
        <f>IF($C11&lt;&gt;0,SUM($CK12:CU12),0)</f>
        <v>0</v>
      </c>
      <c r="DR11" s="59">
        <f>IF($C11&lt;&gt;0,SUM($CK12:CV12),0)</f>
        <v>0</v>
      </c>
      <c r="DS11" s="59">
        <f>IF($C11&lt;&gt;0,SUM($CK12:CW12),0)</f>
        <v>0</v>
      </c>
      <c r="DT11" s="59">
        <f>IF($C11&lt;&gt;0,SUM($CK12:CX12),0)</f>
        <v>0</v>
      </c>
      <c r="DU11" s="59">
        <f>IF($C11&lt;&gt;0,SUM($CK12:CY12),0)</f>
        <v>0</v>
      </c>
      <c r="DV11" s="59">
        <f>IF($C11&lt;&gt;0,SUM($CK12:CZ12),0)</f>
        <v>0</v>
      </c>
      <c r="DW11" s="59">
        <f>IF($C11&lt;&gt;0,SUM($CK12:DA12),0)</f>
        <v>0</v>
      </c>
      <c r="DX11" s="59">
        <f>IF($C11&lt;&gt;0,SUM($CK12:DB12),0)</f>
        <v>0</v>
      </c>
      <c r="DY11" s="952" t="str">
        <f t="shared" ref="DY11:DY74" si="44">IF(DX11=0,"",DX11)</f>
        <v/>
      </c>
    </row>
    <row r="12" spans="1:129" ht="22.5">
      <c r="A12" s="3" t="str">
        <f t="shared" si="41"/>
        <v>x</v>
      </c>
      <c r="B12" s="805">
        <f>Dados_GLOBAL_Inicial!E12</f>
        <v>0</v>
      </c>
      <c r="C12" s="953">
        <f>IF(IFERROR(VALUE(Dados_GLOBAL_Inicial!F12),0)=0,0,Dados_GLOBAL_Inicial!F12)</f>
        <v>0</v>
      </c>
      <c r="D12" s="830" t="str">
        <f>Dados_GLOBAL_Inicial!G12</f>
        <v>COMP 001</v>
      </c>
      <c r="E12" s="830" t="str">
        <f>IF(IFERROR(VLOOKUP(F12,Cod_Gde_Itens!$A$1:$B$80,2,FALSE),0)&gt;549,IFERROR(VLOOKUP(F12,Cod_Gde_Itens!$A$1:$B$80,2,FALSE),0),IF(Dados_GLOBAL_Inicial!H12=0,"",Dados_GLOBAL_Inicial!H12))</f>
        <v>PM_292</v>
      </c>
      <c r="F12" s="823" t="str">
        <f>Dados_GLOBAL_Inicial!I12</f>
        <v>Transporde e destinação de resíduos Classe A com caminhão basculante - DTM 30 KM</v>
      </c>
      <c r="G12" s="808" t="str">
        <f>Dados_GLOBAL_Inicial!J12</f>
        <v>m3</v>
      </c>
      <c r="H12" s="454">
        <f>Dados_GLOBAL_Inicial!K12</f>
        <v>266.39999999999998</v>
      </c>
      <c r="I12" s="970">
        <f>SUM('MEDIÇÃO_OBJETO (1)'!I12)</f>
        <v>0</v>
      </c>
      <c r="J12" s="455">
        <f t="shared" si="10"/>
        <v>266.39999999999998</v>
      </c>
      <c r="K12" s="451">
        <f t="shared" si="11"/>
        <v>0.10135135135135136</v>
      </c>
      <c r="L12" s="452">
        <f t="shared" si="12"/>
        <v>6.7999999999999996E-3</v>
      </c>
      <c r="M12" s="809">
        <f t="shared" si="13"/>
        <v>6.9999999999999999E-4</v>
      </c>
      <c r="N12" s="810">
        <f>IF(IFERROR(VALUE(Dados_GLOBAL_Inicial!L12),0)=0,0,Dados_GLOBAL_Inicial!L12)</f>
        <v>108.04</v>
      </c>
      <c r="O12" s="812">
        <f>SUM('MEDIÇÃO_OBJETO (1)'!O12)</f>
        <v>2917.08</v>
      </c>
      <c r="P12" s="812">
        <f>SUM('MEDIÇÃO_OBJETO (1)'!P12)</f>
        <v>28781.86</v>
      </c>
      <c r="Q12" s="813">
        <f t="shared" si="14"/>
        <v>25864.78</v>
      </c>
      <c r="R12" s="951"/>
      <c r="S12" s="815">
        <f>SUM('MEDIÇÃO_OBJETO (1)'!S12)</f>
        <v>0</v>
      </c>
      <c r="T12" s="815">
        <f>SUM('MEDIÇÃO_OBJETO (1)'!T12)</f>
        <v>0</v>
      </c>
      <c r="V12" s="19"/>
      <c r="W12" s="978">
        <f t="shared" si="15"/>
        <v>2917.08</v>
      </c>
      <c r="X12" s="816">
        <f t="shared" si="16"/>
        <v>0</v>
      </c>
      <c r="Y12" s="816">
        <f t="shared" si="17"/>
        <v>28781.86</v>
      </c>
      <c r="Z12" s="817">
        <f t="shared" si="18"/>
        <v>0</v>
      </c>
      <c r="AB12" s="453">
        <f t="shared" si="19"/>
        <v>27</v>
      </c>
      <c r="AC12" s="14">
        <f t="shared" si="20"/>
        <v>0.10135135135135136</v>
      </c>
      <c r="AD12" s="819"/>
      <c r="AE12" s="631">
        <f t="shared" si="21"/>
        <v>0</v>
      </c>
      <c r="AF12" s="818">
        <f>SUM('MEDIÇÃO_OBJETO (1)'!AG12)</f>
        <v>0</v>
      </c>
      <c r="AG12" s="541">
        <f>SUM('MEDIÇÃO_OBJETO (1)'!AH12)</f>
        <v>27</v>
      </c>
      <c r="AH12" s="541">
        <f>SUM('MEDIÇÃO_OBJETO (1)'!AI12)</f>
        <v>0</v>
      </c>
      <c r="AI12" s="541">
        <f>SUM('MEDIÇÃO_OBJETO (1)'!AJ12)</f>
        <v>0</v>
      </c>
      <c r="AJ12" s="541">
        <f>SUM('MEDIÇÃO_OBJETO (1)'!AK12)</f>
        <v>0</v>
      </c>
      <c r="AK12" s="541">
        <f>SUM('MEDIÇÃO_OBJETO (1)'!AL12)</f>
        <v>0</v>
      </c>
      <c r="AL12" s="541">
        <f>SUM('MEDIÇÃO_OBJETO (1)'!AM12)</f>
        <v>0</v>
      </c>
      <c r="AM12" s="541">
        <f>SUM('MEDIÇÃO_OBJETO (1)'!AN12)</f>
        <v>0</v>
      </c>
      <c r="AN12" s="541">
        <f>SUM('MEDIÇÃO_OBJETO (1)'!AO12)</f>
        <v>0</v>
      </c>
      <c r="AO12" s="541">
        <f>SUM('MEDIÇÃO_OBJETO (1)'!AP12)</f>
        <v>0</v>
      </c>
      <c r="AP12" s="541">
        <f>SUM('MEDIÇÃO_OBJETO (1)'!AQ12)</f>
        <v>0</v>
      </c>
      <c r="AQ12" s="541">
        <f>SUM('MEDIÇÃO_OBJETO (1)'!AR12)</f>
        <v>0</v>
      </c>
      <c r="AR12" s="541">
        <f>SUM('MEDIÇÃO_OBJETO (1)'!AS12)</f>
        <v>0</v>
      </c>
      <c r="AS12" s="541">
        <f>SUM('MEDIÇÃO_OBJETO (1)'!AT12)</f>
        <v>0</v>
      </c>
      <c r="AT12" s="541">
        <f>SUM('MEDIÇÃO_OBJETO (1)'!AU12)</f>
        <v>0</v>
      </c>
      <c r="AU12" s="541">
        <f>SUM('MEDIÇÃO_OBJETO (1)'!AV12)</f>
        <v>0</v>
      </c>
      <c r="AV12" s="541">
        <f>SUM('MEDIÇÃO_OBJETO (1)'!AW12)</f>
        <v>0</v>
      </c>
      <c r="AW12" s="541">
        <f>SUM('MEDIÇÃO_OBJETO (1)'!AX12)</f>
        <v>0</v>
      </c>
      <c r="AX12" s="977"/>
      <c r="BN12" s="992">
        <f t="shared" si="42"/>
        <v>0</v>
      </c>
      <c r="BO12" s="538">
        <f t="shared" si="43"/>
        <v>2917.08</v>
      </c>
      <c r="BP12" s="987">
        <f>IF(RESUMO_GLOBAL!$X$53="a",ROUND(AF12*$N12,RESUMO_GLOBAL!$X$54),IF(RESUMO_GLOBAL!$X$53="t",TRUNC(AF12*$N12,RESUMO_GLOBAL!$X$54),AF12*$N12))</f>
        <v>0</v>
      </c>
      <c r="BQ12" s="987">
        <f>IF(RESUMO_GLOBAL!$X$53="a",ROUND(AG12*$N12,RESUMO_GLOBAL!$X$54),IF(RESUMO_GLOBAL!$X$53="t",TRUNC(AG12*$N12,RESUMO_GLOBAL!$X$54),AG12*$N12))</f>
        <v>2917.08</v>
      </c>
      <c r="BR12" s="987">
        <f>IF(RESUMO_GLOBAL!$X$53="a",ROUND(AH12*$N12,RESUMO_GLOBAL!$X$54),IF(RESUMO_GLOBAL!$X$53="t",TRUNC(AH12*$N12,RESUMO_GLOBAL!$X$54),AH12*$N12))</f>
        <v>0</v>
      </c>
      <c r="BS12" s="987">
        <f>IF(RESUMO_GLOBAL!$X$53="a",ROUND(AI12*$N12,RESUMO_GLOBAL!$X$54),IF(RESUMO_GLOBAL!$X$53="t",TRUNC(AI12*$N12,RESUMO_GLOBAL!$X$54),AI12*$N12))</f>
        <v>0</v>
      </c>
      <c r="BT12" s="987">
        <f>IF(RESUMO_GLOBAL!$X$53="a",ROUND(AJ12*$N12,RESUMO_GLOBAL!$X$54),IF(RESUMO_GLOBAL!$X$53="t",TRUNC(AJ12*$N12,RESUMO_GLOBAL!$X$54),AJ12*$N12))</f>
        <v>0</v>
      </c>
      <c r="BU12" s="987">
        <f>IF(RESUMO_GLOBAL!$X$53="a",ROUND(AK12*$N12,RESUMO_GLOBAL!$X$54),IF(RESUMO_GLOBAL!$X$53="t",TRUNC(AK12*$N12,RESUMO_GLOBAL!$X$54),AK12*$N12))</f>
        <v>0</v>
      </c>
      <c r="BV12" s="987">
        <f>IF(RESUMO_GLOBAL!$X$53="a",ROUND(AL12*$N12,RESUMO_GLOBAL!$X$54),IF(RESUMO_GLOBAL!$X$53="t",TRUNC(AL12*$N12,RESUMO_GLOBAL!$X$54),AL12*$N12))</f>
        <v>0</v>
      </c>
      <c r="BW12" s="987">
        <f>IF(RESUMO_GLOBAL!$X$53="a",ROUND(AM12*$N12,RESUMO_GLOBAL!$X$54),IF(RESUMO_GLOBAL!$X$53="t",TRUNC(AM12*$N12,RESUMO_GLOBAL!$X$54),AM12*$N12))</f>
        <v>0</v>
      </c>
      <c r="BX12" s="987">
        <f>IF(RESUMO_GLOBAL!$X$53="a",ROUND(AN12*$N12,RESUMO_GLOBAL!$X$54),IF(RESUMO_GLOBAL!$X$53="t",TRUNC(AN12*$N12,RESUMO_GLOBAL!$X$54),AN12*$N12))</f>
        <v>0</v>
      </c>
      <c r="BY12" s="987">
        <f>IF(RESUMO_GLOBAL!$X$53="a",ROUND(AO12*$N12,RESUMO_GLOBAL!$X$54),IF(RESUMO_GLOBAL!$X$53="t",TRUNC(AO12*$N12,RESUMO_GLOBAL!$X$54),AO12*$N12))</f>
        <v>0</v>
      </c>
      <c r="BZ12" s="987">
        <f>IF(RESUMO_GLOBAL!$X$53="a",ROUND(AP12*$N12,RESUMO_GLOBAL!$X$54),IF(RESUMO_GLOBAL!$X$53="t",TRUNC(AP12*$N12,RESUMO_GLOBAL!$X$54),AP12*$N12))</f>
        <v>0</v>
      </c>
      <c r="CA12" s="987">
        <f>IF(RESUMO_GLOBAL!$X$53="a",ROUND(AQ12*$N12,RESUMO_GLOBAL!$X$54),IF(RESUMO_GLOBAL!$X$53="t",TRUNC(AQ12*$N12,RESUMO_GLOBAL!$X$54),AQ12*$N12))</f>
        <v>0</v>
      </c>
      <c r="CB12" s="987">
        <f>IF(RESUMO_GLOBAL!$X$53="a",ROUND(AR12*$N12,RESUMO_GLOBAL!$X$54),IF(RESUMO_GLOBAL!$X$53="t",TRUNC(AR12*$N12,RESUMO_GLOBAL!$X$54),AR12*$N12))</f>
        <v>0</v>
      </c>
      <c r="CC12" s="987">
        <f>IF(RESUMO_GLOBAL!$X$53="a",ROUND(AS12*$N12,RESUMO_GLOBAL!$X$54),IF(RESUMO_GLOBAL!$X$53="t",TRUNC(AS12*$N12,RESUMO_GLOBAL!$X$54),AS12*$N12))</f>
        <v>0</v>
      </c>
      <c r="CD12" s="987">
        <f>IF(RESUMO_GLOBAL!$X$53="a",ROUND(AT12*$N12,RESUMO_GLOBAL!$X$54),IF(RESUMO_GLOBAL!$X$53="t",TRUNC(AT12*$N12,RESUMO_GLOBAL!$X$54),AT12*$N12))</f>
        <v>0</v>
      </c>
      <c r="CE12" s="987">
        <f>IF(RESUMO_GLOBAL!$X$53="a",ROUND(AU12*$N12,RESUMO_GLOBAL!$X$54),IF(RESUMO_GLOBAL!$X$53="t",TRUNC(AU12*$N12,RESUMO_GLOBAL!$X$54),AU12*$N12))</f>
        <v>0</v>
      </c>
      <c r="CF12" s="987">
        <f>IF(RESUMO_GLOBAL!$X$53="a",ROUND(AV12*$N12,RESUMO_GLOBAL!$X$54),IF(RESUMO_GLOBAL!$X$53="t",TRUNC(AV12*$N12,RESUMO_GLOBAL!$X$54),AV12*$N12))</f>
        <v>0</v>
      </c>
      <c r="CG12" s="987">
        <f>IF(RESUMO_GLOBAL!$X$53="a",ROUND(AW12*$N12,RESUMO_GLOBAL!$X$54),IF(RESUMO_GLOBAL!$X$53="t",TRUNC(AW12*$N12,RESUMO_GLOBAL!$X$54),AW12*$N12))</f>
        <v>0</v>
      </c>
      <c r="CK12" s="59">
        <f t="shared" si="22"/>
        <v>0</v>
      </c>
      <c r="CL12" s="59">
        <f t="shared" si="23"/>
        <v>2917.08</v>
      </c>
      <c r="CM12" s="59">
        <f t="shared" si="24"/>
        <v>0</v>
      </c>
      <c r="CN12" s="59">
        <f t="shared" si="25"/>
        <v>0</v>
      </c>
      <c r="CO12" s="59">
        <f t="shared" si="26"/>
        <v>0</v>
      </c>
      <c r="CP12" s="59">
        <f t="shared" si="27"/>
        <v>0</v>
      </c>
      <c r="CQ12" s="59">
        <f t="shared" si="28"/>
        <v>0</v>
      </c>
      <c r="CR12" s="59">
        <f t="shared" si="29"/>
        <v>0</v>
      </c>
      <c r="CS12" s="59">
        <f t="shared" si="30"/>
        <v>0</v>
      </c>
      <c r="CT12" s="59">
        <f t="shared" si="31"/>
        <v>0</v>
      </c>
      <c r="CU12" s="59">
        <f t="shared" si="32"/>
        <v>0</v>
      </c>
      <c r="CV12" s="59">
        <f t="shared" si="33"/>
        <v>0</v>
      </c>
      <c r="CW12" s="59">
        <f t="shared" si="34"/>
        <v>0</v>
      </c>
      <c r="CX12" s="59">
        <f t="shared" si="35"/>
        <v>0</v>
      </c>
      <c r="CY12" s="59">
        <f t="shared" si="36"/>
        <v>0</v>
      </c>
      <c r="CZ12" s="59">
        <f t="shared" si="37"/>
        <v>0</v>
      </c>
      <c r="DA12" s="59">
        <f t="shared" si="38"/>
        <v>0</v>
      </c>
      <c r="DB12" s="59">
        <f t="shared" si="39"/>
        <v>0</v>
      </c>
      <c r="DE12">
        <f t="shared" si="8"/>
        <v>7</v>
      </c>
      <c r="DF12" t="str">
        <f t="shared" si="40"/>
        <v/>
      </c>
      <c r="DG12" s="59">
        <f>IF($C12&lt;&gt;0,SUM($CK13:CK13),0)</f>
        <v>0</v>
      </c>
      <c r="DH12" s="59">
        <f>IF($C12&lt;&gt;0,SUM($CK13:CL13),0)</f>
        <v>0</v>
      </c>
      <c r="DI12" s="59">
        <f>IF($C12&lt;&gt;0,SUM($CK13:CM13),0)</f>
        <v>0</v>
      </c>
      <c r="DJ12" s="59">
        <f>IF($C12&lt;&gt;0,SUM($CK13:CN13),0)</f>
        <v>0</v>
      </c>
      <c r="DK12" s="59">
        <f>IF($C12&lt;&gt;0,SUM($CK13:CO13),0)</f>
        <v>0</v>
      </c>
      <c r="DL12" s="59">
        <f>IF($C12&lt;&gt;0,SUM($CK13:CP13),0)</f>
        <v>0</v>
      </c>
      <c r="DM12" s="59">
        <f>IF($C12&lt;&gt;0,SUM($CK13:CQ13),0)</f>
        <v>0</v>
      </c>
      <c r="DN12" s="59">
        <f>IF($C12&lt;&gt;0,SUM($CK13:CR13),0)</f>
        <v>0</v>
      </c>
      <c r="DO12" s="59">
        <f>IF($C12&lt;&gt;0,SUM($CK13:CS13),0)</f>
        <v>0</v>
      </c>
      <c r="DP12" s="59">
        <f>IF($C12&lt;&gt;0,SUM($CK13:CT13),0)</f>
        <v>0</v>
      </c>
      <c r="DQ12" s="59">
        <f>IF($C12&lt;&gt;0,SUM($CK13:CU13),0)</f>
        <v>0</v>
      </c>
      <c r="DR12" s="59">
        <f>IF($C12&lt;&gt;0,SUM($CK13:CV13),0)</f>
        <v>0</v>
      </c>
      <c r="DS12" s="59">
        <f>IF($C12&lt;&gt;0,SUM($CK13:CW13),0)</f>
        <v>0</v>
      </c>
      <c r="DT12" s="59">
        <f>IF($C12&lt;&gt;0,SUM($CK13:CX13),0)</f>
        <v>0</v>
      </c>
      <c r="DU12" s="59">
        <f>IF($C12&lt;&gt;0,SUM($CK13:CY13),0)</f>
        <v>0</v>
      </c>
      <c r="DV12" s="59">
        <f>IF($C12&lt;&gt;0,SUM($CK13:CZ13),0)</f>
        <v>0</v>
      </c>
      <c r="DW12" s="59">
        <f>IF($C12&lt;&gt;0,SUM($CK13:DA13),0)</f>
        <v>0</v>
      </c>
      <c r="DX12" s="59">
        <f>IF($C12&lt;&gt;0,SUM($CK13:DB13),0)</f>
        <v>0</v>
      </c>
      <c r="DY12" s="952" t="str">
        <f t="shared" si="44"/>
        <v/>
      </c>
    </row>
    <row r="13" spans="1:129">
      <c r="A13" s="3" t="str">
        <f t="shared" si="41"/>
        <v>x</v>
      </c>
      <c r="B13" s="805">
        <f>Dados_GLOBAL_Inicial!E13</f>
        <v>0</v>
      </c>
      <c r="C13" s="979">
        <f>IF(IFERROR(VALUE(Dados_GLOBAL_Inicial!F13),0)=0,0,Dados_GLOBAL_Inicial!F13)</f>
        <v>2</v>
      </c>
      <c r="D13" s="980" t="str">
        <f>Dados_GLOBAL_Inicial!G13</f>
        <v/>
      </c>
      <c r="E13" s="980">
        <f>IF(IFERROR(VLOOKUP(F13,Cod_Gde_Itens!$A$1:$B$80,2,FALSE),0)&gt;549,IFERROR(VLOOKUP(F13,Cod_Gde_Itens!$A$1:$B$80,2,FALSE),0),IF(Dados_GLOBAL_Inicial!H13=0,"",Dados_GLOBAL_Inicial!H13))</f>
        <v>554</v>
      </c>
      <c r="F13" s="981" t="str">
        <f>Dados_GLOBAL_Inicial!I13</f>
        <v>TERRAPLENAGEM</v>
      </c>
      <c r="G13" s="808" t="str">
        <f>Dados_GLOBAL_Inicial!J13</f>
        <v xml:space="preserve">     </v>
      </c>
      <c r="H13" s="454" t="str">
        <f>Dados_GLOBAL_Inicial!K13</f>
        <v/>
      </c>
      <c r="I13" s="970">
        <f>SUM('MEDIÇÃO_OBJETO (1)'!I13)</f>
        <v>0</v>
      </c>
      <c r="J13" s="455">
        <f t="shared" si="10"/>
        <v>0</v>
      </c>
      <c r="K13" s="451">
        <f t="shared" si="11"/>
        <v>0</v>
      </c>
      <c r="L13" s="452">
        <f t="shared" si="12"/>
        <v>0</v>
      </c>
      <c r="M13" s="809">
        <f t="shared" si="13"/>
        <v>0</v>
      </c>
      <c r="N13" s="810">
        <f>IF(IFERROR(VALUE(Dados_GLOBAL_Inicial!L13),0)=0,0,Dados_GLOBAL_Inicial!L13)</f>
        <v>0</v>
      </c>
      <c r="O13" s="812">
        <f>SUM('MEDIÇÃO_OBJETO (1)'!O13)</f>
        <v>0</v>
      </c>
      <c r="P13" s="812">
        <f>SUM('MEDIÇÃO_OBJETO (1)'!P13)</f>
        <v>0</v>
      </c>
      <c r="Q13" s="813">
        <f t="shared" si="14"/>
        <v>0</v>
      </c>
      <c r="R13" s="951"/>
      <c r="S13" s="815">
        <f>SUM('MEDIÇÃO_OBJETO (1)'!S13)</f>
        <v>0</v>
      </c>
      <c r="T13" s="815">
        <f>SUM('MEDIÇÃO_OBJETO (1)'!T13)</f>
        <v>0</v>
      </c>
      <c r="V13" s="19"/>
      <c r="W13" s="978">
        <f t="shared" si="15"/>
        <v>0</v>
      </c>
      <c r="X13" s="816">
        <f t="shared" si="16"/>
        <v>77422.170000000013</v>
      </c>
      <c r="Y13" s="816">
        <f t="shared" si="17"/>
        <v>0</v>
      </c>
      <c r="Z13" s="817">
        <f t="shared" si="18"/>
        <v>130561.95</v>
      </c>
      <c r="AB13" s="453">
        <f t="shared" si="19"/>
        <v>0</v>
      </c>
      <c r="AC13" s="14">
        <f t="shared" si="20"/>
        <v>0</v>
      </c>
      <c r="AD13" s="819"/>
      <c r="AE13" s="631">
        <f t="shared" si="21"/>
        <v>2</v>
      </c>
      <c r="AF13" s="818">
        <f>SUM('MEDIÇÃO_OBJETO (1)'!AG13)</f>
        <v>0</v>
      </c>
      <c r="AG13" s="541">
        <f>SUM('MEDIÇÃO_OBJETO (1)'!AH13)</f>
        <v>0</v>
      </c>
      <c r="AH13" s="541">
        <f>SUM('MEDIÇÃO_OBJETO (1)'!AI13)</f>
        <v>0</v>
      </c>
      <c r="AI13" s="541">
        <f>SUM('MEDIÇÃO_OBJETO (1)'!AJ13)</f>
        <v>0</v>
      </c>
      <c r="AJ13" s="541">
        <f>SUM('MEDIÇÃO_OBJETO (1)'!AK13)</f>
        <v>0</v>
      </c>
      <c r="AK13" s="541">
        <f>SUM('MEDIÇÃO_OBJETO (1)'!AL13)</f>
        <v>0</v>
      </c>
      <c r="AL13" s="541">
        <f>SUM('MEDIÇÃO_OBJETO (1)'!AM13)</f>
        <v>0</v>
      </c>
      <c r="AM13" s="541">
        <f>SUM('MEDIÇÃO_OBJETO (1)'!AN13)</f>
        <v>0</v>
      </c>
      <c r="AN13" s="541">
        <f>SUM('MEDIÇÃO_OBJETO (1)'!AO13)</f>
        <v>0</v>
      </c>
      <c r="AO13" s="541">
        <f>SUM('MEDIÇÃO_OBJETO (1)'!AP13)</f>
        <v>0</v>
      </c>
      <c r="AP13" s="541">
        <f>SUM('MEDIÇÃO_OBJETO (1)'!AQ13)</f>
        <v>0</v>
      </c>
      <c r="AQ13" s="541">
        <f>SUM('MEDIÇÃO_OBJETO (1)'!AR13)</f>
        <v>0</v>
      </c>
      <c r="AR13" s="541">
        <f>SUM('MEDIÇÃO_OBJETO (1)'!AS13)</f>
        <v>0</v>
      </c>
      <c r="AS13" s="541">
        <f>SUM('MEDIÇÃO_OBJETO (1)'!AT13)</f>
        <v>0</v>
      </c>
      <c r="AT13" s="541">
        <f>SUM('MEDIÇÃO_OBJETO (1)'!AU13)</f>
        <v>0</v>
      </c>
      <c r="AU13" s="541">
        <f>SUM('MEDIÇÃO_OBJETO (1)'!AV13)</f>
        <v>0</v>
      </c>
      <c r="AV13" s="541">
        <f>SUM('MEDIÇÃO_OBJETO (1)'!AW13)</f>
        <v>0</v>
      </c>
      <c r="AW13" s="541">
        <f>SUM('MEDIÇÃO_OBJETO (1)'!AX13)</f>
        <v>0</v>
      </c>
      <c r="AX13" s="977"/>
      <c r="BN13" s="992">
        <f t="shared" si="42"/>
        <v>0</v>
      </c>
      <c r="BO13" s="538">
        <f t="shared" si="43"/>
        <v>0</v>
      </c>
      <c r="BP13" s="987">
        <f>IF(RESUMO_GLOBAL!$X$53="a",ROUND(AF13*$N13,RESUMO_GLOBAL!$X$54),IF(RESUMO_GLOBAL!$X$53="t",TRUNC(AF13*$N13,RESUMO_GLOBAL!$X$54),AF13*$N13))</f>
        <v>0</v>
      </c>
      <c r="BQ13" s="987">
        <f>IF(RESUMO_GLOBAL!$X$53="a",ROUND(AG13*$N13,RESUMO_GLOBAL!$X$54),IF(RESUMO_GLOBAL!$X$53="t",TRUNC(AG13*$N13,RESUMO_GLOBAL!$X$54),AG13*$N13))</f>
        <v>0</v>
      </c>
      <c r="BR13" s="987">
        <f>IF(RESUMO_GLOBAL!$X$53="a",ROUND(AH13*$N13,RESUMO_GLOBAL!$X$54),IF(RESUMO_GLOBAL!$X$53="t",TRUNC(AH13*$N13,RESUMO_GLOBAL!$X$54),AH13*$N13))</f>
        <v>0</v>
      </c>
      <c r="BS13" s="987">
        <f>IF(RESUMO_GLOBAL!$X$53="a",ROUND(AI13*$N13,RESUMO_GLOBAL!$X$54),IF(RESUMO_GLOBAL!$X$53="t",TRUNC(AI13*$N13,RESUMO_GLOBAL!$X$54),AI13*$N13))</f>
        <v>0</v>
      </c>
      <c r="BT13" s="987">
        <f>IF(RESUMO_GLOBAL!$X$53="a",ROUND(AJ13*$N13,RESUMO_GLOBAL!$X$54),IF(RESUMO_GLOBAL!$X$53="t",TRUNC(AJ13*$N13,RESUMO_GLOBAL!$X$54),AJ13*$N13))</f>
        <v>0</v>
      </c>
      <c r="BU13" s="987">
        <f>IF(RESUMO_GLOBAL!$X$53="a",ROUND(AK13*$N13,RESUMO_GLOBAL!$X$54),IF(RESUMO_GLOBAL!$X$53="t",TRUNC(AK13*$N13,RESUMO_GLOBAL!$X$54),AK13*$N13))</f>
        <v>0</v>
      </c>
      <c r="BV13" s="987">
        <f>IF(RESUMO_GLOBAL!$X$53="a",ROUND(AL13*$N13,RESUMO_GLOBAL!$X$54),IF(RESUMO_GLOBAL!$X$53="t",TRUNC(AL13*$N13,RESUMO_GLOBAL!$X$54),AL13*$N13))</f>
        <v>0</v>
      </c>
      <c r="BW13" s="987">
        <f>IF(RESUMO_GLOBAL!$X$53="a",ROUND(AM13*$N13,RESUMO_GLOBAL!$X$54),IF(RESUMO_GLOBAL!$X$53="t",TRUNC(AM13*$N13,RESUMO_GLOBAL!$X$54),AM13*$N13))</f>
        <v>0</v>
      </c>
      <c r="BX13" s="987">
        <f>IF(RESUMO_GLOBAL!$X$53="a",ROUND(AN13*$N13,RESUMO_GLOBAL!$X$54),IF(RESUMO_GLOBAL!$X$53="t",TRUNC(AN13*$N13,RESUMO_GLOBAL!$X$54),AN13*$N13))</f>
        <v>0</v>
      </c>
      <c r="BY13" s="987">
        <f>IF(RESUMO_GLOBAL!$X$53="a",ROUND(AO13*$N13,RESUMO_GLOBAL!$X$54),IF(RESUMO_GLOBAL!$X$53="t",TRUNC(AO13*$N13,RESUMO_GLOBAL!$X$54),AO13*$N13))</f>
        <v>0</v>
      </c>
      <c r="BZ13" s="987">
        <f>IF(RESUMO_GLOBAL!$X$53="a",ROUND(AP13*$N13,RESUMO_GLOBAL!$X$54),IF(RESUMO_GLOBAL!$X$53="t",TRUNC(AP13*$N13,RESUMO_GLOBAL!$X$54),AP13*$N13))</f>
        <v>0</v>
      </c>
      <c r="CA13" s="987">
        <f>IF(RESUMO_GLOBAL!$X$53="a",ROUND(AQ13*$N13,RESUMO_GLOBAL!$X$54),IF(RESUMO_GLOBAL!$X$53="t",TRUNC(AQ13*$N13,RESUMO_GLOBAL!$X$54),AQ13*$N13))</f>
        <v>0</v>
      </c>
      <c r="CB13" s="987">
        <f>IF(RESUMO_GLOBAL!$X$53="a",ROUND(AR13*$N13,RESUMO_GLOBAL!$X$54),IF(RESUMO_GLOBAL!$X$53="t",TRUNC(AR13*$N13,RESUMO_GLOBAL!$X$54),AR13*$N13))</f>
        <v>0</v>
      </c>
      <c r="CC13" s="987">
        <f>IF(RESUMO_GLOBAL!$X$53="a",ROUND(AS13*$N13,RESUMO_GLOBAL!$X$54),IF(RESUMO_GLOBAL!$X$53="t",TRUNC(AS13*$N13,RESUMO_GLOBAL!$X$54),AS13*$N13))</f>
        <v>0</v>
      </c>
      <c r="CD13" s="987">
        <f>IF(RESUMO_GLOBAL!$X$53="a",ROUND(AT13*$N13,RESUMO_GLOBAL!$X$54),IF(RESUMO_GLOBAL!$X$53="t",TRUNC(AT13*$N13,RESUMO_GLOBAL!$X$54),AT13*$N13))</f>
        <v>0</v>
      </c>
      <c r="CE13" s="987">
        <f>IF(RESUMO_GLOBAL!$X$53="a",ROUND(AU13*$N13,RESUMO_GLOBAL!$X$54),IF(RESUMO_GLOBAL!$X$53="t",TRUNC(AU13*$N13,RESUMO_GLOBAL!$X$54),AU13*$N13))</f>
        <v>0</v>
      </c>
      <c r="CF13" s="987">
        <f>IF(RESUMO_GLOBAL!$X$53="a",ROUND(AV13*$N13,RESUMO_GLOBAL!$X$54),IF(RESUMO_GLOBAL!$X$53="t",TRUNC(AV13*$N13,RESUMO_GLOBAL!$X$54),AV13*$N13))</f>
        <v>0</v>
      </c>
      <c r="CG13" s="987">
        <f>IF(RESUMO_GLOBAL!$X$53="a",ROUND(AW13*$N13,RESUMO_GLOBAL!$X$54),IF(RESUMO_GLOBAL!$X$53="t",TRUNC(AW13*$N13,RESUMO_GLOBAL!$X$54),AW13*$N13))</f>
        <v>0</v>
      </c>
      <c r="CK13" s="59">
        <f t="shared" si="22"/>
        <v>0</v>
      </c>
      <c r="CL13" s="59">
        <f t="shared" si="23"/>
        <v>0</v>
      </c>
      <c r="CM13" s="59">
        <f t="shared" si="24"/>
        <v>0</v>
      </c>
      <c r="CN13" s="59">
        <f t="shared" si="25"/>
        <v>0</v>
      </c>
      <c r="CO13" s="59">
        <f t="shared" si="26"/>
        <v>0</v>
      </c>
      <c r="CP13" s="59">
        <f t="shared" si="27"/>
        <v>0</v>
      </c>
      <c r="CQ13" s="59">
        <f t="shared" si="28"/>
        <v>0</v>
      </c>
      <c r="CR13" s="59">
        <f t="shared" si="29"/>
        <v>0</v>
      </c>
      <c r="CS13" s="59">
        <f t="shared" si="30"/>
        <v>0</v>
      </c>
      <c r="CT13" s="59">
        <f t="shared" si="31"/>
        <v>0</v>
      </c>
      <c r="CU13" s="59">
        <f t="shared" si="32"/>
        <v>0</v>
      </c>
      <c r="CV13" s="59">
        <f t="shared" si="33"/>
        <v>0</v>
      </c>
      <c r="CW13" s="59">
        <f t="shared" si="34"/>
        <v>0</v>
      </c>
      <c r="CX13" s="59">
        <f t="shared" si="35"/>
        <v>0</v>
      </c>
      <c r="CY13" s="59">
        <f t="shared" si="36"/>
        <v>0</v>
      </c>
      <c r="CZ13" s="59">
        <f t="shared" si="37"/>
        <v>0</v>
      </c>
      <c r="DA13" s="59">
        <f t="shared" si="38"/>
        <v>0</v>
      </c>
      <c r="DB13" s="59">
        <f t="shared" si="39"/>
        <v>0</v>
      </c>
      <c r="DE13">
        <f t="shared" si="8"/>
        <v>8</v>
      </c>
      <c r="DF13">
        <f t="shared" si="40"/>
        <v>2</v>
      </c>
      <c r="DG13" s="59">
        <f>IF($C13&lt;&gt;0,SUM($CK14:CK14),0)</f>
        <v>74085.810000000012</v>
      </c>
      <c r="DH13" s="59">
        <f>IF($C13&lt;&gt;0,SUM($CK14:CL14),0)</f>
        <v>78869.340000000011</v>
      </c>
      <c r="DI13" s="59">
        <f>IF($C13&lt;&gt;0,SUM($CK14:CM14),0)</f>
        <v>78869.340000000011</v>
      </c>
      <c r="DJ13" s="59">
        <f>IF($C13&lt;&gt;0,SUM($CK14:CN14),0)</f>
        <v>78869.340000000011</v>
      </c>
      <c r="DK13" s="59">
        <f>IF($C13&lt;&gt;0,SUM($CK14:CO14),0)</f>
        <v>78869.340000000011</v>
      </c>
      <c r="DL13" s="59">
        <f>IF($C13&lt;&gt;0,SUM($CK14:CP14),0)</f>
        <v>78869.340000000011</v>
      </c>
      <c r="DM13" s="59">
        <f>IF($C13&lt;&gt;0,SUM($CK14:CQ14),0)</f>
        <v>78869.340000000011</v>
      </c>
      <c r="DN13" s="59">
        <f>IF($C13&lt;&gt;0,SUM($CK14:CR14),0)</f>
        <v>78869.340000000011</v>
      </c>
      <c r="DO13" s="59">
        <f>IF($C13&lt;&gt;0,SUM($CK14:CS14),0)</f>
        <v>78869.340000000011</v>
      </c>
      <c r="DP13" s="59">
        <f>IF($C13&lt;&gt;0,SUM($CK14:CT14),0)</f>
        <v>78869.340000000011</v>
      </c>
      <c r="DQ13" s="59">
        <f>IF($C13&lt;&gt;0,SUM($CK14:CU14),0)</f>
        <v>78869.340000000011</v>
      </c>
      <c r="DR13" s="59">
        <f>IF($C13&lt;&gt;0,SUM($CK14:CV14),0)</f>
        <v>78869.340000000011</v>
      </c>
      <c r="DS13" s="59">
        <f>IF($C13&lt;&gt;0,SUM($CK14:CW14),0)</f>
        <v>78869.340000000011</v>
      </c>
      <c r="DT13" s="59">
        <f>IF($C13&lt;&gt;0,SUM($CK14:CX14),0)</f>
        <v>78869.340000000011</v>
      </c>
      <c r="DU13" s="59">
        <f>IF($C13&lt;&gt;0,SUM($CK14:CY14),0)</f>
        <v>78869.340000000011</v>
      </c>
      <c r="DV13" s="59">
        <f>IF($C13&lt;&gt;0,SUM($CK14:CZ14),0)</f>
        <v>78869.340000000011</v>
      </c>
      <c r="DW13" s="59">
        <f>IF($C13&lt;&gt;0,SUM($CK14:DA14),0)</f>
        <v>78869.340000000011</v>
      </c>
      <c r="DX13" s="59">
        <f>IF($C13&lt;&gt;0,SUM($CK14:DB14),0)</f>
        <v>78869.340000000011</v>
      </c>
      <c r="DY13" s="952">
        <f t="shared" si="44"/>
        <v>78869.340000000011</v>
      </c>
    </row>
    <row r="14" spans="1:129">
      <c r="A14" s="3" t="str">
        <f t="shared" si="41"/>
        <v>x</v>
      </c>
      <c r="B14" s="805">
        <f>Dados_GLOBAL_Inicial!E14</f>
        <v>0</v>
      </c>
      <c r="C14" s="953">
        <f>IF(IFERROR(VALUE(Dados_GLOBAL_Inicial!F14),0)=0,0,Dados_GLOBAL_Inicial!F14)</f>
        <v>0</v>
      </c>
      <c r="D14" s="830">
        <f>Dados_GLOBAL_Inicial!G14</f>
        <v>400300</v>
      </c>
      <c r="E14" s="830" t="str">
        <f>IF(IFERROR(VLOOKUP(F14,Cod_Gde_Itens!$A$1:$B$80,2,FALSE),0)&gt;549,IFERROR(VLOOKUP(F14,Cod_Gde_Itens!$A$1:$B$80,2,FALSE),0),IF(Dados_GLOBAL_Inicial!H14=0,"",Dados_GLOBAL_Inicial!H14))</f>
        <v>DER</v>
      </c>
      <c r="F14" s="954" t="str">
        <f>Dados_GLOBAL_Inicial!I14</f>
        <v>Destocamento árvores diam. &gt; 30cm</v>
      </c>
      <c r="G14" s="808" t="str">
        <f>Dados_GLOBAL_Inicial!J14</f>
        <v>un</v>
      </c>
      <c r="H14" s="454">
        <f>Dados_GLOBAL_Inicial!K14</f>
        <v>124</v>
      </c>
      <c r="I14" s="970">
        <f>SUM('MEDIÇÃO_OBJETO (1)'!I14)</f>
        <v>0</v>
      </c>
      <c r="J14" s="455">
        <f t="shared" si="10"/>
        <v>124</v>
      </c>
      <c r="K14" s="451">
        <f t="shared" si="11"/>
        <v>0.10483870967741936</v>
      </c>
      <c r="L14" s="452">
        <f t="shared" si="12"/>
        <v>1.4E-3</v>
      </c>
      <c r="M14" s="809">
        <f t="shared" si="13"/>
        <v>1E-4</v>
      </c>
      <c r="N14" s="810">
        <f>IF(IFERROR(VALUE(Dados_GLOBAL_Inicial!L14),0)=0,0,Dados_GLOBAL_Inicial!L14)</f>
        <v>47.2</v>
      </c>
      <c r="O14" s="812">
        <f>SUM('MEDIÇÃO_OBJETO (1)'!O14)</f>
        <v>613.6</v>
      </c>
      <c r="P14" s="812">
        <f>SUM('MEDIÇÃO_OBJETO (1)'!P14)</f>
        <v>5852.8</v>
      </c>
      <c r="Q14" s="813">
        <f t="shared" si="14"/>
        <v>5239.2</v>
      </c>
      <c r="R14" s="951"/>
      <c r="S14" s="815">
        <f>SUM('MEDIÇÃO_OBJETO (1)'!S14)</f>
        <v>0</v>
      </c>
      <c r="T14" s="815">
        <f>SUM('MEDIÇÃO_OBJETO (1)'!T14)</f>
        <v>0</v>
      </c>
      <c r="V14" s="19"/>
      <c r="W14" s="978">
        <f t="shared" si="15"/>
        <v>77422.170000000013</v>
      </c>
      <c r="X14" s="816">
        <f t="shared" si="16"/>
        <v>0</v>
      </c>
      <c r="Y14" s="816">
        <f t="shared" si="17"/>
        <v>130561.95</v>
      </c>
      <c r="Z14" s="817">
        <f t="shared" si="18"/>
        <v>0</v>
      </c>
      <c r="AB14" s="453">
        <f t="shared" si="19"/>
        <v>13</v>
      </c>
      <c r="AC14" s="14">
        <f t="shared" si="20"/>
        <v>0.10483870967741936</v>
      </c>
      <c r="AD14" s="819"/>
      <c r="AE14" s="631">
        <f t="shared" si="21"/>
        <v>0</v>
      </c>
      <c r="AF14" s="818">
        <f>SUM('MEDIÇÃO_OBJETO (1)'!AG14)</f>
        <v>4</v>
      </c>
      <c r="AG14" s="541">
        <f>SUM('MEDIÇÃO_OBJETO (1)'!AH14)</f>
        <v>9</v>
      </c>
      <c r="AH14" s="541">
        <f>SUM('MEDIÇÃO_OBJETO (1)'!AI14)</f>
        <v>0</v>
      </c>
      <c r="AI14" s="541">
        <f>SUM('MEDIÇÃO_OBJETO (1)'!AJ14)</f>
        <v>0</v>
      </c>
      <c r="AJ14" s="541">
        <f>SUM('MEDIÇÃO_OBJETO (1)'!AK14)</f>
        <v>0</v>
      </c>
      <c r="AK14" s="541">
        <f>SUM('MEDIÇÃO_OBJETO (1)'!AL14)</f>
        <v>0</v>
      </c>
      <c r="AL14" s="541">
        <f>SUM('MEDIÇÃO_OBJETO (1)'!AM14)</f>
        <v>0</v>
      </c>
      <c r="AM14" s="541">
        <f>SUM('MEDIÇÃO_OBJETO (1)'!AN14)</f>
        <v>0</v>
      </c>
      <c r="AN14" s="541">
        <f>SUM('MEDIÇÃO_OBJETO (1)'!AO14)</f>
        <v>0</v>
      </c>
      <c r="AO14" s="541">
        <f>SUM('MEDIÇÃO_OBJETO (1)'!AP14)</f>
        <v>0</v>
      </c>
      <c r="AP14" s="541">
        <f>SUM('MEDIÇÃO_OBJETO (1)'!AQ14)</f>
        <v>0</v>
      </c>
      <c r="AQ14" s="541">
        <f>SUM('MEDIÇÃO_OBJETO (1)'!AR14)</f>
        <v>0</v>
      </c>
      <c r="AR14" s="541">
        <f>SUM('MEDIÇÃO_OBJETO (1)'!AS14)</f>
        <v>0</v>
      </c>
      <c r="AS14" s="541">
        <f>SUM('MEDIÇÃO_OBJETO (1)'!AT14)</f>
        <v>0</v>
      </c>
      <c r="AT14" s="541">
        <f>SUM('MEDIÇÃO_OBJETO (1)'!AU14)</f>
        <v>0</v>
      </c>
      <c r="AU14" s="541">
        <f>SUM('MEDIÇÃO_OBJETO (1)'!AV14)</f>
        <v>0</v>
      </c>
      <c r="AV14" s="541">
        <f>SUM('MEDIÇÃO_OBJETO (1)'!AW14)</f>
        <v>0</v>
      </c>
      <c r="AW14" s="541">
        <f>SUM('MEDIÇÃO_OBJETO (1)'!AX14)</f>
        <v>0</v>
      </c>
      <c r="AX14" s="977"/>
      <c r="BN14" s="992">
        <f t="shared" si="42"/>
        <v>0</v>
      </c>
      <c r="BO14" s="538">
        <f t="shared" si="43"/>
        <v>613.6</v>
      </c>
      <c r="BP14" s="987">
        <f>IF(RESUMO_GLOBAL!$X$53="a",ROUND(AF14*$N14,RESUMO_GLOBAL!$X$54),IF(RESUMO_GLOBAL!$X$53="t",TRUNC(AF14*$N14,RESUMO_GLOBAL!$X$54),AF14*$N14))</f>
        <v>188.8</v>
      </c>
      <c r="BQ14" s="987">
        <f>IF(RESUMO_GLOBAL!$X$53="a",ROUND(AG14*$N14,RESUMO_GLOBAL!$X$54),IF(RESUMO_GLOBAL!$X$53="t",TRUNC(AG14*$N14,RESUMO_GLOBAL!$X$54),AG14*$N14))</f>
        <v>424.8</v>
      </c>
      <c r="BR14" s="987">
        <f>IF(RESUMO_GLOBAL!$X$53="a",ROUND(AH14*$N14,RESUMO_GLOBAL!$X$54),IF(RESUMO_GLOBAL!$X$53="t",TRUNC(AH14*$N14,RESUMO_GLOBAL!$X$54),AH14*$N14))</f>
        <v>0</v>
      </c>
      <c r="BS14" s="987">
        <f>IF(RESUMO_GLOBAL!$X$53="a",ROUND(AI14*$N14,RESUMO_GLOBAL!$X$54),IF(RESUMO_GLOBAL!$X$53="t",TRUNC(AI14*$N14,RESUMO_GLOBAL!$X$54),AI14*$N14))</f>
        <v>0</v>
      </c>
      <c r="BT14" s="987">
        <f>IF(RESUMO_GLOBAL!$X$53="a",ROUND(AJ14*$N14,RESUMO_GLOBAL!$X$54),IF(RESUMO_GLOBAL!$X$53="t",TRUNC(AJ14*$N14,RESUMO_GLOBAL!$X$54),AJ14*$N14))</f>
        <v>0</v>
      </c>
      <c r="BU14" s="987">
        <f>IF(RESUMO_GLOBAL!$X$53="a",ROUND(AK14*$N14,RESUMO_GLOBAL!$X$54),IF(RESUMO_GLOBAL!$X$53="t",TRUNC(AK14*$N14,RESUMO_GLOBAL!$X$54),AK14*$N14))</f>
        <v>0</v>
      </c>
      <c r="BV14" s="987">
        <f>IF(RESUMO_GLOBAL!$X$53="a",ROUND(AL14*$N14,RESUMO_GLOBAL!$X$54),IF(RESUMO_GLOBAL!$X$53="t",TRUNC(AL14*$N14,RESUMO_GLOBAL!$X$54),AL14*$N14))</f>
        <v>0</v>
      </c>
      <c r="BW14" s="987">
        <f>IF(RESUMO_GLOBAL!$X$53="a",ROUND(AM14*$N14,RESUMO_GLOBAL!$X$54),IF(RESUMO_GLOBAL!$X$53="t",TRUNC(AM14*$N14,RESUMO_GLOBAL!$X$54),AM14*$N14))</f>
        <v>0</v>
      </c>
      <c r="BX14" s="987">
        <f>IF(RESUMO_GLOBAL!$X$53="a",ROUND(AN14*$N14,RESUMO_GLOBAL!$X$54),IF(RESUMO_GLOBAL!$X$53="t",TRUNC(AN14*$N14,RESUMO_GLOBAL!$X$54),AN14*$N14))</f>
        <v>0</v>
      </c>
      <c r="BY14" s="987">
        <f>IF(RESUMO_GLOBAL!$X$53="a",ROUND(AO14*$N14,RESUMO_GLOBAL!$X$54),IF(RESUMO_GLOBAL!$X$53="t",TRUNC(AO14*$N14,RESUMO_GLOBAL!$X$54),AO14*$N14))</f>
        <v>0</v>
      </c>
      <c r="BZ14" s="987">
        <f>IF(RESUMO_GLOBAL!$X$53="a",ROUND(AP14*$N14,RESUMO_GLOBAL!$X$54),IF(RESUMO_GLOBAL!$X$53="t",TRUNC(AP14*$N14,RESUMO_GLOBAL!$X$54),AP14*$N14))</f>
        <v>0</v>
      </c>
      <c r="CA14" s="987">
        <f>IF(RESUMO_GLOBAL!$X$53="a",ROUND(AQ14*$N14,RESUMO_GLOBAL!$X$54),IF(RESUMO_GLOBAL!$X$53="t",TRUNC(AQ14*$N14,RESUMO_GLOBAL!$X$54),AQ14*$N14))</f>
        <v>0</v>
      </c>
      <c r="CB14" s="987">
        <f>IF(RESUMO_GLOBAL!$X$53="a",ROUND(AR14*$N14,RESUMO_GLOBAL!$X$54),IF(RESUMO_GLOBAL!$X$53="t",TRUNC(AR14*$N14,RESUMO_GLOBAL!$X$54),AR14*$N14))</f>
        <v>0</v>
      </c>
      <c r="CC14" s="987">
        <f>IF(RESUMO_GLOBAL!$X$53="a",ROUND(AS14*$N14,RESUMO_GLOBAL!$X$54),IF(RESUMO_GLOBAL!$X$53="t",TRUNC(AS14*$N14,RESUMO_GLOBAL!$X$54),AS14*$N14))</f>
        <v>0</v>
      </c>
      <c r="CD14" s="987">
        <f>IF(RESUMO_GLOBAL!$X$53="a",ROUND(AT14*$N14,RESUMO_GLOBAL!$X$54),IF(RESUMO_GLOBAL!$X$53="t",TRUNC(AT14*$N14,RESUMO_GLOBAL!$X$54),AT14*$N14))</f>
        <v>0</v>
      </c>
      <c r="CE14" s="987">
        <f>IF(RESUMO_GLOBAL!$X$53="a",ROUND(AU14*$N14,RESUMO_GLOBAL!$X$54),IF(RESUMO_GLOBAL!$X$53="t",TRUNC(AU14*$N14,RESUMO_GLOBAL!$X$54),AU14*$N14))</f>
        <v>0</v>
      </c>
      <c r="CF14" s="987">
        <f>IF(RESUMO_GLOBAL!$X$53="a",ROUND(AV14*$N14,RESUMO_GLOBAL!$X$54),IF(RESUMO_GLOBAL!$X$53="t",TRUNC(AV14*$N14,RESUMO_GLOBAL!$X$54),AV14*$N14))</f>
        <v>0</v>
      </c>
      <c r="CG14" s="987">
        <f>IF(RESUMO_GLOBAL!$X$53="a",ROUND(AW14*$N14,RESUMO_GLOBAL!$X$54),IF(RESUMO_GLOBAL!$X$53="t",TRUNC(AW14*$N14,RESUMO_GLOBAL!$X$54),AW14*$N14))</f>
        <v>0</v>
      </c>
      <c r="CK14" s="59">
        <f t="shared" si="22"/>
        <v>74085.810000000012</v>
      </c>
      <c r="CL14" s="59">
        <f t="shared" si="23"/>
        <v>4783.5300000000007</v>
      </c>
      <c r="CM14" s="59">
        <f t="shared" si="24"/>
        <v>0</v>
      </c>
      <c r="CN14" s="59">
        <f t="shared" si="25"/>
        <v>0</v>
      </c>
      <c r="CO14" s="59">
        <f t="shared" si="26"/>
        <v>0</v>
      </c>
      <c r="CP14" s="59">
        <f t="shared" si="27"/>
        <v>0</v>
      </c>
      <c r="CQ14" s="59">
        <f t="shared" si="28"/>
        <v>0</v>
      </c>
      <c r="CR14" s="59">
        <f t="shared" si="29"/>
        <v>0</v>
      </c>
      <c r="CS14" s="59">
        <f t="shared" si="30"/>
        <v>0</v>
      </c>
      <c r="CT14" s="59">
        <f t="shared" si="31"/>
        <v>0</v>
      </c>
      <c r="CU14" s="59">
        <f t="shared" si="32"/>
        <v>0</v>
      </c>
      <c r="CV14" s="59">
        <f t="shared" si="33"/>
        <v>0</v>
      </c>
      <c r="CW14" s="59">
        <f t="shared" si="34"/>
        <v>0</v>
      </c>
      <c r="CX14" s="59">
        <f t="shared" si="35"/>
        <v>0</v>
      </c>
      <c r="CY14" s="59">
        <f t="shared" si="36"/>
        <v>0</v>
      </c>
      <c r="CZ14" s="59">
        <f t="shared" si="37"/>
        <v>0</v>
      </c>
      <c r="DA14" s="59">
        <f t="shared" si="38"/>
        <v>0</v>
      </c>
      <c r="DB14" s="59">
        <f t="shared" si="39"/>
        <v>0</v>
      </c>
      <c r="DE14">
        <f t="shared" si="8"/>
        <v>9</v>
      </c>
      <c r="DF14" t="str">
        <f t="shared" si="40"/>
        <v/>
      </c>
      <c r="DG14" s="59">
        <f>IF($C14&lt;&gt;0,SUM($CK15:CK15),0)</f>
        <v>0</v>
      </c>
      <c r="DH14" s="59">
        <f>IF($C14&lt;&gt;0,SUM($CK15:CL15),0)</f>
        <v>0</v>
      </c>
      <c r="DI14" s="59">
        <f>IF($C14&lt;&gt;0,SUM($CK15:CM15),0)</f>
        <v>0</v>
      </c>
      <c r="DJ14" s="59">
        <f>IF($C14&lt;&gt;0,SUM($CK15:CN15),0)</f>
        <v>0</v>
      </c>
      <c r="DK14" s="59">
        <f>IF($C14&lt;&gt;0,SUM($CK15:CO15),0)</f>
        <v>0</v>
      </c>
      <c r="DL14" s="59">
        <f>IF($C14&lt;&gt;0,SUM($CK15:CP15),0)</f>
        <v>0</v>
      </c>
      <c r="DM14" s="59">
        <f>IF($C14&lt;&gt;0,SUM($CK15:CQ15),0)</f>
        <v>0</v>
      </c>
      <c r="DN14" s="59">
        <f>IF($C14&lt;&gt;0,SUM($CK15:CR15),0)</f>
        <v>0</v>
      </c>
      <c r="DO14" s="59">
        <f>IF($C14&lt;&gt;0,SUM($CK15:CS15),0)</f>
        <v>0</v>
      </c>
      <c r="DP14" s="59">
        <f>IF($C14&lt;&gt;0,SUM($CK15:CT15),0)</f>
        <v>0</v>
      </c>
      <c r="DQ14" s="59">
        <f>IF($C14&lt;&gt;0,SUM($CK15:CU15),0)</f>
        <v>0</v>
      </c>
      <c r="DR14" s="59">
        <f>IF($C14&lt;&gt;0,SUM($CK15:CV15),0)</f>
        <v>0</v>
      </c>
      <c r="DS14" s="59">
        <f>IF($C14&lt;&gt;0,SUM($CK15:CW15),0)</f>
        <v>0</v>
      </c>
      <c r="DT14" s="59">
        <f>IF($C14&lt;&gt;0,SUM($CK15:CX15),0)</f>
        <v>0</v>
      </c>
      <c r="DU14" s="59">
        <f>IF($C14&lt;&gt;0,SUM($CK15:CY15),0)</f>
        <v>0</v>
      </c>
      <c r="DV14" s="59">
        <f>IF($C14&lt;&gt;0,SUM($CK15:CZ15),0)</f>
        <v>0</v>
      </c>
      <c r="DW14" s="59">
        <f>IF($C14&lt;&gt;0,SUM($CK15:DA15),0)</f>
        <v>0</v>
      </c>
      <c r="DX14" s="59">
        <f>IF($C14&lt;&gt;0,SUM($CK15:DB15),0)</f>
        <v>0</v>
      </c>
      <c r="DY14" s="952" t="str">
        <f t="shared" si="44"/>
        <v/>
      </c>
    </row>
    <row r="15" spans="1:129">
      <c r="A15" s="3" t="str">
        <f t="shared" si="41"/>
        <v>x</v>
      </c>
      <c r="B15" s="805">
        <f>Dados_GLOBAL_Inicial!E15</f>
        <v>0</v>
      </c>
      <c r="C15" s="953">
        <f>IF(IFERROR(VALUE(Dados_GLOBAL_Inicial!F15),0)=0,0,Dados_GLOBAL_Inicial!F15)</f>
        <v>0</v>
      </c>
      <c r="D15" s="830" t="str">
        <f>Dados_GLOBAL_Inicial!G15</f>
        <v>520100B</v>
      </c>
      <c r="E15" s="830" t="str">
        <f>IF(IFERROR(VLOOKUP(F15,Cod_Gde_Itens!$A$1:$B$80,2,FALSE),0)&gt;549,IFERROR(VLOOKUP(F15,Cod_Gde_Itens!$A$1:$B$80,2,FALSE),0),IF(Dados_GLOBAL_Inicial!H15=0,"",Dados_GLOBAL_Inicial!H15))</f>
        <v>DER/PRC</v>
      </c>
      <c r="F15" s="823" t="str">
        <f>Dados_GLOBAL_Inicial!I15</f>
        <v>Escavação, Carga e Transp. 1ª Cat.</v>
      </c>
      <c r="G15" s="808" t="str">
        <f>Dados_GLOBAL_Inicial!J15</f>
        <v>m3</v>
      </c>
      <c r="H15" s="454">
        <f>Dados_GLOBAL_Inicial!K15</f>
        <v>7520.94</v>
      </c>
      <c r="I15" s="970">
        <f>SUM('MEDIÇÃO_OBJETO (1)'!I15)</f>
        <v>0</v>
      </c>
      <c r="J15" s="455">
        <f t="shared" si="10"/>
        <v>7520.94</v>
      </c>
      <c r="K15" s="451">
        <f t="shared" si="11"/>
        <v>0.24982781407643195</v>
      </c>
      <c r="L15" s="452">
        <f t="shared" si="12"/>
        <v>1.4999999999999999E-2</v>
      </c>
      <c r="M15" s="809">
        <f t="shared" si="13"/>
        <v>3.7000000000000002E-3</v>
      </c>
      <c r="N15" s="810">
        <f>IF(IFERROR(VALUE(Dados_GLOBAL_Inicial!L15),0)=0,0,Dados_GLOBAL_Inicial!L15)</f>
        <v>8.49</v>
      </c>
      <c r="O15" s="812">
        <f>SUM('MEDIÇÃO_OBJETO (1)'!O15)</f>
        <v>15952.2</v>
      </c>
      <c r="P15" s="812">
        <f>SUM('MEDIÇÃO_OBJETO (1)'!P15)</f>
        <v>63852.78</v>
      </c>
      <c r="Q15" s="813">
        <f t="shared" si="14"/>
        <v>47900.58</v>
      </c>
      <c r="R15" s="951"/>
      <c r="S15" s="815">
        <f>SUM('MEDIÇÃO_OBJETO (1)'!S15)</f>
        <v>0</v>
      </c>
      <c r="T15" s="815">
        <f>SUM('MEDIÇÃO_OBJETO (1)'!T15)</f>
        <v>0</v>
      </c>
      <c r="V15" s="19"/>
      <c r="W15" s="978">
        <f t="shared" si="15"/>
        <v>76808.570000000007</v>
      </c>
      <c r="X15" s="816">
        <f t="shared" si="16"/>
        <v>0</v>
      </c>
      <c r="Y15" s="816">
        <f t="shared" si="17"/>
        <v>124709.15</v>
      </c>
      <c r="Z15" s="817">
        <f t="shared" si="18"/>
        <v>0</v>
      </c>
      <c r="AB15" s="453">
        <f t="shared" si="19"/>
        <v>1878.94</v>
      </c>
      <c r="AC15" s="14">
        <f t="shared" si="20"/>
        <v>0.24982781407643195</v>
      </c>
      <c r="AD15" s="819"/>
      <c r="AE15" s="631">
        <f t="shared" si="21"/>
        <v>0</v>
      </c>
      <c r="AF15" s="818">
        <f>SUM('MEDIÇÃO_OBJETO (1)'!AG15)</f>
        <v>1536</v>
      </c>
      <c r="AG15" s="541">
        <f>SUM('MEDIÇÃO_OBJETO (1)'!AH15)</f>
        <v>342.94</v>
      </c>
      <c r="AH15" s="541">
        <f>SUM('MEDIÇÃO_OBJETO (1)'!AI15)</f>
        <v>0</v>
      </c>
      <c r="AI15" s="541">
        <f>SUM('MEDIÇÃO_OBJETO (1)'!AJ15)</f>
        <v>0</v>
      </c>
      <c r="AJ15" s="541">
        <f>SUM('MEDIÇÃO_OBJETO (1)'!AK15)</f>
        <v>0</v>
      </c>
      <c r="AK15" s="541">
        <f>SUM('MEDIÇÃO_OBJETO (1)'!AL15)</f>
        <v>0</v>
      </c>
      <c r="AL15" s="541">
        <f>SUM('MEDIÇÃO_OBJETO (1)'!AM15)</f>
        <v>0</v>
      </c>
      <c r="AM15" s="541">
        <f>SUM('MEDIÇÃO_OBJETO (1)'!AN15)</f>
        <v>0</v>
      </c>
      <c r="AN15" s="541">
        <f>SUM('MEDIÇÃO_OBJETO (1)'!AO15)</f>
        <v>0</v>
      </c>
      <c r="AO15" s="541">
        <f>SUM('MEDIÇÃO_OBJETO (1)'!AP15)</f>
        <v>0</v>
      </c>
      <c r="AP15" s="541">
        <f>SUM('MEDIÇÃO_OBJETO (1)'!AQ15)</f>
        <v>0</v>
      </c>
      <c r="AQ15" s="541">
        <f>SUM('MEDIÇÃO_OBJETO (1)'!AR15)</f>
        <v>0</v>
      </c>
      <c r="AR15" s="541">
        <f>SUM('MEDIÇÃO_OBJETO (1)'!AS15)</f>
        <v>0</v>
      </c>
      <c r="AS15" s="541">
        <f>SUM('MEDIÇÃO_OBJETO (1)'!AT15)</f>
        <v>0</v>
      </c>
      <c r="AT15" s="541">
        <f>SUM('MEDIÇÃO_OBJETO (1)'!AU15)</f>
        <v>0</v>
      </c>
      <c r="AU15" s="541">
        <f>SUM('MEDIÇÃO_OBJETO (1)'!AV15)</f>
        <v>0</v>
      </c>
      <c r="AV15" s="541">
        <f>SUM('MEDIÇÃO_OBJETO (1)'!AW15)</f>
        <v>0</v>
      </c>
      <c r="AW15" s="541">
        <f>SUM('MEDIÇÃO_OBJETO (1)'!AX15)</f>
        <v>0</v>
      </c>
      <c r="AX15" s="977"/>
      <c r="BN15" s="992">
        <f t="shared" si="42"/>
        <v>-9.9999999983992893E-3</v>
      </c>
      <c r="BO15" s="538">
        <f t="shared" si="43"/>
        <v>15952.21</v>
      </c>
      <c r="BP15" s="987">
        <f>IF(RESUMO_GLOBAL!$X$53="a",ROUND(AF15*$N15,RESUMO_GLOBAL!$X$54),IF(RESUMO_GLOBAL!$X$53="t",TRUNC(AF15*$N15,RESUMO_GLOBAL!$X$54),AF15*$N15))</f>
        <v>13040.64</v>
      </c>
      <c r="BQ15" s="987">
        <f>IF(RESUMO_GLOBAL!$X$53="a",ROUNDUP(AG15*$N15,RESUMO_GLOBAL!$X$54),IF(RESUMO_GLOBAL!$X$53="t",TRUNC(AG15*$N15,RESUMO_GLOBAL!$X$54),AG15*$N15))</f>
        <v>2911.57</v>
      </c>
      <c r="BR15" s="987">
        <f>IF(RESUMO_GLOBAL!$X$53="a",ROUND(AH15*$N15,RESUMO_GLOBAL!$X$54),IF(RESUMO_GLOBAL!$X$53="t",TRUNC(AH15*$N15,RESUMO_GLOBAL!$X$54),AH15*$N15))</f>
        <v>0</v>
      </c>
      <c r="BS15" s="987">
        <f>IF(RESUMO_GLOBAL!$X$53="a",ROUND(AI15*$N15,RESUMO_GLOBAL!$X$54),IF(RESUMO_GLOBAL!$X$53="t",TRUNC(AI15*$N15,RESUMO_GLOBAL!$X$54),AI15*$N15))</f>
        <v>0</v>
      </c>
      <c r="BT15" s="987">
        <f>IF(RESUMO_GLOBAL!$X$53="a",ROUND(AJ15*$N15,RESUMO_GLOBAL!$X$54),IF(RESUMO_GLOBAL!$X$53="t",TRUNC(AJ15*$N15,RESUMO_GLOBAL!$X$54),AJ15*$N15))</f>
        <v>0</v>
      </c>
      <c r="BU15" s="987">
        <f>IF(RESUMO_GLOBAL!$X$53="a",ROUND(AK15*$N15,RESUMO_GLOBAL!$X$54),IF(RESUMO_GLOBAL!$X$53="t",TRUNC(AK15*$N15,RESUMO_GLOBAL!$X$54),AK15*$N15))</f>
        <v>0</v>
      </c>
      <c r="BV15" s="987">
        <f>IF(RESUMO_GLOBAL!$X$53="a",ROUND(AL15*$N15,RESUMO_GLOBAL!$X$54),IF(RESUMO_GLOBAL!$X$53="t",TRUNC(AL15*$N15,RESUMO_GLOBAL!$X$54),AL15*$N15))</f>
        <v>0</v>
      </c>
      <c r="BW15" s="987">
        <f>IF(RESUMO_GLOBAL!$X$53="a",ROUND(AM15*$N15,RESUMO_GLOBAL!$X$54),IF(RESUMO_GLOBAL!$X$53="t",TRUNC(AM15*$N15,RESUMO_GLOBAL!$X$54),AM15*$N15))</f>
        <v>0</v>
      </c>
      <c r="BX15" s="987">
        <f>IF(RESUMO_GLOBAL!$X$53="a",ROUND(AN15*$N15,RESUMO_GLOBAL!$X$54),IF(RESUMO_GLOBAL!$X$53="t",TRUNC(AN15*$N15,RESUMO_GLOBAL!$X$54),AN15*$N15))</f>
        <v>0</v>
      </c>
      <c r="BY15" s="987">
        <f>IF(RESUMO_GLOBAL!$X$53="a",ROUND(AO15*$N15,RESUMO_GLOBAL!$X$54),IF(RESUMO_GLOBAL!$X$53="t",TRUNC(AO15*$N15,RESUMO_GLOBAL!$X$54),AO15*$N15))</f>
        <v>0</v>
      </c>
      <c r="BZ15" s="987">
        <f>IF(RESUMO_GLOBAL!$X$53="a",ROUND(AP15*$N15,RESUMO_GLOBAL!$X$54),IF(RESUMO_GLOBAL!$X$53="t",TRUNC(AP15*$N15,RESUMO_GLOBAL!$X$54),AP15*$N15))</f>
        <v>0</v>
      </c>
      <c r="CA15" s="987">
        <f>IF(RESUMO_GLOBAL!$X$53="a",ROUND(AQ15*$N15,RESUMO_GLOBAL!$X$54),IF(RESUMO_GLOBAL!$X$53="t",TRUNC(AQ15*$N15,RESUMO_GLOBAL!$X$54),AQ15*$N15))</f>
        <v>0</v>
      </c>
      <c r="CB15" s="987">
        <f>IF(RESUMO_GLOBAL!$X$53="a",ROUND(AR15*$N15,RESUMO_GLOBAL!$X$54),IF(RESUMO_GLOBAL!$X$53="t",TRUNC(AR15*$N15,RESUMO_GLOBAL!$X$54),AR15*$N15))</f>
        <v>0</v>
      </c>
      <c r="CC15" s="987">
        <f>IF(RESUMO_GLOBAL!$X$53="a",ROUND(AS15*$N15,RESUMO_GLOBAL!$X$54),IF(RESUMO_GLOBAL!$X$53="t",TRUNC(AS15*$N15,RESUMO_GLOBAL!$X$54),AS15*$N15))</f>
        <v>0</v>
      </c>
      <c r="CD15" s="987">
        <f>IF(RESUMO_GLOBAL!$X$53="a",ROUND(AT15*$N15,RESUMO_GLOBAL!$X$54),IF(RESUMO_GLOBAL!$X$53="t",TRUNC(AT15*$N15,RESUMO_GLOBAL!$X$54),AT15*$N15))</f>
        <v>0</v>
      </c>
      <c r="CE15" s="987">
        <f>IF(RESUMO_GLOBAL!$X$53="a",ROUND(AU15*$N15,RESUMO_GLOBAL!$X$54),IF(RESUMO_GLOBAL!$X$53="t",TRUNC(AU15*$N15,RESUMO_GLOBAL!$X$54),AU15*$N15))</f>
        <v>0</v>
      </c>
      <c r="CF15" s="987">
        <f>IF(RESUMO_GLOBAL!$X$53="a",ROUND(AV15*$N15,RESUMO_GLOBAL!$X$54),IF(RESUMO_GLOBAL!$X$53="t",TRUNC(AV15*$N15,RESUMO_GLOBAL!$X$54),AV15*$N15))</f>
        <v>0</v>
      </c>
      <c r="CG15" s="987">
        <f>IF(RESUMO_GLOBAL!$X$53="a",ROUND(AW15*$N15,RESUMO_GLOBAL!$X$54),IF(RESUMO_GLOBAL!$X$53="t",TRUNC(AW15*$N15,RESUMO_GLOBAL!$X$54),AW15*$N15))</f>
        <v>0</v>
      </c>
      <c r="CK15" s="59">
        <f t="shared" si="22"/>
        <v>73897.010000000009</v>
      </c>
      <c r="CL15" s="59">
        <f t="shared" si="23"/>
        <v>4358.7300000000005</v>
      </c>
      <c r="CM15" s="59">
        <f t="shared" si="24"/>
        <v>0</v>
      </c>
      <c r="CN15" s="59">
        <f t="shared" si="25"/>
        <v>0</v>
      </c>
      <c r="CO15" s="59">
        <f t="shared" si="26"/>
        <v>0</v>
      </c>
      <c r="CP15" s="59">
        <f t="shared" si="27"/>
        <v>0</v>
      </c>
      <c r="CQ15" s="59">
        <f t="shared" si="28"/>
        <v>0</v>
      </c>
      <c r="CR15" s="59">
        <f t="shared" si="29"/>
        <v>0</v>
      </c>
      <c r="CS15" s="59">
        <f t="shared" si="30"/>
        <v>0</v>
      </c>
      <c r="CT15" s="59">
        <f t="shared" si="31"/>
        <v>0</v>
      </c>
      <c r="CU15" s="59">
        <f t="shared" si="32"/>
        <v>0</v>
      </c>
      <c r="CV15" s="59">
        <f t="shared" si="33"/>
        <v>0</v>
      </c>
      <c r="CW15" s="59">
        <f t="shared" si="34"/>
        <v>0</v>
      </c>
      <c r="CX15" s="59">
        <f t="shared" si="35"/>
        <v>0</v>
      </c>
      <c r="CY15" s="59">
        <f t="shared" si="36"/>
        <v>0</v>
      </c>
      <c r="CZ15" s="59">
        <f t="shared" si="37"/>
        <v>0</v>
      </c>
      <c r="DA15" s="59">
        <f t="shared" si="38"/>
        <v>0</v>
      </c>
      <c r="DB15" s="59">
        <f t="shared" si="39"/>
        <v>0</v>
      </c>
      <c r="DE15">
        <f t="shared" si="8"/>
        <v>10</v>
      </c>
      <c r="DF15" t="str">
        <f t="shared" si="40"/>
        <v/>
      </c>
      <c r="DG15" s="59">
        <f>IF($C15&lt;&gt;0,SUM($CK16:CK16),0)</f>
        <v>0</v>
      </c>
      <c r="DH15" s="59">
        <f>IF($C15&lt;&gt;0,SUM($CK16:CL16),0)</f>
        <v>0</v>
      </c>
      <c r="DI15" s="59">
        <f>IF($C15&lt;&gt;0,SUM($CK16:CM16),0)</f>
        <v>0</v>
      </c>
      <c r="DJ15" s="59">
        <f>IF($C15&lt;&gt;0,SUM($CK16:CN16),0)</f>
        <v>0</v>
      </c>
      <c r="DK15" s="59">
        <f>IF($C15&lt;&gt;0,SUM($CK16:CO16),0)</f>
        <v>0</v>
      </c>
      <c r="DL15" s="59">
        <f>IF($C15&lt;&gt;0,SUM($CK16:CP16),0)</f>
        <v>0</v>
      </c>
      <c r="DM15" s="59">
        <f>IF($C15&lt;&gt;0,SUM($CK16:CQ16),0)</f>
        <v>0</v>
      </c>
      <c r="DN15" s="59">
        <f>IF($C15&lt;&gt;0,SUM($CK16:CR16),0)</f>
        <v>0</v>
      </c>
      <c r="DO15" s="59">
        <f>IF($C15&lt;&gt;0,SUM($CK16:CS16),0)</f>
        <v>0</v>
      </c>
      <c r="DP15" s="59">
        <f>IF($C15&lt;&gt;0,SUM($CK16:CT16),0)</f>
        <v>0</v>
      </c>
      <c r="DQ15" s="59">
        <f>IF($C15&lt;&gt;0,SUM($CK16:CU16),0)</f>
        <v>0</v>
      </c>
      <c r="DR15" s="59">
        <f>IF($C15&lt;&gt;0,SUM($CK16:CV16),0)</f>
        <v>0</v>
      </c>
      <c r="DS15" s="59">
        <f>IF($C15&lt;&gt;0,SUM($CK16:CW16),0)</f>
        <v>0</v>
      </c>
      <c r="DT15" s="59">
        <f>IF($C15&lt;&gt;0,SUM($CK16:CX16),0)</f>
        <v>0</v>
      </c>
      <c r="DU15" s="59">
        <f>IF($C15&lt;&gt;0,SUM($CK16:CY16),0)</f>
        <v>0</v>
      </c>
      <c r="DV15" s="59">
        <f>IF($C15&lt;&gt;0,SUM($CK16:CZ16),0)</f>
        <v>0</v>
      </c>
      <c r="DW15" s="59">
        <f>IF($C15&lt;&gt;0,SUM($CK16:DA16),0)</f>
        <v>0</v>
      </c>
      <c r="DX15" s="59">
        <f>IF($C15&lt;&gt;0,SUM($CK16:DB16),0)</f>
        <v>0</v>
      </c>
      <c r="DY15" s="952" t="str">
        <f t="shared" si="44"/>
        <v/>
      </c>
    </row>
    <row r="16" spans="1:129">
      <c r="A16" s="3" t="str">
        <f t="shared" si="41"/>
        <v>x</v>
      </c>
      <c r="B16" s="805">
        <f>Dados_GLOBAL_Inicial!E16</f>
        <v>0</v>
      </c>
      <c r="C16" s="953">
        <f>IF(IFERROR(VALUE(Dados_GLOBAL_Inicial!F16),0)=0,0,Dados_GLOBAL_Inicial!F16)</f>
        <v>0</v>
      </c>
      <c r="D16" s="830">
        <f>Dados_GLOBAL_Inicial!G16</f>
        <v>420200</v>
      </c>
      <c r="E16" s="830" t="str">
        <f>IF(IFERROR(VLOOKUP(F16,Cod_Gde_Itens!$A$1:$B$80,2,FALSE),0)&gt;549,IFERROR(VLOOKUP(F16,Cod_Gde_Itens!$A$1:$B$80,2,FALSE),0),IF(Dados_GLOBAL_Inicial!H16=0,"",Dados_GLOBAL_Inicial!H16))</f>
        <v>DER</v>
      </c>
      <c r="F16" s="823" t="str">
        <f>Dados_GLOBAL_Inicial!I16</f>
        <v>Remoção de Revestimento Primário</v>
      </c>
      <c r="G16" s="808" t="str">
        <f>Dados_GLOBAL_Inicial!J16</f>
        <v>m3</v>
      </c>
      <c r="H16" s="454">
        <f>Dados_GLOBAL_Inicial!K16</f>
        <v>4806.9799999999996</v>
      </c>
      <c r="I16" s="970">
        <f>SUM('MEDIÇÃO_OBJETO (1)'!I16)</f>
        <v>0</v>
      </c>
      <c r="J16" s="455">
        <f t="shared" si="10"/>
        <v>4806.9799999999996</v>
      </c>
      <c r="K16" s="451">
        <f t="shared" si="11"/>
        <v>1.0237800032452808</v>
      </c>
      <c r="L16" s="452">
        <f t="shared" si="12"/>
        <v>1.43E-2</v>
      </c>
      <c r="M16" s="809" t="str">
        <f t="shared" si="13"/>
        <v>excesso</v>
      </c>
      <c r="N16" s="810">
        <f>IF(IFERROR(VALUE(Dados_GLOBAL_Inicial!L16),0)=0,0,Dados_GLOBAL_Inicial!L16)</f>
        <v>12.66</v>
      </c>
      <c r="O16" s="812">
        <f>SUM('MEDIÇÃO_OBJETO (1)'!O16)</f>
        <v>60856.37</v>
      </c>
      <c r="P16" s="812">
        <f>SUM('MEDIÇÃO_OBJETO (1)'!P16)</f>
        <v>60856.37</v>
      </c>
      <c r="Q16" s="813">
        <f t="shared" si="14"/>
        <v>0</v>
      </c>
      <c r="R16" s="951"/>
      <c r="S16" s="815">
        <f>SUM('MEDIÇÃO_OBJETO (1)'!S16)</f>
        <v>0</v>
      </c>
      <c r="T16" s="815">
        <f>SUM('MEDIÇÃO_OBJETO (1)'!T16)</f>
        <v>0</v>
      </c>
      <c r="V16" s="19"/>
      <c r="W16" s="978">
        <f t="shared" si="15"/>
        <v>60856.37</v>
      </c>
      <c r="X16" s="816">
        <f t="shared" si="16"/>
        <v>0</v>
      </c>
      <c r="Y16" s="816">
        <f t="shared" si="17"/>
        <v>60856.37</v>
      </c>
      <c r="Z16" s="817">
        <f t="shared" si="18"/>
        <v>0</v>
      </c>
      <c r="AB16" s="453">
        <f t="shared" si="19"/>
        <v>4921.29</v>
      </c>
      <c r="AC16" s="14">
        <f t="shared" si="20"/>
        <v>1.0237800032452808</v>
      </c>
      <c r="AD16" s="819"/>
      <c r="AE16" s="631">
        <f t="shared" si="21"/>
        <v>0</v>
      </c>
      <c r="AF16" s="818">
        <f>SUM('MEDIÇÃO_OBJETO (1)'!AG16)</f>
        <v>4806.9799999999996</v>
      </c>
      <c r="AG16" s="541">
        <f>SUM('MEDIÇÃO_OBJETO (1)'!AH16)</f>
        <v>114.31</v>
      </c>
      <c r="AH16" s="541">
        <f>SUM('MEDIÇÃO_OBJETO (1)'!AI16)</f>
        <v>0</v>
      </c>
      <c r="AI16" s="541">
        <f>SUM('MEDIÇÃO_OBJETO (1)'!AJ16)</f>
        <v>0</v>
      </c>
      <c r="AJ16" s="541">
        <f>SUM('MEDIÇÃO_OBJETO (1)'!AK16)</f>
        <v>0</v>
      </c>
      <c r="AK16" s="541">
        <f>SUM('MEDIÇÃO_OBJETO (1)'!AL16)</f>
        <v>0</v>
      </c>
      <c r="AL16" s="541">
        <f>SUM('MEDIÇÃO_OBJETO (1)'!AM16)</f>
        <v>0</v>
      </c>
      <c r="AM16" s="541">
        <f>SUM('MEDIÇÃO_OBJETO (1)'!AN16)</f>
        <v>0</v>
      </c>
      <c r="AN16" s="541">
        <f>SUM('MEDIÇÃO_OBJETO (1)'!AO16)</f>
        <v>0</v>
      </c>
      <c r="AO16" s="541">
        <f>SUM('MEDIÇÃO_OBJETO (1)'!AP16)</f>
        <v>0</v>
      </c>
      <c r="AP16" s="541">
        <f>SUM('MEDIÇÃO_OBJETO (1)'!AQ16)</f>
        <v>0</v>
      </c>
      <c r="AQ16" s="541">
        <f>SUM('MEDIÇÃO_OBJETO (1)'!AR16)</f>
        <v>0</v>
      </c>
      <c r="AR16" s="541">
        <f>SUM('MEDIÇÃO_OBJETO (1)'!AS16)</f>
        <v>0</v>
      </c>
      <c r="AS16" s="541">
        <f>SUM('MEDIÇÃO_OBJETO (1)'!AT16)</f>
        <v>0</v>
      </c>
      <c r="AT16" s="541">
        <f>SUM('MEDIÇÃO_OBJETO (1)'!AU16)</f>
        <v>0</v>
      </c>
      <c r="AU16" s="541">
        <f>SUM('MEDIÇÃO_OBJETO (1)'!AV16)</f>
        <v>0</v>
      </c>
      <c r="AV16" s="541">
        <f>SUM('MEDIÇÃO_OBJETO (1)'!AW16)</f>
        <v>0</v>
      </c>
      <c r="AW16" s="541">
        <f>SUM('MEDIÇÃO_OBJETO (1)'!AX16)</f>
        <v>0</v>
      </c>
      <c r="AX16" s="977"/>
      <c r="BN16" s="992">
        <f t="shared" si="42"/>
        <v>-1447.1600000000035</v>
      </c>
      <c r="BO16" s="538">
        <f t="shared" si="43"/>
        <v>62303.530000000006</v>
      </c>
      <c r="BP16" s="987">
        <f>IF(RESUMO_GLOBAL!$X$53="a",ROUND(AF16*$N16,RESUMO_GLOBAL!$X$54),IF(RESUMO_GLOBAL!$X$53="t",TRUNC(AF16*$N16,RESUMO_GLOBAL!$X$54),AF16*$N16))</f>
        <v>60856.37</v>
      </c>
      <c r="BQ16" s="987">
        <f>IF(RESUMO_GLOBAL!$X$53="a",ROUND(AG16*$N16,RESUMO_GLOBAL!$X$54),IF(RESUMO_GLOBAL!$X$53="t",TRUNC(AG16*$N16,RESUMO_GLOBAL!$X$54),AG16*$N16))</f>
        <v>1447.16</v>
      </c>
      <c r="BR16" s="987">
        <f>IF(RESUMO_GLOBAL!$X$53="a",ROUND(AH16*$N16,RESUMO_GLOBAL!$X$54),IF(RESUMO_GLOBAL!$X$53="t",TRUNC(AH16*$N16,RESUMO_GLOBAL!$X$54),AH16*$N16))</f>
        <v>0</v>
      </c>
      <c r="BS16" s="987">
        <f>IF(RESUMO_GLOBAL!$X$53="a",ROUND(AI16*$N16,RESUMO_GLOBAL!$X$54),IF(RESUMO_GLOBAL!$X$53="t",TRUNC(AI16*$N16,RESUMO_GLOBAL!$X$54),AI16*$N16))</f>
        <v>0</v>
      </c>
      <c r="BT16" s="987">
        <f>IF(RESUMO_GLOBAL!$X$53="a",ROUND(AJ16*$N16,RESUMO_GLOBAL!$X$54),IF(RESUMO_GLOBAL!$X$53="t",TRUNC(AJ16*$N16,RESUMO_GLOBAL!$X$54),AJ16*$N16))</f>
        <v>0</v>
      </c>
      <c r="BU16" s="987">
        <f>IF(RESUMO_GLOBAL!$X$53="a",ROUND(AK16*$N16,RESUMO_GLOBAL!$X$54),IF(RESUMO_GLOBAL!$X$53="t",TRUNC(AK16*$N16,RESUMO_GLOBAL!$X$54),AK16*$N16))</f>
        <v>0</v>
      </c>
      <c r="BV16" s="987">
        <f>IF(RESUMO_GLOBAL!$X$53="a",ROUND(AL16*$N16,RESUMO_GLOBAL!$X$54),IF(RESUMO_GLOBAL!$X$53="t",TRUNC(AL16*$N16,RESUMO_GLOBAL!$X$54),AL16*$N16))</f>
        <v>0</v>
      </c>
      <c r="BW16" s="987">
        <f>IF(RESUMO_GLOBAL!$X$53="a",ROUND(AM16*$N16,RESUMO_GLOBAL!$X$54),IF(RESUMO_GLOBAL!$X$53="t",TRUNC(AM16*$N16,RESUMO_GLOBAL!$X$54),AM16*$N16))</f>
        <v>0</v>
      </c>
      <c r="BX16" s="987">
        <f>IF(RESUMO_GLOBAL!$X$53="a",ROUND(AN16*$N16,RESUMO_GLOBAL!$X$54),IF(RESUMO_GLOBAL!$X$53="t",TRUNC(AN16*$N16,RESUMO_GLOBAL!$X$54),AN16*$N16))</f>
        <v>0</v>
      </c>
      <c r="BY16" s="987">
        <f>IF(RESUMO_GLOBAL!$X$53="a",ROUND(AO16*$N16,RESUMO_GLOBAL!$X$54),IF(RESUMO_GLOBAL!$X$53="t",TRUNC(AO16*$N16,RESUMO_GLOBAL!$X$54),AO16*$N16))</f>
        <v>0</v>
      </c>
      <c r="BZ16" s="987">
        <f>IF(RESUMO_GLOBAL!$X$53="a",ROUND(AP16*$N16,RESUMO_GLOBAL!$X$54),IF(RESUMO_GLOBAL!$X$53="t",TRUNC(AP16*$N16,RESUMO_GLOBAL!$X$54),AP16*$N16))</f>
        <v>0</v>
      </c>
      <c r="CA16" s="987">
        <f>IF(RESUMO_GLOBAL!$X$53="a",ROUND(AQ16*$N16,RESUMO_GLOBAL!$X$54),IF(RESUMO_GLOBAL!$X$53="t",TRUNC(AQ16*$N16,RESUMO_GLOBAL!$X$54),AQ16*$N16))</f>
        <v>0</v>
      </c>
      <c r="CB16" s="987">
        <f>IF(RESUMO_GLOBAL!$X$53="a",ROUND(AR16*$N16,RESUMO_GLOBAL!$X$54),IF(RESUMO_GLOBAL!$X$53="t",TRUNC(AR16*$N16,RESUMO_GLOBAL!$X$54),AR16*$N16))</f>
        <v>0</v>
      </c>
      <c r="CC16" s="987">
        <f>IF(RESUMO_GLOBAL!$X$53="a",ROUND(AS16*$N16,RESUMO_GLOBAL!$X$54),IF(RESUMO_GLOBAL!$X$53="t",TRUNC(AS16*$N16,RESUMO_GLOBAL!$X$54),AS16*$N16))</f>
        <v>0</v>
      </c>
      <c r="CD16" s="987">
        <f>IF(RESUMO_GLOBAL!$X$53="a",ROUND(AT16*$N16,RESUMO_GLOBAL!$X$54),IF(RESUMO_GLOBAL!$X$53="t",TRUNC(AT16*$N16,RESUMO_GLOBAL!$X$54),AT16*$N16))</f>
        <v>0</v>
      </c>
      <c r="CE16" s="987">
        <f>IF(RESUMO_GLOBAL!$X$53="a",ROUND(AU16*$N16,RESUMO_GLOBAL!$X$54),IF(RESUMO_GLOBAL!$X$53="t",TRUNC(AU16*$N16,RESUMO_GLOBAL!$X$54),AU16*$N16))</f>
        <v>0</v>
      </c>
      <c r="CF16" s="987">
        <f>IF(RESUMO_GLOBAL!$X$53="a",ROUND(AV16*$N16,RESUMO_GLOBAL!$X$54),IF(RESUMO_GLOBAL!$X$53="t",TRUNC(AV16*$N16,RESUMO_GLOBAL!$X$54),AV16*$N16))</f>
        <v>0</v>
      </c>
      <c r="CG16" s="987">
        <f>IF(RESUMO_GLOBAL!$X$53="a",ROUND(AW16*$N16,RESUMO_GLOBAL!$X$54),IF(RESUMO_GLOBAL!$X$53="t",TRUNC(AW16*$N16,RESUMO_GLOBAL!$X$54),AW16*$N16))</f>
        <v>0</v>
      </c>
      <c r="CK16" s="59">
        <f t="shared" si="22"/>
        <v>60856.37</v>
      </c>
      <c r="CL16" s="59">
        <f t="shared" si="23"/>
        <v>1447.16</v>
      </c>
      <c r="CM16" s="59">
        <f t="shared" si="24"/>
        <v>0</v>
      </c>
      <c r="CN16" s="59">
        <f t="shared" si="25"/>
        <v>0</v>
      </c>
      <c r="CO16" s="59">
        <f t="shared" si="26"/>
        <v>0</v>
      </c>
      <c r="CP16" s="59">
        <f t="shared" si="27"/>
        <v>0</v>
      </c>
      <c r="CQ16" s="59">
        <f t="shared" si="28"/>
        <v>0</v>
      </c>
      <c r="CR16" s="59">
        <f t="shared" si="29"/>
        <v>0</v>
      </c>
      <c r="CS16" s="59">
        <f t="shared" si="30"/>
        <v>0</v>
      </c>
      <c r="CT16" s="59">
        <f t="shared" si="31"/>
        <v>0</v>
      </c>
      <c r="CU16" s="59">
        <f t="shared" si="32"/>
        <v>0</v>
      </c>
      <c r="CV16" s="59">
        <f t="shared" si="33"/>
        <v>0</v>
      </c>
      <c r="CW16" s="59">
        <f t="shared" si="34"/>
        <v>0</v>
      </c>
      <c r="CX16" s="59">
        <f t="shared" si="35"/>
        <v>0</v>
      </c>
      <c r="CY16" s="59">
        <f t="shared" si="36"/>
        <v>0</v>
      </c>
      <c r="CZ16" s="59">
        <f t="shared" si="37"/>
        <v>0</v>
      </c>
      <c r="DA16" s="59">
        <f t="shared" si="38"/>
        <v>0</v>
      </c>
      <c r="DB16" s="59">
        <f t="shared" si="39"/>
        <v>0</v>
      </c>
      <c r="DE16">
        <f t="shared" si="8"/>
        <v>11</v>
      </c>
      <c r="DF16" t="str">
        <f t="shared" si="40"/>
        <v/>
      </c>
      <c r="DG16" s="59">
        <f>IF($C16&lt;&gt;0,SUM($CK17:CK17),0)</f>
        <v>0</v>
      </c>
      <c r="DH16" s="59">
        <f>IF($C16&lt;&gt;0,SUM($CK17:CL17),0)</f>
        <v>0</v>
      </c>
      <c r="DI16" s="59">
        <f>IF($C16&lt;&gt;0,SUM($CK17:CM17),0)</f>
        <v>0</v>
      </c>
      <c r="DJ16" s="59">
        <f>IF($C16&lt;&gt;0,SUM($CK17:CN17),0)</f>
        <v>0</v>
      </c>
      <c r="DK16" s="59">
        <f>IF($C16&lt;&gt;0,SUM($CK17:CO17),0)</f>
        <v>0</v>
      </c>
      <c r="DL16" s="59">
        <f>IF($C16&lt;&gt;0,SUM($CK17:CP17),0)</f>
        <v>0</v>
      </c>
      <c r="DM16" s="59">
        <f>IF($C16&lt;&gt;0,SUM($CK17:CQ17),0)</f>
        <v>0</v>
      </c>
      <c r="DN16" s="59">
        <f>IF($C16&lt;&gt;0,SUM($CK17:CR17),0)</f>
        <v>0</v>
      </c>
      <c r="DO16" s="59">
        <f>IF($C16&lt;&gt;0,SUM($CK17:CS17),0)</f>
        <v>0</v>
      </c>
      <c r="DP16" s="59">
        <f>IF($C16&lt;&gt;0,SUM($CK17:CT17),0)</f>
        <v>0</v>
      </c>
      <c r="DQ16" s="59">
        <f>IF($C16&lt;&gt;0,SUM($CK17:CU17),0)</f>
        <v>0</v>
      </c>
      <c r="DR16" s="59">
        <f>IF($C16&lt;&gt;0,SUM($CK17:CV17),0)</f>
        <v>0</v>
      </c>
      <c r="DS16" s="59">
        <f>IF($C16&lt;&gt;0,SUM($CK17:CW17),0)</f>
        <v>0</v>
      </c>
      <c r="DT16" s="59">
        <f>IF($C16&lt;&gt;0,SUM($CK17:CX17),0)</f>
        <v>0</v>
      </c>
      <c r="DU16" s="59">
        <f>IF($C16&lt;&gt;0,SUM($CK17:CY17),0)</f>
        <v>0</v>
      </c>
      <c r="DV16" s="59">
        <f>IF($C16&lt;&gt;0,SUM($CK17:CZ17),0)</f>
        <v>0</v>
      </c>
      <c r="DW16" s="59">
        <f>IF($C16&lt;&gt;0,SUM($CK17:DA17),0)</f>
        <v>0</v>
      </c>
      <c r="DX16" s="59">
        <f>IF($C16&lt;&gt;0,SUM($CK17:DB17),0)</f>
        <v>0</v>
      </c>
      <c r="DY16" s="952" t="str">
        <f t="shared" si="44"/>
        <v/>
      </c>
    </row>
    <row r="17" spans="1:129">
      <c r="A17" s="3" t="str">
        <f t="shared" si="41"/>
        <v>x</v>
      </c>
      <c r="B17" s="805">
        <f>Dados_GLOBAL_Inicial!E17</f>
        <v>0</v>
      </c>
      <c r="C17" s="979">
        <f>IF(IFERROR(VALUE(Dados_GLOBAL_Inicial!F17),0)=0,0,Dados_GLOBAL_Inicial!F17)</f>
        <v>3</v>
      </c>
      <c r="D17" s="980" t="str">
        <f>Dados_GLOBAL_Inicial!G17</f>
        <v/>
      </c>
      <c r="E17" s="980">
        <f>IF(IFERROR(VLOOKUP(F17,Cod_Gde_Itens!$A$1:$B$80,2,FALSE),0)&gt;549,IFERROR(VLOOKUP(F17,Cod_Gde_Itens!$A$1:$B$80,2,FALSE),0),IF(Dados_GLOBAL_Inicial!H17=0,"",Dados_GLOBAL_Inicial!H17))</f>
        <v>589</v>
      </c>
      <c r="F17" s="981" t="str">
        <f>Dados_GLOBAL_Inicial!I17</f>
        <v>DRENAGEM</v>
      </c>
      <c r="G17" s="808" t="str">
        <f>Dados_GLOBAL_Inicial!J17</f>
        <v xml:space="preserve">     </v>
      </c>
      <c r="H17" s="454" t="str">
        <f>Dados_GLOBAL_Inicial!K17</f>
        <v/>
      </c>
      <c r="I17" s="970">
        <f>SUM('MEDIÇÃO_OBJETO (1)'!I17)</f>
        <v>0</v>
      </c>
      <c r="J17" s="455">
        <f t="shared" si="10"/>
        <v>0</v>
      </c>
      <c r="K17" s="451">
        <f t="shared" si="11"/>
        <v>0</v>
      </c>
      <c r="L17" s="452">
        <f t="shared" si="12"/>
        <v>0</v>
      </c>
      <c r="M17" s="809">
        <f t="shared" si="13"/>
        <v>0</v>
      </c>
      <c r="N17" s="810">
        <f>IF(IFERROR(VALUE(Dados_GLOBAL_Inicial!L17),0)=0,0,Dados_GLOBAL_Inicial!L17)</f>
        <v>0</v>
      </c>
      <c r="O17" s="812">
        <f>SUM('MEDIÇÃO_OBJETO (1)'!O17)</f>
        <v>0</v>
      </c>
      <c r="P17" s="812">
        <f>SUM('MEDIÇÃO_OBJETO (1)'!P17)</f>
        <v>0</v>
      </c>
      <c r="Q17" s="813">
        <f t="shared" si="14"/>
        <v>0</v>
      </c>
      <c r="R17" s="951"/>
      <c r="S17" s="815">
        <f>SUM('MEDIÇÃO_OBJETO (1)'!S17)</f>
        <v>0</v>
      </c>
      <c r="T17" s="815">
        <f>SUM('MEDIÇÃO_OBJETO (1)'!T17)</f>
        <v>0</v>
      </c>
      <c r="V17" s="19"/>
      <c r="W17" s="978">
        <f t="shared" si="15"/>
        <v>0</v>
      </c>
      <c r="X17" s="816">
        <f t="shared" si="16"/>
        <v>47106.11</v>
      </c>
      <c r="Y17" s="816">
        <f t="shared" si="17"/>
        <v>0</v>
      </c>
      <c r="Z17" s="817">
        <f t="shared" si="18"/>
        <v>469897.99</v>
      </c>
      <c r="AB17" s="453">
        <f t="shared" si="19"/>
        <v>0</v>
      </c>
      <c r="AC17" s="14">
        <f t="shared" si="20"/>
        <v>0</v>
      </c>
      <c r="AD17" s="819"/>
      <c r="AE17" s="631">
        <f t="shared" si="21"/>
        <v>3</v>
      </c>
      <c r="AF17" s="818">
        <f>SUM('MEDIÇÃO_OBJETO (1)'!AG17)</f>
        <v>0</v>
      </c>
      <c r="AG17" s="541">
        <f>SUM('MEDIÇÃO_OBJETO (1)'!AH17)</f>
        <v>0</v>
      </c>
      <c r="AH17" s="541">
        <f>SUM('MEDIÇÃO_OBJETO (1)'!AI17)</f>
        <v>0</v>
      </c>
      <c r="AI17" s="541">
        <f>SUM('MEDIÇÃO_OBJETO (1)'!AJ17)</f>
        <v>0</v>
      </c>
      <c r="AJ17" s="541">
        <f>SUM('MEDIÇÃO_OBJETO (1)'!AK17)</f>
        <v>0</v>
      </c>
      <c r="AK17" s="541">
        <f>SUM('MEDIÇÃO_OBJETO (1)'!AL17)</f>
        <v>0</v>
      </c>
      <c r="AL17" s="541">
        <f>SUM('MEDIÇÃO_OBJETO (1)'!AM17)</f>
        <v>0</v>
      </c>
      <c r="AM17" s="541">
        <f>SUM('MEDIÇÃO_OBJETO (1)'!AN17)</f>
        <v>0</v>
      </c>
      <c r="AN17" s="541">
        <f>SUM('MEDIÇÃO_OBJETO (1)'!AO17)</f>
        <v>0</v>
      </c>
      <c r="AO17" s="541">
        <f>SUM('MEDIÇÃO_OBJETO (1)'!AP17)</f>
        <v>0</v>
      </c>
      <c r="AP17" s="541">
        <f>SUM('MEDIÇÃO_OBJETO (1)'!AQ17)</f>
        <v>0</v>
      </c>
      <c r="AQ17" s="541">
        <f>SUM('MEDIÇÃO_OBJETO (1)'!AR17)</f>
        <v>0</v>
      </c>
      <c r="AR17" s="541">
        <f>SUM('MEDIÇÃO_OBJETO (1)'!AS17)</f>
        <v>0</v>
      </c>
      <c r="AS17" s="541">
        <f>SUM('MEDIÇÃO_OBJETO (1)'!AT17)</f>
        <v>0</v>
      </c>
      <c r="AT17" s="541">
        <f>SUM('MEDIÇÃO_OBJETO (1)'!AU17)</f>
        <v>0</v>
      </c>
      <c r="AU17" s="541">
        <f>SUM('MEDIÇÃO_OBJETO (1)'!AV17)</f>
        <v>0</v>
      </c>
      <c r="AV17" s="541">
        <f>SUM('MEDIÇÃO_OBJETO (1)'!AW17)</f>
        <v>0</v>
      </c>
      <c r="AW17" s="541">
        <f>SUM('MEDIÇÃO_OBJETO (1)'!AX17)</f>
        <v>0</v>
      </c>
      <c r="AX17" s="977"/>
      <c r="BN17" s="992">
        <f t="shared" si="42"/>
        <v>0</v>
      </c>
      <c r="BO17" s="538">
        <f t="shared" si="43"/>
        <v>0</v>
      </c>
      <c r="BP17" s="987">
        <f>IF(RESUMO_GLOBAL!$X$53="a",ROUND(AF17*$N17,RESUMO_GLOBAL!$X$54),IF(RESUMO_GLOBAL!$X$53="t",TRUNC(AF17*$N17,RESUMO_GLOBAL!$X$54),AF17*$N17))</f>
        <v>0</v>
      </c>
      <c r="BQ17" s="987">
        <f>IF(RESUMO_GLOBAL!$X$53="a",ROUND(AG17*$N17,RESUMO_GLOBAL!$X$54),IF(RESUMO_GLOBAL!$X$53="t",TRUNC(AG17*$N17,RESUMO_GLOBAL!$X$54),AG17*$N17))</f>
        <v>0</v>
      </c>
      <c r="BR17" s="987">
        <f>IF(RESUMO_GLOBAL!$X$53="a",ROUND(AH17*$N17,RESUMO_GLOBAL!$X$54),IF(RESUMO_GLOBAL!$X$53="t",TRUNC(AH17*$N17,RESUMO_GLOBAL!$X$54),AH17*$N17))</f>
        <v>0</v>
      </c>
      <c r="BS17" s="987">
        <f>IF(RESUMO_GLOBAL!$X$53="a",ROUND(AI17*$N17,RESUMO_GLOBAL!$X$54),IF(RESUMO_GLOBAL!$X$53="t",TRUNC(AI17*$N17,RESUMO_GLOBAL!$X$54),AI17*$N17))</f>
        <v>0</v>
      </c>
      <c r="BT17" s="987">
        <f>IF(RESUMO_GLOBAL!$X$53="a",ROUND(AJ17*$N17,RESUMO_GLOBAL!$X$54),IF(RESUMO_GLOBAL!$X$53="t",TRUNC(AJ17*$N17,RESUMO_GLOBAL!$X$54),AJ17*$N17))</f>
        <v>0</v>
      </c>
      <c r="BU17" s="987">
        <f>IF(RESUMO_GLOBAL!$X$53="a",ROUND(AK17*$N17,RESUMO_GLOBAL!$X$54),IF(RESUMO_GLOBAL!$X$53="t",TRUNC(AK17*$N17,RESUMO_GLOBAL!$X$54),AK17*$N17))</f>
        <v>0</v>
      </c>
      <c r="BV17" s="987">
        <f>IF(RESUMO_GLOBAL!$X$53="a",ROUND(AL17*$N17,RESUMO_GLOBAL!$X$54),IF(RESUMO_GLOBAL!$X$53="t",TRUNC(AL17*$N17,RESUMO_GLOBAL!$X$54),AL17*$N17))</f>
        <v>0</v>
      </c>
      <c r="BW17" s="987">
        <f>IF(RESUMO_GLOBAL!$X$53="a",ROUND(AM17*$N17,RESUMO_GLOBAL!$X$54),IF(RESUMO_GLOBAL!$X$53="t",TRUNC(AM17*$N17,RESUMO_GLOBAL!$X$54),AM17*$N17))</f>
        <v>0</v>
      </c>
      <c r="BX17" s="987">
        <f>IF(RESUMO_GLOBAL!$X$53="a",ROUND(AN17*$N17,RESUMO_GLOBAL!$X$54),IF(RESUMO_GLOBAL!$X$53="t",TRUNC(AN17*$N17,RESUMO_GLOBAL!$X$54),AN17*$N17))</f>
        <v>0</v>
      </c>
      <c r="BY17" s="987">
        <f>IF(RESUMO_GLOBAL!$X$53="a",ROUND(AO17*$N17,RESUMO_GLOBAL!$X$54),IF(RESUMO_GLOBAL!$X$53="t",TRUNC(AO17*$N17,RESUMO_GLOBAL!$X$54),AO17*$N17))</f>
        <v>0</v>
      </c>
      <c r="BZ17" s="987">
        <f>IF(RESUMO_GLOBAL!$X$53="a",ROUND(AP17*$N17,RESUMO_GLOBAL!$X$54),IF(RESUMO_GLOBAL!$X$53="t",TRUNC(AP17*$N17,RESUMO_GLOBAL!$X$54),AP17*$N17))</f>
        <v>0</v>
      </c>
      <c r="CA17" s="987">
        <f>IF(RESUMO_GLOBAL!$X$53="a",ROUND(AQ17*$N17,RESUMO_GLOBAL!$X$54),IF(RESUMO_GLOBAL!$X$53="t",TRUNC(AQ17*$N17,RESUMO_GLOBAL!$X$54),AQ17*$N17))</f>
        <v>0</v>
      </c>
      <c r="CB17" s="987">
        <f>IF(RESUMO_GLOBAL!$X$53="a",ROUND(AR17*$N17,RESUMO_GLOBAL!$X$54),IF(RESUMO_GLOBAL!$X$53="t",TRUNC(AR17*$N17,RESUMO_GLOBAL!$X$54),AR17*$N17))</f>
        <v>0</v>
      </c>
      <c r="CC17" s="987">
        <f>IF(RESUMO_GLOBAL!$X$53="a",ROUND(AS17*$N17,RESUMO_GLOBAL!$X$54),IF(RESUMO_GLOBAL!$X$53="t",TRUNC(AS17*$N17,RESUMO_GLOBAL!$X$54),AS17*$N17))</f>
        <v>0</v>
      </c>
      <c r="CD17" s="987">
        <f>IF(RESUMO_GLOBAL!$X$53="a",ROUND(AT17*$N17,RESUMO_GLOBAL!$X$54),IF(RESUMO_GLOBAL!$X$53="t",TRUNC(AT17*$N17,RESUMO_GLOBAL!$X$54),AT17*$N17))</f>
        <v>0</v>
      </c>
      <c r="CE17" s="987">
        <f>IF(RESUMO_GLOBAL!$X$53="a",ROUND(AU17*$N17,RESUMO_GLOBAL!$X$54),IF(RESUMO_GLOBAL!$X$53="t",TRUNC(AU17*$N17,RESUMO_GLOBAL!$X$54),AU17*$N17))</f>
        <v>0</v>
      </c>
      <c r="CF17" s="987">
        <f>IF(RESUMO_GLOBAL!$X$53="a",ROUND(AV17*$N17,RESUMO_GLOBAL!$X$54),IF(RESUMO_GLOBAL!$X$53="t",TRUNC(AV17*$N17,RESUMO_GLOBAL!$X$54),AV17*$N17))</f>
        <v>0</v>
      </c>
      <c r="CG17" s="987">
        <f>IF(RESUMO_GLOBAL!$X$53="a",ROUND(AW17*$N17,RESUMO_GLOBAL!$X$54),IF(RESUMO_GLOBAL!$X$53="t",TRUNC(AW17*$N17,RESUMO_GLOBAL!$X$54),AW17*$N17))</f>
        <v>0</v>
      </c>
      <c r="CK17" s="59">
        <f t="shared" si="22"/>
        <v>0</v>
      </c>
      <c r="CL17" s="59">
        <f t="shared" si="23"/>
        <v>0</v>
      </c>
      <c r="CM17" s="59">
        <f t="shared" si="24"/>
        <v>0</v>
      </c>
      <c r="CN17" s="59">
        <f t="shared" si="25"/>
        <v>0</v>
      </c>
      <c r="CO17" s="59">
        <f t="shared" si="26"/>
        <v>0</v>
      </c>
      <c r="CP17" s="59">
        <f t="shared" si="27"/>
        <v>0</v>
      </c>
      <c r="CQ17" s="59">
        <f t="shared" si="28"/>
        <v>0</v>
      </c>
      <c r="CR17" s="59">
        <f t="shared" si="29"/>
        <v>0</v>
      </c>
      <c r="CS17" s="59">
        <f t="shared" si="30"/>
        <v>0</v>
      </c>
      <c r="CT17" s="59">
        <f t="shared" si="31"/>
        <v>0</v>
      </c>
      <c r="CU17" s="59">
        <f t="shared" si="32"/>
        <v>0</v>
      </c>
      <c r="CV17" s="59">
        <f t="shared" si="33"/>
        <v>0</v>
      </c>
      <c r="CW17" s="59">
        <f t="shared" si="34"/>
        <v>0</v>
      </c>
      <c r="CX17" s="59">
        <f t="shared" si="35"/>
        <v>0</v>
      </c>
      <c r="CY17" s="59">
        <f t="shared" si="36"/>
        <v>0</v>
      </c>
      <c r="CZ17" s="59">
        <f t="shared" si="37"/>
        <v>0</v>
      </c>
      <c r="DA17" s="59">
        <f t="shared" si="38"/>
        <v>0</v>
      </c>
      <c r="DB17" s="59">
        <f t="shared" si="39"/>
        <v>0</v>
      </c>
      <c r="DE17">
        <f t="shared" si="8"/>
        <v>12</v>
      </c>
      <c r="DF17">
        <f t="shared" si="40"/>
        <v>3</v>
      </c>
      <c r="DG17" s="59">
        <f>IF($C17&lt;&gt;0,SUM($CK18:CK18),0)</f>
        <v>47106.11</v>
      </c>
      <c r="DH17" s="59">
        <f>IF($C17&lt;&gt;0,SUM($CK18:CL18),0)</f>
        <v>47106.11</v>
      </c>
      <c r="DI17" s="59">
        <f>IF($C17&lt;&gt;0,SUM($CK18:CM18),0)</f>
        <v>47106.11</v>
      </c>
      <c r="DJ17" s="59">
        <f>IF($C17&lt;&gt;0,SUM($CK18:CN18),0)</f>
        <v>47106.11</v>
      </c>
      <c r="DK17" s="59">
        <f>IF($C17&lt;&gt;0,SUM($CK18:CO18),0)</f>
        <v>47106.11</v>
      </c>
      <c r="DL17" s="59">
        <f>IF($C17&lt;&gt;0,SUM($CK18:CP18),0)</f>
        <v>47106.11</v>
      </c>
      <c r="DM17" s="59">
        <f>IF($C17&lt;&gt;0,SUM($CK18:CQ18),0)</f>
        <v>47106.11</v>
      </c>
      <c r="DN17" s="59">
        <f>IF($C17&lt;&gt;0,SUM($CK18:CR18),0)</f>
        <v>47106.11</v>
      </c>
      <c r="DO17" s="59">
        <f>IF($C17&lt;&gt;0,SUM($CK18:CS18),0)</f>
        <v>47106.11</v>
      </c>
      <c r="DP17" s="59">
        <f>IF($C17&lt;&gt;0,SUM($CK18:CT18),0)</f>
        <v>47106.11</v>
      </c>
      <c r="DQ17" s="59">
        <f>IF($C17&lt;&gt;0,SUM($CK18:CU18),0)</f>
        <v>47106.11</v>
      </c>
      <c r="DR17" s="59">
        <f>IF($C17&lt;&gt;0,SUM($CK18:CV18),0)</f>
        <v>47106.11</v>
      </c>
      <c r="DS17" s="59">
        <f>IF($C17&lt;&gt;0,SUM($CK18:CW18),0)</f>
        <v>47106.11</v>
      </c>
      <c r="DT17" s="59">
        <f>IF($C17&lt;&gt;0,SUM($CK18:CX18),0)</f>
        <v>47106.11</v>
      </c>
      <c r="DU17" s="59">
        <f>IF($C17&lt;&gt;0,SUM($CK18:CY18),0)</f>
        <v>47106.11</v>
      </c>
      <c r="DV17" s="59">
        <f>IF($C17&lt;&gt;0,SUM($CK18:CZ18),0)</f>
        <v>47106.11</v>
      </c>
      <c r="DW17" s="59">
        <f>IF($C17&lt;&gt;0,SUM($CK18:DA18),0)</f>
        <v>47106.11</v>
      </c>
      <c r="DX17" s="59">
        <f>IF($C17&lt;&gt;0,SUM($CK18:DB18),0)</f>
        <v>47106.11</v>
      </c>
      <c r="DY17" s="952">
        <f t="shared" si="44"/>
        <v>47106.11</v>
      </c>
    </row>
    <row r="18" spans="1:129">
      <c r="A18" s="3" t="str">
        <f t="shared" si="41"/>
        <v>x</v>
      </c>
      <c r="B18" s="805">
        <f>Dados_GLOBAL_Inicial!E18</f>
        <v>0</v>
      </c>
      <c r="C18" s="953">
        <f>IF(IFERROR(VALUE(Dados_GLOBAL_Inicial!F18),0)=0,0,Dados_GLOBAL_Inicial!F18)</f>
        <v>0</v>
      </c>
      <c r="D18" s="830">
        <f>Dados_GLOBAL_Inicial!G18</f>
        <v>600300</v>
      </c>
      <c r="E18" s="830" t="str">
        <f>IF(IFERROR(VLOOKUP(F18,Cod_Gde_Itens!$A$1:$B$80,2,FALSE),0)&gt;549,IFERROR(VLOOKUP(F18,Cod_Gde_Itens!$A$1:$B$80,2,FALSE),0),IF(Dados_GLOBAL_Inicial!H18=0,"",Dados_GLOBAL_Inicial!H18))</f>
        <v>DER</v>
      </c>
      <c r="F18" s="823" t="str">
        <f>Dados_GLOBAL_Inicial!I18</f>
        <v>Escavação de Bueiros em 1ª Categoria</v>
      </c>
      <c r="G18" s="808" t="str">
        <f>Dados_GLOBAL_Inicial!J18</f>
        <v>m3</v>
      </c>
      <c r="H18" s="454">
        <f>Dados_GLOBAL_Inicial!K18</f>
        <v>2281.96</v>
      </c>
      <c r="I18" s="970">
        <f>SUM('MEDIÇÃO_OBJETO (1)'!I18)</f>
        <v>0</v>
      </c>
      <c r="J18" s="455">
        <f t="shared" si="10"/>
        <v>2281.96</v>
      </c>
      <c r="K18" s="451">
        <f t="shared" si="11"/>
        <v>0.11356027274798856</v>
      </c>
      <c r="L18" s="452">
        <f t="shared" si="12"/>
        <v>4.5999999999999999E-3</v>
      </c>
      <c r="M18" s="809">
        <f t="shared" si="13"/>
        <v>5.0000000000000001E-4</v>
      </c>
      <c r="N18" s="810">
        <f>IF(IFERROR(VALUE(Dados_GLOBAL_Inicial!L18),0)=0,0,Dados_GLOBAL_Inicial!L18)</f>
        <v>8.59</v>
      </c>
      <c r="O18" s="812">
        <f>SUM('MEDIÇÃO_OBJETO (1)'!O18)</f>
        <v>2226.0100000000002</v>
      </c>
      <c r="P18" s="812">
        <f>SUM('MEDIÇÃO_OBJETO (1)'!P18)</f>
        <v>19602.04</v>
      </c>
      <c r="Q18" s="813">
        <f t="shared" si="14"/>
        <v>17376.03</v>
      </c>
      <c r="R18" s="951"/>
      <c r="S18" s="815">
        <f>SUM('MEDIÇÃO_OBJETO (1)'!S18)</f>
        <v>0</v>
      </c>
      <c r="T18" s="815">
        <f>SUM('MEDIÇÃO_OBJETO (1)'!T18)</f>
        <v>0</v>
      </c>
      <c r="V18" s="19"/>
      <c r="W18" s="978">
        <f t="shared" si="15"/>
        <v>47106.11</v>
      </c>
      <c r="X18" s="816">
        <f t="shared" si="16"/>
        <v>0</v>
      </c>
      <c r="Y18" s="816">
        <f t="shared" si="17"/>
        <v>469897.99</v>
      </c>
      <c r="Z18" s="817">
        <f t="shared" si="18"/>
        <v>0</v>
      </c>
      <c r="AB18" s="453">
        <f t="shared" si="19"/>
        <v>259.14</v>
      </c>
      <c r="AC18" s="14">
        <f t="shared" si="20"/>
        <v>0.11356027274798856</v>
      </c>
      <c r="AD18" s="819"/>
      <c r="AE18" s="631">
        <f t="shared" si="21"/>
        <v>0</v>
      </c>
      <c r="AF18" s="818">
        <f>SUM('MEDIÇÃO_OBJETO (1)'!AG18)</f>
        <v>259.14</v>
      </c>
      <c r="AG18" s="541">
        <f>SUM('MEDIÇÃO_OBJETO (1)'!AH18)</f>
        <v>0</v>
      </c>
      <c r="AH18" s="541">
        <f>SUM('MEDIÇÃO_OBJETO (1)'!AI18)</f>
        <v>0</v>
      </c>
      <c r="AI18" s="541">
        <f>SUM('MEDIÇÃO_OBJETO (1)'!AJ18)</f>
        <v>0</v>
      </c>
      <c r="AJ18" s="541">
        <f>SUM('MEDIÇÃO_OBJETO (1)'!AK18)</f>
        <v>0</v>
      </c>
      <c r="AK18" s="541">
        <f>SUM('MEDIÇÃO_OBJETO (1)'!AL18)</f>
        <v>0</v>
      </c>
      <c r="AL18" s="541">
        <f>SUM('MEDIÇÃO_OBJETO (1)'!AM18)</f>
        <v>0</v>
      </c>
      <c r="AM18" s="541">
        <f>SUM('MEDIÇÃO_OBJETO (1)'!AN18)</f>
        <v>0</v>
      </c>
      <c r="AN18" s="541">
        <f>SUM('MEDIÇÃO_OBJETO (1)'!AO18)</f>
        <v>0</v>
      </c>
      <c r="AO18" s="541">
        <f>SUM('MEDIÇÃO_OBJETO (1)'!AP18)</f>
        <v>0</v>
      </c>
      <c r="AP18" s="541">
        <f>SUM('MEDIÇÃO_OBJETO (1)'!AQ18)</f>
        <v>0</v>
      </c>
      <c r="AQ18" s="541">
        <f>SUM('MEDIÇÃO_OBJETO (1)'!AR18)</f>
        <v>0</v>
      </c>
      <c r="AR18" s="541">
        <f>SUM('MEDIÇÃO_OBJETO (1)'!AS18)</f>
        <v>0</v>
      </c>
      <c r="AS18" s="541">
        <f>SUM('MEDIÇÃO_OBJETO (1)'!AT18)</f>
        <v>0</v>
      </c>
      <c r="AT18" s="541">
        <f>SUM('MEDIÇÃO_OBJETO (1)'!AU18)</f>
        <v>0</v>
      </c>
      <c r="AU18" s="541">
        <f>SUM('MEDIÇÃO_OBJETO (1)'!AV18)</f>
        <v>0</v>
      </c>
      <c r="AV18" s="541">
        <f>SUM('MEDIÇÃO_OBJETO (1)'!AW18)</f>
        <v>0</v>
      </c>
      <c r="AW18" s="541">
        <f>SUM('MEDIÇÃO_OBJETO (1)'!AX18)</f>
        <v>0</v>
      </c>
      <c r="AX18" s="977"/>
      <c r="BN18" s="992">
        <f t="shared" si="42"/>
        <v>0</v>
      </c>
      <c r="BO18" s="538">
        <f t="shared" si="43"/>
        <v>2226.0100000000002</v>
      </c>
      <c r="BP18" s="987">
        <f>IF(RESUMO_GLOBAL!$X$53="a",ROUND(AF18*$N18,RESUMO_GLOBAL!$X$54),IF(RESUMO_GLOBAL!$X$53="t",TRUNC(AF18*$N18,RESUMO_GLOBAL!$X$54),AF18*$N18))</f>
        <v>2226.0100000000002</v>
      </c>
      <c r="BQ18" s="987">
        <f>IF(RESUMO_GLOBAL!$X$53="a",ROUND(AG18*$N18,RESUMO_GLOBAL!$X$54),IF(RESUMO_GLOBAL!$X$53="t",TRUNC(AG18*$N18,RESUMO_GLOBAL!$X$54),AG18*$N18))</f>
        <v>0</v>
      </c>
      <c r="BR18" s="987">
        <f>IF(RESUMO_GLOBAL!$X$53="a",ROUND(AH18*$N18,RESUMO_GLOBAL!$X$54),IF(RESUMO_GLOBAL!$X$53="t",TRUNC(AH18*$N18,RESUMO_GLOBAL!$X$54),AH18*$N18))</f>
        <v>0</v>
      </c>
      <c r="BS18" s="987">
        <f>IF(RESUMO_GLOBAL!$X$53="a",ROUND(AI18*$N18,RESUMO_GLOBAL!$X$54),IF(RESUMO_GLOBAL!$X$53="t",TRUNC(AI18*$N18,RESUMO_GLOBAL!$X$54),AI18*$N18))</f>
        <v>0</v>
      </c>
      <c r="BT18" s="987">
        <f>IF(RESUMO_GLOBAL!$X$53="a",ROUND(AJ18*$N18,RESUMO_GLOBAL!$X$54),IF(RESUMO_GLOBAL!$X$53="t",TRUNC(AJ18*$N18,RESUMO_GLOBAL!$X$54),AJ18*$N18))</f>
        <v>0</v>
      </c>
      <c r="BU18" s="987">
        <f>IF(RESUMO_GLOBAL!$X$53="a",ROUND(AK18*$N18,RESUMO_GLOBAL!$X$54),IF(RESUMO_GLOBAL!$X$53="t",TRUNC(AK18*$N18,RESUMO_GLOBAL!$X$54),AK18*$N18))</f>
        <v>0</v>
      </c>
      <c r="BV18" s="987">
        <f>IF(RESUMO_GLOBAL!$X$53="a",ROUND(AL18*$N18,RESUMO_GLOBAL!$X$54),IF(RESUMO_GLOBAL!$X$53="t",TRUNC(AL18*$N18,RESUMO_GLOBAL!$X$54),AL18*$N18))</f>
        <v>0</v>
      </c>
      <c r="BW18" s="987">
        <f>IF(RESUMO_GLOBAL!$X$53="a",ROUND(AM18*$N18,RESUMO_GLOBAL!$X$54),IF(RESUMO_GLOBAL!$X$53="t",TRUNC(AM18*$N18,RESUMO_GLOBAL!$X$54),AM18*$N18))</f>
        <v>0</v>
      </c>
      <c r="BX18" s="987">
        <f>IF(RESUMO_GLOBAL!$X$53="a",ROUND(AN18*$N18,RESUMO_GLOBAL!$X$54),IF(RESUMO_GLOBAL!$X$53="t",TRUNC(AN18*$N18,RESUMO_GLOBAL!$X$54),AN18*$N18))</f>
        <v>0</v>
      </c>
      <c r="BY18" s="987">
        <f>IF(RESUMO_GLOBAL!$X$53="a",ROUND(AO18*$N18,RESUMO_GLOBAL!$X$54),IF(RESUMO_GLOBAL!$X$53="t",TRUNC(AO18*$N18,RESUMO_GLOBAL!$X$54),AO18*$N18))</f>
        <v>0</v>
      </c>
      <c r="BZ18" s="987">
        <f>IF(RESUMO_GLOBAL!$X$53="a",ROUND(AP18*$N18,RESUMO_GLOBAL!$X$54),IF(RESUMO_GLOBAL!$X$53="t",TRUNC(AP18*$N18,RESUMO_GLOBAL!$X$54),AP18*$N18))</f>
        <v>0</v>
      </c>
      <c r="CA18" s="987">
        <f>IF(RESUMO_GLOBAL!$X$53="a",ROUND(AQ18*$N18,RESUMO_GLOBAL!$X$54),IF(RESUMO_GLOBAL!$X$53="t",TRUNC(AQ18*$N18,RESUMO_GLOBAL!$X$54),AQ18*$N18))</f>
        <v>0</v>
      </c>
      <c r="CB18" s="987">
        <f>IF(RESUMO_GLOBAL!$X$53="a",ROUND(AR18*$N18,RESUMO_GLOBAL!$X$54),IF(RESUMO_GLOBAL!$X$53="t",TRUNC(AR18*$N18,RESUMO_GLOBAL!$X$54),AR18*$N18))</f>
        <v>0</v>
      </c>
      <c r="CC18" s="987">
        <f>IF(RESUMO_GLOBAL!$X$53="a",ROUND(AS18*$N18,RESUMO_GLOBAL!$X$54),IF(RESUMO_GLOBAL!$X$53="t",TRUNC(AS18*$N18,RESUMO_GLOBAL!$X$54),AS18*$N18))</f>
        <v>0</v>
      </c>
      <c r="CD18" s="987">
        <f>IF(RESUMO_GLOBAL!$X$53="a",ROUND(AT18*$N18,RESUMO_GLOBAL!$X$54),IF(RESUMO_GLOBAL!$X$53="t",TRUNC(AT18*$N18,RESUMO_GLOBAL!$X$54),AT18*$N18))</f>
        <v>0</v>
      </c>
      <c r="CE18" s="987">
        <f>IF(RESUMO_GLOBAL!$X$53="a",ROUND(AU18*$N18,RESUMO_GLOBAL!$X$54),IF(RESUMO_GLOBAL!$X$53="t",TRUNC(AU18*$N18,RESUMO_GLOBAL!$X$54),AU18*$N18))</f>
        <v>0</v>
      </c>
      <c r="CF18" s="987">
        <f>IF(RESUMO_GLOBAL!$X$53="a",ROUND(AV18*$N18,RESUMO_GLOBAL!$X$54),IF(RESUMO_GLOBAL!$X$53="t",TRUNC(AV18*$N18,RESUMO_GLOBAL!$X$54),AV18*$N18))</f>
        <v>0</v>
      </c>
      <c r="CG18" s="987">
        <f>IF(RESUMO_GLOBAL!$X$53="a",ROUND(AW18*$N18,RESUMO_GLOBAL!$X$54),IF(RESUMO_GLOBAL!$X$53="t",TRUNC(AW18*$N18,RESUMO_GLOBAL!$X$54),AW18*$N18))</f>
        <v>0</v>
      </c>
      <c r="CK18" s="59">
        <f t="shared" si="22"/>
        <v>47106.11</v>
      </c>
      <c r="CL18" s="59">
        <f t="shared" si="23"/>
        <v>0</v>
      </c>
      <c r="CM18" s="59">
        <f t="shared" si="24"/>
        <v>0</v>
      </c>
      <c r="CN18" s="59">
        <f t="shared" si="25"/>
        <v>0</v>
      </c>
      <c r="CO18" s="59">
        <f t="shared" si="26"/>
        <v>0</v>
      </c>
      <c r="CP18" s="59">
        <f t="shared" si="27"/>
        <v>0</v>
      </c>
      <c r="CQ18" s="59">
        <f t="shared" si="28"/>
        <v>0</v>
      </c>
      <c r="CR18" s="59">
        <f t="shared" si="29"/>
        <v>0</v>
      </c>
      <c r="CS18" s="59">
        <f t="shared" si="30"/>
        <v>0</v>
      </c>
      <c r="CT18" s="59">
        <f t="shared" si="31"/>
        <v>0</v>
      </c>
      <c r="CU18" s="59">
        <f t="shared" si="32"/>
        <v>0</v>
      </c>
      <c r="CV18" s="59">
        <f t="shared" si="33"/>
        <v>0</v>
      </c>
      <c r="CW18" s="59">
        <f t="shared" si="34"/>
        <v>0</v>
      </c>
      <c r="CX18" s="59">
        <f t="shared" si="35"/>
        <v>0</v>
      </c>
      <c r="CY18" s="59">
        <f t="shared" si="36"/>
        <v>0</v>
      </c>
      <c r="CZ18" s="59">
        <f t="shared" si="37"/>
        <v>0</v>
      </c>
      <c r="DA18" s="59">
        <f t="shared" si="38"/>
        <v>0</v>
      </c>
      <c r="DB18" s="59">
        <f t="shared" si="39"/>
        <v>0</v>
      </c>
      <c r="DE18">
        <f t="shared" si="8"/>
        <v>13</v>
      </c>
      <c r="DF18" t="str">
        <f t="shared" si="40"/>
        <v/>
      </c>
      <c r="DG18" s="59">
        <f>IF($C18&lt;&gt;0,SUM($CK19:CK19),0)</f>
        <v>0</v>
      </c>
      <c r="DH18" s="59">
        <f>IF($C18&lt;&gt;0,SUM($CK19:CL19),0)</f>
        <v>0</v>
      </c>
      <c r="DI18" s="59">
        <f>IF($C18&lt;&gt;0,SUM($CK19:CM19),0)</f>
        <v>0</v>
      </c>
      <c r="DJ18" s="59">
        <f>IF($C18&lt;&gt;0,SUM($CK19:CN19),0)</f>
        <v>0</v>
      </c>
      <c r="DK18" s="59">
        <f>IF($C18&lt;&gt;0,SUM($CK19:CO19),0)</f>
        <v>0</v>
      </c>
      <c r="DL18" s="59">
        <f>IF($C18&lt;&gt;0,SUM($CK19:CP19),0)</f>
        <v>0</v>
      </c>
      <c r="DM18" s="59">
        <f>IF($C18&lt;&gt;0,SUM($CK19:CQ19),0)</f>
        <v>0</v>
      </c>
      <c r="DN18" s="59">
        <f>IF($C18&lt;&gt;0,SUM($CK19:CR19),0)</f>
        <v>0</v>
      </c>
      <c r="DO18" s="59">
        <f>IF($C18&lt;&gt;0,SUM($CK19:CS19),0)</f>
        <v>0</v>
      </c>
      <c r="DP18" s="59">
        <f>IF($C18&lt;&gt;0,SUM($CK19:CT19),0)</f>
        <v>0</v>
      </c>
      <c r="DQ18" s="59">
        <f>IF($C18&lt;&gt;0,SUM($CK19:CU19),0)</f>
        <v>0</v>
      </c>
      <c r="DR18" s="59">
        <f>IF($C18&lt;&gt;0,SUM($CK19:CV19),0)</f>
        <v>0</v>
      </c>
      <c r="DS18" s="59">
        <f>IF($C18&lt;&gt;0,SUM($CK19:CW19),0)</f>
        <v>0</v>
      </c>
      <c r="DT18" s="59">
        <f>IF($C18&lt;&gt;0,SUM($CK19:CX19),0)</f>
        <v>0</v>
      </c>
      <c r="DU18" s="59">
        <f>IF($C18&lt;&gt;0,SUM($CK19:CY19),0)</f>
        <v>0</v>
      </c>
      <c r="DV18" s="59">
        <f>IF($C18&lt;&gt;0,SUM($CK19:CZ19),0)</f>
        <v>0</v>
      </c>
      <c r="DW18" s="59">
        <f>IF($C18&lt;&gt;0,SUM($CK19:DA19),0)</f>
        <v>0</v>
      </c>
      <c r="DX18" s="59">
        <f>IF($C18&lt;&gt;0,SUM($CK19:DB19),0)</f>
        <v>0</v>
      </c>
      <c r="DY18" s="952" t="str">
        <f t="shared" si="44"/>
        <v/>
      </c>
    </row>
    <row r="19" spans="1:129">
      <c r="A19" s="3" t="str">
        <f t="shared" si="41"/>
        <v>x</v>
      </c>
      <c r="B19" s="805">
        <f>Dados_GLOBAL_Inicial!E19</f>
        <v>0</v>
      </c>
      <c r="C19" s="953">
        <f>IF(IFERROR(VALUE(Dados_GLOBAL_Inicial!F19),0)=0,0,Dados_GLOBAL_Inicial!F19)</f>
        <v>0</v>
      </c>
      <c r="D19" s="830" t="str">
        <f>Dados_GLOBAL_Inicial!G19</f>
        <v>610400A</v>
      </c>
      <c r="E19" s="830" t="str">
        <f>IF(IFERROR(VLOOKUP(F19,Cod_Gde_Itens!$A$1:$B$80,2,FALSE),0)&gt;549,IFERROR(VLOOKUP(F19,Cod_Gde_Itens!$A$1:$B$80,2,FALSE),0),IF(Dados_GLOBAL_Inicial!H19=0,"",Dados_GLOBAL_Inicial!H19))</f>
        <v>DER/PRC</v>
      </c>
      <c r="F19" s="823" t="str">
        <f>Dados_GLOBAL_Inicial!I19</f>
        <v>Corpo de BSTC ø 0,40 sem Berço e sem Armação - PS-1</v>
      </c>
      <c r="G19" s="808" t="str">
        <f>Dados_GLOBAL_Inicial!J19</f>
        <v>m</v>
      </c>
      <c r="H19" s="454">
        <f>Dados_GLOBAL_Inicial!K19</f>
        <v>1499.4</v>
      </c>
      <c r="I19" s="970">
        <f>SUM('MEDIÇÃO_OBJETO (1)'!I19)</f>
        <v>0</v>
      </c>
      <c r="J19" s="455">
        <f t="shared" si="10"/>
        <v>1499.4</v>
      </c>
      <c r="K19" s="451">
        <f t="shared" si="11"/>
        <v>5.6022408963585429E-2</v>
      </c>
      <c r="L19" s="452">
        <f t="shared" si="12"/>
        <v>4.1500000000000002E-2</v>
      </c>
      <c r="M19" s="809">
        <f t="shared" si="13"/>
        <v>2.3E-3</v>
      </c>
      <c r="N19" s="810">
        <f>IF(IFERROR(VALUE(Dados_GLOBAL_Inicial!L19),0)=0,0,Dados_GLOBAL_Inicial!L19)</f>
        <v>117.52</v>
      </c>
      <c r="O19" s="812">
        <f>SUM('MEDIÇÃO_OBJETO (1)'!O19)</f>
        <v>9871.68</v>
      </c>
      <c r="P19" s="812">
        <f>SUM('MEDIÇÃO_OBJETO (1)'!P19)</f>
        <v>176209.49</v>
      </c>
      <c r="Q19" s="813">
        <f t="shared" si="14"/>
        <v>166337.81</v>
      </c>
      <c r="R19" s="951"/>
      <c r="S19" s="815">
        <f>SUM('MEDIÇÃO_OBJETO (1)'!S19)</f>
        <v>0</v>
      </c>
      <c r="T19" s="815">
        <f>SUM('MEDIÇÃO_OBJETO (1)'!T19)</f>
        <v>0</v>
      </c>
      <c r="V19" s="19"/>
      <c r="W19" s="978">
        <f t="shared" si="15"/>
        <v>44880.1</v>
      </c>
      <c r="X19" s="816">
        <f t="shared" si="16"/>
        <v>0</v>
      </c>
      <c r="Y19" s="816">
        <f t="shared" si="17"/>
        <v>450295.95</v>
      </c>
      <c r="Z19" s="817">
        <f t="shared" si="18"/>
        <v>0</v>
      </c>
      <c r="AB19" s="453">
        <f t="shared" si="19"/>
        <v>84</v>
      </c>
      <c r="AC19" s="14">
        <f t="shared" si="20"/>
        <v>5.6022408963585429E-2</v>
      </c>
      <c r="AD19" s="819"/>
      <c r="AE19" s="631">
        <f t="shared" si="21"/>
        <v>0</v>
      </c>
      <c r="AF19" s="818">
        <f>SUM('MEDIÇÃO_OBJETO (1)'!AG19)</f>
        <v>84</v>
      </c>
      <c r="AG19" s="541">
        <f>SUM('MEDIÇÃO_OBJETO (1)'!AH19)</f>
        <v>0</v>
      </c>
      <c r="AH19" s="541">
        <f>SUM('MEDIÇÃO_OBJETO (1)'!AI19)</f>
        <v>0</v>
      </c>
      <c r="AI19" s="541">
        <f>SUM('MEDIÇÃO_OBJETO (1)'!AJ19)</f>
        <v>0</v>
      </c>
      <c r="AJ19" s="541">
        <f>SUM('MEDIÇÃO_OBJETO (1)'!AK19)</f>
        <v>0</v>
      </c>
      <c r="AK19" s="541">
        <f>SUM('MEDIÇÃO_OBJETO (1)'!AL19)</f>
        <v>0</v>
      </c>
      <c r="AL19" s="541">
        <f>SUM('MEDIÇÃO_OBJETO (1)'!AM19)</f>
        <v>0</v>
      </c>
      <c r="AM19" s="541">
        <f>SUM('MEDIÇÃO_OBJETO (1)'!AN19)</f>
        <v>0</v>
      </c>
      <c r="AN19" s="541">
        <f>SUM('MEDIÇÃO_OBJETO (1)'!AO19)</f>
        <v>0</v>
      </c>
      <c r="AO19" s="541">
        <f>SUM('MEDIÇÃO_OBJETO (1)'!AP19)</f>
        <v>0</v>
      </c>
      <c r="AP19" s="541">
        <f>SUM('MEDIÇÃO_OBJETO (1)'!AQ19)</f>
        <v>0</v>
      </c>
      <c r="AQ19" s="541">
        <f>SUM('MEDIÇÃO_OBJETO (1)'!AR19)</f>
        <v>0</v>
      </c>
      <c r="AR19" s="541">
        <f>SUM('MEDIÇÃO_OBJETO (1)'!AS19)</f>
        <v>0</v>
      </c>
      <c r="AS19" s="541">
        <f>SUM('MEDIÇÃO_OBJETO (1)'!AT19)</f>
        <v>0</v>
      </c>
      <c r="AT19" s="541">
        <f>SUM('MEDIÇÃO_OBJETO (1)'!AU19)</f>
        <v>0</v>
      </c>
      <c r="AU19" s="541">
        <f>SUM('MEDIÇÃO_OBJETO (1)'!AV19)</f>
        <v>0</v>
      </c>
      <c r="AV19" s="541">
        <f>SUM('MEDIÇÃO_OBJETO (1)'!AW19)</f>
        <v>0</v>
      </c>
      <c r="AW19" s="541">
        <f>SUM('MEDIÇÃO_OBJETO (1)'!AX19)</f>
        <v>0</v>
      </c>
      <c r="AX19" s="977"/>
      <c r="BN19" s="992">
        <f t="shared" si="42"/>
        <v>0</v>
      </c>
      <c r="BO19" s="538">
        <f t="shared" si="43"/>
        <v>9871.68</v>
      </c>
      <c r="BP19" s="987">
        <f>IF(RESUMO_GLOBAL!$X$53="a",ROUND(AF19*$N19,RESUMO_GLOBAL!$X$54),IF(RESUMO_GLOBAL!$X$53="t",TRUNC(AF19*$N19,RESUMO_GLOBAL!$X$54),AF19*$N19))</f>
        <v>9871.68</v>
      </c>
      <c r="BQ19" s="987">
        <f>IF(RESUMO_GLOBAL!$X$53="a",ROUND(AG19*$N19,RESUMO_GLOBAL!$X$54),IF(RESUMO_GLOBAL!$X$53="t",TRUNC(AG19*$N19,RESUMO_GLOBAL!$X$54),AG19*$N19))</f>
        <v>0</v>
      </c>
      <c r="BR19" s="987">
        <f>IF(RESUMO_GLOBAL!$X$53="a",ROUND(AH19*$N19,RESUMO_GLOBAL!$X$54),IF(RESUMO_GLOBAL!$X$53="t",TRUNC(AH19*$N19,RESUMO_GLOBAL!$X$54),AH19*$N19))</f>
        <v>0</v>
      </c>
      <c r="BS19" s="987">
        <f>IF(RESUMO_GLOBAL!$X$53="a",ROUND(AI19*$N19,RESUMO_GLOBAL!$X$54),IF(RESUMO_GLOBAL!$X$53="t",TRUNC(AI19*$N19,RESUMO_GLOBAL!$X$54),AI19*$N19))</f>
        <v>0</v>
      </c>
      <c r="BT19" s="987">
        <f>IF(RESUMO_GLOBAL!$X$53="a",ROUND(AJ19*$N19,RESUMO_GLOBAL!$X$54),IF(RESUMO_GLOBAL!$X$53="t",TRUNC(AJ19*$N19,RESUMO_GLOBAL!$X$54),AJ19*$N19))</f>
        <v>0</v>
      </c>
      <c r="BU19" s="987">
        <f>IF(RESUMO_GLOBAL!$X$53="a",ROUND(AK19*$N19,RESUMO_GLOBAL!$X$54),IF(RESUMO_GLOBAL!$X$53="t",TRUNC(AK19*$N19,RESUMO_GLOBAL!$X$54),AK19*$N19))</f>
        <v>0</v>
      </c>
      <c r="BV19" s="987">
        <f>IF(RESUMO_GLOBAL!$X$53="a",ROUND(AL19*$N19,RESUMO_GLOBAL!$X$54),IF(RESUMO_GLOBAL!$X$53="t",TRUNC(AL19*$N19,RESUMO_GLOBAL!$X$54),AL19*$N19))</f>
        <v>0</v>
      </c>
      <c r="BW19" s="987">
        <f>IF(RESUMO_GLOBAL!$X$53="a",ROUND(AM19*$N19,RESUMO_GLOBAL!$X$54),IF(RESUMO_GLOBAL!$X$53="t",TRUNC(AM19*$N19,RESUMO_GLOBAL!$X$54),AM19*$N19))</f>
        <v>0</v>
      </c>
      <c r="BX19" s="987">
        <f>IF(RESUMO_GLOBAL!$X$53="a",ROUND(AN19*$N19,RESUMO_GLOBAL!$X$54),IF(RESUMO_GLOBAL!$X$53="t",TRUNC(AN19*$N19,RESUMO_GLOBAL!$X$54),AN19*$N19))</f>
        <v>0</v>
      </c>
      <c r="BY19" s="987">
        <f>IF(RESUMO_GLOBAL!$X$53="a",ROUND(AO19*$N19,RESUMO_GLOBAL!$X$54),IF(RESUMO_GLOBAL!$X$53="t",TRUNC(AO19*$N19,RESUMO_GLOBAL!$X$54),AO19*$N19))</f>
        <v>0</v>
      </c>
      <c r="BZ19" s="987">
        <f>IF(RESUMO_GLOBAL!$X$53="a",ROUND(AP19*$N19,RESUMO_GLOBAL!$X$54),IF(RESUMO_GLOBAL!$X$53="t",TRUNC(AP19*$N19,RESUMO_GLOBAL!$X$54),AP19*$N19))</f>
        <v>0</v>
      </c>
      <c r="CA19" s="987">
        <f>IF(RESUMO_GLOBAL!$X$53="a",ROUND(AQ19*$N19,RESUMO_GLOBAL!$X$54),IF(RESUMO_GLOBAL!$X$53="t",TRUNC(AQ19*$N19,RESUMO_GLOBAL!$X$54),AQ19*$N19))</f>
        <v>0</v>
      </c>
      <c r="CB19" s="987">
        <f>IF(RESUMO_GLOBAL!$X$53="a",ROUND(AR19*$N19,RESUMO_GLOBAL!$X$54),IF(RESUMO_GLOBAL!$X$53="t",TRUNC(AR19*$N19,RESUMO_GLOBAL!$X$54),AR19*$N19))</f>
        <v>0</v>
      </c>
      <c r="CC19" s="987">
        <f>IF(RESUMO_GLOBAL!$X$53="a",ROUND(AS19*$N19,RESUMO_GLOBAL!$X$54),IF(RESUMO_GLOBAL!$X$53="t",TRUNC(AS19*$N19,RESUMO_GLOBAL!$X$54),AS19*$N19))</f>
        <v>0</v>
      </c>
      <c r="CD19" s="987">
        <f>IF(RESUMO_GLOBAL!$X$53="a",ROUND(AT19*$N19,RESUMO_GLOBAL!$X$54),IF(RESUMO_GLOBAL!$X$53="t",TRUNC(AT19*$N19,RESUMO_GLOBAL!$X$54),AT19*$N19))</f>
        <v>0</v>
      </c>
      <c r="CE19" s="987">
        <f>IF(RESUMO_GLOBAL!$X$53="a",ROUND(AU19*$N19,RESUMO_GLOBAL!$X$54),IF(RESUMO_GLOBAL!$X$53="t",TRUNC(AU19*$N19,RESUMO_GLOBAL!$X$54),AU19*$N19))</f>
        <v>0</v>
      </c>
      <c r="CF19" s="987">
        <f>IF(RESUMO_GLOBAL!$X$53="a",ROUND(AV19*$N19,RESUMO_GLOBAL!$X$54),IF(RESUMO_GLOBAL!$X$53="t",TRUNC(AV19*$N19,RESUMO_GLOBAL!$X$54),AV19*$N19))</f>
        <v>0</v>
      </c>
      <c r="CG19" s="987">
        <f>IF(RESUMO_GLOBAL!$X$53="a",ROUND(AW19*$N19,RESUMO_GLOBAL!$X$54),IF(RESUMO_GLOBAL!$X$53="t",TRUNC(AW19*$N19,RESUMO_GLOBAL!$X$54),AW19*$N19))</f>
        <v>0</v>
      </c>
      <c r="CK19" s="59">
        <f t="shared" si="22"/>
        <v>44880.1</v>
      </c>
      <c r="CL19" s="59">
        <f t="shared" si="23"/>
        <v>0</v>
      </c>
      <c r="CM19" s="59">
        <f t="shared" si="24"/>
        <v>0</v>
      </c>
      <c r="CN19" s="59">
        <f t="shared" si="25"/>
        <v>0</v>
      </c>
      <c r="CO19" s="59">
        <f t="shared" si="26"/>
        <v>0</v>
      </c>
      <c r="CP19" s="59">
        <f t="shared" si="27"/>
        <v>0</v>
      </c>
      <c r="CQ19" s="59">
        <f t="shared" si="28"/>
        <v>0</v>
      </c>
      <c r="CR19" s="59">
        <f t="shared" si="29"/>
        <v>0</v>
      </c>
      <c r="CS19" s="59">
        <f t="shared" si="30"/>
        <v>0</v>
      </c>
      <c r="CT19" s="59">
        <f t="shared" si="31"/>
        <v>0</v>
      </c>
      <c r="CU19" s="59">
        <f t="shared" si="32"/>
        <v>0</v>
      </c>
      <c r="CV19" s="59">
        <f t="shared" si="33"/>
        <v>0</v>
      </c>
      <c r="CW19" s="59">
        <f t="shared" si="34"/>
        <v>0</v>
      </c>
      <c r="CX19" s="59">
        <f t="shared" si="35"/>
        <v>0</v>
      </c>
      <c r="CY19" s="59">
        <f t="shared" si="36"/>
        <v>0</v>
      </c>
      <c r="CZ19" s="59">
        <f t="shared" si="37"/>
        <v>0</v>
      </c>
      <c r="DA19" s="59">
        <f t="shared" si="38"/>
        <v>0</v>
      </c>
      <c r="DB19" s="59">
        <f t="shared" si="39"/>
        <v>0</v>
      </c>
      <c r="DE19">
        <f t="shared" si="8"/>
        <v>14</v>
      </c>
      <c r="DF19" t="str">
        <f t="shared" si="40"/>
        <v/>
      </c>
      <c r="DG19" s="59">
        <f>IF($C19&lt;&gt;0,SUM($CK20:CK20),0)</f>
        <v>0</v>
      </c>
      <c r="DH19" s="59">
        <f>IF($C19&lt;&gt;0,SUM($CK20:CL20),0)</f>
        <v>0</v>
      </c>
      <c r="DI19" s="59">
        <f>IF($C19&lt;&gt;0,SUM($CK20:CM20),0)</f>
        <v>0</v>
      </c>
      <c r="DJ19" s="59">
        <f>IF($C19&lt;&gt;0,SUM($CK20:CN20),0)</f>
        <v>0</v>
      </c>
      <c r="DK19" s="59">
        <f>IF($C19&lt;&gt;0,SUM($CK20:CO20),0)</f>
        <v>0</v>
      </c>
      <c r="DL19" s="59">
        <f>IF($C19&lt;&gt;0,SUM($CK20:CP20),0)</f>
        <v>0</v>
      </c>
      <c r="DM19" s="59">
        <f>IF($C19&lt;&gt;0,SUM($CK20:CQ20),0)</f>
        <v>0</v>
      </c>
      <c r="DN19" s="59">
        <f>IF($C19&lt;&gt;0,SUM($CK20:CR20),0)</f>
        <v>0</v>
      </c>
      <c r="DO19" s="59">
        <f>IF($C19&lt;&gt;0,SUM($CK20:CS20),0)</f>
        <v>0</v>
      </c>
      <c r="DP19" s="59">
        <f>IF($C19&lt;&gt;0,SUM($CK20:CT20),0)</f>
        <v>0</v>
      </c>
      <c r="DQ19" s="59">
        <f>IF($C19&lt;&gt;0,SUM($CK20:CU20),0)</f>
        <v>0</v>
      </c>
      <c r="DR19" s="59">
        <f>IF($C19&lt;&gt;0,SUM($CK20:CV20),0)</f>
        <v>0</v>
      </c>
      <c r="DS19" s="59">
        <f>IF($C19&lt;&gt;0,SUM($CK20:CW20),0)</f>
        <v>0</v>
      </c>
      <c r="DT19" s="59">
        <f>IF($C19&lt;&gt;0,SUM($CK20:CX20),0)</f>
        <v>0</v>
      </c>
      <c r="DU19" s="59">
        <f>IF($C19&lt;&gt;0,SUM($CK20:CY20),0)</f>
        <v>0</v>
      </c>
      <c r="DV19" s="59">
        <f>IF($C19&lt;&gt;0,SUM($CK20:CZ20),0)</f>
        <v>0</v>
      </c>
      <c r="DW19" s="59">
        <f>IF($C19&lt;&gt;0,SUM($CK20:DA20),0)</f>
        <v>0</v>
      </c>
      <c r="DX19" s="59">
        <f>IF($C19&lt;&gt;0,SUM($CK20:DB20),0)</f>
        <v>0</v>
      </c>
      <c r="DY19" s="952" t="str">
        <f t="shared" si="44"/>
        <v/>
      </c>
    </row>
    <row r="20" spans="1:129">
      <c r="A20" s="3" t="str">
        <f t="shared" si="41"/>
        <v>x</v>
      </c>
      <c r="B20" s="805">
        <f>Dados_GLOBAL_Inicial!E20</f>
        <v>0</v>
      </c>
      <c r="C20" s="956">
        <f>IF(IFERROR(VALUE(Dados_GLOBAL_Inicial!F20),0)=0,0,Dados_GLOBAL_Inicial!F20)</f>
        <v>0</v>
      </c>
      <c r="D20" s="830" t="str">
        <f>Dados_GLOBAL_Inicial!G20</f>
        <v>610600D</v>
      </c>
      <c r="E20" s="830" t="str">
        <f>IF(IFERROR(VLOOKUP(F20,Cod_Gde_Itens!$A$1:$B$80,2,FALSE),0)&gt;549,IFERROR(VLOOKUP(F20,Cod_Gde_Itens!$A$1:$B$80,2,FALSE),0),IF(Dados_GLOBAL_Inicial!H20=0,"",Dados_GLOBAL_Inicial!H20))</f>
        <v>DER/PRC</v>
      </c>
      <c r="F20" s="823" t="str">
        <f>Dados_GLOBAL_Inicial!I20</f>
        <v>Corpo de BSTC ø 0,60 sem Berço e sem Armação - PS-1</v>
      </c>
      <c r="G20" s="808" t="str">
        <f>Dados_GLOBAL_Inicial!J20</f>
        <v>m</v>
      </c>
      <c r="H20" s="454">
        <f>Dados_GLOBAL_Inicial!K20</f>
        <v>499</v>
      </c>
      <c r="I20" s="970">
        <f>SUM('MEDIÇÃO_OBJETO (1)'!I20)</f>
        <v>0</v>
      </c>
      <c r="J20" s="455">
        <f t="shared" si="10"/>
        <v>499</v>
      </c>
      <c r="K20" s="451">
        <f t="shared" si="11"/>
        <v>0.23847695390781562</v>
      </c>
      <c r="L20" s="452">
        <f t="shared" si="12"/>
        <v>1.67E-2</v>
      </c>
      <c r="M20" s="809">
        <f t="shared" si="13"/>
        <v>4.0000000000000001E-3</v>
      </c>
      <c r="N20" s="810">
        <f>IF(IFERROR(VALUE(Dados_GLOBAL_Inicial!L20),0)=0,0,Dados_GLOBAL_Inicial!L20)</f>
        <v>142.46</v>
      </c>
      <c r="O20" s="812">
        <f>SUM('MEDIÇÃO_OBJETO (1)'!O20)</f>
        <v>16952.740000000002</v>
      </c>
      <c r="P20" s="812">
        <f>SUM('MEDIÇÃO_OBJETO (1)'!P20)</f>
        <v>71087.539999999994</v>
      </c>
      <c r="Q20" s="813">
        <f t="shared" si="14"/>
        <v>54134.799999999988</v>
      </c>
      <c r="R20" s="951"/>
      <c r="S20" s="815">
        <f>SUM('MEDIÇÃO_OBJETO (1)'!S20)</f>
        <v>0</v>
      </c>
      <c r="T20" s="815">
        <f>SUM('MEDIÇÃO_OBJETO (1)'!T20)</f>
        <v>0</v>
      </c>
      <c r="V20" s="19"/>
      <c r="W20" s="978">
        <f t="shared" si="15"/>
        <v>35008.42</v>
      </c>
      <c r="X20" s="816">
        <f t="shared" si="16"/>
        <v>0</v>
      </c>
      <c r="Y20" s="816">
        <f t="shared" si="17"/>
        <v>274086.46000000002</v>
      </c>
      <c r="Z20" s="817">
        <f t="shared" si="18"/>
        <v>0</v>
      </c>
      <c r="AB20" s="453">
        <f t="shared" si="19"/>
        <v>119</v>
      </c>
      <c r="AC20" s="14">
        <f t="shared" si="20"/>
        <v>0.23847695390781562</v>
      </c>
      <c r="AD20" s="819"/>
      <c r="AE20" s="631">
        <f t="shared" si="21"/>
        <v>0</v>
      </c>
      <c r="AF20" s="818">
        <f>SUM('MEDIÇÃO_OBJETO (1)'!AG20)</f>
        <v>119</v>
      </c>
      <c r="AG20" s="541">
        <f>SUM('MEDIÇÃO_OBJETO (1)'!AH20)</f>
        <v>0</v>
      </c>
      <c r="AH20" s="541">
        <f>SUM('MEDIÇÃO_OBJETO (1)'!AI20)</f>
        <v>0</v>
      </c>
      <c r="AI20" s="541">
        <f>SUM('MEDIÇÃO_OBJETO (1)'!AJ20)</f>
        <v>0</v>
      </c>
      <c r="AJ20" s="541">
        <f>SUM('MEDIÇÃO_OBJETO (1)'!AK20)</f>
        <v>0</v>
      </c>
      <c r="AK20" s="541">
        <f>SUM('MEDIÇÃO_OBJETO (1)'!AL20)</f>
        <v>0</v>
      </c>
      <c r="AL20" s="541">
        <f>SUM('MEDIÇÃO_OBJETO (1)'!AM20)</f>
        <v>0</v>
      </c>
      <c r="AM20" s="541">
        <f>SUM('MEDIÇÃO_OBJETO (1)'!AN20)</f>
        <v>0</v>
      </c>
      <c r="AN20" s="541">
        <f>SUM('MEDIÇÃO_OBJETO (1)'!AO20)</f>
        <v>0</v>
      </c>
      <c r="AO20" s="541">
        <f>SUM('MEDIÇÃO_OBJETO (1)'!AP20)</f>
        <v>0</v>
      </c>
      <c r="AP20" s="541">
        <f>SUM('MEDIÇÃO_OBJETO (1)'!AQ20)</f>
        <v>0</v>
      </c>
      <c r="AQ20" s="541">
        <f>SUM('MEDIÇÃO_OBJETO (1)'!AR20)</f>
        <v>0</v>
      </c>
      <c r="AR20" s="541">
        <f>SUM('MEDIÇÃO_OBJETO (1)'!AS20)</f>
        <v>0</v>
      </c>
      <c r="AS20" s="541">
        <f>SUM('MEDIÇÃO_OBJETO (1)'!AT20)</f>
        <v>0</v>
      </c>
      <c r="AT20" s="541">
        <f>SUM('MEDIÇÃO_OBJETO (1)'!AU20)</f>
        <v>0</v>
      </c>
      <c r="AU20" s="541">
        <f>SUM('MEDIÇÃO_OBJETO (1)'!AV20)</f>
        <v>0</v>
      </c>
      <c r="AV20" s="541">
        <f>SUM('MEDIÇÃO_OBJETO (1)'!AW20)</f>
        <v>0</v>
      </c>
      <c r="AW20" s="541">
        <f>SUM('MEDIÇÃO_OBJETO (1)'!AX20)</f>
        <v>0</v>
      </c>
      <c r="AX20" s="977"/>
      <c r="BN20" s="992">
        <f t="shared" si="42"/>
        <v>0</v>
      </c>
      <c r="BO20" s="538">
        <f t="shared" si="43"/>
        <v>16952.740000000002</v>
      </c>
      <c r="BP20" s="987">
        <f>IF(RESUMO_GLOBAL!$X$53="a",ROUND(AF20*$N20,RESUMO_GLOBAL!$X$54),IF(RESUMO_GLOBAL!$X$53="t",TRUNC(AF20*$N20,RESUMO_GLOBAL!$X$54),AF20*$N20))</f>
        <v>16952.740000000002</v>
      </c>
      <c r="BQ20" s="987">
        <f>IF(RESUMO_GLOBAL!$X$53="a",ROUND(AG20*$N20,RESUMO_GLOBAL!$X$54),IF(RESUMO_GLOBAL!$X$53="t",TRUNC(AG20*$N20,RESUMO_GLOBAL!$X$54),AG20*$N20))</f>
        <v>0</v>
      </c>
      <c r="BR20" s="987">
        <f>IF(RESUMO_GLOBAL!$X$53="a",ROUND(AH20*$N20,RESUMO_GLOBAL!$X$54),IF(RESUMO_GLOBAL!$X$53="t",TRUNC(AH20*$N20,RESUMO_GLOBAL!$X$54),AH20*$N20))</f>
        <v>0</v>
      </c>
      <c r="BS20" s="987">
        <f>IF(RESUMO_GLOBAL!$X$53="a",ROUND(AI20*$N20,RESUMO_GLOBAL!$X$54),IF(RESUMO_GLOBAL!$X$53="t",TRUNC(AI20*$N20,RESUMO_GLOBAL!$X$54),AI20*$N20))</f>
        <v>0</v>
      </c>
      <c r="BT20" s="987">
        <f>IF(RESUMO_GLOBAL!$X$53="a",ROUND(AJ20*$N20,RESUMO_GLOBAL!$X$54),IF(RESUMO_GLOBAL!$X$53="t",TRUNC(AJ20*$N20,RESUMO_GLOBAL!$X$54),AJ20*$N20))</f>
        <v>0</v>
      </c>
      <c r="BU20" s="987">
        <f>IF(RESUMO_GLOBAL!$X$53="a",ROUND(AK20*$N20,RESUMO_GLOBAL!$X$54),IF(RESUMO_GLOBAL!$X$53="t",TRUNC(AK20*$N20,RESUMO_GLOBAL!$X$54),AK20*$N20))</f>
        <v>0</v>
      </c>
      <c r="BV20" s="987">
        <f>IF(RESUMO_GLOBAL!$X$53="a",ROUND(AL20*$N20,RESUMO_GLOBAL!$X$54),IF(RESUMO_GLOBAL!$X$53="t",TRUNC(AL20*$N20,RESUMO_GLOBAL!$X$54),AL20*$N20))</f>
        <v>0</v>
      </c>
      <c r="BW20" s="987">
        <f>IF(RESUMO_GLOBAL!$X$53="a",ROUND(AM20*$N20,RESUMO_GLOBAL!$X$54),IF(RESUMO_GLOBAL!$X$53="t",TRUNC(AM20*$N20,RESUMO_GLOBAL!$X$54),AM20*$N20))</f>
        <v>0</v>
      </c>
      <c r="BX20" s="987">
        <f>IF(RESUMO_GLOBAL!$X$53="a",ROUND(AN20*$N20,RESUMO_GLOBAL!$X$54),IF(RESUMO_GLOBAL!$X$53="t",TRUNC(AN20*$N20,RESUMO_GLOBAL!$X$54),AN20*$N20))</f>
        <v>0</v>
      </c>
      <c r="BY20" s="987">
        <f>IF(RESUMO_GLOBAL!$X$53="a",ROUND(AO20*$N20,RESUMO_GLOBAL!$X$54),IF(RESUMO_GLOBAL!$X$53="t",TRUNC(AO20*$N20,RESUMO_GLOBAL!$X$54),AO20*$N20))</f>
        <v>0</v>
      </c>
      <c r="BZ20" s="987">
        <f>IF(RESUMO_GLOBAL!$X$53="a",ROUND(AP20*$N20,RESUMO_GLOBAL!$X$54),IF(RESUMO_GLOBAL!$X$53="t",TRUNC(AP20*$N20,RESUMO_GLOBAL!$X$54),AP20*$N20))</f>
        <v>0</v>
      </c>
      <c r="CA20" s="987">
        <f>IF(RESUMO_GLOBAL!$X$53="a",ROUND(AQ20*$N20,RESUMO_GLOBAL!$X$54),IF(RESUMO_GLOBAL!$X$53="t",TRUNC(AQ20*$N20,RESUMO_GLOBAL!$X$54),AQ20*$N20))</f>
        <v>0</v>
      </c>
      <c r="CB20" s="987">
        <f>IF(RESUMO_GLOBAL!$X$53="a",ROUND(AR20*$N20,RESUMO_GLOBAL!$X$54),IF(RESUMO_GLOBAL!$X$53="t",TRUNC(AR20*$N20,RESUMO_GLOBAL!$X$54),AR20*$N20))</f>
        <v>0</v>
      </c>
      <c r="CC20" s="987">
        <f>IF(RESUMO_GLOBAL!$X$53="a",ROUND(AS20*$N20,RESUMO_GLOBAL!$X$54),IF(RESUMO_GLOBAL!$X$53="t",TRUNC(AS20*$N20,RESUMO_GLOBAL!$X$54),AS20*$N20))</f>
        <v>0</v>
      </c>
      <c r="CD20" s="987">
        <f>IF(RESUMO_GLOBAL!$X$53="a",ROUND(AT20*$N20,RESUMO_GLOBAL!$X$54),IF(RESUMO_GLOBAL!$X$53="t",TRUNC(AT20*$N20,RESUMO_GLOBAL!$X$54),AT20*$N20))</f>
        <v>0</v>
      </c>
      <c r="CE20" s="987">
        <f>IF(RESUMO_GLOBAL!$X$53="a",ROUND(AU20*$N20,RESUMO_GLOBAL!$X$54),IF(RESUMO_GLOBAL!$X$53="t",TRUNC(AU20*$N20,RESUMO_GLOBAL!$X$54),AU20*$N20))</f>
        <v>0</v>
      </c>
      <c r="CF20" s="987">
        <f>IF(RESUMO_GLOBAL!$X$53="a",ROUND(AV20*$N20,RESUMO_GLOBAL!$X$54),IF(RESUMO_GLOBAL!$X$53="t",TRUNC(AV20*$N20,RESUMO_GLOBAL!$X$54),AV20*$N20))</f>
        <v>0</v>
      </c>
      <c r="CG20" s="987">
        <f>IF(RESUMO_GLOBAL!$X$53="a",ROUND(AW20*$N20,RESUMO_GLOBAL!$X$54),IF(RESUMO_GLOBAL!$X$53="t",TRUNC(AW20*$N20,RESUMO_GLOBAL!$X$54),AW20*$N20))</f>
        <v>0</v>
      </c>
      <c r="CK20" s="59">
        <f t="shared" si="22"/>
        <v>35008.42</v>
      </c>
      <c r="CL20" s="59">
        <f t="shared" si="23"/>
        <v>0</v>
      </c>
      <c r="CM20" s="59">
        <f t="shared" si="24"/>
        <v>0</v>
      </c>
      <c r="CN20" s="59">
        <f t="shared" si="25"/>
        <v>0</v>
      </c>
      <c r="CO20" s="59">
        <f t="shared" si="26"/>
        <v>0</v>
      </c>
      <c r="CP20" s="59">
        <f t="shared" si="27"/>
        <v>0</v>
      </c>
      <c r="CQ20" s="59">
        <f t="shared" si="28"/>
        <v>0</v>
      </c>
      <c r="CR20" s="59">
        <f t="shared" si="29"/>
        <v>0</v>
      </c>
      <c r="CS20" s="59">
        <f t="shared" si="30"/>
        <v>0</v>
      </c>
      <c r="CT20" s="59">
        <f t="shared" si="31"/>
        <v>0</v>
      </c>
      <c r="CU20" s="59">
        <f t="shared" si="32"/>
        <v>0</v>
      </c>
      <c r="CV20" s="59">
        <f t="shared" si="33"/>
        <v>0</v>
      </c>
      <c r="CW20" s="59">
        <f t="shared" si="34"/>
        <v>0</v>
      </c>
      <c r="CX20" s="59">
        <f t="shared" si="35"/>
        <v>0</v>
      </c>
      <c r="CY20" s="59">
        <f t="shared" si="36"/>
        <v>0</v>
      </c>
      <c r="CZ20" s="59">
        <f t="shared" si="37"/>
        <v>0</v>
      </c>
      <c r="DA20" s="59">
        <f t="shared" si="38"/>
        <v>0</v>
      </c>
      <c r="DB20" s="59">
        <f t="shared" si="39"/>
        <v>0</v>
      </c>
      <c r="DE20">
        <f t="shared" si="8"/>
        <v>15</v>
      </c>
      <c r="DF20" t="str">
        <f t="shared" si="40"/>
        <v/>
      </c>
      <c r="DG20" s="59">
        <f>IF($C20&lt;&gt;0,SUM($CK21:CK21),0)</f>
        <v>0</v>
      </c>
      <c r="DH20" s="59">
        <f>IF($C20&lt;&gt;0,SUM($CK21:CL21),0)</f>
        <v>0</v>
      </c>
      <c r="DI20" s="59">
        <f>IF($C20&lt;&gt;0,SUM($CK21:CM21),0)</f>
        <v>0</v>
      </c>
      <c r="DJ20" s="59">
        <f>IF($C20&lt;&gt;0,SUM($CK21:CN21),0)</f>
        <v>0</v>
      </c>
      <c r="DK20" s="59">
        <f>IF($C20&lt;&gt;0,SUM($CK21:CO21),0)</f>
        <v>0</v>
      </c>
      <c r="DL20" s="59">
        <f>IF($C20&lt;&gt;0,SUM($CK21:CP21),0)</f>
        <v>0</v>
      </c>
      <c r="DM20" s="59">
        <f>IF($C20&lt;&gt;0,SUM($CK21:CQ21),0)</f>
        <v>0</v>
      </c>
      <c r="DN20" s="59">
        <f>IF($C20&lt;&gt;0,SUM($CK21:CR21),0)</f>
        <v>0</v>
      </c>
      <c r="DO20" s="59">
        <f>IF($C20&lt;&gt;0,SUM($CK21:CS21),0)</f>
        <v>0</v>
      </c>
      <c r="DP20" s="59">
        <f>IF($C20&lt;&gt;0,SUM($CK21:CT21),0)</f>
        <v>0</v>
      </c>
      <c r="DQ20" s="59">
        <f>IF($C20&lt;&gt;0,SUM($CK21:CU21),0)</f>
        <v>0</v>
      </c>
      <c r="DR20" s="59">
        <f>IF($C20&lt;&gt;0,SUM($CK21:CV21),0)</f>
        <v>0</v>
      </c>
      <c r="DS20" s="59">
        <f>IF($C20&lt;&gt;0,SUM($CK21:CW21),0)</f>
        <v>0</v>
      </c>
      <c r="DT20" s="59">
        <f>IF($C20&lt;&gt;0,SUM($CK21:CX21),0)</f>
        <v>0</v>
      </c>
      <c r="DU20" s="59">
        <f>IF($C20&lt;&gt;0,SUM($CK21:CY21),0)</f>
        <v>0</v>
      </c>
      <c r="DV20" s="59">
        <f>IF($C20&lt;&gt;0,SUM($CK21:CZ21),0)</f>
        <v>0</v>
      </c>
      <c r="DW20" s="59">
        <f>IF($C20&lt;&gt;0,SUM($CK21:DA21),0)</f>
        <v>0</v>
      </c>
      <c r="DX20" s="59">
        <f>IF($C20&lt;&gt;0,SUM($CK21:DB21),0)</f>
        <v>0</v>
      </c>
      <c r="DY20" s="952" t="str">
        <f t="shared" si="44"/>
        <v/>
      </c>
    </row>
    <row r="21" spans="1:129">
      <c r="A21" s="3" t="str">
        <f t="shared" si="41"/>
        <v>x</v>
      </c>
      <c r="B21" s="805">
        <f>Dados_GLOBAL_Inicial!E21</f>
        <v>0</v>
      </c>
      <c r="C21" s="953">
        <f>IF(IFERROR(VALUE(Dados_GLOBAL_Inicial!F21),0)=0,0,Dados_GLOBAL_Inicial!F21)</f>
        <v>0</v>
      </c>
      <c r="D21" s="830" t="str">
        <f>Dados_GLOBAL_Inicial!G21</f>
        <v>610800A</v>
      </c>
      <c r="E21" s="830" t="str">
        <f>IF(IFERROR(VLOOKUP(F21,Cod_Gde_Itens!$A$1:$B$80,2,FALSE),0)&gt;549,IFERROR(VLOOKUP(F21,Cod_Gde_Itens!$A$1:$B$80,2,FALSE),0),IF(Dados_GLOBAL_Inicial!H21=0,"",Dados_GLOBAL_Inicial!H21))</f>
        <v>DER/PRC</v>
      </c>
      <c r="F21" s="823" t="str">
        <f>Dados_GLOBAL_Inicial!I21</f>
        <v>Corpo de BSTC ø 0,80 sem Berço e sem Armação - PS-1</v>
      </c>
      <c r="G21" s="808" t="str">
        <f>Dados_GLOBAL_Inicial!J21</f>
        <v>m</v>
      </c>
      <c r="H21" s="454">
        <f>Dados_GLOBAL_Inicial!K21</f>
        <v>176</v>
      </c>
      <c r="I21" s="970">
        <f>SUM('MEDIÇÃO_OBJETO (1)'!I21)</f>
        <v>0</v>
      </c>
      <c r="J21" s="455">
        <f t="shared" si="10"/>
        <v>176</v>
      </c>
      <c r="K21" s="451">
        <f t="shared" si="11"/>
        <v>0</v>
      </c>
      <c r="L21" s="452">
        <f t="shared" si="12"/>
        <v>1.06E-2</v>
      </c>
      <c r="M21" s="809">
        <f t="shared" si="13"/>
        <v>0</v>
      </c>
      <c r="N21" s="810">
        <f>IF(IFERROR(VALUE(Dados_GLOBAL_Inicial!L21),0)=0,0,Dados_GLOBAL_Inicial!L21)</f>
        <v>255.76</v>
      </c>
      <c r="O21" s="812">
        <f>SUM('MEDIÇÃO_OBJETO (1)'!O21)</f>
        <v>0</v>
      </c>
      <c r="P21" s="812">
        <f>SUM('MEDIÇÃO_OBJETO (1)'!P21)</f>
        <v>45013.760000000002</v>
      </c>
      <c r="Q21" s="813">
        <f t="shared" si="14"/>
        <v>45013.760000000002</v>
      </c>
      <c r="R21" s="951"/>
      <c r="S21" s="815">
        <f>SUM('MEDIÇÃO_OBJETO (1)'!S21)</f>
        <v>0</v>
      </c>
      <c r="T21" s="815">
        <f>SUM('MEDIÇÃO_OBJETO (1)'!T21)</f>
        <v>0</v>
      </c>
      <c r="V21" s="19"/>
      <c r="W21" s="978">
        <f t="shared" si="15"/>
        <v>18055.68</v>
      </c>
      <c r="X21" s="816">
        <f t="shared" si="16"/>
        <v>0</v>
      </c>
      <c r="Y21" s="816">
        <f t="shared" si="17"/>
        <v>202998.92</v>
      </c>
      <c r="Z21" s="817">
        <f t="shared" si="18"/>
        <v>0</v>
      </c>
      <c r="AB21" s="453">
        <f t="shared" si="19"/>
        <v>0</v>
      </c>
      <c r="AC21" s="14">
        <f t="shared" si="20"/>
        <v>0</v>
      </c>
      <c r="AD21" s="819"/>
      <c r="AE21" s="631">
        <f t="shared" si="21"/>
        <v>0</v>
      </c>
      <c r="AF21" s="818">
        <f>SUM('MEDIÇÃO_OBJETO (1)'!AG21)</f>
        <v>0</v>
      </c>
      <c r="AG21" s="541">
        <f>SUM('MEDIÇÃO_OBJETO (1)'!AH21)</f>
        <v>0</v>
      </c>
      <c r="AH21" s="541">
        <f>SUM('MEDIÇÃO_OBJETO (1)'!AI21)</f>
        <v>0</v>
      </c>
      <c r="AI21" s="541">
        <f>SUM('MEDIÇÃO_OBJETO (1)'!AJ21)</f>
        <v>0</v>
      </c>
      <c r="AJ21" s="541">
        <f>SUM('MEDIÇÃO_OBJETO (1)'!AK21)</f>
        <v>0</v>
      </c>
      <c r="AK21" s="541">
        <f>SUM('MEDIÇÃO_OBJETO (1)'!AL21)</f>
        <v>0</v>
      </c>
      <c r="AL21" s="541">
        <f>SUM('MEDIÇÃO_OBJETO (1)'!AM21)</f>
        <v>0</v>
      </c>
      <c r="AM21" s="541">
        <f>SUM('MEDIÇÃO_OBJETO (1)'!AN21)</f>
        <v>0</v>
      </c>
      <c r="AN21" s="541">
        <f>SUM('MEDIÇÃO_OBJETO (1)'!AO21)</f>
        <v>0</v>
      </c>
      <c r="AO21" s="541">
        <f>SUM('MEDIÇÃO_OBJETO (1)'!AP21)</f>
        <v>0</v>
      </c>
      <c r="AP21" s="541">
        <f>SUM('MEDIÇÃO_OBJETO (1)'!AQ21)</f>
        <v>0</v>
      </c>
      <c r="AQ21" s="541">
        <f>SUM('MEDIÇÃO_OBJETO (1)'!AR21)</f>
        <v>0</v>
      </c>
      <c r="AR21" s="541">
        <f>SUM('MEDIÇÃO_OBJETO (1)'!AS21)</f>
        <v>0</v>
      </c>
      <c r="AS21" s="541">
        <f>SUM('MEDIÇÃO_OBJETO (1)'!AT21)</f>
        <v>0</v>
      </c>
      <c r="AT21" s="541">
        <f>SUM('MEDIÇÃO_OBJETO (1)'!AU21)</f>
        <v>0</v>
      </c>
      <c r="AU21" s="541">
        <f>SUM('MEDIÇÃO_OBJETO (1)'!AV21)</f>
        <v>0</v>
      </c>
      <c r="AV21" s="541">
        <f>SUM('MEDIÇÃO_OBJETO (1)'!AW21)</f>
        <v>0</v>
      </c>
      <c r="AW21" s="541">
        <f>SUM('MEDIÇÃO_OBJETO (1)'!AX21)</f>
        <v>0</v>
      </c>
      <c r="AX21" s="977"/>
      <c r="BN21" s="992">
        <f t="shared" si="42"/>
        <v>0</v>
      </c>
      <c r="BO21" s="538">
        <f t="shared" si="43"/>
        <v>0</v>
      </c>
      <c r="BP21" s="987">
        <f>IF(RESUMO_GLOBAL!$X$53="a",ROUND(AF21*$N21,RESUMO_GLOBAL!$X$54),IF(RESUMO_GLOBAL!$X$53="t",TRUNC(AF21*$N21,RESUMO_GLOBAL!$X$54),AF21*$N21))</f>
        <v>0</v>
      </c>
      <c r="BQ21" s="987">
        <f>IF(RESUMO_GLOBAL!$X$53="a",ROUND(AG21*$N21,RESUMO_GLOBAL!$X$54),IF(RESUMO_GLOBAL!$X$53="t",TRUNC(AG21*$N21,RESUMO_GLOBAL!$X$54),AG21*$N21))</f>
        <v>0</v>
      </c>
      <c r="BR21" s="987">
        <f>IF(RESUMO_GLOBAL!$X$53="a",ROUND(AH21*$N21,RESUMO_GLOBAL!$X$54),IF(RESUMO_GLOBAL!$X$53="t",TRUNC(AH21*$N21,RESUMO_GLOBAL!$X$54),AH21*$N21))</f>
        <v>0</v>
      </c>
      <c r="BS21" s="987">
        <f>IF(RESUMO_GLOBAL!$X$53="a",ROUND(AI21*$N21,RESUMO_GLOBAL!$X$54),IF(RESUMO_GLOBAL!$X$53="t",TRUNC(AI21*$N21,RESUMO_GLOBAL!$X$54),AI21*$N21))</f>
        <v>0</v>
      </c>
      <c r="BT21" s="987">
        <f>IF(RESUMO_GLOBAL!$X$53="a",ROUND(AJ21*$N21,RESUMO_GLOBAL!$X$54),IF(RESUMO_GLOBAL!$X$53="t",TRUNC(AJ21*$N21,RESUMO_GLOBAL!$X$54),AJ21*$N21))</f>
        <v>0</v>
      </c>
      <c r="BU21" s="987">
        <f>IF(RESUMO_GLOBAL!$X$53="a",ROUND(AK21*$N21,RESUMO_GLOBAL!$X$54),IF(RESUMO_GLOBAL!$X$53="t",TRUNC(AK21*$N21,RESUMO_GLOBAL!$X$54),AK21*$N21))</f>
        <v>0</v>
      </c>
      <c r="BV21" s="987">
        <f>IF(RESUMO_GLOBAL!$X$53="a",ROUND(AL21*$N21,RESUMO_GLOBAL!$X$54),IF(RESUMO_GLOBAL!$X$53="t",TRUNC(AL21*$N21,RESUMO_GLOBAL!$X$54),AL21*$N21))</f>
        <v>0</v>
      </c>
      <c r="BW21" s="987">
        <f>IF(RESUMO_GLOBAL!$X$53="a",ROUND(AM21*$N21,RESUMO_GLOBAL!$X$54),IF(RESUMO_GLOBAL!$X$53="t",TRUNC(AM21*$N21,RESUMO_GLOBAL!$X$54),AM21*$N21))</f>
        <v>0</v>
      </c>
      <c r="BX21" s="987">
        <f>IF(RESUMO_GLOBAL!$X$53="a",ROUND(AN21*$N21,RESUMO_GLOBAL!$X$54),IF(RESUMO_GLOBAL!$X$53="t",TRUNC(AN21*$N21,RESUMO_GLOBAL!$X$54),AN21*$N21))</f>
        <v>0</v>
      </c>
      <c r="BY21" s="987">
        <f>IF(RESUMO_GLOBAL!$X$53="a",ROUND(AO21*$N21,RESUMO_GLOBAL!$X$54),IF(RESUMO_GLOBAL!$X$53="t",TRUNC(AO21*$N21,RESUMO_GLOBAL!$X$54),AO21*$N21))</f>
        <v>0</v>
      </c>
      <c r="BZ21" s="987">
        <f>IF(RESUMO_GLOBAL!$X$53="a",ROUND(AP21*$N21,RESUMO_GLOBAL!$X$54),IF(RESUMO_GLOBAL!$X$53="t",TRUNC(AP21*$N21,RESUMO_GLOBAL!$X$54),AP21*$N21))</f>
        <v>0</v>
      </c>
      <c r="CA21" s="987">
        <f>IF(RESUMO_GLOBAL!$X$53="a",ROUND(AQ21*$N21,RESUMO_GLOBAL!$X$54),IF(RESUMO_GLOBAL!$X$53="t",TRUNC(AQ21*$N21,RESUMO_GLOBAL!$X$54),AQ21*$N21))</f>
        <v>0</v>
      </c>
      <c r="CB21" s="987">
        <f>IF(RESUMO_GLOBAL!$X$53="a",ROUND(AR21*$N21,RESUMO_GLOBAL!$X$54),IF(RESUMO_GLOBAL!$X$53="t",TRUNC(AR21*$N21,RESUMO_GLOBAL!$X$54),AR21*$N21))</f>
        <v>0</v>
      </c>
      <c r="CC21" s="987">
        <f>IF(RESUMO_GLOBAL!$X$53="a",ROUND(AS21*$N21,RESUMO_GLOBAL!$X$54),IF(RESUMO_GLOBAL!$X$53="t",TRUNC(AS21*$N21,RESUMO_GLOBAL!$X$54),AS21*$N21))</f>
        <v>0</v>
      </c>
      <c r="CD21" s="987">
        <f>IF(RESUMO_GLOBAL!$X$53="a",ROUND(AT21*$N21,RESUMO_GLOBAL!$X$54),IF(RESUMO_GLOBAL!$X$53="t",TRUNC(AT21*$N21,RESUMO_GLOBAL!$X$54),AT21*$N21))</f>
        <v>0</v>
      </c>
      <c r="CE21" s="987">
        <f>IF(RESUMO_GLOBAL!$X$53="a",ROUND(AU21*$N21,RESUMO_GLOBAL!$X$54),IF(RESUMO_GLOBAL!$X$53="t",TRUNC(AU21*$N21,RESUMO_GLOBAL!$X$54),AU21*$N21))</f>
        <v>0</v>
      </c>
      <c r="CF21" s="987">
        <f>IF(RESUMO_GLOBAL!$X$53="a",ROUND(AV21*$N21,RESUMO_GLOBAL!$X$54),IF(RESUMO_GLOBAL!$X$53="t",TRUNC(AV21*$N21,RESUMO_GLOBAL!$X$54),AV21*$N21))</f>
        <v>0</v>
      </c>
      <c r="CG21" s="987">
        <f>IF(RESUMO_GLOBAL!$X$53="a",ROUND(AW21*$N21,RESUMO_GLOBAL!$X$54),IF(RESUMO_GLOBAL!$X$53="t",TRUNC(AW21*$N21,RESUMO_GLOBAL!$X$54),AW21*$N21))</f>
        <v>0</v>
      </c>
      <c r="CK21" s="59">
        <f t="shared" si="22"/>
        <v>18055.68</v>
      </c>
      <c r="CL21" s="59">
        <f t="shared" si="23"/>
        <v>0</v>
      </c>
      <c r="CM21" s="59">
        <f t="shared" si="24"/>
        <v>0</v>
      </c>
      <c r="CN21" s="59">
        <f t="shared" si="25"/>
        <v>0</v>
      </c>
      <c r="CO21" s="59">
        <f t="shared" si="26"/>
        <v>0</v>
      </c>
      <c r="CP21" s="59">
        <f t="shared" si="27"/>
        <v>0</v>
      </c>
      <c r="CQ21" s="59">
        <f t="shared" si="28"/>
        <v>0</v>
      </c>
      <c r="CR21" s="59">
        <f t="shared" si="29"/>
        <v>0</v>
      </c>
      <c r="CS21" s="59">
        <f t="shared" si="30"/>
        <v>0</v>
      </c>
      <c r="CT21" s="59">
        <f t="shared" si="31"/>
        <v>0</v>
      </c>
      <c r="CU21" s="59">
        <f t="shared" si="32"/>
        <v>0</v>
      </c>
      <c r="CV21" s="59">
        <f t="shared" si="33"/>
        <v>0</v>
      </c>
      <c r="CW21" s="59">
        <f t="shared" si="34"/>
        <v>0</v>
      </c>
      <c r="CX21" s="59">
        <f t="shared" si="35"/>
        <v>0</v>
      </c>
      <c r="CY21" s="59">
        <f t="shared" si="36"/>
        <v>0</v>
      </c>
      <c r="CZ21" s="59">
        <f t="shared" si="37"/>
        <v>0</v>
      </c>
      <c r="DA21" s="59">
        <f t="shared" si="38"/>
        <v>0</v>
      </c>
      <c r="DB21" s="59">
        <f t="shared" si="39"/>
        <v>0</v>
      </c>
      <c r="DE21">
        <f t="shared" si="8"/>
        <v>16</v>
      </c>
      <c r="DF21" t="str">
        <f t="shared" si="40"/>
        <v/>
      </c>
      <c r="DG21" s="59">
        <f>IF($C21&lt;&gt;0,SUM($CK22:CK22),0)</f>
        <v>0</v>
      </c>
      <c r="DH21" s="59">
        <f>IF($C21&lt;&gt;0,SUM($CK22:CL22),0)</f>
        <v>0</v>
      </c>
      <c r="DI21" s="59">
        <f>IF($C21&lt;&gt;0,SUM($CK22:CM22),0)</f>
        <v>0</v>
      </c>
      <c r="DJ21" s="59">
        <f>IF($C21&lt;&gt;0,SUM($CK22:CN22),0)</f>
        <v>0</v>
      </c>
      <c r="DK21" s="59">
        <f>IF($C21&lt;&gt;0,SUM($CK22:CO22),0)</f>
        <v>0</v>
      </c>
      <c r="DL21" s="59">
        <f>IF($C21&lt;&gt;0,SUM($CK22:CP22),0)</f>
        <v>0</v>
      </c>
      <c r="DM21" s="59">
        <f>IF($C21&lt;&gt;0,SUM($CK22:CQ22),0)</f>
        <v>0</v>
      </c>
      <c r="DN21" s="59">
        <f>IF($C21&lt;&gt;0,SUM($CK22:CR22),0)</f>
        <v>0</v>
      </c>
      <c r="DO21" s="59">
        <f>IF($C21&lt;&gt;0,SUM($CK22:CS22),0)</f>
        <v>0</v>
      </c>
      <c r="DP21" s="59">
        <f>IF($C21&lt;&gt;0,SUM($CK22:CT22),0)</f>
        <v>0</v>
      </c>
      <c r="DQ21" s="59">
        <f>IF($C21&lt;&gt;0,SUM($CK22:CU22),0)</f>
        <v>0</v>
      </c>
      <c r="DR21" s="59">
        <f>IF($C21&lt;&gt;0,SUM($CK22:CV22),0)</f>
        <v>0</v>
      </c>
      <c r="DS21" s="59">
        <f>IF($C21&lt;&gt;0,SUM($CK22:CW22),0)</f>
        <v>0</v>
      </c>
      <c r="DT21" s="59">
        <f>IF($C21&lt;&gt;0,SUM($CK22:CX22),0)</f>
        <v>0</v>
      </c>
      <c r="DU21" s="59">
        <f>IF($C21&lt;&gt;0,SUM($CK22:CY22),0)</f>
        <v>0</v>
      </c>
      <c r="DV21" s="59">
        <f>IF($C21&lt;&gt;0,SUM($CK22:CZ22),0)</f>
        <v>0</v>
      </c>
      <c r="DW21" s="59">
        <f>IF($C21&lt;&gt;0,SUM($CK22:DA22),0)</f>
        <v>0</v>
      </c>
      <c r="DX21" s="59">
        <f>IF($C21&lt;&gt;0,SUM($CK22:DB22),0)</f>
        <v>0</v>
      </c>
      <c r="DY21" s="952" t="str">
        <f t="shared" si="44"/>
        <v/>
      </c>
    </row>
    <row r="22" spans="1:129">
      <c r="A22" s="3" t="str">
        <f t="shared" si="41"/>
        <v>x</v>
      </c>
      <c r="B22" s="805">
        <f>Dados_GLOBAL_Inicial!E22</f>
        <v>0</v>
      </c>
      <c r="C22" s="953">
        <f>IF(IFERROR(VALUE(Dados_GLOBAL_Inicial!F22),0)=0,0,Dados_GLOBAL_Inicial!F22)</f>
        <v>0</v>
      </c>
      <c r="D22" s="830" t="str">
        <f>Dados_GLOBAL_Inicial!G22</f>
        <v>BLSA120</v>
      </c>
      <c r="E22" s="830" t="str">
        <f>IF(IFERROR(VLOOKUP(F22,Cod_Gde_Itens!$A$1:$B$80,2,FALSE),0)&gt;549,IFERROR(VLOOKUP(F22,Cod_Gde_Itens!$A$1:$B$80,2,FALSE),0),IF(Dados_GLOBAL_Inicial!H22=0,"",Dados_GLOBAL_Inicial!H22))</f>
        <v>DER/PRC</v>
      </c>
      <c r="F22" s="823" t="str">
        <f>Dados_GLOBAL_Inicial!I22</f>
        <v>B.L. Símples alvenaria H até 1,20 m</v>
      </c>
      <c r="G22" s="808" t="str">
        <f>Dados_GLOBAL_Inicial!J22</f>
        <v>un</v>
      </c>
      <c r="H22" s="454">
        <f>Dados_GLOBAL_Inicial!K22</f>
        <v>22</v>
      </c>
      <c r="I22" s="970">
        <f>SUM('MEDIÇÃO_OBJETO (1)'!I22)</f>
        <v>0</v>
      </c>
      <c r="J22" s="455">
        <f t="shared" si="10"/>
        <v>22</v>
      </c>
      <c r="K22" s="451">
        <f t="shared" si="11"/>
        <v>0</v>
      </c>
      <c r="L22" s="452">
        <f t="shared" si="12"/>
        <v>7.4000000000000003E-3</v>
      </c>
      <c r="M22" s="809">
        <f t="shared" si="13"/>
        <v>0</v>
      </c>
      <c r="N22" s="810">
        <f>IF(IFERROR(VALUE(Dados_GLOBAL_Inicial!L22),0)=0,0,Dados_GLOBAL_Inicial!L22)</f>
        <v>1438.5</v>
      </c>
      <c r="O22" s="812">
        <f>SUM('MEDIÇÃO_OBJETO (1)'!O22)</f>
        <v>0</v>
      </c>
      <c r="P22" s="812">
        <f>SUM('MEDIÇÃO_OBJETO (1)'!P22)</f>
        <v>31647</v>
      </c>
      <c r="Q22" s="813">
        <f t="shared" si="14"/>
        <v>31647</v>
      </c>
      <c r="R22" s="951"/>
      <c r="S22" s="815">
        <f>SUM('MEDIÇÃO_OBJETO (1)'!S22)</f>
        <v>0</v>
      </c>
      <c r="T22" s="815">
        <f>SUM('MEDIÇÃO_OBJETO (1)'!T22)</f>
        <v>0</v>
      </c>
      <c r="V22" s="19"/>
      <c r="W22" s="978">
        <f t="shared" si="15"/>
        <v>18055.68</v>
      </c>
      <c r="X22" s="816">
        <f t="shared" si="16"/>
        <v>0</v>
      </c>
      <c r="Y22" s="816">
        <f t="shared" si="17"/>
        <v>157985.16</v>
      </c>
      <c r="Z22" s="817">
        <f t="shared" si="18"/>
        <v>0</v>
      </c>
      <c r="AB22" s="453">
        <f t="shared" si="19"/>
        <v>0</v>
      </c>
      <c r="AC22" s="14">
        <f t="shared" si="20"/>
        <v>0</v>
      </c>
      <c r="AD22" s="819"/>
      <c r="AE22" s="631">
        <f t="shared" si="21"/>
        <v>0</v>
      </c>
      <c r="AF22" s="818">
        <f>SUM('MEDIÇÃO_OBJETO (1)'!AG22)</f>
        <v>0</v>
      </c>
      <c r="AG22" s="541">
        <f>SUM('MEDIÇÃO_OBJETO (1)'!AH22)</f>
        <v>0</v>
      </c>
      <c r="AH22" s="541">
        <f>SUM('MEDIÇÃO_OBJETO (1)'!AI22)</f>
        <v>0</v>
      </c>
      <c r="AI22" s="541">
        <f>SUM('MEDIÇÃO_OBJETO (1)'!AJ22)</f>
        <v>0</v>
      </c>
      <c r="AJ22" s="541">
        <f>SUM('MEDIÇÃO_OBJETO (1)'!AK22)</f>
        <v>0</v>
      </c>
      <c r="AK22" s="541">
        <f>SUM('MEDIÇÃO_OBJETO (1)'!AL22)</f>
        <v>0</v>
      </c>
      <c r="AL22" s="541">
        <f>SUM('MEDIÇÃO_OBJETO (1)'!AM22)</f>
        <v>0</v>
      </c>
      <c r="AM22" s="541">
        <f>SUM('MEDIÇÃO_OBJETO (1)'!AN22)</f>
        <v>0</v>
      </c>
      <c r="AN22" s="541">
        <f>SUM('MEDIÇÃO_OBJETO (1)'!AO22)</f>
        <v>0</v>
      </c>
      <c r="AO22" s="541">
        <f>SUM('MEDIÇÃO_OBJETO (1)'!AP22)</f>
        <v>0</v>
      </c>
      <c r="AP22" s="541">
        <f>SUM('MEDIÇÃO_OBJETO (1)'!AQ22)</f>
        <v>0</v>
      </c>
      <c r="AQ22" s="541">
        <f>SUM('MEDIÇÃO_OBJETO (1)'!AR22)</f>
        <v>0</v>
      </c>
      <c r="AR22" s="541">
        <f>SUM('MEDIÇÃO_OBJETO (1)'!AS22)</f>
        <v>0</v>
      </c>
      <c r="AS22" s="541">
        <f>SUM('MEDIÇÃO_OBJETO (1)'!AT22)</f>
        <v>0</v>
      </c>
      <c r="AT22" s="541">
        <f>SUM('MEDIÇÃO_OBJETO (1)'!AU22)</f>
        <v>0</v>
      </c>
      <c r="AU22" s="541">
        <f>SUM('MEDIÇÃO_OBJETO (1)'!AV22)</f>
        <v>0</v>
      </c>
      <c r="AV22" s="541">
        <f>SUM('MEDIÇÃO_OBJETO (1)'!AW22)</f>
        <v>0</v>
      </c>
      <c r="AW22" s="541">
        <f>SUM('MEDIÇÃO_OBJETO (1)'!AX22)</f>
        <v>0</v>
      </c>
      <c r="AX22" s="977"/>
      <c r="BN22" s="992">
        <f t="shared" si="42"/>
        <v>0</v>
      </c>
      <c r="BO22" s="538">
        <f t="shared" si="43"/>
        <v>0</v>
      </c>
      <c r="BP22" s="987">
        <f>IF(RESUMO_GLOBAL!$X$53="a",ROUND(AF22*$N22,RESUMO_GLOBAL!$X$54),IF(RESUMO_GLOBAL!$X$53="t",TRUNC(AF22*$N22,RESUMO_GLOBAL!$X$54),AF22*$N22))</f>
        <v>0</v>
      </c>
      <c r="BQ22" s="987">
        <f>IF(RESUMO_GLOBAL!$X$53="a",ROUND(AG22*$N22,RESUMO_GLOBAL!$X$54),IF(RESUMO_GLOBAL!$X$53="t",TRUNC(AG22*$N22,RESUMO_GLOBAL!$X$54),AG22*$N22))</f>
        <v>0</v>
      </c>
      <c r="BR22" s="987">
        <f>IF(RESUMO_GLOBAL!$X$53="a",ROUND(AH22*$N22,RESUMO_GLOBAL!$X$54),IF(RESUMO_GLOBAL!$X$53="t",TRUNC(AH22*$N22,RESUMO_GLOBAL!$X$54),AH22*$N22))</f>
        <v>0</v>
      </c>
      <c r="BS22" s="987">
        <f>IF(RESUMO_GLOBAL!$X$53="a",ROUND(AI22*$N22,RESUMO_GLOBAL!$X$54),IF(RESUMO_GLOBAL!$X$53="t",TRUNC(AI22*$N22,RESUMO_GLOBAL!$X$54),AI22*$N22))</f>
        <v>0</v>
      </c>
      <c r="BT22" s="987">
        <f>IF(RESUMO_GLOBAL!$X$53="a",ROUND(AJ22*$N22,RESUMO_GLOBAL!$X$54),IF(RESUMO_GLOBAL!$X$53="t",TRUNC(AJ22*$N22,RESUMO_GLOBAL!$X$54),AJ22*$N22))</f>
        <v>0</v>
      </c>
      <c r="BU22" s="987">
        <f>IF(RESUMO_GLOBAL!$X$53="a",ROUND(AK22*$N22,RESUMO_GLOBAL!$X$54),IF(RESUMO_GLOBAL!$X$53="t",TRUNC(AK22*$N22,RESUMO_GLOBAL!$X$54),AK22*$N22))</f>
        <v>0</v>
      </c>
      <c r="BV22" s="987">
        <f>IF(RESUMO_GLOBAL!$X$53="a",ROUND(AL22*$N22,RESUMO_GLOBAL!$X$54),IF(RESUMO_GLOBAL!$X$53="t",TRUNC(AL22*$N22,RESUMO_GLOBAL!$X$54),AL22*$N22))</f>
        <v>0</v>
      </c>
      <c r="BW22" s="987">
        <f>IF(RESUMO_GLOBAL!$X$53="a",ROUND(AM22*$N22,RESUMO_GLOBAL!$X$54),IF(RESUMO_GLOBAL!$X$53="t",TRUNC(AM22*$N22,RESUMO_GLOBAL!$X$54),AM22*$N22))</f>
        <v>0</v>
      </c>
      <c r="BX22" s="987">
        <f>IF(RESUMO_GLOBAL!$X$53="a",ROUND(AN22*$N22,RESUMO_GLOBAL!$X$54),IF(RESUMO_GLOBAL!$X$53="t",TRUNC(AN22*$N22,RESUMO_GLOBAL!$X$54),AN22*$N22))</f>
        <v>0</v>
      </c>
      <c r="BY22" s="987">
        <f>IF(RESUMO_GLOBAL!$X$53="a",ROUND(AO22*$N22,RESUMO_GLOBAL!$X$54),IF(RESUMO_GLOBAL!$X$53="t",TRUNC(AO22*$N22,RESUMO_GLOBAL!$X$54),AO22*$N22))</f>
        <v>0</v>
      </c>
      <c r="BZ22" s="987">
        <f>IF(RESUMO_GLOBAL!$X$53="a",ROUND(AP22*$N22,RESUMO_GLOBAL!$X$54),IF(RESUMO_GLOBAL!$X$53="t",TRUNC(AP22*$N22,RESUMO_GLOBAL!$X$54),AP22*$N22))</f>
        <v>0</v>
      </c>
      <c r="CA22" s="987">
        <f>IF(RESUMO_GLOBAL!$X$53="a",ROUND(AQ22*$N22,RESUMO_GLOBAL!$X$54),IF(RESUMO_GLOBAL!$X$53="t",TRUNC(AQ22*$N22,RESUMO_GLOBAL!$X$54),AQ22*$N22))</f>
        <v>0</v>
      </c>
      <c r="CB22" s="987">
        <f>IF(RESUMO_GLOBAL!$X$53="a",ROUND(AR22*$N22,RESUMO_GLOBAL!$X$54),IF(RESUMO_GLOBAL!$X$53="t",TRUNC(AR22*$N22,RESUMO_GLOBAL!$X$54),AR22*$N22))</f>
        <v>0</v>
      </c>
      <c r="CC22" s="987">
        <f>IF(RESUMO_GLOBAL!$X$53="a",ROUND(AS22*$N22,RESUMO_GLOBAL!$X$54),IF(RESUMO_GLOBAL!$X$53="t",TRUNC(AS22*$N22,RESUMO_GLOBAL!$X$54),AS22*$N22))</f>
        <v>0</v>
      </c>
      <c r="CD22" s="987">
        <f>IF(RESUMO_GLOBAL!$X$53="a",ROUND(AT22*$N22,RESUMO_GLOBAL!$X$54),IF(RESUMO_GLOBAL!$X$53="t",TRUNC(AT22*$N22,RESUMO_GLOBAL!$X$54),AT22*$N22))</f>
        <v>0</v>
      </c>
      <c r="CE22" s="987">
        <f>IF(RESUMO_GLOBAL!$X$53="a",ROUND(AU22*$N22,RESUMO_GLOBAL!$X$54),IF(RESUMO_GLOBAL!$X$53="t",TRUNC(AU22*$N22,RESUMO_GLOBAL!$X$54),AU22*$N22))</f>
        <v>0</v>
      </c>
      <c r="CF22" s="987">
        <f>IF(RESUMO_GLOBAL!$X$53="a",ROUND(AV22*$N22,RESUMO_GLOBAL!$X$54),IF(RESUMO_GLOBAL!$X$53="t",TRUNC(AV22*$N22,RESUMO_GLOBAL!$X$54),AV22*$N22))</f>
        <v>0</v>
      </c>
      <c r="CG22" s="987">
        <f>IF(RESUMO_GLOBAL!$X$53="a",ROUND(AW22*$N22,RESUMO_GLOBAL!$X$54),IF(RESUMO_GLOBAL!$X$53="t",TRUNC(AW22*$N22,RESUMO_GLOBAL!$X$54),AW22*$N22))</f>
        <v>0</v>
      </c>
      <c r="CK22" s="59">
        <f t="shared" si="22"/>
        <v>18055.68</v>
      </c>
      <c r="CL22" s="59">
        <f t="shared" si="23"/>
        <v>0</v>
      </c>
      <c r="CM22" s="59">
        <f t="shared" si="24"/>
        <v>0</v>
      </c>
      <c r="CN22" s="59">
        <f t="shared" si="25"/>
        <v>0</v>
      </c>
      <c r="CO22" s="59">
        <f t="shared" si="26"/>
        <v>0</v>
      </c>
      <c r="CP22" s="59">
        <f t="shared" si="27"/>
        <v>0</v>
      </c>
      <c r="CQ22" s="59">
        <f t="shared" si="28"/>
        <v>0</v>
      </c>
      <c r="CR22" s="59">
        <f t="shared" si="29"/>
        <v>0</v>
      </c>
      <c r="CS22" s="59">
        <f t="shared" si="30"/>
        <v>0</v>
      </c>
      <c r="CT22" s="59">
        <f t="shared" si="31"/>
        <v>0</v>
      </c>
      <c r="CU22" s="59">
        <f t="shared" si="32"/>
        <v>0</v>
      </c>
      <c r="CV22" s="59">
        <f t="shared" si="33"/>
        <v>0</v>
      </c>
      <c r="CW22" s="59">
        <f t="shared" si="34"/>
        <v>0</v>
      </c>
      <c r="CX22" s="59">
        <f t="shared" si="35"/>
        <v>0</v>
      </c>
      <c r="CY22" s="59">
        <f t="shared" si="36"/>
        <v>0</v>
      </c>
      <c r="CZ22" s="59">
        <f t="shared" si="37"/>
        <v>0</v>
      </c>
      <c r="DA22" s="59">
        <f t="shared" si="38"/>
        <v>0</v>
      </c>
      <c r="DB22" s="59">
        <f t="shared" si="39"/>
        <v>0</v>
      </c>
      <c r="DE22">
        <f t="shared" si="8"/>
        <v>17</v>
      </c>
      <c r="DF22" t="str">
        <f t="shared" si="40"/>
        <v/>
      </c>
      <c r="DG22" s="59">
        <f>IF($C22&lt;&gt;0,SUM($CK23:CK23),0)</f>
        <v>0</v>
      </c>
      <c r="DH22" s="59">
        <f>IF($C22&lt;&gt;0,SUM($CK23:CL23),0)</f>
        <v>0</v>
      </c>
      <c r="DI22" s="59">
        <f>IF($C22&lt;&gt;0,SUM($CK23:CM23),0)</f>
        <v>0</v>
      </c>
      <c r="DJ22" s="59">
        <f>IF($C22&lt;&gt;0,SUM($CK23:CN23),0)</f>
        <v>0</v>
      </c>
      <c r="DK22" s="59">
        <f>IF($C22&lt;&gt;0,SUM($CK23:CO23),0)</f>
        <v>0</v>
      </c>
      <c r="DL22" s="59">
        <f>IF($C22&lt;&gt;0,SUM($CK23:CP23),0)</f>
        <v>0</v>
      </c>
      <c r="DM22" s="59">
        <f>IF($C22&lt;&gt;0,SUM($CK23:CQ23),0)</f>
        <v>0</v>
      </c>
      <c r="DN22" s="59">
        <f>IF($C22&lt;&gt;0,SUM($CK23:CR23),0)</f>
        <v>0</v>
      </c>
      <c r="DO22" s="59">
        <f>IF($C22&lt;&gt;0,SUM($CK23:CS23),0)</f>
        <v>0</v>
      </c>
      <c r="DP22" s="59">
        <f>IF($C22&lt;&gt;0,SUM($CK23:CT23),0)</f>
        <v>0</v>
      </c>
      <c r="DQ22" s="59">
        <f>IF($C22&lt;&gt;0,SUM($CK23:CU23),0)</f>
        <v>0</v>
      </c>
      <c r="DR22" s="59">
        <f>IF($C22&lt;&gt;0,SUM($CK23:CV23),0)</f>
        <v>0</v>
      </c>
      <c r="DS22" s="59">
        <f>IF($C22&lt;&gt;0,SUM($CK23:CW23),0)</f>
        <v>0</v>
      </c>
      <c r="DT22" s="59">
        <f>IF($C22&lt;&gt;0,SUM($CK23:CX23),0)</f>
        <v>0</v>
      </c>
      <c r="DU22" s="59">
        <f>IF($C22&lt;&gt;0,SUM($CK23:CY23),0)</f>
        <v>0</v>
      </c>
      <c r="DV22" s="59">
        <f>IF($C22&lt;&gt;0,SUM($CK23:CZ23),0)</f>
        <v>0</v>
      </c>
      <c r="DW22" s="59">
        <f>IF($C22&lt;&gt;0,SUM($CK23:DA23),0)</f>
        <v>0</v>
      </c>
      <c r="DX22" s="59">
        <f>IF($C22&lt;&gt;0,SUM($CK23:DB23),0)</f>
        <v>0</v>
      </c>
      <c r="DY22" s="952" t="str">
        <f t="shared" si="44"/>
        <v/>
      </c>
    </row>
    <row r="23" spans="1:129">
      <c r="A23" s="3" t="str">
        <f t="shared" si="41"/>
        <v>x</v>
      </c>
      <c r="B23" s="805">
        <f>Dados_GLOBAL_Inicial!E23</f>
        <v>0</v>
      </c>
      <c r="C23" s="953">
        <f>IF(IFERROR(VALUE(Dados_GLOBAL_Inicial!F23),0)=0,0,Dados_GLOBAL_Inicial!F23)</f>
        <v>0</v>
      </c>
      <c r="D23" s="830" t="str">
        <f>Dados_GLOBAL_Inicial!G23</f>
        <v>BLSA150</v>
      </c>
      <c r="E23" s="830" t="str">
        <f>IF(IFERROR(VLOOKUP(F23,Cod_Gde_Itens!$A$1:$B$80,2,FALSE),0)&gt;549,IFERROR(VLOOKUP(F23,Cod_Gde_Itens!$A$1:$B$80,2,FALSE),0),IF(Dados_GLOBAL_Inicial!H23=0,"",Dados_GLOBAL_Inicial!H23))</f>
        <v>DER/PRC</v>
      </c>
      <c r="F23" s="823" t="str">
        <f>Dados_GLOBAL_Inicial!I23</f>
        <v>B.L. Símples alvenaria H até 1,50 m</v>
      </c>
      <c r="G23" s="808" t="str">
        <f>Dados_GLOBAL_Inicial!J23</f>
        <v>un</v>
      </c>
      <c r="H23" s="454">
        <f>Dados_GLOBAL_Inicial!K23</f>
        <v>66</v>
      </c>
      <c r="I23" s="970">
        <f>SUM('MEDIÇÃO_OBJETO (1)'!I23)</f>
        <v>0</v>
      </c>
      <c r="J23" s="455">
        <f t="shared" si="10"/>
        <v>66</v>
      </c>
      <c r="K23" s="451">
        <f t="shared" si="11"/>
        <v>0.13636363636363635</v>
      </c>
      <c r="L23" s="452">
        <f t="shared" si="12"/>
        <v>2.5899999999999999E-2</v>
      </c>
      <c r="M23" s="809">
        <f t="shared" si="13"/>
        <v>3.5000000000000001E-3</v>
      </c>
      <c r="N23" s="810">
        <f>IF(IFERROR(VALUE(Dados_GLOBAL_Inicial!L23),0)=0,0,Dados_GLOBAL_Inicial!L23)</f>
        <v>1664.84</v>
      </c>
      <c r="O23" s="812">
        <f>SUM('MEDIÇÃO_OBJETO (1)'!O23)</f>
        <v>14983.56</v>
      </c>
      <c r="P23" s="812">
        <f>SUM('MEDIÇÃO_OBJETO (1)'!P23)</f>
        <v>109879.44</v>
      </c>
      <c r="Q23" s="813">
        <f t="shared" si="14"/>
        <v>94895.88</v>
      </c>
      <c r="R23" s="951"/>
      <c r="S23" s="815">
        <f>SUM('MEDIÇÃO_OBJETO (1)'!S23)</f>
        <v>0</v>
      </c>
      <c r="T23" s="815">
        <f>SUM('MEDIÇÃO_OBJETO (1)'!T23)</f>
        <v>0</v>
      </c>
      <c r="V23" s="19"/>
      <c r="W23" s="978">
        <f t="shared" si="15"/>
        <v>18055.68</v>
      </c>
      <c r="X23" s="816">
        <f t="shared" si="16"/>
        <v>0</v>
      </c>
      <c r="Y23" s="816">
        <f t="shared" si="17"/>
        <v>126338.16</v>
      </c>
      <c r="Z23" s="817">
        <f t="shared" si="18"/>
        <v>0</v>
      </c>
      <c r="AB23" s="453">
        <f t="shared" si="19"/>
        <v>9</v>
      </c>
      <c r="AC23" s="14">
        <f t="shared" si="20"/>
        <v>0.13636363636363635</v>
      </c>
      <c r="AD23" s="819"/>
      <c r="AE23" s="631">
        <f t="shared" si="21"/>
        <v>0</v>
      </c>
      <c r="AF23" s="818">
        <f>SUM('MEDIÇÃO_OBJETO (1)'!AG23)</f>
        <v>9</v>
      </c>
      <c r="AG23" s="541">
        <f>SUM('MEDIÇÃO_OBJETO (1)'!AH23)</f>
        <v>0</v>
      </c>
      <c r="AH23" s="541">
        <f>SUM('MEDIÇÃO_OBJETO (1)'!AI23)</f>
        <v>0</v>
      </c>
      <c r="AI23" s="541">
        <f>SUM('MEDIÇÃO_OBJETO (1)'!AJ23)</f>
        <v>0</v>
      </c>
      <c r="AJ23" s="541">
        <f>SUM('MEDIÇÃO_OBJETO (1)'!AK23)</f>
        <v>0</v>
      </c>
      <c r="AK23" s="541">
        <f>SUM('MEDIÇÃO_OBJETO (1)'!AL23)</f>
        <v>0</v>
      </c>
      <c r="AL23" s="541">
        <f>SUM('MEDIÇÃO_OBJETO (1)'!AM23)</f>
        <v>0</v>
      </c>
      <c r="AM23" s="541">
        <f>SUM('MEDIÇÃO_OBJETO (1)'!AN23)</f>
        <v>0</v>
      </c>
      <c r="AN23" s="541">
        <f>SUM('MEDIÇÃO_OBJETO (1)'!AO23)</f>
        <v>0</v>
      </c>
      <c r="AO23" s="541">
        <f>SUM('MEDIÇÃO_OBJETO (1)'!AP23)</f>
        <v>0</v>
      </c>
      <c r="AP23" s="541">
        <f>SUM('MEDIÇÃO_OBJETO (1)'!AQ23)</f>
        <v>0</v>
      </c>
      <c r="AQ23" s="541">
        <f>SUM('MEDIÇÃO_OBJETO (1)'!AR23)</f>
        <v>0</v>
      </c>
      <c r="AR23" s="541">
        <f>SUM('MEDIÇÃO_OBJETO (1)'!AS23)</f>
        <v>0</v>
      </c>
      <c r="AS23" s="541">
        <f>SUM('MEDIÇÃO_OBJETO (1)'!AT23)</f>
        <v>0</v>
      </c>
      <c r="AT23" s="541">
        <f>SUM('MEDIÇÃO_OBJETO (1)'!AU23)</f>
        <v>0</v>
      </c>
      <c r="AU23" s="541">
        <f>SUM('MEDIÇÃO_OBJETO (1)'!AV23)</f>
        <v>0</v>
      </c>
      <c r="AV23" s="541">
        <f>SUM('MEDIÇÃO_OBJETO (1)'!AW23)</f>
        <v>0</v>
      </c>
      <c r="AW23" s="541">
        <f>SUM('MEDIÇÃO_OBJETO (1)'!AX23)</f>
        <v>0</v>
      </c>
      <c r="AX23" s="977"/>
      <c r="BN23" s="992">
        <f t="shared" si="42"/>
        <v>0</v>
      </c>
      <c r="BO23" s="538">
        <f t="shared" si="43"/>
        <v>14983.56</v>
      </c>
      <c r="BP23" s="987">
        <f>IF(RESUMO_GLOBAL!$X$53="a",ROUND(AF23*$N23,RESUMO_GLOBAL!$X$54),IF(RESUMO_GLOBAL!$X$53="t",TRUNC(AF23*$N23,RESUMO_GLOBAL!$X$54),AF23*$N23))</f>
        <v>14983.56</v>
      </c>
      <c r="BQ23" s="987">
        <f>IF(RESUMO_GLOBAL!$X$53="a",ROUND(AG23*$N23,RESUMO_GLOBAL!$X$54),IF(RESUMO_GLOBAL!$X$53="t",TRUNC(AG23*$N23,RESUMO_GLOBAL!$X$54),AG23*$N23))</f>
        <v>0</v>
      </c>
      <c r="BR23" s="987">
        <f>IF(RESUMO_GLOBAL!$X$53="a",ROUND(AH23*$N23,RESUMO_GLOBAL!$X$54),IF(RESUMO_GLOBAL!$X$53="t",TRUNC(AH23*$N23,RESUMO_GLOBAL!$X$54),AH23*$N23))</f>
        <v>0</v>
      </c>
      <c r="BS23" s="987">
        <f>IF(RESUMO_GLOBAL!$X$53="a",ROUND(AI23*$N23,RESUMO_GLOBAL!$X$54),IF(RESUMO_GLOBAL!$X$53="t",TRUNC(AI23*$N23,RESUMO_GLOBAL!$X$54),AI23*$N23))</f>
        <v>0</v>
      </c>
      <c r="BT23" s="987">
        <f>IF(RESUMO_GLOBAL!$X$53="a",ROUND(AJ23*$N23,RESUMO_GLOBAL!$X$54),IF(RESUMO_GLOBAL!$X$53="t",TRUNC(AJ23*$N23,RESUMO_GLOBAL!$X$54),AJ23*$N23))</f>
        <v>0</v>
      </c>
      <c r="BU23" s="987">
        <f>IF(RESUMO_GLOBAL!$X$53="a",ROUND(AK23*$N23,RESUMO_GLOBAL!$X$54),IF(RESUMO_GLOBAL!$X$53="t",TRUNC(AK23*$N23,RESUMO_GLOBAL!$X$54),AK23*$N23))</f>
        <v>0</v>
      </c>
      <c r="BV23" s="987">
        <f>IF(RESUMO_GLOBAL!$X$53="a",ROUND(AL23*$N23,RESUMO_GLOBAL!$X$54),IF(RESUMO_GLOBAL!$X$53="t",TRUNC(AL23*$N23,RESUMO_GLOBAL!$X$54),AL23*$N23))</f>
        <v>0</v>
      </c>
      <c r="BW23" s="987">
        <f>IF(RESUMO_GLOBAL!$X$53="a",ROUND(AM23*$N23,RESUMO_GLOBAL!$X$54),IF(RESUMO_GLOBAL!$X$53="t",TRUNC(AM23*$N23,RESUMO_GLOBAL!$X$54),AM23*$N23))</f>
        <v>0</v>
      </c>
      <c r="BX23" s="987">
        <f>IF(RESUMO_GLOBAL!$X$53="a",ROUND(AN23*$N23,RESUMO_GLOBAL!$X$54),IF(RESUMO_GLOBAL!$X$53="t",TRUNC(AN23*$N23,RESUMO_GLOBAL!$X$54),AN23*$N23))</f>
        <v>0</v>
      </c>
      <c r="BY23" s="987">
        <f>IF(RESUMO_GLOBAL!$X$53="a",ROUND(AO23*$N23,RESUMO_GLOBAL!$X$54),IF(RESUMO_GLOBAL!$X$53="t",TRUNC(AO23*$N23,RESUMO_GLOBAL!$X$54),AO23*$N23))</f>
        <v>0</v>
      </c>
      <c r="BZ23" s="987">
        <f>IF(RESUMO_GLOBAL!$X$53="a",ROUND(AP23*$N23,RESUMO_GLOBAL!$X$54),IF(RESUMO_GLOBAL!$X$53="t",TRUNC(AP23*$N23,RESUMO_GLOBAL!$X$54),AP23*$N23))</f>
        <v>0</v>
      </c>
      <c r="CA23" s="987">
        <f>IF(RESUMO_GLOBAL!$X$53="a",ROUND(AQ23*$N23,RESUMO_GLOBAL!$X$54),IF(RESUMO_GLOBAL!$X$53="t",TRUNC(AQ23*$N23,RESUMO_GLOBAL!$X$54),AQ23*$N23))</f>
        <v>0</v>
      </c>
      <c r="CB23" s="987">
        <f>IF(RESUMO_GLOBAL!$X$53="a",ROUND(AR23*$N23,RESUMO_GLOBAL!$X$54),IF(RESUMO_GLOBAL!$X$53="t",TRUNC(AR23*$N23,RESUMO_GLOBAL!$X$54),AR23*$N23))</f>
        <v>0</v>
      </c>
      <c r="CC23" s="987">
        <f>IF(RESUMO_GLOBAL!$X$53="a",ROUND(AS23*$N23,RESUMO_GLOBAL!$X$54),IF(RESUMO_GLOBAL!$X$53="t",TRUNC(AS23*$N23,RESUMO_GLOBAL!$X$54),AS23*$N23))</f>
        <v>0</v>
      </c>
      <c r="CD23" s="987">
        <f>IF(RESUMO_GLOBAL!$X$53="a",ROUND(AT23*$N23,RESUMO_GLOBAL!$X$54),IF(RESUMO_GLOBAL!$X$53="t",TRUNC(AT23*$N23,RESUMO_GLOBAL!$X$54),AT23*$N23))</f>
        <v>0</v>
      </c>
      <c r="CE23" s="987">
        <f>IF(RESUMO_GLOBAL!$X$53="a",ROUND(AU23*$N23,RESUMO_GLOBAL!$X$54),IF(RESUMO_GLOBAL!$X$53="t",TRUNC(AU23*$N23,RESUMO_GLOBAL!$X$54),AU23*$N23))</f>
        <v>0</v>
      </c>
      <c r="CF23" s="987">
        <f>IF(RESUMO_GLOBAL!$X$53="a",ROUND(AV23*$N23,RESUMO_GLOBAL!$X$54),IF(RESUMO_GLOBAL!$X$53="t",TRUNC(AV23*$N23,RESUMO_GLOBAL!$X$54),AV23*$N23))</f>
        <v>0</v>
      </c>
      <c r="CG23" s="987">
        <f>IF(RESUMO_GLOBAL!$X$53="a",ROUND(AW23*$N23,RESUMO_GLOBAL!$X$54),IF(RESUMO_GLOBAL!$X$53="t",TRUNC(AW23*$N23,RESUMO_GLOBAL!$X$54),AW23*$N23))</f>
        <v>0</v>
      </c>
      <c r="CK23" s="59">
        <f t="shared" si="22"/>
        <v>18055.68</v>
      </c>
      <c r="CL23" s="59">
        <f t="shared" si="23"/>
        <v>0</v>
      </c>
      <c r="CM23" s="59">
        <f t="shared" si="24"/>
        <v>0</v>
      </c>
      <c r="CN23" s="59">
        <f t="shared" si="25"/>
        <v>0</v>
      </c>
      <c r="CO23" s="59">
        <f t="shared" si="26"/>
        <v>0</v>
      </c>
      <c r="CP23" s="59">
        <f t="shared" si="27"/>
        <v>0</v>
      </c>
      <c r="CQ23" s="59">
        <f t="shared" si="28"/>
        <v>0</v>
      </c>
      <c r="CR23" s="59">
        <f t="shared" si="29"/>
        <v>0</v>
      </c>
      <c r="CS23" s="59">
        <f t="shared" si="30"/>
        <v>0</v>
      </c>
      <c r="CT23" s="59">
        <f t="shared" si="31"/>
        <v>0</v>
      </c>
      <c r="CU23" s="59">
        <f t="shared" si="32"/>
        <v>0</v>
      </c>
      <c r="CV23" s="59">
        <f t="shared" si="33"/>
        <v>0</v>
      </c>
      <c r="CW23" s="59">
        <f t="shared" si="34"/>
        <v>0</v>
      </c>
      <c r="CX23" s="59">
        <f t="shared" si="35"/>
        <v>0</v>
      </c>
      <c r="CY23" s="59">
        <f t="shared" si="36"/>
        <v>0</v>
      </c>
      <c r="CZ23" s="59">
        <f t="shared" si="37"/>
        <v>0</v>
      </c>
      <c r="DA23" s="59">
        <f t="shared" si="38"/>
        <v>0</v>
      </c>
      <c r="DB23" s="59">
        <f t="shared" si="39"/>
        <v>0</v>
      </c>
      <c r="DE23">
        <f t="shared" si="8"/>
        <v>18</v>
      </c>
      <c r="DF23" t="str">
        <f t="shared" si="40"/>
        <v/>
      </c>
      <c r="DG23" s="59">
        <f>IF($C23&lt;&gt;0,SUM($CK24:CK24),0)</f>
        <v>0</v>
      </c>
      <c r="DH23" s="59">
        <f>IF($C23&lt;&gt;0,SUM($CK24:CL24),0)</f>
        <v>0</v>
      </c>
      <c r="DI23" s="59">
        <f>IF($C23&lt;&gt;0,SUM($CK24:CM24),0)</f>
        <v>0</v>
      </c>
      <c r="DJ23" s="59">
        <f>IF($C23&lt;&gt;0,SUM($CK24:CN24),0)</f>
        <v>0</v>
      </c>
      <c r="DK23" s="59">
        <f>IF($C23&lt;&gt;0,SUM($CK24:CO24),0)</f>
        <v>0</v>
      </c>
      <c r="DL23" s="59">
        <f>IF($C23&lt;&gt;0,SUM($CK24:CP24),0)</f>
        <v>0</v>
      </c>
      <c r="DM23" s="59">
        <f>IF($C23&lt;&gt;0,SUM($CK24:CQ24),0)</f>
        <v>0</v>
      </c>
      <c r="DN23" s="59">
        <f>IF($C23&lt;&gt;0,SUM($CK24:CR24),0)</f>
        <v>0</v>
      </c>
      <c r="DO23" s="59">
        <f>IF($C23&lt;&gt;0,SUM($CK24:CS24),0)</f>
        <v>0</v>
      </c>
      <c r="DP23" s="59">
        <f>IF($C23&lt;&gt;0,SUM($CK24:CT24),0)</f>
        <v>0</v>
      </c>
      <c r="DQ23" s="59">
        <f>IF($C23&lt;&gt;0,SUM($CK24:CU24),0)</f>
        <v>0</v>
      </c>
      <c r="DR23" s="59">
        <f>IF($C23&lt;&gt;0,SUM($CK24:CV24),0)</f>
        <v>0</v>
      </c>
      <c r="DS23" s="59">
        <f>IF($C23&lt;&gt;0,SUM($CK24:CW24),0)</f>
        <v>0</v>
      </c>
      <c r="DT23" s="59">
        <f>IF($C23&lt;&gt;0,SUM($CK24:CX24),0)</f>
        <v>0</v>
      </c>
      <c r="DU23" s="59">
        <f>IF($C23&lt;&gt;0,SUM($CK24:CY24),0)</f>
        <v>0</v>
      </c>
      <c r="DV23" s="59">
        <f>IF($C23&lt;&gt;0,SUM($CK24:CZ24),0)</f>
        <v>0</v>
      </c>
      <c r="DW23" s="59">
        <f>IF($C23&lt;&gt;0,SUM($CK24:DA24),0)</f>
        <v>0</v>
      </c>
      <c r="DX23" s="59">
        <f>IF($C23&lt;&gt;0,SUM($CK24:DB24),0)</f>
        <v>0</v>
      </c>
      <c r="DY23" s="952" t="str">
        <f t="shared" si="44"/>
        <v/>
      </c>
    </row>
    <row r="24" spans="1:129">
      <c r="A24" s="3" t="str">
        <f t="shared" si="41"/>
        <v>x</v>
      </c>
      <c r="B24" s="805">
        <f>Dados_GLOBAL_Inicial!E24</f>
        <v>0</v>
      </c>
      <c r="C24" s="953">
        <f>IF(IFERROR(VALUE(Dados_GLOBAL_Inicial!F24),0)=0,0,Dados_GLOBAL_Inicial!F24)</f>
        <v>0</v>
      </c>
      <c r="D24" s="830" t="str">
        <f>Dados_GLOBAL_Inicial!G24</f>
        <v>CLA040</v>
      </c>
      <c r="E24" s="830" t="str">
        <f>IF(IFERROR(VLOOKUP(F24,Cod_Gde_Itens!$A$1:$B$80,2,FALSE),0)&gt;549,IFERROR(VLOOKUP(F24,Cod_Gde_Itens!$A$1:$B$80,2,FALSE),0),IF(Dados_GLOBAL_Inicial!H24=0,"",Dados_GLOBAL_Inicial!H24))</f>
        <v>DER/PRC</v>
      </c>
      <c r="F24" s="823" t="str">
        <f>Dados_GLOBAL_Inicial!I24</f>
        <v>C.L. Alvenaria Tubo até 0,40</v>
      </c>
      <c r="G24" s="808" t="str">
        <f>Dados_GLOBAL_Inicial!J24</f>
        <v>un</v>
      </c>
      <c r="H24" s="454">
        <f>Dados_GLOBAL_Inicial!K24</f>
        <v>3</v>
      </c>
      <c r="I24" s="970">
        <f>SUM('MEDIÇÃO_OBJETO (1)'!I24)</f>
        <v>0</v>
      </c>
      <c r="J24" s="455">
        <f t="shared" si="10"/>
        <v>3</v>
      </c>
      <c r="K24" s="451">
        <f t="shared" si="11"/>
        <v>0</v>
      </c>
      <c r="L24" s="452">
        <f t="shared" si="12"/>
        <v>4.0000000000000002E-4</v>
      </c>
      <c r="M24" s="809">
        <f t="shared" si="13"/>
        <v>0</v>
      </c>
      <c r="N24" s="810">
        <f>IF(IFERROR(VALUE(Dados_GLOBAL_Inicial!L24),0)=0,0,Dados_GLOBAL_Inicial!L24)</f>
        <v>529.12</v>
      </c>
      <c r="O24" s="812">
        <f>SUM('MEDIÇÃO_OBJETO (1)'!O24)</f>
        <v>0</v>
      </c>
      <c r="P24" s="812">
        <f>SUM('MEDIÇÃO_OBJETO (1)'!P24)</f>
        <v>1587.36</v>
      </c>
      <c r="Q24" s="813">
        <f t="shared" si="14"/>
        <v>1587.36</v>
      </c>
      <c r="R24" s="951"/>
      <c r="S24" s="815">
        <f>SUM('MEDIÇÃO_OBJETO (1)'!S24)</f>
        <v>0</v>
      </c>
      <c r="T24" s="815">
        <f>SUM('MEDIÇÃO_OBJETO (1)'!T24)</f>
        <v>0</v>
      </c>
      <c r="V24" s="19"/>
      <c r="W24" s="978">
        <f t="shared" si="15"/>
        <v>3072.12</v>
      </c>
      <c r="X24" s="816">
        <f t="shared" si="16"/>
        <v>0</v>
      </c>
      <c r="Y24" s="816">
        <f t="shared" si="17"/>
        <v>16458.72</v>
      </c>
      <c r="Z24" s="817">
        <f t="shared" si="18"/>
        <v>0</v>
      </c>
      <c r="AB24" s="453">
        <f t="shared" si="19"/>
        <v>0</v>
      </c>
      <c r="AC24" s="14">
        <f t="shared" si="20"/>
        <v>0</v>
      </c>
      <c r="AD24" s="819"/>
      <c r="AE24" s="631">
        <f t="shared" si="21"/>
        <v>0</v>
      </c>
      <c r="AF24" s="818">
        <f>SUM('MEDIÇÃO_OBJETO (1)'!AG24)</f>
        <v>0</v>
      </c>
      <c r="AG24" s="541">
        <f>SUM('MEDIÇÃO_OBJETO (1)'!AH24)</f>
        <v>0</v>
      </c>
      <c r="AH24" s="541">
        <f>SUM('MEDIÇÃO_OBJETO (1)'!AI24)</f>
        <v>0</v>
      </c>
      <c r="AI24" s="541">
        <f>SUM('MEDIÇÃO_OBJETO (1)'!AJ24)</f>
        <v>0</v>
      </c>
      <c r="AJ24" s="541">
        <f>SUM('MEDIÇÃO_OBJETO (1)'!AK24)</f>
        <v>0</v>
      </c>
      <c r="AK24" s="541">
        <f>SUM('MEDIÇÃO_OBJETO (1)'!AL24)</f>
        <v>0</v>
      </c>
      <c r="AL24" s="541">
        <f>SUM('MEDIÇÃO_OBJETO (1)'!AM24)</f>
        <v>0</v>
      </c>
      <c r="AM24" s="541">
        <f>SUM('MEDIÇÃO_OBJETO (1)'!AN24)</f>
        <v>0</v>
      </c>
      <c r="AN24" s="541">
        <f>SUM('MEDIÇÃO_OBJETO (1)'!AO24)</f>
        <v>0</v>
      </c>
      <c r="AO24" s="541">
        <f>SUM('MEDIÇÃO_OBJETO (1)'!AP24)</f>
        <v>0</v>
      </c>
      <c r="AP24" s="541">
        <f>SUM('MEDIÇÃO_OBJETO (1)'!AQ24)</f>
        <v>0</v>
      </c>
      <c r="AQ24" s="541">
        <f>SUM('MEDIÇÃO_OBJETO (1)'!AR24)</f>
        <v>0</v>
      </c>
      <c r="AR24" s="541">
        <f>SUM('MEDIÇÃO_OBJETO (1)'!AS24)</f>
        <v>0</v>
      </c>
      <c r="AS24" s="541">
        <f>SUM('MEDIÇÃO_OBJETO (1)'!AT24)</f>
        <v>0</v>
      </c>
      <c r="AT24" s="541">
        <f>SUM('MEDIÇÃO_OBJETO (1)'!AU24)</f>
        <v>0</v>
      </c>
      <c r="AU24" s="541">
        <f>SUM('MEDIÇÃO_OBJETO (1)'!AV24)</f>
        <v>0</v>
      </c>
      <c r="AV24" s="541">
        <f>SUM('MEDIÇÃO_OBJETO (1)'!AW24)</f>
        <v>0</v>
      </c>
      <c r="AW24" s="541">
        <f>SUM('MEDIÇÃO_OBJETO (1)'!AX24)</f>
        <v>0</v>
      </c>
      <c r="AX24" s="977"/>
      <c r="BN24" s="992">
        <f t="shared" si="42"/>
        <v>0</v>
      </c>
      <c r="BO24" s="538">
        <f t="shared" si="43"/>
        <v>0</v>
      </c>
      <c r="BP24" s="987">
        <f>IF(RESUMO_GLOBAL!$X$53="a",ROUND(AF24*$N24,RESUMO_GLOBAL!$X$54),IF(RESUMO_GLOBAL!$X$53="t",TRUNC(AF24*$N24,RESUMO_GLOBAL!$X$54),AF24*$N24))</f>
        <v>0</v>
      </c>
      <c r="BQ24" s="987">
        <f>IF(RESUMO_GLOBAL!$X$53="a",ROUND(AG24*$N24,RESUMO_GLOBAL!$X$54),IF(RESUMO_GLOBAL!$X$53="t",TRUNC(AG24*$N24,RESUMO_GLOBAL!$X$54),AG24*$N24))</f>
        <v>0</v>
      </c>
      <c r="BR24" s="987">
        <f>IF(RESUMO_GLOBAL!$X$53="a",ROUND(AH24*$N24,RESUMO_GLOBAL!$X$54),IF(RESUMO_GLOBAL!$X$53="t",TRUNC(AH24*$N24,RESUMO_GLOBAL!$X$54),AH24*$N24))</f>
        <v>0</v>
      </c>
      <c r="BS24" s="987">
        <f>IF(RESUMO_GLOBAL!$X$53="a",ROUND(AI24*$N24,RESUMO_GLOBAL!$X$54),IF(RESUMO_GLOBAL!$X$53="t",TRUNC(AI24*$N24,RESUMO_GLOBAL!$X$54),AI24*$N24))</f>
        <v>0</v>
      </c>
      <c r="BT24" s="987">
        <f>IF(RESUMO_GLOBAL!$X$53="a",ROUND(AJ24*$N24,RESUMO_GLOBAL!$X$54),IF(RESUMO_GLOBAL!$X$53="t",TRUNC(AJ24*$N24,RESUMO_GLOBAL!$X$54),AJ24*$N24))</f>
        <v>0</v>
      </c>
      <c r="BU24" s="987">
        <f>IF(RESUMO_GLOBAL!$X$53="a",ROUND(AK24*$N24,RESUMO_GLOBAL!$X$54),IF(RESUMO_GLOBAL!$X$53="t",TRUNC(AK24*$N24,RESUMO_GLOBAL!$X$54),AK24*$N24))</f>
        <v>0</v>
      </c>
      <c r="BV24" s="987">
        <f>IF(RESUMO_GLOBAL!$X$53="a",ROUND(AL24*$N24,RESUMO_GLOBAL!$X$54),IF(RESUMO_GLOBAL!$X$53="t",TRUNC(AL24*$N24,RESUMO_GLOBAL!$X$54),AL24*$N24))</f>
        <v>0</v>
      </c>
      <c r="BW24" s="987">
        <f>IF(RESUMO_GLOBAL!$X$53="a",ROUND(AM24*$N24,RESUMO_GLOBAL!$X$54),IF(RESUMO_GLOBAL!$X$53="t",TRUNC(AM24*$N24,RESUMO_GLOBAL!$X$54),AM24*$N24))</f>
        <v>0</v>
      </c>
      <c r="BX24" s="987">
        <f>IF(RESUMO_GLOBAL!$X$53="a",ROUND(AN24*$N24,RESUMO_GLOBAL!$X$54),IF(RESUMO_GLOBAL!$X$53="t",TRUNC(AN24*$N24,RESUMO_GLOBAL!$X$54),AN24*$N24))</f>
        <v>0</v>
      </c>
      <c r="BY24" s="987">
        <f>IF(RESUMO_GLOBAL!$X$53="a",ROUND(AO24*$N24,RESUMO_GLOBAL!$X$54),IF(RESUMO_GLOBAL!$X$53="t",TRUNC(AO24*$N24,RESUMO_GLOBAL!$X$54),AO24*$N24))</f>
        <v>0</v>
      </c>
      <c r="BZ24" s="987">
        <f>IF(RESUMO_GLOBAL!$X$53="a",ROUND(AP24*$N24,RESUMO_GLOBAL!$X$54),IF(RESUMO_GLOBAL!$X$53="t",TRUNC(AP24*$N24,RESUMO_GLOBAL!$X$54),AP24*$N24))</f>
        <v>0</v>
      </c>
      <c r="CA24" s="987">
        <f>IF(RESUMO_GLOBAL!$X$53="a",ROUND(AQ24*$N24,RESUMO_GLOBAL!$X$54),IF(RESUMO_GLOBAL!$X$53="t",TRUNC(AQ24*$N24,RESUMO_GLOBAL!$X$54),AQ24*$N24))</f>
        <v>0</v>
      </c>
      <c r="CB24" s="987">
        <f>IF(RESUMO_GLOBAL!$X$53="a",ROUND(AR24*$N24,RESUMO_GLOBAL!$X$54),IF(RESUMO_GLOBAL!$X$53="t",TRUNC(AR24*$N24,RESUMO_GLOBAL!$X$54),AR24*$N24))</f>
        <v>0</v>
      </c>
      <c r="CC24" s="987">
        <f>IF(RESUMO_GLOBAL!$X$53="a",ROUND(AS24*$N24,RESUMO_GLOBAL!$X$54),IF(RESUMO_GLOBAL!$X$53="t",TRUNC(AS24*$N24,RESUMO_GLOBAL!$X$54),AS24*$N24))</f>
        <v>0</v>
      </c>
      <c r="CD24" s="987">
        <f>IF(RESUMO_GLOBAL!$X$53="a",ROUND(AT24*$N24,RESUMO_GLOBAL!$X$54),IF(RESUMO_GLOBAL!$X$53="t",TRUNC(AT24*$N24,RESUMO_GLOBAL!$X$54),AT24*$N24))</f>
        <v>0</v>
      </c>
      <c r="CE24" s="987">
        <f>IF(RESUMO_GLOBAL!$X$53="a",ROUND(AU24*$N24,RESUMO_GLOBAL!$X$54),IF(RESUMO_GLOBAL!$X$53="t",TRUNC(AU24*$N24,RESUMO_GLOBAL!$X$54),AU24*$N24))</f>
        <v>0</v>
      </c>
      <c r="CF24" s="987">
        <f>IF(RESUMO_GLOBAL!$X$53="a",ROUND(AV24*$N24,RESUMO_GLOBAL!$X$54),IF(RESUMO_GLOBAL!$X$53="t",TRUNC(AV24*$N24,RESUMO_GLOBAL!$X$54),AV24*$N24))</f>
        <v>0</v>
      </c>
      <c r="CG24" s="987">
        <f>IF(RESUMO_GLOBAL!$X$53="a",ROUND(AW24*$N24,RESUMO_GLOBAL!$X$54),IF(RESUMO_GLOBAL!$X$53="t",TRUNC(AW24*$N24,RESUMO_GLOBAL!$X$54),AW24*$N24))</f>
        <v>0</v>
      </c>
      <c r="CK24" s="59">
        <f t="shared" si="22"/>
        <v>3072.12</v>
      </c>
      <c r="CL24" s="59">
        <f t="shared" si="23"/>
        <v>0</v>
      </c>
      <c r="CM24" s="59">
        <f t="shared" si="24"/>
        <v>0</v>
      </c>
      <c r="CN24" s="59">
        <f t="shared" si="25"/>
        <v>0</v>
      </c>
      <c r="CO24" s="59">
        <f t="shared" si="26"/>
        <v>0</v>
      </c>
      <c r="CP24" s="59">
        <f t="shared" si="27"/>
        <v>0</v>
      </c>
      <c r="CQ24" s="59">
        <f t="shared" si="28"/>
        <v>0</v>
      </c>
      <c r="CR24" s="59">
        <f t="shared" si="29"/>
        <v>0</v>
      </c>
      <c r="CS24" s="59">
        <f t="shared" si="30"/>
        <v>0</v>
      </c>
      <c r="CT24" s="59">
        <f t="shared" si="31"/>
        <v>0</v>
      </c>
      <c r="CU24" s="59">
        <f t="shared" si="32"/>
        <v>0</v>
      </c>
      <c r="CV24" s="59">
        <f t="shared" si="33"/>
        <v>0</v>
      </c>
      <c r="CW24" s="59">
        <f t="shared" si="34"/>
        <v>0</v>
      </c>
      <c r="CX24" s="59">
        <f t="shared" si="35"/>
        <v>0</v>
      </c>
      <c r="CY24" s="59">
        <f t="shared" si="36"/>
        <v>0</v>
      </c>
      <c r="CZ24" s="59">
        <f t="shared" si="37"/>
        <v>0</v>
      </c>
      <c r="DA24" s="59">
        <f t="shared" si="38"/>
        <v>0</v>
      </c>
      <c r="DB24" s="59">
        <f t="shared" si="39"/>
        <v>0</v>
      </c>
      <c r="DE24">
        <f t="shared" si="8"/>
        <v>19</v>
      </c>
      <c r="DF24" t="str">
        <f t="shared" si="40"/>
        <v/>
      </c>
      <c r="DG24" s="59">
        <f>IF($C24&lt;&gt;0,SUM($CK25:CK25),0)</f>
        <v>0</v>
      </c>
      <c r="DH24" s="59">
        <f>IF($C24&lt;&gt;0,SUM($CK25:CL25),0)</f>
        <v>0</v>
      </c>
      <c r="DI24" s="59">
        <f>IF($C24&lt;&gt;0,SUM($CK25:CM25),0)</f>
        <v>0</v>
      </c>
      <c r="DJ24" s="59">
        <f>IF($C24&lt;&gt;0,SUM($CK25:CN25),0)</f>
        <v>0</v>
      </c>
      <c r="DK24" s="59">
        <f>IF($C24&lt;&gt;0,SUM($CK25:CO25),0)</f>
        <v>0</v>
      </c>
      <c r="DL24" s="59">
        <f>IF($C24&lt;&gt;0,SUM($CK25:CP25),0)</f>
        <v>0</v>
      </c>
      <c r="DM24" s="59">
        <f>IF($C24&lt;&gt;0,SUM($CK25:CQ25),0)</f>
        <v>0</v>
      </c>
      <c r="DN24" s="59">
        <f>IF($C24&lt;&gt;0,SUM($CK25:CR25),0)</f>
        <v>0</v>
      </c>
      <c r="DO24" s="59">
        <f>IF($C24&lt;&gt;0,SUM($CK25:CS25),0)</f>
        <v>0</v>
      </c>
      <c r="DP24" s="59">
        <f>IF($C24&lt;&gt;0,SUM($CK25:CT25),0)</f>
        <v>0</v>
      </c>
      <c r="DQ24" s="59">
        <f>IF($C24&lt;&gt;0,SUM($CK25:CU25),0)</f>
        <v>0</v>
      </c>
      <c r="DR24" s="59">
        <f>IF($C24&lt;&gt;0,SUM($CK25:CV25),0)</f>
        <v>0</v>
      </c>
      <c r="DS24" s="59">
        <f>IF($C24&lt;&gt;0,SUM($CK25:CW25),0)</f>
        <v>0</v>
      </c>
      <c r="DT24" s="59">
        <f>IF($C24&lt;&gt;0,SUM($CK25:CX25),0)</f>
        <v>0</v>
      </c>
      <c r="DU24" s="59">
        <f>IF($C24&lt;&gt;0,SUM($CK25:CY25),0)</f>
        <v>0</v>
      </c>
      <c r="DV24" s="59">
        <f>IF($C24&lt;&gt;0,SUM($CK25:CZ25),0)</f>
        <v>0</v>
      </c>
      <c r="DW24" s="59">
        <f>IF($C24&lt;&gt;0,SUM($CK25:DA25),0)</f>
        <v>0</v>
      </c>
      <c r="DX24" s="59">
        <f>IF($C24&lt;&gt;0,SUM($CK25:DB25),0)</f>
        <v>0</v>
      </c>
      <c r="DY24" s="952" t="str">
        <f t="shared" si="44"/>
        <v/>
      </c>
    </row>
    <row r="25" spans="1:129">
      <c r="A25" s="3" t="str">
        <f t="shared" si="41"/>
        <v>x</v>
      </c>
      <c r="B25" s="805">
        <f>Dados_GLOBAL_Inicial!E25</f>
        <v>0</v>
      </c>
      <c r="C25" s="953">
        <f>IF(IFERROR(VALUE(Dados_GLOBAL_Inicial!F25),0)=0,0,Dados_GLOBAL_Inicial!F25)</f>
        <v>0</v>
      </c>
      <c r="D25" s="830" t="str">
        <f>Dados_GLOBAL_Inicial!G25</f>
        <v>CLA060</v>
      </c>
      <c r="E25" s="830" t="str">
        <f>IF(IFERROR(VLOOKUP(F25,Cod_Gde_Itens!$A$1:$B$80,2,FALSE),0)&gt;549,IFERROR(VLOOKUP(F25,Cod_Gde_Itens!$A$1:$B$80,2,FALSE),0),IF(Dados_GLOBAL_Inicial!H25=0,"",Dados_GLOBAL_Inicial!H25))</f>
        <v>DER/PRC</v>
      </c>
      <c r="F25" s="823" t="str">
        <f>Dados_GLOBAL_Inicial!I25</f>
        <v>C.L. Alvenaria Tubo até 0,60</v>
      </c>
      <c r="G25" s="808" t="str">
        <f>Dados_GLOBAL_Inicial!J25</f>
        <v>un</v>
      </c>
      <c r="H25" s="454">
        <f>Dados_GLOBAL_Inicial!K25</f>
        <v>7</v>
      </c>
      <c r="I25" s="970">
        <f>SUM('MEDIÇÃO_OBJETO (1)'!I25)</f>
        <v>0</v>
      </c>
      <c r="J25" s="455">
        <f t="shared" si="10"/>
        <v>7</v>
      </c>
      <c r="K25" s="451">
        <f t="shared" si="11"/>
        <v>0</v>
      </c>
      <c r="L25" s="452">
        <f t="shared" si="12"/>
        <v>1.2999999999999999E-3</v>
      </c>
      <c r="M25" s="809">
        <f t="shared" si="13"/>
        <v>0</v>
      </c>
      <c r="N25" s="810">
        <f>IF(IFERROR(VALUE(Dados_GLOBAL_Inicial!L25),0)=0,0,Dados_GLOBAL_Inicial!L25)</f>
        <v>805.67</v>
      </c>
      <c r="O25" s="812">
        <f>SUM('MEDIÇÃO_OBJETO (1)'!O25)</f>
        <v>0</v>
      </c>
      <c r="P25" s="812">
        <f>SUM('MEDIÇÃO_OBJETO (1)'!P25)</f>
        <v>5639.69</v>
      </c>
      <c r="Q25" s="813">
        <f t="shared" si="14"/>
        <v>5639.69</v>
      </c>
      <c r="R25" s="951"/>
      <c r="S25" s="815">
        <f>SUM('MEDIÇÃO_OBJETO (1)'!S25)</f>
        <v>0</v>
      </c>
      <c r="T25" s="815">
        <f>SUM('MEDIÇÃO_OBJETO (1)'!T25)</f>
        <v>0</v>
      </c>
      <c r="V25" s="19"/>
      <c r="W25" s="978">
        <f t="shared" si="15"/>
        <v>3072.12</v>
      </c>
      <c r="X25" s="816">
        <f t="shared" si="16"/>
        <v>0</v>
      </c>
      <c r="Y25" s="816">
        <f t="shared" si="17"/>
        <v>14871.36</v>
      </c>
      <c r="Z25" s="817">
        <f t="shared" si="18"/>
        <v>0</v>
      </c>
      <c r="AB25" s="453">
        <f t="shared" si="19"/>
        <v>0</v>
      </c>
      <c r="AC25" s="14">
        <f t="shared" si="20"/>
        <v>0</v>
      </c>
      <c r="AD25" s="819"/>
      <c r="AE25" s="631">
        <f t="shared" si="21"/>
        <v>0</v>
      </c>
      <c r="AF25" s="818">
        <f>SUM('MEDIÇÃO_OBJETO (1)'!AG25)</f>
        <v>0</v>
      </c>
      <c r="AG25" s="541">
        <f>SUM('MEDIÇÃO_OBJETO (1)'!AH25)</f>
        <v>0</v>
      </c>
      <c r="AH25" s="541">
        <f>SUM('MEDIÇÃO_OBJETO (1)'!AI25)</f>
        <v>0</v>
      </c>
      <c r="AI25" s="541">
        <f>SUM('MEDIÇÃO_OBJETO (1)'!AJ25)</f>
        <v>0</v>
      </c>
      <c r="AJ25" s="541">
        <f>SUM('MEDIÇÃO_OBJETO (1)'!AK25)</f>
        <v>0</v>
      </c>
      <c r="AK25" s="541">
        <f>SUM('MEDIÇÃO_OBJETO (1)'!AL25)</f>
        <v>0</v>
      </c>
      <c r="AL25" s="541">
        <f>SUM('MEDIÇÃO_OBJETO (1)'!AM25)</f>
        <v>0</v>
      </c>
      <c r="AM25" s="541">
        <f>SUM('MEDIÇÃO_OBJETO (1)'!AN25)</f>
        <v>0</v>
      </c>
      <c r="AN25" s="541">
        <f>SUM('MEDIÇÃO_OBJETO (1)'!AO25)</f>
        <v>0</v>
      </c>
      <c r="AO25" s="541">
        <f>SUM('MEDIÇÃO_OBJETO (1)'!AP25)</f>
        <v>0</v>
      </c>
      <c r="AP25" s="541">
        <f>SUM('MEDIÇÃO_OBJETO (1)'!AQ25)</f>
        <v>0</v>
      </c>
      <c r="AQ25" s="541">
        <f>SUM('MEDIÇÃO_OBJETO (1)'!AR25)</f>
        <v>0</v>
      </c>
      <c r="AR25" s="541">
        <f>SUM('MEDIÇÃO_OBJETO (1)'!AS25)</f>
        <v>0</v>
      </c>
      <c r="AS25" s="541">
        <f>SUM('MEDIÇÃO_OBJETO (1)'!AT25)</f>
        <v>0</v>
      </c>
      <c r="AT25" s="541">
        <f>SUM('MEDIÇÃO_OBJETO (1)'!AU25)</f>
        <v>0</v>
      </c>
      <c r="AU25" s="541">
        <f>SUM('MEDIÇÃO_OBJETO (1)'!AV25)</f>
        <v>0</v>
      </c>
      <c r="AV25" s="541">
        <f>SUM('MEDIÇÃO_OBJETO (1)'!AW25)</f>
        <v>0</v>
      </c>
      <c r="AW25" s="541">
        <f>SUM('MEDIÇÃO_OBJETO (1)'!AX25)</f>
        <v>0</v>
      </c>
      <c r="AX25" s="977"/>
      <c r="BN25" s="992">
        <f t="shared" si="42"/>
        <v>0</v>
      </c>
      <c r="BO25" s="538">
        <f t="shared" si="43"/>
        <v>0</v>
      </c>
      <c r="BP25" s="987">
        <f>IF(RESUMO_GLOBAL!$X$53="a",ROUND(AF25*$N25,RESUMO_GLOBAL!$X$54),IF(RESUMO_GLOBAL!$X$53="t",TRUNC(AF25*$N25,RESUMO_GLOBAL!$X$54),AF25*$N25))</f>
        <v>0</v>
      </c>
      <c r="BQ25" s="987">
        <f>IF(RESUMO_GLOBAL!$X$53="a",ROUND(AG25*$N25,RESUMO_GLOBAL!$X$54),IF(RESUMO_GLOBAL!$X$53="t",TRUNC(AG25*$N25,RESUMO_GLOBAL!$X$54),AG25*$N25))</f>
        <v>0</v>
      </c>
      <c r="BR25" s="987">
        <f>IF(RESUMO_GLOBAL!$X$53="a",ROUND(AH25*$N25,RESUMO_GLOBAL!$X$54),IF(RESUMO_GLOBAL!$X$53="t",TRUNC(AH25*$N25,RESUMO_GLOBAL!$X$54),AH25*$N25))</f>
        <v>0</v>
      </c>
      <c r="BS25" s="987">
        <f>IF(RESUMO_GLOBAL!$X$53="a",ROUND(AI25*$N25,RESUMO_GLOBAL!$X$54),IF(RESUMO_GLOBAL!$X$53="t",TRUNC(AI25*$N25,RESUMO_GLOBAL!$X$54),AI25*$N25))</f>
        <v>0</v>
      </c>
      <c r="BT25" s="987">
        <f>IF(RESUMO_GLOBAL!$X$53="a",ROUND(AJ25*$N25,RESUMO_GLOBAL!$X$54),IF(RESUMO_GLOBAL!$X$53="t",TRUNC(AJ25*$N25,RESUMO_GLOBAL!$X$54),AJ25*$N25))</f>
        <v>0</v>
      </c>
      <c r="BU25" s="987">
        <f>IF(RESUMO_GLOBAL!$X$53="a",ROUND(AK25*$N25,RESUMO_GLOBAL!$X$54),IF(RESUMO_GLOBAL!$X$53="t",TRUNC(AK25*$N25,RESUMO_GLOBAL!$X$54),AK25*$N25))</f>
        <v>0</v>
      </c>
      <c r="BV25" s="987">
        <f>IF(RESUMO_GLOBAL!$X$53="a",ROUND(AL25*$N25,RESUMO_GLOBAL!$X$54),IF(RESUMO_GLOBAL!$X$53="t",TRUNC(AL25*$N25,RESUMO_GLOBAL!$X$54),AL25*$N25))</f>
        <v>0</v>
      </c>
      <c r="BW25" s="987">
        <f>IF(RESUMO_GLOBAL!$X$53="a",ROUND(AM25*$N25,RESUMO_GLOBAL!$X$54),IF(RESUMO_GLOBAL!$X$53="t",TRUNC(AM25*$N25,RESUMO_GLOBAL!$X$54),AM25*$N25))</f>
        <v>0</v>
      </c>
      <c r="BX25" s="987">
        <f>IF(RESUMO_GLOBAL!$X$53="a",ROUND(AN25*$N25,RESUMO_GLOBAL!$X$54),IF(RESUMO_GLOBAL!$X$53="t",TRUNC(AN25*$N25,RESUMO_GLOBAL!$X$54),AN25*$N25))</f>
        <v>0</v>
      </c>
      <c r="BY25" s="987">
        <f>IF(RESUMO_GLOBAL!$X$53="a",ROUND(AO25*$N25,RESUMO_GLOBAL!$X$54),IF(RESUMO_GLOBAL!$X$53="t",TRUNC(AO25*$N25,RESUMO_GLOBAL!$X$54),AO25*$N25))</f>
        <v>0</v>
      </c>
      <c r="BZ25" s="987">
        <f>IF(RESUMO_GLOBAL!$X$53="a",ROUND(AP25*$N25,RESUMO_GLOBAL!$X$54),IF(RESUMO_GLOBAL!$X$53="t",TRUNC(AP25*$N25,RESUMO_GLOBAL!$X$54),AP25*$N25))</f>
        <v>0</v>
      </c>
      <c r="CA25" s="987">
        <f>IF(RESUMO_GLOBAL!$X$53="a",ROUND(AQ25*$N25,RESUMO_GLOBAL!$X$54),IF(RESUMO_GLOBAL!$X$53="t",TRUNC(AQ25*$N25,RESUMO_GLOBAL!$X$54),AQ25*$N25))</f>
        <v>0</v>
      </c>
      <c r="CB25" s="987">
        <f>IF(RESUMO_GLOBAL!$X$53="a",ROUND(AR25*$N25,RESUMO_GLOBAL!$X$54),IF(RESUMO_GLOBAL!$X$53="t",TRUNC(AR25*$N25,RESUMO_GLOBAL!$X$54),AR25*$N25))</f>
        <v>0</v>
      </c>
      <c r="CC25" s="987">
        <f>IF(RESUMO_GLOBAL!$X$53="a",ROUND(AS25*$N25,RESUMO_GLOBAL!$X$54),IF(RESUMO_GLOBAL!$X$53="t",TRUNC(AS25*$N25,RESUMO_GLOBAL!$X$54),AS25*$N25))</f>
        <v>0</v>
      </c>
      <c r="CD25" s="987">
        <f>IF(RESUMO_GLOBAL!$X$53="a",ROUND(AT25*$N25,RESUMO_GLOBAL!$X$54),IF(RESUMO_GLOBAL!$X$53="t",TRUNC(AT25*$N25,RESUMO_GLOBAL!$X$54),AT25*$N25))</f>
        <v>0</v>
      </c>
      <c r="CE25" s="987">
        <f>IF(RESUMO_GLOBAL!$X$53="a",ROUND(AU25*$N25,RESUMO_GLOBAL!$X$54),IF(RESUMO_GLOBAL!$X$53="t",TRUNC(AU25*$N25,RESUMO_GLOBAL!$X$54),AU25*$N25))</f>
        <v>0</v>
      </c>
      <c r="CF25" s="987">
        <f>IF(RESUMO_GLOBAL!$X$53="a",ROUND(AV25*$N25,RESUMO_GLOBAL!$X$54),IF(RESUMO_GLOBAL!$X$53="t",TRUNC(AV25*$N25,RESUMO_GLOBAL!$X$54),AV25*$N25))</f>
        <v>0</v>
      </c>
      <c r="CG25" s="987">
        <f>IF(RESUMO_GLOBAL!$X$53="a",ROUND(AW25*$N25,RESUMO_GLOBAL!$X$54),IF(RESUMO_GLOBAL!$X$53="t",TRUNC(AW25*$N25,RESUMO_GLOBAL!$X$54),AW25*$N25))</f>
        <v>0</v>
      </c>
      <c r="CK25" s="59">
        <f t="shared" si="22"/>
        <v>3072.12</v>
      </c>
      <c r="CL25" s="59">
        <f t="shared" si="23"/>
        <v>0</v>
      </c>
      <c r="CM25" s="59">
        <f t="shared" si="24"/>
        <v>0</v>
      </c>
      <c r="CN25" s="59">
        <f t="shared" si="25"/>
        <v>0</v>
      </c>
      <c r="CO25" s="59">
        <f t="shared" si="26"/>
        <v>0</v>
      </c>
      <c r="CP25" s="59">
        <f t="shared" si="27"/>
        <v>0</v>
      </c>
      <c r="CQ25" s="59">
        <f t="shared" si="28"/>
        <v>0</v>
      </c>
      <c r="CR25" s="59">
        <f t="shared" si="29"/>
        <v>0</v>
      </c>
      <c r="CS25" s="59">
        <f t="shared" si="30"/>
        <v>0</v>
      </c>
      <c r="CT25" s="59">
        <f t="shared" si="31"/>
        <v>0</v>
      </c>
      <c r="CU25" s="59">
        <f t="shared" si="32"/>
        <v>0</v>
      </c>
      <c r="CV25" s="59">
        <f t="shared" si="33"/>
        <v>0</v>
      </c>
      <c r="CW25" s="59">
        <f t="shared" si="34"/>
        <v>0</v>
      </c>
      <c r="CX25" s="59">
        <f t="shared" si="35"/>
        <v>0</v>
      </c>
      <c r="CY25" s="59">
        <f t="shared" si="36"/>
        <v>0</v>
      </c>
      <c r="CZ25" s="59">
        <f t="shared" si="37"/>
        <v>0</v>
      </c>
      <c r="DA25" s="59">
        <f t="shared" si="38"/>
        <v>0</v>
      </c>
      <c r="DB25" s="59">
        <f t="shared" si="39"/>
        <v>0</v>
      </c>
      <c r="DE25">
        <f t="shared" si="8"/>
        <v>20</v>
      </c>
      <c r="DF25" t="str">
        <f t="shared" si="40"/>
        <v/>
      </c>
      <c r="DG25" s="59">
        <f>IF($C25&lt;&gt;0,SUM($CK26:CK26),0)</f>
        <v>0</v>
      </c>
      <c r="DH25" s="59">
        <f>IF($C25&lt;&gt;0,SUM($CK26:CL26),0)</f>
        <v>0</v>
      </c>
      <c r="DI25" s="59">
        <f>IF($C25&lt;&gt;0,SUM($CK26:CM26),0)</f>
        <v>0</v>
      </c>
      <c r="DJ25" s="59">
        <f>IF($C25&lt;&gt;0,SUM($CK26:CN26),0)</f>
        <v>0</v>
      </c>
      <c r="DK25" s="59">
        <f>IF($C25&lt;&gt;0,SUM($CK26:CO26),0)</f>
        <v>0</v>
      </c>
      <c r="DL25" s="59">
        <f>IF($C25&lt;&gt;0,SUM($CK26:CP26),0)</f>
        <v>0</v>
      </c>
      <c r="DM25" s="59">
        <f>IF($C25&lt;&gt;0,SUM($CK26:CQ26),0)</f>
        <v>0</v>
      </c>
      <c r="DN25" s="59">
        <f>IF($C25&lt;&gt;0,SUM($CK26:CR26),0)</f>
        <v>0</v>
      </c>
      <c r="DO25" s="59">
        <f>IF($C25&lt;&gt;0,SUM($CK26:CS26),0)</f>
        <v>0</v>
      </c>
      <c r="DP25" s="59">
        <f>IF($C25&lt;&gt;0,SUM($CK26:CT26),0)</f>
        <v>0</v>
      </c>
      <c r="DQ25" s="59">
        <f>IF($C25&lt;&gt;0,SUM($CK26:CU26),0)</f>
        <v>0</v>
      </c>
      <c r="DR25" s="59">
        <f>IF($C25&lt;&gt;0,SUM($CK26:CV26),0)</f>
        <v>0</v>
      </c>
      <c r="DS25" s="59">
        <f>IF($C25&lt;&gt;0,SUM($CK26:CW26),0)</f>
        <v>0</v>
      </c>
      <c r="DT25" s="59">
        <f>IF($C25&lt;&gt;0,SUM($CK26:CX26),0)</f>
        <v>0</v>
      </c>
      <c r="DU25" s="59">
        <f>IF($C25&lt;&gt;0,SUM($CK26:CY26),0)</f>
        <v>0</v>
      </c>
      <c r="DV25" s="59">
        <f>IF($C25&lt;&gt;0,SUM($CK26:CZ26),0)</f>
        <v>0</v>
      </c>
      <c r="DW25" s="59">
        <f>IF($C25&lt;&gt;0,SUM($CK26:DA26),0)</f>
        <v>0</v>
      </c>
      <c r="DX25" s="59">
        <f>IF($C25&lt;&gt;0,SUM($CK26:DB26),0)</f>
        <v>0</v>
      </c>
      <c r="DY25" s="952" t="str">
        <f t="shared" si="44"/>
        <v/>
      </c>
    </row>
    <row r="26" spans="1:129">
      <c r="A26" s="3" t="str">
        <f t="shared" si="41"/>
        <v>x</v>
      </c>
      <c r="B26" s="805">
        <f>Dados_GLOBAL_Inicial!E26</f>
        <v>0</v>
      </c>
      <c r="C26" s="953">
        <f>IF(IFERROR(VALUE(Dados_GLOBAL_Inicial!F26),0)=0,0,Dados_GLOBAL_Inicial!F26)</f>
        <v>0</v>
      </c>
      <c r="D26" s="830" t="str">
        <f>Dados_GLOBAL_Inicial!G26</f>
        <v>CLM060</v>
      </c>
      <c r="E26" s="830" t="str">
        <f>IF(IFERROR(VLOOKUP(F26,Cod_Gde_Itens!$A$1:$B$80,2,FALSE),0)&gt;549,IFERROR(VLOOKUP(F26,Cod_Gde_Itens!$A$1:$B$80,2,FALSE),0),IF(Dados_GLOBAL_Inicial!H26=0,"",Dados_GLOBAL_Inicial!H26))</f>
        <v>DER/PRC</v>
      </c>
      <c r="F26" s="823" t="str">
        <f>Dados_GLOBAL_Inicial!I26</f>
        <v>C.L. pré-moldado Tubo até 0,60</v>
      </c>
      <c r="G26" s="808" t="str">
        <f>Dados_GLOBAL_Inicial!J26</f>
        <v>un</v>
      </c>
      <c r="H26" s="454">
        <f>Dados_GLOBAL_Inicial!K26</f>
        <v>4</v>
      </c>
      <c r="I26" s="970">
        <f>SUM('MEDIÇÃO_OBJETO (1)'!I26)</f>
        <v>0</v>
      </c>
      <c r="J26" s="455">
        <f t="shared" si="10"/>
        <v>4</v>
      </c>
      <c r="K26" s="451">
        <f t="shared" si="11"/>
        <v>1</v>
      </c>
      <c r="L26" s="452">
        <f t="shared" si="12"/>
        <v>6.9999999999999999E-4</v>
      </c>
      <c r="M26" s="809">
        <f t="shared" si="13"/>
        <v>6.9999999999999999E-4</v>
      </c>
      <c r="N26" s="810">
        <f>IF(IFERROR(VALUE(Dados_GLOBAL_Inicial!L26),0)=0,0,Dados_GLOBAL_Inicial!L26)</f>
        <v>768.03</v>
      </c>
      <c r="O26" s="812">
        <f>SUM('MEDIÇÃO_OBJETO (1)'!O26)</f>
        <v>3072.12</v>
      </c>
      <c r="P26" s="812">
        <f>SUM('MEDIÇÃO_OBJETO (1)'!P26)</f>
        <v>3072.12</v>
      </c>
      <c r="Q26" s="813">
        <f t="shared" si="14"/>
        <v>0</v>
      </c>
      <c r="R26" s="951"/>
      <c r="S26" s="815">
        <f>SUM('MEDIÇÃO_OBJETO (1)'!S26)</f>
        <v>0</v>
      </c>
      <c r="T26" s="815">
        <f>SUM('MEDIÇÃO_OBJETO (1)'!T26)</f>
        <v>0</v>
      </c>
      <c r="V26" s="19"/>
      <c r="W26" s="978">
        <f t="shared" si="15"/>
        <v>3072.12</v>
      </c>
      <c r="X26" s="816">
        <f t="shared" si="16"/>
        <v>0</v>
      </c>
      <c r="Y26" s="816">
        <f t="shared" si="17"/>
        <v>9231.67</v>
      </c>
      <c r="Z26" s="817">
        <f t="shared" si="18"/>
        <v>0</v>
      </c>
      <c r="AB26" s="453">
        <f t="shared" si="19"/>
        <v>4</v>
      </c>
      <c r="AC26" s="14">
        <f t="shared" si="20"/>
        <v>1</v>
      </c>
      <c r="AD26" s="819"/>
      <c r="AE26" s="631">
        <f t="shared" si="21"/>
        <v>0</v>
      </c>
      <c r="AF26" s="818">
        <f>SUM('MEDIÇÃO_OBJETO (1)'!AG26)</f>
        <v>4</v>
      </c>
      <c r="AG26" s="541">
        <f>SUM('MEDIÇÃO_OBJETO (1)'!AH26)</f>
        <v>0</v>
      </c>
      <c r="AH26" s="541">
        <f>SUM('MEDIÇÃO_OBJETO (1)'!AI26)</f>
        <v>0</v>
      </c>
      <c r="AI26" s="541">
        <f>SUM('MEDIÇÃO_OBJETO (1)'!AJ26)</f>
        <v>0</v>
      </c>
      <c r="AJ26" s="541">
        <f>SUM('MEDIÇÃO_OBJETO (1)'!AK26)</f>
        <v>0</v>
      </c>
      <c r="AK26" s="541">
        <f>SUM('MEDIÇÃO_OBJETO (1)'!AL26)</f>
        <v>0</v>
      </c>
      <c r="AL26" s="541">
        <f>SUM('MEDIÇÃO_OBJETO (1)'!AM26)</f>
        <v>0</v>
      </c>
      <c r="AM26" s="541">
        <f>SUM('MEDIÇÃO_OBJETO (1)'!AN26)</f>
        <v>0</v>
      </c>
      <c r="AN26" s="541">
        <f>SUM('MEDIÇÃO_OBJETO (1)'!AO26)</f>
        <v>0</v>
      </c>
      <c r="AO26" s="541">
        <f>SUM('MEDIÇÃO_OBJETO (1)'!AP26)</f>
        <v>0</v>
      </c>
      <c r="AP26" s="541">
        <f>SUM('MEDIÇÃO_OBJETO (1)'!AQ26)</f>
        <v>0</v>
      </c>
      <c r="AQ26" s="541">
        <f>SUM('MEDIÇÃO_OBJETO (1)'!AR26)</f>
        <v>0</v>
      </c>
      <c r="AR26" s="541">
        <f>SUM('MEDIÇÃO_OBJETO (1)'!AS26)</f>
        <v>0</v>
      </c>
      <c r="AS26" s="541">
        <f>SUM('MEDIÇÃO_OBJETO (1)'!AT26)</f>
        <v>0</v>
      </c>
      <c r="AT26" s="541">
        <f>SUM('MEDIÇÃO_OBJETO (1)'!AU26)</f>
        <v>0</v>
      </c>
      <c r="AU26" s="541">
        <f>SUM('MEDIÇÃO_OBJETO (1)'!AV26)</f>
        <v>0</v>
      </c>
      <c r="AV26" s="541">
        <f>SUM('MEDIÇÃO_OBJETO (1)'!AW26)</f>
        <v>0</v>
      </c>
      <c r="AW26" s="541">
        <f>SUM('MEDIÇÃO_OBJETO (1)'!AX26)</f>
        <v>0</v>
      </c>
      <c r="AX26" s="977"/>
      <c r="BN26" s="992">
        <f t="shared" si="42"/>
        <v>0</v>
      </c>
      <c r="BO26" s="538">
        <f t="shared" si="43"/>
        <v>3072.12</v>
      </c>
      <c r="BP26" s="987">
        <f>IF(RESUMO_GLOBAL!$X$53="a",ROUND(AF26*$N26,RESUMO_GLOBAL!$X$54),IF(RESUMO_GLOBAL!$X$53="t",TRUNC(AF26*$N26,RESUMO_GLOBAL!$X$54),AF26*$N26))</f>
        <v>3072.12</v>
      </c>
      <c r="BQ26" s="987">
        <f>IF(RESUMO_GLOBAL!$X$53="a",ROUND(AG26*$N26,RESUMO_GLOBAL!$X$54),IF(RESUMO_GLOBAL!$X$53="t",TRUNC(AG26*$N26,RESUMO_GLOBAL!$X$54),AG26*$N26))</f>
        <v>0</v>
      </c>
      <c r="BR26" s="987">
        <f>IF(RESUMO_GLOBAL!$X$53="a",ROUND(AH26*$N26,RESUMO_GLOBAL!$X$54),IF(RESUMO_GLOBAL!$X$53="t",TRUNC(AH26*$N26,RESUMO_GLOBAL!$X$54),AH26*$N26))</f>
        <v>0</v>
      </c>
      <c r="BS26" s="987">
        <f>IF(RESUMO_GLOBAL!$X$53="a",ROUND(AI26*$N26,RESUMO_GLOBAL!$X$54),IF(RESUMO_GLOBAL!$X$53="t",TRUNC(AI26*$N26,RESUMO_GLOBAL!$X$54),AI26*$N26))</f>
        <v>0</v>
      </c>
      <c r="BT26" s="987">
        <f>IF(RESUMO_GLOBAL!$X$53="a",ROUND(AJ26*$N26,RESUMO_GLOBAL!$X$54),IF(RESUMO_GLOBAL!$X$53="t",TRUNC(AJ26*$N26,RESUMO_GLOBAL!$X$54),AJ26*$N26))</f>
        <v>0</v>
      </c>
      <c r="BU26" s="987">
        <f>IF(RESUMO_GLOBAL!$X$53="a",ROUND(AK26*$N26,RESUMO_GLOBAL!$X$54),IF(RESUMO_GLOBAL!$X$53="t",TRUNC(AK26*$N26,RESUMO_GLOBAL!$X$54),AK26*$N26))</f>
        <v>0</v>
      </c>
      <c r="BV26" s="987">
        <f>IF(RESUMO_GLOBAL!$X$53="a",ROUND(AL26*$N26,RESUMO_GLOBAL!$X$54),IF(RESUMO_GLOBAL!$X$53="t",TRUNC(AL26*$N26,RESUMO_GLOBAL!$X$54),AL26*$N26))</f>
        <v>0</v>
      </c>
      <c r="BW26" s="987">
        <f>IF(RESUMO_GLOBAL!$X$53="a",ROUND(AM26*$N26,RESUMO_GLOBAL!$X$54),IF(RESUMO_GLOBAL!$X$53="t",TRUNC(AM26*$N26,RESUMO_GLOBAL!$X$54),AM26*$N26))</f>
        <v>0</v>
      </c>
      <c r="BX26" s="987">
        <f>IF(RESUMO_GLOBAL!$X$53="a",ROUND(AN26*$N26,RESUMO_GLOBAL!$X$54),IF(RESUMO_GLOBAL!$X$53="t",TRUNC(AN26*$N26,RESUMO_GLOBAL!$X$54),AN26*$N26))</f>
        <v>0</v>
      </c>
      <c r="BY26" s="987">
        <f>IF(RESUMO_GLOBAL!$X$53="a",ROUND(AO26*$N26,RESUMO_GLOBAL!$X$54),IF(RESUMO_GLOBAL!$X$53="t",TRUNC(AO26*$N26,RESUMO_GLOBAL!$X$54),AO26*$N26))</f>
        <v>0</v>
      </c>
      <c r="BZ26" s="987">
        <f>IF(RESUMO_GLOBAL!$X$53="a",ROUND(AP26*$N26,RESUMO_GLOBAL!$X$54),IF(RESUMO_GLOBAL!$X$53="t",TRUNC(AP26*$N26,RESUMO_GLOBAL!$X$54),AP26*$N26))</f>
        <v>0</v>
      </c>
      <c r="CA26" s="987">
        <f>IF(RESUMO_GLOBAL!$X$53="a",ROUND(AQ26*$N26,RESUMO_GLOBAL!$X$54),IF(RESUMO_GLOBAL!$X$53="t",TRUNC(AQ26*$N26,RESUMO_GLOBAL!$X$54),AQ26*$N26))</f>
        <v>0</v>
      </c>
      <c r="CB26" s="987">
        <f>IF(RESUMO_GLOBAL!$X$53="a",ROUND(AR26*$N26,RESUMO_GLOBAL!$X$54),IF(RESUMO_GLOBAL!$X$53="t",TRUNC(AR26*$N26,RESUMO_GLOBAL!$X$54),AR26*$N26))</f>
        <v>0</v>
      </c>
      <c r="CC26" s="987">
        <f>IF(RESUMO_GLOBAL!$X$53="a",ROUND(AS26*$N26,RESUMO_GLOBAL!$X$54),IF(RESUMO_GLOBAL!$X$53="t",TRUNC(AS26*$N26,RESUMO_GLOBAL!$X$54),AS26*$N26))</f>
        <v>0</v>
      </c>
      <c r="CD26" s="987">
        <f>IF(RESUMO_GLOBAL!$X$53="a",ROUND(AT26*$N26,RESUMO_GLOBAL!$X$54),IF(RESUMO_GLOBAL!$X$53="t",TRUNC(AT26*$N26,RESUMO_GLOBAL!$X$54),AT26*$N26))</f>
        <v>0</v>
      </c>
      <c r="CE26" s="987">
        <f>IF(RESUMO_GLOBAL!$X$53="a",ROUND(AU26*$N26,RESUMO_GLOBAL!$X$54),IF(RESUMO_GLOBAL!$X$53="t",TRUNC(AU26*$N26,RESUMO_GLOBAL!$X$54),AU26*$N26))</f>
        <v>0</v>
      </c>
      <c r="CF26" s="987">
        <f>IF(RESUMO_GLOBAL!$X$53="a",ROUND(AV26*$N26,RESUMO_GLOBAL!$X$54),IF(RESUMO_GLOBAL!$X$53="t",TRUNC(AV26*$N26,RESUMO_GLOBAL!$X$54),AV26*$N26))</f>
        <v>0</v>
      </c>
      <c r="CG26" s="987">
        <f>IF(RESUMO_GLOBAL!$X$53="a",ROUND(AW26*$N26,RESUMO_GLOBAL!$X$54),IF(RESUMO_GLOBAL!$X$53="t",TRUNC(AW26*$N26,RESUMO_GLOBAL!$X$54),AW26*$N26))</f>
        <v>0</v>
      </c>
      <c r="CK26" s="59">
        <f t="shared" si="22"/>
        <v>3072.12</v>
      </c>
      <c r="CL26" s="59">
        <f t="shared" si="23"/>
        <v>0</v>
      </c>
      <c r="CM26" s="59">
        <f t="shared" si="24"/>
        <v>0</v>
      </c>
      <c r="CN26" s="59">
        <f t="shared" si="25"/>
        <v>0</v>
      </c>
      <c r="CO26" s="59">
        <f t="shared" si="26"/>
        <v>0</v>
      </c>
      <c r="CP26" s="59">
        <f t="shared" si="27"/>
        <v>0</v>
      </c>
      <c r="CQ26" s="59">
        <f t="shared" si="28"/>
        <v>0</v>
      </c>
      <c r="CR26" s="59">
        <f t="shared" si="29"/>
        <v>0</v>
      </c>
      <c r="CS26" s="59">
        <f t="shared" si="30"/>
        <v>0</v>
      </c>
      <c r="CT26" s="59">
        <f t="shared" si="31"/>
        <v>0</v>
      </c>
      <c r="CU26" s="59">
        <f t="shared" si="32"/>
        <v>0</v>
      </c>
      <c r="CV26" s="59">
        <f t="shared" si="33"/>
        <v>0</v>
      </c>
      <c r="CW26" s="59">
        <f t="shared" si="34"/>
        <v>0</v>
      </c>
      <c r="CX26" s="59">
        <f t="shared" si="35"/>
        <v>0</v>
      </c>
      <c r="CY26" s="59">
        <f t="shared" si="36"/>
        <v>0</v>
      </c>
      <c r="CZ26" s="59">
        <f t="shared" si="37"/>
        <v>0</v>
      </c>
      <c r="DA26" s="59">
        <f t="shared" si="38"/>
        <v>0</v>
      </c>
      <c r="DB26" s="59">
        <f t="shared" si="39"/>
        <v>0</v>
      </c>
      <c r="DE26">
        <f t="shared" si="8"/>
        <v>21</v>
      </c>
      <c r="DF26" t="str">
        <f t="shared" si="40"/>
        <v/>
      </c>
      <c r="DG26" s="59">
        <f>IF($C26&lt;&gt;0,SUM($CK27:CK27),0)</f>
        <v>0</v>
      </c>
      <c r="DH26" s="59">
        <f>IF($C26&lt;&gt;0,SUM($CK27:CL27),0)</f>
        <v>0</v>
      </c>
      <c r="DI26" s="59">
        <f>IF($C26&lt;&gt;0,SUM($CK27:CM27),0)</f>
        <v>0</v>
      </c>
      <c r="DJ26" s="59">
        <f>IF($C26&lt;&gt;0,SUM($CK27:CN27),0)</f>
        <v>0</v>
      </c>
      <c r="DK26" s="59">
        <f>IF($C26&lt;&gt;0,SUM($CK27:CO27),0)</f>
        <v>0</v>
      </c>
      <c r="DL26" s="59">
        <f>IF($C26&lt;&gt;0,SUM($CK27:CP27),0)</f>
        <v>0</v>
      </c>
      <c r="DM26" s="59">
        <f>IF($C26&lt;&gt;0,SUM($CK27:CQ27),0)</f>
        <v>0</v>
      </c>
      <c r="DN26" s="59">
        <f>IF($C26&lt;&gt;0,SUM($CK27:CR27),0)</f>
        <v>0</v>
      </c>
      <c r="DO26" s="59">
        <f>IF($C26&lt;&gt;0,SUM($CK27:CS27),0)</f>
        <v>0</v>
      </c>
      <c r="DP26" s="59">
        <f>IF($C26&lt;&gt;0,SUM($CK27:CT27),0)</f>
        <v>0</v>
      </c>
      <c r="DQ26" s="59">
        <f>IF($C26&lt;&gt;0,SUM($CK27:CU27),0)</f>
        <v>0</v>
      </c>
      <c r="DR26" s="59">
        <f>IF($C26&lt;&gt;0,SUM($CK27:CV27),0)</f>
        <v>0</v>
      </c>
      <c r="DS26" s="59">
        <f>IF($C26&lt;&gt;0,SUM($CK27:CW27),0)</f>
        <v>0</v>
      </c>
      <c r="DT26" s="59">
        <f>IF($C26&lt;&gt;0,SUM($CK27:CX27),0)</f>
        <v>0</v>
      </c>
      <c r="DU26" s="59">
        <f>IF($C26&lt;&gt;0,SUM($CK27:CY27),0)</f>
        <v>0</v>
      </c>
      <c r="DV26" s="59">
        <f>IF($C26&lt;&gt;0,SUM($CK27:CZ27),0)</f>
        <v>0</v>
      </c>
      <c r="DW26" s="59">
        <f>IF($C26&lt;&gt;0,SUM($CK27:DA27),0)</f>
        <v>0</v>
      </c>
      <c r="DX26" s="59">
        <f>IF($C26&lt;&gt;0,SUM($CK27:DB27),0)</f>
        <v>0</v>
      </c>
      <c r="DY26" s="952" t="str">
        <f t="shared" si="44"/>
        <v/>
      </c>
    </row>
    <row r="27" spans="1:129">
      <c r="A27" s="3" t="str">
        <f t="shared" si="41"/>
        <v>x</v>
      </c>
      <c r="B27" s="805">
        <f>Dados_GLOBAL_Inicial!E27</f>
        <v>0</v>
      </c>
      <c r="C27" s="953">
        <f>IF(IFERROR(VALUE(Dados_GLOBAL_Inicial!F27),0)=0,0,Dados_GLOBAL_Inicial!F27)</f>
        <v>0</v>
      </c>
      <c r="D27" s="830" t="str">
        <f>Dados_GLOBAL_Inicial!G27</f>
        <v>CLC040</v>
      </c>
      <c r="E27" s="830" t="str">
        <f>IF(IFERROR(VLOOKUP(F27,Cod_Gde_Itens!$A$1:$B$80,2,FALSE),0)&gt;549,IFERROR(VLOOKUP(F27,Cod_Gde_Itens!$A$1:$B$80,2,FALSE),0),IF(Dados_GLOBAL_Inicial!H27=0,"",Dados_GLOBAL_Inicial!H27))</f>
        <v>DER/PRC</v>
      </c>
      <c r="F27" s="823" t="str">
        <f>Dados_GLOBAL_Inicial!I27</f>
        <v>C.L. concreto armado Tubo até 0,40</v>
      </c>
      <c r="G27" s="808" t="str">
        <f>Dados_GLOBAL_Inicial!J27</f>
        <v>un</v>
      </c>
      <c r="H27" s="454">
        <f>Dados_GLOBAL_Inicial!K27</f>
        <v>1</v>
      </c>
      <c r="I27" s="970">
        <f>SUM('MEDIÇÃO_OBJETO (1)'!I27)</f>
        <v>0</v>
      </c>
      <c r="J27" s="455">
        <f t="shared" si="10"/>
        <v>1</v>
      </c>
      <c r="K27" s="451">
        <f t="shared" si="11"/>
        <v>0</v>
      </c>
      <c r="L27" s="452">
        <f t="shared" si="12"/>
        <v>2.0000000000000001E-4</v>
      </c>
      <c r="M27" s="809">
        <f t="shared" si="13"/>
        <v>0</v>
      </c>
      <c r="N27" s="810">
        <f>IF(IFERROR(VALUE(Dados_GLOBAL_Inicial!L27),0)=0,0,Dados_GLOBAL_Inicial!L27)</f>
        <v>843.63</v>
      </c>
      <c r="O27" s="812">
        <f>SUM('MEDIÇÃO_OBJETO (1)'!O27)</f>
        <v>0</v>
      </c>
      <c r="P27" s="812">
        <f>SUM('MEDIÇÃO_OBJETO (1)'!P27)</f>
        <v>843.63</v>
      </c>
      <c r="Q27" s="813">
        <f t="shared" si="14"/>
        <v>843.63</v>
      </c>
      <c r="R27" s="951"/>
      <c r="S27" s="815">
        <f>SUM('MEDIÇÃO_OBJETO (1)'!S27)</f>
        <v>0</v>
      </c>
      <c r="T27" s="815">
        <f>SUM('MEDIÇÃO_OBJETO (1)'!T27)</f>
        <v>0</v>
      </c>
      <c r="V27" s="19"/>
      <c r="W27" s="978">
        <f t="shared" si="15"/>
        <v>0</v>
      </c>
      <c r="X27" s="816">
        <f t="shared" si="16"/>
        <v>0</v>
      </c>
      <c r="Y27" s="816">
        <f t="shared" si="17"/>
        <v>6159.55</v>
      </c>
      <c r="Z27" s="817">
        <f t="shared" si="18"/>
        <v>0</v>
      </c>
      <c r="AB27" s="453">
        <f t="shared" si="19"/>
        <v>0</v>
      </c>
      <c r="AC27" s="14">
        <f t="shared" si="20"/>
        <v>0</v>
      </c>
      <c r="AD27" s="819"/>
      <c r="AE27" s="631">
        <f t="shared" si="21"/>
        <v>0</v>
      </c>
      <c r="AF27" s="818">
        <f>SUM('MEDIÇÃO_OBJETO (1)'!AG27)</f>
        <v>0</v>
      </c>
      <c r="AG27" s="541">
        <f>SUM('MEDIÇÃO_OBJETO (1)'!AH27)</f>
        <v>0</v>
      </c>
      <c r="AH27" s="541">
        <f>SUM('MEDIÇÃO_OBJETO (1)'!AI27)</f>
        <v>0</v>
      </c>
      <c r="AI27" s="541">
        <f>SUM('MEDIÇÃO_OBJETO (1)'!AJ27)</f>
        <v>0</v>
      </c>
      <c r="AJ27" s="541">
        <f>SUM('MEDIÇÃO_OBJETO (1)'!AK27)</f>
        <v>0</v>
      </c>
      <c r="AK27" s="541">
        <f>SUM('MEDIÇÃO_OBJETO (1)'!AL27)</f>
        <v>0</v>
      </c>
      <c r="AL27" s="541">
        <f>SUM('MEDIÇÃO_OBJETO (1)'!AM27)</f>
        <v>0</v>
      </c>
      <c r="AM27" s="541">
        <f>SUM('MEDIÇÃO_OBJETO (1)'!AN27)</f>
        <v>0</v>
      </c>
      <c r="AN27" s="541">
        <f>SUM('MEDIÇÃO_OBJETO (1)'!AO27)</f>
        <v>0</v>
      </c>
      <c r="AO27" s="541">
        <f>SUM('MEDIÇÃO_OBJETO (1)'!AP27)</f>
        <v>0</v>
      </c>
      <c r="AP27" s="541">
        <f>SUM('MEDIÇÃO_OBJETO (1)'!AQ27)</f>
        <v>0</v>
      </c>
      <c r="AQ27" s="541">
        <f>SUM('MEDIÇÃO_OBJETO (1)'!AR27)</f>
        <v>0</v>
      </c>
      <c r="AR27" s="541">
        <f>SUM('MEDIÇÃO_OBJETO (1)'!AS27)</f>
        <v>0</v>
      </c>
      <c r="AS27" s="541">
        <f>SUM('MEDIÇÃO_OBJETO (1)'!AT27)</f>
        <v>0</v>
      </c>
      <c r="AT27" s="541">
        <f>SUM('MEDIÇÃO_OBJETO (1)'!AU27)</f>
        <v>0</v>
      </c>
      <c r="AU27" s="541">
        <f>SUM('MEDIÇÃO_OBJETO (1)'!AV27)</f>
        <v>0</v>
      </c>
      <c r="AV27" s="541">
        <f>SUM('MEDIÇÃO_OBJETO (1)'!AW27)</f>
        <v>0</v>
      </c>
      <c r="AW27" s="541">
        <f>SUM('MEDIÇÃO_OBJETO (1)'!AX27)</f>
        <v>0</v>
      </c>
      <c r="AX27" s="977"/>
      <c r="BN27" s="992">
        <f t="shared" si="42"/>
        <v>0</v>
      </c>
      <c r="BO27" s="538">
        <f t="shared" si="43"/>
        <v>0</v>
      </c>
      <c r="BP27" s="987">
        <f>IF(RESUMO_GLOBAL!$X$53="a",ROUND(AF27*$N27,RESUMO_GLOBAL!$X$54),IF(RESUMO_GLOBAL!$X$53="t",TRUNC(AF27*$N27,RESUMO_GLOBAL!$X$54),AF27*$N27))</f>
        <v>0</v>
      </c>
      <c r="BQ27" s="987">
        <f>IF(RESUMO_GLOBAL!$X$53="a",ROUND(AG27*$N27,RESUMO_GLOBAL!$X$54),IF(RESUMO_GLOBAL!$X$53="t",TRUNC(AG27*$N27,RESUMO_GLOBAL!$X$54),AG27*$N27))</f>
        <v>0</v>
      </c>
      <c r="BR27" s="987">
        <f>IF(RESUMO_GLOBAL!$X$53="a",ROUND(AH27*$N27,RESUMO_GLOBAL!$X$54),IF(RESUMO_GLOBAL!$X$53="t",TRUNC(AH27*$N27,RESUMO_GLOBAL!$X$54),AH27*$N27))</f>
        <v>0</v>
      </c>
      <c r="BS27" s="987">
        <f>IF(RESUMO_GLOBAL!$X$53="a",ROUND(AI27*$N27,RESUMO_GLOBAL!$X$54),IF(RESUMO_GLOBAL!$X$53="t",TRUNC(AI27*$N27,RESUMO_GLOBAL!$X$54),AI27*$N27))</f>
        <v>0</v>
      </c>
      <c r="BT27" s="987">
        <f>IF(RESUMO_GLOBAL!$X$53="a",ROUND(AJ27*$N27,RESUMO_GLOBAL!$X$54),IF(RESUMO_GLOBAL!$X$53="t",TRUNC(AJ27*$N27,RESUMO_GLOBAL!$X$54),AJ27*$N27))</f>
        <v>0</v>
      </c>
      <c r="BU27" s="987">
        <f>IF(RESUMO_GLOBAL!$X$53="a",ROUND(AK27*$N27,RESUMO_GLOBAL!$X$54),IF(RESUMO_GLOBAL!$X$53="t",TRUNC(AK27*$N27,RESUMO_GLOBAL!$X$54),AK27*$N27))</f>
        <v>0</v>
      </c>
      <c r="BV27" s="987">
        <f>IF(RESUMO_GLOBAL!$X$53="a",ROUND(AL27*$N27,RESUMO_GLOBAL!$X$54),IF(RESUMO_GLOBAL!$X$53="t",TRUNC(AL27*$N27,RESUMO_GLOBAL!$X$54),AL27*$N27))</f>
        <v>0</v>
      </c>
      <c r="BW27" s="987">
        <f>IF(RESUMO_GLOBAL!$X$53="a",ROUND(AM27*$N27,RESUMO_GLOBAL!$X$54),IF(RESUMO_GLOBAL!$X$53="t",TRUNC(AM27*$N27,RESUMO_GLOBAL!$X$54),AM27*$N27))</f>
        <v>0</v>
      </c>
      <c r="BX27" s="987">
        <f>IF(RESUMO_GLOBAL!$X$53="a",ROUND(AN27*$N27,RESUMO_GLOBAL!$X$54),IF(RESUMO_GLOBAL!$X$53="t",TRUNC(AN27*$N27,RESUMO_GLOBAL!$X$54),AN27*$N27))</f>
        <v>0</v>
      </c>
      <c r="BY27" s="987">
        <f>IF(RESUMO_GLOBAL!$X$53="a",ROUND(AO27*$N27,RESUMO_GLOBAL!$X$54),IF(RESUMO_GLOBAL!$X$53="t",TRUNC(AO27*$N27,RESUMO_GLOBAL!$X$54),AO27*$N27))</f>
        <v>0</v>
      </c>
      <c r="BZ27" s="987">
        <f>IF(RESUMO_GLOBAL!$X$53="a",ROUND(AP27*$N27,RESUMO_GLOBAL!$X$54),IF(RESUMO_GLOBAL!$X$53="t",TRUNC(AP27*$N27,RESUMO_GLOBAL!$X$54),AP27*$N27))</f>
        <v>0</v>
      </c>
      <c r="CA27" s="987">
        <f>IF(RESUMO_GLOBAL!$X$53="a",ROUND(AQ27*$N27,RESUMO_GLOBAL!$X$54),IF(RESUMO_GLOBAL!$X$53="t",TRUNC(AQ27*$N27,RESUMO_GLOBAL!$X$54),AQ27*$N27))</f>
        <v>0</v>
      </c>
      <c r="CB27" s="987">
        <f>IF(RESUMO_GLOBAL!$X$53="a",ROUND(AR27*$N27,RESUMO_GLOBAL!$X$54),IF(RESUMO_GLOBAL!$X$53="t",TRUNC(AR27*$N27,RESUMO_GLOBAL!$X$54),AR27*$N27))</f>
        <v>0</v>
      </c>
      <c r="CC27" s="987">
        <f>IF(RESUMO_GLOBAL!$X$53="a",ROUND(AS27*$N27,RESUMO_GLOBAL!$X$54),IF(RESUMO_GLOBAL!$X$53="t",TRUNC(AS27*$N27,RESUMO_GLOBAL!$X$54),AS27*$N27))</f>
        <v>0</v>
      </c>
      <c r="CD27" s="987">
        <f>IF(RESUMO_GLOBAL!$X$53="a",ROUND(AT27*$N27,RESUMO_GLOBAL!$X$54),IF(RESUMO_GLOBAL!$X$53="t",TRUNC(AT27*$N27,RESUMO_GLOBAL!$X$54),AT27*$N27))</f>
        <v>0</v>
      </c>
      <c r="CE27" s="987">
        <f>IF(RESUMO_GLOBAL!$X$53="a",ROUND(AU27*$N27,RESUMO_GLOBAL!$X$54),IF(RESUMO_GLOBAL!$X$53="t",TRUNC(AU27*$N27,RESUMO_GLOBAL!$X$54),AU27*$N27))</f>
        <v>0</v>
      </c>
      <c r="CF27" s="987">
        <f>IF(RESUMO_GLOBAL!$X$53="a",ROUND(AV27*$N27,RESUMO_GLOBAL!$X$54),IF(RESUMO_GLOBAL!$X$53="t",TRUNC(AV27*$N27,RESUMO_GLOBAL!$X$54),AV27*$N27))</f>
        <v>0</v>
      </c>
      <c r="CG27" s="987">
        <f>IF(RESUMO_GLOBAL!$X$53="a",ROUND(AW27*$N27,RESUMO_GLOBAL!$X$54),IF(RESUMO_GLOBAL!$X$53="t",TRUNC(AW27*$N27,RESUMO_GLOBAL!$X$54),AW27*$N27))</f>
        <v>0</v>
      </c>
      <c r="CK27" s="59">
        <f t="shared" si="22"/>
        <v>0</v>
      </c>
      <c r="CL27" s="59">
        <f t="shared" si="23"/>
        <v>0</v>
      </c>
      <c r="CM27" s="59">
        <f t="shared" si="24"/>
        <v>0</v>
      </c>
      <c r="CN27" s="59">
        <f t="shared" si="25"/>
        <v>0</v>
      </c>
      <c r="CO27" s="59">
        <f t="shared" si="26"/>
        <v>0</v>
      </c>
      <c r="CP27" s="59">
        <f t="shared" si="27"/>
        <v>0</v>
      </c>
      <c r="CQ27" s="59">
        <f t="shared" si="28"/>
        <v>0</v>
      </c>
      <c r="CR27" s="59">
        <f t="shared" si="29"/>
        <v>0</v>
      </c>
      <c r="CS27" s="59">
        <f t="shared" si="30"/>
        <v>0</v>
      </c>
      <c r="CT27" s="59">
        <f t="shared" si="31"/>
        <v>0</v>
      </c>
      <c r="CU27" s="59">
        <f t="shared" si="32"/>
        <v>0</v>
      </c>
      <c r="CV27" s="59">
        <f t="shared" si="33"/>
        <v>0</v>
      </c>
      <c r="CW27" s="59">
        <f t="shared" si="34"/>
        <v>0</v>
      </c>
      <c r="CX27" s="59">
        <f t="shared" si="35"/>
        <v>0</v>
      </c>
      <c r="CY27" s="59">
        <f t="shared" si="36"/>
        <v>0</v>
      </c>
      <c r="CZ27" s="59">
        <f t="shared" si="37"/>
        <v>0</v>
      </c>
      <c r="DA27" s="59">
        <f t="shared" si="38"/>
        <v>0</v>
      </c>
      <c r="DB27" s="59">
        <f t="shared" si="39"/>
        <v>0</v>
      </c>
      <c r="DE27">
        <f t="shared" si="8"/>
        <v>22</v>
      </c>
      <c r="DF27" t="str">
        <f t="shared" si="40"/>
        <v/>
      </c>
      <c r="DG27" s="59">
        <f>IF($C27&lt;&gt;0,SUM($CK28:CK28),0)</f>
        <v>0</v>
      </c>
      <c r="DH27" s="59">
        <f>IF($C27&lt;&gt;0,SUM($CK28:CL28),0)</f>
        <v>0</v>
      </c>
      <c r="DI27" s="59">
        <f>IF($C27&lt;&gt;0,SUM($CK28:CM28),0)</f>
        <v>0</v>
      </c>
      <c r="DJ27" s="59">
        <f>IF($C27&lt;&gt;0,SUM($CK28:CN28),0)</f>
        <v>0</v>
      </c>
      <c r="DK27" s="59">
        <f>IF($C27&lt;&gt;0,SUM($CK28:CO28),0)</f>
        <v>0</v>
      </c>
      <c r="DL27" s="59">
        <f>IF($C27&lt;&gt;0,SUM($CK28:CP28),0)</f>
        <v>0</v>
      </c>
      <c r="DM27" s="59">
        <f>IF($C27&lt;&gt;0,SUM($CK28:CQ28),0)</f>
        <v>0</v>
      </c>
      <c r="DN27" s="59">
        <f>IF($C27&lt;&gt;0,SUM($CK28:CR28),0)</f>
        <v>0</v>
      </c>
      <c r="DO27" s="59">
        <f>IF($C27&lt;&gt;0,SUM($CK28:CS28),0)</f>
        <v>0</v>
      </c>
      <c r="DP27" s="59">
        <f>IF($C27&lt;&gt;0,SUM($CK28:CT28),0)</f>
        <v>0</v>
      </c>
      <c r="DQ27" s="59">
        <f>IF($C27&lt;&gt;0,SUM($CK28:CU28),0)</f>
        <v>0</v>
      </c>
      <c r="DR27" s="59">
        <f>IF($C27&lt;&gt;0,SUM($CK28:CV28),0)</f>
        <v>0</v>
      </c>
      <c r="DS27" s="59">
        <f>IF($C27&lt;&gt;0,SUM($CK28:CW28),0)</f>
        <v>0</v>
      </c>
      <c r="DT27" s="59">
        <f>IF($C27&lt;&gt;0,SUM($CK28:CX28),0)</f>
        <v>0</v>
      </c>
      <c r="DU27" s="59">
        <f>IF($C27&lt;&gt;0,SUM($CK28:CY28),0)</f>
        <v>0</v>
      </c>
      <c r="DV27" s="59">
        <f>IF($C27&lt;&gt;0,SUM($CK28:CZ28),0)</f>
        <v>0</v>
      </c>
      <c r="DW27" s="59">
        <f>IF($C27&lt;&gt;0,SUM($CK28:DA28),0)</f>
        <v>0</v>
      </c>
      <c r="DX27" s="59">
        <f>IF($C27&lt;&gt;0,SUM($CK28:DB28),0)</f>
        <v>0</v>
      </c>
      <c r="DY27" s="952" t="str">
        <f t="shared" si="44"/>
        <v/>
      </c>
    </row>
    <row r="28" spans="1:129">
      <c r="A28" s="3" t="str">
        <f t="shared" si="41"/>
        <v>x</v>
      </c>
      <c r="B28" s="805">
        <f>Dados_GLOBAL_Inicial!E28</f>
        <v>0</v>
      </c>
      <c r="C28" s="953">
        <f>IF(IFERROR(VALUE(Dados_GLOBAL_Inicial!F28),0)=0,0,Dados_GLOBAL_Inicial!F28)</f>
        <v>0</v>
      </c>
      <c r="D28" s="830" t="str">
        <f>Dados_GLOBAL_Inicial!G28</f>
        <v>CLC060</v>
      </c>
      <c r="E28" s="830" t="str">
        <f>IF(IFERROR(VLOOKUP(F28,Cod_Gde_Itens!$A$1:$B$80,2,FALSE),0)&gt;549,IFERROR(VLOOKUP(F28,Cod_Gde_Itens!$A$1:$B$80,2,FALSE),0),IF(Dados_GLOBAL_Inicial!H28=0,"",Dados_GLOBAL_Inicial!H28))</f>
        <v>DER/PRC</v>
      </c>
      <c r="F28" s="823" t="str">
        <f>Dados_GLOBAL_Inicial!I28</f>
        <v>C.L. concreto armado Tubo até 0,60</v>
      </c>
      <c r="G28" s="808" t="str">
        <f>Dados_GLOBAL_Inicial!J28</f>
        <v>un</v>
      </c>
      <c r="H28" s="454">
        <f>Dados_GLOBAL_Inicial!K28</f>
        <v>4</v>
      </c>
      <c r="I28" s="970">
        <f>SUM('MEDIÇÃO_OBJETO (1)'!I28)</f>
        <v>0</v>
      </c>
      <c r="J28" s="455">
        <f t="shared" si="10"/>
        <v>4</v>
      </c>
      <c r="K28" s="451">
        <f t="shared" si="11"/>
        <v>0</v>
      </c>
      <c r="L28" s="452">
        <f t="shared" si="12"/>
        <v>1.2999999999999999E-3</v>
      </c>
      <c r="M28" s="809">
        <f t="shared" si="13"/>
        <v>0</v>
      </c>
      <c r="N28" s="810">
        <f>IF(IFERROR(VALUE(Dados_GLOBAL_Inicial!L28),0)=0,0,Dados_GLOBAL_Inicial!L28)</f>
        <v>1328.98</v>
      </c>
      <c r="O28" s="812">
        <f>SUM('MEDIÇÃO_OBJETO (1)'!O28)</f>
        <v>0</v>
      </c>
      <c r="P28" s="812">
        <f>SUM('MEDIÇÃO_OBJETO (1)'!P28)</f>
        <v>5315.92</v>
      </c>
      <c r="Q28" s="813">
        <f t="shared" si="14"/>
        <v>5315.92</v>
      </c>
      <c r="R28" s="951"/>
      <c r="S28" s="815">
        <f>SUM('MEDIÇÃO_OBJETO (1)'!S28)</f>
        <v>0</v>
      </c>
      <c r="T28" s="815">
        <f>SUM('MEDIÇÃO_OBJETO (1)'!T28)</f>
        <v>0</v>
      </c>
      <c r="V28" s="19"/>
      <c r="W28" s="978">
        <f t="shared" si="15"/>
        <v>0</v>
      </c>
      <c r="X28" s="816">
        <f t="shared" si="16"/>
        <v>0</v>
      </c>
      <c r="Y28" s="816">
        <f t="shared" si="17"/>
        <v>5315.92</v>
      </c>
      <c r="Z28" s="817">
        <f t="shared" si="18"/>
        <v>0</v>
      </c>
      <c r="AB28" s="453">
        <f t="shared" si="19"/>
        <v>0</v>
      </c>
      <c r="AC28" s="14">
        <f t="shared" si="20"/>
        <v>0</v>
      </c>
      <c r="AD28" s="819"/>
      <c r="AE28" s="631">
        <f t="shared" si="21"/>
        <v>0</v>
      </c>
      <c r="AF28" s="818">
        <f>SUM('MEDIÇÃO_OBJETO (1)'!AG28)</f>
        <v>0</v>
      </c>
      <c r="AG28" s="541">
        <f>SUM('MEDIÇÃO_OBJETO (1)'!AH28)</f>
        <v>0</v>
      </c>
      <c r="AH28" s="541">
        <f>SUM('MEDIÇÃO_OBJETO (1)'!AI28)</f>
        <v>0</v>
      </c>
      <c r="AI28" s="541">
        <f>SUM('MEDIÇÃO_OBJETO (1)'!AJ28)</f>
        <v>0</v>
      </c>
      <c r="AJ28" s="541">
        <f>SUM('MEDIÇÃO_OBJETO (1)'!AK28)</f>
        <v>0</v>
      </c>
      <c r="AK28" s="541">
        <f>SUM('MEDIÇÃO_OBJETO (1)'!AL28)</f>
        <v>0</v>
      </c>
      <c r="AL28" s="541">
        <f>SUM('MEDIÇÃO_OBJETO (1)'!AM28)</f>
        <v>0</v>
      </c>
      <c r="AM28" s="541">
        <f>SUM('MEDIÇÃO_OBJETO (1)'!AN28)</f>
        <v>0</v>
      </c>
      <c r="AN28" s="541">
        <f>SUM('MEDIÇÃO_OBJETO (1)'!AO28)</f>
        <v>0</v>
      </c>
      <c r="AO28" s="541">
        <f>SUM('MEDIÇÃO_OBJETO (1)'!AP28)</f>
        <v>0</v>
      </c>
      <c r="AP28" s="541">
        <f>SUM('MEDIÇÃO_OBJETO (1)'!AQ28)</f>
        <v>0</v>
      </c>
      <c r="AQ28" s="541">
        <f>SUM('MEDIÇÃO_OBJETO (1)'!AR28)</f>
        <v>0</v>
      </c>
      <c r="AR28" s="541">
        <f>SUM('MEDIÇÃO_OBJETO (1)'!AS28)</f>
        <v>0</v>
      </c>
      <c r="AS28" s="541">
        <f>SUM('MEDIÇÃO_OBJETO (1)'!AT28)</f>
        <v>0</v>
      </c>
      <c r="AT28" s="541">
        <f>SUM('MEDIÇÃO_OBJETO (1)'!AU28)</f>
        <v>0</v>
      </c>
      <c r="AU28" s="541">
        <f>SUM('MEDIÇÃO_OBJETO (1)'!AV28)</f>
        <v>0</v>
      </c>
      <c r="AV28" s="541">
        <f>SUM('MEDIÇÃO_OBJETO (1)'!AW28)</f>
        <v>0</v>
      </c>
      <c r="AW28" s="541">
        <f>SUM('MEDIÇÃO_OBJETO (1)'!AX28)</f>
        <v>0</v>
      </c>
      <c r="AX28" s="977"/>
      <c r="BN28" s="992">
        <f t="shared" si="42"/>
        <v>0</v>
      </c>
      <c r="BO28" s="538">
        <f t="shared" si="43"/>
        <v>0</v>
      </c>
      <c r="BP28" s="987">
        <f>IF(RESUMO_GLOBAL!$X$53="a",ROUND(AF28*$N28,RESUMO_GLOBAL!$X$54),IF(RESUMO_GLOBAL!$X$53="t",TRUNC(AF28*$N28,RESUMO_GLOBAL!$X$54),AF28*$N28))</f>
        <v>0</v>
      </c>
      <c r="BQ28" s="987">
        <f>IF(RESUMO_GLOBAL!$X$53="a",ROUND(AG28*$N28,RESUMO_GLOBAL!$X$54),IF(RESUMO_GLOBAL!$X$53="t",TRUNC(AG28*$N28,RESUMO_GLOBAL!$X$54),AG28*$N28))</f>
        <v>0</v>
      </c>
      <c r="BR28" s="987">
        <f>IF(RESUMO_GLOBAL!$X$53="a",ROUND(AH28*$N28,RESUMO_GLOBAL!$X$54),IF(RESUMO_GLOBAL!$X$53="t",TRUNC(AH28*$N28,RESUMO_GLOBAL!$X$54),AH28*$N28))</f>
        <v>0</v>
      </c>
      <c r="BS28" s="987">
        <f>IF(RESUMO_GLOBAL!$X$53="a",ROUND(AI28*$N28,RESUMO_GLOBAL!$X$54),IF(RESUMO_GLOBAL!$X$53="t",TRUNC(AI28*$N28,RESUMO_GLOBAL!$X$54),AI28*$N28))</f>
        <v>0</v>
      </c>
      <c r="BT28" s="987">
        <f>IF(RESUMO_GLOBAL!$X$53="a",ROUND(AJ28*$N28,RESUMO_GLOBAL!$X$54),IF(RESUMO_GLOBAL!$X$53="t",TRUNC(AJ28*$N28,RESUMO_GLOBAL!$X$54),AJ28*$N28))</f>
        <v>0</v>
      </c>
      <c r="BU28" s="987">
        <f>IF(RESUMO_GLOBAL!$X$53="a",ROUND(AK28*$N28,RESUMO_GLOBAL!$X$54),IF(RESUMO_GLOBAL!$X$53="t",TRUNC(AK28*$N28,RESUMO_GLOBAL!$X$54),AK28*$N28))</f>
        <v>0</v>
      </c>
      <c r="BV28" s="987">
        <f>IF(RESUMO_GLOBAL!$X$53="a",ROUND(AL28*$N28,RESUMO_GLOBAL!$X$54),IF(RESUMO_GLOBAL!$X$53="t",TRUNC(AL28*$N28,RESUMO_GLOBAL!$X$54),AL28*$N28))</f>
        <v>0</v>
      </c>
      <c r="BW28" s="987">
        <f>IF(RESUMO_GLOBAL!$X$53="a",ROUND(AM28*$N28,RESUMO_GLOBAL!$X$54),IF(RESUMO_GLOBAL!$X$53="t",TRUNC(AM28*$N28,RESUMO_GLOBAL!$X$54),AM28*$N28))</f>
        <v>0</v>
      </c>
      <c r="BX28" s="987">
        <f>IF(RESUMO_GLOBAL!$X$53="a",ROUND(AN28*$N28,RESUMO_GLOBAL!$X$54),IF(RESUMO_GLOBAL!$X$53="t",TRUNC(AN28*$N28,RESUMO_GLOBAL!$X$54),AN28*$N28))</f>
        <v>0</v>
      </c>
      <c r="BY28" s="987">
        <f>IF(RESUMO_GLOBAL!$X$53="a",ROUND(AO28*$N28,RESUMO_GLOBAL!$X$54),IF(RESUMO_GLOBAL!$X$53="t",TRUNC(AO28*$N28,RESUMO_GLOBAL!$X$54),AO28*$N28))</f>
        <v>0</v>
      </c>
      <c r="BZ28" s="987">
        <f>IF(RESUMO_GLOBAL!$X$53="a",ROUND(AP28*$N28,RESUMO_GLOBAL!$X$54),IF(RESUMO_GLOBAL!$X$53="t",TRUNC(AP28*$N28,RESUMO_GLOBAL!$X$54),AP28*$N28))</f>
        <v>0</v>
      </c>
      <c r="CA28" s="987">
        <f>IF(RESUMO_GLOBAL!$X$53="a",ROUND(AQ28*$N28,RESUMO_GLOBAL!$X$54),IF(RESUMO_GLOBAL!$X$53="t",TRUNC(AQ28*$N28,RESUMO_GLOBAL!$X$54),AQ28*$N28))</f>
        <v>0</v>
      </c>
      <c r="CB28" s="987">
        <f>IF(RESUMO_GLOBAL!$X$53="a",ROUND(AR28*$N28,RESUMO_GLOBAL!$X$54),IF(RESUMO_GLOBAL!$X$53="t",TRUNC(AR28*$N28,RESUMO_GLOBAL!$X$54),AR28*$N28))</f>
        <v>0</v>
      </c>
      <c r="CC28" s="987">
        <f>IF(RESUMO_GLOBAL!$X$53="a",ROUND(AS28*$N28,RESUMO_GLOBAL!$X$54),IF(RESUMO_GLOBAL!$X$53="t",TRUNC(AS28*$N28,RESUMO_GLOBAL!$X$54),AS28*$N28))</f>
        <v>0</v>
      </c>
      <c r="CD28" s="987">
        <f>IF(RESUMO_GLOBAL!$X$53="a",ROUND(AT28*$N28,RESUMO_GLOBAL!$X$54),IF(RESUMO_GLOBAL!$X$53="t",TRUNC(AT28*$N28,RESUMO_GLOBAL!$X$54),AT28*$N28))</f>
        <v>0</v>
      </c>
      <c r="CE28" s="987">
        <f>IF(RESUMO_GLOBAL!$X$53="a",ROUND(AU28*$N28,RESUMO_GLOBAL!$X$54),IF(RESUMO_GLOBAL!$X$53="t",TRUNC(AU28*$N28,RESUMO_GLOBAL!$X$54),AU28*$N28))</f>
        <v>0</v>
      </c>
      <c r="CF28" s="987">
        <f>IF(RESUMO_GLOBAL!$X$53="a",ROUND(AV28*$N28,RESUMO_GLOBAL!$X$54),IF(RESUMO_GLOBAL!$X$53="t",TRUNC(AV28*$N28,RESUMO_GLOBAL!$X$54),AV28*$N28))</f>
        <v>0</v>
      </c>
      <c r="CG28" s="987">
        <f>IF(RESUMO_GLOBAL!$X$53="a",ROUND(AW28*$N28,RESUMO_GLOBAL!$X$54),IF(RESUMO_GLOBAL!$X$53="t",TRUNC(AW28*$N28,RESUMO_GLOBAL!$X$54),AW28*$N28))</f>
        <v>0</v>
      </c>
      <c r="CK28" s="59">
        <f t="shared" si="22"/>
        <v>0</v>
      </c>
      <c r="CL28" s="59">
        <f t="shared" si="23"/>
        <v>0</v>
      </c>
      <c r="CM28" s="59">
        <f t="shared" si="24"/>
        <v>0</v>
      </c>
      <c r="CN28" s="59">
        <f t="shared" si="25"/>
        <v>0</v>
      </c>
      <c r="CO28" s="59">
        <f t="shared" si="26"/>
        <v>0</v>
      </c>
      <c r="CP28" s="59">
        <f t="shared" si="27"/>
        <v>0</v>
      </c>
      <c r="CQ28" s="59">
        <f t="shared" si="28"/>
        <v>0</v>
      </c>
      <c r="CR28" s="59">
        <f t="shared" si="29"/>
        <v>0</v>
      </c>
      <c r="CS28" s="59">
        <f t="shared" si="30"/>
        <v>0</v>
      </c>
      <c r="CT28" s="59">
        <f t="shared" si="31"/>
        <v>0</v>
      </c>
      <c r="CU28" s="59">
        <f t="shared" si="32"/>
        <v>0</v>
      </c>
      <c r="CV28" s="59">
        <f t="shared" si="33"/>
        <v>0</v>
      </c>
      <c r="CW28" s="59">
        <f t="shared" si="34"/>
        <v>0</v>
      </c>
      <c r="CX28" s="59">
        <f t="shared" si="35"/>
        <v>0</v>
      </c>
      <c r="CY28" s="59">
        <f t="shared" si="36"/>
        <v>0</v>
      </c>
      <c r="CZ28" s="59">
        <f t="shared" si="37"/>
        <v>0</v>
      </c>
      <c r="DA28" s="59">
        <f t="shared" si="38"/>
        <v>0</v>
      </c>
      <c r="DB28" s="59">
        <f t="shared" si="39"/>
        <v>0</v>
      </c>
      <c r="DE28">
        <f t="shared" si="8"/>
        <v>23</v>
      </c>
      <c r="DF28" t="str">
        <f t="shared" si="40"/>
        <v/>
      </c>
      <c r="DG28" s="59">
        <f>IF($C28&lt;&gt;0,SUM($CK29:CK29),0)</f>
        <v>0</v>
      </c>
      <c r="DH28" s="59">
        <f>IF($C28&lt;&gt;0,SUM($CK29:CL29),0)</f>
        <v>0</v>
      </c>
      <c r="DI28" s="59">
        <f>IF($C28&lt;&gt;0,SUM($CK29:CM29),0)</f>
        <v>0</v>
      </c>
      <c r="DJ28" s="59">
        <f>IF($C28&lt;&gt;0,SUM($CK29:CN29),0)</f>
        <v>0</v>
      </c>
      <c r="DK28" s="59">
        <f>IF($C28&lt;&gt;0,SUM($CK29:CO29),0)</f>
        <v>0</v>
      </c>
      <c r="DL28" s="59">
        <f>IF($C28&lt;&gt;0,SUM($CK29:CP29),0)</f>
        <v>0</v>
      </c>
      <c r="DM28" s="59">
        <f>IF($C28&lt;&gt;0,SUM($CK29:CQ29),0)</f>
        <v>0</v>
      </c>
      <c r="DN28" s="59">
        <f>IF($C28&lt;&gt;0,SUM($CK29:CR29),0)</f>
        <v>0</v>
      </c>
      <c r="DO28" s="59">
        <f>IF($C28&lt;&gt;0,SUM($CK29:CS29),0)</f>
        <v>0</v>
      </c>
      <c r="DP28" s="59">
        <f>IF($C28&lt;&gt;0,SUM($CK29:CT29),0)</f>
        <v>0</v>
      </c>
      <c r="DQ28" s="59">
        <f>IF($C28&lt;&gt;0,SUM($CK29:CU29),0)</f>
        <v>0</v>
      </c>
      <c r="DR28" s="59">
        <f>IF($C28&lt;&gt;0,SUM($CK29:CV29),0)</f>
        <v>0</v>
      </c>
      <c r="DS28" s="59">
        <f>IF($C28&lt;&gt;0,SUM($CK29:CW29),0)</f>
        <v>0</v>
      </c>
      <c r="DT28" s="59">
        <f>IF($C28&lt;&gt;0,SUM($CK29:CX29),0)</f>
        <v>0</v>
      </c>
      <c r="DU28" s="59">
        <f>IF($C28&lt;&gt;0,SUM($CK29:CY29),0)</f>
        <v>0</v>
      </c>
      <c r="DV28" s="59">
        <f>IF($C28&lt;&gt;0,SUM($CK29:CZ29),0)</f>
        <v>0</v>
      </c>
      <c r="DW28" s="59">
        <f>IF($C28&lt;&gt;0,SUM($CK29:DA29),0)</f>
        <v>0</v>
      </c>
      <c r="DX28" s="59">
        <f>IF($C28&lt;&gt;0,SUM($CK29:DB29),0)</f>
        <v>0</v>
      </c>
      <c r="DY28" s="952" t="str">
        <f t="shared" si="44"/>
        <v/>
      </c>
    </row>
    <row r="29" spans="1:129">
      <c r="A29" s="3" t="str">
        <f t="shared" si="41"/>
        <v>x</v>
      </c>
      <c r="B29" s="805">
        <f>Dados_GLOBAL_Inicial!E29</f>
        <v>0</v>
      </c>
      <c r="C29" s="979">
        <f>IF(IFERROR(VALUE(Dados_GLOBAL_Inicial!F29),0)=0,0,Dados_GLOBAL_Inicial!F29)</f>
        <v>4</v>
      </c>
      <c r="D29" s="980" t="str">
        <f>Dados_GLOBAL_Inicial!G29</f>
        <v/>
      </c>
      <c r="E29" s="980">
        <f>IF(IFERROR(VLOOKUP(F29,Cod_Gde_Itens!$A$1:$B$80,2,FALSE),0)&gt;549,IFERROR(VLOOKUP(F29,Cod_Gde_Itens!$A$1:$B$80,2,FALSE),0),IF(Dados_GLOBAL_Inicial!H29=0,"",Dados_GLOBAL_Inicial!H29))</f>
        <v>556</v>
      </c>
      <c r="F29" s="981" t="str">
        <f>Dados_GLOBAL_Inicial!I29</f>
        <v>BASE / SUB-BASE</v>
      </c>
      <c r="G29" s="808" t="str">
        <f>Dados_GLOBAL_Inicial!J29</f>
        <v xml:space="preserve">     </v>
      </c>
      <c r="H29" s="454" t="str">
        <f>Dados_GLOBAL_Inicial!K29</f>
        <v/>
      </c>
      <c r="I29" s="970">
        <f>SUM('MEDIÇÃO_OBJETO (1)'!I29)</f>
        <v>0</v>
      </c>
      <c r="J29" s="455">
        <f t="shared" si="10"/>
        <v>0</v>
      </c>
      <c r="K29" s="451">
        <f t="shared" si="11"/>
        <v>0</v>
      </c>
      <c r="L29" s="452">
        <f t="shared" si="12"/>
        <v>0</v>
      </c>
      <c r="M29" s="809">
        <f t="shared" si="13"/>
        <v>0</v>
      </c>
      <c r="N29" s="810">
        <f>IF(IFERROR(VALUE(Dados_GLOBAL_Inicial!L29),0)=0,0,Dados_GLOBAL_Inicial!L29)</f>
        <v>0</v>
      </c>
      <c r="O29" s="812">
        <f>SUM('MEDIÇÃO_OBJETO (1)'!O29)</f>
        <v>0</v>
      </c>
      <c r="P29" s="812">
        <f>SUM('MEDIÇÃO_OBJETO (1)'!P29)</f>
        <v>0</v>
      </c>
      <c r="Q29" s="813">
        <f t="shared" si="14"/>
        <v>0</v>
      </c>
      <c r="R29" s="951"/>
      <c r="S29" s="815">
        <f>SUM('MEDIÇÃO_OBJETO (1)'!S29)</f>
        <v>0</v>
      </c>
      <c r="T29" s="815">
        <f>SUM('MEDIÇÃO_OBJETO (1)'!T29)</f>
        <v>0</v>
      </c>
      <c r="V29" s="19"/>
      <c r="W29" s="978">
        <f t="shared" si="15"/>
        <v>0</v>
      </c>
      <c r="X29" s="816">
        <f t="shared" si="16"/>
        <v>273881.83</v>
      </c>
      <c r="Y29" s="816">
        <f t="shared" si="17"/>
        <v>0</v>
      </c>
      <c r="Z29" s="817">
        <f t="shared" si="18"/>
        <v>1043340.88</v>
      </c>
      <c r="AB29" s="453">
        <f t="shared" si="19"/>
        <v>0</v>
      </c>
      <c r="AC29" s="14">
        <f t="shared" si="20"/>
        <v>0</v>
      </c>
      <c r="AD29" s="819"/>
      <c r="AE29" s="631">
        <f t="shared" si="21"/>
        <v>4</v>
      </c>
      <c r="AF29" s="818">
        <f>SUM('MEDIÇÃO_OBJETO (1)'!AG29)</f>
        <v>0</v>
      </c>
      <c r="AG29" s="541">
        <f>SUM('MEDIÇÃO_OBJETO (1)'!AH29)</f>
        <v>0</v>
      </c>
      <c r="AH29" s="541">
        <f>SUM('MEDIÇÃO_OBJETO (1)'!AI29)</f>
        <v>0</v>
      </c>
      <c r="AI29" s="541">
        <f>SUM('MEDIÇÃO_OBJETO (1)'!AJ29)</f>
        <v>0</v>
      </c>
      <c r="AJ29" s="541">
        <f>SUM('MEDIÇÃO_OBJETO (1)'!AK29)</f>
        <v>0</v>
      </c>
      <c r="AK29" s="541">
        <f>SUM('MEDIÇÃO_OBJETO (1)'!AL29)</f>
        <v>0</v>
      </c>
      <c r="AL29" s="541">
        <f>SUM('MEDIÇÃO_OBJETO (1)'!AM29)</f>
        <v>0</v>
      </c>
      <c r="AM29" s="541">
        <f>SUM('MEDIÇÃO_OBJETO (1)'!AN29)</f>
        <v>0</v>
      </c>
      <c r="AN29" s="541">
        <f>SUM('MEDIÇÃO_OBJETO (1)'!AO29)</f>
        <v>0</v>
      </c>
      <c r="AO29" s="541">
        <f>SUM('MEDIÇÃO_OBJETO (1)'!AP29)</f>
        <v>0</v>
      </c>
      <c r="AP29" s="541">
        <f>SUM('MEDIÇÃO_OBJETO (1)'!AQ29)</f>
        <v>0</v>
      </c>
      <c r="AQ29" s="541">
        <f>SUM('MEDIÇÃO_OBJETO (1)'!AR29)</f>
        <v>0</v>
      </c>
      <c r="AR29" s="541">
        <f>SUM('MEDIÇÃO_OBJETO (1)'!AS29)</f>
        <v>0</v>
      </c>
      <c r="AS29" s="541">
        <f>SUM('MEDIÇÃO_OBJETO (1)'!AT29)</f>
        <v>0</v>
      </c>
      <c r="AT29" s="541">
        <f>SUM('MEDIÇÃO_OBJETO (1)'!AU29)</f>
        <v>0</v>
      </c>
      <c r="AU29" s="541">
        <f>SUM('MEDIÇÃO_OBJETO (1)'!AV29)</f>
        <v>0</v>
      </c>
      <c r="AV29" s="541">
        <f>SUM('MEDIÇÃO_OBJETO (1)'!AW29)</f>
        <v>0</v>
      </c>
      <c r="AW29" s="541">
        <f>SUM('MEDIÇÃO_OBJETO (1)'!AX29)</f>
        <v>0</v>
      </c>
      <c r="AX29" s="977"/>
      <c r="BN29" s="992">
        <f t="shared" si="42"/>
        <v>0</v>
      </c>
      <c r="BO29" s="538">
        <f t="shared" si="43"/>
        <v>0</v>
      </c>
      <c r="BP29" s="987">
        <f>IF(RESUMO_GLOBAL!$X$53="a",ROUND(AF29*$N29,RESUMO_GLOBAL!$X$54),IF(RESUMO_GLOBAL!$X$53="t",TRUNC(AF29*$N29,RESUMO_GLOBAL!$X$54),AF29*$N29))</f>
        <v>0</v>
      </c>
      <c r="BQ29" s="987">
        <f>IF(RESUMO_GLOBAL!$X$53="a",ROUND(AG29*$N29,RESUMO_GLOBAL!$X$54),IF(RESUMO_GLOBAL!$X$53="t",TRUNC(AG29*$N29,RESUMO_GLOBAL!$X$54),AG29*$N29))</f>
        <v>0</v>
      </c>
      <c r="BR29" s="987">
        <f>IF(RESUMO_GLOBAL!$X$53="a",ROUND(AH29*$N29,RESUMO_GLOBAL!$X$54),IF(RESUMO_GLOBAL!$X$53="t",TRUNC(AH29*$N29,RESUMO_GLOBAL!$X$54),AH29*$N29))</f>
        <v>0</v>
      </c>
      <c r="BS29" s="987">
        <f>IF(RESUMO_GLOBAL!$X$53="a",ROUND(AI29*$N29,RESUMO_GLOBAL!$X$54),IF(RESUMO_GLOBAL!$X$53="t",TRUNC(AI29*$N29,RESUMO_GLOBAL!$X$54),AI29*$N29))</f>
        <v>0</v>
      </c>
      <c r="BT29" s="987">
        <f>IF(RESUMO_GLOBAL!$X$53="a",ROUND(AJ29*$N29,RESUMO_GLOBAL!$X$54),IF(RESUMO_GLOBAL!$X$53="t",TRUNC(AJ29*$N29,RESUMO_GLOBAL!$X$54),AJ29*$N29))</f>
        <v>0</v>
      </c>
      <c r="BU29" s="987">
        <f>IF(RESUMO_GLOBAL!$X$53="a",ROUND(AK29*$N29,RESUMO_GLOBAL!$X$54),IF(RESUMO_GLOBAL!$X$53="t",TRUNC(AK29*$N29,RESUMO_GLOBAL!$X$54),AK29*$N29))</f>
        <v>0</v>
      </c>
      <c r="BV29" s="987">
        <f>IF(RESUMO_GLOBAL!$X$53="a",ROUND(AL29*$N29,RESUMO_GLOBAL!$X$54),IF(RESUMO_GLOBAL!$X$53="t",TRUNC(AL29*$N29,RESUMO_GLOBAL!$X$54),AL29*$N29))</f>
        <v>0</v>
      </c>
      <c r="BW29" s="987">
        <f>IF(RESUMO_GLOBAL!$X$53="a",ROUND(AM29*$N29,RESUMO_GLOBAL!$X$54),IF(RESUMO_GLOBAL!$X$53="t",TRUNC(AM29*$N29,RESUMO_GLOBAL!$X$54),AM29*$N29))</f>
        <v>0</v>
      </c>
      <c r="BX29" s="987">
        <f>IF(RESUMO_GLOBAL!$X$53="a",ROUND(AN29*$N29,RESUMO_GLOBAL!$X$54),IF(RESUMO_GLOBAL!$X$53="t",TRUNC(AN29*$N29,RESUMO_GLOBAL!$X$54),AN29*$N29))</f>
        <v>0</v>
      </c>
      <c r="BY29" s="987">
        <f>IF(RESUMO_GLOBAL!$X$53="a",ROUND(AO29*$N29,RESUMO_GLOBAL!$X$54),IF(RESUMO_GLOBAL!$X$53="t",TRUNC(AO29*$N29,RESUMO_GLOBAL!$X$54),AO29*$N29))</f>
        <v>0</v>
      </c>
      <c r="BZ29" s="987">
        <f>IF(RESUMO_GLOBAL!$X$53="a",ROUND(AP29*$N29,RESUMO_GLOBAL!$X$54),IF(RESUMO_GLOBAL!$X$53="t",TRUNC(AP29*$N29,RESUMO_GLOBAL!$X$54),AP29*$N29))</f>
        <v>0</v>
      </c>
      <c r="CA29" s="987">
        <f>IF(RESUMO_GLOBAL!$X$53="a",ROUND(AQ29*$N29,RESUMO_GLOBAL!$X$54),IF(RESUMO_GLOBAL!$X$53="t",TRUNC(AQ29*$N29,RESUMO_GLOBAL!$X$54),AQ29*$N29))</f>
        <v>0</v>
      </c>
      <c r="CB29" s="987">
        <f>IF(RESUMO_GLOBAL!$X$53="a",ROUND(AR29*$N29,RESUMO_GLOBAL!$X$54),IF(RESUMO_GLOBAL!$X$53="t",TRUNC(AR29*$N29,RESUMO_GLOBAL!$X$54),AR29*$N29))</f>
        <v>0</v>
      </c>
      <c r="CC29" s="987">
        <f>IF(RESUMO_GLOBAL!$X$53="a",ROUND(AS29*$N29,RESUMO_GLOBAL!$X$54),IF(RESUMO_GLOBAL!$X$53="t",TRUNC(AS29*$N29,RESUMO_GLOBAL!$X$54),AS29*$N29))</f>
        <v>0</v>
      </c>
      <c r="CD29" s="987">
        <f>IF(RESUMO_GLOBAL!$X$53="a",ROUND(AT29*$N29,RESUMO_GLOBAL!$X$54),IF(RESUMO_GLOBAL!$X$53="t",TRUNC(AT29*$N29,RESUMO_GLOBAL!$X$54),AT29*$N29))</f>
        <v>0</v>
      </c>
      <c r="CE29" s="987">
        <f>IF(RESUMO_GLOBAL!$X$53="a",ROUND(AU29*$N29,RESUMO_GLOBAL!$X$54),IF(RESUMO_GLOBAL!$X$53="t",TRUNC(AU29*$N29,RESUMO_GLOBAL!$X$54),AU29*$N29))</f>
        <v>0</v>
      </c>
      <c r="CF29" s="987">
        <f>IF(RESUMO_GLOBAL!$X$53="a",ROUND(AV29*$N29,RESUMO_GLOBAL!$X$54),IF(RESUMO_GLOBAL!$X$53="t",TRUNC(AV29*$N29,RESUMO_GLOBAL!$X$54),AV29*$N29))</f>
        <v>0</v>
      </c>
      <c r="CG29" s="987">
        <f>IF(RESUMO_GLOBAL!$X$53="a",ROUND(AW29*$N29,RESUMO_GLOBAL!$X$54),IF(RESUMO_GLOBAL!$X$53="t",TRUNC(AW29*$N29,RESUMO_GLOBAL!$X$54),AW29*$N29))</f>
        <v>0</v>
      </c>
      <c r="CK29" s="59">
        <f t="shared" si="22"/>
        <v>0</v>
      </c>
      <c r="CL29" s="59">
        <f t="shared" si="23"/>
        <v>0</v>
      </c>
      <c r="CM29" s="59">
        <f t="shared" si="24"/>
        <v>0</v>
      </c>
      <c r="CN29" s="59">
        <f t="shared" si="25"/>
        <v>0</v>
      </c>
      <c r="CO29" s="59">
        <f t="shared" si="26"/>
        <v>0</v>
      </c>
      <c r="CP29" s="59">
        <f t="shared" si="27"/>
        <v>0</v>
      </c>
      <c r="CQ29" s="59">
        <f t="shared" si="28"/>
        <v>0</v>
      </c>
      <c r="CR29" s="59">
        <f t="shared" si="29"/>
        <v>0</v>
      </c>
      <c r="CS29" s="59">
        <f t="shared" si="30"/>
        <v>0</v>
      </c>
      <c r="CT29" s="59">
        <f t="shared" si="31"/>
        <v>0</v>
      </c>
      <c r="CU29" s="59">
        <f t="shared" si="32"/>
        <v>0</v>
      </c>
      <c r="CV29" s="59">
        <f t="shared" si="33"/>
        <v>0</v>
      </c>
      <c r="CW29" s="59">
        <f t="shared" si="34"/>
        <v>0</v>
      </c>
      <c r="CX29" s="59">
        <f t="shared" si="35"/>
        <v>0</v>
      </c>
      <c r="CY29" s="59">
        <f t="shared" si="36"/>
        <v>0</v>
      </c>
      <c r="CZ29" s="59">
        <f t="shared" si="37"/>
        <v>0</v>
      </c>
      <c r="DA29" s="59">
        <f t="shared" si="38"/>
        <v>0</v>
      </c>
      <c r="DB29" s="59">
        <f t="shared" si="39"/>
        <v>0</v>
      </c>
      <c r="DE29">
        <f t="shared" si="8"/>
        <v>24</v>
      </c>
      <c r="DF29">
        <f t="shared" si="40"/>
        <v>4</v>
      </c>
      <c r="DG29" s="59">
        <f>IF($C29&lt;&gt;0,SUM($CK30:CK30),0)</f>
        <v>168918.2</v>
      </c>
      <c r="DH29" s="59">
        <f>IF($C29&lt;&gt;0,SUM($CK30:CL30),0)</f>
        <v>273881.83</v>
      </c>
      <c r="DI29" s="59">
        <f>IF($C29&lt;&gt;0,SUM($CK30:CM30),0)</f>
        <v>273881.83</v>
      </c>
      <c r="DJ29" s="59">
        <f>IF($C29&lt;&gt;0,SUM($CK30:CN30),0)</f>
        <v>273881.83</v>
      </c>
      <c r="DK29" s="59">
        <f>IF($C29&lt;&gt;0,SUM($CK30:CO30),0)</f>
        <v>273881.83</v>
      </c>
      <c r="DL29" s="59">
        <f>IF($C29&lt;&gt;0,SUM($CK30:CP30),0)</f>
        <v>273881.83</v>
      </c>
      <c r="DM29" s="59">
        <f>IF($C29&lt;&gt;0,SUM($CK30:CQ30),0)</f>
        <v>273881.83</v>
      </c>
      <c r="DN29" s="59">
        <f>IF($C29&lt;&gt;0,SUM($CK30:CR30),0)</f>
        <v>273881.83</v>
      </c>
      <c r="DO29" s="59">
        <f>IF($C29&lt;&gt;0,SUM($CK30:CS30),0)</f>
        <v>273881.83</v>
      </c>
      <c r="DP29" s="59">
        <f>IF($C29&lt;&gt;0,SUM($CK30:CT30),0)</f>
        <v>273881.83</v>
      </c>
      <c r="DQ29" s="59">
        <f>IF($C29&lt;&gt;0,SUM($CK30:CU30),0)</f>
        <v>273881.83</v>
      </c>
      <c r="DR29" s="59">
        <f>IF($C29&lt;&gt;0,SUM($CK30:CV30),0)</f>
        <v>273881.83</v>
      </c>
      <c r="DS29" s="59">
        <f>IF($C29&lt;&gt;0,SUM($CK30:CW30),0)</f>
        <v>273881.83</v>
      </c>
      <c r="DT29" s="59">
        <f>IF($C29&lt;&gt;0,SUM($CK30:CX30),0)</f>
        <v>273881.83</v>
      </c>
      <c r="DU29" s="59">
        <f>IF($C29&lt;&gt;0,SUM($CK30:CY30),0)</f>
        <v>273881.83</v>
      </c>
      <c r="DV29" s="59">
        <f>IF($C29&lt;&gt;0,SUM($CK30:CZ30),0)</f>
        <v>273881.83</v>
      </c>
      <c r="DW29" s="59">
        <f>IF($C29&lt;&gt;0,SUM($CK30:DA30),0)</f>
        <v>273881.83</v>
      </c>
      <c r="DX29" s="59">
        <f>IF($C29&lt;&gt;0,SUM($CK30:DB30),0)</f>
        <v>273881.83</v>
      </c>
      <c r="DY29" s="952">
        <f t="shared" si="44"/>
        <v>273881.83</v>
      </c>
    </row>
    <row r="30" spans="1:129">
      <c r="A30" s="3" t="str">
        <f t="shared" si="41"/>
        <v>x</v>
      </c>
      <c r="B30" s="805">
        <f>Dados_GLOBAL_Inicial!E30</f>
        <v>0</v>
      </c>
      <c r="C30" s="953">
        <f>IF(IFERROR(VALUE(Dados_GLOBAL_Inicial!F30),0)=0,0,Dados_GLOBAL_Inicial!F30)</f>
        <v>0</v>
      </c>
      <c r="D30" s="830" t="str">
        <f>Dados_GLOBAL_Inicial!G30</f>
        <v>511100A</v>
      </c>
      <c r="E30" s="830" t="str">
        <f>IF(IFERROR(VLOOKUP(F30,Cod_Gde_Itens!$A$1:$B$80,2,FALSE),0)&gt;549,IFERROR(VLOOKUP(F30,Cod_Gde_Itens!$A$1:$B$80,2,FALSE),0),IF(Dados_GLOBAL_Inicial!H30=0,"",Dados_GLOBAL_Inicial!H30))</f>
        <v>DER/PRC</v>
      </c>
      <c r="F30" s="823" t="str">
        <f>Dados_GLOBAL_Inicial!I30</f>
        <v>Regularização compac.subleito 100% PN</v>
      </c>
      <c r="G30" s="824" t="str">
        <f>Dados_GLOBAL_Inicial!J30</f>
        <v>m2</v>
      </c>
      <c r="H30" s="560">
        <f>Dados_GLOBAL_Inicial!K30</f>
        <v>25069.86</v>
      </c>
      <c r="I30" s="971">
        <f>SUM('MEDIÇÃO_OBJETO (1)'!I30)</f>
        <v>0</v>
      </c>
      <c r="J30" s="561">
        <f t="shared" si="10"/>
        <v>25069.86</v>
      </c>
      <c r="K30" s="451">
        <f t="shared" si="11"/>
        <v>0.24982748208406427</v>
      </c>
      <c r="L30" s="452">
        <f t="shared" si="12"/>
        <v>2.3199999999999998E-2</v>
      </c>
      <c r="M30" s="809">
        <f t="shared" si="13"/>
        <v>5.7999999999999996E-3</v>
      </c>
      <c r="N30" s="810">
        <f>IF(IFERROR(VALUE(Dados_GLOBAL_Inicial!L30),0)=0,0,Dados_GLOBAL_Inicial!L30)</f>
        <v>3.93</v>
      </c>
      <c r="O30" s="812">
        <f>SUM('MEDIÇÃO_OBJETO (1)'!O30)</f>
        <v>24614.14</v>
      </c>
      <c r="P30" s="812">
        <f>SUM('MEDIÇÃO_OBJETO (1)'!P30)</f>
        <v>98524.55</v>
      </c>
      <c r="Q30" s="813">
        <f t="shared" si="14"/>
        <v>73910.41</v>
      </c>
      <c r="R30" s="951"/>
      <c r="S30" s="815">
        <f>SUM('MEDIÇÃO_OBJETO (1)'!S30)</f>
        <v>0</v>
      </c>
      <c r="T30" s="815">
        <f>SUM('MEDIÇÃO_OBJETO (1)'!T30)</f>
        <v>0</v>
      </c>
      <c r="V30" s="19"/>
      <c r="W30" s="978">
        <f t="shared" si="15"/>
        <v>273881.83</v>
      </c>
      <c r="X30" s="816">
        <f t="shared" si="16"/>
        <v>0</v>
      </c>
      <c r="Y30" s="816">
        <f t="shared" si="17"/>
        <v>1043340.88</v>
      </c>
      <c r="Z30" s="817">
        <f t="shared" si="18"/>
        <v>0</v>
      </c>
      <c r="AB30" s="453">
        <f t="shared" si="19"/>
        <v>6263.1399999999994</v>
      </c>
      <c r="AC30" s="14">
        <f t="shared" si="20"/>
        <v>0.24982748208406427</v>
      </c>
      <c r="AD30" s="819"/>
      <c r="AE30" s="631">
        <f t="shared" si="21"/>
        <v>0</v>
      </c>
      <c r="AF30" s="818">
        <f>SUM('MEDIÇÃO_OBJETO (1)'!AG30)</f>
        <v>4122.25</v>
      </c>
      <c r="AG30" s="541">
        <f>SUM('MEDIÇÃO_OBJETO (1)'!AH30)</f>
        <v>2140.89</v>
      </c>
      <c r="AH30" s="541">
        <f>SUM('MEDIÇÃO_OBJETO (1)'!AI30)</f>
        <v>0</v>
      </c>
      <c r="AI30" s="541">
        <f>SUM('MEDIÇÃO_OBJETO (1)'!AJ30)</f>
        <v>0</v>
      </c>
      <c r="AJ30" s="541">
        <f>SUM('MEDIÇÃO_OBJETO (1)'!AK30)</f>
        <v>0</v>
      </c>
      <c r="AK30" s="541">
        <f>SUM('MEDIÇÃO_OBJETO (1)'!AL30)</f>
        <v>0</v>
      </c>
      <c r="AL30" s="541">
        <f>SUM('MEDIÇÃO_OBJETO (1)'!AM30)</f>
        <v>0</v>
      </c>
      <c r="AM30" s="541">
        <f>SUM('MEDIÇÃO_OBJETO (1)'!AN30)</f>
        <v>0</v>
      </c>
      <c r="AN30" s="541">
        <f>SUM('MEDIÇÃO_OBJETO (1)'!AO30)</f>
        <v>0</v>
      </c>
      <c r="AO30" s="541">
        <f>SUM('MEDIÇÃO_OBJETO (1)'!AP30)</f>
        <v>0</v>
      </c>
      <c r="AP30" s="541">
        <f>SUM('MEDIÇÃO_OBJETO (1)'!AQ30)</f>
        <v>0</v>
      </c>
      <c r="AQ30" s="541">
        <f>SUM('MEDIÇÃO_OBJETO (1)'!AR30)</f>
        <v>0</v>
      </c>
      <c r="AR30" s="541">
        <f>SUM('MEDIÇÃO_OBJETO (1)'!AS30)</f>
        <v>0</v>
      </c>
      <c r="AS30" s="541">
        <f>SUM('MEDIÇÃO_OBJETO (1)'!AT30)</f>
        <v>0</v>
      </c>
      <c r="AT30" s="541">
        <f>SUM('MEDIÇÃO_OBJETO (1)'!AU30)</f>
        <v>0</v>
      </c>
      <c r="AU30" s="541">
        <f>SUM('MEDIÇÃO_OBJETO (1)'!AV30)</f>
        <v>0</v>
      </c>
      <c r="AV30" s="541">
        <f>SUM('MEDIÇÃO_OBJETO (1)'!AW30)</f>
        <v>0</v>
      </c>
      <c r="AW30" s="541">
        <f>SUM('MEDIÇÃO_OBJETO (1)'!AX30)</f>
        <v>0</v>
      </c>
      <c r="AX30" s="977"/>
      <c r="BN30" s="992">
        <f t="shared" si="42"/>
        <v>0</v>
      </c>
      <c r="BO30" s="538">
        <f t="shared" si="43"/>
        <v>24614.14</v>
      </c>
      <c r="BP30" s="987">
        <f>IF(RESUMO_GLOBAL!$X$53="a",ROUND(AF30*$N30,RESUMO_GLOBAL!$X$54),IF(RESUMO_GLOBAL!$X$53="t",TRUNC(AF30*$N30,RESUMO_GLOBAL!$X$54),AF30*$N30))</f>
        <v>16200.44</v>
      </c>
      <c r="BQ30" s="987">
        <f>IF(RESUMO_GLOBAL!$X$53="a",ROUND(AG30*$N30,RESUMO_GLOBAL!$X$54),IF(RESUMO_GLOBAL!$X$53="t",TRUNC(AG30*$N30,RESUMO_GLOBAL!$X$54),AG30*$N30))</f>
        <v>8413.7000000000007</v>
      </c>
      <c r="BR30" s="987">
        <f>IF(RESUMO_GLOBAL!$X$53="a",ROUND(AH30*$N30,RESUMO_GLOBAL!$X$54),IF(RESUMO_GLOBAL!$X$53="t",TRUNC(AH30*$N30,RESUMO_GLOBAL!$X$54),AH30*$N30))</f>
        <v>0</v>
      </c>
      <c r="BS30" s="987">
        <f>IF(RESUMO_GLOBAL!$X$53="a",ROUND(AI30*$N30,RESUMO_GLOBAL!$X$54),IF(RESUMO_GLOBAL!$X$53="t",TRUNC(AI30*$N30,RESUMO_GLOBAL!$X$54),AI30*$N30))</f>
        <v>0</v>
      </c>
      <c r="BT30" s="987">
        <f>IF(RESUMO_GLOBAL!$X$53="a",ROUND(AJ30*$N30,RESUMO_GLOBAL!$X$54),IF(RESUMO_GLOBAL!$X$53="t",TRUNC(AJ30*$N30,RESUMO_GLOBAL!$X$54),AJ30*$N30))</f>
        <v>0</v>
      </c>
      <c r="BU30" s="987">
        <f>IF(RESUMO_GLOBAL!$X$53="a",ROUND(AK30*$N30,RESUMO_GLOBAL!$X$54),IF(RESUMO_GLOBAL!$X$53="t",TRUNC(AK30*$N30,RESUMO_GLOBAL!$X$54),AK30*$N30))</f>
        <v>0</v>
      </c>
      <c r="BV30" s="987">
        <f>IF(RESUMO_GLOBAL!$X$53="a",ROUND(AL30*$N30,RESUMO_GLOBAL!$X$54),IF(RESUMO_GLOBAL!$X$53="t",TRUNC(AL30*$N30,RESUMO_GLOBAL!$X$54),AL30*$N30))</f>
        <v>0</v>
      </c>
      <c r="BW30" s="987">
        <f>IF(RESUMO_GLOBAL!$X$53="a",ROUND(AM30*$N30,RESUMO_GLOBAL!$X$54),IF(RESUMO_GLOBAL!$X$53="t",TRUNC(AM30*$N30,RESUMO_GLOBAL!$X$54),AM30*$N30))</f>
        <v>0</v>
      </c>
      <c r="BX30" s="987">
        <f>IF(RESUMO_GLOBAL!$X$53="a",ROUND(AN30*$N30,RESUMO_GLOBAL!$X$54),IF(RESUMO_GLOBAL!$X$53="t",TRUNC(AN30*$N30,RESUMO_GLOBAL!$X$54),AN30*$N30))</f>
        <v>0</v>
      </c>
      <c r="BY30" s="987">
        <f>IF(RESUMO_GLOBAL!$X$53="a",ROUND(AO30*$N30,RESUMO_GLOBAL!$X$54),IF(RESUMO_GLOBAL!$X$53="t",TRUNC(AO30*$N30,RESUMO_GLOBAL!$X$54),AO30*$N30))</f>
        <v>0</v>
      </c>
      <c r="BZ30" s="987">
        <f>IF(RESUMO_GLOBAL!$X$53="a",ROUND(AP30*$N30,RESUMO_GLOBAL!$X$54),IF(RESUMO_GLOBAL!$X$53="t",TRUNC(AP30*$N30,RESUMO_GLOBAL!$X$54),AP30*$N30))</f>
        <v>0</v>
      </c>
      <c r="CA30" s="987">
        <f>IF(RESUMO_GLOBAL!$X$53="a",ROUND(AQ30*$N30,RESUMO_GLOBAL!$X$54),IF(RESUMO_GLOBAL!$X$53="t",TRUNC(AQ30*$N30,RESUMO_GLOBAL!$X$54),AQ30*$N30))</f>
        <v>0</v>
      </c>
      <c r="CB30" s="987">
        <f>IF(RESUMO_GLOBAL!$X$53="a",ROUND(AR30*$N30,RESUMO_GLOBAL!$X$54),IF(RESUMO_GLOBAL!$X$53="t",TRUNC(AR30*$N30,RESUMO_GLOBAL!$X$54),AR30*$N30))</f>
        <v>0</v>
      </c>
      <c r="CC30" s="987">
        <f>IF(RESUMO_GLOBAL!$X$53="a",ROUND(AS30*$N30,RESUMO_GLOBAL!$X$54),IF(RESUMO_GLOBAL!$X$53="t",TRUNC(AS30*$N30,RESUMO_GLOBAL!$X$54),AS30*$N30))</f>
        <v>0</v>
      </c>
      <c r="CD30" s="987">
        <f>IF(RESUMO_GLOBAL!$X$53="a",ROUND(AT30*$N30,RESUMO_GLOBAL!$X$54),IF(RESUMO_GLOBAL!$X$53="t",TRUNC(AT30*$N30,RESUMO_GLOBAL!$X$54),AT30*$N30))</f>
        <v>0</v>
      </c>
      <c r="CE30" s="987">
        <f>IF(RESUMO_GLOBAL!$X$53="a",ROUND(AU30*$N30,RESUMO_GLOBAL!$X$54),IF(RESUMO_GLOBAL!$X$53="t",TRUNC(AU30*$N30,RESUMO_GLOBAL!$X$54),AU30*$N30))</f>
        <v>0</v>
      </c>
      <c r="CF30" s="987">
        <f>IF(RESUMO_GLOBAL!$X$53="a",ROUND(AV30*$N30,RESUMO_GLOBAL!$X$54),IF(RESUMO_GLOBAL!$X$53="t",TRUNC(AV30*$N30,RESUMO_GLOBAL!$X$54),AV30*$N30))</f>
        <v>0</v>
      </c>
      <c r="CG30" s="987">
        <f>IF(RESUMO_GLOBAL!$X$53="a",ROUND(AW30*$N30,RESUMO_GLOBAL!$X$54),IF(RESUMO_GLOBAL!$X$53="t",TRUNC(AW30*$N30,RESUMO_GLOBAL!$X$54),AW30*$N30))</f>
        <v>0</v>
      </c>
      <c r="CK30" s="59">
        <f t="shared" si="22"/>
        <v>168918.2</v>
      </c>
      <c r="CL30" s="59">
        <f t="shared" si="23"/>
        <v>104963.62999999999</v>
      </c>
      <c r="CM30" s="59">
        <f t="shared" si="24"/>
        <v>0</v>
      </c>
      <c r="CN30" s="59">
        <f t="shared" si="25"/>
        <v>0</v>
      </c>
      <c r="CO30" s="59">
        <f t="shared" si="26"/>
        <v>0</v>
      </c>
      <c r="CP30" s="59">
        <f t="shared" si="27"/>
        <v>0</v>
      </c>
      <c r="CQ30" s="59">
        <f t="shared" si="28"/>
        <v>0</v>
      </c>
      <c r="CR30" s="59">
        <f t="shared" si="29"/>
        <v>0</v>
      </c>
      <c r="CS30" s="59">
        <f t="shared" si="30"/>
        <v>0</v>
      </c>
      <c r="CT30" s="59">
        <f t="shared" si="31"/>
        <v>0</v>
      </c>
      <c r="CU30" s="59">
        <f t="shared" si="32"/>
        <v>0</v>
      </c>
      <c r="CV30" s="59">
        <f t="shared" si="33"/>
        <v>0</v>
      </c>
      <c r="CW30" s="59">
        <f t="shared" si="34"/>
        <v>0</v>
      </c>
      <c r="CX30" s="59">
        <f t="shared" si="35"/>
        <v>0</v>
      </c>
      <c r="CY30" s="59">
        <f t="shared" si="36"/>
        <v>0</v>
      </c>
      <c r="CZ30" s="59">
        <f t="shared" si="37"/>
        <v>0</v>
      </c>
      <c r="DA30" s="59">
        <f t="shared" si="38"/>
        <v>0</v>
      </c>
      <c r="DB30" s="59">
        <f t="shared" si="39"/>
        <v>0</v>
      </c>
      <c r="DE30">
        <f t="shared" si="8"/>
        <v>25</v>
      </c>
      <c r="DF30" t="str">
        <f t="shared" si="40"/>
        <v/>
      </c>
      <c r="DG30" s="59">
        <f>IF($C30&lt;&gt;0,SUM($CK31:CK31),0)</f>
        <v>0</v>
      </c>
      <c r="DH30" s="59">
        <f>IF($C30&lt;&gt;0,SUM($CK31:CL31),0)</f>
        <v>0</v>
      </c>
      <c r="DI30" s="59">
        <f>IF($C30&lt;&gt;0,SUM($CK31:CM31),0)</f>
        <v>0</v>
      </c>
      <c r="DJ30" s="59">
        <f>IF($C30&lt;&gt;0,SUM($CK31:CN31),0)</f>
        <v>0</v>
      </c>
      <c r="DK30" s="59">
        <f>IF($C30&lt;&gt;0,SUM($CK31:CO31),0)</f>
        <v>0</v>
      </c>
      <c r="DL30" s="59">
        <f>IF($C30&lt;&gt;0,SUM($CK31:CP31),0)</f>
        <v>0</v>
      </c>
      <c r="DM30" s="59">
        <f>IF($C30&lt;&gt;0,SUM($CK31:CQ31),0)</f>
        <v>0</v>
      </c>
      <c r="DN30" s="59">
        <f>IF($C30&lt;&gt;0,SUM($CK31:CR31),0)</f>
        <v>0</v>
      </c>
      <c r="DO30" s="59">
        <f>IF($C30&lt;&gt;0,SUM($CK31:CS31),0)</f>
        <v>0</v>
      </c>
      <c r="DP30" s="59">
        <f>IF($C30&lt;&gt;0,SUM($CK31:CT31),0)</f>
        <v>0</v>
      </c>
      <c r="DQ30" s="59">
        <f>IF($C30&lt;&gt;0,SUM($CK31:CU31),0)</f>
        <v>0</v>
      </c>
      <c r="DR30" s="59">
        <f>IF($C30&lt;&gt;0,SUM($CK31:CV31),0)</f>
        <v>0</v>
      </c>
      <c r="DS30" s="59">
        <f>IF($C30&lt;&gt;0,SUM($CK31:CW31),0)</f>
        <v>0</v>
      </c>
      <c r="DT30" s="59">
        <f>IF($C30&lt;&gt;0,SUM($CK31:CX31),0)</f>
        <v>0</v>
      </c>
      <c r="DU30" s="59">
        <f>IF($C30&lt;&gt;0,SUM($CK31:CY31),0)</f>
        <v>0</v>
      </c>
      <c r="DV30" s="59">
        <f>IF($C30&lt;&gt;0,SUM($CK31:CZ31),0)</f>
        <v>0</v>
      </c>
      <c r="DW30" s="59">
        <f>IF($C30&lt;&gt;0,SUM($CK31:DA31),0)</f>
        <v>0</v>
      </c>
      <c r="DX30" s="59">
        <f>IF($C30&lt;&gt;0,SUM($CK31:DB31),0)</f>
        <v>0</v>
      </c>
      <c r="DY30" s="952" t="str">
        <f t="shared" si="44"/>
        <v/>
      </c>
    </row>
    <row r="31" spans="1:129">
      <c r="A31" s="3" t="str">
        <f t="shared" si="41"/>
        <v>x</v>
      </c>
      <c r="B31" s="805">
        <f>Dados_GLOBAL_Inicial!E31</f>
        <v>0</v>
      </c>
      <c r="C31" s="953">
        <f>IF(IFERROR(VALUE(Dados_GLOBAL_Inicial!F31),0)=0,0,Dados_GLOBAL_Inicial!F31)</f>
        <v>0</v>
      </c>
      <c r="D31" s="830">
        <f>Dados_GLOBAL_Inicial!G31</f>
        <v>531000</v>
      </c>
      <c r="E31" s="830" t="str">
        <f>IF(IFERROR(VLOOKUP(F31,Cod_Gde_Itens!$A$1:$B$80,2,FALSE),0)&gt;549,IFERROR(VLOOKUP(F31,Cod_Gde_Itens!$A$1:$B$80,2,FALSE),0),IF(Dados_GLOBAL_Inicial!H31=0,"",Dados_GLOBAL_Inicial!H31))</f>
        <v>DER</v>
      </c>
      <c r="F31" s="823" t="str">
        <f>Dados_GLOBAL_Inicial!I31</f>
        <v>Brita Graduada</v>
      </c>
      <c r="G31" s="824" t="str">
        <f>Dados_GLOBAL_Inicial!J31</f>
        <v>m3</v>
      </c>
      <c r="H31" s="560">
        <f>Dados_GLOBAL_Inicial!K31</f>
        <v>3860.49</v>
      </c>
      <c r="I31" s="971">
        <f>SUM('MEDIÇÃO_OBJETO (1)'!I31)</f>
        <v>0</v>
      </c>
      <c r="J31" s="561">
        <f t="shared" si="10"/>
        <v>3860.49</v>
      </c>
      <c r="K31" s="451">
        <f t="shared" si="11"/>
        <v>0.26382661268388213</v>
      </c>
      <c r="L31" s="452">
        <f t="shared" si="12"/>
        <v>0.2223</v>
      </c>
      <c r="M31" s="809">
        <f t="shared" si="13"/>
        <v>5.8599999999999999E-2</v>
      </c>
      <c r="N31" s="810">
        <f>IF(IFERROR(VALUE(Dados_GLOBAL_Inicial!L31),0)=0,0,Dados_GLOBAL_Inicial!L31)</f>
        <v>244.74</v>
      </c>
      <c r="O31" s="812">
        <f>SUM('MEDIÇÃO_OBJETO (1)'!O31)</f>
        <v>249267.69</v>
      </c>
      <c r="P31" s="812">
        <f>SUM('MEDIÇÃO_OBJETO (1)'!P31)</f>
        <v>944816.33</v>
      </c>
      <c r="Q31" s="813">
        <f t="shared" si="14"/>
        <v>695548.6399999999</v>
      </c>
      <c r="R31" s="951"/>
      <c r="S31" s="815">
        <f>SUM('MEDIÇÃO_OBJETO (1)'!S31)</f>
        <v>0</v>
      </c>
      <c r="T31" s="815">
        <f>SUM('MEDIÇÃO_OBJETO (1)'!T31)</f>
        <v>0</v>
      </c>
      <c r="V31" s="19"/>
      <c r="W31" s="978">
        <f t="shared" si="15"/>
        <v>249267.69</v>
      </c>
      <c r="X31" s="816">
        <f t="shared" si="16"/>
        <v>0</v>
      </c>
      <c r="Y31" s="816">
        <f t="shared" si="17"/>
        <v>944816.33</v>
      </c>
      <c r="Z31" s="817">
        <f t="shared" si="18"/>
        <v>0</v>
      </c>
      <c r="AB31" s="453">
        <f t="shared" si="19"/>
        <v>1018.5</v>
      </c>
      <c r="AC31" s="14">
        <f t="shared" si="20"/>
        <v>0.26382661268388213</v>
      </c>
      <c r="AD31" s="819"/>
      <c r="AE31" s="631">
        <f t="shared" si="21"/>
        <v>0</v>
      </c>
      <c r="AF31" s="818">
        <f>SUM('MEDIÇÃO_OBJETO (1)'!AG31)</f>
        <v>624</v>
      </c>
      <c r="AG31" s="541">
        <f>SUM('MEDIÇÃO_OBJETO (1)'!AH31)</f>
        <v>394.49999999999994</v>
      </c>
      <c r="AH31" s="541">
        <f>SUM('MEDIÇÃO_OBJETO (1)'!AI31)</f>
        <v>0</v>
      </c>
      <c r="AI31" s="541">
        <f>SUM('MEDIÇÃO_OBJETO (1)'!AJ31)</f>
        <v>0</v>
      </c>
      <c r="AJ31" s="541">
        <f>SUM('MEDIÇÃO_OBJETO (1)'!AK31)</f>
        <v>0</v>
      </c>
      <c r="AK31" s="541">
        <f>SUM('MEDIÇÃO_OBJETO (1)'!AL31)</f>
        <v>0</v>
      </c>
      <c r="AL31" s="541">
        <f>SUM('MEDIÇÃO_OBJETO (1)'!AM31)</f>
        <v>0</v>
      </c>
      <c r="AM31" s="541">
        <f>SUM('MEDIÇÃO_OBJETO (1)'!AN31)</f>
        <v>0</v>
      </c>
      <c r="AN31" s="541">
        <f>SUM('MEDIÇÃO_OBJETO (1)'!AO31)</f>
        <v>0</v>
      </c>
      <c r="AO31" s="541">
        <f>SUM('MEDIÇÃO_OBJETO (1)'!AP31)</f>
        <v>0</v>
      </c>
      <c r="AP31" s="541">
        <f>SUM('MEDIÇÃO_OBJETO (1)'!AQ31)</f>
        <v>0</v>
      </c>
      <c r="AQ31" s="541">
        <f>SUM('MEDIÇÃO_OBJETO (1)'!AR31)</f>
        <v>0</v>
      </c>
      <c r="AR31" s="541">
        <f>SUM('MEDIÇÃO_OBJETO (1)'!AS31)</f>
        <v>0</v>
      </c>
      <c r="AS31" s="541">
        <f>SUM('MEDIÇÃO_OBJETO (1)'!AT31)</f>
        <v>0</v>
      </c>
      <c r="AT31" s="541">
        <f>SUM('MEDIÇÃO_OBJETO (1)'!AU31)</f>
        <v>0</v>
      </c>
      <c r="AU31" s="541">
        <f>SUM('MEDIÇÃO_OBJETO (1)'!AV31)</f>
        <v>0</v>
      </c>
      <c r="AV31" s="541">
        <f>SUM('MEDIÇÃO_OBJETO (1)'!AW31)</f>
        <v>0</v>
      </c>
      <c r="AW31" s="541">
        <f>SUM('MEDIÇÃO_OBJETO (1)'!AX31)</f>
        <v>0</v>
      </c>
      <c r="AX31" s="977"/>
      <c r="BN31" s="992">
        <f t="shared" si="42"/>
        <v>0</v>
      </c>
      <c r="BO31" s="538">
        <f t="shared" si="43"/>
        <v>249267.69</v>
      </c>
      <c r="BP31" s="987">
        <f>IF(RESUMO_GLOBAL!$X$53="a",ROUND(AF31*$N31,RESUMO_GLOBAL!$X$54),IF(RESUMO_GLOBAL!$X$53="t",TRUNC(AF31*$N31,RESUMO_GLOBAL!$X$54),AF31*$N31))</f>
        <v>152717.76000000001</v>
      </c>
      <c r="BQ31" s="987">
        <f>IF(RESUMO_GLOBAL!$X$53="a",ROUND(AG31*$N31,RESUMO_GLOBAL!$X$54),IF(RESUMO_GLOBAL!$X$53="t",TRUNC(AG31*$N31,RESUMO_GLOBAL!$X$54),AG31*$N31))</f>
        <v>96549.93</v>
      </c>
      <c r="BR31" s="987">
        <f>IF(RESUMO_GLOBAL!$X$53="a",ROUND(AH31*$N31,RESUMO_GLOBAL!$X$54),IF(RESUMO_GLOBAL!$X$53="t",TRUNC(AH31*$N31,RESUMO_GLOBAL!$X$54),AH31*$N31))</f>
        <v>0</v>
      </c>
      <c r="BS31" s="987">
        <f>IF(RESUMO_GLOBAL!$X$53="a",ROUND(AI31*$N31,RESUMO_GLOBAL!$X$54),IF(RESUMO_GLOBAL!$X$53="t",TRUNC(AI31*$N31,RESUMO_GLOBAL!$X$54),AI31*$N31))</f>
        <v>0</v>
      </c>
      <c r="BT31" s="987">
        <f>IF(RESUMO_GLOBAL!$X$53="a",ROUND(AJ31*$N31,RESUMO_GLOBAL!$X$54),IF(RESUMO_GLOBAL!$X$53="t",TRUNC(AJ31*$N31,RESUMO_GLOBAL!$X$54),AJ31*$N31))</f>
        <v>0</v>
      </c>
      <c r="BU31" s="987">
        <f>IF(RESUMO_GLOBAL!$X$53="a",ROUND(AK31*$N31,RESUMO_GLOBAL!$X$54),IF(RESUMO_GLOBAL!$X$53="t",TRUNC(AK31*$N31,RESUMO_GLOBAL!$X$54),AK31*$N31))</f>
        <v>0</v>
      </c>
      <c r="BV31" s="987">
        <f>IF(RESUMO_GLOBAL!$X$53="a",ROUND(AL31*$N31,RESUMO_GLOBAL!$X$54),IF(RESUMO_GLOBAL!$X$53="t",TRUNC(AL31*$N31,RESUMO_GLOBAL!$X$54),AL31*$N31))</f>
        <v>0</v>
      </c>
      <c r="BW31" s="987">
        <f>IF(RESUMO_GLOBAL!$X$53="a",ROUND(AM31*$N31,RESUMO_GLOBAL!$X$54),IF(RESUMO_GLOBAL!$X$53="t",TRUNC(AM31*$N31,RESUMO_GLOBAL!$X$54),AM31*$N31))</f>
        <v>0</v>
      </c>
      <c r="BX31" s="987">
        <f>IF(RESUMO_GLOBAL!$X$53="a",ROUND(AN31*$N31,RESUMO_GLOBAL!$X$54),IF(RESUMO_GLOBAL!$X$53="t",TRUNC(AN31*$N31,RESUMO_GLOBAL!$X$54),AN31*$N31))</f>
        <v>0</v>
      </c>
      <c r="BY31" s="987">
        <f>IF(RESUMO_GLOBAL!$X$53="a",ROUND(AO31*$N31,RESUMO_GLOBAL!$X$54),IF(RESUMO_GLOBAL!$X$53="t",TRUNC(AO31*$N31,RESUMO_GLOBAL!$X$54),AO31*$N31))</f>
        <v>0</v>
      </c>
      <c r="BZ31" s="987">
        <f>IF(RESUMO_GLOBAL!$X$53="a",ROUND(AP31*$N31,RESUMO_GLOBAL!$X$54),IF(RESUMO_GLOBAL!$X$53="t",TRUNC(AP31*$N31,RESUMO_GLOBAL!$X$54),AP31*$N31))</f>
        <v>0</v>
      </c>
      <c r="CA31" s="987">
        <f>IF(RESUMO_GLOBAL!$X$53="a",ROUND(AQ31*$N31,RESUMO_GLOBAL!$X$54),IF(RESUMO_GLOBAL!$X$53="t",TRUNC(AQ31*$N31,RESUMO_GLOBAL!$X$54),AQ31*$N31))</f>
        <v>0</v>
      </c>
      <c r="CB31" s="987">
        <f>IF(RESUMO_GLOBAL!$X$53="a",ROUND(AR31*$N31,RESUMO_GLOBAL!$X$54),IF(RESUMO_GLOBAL!$X$53="t",TRUNC(AR31*$N31,RESUMO_GLOBAL!$X$54),AR31*$N31))</f>
        <v>0</v>
      </c>
      <c r="CC31" s="987">
        <f>IF(RESUMO_GLOBAL!$X$53="a",ROUND(AS31*$N31,RESUMO_GLOBAL!$X$54),IF(RESUMO_GLOBAL!$X$53="t",TRUNC(AS31*$N31,RESUMO_GLOBAL!$X$54),AS31*$N31))</f>
        <v>0</v>
      </c>
      <c r="CD31" s="987">
        <f>IF(RESUMO_GLOBAL!$X$53="a",ROUND(AT31*$N31,RESUMO_GLOBAL!$X$54),IF(RESUMO_GLOBAL!$X$53="t",TRUNC(AT31*$N31,RESUMO_GLOBAL!$X$54),AT31*$N31))</f>
        <v>0</v>
      </c>
      <c r="CE31" s="987">
        <f>IF(RESUMO_GLOBAL!$X$53="a",ROUND(AU31*$N31,RESUMO_GLOBAL!$X$54),IF(RESUMO_GLOBAL!$X$53="t",TRUNC(AU31*$N31,RESUMO_GLOBAL!$X$54),AU31*$N31))</f>
        <v>0</v>
      </c>
      <c r="CF31" s="987">
        <f>IF(RESUMO_GLOBAL!$X$53="a",ROUND(AV31*$N31,RESUMO_GLOBAL!$X$54),IF(RESUMO_GLOBAL!$X$53="t",TRUNC(AV31*$N31,RESUMO_GLOBAL!$X$54),AV31*$N31))</f>
        <v>0</v>
      </c>
      <c r="CG31" s="987">
        <f>IF(RESUMO_GLOBAL!$X$53="a",ROUND(AW31*$N31,RESUMO_GLOBAL!$X$54),IF(RESUMO_GLOBAL!$X$53="t",TRUNC(AW31*$N31,RESUMO_GLOBAL!$X$54),AW31*$N31))</f>
        <v>0</v>
      </c>
      <c r="CK31" s="59">
        <f t="shared" si="22"/>
        <v>152717.76000000001</v>
      </c>
      <c r="CL31" s="59">
        <f t="shared" si="23"/>
        <v>96549.93</v>
      </c>
      <c r="CM31" s="59">
        <f t="shared" si="24"/>
        <v>0</v>
      </c>
      <c r="CN31" s="59">
        <f t="shared" si="25"/>
        <v>0</v>
      </c>
      <c r="CO31" s="59">
        <f t="shared" si="26"/>
        <v>0</v>
      </c>
      <c r="CP31" s="59">
        <f t="shared" si="27"/>
        <v>0</v>
      </c>
      <c r="CQ31" s="59">
        <f t="shared" si="28"/>
        <v>0</v>
      </c>
      <c r="CR31" s="59">
        <f t="shared" si="29"/>
        <v>0</v>
      </c>
      <c r="CS31" s="59">
        <f t="shared" si="30"/>
        <v>0</v>
      </c>
      <c r="CT31" s="59">
        <f t="shared" si="31"/>
        <v>0</v>
      </c>
      <c r="CU31" s="59">
        <f t="shared" si="32"/>
        <v>0</v>
      </c>
      <c r="CV31" s="59">
        <f t="shared" si="33"/>
        <v>0</v>
      </c>
      <c r="CW31" s="59">
        <f t="shared" si="34"/>
        <v>0</v>
      </c>
      <c r="CX31" s="59">
        <f t="shared" si="35"/>
        <v>0</v>
      </c>
      <c r="CY31" s="59">
        <f t="shared" si="36"/>
        <v>0</v>
      </c>
      <c r="CZ31" s="59">
        <f t="shared" si="37"/>
        <v>0</v>
      </c>
      <c r="DA31" s="59">
        <f t="shared" si="38"/>
        <v>0</v>
      </c>
      <c r="DB31" s="59">
        <f t="shared" si="39"/>
        <v>0</v>
      </c>
      <c r="DE31">
        <f t="shared" si="8"/>
        <v>26</v>
      </c>
      <c r="DF31" t="str">
        <f t="shared" si="40"/>
        <v/>
      </c>
      <c r="DG31" s="59">
        <f>IF($C31&lt;&gt;0,SUM($CK32:CK32),0)</f>
        <v>0</v>
      </c>
      <c r="DH31" s="59">
        <f>IF($C31&lt;&gt;0,SUM($CK32:CL32),0)</f>
        <v>0</v>
      </c>
      <c r="DI31" s="59">
        <f>IF($C31&lt;&gt;0,SUM($CK32:CM32),0)</f>
        <v>0</v>
      </c>
      <c r="DJ31" s="59">
        <f>IF($C31&lt;&gt;0,SUM($CK32:CN32),0)</f>
        <v>0</v>
      </c>
      <c r="DK31" s="59">
        <f>IF($C31&lt;&gt;0,SUM($CK32:CO32),0)</f>
        <v>0</v>
      </c>
      <c r="DL31" s="59">
        <f>IF($C31&lt;&gt;0,SUM($CK32:CP32),0)</f>
        <v>0</v>
      </c>
      <c r="DM31" s="59">
        <f>IF($C31&lt;&gt;0,SUM($CK32:CQ32),0)</f>
        <v>0</v>
      </c>
      <c r="DN31" s="59">
        <f>IF($C31&lt;&gt;0,SUM($CK32:CR32),0)</f>
        <v>0</v>
      </c>
      <c r="DO31" s="59">
        <f>IF($C31&lt;&gt;0,SUM($CK32:CS32),0)</f>
        <v>0</v>
      </c>
      <c r="DP31" s="59">
        <f>IF($C31&lt;&gt;0,SUM($CK32:CT32),0)</f>
        <v>0</v>
      </c>
      <c r="DQ31" s="59">
        <f>IF($C31&lt;&gt;0,SUM($CK32:CU32),0)</f>
        <v>0</v>
      </c>
      <c r="DR31" s="59">
        <f>IF($C31&lt;&gt;0,SUM($CK32:CV32),0)</f>
        <v>0</v>
      </c>
      <c r="DS31" s="59">
        <f>IF($C31&lt;&gt;0,SUM($CK32:CW32),0)</f>
        <v>0</v>
      </c>
      <c r="DT31" s="59">
        <f>IF($C31&lt;&gt;0,SUM($CK32:CX32),0)</f>
        <v>0</v>
      </c>
      <c r="DU31" s="59">
        <f>IF($C31&lt;&gt;0,SUM($CK32:CY32),0)</f>
        <v>0</v>
      </c>
      <c r="DV31" s="59">
        <f>IF($C31&lt;&gt;0,SUM($CK32:CZ32),0)</f>
        <v>0</v>
      </c>
      <c r="DW31" s="59">
        <f>IF($C31&lt;&gt;0,SUM($CK32:DA32),0)</f>
        <v>0</v>
      </c>
      <c r="DX31" s="59">
        <f>IF($C31&lt;&gt;0,SUM($CK32:DB32),0)</f>
        <v>0</v>
      </c>
      <c r="DY31" s="952" t="str">
        <f t="shared" si="44"/>
        <v/>
      </c>
    </row>
    <row r="32" spans="1:129">
      <c r="A32" s="3" t="str">
        <f t="shared" si="41"/>
        <v>x</v>
      </c>
      <c r="B32" s="805">
        <f>Dados_GLOBAL_Inicial!E32</f>
        <v>0</v>
      </c>
      <c r="C32" s="956">
        <f>IF(IFERROR(VALUE(Dados_GLOBAL_Inicial!F32),0)=0,0,Dados_GLOBAL_Inicial!F32)</f>
        <v>5</v>
      </c>
      <c r="D32" s="957" t="str">
        <f>Dados_GLOBAL_Inicial!G32</f>
        <v/>
      </c>
      <c r="E32" s="957">
        <f>IF(IFERROR(VLOOKUP(F32,Cod_Gde_Itens!$A$1:$B$80,2,FALSE),0)&gt;549,IFERROR(VLOOKUP(F32,Cod_Gde_Itens!$A$1:$B$80,2,FALSE),0),IF(Dados_GLOBAL_Inicial!H32=0,"",Dados_GLOBAL_Inicial!H32))</f>
        <v>551</v>
      </c>
      <c r="F32" s="958" t="str">
        <f>Dados_GLOBAL_Inicial!I32</f>
        <v>REVESTIMENTO</v>
      </c>
      <c r="G32" s="824" t="str">
        <f>Dados_GLOBAL_Inicial!J32</f>
        <v xml:space="preserve">     </v>
      </c>
      <c r="H32" s="560" t="str">
        <f>Dados_GLOBAL_Inicial!K32</f>
        <v/>
      </c>
      <c r="I32" s="971">
        <f>SUM('MEDIÇÃO_OBJETO (1)'!I32)</f>
        <v>0</v>
      </c>
      <c r="J32" s="561">
        <f t="shared" si="10"/>
        <v>0</v>
      </c>
      <c r="K32" s="451">
        <f t="shared" si="11"/>
        <v>0</v>
      </c>
      <c r="L32" s="452">
        <f t="shared" si="12"/>
        <v>0</v>
      </c>
      <c r="M32" s="809">
        <f t="shared" si="13"/>
        <v>0</v>
      </c>
      <c r="N32" s="810">
        <f>IF(IFERROR(VALUE(Dados_GLOBAL_Inicial!L32),0)=0,0,Dados_GLOBAL_Inicial!L32)</f>
        <v>0</v>
      </c>
      <c r="O32" s="812">
        <f>SUM('MEDIÇÃO_OBJETO (1)'!O32)</f>
        <v>0</v>
      </c>
      <c r="P32" s="812">
        <f>SUM('MEDIÇÃO_OBJETO (1)'!P32)</f>
        <v>0</v>
      </c>
      <c r="Q32" s="813">
        <f t="shared" si="14"/>
        <v>0</v>
      </c>
      <c r="R32" s="951"/>
      <c r="S32" s="815">
        <f>SUM('MEDIÇÃO_OBJETO (1)'!S32)</f>
        <v>0</v>
      </c>
      <c r="T32" s="815">
        <f>SUM('MEDIÇÃO_OBJETO (1)'!T32)</f>
        <v>0</v>
      </c>
      <c r="V32" s="19"/>
      <c r="W32" s="978">
        <f t="shared" si="15"/>
        <v>0</v>
      </c>
      <c r="X32" s="816">
        <f t="shared" si="16"/>
        <v>341270.65</v>
      </c>
      <c r="Y32" s="816">
        <f t="shared" si="17"/>
        <v>0</v>
      </c>
      <c r="Z32" s="817">
        <f t="shared" si="18"/>
        <v>1450053.66</v>
      </c>
      <c r="AB32" s="453">
        <f t="shared" si="19"/>
        <v>0</v>
      </c>
      <c r="AC32" s="14">
        <f t="shared" si="20"/>
        <v>0</v>
      </c>
      <c r="AD32" s="819"/>
      <c r="AE32" s="631">
        <f t="shared" si="21"/>
        <v>5</v>
      </c>
      <c r="AF32" s="818">
        <f>SUM('MEDIÇÃO_OBJETO (1)'!AG32)</f>
        <v>0</v>
      </c>
      <c r="AG32" s="541">
        <f>SUM('MEDIÇÃO_OBJETO (1)'!AH32)</f>
        <v>0</v>
      </c>
      <c r="AH32" s="541">
        <f>SUM('MEDIÇÃO_OBJETO (1)'!AI32)</f>
        <v>0</v>
      </c>
      <c r="AI32" s="541">
        <f>SUM('MEDIÇÃO_OBJETO (1)'!AJ32)</f>
        <v>0</v>
      </c>
      <c r="AJ32" s="541">
        <f>SUM('MEDIÇÃO_OBJETO (1)'!AK32)</f>
        <v>0</v>
      </c>
      <c r="AK32" s="541">
        <f>SUM('MEDIÇÃO_OBJETO (1)'!AL32)</f>
        <v>0</v>
      </c>
      <c r="AL32" s="541">
        <f>SUM('MEDIÇÃO_OBJETO (1)'!AM32)</f>
        <v>0</v>
      </c>
      <c r="AM32" s="541">
        <f>SUM('MEDIÇÃO_OBJETO (1)'!AN32)</f>
        <v>0</v>
      </c>
      <c r="AN32" s="541">
        <f>SUM('MEDIÇÃO_OBJETO (1)'!AO32)</f>
        <v>0</v>
      </c>
      <c r="AO32" s="541">
        <f>SUM('MEDIÇÃO_OBJETO (1)'!AP32)</f>
        <v>0</v>
      </c>
      <c r="AP32" s="541">
        <f>SUM('MEDIÇÃO_OBJETO (1)'!AQ32)</f>
        <v>0</v>
      </c>
      <c r="AQ32" s="541">
        <f>SUM('MEDIÇÃO_OBJETO (1)'!AR32)</f>
        <v>0</v>
      </c>
      <c r="AR32" s="541">
        <f>SUM('MEDIÇÃO_OBJETO (1)'!AS32)</f>
        <v>0</v>
      </c>
      <c r="AS32" s="541">
        <f>SUM('MEDIÇÃO_OBJETO (1)'!AT32)</f>
        <v>0</v>
      </c>
      <c r="AT32" s="541">
        <f>SUM('MEDIÇÃO_OBJETO (1)'!AU32)</f>
        <v>0</v>
      </c>
      <c r="AU32" s="541">
        <f>SUM('MEDIÇÃO_OBJETO (1)'!AV32)</f>
        <v>0</v>
      </c>
      <c r="AV32" s="541">
        <f>SUM('MEDIÇÃO_OBJETO (1)'!AW32)</f>
        <v>0</v>
      </c>
      <c r="AW32" s="541">
        <f>SUM('MEDIÇÃO_OBJETO (1)'!AX32)</f>
        <v>0</v>
      </c>
      <c r="AX32" s="977"/>
      <c r="BN32" s="992">
        <f t="shared" si="42"/>
        <v>0</v>
      </c>
      <c r="BO32" s="538">
        <f t="shared" si="43"/>
        <v>0</v>
      </c>
      <c r="BP32" s="987">
        <f>IF(RESUMO_GLOBAL!$X$53="a",ROUND(AF32*$N32,RESUMO_GLOBAL!$X$54),IF(RESUMO_GLOBAL!$X$53="t",TRUNC(AF32*$N32,RESUMO_GLOBAL!$X$54),AF32*$N32))</f>
        <v>0</v>
      </c>
      <c r="BQ32" s="987">
        <f>IF(RESUMO_GLOBAL!$X$53="a",ROUND(AG32*$N32,RESUMO_GLOBAL!$X$54),IF(RESUMO_GLOBAL!$X$53="t",TRUNC(AG32*$N32,RESUMO_GLOBAL!$X$54),AG32*$N32))</f>
        <v>0</v>
      </c>
      <c r="BR32" s="987">
        <f>IF(RESUMO_GLOBAL!$X$53="a",ROUND(AH32*$N32,RESUMO_GLOBAL!$X$54),IF(RESUMO_GLOBAL!$X$53="t",TRUNC(AH32*$N32,RESUMO_GLOBAL!$X$54),AH32*$N32))</f>
        <v>0</v>
      </c>
      <c r="BS32" s="987">
        <f>IF(RESUMO_GLOBAL!$X$53="a",ROUND(AI32*$N32,RESUMO_GLOBAL!$X$54),IF(RESUMO_GLOBAL!$X$53="t",TRUNC(AI32*$N32,RESUMO_GLOBAL!$X$54),AI32*$N32))</f>
        <v>0</v>
      </c>
      <c r="BT32" s="987">
        <f>IF(RESUMO_GLOBAL!$X$53="a",ROUND(AJ32*$N32,RESUMO_GLOBAL!$X$54),IF(RESUMO_GLOBAL!$X$53="t",TRUNC(AJ32*$N32,RESUMO_GLOBAL!$X$54),AJ32*$N32))</f>
        <v>0</v>
      </c>
      <c r="BU32" s="987">
        <f>IF(RESUMO_GLOBAL!$X$53="a",ROUND(AK32*$N32,RESUMO_GLOBAL!$X$54),IF(RESUMO_GLOBAL!$X$53="t",TRUNC(AK32*$N32,RESUMO_GLOBAL!$X$54),AK32*$N32))</f>
        <v>0</v>
      </c>
      <c r="BV32" s="987">
        <f>IF(RESUMO_GLOBAL!$X$53="a",ROUND(AL32*$N32,RESUMO_GLOBAL!$X$54),IF(RESUMO_GLOBAL!$X$53="t",TRUNC(AL32*$N32,RESUMO_GLOBAL!$X$54),AL32*$N32))</f>
        <v>0</v>
      </c>
      <c r="BW32" s="987">
        <f>IF(RESUMO_GLOBAL!$X$53="a",ROUND(AM32*$N32,RESUMO_GLOBAL!$X$54),IF(RESUMO_GLOBAL!$X$53="t",TRUNC(AM32*$N32,RESUMO_GLOBAL!$X$54),AM32*$N32))</f>
        <v>0</v>
      </c>
      <c r="BX32" s="987">
        <f>IF(RESUMO_GLOBAL!$X$53="a",ROUND(AN32*$N32,RESUMO_GLOBAL!$X$54),IF(RESUMO_GLOBAL!$X$53="t",TRUNC(AN32*$N32,RESUMO_GLOBAL!$X$54),AN32*$N32))</f>
        <v>0</v>
      </c>
      <c r="BY32" s="987">
        <f>IF(RESUMO_GLOBAL!$X$53="a",ROUND(AO32*$N32,RESUMO_GLOBAL!$X$54),IF(RESUMO_GLOBAL!$X$53="t",TRUNC(AO32*$N32,RESUMO_GLOBAL!$X$54),AO32*$N32))</f>
        <v>0</v>
      </c>
      <c r="BZ32" s="987">
        <f>IF(RESUMO_GLOBAL!$X$53="a",ROUND(AP32*$N32,RESUMO_GLOBAL!$X$54),IF(RESUMO_GLOBAL!$X$53="t",TRUNC(AP32*$N32,RESUMO_GLOBAL!$X$54),AP32*$N32))</f>
        <v>0</v>
      </c>
      <c r="CA32" s="987">
        <f>IF(RESUMO_GLOBAL!$X$53="a",ROUND(AQ32*$N32,RESUMO_GLOBAL!$X$54),IF(RESUMO_GLOBAL!$X$53="t",TRUNC(AQ32*$N32,RESUMO_GLOBAL!$X$54),AQ32*$N32))</f>
        <v>0</v>
      </c>
      <c r="CB32" s="987">
        <f>IF(RESUMO_GLOBAL!$X$53="a",ROUND(AR32*$N32,RESUMO_GLOBAL!$X$54),IF(RESUMO_GLOBAL!$X$53="t",TRUNC(AR32*$N32,RESUMO_GLOBAL!$X$54),AR32*$N32))</f>
        <v>0</v>
      </c>
      <c r="CC32" s="987">
        <f>IF(RESUMO_GLOBAL!$X$53="a",ROUND(AS32*$N32,RESUMO_GLOBAL!$X$54),IF(RESUMO_GLOBAL!$X$53="t",TRUNC(AS32*$N32,RESUMO_GLOBAL!$X$54),AS32*$N32))</f>
        <v>0</v>
      </c>
      <c r="CD32" s="987">
        <f>IF(RESUMO_GLOBAL!$X$53="a",ROUND(AT32*$N32,RESUMO_GLOBAL!$X$54),IF(RESUMO_GLOBAL!$X$53="t",TRUNC(AT32*$N32,RESUMO_GLOBAL!$X$54),AT32*$N32))</f>
        <v>0</v>
      </c>
      <c r="CE32" s="987">
        <f>IF(RESUMO_GLOBAL!$X$53="a",ROUND(AU32*$N32,RESUMO_GLOBAL!$X$54),IF(RESUMO_GLOBAL!$X$53="t",TRUNC(AU32*$N32,RESUMO_GLOBAL!$X$54),AU32*$N32))</f>
        <v>0</v>
      </c>
      <c r="CF32" s="987">
        <f>IF(RESUMO_GLOBAL!$X$53="a",ROUND(AV32*$N32,RESUMO_GLOBAL!$X$54),IF(RESUMO_GLOBAL!$X$53="t",TRUNC(AV32*$N32,RESUMO_GLOBAL!$X$54),AV32*$N32))</f>
        <v>0</v>
      </c>
      <c r="CG32" s="987">
        <f>IF(RESUMO_GLOBAL!$X$53="a",ROUND(AW32*$N32,RESUMO_GLOBAL!$X$54),IF(RESUMO_GLOBAL!$X$53="t",TRUNC(AW32*$N32,RESUMO_GLOBAL!$X$54),AW32*$N32))</f>
        <v>0</v>
      </c>
      <c r="CK32" s="59">
        <f t="shared" si="22"/>
        <v>0</v>
      </c>
      <c r="CL32" s="59">
        <f t="shared" si="23"/>
        <v>0</v>
      </c>
      <c r="CM32" s="59">
        <f t="shared" si="24"/>
        <v>0</v>
      </c>
      <c r="CN32" s="59">
        <f t="shared" si="25"/>
        <v>0</v>
      </c>
      <c r="CO32" s="59">
        <f t="shared" si="26"/>
        <v>0</v>
      </c>
      <c r="CP32" s="59">
        <f t="shared" si="27"/>
        <v>0</v>
      </c>
      <c r="CQ32" s="59">
        <f t="shared" si="28"/>
        <v>0</v>
      </c>
      <c r="CR32" s="59">
        <f t="shared" si="29"/>
        <v>0</v>
      </c>
      <c r="CS32" s="59">
        <f t="shared" si="30"/>
        <v>0</v>
      </c>
      <c r="CT32" s="59">
        <f t="shared" si="31"/>
        <v>0</v>
      </c>
      <c r="CU32" s="59">
        <f t="shared" si="32"/>
        <v>0</v>
      </c>
      <c r="CV32" s="59">
        <f t="shared" si="33"/>
        <v>0</v>
      </c>
      <c r="CW32" s="59">
        <f t="shared" si="34"/>
        <v>0</v>
      </c>
      <c r="CX32" s="59">
        <f t="shared" si="35"/>
        <v>0</v>
      </c>
      <c r="CY32" s="59">
        <f t="shared" si="36"/>
        <v>0</v>
      </c>
      <c r="CZ32" s="59">
        <f t="shared" si="37"/>
        <v>0</v>
      </c>
      <c r="DA32" s="59">
        <f t="shared" si="38"/>
        <v>0</v>
      </c>
      <c r="DB32" s="59">
        <f t="shared" si="39"/>
        <v>0</v>
      </c>
      <c r="DE32">
        <f t="shared" si="8"/>
        <v>27</v>
      </c>
      <c r="DF32">
        <f t="shared" si="40"/>
        <v>5</v>
      </c>
      <c r="DG32" s="59">
        <f>IF($C32&lt;&gt;0,SUM($CK33:CK33),0)</f>
        <v>161144.23000000001</v>
      </c>
      <c r="DH32" s="59">
        <f>IF($C32&lt;&gt;0,SUM($CK33:CL33),0)</f>
        <v>341270.64</v>
      </c>
      <c r="DI32" s="59">
        <f>IF($C32&lt;&gt;0,SUM($CK33:CM33),0)</f>
        <v>341270.64</v>
      </c>
      <c r="DJ32" s="59">
        <f>IF($C32&lt;&gt;0,SUM($CK33:CN33),0)</f>
        <v>341270.64</v>
      </c>
      <c r="DK32" s="59">
        <f>IF($C32&lt;&gt;0,SUM($CK33:CO33),0)</f>
        <v>341270.64</v>
      </c>
      <c r="DL32" s="59">
        <f>IF($C32&lt;&gt;0,SUM($CK33:CP33),0)</f>
        <v>341270.64</v>
      </c>
      <c r="DM32" s="59">
        <f>IF($C32&lt;&gt;0,SUM($CK33:CQ33),0)</f>
        <v>341270.64</v>
      </c>
      <c r="DN32" s="59">
        <f>IF($C32&lt;&gt;0,SUM($CK33:CR33),0)</f>
        <v>341270.64</v>
      </c>
      <c r="DO32" s="59">
        <f>IF($C32&lt;&gt;0,SUM($CK33:CS33),0)</f>
        <v>341270.64</v>
      </c>
      <c r="DP32" s="59">
        <f>IF($C32&lt;&gt;0,SUM($CK33:CT33),0)</f>
        <v>341270.64</v>
      </c>
      <c r="DQ32" s="59">
        <f>IF($C32&lt;&gt;0,SUM($CK33:CU33),0)</f>
        <v>341270.64</v>
      </c>
      <c r="DR32" s="59">
        <f>IF($C32&lt;&gt;0,SUM($CK33:CV33),0)</f>
        <v>341270.64</v>
      </c>
      <c r="DS32" s="59">
        <f>IF($C32&lt;&gt;0,SUM($CK33:CW33),0)</f>
        <v>341270.64</v>
      </c>
      <c r="DT32" s="59">
        <f>IF($C32&lt;&gt;0,SUM($CK33:CX33),0)</f>
        <v>341270.64</v>
      </c>
      <c r="DU32" s="59">
        <f>IF($C32&lt;&gt;0,SUM($CK33:CY33),0)</f>
        <v>341270.64</v>
      </c>
      <c r="DV32" s="59">
        <f>IF($C32&lt;&gt;0,SUM($CK33:CZ33),0)</f>
        <v>341270.64</v>
      </c>
      <c r="DW32" s="59">
        <f>IF($C32&lt;&gt;0,SUM($CK33:DA33),0)</f>
        <v>341270.64</v>
      </c>
      <c r="DX32" s="59">
        <f>IF($C32&lt;&gt;0,SUM($CK33:DB33),0)</f>
        <v>341270.64</v>
      </c>
      <c r="DY32" s="952">
        <f t="shared" si="44"/>
        <v>341270.64</v>
      </c>
    </row>
    <row r="33" spans="1:129">
      <c r="A33" s="3" t="str">
        <f t="shared" si="41"/>
        <v>x</v>
      </c>
      <c r="B33" s="805">
        <f>Dados_GLOBAL_Inicial!E33</f>
        <v>0</v>
      </c>
      <c r="C33" s="953">
        <f>IF(IFERROR(VALUE(Dados_GLOBAL_Inicial!F33),0)=0,0,Dados_GLOBAL_Inicial!F33)</f>
        <v>0</v>
      </c>
      <c r="D33" s="830" t="str">
        <f>Dados_GLOBAL_Inicial!G33</f>
        <v>560400A</v>
      </c>
      <c r="E33" s="830" t="str">
        <f>IF(IFERROR(VLOOKUP(F33,Cod_Gde_Itens!$A$1:$B$80,2,FALSE),0)&gt;549,IFERROR(VLOOKUP(F33,Cod_Gde_Itens!$A$1:$B$80,2,FALSE),0),IF(Dados_GLOBAL_Inicial!H33=0,"",Dados_GLOBAL_Inicial!H33))</f>
        <v>DER/PRC</v>
      </c>
      <c r="F33" s="823" t="str">
        <f>Dados_GLOBAL_Inicial!I33</f>
        <v>Imprimação com  CM-30 - exclusive CM-30</v>
      </c>
      <c r="G33" s="824" t="str">
        <f>Dados_GLOBAL_Inicial!J33</f>
        <v>m2</v>
      </c>
      <c r="H33" s="560">
        <f>Dados_GLOBAL_Inicial!K33</f>
        <v>25069.86</v>
      </c>
      <c r="I33" s="971">
        <f>SUM('MEDIÇÃO_OBJETO (1)'!I33)</f>
        <v>0</v>
      </c>
      <c r="J33" s="561">
        <f t="shared" si="10"/>
        <v>25069.86</v>
      </c>
      <c r="K33" s="451">
        <f t="shared" si="11"/>
        <v>0.24319561417574725</v>
      </c>
      <c r="L33" s="452">
        <f t="shared" si="12"/>
        <v>2.8999999999999998E-3</v>
      </c>
      <c r="M33" s="809">
        <f t="shared" si="13"/>
        <v>6.9999999999999999E-4</v>
      </c>
      <c r="N33" s="810">
        <f>IF(IFERROR(VALUE(Dados_GLOBAL_Inicial!L33),0)=0,0,Dados_GLOBAL_Inicial!L33)</f>
        <v>0.49</v>
      </c>
      <c r="O33" s="812">
        <f>SUM('MEDIÇÃO_OBJETO (1)'!O33)</f>
        <v>2987.47</v>
      </c>
      <c r="P33" s="812">
        <f>SUM('MEDIÇÃO_OBJETO (1)'!P33)</f>
        <v>12284.23</v>
      </c>
      <c r="Q33" s="813">
        <f t="shared" si="14"/>
        <v>9296.76</v>
      </c>
      <c r="R33" s="951"/>
      <c r="S33" s="815">
        <f>SUM('MEDIÇÃO_OBJETO (1)'!S33)</f>
        <v>0</v>
      </c>
      <c r="T33" s="815">
        <f>SUM('MEDIÇÃO_OBJETO (1)'!T33)</f>
        <v>0</v>
      </c>
      <c r="V33" s="19"/>
      <c r="W33" s="978">
        <f t="shared" si="15"/>
        <v>341270.65</v>
      </c>
      <c r="X33" s="816">
        <f t="shared" si="16"/>
        <v>0</v>
      </c>
      <c r="Y33" s="816">
        <f t="shared" si="17"/>
        <v>1450053.66</v>
      </c>
      <c r="Z33" s="817">
        <f t="shared" si="18"/>
        <v>0</v>
      </c>
      <c r="AB33" s="453">
        <f t="shared" si="19"/>
        <v>6096.8799999999992</v>
      </c>
      <c r="AC33" s="14">
        <f t="shared" si="20"/>
        <v>0.24319561417574725</v>
      </c>
      <c r="AD33" s="819"/>
      <c r="AE33" s="631">
        <f t="shared" si="21"/>
        <v>0</v>
      </c>
      <c r="AF33" s="818">
        <f>SUM('MEDIÇÃO_OBJETO (1)'!AG33)</f>
        <v>2895.04</v>
      </c>
      <c r="AG33" s="541">
        <f>SUM('MEDIÇÃO_OBJETO (1)'!AH33)</f>
        <v>3201.8399999999997</v>
      </c>
      <c r="AH33" s="541">
        <f>SUM('MEDIÇÃO_OBJETO (1)'!AI33)</f>
        <v>0</v>
      </c>
      <c r="AI33" s="541">
        <f>SUM('MEDIÇÃO_OBJETO (1)'!AJ33)</f>
        <v>0</v>
      </c>
      <c r="AJ33" s="541">
        <f>SUM('MEDIÇÃO_OBJETO (1)'!AK33)</f>
        <v>0</v>
      </c>
      <c r="AK33" s="541">
        <f>SUM('MEDIÇÃO_OBJETO (1)'!AL33)</f>
        <v>0</v>
      </c>
      <c r="AL33" s="541">
        <f>SUM('MEDIÇÃO_OBJETO (1)'!AM33)</f>
        <v>0</v>
      </c>
      <c r="AM33" s="541">
        <f>SUM('MEDIÇÃO_OBJETO (1)'!AN33)</f>
        <v>0</v>
      </c>
      <c r="AN33" s="541">
        <f>SUM('MEDIÇÃO_OBJETO (1)'!AO33)</f>
        <v>0</v>
      </c>
      <c r="AO33" s="541">
        <f>SUM('MEDIÇÃO_OBJETO (1)'!AP33)</f>
        <v>0</v>
      </c>
      <c r="AP33" s="541">
        <f>SUM('MEDIÇÃO_OBJETO (1)'!AQ33)</f>
        <v>0</v>
      </c>
      <c r="AQ33" s="541">
        <f>SUM('MEDIÇÃO_OBJETO (1)'!AR33)</f>
        <v>0</v>
      </c>
      <c r="AR33" s="541">
        <f>SUM('MEDIÇÃO_OBJETO (1)'!AS33)</f>
        <v>0</v>
      </c>
      <c r="AS33" s="541">
        <f>SUM('MEDIÇÃO_OBJETO (1)'!AT33)</f>
        <v>0</v>
      </c>
      <c r="AT33" s="541">
        <f>SUM('MEDIÇÃO_OBJETO (1)'!AU33)</f>
        <v>0</v>
      </c>
      <c r="AU33" s="541">
        <f>SUM('MEDIÇÃO_OBJETO (1)'!AV33)</f>
        <v>0</v>
      </c>
      <c r="AV33" s="541">
        <f>SUM('MEDIÇÃO_OBJETO (1)'!AW33)</f>
        <v>0</v>
      </c>
      <c r="AW33" s="541">
        <f>SUM('MEDIÇÃO_OBJETO (1)'!AX33)</f>
        <v>0</v>
      </c>
      <c r="AX33" s="977"/>
      <c r="BN33" s="992">
        <f t="shared" si="42"/>
        <v>0</v>
      </c>
      <c r="BO33" s="538">
        <f t="shared" si="43"/>
        <v>2987.4700000000003</v>
      </c>
      <c r="BP33" s="987">
        <f>IF(RESUMO_GLOBAL!$X$53="a",ROUND(AF33*$N33,RESUMO_GLOBAL!$X$54),IF(RESUMO_GLOBAL!$X$53="t",TRUNC(AF33*$N33,RESUMO_GLOBAL!$X$54),AF33*$N33))</f>
        <v>1418.57</v>
      </c>
      <c r="BQ33" s="987">
        <f>IF(RESUMO_GLOBAL!$X$53="a",ROUND(AG33*$N33,RESUMO_GLOBAL!$X$54),IF(RESUMO_GLOBAL!$X$53="t",TRUNC(AG33*$N33,RESUMO_GLOBAL!$X$54),AG33*$N33))</f>
        <v>1568.9</v>
      </c>
      <c r="BR33" s="987">
        <f>IF(RESUMO_GLOBAL!$X$53="a",ROUND(AH33*$N33,RESUMO_GLOBAL!$X$54),IF(RESUMO_GLOBAL!$X$53="t",TRUNC(AH33*$N33,RESUMO_GLOBAL!$X$54),AH33*$N33))</f>
        <v>0</v>
      </c>
      <c r="BS33" s="987">
        <f>IF(RESUMO_GLOBAL!$X$53="a",ROUND(AI33*$N33,RESUMO_GLOBAL!$X$54),IF(RESUMO_GLOBAL!$X$53="t",TRUNC(AI33*$N33,RESUMO_GLOBAL!$X$54),AI33*$N33))</f>
        <v>0</v>
      </c>
      <c r="BT33" s="987">
        <f>IF(RESUMO_GLOBAL!$X$53="a",ROUND(AJ33*$N33,RESUMO_GLOBAL!$X$54),IF(RESUMO_GLOBAL!$X$53="t",TRUNC(AJ33*$N33,RESUMO_GLOBAL!$X$54),AJ33*$N33))</f>
        <v>0</v>
      </c>
      <c r="BU33" s="987">
        <f>IF(RESUMO_GLOBAL!$X$53="a",ROUND(AK33*$N33,RESUMO_GLOBAL!$X$54),IF(RESUMO_GLOBAL!$X$53="t",TRUNC(AK33*$N33,RESUMO_GLOBAL!$X$54),AK33*$N33))</f>
        <v>0</v>
      </c>
      <c r="BV33" s="987">
        <f>IF(RESUMO_GLOBAL!$X$53="a",ROUND(AL33*$N33,RESUMO_GLOBAL!$X$54),IF(RESUMO_GLOBAL!$X$53="t",TRUNC(AL33*$N33,RESUMO_GLOBAL!$X$54),AL33*$N33))</f>
        <v>0</v>
      </c>
      <c r="BW33" s="987">
        <f>IF(RESUMO_GLOBAL!$X$53="a",ROUND(AM33*$N33,RESUMO_GLOBAL!$X$54),IF(RESUMO_GLOBAL!$X$53="t",TRUNC(AM33*$N33,RESUMO_GLOBAL!$X$54),AM33*$N33))</f>
        <v>0</v>
      </c>
      <c r="BX33" s="987">
        <f>IF(RESUMO_GLOBAL!$X$53="a",ROUND(AN33*$N33,RESUMO_GLOBAL!$X$54),IF(RESUMO_GLOBAL!$X$53="t",TRUNC(AN33*$N33,RESUMO_GLOBAL!$X$54),AN33*$N33))</f>
        <v>0</v>
      </c>
      <c r="BY33" s="987">
        <f>IF(RESUMO_GLOBAL!$X$53="a",ROUND(AO33*$N33,RESUMO_GLOBAL!$X$54),IF(RESUMO_GLOBAL!$X$53="t",TRUNC(AO33*$N33,RESUMO_GLOBAL!$X$54),AO33*$N33))</f>
        <v>0</v>
      </c>
      <c r="BZ33" s="987">
        <f>IF(RESUMO_GLOBAL!$X$53="a",ROUND(AP33*$N33,RESUMO_GLOBAL!$X$54),IF(RESUMO_GLOBAL!$X$53="t",TRUNC(AP33*$N33,RESUMO_GLOBAL!$X$54),AP33*$N33))</f>
        <v>0</v>
      </c>
      <c r="CA33" s="987">
        <f>IF(RESUMO_GLOBAL!$X$53="a",ROUND(AQ33*$N33,RESUMO_GLOBAL!$X$54),IF(RESUMO_GLOBAL!$X$53="t",TRUNC(AQ33*$N33,RESUMO_GLOBAL!$X$54),AQ33*$N33))</f>
        <v>0</v>
      </c>
      <c r="CB33" s="987">
        <f>IF(RESUMO_GLOBAL!$X$53="a",ROUND(AR33*$N33,RESUMO_GLOBAL!$X$54),IF(RESUMO_GLOBAL!$X$53="t",TRUNC(AR33*$N33,RESUMO_GLOBAL!$X$54),AR33*$N33))</f>
        <v>0</v>
      </c>
      <c r="CC33" s="987">
        <f>IF(RESUMO_GLOBAL!$X$53="a",ROUND(AS33*$N33,RESUMO_GLOBAL!$X$54),IF(RESUMO_GLOBAL!$X$53="t",TRUNC(AS33*$N33,RESUMO_GLOBAL!$X$54),AS33*$N33))</f>
        <v>0</v>
      </c>
      <c r="CD33" s="987">
        <f>IF(RESUMO_GLOBAL!$X$53="a",ROUND(AT33*$N33,RESUMO_GLOBAL!$X$54),IF(RESUMO_GLOBAL!$X$53="t",TRUNC(AT33*$N33,RESUMO_GLOBAL!$X$54),AT33*$N33))</f>
        <v>0</v>
      </c>
      <c r="CE33" s="987">
        <f>IF(RESUMO_GLOBAL!$X$53="a",ROUND(AU33*$N33,RESUMO_GLOBAL!$X$54),IF(RESUMO_GLOBAL!$X$53="t",TRUNC(AU33*$N33,RESUMO_GLOBAL!$X$54),AU33*$N33))</f>
        <v>0</v>
      </c>
      <c r="CF33" s="987">
        <f>IF(RESUMO_GLOBAL!$X$53="a",ROUND(AV33*$N33,RESUMO_GLOBAL!$X$54),IF(RESUMO_GLOBAL!$X$53="t",TRUNC(AV33*$N33,RESUMO_GLOBAL!$X$54),AV33*$N33))</f>
        <v>0</v>
      </c>
      <c r="CG33" s="987">
        <f>IF(RESUMO_GLOBAL!$X$53="a",ROUND(AW33*$N33,RESUMO_GLOBAL!$X$54),IF(RESUMO_GLOBAL!$X$53="t",TRUNC(AW33*$N33,RESUMO_GLOBAL!$X$54),AW33*$N33))</f>
        <v>0</v>
      </c>
      <c r="CK33" s="59">
        <f t="shared" si="22"/>
        <v>161144.23000000001</v>
      </c>
      <c r="CL33" s="59">
        <f t="shared" si="23"/>
        <v>180126.41</v>
      </c>
      <c r="CM33" s="59">
        <f t="shared" si="24"/>
        <v>0</v>
      </c>
      <c r="CN33" s="59">
        <f t="shared" si="25"/>
        <v>0</v>
      </c>
      <c r="CO33" s="59">
        <f t="shared" si="26"/>
        <v>0</v>
      </c>
      <c r="CP33" s="59">
        <f t="shared" si="27"/>
        <v>0</v>
      </c>
      <c r="CQ33" s="59">
        <f t="shared" si="28"/>
        <v>0</v>
      </c>
      <c r="CR33" s="59">
        <f t="shared" si="29"/>
        <v>0</v>
      </c>
      <c r="CS33" s="59">
        <f t="shared" si="30"/>
        <v>0</v>
      </c>
      <c r="CT33" s="59">
        <f t="shared" si="31"/>
        <v>0</v>
      </c>
      <c r="CU33" s="59">
        <f t="shared" si="32"/>
        <v>0</v>
      </c>
      <c r="CV33" s="59">
        <f t="shared" si="33"/>
        <v>0</v>
      </c>
      <c r="CW33" s="59">
        <f t="shared" si="34"/>
        <v>0</v>
      </c>
      <c r="CX33" s="59">
        <f t="shared" si="35"/>
        <v>0</v>
      </c>
      <c r="CY33" s="59">
        <f t="shared" si="36"/>
        <v>0</v>
      </c>
      <c r="CZ33" s="59">
        <f t="shared" si="37"/>
        <v>0</v>
      </c>
      <c r="DA33" s="59">
        <f t="shared" si="38"/>
        <v>0</v>
      </c>
      <c r="DB33" s="59">
        <f t="shared" si="39"/>
        <v>0</v>
      </c>
      <c r="DE33">
        <f t="shared" si="8"/>
        <v>28</v>
      </c>
      <c r="DF33" t="str">
        <f t="shared" si="40"/>
        <v/>
      </c>
      <c r="DG33" s="59">
        <f>IF($C33&lt;&gt;0,SUM($CK34:CK34),0)</f>
        <v>0</v>
      </c>
      <c r="DH33" s="59">
        <f>IF($C33&lt;&gt;0,SUM($CK34:CL34),0)</f>
        <v>0</v>
      </c>
      <c r="DI33" s="59">
        <f>IF($C33&lt;&gt;0,SUM($CK34:CM34),0)</f>
        <v>0</v>
      </c>
      <c r="DJ33" s="59">
        <f>IF($C33&lt;&gt;0,SUM($CK34:CN34),0)</f>
        <v>0</v>
      </c>
      <c r="DK33" s="59">
        <f>IF($C33&lt;&gt;0,SUM($CK34:CO34),0)</f>
        <v>0</v>
      </c>
      <c r="DL33" s="59">
        <f>IF($C33&lt;&gt;0,SUM($CK34:CP34),0)</f>
        <v>0</v>
      </c>
      <c r="DM33" s="59">
        <f>IF($C33&lt;&gt;0,SUM($CK34:CQ34),0)</f>
        <v>0</v>
      </c>
      <c r="DN33" s="59">
        <f>IF($C33&lt;&gt;0,SUM($CK34:CR34),0)</f>
        <v>0</v>
      </c>
      <c r="DO33" s="59">
        <f>IF($C33&lt;&gt;0,SUM($CK34:CS34),0)</f>
        <v>0</v>
      </c>
      <c r="DP33" s="59">
        <f>IF($C33&lt;&gt;0,SUM($CK34:CT34),0)</f>
        <v>0</v>
      </c>
      <c r="DQ33" s="59">
        <f>IF($C33&lt;&gt;0,SUM($CK34:CU34),0)</f>
        <v>0</v>
      </c>
      <c r="DR33" s="59">
        <f>IF($C33&lt;&gt;0,SUM($CK34:CV34),0)</f>
        <v>0</v>
      </c>
      <c r="DS33" s="59">
        <f>IF($C33&lt;&gt;0,SUM($CK34:CW34),0)</f>
        <v>0</v>
      </c>
      <c r="DT33" s="59">
        <f>IF($C33&lt;&gt;0,SUM($CK34:CX34),0)</f>
        <v>0</v>
      </c>
      <c r="DU33" s="59">
        <f>IF($C33&lt;&gt;0,SUM($CK34:CY34),0)</f>
        <v>0</v>
      </c>
      <c r="DV33" s="59">
        <f>IF($C33&lt;&gt;0,SUM($CK34:CZ34),0)</f>
        <v>0</v>
      </c>
      <c r="DW33" s="59">
        <f>IF($C33&lt;&gt;0,SUM($CK34:DA34),0)</f>
        <v>0</v>
      </c>
      <c r="DX33" s="59">
        <f>IF($C33&lt;&gt;0,SUM($CK34:DB34),0)</f>
        <v>0</v>
      </c>
      <c r="DY33" s="952" t="str">
        <f t="shared" si="44"/>
        <v/>
      </c>
    </row>
    <row r="34" spans="1:129">
      <c r="A34" s="3" t="str">
        <f t="shared" si="41"/>
        <v>x</v>
      </c>
      <c r="B34" s="805">
        <f>Dados_GLOBAL_Inicial!E34</f>
        <v>0</v>
      </c>
      <c r="C34" s="953">
        <f>IF(IFERROR(VALUE(Dados_GLOBAL_Inicial!F34),0)=0,0,Dados_GLOBAL_Inicial!F34)</f>
        <v>0</v>
      </c>
      <c r="D34" s="830" t="str">
        <f>Dados_GLOBAL_Inicial!G34</f>
        <v>589100A</v>
      </c>
      <c r="E34" s="830" t="str">
        <f>IF(IFERROR(VLOOKUP(F34,Cod_Gde_Itens!$A$1:$B$80,2,FALSE),0)&gt;549,IFERROR(VLOOKUP(F34,Cod_Gde_Itens!$A$1:$B$80,2,FALSE),0),IF(Dados_GLOBAL_Inicial!H34=0,"",Dados_GLOBAL_Inicial!H34))</f>
        <v>DER/PRC</v>
      </c>
      <c r="F34" s="823" t="str">
        <f>Dados_GLOBAL_Inicial!I34</f>
        <v>Fornecimento de CM-30 - imprimação</v>
      </c>
      <c r="G34" s="808" t="str">
        <f>Dados_GLOBAL_Inicial!J34</f>
        <v>ton</v>
      </c>
      <c r="H34" s="454">
        <f>Dados_GLOBAL_Inicial!K34</f>
        <v>30.07</v>
      </c>
      <c r="I34" s="970">
        <f>SUM('MEDIÇÃO_OBJETO (1)'!I34)</f>
        <v>0</v>
      </c>
      <c r="J34" s="455">
        <f t="shared" si="10"/>
        <v>30.07</v>
      </c>
      <c r="K34" s="451">
        <f t="shared" si="11"/>
        <v>0.24343199201862323</v>
      </c>
      <c r="L34" s="452">
        <f t="shared" si="12"/>
        <v>4.2999999999999997E-2</v>
      </c>
      <c r="M34" s="809">
        <f t="shared" si="13"/>
        <v>1.0500000000000001E-2</v>
      </c>
      <c r="N34" s="810">
        <f>IF(IFERROR(VALUE(Dados_GLOBAL_Inicial!L34),0)=0,0,Dados_GLOBAL_Inicial!L34)</f>
        <v>6072.88</v>
      </c>
      <c r="O34" s="812">
        <f>SUM('MEDIÇÃO_OBJETO (1)'!O34)</f>
        <v>44453.48</v>
      </c>
      <c r="P34" s="812">
        <f>SUM('MEDIÇÃO_OBJETO (1)'!P34)</f>
        <v>182611.5</v>
      </c>
      <c r="Q34" s="813">
        <f t="shared" si="14"/>
        <v>138158.01999999999</v>
      </c>
      <c r="R34" s="951"/>
      <c r="S34" s="815">
        <f>SUM('MEDIÇÃO_OBJETO (1)'!S34)</f>
        <v>0</v>
      </c>
      <c r="T34" s="815">
        <f>SUM('MEDIÇÃO_OBJETO (1)'!T34)</f>
        <v>0</v>
      </c>
      <c r="V34" s="19"/>
      <c r="W34" s="978">
        <f t="shared" si="15"/>
        <v>338283.18000000005</v>
      </c>
      <c r="X34" s="816">
        <f t="shared" si="16"/>
        <v>0</v>
      </c>
      <c r="Y34" s="816">
        <f t="shared" si="17"/>
        <v>1437769.43</v>
      </c>
      <c r="Z34" s="817">
        <f t="shared" si="18"/>
        <v>0</v>
      </c>
      <c r="AB34" s="453">
        <f t="shared" si="19"/>
        <v>7.32</v>
      </c>
      <c r="AC34" s="14">
        <f t="shared" si="20"/>
        <v>0.24343199201862323</v>
      </c>
      <c r="AD34" s="819"/>
      <c r="AE34" s="631">
        <f t="shared" si="21"/>
        <v>0</v>
      </c>
      <c r="AF34" s="818">
        <f>SUM('MEDIÇÃO_OBJETO (1)'!AG34)</f>
        <v>3.4800000000000004</v>
      </c>
      <c r="AG34" s="541">
        <f>SUM('MEDIÇÃO_OBJETO (1)'!AH34)</f>
        <v>3.8400000000000003</v>
      </c>
      <c r="AH34" s="541">
        <f>SUM('MEDIÇÃO_OBJETO (1)'!AI34)</f>
        <v>0</v>
      </c>
      <c r="AI34" s="541">
        <f>SUM('MEDIÇÃO_OBJETO (1)'!AJ34)</f>
        <v>0</v>
      </c>
      <c r="AJ34" s="541">
        <f>SUM('MEDIÇÃO_OBJETO (1)'!AK34)</f>
        <v>0</v>
      </c>
      <c r="AK34" s="541">
        <f>SUM('MEDIÇÃO_OBJETO (1)'!AL34)</f>
        <v>0</v>
      </c>
      <c r="AL34" s="541">
        <f>SUM('MEDIÇÃO_OBJETO (1)'!AM34)</f>
        <v>0</v>
      </c>
      <c r="AM34" s="541">
        <f>SUM('MEDIÇÃO_OBJETO (1)'!AN34)</f>
        <v>0</v>
      </c>
      <c r="AN34" s="541">
        <f>SUM('MEDIÇÃO_OBJETO (1)'!AO34)</f>
        <v>0</v>
      </c>
      <c r="AO34" s="541">
        <f>SUM('MEDIÇÃO_OBJETO (1)'!AP34)</f>
        <v>0</v>
      </c>
      <c r="AP34" s="541">
        <f>SUM('MEDIÇÃO_OBJETO (1)'!AQ34)</f>
        <v>0</v>
      </c>
      <c r="AQ34" s="541">
        <f>SUM('MEDIÇÃO_OBJETO (1)'!AR34)</f>
        <v>0</v>
      </c>
      <c r="AR34" s="541">
        <f>SUM('MEDIÇÃO_OBJETO (1)'!AS34)</f>
        <v>0</v>
      </c>
      <c r="AS34" s="541">
        <f>SUM('MEDIÇÃO_OBJETO (1)'!AT34)</f>
        <v>0</v>
      </c>
      <c r="AT34" s="541">
        <f>SUM('MEDIÇÃO_OBJETO (1)'!AU34)</f>
        <v>0</v>
      </c>
      <c r="AU34" s="541">
        <f>SUM('MEDIÇÃO_OBJETO (1)'!AV34)</f>
        <v>0</v>
      </c>
      <c r="AV34" s="541">
        <f>SUM('MEDIÇÃO_OBJETO (1)'!AW34)</f>
        <v>0</v>
      </c>
      <c r="AW34" s="541">
        <f>SUM('MEDIÇÃO_OBJETO (1)'!AX34)</f>
        <v>0</v>
      </c>
      <c r="AX34" s="977"/>
      <c r="BN34" s="992">
        <f t="shared" si="42"/>
        <v>0</v>
      </c>
      <c r="BO34" s="538">
        <f t="shared" si="43"/>
        <v>44453.479999999996</v>
      </c>
      <c r="BP34" s="987">
        <f>IF(RESUMO_GLOBAL!$X$53="a",ROUND(AF34*$N34,RESUMO_GLOBAL!$X$54),IF(RESUMO_GLOBAL!$X$53="t",TRUNC(AF34*$N34,RESUMO_GLOBAL!$X$54),AF34*$N34))</f>
        <v>21133.62</v>
      </c>
      <c r="BQ34" s="987">
        <f>IF(RESUMO_GLOBAL!$X$53="a",ROUND(AG34*$N34,RESUMO_GLOBAL!$X$54),IF(RESUMO_GLOBAL!$X$53="t",TRUNC(AG34*$N34,RESUMO_GLOBAL!$X$54),AG34*$N34))</f>
        <v>23319.86</v>
      </c>
      <c r="BR34" s="987">
        <f>IF(RESUMO_GLOBAL!$X$53="a",ROUND(AH34*$N34,RESUMO_GLOBAL!$X$54),IF(RESUMO_GLOBAL!$X$53="t",TRUNC(AH34*$N34,RESUMO_GLOBAL!$X$54),AH34*$N34))</f>
        <v>0</v>
      </c>
      <c r="BS34" s="987">
        <f>IF(RESUMO_GLOBAL!$X$53="a",ROUND(AI34*$N34,RESUMO_GLOBAL!$X$54),IF(RESUMO_GLOBAL!$X$53="t",TRUNC(AI34*$N34,RESUMO_GLOBAL!$X$54),AI34*$N34))</f>
        <v>0</v>
      </c>
      <c r="BT34" s="987">
        <f>IF(RESUMO_GLOBAL!$X$53="a",ROUND(AJ34*$N34,RESUMO_GLOBAL!$X$54),IF(RESUMO_GLOBAL!$X$53="t",TRUNC(AJ34*$N34,RESUMO_GLOBAL!$X$54),AJ34*$N34))</f>
        <v>0</v>
      </c>
      <c r="BU34" s="987">
        <f>IF(RESUMO_GLOBAL!$X$53="a",ROUND(AK34*$N34,RESUMO_GLOBAL!$X$54),IF(RESUMO_GLOBAL!$X$53="t",TRUNC(AK34*$N34,RESUMO_GLOBAL!$X$54),AK34*$N34))</f>
        <v>0</v>
      </c>
      <c r="BV34" s="987">
        <f>IF(RESUMO_GLOBAL!$X$53="a",ROUND(AL34*$N34,RESUMO_GLOBAL!$X$54),IF(RESUMO_GLOBAL!$X$53="t",TRUNC(AL34*$N34,RESUMO_GLOBAL!$X$54),AL34*$N34))</f>
        <v>0</v>
      </c>
      <c r="BW34" s="987">
        <f>IF(RESUMO_GLOBAL!$X$53="a",ROUND(AM34*$N34,RESUMO_GLOBAL!$X$54),IF(RESUMO_GLOBAL!$X$53="t",TRUNC(AM34*$N34,RESUMO_GLOBAL!$X$54),AM34*$N34))</f>
        <v>0</v>
      </c>
      <c r="BX34" s="987">
        <f>IF(RESUMO_GLOBAL!$X$53="a",ROUND(AN34*$N34,RESUMO_GLOBAL!$X$54),IF(RESUMO_GLOBAL!$X$53="t",TRUNC(AN34*$N34,RESUMO_GLOBAL!$X$54),AN34*$N34))</f>
        <v>0</v>
      </c>
      <c r="BY34" s="987">
        <f>IF(RESUMO_GLOBAL!$X$53="a",ROUND(AO34*$N34,RESUMO_GLOBAL!$X$54),IF(RESUMO_GLOBAL!$X$53="t",TRUNC(AO34*$N34,RESUMO_GLOBAL!$X$54),AO34*$N34))</f>
        <v>0</v>
      </c>
      <c r="BZ34" s="987">
        <f>IF(RESUMO_GLOBAL!$X$53="a",ROUND(AP34*$N34,RESUMO_GLOBAL!$X$54),IF(RESUMO_GLOBAL!$X$53="t",TRUNC(AP34*$N34,RESUMO_GLOBAL!$X$54),AP34*$N34))</f>
        <v>0</v>
      </c>
      <c r="CA34" s="987">
        <f>IF(RESUMO_GLOBAL!$X$53="a",ROUND(AQ34*$N34,RESUMO_GLOBAL!$X$54),IF(RESUMO_GLOBAL!$X$53="t",TRUNC(AQ34*$N34,RESUMO_GLOBAL!$X$54),AQ34*$N34))</f>
        <v>0</v>
      </c>
      <c r="CB34" s="987">
        <f>IF(RESUMO_GLOBAL!$X$53="a",ROUND(AR34*$N34,RESUMO_GLOBAL!$X$54),IF(RESUMO_GLOBAL!$X$53="t",TRUNC(AR34*$N34,RESUMO_GLOBAL!$X$54),AR34*$N34))</f>
        <v>0</v>
      </c>
      <c r="CC34" s="987">
        <f>IF(RESUMO_GLOBAL!$X$53="a",ROUND(AS34*$N34,RESUMO_GLOBAL!$X$54),IF(RESUMO_GLOBAL!$X$53="t",TRUNC(AS34*$N34,RESUMO_GLOBAL!$X$54),AS34*$N34))</f>
        <v>0</v>
      </c>
      <c r="CD34" s="987">
        <f>IF(RESUMO_GLOBAL!$X$53="a",ROUND(AT34*$N34,RESUMO_GLOBAL!$X$54),IF(RESUMO_GLOBAL!$X$53="t",TRUNC(AT34*$N34,RESUMO_GLOBAL!$X$54),AT34*$N34))</f>
        <v>0</v>
      </c>
      <c r="CE34" s="987">
        <f>IF(RESUMO_GLOBAL!$X$53="a",ROUND(AU34*$N34,RESUMO_GLOBAL!$X$54),IF(RESUMO_GLOBAL!$X$53="t",TRUNC(AU34*$N34,RESUMO_GLOBAL!$X$54),AU34*$N34))</f>
        <v>0</v>
      </c>
      <c r="CF34" s="987">
        <f>IF(RESUMO_GLOBAL!$X$53="a",ROUND(AV34*$N34,RESUMO_GLOBAL!$X$54),IF(RESUMO_GLOBAL!$X$53="t",TRUNC(AV34*$N34,RESUMO_GLOBAL!$X$54),AV34*$N34))</f>
        <v>0</v>
      </c>
      <c r="CG34" s="987">
        <f>IF(RESUMO_GLOBAL!$X$53="a",ROUND(AW34*$N34,RESUMO_GLOBAL!$X$54),IF(RESUMO_GLOBAL!$X$53="t",TRUNC(AW34*$N34,RESUMO_GLOBAL!$X$54),AW34*$N34))</f>
        <v>0</v>
      </c>
      <c r="CK34" s="59">
        <f t="shared" si="22"/>
        <v>159725.66</v>
      </c>
      <c r="CL34" s="59">
        <f t="shared" si="23"/>
        <v>178557.51</v>
      </c>
      <c r="CM34" s="59">
        <f t="shared" si="24"/>
        <v>0</v>
      </c>
      <c r="CN34" s="59">
        <f t="shared" si="25"/>
        <v>0</v>
      </c>
      <c r="CO34" s="59">
        <f t="shared" si="26"/>
        <v>0</v>
      </c>
      <c r="CP34" s="59">
        <f t="shared" si="27"/>
        <v>0</v>
      </c>
      <c r="CQ34" s="59">
        <f t="shared" si="28"/>
        <v>0</v>
      </c>
      <c r="CR34" s="59">
        <f t="shared" si="29"/>
        <v>0</v>
      </c>
      <c r="CS34" s="59">
        <f t="shared" si="30"/>
        <v>0</v>
      </c>
      <c r="CT34" s="59">
        <f t="shared" si="31"/>
        <v>0</v>
      </c>
      <c r="CU34" s="59">
        <f t="shared" si="32"/>
        <v>0</v>
      </c>
      <c r="CV34" s="59">
        <f t="shared" si="33"/>
        <v>0</v>
      </c>
      <c r="CW34" s="59">
        <f t="shared" si="34"/>
        <v>0</v>
      </c>
      <c r="CX34" s="59">
        <f t="shared" si="35"/>
        <v>0</v>
      </c>
      <c r="CY34" s="59">
        <f t="shared" si="36"/>
        <v>0</v>
      </c>
      <c r="CZ34" s="59">
        <f t="shared" si="37"/>
        <v>0</v>
      </c>
      <c r="DA34" s="59">
        <f t="shared" si="38"/>
        <v>0</v>
      </c>
      <c r="DB34" s="59">
        <f t="shared" si="39"/>
        <v>0</v>
      </c>
      <c r="DE34">
        <f t="shared" si="8"/>
        <v>29</v>
      </c>
      <c r="DF34" t="str">
        <f t="shared" si="40"/>
        <v/>
      </c>
      <c r="DG34" s="59">
        <f>IF($C34&lt;&gt;0,SUM($CK35:CK35),0)</f>
        <v>0</v>
      </c>
      <c r="DH34" s="59">
        <f>IF($C34&lt;&gt;0,SUM($CK35:CL35),0)</f>
        <v>0</v>
      </c>
      <c r="DI34" s="59">
        <f>IF($C34&lt;&gt;0,SUM($CK35:CM35),0)</f>
        <v>0</v>
      </c>
      <c r="DJ34" s="59">
        <f>IF($C34&lt;&gt;0,SUM($CK35:CN35),0)</f>
        <v>0</v>
      </c>
      <c r="DK34" s="59">
        <f>IF($C34&lt;&gt;0,SUM($CK35:CO35),0)</f>
        <v>0</v>
      </c>
      <c r="DL34" s="59">
        <f>IF($C34&lt;&gt;0,SUM($CK35:CP35),0)</f>
        <v>0</v>
      </c>
      <c r="DM34" s="59">
        <f>IF($C34&lt;&gt;0,SUM($CK35:CQ35),0)</f>
        <v>0</v>
      </c>
      <c r="DN34" s="59">
        <f>IF($C34&lt;&gt;0,SUM($CK35:CR35),0)</f>
        <v>0</v>
      </c>
      <c r="DO34" s="59">
        <f>IF($C34&lt;&gt;0,SUM($CK35:CS35),0)</f>
        <v>0</v>
      </c>
      <c r="DP34" s="59">
        <f>IF($C34&lt;&gt;0,SUM($CK35:CT35),0)</f>
        <v>0</v>
      </c>
      <c r="DQ34" s="59">
        <f>IF($C34&lt;&gt;0,SUM($CK35:CU35),0)</f>
        <v>0</v>
      </c>
      <c r="DR34" s="59">
        <f>IF($C34&lt;&gt;0,SUM($CK35:CV35),0)</f>
        <v>0</v>
      </c>
      <c r="DS34" s="59">
        <f>IF($C34&lt;&gt;0,SUM($CK35:CW35),0)</f>
        <v>0</v>
      </c>
      <c r="DT34" s="59">
        <f>IF($C34&lt;&gt;0,SUM($CK35:CX35),0)</f>
        <v>0</v>
      </c>
      <c r="DU34" s="59">
        <f>IF($C34&lt;&gt;0,SUM($CK35:CY35),0)</f>
        <v>0</v>
      </c>
      <c r="DV34" s="59">
        <f>IF($C34&lt;&gt;0,SUM($CK35:CZ35),0)</f>
        <v>0</v>
      </c>
      <c r="DW34" s="59">
        <f>IF($C34&lt;&gt;0,SUM($CK35:DA35),0)</f>
        <v>0</v>
      </c>
      <c r="DX34" s="59">
        <f>IF($C34&lt;&gt;0,SUM($CK35:DB35),0)</f>
        <v>0</v>
      </c>
      <c r="DY34" s="952" t="str">
        <f t="shared" si="44"/>
        <v/>
      </c>
    </row>
    <row r="35" spans="1:129">
      <c r="A35" s="3" t="str">
        <f t="shared" si="41"/>
        <v>x</v>
      </c>
      <c r="B35" s="805">
        <f>Dados_GLOBAL_Inicial!E35</f>
        <v>0</v>
      </c>
      <c r="C35" s="953">
        <f>IF(IFERROR(VALUE(Dados_GLOBAL_Inicial!F35),0)=0,0,Dados_GLOBAL_Inicial!F35)</f>
        <v>0</v>
      </c>
      <c r="D35" s="830" t="str">
        <f>Dados_GLOBAL_Inicial!G35</f>
        <v>561100A</v>
      </c>
      <c r="E35" s="830" t="str">
        <f>IF(IFERROR(VLOOKUP(F35,Cod_Gde_Itens!$A$1:$B$80,2,FALSE),0)&gt;549,IFERROR(VLOOKUP(F35,Cod_Gde_Itens!$A$1:$B$80,2,FALSE),0),IF(Dados_GLOBAL_Inicial!H35=0,"",Dados_GLOBAL_Inicial!H35))</f>
        <v>DER/PRC</v>
      </c>
      <c r="F35" s="823" t="str">
        <f>Dados_GLOBAL_Inicial!I35</f>
        <v>Pintura de ligação com RR-1C - exclusive emulsão</v>
      </c>
      <c r="G35" s="808" t="str">
        <f>Dados_GLOBAL_Inicial!J35</f>
        <v>m2</v>
      </c>
      <c r="H35" s="454">
        <f>Dados_GLOBAL_Inicial!K35</f>
        <v>25069.86</v>
      </c>
      <c r="I35" s="970">
        <f>SUM('MEDIÇÃO_OBJETO (1)'!I35)</f>
        <v>0</v>
      </c>
      <c r="J35" s="455">
        <f t="shared" si="10"/>
        <v>25069.86</v>
      </c>
      <c r="K35" s="451">
        <f t="shared" si="11"/>
        <v>0.24319561417574728</v>
      </c>
      <c r="L35" s="452">
        <f t="shared" si="12"/>
        <v>2E-3</v>
      </c>
      <c r="M35" s="809">
        <f t="shared" si="13"/>
        <v>5.0000000000000001E-4</v>
      </c>
      <c r="N35" s="810">
        <f>IF(IFERROR(VALUE(Dados_GLOBAL_Inicial!L35),0)=0,0,Dados_GLOBAL_Inicial!L35)</f>
        <v>0.34</v>
      </c>
      <c r="O35" s="812">
        <f>SUM('MEDIÇÃO_OBJETO (1)'!O35)</f>
        <v>2072.94</v>
      </c>
      <c r="P35" s="812">
        <f>SUM('MEDIÇÃO_OBJETO (1)'!P35)</f>
        <v>8523.75</v>
      </c>
      <c r="Q35" s="813">
        <f t="shared" si="14"/>
        <v>6450.8099999999995</v>
      </c>
      <c r="R35" s="951"/>
      <c r="S35" s="815">
        <f>SUM('MEDIÇÃO_OBJETO (1)'!S35)</f>
        <v>0</v>
      </c>
      <c r="T35" s="815">
        <f>SUM('MEDIÇÃO_OBJETO (1)'!T35)</f>
        <v>0</v>
      </c>
      <c r="V35" s="19"/>
      <c r="W35" s="978">
        <f t="shared" si="15"/>
        <v>293829.70000000007</v>
      </c>
      <c r="X35" s="816">
        <f t="shared" si="16"/>
        <v>0</v>
      </c>
      <c r="Y35" s="816">
        <f t="shared" si="17"/>
        <v>1255157.93</v>
      </c>
      <c r="Z35" s="817">
        <f t="shared" si="18"/>
        <v>0</v>
      </c>
      <c r="AB35" s="453">
        <f t="shared" si="19"/>
        <v>6096.88</v>
      </c>
      <c r="AC35" s="14">
        <f t="shared" si="20"/>
        <v>0.24319561417574728</v>
      </c>
      <c r="AD35" s="819"/>
      <c r="AE35" s="631">
        <f t="shared" si="21"/>
        <v>0</v>
      </c>
      <c r="AF35" s="818">
        <f>SUM('MEDIÇÃO_OBJETO (1)'!AG35)</f>
        <v>2895.04</v>
      </c>
      <c r="AG35" s="541">
        <f>SUM('MEDIÇÃO_OBJETO (1)'!AH35)</f>
        <v>3201.84</v>
      </c>
      <c r="AH35" s="541">
        <f>SUM('MEDIÇÃO_OBJETO (1)'!AI35)</f>
        <v>0</v>
      </c>
      <c r="AI35" s="541">
        <f>SUM('MEDIÇÃO_OBJETO (1)'!AJ35)</f>
        <v>0</v>
      </c>
      <c r="AJ35" s="541">
        <f>SUM('MEDIÇÃO_OBJETO (1)'!AK35)</f>
        <v>0</v>
      </c>
      <c r="AK35" s="541">
        <f>SUM('MEDIÇÃO_OBJETO (1)'!AL35)</f>
        <v>0</v>
      </c>
      <c r="AL35" s="541">
        <f>SUM('MEDIÇÃO_OBJETO (1)'!AM35)</f>
        <v>0</v>
      </c>
      <c r="AM35" s="541">
        <f>SUM('MEDIÇÃO_OBJETO (1)'!AN35)</f>
        <v>0</v>
      </c>
      <c r="AN35" s="541">
        <f>SUM('MEDIÇÃO_OBJETO (1)'!AO35)</f>
        <v>0</v>
      </c>
      <c r="AO35" s="541">
        <f>SUM('MEDIÇÃO_OBJETO (1)'!AP35)</f>
        <v>0</v>
      </c>
      <c r="AP35" s="541">
        <f>SUM('MEDIÇÃO_OBJETO (1)'!AQ35)</f>
        <v>0</v>
      </c>
      <c r="AQ35" s="541">
        <f>SUM('MEDIÇÃO_OBJETO (1)'!AR35)</f>
        <v>0</v>
      </c>
      <c r="AR35" s="541">
        <f>SUM('MEDIÇÃO_OBJETO (1)'!AS35)</f>
        <v>0</v>
      </c>
      <c r="AS35" s="541">
        <f>SUM('MEDIÇÃO_OBJETO (1)'!AT35)</f>
        <v>0</v>
      </c>
      <c r="AT35" s="541">
        <f>SUM('MEDIÇÃO_OBJETO (1)'!AU35)</f>
        <v>0</v>
      </c>
      <c r="AU35" s="541">
        <f>SUM('MEDIÇÃO_OBJETO (1)'!AV35)</f>
        <v>0</v>
      </c>
      <c r="AV35" s="541">
        <f>SUM('MEDIÇÃO_OBJETO (1)'!AW35)</f>
        <v>0</v>
      </c>
      <c r="AW35" s="541">
        <f>SUM('MEDIÇÃO_OBJETO (1)'!AX35)</f>
        <v>0</v>
      </c>
      <c r="AX35" s="977"/>
      <c r="BN35" s="992">
        <f t="shared" si="42"/>
        <v>0</v>
      </c>
      <c r="BO35" s="538">
        <f t="shared" si="43"/>
        <v>2072.94</v>
      </c>
      <c r="BP35" s="987">
        <f>IF(RESUMO_GLOBAL!$X$53="a",ROUND(AF35*$N35,RESUMO_GLOBAL!$X$54),IF(RESUMO_GLOBAL!$X$53="t",TRUNC(AF35*$N35,RESUMO_GLOBAL!$X$54),AF35*$N35))</f>
        <v>984.31</v>
      </c>
      <c r="BQ35" s="987">
        <f>IF(RESUMO_GLOBAL!$X$53="a",ROUND(AG35*$N35,RESUMO_GLOBAL!$X$54),IF(RESUMO_GLOBAL!$X$53="t",TRUNC(AG35*$N35,RESUMO_GLOBAL!$X$54),AG35*$N35))</f>
        <v>1088.6300000000001</v>
      </c>
      <c r="BR35" s="987">
        <f>IF(RESUMO_GLOBAL!$X$53="a",ROUND(AH35*$N35,RESUMO_GLOBAL!$X$54),IF(RESUMO_GLOBAL!$X$53="t",TRUNC(AH35*$N35,RESUMO_GLOBAL!$X$54),AH35*$N35))</f>
        <v>0</v>
      </c>
      <c r="BS35" s="987">
        <f>IF(RESUMO_GLOBAL!$X$53="a",ROUND(AI35*$N35,RESUMO_GLOBAL!$X$54),IF(RESUMO_GLOBAL!$X$53="t",TRUNC(AI35*$N35,RESUMO_GLOBAL!$X$54),AI35*$N35))</f>
        <v>0</v>
      </c>
      <c r="BT35" s="987">
        <f>IF(RESUMO_GLOBAL!$X$53="a",ROUND(AJ35*$N35,RESUMO_GLOBAL!$X$54),IF(RESUMO_GLOBAL!$X$53="t",TRUNC(AJ35*$N35,RESUMO_GLOBAL!$X$54),AJ35*$N35))</f>
        <v>0</v>
      </c>
      <c r="BU35" s="987">
        <f>IF(RESUMO_GLOBAL!$X$53="a",ROUND(AK35*$N35,RESUMO_GLOBAL!$X$54),IF(RESUMO_GLOBAL!$X$53="t",TRUNC(AK35*$N35,RESUMO_GLOBAL!$X$54),AK35*$N35))</f>
        <v>0</v>
      </c>
      <c r="BV35" s="987">
        <f>IF(RESUMO_GLOBAL!$X$53="a",ROUND(AL35*$N35,RESUMO_GLOBAL!$X$54),IF(RESUMO_GLOBAL!$X$53="t",TRUNC(AL35*$N35,RESUMO_GLOBAL!$X$54),AL35*$N35))</f>
        <v>0</v>
      </c>
      <c r="BW35" s="987">
        <f>IF(RESUMO_GLOBAL!$X$53="a",ROUND(AM35*$N35,RESUMO_GLOBAL!$X$54),IF(RESUMO_GLOBAL!$X$53="t",TRUNC(AM35*$N35,RESUMO_GLOBAL!$X$54),AM35*$N35))</f>
        <v>0</v>
      </c>
      <c r="BX35" s="987">
        <f>IF(RESUMO_GLOBAL!$X$53="a",ROUND(AN35*$N35,RESUMO_GLOBAL!$X$54),IF(RESUMO_GLOBAL!$X$53="t",TRUNC(AN35*$N35,RESUMO_GLOBAL!$X$54),AN35*$N35))</f>
        <v>0</v>
      </c>
      <c r="BY35" s="987">
        <f>IF(RESUMO_GLOBAL!$X$53="a",ROUND(AO35*$N35,RESUMO_GLOBAL!$X$54),IF(RESUMO_GLOBAL!$X$53="t",TRUNC(AO35*$N35,RESUMO_GLOBAL!$X$54),AO35*$N35))</f>
        <v>0</v>
      </c>
      <c r="BZ35" s="987">
        <f>IF(RESUMO_GLOBAL!$X$53="a",ROUND(AP35*$N35,RESUMO_GLOBAL!$X$54),IF(RESUMO_GLOBAL!$X$53="t",TRUNC(AP35*$N35,RESUMO_GLOBAL!$X$54),AP35*$N35))</f>
        <v>0</v>
      </c>
      <c r="CA35" s="987">
        <f>IF(RESUMO_GLOBAL!$X$53="a",ROUND(AQ35*$N35,RESUMO_GLOBAL!$X$54),IF(RESUMO_GLOBAL!$X$53="t",TRUNC(AQ35*$N35,RESUMO_GLOBAL!$X$54),AQ35*$N35))</f>
        <v>0</v>
      </c>
      <c r="CB35" s="987">
        <f>IF(RESUMO_GLOBAL!$X$53="a",ROUND(AR35*$N35,RESUMO_GLOBAL!$X$54),IF(RESUMO_GLOBAL!$X$53="t",TRUNC(AR35*$N35,RESUMO_GLOBAL!$X$54),AR35*$N35))</f>
        <v>0</v>
      </c>
      <c r="CC35" s="987">
        <f>IF(RESUMO_GLOBAL!$X$53="a",ROUND(AS35*$N35,RESUMO_GLOBAL!$X$54),IF(RESUMO_GLOBAL!$X$53="t",TRUNC(AS35*$N35,RESUMO_GLOBAL!$X$54),AS35*$N35))</f>
        <v>0</v>
      </c>
      <c r="CD35" s="987">
        <f>IF(RESUMO_GLOBAL!$X$53="a",ROUND(AT35*$N35,RESUMO_GLOBAL!$X$54),IF(RESUMO_GLOBAL!$X$53="t",TRUNC(AT35*$N35,RESUMO_GLOBAL!$X$54),AT35*$N35))</f>
        <v>0</v>
      </c>
      <c r="CE35" s="987">
        <f>IF(RESUMO_GLOBAL!$X$53="a",ROUND(AU35*$N35,RESUMO_GLOBAL!$X$54),IF(RESUMO_GLOBAL!$X$53="t",TRUNC(AU35*$N35,RESUMO_GLOBAL!$X$54),AU35*$N35))</f>
        <v>0</v>
      </c>
      <c r="CF35" s="987">
        <f>IF(RESUMO_GLOBAL!$X$53="a",ROUND(AV35*$N35,RESUMO_GLOBAL!$X$54),IF(RESUMO_GLOBAL!$X$53="t",TRUNC(AV35*$N35,RESUMO_GLOBAL!$X$54),AV35*$N35))</f>
        <v>0</v>
      </c>
      <c r="CG35" s="987">
        <f>IF(RESUMO_GLOBAL!$X$53="a",ROUND(AW35*$N35,RESUMO_GLOBAL!$X$54),IF(RESUMO_GLOBAL!$X$53="t",TRUNC(AW35*$N35,RESUMO_GLOBAL!$X$54),AW35*$N35))</f>
        <v>0</v>
      </c>
      <c r="CK35" s="59">
        <f t="shared" si="22"/>
        <v>138592.04</v>
      </c>
      <c r="CL35" s="59">
        <f t="shared" si="23"/>
        <v>155237.65</v>
      </c>
      <c r="CM35" s="59">
        <f t="shared" si="24"/>
        <v>0</v>
      </c>
      <c r="CN35" s="59">
        <f t="shared" si="25"/>
        <v>0</v>
      </c>
      <c r="CO35" s="59">
        <f t="shared" si="26"/>
        <v>0</v>
      </c>
      <c r="CP35" s="59">
        <f t="shared" si="27"/>
        <v>0</v>
      </c>
      <c r="CQ35" s="59">
        <f t="shared" si="28"/>
        <v>0</v>
      </c>
      <c r="CR35" s="59">
        <f t="shared" si="29"/>
        <v>0</v>
      </c>
      <c r="CS35" s="59">
        <f t="shared" si="30"/>
        <v>0</v>
      </c>
      <c r="CT35" s="59">
        <f t="shared" si="31"/>
        <v>0</v>
      </c>
      <c r="CU35" s="59">
        <f t="shared" si="32"/>
        <v>0</v>
      </c>
      <c r="CV35" s="59">
        <f t="shared" si="33"/>
        <v>0</v>
      </c>
      <c r="CW35" s="59">
        <f t="shared" si="34"/>
        <v>0</v>
      </c>
      <c r="CX35" s="59">
        <f t="shared" si="35"/>
        <v>0</v>
      </c>
      <c r="CY35" s="59">
        <f t="shared" si="36"/>
        <v>0</v>
      </c>
      <c r="CZ35" s="59">
        <f t="shared" si="37"/>
        <v>0</v>
      </c>
      <c r="DA35" s="59">
        <f t="shared" si="38"/>
        <v>0</v>
      </c>
      <c r="DB35" s="59">
        <f t="shared" si="39"/>
        <v>0</v>
      </c>
      <c r="DE35">
        <f t="shared" si="8"/>
        <v>30</v>
      </c>
      <c r="DF35" t="str">
        <f t="shared" si="40"/>
        <v/>
      </c>
      <c r="DG35" s="59">
        <f>IF($C35&lt;&gt;0,SUM($CK36:CK36),0)</f>
        <v>0</v>
      </c>
      <c r="DH35" s="59">
        <f>IF($C35&lt;&gt;0,SUM($CK36:CL36),0)</f>
        <v>0</v>
      </c>
      <c r="DI35" s="59">
        <f>IF($C35&lt;&gt;0,SUM($CK36:CM36),0)</f>
        <v>0</v>
      </c>
      <c r="DJ35" s="59">
        <f>IF($C35&lt;&gt;0,SUM($CK36:CN36),0)</f>
        <v>0</v>
      </c>
      <c r="DK35" s="59">
        <f>IF($C35&lt;&gt;0,SUM($CK36:CO36),0)</f>
        <v>0</v>
      </c>
      <c r="DL35" s="59">
        <f>IF($C35&lt;&gt;0,SUM($CK36:CP36),0)</f>
        <v>0</v>
      </c>
      <c r="DM35" s="59">
        <f>IF($C35&lt;&gt;0,SUM($CK36:CQ36),0)</f>
        <v>0</v>
      </c>
      <c r="DN35" s="59">
        <f>IF($C35&lt;&gt;0,SUM($CK36:CR36),0)</f>
        <v>0</v>
      </c>
      <c r="DO35" s="59">
        <f>IF($C35&lt;&gt;0,SUM($CK36:CS36),0)</f>
        <v>0</v>
      </c>
      <c r="DP35" s="59">
        <f>IF($C35&lt;&gt;0,SUM($CK36:CT36),0)</f>
        <v>0</v>
      </c>
      <c r="DQ35" s="59">
        <f>IF($C35&lt;&gt;0,SUM($CK36:CU36),0)</f>
        <v>0</v>
      </c>
      <c r="DR35" s="59">
        <f>IF($C35&lt;&gt;0,SUM($CK36:CV36),0)</f>
        <v>0</v>
      </c>
      <c r="DS35" s="59">
        <f>IF($C35&lt;&gt;0,SUM($CK36:CW36),0)</f>
        <v>0</v>
      </c>
      <c r="DT35" s="59">
        <f>IF($C35&lt;&gt;0,SUM($CK36:CX36),0)</f>
        <v>0</v>
      </c>
      <c r="DU35" s="59">
        <f>IF($C35&lt;&gt;0,SUM($CK36:CY36),0)</f>
        <v>0</v>
      </c>
      <c r="DV35" s="59">
        <f>IF($C35&lt;&gt;0,SUM($CK36:CZ36),0)</f>
        <v>0</v>
      </c>
      <c r="DW35" s="59">
        <f>IF($C35&lt;&gt;0,SUM($CK36:DA36),0)</f>
        <v>0</v>
      </c>
      <c r="DX35" s="59">
        <f>IF($C35&lt;&gt;0,SUM($CK36:DB36),0)</f>
        <v>0</v>
      </c>
      <c r="DY35" s="952" t="str">
        <f t="shared" si="44"/>
        <v/>
      </c>
    </row>
    <row r="36" spans="1:129">
      <c r="A36" s="3" t="str">
        <f t="shared" si="41"/>
        <v>x</v>
      </c>
      <c r="B36" s="805">
        <f>Dados_GLOBAL_Inicial!E36</f>
        <v>0</v>
      </c>
      <c r="C36" s="953">
        <f>IF(IFERROR(VALUE(Dados_GLOBAL_Inicial!F36),0)=0,0,Dados_GLOBAL_Inicial!F36)</f>
        <v>0</v>
      </c>
      <c r="D36" s="830" t="str">
        <f>Dados_GLOBAL_Inicial!G36</f>
        <v>589420B</v>
      </c>
      <c r="E36" s="830" t="str">
        <f>IF(IFERROR(VLOOKUP(F36,Cod_Gde_Itens!$A$1:$B$80,2,FALSE),0)&gt;549,IFERROR(VLOOKUP(F36,Cod_Gde_Itens!$A$1:$B$80,2,FALSE),0),IF(Dados_GLOBAL_Inicial!H36=0,"",Dados_GLOBAL_Inicial!H36))</f>
        <v>DER/PRC</v>
      </c>
      <c r="F36" s="823" t="str">
        <f>Dados_GLOBAL_Inicial!I36</f>
        <v>Fornecimento de emulsão RR-1C - pintura de ligação</v>
      </c>
      <c r="G36" s="808" t="str">
        <f>Dados_GLOBAL_Inicial!J36</f>
        <v>ton</v>
      </c>
      <c r="H36" s="454">
        <f>Dados_GLOBAL_Inicial!K36</f>
        <v>12.54</v>
      </c>
      <c r="I36" s="970">
        <f>SUM('MEDIÇÃO_OBJETO (1)'!I36)</f>
        <v>0</v>
      </c>
      <c r="J36" s="455">
        <f t="shared" si="10"/>
        <v>12.54</v>
      </c>
      <c r="K36" s="451">
        <f t="shared" si="11"/>
        <v>0.24162679425837325</v>
      </c>
      <c r="L36" s="452">
        <f t="shared" si="12"/>
        <v>1.06E-2</v>
      </c>
      <c r="M36" s="809">
        <f t="shared" si="13"/>
        <v>2.5999999999999999E-3</v>
      </c>
      <c r="N36" s="810">
        <f>IF(IFERROR(VALUE(Dados_GLOBAL_Inicial!L36),0)=0,0,Dados_GLOBAL_Inicial!L36)</f>
        <v>3607.33</v>
      </c>
      <c r="O36" s="812">
        <f>SUM('MEDIÇÃO_OBJETO (1)'!O36)</f>
        <v>10930.21</v>
      </c>
      <c r="P36" s="812">
        <f>SUM('MEDIÇÃO_OBJETO (1)'!P36)</f>
        <v>45235.91</v>
      </c>
      <c r="Q36" s="813">
        <f t="shared" si="14"/>
        <v>34305.700000000004</v>
      </c>
      <c r="R36" s="951"/>
      <c r="S36" s="815">
        <f>SUM('MEDIÇÃO_OBJETO (1)'!S36)</f>
        <v>0</v>
      </c>
      <c r="T36" s="815">
        <f>SUM('MEDIÇÃO_OBJETO (1)'!T36)</f>
        <v>0</v>
      </c>
      <c r="V36" s="19"/>
      <c r="W36" s="978">
        <f t="shared" si="15"/>
        <v>291756.76000000007</v>
      </c>
      <c r="X36" s="816">
        <f t="shared" si="16"/>
        <v>0</v>
      </c>
      <c r="Y36" s="816">
        <f t="shared" si="17"/>
        <v>1246634.18</v>
      </c>
      <c r="Z36" s="817">
        <f t="shared" si="18"/>
        <v>0</v>
      </c>
      <c r="AB36" s="453">
        <f t="shared" si="19"/>
        <v>3.0300000000000002</v>
      </c>
      <c r="AC36" s="14">
        <f t="shared" si="20"/>
        <v>0.24162679425837325</v>
      </c>
      <c r="AD36" s="819"/>
      <c r="AE36" s="631">
        <f t="shared" si="21"/>
        <v>0</v>
      </c>
      <c r="AF36" s="818">
        <f>SUM('MEDIÇÃO_OBJETO (1)'!AG36)</f>
        <v>1.44</v>
      </c>
      <c r="AG36" s="541">
        <f>SUM('MEDIÇÃO_OBJETO (1)'!AH36)</f>
        <v>1.59</v>
      </c>
      <c r="AH36" s="541">
        <f>SUM('MEDIÇÃO_OBJETO (1)'!AI36)</f>
        <v>0</v>
      </c>
      <c r="AI36" s="541">
        <f>SUM('MEDIÇÃO_OBJETO (1)'!AJ36)</f>
        <v>0</v>
      </c>
      <c r="AJ36" s="541">
        <f>SUM('MEDIÇÃO_OBJETO (1)'!AK36)</f>
        <v>0</v>
      </c>
      <c r="AK36" s="541">
        <f>SUM('MEDIÇÃO_OBJETO (1)'!AL36)</f>
        <v>0</v>
      </c>
      <c r="AL36" s="541">
        <f>SUM('MEDIÇÃO_OBJETO (1)'!AM36)</f>
        <v>0</v>
      </c>
      <c r="AM36" s="541">
        <f>SUM('MEDIÇÃO_OBJETO (1)'!AN36)</f>
        <v>0</v>
      </c>
      <c r="AN36" s="541">
        <f>SUM('MEDIÇÃO_OBJETO (1)'!AO36)</f>
        <v>0</v>
      </c>
      <c r="AO36" s="541">
        <f>SUM('MEDIÇÃO_OBJETO (1)'!AP36)</f>
        <v>0</v>
      </c>
      <c r="AP36" s="541">
        <f>SUM('MEDIÇÃO_OBJETO (1)'!AQ36)</f>
        <v>0</v>
      </c>
      <c r="AQ36" s="541">
        <f>SUM('MEDIÇÃO_OBJETO (1)'!AR36)</f>
        <v>0</v>
      </c>
      <c r="AR36" s="541">
        <f>SUM('MEDIÇÃO_OBJETO (1)'!AS36)</f>
        <v>0</v>
      </c>
      <c r="AS36" s="541">
        <f>SUM('MEDIÇÃO_OBJETO (1)'!AT36)</f>
        <v>0</v>
      </c>
      <c r="AT36" s="541">
        <f>SUM('MEDIÇÃO_OBJETO (1)'!AU36)</f>
        <v>0</v>
      </c>
      <c r="AU36" s="541">
        <f>SUM('MEDIÇÃO_OBJETO (1)'!AV36)</f>
        <v>0</v>
      </c>
      <c r="AV36" s="541">
        <f>SUM('MEDIÇÃO_OBJETO (1)'!AW36)</f>
        <v>0</v>
      </c>
      <c r="AW36" s="541">
        <f>SUM('MEDIÇÃO_OBJETO (1)'!AX36)</f>
        <v>0</v>
      </c>
      <c r="AX36" s="977"/>
      <c r="BN36" s="992">
        <f t="shared" si="42"/>
        <v>0</v>
      </c>
      <c r="BO36" s="538">
        <f t="shared" si="43"/>
        <v>10930.21</v>
      </c>
      <c r="BP36" s="987">
        <f>IF(RESUMO_GLOBAL!$X$53="a",ROUND(AF36*$N36,RESUMO_GLOBAL!$X$54),IF(RESUMO_GLOBAL!$X$53="t",TRUNC(AF36*$N36,RESUMO_GLOBAL!$X$54),AF36*$N36))</f>
        <v>5194.5600000000004</v>
      </c>
      <c r="BQ36" s="987">
        <f>IF(RESUMO_GLOBAL!$X$53="a",ROUND(AG36*$N36,RESUMO_GLOBAL!$X$54),IF(RESUMO_GLOBAL!$X$53="t",TRUNC(AG36*$N36,RESUMO_GLOBAL!$X$54),AG36*$N36))</f>
        <v>5735.65</v>
      </c>
      <c r="BR36" s="987">
        <f>IF(RESUMO_GLOBAL!$X$53="a",ROUND(AH36*$N36,RESUMO_GLOBAL!$X$54),IF(RESUMO_GLOBAL!$X$53="t",TRUNC(AH36*$N36,RESUMO_GLOBAL!$X$54),AH36*$N36))</f>
        <v>0</v>
      </c>
      <c r="BS36" s="987">
        <f>IF(RESUMO_GLOBAL!$X$53="a",ROUND(AI36*$N36,RESUMO_GLOBAL!$X$54),IF(RESUMO_GLOBAL!$X$53="t",TRUNC(AI36*$N36,RESUMO_GLOBAL!$X$54),AI36*$N36))</f>
        <v>0</v>
      </c>
      <c r="BT36" s="987">
        <f>IF(RESUMO_GLOBAL!$X$53="a",ROUND(AJ36*$N36,RESUMO_GLOBAL!$X$54),IF(RESUMO_GLOBAL!$X$53="t",TRUNC(AJ36*$N36,RESUMO_GLOBAL!$X$54),AJ36*$N36))</f>
        <v>0</v>
      </c>
      <c r="BU36" s="987">
        <f>IF(RESUMO_GLOBAL!$X$53="a",ROUND(AK36*$N36,RESUMO_GLOBAL!$X$54),IF(RESUMO_GLOBAL!$X$53="t",TRUNC(AK36*$N36,RESUMO_GLOBAL!$X$54),AK36*$N36))</f>
        <v>0</v>
      </c>
      <c r="BV36" s="987">
        <f>IF(RESUMO_GLOBAL!$X$53="a",ROUND(AL36*$N36,RESUMO_GLOBAL!$X$54),IF(RESUMO_GLOBAL!$X$53="t",TRUNC(AL36*$N36,RESUMO_GLOBAL!$X$54),AL36*$N36))</f>
        <v>0</v>
      </c>
      <c r="BW36" s="987">
        <f>IF(RESUMO_GLOBAL!$X$53="a",ROUND(AM36*$N36,RESUMO_GLOBAL!$X$54),IF(RESUMO_GLOBAL!$X$53="t",TRUNC(AM36*$N36,RESUMO_GLOBAL!$X$54),AM36*$N36))</f>
        <v>0</v>
      </c>
      <c r="BX36" s="987">
        <f>IF(RESUMO_GLOBAL!$X$53="a",ROUND(AN36*$N36,RESUMO_GLOBAL!$X$54),IF(RESUMO_GLOBAL!$X$53="t",TRUNC(AN36*$N36,RESUMO_GLOBAL!$X$54),AN36*$N36))</f>
        <v>0</v>
      </c>
      <c r="BY36" s="987">
        <f>IF(RESUMO_GLOBAL!$X$53="a",ROUND(AO36*$N36,RESUMO_GLOBAL!$X$54),IF(RESUMO_GLOBAL!$X$53="t",TRUNC(AO36*$N36,RESUMO_GLOBAL!$X$54),AO36*$N36))</f>
        <v>0</v>
      </c>
      <c r="BZ36" s="987">
        <f>IF(RESUMO_GLOBAL!$X$53="a",ROUND(AP36*$N36,RESUMO_GLOBAL!$X$54),IF(RESUMO_GLOBAL!$X$53="t",TRUNC(AP36*$N36,RESUMO_GLOBAL!$X$54),AP36*$N36))</f>
        <v>0</v>
      </c>
      <c r="CA36" s="987">
        <f>IF(RESUMO_GLOBAL!$X$53="a",ROUND(AQ36*$N36,RESUMO_GLOBAL!$X$54),IF(RESUMO_GLOBAL!$X$53="t",TRUNC(AQ36*$N36,RESUMO_GLOBAL!$X$54),AQ36*$N36))</f>
        <v>0</v>
      </c>
      <c r="CB36" s="987">
        <f>IF(RESUMO_GLOBAL!$X$53="a",ROUND(AR36*$N36,RESUMO_GLOBAL!$X$54),IF(RESUMO_GLOBAL!$X$53="t",TRUNC(AR36*$N36,RESUMO_GLOBAL!$X$54),AR36*$N36))</f>
        <v>0</v>
      </c>
      <c r="CC36" s="987">
        <f>IF(RESUMO_GLOBAL!$X$53="a",ROUND(AS36*$N36,RESUMO_GLOBAL!$X$54),IF(RESUMO_GLOBAL!$X$53="t",TRUNC(AS36*$N36,RESUMO_GLOBAL!$X$54),AS36*$N36))</f>
        <v>0</v>
      </c>
      <c r="CD36" s="987">
        <f>IF(RESUMO_GLOBAL!$X$53="a",ROUND(AT36*$N36,RESUMO_GLOBAL!$X$54),IF(RESUMO_GLOBAL!$X$53="t",TRUNC(AT36*$N36,RESUMO_GLOBAL!$X$54),AT36*$N36))</f>
        <v>0</v>
      </c>
      <c r="CE36" s="987">
        <f>IF(RESUMO_GLOBAL!$X$53="a",ROUND(AU36*$N36,RESUMO_GLOBAL!$X$54),IF(RESUMO_GLOBAL!$X$53="t",TRUNC(AU36*$N36,RESUMO_GLOBAL!$X$54),AU36*$N36))</f>
        <v>0</v>
      </c>
      <c r="CF36" s="987">
        <f>IF(RESUMO_GLOBAL!$X$53="a",ROUND(AV36*$N36,RESUMO_GLOBAL!$X$54),IF(RESUMO_GLOBAL!$X$53="t",TRUNC(AV36*$N36,RESUMO_GLOBAL!$X$54),AV36*$N36))</f>
        <v>0</v>
      </c>
      <c r="CG36" s="987">
        <f>IF(RESUMO_GLOBAL!$X$53="a",ROUND(AW36*$N36,RESUMO_GLOBAL!$X$54),IF(RESUMO_GLOBAL!$X$53="t",TRUNC(AW36*$N36,RESUMO_GLOBAL!$X$54),AW36*$N36))</f>
        <v>0</v>
      </c>
      <c r="CK36" s="59">
        <f t="shared" si="22"/>
        <v>137607.73000000001</v>
      </c>
      <c r="CL36" s="59">
        <f t="shared" si="23"/>
        <v>154149.01999999999</v>
      </c>
      <c r="CM36" s="59">
        <f t="shared" si="24"/>
        <v>0</v>
      </c>
      <c r="CN36" s="59">
        <f t="shared" si="25"/>
        <v>0</v>
      </c>
      <c r="CO36" s="59">
        <f t="shared" si="26"/>
        <v>0</v>
      </c>
      <c r="CP36" s="59">
        <f t="shared" si="27"/>
        <v>0</v>
      </c>
      <c r="CQ36" s="59">
        <f t="shared" si="28"/>
        <v>0</v>
      </c>
      <c r="CR36" s="59">
        <f t="shared" si="29"/>
        <v>0</v>
      </c>
      <c r="CS36" s="59">
        <f t="shared" si="30"/>
        <v>0</v>
      </c>
      <c r="CT36" s="59">
        <f t="shared" si="31"/>
        <v>0</v>
      </c>
      <c r="CU36" s="59">
        <f t="shared" si="32"/>
        <v>0</v>
      </c>
      <c r="CV36" s="59">
        <f t="shared" si="33"/>
        <v>0</v>
      </c>
      <c r="CW36" s="59">
        <f t="shared" si="34"/>
        <v>0</v>
      </c>
      <c r="CX36" s="59">
        <f t="shared" si="35"/>
        <v>0</v>
      </c>
      <c r="CY36" s="59">
        <f t="shared" si="36"/>
        <v>0</v>
      </c>
      <c r="CZ36" s="59">
        <f t="shared" si="37"/>
        <v>0</v>
      </c>
      <c r="DA36" s="59">
        <f t="shared" si="38"/>
        <v>0</v>
      </c>
      <c r="DB36" s="59">
        <f t="shared" si="39"/>
        <v>0</v>
      </c>
      <c r="DE36">
        <f t="shared" si="8"/>
        <v>31</v>
      </c>
      <c r="DF36" t="str">
        <f t="shared" si="40"/>
        <v/>
      </c>
      <c r="DG36" s="59">
        <f>IF($C36&lt;&gt;0,SUM($CK37:CK37),0)</f>
        <v>0</v>
      </c>
      <c r="DH36" s="59">
        <f>IF($C36&lt;&gt;0,SUM($CK37:CL37),0)</f>
        <v>0</v>
      </c>
      <c r="DI36" s="59">
        <f>IF($C36&lt;&gt;0,SUM($CK37:CM37),0)</f>
        <v>0</v>
      </c>
      <c r="DJ36" s="59">
        <f>IF($C36&lt;&gt;0,SUM($CK37:CN37),0)</f>
        <v>0</v>
      </c>
      <c r="DK36" s="59">
        <f>IF($C36&lt;&gt;0,SUM($CK37:CO37),0)</f>
        <v>0</v>
      </c>
      <c r="DL36" s="59">
        <f>IF($C36&lt;&gt;0,SUM($CK37:CP37),0)</f>
        <v>0</v>
      </c>
      <c r="DM36" s="59">
        <f>IF($C36&lt;&gt;0,SUM($CK37:CQ37),0)</f>
        <v>0</v>
      </c>
      <c r="DN36" s="59">
        <f>IF($C36&lt;&gt;0,SUM($CK37:CR37),0)</f>
        <v>0</v>
      </c>
      <c r="DO36" s="59">
        <f>IF($C36&lt;&gt;0,SUM($CK37:CS37),0)</f>
        <v>0</v>
      </c>
      <c r="DP36" s="59">
        <f>IF($C36&lt;&gt;0,SUM($CK37:CT37),0)</f>
        <v>0</v>
      </c>
      <c r="DQ36" s="59">
        <f>IF($C36&lt;&gt;0,SUM($CK37:CU37),0)</f>
        <v>0</v>
      </c>
      <c r="DR36" s="59">
        <f>IF($C36&lt;&gt;0,SUM($CK37:CV37),0)</f>
        <v>0</v>
      </c>
      <c r="DS36" s="59">
        <f>IF($C36&lt;&gt;0,SUM($CK37:CW37),0)</f>
        <v>0</v>
      </c>
      <c r="DT36" s="59">
        <f>IF($C36&lt;&gt;0,SUM($CK37:CX37),0)</f>
        <v>0</v>
      </c>
      <c r="DU36" s="59">
        <f>IF($C36&lt;&gt;0,SUM($CK37:CY37),0)</f>
        <v>0</v>
      </c>
      <c r="DV36" s="59">
        <f>IF($C36&lt;&gt;0,SUM($CK37:CZ37),0)</f>
        <v>0</v>
      </c>
      <c r="DW36" s="59">
        <f>IF($C36&lt;&gt;0,SUM($CK37:DA37),0)</f>
        <v>0</v>
      </c>
      <c r="DX36" s="59">
        <f>IF($C36&lt;&gt;0,SUM($CK37:DB37),0)</f>
        <v>0</v>
      </c>
      <c r="DY36" s="952" t="str">
        <f t="shared" si="44"/>
        <v/>
      </c>
    </row>
    <row r="37" spans="1:129" ht="22.5">
      <c r="A37" s="3" t="str">
        <f t="shared" si="41"/>
        <v>x</v>
      </c>
      <c r="B37" s="805">
        <f>Dados_GLOBAL_Inicial!E37</f>
        <v>0</v>
      </c>
      <c r="C37" s="953">
        <f>IF(IFERROR(VALUE(Dados_GLOBAL_Inicial!F37),0)=0,0,Dados_GLOBAL_Inicial!F37)</f>
        <v>0</v>
      </c>
      <c r="D37" s="830" t="str">
        <f>Dados_GLOBAL_Inicial!G37</f>
        <v>570000C</v>
      </c>
      <c r="E37" s="830" t="str">
        <f>IF(IFERROR(VLOOKUP(F37,Cod_Gde_Itens!$A$1:$B$80,2,FALSE),0)&gt;549,IFERROR(VLOOKUP(F37,Cod_Gde_Itens!$A$1:$B$80,2,FALSE),0),IF(Dados_GLOBAL_Inicial!H37=0,"",Dados_GLOBAL_Inicial!H37))</f>
        <v>DER/PRC</v>
      </c>
      <c r="F37" s="823" t="str">
        <f>Dados_GLOBAL_Inicial!I37</f>
        <v>CBUQ - TRAÇO 1 - CAPA - Faixa "C" (Quantidade menor que 10.000 ton)</v>
      </c>
      <c r="G37" s="808" t="str">
        <f>Dados_GLOBAL_Inicial!J37</f>
        <v>ton</v>
      </c>
      <c r="H37" s="454">
        <f>Dados_GLOBAL_Inicial!K37</f>
        <v>2507</v>
      </c>
      <c r="I37" s="970">
        <f>SUM('MEDIÇÃO_OBJETO (1)'!I37)</f>
        <v>0</v>
      </c>
      <c r="J37" s="455">
        <f t="shared" si="10"/>
        <v>2507</v>
      </c>
      <c r="K37" s="451">
        <f t="shared" si="11"/>
        <v>0.24319505384922219</v>
      </c>
      <c r="L37" s="452">
        <f t="shared" si="12"/>
        <v>0.13289999999999999</v>
      </c>
      <c r="M37" s="809">
        <f t="shared" si="13"/>
        <v>3.2300000000000002E-2</v>
      </c>
      <c r="N37" s="810">
        <f>IF(IFERROR(VALUE(Dados_GLOBAL_Inicial!L37),0)=0,0,Dados_GLOBAL_Inicial!L37)</f>
        <v>225.3</v>
      </c>
      <c r="O37" s="812">
        <f>SUM('MEDIÇÃO_OBJETO (1)'!O37)</f>
        <v>137363.16</v>
      </c>
      <c r="P37" s="812">
        <f>SUM('MEDIÇÃO_OBJETO (1)'!P37)</f>
        <v>564827.1</v>
      </c>
      <c r="Q37" s="813">
        <f t="shared" si="14"/>
        <v>427463.93999999994</v>
      </c>
      <c r="R37" s="951"/>
      <c r="S37" s="815">
        <f>SUM('MEDIÇÃO_OBJETO (1)'!S37)</f>
        <v>0</v>
      </c>
      <c r="T37" s="815">
        <f>SUM('MEDIÇÃO_OBJETO (1)'!T37)</f>
        <v>0</v>
      </c>
      <c r="V37" s="19"/>
      <c r="W37" s="978">
        <f t="shared" si="15"/>
        <v>280826.55000000005</v>
      </c>
      <c r="X37" s="816">
        <f t="shared" si="16"/>
        <v>0</v>
      </c>
      <c r="Y37" s="816">
        <f t="shared" si="17"/>
        <v>1201398.27</v>
      </c>
      <c r="Z37" s="817">
        <f t="shared" si="18"/>
        <v>0</v>
      </c>
      <c r="AB37" s="453">
        <f t="shared" si="19"/>
        <v>609.69000000000005</v>
      </c>
      <c r="AC37" s="14">
        <f t="shared" si="20"/>
        <v>0.24319505384922219</v>
      </c>
      <c r="AD37" s="819"/>
      <c r="AE37" s="631">
        <f t="shared" si="21"/>
        <v>0</v>
      </c>
      <c r="AF37" s="818">
        <f>SUM('MEDIÇÃO_OBJETO (1)'!AG37)</f>
        <v>289.51</v>
      </c>
      <c r="AG37" s="541">
        <f>SUM('MEDIÇÃO_OBJETO (1)'!AH37)</f>
        <v>320.18</v>
      </c>
      <c r="AH37" s="541">
        <f>SUM('MEDIÇÃO_OBJETO (1)'!AI37)</f>
        <v>0</v>
      </c>
      <c r="AI37" s="541">
        <f>SUM('MEDIÇÃO_OBJETO (1)'!AJ37)</f>
        <v>0</v>
      </c>
      <c r="AJ37" s="541">
        <f>SUM('MEDIÇÃO_OBJETO (1)'!AK37)</f>
        <v>0</v>
      </c>
      <c r="AK37" s="541">
        <f>SUM('MEDIÇÃO_OBJETO (1)'!AL37)</f>
        <v>0</v>
      </c>
      <c r="AL37" s="541">
        <f>SUM('MEDIÇÃO_OBJETO (1)'!AM37)</f>
        <v>0</v>
      </c>
      <c r="AM37" s="541">
        <f>SUM('MEDIÇÃO_OBJETO (1)'!AN37)</f>
        <v>0</v>
      </c>
      <c r="AN37" s="541">
        <f>SUM('MEDIÇÃO_OBJETO (1)'!AO37)</f>
        <v>0</v>
      </c>
      <c r="AO37" s="541">
        <f>SUM('MEDIÇÃO_OBJETO (1)'!AP37)</f>
        <v>0</v>
      </c>
      <c r="AP37" s="541">
        <f>SUM('MEDIÇÃO_OBJETO (1)'!AQ37)</f>
        <v>0</v>
      </c>
      <c r="AQ37" s="541">
        <f>SUM('MEDIÇÃO_OBJETO (1)'!AR37)</f>
        <v>0</v>
      </c>
      <c r="AR37" s="541">
        <f>SUM('MEDIÇÃO_OBJETO (1)'!AS37)</f>
        <v>0</v>
      </c>
      <c r="AS37" s="541">
        <f>SUM('MEDIÇÃO_OBJETO (1)'!AT37)</f>
        <v>0</v>
      </c>
      <c r="AT37" s="541">
        <f>SUM('MEDIÇÃO_OBJETO (1)'!AU37)</f>
        <v>0</v>
      </c>
      <c r="AU37" s="541">
        <f>SUM('MEDIÇÃO_OBJETO (1)'!AV37)</f>
        <v>0</v>
      </c>
      <c r="AV37" s="541">
        <f>SUM('MEDIÇÃO_OBJETO (1)'!AW37)</f>
        <v>0</v>
      </c>
      <c r="AW37" s="541">
        <f>SUM('MEDIÇÃO_OBJETO (1)'!AX37)</f>
        <v>0</v>
      </c>
      <c r="AX37" s="977"/>
      <c r="BN37" s="992">
        <f t="shared" si="42"/>
        <v>1.0000000009313226E-2</v>
      </c>
      <c r="BO37" s="538">
        <f t="shared" si="43"/>
        <v>137363.15</v>
      </c>
      <c r="BP37" s="987">
        <f>IF(RESUMO_GLOBAL!$X$53="a",ROUND(AF37*$N37,RESUMO_GLOBAL!$X$54),IF(RESUMO_GLOBAL!$X$53="t",TRUNC(AF37*$N37,RESUMO_GLOBAL!$X$54),AF37*$N37))</f>
        <v>65226.6</v>
      </c>
      <c r="BQ37" s="987">
        <f>IF(RESUMO_GLOBAL!$X$53="a",ROUND(AG37*$N37,RESUMO_GLOBAL!$X$54),IF(RESUMO_GLOBAL!$X$53="t",TRUNC(AG37*$N37,RESUMO_GLOBAL!$X$54),AG37*$N37))</f>
        <v>72136.55</v>
      </c>
      <c r="BR37" s="987">
        <f>IF(RESUMO_GLOBAL!$X$53="a",ROUND(AH37*$N37,RESUMO_GLOBAL!$X$54),IF(RESUMO_GLOBAL!$X$53="t",TRUNC(AH37*$N37,RESUMO_GLOBAL!$X$54),AH37*$N37))</f>
        <v>0</v>
      </c>
      <c r="BS37" s="987">
        <f>IF(RESUMO_GLOBAL!$X$53="a",ROUND(AI37*$N37,RESUMO_GLOBAL!$X$54),IF(RESUMO_GLOBAL!$X$53="t",TRUNC(AI37*$N37,RESUMO_GLOBAL!$X$54),AI37*$N37))</f>
        <v>0</v>
      </c>
      <c r="BT37" s="987">
        <f>IF(RESUMO_GLOBAL!$X$53="a",ROUND(AJ37*$N37,RESUMO_GLOBAL!$X$54),IF(RESUMO_GLOBAL!$X$53="t",TRUNC(AJ37*$N37,RESUMO_GLOBAL!$X$54),AJ37*$N37))</f>
        <v>0</v>
      </c>
      <c r="BU37" s="987">
        <f>IF(RESUMO_GLOBAL!$X$53="a",ROUND(AK37*$N37,RESUMO_GLOBAL!$X$54),IF(RESUMO_GLOBAL!$X$53="t",TRUNC(AK37*$N37,RESUMO_GLOBAL!$X$54),AK37*$N37))</f>
        <v>0</v>
      </c>
      <c r="BV37" s="987">
        <f>IF(RESUMO_GLOBAL!$X$53="a",ROUND(AL37*$N37,RESUMO_GLOBAL!$X$54),IF(RESUMO_GLOBAL!$X$53="t",TRUNC(AL37*$N37,RESUMO_GLOBAL!$X$54),AL37*$N37))</f>
        <v>0</v>
      </c>
      <c r="BW37" s="987">
        <f>IF(RESUMO_GLOBAL!$X$53="a",ROUND(AM37*$N37,RESUMO_GLOBAL!$X$54),IF(RESUMO_GLOBAL!$X$53="t",TRUNC(AM37*$N37,RESUMO_GLOBAL!$X$54),AM37*$N37))</f>
        <v>0</v>
      </c>
      <c r="BX37" s="987">
        <f>IF(RESUMO_GLOBAL!$X$53="a",ROUND(AN37*$N37,RESUMO_GLOBAL!$X$54),IF(RESUMO_GLOBAL!$X$53="t",TRUNC(AN37*$N37,RESUMO_GLOBAL!$X$54),AN37*$N37))</f>
        <v>0</v>
      </c>
      <c r="BY37" s="987">
        <f>IF(RESUMO_GLOBAL!$X$53="a",ROUND(AO37*$N37,RESUMO_GLOBAL!$X$54),IF(RESUMO_GLOBAL!$X$53="t",TRUNC(AO37*$N37,RESUMO_GLOBAL!$X$54),AO37*$N37))</f>
        <v>0</v>
      </c>
      <c r="BZ37" s="987">
        <f>IF(RESUMO_GLOBAL!$X$53="a",ROUND(AP37*$N37,RESUMO_GLOBAL!$X$54),IF(RESUMO_GLOBAL!$X$53="t",TRUNC(AP37*$N37,RESUMO_GLOBAL!$X$54),AP37*$N37))</f>
        <v>0</v>
      </c>
      <c r="CA37" s="987">
        <f>IF(RESUMO_GLOBAL!$X$53="a",ROUND(AQ37*$N37,RESUMO_GLOBAL!$X$54),IF(RESUMO_GLOBAL!$X$53="t",TRUNC(AQ37*$N37,RESUMO_GLOBAL!$X$54),AQ37*$N37))</f>
        <v>0</v>
      </c>
      <c r="CB37" s="987">
        <f>IF(RESUMO_GLOBAL!$X$53="a",ROUND(AR37*$N37,RESUMO_GLOBAL!$X$54),IF(RESUMO_GLOBAL!$X$53="t",TRUNC(AR37*$N37,RESUMO_GLOBAL!$X$54),AR37*$N37))</f>
        <v>0</v>
      </c>
      <c r="CC37" s="987">
        <f>IF(RESUMO_GLOBAL!$X$53="a",ROUND(AS37*$N37,RESUMO_GLOBAL!$X$54),IF(RESUMO_GLOBAL!$X$53="t",TRUNC(AS37*$N37,RESUMO_GLOBAL!$X$54),AS37*$N37))</f>
        <v>0</v>
      </c>
      <c r="CD37" s="987">
        <f>IF(RESUMO_GLOBAL!$X$53="a",ROUND(AT37*$N37,RESUMO_GLOBAL!$X$54),IF(RESUMO_GLOBAL!$X$53="t",TRUNC(AT37*$N37,RESUMO_GLOBAL!$X$54),AT37*$N37))</f>
        <v>0</v>
      </c>
      <c r="CE37" s="987">
        <f>IF(RESUMO_GLOBAL!$X$53="a",ROUND(AU37*$N37,RESUMO_GLOBAL!$X$54),IF(RESUMO_GLOBAL!$X$53="t",TRUNC(AU37*$N37,RESUMO_GLOBAL!$X$54),AU37*$N37))</f>
        <v>0</v>
      </c>
      <c r="CF37" s="987">
        <f>IF(RESUMO_GLOBAL!$X$53="a",ROUND(AV37*$N37,RESUMO_GLOBAL!$X$54),IF(RESUMO_GLOBAL!$X$53="t",TRUNC(AV37*$N37,RESUMO_GLOBAL!$X$54),AV37*$N37))</f>
        <v>0</v>
      </c>
      <c r="CG37" s="987">
        <f>IF(RESUMO_GLOBAL!$X$53="a",ROUND(AW37*$N37,RESUMO_GLOBAL!$X$54),IF(RESUMO_GLOBAL!$X$53="t",TRUNC(AW37*$N37,RESUMO_GLOBAL!$X$54),AW37*$N37))</f>
        <v>0</v>
      </c>
      <c r="CK37" s="59">
        <f t="shared" si="22"/>
        <v>132413.17000000001</v>
      </c>
      <c r="CL37" s="59">
        <f t="shared" si="23"/>
        <v>148413.37</v>
      </c>
      <c r="CM37" s="59">
        <f t="shared" si="24"/>
        <v>0</v>
      </c>
      <c r="CN37" s="59">
        <f t="shared" si="25"/>
        <v>0</v>
      </c>
      <c r="CO37" s="59">
        <f t="shared" si="26"/>
        <v>0</v>
      </c>
      <c r="CP37" s="59">
        <f t="shared" si="27"/>
        <v>0</v>
      </c>
      <c r="CQ37" s="59">
        <f t="shared" si="28"/>
        <v>0</v>
      </c>
      <c r="CR37" s="59">
        <f t="shared" si="29"/>
        <v>0</v>
      </c>
      <c r="CS37" s="59">
        <f t="shared" si="30"/>
        <v>0</v>
      </c>
      <c r="CT37" s="59">
        <f t="shared" si="31"/>
        <v>0</v>
      </c>
      <c r="CU37" s="59">
        <f t="shared" si="32"/>
        <v>0</v>
      </c>
      <c r="CV37" s="59">
        <f t="shared" si="33"/>
        <v>0</v>
      </c>
      <c r="CW37" s="59">
        <f t="shared" si="34"/>
        <v>0</v>
      </c>
      <c r="CX37" s="59">
        <f t="shared" si="35"/>
        <v>0</v>
      </c>
      <c r="CY37" s="59">
        <f t="shared" si="36"/>
        <v>0</v>
      </c>
      <c r="CZ37" s="59">
        <f t="shared" si="37"/>
        <v>0</v>
      </c>
      <c r="DA37" s="59">
        <f t="shared" si="38"/>
        <v>0</v>
      </c>
      <c r="DB37" s="59">
        <f t="shared" si="39"/>
        <v>0</v>
      </c>
      <c r="DE37">
        <f t="shared" si="8"/>
        <v>32</v>
      </c>
      <c r="DF37" t="str">
        <f t="shared" si="40"/>
        <v/>
      </c>
      <c r="DG37" s="59">
        <f>IF($C37&lt;&gt;0,SUM($CK38:CK38),0)</f>
        <v>0</v>
      </c>
      <c r="DH37" s="59">
        <f>IF($C37&lt;&gt;0,SUM($CK38:CL38),0)</f>
        <v>0</v>
      </c>
      <c r="DI37" s="59">
        <f>IF($C37&lt;&gt;0,SUM($CK38:CM38),0)</f>
        <v>0</v>
      </c>
      <c r="DJ37" s="59">
        <f>IF($C37&lt;&gt;0,SUM($CK38:CN38),0)</f>
        <v>0</v>
      </c>
      <c r="DK37" s="59">
        <f>IF($C37&lt;&gt;0,SUM($CK38:CO38),0)</f>
        <v>0</v>
      </c>
      <c r="DL37" s="59">
        <f>IF($C37&lt;&gt;0,SUM($CK38:CP38),0)</f>
        <v>0</v>
      </c>
      <c r="DM37" s="59">
        <f>IF($C37&lt;&gt;0,SUM($CK38:CQ38),0)</f>
        <v>0</v>
      </c>
      <c r="DN37" s="59">
        <f>IF($C37&lt;&gt;0,SUM($CK38:CR38),0)</f>
        <v>0</v>
      </c>
      <c r="DO37" s="59">
        <f>IF($C37&lt;&gt;0,SUM($CK38:CS38),0)</f>
        <v>0</v>
      </c>
      <c r="DP37" s="59">
        <f>IF($C37&lt;&gt;0,SUM($CK38:CT38),0)</f>
        <v>0</v>
      </c>
      <c r="DQ37" s="59">
        <f>IF($C37&lt;&gt;0,SUM($CK38:CU38),0)</f>
        <v>0</v>
      </c>
      <c r="DR37" s="59">
        <f>IF($C37&lt;&gt;0,SUM($CK38:CV38),0)</f>
        <v>0</v>
      </c>
      <c r="DS37" s="59">
        <f>IF($C37&lt;&gt;0,SUM($CK38:CW38),0)</f>
        <v>0</v>
      </c>
      <c r="DT37" s="59">
        <f>IF($C37&lt;&gt;0,SUM($CK38:CX38),0)</f>
        <v>0</v>
      </c>
      <c r="DU37" s="59">
        <f>IF($C37&lt;&gt;0,SUM($CK38:CY38),0)</f>
        <v>0</v>
      </c>
      <c r="DV37" s="59">
        <f>IF($C37&lt;&gt;0,SUM($CK38:CZ38),0)</f>
        <v>0</v>
      </c>
      <c r="DW37" s="59">
        <f>IF($C37&lt;&gt;0,SUM($CK38:DA38),0)</f>
        <v>0</v>
      </c>
      <c r="DX37" s="59">
        <f>IF($C37&lt;&gt;0,SUM($CK38:DB38),0)</f>
        <v>0</v>
      </c>
      <c r="DY37" s="952" t="str">
        <f t="shared" si="44"/>
        <v/>
      </c>
    </row>
    <row r="38" spans="1:129" ht="22.5">
      <c r="A38" s="3" t="str">
        <f t="shared" si="41"/>
        <v>x</v>
      </c>
      <c r="B38" s="805">
        <f>Dados_GLOBAL_Inicial!E38</f>
        <v>0</v>
      </c>
      <c r="C38" s="953">
        <f>IF(IFERROR(VALUE(Dados_GLOBAL_Inicial!F38),0)=0,0,Dados_GLOBAL_Inicial!F38)</f>
        <v>0</v>
      </c>
      <c r="D38" s="830" t="str">
        <f>Dados_GLOBAL_Inicial!G38</f>
        <v>589000M</v>
      </c>
      <c r="E38" s="830" t="str">
        <f>IF(IFERROR(VLOOKUP(F38,Cod_Gde_Itens!$A$1:$B$80,2,FALSE),0)&gt;549,IFERROR(VLOOKUP(F38,Cod_Gde_Itens!$A$1:$B$80,2,FALSE),0),IF(Dados_GLOBAL_Inicial!H38=0,"",Dados_GLOBAL_Inicial!H38))</f>
        <v>DER/PRC</v>
      </c>
      <c r="F38" s="823" t="str">
        <f>Dados_GLOBAL_Inicial!I38</f>
        <v>Fornecimento de CAP - CBUQ (Quantidade menor que 10.000 ton)</v>
      </c>
      <c r="G38" s="808" t="str">
        <f>Dados_GLOBAL_Inicial!J38</f>
        <v>ton</v>
      </c>
      <c r="H38" s="454">
        <f>Dados_GLOBAL_Inicial!K38</f>
        <v>125.35</v>
      </c>
      <c r="I38" s="970">
        <f>SUM('MEDIÇÃO_OBJETO (1)'!I38)</f>
        <v>0</v>
      </c>
      <c r="J38" s="455">
        <f t="shared" si="10"/>
        <v>125.35</v>
      </c>
      <c r="K38" s="451">
        <f t="shared" si="11"/>
        <v>0.22536896689270045</v>
      </c>
      <c r="L38" s="452">
        <f t="shared" si="12"/>
        <v>0.14979999999999999</v>
      </c>
      <c r="M38" s="809">
        <f t="shared" si="13"/>
        <v>3.3799999999999997E-2</v>
      </c>
      <c r="N38" s="810">
        <f>IF(IFERROR(VALUE(Dados_GLOBAL_Inicial!L38),0)=0,0,Dados_GLOBAL_Inicial!L38)</f>
        <v>5078.3500000000004</v>
      </c>
      <c r="O38" s="812">
        <f>SUM('MEDIÇÃO_OBJETO (1)'!O38)</f>
        <v>143463.39000000001</v>
      </c>
      <c r="P38" s="812">
        <f>SUM('MEDIÇÃO_OBJETO (1)'!P38)</f>
        <v>636571.17000000004</v>
      </c>
      <c r="Q38" s="813">
        <f t="shared" si="14"/>
        <v>493107.78</v>
      </c>
      <c r="R38" s="951"/>
      <c r="S38" s="815">
        <f>SUM('MEDIÇÃO_OBJETO (1)'!S38)</f>
        <v>0</v>
      </c>
      <c r="T38" s="815">
        <f>SUM('MEDIÇÃO_OBJETO (1)'!T38)</f>
        <v>0</v>
      </c>
      <c r="V38" s="19"/>
      <c r="W38" s="978">
        <f t="shared" si="15"/>
        <v>143463.39000000001</v>
      </c>
      <c r="X38" s="816">
        <f t="shared" si="16"/>
        <v>0</v>
      </c>
      <c r="Y38" s="816">
        <f t="shared" si="17"/>
        <v>636571.17000000004</v>
      </c>
      <c r="Z38" s="817">
        <f t="shared" si="18"/>
        <v>0</v>
      </c>
      <c r="AB38" s="453">
        <f t="shared" si="19"/>
        <v>28.25</v>
      </c>
      <c r="AC38" s="14">
        <f t="shared" si="20"/>
        <v>0.22536896689270045</v>
      </c>
      <c r="AD38" s="819"/>
      <c r="AE38" s="631">
        <f t="shared" si="21"/>
        <v>0</v>
      </c>
      <c r="AF38" s="818">
        <f>SUM('MEDIÇÃO_OBJETO (1)'!AG38)</f>
        <v>13.23</v>
      </c>
      <c r="AG38" s="541">
        <f>SUM('MEDIÇÃO_OBJETO (1)'!AH38)</f>
        <v>15.02</v>
      </c>
      <c r="AH38" s="541">
        <f>SUM('MEDIÇÃO_OBJETO (1)'!AI38)</f>
        <v>0</v>
      </c>
      <c r="AI38" s="541">
        <f>SUM('MEDIÇÃO_OBJETO (1)'!AJ38)</f>
        <v>0</v>
      </c>
      <c r="AJ38" s="541">
        <f>SUM('MEDIÇÃO_OBJETO (1)'!AK38)</f>
        <v>0</v>
      </c>
      <c r="AK38" s="541">
        <f>SUM('MEDIÇÃO_OBJETO (1)'!AL38)</f>
        <v>0</v>
      </c>
      <c r="AL38" s="541">
        <f>SUM('MEDIÇÃO_OBJETO (1)'!AM38)</f>
        <v>0</v>
      </c>
      <c r="AM38" s="541">
        <f>SUM('MEDIÇÃO_OBJETO (1)'!AN38)</f>
        <v>0</v>
      </c>
      <c r="AN38" s="541">
        <f>SUM('MEDIÇÃO_OBJETO (1)'!AO38)</f>
        <v>0</v>
      </c>
      <c r="AO38" s="541">
        <f>SUM('MEDIÇÃO_OBJETO (1)'!AP38)</f>
        <v>0</v>
      </c>
      <c r="AP38" s="541">
        <f>SUM('MEDIÇÃO_OBJETO (1)'!AQ38)</f>
        <v>0</v>
      </c>
      <c r="AQ38" s="541">
        <f>SUM('MEDIÇÃO_OBJETO (1)'!AR38)</f>
        <v>0</v>
      </c>
      <c r="AR38" s="541">
        <f>SUM('MEDIÇÃO_OBJETO (1)'!AS38)</f>
        <v>0</v>
      </c>
      <c r="AS38" s="541">
        <f>SUM('MEDIÇÃO_OBJETO (1)'!AT38)</f>
        <v>0</v>
      </c>
      <c r="AT38" s="541">
        <f>SUM('MEDIÇÃO_OBJETO (1)'!AU38)</f>
        <v>0</v>
      </c>
      <c r="AU38" s="541">
        <f>SUM('MEDIÇÃO_OBJETO (1)'!AV38)</f>
        <v>0</v>
      </c>
      <c r="AV38" s="541">
        <f>SUM('MEDIÇÃO_OBJETO (1)'!AW38)</f>
        <v>0</v>
      </c>
      <c r="AW38" s="541">
        <f>SUM('MEDIÇÃO_OBJETO (1)'!AX38)</f>
        <v>0</v>
      </c>
      <c r="AX38" s="977"/>
      <c r="BN38" s="992">
        <f t="shared" si="42"/>
        <v>0</v>
      </c>
      <c r="BO38" s="538">
        <f t="shared" si="43"/>
        <v>143463.39000000001</v>
      </c>
      <c r="BP38" s="987">
        <f>IF(RESUMO_GLOBAL!$X$53="a",ROUND(AF38*$N38,RESUMO_GLOBAL!$X$54),IF(RESUMO_GLOBAL!$X$53="t",TRUNC(AF38*$N38,RESUMO_GLOBAL!$X$54),AF38*$N38))</f>
        <v>67186.570000000007</v>
      </c>
      <c r="BQ38" s="987">
        <f>IF(RESUMO_GLOBAL!$X$53="a",ROUND(AG38*$N38,RESUMO_GLOBAL!$X$54),IF(RESUMO_GLOBAL!$X$53="t",TRUNC(AG38*$N38,RESUMO_GLOBAL!$X$54),AG38*$N38))</f>
        <v>76276.820000000007</v>
      </c>
      <c r="BR38" s="987">
        <f>IF(RESUMO_GLOBAL!$X$53="a",ROUND(AH38*$N38,RESUMO_GLOBAL!$X$54),IF(RESUMO_GLOBAL!$X$53="t",TRUNC(AH38*$N38,RESUMO_GLOBAL!$X$54),AH38*$N38))</f>
        <v>0</v>
      </c>
      <c r="BS38" s="987">
        <f>IF(RESUMO_GLOBAL!$X$53="a",ROUND(AI38*$N38,RESUMO_GLOBAL!$X$54),IF(RESUMO_GLOBAL!$X$53="t",TRUNC(AI38*$N38,RESUMO_GLOBAL!$X$54),AI38*$N38))</f>
        <v>0</v>
      </c>
      <c r="BT38" s="987">
        <f>IF(RESUMO_GLOBAL!$X$53="a",ROUND(AJ38*$N38,RESUMO_GLOBAL!$X$54),IF(RESUMO_GLOBAL!$X$53="t",TRUNC(AJ38*$N38,RESUMO_GLOBAL!$X$54),AJ38*$N38))</f>
        <v>0</v>
      </c>
      <c r="BU38" s="987">
        <f>IF(RESUMO_GLOBAL!$X$53="a",ROUND(AK38*$N38,RESUMO_GLOBAL!$X$54),IF(RESUMO_GLOBAL!$X$53="t",TRUNC(AK38*$N38,RESUMO_GLOBAL!$X$54),AK38*$N38))</f>
        <v>0</v>
      </c>
      <c r="BV38" s="987">
        <f>IF(RESUMO_GLOBAL!$X$53="a",ROUND(AL38*$N38,RESUMO_GLOBAL!$X$54),IF(RESUMO_GLOBAL!$X$53="t",TRUNC(AL38*$N38,RESUMO_GLOBAL!$X$54),AL38*$N38))</f>
        <v>0</v>
      </c>
      <c r="BW38" s="987">
        <f>IF(RESUMO_GLOBAL!$X$53="a",ROUND(AM38*$N38,RESUMO_GLOBAL!$X$54),IF(RESUMO_GLOBAL!$X$53="t",TRUNC(AM38*$N38,RESUMO_GLOBAL!$X$54),AM38*$N38))</f>
        <v>0</v>
      </c>
      <c r="BX38" s="987">
        <f>IF(RESUMO_GLOBAL!$X$53="a",ROUND(AN38*$N38,RESUMO_GLOBAL!$X$54),IF(RESUMO_GLOBAL!$X$53="t",TRUNC(AN38*$N38,RESUMO_GLOBAL!$X$54),AN38*$N38))</f>
        <v>0</v>
      </c>
      <c r="BY38" s="987">
        <f>IF(RESUMO_GLOBAL!$X$53="a",ROUND(AO38*$N38,RESUMO_GLOBAL!$X$54),IF(RESUMO_GLOBAL!$X$53="t",TRUNC(AO38*$N38,RESUMO_GLOBAL!$X$54),AO38*$N38))</f>
        <v>0</v>
      </c>
      <c r="BZ38" s="987">
        <f>IF(RESUMO_GLOBAL!$X$53="a",ROUND(AP38*$N38,RESUMO_GLOBAL!$X$54),IF(RESUMO_GLOBAL!$X$53="t",TRUNC(AP38*$N38,RESUMO_GLOBAL!$X$54),AP38*$N38))</f>
        <v>0</v>
      </c>
      <c r="CA38" s="987">
        <f>IF(RESUMO_GLOBAL!$X$53="a",ROUND(AQ38*$N38,RESUMO_GLOBAL!$X$54),IF(RESUMO_GLOBAL!$X$53="t",TRUNC(AQ38*$N38,RESUMO_GLOBAL!$X$54),AQ38*$N38))</f>
        <v>0</v>
      </c>
      <c r="CB38" s="987">
        <f>IF(RESUMO_GLOBAL!$X$53="a",ROUND(AR38*$N38,RESUMO_GLOBAL!$X$54),IF(RESUMO_GLOBAL!$X$53="t",TRUNC(AR38*$N38,RESUMO_GLOBAL!$X$54),AR38*$N38))</f>
        <v>0</v>
      </c>
      <c r="CC38" s="987">
        <f>IF(RESUMO_GLOBAL!$X$53="a",ROUND(AS38*$N38,RESUMO_GLOBAL!$X$54),IF(RESUMO_GLOBAL!$X$53="t",TRUNC(AS38*$N38,RESUMO_GLOBAL!$X$54),AS38*$N38))</f>
        <v>0</v>
      </c>
      <c r="CD38" s="987">
        <f>IF(RESUMO_GLOBAL!$X$53="a",ROUND(AT38*$N38,RESUMO_GLOBAL!$X$54),IF(RESUMO_GLOBAL!$X$53="t",TRUNC(AT38*$N38,RESUMO_GLOBAL!$X$54),AT38*$N38))</f>
        <v>0</v>
      </c>
      <c r="CE38" s="987">
        <f>IF(RESUMO_GLOBAL!$X$53="a",ROUND(AU38*$N38,RESUMO_GLOBAL!$X$54),IF(RESUMO_GLOBAL!$X$53="t",TRUNC(AU38*$N38,RESUMO_GLOBAL!$X$54),AU38*$N38))</f>
        <v>0</v>
      </c>
      <c r="CF38" s="987">
        <f>IF(RESUMO_GLOBAL!$X$53="a",ROUND(AV38*$N38,RESUMO_GLOBAL!$X$54),IF(RESUMO_GLOBAL!$X$53="t",TRUNC(AV38*$N38,RESUMO_GLOBAL!$X$54),AV38*$N38))</f>
        <v>0</v>
      </c>
      <c r="CG38" s="987">
        <f>IF(RESUMO_GLOBAL!$X$53="a",ROUND(AW38*$N38,RESUMO_GLOBAL!$X$54),IF(RESUMO_GLOBAL!$X$53="t",TRUNC(AW38*$N38,RESUMO_GLOBAL!$X$54),AW38*$N38))</f>
        <v>0</v>
      </c>
      <c r="CK38" s="59">
        <f t="shared" si="22"/>
        <v>67186.570000000007</v>
      </c>
      <c r="CL38" s="59">
        <f t="shared" si="23"/>
        <v>76276.820000000007</v>
      </c>
      <c r="CM38" s="59">
        <f t="shared" si="24"/>
        <v>0</v>
      </c>
      <c r="CN38" s="59">
        <f t="shared" si="25"/>
        <v>0</v>
      </c>
      <c r="CO38" s="59">
        <f t="shared" si="26"/>
        <v>0</v>
      </c>
      <c r="CP38" s="59">
        <f t="shared" si="27"/>
        <v>0</v>
      </c>
      <c r="CQ38" s="59">
        <f t="shared" si="28"/>
        <v>0</v>
      </c>
      <c r="CR38" s="59">
        <f t="shared" si="29"/>
        <v>0</v>
      </c>
      <c r="CS38" s="59">
        <f t="shared" si="30"/>
        <v>0</v>
      </c>
      <c r="CT38" s="59">
        <f t="shared" si="31"/>
        <v>0</v>
      </c>
      <c r="CU38" s="59">
        <f t="shared" si="32"/>
        <v>0</v>
      </c>
      <c r="CV38" s="59">
        <f t="shared" si="33"/>
        <v>0</v>
      </c>
      <c r="CW38" s="59">
        <f t="shared" si="34"/>
        <v>0</v>
      </c>
      <c r="CX38" s="59">
        <f t="shared" si="35"/>
        <v>0</v>
      </c>
      <c r="CY38" s="59">
        <f t="shared" si="36"/>
        <v>0</v>
      </c>
      <c r="CZ38" s="59">
        <f t="shared" si="37"/>
        <v>0</v>
      </c>
      <c r="DA38" s="59">
        <f t="shared" si="38"/>
        <v>0</v>
      </c>
      <c r="DB38" s="59">
        <f t="shared" si="39"/>
        <v>0</v>
      </c>
      <c r="DE38">
        <f t="shared" si="8"/>
        <v>33</v>
      </c>
      <c r="DF38" t="str">
        <f t="shared" si="40"/>
        <v/>
      </c>
      <c r="DG38" s="59">
        <f>IF($C38&lt;&gt;0,SUM($CK39:CK39),0)</f>
        <v>0</v>
      </c>
      <c r="DH38" s="59">
        <f>IF($C38&lt;&gt;0,SUM($CK39:CL39),0)</f>
        <v>0</v>
      </c>
      <c r="DI38" s="59">
        <f>IF($C38&lt;&gt;0,SUM($CK39:CM39),0)</f>
        <v>0</v>
      </c>
      <c r="DJ38" s="59">
        <f>IF($C38&lt;&gt;0,SUM($CK39:CN39),0)</f>
        <v>0</v>
      </c>
      <c r="DK38" s="59">
        <f>IF($C38&lt;&gt;0,SUM($CK39:CO39),0)</f>
        <v>0</v>
      </c>
      <c r="DL38" s="59">
        <f>IF($C38&lt;&gt;0,SUM($CK39:CP39),0)</f>
        <v>0</v>
      </c>
      <c r="DM38" s="59">
        <f>IF($C38&lt;&gt;0,SUM($CK39:CQ39),0)</f>
        <v>0</v>
      </c>
      <c r="DN38" s="59">
        <f>IF($C38&lt;&gt;0,SUM($CK39:CR39),0)</f>
        <v>0</v>
      </c>
      <c r="DO38" s="59">
        <f>IF($C38&lt;&gt;0,SUM($CK39:CS39),0)</f>
        <v>0</v>
      </c>
      <c r="DP38" s="59">
        <f>IF($C38&lt;&gt;0,SUM($CK39:CT39),0)</f>
        <v>0</v>
      </c>
      <c r="DQ38" s="59">
        <f>IF($C38&lt;&gt;0,SUM($CK39:CU39),0)</f>
        <v>0</v>
      </c>
      <c r="DR38" s="59">
        <f>IF($C38&lt;&gt;0,SUM($CK39:CV39),0)</f>
        <v>0</v>
      </c>
      <c r="DS38" s="59">
        <f>IF($C38&lt;&gt;0,SUM($CK39:CW39),0)</f>
        <v>0</v>
      </c>
      <c r="DT38" s="59">
        <f>IF($C38&lt;&gt;0,SUM($CK39:CX39),0)</f>
        <v>0</v>
      </c>
      <c r="DU38" s="59">
        <f>IF($C38&lt;&gt;0,SUM($CK39:CY39),0)</f>
        <v>0</v>
      </c>
      <c r="DV38" s="59">
        <f>IF($C38&lt;&gt;0,SUM($CK39:CZ39),0)</f>
        <v>0</v>
      </c>
      <c r="DW38" s="59">
        <f>IF($C38&lt;&gt;0,SUM($CK39:DA39),0)</f>
        <v>0</v>
      </c>
      <c r="DX38" s="59">
        <f>IF($C38&lt;&gt;0,SUM($CK39:DB39),0)</f>
        <v>0</v>
      </c>
      <c r="DY38" s="952" t="str">
        <f t="shared" si="44"/>
        <v/>
      </c>
    </row>
    <row r="39" spans="1:129">
      <c r="A39" s="3" t="str">
        <f t="shared" si="41"/>
        <v>x</v>
      </c>
      <c r="B39" s="805">
        <f>Dados_GLOBAL_Inicial!E39</f>
        <v>0</v>
      </c>
      <c r="C39" s="979">
        <f>IF(IFERROR(VALUE(Dados_GLOBAL_Inicial!F39),0)=0,0,Dados_GLOBAL_Inicial!F39)</f>
        <v>6</v>
      </c>
      <c r="D39" s="980" t="str">
        <f>Dados_GLOBAL_Inicial!G39</f>
        <v/>
      </c>
      <c r="E39" s="980">
        <f>IF(IFERROR(VLOOKUP(F39,Cod_Gde_Itens!$A$1:$B$80,2,FALSE),0)&gt;549,IFERROR(VLOOKUP(F39,Cod_Gde_Itens!$A$1:$B$80,2,FALSE),0),IF(Dados_GLOBAL_Inicial!H39=0,"",Dados_GLOBAL_Inicial!H39))</f>
        <v>557</v>
      </c>
      <c r="F39" s="981" t="str">
        <f>Dados_GLOBAL_Inicial!I39</f>
        <v>MEIO-FIO E SARJETA</v>
      </c>
      <c r="G39" s="808" t="str">
        <f>Dados_GLOBAL_Inicial!J39</f>
        <v xml:space="preserve">     </v>
      </c>
      <c r="H39" s="454" t="str">
        <f>Dados_GLOBAL_Inicial!K39</f>
        <v/>
      </c>
      <c r="I39" s="970">
        <f>SUM('MEDIÇÃO_OBJETO (1)'!I39)</f>
        <v>0</v>
      </c>
      <c r="J39" s="455">
        <f t="shared" si="10"/>
        <v>0</v>
      </c>
      <c r="K39" s="451">
        <f t="shared" si="11"/>
        <v>0</v>
      </c>
      <c r="L39" s="452">
        <f t="shared" si="12"/>
        <v>0</v>
      </c>
      <c r="M39" s="809">
        <f t="shared" si="13"/>
        <v>0</v>
      </c>
      <c r="N39" s="810">
        <f>IF(IFERROR(VALUE(Dados_GLOBAL_Inicial!L39),0)=0,0,Dados_GLOBAL_Inicial!L39)</f>
        <v>0</v>
      </c>
      <c r="O39" s="812">
        <f>SUM('MEDIÇÃO_OBJETO (1)'!O39)</f>
        <v>0</v>
      </c>
      <c r="P39" s="812">
        <f>SUM('MEDIÇÃO_OBJETO (1)'!P39)</f>
        <v>0</v>
      </c>
      <c r="Q39" s="813">
        <f t="shared" si="14"/>
        <v>0</v>
      </c>
      <c r="R39" s="951"/>
      <c r="S39" s="815">
        <f>SUM('MEDIÇÃO_OBJETO (1)'!S39)</f>
        <v>0</v>
      </c>
      <c r="T39" s="815">
        <f>SUM('MEDIÇÃO_OBJETO (1)'!T39)</f>
        <v>0</v>
      </c>
      <c r="V39" s="19"/>
      <c r="W39" s="978">
        <f t="shared" si="15"/>
        <v>0</v>
      </c>
      <c r="X39" s="816">
        <f t="shared" si="16"/>
        <v>69483.040000000008</v>
      </c>
      <c r="Y39" s="816">
        <f t="shared" si="17"/>
        <v>0</v>
      </c>
      <c r="Z39" s="817">
        <f t="shared" si="18"/>
        <v>266996.42000000004</v>
      </c>
      <c r="AB39" s="453">
        <f t="shared" si="19"/>
        <v>0</v>
      </c>
      <c r="AC39" s="14">
        <f t="shared" si="20"/>
        <v>0</v>
      </c>
      <c r="AD39" s="819"/>
      <c r="AE39" s="631">
        <f t="shared" si="21"/>
        <v>6</v>
      </c>
      <c r="AF39" s="818">
        <f>SUM('MEDIÇÃO_OBJETO (1)'!AG39)</f>
        <v>0</v>
      </c>
      <c r="AG39" s="541">
        <f>SUM('MEDIÇÃO_OBJETO (1)'!AH39)</f>
        <v>0</v>
      </c>
      <c r="AH39" s="541">
        <f>SUM('MEDIÇÃO_OBJETO (1)'!AI39)</f>
        <v>0</v>
      </c>
      <c r="AI39" s="541">
        <f>SUM('MEDIÇÃO_OBJETO (1)'!AJ39)</f>
        <v>0</v>
      </c>
      <c r="AJ39" s="541">
        <f>SUM('MEDIÇÃO_OBJETO (1)'!AK39)</f>
        <v>0</v>
      </c>
      <c r="AK39" s="541">
        <f>SUM('MEDIÇÃO_OBJETO (1)'!AL39)</f>
        <v>0</v>
      </c>
      <c r="AL39" s="541">
        <f>SUM('MEDIÇÃO_OBJETO (1)'!AM39)</f>
        <v>0</v>
      </c>
      <c r="AM39" s="541">
        <f>SUM('MEDIÇÃO_OBJETO (1)'!AN39)</f>
        <v>0</v>
      </c>
      <c r="AN39" s="541">
        <f>SUM('MEDIÇÃO_OBJETO (1)'!AO39)</f>
        <v>0</v>
      </c>
      <c r="AO39" s="541">
        <f>SUM('MEDIÇÃO_OBJETO (1)'!AP39)</f>
        <v>0</v>
      </c>
      <c r="AP39" s="541">
        <f>SUM('MEDIÇÃO_OBJETO (1)'!AQ39)</f>
        <v>0</v>
      </c>
      <c r="AQ39" s="541">
        <f>SUM('MEDIÇÃO_OBJETO (1)'!AR39)</f>
        <v>0</v>
      </c>
      <c r="AR39" s="541">
        <f>SUM('MEDIÇÃO_OBJETO (1)'!AS39)</f>
        <v>0</v>
      </c>
      <c r="AS39" s="541">
        <f>SUM('MEDIÇÃO_OBJETO (1)'!AT39)</f>
        <v>0</v>
      </c>
      <c r="AT39" s="541">
        <f>SUM('MEDIÇÃO_OBJETO (1)'!AU39)</f>
        <v>0</v>
      </c>
      <c r="AU39" s="541">
        <f>SUM('MEDIÇÃO_OBJETO (1)'!AV39)</f>
        <v>0</v>
      </c>
      <c r="AV39" s="541">
        <f>SUM('MEDIÇÃO_OBJETO (1)'!AW39)</f>
        <v>0</v>
      </c>
      <c r="AW39" s="541">
        <f>SUM('MEDIÇÃO_OBJETO (1)'!AX39)</f>
        <v>0</v>
      </c>
      <c r="AX39" s="977"/>
      <c r="BN39" s="992">
        <f t="shared" si="42"/>
        <v>0</v>
      </c>
      <c r="BO39" s="538">
        <f t="shared" si="43"/>
        <v>0</v>
      </c>
      <c r="BP39" s="987">
        <f>IF(RESUMO_GLOBAL!$X$53="a",ROUND(AF39*$N39,RESUMO_GLOBAL!$X$54),IF(RESUMO_GLOBAL!$X$53="t",TRUNC(AF39*$N39,RESUMO_GLOBAL!$X$54),AF39*$N39))</f>
        <v>0</v>
      </c>
      <c r="BQ39" s="987">
        <f>IF(RESUMO_GLOBAL!$X$53="a",ROUND(AG39*$N39,RESUMO_GLOBAL!$X$54),IF(RESUMO_GLOBAL!$X$53="t",TRUNC(AG39*$N39,RESUMO_GLOBAL!$X$54),AG39*$N39))</f>
        <v>0</v>
      </c>
      <c r="BR39" s="987">
        <f>IF(RESUMO_GLOBAL!$X$53="a",ROUND(AH39*$N39,RESUMO_GLOBAL!$X$54),IF(RESUMO_GLOBAL!$X$53="t",TRUNC(AH39*$N39,RESUMO_GLOBAL!$X$54),AH39*$N39))</f>
        <v>0</v>
      </c>
      <c r="BS39" s="987">
        <f>IF(RESUMO_GLOBAL!$X$53="a",ROUND(AI39*$N39,RESUMO_GLOBAL!$X$54),IF(RESUMO_GLOBAL!$X$53="t",TRUNC(AI39*$N39,RESUMO_GLOBAL!$X$54),AI39*$N39))</f>
        <v>0</v>
      </c>
      <c r="BT39" s="987">
        <f>IF(RESUMO_GLOBAL!$X$53="a",ROUND(AJ39*$N39,RESUMO_GLOBAL!$X$54),IF(RESUMO_GLOBAL!$X$53="t",TRUNC(AJ39*$N39,RESUMO_GLOBAL!$X$54),AJ39*$N39))</f>
        <v>0</v>
      </c>
      <c r="BU39" s="987">
        <f>IF(RESUMO_GLOBAL!$X$53="a",ROUND(AK39*$N39,RESUMO_GLOBAL!$X$54),IF(RESUMO_GLOBAL!$X$53="t",TRUNC(AK39*$N39,RESUMO_GLOBAL!$X$54),AK39*$N39))</f>
        <v>0</v>
      </c>
      <c r="BV39" s="987">
        <f>IF(RESUMO_GLOBAL!$X$53="a",ROUND(AL39*$N39,RESUMO_GLOBAL!$X$54),IF(RESUMO_GLOBAL!$X$53="t",TRUNC(AL39*$N39,RESUMO_GLOBAL!$X$54),AL39*$N39))</f>
        <v>0</v>
      </c>
      <c r="BW39" s="987">
        <f>IF(RESUMO_GLOBAL!$X$53="a",ROUND(AM39*$N39,RESUMO_GLOBAL!$X$54),IF(RESUMO_GLOBAL!$X$53="t",TRUNC(AM39*$N39,RESUMO_GLOBAL!$X$54),AM39*$N39))</f>
        <v>0</v>
      </c>
      <c r="BX39" s="987">
        <f>IF(RESUMO_GLOBAL!$X$53="a",ROUND(AN39*$N39,RESUMO_GLOBAL!$X$54),IF(RESUMO_GLOBAL!$X$53="t",TRUNC(AN39*$N39,RESUMO_GLOBAL!$X$54),AN39*$N39))</f>
        <v>0</v>
      </c>
      <c r="BY39" s="987">
        <f>IF(RESUMO_GLOBAL!$X$53="a",ROUND(AO39*$N39,RESUMO_GLOBAL!$X$54),IF(RESUMO_GLOBAL!$X$53="t",TRUNC(AO39*$N39,RESUMO_GLOBAL!$X$54),AO39*$N39))</f>
        <v>0</v>
      </c>
      <c r="BZ39" s="987">
        <f>IF(RESUMO_GLOBAL!$X$53="a",ROUND(AP39*$N39,RESUMO_GLOBAL!$X$54),IF(RESUMO_GLOBAL!$X$53="t",TRUNC(AP39*$N39,RESUMO_GLOBAL!$X$54),AP39*$N39))</f>
        <v>0</v>
      </c>
      <c r="CA39" s="987">
        <f>IF(RESUMO_GLOBAL!$X$53="a",ROUND(AQ39*$N39,RESUMO_GLOBAL!$X$54),IF(RESUMO_GLOBAL!$X$53="t",TRUNC(AQ39*$N39,RESUMO_GLOBAL!$X$54),AQ39*$N39))</f>
        <v>0</v>
      </c>
      <c r="CB39" s="987">
        <f>IF(RESUMO_GLOBAL!$X$53="a",ROUND(AR39*$N39,RESUMO_GLOBAL!$X$54),IF(RESUMO_GLOBAL!$X$53="t",TRUNC(AR39*$N39,RESUMO_GLOBAL!$X$54),AR39*$N39))</f>
        <v>0</v>
      </c>
      <c r="CC39" s="987">
        <f>IF(RESUMO_GLOBAL!$X$53="a",ROUND(AS39*$N39,RESUMO_GLOBAL!$X$54),IF(RESUMO_GLOBAL!$X$53="t",TRUNC(AS39*$N39,RESUMO_GLOBAL!$X$54),AS39*$N39))</f>
        <v>0</v>
      </c>
      <c r="CD39" s="987">
        <f>IF(RESUMO_GLOBAL!$X$53="a",ROUND(AT39*$N39,RESUMO_GLOBAL!$X$54),IF(RESUMO_GLOBAL!$X$53="t",TRUNC(AT39*$N39,RESUMO_GLOBAL!$X$54),AT39*$N39))</f>
        <v>0</v>
      </c>
      <c r="CE39" s="987">
        <f>IF(RESUMO_GLOBAL!$X$53="a",ROUND(AU39*$N39,RESUMO_GLOBAL!$X$54),IF(RESUMO_GLOBAL!$X$53="t",TRUNC(AU39*$N39,RESUMO_GLOBAL!$X$54),AU39*$N39))</f>
        <v>0</v>
      </c>
      <c r="CF39" s="987">
        <f>IF(RESUMO_GLOBAL!$X$53="a",ROUND(AV39*$N39,RESUMO_GLOBAL!$X$54),IF(RESUMO_GLOBAL!$X$53="t",TRUNC(AV39*$N39,RESUMO_GLOBAL!$X$54),AV39*$N39))</f>
        <v>0</v>
      </c>
      <c r="CG39" s="987">
        <f>IF(RESUMO_GLOBAL!$X$53="a",ROUND(AW39*$N39,RESUMO_GLOBAL!$X$54),IF(RESUMO_GLOBAL!$X$53="t",TRUNC(AW39*$N39,RESUMO_GLOBAL!$X$54),AW39*$N39))</f>
        <v>0</v>
      </c>
      <c r="CK39" s="59">
        <f t="shared" si="22"/>
        <v>0</v>
      </c>
      <c r="CL39" s="59">
        <f t="shared" si="23"/>
        <v>0</v>
      </c>
      <c r="CM39" s="59">
        <f t="shared" si="24"/>
        <v>0</v>
      </c>
      <c r="CN39" s="59">
        <f t="shared" si="25"/>
        <v>0</v>
      </c>
      <c r="CO39" s="59">
        <f t="shared" si="26"/>
        <v>0</v>
      </c>
      <c r="CP39" s="59">
        <f t="shared" si="27"/>
        <v>0</v>
      </c>
      <c r="CQ39" s="59">
        <f t="shared" si="28"/>
        <v>0</v>
      </c>
      <c r="CR39" s="59">
        <f t="shared" si="29"/>
        <v>0</v>
      </c>
      <c r="CS39" s="59">
        <f t="shared" si="30"/>
        <v>0</v>
      </c>
      <c r="CT39" s="59">
        <f t="shared" si="31"/>
        <v>0</v>
      </c>
      <c r="CU39" s="59">
        <f t="shared" si="32"/>
        <v>0</v>
      </c>
      <c r="CV39" s="59">
        <f t="shared" si="33"/>
        <v>0</v>
      </c>
      <c r="CW39" s="59">
        <f t="shared" si="34"/>
        <v>0</v>
      </c>
      <c r="CX39" s="59">
        <f t="shared" si="35"/>
        <v>0</v>
      </c>
      <c r="CY39" s="59">
        <f t="shared" si="36"/>
        <v>0</v>
      </c>
      <c r="CZ39" s="59">
        <f t="shared" si="37"/>
        <v>0</v>
      </c>
      <c r="DA39" s="59">
        <f t="shared" si="38"/>
        <v>0</v>
      </c>
      <c r="DB39" s="59">
        <f t="shared" si="39"/>
        <v>0</v>
      </c>
      <c r="DE39">
        <f t="shared" si="8"/>
        <v>34</v>
      </c>
      <c r="DF39">
        <f t="shared" si="40"/>
        <v>6</v>
      </c>
      <c r="DG39" s="59">
        <f>IF($C39&lt;&gt;0,SUM($CK40:CK40),0)</f>
        <v>44887.29</v>
      </c>
      <c r="DH39" s="59">
        <f>IF($C39&lt;&gt;0,SUM($CK40:CL40),0)</f>
        <v>69483.040000000008</v>
      </c>
      <c r="DI39" s="59">
        <f>IF($C39&lt;&gt;0,SUM($CK40:CM40),0)</f>
        <v>69483.040000000008</v>
      </c>
      <c r="DJ39" s="59">
        <f>IF($C39&lt;&gt;0,SUM($CK40:CN40),0)</f>
        <v>69483.040000000008</v>
      </c>
      <c r="DK39" s="59">
        <f>IF($C39&lt;&gt;0,SUM($CK40:CO40),0)</f>
        <v>69483.040000000008</v>
      </c>
      <c r="DL39" s="59">
        <f>IF($C39&lt;&gt;0,SUM($CK40:CP40),0)</f>
        <v>69483.040000000008</v>
      </c>
      <c r="DM39" s="59">
        <f>IF($C39&lt;&gt;0,SUM($CK40:CQ40),0)</f>
        <v>69483.040000000008</v>
      </c>
      <c r="DN39" s="59">
        <f>IF($C39&lt;&gt;0,SUM($CK40:CR40),0)</f>
        <v>69483.040000000008</v>
      </c>
      <c r="DO39" s="59">
        <f>IF($C39&lt;&gt;0,SUM($CK40:CS40),0)</f>
        <v>69483.040000000008</v>
      </c>
      <c r="DP39" s="59">
        <f>IF($C39&lt;&gt;0,SUM($CK40:CT40),0)</f>
        <v>69483.040000000008</v>
      </c>
      <c r="DQ39" s="59">
        <f>IF($C39&lt;&gt;0,SUM($CK40:CU40),0)</f>
        <v>69483.040000000008</v>
      </c>
      <c r="DR39" s="59">
        <f>IF($C39&lt;&gt;0,SUM($CK40:CV40),0)</f>
        <v>69483.040000000008</v>
      </c>
      <c r="DS39" s="59">
        <f>IF($C39&lt;&gt;0,SUM($CK40:CW40),0)</f>
        <v>69483.040000000008</v>
      </c>
      <c r="DT39" s="59">
        <f>IF($C39&lt;&gt;0,SUM($CK40:CX40),0)</f>
        <v>69483.040000000008</v>
      </c>
      <c r="DU39" s="59">
        <f>IF($C39&lt;&gt;0,SUM($CK40:CY40),0)</f>
        <v>69483.040000000008</v>
      </c>
      <c r="DV39" s="59">
        <f>IF($C39&lt;&gt;0,SUM($CK40:CZ40),0)</f>
        <v>69483.040000000008</v>
      </c>
      <c r="DW39" s="59">
        <f>IF($C39&lt;&gt;0,SUM($CK40:DA40),0)</f>
        <v>69483.040000000008</v>
      </c>
      <c r="DX39" s="59">
        <f>IF($C39&lt;&gt;0,SUM($CK40:DB40),0)</f>
        <v>69483.040000000008</v>
      </c>
      <c r="DY39" s="952">
        <f t="shared" si="44"/>
        <v>69483.040000000008</v>
      </c>
    </row>
    <row r="40" spans="1:129">
      <c r="A40" s="3" t="str">
        <f t="shared" si="41"/>
        <v>x</v>
      </c>
      <c r="B40" s="805">
        <f>Dados_GLOBAL_Inicial!E40</f>
        <v>0</v>
      </c>
      <c r="C40" s="953">
        <f>IF(IFERROR(VALUE(Dados_GLOBAL_Inicial!F40),0)=0,0,Dados_GLOBAL_Inicial!F40)</f>
        <v>0</v>
      </c>
      <c r="D40" s="830" t="str">
        <f>Dados_GLOBAL_Inicial!G40</f>
        <v>PAV-071</v>
      </c>
      <c r="E40" s="830" t="str">
        <f>IF(IFERROR(VLOOKUP(F40,Cod_Gde_Itens!$A$1:$B$80,2,FALSE),0)&gt;549,IFERROR(VLOOKUP(F40,Cod_Gde_Itens!$A$1:$B$80,2,FALSE),0),IF(Dados_GLOBAL_Inicial!H40=0,"",Dados_GLOBAL_Inicial!H40))</f>
        <v>PMC</v>
      </c>
      <c r="F40" s="823" t="str">
        <f>Dados_GLOBAL_Inicial!I40</f>
        <v>Arrancamento de Meio-Fio</v>
      </c>
      <c r="G40" s="808" t="str">
        <f>Dados_GLOBAL_Inicial!J40</f>
        <v>m</v>
      </c>
      <c r="H40" s="454">
        <f>Dados_GLOBAL_Inicial!K40</f>
        <v>2912.26</v>
      </c>
      <c r="I40" s="970">
        <f>SUM('MEDIÇÃO_OBJETO (1)'!I40)</f>
        <v>0</v>
      </c>
      <c r="J40" s="455">
        <f t="shared" si="10"/>
        <v>2912.26</v>
      </c>
      <c r="K40" s="451">
        <f t="shared" si="11"/>
        <v>0.4154093384519239</v>
      </c>
      <c r="L40" s="452">
        <f t="shared" si="12"/>
        <v>1.5599999999999999E-2</v>
      </c>
      <c r="M40" s="809">
        <f t="shared" si="13"/>
        <v>6.4999999999999997E-3</v>
      </c>
      <c r="N40" s="810">
        <f>IF(IFERROR(VALUE(Dados_GLOBAL_Inicial!L40),0)=0,0,Dados_GLOBAL_Inicial!L40)</f>
        <v>22.79</v>
      </c>
      <c r="O40" s="812">
        <f>SUM('MEDIÇÃO_OBJETO (1)'!O40)</f>
        <v>27570.89</v>
      </c>
      <c r="P40" s="812">
        <f>SUM('MEDIÇÃO_OBJETO (1)'!P40)</f>
        <v>66370.41</v>
      </c>
      <c r="Q40" s="813">
        <f t="shared" si="14"/>
        <v>38799.520000000004</v>
      </c>
      <c r="R40" s="951"/>
      <c r="S40" s="815">
        <f>SUM('MEDIÇÃO_OBJETO (1)'!S40)</f>
        <v>0</v>
      </c>
      <c r="T40" s="815">
        <f>SUM('MEDIÇÃO_OBJETO (1)'!T40)</f>
        <v>0</v>
      </c>
      <c r="V40" s="19"/>
      <c r="W40" s="978">
        <f t="shared" si="15"/>
        <v>69483.040000000008</v>
      </c>
      <c r="X40" s="816">
        <f t="shared" si="16"/>
        <v>0</v>
      </c>
      <c r="Y40" s="816">
        <f t="shared" si="17"/>
        <v>266996.42000000004</v>
      </c>
      <c r="Z40" s="817">
        <f t="shared" si="18"/>
        <v>0</v>
      </c>
      <c r="AB40" s="453">
        <f t="shared" si="19"/>
        <v>1209.78</v>
      </c>
      <c r="AC40" s="14">
        <f t="shared" si="20"/>
        <v>0.4154093384519239</v>
      </c>
      <c r="AD40" s="819"/>
      <c r="AE40" s="631">
        <f t="shared" si="21"/>
        <v>0</v>
      </c>
      <c r="AF40" s="818">
        <f>SUM('MEDIÇÃO_OBJETO (1)'!AG40)</f>
        <v>849.78</v>
      </c>
      <c r="AG40" s="541">
        <f>SUM('MEDIÇÃO_OBJETO (1)'!AH40)</f>
        <v>360</v>
      </c>
      <c r="AH40" s="541">
        <f>SUM('MEDIÇÃO_OBJETO (1)'!AI40)</f>
        <v>0</v>
      </c>
      <c r="AI40" s="541">
        <f>SUM('MEDIÇÃO_OBJETO (1)'!AJ40)</f>
        <v>0</v>
      </c>
      <c r="AJ40" s="541">
        <f>SUM('MEDIÇÃO_OBJETO (1)'!AK40)</f>
        <v>0</v>
      </c>
      <c r="AK40" s="541">
        <f>SUM('MEDIÇÃO_OBJETO (1)'!AL40)</f>
        <v>0</v>
      </c>
      <c r="AL40" s="541">
        <f>SUM('MEDIÇÃO_OBJETO (1)'!AM40)</f>
        <v>0</v>
      </c>
      <c r="AM40" s="541">
        <f>SUM('MEDIÇÃO_OBJETO (1)'!AN40)</f>
        <v>0</v>
      </c>
      <c r="AN40" s="541">
        <f>SUM('MEDIÇÃO_OBJETO (1)'!AO40)</f>
        <v>0</v>
      </c>
      <c r="AO40" s="541">
        <f>SUM('MEDIÇÃO_OBJETO (1)'!AP40)</f>
        <v>0</v>
      </c>
      <c r="AP40" s="541">
        <f>SUM('MEDIÇÃO_OBJETO (1)'!AQ40)</f>
        <v>0</v>
      </c>
      <c r="AQ40" s="541">
        <f>SUM('MEDIÇÃO_OBJETO (1)'!AR40)</f>
        <v>0</v>
      </c>
      <c r="AR40" s="541">
        <f>SUM('MEDIÇÃO_OBJETO (1)'!AS40)</f>
        <v>0</v>
      </c>
      <c r="AS40" s="541">
        <f>SUM('MEDIÇÃO_OBJETO (1)'!AT40)</f>
        <v>0</v>
      </c>
      <c r="AT40" s="541">
        <f>SUM('MEDIÇÃO_OBJETO (1)'!AU40)</f>
        <v>0</v>
      </c>
      <c r="AU40" s="541">
        <f>SUM('MEDIÇÃO_OBJETO (1)'!AV40)</f>
        <v>0</v>
      </c>
      <c r="AV40" s="541">
        <f>SUM('MEDIÇÃO_OBJETO (1)'!AW40)</f>
        <v>0</v>
      </c>
      <c r="AW40" s="541">
        <f>SUM('MEDIÇÃO_OBJETO (1)'!AX40)</f>
        <v>0</v>
      </c>
      <c r="AX40" s="977"/>
      <c r="BN40" s="992">
        <f t="shared" si="42"/>
        <v>0</v>
      </c>
      <c r="BO40" s="538">
        <f t="shared" si="43"/>
        <v>27570.89</v>
      </c>
      <c r="BP40" s="987">
        <f>IF(RESUMO_GLOBAL!$X$53="a",ROUND(AF40*$N40,RESUMO_GLOBAL!$X$54),IF(RESUMO_GLOBAL!$X$53="t",TRUNC(AF40*$N40,RESUMO_GLOBAL!$X$54),AF40*$N40))</f>
        <v>19366.490000000002</v>
      </c>
      <c r="BQ40" s="987">
        <f>IF(RESUMO_GLOBAL!$X$53="a",ROUND(AG40*$N40,RESUMO_GLOBAL!$X$54),IF(RESUMO_GLOBAL!$X$53="t",TRUNC(AG40*$N40,RESUMO_GLOBAL!$X$54),AG40*$N40))</f>
        <v>8204.4</v>
      </c>
      <c r="BR40" s="987">
        <f>IF(RESUMO_GLOBAL!$X$53="a",ROUND(AH40*$N40,RESUMO_GLOBAL!$X$54),IF(RESUMO_GLOBAL!$X$53="t",TRUNC(AH40*$N40,RESUMO_GLOBAL!$X$54),AH40*$N40))</f>
        <v>0</v>
      </c>
      <c r="BS40" s="987">
        <f>IF(RESUMO_GLOBAL!$X$53="a",ROUND(AI40*$N40,RESUMO_GLOBAL!$X$54),IF(RESUMO_GLOBAL!$X$53="t",TRUNC(AI40*$N40,RESUMO_GLOBAL!$X$54),AI40*$N40))</f>
        <v>0</v>
      </c>
      <c r="BT40" s="987">
        <f>IF(RESUMO_GLOBAL!$X$53="a",ROUND(AJ40*$N40,RESUMO_GLOBAL!$X$54),IF(RESUMO_GLOBAL!$X$53="t",TRUNC(AJ40*$N40,RESUMO_GLOBAL!$X$54),AJ40*$N40))</f>
        <v>0</v>
      </c>
      <c r="BU40" s="987">
        <f>IF(RESUMO_GLOBAL!$X$53="a",ROUND(AK40*$N40,RESUMO_GLOBAL!$X$54),IF(RESUMO_GLOBAL!$X$53="t",TRUNC(AK40*$N40,RESUMO_GLOBAL!$X$54),AK40*$N40))</f>
        <v>0</v>
      </c>
      <c r="BV40" s="987">
        <f>IF(RESUMO_GLOBAL!$X$53="a",ROUND(AL40*$N40,RESUMO_GLOBAL!$X$54),IF(RESUMO_GLOBAL!$X$53="t",TRUNC(AL40*$N40,RESUMO_GLOBAL!$X$54),AL40*$N40))</f>
        <v>0</v>
      </c>
      <c r="BW40" s="987">
        <f>IF(RESUMO_GLOBAL!$X$53="a",ROUND(AM40*$N40,RESUMO_GLOBAL!$X$54),IF(RESUMO_GLOBAL!$X$53="t",TRUNC(AM40*$N40,RESUMO_GLOBAL!$X$54),AM40*$N40))</f>
        <v>0</v>
      </c>
      <c r="BX40" s="987">
        <f>IF(RESUMO_GLOBAL!$X$53="a",ROUND(AN40*$N40,RESUMO_GLOBAL!$X$54),IF(RESUMO_GLOBAL!$X$53="t",TRUNC(AN40*$N40,RESUMO_GLOBAL!$X$54),AN40*$N40))</f>
        <v>0</v>
      </c>
      <c r="BY40" s="987">
        <f>IF(RESUMO_GLOBAL!$X$53="a",ROUND(AO40*$N40,RESUMO_GLOBAL!$X$54),IF(RESUMO_GLOBAL!$X$53="t",TRUNC(AO40*$N40,RESUMO_GLOBAL!$X$54),AO40*$N40))</f>
        <v>0</v>
      </c>
      <c r="BZ40" s="987">
        <f>IF(RESUMO_GLOBAL!$X$53="a",ROUND(AP40*$N40,RESUMO_GLOBAL!$X$54),IF(RESUMO_GLOBAL!$X$53="t",TRUNC(AP40*$N40,RESUMO_GLOBAL!$X$54),AP40*$N40))</f>
        <v>0</v>
      </c>
      <c r="CA40" s="987">
        <f>IF(RESUMO_GLOBAL!$X$53="a",ROUND(AQ40*$N40,RESUMO_GLOBAL!$X$54),IF(RESUMO_GLOBAL!$X$53="t",TRUNC(AQ40*$N40,RESUMO_GLOBAL!$X$54),AQ40*$N40))</f>
        <v>0</v>
      </c>
      <c r="CB40" s="987">
        <f>IF(RESUMO_GLOBAL!$X$53="a",ROUND(AR40*$N40,RESUMO_GLOBAL!$X$54),IF(RESUMO_GLOBAL!$X$53="t",TRUNC(AR40*$N40,RESUMO_GLOBAL!$X$54),AR40*$N40))</f>
        <v>0</v>
      </c>
      <c r="CC40" s="987">
        <f>IF(RESUMO_GLOBAL!$X$53="a",ROUND(AS40*$N40,RESUMO_GLOBAL!$X$54),IF(RESUMO_GLOBAL!$X$53="t",TRUNC(AS40*$N40,RESUMO_GLOBAL!$X$54),AS40*$N40))</f>
        <v>0</v>
      </c>
      <c r="CD40" s="987">
        <f>IF(RESUMO_GLOBAL!$X$53="a",ROUND(AT40*$N40,RESUMO_GLOBAL!$X$54),IF(RESUMO_GLOBAL!$X$53="t",TRUNC(AT40*$N40,RESUMO_GLOBAL!$X$54),AT40*$N40))</f>
        <v>0</v>
      </c>
      <c r="CE40" s="987">
        <f>IF(RESUMO_GLOBAL!$X$53="a",ROUND(AU40*$N40,RESUMO_GLOBAL!$X$54),IF(RESUMO_GLOBAL!$X$53="t",TRUNC(AU40*$N40,RESUMO_GLOBAL!$X$54),AU40*$N40))</f>
        <v>0</v>
      </c>
      <c r="CF40" s="987">
        <f>IF(RESUMO_GLOBAL!$X$53="a",ROUND(AV40*$N40,RESUMO_GLOBAL!$X$54),IF(RESUMO_GLOBAL!$X$53="t",TRUNC(AV40*$N40,RESUMO_GLOBAL!$X$54),AV40*$N40))</f>
        <v>0</v>
      </c>
      <c r="CG40" s="987">
        <f>IF(RESUMO_GLOBAL!$X$53="a",ROUND(AW40*$N40,RESUMO_GLOBAL!$X$54),IF(RESUMO_GLOBAL!$X$53="t",TRUNC(AW40*$N40,RESUMO_GLOBAL!$X$54),AW40*$N40))</f>
        <v>0</v>
      </c>
      <c r="CK40" s="59">
        <f t="shared" si="22"/>
        <v>44887.29</v>
      </c>
      <c r="CL40" s="59">
        <f t="shared" si="23"/>
        <v>24595.75</v>
      </c>
      <c r="CM40" s="59">
        <f t="shared" si="24"/>
        <v>0</v>
      </c>
      <c r="CN40" s="59">
        <f t="shared" si="25"/>
        <v>0</v>
      </c>
      <c r="CO40" s="59">
        <f t="shared" si="26"/>
        <v>0</v>
      </c>
      <c r="CP40" s="59">
        <f t="shared" si="27"/>
        <v>0</v>
      </c>
      <c r="CQ40" s="59">
        <f t="shared" si="28"/>
        <v>0</v>
      </c>
      <c r="CR40" s="59">
        <f t="shared" si="29"/>
        <v>0</v>
      </c>
      <c r="CS40" s="59">
        <f t="shared" si="30"/>
        <v>0</v>
      </c>
      <c r="CT40" s="59">
        <f t="shared" si="31"/>
        <v>0</v>
      </c>
      <c r="CU40" s="59">
        <f t="shared" si="32"/>
        <v>0</v>
      </c>
      <c r="CV40" s="59">
        <f t="shared" si="33"/>
        <v>0</v>
      </c>
      <c r="CW40" s="59">
        <f t="shared" si="34"/>
        <v>0</v>
      </c>
      <c r="CX40" s="59">
        <f t="shared" si="35"/>
        <v>0</v>
      </c>
      <c r="CY40" s="59">
        <f t="shared" si="36"/>
        <v>0</v>
      </c>
      <c r="CZ40" s="59">
        <f t="shared" si="37"/>
        <v>0</v>
      </c>
      <c r="DA40" s="59">
        <f t="shared" si="38"/>
        <v>0</v>
      </c>
      <c r="DB40" s="59">
        <f t="shared" si="39"/>
        <v>0</v>
      </c>
      <c r="DE40">
        <f t="shared" si="8"/>
        <v>35</v>
      </c>
      <c r="DF40" t="str">
        <f t="shared" si="40"/>
        <v/>
      </c>
      <c r="DG40" s="59">
        <f>IF($C40&lt;&gt;0,SUM($CK41:CK41),0)</f>
        <v>0</v>
      </c>
      <c r="DH40" s="59">
        <f>IF($C40&lt;&gt;0,SUM($CK41:CL41),0)</f>
        <v>0</v>
      </c>
      <c r="DI40" s="59">
        <f>IF($C40&lt;&gt;0,SUM($CK41:CM41),0)</f>
        <v>0</v>
      </c>
      <c r="DJ40" s="59">
        <f>IF($C40&lt;&gt;0,SUM($CK41:CN41),0)</f>
        <v>0</v>
      </c>
      <c r="DK40" s="59">
        <f>IF($C40&lt;&gt;0,SUM($CK41:CO41),0)</f>
        <v>0</v>
      </c>
      <c r="DL40" s="59">
        <f>IF($C40&lt;&gt;0,SUM($CK41:CP41),0)</f>
        <v>0</v>
      </c>
      <c r="DM40" s="59">
        <f>IF($C40&lt;&gt;0,SUM($CK41:CQ41),0)</f>
        <v>0</v>
      </c>
      <c r="DN40" s="59">
        <f>IF($C40&lt;&gt;0,SUM($CK41:CR41),0)</f>
        <v>0</v>
      </c>
      <c r="DO40" s="59">
        <f>IF($C40&lt;&gt;0,SUM($CK41:CS41),0)</f>
        <v>0</v>
      </c>
      <c r="DP40" s="59">
        <f>IF($C40&lt;&gt;0,SUM($CK41:CT41),0)</f>
        <v>0</v>
      </c>
      <c r="DQ40" s="59">
        <f>IF($C40&lt;&gt;0,SUM($CK41:CU41),0)</f>
        <v>0</v>
      </c>
      <c r="DR40" s="59">
        <f>IF($C40&lt;&gt;0,SUM($CK41:CV41),0)</f>
        <v>0</v>
      </c>
      <c r="DS40" s="59">
        <f>IF($C40&lt;&gt;0,SUM($CK41:CW41),0)</f>
        <v>0</v>
      </c>
      <c r="DT40" s="59">
        <f>IF($C40&lt;&gt;0,SUM($CK41:CX41),0)</f>
        <v>0</v>
      </c>
      <c r="DU40" s="59">
        <f>IF($C40&lt;&gt;0,SUM($CK41:CY41),0)</f>
        <v>0</v>
      </c>
      <c r="DV40" s="59">
        <f>IF($C40&lt;&gt;0,SUM($CK41:CZ41),0)</f>
        <v>0</v>
      </c>
      <c r="DW40" s="59">
        <f>IF($C40&lt;&gt;0,SUM($CK41:DA41),0)</f>
        <v>0</v>
      </c>
      <c r="DX40" s="59">
        <f>IF($C40&lt;&gt;0,SUM($CK41:DB41),0)</f>
        <v>0</v>
      </c>
      <c r="DY40" s="952" t="str">
        <f t="shared" si="44"/>
        <v/>
      </c>
    </row>
    <row r="41" spans="1:129" ht="22.5">
      <c r="A41" s="3" t="str">
        <f t="shared" si="41"/>
        <v>x</v>
      </c>
      <c r="B41" s="805">
        <f>Dados_GLOBAL_Inicial!E41</f>
        <v>0</v>
      </c>
      <c r="C41" s="953">
        <f>IF(IFERROR(VALUE(Dados_GLOBAL_Inicial!F41),0)=0,0,Dados_GLOBAL_Inicial!F41)</f>
        <v>0</v>
      </c>
      <c r="D41" s="830">
        <f>Dados_GLOBAL_Inicial!G41</f>
        <v>810200</v>
      </c>
      <c r="E41" s="830" t="str">
        <f>IF(IFERROR(VLOOKUP(F41,Cod_Gde_Itens!$A$1:$B$80,2,FALSE),0)&gt;549,IFERROR(VLOOKUP(F41,Cod_Gde_Itens!$A$1:$B$80,2,FALSE),0),IF(Dados_GLOBAL_Inicial!H41=0,"",Dados_GLOBAL_Inicial!H41))</f>
        <v>DER</v>
      </c>
      <c r="F41" s="823" t="str">
        <f>Dados_GLOBAL_Inicial!I41</f>
        <v>Meio-Fio com Sarjeta DER - Tipo 2 - (0,042 m3) - Moldado "in loco"</v>
      </c>
      <c r="G41" s="808" t="str">
        <f>Dados_GLOBAL_Inicial!J41</f>
        <v>m</v>
      </c>
      <c r="H41" s="454">
        <f>Dados_GLOBAL_Inicial!K41</f>
        <v>5738.73</v>
      </c>
      <c r="I41" s="970">
        <f>SUM('MEDIÇÃO_OBJETO (1)'!I41)</f>
        <v>0</v>
      </c>
      <c r="J41" s="455">
        <f t="shared" si="10"/>
        <v>5738.73</v>
      </c>
      <c r="K41" s="451">
        <f t="shared" si="11"/>
        <v>0.20890684872785445</v>
      </c>
      <c r="L41" s="452">
        <f t="shared" si="12"/>
        <v>4.7199999999999999E-2</v>
      </c>
      <c r="M41" s="809">
        <f t="shared" si="13"/>
        <v>9.9000000000000008E-3</v>
      </c>
      <c r="N41" s="810">
        <f>IF(IFERROR(VALUE(Dados_GLOBAL_Inicial!L41),0)=0,0,Dados_GLOBAL_Inicial!L41)</f>
        <v>34.96</v>
      </c>
      <c r="O41" s="812">
        <f>SUM('MEDIÇÃO_OBJETO (1)'!O41)</f>
        <v>41912.15</v>
      </c>
      <c r="P41" s="812">
        <f>SUM('MEDIÇÃO_OBJETO (1)'!P41)</f>
        <v>200626.01</v>
      </c>
      <c r="Q41" s="813">
        <f t="shared" si="14"/>
        <v>158713.86000000002</v>
      </c>
      <c r="R41" s="951"/>
      <c r="S41" s="815">
        <f>SUM('MEDIÇÃO_OBJETO (1)'!S41)</f>
        <v>0</v>
      </c>
      <c r="T41" s="815">
        <f>SUM('MEDIÇÃO_OBJETO (1)'!T41)</f>
        <v>0</v>
      </c>
      <c r="V41" s="19"/>
      <c r="W41" s="978">
        <f t="shared" si="15"/>
        <v>41912.15</v>
      </c>
      <c r="X41" s="816">
        <f t="shared" si="16"/>
        <v>0</v>
      </c>
      <c r="Y41" s="816">
        <f t="shared" si="17"/>
        <v>200626.01</v>
      </c>
      <c r="Z41" s="817">
        <f t="shared" si="18"/>
        <v>0</v>
      </c>
      <c r="AB41" s="453">
        <f t="shared" si="19"/>
        <v>1198.8600000000001</v>
      </c>
      <c r="AC41" s="14">
        <f t="shared" si="20"/>
        <v>0.20890684872785445</v>
      </c>
      <c r="AD41" s="819"/>
      <c r="AE41" s="631">
        <f t="shared" si="21"/>
        <v>0</v>
      </c>
      <c r="AF41" s="818">
        <f>SUM('MEDIÇÃO_OBJETO (1)'!AG41)</f>
        <v>730</v>
      </c>
      <c r="AG41" s="541">
        <f>SUM('MEDIÇÃO_OBJETO (1)'!AH41)</f>
        <v>468.86</v>
      </c>
      <c r="AH41" s="541">
        <f>SUM('MEDIÇÃO_OBJETO (1)'!AI41)</f>
        <v>0</v>
      </c>
      <c r="AI41" s="541">
        <f>SUM('MEDIÇÃO_OBJETO (1)'!AJ41)</f>
        <v>0</v>
      </c>
      <c r="AJ41" s="541">
        <f>SUM('MEDIÇÃO_OBJETO (1)'!AK41)</f>
        <v>0</v>
      </c>
      <c r="AK41" s="541">
        <f>SUM('MEDIÇÃO_OBJETO (1)'!AL41)</f>
        <v>0</v>
      </c>
      <c r="AL41" s="541">
        <f>SUM('MEDIÇÃO_OBJETO (1)'!AM41)</f>
        <v>0</v>
      </c>
      <c r="AM41" s="541">
        <f>SUM('MEDIÇÃO_OBJETO (1)'!AN41)</f>
        <v>0</v>
      </c>
      <c r="AN41" s="541">
        <f>SUM('MEDIÇÃO_OBJETO (1)'!AO41)</f>
        <v>0</v>
      </c>
      <c r="AO41" s="541">
        <f>SUM('MEDIÇÃO_OBJETO (1)'!AP41)</f>
        <v>0</v>
      </c>
      <c r="AP41" s="541">
        <f>SUM('MEDIÇÃO_OBJETO (1)'!AQ41)</f>
        <v>0</v>
      </c>
      <c r="AQ41" s="541">
        <f>SUM('MEDIÇÃO_OBJETO (1)'!AR41)</f>
        <v>0</v>
      </c>
      <c r="AR41" s="541">
        <f>SUM('MEDIÇÃO_OBJETO (1)'!AS41)</f>
        <v>0</v>
      </c>
      <c r="AS41" s="541">
        <f>SUM('MEDIÇÃO_OBJETO (1)'!AT41)</f>
        <v>0</v>
      </c>
      <c r="AT41" s="541">
        <f>SUM('MEDIÇÃO_OBJETO (1)'!AU41)</f>
        <v>0</v>
      </c>
      <c r="AU41" s="541">
        <f>SUM('MEDIÇÃO_OBJETO (1)'!AV41)</f>
        <v>0</v>
      </c>
      <c r="AV41" s="541">
        <f>SUM('MEDIÇÃO_OBJETO (1)'!AW41)</f>
        <v>0</v>
      </c>
      <c r="AW41" s="541">
        <f>SUM('MEDIÇÃO_OBJETO (1)'!AX41)</f>
        <v>0</v>
      </c>
      <c r="AX41" s="977"/>
      <c r="BN41" s="992">
        <f t="shared" si="42"/>
        <v>0</v>
      </c>
      <c r="BO41" s="538">
        <f t="shared" si="43"/>
        <v>41912.149999999994</v>
      </c>
      <c r="BP41" s="987">
        <f>IF(RESUMO_GLOBAL!$X$53="a",ROUND(AF41*$N41,RESUMO_GLOBAL!$X$54),IF(RESUMO_GLOBAL!$X$53="t",TRUNC(AF41*$N41,RESUMO_GLOBAL!$X$54),AF41*$N41))</f>
        <v>25520.799999999999</v>
      </c>
      <c r="BQ41" s="987">
        <f>IF(RESUMO_GLOBAL!$X$53="a",ROUND(AG41*$N41,RESUMO_GLOBAL!$X$54),IF(RESUMO_GLOBAL!$X$53="t",TRUNC(AG41*$N41,RESUMO_GLOBAL!$X$54),AG41*$N41))</f>
        <v>16391.349999999999</v>
      </c>
      <c r="BR41" s="987">
        <f>IF(RESUMO_GLOBAL!$X$53="a",ROUND(AH41*$N41,RESUMO_GLOBAL!$X$54),IF(RESUMO_GLOBAL!$X$53="t",TRUNC(AH41*$N41,RESUMO_GLOBAL!$X$54),AH41*$N41))</f>
        <v>0</v>
      </c>
      <c r="BS41" s="987">
        <f>IF(RESUMO_GLOBAL!$X$53="a",ROUND(AI41*$N41,RESUMO_GLOBAL!$X$54),IF(RESUMO_GLOBAL!$X$53="t",TRUNC(AI41*$N41,RESUMO_GLOBAL!$X$54),AI41*$N41))</f>
        <v>0</v>
      </c>
      <c r="BT41" s="987">
        <f>IF(RESUMO_GLOBAL!$X$53="a",ROUND(AJ41*$N41,RESUMO_GLOBAL!$X$54),IF(RESUMO_GLOBAL!$X$53="t",TRUNC(AJ41*$N41,RESUMO_GLOBAL!$X$54),AJ41*$N41))</f>
        <v>0</v>
      </c>
      <c r="BU41" s="987">
        <f>IF(RESUMO_GLOBAL!$X$53="a",ROUND(AK41*$N41,RESUMO_GLOBAL!$X$54),IF(RESUMO_GLOBAL!$X$53="t",TRUNC(AK41*$N41,RESUMO_GLOBAL!$X$54),AK41*$N41))</f>
        <v>0</v>
      </c>
      <c r="BV41" s="987">
        <f>IF(RESUMO_GLOBAL!$X$53="a",ROUND(AL41*$N41,RESUMO_GLOBAL!$X$54),IF(RESUMO_GLOBAL!$X$53="t",TRUNC(AL41*$N41,RESUMO_GLOBAL!$X$54),AL41*$N41))</f>
        <v>0</v>
      </c>
      <c r="BW41" s="987">
        <f>IF(RESUMO_GLOBAL!$X$53="a",ROUND(AM41*$N41,RESUMO_GLOBAL!$X$54),IF(RESUMO_GLOBAL!$X$53="t",TRUNC(AM41*$N41,RESUMO_GLOBAL!$X$54),AM41*$N41))</f>
        <v>0</v>
      </c>
      <c r="BX41" s="987">
        <f>IF(RESUMO_GLOBAL!$X$53="a",ROUND(AN41*$N41,RESUMO_GLOBAL!$X$54),IF(RESUMO_GLOBAL!$X$53="t",TRUNC(AN41*$N41,RESUMO_GLOBAL!$X$54),AN41*$N41))</f>
        <v>0</v>
      </c>
      <c r="BY41" s="987">
        <f>IF(RESUMO_GLOBAL!$X$53="a",ROUND(AO41*$N41,RESUMO_GLOBAL!$X$54),IF(RESUMO_GLOBAL!$X$53="t",TRUNC(AO41*$N41,RESUMO_GLOBAL!$X$54),AO41*$N41))</f>
        <v>0</v>
      </c>
      <c r="BZ41" s="987">
        <f>IF(RESUMO_GLOBAL!$X$53="a",ROUND(AP41*$N41,RESUMO_GLOBAL!$X$54),IF(RESUMO_GLOBAL!$X$53="t",TRUNC(AP41*$N41,RESUMO_GLOBAL!$X$54),AP41*$N41))</f>
        <v>0</v>
      </c>
      <c r="CA41" s="987">
        <f>IF(RESUMO_GLOBAL!$X$53="a",ROUND(AQ41*$N41,RESUMO_GLOBAL!$X$54),IF(RESUMO_GLOBAL!$X$53="t",TRUNC(AQ41*$N41,RESUMO_GLOBAL!$X$54),AQ41*$N41))</f>
        <v>0</v>
      </c>
      <c r="CB41" s="987">
        <f>IF(RESUMO_GLOBAL!$X$53="a",ROUND(AR41*$N41,RESUMO_GLOBAL!$X$54),IF(RESUMO_GLOBAL!$X$53="t",TRUNC(AR41*$N41,RESUMO_GLOBAL!$X$54),AR41*$N41))</f>
        <v>0</v>
      </c>
      <c r="CC41" s="987">
        <f>IF(RESUMO_GLOBAL!$X$53="a",ROUND(AS41*$N41,RESUMO_GLOBAL!$X$54),IF(RESUMO_GLOBAL!$X$53="t",TRUNC(AS41*$N41,RESUMO_GLOBAL!$X$54),AS41*$N41))</f>
        <v>0</v>
      </c>
      <c r="CD41" s="987">
        <f>IF(RESUMO_GLOBAL!$X$53="a",ROUND(AT41*$N41,RESUMO_GLOBAL!$X$54),IF(RESUMO_GLOBAL!$X$53="t",TRUNC(AT41*$N41,RESUMO_GLOBAL!$X$54),AT41*$N41))</f>
        <v>0</v>
      </c>
      <c r="CE41" s="987">
        <f>IF(RESUMO_GLOBAL!$X$53="a",ROUND(AU41*$N41,RESUMO_GLOBAL!$X$54),IF(RESUMO_GLOBAL!$X$53="t",TRUNC(AU41*$N41,RESUMO_GLOBAL!$X$54),AU41*$N41))</f>
        <v>0</v>
      </c>
      <c r="CF41" s="987">
        <f>IF(RESUMO_GLOBAL!$X$53="a",ROUND(AV41*$N41,RESUMO_GLOBAL!$X$54),IF(RESUMO_GLOBAL!$X$53="t",TRUNC(AV41*$N41,RESUMO_GLOBAL!$X$54),AV41*$N41))</f>
        <v>0</v>
      </c>
      <c r="CG41" s="987">
        <f>IF(RESUMO_GLOBAL!$X$53="a",ROUND(AW41*$N41,RESUMO_GLOBAL!$X$54),IF(RESUMO_GLOBAL!$X$53="t",TRUNC(AW41*$N41,RESUMO_GLOBAL!$X$54),AW41*$N41))</f>
        <v>0</v>
      </c>
      <c r="CK41" s="59">
        <f t="shared" si="22"/>
        <v>25520.799999999999</v>
      </c>
      <c r="CL41" s="59">
        <f t="shared" si="23"/>
        <v>16391.349999999999</v>
      </c>
      <c r="CM41" s="59">
        <f t="shared" si="24"/>
        <v>0</v>
      </c>
      <c r="CN41" s="59">
        <f t="shared" si="25"/>
        <v>0</v>
      </c>
      <c r="CO41" s="59">
        <f t="shared" si="26"/>
        <v>0</v>
      </c>
      <c r="CP41" s="59">
        <f t="shared" si="27"/>
        <v>0</v>
      </c>
      <c r="CQ41" s="59">
        <f t="shared" si="28"/>
        <v>0</v>
      </c>
      <c r="CR41" s="59">
        <f t="shared" si="29"/>
        <v>0</v>
      </c>
      <c r="CS41" s="59">
        <f t="shared" si="30"/>
        <v>0</v>
      </c>
      <c r="CT41" s="59">
        <f t="shared" si="31"/>
        <v>0</v>
      </c>
      <c r="CU41" s="59">
        <f t="shared" si="32"/>
        <v>0</v>
      </c>
      <c r="CV41" s="59">
        <f t="shared" si="33"/>
        <v>0</v>
      </c>
      <c r="CW41" s="59">
        <f t="shared" si="34"/>
        <v>0</v>
      </c>
      <c r="CX41" s="59">
        <f t="shared" si="35"/>
        <v>0</v>
      </c>
      <c r="CY41" s="59">
        <f t="shared" si="36"/>
        <v>0</v>
      </c>
      <c r="CZ41" s="59">
        <f t="shared" si="37"/>
        <v>0</v>
      </c>
      <c r="DA41" s="59">
        <f t="shared" si="38"/>
        <v>0</v>
      </c>
      <c r="DB41" s="59">
        <f t="shared" si="39"/>
        <v>0</v>
      </c>
      <c r="DE41">
        <f t="shared" si="8"/>
        <v>36</v>
      </c>
      <c r="DF41" t="str">
        <f t="shared" si="40"/>
        <v/>
      </c>
      <c r="DG41" s="59">
        <f>IF($C41&lt;&gt;0,SUM($CK42:CK42),0)</f>
        <v>0</v>
      </c>
      <c r="DH41" s="59">
        <f>IF($C41&lt;&gt;0,SUM($CK42:CL42),0)</f>
        <v>0</v>
      </c>
      <c r="DI41" s="59">
        <f>IF($C41&lt;&gt;0,SUM($CK42:CM42),0)</f>
        <v>0</v>
      </c>
      <c r="DJ41" s="59">
        <f>IF($C41&lt;&gt;0,SUM($CK42:CN42),0)</f>
        <v>0</v>
      </c>
      <c r="DK41" s="59">
        <f>IF($C41&lt;&gt;0,SUM($CK42:CO42),0)</f>
        <v>0</v>
      </c>
      <c r="DL41" s="59">
        <f>IF($C41&lt;&gt;0,SUM($CK42:CP42),0)</f>
        <v>0</v>
      </c>
      <c r="DM41" s="59">
        <f>IF($C41&lt;&gt;0,SUM($CK42:CQ42),0)</f>
        <v>0</v>
      </c>
      <c r="DN41" s="59">
        <f>IF($C41&lt;&gt;0,SUM($CK42:CR42),0)</f>
        <v>0</v>
      </c>
      <c r="DO41" s="59">
        <f>IF($C41&lt;&gt;0,SUM($CK42:CS42),0)</f>
        <v>0</v>
      </c>
      <c r="DP41" s="59">
        <f>IF($C41&lt;&gt;0,SUM($CK42:CT42),0)</f>
        <v>0</v>
      </c>
      <c r="DQ41" s="59">
        <f>IF($C41&lt;&gt;0,SUM($CK42:CU42),0)</f>
        <v>0</v>
      </c>
      <c r="DR41" s="59">
        <f>IF($C41&lt;&gt;0,SUM($CK42:CV42),0)</f>
        <v>0</v>
      </c>
      <c r="DS41" s="59">
        <f>IF($C41&lt;&gt;0,SUM($CK42:CW42),0)</f>
        <v>0</v>
      </c>
      <c r="DT41" s="59">
        <f>IF($C41&lt;&gt;0,SUM($CK42:CX42),0)</f>
        <v>0</v>
      </c>
      <c r="DU41" s="59">
        <f>IF($C41&lt;&gt;0,SUM($CK42:CY42),0)</f>
        <v>0</v>
      </c>
      <c r="DV41" s="59">
        <f>IF($C41&lt;&gt;0,SUM($CK42:CZ42),0)</f>
        <v>0</v>
      </c>
      <c r="DW41" s="59">
        <f>IF($C41&lt;&gt;0,SUM($CK42:DA42),0)</f>
        <v>0</v>
      </c>
      <c r="DX41" s="59">
        <f>IF($C41&lt;&gt;0,SUM($CK42:DB42),0)</f>
        <v>0</v>
      </c>
      <c r="DY41" s="952" t="str">
        <f t="shared" si="44"/>
        <v/>
      </c>
    </row>
    <row r="42" spans="1:129">
      <c r="A42" s="3" t="str">
        <f t="shared" si="41"/>
        <v>x</v>
      </c>
      <c r="B42" s="805">
        <f>Dados_GLOBAL_Inicial!E42</f>
        <v>0</v>
      </c>
      <c r="C42" s="979">
        <f>IF(IFERROR(VALUE(Dados_GLOBAL_Inicial!F42),0)=0,0,Dados_GLOBAL_Inicial!F42)</f>
        <v>7</v>
      </c>
      <c r="D42" s="980" t="str">
        <f>Dados_GLOBAL_Inicial!G42</f>
        <v/>
      </c>
      <c r="E42" s="980">
        <f>IF(IFERROR(VLOOKUP(F42,Cod_Gde_Itens!$A$1:$B$80,2,FALSE),0)&gt;549,IFERROR(VLOOKUP(F42,Cod_Gde_Itens!$A$1:$B$80,2,FALSE),0),IF(Dados_GLOBAL_Inicial!H42=0,"",Dados_GLOBAL_Inicial!H42))</f>
        <v>558</v>
      </c>
      <c r="F42" s="981" t="str">
        <f>Dados_GLOBAL_Inicial!I42</f>
        <v>SERVIÇOS DE URBANIZAÇÃO</v>
      </c>
      <c r="G42" s="808" t="str">
        <f>Dados_GLOBAL_Inicial!J42</f>
        <v xml:space="preserve">     </v>
      </c>
      <c r="H42" s="454" t="str">
        <f>Dados_GLOBAL_Inicial!K42</f>
        <v/>
      </c>
      <c r="I42" s="970">
        <f>SUM('MEDIÇÃO_OBJETO (1)'!I42)</f>
        <v>0</v>
      </c>
      <c r="J42" s="455">
        <f t="shared" ref="J42:J73" si="45">SUM(H42:I42)</f>
        <v>0</v>
      </c>
      <c r="K42" s="451">
        <f t="shared" ref="K42:K59" si="46">AC42</f>
        <v>0</v>
      </c>
      <c r="L42" s="452">
        <f t="shared" ref="L42:L73" si="47">IF(total=0,0,IF((A42)="c",ROUNDUP(P42/total,4),IF((A42)="b",ROUNDDOWN(P42/total,4),ROUND(P42/total,4))))</f>
        <v>0</v>
      </c>
      <c r="M42" s="809">
        <f t="shared" ref="M42:M59" si="48">IF(J42=0,0,IF(K42&gt;100%,"excesso",IF(ISNUMBER(K42),ROUND(K42*L42,4),IF(K42="&lt;excesso",ROUND(100%*L42,4),0))))</f>
        <v>0</v>
      </c>
      <c r="N42" s="810">
        <f>IF(IFERROR(VALUE(Dados_GLOBAL_Inicial!L42),0)=0,0,Dados_GLOBAL_Inicial!L42)</f>
        <v>0</v>
      </c>
      <c r="O42" s="812">
        <f>SUM('MEDIÇÃO_OBJETO (1)'!O42)</f>
        <v>0</v>
      </c>
      <c r="P42" s="812">
        <f>SUM('MEDIÇÃO_OBJETO (1)'!P42)</f>
        <v>0</v>
      </c>
      <c r="Q42" s="813">
        <f t="shared" ref="Q42:Q59" si="49">P42-O42</f>
        <v>0</v>
      </c>
      <c r="R42" s="951"/>
      <c r="S42" s="815">
        <f>SUM('MEDIÇÃO_OBJETO (1)'!S42)</f>
        <v>0</v>
      </c>
      <c r="T42" s="815">
        <f>SUM('MEDIÇÃO_OBJETO (1)'!T42)</f>
        <v>0</v>
      </c>
      <c r="V42" s="19"/>
      <c r="W42" s="978">
        <f t="shared" ref="W42:W59" si="50">IF(C42&lt;&gt;0,0,W43+O42)</f>
        <v>0</v>
      </c>
      <c r="X42" s="816">
        <f t="shared" ref="X42:X59" si="51">IF(C42&lt;&gt;0,W43,0)</f>
        <v>9644.16</v>
      </c>
      <c r="Y42" s="816">
        <f t="shared" ref="Y42:Y59" si="52">IF(C42&lt;&gt;0,0,Y43+P42)</f>
        <v>0</v>
      </c>
      <c r="Z42" s="817">
        <f t="shared" ref="Z42:Z59" si="53">IF(C42&lt;&gt;0,Y43,0)</f>
        <v>697054.91999999993</v>
      </c>
      <c r="AB42" s="453">
        <f t="shared" ref="AB42:AB74" si="54">SUM(AF42:AW42)</f>
        <v>0</v>
      </c>
      <c r="AC42" s="14">
        <f t="shared" ref="AC42:AC59" si="55">IF(J42=0,0,AB42/J42)</f>
        <v>0</v>
      </c>
      <c r="AD42" s="819"/>
      <c r="AE42" s="631">
        <f t="shared" ref="AE42:AE74" si="56">IFERROR(IF(C42=0,0,C42),0)</f>
        <v>7</v>
      </c>
      <c r="AF42" s="818">
        <f>SUM('MEDIÇÃO_OBJETO (1)'!AG42)</f>
        <v>0</v>
      </c>
      <c r="AG42" s="541">
        <f>SUM('MEDIÇÃO_OBJETO (1)'!AH42)</f>
        <v>0</v>
      </c>
      <c r="AH42" s="541">
        <f>SUM('MEDIÇÃO_OBJETO (1)'!AI42)</f>
        <v>0</v>
      </c>
      <c r="AI42" s="541">
        <f>SUM('MEDIÇÃO_OBJETO (1)'!AJ42)</f>
        <v>0</v>
      </c>
      <c r="AJ42" s="541">
        <f>SUM('MEDIÇÃO_OBJETO (1)'!AK42)</f>
        <v>0</v>
      </c>
      <c r="AK42" s="541">
        <f>SUM('MEDIÇÃO_OBJETO (1)'!AL42)</f>
        <v>0</v>
      </c>
      <c r="AL42" s="541">
        <f>SUM('MEDIÇÃO_OBJETO (1)'!AM42)</f>
        <v>0</v>
      </c>
      <c r="AM42" s="541">
        <f>SUM('MEDIÇÃO_OBJETO (1)'!AN42)</f>
        <v>0</v>
      </c>
      <c r="AN42" s="541">
        <f>SUM('MEDIÇÃO_OBJETO (1)'!AO42)</f>
        <v>0</v>
      </c>
      <c r="AO42" s="541">
        <f>SUM('MEDIÇÃO_OBJETO (1)'!AP42)</f>
        <v>0</v>
      </c>
      <c r="AP42" s="541">
        <f>SUM('MEDIÇÃO_OBJETO (1)'!AQ42)</f>
        <v>0</v>
      </c>
      <c r="AQ42" s="541">
        <f>SUM('MEDIÇÃO_OBJETO (1)'!AR42)</f>
        <v>0</v>
      </c>
      <c r="AR42" s="541">
        <f>SUM('MEDIÇÃO_OBJETO (1)'!AS42)</f>
        <v>0</v>
      </c>
      <c r="AS42" s="541">
        <f>SUM('MEDIÇÃO_OBJETO (1)'!AT42)</f>
        <v>0</v>
      </c>
      <c r="AT42" s="541">
        <f>SUM('MEDIÇÃO_OBJETO (1)'!AU42)</f>
        <v>0</v>
      </c>
      <c r="AU42" s="541">
        <f>SUM('MEDIÇÃO_OBJETO (1)'!AV42)</f>
        <v>0</v>
      </c>
      <c r="AV42" s="541">
        <f>SUM('MEDIÇÃO_OBJETO (1)'!AW42)</f>
        <v>0</v>
      </c>
      <c r="AW42" s="541">
        <f>SUM('MEDIÇÃO_OBJETO (1)'!AX42)</f>
        <v>0</v>
      </c>
      <c r="AX42" s="977"/>
      <c r="BN42" s="992">
        <f t="shared" si="42"/>
        <v>0</v>
      </c>
      <c r="BO42" s="538">
        <f t="shared" si="43"/>
        <v>0</v>
      </c>
      <c r="BP42" s="987">
        <f>IF(RESUMO_GLOBAL!$X$53="a",ROUND(AF42*$N42,RESUMO_GLOBAL!$X$54),IF(RESUMO_GLOBAL!$X$53="t",TRUNC(AF42*$N42,RESUMO_GLOBAL!$X$54),AF42*$N42))</f>
        <v>0</v>
      </c>
      <c r="BQ42" s="987">
        <f>IF(RESUMO_GLOBAL!$X$53="a",ROUND(AG42*$N42,RESUMO_GLOBAL!$X$54),IF(RESUMO_GLOBAL!$X$53="t",TRUNC(AG42*$N42,RESUMO_GLOBAL!$X$54),AG42*$N42))</f>
        <v>0</v>
      </c>
      <c r="BR42" s="987">
        <f>IF(RESUMO_GLOBAL!$X$53="a",ROUND(AH42*$N42,RESUMO_GLOBAL!$X$54),IF(RESUMO_GLOBAL!$X$53="t",TRUNC(AH42*$N42,RESUMO_GLOBAL!$X$54),AH42*$N42))</f>
        <v>0</v>
      </c>
      <c r="BS42" s="987">
        <f>IF(RESUMO_GLOBAL!$X$53="a",ROUND(AI42*$N42,RESUMO_GLOBAL!$X$54),IF(RESUMO_GLOBAL!$X$53="t",TRUNC(AI42*$N42,RESUMO_GLOBAL!$X$54),AI42*$N42))</f>
        <v>0</v>
      </c>
      <c r="BT42" s="987">
        <f>IF(RESUMO_GLOBAL!$X$53="a",ROUND(AJ42*$N42,RESUMO_GLOBAL!$X$54),IF(RESUMO_GLOBAL!$X$53="t",TRUNC(AJ42*$N42,RESUMO_GLOBAL!$X$54),AJ42*$N42))</f>
        <v>0</v>
      </c>
      <c r="BU42" s="987">
        <f>IF(RESUMO_GLOBAL!$X$53="a",ROUND(AK42*$N42,RESUMO_GLOBAL!$X$54),IF(RESUMO_GLOBAL!$X$53="t",TRUNC(AK42*$N42,RESUMO_GLOBAL!$X$54),AK42*$N42))</f>
        <v>0</v>
      </c>
      <c r="BV42" s="987">
        <f>IF(RESUMO_GLOBAL!$X$53="a",ROUND(AL42*$N42,RESUMO_GLOBAL!$X$54),IF(RESUMO_GLOBAL!$X$53="t",TRUNC(AL42*$N42,RESUMO_GLOBAL!$X$54),AL42*$N42))</f>
        <v>0</v>
      </c>
      <c r="BW42" s="987">
        <f>IF(RESUMO_GLOBAL!$X$53="a",ROUND(AM42*$N42,RESUMO_GLOBAL!$X$54),IF(RESUMO_GLOBAL!$X$53="t",TRUNC(AM42*$N42,RESUMO_GLOBAL!$X$54),AM42*$N42))</f>
        <v>0</v>
      </c>
      <c r="BX42" s="987">
        <f>IF(RESUMO_GLOBAL!$X$53="a",ROUND(AN42*$N42,RESUMO_GLOBAL!$X$54),IF(RESUMO_GLOBAL!$X$53="t",TRUNC(AN42*$N42,RESUMO_GLOBAL!$X$54),AN42*$N42))</f>
        <v>0</v>
      </c>
      <c r="BY42" s="987">
        <f>IF(RESUMO_GLOBAL!$X$53="a",ROUND(AO42*$N42,RESUMO_GLOBAL!$X$54),IF(RESUMO_GLOBAL!$X$53="t",TRUNC(AO42*$N42,RESUMO_GLOBAL!$X$54),AO42*$N42))</f>
        <v>0</v>
      </c>
      <c r="BZ42" s="987">
        <f>IF(RESUMO_GLOBAL!$X$53="a",ROUND(AP42*$N42,RESUMO_GLOBAL!$X$54),IF(RESUMO_GLOBAL!$X$53="t",TRUNC(AP42*$N42,RESUMO_GLOBAL!$X$54),AP42*$N42))</f>
        <v>0</v>
      </c>
      <c r="CA42" s="987">
        <f>IF(RESUMO_GLOBAL!$X$53="a",ROUND(AQ42*$N42,RESUMO_GLOBAL!$X$54),IF(RESUMO_GLOBAL!$X$53="t",TRUNC(AQ42*$N42,RESUMO_GLOBAL!$X$54),AQ42*$N42))</f>
        <v>0</v>
      </c>
      <c r="CB42" s="987">
        <f>IF(RESUMO_GLOBAL!$X$53="a",ROUND(AR42*$N42,RESUMO_GLOBAL!$X$54),IF(RESUMO_GLOBAL!$X$53="t",TRUNC(AR42*$N42,RESUMO_GLOBAL!$X$54),AR42*$N42))</f>
        <v>0</v>
      </c>
      <c r="CC42" s="987">
        <f>IF(RESUMO_GLOBAL!$X$53="a",ROUND(AS42*$N42,RESUMO_GLOBAL!$X$54),IF(RESUMO_GLOBAL!$X$53="t",TRUNC(AS42*$N42,RESUMO_GLOBAL!$X$54),AS42*$N42))</f>
        <v>0</v>
      </c>
      <c r="CD42" s="987">
        <f>IF(RESUMO_GLOBAL!$X$53="a",ROUND(AT42*$N42,RESUMO_GLOBAL!$X$54),IF(RESUMO_GLOBAL!$X$53="t",TRUNC(AT42*$N42,RESUMO_GLOBAL!$X$54),AT42*$N42))</f>
        <v>0</v>
      </c>
      <c r="CE42" s="987">
        <f>IF(RESUMO_GLOBAL!$X$53="a",ROUND(AU42*$N42,RESUMO_GLOBAL!$X$54),IF(RESUMO_GLOBAL!$X$53="t",TRUNC(AU42*$N42,RESUMO_GLOBAL!$X$54),AU42*$N42))</f>
        <v>0</v>
      </c>
      <c r="CF42" s="987">
        <f>IF(RESUMO_GLOBAL!$X$53="a",ROUND(AV42*$N42,RESUMO_GLOBAL!$X$54),IF(RESUMO_GLOBAL!$X$53="t",TRUNC(AV42*$N42,RESUMO_GLOBAL!$X$54),AV42*$N42))</f>
        <v>0</v>
      </c>
      <c r="CG42" s="987">
        <f>IF(RESUMO_GLOBAL!$X$53="a",ROUND(AW42*$N42,RESUMO_GLOBAL!$X$54),IF(RESUMO_GLOBAL!$X$53="t",TRUNC(AW42*$N42,RESUMO_GLOBAL!$X$54),AW42*$N42))</f>
        <v>0</v>
      </c>
      <c r="CK42" s="59">
        <f t="shared" ref="CK42:CK73" si="57">IF($C42&lt;&gt;0,0,SUM(CK43,BP42))</f>
        <v>0</v>
      </c>
      <c r="CL42" s="59">
        <f t="shared" ref="CL42:CL73" si="58">IF($C42&lt;&gt;0,0,SUM(CL43,BQ42))</f>
        <v>0</v>
      </c>
      <c r="CM42" s="59">
        <f t="shared" ref="CM42:CM73" si="59">IF($C42&lt;&gt;0,0,SUM(CM43,BR42))</f>
        <v>0</v>
      </c>
      <c r="CN42" s="59">
        <f t="shared" ref="CN42:CN73" si="60">IF($C42&lt;&gt;0,0,SUM(CN43,BS42))</f>
        <v>0</v>
      </c>
      <c r="CO42" s="59">
        <f t="shared" ref="CO42:CO73" si="61">IF($C42&lt;&gt;0,0,SUM(CO43,BT42))</f>
        <v>0</v>
      </c>
      <c r="CP42" s="59">
        <f t="shared" ref="CP42:CP73" si="62">IF($C42&lt;&gt;0,0,SUM(CP43,BU42))</f>
        <v>0</v>
      </c>
      <c r="CQ42" s="59">
        <f t="shared" ref="CQ42:CQ73" si="63">IF($C42&lt;&gt;0,0,SUM(CQ43,BV42))</f>
        <v>0</v>
      </c>
      <c r="CR42" s="59">
        <f t="shared" ref="CR42:CR73" si="64">IF($C42&lt;&gt;0,0,SUM(CR43,BW42))</f>
        <v>0</v>
      </c>
      <c r="CS42" s="59">
        <f t="shared" ref="CS42:CS73" si="65">IF($C42&lt;&gt;0,0,SUM(CS43,BX42))</f>
        <v>0</v>
      </c>
      <c r="CT42" s="59">
        <f t="shared" ref="CT42:CT73" si="66">IF($C42&lt;&gt;0,0,SUM(CT43,BY42))</f>
        <v>0</v>
      </c>
      <c r="CU42" s="59">
        <f t="shared" ref="CU42:CU73" si="67">IF($C42&lt;&gt;0,0,SUM(CU43,BZ42))</f>
        <v>0</v>
      </c>
      <c r="CV42" s="59">
        <f t="shared" ref="CV42:CV73" si="68">IF($C42&lt;&gt;0,0,SUM(CV43,CA42))</f>
        <v>0</v>
      </c>
      <c r="CW42" s="59">
        <f t="shared" ref="CW42:CW73" si="69">IF($C42&lt;&gt;0,0,SUM(CW43,CB42))</f>
        <v>0</v>
      </c>
      <c r="CX42" s="59">
        <f t="shared" ref="CX42:CX73" si="70">IF($C42&lt;&gt;0,0,SUM(CX43,CC42))</f>
        <v>0</v>
      </c>
      <c r="CY42" s="59">
        <f t="shared" ref="CY42:CY73" si="71">IF($C42&lt;&gt;0,0,SUM(CY43,CD42))</f>
        <v>0</v>
      </c>
      <c r="CZ42" s="59">
        <f t="shared" ref="CZ42:CZ73" si="72">IF($C42&lt;&gt;0,0,SUM(CZ43,CE42))</f>
        <v>0</v>
      </c>
      <c r="DA42" s="59">
        <f t="shared" ref="DA42:DA73" si="73">IF($C42&lt;&gt;0,0,SUM(DA43,CF42))</f>
        <v>0</v>
      </c>
      <c r="DB42" s="59">
        <f t="shared" ref="DB42:DB73" si="74">IF($C42&lt;&gt;0,0,SUM(DB43,CG42))</f>
        <v>0</v>
      </c>
      <c r="DE42">
        <f t="shared" si="8"/>
        <v>37</v>
      </c>
      <c r="DF42">
        <f t="shared" ref="DF42:DF73" si="75">IF(C42&lt;&gt;0,C42,"")</f>
        <v>7</v>
      </c>
      <c r="DG42" s="59">
        <f>IF($C42&lt;&gt;0,SUM($CK43:CK43),0)</f>
        <v>0</v>
      </c>
      <c r="DH42" s="59">
        <f>IF($C42&lt;&gt;0,SUM($CK43:CL43),0)</f>
        <v>9644.16</v>
      </c>
      <c r="DI42" s="59">
        <f>IF($C42&lt;&gt;0,SUM($CK43:CM43),0)</f>
        <v>9644.16</v>
      </c>
      <c r="DJ42" s="59">
        <f>IF($C42&lt;&gt;0,SUM($CK43:CN43),0)</f>
        <v>9644.16</v>
      </c>
      <c r="DK42" s="59">
        <f>IF($C42&lt;&gt;0,SUM($CK43:CO43),0)</f>
        <v>9644.16</v>
      </c>
      <c r="DL42" s="59">
        <f>IF($C42&lt;&gt;0,SUM($CK43:CP43),0)</f>
        <v>9644.16</v>
      </c>
      <c r="DM42" s="59">
        <f>IF($C42&lt;&gt;0,SUM($CK43:CQ43),0)</f>
        <v>9644.16</v>
      </c>
      <c r="DN42" s="59">
        <f>IF($C42&lt;&gt;0,SUM($CK43:CR43),0)</f>
        <v>9644.16</v>
      </c>
      <c r="DO42" s="59">
        <f>IF($C42&lt;&gt;0,SUM($CK43:CS43),0)</f>
        <v>9644.16</v>
      </c>
      <c r="DP42" s="59">
        <f>IF($C42&lt;&gt;0,SUM($CK43:CT43),0)</f>
        <v>9644.16</v>
      </c>
      <c r="DQ42" s="59">
        <f>IF($C42&lt;&gt;0,SUM($CK43:CU43),0)</f>
        <v>9644.16</v>
      </c>
      <c r="DR42" s="59">
        <f>IF($C42&lt;&gt;0,SUM($CK43:CV43),0)</f>
        <v>9644.16</v>
      </c>
      <c r="DS42" s="59">
        <f>IF($C42&lt;&gt;0,SUM($CK43:CW43),0)</f>
        <v>9644.16</v>
      </c>
      <c r="DT42" s="59">
        <f>IF($C42&lt;&gt;0,SUM($CK43:CX43),0)</f>
        <v>9644.16</v>
      </c>
      <c r="DU42" s="59">
        <f>IF($C42&lt;&gt;0,SUM($CK43:CY43),0)</f>
        <v>9644.16</v>
      </c>
      <c r="DV42" s="59">
        <f>IF($C42&lt;&gt;0,SUM($CK43:CZ43),0)</f>
        <v>9644.16</v>
      </c>
      <c r="DW42" s="59">
        <f>IF($C42&lt;&gt;0,SUM($CK43:DA43),0)</f>
        <v>9644.16</v>
      </c>
      <c r="DX42" s="59">
        <f>IF($C42&lt;&gt;0,SUM($CK43:DB43),0)</f>
        <v>9644.16</v>
      </c>
      <c r="DY42" s="952">
        <f t="shared" si="44"/>
        <v>9644.16</v>
      </c>
    </row>
    <row r="43" spans="1:129">
      <c r="A43" s="3" t="str">
        <f t="shared" ref="A43:A75" si="76">IF(LEN(F43)&gt;3,"x",IF(N43&lt;0,"x",""))</f>
        <v>x</v>
      </c>
      <c r="B43" s="805">
        <f>Dados_GLOBAL_Inicial!E43</f>
        <v>0</v>
      </c>
      <c r="C43" s="953">
        <f>IF(IFERROR(VALUE(Dados_GLOBAL_Inicial!F43),0)=0,0,Dados_GLOBAL_Inicial!F43)</f>
        <v>0</v>
      </c>
      <c r="D43" s="830" t="str">
        <f>Dados_GLOBAL_Inicial!G43</f>
        <v>605000D</v>
      </c>
      <c r="E43" s="830" t="str">
        <f>IF(IFERROR(VLOOKUP(F43,Cod_Gde_Itens!$A$1:$B$80,2,FALSE),0)&gt;549,IFERROR(VLOOKUP(F43,Cod_Gde_Itens!$A$1:$B$80,2,FALSE),0),IF(Dados_GLOBAL_Inicial!H43=0,"",Dados_GLOBAL_Inicial!H43))</f>
        <v>DER/PRC</v>
      </c>
      <c r="F43" s="823" t="str">
        <f>Dados_GLOBAL_Inicial!I43</f>
        <v>Calçada Concreto ( e = 6,00 cm )</v>
      </c>
      <c r="G43" s="808" t="str">
        <f>Dados_GLOBAL_Inicial!J43</f>
        <v>m2</v>
      </c>
      <c r="H43" s="454">
        <f>Dados_GLOBAL_Inicial!K43</f>
        <v>7270.68</v>
      </c>
      <c r="I43" s="970">
        <f>SUM('MEDIÇÃO_OBJETO (1)'!I43)</f>
        <v>0</v>
      </c>
      <c r="J43" s="455">
        <f t="shared" si="45"/>
        <v>7270.68</v>
      </c>
      <c r="K43" s="451">
        <f t="shared" si="46"/>
        <v>3.8715773490237498E-2</v>
      </c>
      <c r="L43" s="452">
        <f t="shared" si="47"/>
        <v>5.62E-2</v>
      </c>
      <c r="M43" s="809">
        <f t="shared" si="48"/>
        <v>2.2000000000000001E-3</v>
      </c>
      <c r="N43" s="810">
        <f>IF(IFERROR(VALUE(Dados_GLOBAL_Inicial!L43),0)=0,0,Dados_GLOBAL_Inicial!L43)</f>
        <v>32.840000000000003</v>
      </c>
      <c r="O43" s="812">
        <f>SUM('MEDIÇÃO_OBJETO (1)'!O43)</f>
        <v>9244.1299999999992</v>
      </c>
      <c r="P43" s="812">
        <f>SUM('MEDIÇÃO_OBJETO (1)'!P43)</f>
        <v>238769.13</v>
      </c>
      <c r="Q43" s="813">
        <f t="shared" si="49"/>
        <v>229525</v>
      </c>
      <c r="R43" s="951"/>
      <c r="S43" s="815">
        <f>SUM('MEDIÇÃO_OBJETO (1)'!S43)</f>
        <v>0</v>
      </c>
      <c r="T43" s="815">
        <f>SUM('MEDIÇÃO_OBJETO (1)'!T43)</f>
        <v>0</v>
      </c>
      <c r="V43" s="19"/>
      <c r="W43" s="978">
        <f t="shared" si="50"/>
        <v>9644.16</v>
      </c>
      <c r="X43" s="816">
        <f t="shared" si="51"/>
        <v>0</v>
      </c>
      <c r="Y43" s="816">
        <f t="shared" si="52"/>
        <v>697054.91999999993</v>
      </c>
      <c r="Z43" s="817">
        <f t="shared" si="53"/>
        <v>0</v>
      </c>
      <c r="AB43" s="453">
        <f t="shared" si="54"/>
        <v>281.49</v>
      </c>
      <c r="AC43" s="14">
        <f t="shared" si="55"/>
        <v>3.8715773490237498E-2</v>
      </c>
      <c r="AD43" s="819"/>
      <c r="AE43" s="631">
        <f t="shared" si="56"/>
        <v>0</v>
      </c>
      <c r="AF43" s="818">
        <f>SUM('MEDIÇÃO_OBJETO (1)'!AG43)</f>
        <v>0</v>
      </c>
      <c r="AG43" s="541">
        <f>SUM('MEDIÇÃO_OBJETO (1)'!AH43)</f>
        <v>281.49</v>
      </c>
      <c r="AH43" s="541">
        <f>SUM('MEDIÇÃO_OBJETO (1)'!AI43)</f>
        <v>0</v>
      </c>
      <c r="AI43" s="541">
        <f>SUM('MEDIÇÃO_OBJETO (1)'!AJ43)</f>
        <v>0</v>
      </c>
      <c r="AJ43" s="541">
        <f>SUM('MEDIÇÃO_OBJETO (1)'!AK43)</f>
        <v>0</v>
      </c>
      <c r="AK43" s="541">
        <f>SUM('MEDIÇÃO_OBJETO (1)'!AL43)</f>
        <v>0</v>
      </c>
      <c r="AL43" s="541">
        <f>SUM('MEDIÇÃO_OBJETO (1)'!AM43)</f>
        <v>0</v>
      </c>
      <c r="AM43" s="541">
        <f>SUM('MEDIÇÃO_OBJETO (1)'!AN43)</f>
        <v>0</v>
      </c>
      <c r="AN43" s="541">
        <f>SUM('MEDIÇÃO_OBJETO (1)'!AO43)</f>
        <v>0</v>
      </c>
      <c r="AO43" s="541">
        <f>SUM('MEDIÇÃO_OBJETO (1)'!AP43)</f>
        <v>0</v>
      </c>
      <c r="AP43" s="541">
        <f>SUM('MEDIÇÃO_OBJETO (1)'!AQ43)</f>
        <v>0</v>
      </c>
      <c r="AQ43" s="541">
        <f>SUM('MEDIÇÃO_OBJETO (1)'!AR43)</f>
        <v>0</v>
      </c>
      <c r="AR43" s="541">
        <f>SUM('MEDIÇÃO_OBJETO (1)'!AS43)</f>
        <v>0</v>
      </c>
      <c r="AS43" s="541">
        <f>SUM('MEDIÇÃO_OBJETO (1)'!AT43)</f>
        <v>0</v>
      </c>
      <c r="AT43" s="541">
        <f>SUM('MEDIÇÃO_OBJETO (1)'!AU43)</f>
        <v>0</v>
      </c>
      <c r="AU43" s="541">
        <f>SUM('MEDIÇÃO_OBJETO (1)'!AV43)</f>
        <v>0</v>
      </c>
      <c r="AV43" s="541">
        <f>SUM('MEDIÇÃO_OBJETO (1)'!AW43)</f>
        <v>0</v>
      </c>
      <c r="AW43" s="541">
        <f>SUM('MEDIÇÃO_OBJETO (1)'!AX43)</f>
        <v>0</v>
      </c>
      <c r="AX43" s="977"/>
      <c r="BN43" s="992">
        <f t="shared" ref="BN43:BN98" si="77">O43-BO43</f>
        <v>0</v>
      </c>
      <c r="BO43" s="538">
        <f t="shared" si="43"/>
        <v>9244.1299999999992</v>
      </c>
      <c r="BP43" s="987">
        <f>IF(RESUMO_GLOBAL!$X$53="a",ROUND(AF43*$N43,RESUMO_GLOBAL!$X$54),IF(RESUMO_GLOBAL!$X$53="t",TRUNC(AF43*$N43,RESUMO_GLOBAL!$X$54),AF43*$N43))</f>
        <v>0</v>
      </c>
      <c r="BQ43" s="987">
        <f>IF(RESUMO_GLOBAL!$X$53="a",ROUND(AG43*$N43,RESUMO_GLOBAL!$X$54),IF(RESUMO_GLOBAL!$X$53="t",TRUNC(AG43*$N43,RESUMO_GLOBAL!$X$54),AG43*$N43))</f>
        <v>9244.1299999999992</v>
      </c>
      <c r="BR43" s="987">
        <f>IF(RESUMO_GLOBAL!$X$53="a",ROUND(AH43*$N43,RESUMO_GLOBAL!$X$54),IF(RESUMO_GLOBAL!$X$53="t",TRUNC(AH43*$N43,RESUMO_GLOBAL!$X$54),AH43*$N43))</f>
        <v>0</v>
      </c>
      <c r="BS43" s="987">
        <f>IF(RESUMO_GLOBAL!$X$53="a",ROUND(AI43*$N43,RESUMO_GLOBAL!$X$54),IF(RESUMO_GLOBAL!$X$53="t",TRUNC(AI43*$N43,RESUMO_GLOBAL!$X$54),AI43*$N43))</f>
        <v>0</v>
      </c>
      <c r="BT43" s="987">
        <f>IF(RESUMO_GLOBAL!$X$53="a",ROUND(AJ43*$N43,RESUMO_GLOBAL!$X$54),IF(RESUMO_GLOBAL!$X$53="t",TRUNC(AJ43*$N43,RESUMO_GLOBAL!$X$54),AJ43*$N43))</f>
        <v>0</v>
      </c>
      <c r="BU43" s="987">
        <f>IF(RESUMO_GLOBAL!$X$53="a",ROUND(AK43*$N43,RESUMO_GLOBAL!$X$54),IF(RESUMO_GLOBAL!$X$53="t",TRUNC(AK43*$N43,RESUMO_GLOBAL!$X$54),AK43*$N43))</f>
        <v>0</v>
      </c>
      <c r="BV43" s="987">
        <f>IF(RESUMO_GLOBAL!$X$53="a",ROUND(AL43*$N43,RESUMO_GLOBAL!$X$54),IF(RESUMO_GLOBAL!$X$53="t",TRUNC(AL43*$N43,RESUMO_GLOBAL!$X$54),AL43*$N43))</f>
        <v>0</v>
      </c>
      <c r="BW43" s="987">
        <f>IF(RESUMO_GLOBAL!$X$53="a",ROUND(AM43*$N43,RESUMO_GLOBAL!$X$54),IF(RESUMO_GLOBAL!$X$53="t",TRUNC(AM43*$N43,RESUMO_GLOBAL!$X$54),AM43*$N43))</f>
        <v>0</v>
      </c>
      <c r="BX43" s="987">
        <f>IF(RESUMO_GLOBAL!$X$53="a",ROUND(AN43*$N43,RESUMO_GLOBAL!$X$54),IF(RESUMO_GLOBAL!$X$53="t",TRUNC(AN43*$N43,RESUMO_GLOBAL!$X$54),AN43*$N43))</f>
        <v>0</v>
      </c>
      <c r="BY43" s="987">
        <f>IF(RESUMO_GLOBAL!$X$53="a",ROUND(AO43*$N43,RESUMO_GLOBAL!$X$54),IF(RESUMO_GLOBAL!$X$53="t",TRUNC(AO43*$N43,RESUMO_GLOBAL!$X$54),AO43*$N43))</f>
        <v>0</v>
      </c>
      <c r="BZ43" s="987">
        <f>IF(RESUMO_GLOBAL!$X$53="a",ROUND(AP43*$N43,RESUMO_GLOBAL!$X$54),IF(RESUMO_GLOBAL!$X$53="t",TRUNC(AP43*$N43,RESUMO_GLOBAL!$X$54),AP43*$N43))</f>
        <v>0</v>
      </c>
      <c r="CA43" s="987">
        <f>IF(RESUMO_GLOBAL!$X$53="a",ROUND(AQ43*$N43,RESUMO_GLOBAL!$X$54),IF(RESUMO_GLOBAL!$X$53="t",TRUNC(AQ43*$N43,RESUMO_GLOBAL!$X$54),AQ43*$N43))</f>
        <v>0</v>
      </c>
      <c r="CB43" s="987">
        <f>IF(RESUMO_GLOBAL!$X$53="a",ROUND(AR43*$N43,RESUMO_GLOBAL!$X$54),IF(RESUMO_GLOBAL!$X$53="t",TRUNC(AR43*$N43,RESUMO_GLOBAL!$X$54),AR43*$N43))</f>
        <v>0</v>
      </c>
      <c r="CC43" s="987">
        <f>IF(RESUMO_GLOBAL!$X$53="a",ROUND(AS43*$N43,RESUMO_GLOBAL!$X$54),IF(RESUMO_GLOBAL!$X$53="t",TRUNC(AS43*$N43,RESUMO_GLOBAL!$X$54),AS43*$N43))</f>
        <v>0</v>
      </c>
      <c r="CD43" s="987">
        <f>IF(RESUMO_GLOBAL!$X$53="a",ROUND(AT43*$N43,RESUMO_GLOBAL!$X$54),IF(RESUMO_GLOBAL!$X$53="t",TRUNC(AT43*$N43,RESUMO_GLOBAL!$X$54),AT43*$N43))</f>
        <v>0</v>
      </c>
      <c r="CE43" s="987">
        <f>IF(RESUMO_GLOBAL!$X$53="a",ROUND(AU43*$N43,RESUMO_GLOBAL!$X$54),IF(RESUMO_GLOBAL!$X$53="t",TRUNC(AU43*$N43,RESUMO_GLOBAL!$X$54),AU43*$N43))</f>
        <v>0</v>
      </c>
      <c r="CF43" s="987">
        <f>IF(RESUMO_GLOBAL!$X$53="a",ROUND(AV43*$N43,RESUMO_GLOBAL!$X$54),IF(RESUMO_GLOBAL!$X$53="t",TRUNC(AV43*$N43,RESUMO_GLOBAL!$X$54),AV43*$N43))</f>
        <v>0</v>
      </c>
      <c r="CG43" s="987">
        <f>IF(RESUMO_GLOBAL!$X$53="a",ROUND(AW43*$N43,RESUMO_GLOBAL!$X$54),IF(RESUMO_GLOBAL!$X$53="t",TRUNC(AW43*$N43,RESUMO_GLOBAL!$X$54),AW43*$N43))</f>
        <v>0</v>
      </c>
      <c r="CK43" s="59">
        <f t="shared" si="57"/>
        <v>0</v>
      </c>
      <c r="CL43" s="59">
        <f t="shared" si="58"/>
        <v>9644.16</v>
      </c>
      <c r="CM43" s="59">
        <f t="shared" si="59"/>
        <v>0</v>
      </c>
      <c r="CN43" s="59">
        <f t="shared" si="60"/>
        <v>0</v>
      </c>
      <c r="CO43" s="59">
        <f t="shared" si="61"/>
        <v>0</v>
      </c>
      <c r="CP43" s="59">
        <f t="shared" si="62"/>
        <v>0</v>
      </c>
      <c r="CQ43" s="59">
        <f t="shared" si="63"/>
        <v>0</v>
      </c>
      <c r="CR43" s="59">
        <f t="shared" si="64"/>
        <v>0</v>
      </c>
      <c r="CS43" s="59">
        <f t="shared" si="65"/>
        <v>0</v>
      </c>
      <c r="CT43" s="59">
        <f t="shared" si="66"/>
        <v>0</v>
      </c>
      <c r="CU43" s="59">
        <f t="shared" si="67"/>
        <v>0</v>
      </c>
      <c r="CV43" s="59">
        <f t="shared" si="68"/>
        <v>0</v>
      </c>
      <c r="CW43" s="59">
        <f t="shared" si="69"/>
        <v>0</v>
      </c>
      <c r="CX43" s="59">
        <f t="shared" si="70"/>
        <v>0</v>
      </c>
      <c r="CY43" s="59">
        <f t="shared" si="71"/>
        <v>0</v>
      </c>
      <c r="CZ43" s="59">
        <f t="shared" si="72"/>
        <v>0</v>
      </c>
      <c r="DA43" s="59">
        <f t="shared" si="73"/>
        <v>0</v>
      </c>
      <c r="DB43" s="59">
        <f t="shared" si="74"/>
        <v>0</v>
      </c>
      <c r="DE43">
        <f t="shared" si="8"/>
        <v>38</v>
      </c>
      <c r="DF43" t="str">
        <f t="shared" si="75"/>
        <v/>
      </c>
      <c r="DG43" s="59">
        <f>IF($C43&lt;&gt;0,SUM($CK44:CK44),0)</f>
        <v>0</v>
      </c>
      <c r="DH43" s="59">
        <f>IF($C43&lt;&gt;0,SUM($CK44:CL44),0)</f>
        <v>0</v>
      </c>
      <c r="DI43" s="59">
        <f>IF($C43&lt;&gt;0,SUM($CK44:CM44),0)</f>
        <v>0</v>
      </c>
      <c r="DJ43" s="59">
        <f>IF($C43&lt;&gt;0,SUM($CK44:CN44),0)</f>
        <v>0</v>
      </c>
      <c r="DK43" s="59">
        <f>IF($C43&lt;&gt;0,SUM($CK44:CO44),0)</f>
        <v>0</v>
      </c>
      <c r="DL43" s="59">
        <f>IF($C43&lt;&gt;0,SUM($CK44:CP44),0)</f>
        <v>0</v>
      </c>
      <c r="DM43" s="59">
        <f>IF($C43&lt;&gt;0,SUM($CK44:CQ44),0)</f>
        <v>0</v>
      </c>
      <c r="DN43" s="59">
        <f>IF($C43&lt;&gt;0,SUM($CK44:CR44),0)</f>
        <v>0</v>
      </c>
      <c r="DO43" s="59">
        <f>IF($C43&lt;&gt;0,SUM($CK44:CS44),0)</f>
        <v>0</v>
      </c>
      <c r="DP43" s="59">
        <f>IF($C43&lt;&gt;0,SUM($CK44:CT44),0)</f>
        <v>0</v>
      </c>
      <c r="DQ43" s="59">
        <f>IF($C43&lt;&gt;0,SUM($CK44:CU44),0)</f>
        <v>0</v>
      </c>
      <c r="DR43" s="59">
        <f>IF($C43&lt;&gt;0,SUM($CK44:CV44),0)</f>
        <v>0</v>
      </c>
      <c r="DS43" s="59">
        <f>IF($C43&lt;&gt;0,SUM($CK44:CW44),0)</f>
        <v>0</v>
      </c>
      <c r="DT43" s="59">
        <f>IF($C43&lt;&gt;0,SUM($CK44:CX44),0)</f>
        <v>0</v>
      </c>
      <c r="DU43" s="59">
        <f>IF($C43&lt;&gt;0,SUM($CK44:CY44),0)</f>
        <v>0</v>
      </c>
      <c r="DV43" s="59">
        <f>IF($C43&lt;&gt;0,SUM($CK44:CZ44),0)</f>
        <v>0</v>
      </c>
      <c r="DW43" s="59">
        <f>IF($C43&lt;&gt;0,SUM($CK44:DA44),0)</f>
        <v>0</v>
      </c>
      <c r="DX43" s="59">
        <f>IF($C43&lt;&gt;0,SUM($CK44:DB44),0)</f>
        <v>0</v>
      </c>
      <c r="DY43" s="952" t="str">
        <f t="shared" si="44"/>
        <v/>
      </c>
    </row>
    <row r="44" spans="1:129">
      <c r="A44" s="3" t="str">
        <f t="shared" si="76"/>
        <v>x</v>
      </c>
      <c r="B44" s="805">
        <f>Dados_GLOBAL_Inicial!E44</f>
        <v>0</v>
      </c>
      <c r="C44" s="953">
        <f>IF(IFERROR(VALUE(Dados_GLOBAL_Inicial!F44),0)=0,0,Dados_GLOBAL_Inicial!F44)</f>
        <v>0</v>
      </c>
      <c r="D44" s="830">
        <f>Dados_GLOBAL_Inicial!G44</f>
        <v>98510</v>
      </c>
      <c r="E44" s="830" t="str">
        <f>IF(IFERROR(VLOOKUP(F44,Cod_Gde_Itens!$A$1:$B$80,2,FALSE),0)&gt;549,IFERROR(VLOOKUP(F44,Cod_Gde_Itens!$A$1:$B$80,2,FALSE),0),IF(Dados_GLOBAL_Inicial!H44=0,"",Dados_GLOBAL_Inicial!H44))</f>
        <v>SINAPI</v>
      </c>
      <c r="F44" s="823" t="str">
        <f>Dados_GLOBAL_Inicial!I44</f>
        <v>Plantio de Árvore com altura até 2m</v>
      </c>
      <c r="G44" s="808" t="str">
        <f>Dados_GLOBAL_Inicial!J44</f>
        <v>un</v>
      </c>
      <c r="H44" s="454">
        <f>Dados_GLOBAL_Inicial!K44</f>
        <v>420</v>
      </c>
      <c r="I44" s="970">
        <f>SUM('MEDIÇÃO_OBJETO (1)'!I44)</f>
        <v>0</v>
      </c>
      <c r="J44" s="455">
        <f t="shared" si="45"/>
        <v>420</v>
      </c>
      <c r="K44" s="451">
        <f t="shared" si="46"/>
        <v>0</v>
      </c>
      <c r="L44" s="452">
        <f t="shared" si="47"/>
        <v>7.4999999999999997E-3</v>
      </c>
      <c r="M44" s="809">
        <f t="shared" si="48"/>
        <v>0</v>
      </c>
      <c r="N44" s="810">
        <f>IF(IFERROR(VALUE(Dados_GLOBAL_Inicial!L44),0)=0,0,Dados_GLOBAL_Inicial!L44)</f>
        <v>75.88</v>
      </c>
      <c r="O44" s="812">
        <f>SUM('MEDIÇÃO_OBJETO (1)'!O44)</f>
        <v>0</v>
      </c>
      <c r="P44" s="812">
        <f>SUM('MEDIÇÃO_OBJETO (1)'!P44)</f>
        <v>31869.599999999999</v>
      </c>
      <c r="Q44" s="813">
        <f t="shared" si="49"/>
        <v>31869.599999999999</v>
      </c>
      <c r="R44" s="951"/>
      <c r="S44" s="815">
        <f>SUM('MEDIÇÃO_OBJETO (1)'!S44)</f>
        <v>0</v>
      </c>
      <c r="T44" s="815">
        <f>SUM('MEDIÇÃO_OBJETO (1)'!T44)</f>
        <v>0</v>
      </c>
      <c r="V44" s="19"/>
      <c r="W44" s="978">
        <f t="shared" si="50"/>
        <v>400.03</v>
      </c>
      <c r="X44" s="816">
        <f t="shared" si="51"/>
        <v>0</v>
      </c>
      <c r="Y44" s="816">
        <f t="shared" si="52"/>
        <v>458285.79</v>
      </c>
      <c r="Z44" s="817">
        <f t="shared" si="53"/>
        <v>0</v>
      </c>
      <c r="AB44" s="453">
        <f t="shared" si="54"/>
        <v>0</v>
      </c>
      <c r="AC44" s="14">
        <f t="shared" si="55"/>
        <v>0</v>
      </c>
      <c r="AD44" s="819"/>
      <c r="AE44" s="631">
        <f t="shared" si="56"/>
        <v>0</v>
      </c>
      <c r="AF44" s="818">
        <f>SUM('MEDIÇÃO_OBJETO (1)'!AG44)</f>
        <v>0</v>
      </c>
      <c r="AG44" s="541">
        <f>SUM('MEDIÇÃO_OBJETO (1)'!AH44)</f>
        <v>0</v>
      </c>
      <c r="AH44" s="541">
        <f>SUM('MEDIÇÃO_OBJETO (1)'!AI44)</f>
        <v>0</v>
      </c>
      <c r="AI44" s="541">
        <f>SUM('MEDIÇÃO_OBJETO (1)'!AJ44)</f>
        <v>0</v>
      </c>
      <c r="AJ44" s="541">
        <f>SUM('MEDIÇÃO_OBJETO (1)'!AK44)</f>
        <v>0</v>
      </c>
      <c r="AK44" s="541">
        <f>SUM('MEDIÇÃO_OBJETO (1)'!AL44)</f>
        <v>0</v>
      </c>
      <c r="AL44" s="541">
        <f>SUM('MEDIÇÃO_OBJETO (1)'!AM44)</f>
        <v>0</v>
      </c>
      <c r="AM44" s="541">
        <f>SUM('MEDIÇÃO_OBJETO (1)'!AN44)</f>
        <v>0</v>
      </c>
      <c r="AN44" s="541">
        <f>SUM('MEDIÇÃO_OBJETO (1)'!AO44)</f>
        <v>0</v>
      </c>
      <c r="AO44" s="541">
        <f>SUM('MEDIÇÃO_OBJETO (1)'!AP44)</f>
        <v>0</v>
      </c>
      <c r="AP44" s="541">
        <f>SUM('MEDIÇÃO_OBJETO (1)'!AQ44)</f>
        <v>0</v>
      </c>
      <c r="AQ44" s="541">
        <f>SUM('MEDIÇÃO_OBJETO (1)'!AR44)</f>
        <v>0</v>
      </c>
      <c r="AR44" s="541">
        <f>SUM('MEDIÇÃO_OBJETO (1)'!AS44)</f>
        <v>0</v>
      </c>
      <c r="AS44" s="541">
        <f>SUM('MEDIÇÃO_OBJETO (1)'!AT44)</f>
        <v>0</v>
      </c>
      <c r="AT44" s="541">
        <f>SUM('MEDIÇÃO_OBJETO (1)'!AU44)</f>
        <v>0</v>
      </c>
      <c r="AU44" s="541">
        <f>SUM('MEDIÇÃO_OBJETO (1)'!AV44)</f>
        <v>0</v>
      </c>
      <c r="AV44" s="541">
        <f>SUM('MEDIÇÃO_OBJETO (1)'!AW44)</f>
        <v>0</v>
      </c>
      <c r="AW44" s="541">
        <f>SUM('MEDIÇÃO_OBJETO (1)'!AX44)</f>
        <v>0</v>
      </c>
      <c r="AX44" s="977"/>
      <c r="BN44" s="992">
        <f t="shared" si="77"/>
        <v>0</v>
      </c>
      <c r="BO44" s="538">
        <f t="shared" si="43"/>
        <v>0</v>
      </c>
      <c r="BP44" s="987">
        <f>IF(RESUMO_GLOBAL!$X$53="a",ROUND(AF44*$N44,RESUMO_GLOBAL!$X$54),IF(RESUMO_GLOBAL!$X$53="t",TRUNC(AF44*$N44,RESUMO_GLOBAL!$X$54),AF44*$N44))</f>
        <v>0</v>
      </c>
      <c r="BQ44" s="987">
        <f>IF(RESUMO_GLOBAL!$X$53="a",ROUND(AG44*$N44,RESUMO_GLOBAL!$X$54),IF(RESUMO_GLOBAL!$X$53="t",TRUNC(AG44*$N44,RESUMO_GLOBAL!$X$54),AG44*$N44))</f>
        <v>0</v>
      </c>
      <c r="BR44" s="987">
        <f>IF(RESUMO_GLOBAL!$X$53="a",ROUND(AH44*$N44,RESUMO_GLOBAL!$X$54),IF(RESUMO_GLOBAL!$X$53="t",TRUNC(AH44*$N44,RESUMO_GLOBAL!$X$54),AH44*$N44))</f>
        <v>0</v>
      </c>
      <c r="BS44" s="987">
        <f>IF(RESUMO_GLOBAL!$X$53="a",ROUND(AI44*$N44,RESUMO_GLOBAL!$X$54),IF(RESUMO_GLOBAL!$X$53="t",TRUNC(AI44*$N44,RESUMO_GLOBAL!$X$54),AI44*$N44))</f>
        <v>0</v>
      </c>
      <c r="BT44" s="987">
        <f>IF(RESUMO_GLOBAL!$X$53="a",ROUND(AJ44*$N44,RESUMO_GLOBAL!$X$54),IF(RESUMO_GLOBAL!$X$53="t",TRUNC(AJ44*$N44,RESUMO_GLOBAL!$X$54),AJ44*$N44))</f>
        <v>0</v>
      </c>
      <c r="BU44" s="987">
        <f>IF(RESUMO_GLOBAL!$X$53="a",ROUND(AK44*$N44,RESUMO_GLOBAL!$X$54),IF(RESUMO_GLOBAL!$X$53="t",TRUNC(AK44*$N44,RESUMO_GLOBAL!$X$54),AK44*$N44))</f>
        <v>0</v>
      </c>
      <c r="BV44" s="987">
        <f>IF(RESUMO_GLOBAL!$X$53="a",ROUND(AL44*$N44,RESUMO_GLOBAL!$X$54),IF(RESUMO_GLOBAL!$X$53="t",TRUNC(AL44*$N44,RESUMO_GLOBAL!$X$54),AL44*$N44))</f>
        <v>0</v>
      </c>
      <c r="BW44" s="987">
        <f>IF(RESUMO_GLOBAL!$X$53="a",ROUND(AM44*$N44,RESUMO_GLOBAL!$X$54),IF(RESUMO_GLOBAL!$X$53="t",TRUNC(AM44*$N44,RESUMO_GLOBAL!$X$54),AM44*$N44))</f>
        <v>0</v>
      </c>
      <c r="BX44" s="987">
        <f>IF(RESUMO_GLOBAL!$X$53="a",ROUND(AN44*$N44,RESUMO_GLOBAL!$X$54),IF(RESUMO_GLOBAL!$X$53="t",TRUNC(AN44*$N44,RESUMO_GLOBAL!$X$54),AN44*$N44))</f>
        <v>0</v>
      </c>
      <c r="BY44" s="987">
        <f>IF(RESUMO_GLOBAL!$X$53="a",ROUND(AO44*$N44,RESUMO_GLOBAL!$X$54),IF(RESUMO_GLOBAL!$X$53="t",TRUNC(AO44*$N44,RESUMO_GLOBAL!$X$54),AO44*$N44))</f>
        <v>0</v>
      </c>
      <c r="BZ44" s="987">
        <f>IF(RESUMO_GLOBAL!$X$53="a",ROUND(AP44*$N44,RESUMO_GLOBAL!$X$54),IF(RESUMO_GLOBAL!$X$53="t",TRUNC(AP44*$N44,RESUMO_GLOBAL!$X$54),AP44*$N44))</f>
        <v>0</v>
      </c>
      <c r="CA44" s="987">
        <f>IF(RESUMO_GLOBAL!$X$53="a",ROUND(AQ44*$N44,RESUMO_GLOBAL!$X$54),IF(RESUMO_GLOBAL!$X$53="t",TRUNC(AQ44*$N44,RESUMO_GLOBAL!$X$54),AQ44*$N44))</f>
        <v>0</v>
      </c>
      <c r="CB44" s="987">
        <f>IF(RESUMO_GLOBAL!$X$53="a",ROUND(AR44*$N44,RESUMO_GLOBAL!$X$54),IF(RESUMO_GLOBAL!$X$53="t",TRUNC(AR44*$N44,RESUMO_GLOBAL!$X$54),AR44*$N44))</f>
        <v>0</v>
      </c>
      <c r="CC44" s="987">
        <f>IF(RESUMO_GLOBAL!$X$53="a",ROUND(AS44*$N44,RESUMO_GLOBAL!$X$54),IF(RESUMO_GLOBAL!$X$53="t",TRUNC(AS44*$N44,RESUMO_GLOBAL!$X$54),AS44*$N44))</f>
        <v>0</v>
      </c>
      <c r="CD44" s="987">
        <f>IF(RESUMO_GLOBAL!$X$53="a",ROUND(AT44*$N44,RESUMO_GLOBAL!$X$54),IF(RESUMO_GLOBAL!$X$53="t",TRUNC(AT44*$N44,RESUMO_GLOBAL!$X$54),AT44*$N44))</f>
        <v>0</v>
      </c>
      <c r="CE44" s="987">
        <f>IF(RESUMO_GLOBAL!$X$53="a",ROUND(AU44*$N44,RESUMO_GLOBAL!$X$54),IF(RESUMO_GLOBAL!$X$53="t",TRUNC(AU44*$N44,RESUMO_GLOBAL!$X$54),AU44*$N44))</f>
        <v>0</v>
      </c>
      <c r="CF44" s="987">
        <f>IF(RESUMO_GLOBAL!$X$53="a",ROUND(AV44*$N44,RESUMO_GLOBAL!$X$54),IF(RESUMO_GLOBAL!$X$53="t",TRUNC(AV44*$N44,RESUMO_GLOBAL!$X$54),AV44*$N44))</f>
        <v>0</v>
      </c>
      <c r="CG44" s="987">
        <f>IF(RESUMO_GLOBAL!$X$53="a",ROUND(AW44*$N44,RESUMO_GLOBAL!$X$54),IF(RESUMO_GLOBAL!$X$53="t",TRUNC(AW44*$N44,RESUMO_GLOBAL!$X$54),AW44*$N44))</f>
        <v>0</v>
      </c>
      <c r="CK44" s="59">
        <f t="shared" si="57"/>
        <v>0</v>
      </c>
      <c r="CL44" s="59">
        <f t="shared" si="58"/>
        <v>400.03</v>
      </c>
      <c r="CM44" s="59">
        <f t="shared" si="59"/>
        <v>0</v>
      </c>
      <c r="CN44" s="59">
        <f t="shared" si="60"/>
        <v>0</v>
      </c>
      <c r="CO44" s="59">
        <f t="shared" si="61"/>
        <v>0</v>
      </c>
      <c r="CP44" s="59">
        <f t="shared" si="62"/>
        <v>0</v>
      </c>
      <c r="CQ44" s="59">
        <f t="shared" si="63"/>
        <v>0</v>
      </c>
      <c r="CR44" s="59">
        <f t="shared" si="64"/>
        <v>0</v>
      </c>
      <c r="CS44" s="59">
        <f t="shared" si="65"/>
        <v>0</v>
      </c>
      <c r="CT44" s="59">
        <f t="shared" si="66"/>
        <v>0</v>
      </c>
      <c r="CU44" s="59">
        <f t="shared" si="67"/>
        <v>0</v>
      </c>
      <c r="CV44" s="59">
        <f t="shared" si="68"/>
        <v>0</v>
      </c>
      <c r="CW44" s="59">
        <f t="shared" si="69"/>
        <v>0</v>
      </c>
      <c r="CX44" s="59">
        <f t="shared" si="70"/>
        <v>0</v>
      </c>
      <c r="CY44" s="59">
        <f t="shared" si="71"/>
        <v>0</v>
      </c>
      <c r="CZ44" s="59">
        <f t="shared" si="72"/>
        <v>0</v>
      </c>
      <c r="DA44" s="59">
        <f t="shared" si="73"/>
        <v>0</v>
      </c>
      <c r="DB44" s="59">
        <f t="shared" si="74"/>
        <v>0</v>
      </c>
      <c r="DE44">
        <f t="shared" si="8"/>
        <v>39</v>
      </c>
      <c r="DF44" t="str">
        <f t="shared" si="75"/>
        <v/>
      </c>
      <c r="DG44" s="59">
        <f>IF($C44&lt;&gt;0,SUM($CK45:CK45),0)</f>
        <v>0</v>
      </c>
      <c r="DH44" s="59">
        <f>IF($C44&lt;&gt;0,SUM($CK45:CL45),0)</f>
        <v>0</v>
      </c>
      <c r="DI44" s="59">
        <f>IF($C44&lt;&gt;0,SUM($CK45:CM45),0)</f>
        <v>0</v>
      </c>
      <c r="DJ44" s="59">
        <f>IF($C44&lt;&gt;0,SUM($CK45:CN45),0)</f>
        <v>0</v>
      </c>
      <c r="DK44" s="59">
        <f>IF($C44&lt;&gt;0,SUM($CK45:CO45),0)</f>
        <v>0</v>
      </c>
      <c r="DL44" s="59">
        <f>IF($C44&lt;&gt;0,SUM($CK45:CP45),0)</f>
        <v>0</v>
      </c>
      <c r="DM44" s="59">
        <f>IF($C44&lt;&gt;0,SUM($CK45:CQ45),0)</f>
        <v>0</v>
      </c>
      <c r="DN44" s="59">
        <f>IF($C44&lt;&gt;0,SUM($CK45:CR45),0)</f>
        <v>0</v>
      </c>
      <c r="DO44" s="59">
        <f>IF($C44&lt;&gt;0,SUM($CK45:CS45),0)</f>
        <v>0</v>
      </c>
      <c r="DP44" s="59">
        <f>IF($C44&lt;&gt;0,SUM($CK45:CT45),0)</f>
        <v>0</v>
      </c>
      <c r="DQ44" s="59">
        <f>IF($C44&lt;&gt;0,SUM($CK45:CU45),0)</f>
        <v>0</v>
      </c>
      <c r="DR44" s="59">
        <f>IF($C44&lt;&gt;0,SUM($CK45:CV45),0)</f>
        <v>0</v>
      </c>
      <c r="DS44" s="59">
        <f>IF($C44&lt;&gt;0,SUM($CK45:CW45),0)</f>
        <v>0</v>
      </c>
      <c r="DT44" s="59">
        <f>IF($C44&lt;&gt;0,SUM($CK45:CX45),0)</f>
        <v>0</v>
      </c>
      <c r="DU44" s="59">
        <f>IF($C44&lt;&gt;0,SUM($CK45:CY45),0)</f>
        <v>0</v>
      </c>
      <c r="DV44" s="59">
        <f>IF($C44&lt;&gt;0,SUM($CK45:CZ45),0)</f>
        <v>0</v>
      </c>
      <c r="DW44" s="59">
        <f>IF($C44&lt;&gt;0,SUM($CK45:DA45),0)</f>
        <v>0</v>
      </c>
      <c r="DX44" s="59">
        <f>IF($C44&lt;&gt;0,SUM($CK45:DB45),0)</f>
        <v>0</v>
      </c>
      <c r="DY44" s="952" t="str">
        <f t="shared" si="44"/>
        <v/>
      </c>
    </row>
    <row r="45" spans="1:129">
      <c r="A45" s="3" t="str">
        <f t="shared" si="76"/>
        <v>x</v>
      </c>
      <c r="B45" s="805">
        <f>Dados_GLOBAL_Inicial!E45</f>
        <v>0</v>
      </c>
      <c r="C45" s="953">
        <f>IF(IFERROR(VALUE(Dados_GLOBAL_Inicial!F45),0)=0,0,Dados_GLOBAL_Inicial!F45)</f>
        <v>0</v>
      </c>
      <c r="D45" s="830">
        <f>Dados_GLOBAL_Inicial!G45</f>
        <v>98504</v>
      </c>
      <c r="E45" s="830" t="str">
        <f>IF(IFERROR(VLOOKUP(F45,Cod_Gde_Itens!$A$1:$B$80,2,FALSE),0)&gt;549,IFERROR(VLOOKUP(F45,Cod_Gde_Itens!$A$1:$B$80,2,FALSE),0),IF(Dados_GLOBAL_Inicial!H45=0,"",Dados_GLOBAL_Inicial!H45))</f>
        <v>SINAPI</v>
      </c>
      <c r="F45" s="823" t="str">
        <f>Dados_GLOBAL_Inicial!I45</f>
        <v>Plantio de Grama em placas</v>
      </c>
      <c r="G45" s="808" t="str">
        <f>Dados_GLOBAL_Inicial!J45</f>
        <v>m2</v>
      </c>
      <c r="H45" s="454">
        <f>Dados_GLOBAL_Inicial!K45</f>
        <v>7593.81</v>
      </c>
      <c r="I45" s="970">
        <f>SUM('MEDIÇÃO_OBJETO (1)'!I45)</f>
        <v>0</v>
      </c>
      <c r="J45" s="455">
        <f t="shared" si="45"/>
        <v>7593.81</v>
      </c>
      <c r="K45" s="451">
        <f t="shared" si="46"/>
        <v>0</v>
      </c>
      <c r="L45" s="452">
        <f t="shared" si="47"/>
        <v>1.9900000000000001E-2</v>
      </c>
      <c r="M45" s="809">
        <f t="shared" si="48"/>
        <v>0</v>
      </c>
      <c r="N45" s="810">
        <f>IF(IFERROR(VALUE(Dados_GLOBAL_Inicial!L45),0)=0,0,Dados_GLOBAL_Inicial!L45)</f>
        <v>11.11</v>
      </c>
      <c r="O45" s="812">
        <f>SUM('MEDIÇÃO_OBJETO (1)'!O45)</f>
        <v>0</v>
      </c>
      <c r="P45" s="812">
        <f>SUM('MEDIÇÃO_OBJETO (1)'!P45)</f>
        <v>84367.23</v>
      </c>
      <c r="Q45" s="813">
        <f t="shared" si="49"/>
        <v>84367.23</v>
      </c>
      <c r="R45" s="951"/>
      <c r="S45" s="815">
        <f>SUM('MEDIÇÃO_OBJETO (1)'!S45)</f>
        <v>0</v>
      </c>
      <c r="T45" s="815">
        <f>SUM('MEDIÇÃO_OBJETO (1)'!T45)</f>
        <v>0</v>
      </c>
      <c r="V45" s="19"/>
      <c r="W45" s="978">
        <f t="shared" si="50"/>
        <v>400.03</v>
      </c>
      <c r="X45" s="816">
        <f t="shared" si="51"/>
        <v>0</v>
      </c>
      <c r="Y45" s="816">
        <f t="shared" si="52"/>
        <v>426416.19</v>
      </c>
      <c r="Z45" s="817">
        <f t="shared" si="53"/>
        <v>0</v>
      </c>
      <c r="AB45" s="453">
        <f t="shared" si="54"/>
        <v>0</v>
      </c>
      <c r="AC45" s="14">
        <f t="shared" si="55"/>
        <v>0</v>
      </c>
      <c r="AD45" s="819"/>
      <c r="AE45" s="631">
        <f t="shared" si="56"/>
        <v>0</v>
      </c>
      <c r="AF45" s="818">
        <f>SUM('MEDIÇÃO_OBJETO (1)'!AG45)</f>
        <v>0</v>
      </c>
      <c r="AG45" s="541">
        <f>SUM('MEDIÇÃO_OBJETO (1)'!AH45)</f>
        <v>0</v>
      </c>
      <c r="AH45" s="541">
        <f>SUM('MEDIÇÃO_OBJETO (1)'!AI45)</f>
        <v>0</v>
      </c>
      <c r="AI45" s="541">
        <f>SUM('MEDIÇÃO_OBJETO (1)'!AJ45)</f>
        <v>0</v>
      </c>
      <c r="AJ45" s="541">
        <f>SUM('MEDIÇÃO_OBJETO (1)'!AK45)</f>
        <v>0</v>
      </c>
      <c r="AK45" s="541">
        <f>SUM('MEDIÇÃO_OBJETO (1)'!AL45)</f>
        <v>0</v>
      </c>
      <c r="AL45" s="541">
        <f>SUM('MEDIÇÃO_OBJETO (1)'!AM45)</f>
        <v>0</v>
      </c>
      <c r="AM45" s="541">
        <f>SUM('MEDIÇÃO_OBJETO (1)'!AN45)</f>
        <v>0</v>
      </c>
      <c r="AN45" s="541">
        <f>SUM('MEDIÇÃO_OBJETO (1)'!AO45)</f>
        <v>0</v>
      </c>
      <c r="AO45" s="541">
        <f>SUM('MEDIÇÃO_OBJETO (1)'!AP45)</f>
        <v>0</v>
      </c>
      <c r="AP45" s="541">
        <f>SUM('MEDIÇÃO_OBJETO (1)'!AQ45)</f>
        <v>0</v>
      </c>
      <c r="AQ45" s="541">
        <f>SUM('MEDIÇÃO_OBJETO (1)'!AR45)</f>
        <v>0</v>
      </c>
      <c r="AR45" s="541">
        <f>SUM('MEDIÇÃO_OBJETO (1)'!AS45)</f>
        <v>0</v>
      </c>
      <c r="AS45" s="541">
        <f>SUM('MEDIÇÃO_OBJETO (1)'!AT45)</f>
        <v>0</v>
      </c>
      <c r="AT45" s="541">
        <f>SUM('MEDIÇÃO_OBJETO (1)'!AU45)</f>
        <v>0</v>
      </c>
      <c r="AU45" s="541">
        <f>SUM('MEDIÇÃO_OBJETO (1)'!AV45)</f>
        <v>0</v>
      </c>
      <c r="AV45" s="541">
        <f>SUM('MEDIÇÃO_OBJETO (1)'!AW45)</f>
        <v>0</v>
      </c>
      <c r="AW45" s="541">
        <f>SUM('MEDIÇÃO_OBJETO (1)'!AX45)</f>
        <v>0</v>
      </c>
      <c r="AX45" s="977"/>
      <c r="BN45" s="992">
        <f t="shared" si="77"/>
        <v>0</v>
      </c>
      <c r="BO45" s="538">
        <f t="shared" si="43"/>
        <v>0</v>
      </c>
      <c r="BP45" s="987">
        <f>IF(RESUMO_GLOBAL!$X$53="a",ROUND(AF45*$N45,RESUMO_GLOBAL!$X$54),IF(RESUMO_GLOBAL!$X$53="t",TRUNC(AF45*$N45,RESUMO_GLOBAL!$X$54),AF45*$N45))</f>
        <v>0</v>
      </c>
      <c r="BQ45" s="987">
        <f>IF(RESUMO_GLOBAL!$X$53="a",ROUND(AG45*$N45,RESUMO_GLOBAL!$X$54),IF(RESUMO_GLOBAL!$X$53="t",TRUNC(AG45*$N45,RESUMO_GLOBAL!$X$54),AG45*$N45))</f>
        <v>0</v>
      </c>
      <c r="BR45" s="987">
        <f>IF(RESUMO_GLOBAL!$X$53="a",ROUND(AH45*$N45,RESUMO_GLOBAL!$X$54),IF(RESUMO_GLOBAL!$X$53="t",TRUNC(AH45*$N45,RESUMO_GLOBAL!$X$54),AH45*$N45))</f>
        <v>0</v>
      </c>
      <c r="BS45" s="987">
        <f>IF(RESUMO_GLOBAL!$X$53="a",ROUND(AI45*$N45,RESUMO_GLOBAL!$X$54),IF(RESUMO_GLOBAL!$X$53="t",TRUNC(AI45*$N45,RESUMO_GLOBAL!$X$54),AI45*$N45))</f>
        <v>0</v>
      </c>
      <c r="BT45" s="987">
        <f>IF(RESUMO_GLOBAL!$X$53="a",ROUND(AJ45*$N45,RESUMO_GLOBAL!$X$54),IF(RESUMO_GLOBAL!$X$53="t",TRUNC(AJ45*$N45,RESUMO_GLOBAL!$X$54),AJ45*$N45))</f>
        <v>0</v>
      </c>
      <c r="BU45" s="987">
        <f>IF(RESUMO_GLOBAL!$X$53="a",ROUND(AK45*$N45,RESUMO_GLOBAL!$X$54),IF(RESUMO_GLOBAL!$X$53="t",TRUNC(AK45*$N45,RESUMO_GLOBAL!$X$54),AK45*$N45))</f>
        <v>0</v>
      </c>
      <c r="BV45" s="987">
        <f>IF(RESUMO_GLOBAL!$X$53="a",ROUND(AL45*$N45,RESUMO_GLOBAL!$X$54),IF(RESUMO_GLOBAL!$X$53="t",TRUNC(AL45*$N45,RESUMO_GLOBAL!$X$54),AL45*$N45))</f>
        <v>0</v>
      </c>
      <c r="BW45" s="987">
        <f>IF(RESUMO_GLOBAL!$X$53="a",ROUND(AM45*$N45,RESUMO_GLOBAL!$X$54),IF(RESUMO_GLOBAL!$X$53="t",TRUNC(AM45*$N45,RESUMO_GLOBAL!$X$54),AM45*$N45))</f>
        <v>0</v>
      </c>
      <c r="BX45" s="987">
        <f>IF(RESUMO_GLOBAL!$X$53="a",ROUND(AN45*$N45,RESUMO_GLOBAL!$X$54),IF(RESUMO_GLOBAL!$X$53="t",TRUNC(AN45*$N45,RESUMO_GLOBAL!$X$54),AN45*$N45))</f>
        <v>0</v>
      </c>
      <c r="BY45" s="987">
        <f>IF(RESUMO_GLOBAL!$X$53="a",ROUND(AO45*$N45,RESUMO_GLOBAL!$X$54),IF(RESUMO_GLOBAL!$X$53="t",TRUNC(AO45*$N45,RESUMO_GLOBAL!$X$54),AO45*$N45))</f>
        <v>0</v>
      </c>
      <c r="BZ45" s="987">
        <f>IF(RESUMO_GLOBAL!$X$53="a",ROUND(AP45*$N45,RESUMO_GLOBAL!$X$54),IF(RESUMO_GLOBAL!$X$53="t",TRUNC(AP45*$N45,RESUMO_GLOBAL!$X$54),AP45*$N45))</f>
        <v>0</v>
      </c>
      <c r="CA45" s="987">
        <f>IF(RESUMO_GLOBAL!$X$53="a",ROUND(AQ45*$N45,RESUMO_GLOBAL!$X$54),IF(RESUMO_GLOBAL!$X$53="t",TRUNC(AQ45*$N45,RESUMO_GLOBAL!$X$54),AQ45*$N45))</f>
        <v>0</v>
      </c>
      <c r="CB45" s="987">
        <f>IF(RESUMO_GLOBAL!$X$53="a",ROUND(AR45*$N45,RESUMO_GLOBAL!$X$54),IF(RESUMO_GLOBAL!$X$53="t",TRUNC(AR45*$N45,RESUMO_GLOBAL!$X$54),AR45*$N45))</f>
        <v>0</v>
      </c>
      <c r="CC45" s="987">
        <f>IF(RESUMO_GLOBAL!$X$53="a",ROUND(AS45*$N45,RESUMO_GLOBAL!$X$54),IF(RESUMO_GLOBAL!$X$53="t",TRUNC(AS45*$N45,RESUMO_GLOBAL!$X$54),AS45*$N45))</f>
        <v>0</v>
      </c>
      <c r="CD45" s="987">
        <f>IF(RESUMO_GLOBAL!$X$53="a",ROUND(AT45*$N45,RESUMO_GLOBAL!$X$54),IF(RESUMO_GLOBAL!$X$53="t",TRUNC(AT45*$N45,RESUMO_GLOBAL!$X$54),AT45*$N45))</f>
        <v>0</v>
      </c>
      <c r="CE45" s="987">
        <f>IF(RESUMO_GLOBAL!$X$53="a",ROUND(AU45*$N45,RESUMO_GLOBAL!$X$54),IF(RESUMO_GLOBAL!$X$53="t",TRUNC(AU45*$N45,RESUMO_GLOBAL!$X$54),AU45*$N45))</f>
        <v>0</v>
      </c>
      <c r="CF45" s="987">
        <f>IF(RESUMO_GLOBAL!$X$53="a",ROUND(AV45*$N45,RESUMO_GLOBAL!$X$54),IF(RESUMO_GLOBAL!$X$53="t",TRUNC(AV45*$N45,RESUMO_GLOBAL!$X$54),AV45*$N45))</f>
        <v>0</v>
      </c>
      <c r="CG45" s="987">
        <f>IF(RESUMO_GLOBAL!$X$53="a",ROUND(AW45*$N45,RESUMO_GLOBAL!$X$54),IF(RESUMO_GLOBAL!$X$53="t",TRUNC(AW45*$N45,RESUMO_GLOBAL!$X$54),AW45*$N45))</f>
        <v>0</v>
      </c>
      <c r="CK45" s="59">
        <f t="shared" si="57"/>
        <v>0</v>
      </c>
      <c r="CL45" s="59">
        <f t="shared" si="58"/>
        <v>400.03</v>
      </c>
      <c r="CM45" s="59">
        <f t="shared" si="59"/>
        <v>0</v>
      </c>
      <c r="CN45" s="59">
        <f t="shared" si="60"/>
        <v>0</v>
      </c>
      <c r="CO45" s="59">
        <f t="shared" si="61"/>
        <v>0</v>
      </c>
      <c r="CP45" s="59">
        <f t="shared" si="62"/>
        <v>0</v>
      </c>
      <c r="CQ45" s="59">
        <f t="shared" si="63"/>
        <v>0</v>
      </c>
      <c r="CR45" s="59">
        <f t="shared" si="64"/>
        <v>0</v>
      </c>
      <c r="CS45" s="59">
        <f t="shared" si="65"/>
        <v>0</v>
      </c>
      <c r="CT45" s="59">
        <f t="shared" si="66"/>
        <v>0</v>
      </c>
      <c r="CU45" s="59">
        <f t="shared" si="67"/>
        <v>0</v>
      </c>
      <c r="CV45" s="59">
        <f t="shared" si="68"/>
        <v>0</v>
      </c>
      <c r="CW45" s="59">
        <f t="shared" si="69"/>
        <v>0</v>
      </c>
      <c r="CX45" s="59">
        <f t="shared" si="70"/>
        <v>0</v>
      </c>
      <c r="CY45" s="59">
        <f t="shared" si="71"/>
        <v>0</v>
      </c>
      <c r="CZ45" s="59">
        <f t="shared" si="72"/>
        <v>0</v>
      </c>
      <c r="DA45" s="59">
        <f t="shared" si="73"/>
        <v>0</v>
      </c>
      <c r="DB45" s="59">
        <f t="shared" si="74"/>
        <v>0</v>
      </c>
      <c r="DE45">
        <f t="shared" si="8"/>
        <v>40</v>
      </c>
      <c r="DF45" t="str">
        <f t="shared" si="75"/>
        <v/>
      </c>
      <c r="DG45" s="59">
        <f>IF($C45&lt;&gt;0,SUM($CK46:CK46),0)</f>
        <v>0</v>
      </c>
      <c r="DH45" s="59">
        <f>IF($C45&lt;&gt;0,SUM($CK46:CL46),0)</f>
        <v>0</v>
      </c>
      <c r="DI45" s="59">
        <f>IF($C45&lt;&gt;0,SUM($CK46:CM46),0)</f>
        <v>0</v>
      </c>
      <c r="DJ45" s="59">
        <f>IF($C45&lt;&gt;0,SUM($CK46:CN46),0)</f>
        <v>0</v>
      </c>
      <c r="DK45" s="59">
        <f>IF($C45&lt;&gt;0,SUM($CK46:CO46),0)</f>
        <v>0</v>
      </c>
      <c r="DL45" s="59">
        <f>IF($C45&lt;&gt;0,SUM($CK46:CP46),0)</f>
        <v>0</v>
      </c>
      <c r="DM45" s="59">
        <f>IF($C45&lt;&gt;0,SUM($CK46:CQ46),0)</f>
        <v>0</v>
      </c>
      <c r="DN45" s="59">
        <f>IF($C45&lt;&gt;0,SUM($CK46:CR46),0)</f>
        <v>0</v>
      </c>
      <c r="DO45" s="59">
        <f>IF($C45&lt;&gt;0,SUM($CK46:CS46),0)</f>
        <v>0</v>
      </c>
      <c r="DP45" s="59">
        <f>IF($C45&lt;&gt;0,SUM($CK46:CT46),0)</f>
        <v>0</v>
      </c>
      <c r="DQ45" s="59">
        <f>IF($C45&lt;&gt;0,SUM($CK46:CU46),0)</f>
        <v>0</v>
      </c>
      <c r="DR45" s="59">
        <f>IF($C45&lt;&gt;0,SUM($CK46:CV46),0)</f>
        <v>0</v>
      </c>
      <c r="DS45" s="59">
        <f>IF($C45&lt;&gt;0,SUM($CK46:CW46),0)</f>
        <v>0</v>
      </c>
      <c r="DT45" s="59">
        <f>IF($C45&lt;&gt;0,SUM($CK46:CX46),0)</f>
        <v>0</v>
      </c>
      <c r="DU45" s="59">
        <f>IF($C45&lt;&gt;0,SUM($CK46:CY46),0)</f>
        <v>0</v>
      </c>
      <c r="DV45" s="59">
        <f>IF($C45&lt;&gt;0,SUM($CK46:CZ46),0)</f>
        <v>0</v>
      </c>
      <c r="DW45" s="59">
        <f>IF($C45&lt;&gt;0,SUM($CK46:DA46),0)</f>
        <v>0</v>
      </c>
      <c r="DX45" s="59">
        <f>IF($C45&lt;&gt;0,SUM($CK46:DB46),0)</f>
        <v>0</v>
      </c>
      <c r="DY45" s="952" t="str">
        <f t="shared" si="44"/>
        <v/>
      </c>
    </row>
    <row r="46" spans="1:129">
      <c r="A46" s="3" t="str">
        <f t="shared" si="76"/>
        <v>x</v>
      </c>
      <c r="B46" s="805">
        <f>Dados_GLOBAL_Inicial!E46</f>
        <v>0</v>
      </c>
      <c r="C46" s="953">
        <f>IF(IFERROR(VALUE(Dados_GLOBAL_Inicial!F46),0)=0,0,Dados_GLOBAL_Inicial!F46)</f>
        <v>0</v>
      </c>
      <c r="D46" s="830" t="str">
        <f>Dados_GLOBAL_Inicial!G46</f>
        <v>605000G</v>
      </c>
      <c r="E46" s="830" t="str">
        <f>IF(IFERROR(VLOOKUP(F46,Cod_Gde_Itens!$A$1:$B$80,2,FALSE),0)&gt;549,IFERROR(VLOOKUP(F46,Cod_Gde_Itens!$A$1:$B$80,2,FALSE),0),IF(Dados_GLOBAL_Inicial!H46=0,"",Dados_GLOBAL_Inicial!H46))</f>
        <v>DER/PRC</v>
      </c>
      <c r="F46" s="823" t="str">
        <f>Dados_GLOBAL_Inicial!I46</f>
        <v>Rampa para PNE com Piso Tátil (NBR 9050) - Modelo 02 - 5,94 m2</v>
      </c>
      <c r="G46" s="808" t="str">
        <f>Dados_GLOBAL_Inicial!J46</f>
        <v>un</v>
      </c>
      <c r="H46" s="454">
        <f>Dados_GLOBAL_Inicial!K46</f>
        <v>138</v>
      </c>
      <c r="I46" s="970">
        <f>SUM('MEDIÇÃO_OBJETO (1)'!I46)</f>
        <v>0</v>
      </c>
      <c r="J46" s="455">
        <f t="shared" si="45"/>
        <v>138</v>
      </c>
      <c r="K46" s="451">
        <f t="shared" si="46"/>
        <v>7.246376811594203E-3</v>
      </c>
      <c r="L46" s="452">
        <f t="shared" si="47"/>
        <v>1.2999999999999999E-2</v>
      </c>
      <c r="M46" s="809">
        <f t="shared" si="48"/>
        <v>1E-4</v>
      </c>
      <c r="N46" s="810">
        <f>IF(IFERROR(VALUE(Dados_GLOBAL_Inicial!L46),0)=0,0,Dados_GLOBAL_Inicial!L46)</f>
        <v>400.03</v>
      </c>
      <c r="O46" s="812">
        <f>SUM('MEDIÇÃO_OBJETO (1)'!O46)</f>
        <v>400.03</v>
      </c>
      <c r="P46" s="812">
        <f>SUM('MEDIÇÃO_OBJETO (1)'!P46)</f>
        <v>55204.14</v>
      </c>
      <c r="Q46" s="813">
        <f t="shared" si="49"/>
        <v>54804.11</v>
      </c>
      <c r="R46" s="951"/>
      <c r="S46" s="815">
        <f>SUM('MEDIÇÃO_OBJETO (1)'!S46)</f>
        <v>0</v>
      </c>
      <c r="T46" s="815">
        <f>SUM('MEDIÇÃO_OBJETO (1)'!T46)</f>
        <v>0</v>
      </c>
      <c r="V46" s="19"/>
      <c r="W46" s="978">
        <f t="shared" si="50"/>
        <v>400.03</v>
      </c>
      <c r="X46" s="816">
        <f t="shared" si="51"/>
        <v>0</v>
      </c>
      <c r="Y46" s="816">
        <f t="shared" si="52"/>
        <v>342048.96</v>
      </c>
      <c r="Z46" s="817">
        <f t="shared" si="53"/>
        <v>0</v>
      </c>
      <c r="AB46" s="453">
        <f t="shared" si="54"/>
        <v>1</v>
      </c>
      <c r="AC46" s="14">
        <f t="shared" si="55"/>
        <v>7.246376811594203E-3</v>
      </c>
      <c r="AD46" s="819"/>
      <c r="AE46" s="631">
        <f t="shared" si="56"/>
        <v>0</v>
      </c>
      <c r="AF46" s="818">
        <f>SUM('MEDIÇÃO_OBJETO (1)'!AG46)</f>
        <v>0</v>
      </c>
      <c r="AG46" s="541">
        <f>SUM('MEDIÇÃO_OBJETO (1)'!AH46)</f>
        <v>1</v>
      </c>
      <c r="AH46" s="541">
        <f>SUM('MEDIÇÃO_OBJETO (1)'!AI46)</f>
        <v>0</v>
      </c>
      <c r="AI46" s="541">
        <f>SUM('MEDIÇÃO_OBJETO (1)'!AJ46)</f>
        <v>0</v>
      </c>
      <c r="AJ46" s="541">
        <f>SUM('MEDIÇÃO_OBJETO (1)'!AK46)</f>
        <v>0</v>
      </c>
      <c r="AK46" s="541">
        <f>SUM('MEDIÇÃO_OBJETO (1)'!AL46)</f>
        <v>0</v>
      </c>
      <c r="AL46" s="541">
        <f>SUM('MEDIÇÃO_OBJETO (1)'!AM46)</f>
        <v>0</v>
      </c>
      <c r="AM46" s="541">
        <f>SUM('MEDIÇÃO_OBJETO (1)'!AN46)</f>
        <v>0</v>
      </c>
      <c r="AN46" s="541">
        <f>SUM('MEDIÇÃO_OBJETO (1)'!AO46)</f>
        <v>0</v>
      </c>
      <c r="AO46" s="541">
        <f>SUM('MEDIÇÃO_OBJETO (1)'!AP46)</f>
        <v>0</v>
      </c>
      <c r="AP46" s="541">
        <f>SUM('MEDIÇÃO_OBJETO (1)'!AQ46)</f>
        <v>0</v>
      </c>
      <c r="AQ46" s="541">
        <f>SUM('MEDIÇÃO_OBJETO (1)'!AR46)</f>
        <v>0</v>
      </c>
      <c r="AR46" s="541">
        <f>SUM('MEDIÇÃO_OBJETO (1)'!AS46)</f>
        <v>0</v>
      </c>
      <c r="AS46" s="541">
        <f>SUM('MEDIÇÃO_OBJETO (1)'!AT46)</f>
        <v>0</v>
      </c>
      <c r="AT46" s="541">
        <f>SUM('MEDIÇÃO_OBJETO (1)'!AU46)</f>
        <v>0</v>
      </c>
      <c r="AU46" s="541">
        <f>SUM('MEDIÇÃO_OBJETO (1)'!AV46)</f>
        <v>0</v>
      </c>
      <c r="AV46" s="541">
        <f>SUM('MEDIÇÃO_OBJETO (1)'!AW46)</f>
        <v>0</v>
      </c>
      <c r="AW46" s="541">
        <f>SUM('MEDIÇÃO_OBJETO (1)'!AX46)</f>
        <v>0</v>
      </c>
      <c r="AX46" s="977"/>
      <c r="BN46" s="992">
        <f t="shared" si="77"/>
        <v>0</v>
      </c>
      <c r="BO46" s="538">
        <f t="shared" si="43"/>
        <v>400.03</v>
      </c>
      <c r="BP46" s="987">
        <f>IF(RESUMO_GLOBAL!$X$53="a",ROUND(AF46*$N46,RESUMO_GLOBAL!$X$54),IF(RESUMO_GLOBAL!$X$53="t",TRUNC(AF46*$N46,RESUMO_GLOBAL!$X$54),AF46*$N46))</f>
        <v>0</v>
      </c>
      <c r="BQ46" s="987">
        <f>IF(RESUMO_GLOBAL!$X$53="a",ROUND(AG46*$N46,RESUMO_GLOBAL!$X$54),IF(RESUMO_GLOBAL!$X$53="t",TRUNC(AG46*$N46,RESUMO_GLOBAL!$X$54),AG46*$N46))</f>
        <v>400.03</v>
      </c>
      <c r="BR46" s="987">
        <f>IF(RESUMO_GLOBAL!$X$53="a",ROUND(AH46*$N46,RESUMO_GLOBAL!$X$54),IF(RESUMO_GLOBAL!$X$53="t",TRUNC(AH46*$N46,RESUMO_GLOBAL!$X$54),AH46*$N46))</f>
        <v>0</v>
      </c>
      <c r="BS46" s="987">
        <f>IF(RESUMO_GLOBAL!$X$53="a",ROUND(AI46*$N46,RESUMO_GLOBAL!$X$54),IF(RESUMO_GLOBAL!$X$53="t",TRUNC(AI46*$N46,RESUMO_GLOBAL!$X$54),AI46*$N46))</f>
        <v>0</v>
      </c>
      <c r="BT46" s="987">
        <f>IF(RESUMO_GLOBAL!$X$53="a",ROUND(AJ46*$N46,RESUMO_GLOBAL!$X$54),IF(RESUMO_GLOBAL!$X$53="t",TRUNC(AJ46*$N46,RESUMO_GLOBAL!$X$54),AJ46*$N46))</f>
        <v>0</v>
      </c>
      <c r="BU46" s="987">
        <f>IF(RESUMO_GLOBAL!$X$53="a",ROUND(AK46*$N46,RESUMO_GLOBAL!$X$54),IF(RESUMO_GLOBAL!$X$53="t",TRUNC(AK46*$N46,RESUMO_GLOBAL!$X$54),AK46*$N46))</f>
        <v>0</v>
      </c>
      <c r="BV46" s="987">
        <f>IF(RESUMO_GLOBAL!$X$53="a",ROUND(AL46*$N46,RESUMO_GLOBAL!$X$54),IF(RESUMO_GLOBAL!$X$53="t",TRUNC(AL46*$N46,RESUMO_GLOBAL!$X$54),AL46*$N46))</f>
        <v>0</v>
      </c>
      <c r="BW46" s="987">
        <f>IF(RESUMO_GLOBAL!$X$53="a",ROUND(AM46*$N46,RESUMO_GLOBAL!$X$54),IF(RESUMO_GLOBAL!$X$53="t",TRUNC(AM46*$N46,RESUMO_GLOBAL!$X$54),AM46*$N46))</f>
        <v>0</v>
      </c>
      <c r="BX46" s="987">
        <f>IF(RESUMO_GLOBAL!$X$53="a",ROUND(AN46*$N46,RESUMO_GLOBAL!$X$54),IF(RESUMO_GLOBAL!$X$53="t",TRUNC(AN46*$N46,RESUMO_GLOBAL!$X$54),AN46*$N46))</f>
        <v>0</v>
      </c>
      <c r="BY46" s="987">
        <f>IF(RESUMO_GLOBAL!$X$53="a",ROUND(AO46*$N46,RESUMO_GLOBAL!$X$54),IF(RESUMO_GLOBAL!$X$53="t",TRUNC(AO46*$N46,RESUMO_GLOBAL!$X$54),AO46*$N46))</f>
        <v>0</v>
      </c>
      <c r="BZ46" s="987">
        <f>IF(RESUMO_GLOBAL!$X$53="a",ROUND(AP46*$N46,RESUMO_GLOBAL!$X$54),IF(RESUMO_GLOBAL!$X$53="t",TRUNC(AP46*$N46,RESUMO_GLOBAL!$X$54),AP46*$N46))</f>
        <v>0</v>
      </c>
      <c r="CA46" s="987">
        <f>IF(RESUMO_GLOBAL!$X$53="a",ROUND(AQ46*$N46,RESUMO_GLOBAL!$X$54),IF(RESUMO_GLOBAL!$X$53="t",TRUNC(AQ46*$N46,RESUMO_GLOBAL!$X$54),AQ46*$N46))</f>
        <v>0</v>
      </c>
      <c r="CB46" s="987">
        <f>IF(RESUMO_GLOBAL!$X$53="a",ROUND(AR46*$N46,RESUMO_GLOBAL!$X$54),IF(RESUMO_GLOBAL!$X$53="t",TRUNC(AR46*$N46,RESUMO_GLOBAL!$X$54),AR46*$N46))</f>
        <v>0</v>
      </c>
      <c r="CC46" s="987">
        <f>IF(RESUMO_GLOBAL!$X$53="a",ROUND(AS46*$N46,RESUMO_GLOBAL!$X$54),IF(RESUMO_GLOBAL!$X$53="t",TRUNC(AS46*$N46,RESUMO_GLOBAL!$X$54),AS46*$N46))</f>
        <v>0</v>
      </c>
      <c r="CD46" s="987">
        <f>IF(RESUMO_GLOBAL!$X$53="a",ROUND(AT46*$N46,RESUMO_GLOBAL!$X$54),IF(RESUMO_GLOBAL!$X$53="t",TRUNC(AT46*$N46,RESUMO_GLOBAL!$X$54),AT46*$N46))</f>
        <v>0</v>
      </c>
      <c r="CE46" s="987">
        <f>IF(RESUMO_GLOBAL!$X$53="a",ROUND(AU46*$N46,RESUMO_GLOBAL!$X$54),IF(RESUMO_GLOBAL!$X$53="t",TRUNC(AU46*$N46,RESUMO_GLOBAL!$X$54),AU46*$N46))</f>
        <v>0</v>
      </c>
      <c r="CF46" s="987">
        <f>IF(RESUMO_GLOBAL!$X$53="a",ROUND(AV46*$N46,RESUMO_GLOBAL!$X$54),IF(RESUMO_GLOBAL!$X$53="t",TRUNC(AV46*$N46,RESUMO_GLOBAL!$X$54),AV46*$N46))</f>
        <v>0</v>
      </c>
      <c r="CG46" s="987">
        <f>IF(RESUMO_GLOBAL!$X$53="a",ROUND(AW46*$N46,RESUMO_GLOBAL!$X$54),IF(RESUMO_GLOBAL!$X$53="t",TRUNC(AW46*$N46,RESUMO_GLOBAL!$X$54),AW46*$N46))</f>
        <v>0</v>
      </c>
      <c r="CK46" s="59">
        <f t="shared" si="57"/>
        <v>0</v>
      </c>
      <c r="CL46" s="59">
        <f t="shared" si="58"/>
        <v>400.03</v>
      </c>
      <c r="CM46" s="59">
        <f t="shared" si="59"/>
        <v>0</v>
      </c>
      <c r="CN46" s="59">
        <f t="shared" si="60"/>
        <v>0</v>
      </c>
      <c r="CO46" s="59">
        <f t="shared" si="61"/>
        <v>0</v>
      </c>
      <c r="CP46" s="59">
        <f t="shared" si="62"/>
        <v>0</v>
      </c>
      <c r="CQ46" s="59">
        <f t="shared" si="63"/>
        <v>0</v>
      </c>
      <c r="CR46" s="59">
        <f t="shared" si="64"/>
        <v>0</v>
      </c>
      <c r="CS46" s="59">
        <f t="shared" si="65"/>
        <v>0</v>
      </c>
      <c r="CT46" s="59">
        <f t="shared" si="66"/>
        <v>0</v>
      </c>
      <c r="CU46" s="59">
        <f t="shared" si="67"/>
        <v>0</v>
      </c>
      <c r="CV46" s="59">
        <f t="shared" si="68"/>
        <v>0</v>
      </c>
      <c r="CW46" s="59">
        <f t="shared" si="69"/>
        <v>0</v>
      </c>
      <c r="CX46" s="59">
        <f t="shared" si="70"/>
        <v>0</v>
      </c>
      <c r="CY46" s="59">
        <f t="shared" si="71"/>
        <v>0</v>
      </c>
      <c r="CZ46" s="59">
        <f t="shared" si="72"/>
        <v>0</v>
      </c>
      <c r="DA46" s="59">
        <f t="shared" si="73"/>
        <v>0</v>
      </c>
      <c r="DB46" s="59">
        <f t="shared" si="74"/>
        <v>0</v>
      </c>
      <c r="DE46">
        <f t="shared" si="8"/>
        <v>41</v>
      </c>
      <c r="DF46" t="str">
        <f t="shared" si="75"/>
        <v/>
      </c>
      <c r="DG46" s="59">
        <f>IF($C46&lt;&gt;0,SUM($CK47:CK47),0)</f>
        <v>0</v>
      </c>
      <c r="DH46" s="59">
        <f>IF($C46&lt;&gt;0,SUM($CK47:CL47),0)</f>
        <v>0</v>
      </c>
      <c r="DI46" s="59">
        <f>IF($C46&lt;&gt;0,SUM($CK47:CM47),0)</f>
        <v>0</v>
      </c>
      <c r="DJ46" s="59">
        <f>IF($C46&lt;&gt;0,SUM($CK47:CN47),0)</f>
        <v>0</v>
      </c>
      <c r="DK46" s="59">
        <f>IF($C46&lt;&gt;0,SUM($CK47:CO47),0)</f>
        <v>0</v>
      </c>
      <c r="DL46" s="59">
        <f>IF($C46&lt;&gt;0,SUM($CK47:CP47),0)</f>
        <v>0</v>
      </c>
      <c r="DM46" s="59">
        <f>IF($C46&lt;&gt;0,SUM($CK47:CQ47),0)</f>
        <v>0</v>
      </c>
      <c r="DN46" s="59">
        <f>IF($C46&lt;&gt;0,SUM($CK47:CR47),0)</f>
        <v>0</v>
      </c>
      <c r="DO46" s="59">
        <f>IF($C46&lt;&gt;0,SUM($CK47:CS47),0)</f>
        <v>0</v>
      </c>
      <c r="DP46" s="59">
        <f>IF($C46&lt;&gt;0,SUM($CK47:CT47),0)</f>
        <v>0</v>
      </c>
      <c r="DQ46" s="59">
        <f>IF($C46&lt;&gt;0,SUM($CK47:CU47),0)</f>
        <v>0</v>
      </c>
      <c r="DR46" s="59">
        <f>IF($C46&lt;&gt;0,SUM($CK47:CV47),0)</f>
        <v>0</v>
      </c>
      <c r="DS46" s="59">
        <f>IF($C46&lt;&gt;0,SUM($CK47:CW47),0)</f>
        <v>0</v>
      </c>
      <c r="DT46" s="59">
        <f>IF($C46&lt;&gt;0,SUM($CK47:CX47),0)</f>
        <v>0</v>
      </c>
      <c r="DU46" s="59">
        <f>IF($C46&lt;&gt;0,SUM($CK47:CY47),0)</f>
        <v>0</v>
      </c>
      <c r="DV46" s="59">
        <f>IF($C46&lt;&gt;0,SUM($CK47:CZ47),0)</f>
        <v>0</v>
      </c>
      <c r="DW46" s="59">
        <f>IF($C46&lt;&gt;0,SUM($CK47:DA47),0)</f>
        <v>0</v>
      </c>
      <c r="DX46" s="59">
        <f>IF($C46&lt;&gt;0,SUM($CK47:DB47),0)</f>
        <v>0</v>
      </c>
      <c r="DY46" s="952" t="str">
        <f t="shared" si="44"/>
        <v/>
      </c>
    </row>
    <row r="47" spans="1:129" ht="22.5">
      <c r="A47" s="3" t="str">
        <f t="shared" si="76"/>
        <v>x</v>
      </c>
      <c r="B47" s="805">
        <f>Dados_GLOBAL_Inicial!E47</f>
        <v>0</v>
      </c>
      <c r="C47" s="953">
        <f>IF(IFERROR(VALUE(Dados_GLOBAL_Inicial!F47),0)=0,0,Dados_GLOBAL_Inicial!F47)</f>
        <v>0</v>
      </c>
      <c r="D47" s="830">
        <f>Dados_GLOBAL_Inicial!G47</f>
        <v>834907</v>
      </c>
      <c r="E47" s="830" t="str">
        <f>IF(IFERROR(VLOOKUP(F47,Cod_Gde_Itens!$A$1:$B$80,2,FALSE),0)&gt;549,IFERROR(VLOOKUP(F47,Cod_Gde_Itens!$A$1:$B$80,2,FALSE),0),IF(Dados_GLOBAL_Inicial!H47=0,"",Dados_GLOBAL_Inicial!H47))</f>
        <v>DER</v>
      </c>
      <c r="F47" s="823" t="str">
        <f>Dados_GLOBAL_Inicial!I47</f>
        <v>Fornecimento e assentamento de piso tátil de concreto alerta/direcional 40x40cm vermelho</v>
      </c>
      <c r="G47" s="808" t="str">
        <f>Dados_GLOBAL_Inicial!J47</f>
        <v>m2</v>
      </c>
      <c r="H47" s="454">
        <f>Dados_GLOBAL_Inicial!K47</f>
        <v>2699.97</v>
      </c>
      <c r="I47" s="970">
        <f>SUM('MEDIÇÃO_OBJETO (1)'!I47)</f>
        <v>0</v>
      </c>
      <c r="J47" s="455">
        <f t="shared" si="45"/>
        <v>2699.97</v>
      </c>
      <c r="K47" s="451">
        <f t="shared" si="46"/>
        <v>0</v>
      </c>
      <c r="L47" s="452">
        <f t="shared" si="47"/>
        <v>6.7500000000000004E-2</v>
      </c>
      <c r="M47" s="809">
        <f t="shared" si="48"/>
        <v>0</v>
      </c>
      <c r="N47" s="810">
        <f>IF(IFERROR(VALUE(Dados_GLOBAL_Inicial!L47),0)=0,0,Dados_GLOBAL_Inicial!L47)</f>
        <v>106.24</v>
      </c>
      <c r="O47" s="812">
        <f>SUM('MEDIÇÃO_OBJETO (1)'!O47)</f>
        <v>0</v>
      </c>
      <c r="P47" s="812">
        <f>SUM('MEDIÇÃO_OBJETO (1)'!P47)</f>
        <v>286844.82</v>
      </c>
      <c r="Q47" s="813">
        <f t="shared" si="49"/>
        <v>286844.82</v>
      </c>
      <c r="R47" s="951"/>
      <c r="S47" s="815">
        <f>SUM('MEDIÇÃO_OBJETO (1)'!S47)</f>
        <v>0</v>
      </c>
      <c r="T47" s="815">
        <f>SUM('MEDIÇÃO_OBJETO (1)'!T47)</f>
        <v>0</v>
      </c>
      <c r="V47" s="19"/>
      <c r="W47" s="978">
        <f t="shared" si="50"/>
        <v>0</v>
      </c>
      <c r="X47" s="816">
        <f t="shared" si="51"/>
        <v>0</v>
      </c>
      <c r="Y47" s="816">
        <f t="shared" si="52"/>
        <v>286844.82</v>
      </c>
      <c r="Z47" s="817">
        <f t="shared" si="53"/>
        <v>0</v>
      </c>
      <c r="AB47" s="453">
        <f t="shared" si="54"/>
        <v>0</v>
      </c>
      <c r="AC47" s="14">
        <f t="shared" si="55"/>
        <v>0</v>
      </c>
      <c r="AD47" s="819"/>
      <c r="AE47" s="631">
        <f t="shared" si="56"/>
        <v>0</v>
      </c>
      <c r="AF47" s="818">
        <f>SUM('MEDIÇÃO_OBJETO (1)'!AG47)</f>
        <v>0</v>
      </c>
      <c r="AG47" s="541">
        <f>SUM('MEDIÇÃO_OBJETO (1)'!AH47)</f>
        <v>0</v>
      </c>
      <c r="AH47" s="541">
        <f>SUM('MEDIÇÃO_OBJETO (1)'!AI47)</f>
        <v>0</v>
      </c>
      <c r="AI47" s="541">
        <f>SUM('MEDIÇÃO_OBJETO (1)'!AJ47)</f>
        <v>0</v>
      </c>
      <c r="AJ47" s="541">
        <f>SUM('MEDIÇÃO_OBJETO (1)'!AK47)</f>
        <v>0</v>
      </c>
      <c r="AK47" s="541">
        <f>SUM('MEDIÇÃO_OBJETO (1)'!AL47)</f>
        <v>0</v>
      </c>
      <c r="AL47" s="541">
        <f>SUM('MEDIÇÃO_OBJETO (1)'!AM47)</f>
        <v>0</v>
      </c>
      <c r="AM47" s="541">
        <f>SUM('MEDIÇÃO_OBJETO (1)'!AN47)</f>
        <v>0</v>
      </c>
      <c r="AN47" s="541">
        <f>SUM('MEDIÇÃO_OBJETO (1)'!AO47)</f>
        <v>0</v>
      </c>
      <c r="AO47" s="541">
        <f>SUM('MEDIÇÃO_OBJETO (1)'!AP47)</f>
        <v>0</v>
      </c>
      <c r="AP47" s="541">
        <f>SUM('MEDIÇÃO_OBJETO (1)'!AQ47)</f>
        <v>0</v>
      </c>
      <c r="AQ47" s="541">
        <f>SUM('MEDIÇÃO_OBJETO (1)'!AR47)</f>
        <v>0</v>
      </c>
      <c r="AR47" s="541">
        <f>SUM('MEDIÇÃO_OBJETO (1)'!AS47)</f>
        <v>0</v>
      </c>
      <c r="AS47" s="541">
        <f>SUM('MEDIÇÃO_OBJETO (1)'!AT47)</f>
        <v>0</v>
      </c>
      <c r="AT47" s="541">
        <f>SUM('MEDIÇÃO_OBJETO (1)'!AU47)</f>
        <v>0</v>
      </c>
      <c r="AU47" s="541">
        <f>SUM('MEDIÇÃO_OBJETO (1)'!AV47)</f>
        <v>0</v>
      </c>
      <c r="AV47" s="541">
        <f>SUM('MEDIÇÃO_OBJETO (1)'!AW47)</f>
        <v>0</v>
      </c>
      <c r="AW47" s="541">
        <f>SUM('MEDIÇÃO_OBJETO (1)'!AX47)</f>
        <v>0</v>
      </c>
      <c r="AX47" s="977"/>
      <c r="BN47" s="992">
        <f t="shared" si="77"/>
        <v>0</v>
      </c>
      <c r="BO47" s="538">
        <f t="shared" si="43"/>
        <v>0</v>
      </c>
      <c r="BP47" s="987">
        <f>IF(RESUMO_GLOBAL!$X$53="a",ROUND(AF47*$N47,RESUMO_GLOBAL!$X$54),IF(RESUMO_GLOBAL!$X$53="t",TRUNC(AF47*$N47,RESUMO_GLOBAL!$X$54),AF47*$N47))</f>
        <v>0</v>
      </c>
      <c r="BQ47" s="987">
        <f>IF(RESUMO_GLOBAL!$X$53="a",ROUND(AG47*$N47,RESUMO_GLOBAL!$X$54),IF(RESUMO_GLOBAL!$X$53="t",TRUNC(AG47*$N47,RESUMO_GLOBAL!$X$54),AG47*$N47))</f>
        <v>0</v>
      </c>
      <c r="BR47" s="987">
        <f>IF(RESUMO_GLOBAL!$X$53="a",ROUND(AH47*$N47,RESUMO_GLOBAL!$X$54),IF(RESUMO_GLOBAL!$X$53="t",TRUNC(AH47*$N47,RESUMO_GLOBAL!$X$54),AH47*$N47))</f>
        <v>0</v>
      </c>
      <c r="BS47" s="987">
        <f>IF(RESUMO_GLOBAL!$X$53="a",ROUND(AI47*$N47,RESUMO_GLOBAL!$X$54),IF(RESUMO_GLOBAL!$X$53="t",TRUNC(AI47*$N47,RESUMO_GLOBAL!$X$54),AI47*$N47))</f>
        <v>0</v>
      </c>
      <c r="BT47" s="987">
        <f>IF(RESUMO_GLOBAL!$X$53="a",ROUND(AJ47*$N47,RESUMO_GLOBAL!$X$54),IF(RESUMO_GLOBAL!$X$53="t",TRUNC(AJ47*$N47,RESUMO_GLOBAL!$X$54),AJ47*$N47))</f>
        <v>0</v>
      </c>
      <c r="BU47" s="987">
        <f>IF(RESUMO_GLOBAL!$X$53="a",ROUND(AK47*$N47,RESUMO_GLOBAL!$X$54),IF(RESUMO_GLOBAL!$X$53="t",TRUNC(AK47*$N47,RESUMO_GLOBAL!$X$54),AK47*$N47))</f>
        <v>0</v>
      </c>
      <c r="BV47" s="987">
        <f>IF(RESUMO_GLOBAL!$X$53="a",ROUND(AL47*$N47,RESUMO_GLOBAL!$X$54),IF(RESUMO_GLOBAL!$X$53="t",TRUNC(AL47*$N47,RESUMO_GLOBAL!$X$54),AL47*$N47))</f>
        <v>0</v>
      </c>
      <c r="BW47" s="987">
        <f>IF(RESUMO_GLOBAL!$X$53="a",ROUND(AM47*$N47,RESUMO_GLOBAL!$X$54),IF(RESUMO_GLOBAL!$X$53="t",TRUNC(AM47*$N47,RESUMO_GLOBAL!$X$54),AM47*$N47))</f>
        <v>0</v>
      </c>
      <c r="BX47" s="987">
        <f>IF(RESUMO_GLOBAL!$X$53="a",ROUND(AN47*$N47,RESUMO_GLOBAL!$X$54),IF(RESUMO_GLOBAL!$X$53="t",TRUNC(AN47*$N47,RESUMO_GLOBAL!$X$54),AN47*$N47))</f>
        <v>0</v>
      </c>
      <c r="BY47" s="987">
        <f>IF(RESUMO_GLOBAL!$X$53="a",ROUND(AO47*$N47,RESUMO_GLOBAL!$X$54),IF(RESUMO_GLOBAL!$X$53="t",TRUNC(AO47*$N47,RESUMO_GLOBAL!$X$54),AO47*$N47))</f>
        <v>0</v>
      </c>
      <c r="BZ47" s="987">
        <f>IF(RESUMO_GLOBAL!$X$53="a",ROUND(AP47*$N47,RESUMO_GLOBAL!$X$54),IF(RESUMO_GLOBAL!$X$53="t",TRUNC(AP47*$N47,RESUMO_GLOBAL!$X$54),AP47*$N47))</f>
        <v>0</v>
      </c>
      <c r="CA47" s="987">
        <f>IF(RESUMO_GLOBAL!$X$53="a",ROUND(AQ47*$N47,RESUMO_GLOBAL!$X$54),IF(RESUMO_GLOBAL!$X$53="t",TRUNC(AQ47*$N47,RESUMO_GLOBAL!$X$54),AQ47*$N47))</f>
        <v>0</v>
      </c>
      <c r="CB47" s="987">
        <f>IF(RESUMO_GLOBAL!$X$53="a",ROUND(AR47*$N47,RESUMO_GLOBAL!$X$54),IF(RESUMO_GLOBAL!$X$53="t",TRUNC(AR47*$N47,RESUMO_GLOBAL!$X$54),AR47*$N47))</f>
        <v>0</v>
      </c>
      <c r="CC47" s="987">
        <f>IF(RESUMO_GLOBAL!$X$53="a",ROUND(AS47*$N47,RESUMO_GLOBAL!$X$54),IF(RESUMO_GLOBAL!$X$53="t",TRUNC(AS47*$N47,RESUMO_GLOBAL!$X$54),AS47*$N47))</f>
        <v>0</v>
      </c>
      <c r="CD47" s="987">
        <f>IF(RESUMO_GLOBAL!$X$53="a",ROUND(AT47*$N47,RESUMO_GLOBAL!$X$54),IF(RESUMO_GLOBAL!$X$53="t",TRUNC(AT47*$N47,RESUMO_GLOBAL!$X$54),AT47*$N47))</f>
        <v>0</v>
      </c>
      <c r="CE47" s="987">
        <f>IF(RESUMO_GLOBAL!$X$53="a",ROUND(AU47*$N47,RESUMO_GLOBAL!$X$54),IF(RESUMO_GLOBAL!$X$53="t",TRUNC(AU47*$N47,RESUMO_GLOBAL!$X$54),AU47*$N47))</f>
        <v>0</v>
      </c>
      <c r="CF47" s="987">
        <f>IF(RESUMO_GLOBAL!$X$53="a",ROUND(AV47*$N47,RESUMO_GLOBAL!$X$54),IF(RESUMO_GLOBAL!$X$53="t",TRUNC(AV47*$N47,RESUMO_GLOBAL!$X$54),AV47*$N47))</f>
        <v>0</v>
      </c>
      <c r="CG47" s="987">
        <f>IF(RESUMO_GLOBAL!$X$53="a",ROUND(AW47*$N47,RESUMO_GLOBAL!$X$54),IF(RESUMO_GLOBAL!$X$53="t",TRUNC(AW47*$N47,RESUMO_GLOBAL!$X$54),AW47*$N47))</f>
        <v>0</v>
      </c>
      <c r="CK47" s="59">
        <f t="shared" si="57"/>
        <v>0</v>
      </c>
      <c r="CL47" s="59">
        <f t="shared" si="58"/>
        <v>0</v>
      </c>
      <c r="CM47" s="59">
        <f t="shared" si="59"/>
        <v>0</v>
      </c>
      <c r="CN47" s="59">
        <f t="shared" si="60"/>
        <v>0</v>
      </c>
      <c r="CO47" s="59">
        <f t="shared" si="61"/>
        <v>0</v>
      </c>
      <c r="CP47" s="59">
        <f t="shared" si="62"/>
        <v>0</v>
      </c>
      <c r="CQ47" s="59">
        <f t="shared" si="63"/>
        <v>0</v>
      </c>
      <c r="CR47" s="59">
        <f t="shared" si="64"/>
        <v>0</v>
      </c>
      <c r="CS47" s="59">
        <f t="shared" si="65"/>
        <v>0</v>
      </c>
      <c r="CT47" s="59">
        <f t="shared" si="66"/>
        <v>0</v>
      </c>
      <c r="CU47" s="59">
        <f t="shared" si="67"/>
        <v>0</v>
      </c>
      <c r="CV47" s="59">
        <f t="shared" si="68"/>
        <v>0</v>
      </c>
      <c r="CW47" s="59">
        <f t="shared" si="69"/>
        <v>0</v>
      </c>
      <c r="CX47" s="59">
        <f t="shared" si="70"/>
        <v>0</v>
      </c>
      <c r="CY47" s="59">
        <f t="shared" si="71"/>
        <v>0</v>
      </c>
      <c r="CZ47" s="59">
        <f t="shared" si="72"/>
        <v>0</v>
      </c>
      <c r="DA47" s="59">
        <f t="shared" si="73"/>
        <v>0</v>
      </c>
      <c r="DB47" s="59">
        <f t="shared" si="74"/>
        <v>0</v>
      </c>
      <c r="DE47">
        <f t="shared" si="8"/>
        <v>42</v>
      </c>
      <c r="DF47" t="str">
        <f t="shared" si="75"/>
        <v/>
      </c>
      <c r="DG47" s="59">
        <f>IF($C47&lt;&gt;0,SUM($CK48:CK48),0)</f>
        <v>0</v>
      </c>
      <c r="DH47" s="59">
        <f>IF($C47&lt;&gt;0,SUM($CK48:CL48),0)</f>
        <v>0</v>
      </c>
      <c r="DI47" s="59">
        <f>IF($C47&lt;&gt;0,SUM($CK48:CM48),0)</f>
        <v>0</v>
      </c>
      <c r="DJ47" s="59">
        <f>IF($C47&lt;&gt;0,SUM($CK48:CN48),0)</f>
        <v>0</v>
      </c>
      <c r="DK47" s="59">
        <f>IF($C47&lt;&gt;0,SUM($CK48:CO48),0)</f>
        <v>0</v>
      </c>
      <c r="DL47" s="59">
        <f>IF($C47&lt;&gt;0,SUM($CK48:CP48),0)</f>
        <v>0</v>
      </c>
      <c r="DM47" s="59">
        <f>IF($C47&lt;&gt;0,SUM($CK48:CQ48),0)</f>
        <v>0</v>
      </c>
      <c r="DN47" s="59">
        <f>IF($C47&lt;&gt;0,SUM($CK48:CR48),0)</f>
        <v>0</v>
      </c>
      <c r="DO47" s="59">
        <f>IF($C47&lt;&gt;0,SUM($CK48:CS48),0)</f>
        <v>0</v>
      </c>
      <c r="DP47" s="59">
        <f>IF($C47&lt;&gt;0,SUM($CK48:CT48),0)</f>
        <v>0</v>
      </c>
      <c r="DQ47" s="59">
        <f>IF($C47&lt;&gt;0,SUM($CK48:CU48),0)</f>
        <v>0</v>
      </c>
      <c r="DR47" s="59">
        <f>IF($C47&lt;&gt;0,SUM($CK48:CV48),0)</f>
        <v>0</v>
      </c>
      <c r="DS47" s="59">
        <f>IF($C47&lt;&gt;0,SUM($CK48:CW48),0)</f>
        <v>0</v>
      </c>
      <c r="DT47" s="59">
        <f>IF($C47&lt;&gt;0,SUM($CK48:CX48),0)</f>
        <v>0</v>
      </c>
      <c r="DU47" s="59">
        <f>IF($C47&lt;&gt;0,SUM($CK48:CY48),0)</f>
        <v>0</v>
      </c>
      <c r="DV47" s="59">
        <f>IF($C47&lt;&gt;0,SUM($CK48:CZ48),0)</f>
        <v>0</v>
      </c>
      <c r="DW47" s="59">
        <f>IF($C47&lt;&gt;0,SUM($CK48:DA48),0)</f>
        <v>0</v>
      </c>
      <c r="DX47" s="59">
        <f>IF($C47&lt;&gt;0,SUM($CK48:DB48),0)</f>
        <v>0</v>
      </c>
      <c r="DY47" s="952" t="str">
        <f t="shared" si="44"/>
        <v/>
      </c>
    </row>
    <row r="48" spans="1:129">
      <c r="A48" s="3" t="str">
        <f t="shared" si="76"/>
        <v>x</v>
      </c>
      <c r="B48" s="805">
        <f>Dados_GLOBAL_Inicial!E48</f>
        <v>0</v>
      </c>
      <c r="C48" s="979">
        <f>IF(IFERROR(VALUE(Dados_GLOBAL_Inicial!F48),0)=0,0,Dados_GLOBAL_Inicial!F48)</f>
        <v>8</v>
      </c>
      <c r="D48" s="980" t="str">
        <f>Dados_GLOBAL_Inicial!G48</f>
        <v/>
      </c>
      <c r="E48" s="980">
        <f>IF(IFERROR(VLOOKUP(F48,Cod_Gde_Itens!$A$1:$B$80,2,FALSE),0)&gt;549,IFERROR(VLOOKUP(F48,Cod_Gde_Itens!$A$1:$B$80,2,FALSE),0),IF(Dados_GLOBAL_Inicial!H48=0,"",Dados_GLOBAL_Inicial!H48))</f>
        <v>552</v>
      </c>
      <c r="F48" s="981" t="str">
        <f>Dados_GLOBAL_Inicial!I48</f>
        <v>SINALIZAÇÃO DE TRÂNSITO</v>
      </c>
      <c r="G48" s="808" t="str">
        <f>Dados_GLOBAL_Inicial!J48</f>
        <v xml:space="preserve">     </v>
      </c>
      <c r="H48" s="454" t="str">
        <f>Dados_GLOBAL_Inicial!K48</f>
        <v/>
      </c>
      <c r="I48" s="970">
        <f>SUM('MEDIÇÃO_OBJETO (1)'!I48)</f>
        <v>0</v>
      </c>
      <c r="J48" s="455">
        <f t="shared" si="45"/>
        <v>0</v>
      </c>
      <c r="K48" s="451">
        <f t="shared" si="46"/>
        <v>0</v>
      </c>
      <c r="L48" s="452">
        <f t="shared" si="47"/>
        <v>0</v>
      </c>
      <c r="M48" s="809">
        <f t="shared" si="48"/>
        <v>0</v>
      </c>
      <c r="N48" s="810">
        <f>IF(IFERROR(VALUE(Dados_GLOBAL_Inicial!L48),0)=0,0,Dados_GLOBAL_Inicial!L48)</f>
        <v>0</v>
      </c>
      <c r="O48" s="812">
        <f>SUM('MEDIÇÃO_OBJETO (1)'!O48)</f>
        <v>0</v>
      </c>
      <c r="P48" s="812">
        <f>SUM('MEDIÇÃO_OBJETO (1)'!P48)</f>
        <v>0</v>
      </c>
      <c r="Q48" s="813">
        <f t="shared" si="49"/>
        <v>0</v>
      </c>
      <c r="R48" s="951"/>
      <c r="S48" s="815">
        <f>SUM('MEDIÇÃO_OBJETO (1)'!S48)</f>
        <v>0</v>
      </c>
      <c r="T48" s="815">
        <f>SUM('MEDIÇÃO_OBJETO (1)'!T48)</f>
        <v>0</v>
      </c>
      <c r="V48" s="19"/>
      <c r="W48" s="978">
        <f t="shared" si="50"/>
        <v>0</v>
      </c>
      <c r="X48" s="816">
        <f t="shared" si="51"/>
        <v>0</v>
      </c>
      <c r="Y48" s="816">
        <f t="shared" si="52"/>
        <v>0</v>
      </c>
      <c r="Z48" s="817">
        <f t="shared" si="53"/>
        <v>94823.39</v>
      </c>
      <c r="AB48" s="453">
        <f t="shared" si="54"/>
        <v>0</v>
      </c>
      <c r="AC48" s="14">
        <f t="shared" si="55"/>
        <v>0</v>
      </c>
      <c r="AD48" s="819"/>
      <c r="AE48" s="631">
        <f t="shared" si="56"/>
        <v>8</v>
      </c>
      <c r="AF48" s="818">
        <f>SUM('MEDIÇÃO_OBJETO (1)'!AG48)</f>
        <v>0</v>
      </c>
      <c r="AG48" s="541">
        <f>SUM('MEDIÇÃO_OBJETO (1)'!AH48)</f>
        <v>0</v>
      </c>
      <c r="AH48" s="541">
        <f>SUM('MEDIÇÃO_OBJETO (1)'!AI48)</f>
        <v>0</v>
      </c>
      <c r="AI48" s="541">
        <f>SUM('MEDIÇÃO_OBJETO (1)'!AJ48)</f>
        <v>0</v>
      </c>
      <c r="AJ48" s="541">
        <f>SUM('MEDIÇÃO_OBJETO (1)'!AK48)</f>
        <v>0</v>
      </c>
      <c r="AK48" s="541">
        <f>SUM('MEDIÇÃO_OBJETO (1)'!AL48)</f>
        <v>0</v>
      </c>
      <c r="AL48" s="541">
        <f>SUM('MEDIÇÃO_OBJETO (1)'!AM48)</f>
        <v>0</v>
      </c>
      <c r="AM48" s="541">
        <f>SUM('MEDIÇÃO_OBJETO (1)'!AN48)</f>
        <v>0</v>
      </c>
      <c r="AN48" s="541">
        <f>SUM('MEDIÇÃO_OBJETO (1)'!AO48)</f>
        <v>0</v>
      </c>
      <c r="AO48" s="541">
        <f>SUM('MEDIÇÃO_OBJETO (1)'!AP48)</f>
        <v>0</v>
      </c>
      <c r="AP48" s="541">
        <f>SUM('MEDIÇÃO_OBJETO (1)'!AQ48)</f>
        <v>0</v>
      </c>
      <c r="AQ48" s="541">
        <f>SUM('MEDIÇÃO_OBJETO (1)'!AR48)</f>
        <v>0</v>
      </c>
      <c r="AR48" s="541">
        <f>SUM('MEDIÇÃO_OBJETO (1)'!AS48)</f>
        <v>0</v>
      </c>
      <c r="AS48" s="541">
        <f>SUM('MEDIÇÃO_OBJETO (1)'!AT48)</f>
        <v>0</v>
      </c>
      <c r="AT48" s="541">
        <f>SUM('MEDIÇÃO_OBJETO (1)'!AU48)</f>
        <v>0</v>
      </c>
      <c r="AU48" s="541">
        <f>SUM('MEDIÇÃO_OBJETO (1)'!AV48)</f>
        <v>0</v>
      </c>
      <c r="AV48" s="541">
        <f>SUM('MEDIÇÃO_OBJETO (1)'!AW48)</f>
        <v>0</v>
      </c>
      <c r="AW48" s="541">
        <f>SUM('MEDIÇÃO_OBJETO (1)'!AX48)</f>
        <v>0</v>
      </c>
      <c r="AX48" s="977"/>
      <c r="BN48" s="992">
        <f t="shared" si="77"/>
        <v>0</v>
      </c>
      <c r="BO48" s="538">
        <f t="shared" si="43"/>
        <v>0</v>
      </c>
      <c r="BP48" s="987">
        <f>IF(RESUMO_GLOBAL!$X$53="a",ROUND(AF48*$N48,RESUMO_GLOBAL!$X$54),IF(RESUMO_GLOBAL!$X$53="t",TRUNC(AF48*$N48,RESUMO_GLOBAL!$X$54),AF48*$N48))</f>
        <v>0</v>
      </c>
      <c r="BQ48" s="987">
        <f>IF(RESUMO_GLOBAL!$X$53="a",ROUND(AG48*$N48,RESUMO_GLOBAL!$X$54),IF(RESUMO_GLOBAL!$X$53="t",TRUNC(AG48*$N48,RESUMO_GLOBAL!$X$54),AG48*$N48))</f>
        <v>0</v>
      </c>
      <c r="BR48" s="987">
        <f>IF(RESUMO_GLOBAL!$X$53="a",ROUND(AH48*$N48,RESUMO_GLOBAL!$X$54),IF(RESUMO_GLOBAL!$X$53="t",TRUNC(AH48*$N48,RESUMO_GLOBAL!$X$54),AH48*$N48))</f>
        <v>0</v>
      </c>
      <c r="BS48" s="987">
        <f>IF(RESUMO_GLOBAL!$X$53="a",ROUND(AI48*$N48,RESUMO_GLOBAL!$X$54),IF(RESUMO_GLOBAL!$X$53="t",TRUNC(AI48*$N48,RESUMO_GLOBAL!$X$54),AI48*$N48))</f>
        <v>0</v>
      </c>
      <c r="BT48" s="987">
        <f>IF(RESUMO_GLOBAL!$X$53="a",ROUND(AJ48*$N48,RESUMO_GLOBAL!$X$54),IF(RESUMO_GLOBAL!$X$53="t",TRUNC(AJ48*$N48,RESUMO_GLOBAL!$X$54),AJ48*$N48))</f>
        <v>0</v>
      </c>
      <c r="BU48" s="987">
        <f>IF(RESUMO_GLOBAL!$X$53="a",ROUND(AK48*$N48,RESUMO_GLOBAL!$X$54),IF(RESUMO_GLOBAL!$X$53="t",TRUNC(AK48*$N48,RESUMO_GLOBAL!$X$54),AK48*$N48))</f>
        <v>0</v>
      </c>
      <c r="BV48" s="987">
        <f>IF(RESUMO_GLOBAL!$X$53="a",ROUND(AL48*$N48,RESUMO_GLOBAL!$X$54),IF(RESUMO_GLOBAL!$X$53="t",TRUNC(AL48*$N48,RESUMO_GLOBAL!$X$54),AL48*$N48))</f>
        <v>0</v>
      </c>
      <c r="BW48" s="987">
        <f>IF(RESUMO_GLOBAL!$X$53="a",ROUND(AM48*$N48,RESUMO_GLOBAL!$X$54),IF(RESUMO_GLOBAL!$X$53="t",TRUNC(AM48*$N48,RESUMO_GLOBAL!$X$54),AM48*$N48))</f>
        <v>0</v>
      </c>
      <c r="BX48" s="987">
        <f>IF(RESUMO_GLOBAL!$X$53="a",ROUND(AN48*$N48,RESUMO_GLOBAL!$X$54),IF(RESUMO_GLOBAL!$X$53="t",TRUNC(AN48*$N48,RESUMO_GLOBAL!$X$54),AN48*$N48))</f>
        <v>0</v>
      </c>
      <c r="BY48" s="987">
        <f>IF(RESUMO_GLOBAL!$X$53="a",ROUND(AO48*$N48,RESUMO_GLOBAL!$X$54),IF(RESUMO_GLOBAL!$X$53="t",TRUNC(AO48*$N48,RESUMO_GLOBAL!$X$54),AO48*$N48))</f>
        <v>0</v>
      </c>
      <c r="BZ48" s="987">
        <f>IF(RESUMO_GLOBAL!$X$53="a",ROUND(AP48*$N48,RESUMO_GLOBAL!$X$54),IF(RESUMO_GLOBAL!$X$53="t",TRUNC(AP48*$N48,RESUMO_GLOBAL!$X$54),AP48*$N48))</f>
        <v>0</v>
      </c>
      <c r="CA48" s="987">
        <f>IF(RESUMO_GLOBAL!$X$53="a",ROUND(AQ48*$N48,RESUMO_GLOBAL!$X$54),IF(RESUMO_GLOBAL!$X$53="t",TRUNC(AQ48*$N48,RESUMO_GLOBAL!$X$54),AQ48*$N48))</f>
        <v>0</v>
      </c>
      <c r="CB48" s="987">
        <f>IF(RESUMO_GLOBAL!$X$53="a",ROUND(AR48*$N48,RESUMO_GLOBAL!$X$54),IF(RESUMO_GLOBAL!$X$53="t",TRUNC(AR48*$N48,RESUMO_GLOBAL!$X$54),AR48*$N48))</f>
        <v>0</v>
      </c>
      <c r="CC48" s="987">
        <f>IF(RESUMO_GLOBAL!$X$53="a",ROUND(AS48*$N48,RESUMO_GLOBAL!$X$54),IF(RESUMO_GLOBAL!$X$53="t",TRUNC(AS48*$N48,RESUMO_GLOBAL!$X$54),AS48*$N48))</f>
        <v>0</v>
      </c>
      <c r="CD48" s="987">
        <f>IF(RESUMO_GLOBAL!$X$53="a",ROUND(AT48*$N48,RESUMO_GLOBAL!$X$54),IF(RESUMO_GLOBAL!$X$53="t",TRUNC(AT48*$N48,RESUMO_GLOBAL!$X$54),AT48*$N48))</f>
        <v>0</v>
      </c>
      <c r="CE48" s="987">
        <f>IF(RESUMO_GLOBAL!$X$53="a",ROUND(AU48*$N48,RESUMO_GLOBAL!$X$54),IF(RESUMO_GLOBAL!$X$53="t",TRUNC(AU48*$N48,RESUMO_GLOBAL!$X$54),AU48*$N48))</f>
        <v>0</v>
      </c>
      <c r="CF48" s="987">
        <f>IF(RESUMO_GLOBAL!$X$53="a",ROUND(AV48*$N48,RESUMO_GLOBAL!$X$54),IF(RESUMO_GLOBAL!$X$53="t",TRUNC(AV48*$N48,RESUMO_GLOBAL!$X$54),AV48*$N48))</f>
        <v>0</v>
      </c>
      <c r="CG48" s="987">
        <f>IF(RESUMO_GLOBAL!$X$53="a",ROUND(AW48*$N48,RESUMO_GLOBAL!$X$54),IF(RESUMO_GLOBAL!$X$53="t",TRUNC(AW48*$N48,RESUMO_GLOBAL!$X$54),AW48*$N48))</f>
        <v>0</v>
      </c>
      <c r="CK48" s="59">
        <f t="shared" si="57"/>
        <v>0</v>
      </c>
      <c r="CL48" s="59">
        <f t="shared" si="58"/>
        <v>0</v>
      </c>
      <c r="CM48" s="59">
        <f t="shared" si="59"/>
        <v>0</v>
      </c>
      <c r="CN48" s="59">
        <f t="shared" si="60"/>
        <v>0</v>
      </c>
      <c r="CO48" s="59">
        <f t="shared" si="61"/>
        <v>0</v>
      </c>
      <c r="CP48" s="59">
        <f t="shared" si="62"/>
        <v>0</v>
      </c>
      <c r="CQ48" s="59">
        <f t="shared" si="63"/>
        <v>0</v>
      </c>
      <c r="CR48" s="59">
        <f t="shared" si="64"/>
        <v>0</v>
      </c>
      <c r="CS48" s="59">
        <f t="shared" si="65"/>
        <v>0</v>
      </c>
      <c r="CT48" s="59">
        <f t="shared" si="66"/>
        <v>0</v>
      </c>
      <c r="CU48" s="59">
        <f t="shared" si="67"/>
        <v>0</v>
      </c>
      <c r="CV48" s="59">
        <f t="shared" si="68"/>
        <v>0</v>
      </c>
      <c r="CW48" s="59">
        <f t="shared" si="69"/>
        <v>0</v>
      </c>
      <c r="CX48" s="59">
        <f t="shared" si="70"/>
        <v>0</v>
      </c>
      <c r="CY48" s="59">
        <f t="shared" si="71"/>
        <v>0</v>
      </c>
      <c r="CZ48" s="59">
        <f t="shared" si="72"/>
        <v>0</v>
      </c>
      <c r="DA48" s="59">
        <f t="shared" si="73"/>
        <v>0</v>
      </c>
      <c r="DB48" s="59">
        <f t="shared" si="74"/>
        <v>0</v>
      </c>
      <c r="DE48">
        <f t="shared" si="8"/>
        <v>43</v>
      </c>
      <c r="DF48">
        <f t="shared" si="75"/>
        <v>8</v>
      </c>
      <c r="DG48" s="59">
        <f>IF($C48&lt;&gt;0,SUM($CK49:CK49),0)</f>
        <v>0</v>
      </c>
      <c r="DH48" s="59">
        <f>IF($C48&lt;&gt;0,SUM($CK49:CL49),0)</f>
        <v>0</v>
      </c>
      <c r="DI48" s="59">
        <f>IF($C48&lt;&gt;0,SUM($CK49:CM49),0)</f>
        <v>0</v>
      </c>
      <c r="DJ48" s="59">
        <f>IF($C48&lt;&gt;0,SUM($CK49:CN49),0)</f>
        <v>0</v>
      </c>
      <c r="DK48" s="59">
        <f>IF($C48&lt;&gt;0,SUM($CK49:CO49),0)</f>
        <v>0</v>
      </c>
      <c r="DL48" s="59">
        <f>IF($C48&lt;&gt;0,SUM($CK49:CP49),0)</f>
        <v>0</v>
      </c>
      <c r="DM48" s="59">
        <f>IF($C48&lt;&gt;0,SUM($CK49:CQ49),0)</f>
        <v>0</v>
      </c>
      <c r="DN48" s="59">
        <f>IF($C48&lt;&gt;0,SUM($CK49:CR49),0)</f>
        <v>0</v>
      </c>
      <c r="DO48" s="59">
        <f>IF($C48&lt;&gt;0,SUM($CK49:CS49),0)</f>
        <v>0</v>
      </c>
      <c r="DP48" s="59">
        <f>IF($C48&lt;&gt;0,SUM($CK49:CT49),0)</f>
        <v>0</v>
      </c>
      <c r="DQ48" s="59">
        <f>IF($C48&lt;&gt;0,SUM($CK49:CU49),0)</f>
        <v>0</v>
      </c>
      <c r="DR48" s="59">
        <f>IF($C48&lt;&gt;0,SUM($CK49:CV49),0)</f>
        <v>0</v>
      </c>
      <c r="DS48" s="59">
        <f>IF($C48&lt;&gt;0,SUM($CK49:CW49),0)</f>
        <v>0</v>
      </c>
      <c r="DT48" s="59">
        <f>IF($C48&lt;&gt;0,SUM($CK49:CX49),0)</f>
        <v>0</v>
      </c>
      <c r="DU48" s="59">
        <f>IF($C48&lt;&gt;0,SUM($CK49:CY49),0)</f>
        <v>0</v>
      </c>
      <c r="DV48" s="59">
        <f>IF($C48&lt;&gt;0,SUM($CK49:CZ49),0)</f>
        <v>0</v>
      </c>
      <c r="DW48" s="59">
        <f>IF($C48&lt;&gt;0,SUM($CK49:DA49),0)</f>
        <v>0</v>
      </c>
      <c r="DX48" s="59">
        <f>IF($C48&lt;&gt;0,SUM($CK49:DB49),0)</f>
        <v>0</v>
      </c>
      <c r="DY48" s="952" t="str">
        <f t="shared" si="44"/>
        <v/>
      </c>
    </row>
    <row r="49" spans="1:129" ht="22.5">
      <c r="A49" s="3" t="str">
        <f t="shared" si="76"/>
        <v>x</v>
      </c>
      <c r="B49" s="805">
        <f>Dados_GLOBAL_Inicial!E49</f>
        <v>0</v>
      </c>
      <c r="C49" s="953">
        <f>IF(IFERROR(VALUE(Dados_GLOBAL_Inicial!F49),0)=0,0,Dados_GLOBAL_Inicial!F49)</f>
        <v>0</v>
      </c>
      <c r="D49" s="830">
        <f>Dados_GLOBAL_Inicial!G49</f>
        <v>822000</v>
      </c>
      <c r="E49" s="830" t="str">
        <f>IF(IFERROR(VLOOKUP(F49,Cod_Gde_Itens!$A$1:$B$80,2,FALSE),0)&gt;549,IFERROR(VLOOKUP(F49,Cod_Gde_Itens!$A$1:$B$80,2,FALSE),0),IF(Dados_GLOBAL_Inicial!H49=0,"",Dados_GLOBAL_Inicial!H49))</f>
        <v>DER</v>
      </c>
      <c r="F49" s="823" t="str">
        <f>Dados_GLOBAL_Inicial!I49</f>
        <v xml:space="preserve">Faixa de Sinalização Horizontal c/tinta resina acrílica base solvente- (0,034 m2/m2) </v>
      </c>
      <c r="G49" s="808" t="str">
        <f>Dados_GLOBAL_Inicial!J49</f>
        <v>m2</v>
      </c>
      <c r="H49" s="454">
        <f>Dados_GLOBAL_Inicial!K49</f>
        <v>1244.1600000000001</v>
      </c>
      <c r="I49" s="970">
        <f>SUM('MEDIÇÃO_OBJETO (1)'!I49)</f>
        <v>0</v>
      </c>
      <c r="J49" s="455">
        <f t="shared" si="45"/>
        <v>1244.1600000000001</v>
      </c>
      <c r="K49" s="451">
        <f t="shared" si="46"/>
        <v>0</v>
      </c>
      <c r="L49" s="452">
        <f t="shared" si="47"/>
        <v>7.7000000000000002E-3</v>
      </c>
      <c r="M49" s="809">
        <f t="shared" si="48"/>
        <v>0</v>
      </c>
      <c r="N49" s="810">
        <f>IF(IFERROR(VALUE(Dados_GLOBAL_Inicial!L49),0)=0,0,Dados_GLOBAL_Inicial!L49)</f>
        <v>26.19</v>
      </c>
      <c r="O49" s="812">
        <f>SUM('MEDIÇÃO_OBJETO (1)'!O49)</f>
        <v>0</v>
      </c>
      <c r="P49" s="812">
        <f>SUM('MEDIÇÃO_OBJETO (1)'!P49)</f>
        <v>32584.55</v>
      </c>
      <c r="Q49" s="813">
        <f t="shared" si="49"/>
        <v>32584.55</v>
      </c>
      <c r="R49" s="951"/>
      <c r="S49" s="815">
        <f>SUM('MEDIÇÃO_OBJETO (1)'!S49)</f>
        <v>0</v>
      </c>
      <c r="T49" s="815">
        <f>SUM('MEDIÇÃO_OBJETO (1)'!T49)</f>
        <v>0</v>
      </c>
      <c r="V49" s="19"/>
      <c r="W49" s="978">
        <f t="shared" si="50"/>
        <v>0</v>
      </c>
      <c r="X49" s="816">
        <f t="shared" si="51"/>
        <v>0</v>
      </c>
      <c r="Y49" s="816">
        <f t="shared" si="52"/>
        <v>94823.39</v>
      </c>
      <c r="Z49" s="817">
        <f t="shared" si="53"/>
        <v>0</v>
      </c>
      <c r="AB49" s="453">
        <f t="shared" si="54"/>
        <v>0</v>
      </c>
      <c r="AC49" s="14">
        <f t="shared" si="55"/>
        <v>0</v>
      </c>
      <c r="AD49" s="819"/>
      <c r="AE49" s="631">
        <f t="shared" si="56"/>
        <v>0</v>
      </c>
      <c r="AF49" s="818">
        <f>SUM('MEDIÇÃO_OBJETO (1)'!AG49)</f>
        <v>0</v>
      </c>
      <c r="AG49" s="541">
        <f>SUM('MEDIÇÃO_OBJETO (1)'!AH49)</f>
        <v>0</v>
      </c>
      <c r="AH49" s="541">
        <f>SUM('MEDIÇÃO_OBJETO (1)'!AI49)</f>
        <v>0</v>
      </c>
      <c r="AI49" s="541">
        <f>SUM('MEDIÇÃO_OBJETO (1)'!AJ49)</f>
        <v>0</v>
      </c>
      <c r="AJ49" s="541">
        <f>SUM('MEDIÇÃO_OBJETO (1)'!AK49)</f>
        <v>0</v>
      </c>
      <c r="AK49" s="541">
        <f>SUM('MEDIÇÃO_OBJETO (1)'!AL49)</f>
        <v>0</v>
      </c>
      <c r="AL49" s="541">
        <f>SUM('MEDIÇÃO_OBJETO (1)'!AM49)</f>
        <v>0</v>
      </c>
      <c r="AM49" s="541">
        <f>SUM('MEDIÇÃO_OBJETO (1)'!AN49)</f>
        <v>0</v>
      </c>
      <c r="AN49" s="541">
        <f>SUM('MEDIÇÃO_OBJETO (1)'!AO49)</f>
        <v>0</v>
      </c>
      <c r="AO49" s="541">
        <f>SUM('MEDIÇÃO_OBJETO (1)'!AP49)</f>
        <v>0</v>
      </c>
      <c r="AP49" s="541">
        <f>SUM('MEDIÇÃO_OBJETO (1)'!AQ49)</f>
        <v>0</v>
      </c>
      <c r="AQ49" s="541">
        <f>SUM('MEDIÇÃO_OBJETO (1)'!AR49)</f>
        <v>0</v>
      </c>
      <c r="AR49" s="541">
        <f>SUM('MEDIÇÃO_OBJETO (1)'!AS49)</f>
        <v>0</v>
      </c>
      <c r="AS49" s="541">
        <f>SUM('MEDIÇÃO_OBJETO (1)'!AT49)</f>
        <v>0</v>
      </c>
      <c r="AT49" s="541">
        <f>SUM('MEDIÇÃO_OBJETO (1)'!AU49)</f>
        <v>0</v>
      </c>
      <c r="AU49" s="541">
        <f>SUM('MEDIÇÃO_OBJETO (1)'!AV49)</f>
        <v>0</v>
      </c>
      <c r="AV49" s="541">
        <f>SUM('MEDIÇÃO_OBJETO (1)'!AW49)</f>
        <v>0</v>
      </c>
      <c r="AW49" s="541">
        <f>SUM('MEDIÇÃO_OBJETO (1)'!AX49)</f>
        <v>0</v>
      </c>
      <c r="AX49" s="977"/>
      <c r="BN49" s="992">
        <f t="shared" si="77"/>
        <v>0</v>
      </c>
      <c r="BO49" s="538">
        <f t="shared" si="43"/>
        <v>0</v>
      </c>
      <c r="BP49" s="987">
        <f>IF(RESUMO_GLOBAL!$X$53="a",ROUND(AF49*$N49,RESUMO_GLOBAL!$X$54),IF(RESUMO_GLOBAL!$X$53="t",TRUNC(AF49*$N49,RESUMO_GLOBAL!$X$54),AF49*$N49))</f>
        <v>0</v>
      </c>
      <c r="BQ49" s="987">
        <f>IF(RESUMO_GLOBAL!$X$53="a",ROUND(AG49*$N49,RESUMO_GLOBAL!$X$54),IF(RESUMO_GLOBAL!$X$53="t",TRUNC(AG49*$N49,RESUMO_GLOBAL!$X$54),AG49*$N49))</f>
        <v>0</v>
      </c>
      <c r="BR49" s="987">
        <f>IF(RESUMO_GLOBAL!$X$53="a",ROUND(AH49*$N49,RESUMO_GLOBAL!$X$54),IF(RESUMO_GLOBAL!$X$53="t",TRUNC(AH49*$N49,RESUMO_GLOBAL!$X$54),AH49*$N49))</f>
        <v>0</v>
      </c>
      <c r="BS49" s="987">
        <f>IF(RESUMO_GLOBAL!$X$53="a",ROUND(AI49*$N49,RESUMO_GLOBAL!$X$54),IF(RESUMO_GLOBAL!$X$53="t",TRUNC(AI49*$N49,RESUMO_GLOBAL!$X$54),AI49*$N49))</f>
        <v>0</v>
      </c>
      <c r="BT49" s="987">
        <f>IF(RESUMO_GLOBAL!$X$53="a",ROUND(AJ49*$N49,RESUMO_GLOBAL!$X$54),IF(RESUMO_GLOBAL!$X$53="t",TRUNC(AJ49*$N49,RESUMO_GLOBAL!$X$54),AJ49*$N49))</f>
        <v>0</v>
      </c>
      <c r="BU49" s="987">
        <f>IF(RESUMO_GLOBAL!$X$53="a",ROUND(AK49*$N49,RESUMO_GLOBAL!$X$54),IF(RESUMO_GLOBAL!$X$53="t",TRUNC(AK49*$N49,RESUMO_GLOBAL!$X$54),AK49*$N49))</f>
        <v>0</v>
      </c>
      <c r="BV49" s="987">
        <f>IF(RESUMO_GLOBAL!$X$53="a",ROUND(AL49*$N49,RESUMO_GLOBAL!$X$54),IF(RESUMO_GLOBAL!$X$53="t",TRUNC(AL49*$N49,RESUMO_GLOBAL!$X$54),AL49*$N49))</f>
        <v>0</v>
      </c>
      <c r="BW49" s="987">
        <f>IF(RESUMO_GLOBAL!$X$53="a",ROUND(AM49*$N49,RESUMO_GLOBAL!$X$54),IF(RESUMO_GLOBAL!$X$53="t",TRUNC(AM49*$N49,RESUMO_GLOBAL!$X$54),AM49*$N49))</f>
        <v>0</v>
      </c>
      <c r="BX49" s="987">
        <f>IF(RESUMO_GLOBAL!$X$53="a",ROUND(AN49*$N49,RESUMO_GLOBAL!$X$54),IF(RESUMO_GLOBAL!$X$53="t",TRUNC(AN49*$N49,RESUMO_GLOBAL!$X$54),AN49*$N49))</f>
        <v>0</v>
      </c>
      <c r="BY49" s="987">
        <f>IF(RESUMO_GLOBAL!$X$53="a",ROUND(AO49*$N49,RESUMO_GLOBAL!$X$54),IF(RESUMO_GLOBAL!$X$53="t",TRUNC(AO49*$N49,RESUMO_GLOBAL!$X$54),AO49*$N49))</f>
        <v>0</v>
      </c>
      <c r="BZ49" s="987">
        <f>IF(RESUMO_GLOBAL!$X$53="a",ROUND(AP49*$N49,RESUMO_GLOBAL!$X$54),IF(RESUMO_GLOBAL!$X$53="t",TRUNC(AP49*$N49,RESUMO_GLOBAL!$X$54),AP49*$N49))</f>
        <v>0</v>
      </c>
      <c r="CA49" s="987">
        <f>IF(RESUMO_GLOBAL!$X$53="a",ROUND(AQ49*$N49,RESUMO_GLOBAL!$X$54),IF(RESUMO_GLOBAL!$X$53="t",TRUNC(AQ49*$N49,RESUMO_GLOBAL!$X$54),AQ49*$N49))</f>
        <v>0</v>
      </c>
      <c r="CB49" s="987">
        <f>IF(RESUMO_GLOBAL!$X$53="a",ROUND(AR49*$N49,RESUMO_GLOBAL!$X$54),IF(RESUMO_GLOBAL!$X$53="t",TRUNC(AR49*$N49,RESUMO_GLOBAL!$X$54),AR49*$N49))</f>
        <v>0</v>
      </c>
      <c r="CC49" s="987">
        <f>IF(RESUMO_GLOBAL!$X$53="a",ROUND(AS49*$N49,RESUMO_GLOBAL!$X$54),IF(RESUMO_GLOBAL!$X$53="t",TRUNC(AS49*$N49,RESUMO_GLOBAL!$X$54),AS49*$N49))</f>
        <v>0</v>
      </c>
      <c r="CD49" s="987">
        <f>IF(RESUMO_GLOBAL!$X$53="a",ROUND(AT49*$N49,RESUMO_GLOBAL!$X$54),IF(RESUMO_GLOBAL!$X$53="t",TRUNC(AT49*$N49,RESUMO_GLOBAL!$X$54),AT49*$N49))</f>
        <v>0</v>
      </c>
      <c r="CE49" s="987">
        <f>IF(RESUMO_GLOBAL!$X$53="a",ROUND(AU49*$N49,RESUMO_GLOBAL!$X$54),IF(RESUMO_GLOBAL!$X$53="t",TRUNC(AU49*$N49,RESUMO_GLOBAL!$X$54),AU49*$N49))</f>
        <v>0</v>
      </c>
      <c r="CF49" s="987">
        <f>IF(RESUMO_GLOBAL!$X$53="a",ROUND(AV49*$N49,RESUMO_GLOBAL!$X$54),IF(RESUMO_GLOBAL!$X$53="t",TRUNC(AV49*$N49,RESUMO_GLOBAL!$X$54),AV49*$N49))</f>
        <v>0</v>
      </c>
      <c r="CG49" s="987">
        <f>IF(RESUMO_GLOBAL!$X$53="a",ROUND(AW49*$N49,RESUMO_GLOBAL!$X$54),IF(RESUMO_GLOBAL!$X$53="t",TRUNC(AW49*$N49,RESUMO_GLOBAL!$X$54),AW49*$N49))</f>
        <v>0</v>
      </c>
      <c r="CK49" s="59">
        <f t="shared" si="57"/>
        <v>0</v>
      </c>
      <c r="CL49" s="59">
        <f t="shared" si="58"/>
        <v>0</v>
      </c>
      <c r="CM49" s="59">
        <f t="shared" si="59"/>
        <v>0</v>
      </c>
      <c r="CN49" s="59">
        <f t="shared" si="60"/>
        <v>0</v>
      </c>
      <c r="CO49" s="59">
        <f t="shared" si="61"/>
        <v>0</v>
      </c>
      <c r="CP49" s="59">
        <f t="shared" si="62"/>
        <v>0</v>
      </c>
      <c r="CQ49" s="59">
        <f t="shared" si="63"/>
        <v>0</v>
      </c>
      <c r="CR49" s="59">
        <f t="shared" si="64"/>
        <v>0</v>
      </c>
      <c r="CS49" s="59">
        <f t="shared" si="65"/>
        <v>0</v>
      </c>
      <c r="CT49" s="59">
        <f t="shared" si="66"/>
        <v>0</v>
      </c>
      <c r="CU49" s="59">
        <f t="shared" si="67"/>
        <v>0</v>
      </c>
      <c r="CV49" s="59">
        <f t="shared" si="68"/>
        <v>0</v>
      </c>
      <c r="CW49" s="59">
        <f t="shared" si="69"/>
        <v>0</v>
      </c>
      <c r="CX49" s="59">
        <f t="shared" si="70"/>
        <v>0</v>
      </c>
      <c r="CY49" s="59">
        <f t="shared" si="71"/>
        <v>0</v>
      </c>
      <c r="CZ49" s="59">
        <f t="shared" si="72"/>
        <v>0</v>
      </c>
      <c r="DA49" s="59">
        <f t="shared" si="73"/>
        <v>0</v>
      </c>
      <c r="DB49" s="59">
        <f t="shared" si="74"/>
        <v>0</v>
      </c>
      <c r="DE49">
        <f t="shared" si="8"/>
        <v>44</v>
      </c>
      <c r="DF49" t="str">
        <f t="shared" si="75"/>
        <v/>
      </c>
      <c r="DG49" s="59">
        <f>IF($C49&lt;&gt;0,SUM($CK50:CK50),0)</f>
        <v>0</v>
      </c>
      <c r="DH49" s="59">
        <f>IF($C49&lt;&gt;0,SUM($CK50:CL50),0)</f>
        <v>0</v>
      </c>
      <c r="DI49" s="59">
        <f>IF($C49&lt;&gt;0,SUM($CK50:CM50),0)</f>
        <v>0</v>
      </c>
      <c r="DJ49" s="59">
        <f>IF($C49&lt;&gt;0,SUM($CK50:CN50),0)</f>
        <v>0</v>
      </c>
      <c r="DK49" s="59">
        <f>IF($C49&lt;&gt;0,SUM($CK50:CO50),0)</f>
        <v>0</v>
      </c>
      <c r="DL49" s="59">
        <f>IF($C49&lt;&gt;0,SUM($CK50:CP50),0)</f>
        <v>0</v>
      </c>
      <c r="DM49" s="59">
        <f>IF($C49&lt;&gt;0,SUM($CK50:CQ50),0)</f>
        <v>0</v>
      </c>
      <c r="DN49" s="59">
        <f>IF($C49&lt;&gt;0,SUM($CK50:CR50),0)</f>
        <v>0</v>
      </c>
      <c r="DO49" s="59">
        <f>IF($C49&lt;&gt;0,SUM($CK50:CS50),0)</f>
        <v>0</v>
      </c>
      <c r="DP49" s="59">
        <f>IF($C49&lt;&gt;0,SUM($CK50:CT50),0)</f>
        <v>0</v>
      </c>
      <c r="DQ49" s="59">
        <f>IF($C49&lt;&gt;0,SUM($CK50:CU50),0)</f>
        <v>0</v>
      </c>
      <c r="DR49" s="59">
        <f>IF($C49&lt;&gt;0,SUM($CK50:CV50),0)</f>
        <v>0</v>
      </c>
      <c r="DS49" s="59">
        <f>IF($C49&lt;&gt;0,SUM($CK50:CW50),0)</f>
        <v>0</v>
      </c>
      <c r="DT49" s="59">
        <f>IF($C49&lt;&gt;0,SUM($CK50:CX50),0)</f>
        <v>0</v>
      </c>
      <c r="DU49" s="59">
        <f>IF($C49&lt;&gt;0,SUM($CK50:CY50),0)</f>
        <v>0</v>
      </c>
      <c r="DV49" s="59">
        <f>IF($C49&lt;&gt;0,SUM($CK50:CZ50),0)</f>
        <v>0</v>
      </c>
      <c r="DW49" s="59">
        <f>IF($C49&lt;&gt;0,SUM($CK50:DA50),0)</f>
        <v>0</v>
      </c>
      <c r="DX49" s="59">
        <f>IF($C49&lt;&gt;0,SUM($CK50:DB50),0)</f>
        <v>0</v>
      </c>
      <c r="DY49" s="952" t="str">
        <f t="shared" si="44"/>
        <v/>
      </c>
    </row>
    <row r="50" spans="1:129" ht="22.5">
      <c r="A50" s="3" t="str">
        <f t="shared" si="76"/>
        <v>x</v>
      </c>
      <c r="B50" s="805">
        <f>Dados_GLOBAL_Inicial!E50</f>
        <v>0</v>
      </c>
      <c r="C50" s="953">
        <f>IF(IFERROR(VALUE(Dados_GLOBAL_Inicial!F50),0)=0,0,Dados_GLOBAL_Inicial!F50)</f>
        <v>0</v>
      </c>
      <c r="D50" s="830" t="str">
        <f>Dados_GLOBAL_Inicial!G50</f>
        <v>820000F</v>
      </c>
      <c r="E50" s="830" t="str">
        <f>IF(IFERROR(VLOOKUP(F50,Cod_Gde_Itens!$A$1:$B$80,2,FALSE),0)&gt;549,IFERROR(VLOOKUP(F50,Cod_Gde_Itens!$A$1:$B$80,2,FALSE),0),IF(Dados_GLOBAL_Inicial!H50=0,"",Dados_GLOBAL_Inicial!H50))</f>
        <v>DER/PRC</v>
      </c>
      <c r="F50" s="823" t="str">
        <f>Dados_GLOBAL_Inicial!I50</f>
        <v>Placa sinalização refletiva-círculo (0,1964 m2/ud) + suporte METÁLICO</v>
      </c>
      <c r="G50" s="808" t="str">
        <f>Dados_GLOBAL_Inicial!J50</f>
        <v>un</v>
      </c>
      <c r="H50" s="454">
        <f>Dados_GLOBAL_Inicial!K50</f>
        <v>34</v>
      </c>
      <c r="I50" s="970">
        <f>SUM('MEDIÇÃO_OBJETO (1)'!I50)</f>
        <v>0</v>
      </c>
      <c r="J50" s="455">
        <f t="shared" si="45"/>
        <v>34</v>
      </c>
      <c r="K50" s="451">
        <f t="shared" si="46"/>
        <v>0</v>
      </c>
      <c r="L50" s="452">
        <f t="shared" si="47"/>
        <v>4.0000000000000001E-3</v>
      </c>
      <c r="M50" s="809">
        <f t="shared" si="48"/>
        <v>0</v>
      </c>
      <c r="N50" s="810">
        <f>IF(IFERROR(VALUE(Dados_GLOBAL_Inicial!L50),0)=0,0,Dados_GLOBAL_Inicial!L50)</f>
        <v>494.27</v>
      </c>
      <c r="O50" s="812">
        <f>SUM('MEDIÇÃO_OBJETO (1)'!O50)</f>
        <v>0</v>
      </c>
      <c r="P50" s="812">
        <f>SUM('MEDIÇÃO_OBJETO (1)'!P50)</f>
        <v>16805.18</v>
      </c>
      <c r="Q50" s="813">
        <f t="shared" si="49"/>
        <v>16805.18</v>
      </c>
      <c r="R50" s="951"/>
      <c r="S50" s="815">
        <f>SUM('MEDIÇÃO_OBJETO (1)'!S50)</f>
        <v>0</v>
      </c>
      <c r="T50" s="815">
        <f>SUM('MEDIÇÃO_OBJETO (1)'!T50)</f>
        <v>0</v>
      </c>
      <c r="V50" s="19"/>
      <c r="W50" s="978">
        <f t="shared" si="50"/>
        <v>0</v>
      </c>
      <c r="X50" s="816">
        <f t="shared" si="51"/>
        <v>0</v>
      </c>
      <c r="Y50" s="816">
        <f t="shared" si="52"/>
        <v>62238.840000000004</v>
      </c>
      <c r="Z50" s="817">
        <f t="shared" si="53"/>
        <v>0</v>
      </c>
      <c r="AB50" s="453">
        <f t="shared" si="54"/>
        <v>0</v>
      </c>
      <c r="AC50" s="14">
        <f t="shared" si="55"/>
        <v>0</v>
      </c>
      <c r="AD50" s="819"/>
      <c r="AE50" s="631">
        <f t="shared" si="56"/>
        <v>0</v>
      </c>
      <c r="AF50" s="818">
        <f>SUM('MEDIÇÃO_OBJETO (1)'!AG50)</f>
        <v>0</v>
      </c>
      <c r="AG50" s="541">
        <f>SUM('MEDIÇÃO_OBJETO (1)'!AH50)</f>
        <v>0</v>
      </c>
      <c r="AH50" s="541">
        <f>SUM('MEDIÇÃO_OBJETO (1)'!AI50)</f>
        <v>0</v>
      </c>
      <c r="AI50" s="541">
        <f>SUM('MEDIÇÃO_OBJETO (1)'!AJ50)</f>
        <v>0</v>
      </c>
      <c r="AJ50" s="541">
        <f>SUM('MEDIÇÃO_OBJETO (1)'!AK50)</f>
        <v>0</v>
      </c>
      <c r="AK50" s="541">
        <f>SUM('MEDIÇÃO_OBJETO (1)'!AL50)</f>
        <v>0</v>
      </c>
      <c r="AL50" s="541">
        <f>SUM('MEDIÇÃO_OBJETO (1)'!AM50)</f>
        <v>0</v>
      </c>
      <c r="AM50" s="541">
        <f>SUM('MEDIÇÃO_OBJETO (1)'!AN50)</f>
        <v>0</v>
      </c>
      <c r="AN50" s="541">
        <f>SUM('MEDIÇÃO_OBJETO (1)'!AO50)</f>
        <v>0</v>
      </c>
      <c r="AO50" s="541">
        <f>SUM('MEDIÇÃO_OBJETO (1)'!AP50)</f>
        <v>0</v>
      </c>
      <c r="AP50" s="541">
        <f>SUM('MEDIÇÃO_OBJETO (1)'!AQ50)</f>
        <v>0</v>
      </c>
      <c r="AQ50" s="541">
        <f>SUM('MEDIÇÃO_OBJETO (1)'!AR50)</f>
        <v>0</v>
      </c>
      <c r="AR50" s="541">
        <f>SUM('MEDIÇÃO_OBJETO (1)'!AS50)</f>
        <v>0</v>
      </c>
      <c r="AS50" s="541">
        <f>SUM('MEDIÇÃO_OBJETO (1)'!AT50)</f>
        <v>0</v>
      </c>
      <c r="AT50" s="541">
        <f>SUM('MEDIÇÃO_OBJETO (1)'!AU50)</f>
        <v>0</v>
      </c>
      <c r="AU50" s="541">
        <f>SUM('MEDIÇÃO_OBJETO (1)'!AV50)</f>
        <v>0</v>
      </c>
      <c r="AV50" s="541">
        <f>SUM('MEDIÇÃO_OBJETO (1)'!AW50)</f>
        <v>0</v>
      </c>
      <c r="AW50" s="541">
        <f>SUM('MEDIÇÃO_OBJETO (1)'!AX50)</f>
        <v>0</v>
      </c>
      <c r="AX50" s="977"/>
      <c r="BN50" s="992">
        <f t="shared" si="77"/>
        <v>0</v>
      </c>
      <c r="BO50" s="538">
        <f t="shared" si="43"/>
        <v>0</v>
      </c>
      <c r="BP50" s="987">
        <f>IF(RESUMO_GLOBAL!$X$53="a",ROUND(AF50*$N50,RESUMO_GLOBAL!$X$54),IF(RESUMO_GLOBAL!$X$53="t",TRUNC(AF50*$N50,RESUMO_GLOBAL!$X$54),AF50*$N50))</f>
        <v>0</v>
      </c>
      <c r="BQ50" s="987">
        <f>IF(RESUMO_GLOBAL!$X$53="a",ROUND(AG50*$N50,RESUMO_GLOBAL!$X$54),IF(RESUMO_GLOBAL!$X$53="t",TRUNC(AG50*$N50,RESUMO_GLOBAL!$X$54),AG50*$N50))</f>
        <v>0</v>
      </c>
      <c r="BR50" s="987">
        <f>IF(RESUMO_GLOBAL!$X$53="a",ROUND(AH50*$N50,RESUMO_GLOBAL!$X$54),IF(RESUMO_GLOBAL!$X$53="t",TRUNC(AH50*$N50,RESUMO_GLOBAL!$X$54),AH50*$N50))</f>
        <v>0</v>
      </c>
      <c r="BS50" s="987">
        <f>IF(RESUMO_GLOBAL!$X$53="a",ROUND(AI50*$N50,RESUMO_GLOBAL!$X$54),IF(RESUMO_GLOBAL!$X$53="t",TRUNC(AI50*$N50,RESUMO_GLOBAL!$X$54),AI50*$N50))</f>
        <v>0</v>
      </c>
      <c r="BT50" s="987">
        <f>IF(RESUMO_GLOBAL!$X$53="a",ROUND(AJ50*$N50,RESUMO_GLOBAL!$X$54),IF(RESUMO_GLOBAL!$X$53="t",TRUNC(AJ50*$N50,RESUMO_GLOBAL!$X$54),AJ50*$N50))</f>
        <v>0</v>
      </c>
      <c r="BU50" s="987">
        <f>IF(RESUMO_GLOBAL!$X$53="a",ROUND(AK50*$N50,RESUMO_GLOBAL!$X$54),IF(RESUMO_GLOBAL!$X$53="t",TRUNC(AK50*$N50,RESUMO_GLOBAL!$X$54),AK50*$N50))</f>
        <v>0</v>
      </c>
      <c r="BV50" s="987">
        <f>IF(RESUMO_GLOBAL!$X$53="a",ROUND(AL50*$N50,RESUMO_GLOBAL!$X$54),IF(RESUMO_GLOBAL!$X$53="t",TRUNC(AL50*$N50,RESUMO_GLOBAL!$X$54),AL50*$N50))</f>
        <v>0</v>
      </c>
      <c r="BW50" s="987">
        <f>IF(RESUMO_GLOBAL!$X$53="a",ROUND(AM50*$N50,RESUMO_GLOBAL!$X$54),IF(RESUMO_GLOBAL!$X$53="t",TRUNC(AM50*$N50,RESUMO_GLOBAL!$X$54),AM50*$N50))</f>
        <v>0</v>
      </c>
      <c r="BX50" s="987">
        <f>IF(RESUMO_GLOBAL!$X$53="a",ROUND(AN50*$N50,RESUMO_GLOBAL!$X$54),IF(RESUMO_GLOBAL!$X$53="t",TRUNC(AN50*$N50,RESUMO_GLOBAL!$X$54),AN50*$N50))</f>
        <v>0</v>
      </c>
      <c r="BY50" s="987">
        <f>IF(RESUMO_GLOBAL!$X$53="a",ROUND(AO50*$N50,RESUMO_GLOBAL!$X$54),IF(RESUMO_GLOBAL!$X$53="t",TRUNC(AO50*$N50,RESUMO_GLOBAL!$X$54),AO50*$N50))</f>
        <v>0</v>
      </c>
      <c r="BZ50" s="987">
        <f>IF(RESUMO_GLOBAL!$X$53="a",ROUND(AP50*$N50,RESUMO_GLOBAL!$X$54),IF(RESUMO_GLOBAL!$X$53="t",TRUNC(AP50*$N50,RESUMO_GLOBAL!$X$54),AP50*$N50))</f>
        <v>0</v>
      </c>
      <c r="CA50" s="987">
        <f>IF(RESUMO_GLOBAL!$X$53="a",ROUND(AQ50*$N50,RESUMO_GLOBAL!$X$54),IF(RESUMO_GLOBAL!$X$53="t",TRUNC(AQ50*$N50,RESUMO_GLOBAL!$X$54),AQ50*$N50))</f>
        <v>0</v>
      </c>
      <c r="CB50" s="987">
        <f>IF(RESUMO_GLOBAL!$X$53="a",ROUND(AR50*$N50,RESUMO_GLOBAL!$X$54),IF(RESUMO_GLOBAL!$X$53="t",TRUNC(AR50*$N50,RESUMO_GLOBAL!$X$54),AR50*$N50))</f>
        <v>0</v>
      </c>
      <c r="CC50" s="987">
        <f>IF(RESUMO_GLOBAL!$X$53="a",ROUND(AS50*$N50,RESUMO_GLOBAL!$X$54),IF(RESUMO_GLOBAL!$X$53="t",TRUNC(AS50*$N50,RESUMO_GLOBAL!$X$54),AS50*$N50))</f>
        <v>0</v>
      </c>
      <c r="CD50" s="987">
        <f>IF(RESUMO_GLOBAL!$X$53="a",ROUND(AT50*$N50,RESUMO_GLOBAL!$X$54),IF(RESUMO_GLOBAL!$X$53="t",TRUNC(AT50*$N50,RESUMO_GLOBAL!$X$54),AT50*$N50))</f>
        <v>0</v>
      </c>
      <c r="CE50" s="987">
        <f>IF(RESUMO_GLOBAL!$X$53="a",ROUND(AU50*$N50,RESUMO_GLOBAL!$X$54),IF(RESUMO_GLOBAL!$X$53="t",TRUNC(AU50*$N50,RESUMO_GLOBAL!$X$54),AU50*$N50))</f>
        <v>0</v>
      </c>
      <c r="CF50" s="987">
        <f>IF(RESUMO_GLOBAL!$X$53="a",ROUND(AV50*$N50,RESUMO_GLOBAL!$X$54),IF(RESUMO_GLOBAL!$X$53="t",TRUNC(AV50*$N50,RESUMO_GLOBAL!$X$54),AV50*$N50))</f>
        <v>0</v>
      </c>
      <c r="CG50" s="987">
        <f>IF(RESUMO_GLOBAL!$X$53="a",ROUND(AW50*$N50,RESUMO_GLOBAL!$X$54),IF(RESUMO_GLOBAL!$X$53="t",TRUNC(AW50*$N50,RESUMO_GLOBAL!$X$54),AW50*$N50))</f>
        <v>0</v>
      </c>
      <c r="CK50" s="59">
        <f t="shared" si="57"/>
        <v>0</v>
      </c>
      <c r="CL50" s="59">
        <f t="shared" si="58"/>
        <v>0</v>
      </c>
      <c r="CM50" s="59">
        <f t="shared" si="59"/>
        <v>0</v>
      </c>
      <c r="CN50" s="59">
        <f t="shared" si="60"/>
        <v>0</v>
      </c>
      <c r="CO50" s="59">
        <f t="shared" si="61"/>
        <v>0</v>
      </c>
      <c r="CP50" s="59">
        <f t="shared" si="62"/>
        <v>0</v>
      </c>
      <c r="CQ50" s="59">
        <f t="shared" si="63"/>
        <v>0</v>
      </c>
      <c r="CR50" s="59">
        <f t="shared" si="64"/>
        <v>0</v>
      </c>
      <c r="CS50" s="59">
        <f t="shared" si="65"/>
        <v>0</v>
      </c>
      <c r="CT50" s="59">
        <f t="shared" si="66"/>
        <v>0</v>
      </c>
      <c r="CU50" s="59">
        <f t="shared" si="67"/>
        <v>0</v>
      </c>
      <c r="CV50" s="59">
        <f t="shared" si="68"/>
        <v>0</v>
      </c>
      <c r="CW50" s="59">
        <f t="shared" si="69"/>
        <v>0</v>
      </c>
      <c r="CX50" s="59">
        <f t="shared" si="70"/>
        <v>0</v>
      </c>
      <c r="CY50" s="59">
        <f t="shared" si="71"/>
        <v>0</v>
      </c>
      <c r="CZ50" s="59">
        <f t="shared" si="72"/>
        <v>0</v>
      </c>
      <c r="DA50" s="59">
        <f t="shared" si="73"/>
        <v>0</v>
      </c>
      <c r="DB50" s="59">
        <f t="shared" si="74"/>
        <v>0</v>
      </c>
      <c r="DE50">
        <f t="shared" si="8"/>
        <v>45</v>
      </c>
      <c r="DF50" t="str">
        <f t="shared" si="75"/>
        <v/>
      </c>
      <c r="DG50" s="59">
        <f>IF($C50&lt;&gt;0,SUM($CK51:CK51),0)</f>
        <v>0</v>
      </c>
      <c r="DH50" s="59">
        <f>IF($C50&lt;&gt;0,SUM($CK51:CL51),0)</f>
        <v>0</v>
      </c>
      <c r="DI50" s="59">
        <f>IF($C50&lt;&gt;0,SUM($CK51:CM51),0)</f>
        <v>0</v>
      </c>
      <c r="DJ50" s="59">
        <f>IF($C50&lt;&gt;0,SUM($CK51:CN51),0)</f>
        <v>0</v>
      </c>
      <c r="DK50" s="59">
        <f>IF($C50&lt;&gt;0,SUM($CK51:CO51),0)</f>
        <v>0</v>
      </c>
      <c r="DL50" s="59">
        <f>IF($C50&lt;&gt;0,SUM($CK51:CP51),0)</f>
        <v>0</v>
      </c>
      <c r="DM50" s="59">
        <f>IF($C50&lt;&gt;0,SUM($CK51:CQ51),0)</f>
        <v>0</v>
      </c>
      <c r="DN50" s="59">
        <f>IF($C50&lt;&gt;0,SUM($CK51:CR51),0)</f>
        <v>0</v>
      </c>
      <c r="DO50" s="59">
        <f>IF($C50&lt;&gt;0,SUM($CK51:CS51),0)</f>
        <v>0</v>
      </c>
      <c r="DP50" s="59">
        <f>IF($C50&lt;&gt;0,SUM($CK51:CT51),0)</f>
        <v>0</v>
      </c>
      <c r="DQ50" s="59">
        <f>IF($C50&lt;&gt;0,SUM($CK51:CU51),0)</f>
        <v>0</v>
      </c>
      <c r="DR50" s="59">
        <f>IF($C50&lt;&gt;0,SUM($CK51:CV51),0)</f>
        <v>0</v>
      </c>
      <c r="DS50" s="59">
        <f>IF($C50&lt;&gt;0,SUM($CK51:CW51),0)</f>
        <v>0</v>
      </c>
      <c r="DT50" s="59">
        <f>IF($C50&lt;&gt;0,SUM($CK51:CX51),0)</f>
        <v>0</v>
      </c>
      <c r="DU50" s="59">
        <f>IF($C50&lt;&gt;0,SUM($CK51:CY51),0)</f>
        <v>0</v>
      </c>
      <c r="DV50" s="59">
        <f>IF($C50&lt;&gt;0,SUM($CK51:CZ51),0)</f>
        <v>0</v>
      </c>
      <c r="DW50" s="59">
        <f>IF($C50&lt;&gt;0,SUM($CK51:DA51),0)</f>
        <v>0</v>
      </c>
      <c r="DX50" s="59">
        <f>IF($C50&lt;&gt;0,SUM($CK51:DB51),0)</f>
        <v>0</v>
      </c>
      <c r="DY50" s="952" t="str">
        <f t="shared" si="44"/>
        <v/>
      </c>
    </row>
    <row r="51" spans="1:129" ht="22.5">
      <c r="A51" s="3" t="str">
        <f t="shared" si="76"/>
        <v>x</v>
      </c>
      <c r="B51" s="805">
        <f>Dados_GLOBAL_Inicial!E51</f>
        <v>0</v>
      </c>
      <c r="C51" s="953">
        <f>IF(IFERROR(VALUE(Dados_GLOBAL_Inicial!F51),0)=0,0,Dados_GLOBAL_Inicial!F51)</f>
        <v>0</v>
      </c>
      <c r="D51" s="830" t="str">
        <f>Dados_GLOBAL_Inicial!G51</f>
        <v>820000H</v>
      </c>
      <c r="E51" s="830" t="str">
        <f>IF(IFERROR(VLOOKUP(F51,Cod_Gde_Itens!$A$1:$B$80,2,FALSE),0)&gt;549,IFERROR(VLOOKUP(F51,Cod_Gde_Itens!$A$1:$B$80,2,FALSE),0),IF(Dados_GLOBAL_Inicial!H51=0,"",Dados_GLOBAL_Inicial!H51))</f>
        <v>DER/PRC</v>
      </c>
      <c r="F51" s="823" t="str">
        <f>Dados_GLOBAL_Inicial!I51</f>
        <v>Placa sinalização refletiva-octógono (0,2160 m2/ud) + suporte METÁLICO</v>
      </c>
      <c r="G51" s="808" t="str">
        <f>Dados_GLOBAL_Inicial!J51</f>
        <v>un</v>
      </c>
      <c r="H51" s="454">
        <f>Dados_GLOBAL_Inicial!K51</f>
        <v>45</v>
      </c>
      <c r="I51" s="970">
        <f>SUM('MEDIÇÃO_OBJETO (1)'!I51)</f>
        <v>0</v>
      </c>
      <c r="J51" s="455">
        <f t="shared" si="45"/>
        <v>45</v>
      </c>
      <c r="K51" s="451">
        <f t="shared" si="46"/>
        <v>0</v>
      </c>
      <c r="L51" s="452">
        <f t="shared" si="47"/>
        <v>5.3E-3</v>
      </c>
      <c r="M51" s="809">
        <f t="shared" si="48"/>
        <v>0</v>
      </c>
      <c r="N51" s="810">
        <f>IF(IFERROR(VALUE(Dados_GLOBAL_Inicial!L51),0)=0,0,Dados_GLOBAL_Inicial!L51)</f>
        <v>504.38</v>
      </c>
      <c r="O51" s="812">
        <f>SUM('MEDIÇÃO_OBJETO (1)'!O51)</f>
        <v>0</v>
      </c>
      <c r="P51" s="812">
        <f>SUM('MEDIÇÃO_OBJETO (1)'!P51)</f>
        <v>22697.1</v>
      </c>
      <c r="Q51" s="813">
        <f t="shared" si="49"/>
        <v>22697.1</v>
      </c>
      <c r="R51" s="951"/>
      <c r="S51" s="815">
        <f>SUM('MEDIÇÃO_OBJETO (1)'!S51)</f>
        <v>0</v>
      </c>
      <c r="T51" s="815">
        <f>SUM('MEDIÇÃO_OBJETO (1)'!T51)</f>
        <v>0</v>
      </c>
      <c r="V51" s="19"/>
      <c r="W51" s="978">
        <f t="shared" si="50"/>
        <v>0</v>
      </c>
      <c r="X51" s="816">
        <f t="shared" si="51"/>
        <v>0</v>
      </c>
      <c r="Y51" s="816">
        <f t="shared" si="52"/>
        <v>45433.66</v>
      </c>
      <c r="Z51" s="817">
        <f t="shared" si="53"/>
        <v>0</v>
      </c>
      <c r="AB51" s="453">
        <f t="shared" si="54"/>
        <v>0</v>
      </c>
      <c r="AC51" s="14">
        <f t="shared" si="55"/>
        <v>0</v>
      </c>
      <c r="AD51" s="819"/>
      <c r="AE51" s="631">
        <f t="shared" si="56"/>
        <v>0</v>
      </c>
      <c r="AF51" s="818">
        <f>SUM('MEDIÇÃO_OBJETO (1)'!AG51)</f>
        <v>0</v>
      </c>
      <c r="AG51" s="541">
        <f>SUM('MEDIÇÃO_OBJETO (1)'!AH51)</f>
        <v>0</v>
      </c>
      <c r="AH51" s="541">
        <f>SUM('MEDIÇÃO_OBJETO (1)'!AI51)</f>
        <v>0</v>
      </c>
      <c r="AI51" s="541">
        <f>SUM('MEDIÇÃO_OBJETO (1)'!AJ51)</f>
        <v>0</v>
      </c>
      <c r="AJ51" s="541">
        <f>SUM('MEDIÇÃO_OBJETO (1)'!AK51)</f>
        <v>0</v>
      </c>
      <c r="AK51" s="541">
        <f>SUM('MEDIÇÃO_OBJETO (1)'!AL51)</f>
        <v>0</v>
      </c>
      <c r="AL51" s="541">
        <f>SUM('MEDIÇÃO_OBJETO (1)'!AM51)</f>
        <v>0</v>
      </c>
      <c r="AM51" s="541">
        <f>SUM('MEDIÇÃO_OBJETO (1)'!AN51)</f>
        <v>0</v>
      </c>
      <c r="AN51" s="541">
        <f>SUM('MEDIÇÃO_OBJETO (1)'!AO51)</f>
        <v>0</v>
      </c>
      <c r="AO51" s="541">
        <f>SUM('MEDIÇÃO_OBJETO (1)'!AP51)</f>
        <v>0</v>
      </c>
      <c r="AP51" s="541">
        <f>SUM('MEDIÇÃO_OBJETO (1)'!AQ51)</f>
        <v>0</v>
      </c>
      <c r="AQ51" s="541">
        <f>SUM('MEDIÇÃO_OBJETO (1)'!AR51)</f>
        <v>0</v>
      </c>
      <c r="AR51" s="541">
        <f>SUM('MEDIÇÃO_OBJETO (1)'!AS51)</f>
        <v>0</v>
      </c>
      <c r="AS51" s="541">
        <f>SUM('MEDIÇÃO_OBJETO (1)'!AT51)</f>
        <v>0</v>
      </c>
      <c r="AT51" s="541">
        <f>SUM('MEDIÇÃO_OBJETO (1)'!AU51)</f>
        <v>0</v>
      </c>
      <c r="AU51" s="541">
        <f>SUM('MEDIÇÃO_OBJETO (1)'!AV51)</f>
        <v>0</v>
      </c>
      <c r="AV51" s="541">
        <f>SUM('MEDIÇÃO_OBJETO (1)'!AW51)</f>
        <v>0</v>
      </c>
      <c r="AW51" s="541">
        <f>SUM('MEDIÇÃO_OBJETO (1)'!AX51)</f>
        <v>0</v>
      </c>
      <c r="AX51" s="977"/>
      <c r="BN51" s="992">
        <f t="shared" si="77"/>
        <v>0</v>
      </c>
      <c r="BO51" s="538">
        <f t="shared" si="43"/>
        <v>0</v>
      </c>
      <c r="BP51" s="987">
        <f>IF(RESUMO_GLOBAL!$X$53="a",ROUND(AF51*$N51,RESUMO_GLOBAL!$X$54),IF(RESUMO_GLOBAL!$X$53="t",TRUNC(AF51*$N51,RESUMO_GLOBAL!$X$54),AF51*$N51))</f>
        <v>0</v>
      </c>
      <c r="BQ51" s="987">
        <f>IF(RESUMO_GLOBAL!$X$53="a",ROUND(AG51*$N51,RESUMO_GLOBAL!$X$54),IF(RESUMO_GLOBAL!$X$53="t",TRUNC(AG51*$N51,RESUMO_GLOBAL!$X$54),AG51*$N51))</f>
        <v>0</v>
      </c>
      <c r="BR51" s="987">
        <f>IF(RESUMO_GLOBAL!$X$53="a",ROUND(AH51*$N51,RESUMO_GLOBAL!$X$54),IF(RESUMO_GLOBAL!$X$53="t",TRUNC(AH51*$N51,RESUMO_GLOBAL!$X$54),AH51*$N51))</f>
        <v>0</v>
      </c>
      <c r="BS51" s="987">
        <f>IF(RESUMO_GLOBAL!$X$53="a",ROUND(AI51*$N51,RESUMO_GLOBAL!$X$54),IF(RESUMO_GLOBAL!$X$53="t",TRUNC(AI51*$N51,RESUMO_GLOBAL!$X$54),AI51*$N51))</f>
        <v>0</v>
      </c>
      <c r="BT51" s="987">
        <f>IF(RESUMO_GLOBAL!$X$53="a",ROUND(AJ51*$N51,RESUMO_GLOBAL!$X$54),IF(RESUMO_GLOBAL!$X$53="t",TRUNC(AJ51*$N51,RESUMO_GLOBAL!$X$54),AJ51*$N51))</f>
        <v>0</v>
      </c>
      <c r="BU51" s="987">
        <f>IF(RESUMO_GLOBAL!$X$53="a",ROUND(AK51*$N51,RESUMO_GLOBAL!$X$54),IF(RESUMO_GLOBAL!$X$53="t",TRUNC(AK51*$N51,RESUMO_GLOBAL!$X$54),AK51*$N51))</f>
        <v>0</v>
      </c>
      <c r="BV51" s="987">
        <f>IF(RESUMO_GLOBAL!$X$53="a",ROUND(AL51*$N51,RESUMO_GLOBAL!$X$54),IF(RESUMO_GLOBAL!$X$53="t",TRUNC(AL51*$N51,RESUMO_GLOBAL!$X$54),AL51*$N51))</f>
        <v>0</v>
      </c>
      <c r="BW51" s="987">
        <f>IF(RESUMO_GLOBAL!$X$53="a",ROUND(AM51*$N51,RESUMO_GLOBAL!$X$54),IF(RESUMO_GLOBAL!$X$53="t",TRUNC(AM51*$N51,RESUMO_GLOBAL!$X$54),AM51*$N51))</f>
        <v>0</v>
      </c>
      <c r="BX51" s="987">
        <f>IF(RESUMO_GLOBAL!$X$53="a",ROUND(AN51*$N51,RESUMO_GLOBAL!$X$54),IF(RESUMO_GLOBAL!$X$53="t",TRUNC(AN51*$N51,RESUMO_GLOBAL!$X$54),AN51*$N51))</f>
        <v>0</v>
      </c>
      <c r="BY51" s="987">
        <f>IF(RESUMO_GLOBAL!$X$53="a",ROUND(AO51*$N51,RESUMO_GLOBAL!$X$54),IF(RESUMO_GLOBAL!$X$53="t",TRUNC(AO51*$N51,RESUMO_GLOBAL!$X$54),AO51*$N51))</f>
        <v>0</v>
      </c>
      <c r="BZ51" s="987">
        <f>IF(RESUMO_GLOBAL!$X$53="a",ROUND(AP51*$N51,RESUMO_GLOBAL!$X$54),IF(RESUMO_GLOBAL!$X$53="t",TRUNC(AP51*$N51,RESUMO_GLOBAL!$X$54),AP51*$N51))</f>
        <v>0</v>
      </c>
      <c r="CA51" s="987">
        <f>IF(RESUMO_GLOBAL!$X$53="a",ROUND(AQ51*$N51,RESUMO_GLOBAL!$X$54),IF(RESUMO_GLOBAL!$X$53="t",TRUNC(AQ51*$N51,RESUMO_GLOBAL!$X$54),AQ51*$N51))</f>
        <v>0</v>
      </c>
      <c r="CB51" s="987">
        <f>IF(RESUMO_GLOBAL!$X$53="a",ROUND(AR51*$N51,RESUMO_GLOBAL!$X$54),IF(RESUMO_GLOBAL!$X$53="t",TRUNC(AR51*$N51,RESUMO_GLOBAL!$X$54),AR51*$N51))</f>
        <v>0</v>
      </c>
      <c r="CC51" s="987">
        <f>IF(RESUMO_GLOBAL!$X$53="a",ROUND(AS51*$N51,RESUMO_GLOBAL!$X$54),IF(RESUMO_GLOBAL!$X$53="t",TRUNC(AS51*$N51,RESUMO_GLOBAL!$X$54),AS51*$N51))</f>
        <v>0</v>
      </c>
      <c r="CD51" s="987">
        <f>IF(RESUMO_GLOBAL!$X$53="a",ROUND(AT51*$N51,RESUMO_GLOBAL!$X$54),IF(RESUMO_GLOBAL!$X$53="t",TRUNC(AT51*$N51,RESUMO_GLOBAL!$X$54),AT51*$N51))</f>
        <v>0</v>
      </c>
      <c r="CE51" s="987">
        <f>IF(RESUMO_GLOBAL!$X$53="a",ROUND(AU51*$N51,RESUMO_GLOBAL!$X$54),IF(RESUMO_GLOBAL!$X$53="t",TRUNC(AU51*$N51,RESUMO_GLOBAL!$X$54),AU51*$N51))</f>
        <v>0</v>
      </c>
      <c r="CF51" s="987">
        <f>IF(RESUMO_GLOBAL!$X$53="a",ROUND(AV51*$N51,RESUMO_GLOBAL!$X$54),IF(RESUMO_GLOBAL!$X$53="t",TRUNC(AV51*$N51,RESUMO_GLOBAL!$X$54),AV51*$N51))</f>
        <v>0</v>
      </c>
      <c r="CG51" s="987">
        <f>IF(RESUMO_GLOBAL!$X$53="a",ROUND(AW51*$N51,RESUMO_GLOBAL!$X$54),IF(RESUMO_GLOBAL!$X$53="t",TRUNC(AW51*$N51,RESUMO_GLOBAL!$X$54),AW51*$N51))</f>
        <v>0</v>
      </c>
      <c r="CK51" s="59">
        <f t="shared" si="57"/>
        <v>0</v>
      </c>
      <c r="CL51" s="59">
        <f t="shared" si="58"/>
        <v>0</v>
      </c>
      <c r="CM51" s="59">
        <f t="shared" si="59"/>
        <v>0</v>
      </c>
      <c r="CN51" s="59">
        <f t="shared" si="60"/>
        <v>0</v>
      </c>
      <c r="CO51" s="59">
        <f t="shared" si="61"/>
        <v>0</v>
      </c>
      <c r="CP51" s="59">
        <f t="shared" si="62"/>
        <v>0</v>
      </c>
      <c r="CQ51" s="59">
        <f t="shared" si="63"/>
        <v>0</v>
      </c>
      <c r="CR51" s="59">
        <f t="shared" si="64"/>
        <v>0</v>
      </c>
      <c r="CS51" s="59">
        <f t="shared" si="65"/>
        <v>0</v>
      </c>
      <c r="CT51" s="59">
        <f t="shared" si="66"/>
        <v>0</v>
      </c>
      <c r="CU51" s="59">
        <f t="shared" si="67"/>
        <v>0</v>
      </c>
      <c r="CV51" s="59">
        <f t="shared" si="68"/>
        <v>0</v>
      </c>
      <c r="CW51" s="59">
        <f t="shared" si="69"/>
        <v>0</v>
      </c>
      <c r="CX51" s="59">
        <f t="shared" si="70"/>
        <v>0</v>
      </c>
      <c r="CY51" s="59">
        <f t="shared" si="71"/>
        <v>0</v>
      </c>
      <c r="CZ51" s="59">
        <f t="shared" si="72"/>
        <v>0</v>
      </c>
      <c r="DA51" s="59">
        <f t="shared" si="73"/>
        <v>0</v>
      </c>
      <c r="DB51" s="59">
        <f t="shared" si="74"/>
        <v>0</v>
      </c>
      <c r="DE51">
        <f t="shared" si="8"/>
        <v>46</v>
      </c>
      <c r="DF51" t="str">
        <f t="shared" si="75"/>
        <v/>
      </c>
      <c r="DG51" s="59">
        <f>IF($C51&lt;&gt;0,SUM($CK52:CK52),0)</f>
        <v>0</v>
      </c>
      <c r="DH51" s="59">
        <f>IF($C51&lt;&gt;0,SUM($CK52:CL52),0)</f>
        <v>0</v>
      </c>
      <c r="DI51" s="59">
        <f>IF($C51&lt;&gt;0,SUM($CK52:CM52),0)</f>
        <v>0</v>
      </c>
      <c r="DJ51" s="59">
        <f>IF($C51&lt;&gt;0,SUM($CK52:CN52),0)</f>
        <v>0</v>
      </c>
      <c r="DK51" s="59">
        <f>IF($C51&lt;&gt;0,SUM($CK52:CO52),0)</f>
        <v>0</v>
      </c>
      <c r="DL51" s="59">
        <f>IF($C51&lt;&gt;0,SUM($CK52:CP52),0)</f>
        <v>0</v>
      </c>
      <c r="DM51" s="59">
        <f>IF($C51&lt;&gt;0,SUM($CK52:CQ52),0)</f>
        <v>0</v>
      </c>
      <c r="DN51" s="59">
        <f>IF($C51&lt;&gt;0,SUM($CK52:CR52),0)</f>
        <v>0</v>
      </c>
      <c r="DO51" s="59">
        <f>IF($C51&lt;&gt;0,SUM($CK52:CS52),0)</f>
        <v>0</v>
      </c>
      <c r="DP51" s="59">
        <f>IF($C51&lt;&gt;0,SUM($CK52:CT52),0)</f>
        <v>0</v>
      </c>
      <c r="DQ51" s="59">
        <f>IF($C51&lt;&gt;0,SUM($CK52:CU52),0)</f>
        <v>0</v>
      </c>
      <c r="DR51" s="59">
        <f>IF($C51&lt;&gt;0,SUM($CK52:CV52),0)</f>
        <v>0</v>
      </c>
      <c r="DS51" s="59">
        <f>IF($C51&lt;&gt;0,SUM($CK52:CW52),0)</f>
        <v>0</v>
      </c>
      <c r="DT51" s="59">
        <f>IF($C51&lt;&gt;0,SUM($CK52:CX52),0)</f>
        <v>0</v>
      </c>
      <c r="DU51" s="59">
        <f>IF($C51&lt;&gt;0,SUM($CK52:CY52),0)</f>
        <v>0</v>
      </c>
      <c r="DV51" s="59">
        <f>IF($C51&lt;&gt;0,SUM($CK52:CZ52),0)</f>
        <v>0</v>
      </c>
      <c r="DW51" s="59">
        <f>IF($C51&lt;&gt;0,SUM($CK52:DA52),0)</f>
        <v>0</v>
      </c>
      <c r="DX51" s="59">
        <f>IF($C51&lt;&gt;0,SUM($CK52:DB52),0)</f>
        <v>0</v>
      </c>
      <c r="DY51" s="952" t="str">
        <f t="shared" si="44"/>
        <v/>
      </c>
    </row>
    <row r="52" spans="1:129" ht="22.5">
      <c r="A52" s="3" t="str">
        <f t="shared" si="76"/>
        <v>x</v>
      </c>
      <c r="B52" s="805">
        <f>Dados_GLOBAL_Inicial!E52</f>
        <v>0</v>
      </c>
      <c r="C52" s="953">
        <f>IF(IFERROR(VALUE(Dados_GLOBAL_Inicial!F52),0)=0,0,Dados_GLOBAL_Inicial!F52)</f>
        <v>0</v>
      </c>
      <c r="D52" s="830" t="str">
        <f>Dados_GLOBAL_Inicial!G52</f>
        <v>820000J</v>
      </c>
      <c r="E52" s="830" t="str">
        <f>IF(IFERROR(VLOOKUP(F52,Cod_Gde_Itens!$A$1:$B$80,2,FALSE),0)&gt;549,IFERROR(VLOOKUP(F52,Cod_Gde_Itens!$A$1:$B$80,2,FALSE),0),IF(Dados_GLOBAL_Inicial!H52=0,"",Dados_GLOBAL_Inicial!H52))</f>
        <v>DER/PRC</v>
      </c>
      <c r="F52" s="823" t="str">
        <f>Dados_GLOBAL_Inicial!I52</f>
        <v>Placa sinalização refletiva-retangular dupla (duas de-0,20x060) em L (0,2400 m2/ud) + suporte METÁLICO</v>
      </c>
      <c r="G52" s="808" t="str">
        <f>Dados_GLOBAL_Inicial!J52</f>
        <v>un</v>
      </c>
      <c r="H52" s="454">
        <f>Dados_GLOBAL_Inicial!K52</f>
        <v>44</v>
      </c>
      <c r="I52" s="970">
        <f>SUM('MEDIÇÃO_OBJETO (1)'!I52)</f>
        <v>0</v>
      </c>
      <c r="J52" s="455">
        <f t="shared" si="45"/>
        <v>44</v>
      </c>
      <c r="K52" s="451">
        <f t="shared" si="46"/>
        <v>0</v>
      </c>
      <c r="L52" s="452">
        <f t="shared" si="47"/>
        <v>5.3E-3</v>
      </c>
      <c r="M52" s="809">
        <f t="shared" si="48"/>
        <v>0</v>
      </c>
      <c r="N52" s="810">
        <f>IF(IFERROR(VALUE(Dados_GLOBAL_Inicial!L52),0)=0,0,Dados_GLOBAL_Inicial!L52)</f>
        <v>516.74</v>
      </c>
      <c r="O52" s="812">
        <f>SUM('MEDIÇÃO_OBJETO (1)'!O52)</f>
        <v>0</v>
      </c>
      <c r="P52" s="812">
        <f>SUM('MEDIÇÃO_OBJETO (1)'!P52)</f>
        <v>22736.560000000001</v>
      </c>
      <c r="Q52" s="813">
        <f t="shared" si="49"/>
        <v>22736.560000000001</v>
      </c>
      <c r="R52" s="951"/>
      <c r="S52" s="815">
        <f>SUM('MEDIÇÃO_OBJETO (1)'!S52)</f>
        <v>0</v>
      </c>
      <c r="T52" s="815">
        <f>SUM('MEDIÇÃO_OBJETO (1)'!T52)</f>
        <v>0</v>
      </c>
      <c r="V52" s="19"/>
      <c r="W52" s="978">
        <f t="shared" si="50"/>
        <v>0</v>
      </c>
      <c r="X52" s="816">
        <f t="shared" si="51"/>
        <v>0</v>
      </c>
      <c r="Y52" s="816">
        <f t="shared" si="52"/>
        <v>22736.560000000001</v>
      </c>
      <c r="Z52" s="817">
        <f t="shared" si="53"/>
        <v>0</v>
      </c>
      <c r="AB52" s="453">
        <f t="shared" si="54"/>
        <v>0</v>
      </c>
      <c r="AC52" s="14">
        <f t="shared" si="55"/>
        <v>0</v>
      </c>
      <c r="AD52" s="819"/>
      <c r="AE52" s="631">
        <f t="shared" si="56"/>
        <v>0</v>
      </c>
      <c r="AF52" s="818">
        <f>SUM('MEDIÇÃO_OBJETO (1)'!AG52)</f>
        <v>0</v>
      </c>
      <c r="AG52" s="541">
        <f>SUM('MEDIÇÃO_OBJETO (1)'!AH52)</f>
        <v>0</v>
      </c>
      <c r="AH52" s="541">
        <f>SUM('MEDIÇÃO_OBJETO (1)'!AI52)</f>
        <v>0</v>
      </c>
      <c r="AI52" s="541">
        <f>SUM('MEDIÇÃO_OBJETO (1)'!AJ52)</f>
        <v>0</v>
      </c>
      <c r="AJ52" s="541">
        <f>SUM('MEDIÇÃO_OBJETO (1)'!AK52)</f>
        <v>0</v>
      </c>
      <c r="AK52" s="541">
        <f>SUM('MEDIÇÃO_OBJETO (1)'!AL52)</f>
        <v>0</v>
      </c>
      <c r="AL52" s="541">
        <f>SUM('MEDIÇÃO_OBJETO (1)'!AM52)</f>
        <v>0</v>
      </c>
      <c r="AM52" s="541">
        <f>SUM('MEDIÇÃO_OBJETO (1)'!AN52)</f>
        <v>0</v>
      </c>
      <c r="AN52" s="541">
        <f>SUM('MEDIÇÃO_OBJETO (1)'!AO52)</f>
        <v>0</v>
      </c>
      <c r="AO52" s="541">
        <f>SUM('MEDIÇÃO_OBJETO (1)'!AP52)</f>
        <v>0</v>
      </c>
      <c r="AP52" s="541">
        <f>SUM('MEDIÇÃO_OBJETO (1)'!AQ52)</f>
        <v>0</v>
      </c>
      <c r="AQ52" s="541">
        <f>SUM('MEDIÇÃO_OBJETO (1)'!AR52)</f>
        <v>0</v>
      </c>
      <c r="AR52" s="541">
        <f>SUM('MEDIÇÃO_OBJETO (1)'!AS52)</f>
        <v>0</v>
      </c>
      <c r="AS52" s="541">
        <f>SUM('MEDIÇÃO_OBJETO (1)'!AT52)</f>
        <v>0</v>
      </c>
      <c r="AT52" s="541">
        <f>SUM('MEDIÇÃO_OBJETO (1)'!AU52)</f>
        <v>0</v>
      </c>
      <c r="AU52" s="541">
        <f>SUM('MEDIÇÃO_OBJETO (1)'!AV52)</f>
        <v>0</v>
      </c>
      <c r="AV52" s="541">
        <f>SUM('MEDIÇÃO_OBJETO (1)'!AW52)</f>
        <v>0</v>
      </c>
      <c r="AW52" s="541">
        <f>SUM('MEDIÇÃO_OBJETO (1)'!AX52)</f>
        <v>0</v>
      </c>
      <c r="AX52" s="977"/>
      <c r="BN52" s="992">
        <f t="shared" si="77"/>
        <v>0</v>
      </c>
      <c r="BO52" s="538">
        <f t="shared" si="43"/>
        <v>0</v>
      </c>
      <c r="BP52" s="987">
        <f>IF(RESUMO_GLOBAL!$X$53="a",ROUND(AF52*$N52,RESUMO_GLOBAL!$X$54),IF(RESUMO_GLOBAL!$X$53="t",TRUNC(AF52*$N52,RESUMO_GLOBAL!$X$54),AF52*$N52))</f>
        <v>0</v>
      </c>
      <c r="BQ52" s="987">
        <f>IF(RESUMO_GLOBAL!$X$53="a",ROUND(AG52*$N52,RESUMO_GLOBAL!$X$54),IF(RESUMO_GLOBAL!$X$53="t",TRUNC(AG52*$N52,RESUMO_GLOBAL!$X$54),AG52*$N52))</f>
        <v>0</v>
      </c>
      <c r="BR52" s="987">
        <f>IF(RESUMO_GLOBAL!$X$53="a",ROUND(AH52*$N52,RESUMO_GLOBAL!$X$54),IF(RESUMO_GLOBAL!$X$53="t",TRUNC(AH52*$N52,RESUMO_GLOBAL!$X$54),AH52*$N52))</f>
        <v>0</v>
      </c>
      <c r="BS52" s="987">
        <f>IF(RESUMO_GLOBAL!$X$53="a",ROUND(AI52*$N52,RESUMO_GLOBAL!$X$54),IF(RESUMO_GLOBAL!$X$53="t",TRUNC(AI52*$N52,RESUMO_GLOBAL!$X$54),AI52*$N52))</f>
        <v>0</v>
      </c>
      <c r="BT52" s="987">
        <f>IF(RESUMO_GLOBAL!$X$53="a",ROUND(AJ52*$N52,RESUMO_GLOBAL!$X$54),IF(RESUMO_GLOBAL!$X$53="t",TRUNC(AJ52*$N52,RESUMO_GLOBAL!$X$54),AJ52*$N52))</f>
        <v>0</v>
      </c>
      <c r="BU52" s="987">
        <f>IF(RESUMO_GLOBAL!$X$53="a",ROUND(AK52*$N52,RESUMO_GLOBAL!$X$54),IF(RESUMO_GLOBAL!$X$53="t",TRUNC(AK52*$N52,RESUMO_GLOBAL!$X$54),AK52*$N52))</f>
        <v>0</v>
      </c>
      <c r="BV52" s="987">
        <f>IF(RESUMO_GLOBAL!$X$53="a",ROUND(AL52*$N52,RESUMO_GLOBAL!$X$54),IF(RESUMO_GLOBAL!$X$53="t",TRUNC(AL52*$N52,RESUMO_GLOBAL!$X$54),AL52*$N52))</f>
        <v>0</v>
      </c>
      <c r="BW52" s="987">
        <f>IF(RESUMO_GLOBAL!$X$53="a",ROUND(AM52*$N52,RESUMO_GLOBAL!$X$54),IF(RESUMO_GLOBAL!$X$53="t",TRUNC(AM52*$N52,RESUMO_GLOBAL!$X$54),AM52*$N52))</f>
        <v>0</v>
      </c>
      <c r="BX52" s="987">
        <f>IF(RESUMO_GLOBAL!$X$53="a",ROUND(AN52*$N52,RESUMO_GLOBAL!$X$54),IF(RESUMO_GLOBAL!$X$53="t",TRUNC(AN52*$N52,RESUMO_GLOBAL!$X$54),AN52*$N52))</f>
        <v>0</v>
      </c>
      <c r="BY52" s="987">
        <f>IF(RESUMO_GLOBAL!$X$53="a",ROUND(AO52*$N52,RESUMO_GLOBAL!$X$54),IF(RESUMO_GLOBAL!$X$53="t",TRUNC(AO52*$N52,RESUMO_GLOBAL!$X$54),AO52*$N52))</f>
        <v>0</v>
      </c>
      <c r="BZ52" s="987">
        <f>IF(RESUMO_GLOBAL!$X$53="a",ROUND(AP52*$N52,RESUMO_GLOBAL!$X$54),IF(RESUMO_GLOBAL!$X$53="t",TRUNC(AP52*$N52,RESUMO_GLOBAL!$X$54),AP52*$N52))</f>
        <v>0</v>
      </c>
      <c r="CA52" s="987">
        <f>IF(RESUMO_GLOBAL!$X$53="a",ROUND(AQ52*$N52,RESUMO_GLOBAL!$X$54),IF(RESUMO_GLOBAL!$X$53="t",TRUNC(AQ52*$N52,RESUMO_GLOBAL!$X$54),AQ52*$N52))</f>
        <v>0</v>
      </c>
      <c r="CB52" s="987">
        <f>IF(RESUMO_GLOBAL!$X$53="a",ROUND(AR52*$N52,RESUMO_GLOBAL!$X$54),IF(RESUMO_GLOBAL!$X$53="t",TRUNC(AR52*$N52,RESUMO_GLOBAL!$X$54),AR52*$N52))</f>
        <v>0</v>
      </c>
      <c r="CC52" s="987">
        <f>IF(RESUMO_GLOBAL!$X$53="a",ROUND(AS52*$N52,RESUMO_GLOBAL!$X$54),IF(RESUMO_GLOBAL!$X$53="t",TRUNC(AS52*$N52,RESUMO_GLOBAL!$X$54),AS52*$N52))</f>
        <v>0</v>
      </c>
      <c r="CD52" s="987">
        <f>IF(RESUMO_GLOBAL!$X$53="a",ROUND(AT52*$N52,RESUMO_GLOBAL!$X$54),IF(RESUMO_GLOBAL!$X$53="t",TRUNC(AT52*$N52,RESUMO_GLOBAL!$X$54),AT52*$N52))</f>
        <v>0</v>
      </c>
      <c r="CE52" s="987">
        <f>IF(RESUMO_GLOBAL!$X$53="a",ROUND(AU52*$N52,RESUMO_GLOBAL!$X$54),IF(RESUMO_GLOBAL!$X$53="t",TRUNC(AU52*$N52,RESUMO_GLOBAL!$X$54),AU52*$N52))</f>
        <v>0</v>
      </c>
      <c r="CF52" s="987">
        <f>IF(RESUMO_GLOBAL!$X$53="a",ROUND(AV52*$N52,RESUMO_GLOBAL!$X$54),IF(RESUMO_GLOBAL!$X$53="t",TRUNC(AV52*$N52,RESUMO_GLOBAL!$X$54),AV52*$N52))</f>
        <v>0</v>
      </c>
      <c r="CG52" s="987">
        <f>IF(RESUMO_GLOBAL!$X$53="a",ROUND(AW52*$N52,RESUMO_GLOBAL!$X$54),IF(RESUMO_GLOBAL!$X$53="t",TRUNC(AW52*$N52,RESUMO_GLOBAL!$X$54),AW52*$N52))</f>
        <v>0</v>
      </c>
      <c r="CK52" s="59">
        <f t="shared" si="57"/>
        <v>0</v>
      </c>
      <c r="CL52" s="59">
        <f t="shared" si="58"/>
        <v>0</v>
      </c>
      <c r="CM52" s="59">
        <f t="shared" si="59"/>
        <v>0</v>
      </c>
      <c r="CN52" s="59">
        <f t="shared" si="60"/>
        <v>0</v>
      </c>
      <c r="CO52" s="59">
        <f t="shared" si="61"/>
        <v>0</v>
      </c>
      <c r="CP52" s="59">
        <f t="shared" si="62"/>
        <v>0</v>
      </c>
      <c r="CQ52" s="59">
        <f t="shared" si="63"/>
        <v>0</v>
      </c>
      <c r="CR52" s="59">
        <f t="shared" si="64"/>
        <v>0</v>
      </c>
      <c r="CS52" s="59">
        <f t="shared" si="65"/>
        <v>0</v>
      </c>
      <c r="CT52" s="59">
        <f t="shared" si="66"/>
        <v>0</v>
      </c>
      <c r="CU52" s="59">
        <f t="shared" si="67"/>
        <v>0</v>
      </c>
      <c r="CV52" s="59">
        <f t="shared" si="68"/>
        <v>0</v>
      </c>
      <c r="CW52" s="59">
        <f t="shared" si="69"/>
        <v>0</v>
      </c>
      <c r="CX52" s="59">
        <f t="shared" si="70"/>
        <v>0</v>
      </c>
      <c r="CY52" s="59">
        <f t="shared" si="71"/>
        <v>0</v>
      </c>
      <c r="CZ52" s="59">
        <f t="shared" si="72"/>
        <v>0</v>
      </c>
      <c r="DA52" s="59">
        <f t="shared" si="73"/>
        <v>0</v>
      </c>
      <c r="DB52" s="59">
        <f t="shared" si="74"/>
        <v>0</v>
      </c>
      <c r="DE52">
        <f t="shared" si="8"/>
        <v>47</v>
      </c>
      <c r="DF52" t="str">
        <f t="shared" si="75"/>
        <v/>
      </c>
      <c r="DG52" s="59">
        <f>IF($C52&lt;&gt;0,SUM($CK53:CK53),0)</f>
        <v>0</v>
      </c>
      <c r="DH52" s="59">
        <f>IF($C52&lt;&gt;0,SUM($CK53:CL53),0)</f>
        <v>0</v>
      </c>
      <c r="DI52" s="59">
        <f>IF($C52&lt;&gt;0,SUM($CK53:CM53),0)</f>
        <v>0</v>
      </c>
      <c r="DJ52" s="59">
        <f>IF($C52&lt;&gt;0,SUM($CK53:CN53),0)</f>
        <v>0</v>
      </c>
      <c r="DK52" s="59">
        <f>IF($C52&lt;&gt;0,SUM($CK53:CO53),0)</f>
        <v>0</v>
      </c>
      <c r="DL52" s="59">
        <f>IF($C52&lt;&gt;0,SUM($CK53:CP53),0)</f>
        <v>0</v>
      </c>
      <c r="DM52" s="59">
        <f>IF($C52&lt;&gt;0,SUM($CK53:CQ53),0)</f>
        <v>0</v>
      </c>
      <c r="DN52" s="59">
        <f>IF($C52&lt;&gt;0,SUM($CK53:CR53),0)</f>
        <v>0</v>
      </c>
      <c r="DO52" s="59">
        <f>IF($C52&lt;&gt;0,SUM($CK53:CS53),0)</f>
        <v>0</v>
      </c>
      <c r="DP52" s="59">
        <f>IF($C52&lt;&gt;0,SUM($CK53:CT53),0)</f>
        <v>0</v>
      </c>
      <c r="DQ52" s="59">
        <f>IF($C52&lt;&gt;0,SUM($CK53:CU53),0)</f>
        <v>0</v>
      </c>
      <c r="DR52" s="59">
        <f>IF($C52&lt;&gt;0,SUM($CK53:CV53),0)</f>
        <v>0</v>
      </c>
      <c r="DS52" s="59">
        <f>IF($C52&lt;&gt;0,SUM($CK53:CW53),0)</f>
        <v>0</v>
      </c>
      <c r="DT52" s="59">
        <f>IF($C52&lt;&gt;0,SUM($CK53:CX53),0)</f>
        <v>0</v>
      </c>
      <c r="DU52" s="59">
        <f>IF($C52&lt;&gt;0,SUM($CK53:CY53),0)</f>
        <v>0</v>
      </c>
      <c r="DV52" s="59">
        <f>IF($C52&lt;&gt;0,SUM($CK53:CZ53),0)</f>
        <v>0</v>
      </c>
      <c r="DW52" s="59">
        <f>IF($C52&lt;&gt;0,SUM($CK53:DA53),0)</f>
        <v>0</v>
      </c>
      <c r="DX52" s="59">
        <f>IF($C52&lt;&gt;0,SUM($CK53:DB53),0)</f>
        <v>0</v>
      </c>
      <c r="DY52" s="952" t="str">
        <f t="shared" si="44"/>
        <v/>
      </c>
    </row>
    <row r="53" spans="1:129">
      <c r="A53" s="3" t="str">
        <f t="shared" si="76"/>
        <v>x</v>
      </c>
      <c r="B53" s="805">
        <f>Dados_GLOBAL_Inicial!E53</f>
        <v>0</v>
      </c>
      <c r="C53" s="979">
        <f>IF(IFERROR(VALUE(Dados_GLOBAL_Inicial!F53),0)=0,0,Dados_GLOBAL_Inicial!F53)</f>
        <v>9</v>
      </c>
      <c r="D53" s="980" t="str">
        <f>Dados_GLOBAL_Inicial!G53</f>
        <v/>
      </c>
      <c r="E53" s="980">
        <f>IF(IFERROR(VLOOKUP(F53,Cod_Gde_Itens!$A$1:$B$80,2,FALSE),0)&gt;549,IFERROR(VLOOKUP(F53,Cod_Gde_Itens!$A$1:$B$80,2,FALSE),0),IF(Dados_GLOBAL_Inicial!H53=0,"",Dados_GLOBAL_Inicial!H53))</f>
        <v>553</v>
      </c>
      <c r="F53" s="981" t="str">
        <f>Dados_GLOBAL_Inicial!I53</f>
        <v>ENSAIOS TECNOLÓGICOS</v>
      </c>
      <c r="G53" s="808" t="str">
        <f>Dados_GLOBAL_Inicial!J53</f>
        <v xml:space="preserve">     </v>
      </c>
      <c r="H53" s="454" t="str">
        <f>Dados_GLOBAL_Inicial!K53</f>
        <v/>
      </c>
      <c r="I53" s="970">
        <f>SUM('MEDIÇÃO_OBJETO (1)'!I53)</f>
        <v>0</v>
      </c>
      <c r="J53" s="455">
        <f t="shared" si="45"/>
        <v>0</v>
      </c>
      <c r="K53" s="451">
        <f t="shared" si="46"/>
        <v>0</v>
      </c>
      <c r="L53" s="452">
        <f t="shared" si="47"/>
        <v>0</v>
      </c>
      <c r="M53" s="809">
        <f t="shared" si="48"/>
        <v>0</v>
      </c>
      <c r="N53" s="810">
        <f>IF(IFERROR(VALUE(Dados_GLOBAL_Inicial!L53),0)=0,0,Dados_GLOBAL_Inicial!L53)</f>
        <v>0</v>
      </c>
      <c r="O53" s="812">
        <f>SUM('MEDIÇÃO_OBJETO (1)'!O53)</f>
        <v>0</v>
      </c>
      <c r="P53" s="812">
        <f>SUM('MEDIÇÃO_OBJETO (1)'!P53)</f>
        <v>0</v>
      </c>
      <c r="Q53" s="813">
        <f t="shared" si="49"/>
        <v>0</v>
      </c>
      <c r="R53" s="951"/>
      <c r="S53" s="815">
        <f>SUM('MEDIÇÃO_OBJETO (1)'!S53)</f>
        <v>0</v>
      </c>
      <c r="T53" s="815">
        <f>SUM('MEDIÇÃO_OBJETO (1)'!T53)</f>
        <v>0</v>
      </c>
      <c r="V53" s="19"/>
      <c r="W53" s="978">
        <f t="shared" si="50"/>
        <v>0</v>
      </c>
      <c r="X53" s="816">
        <f t="shared" si="51"/>
        <v>17045.02</v>
      </c>
      <c r="Y53" s="816">
        <f t="shared" si="52"/>
        <v>0</v>
      </c>
      <c r="Z53" s="817">
        <f t="shared" si="53"/>
        <v>56907.57</v>
      </c>
      <c r="AB53" s="453">
        <f t="shared" si="54"/>
        <v>0</v>
      </c>
      <c r="AC53" s="14">
        <f t="shared" si="55"/>
        <v>0</v>
      </c>
      <c r="AD53" s="819"/>
      <c r="AE53" s="631">
        <f t="shared" si="56"/>
        <v>9</v>
      </c>
      <c r="AF53" s="818">
        <f>SUM('MEDIÇÃO_OBJETO (1)'!AG53)</f>
        <v>0</v>
      </c>
      <c r="AG53" s="541">
        <f>SUM('MEDIÇÃO_OBJETO (1)'!AH53)</f>
        <v>0</v>
      </c>
      <c r="AH53" s="541">
        <f>SUM('MEDIÇÃO_OBJETO (1)'!AI53)</f>
        <v>0</v>
      </c>
      <c r="AI53" s="541">
        <f>SUM('MEDIÇÃO_OBJETO (1)'!AJ53)</f>
        <v>0</v>
      </c>
      <c r="AJ53" s="541">
        <f>SUM('MEDIÇÃO_OBJETO (1)'!AK53)</f>
        <v>0</v>
      </c>
      <c r="AK53" s="541">
        <f>SUM('MEDIÇÃO_OBJETO (1)'!AL53)</f>
        <v>0</v>
      </c>
      <c r="AL53" s="541">
        <f>SUM('MEDIÇÃO_OBJETO (1)'!AM53)</f>
        <v>0</v>
      </c>
      <c r="AM53" s="541">
        <f>SUM('MEDIÇÃO_OBJETO (1)'!AN53)</f>
        <v>0</v>
      </c>
      <c r="AN53" s="541">
        <f>SUM('MEDIÇÃO_OBJETO (1)'!AO53)</f>
        <v>0</v>
      </c>
      <c r="AO53" s="541">
        <f>SUM('MEDIÇÃO_OBJETO (1)'!AP53)</f>
        <v>0</v>
      </c>
      <c r="AP53" s="541">
        <f>SUM('MEDIÇÃO_OBJETO (1)'!AQ53)</f>
        <v>0</v>
      </c>
      <c r="AQ53" s="541">
        <f>SUM('MEDIÇÃO_OBJETO (1)'!AR53)</f>
        <v>0</v>
      </c>
      <c r="AR53" s="541">
        <f>SUM('MEDIÇÃO_OBJETO (1)'!AS53)</f>
        <v>0</v>
      </c>
      <c r="AS53" s="541">
        <f>SUM('MEDIÇÃO_OBJETO (1)'!AT53)</f>
        <v>0</v>
      </c>
      <c r="AT53" s="541">
        <f>SUM('MEDIÇÃO_OBJETO (1)'!AU53)</f>
        <v>0</v>
      </c>
      <c r="AU53" s="541">
        <f>SUM('MEDIÇÃO_OBJETO (1)'!AV53)</f>
        <v>0</v>
      </c>
      <c r="AV53" s="541">
        <f>SUM('MEDIÇÃO_OBJETO (1)'!AW53)</f>
        <v>0</v>
      </c>
      <c r="AW53" s="541">
        <f>SUM('MEDIÇÃO_OBJETO (1)'!AX53)</f>
        <v>0</v>
      </c>
      <c r="AX53" s="977"/>
      <c r="BN53" s="992">
        <f t="shared" si="77"/>
        <v>0</v>
      </c>
      <c r="BO53" s="538">
        <f t="shared" si="43"/>
        <v>0</v>
      </c>
      <c r="BP53" s="987">
        <f>IF(RESUMO_GLOBAL!$X$53="a",ROUND(AF53*$N53,RESUMO_GLOBAL!$X$54),IF(RESUMO_GLOBAL!$X$53="t",TRUNC(AF53*$N53,RESUMO_GLOBAL!$X$54),AF53*$N53))</f>
        <v>0</v>
      </c>
      <c r="BQ53" s="987">
        <f>IF(RESUMO_GLOBAL!$X$53="a",ROUND(AG53*$N53,RESUMO_GLOBAL!$X$54),IF(RESUMO_GLOBAL!$X$53="t",TRUNC(AG53*$N53,RESUMO_GLOBAL!$X$54),AG53*$N53))</f>
        <v>0</v>
      </c>
      <c r="BR53" s="987">
        <f>IF(RESUMO_GLOBAL!$X$53="a",ROUND(AH53*$N53,RESUMO_GLOBAL!$X$54),IF(RESUMO_GLOBAL!$X$53="t",TRUNC(AH53*$N53,RESUMO_GLOBAL!$X$54),AH53*$N53))</f>
        <v>0</v>
      </c>
      <c r="BS53" s="987">
        <f>IF(RESUMO_GLOBAL!$X$53="a",ROUND(AI53*$N53,RESUMO_GLOBAL!$X$54),IF(RESUMO_GLOBAL!$X$53="t",TRUNC(AI53*$N53,RESUMO_GLOBAL!$X$54),AI53*$N53))</f>
        <v>0</v>
      </c>
      <c r="BT53" s="987">
        <f>IF(RESUMO_GLOBAL!$X$53="a",ROUND(AJ53*$N53,RESUMO_GLOBAL!$X$54),IF(RESUMO_GLOBAL!$X$53="t",TRUNC(AJ53*$N53,RESUMO_GLOBAL!$X$54),AJ53*$N53))</f>
        <v>0</v>
      </c>
      <c r="BU53" s="987">
        <f>IF(RESUMO_GLOBAL!$X$53="a",ROUND(AK53*$N53,RESUMO_GLOBAL!$X$54),IF(RESUMO_GLOBAL!$X$53="t",TRUNC(AK53*$N53,RESUMO_GLOBAL!$X$54),AK53*$N53))</f>
        <v>0</v>
      </c>
      <c r="BV53" s="987">
        <f>IF(RESUMO_GLOBAL!$X$53="a",ROUND(AL53*$N53,RESUMO_GLOBAL!$X$54),IF(RESUMO_GLOBAL!$X$53="t",TRUNC(AL53*$N53,RESUMO_GLOBAL!$X$54),AL53*$N53))</f>
        <v>0</v>
      </c>
      <c r="BW53" s="987">
        <f>IF(RESUMO_GLOBAL!$X$53="a",ROUND(AM53*$N53,RESUMO_GLOBAL!$X$54),IF(RESUMO_GLOBAL!$X$53="t",TRUNC(AM53*$N53,RESUMO_GLOBAL!$X$54),AM53*$N53))</f>
        <v>0</v>
      </c>
      <c r="BX53" s="987">
        <f>IF(RESUMO_GLOBAL!$X$53="a",ROUND(AN53*$N53,RESUMO_GLOBAL!$X$54),IF(RESUMO_GLOBAL!$X$53="t",TRUNC(AN53*$N53,RESUMO_GLOBAL!$X$54),AN53*$N53))</f>
        <v>0</v>
      </c>
      <c r="BY53" s="987">
        <f>IF(RESUMO_GLOBAL!$X$53="a",ROUND(AO53*$N53,RESUMO_GLOBAL!$X$54),IF(RESUMO_GLOBAL!$X$53="t",TRUNC(AO53*$N53,RESUMO_GLOBAL!$X$54),AO53*$N53))</f>
        <v>0</v>
      </c>
      <c r="BZ53" s="987">
        <f>IF(RESUMO_GLOBAL!$X$53="a",ROUND(AP53*$N53,RESUMO_GLOBAL!$X$54),IF(RESUMO_GLOBAL!$X$53="t",TRUNC(AP53*$N53,RESUMO_GLOBAL!$X$54),AP53*$N53))</f>
        <v>0</v>
      </c>
      <c r="CA53" s="987">
        <f>IF(RESUMO_GLOBAL!$X$53="a",ROUND(AQ53*$N53,RESUMO_GLOBAL!$X$54),IF(RESUMO_GLOBAL!$X$53="t",TRUNC(AQ53*$N53,RESUMO_GLOBAL!$X$54),AQ53*$N53))</f>
        <v>0</v>
      </c>
      <c r="CB53" s="987">
        <f>IF(RESUMO_GLOBAL!$X$53="a",ROUND(AR53*$N53,RESUMO_GLOBAL!$X$54),IF(RESUMO_GLOBAL!$X$53="t",TRUNC(AR53*$N53,RESUMO_GLOBAL!$X$54),AR53*$N53))</f>
        <v>0</v>
      </c>
      <c r="CC53" s="987">
        <f>IF(RESUMO_GLOBAL!$X$53="a",ROUND(AS53*$N53,RESUMO_GLOBAL!$X$54),IF(RESUMO_GLOBAL!$X$53="t",TRUNC(AS53*$N53,RESUMO_GLOBAL!$X$54),AS53*$N53))</f>
        <v>0</v>
      </c>
      <c r="CD53" s="987">
        <f>IF(RESUMO_GLOBAL!$X$53="a",ROUND(AT53*$N53,RESUMO_GLOBAL!$X$54),IF(RESUMO_GLOBAL!$X$53="t",TRUNC(AT53*$N53,RESUMO_GLOBAL!$X$54),AT53*$N53))</f>
        <v>0</v>
      </c>
      <c r="CE53" s="987">
        <f>IF(RESUMO_GLOBAL!$X$53="a",ROUND(AU53*$N53,RESUMO_GLOBAL!$X$54),IF(RESUMO_GLOBAL!$X$53="t",TRUNC(AU53*$N53,RESUMO_GLOBAL!$X$54),AU53*$N53))</f>
        <v>0</v>
      </c>
      <c r="CF53" s="987">
        <f>IF(RESUMO_GLOBAL!$X$53="a",ROUND(AV53*$N53,RESUMO_GLOBAL!$X$54),IF(RESUMO_GLOBAL!$X$53="t",TRUNC(AV53*$N53,RESUMO_GLOBAL!$X$54),AV53*$N53))</f>
        <v>0</v>
      </c>
      <c r="CG53" s="987">
        <f>IF(RESUMO_GLOBAL!$X$53="a",ROUND(AW53*$N53,RESUMO_GLOBAL!$X$54),IF(RESUMO_GLOBAL!$X$53="t",TRUNC(AW53*$N53,RESUMO_GLOBAL!$X$54),AW53*$N53))</f>
        <v>0</v>
      </c>
      <c r="CK53" s="59">
        <f t="shared" si="57"/>
        <v>0</v>
      </c>
      <c r="CL53" s="59">
        <f t="shared" si="58"/>
        <v>0</v>
      </c>
      <c r="CM53" s="59">
        <f t="shared" si="59"/>
        <v>0</v>
      </c>
      <c r="CN53" s="59">
        <f t="shared" si="60"/>
        <v>0</v>
      </c>
      <c r="CO53" s="59">
        <f t="shared" si="61"/>
        <v>0</v>
      </c>
      <c r="CP53" s="59">
        <f t="shared" si="62"/>
        <v>0</v>
      </c>
      <c r="CQ53" s="59">
        <f t="shared" si="63"/>
        <v>0</v>
      </c>
      <c r="CR53" s="59">
        <f t="shared" si="64"/>
        <v>0</v>
      </c>
      <c r="CS53" s="59">
        <f t="shared" si="65"/>
        <v>0</v>
      </c>
      <c r="CT53" s="59">
        <f t="shared" si="66"/>
        <v>0</v>
      </c>
      <c r="CU53" s="59">
        <f t="shared" si="67"/>
        <v>0</v>
      </c>
      <c r="CV53" s="59">
        <f t="shared" si="68"/>
        <v>0</v>
      </c>
      <c r="CW53" s="59">
        <f t="shared" si="69"/>
        <v>0</v>
      </c>
      <c r="CX53" s="59">
        <f t="shared" si="70"/>
        <v>0</v>
      </c>
      <c r="CY53" s="59">
        <f t="shared" si="71"/>
        <v>0</v>
      </c>
      <c r="CZ53" s="59">
        <f t="shared" si="72"/>
        <v>0</v>
      </c>
      <c r="DA53" s="59">
        <f t="shared" si="73"/>
        <v>0</v>
      </c>
      <c r="DB53" s="59">
        <f t="shared" si="74"/>
        <v>0</v>
      </c>
      <c r="DE53">
        <f t="shared" si="8"/>
        <v>48</v>
      </c>
      <c r="DF53">
        <f t="shared" si="75"/>
        <v>9</v>
      </c>
      <c r="DG53" s="59">
        <f>IF($C53&lt;&gt;0,SUM($CK54:CK54),0)</f>
        <v>9129.4500000000007</v>
      </c>
      <c r="DH53" s="59">
        <f>IF($C53&lt;&gt;0,SUM($CK54:CL54),0)</f>
        <v>17045.02</v>
      </c>
      <c r="DI53" s="59">
        <f>IF($C53&lt;&gt;0,SUM($CK54:CM54),0)</f>
        <v>17045.02</v>
      </c>
      <c r="DJ53" s="59">
        <f>IF($C53&lt;&gt;0,SUM($CK54:CN54),0)</f>
        <v>17045.02</v>
      </c>
      <c r="DK53" s="59">
        <f>IF($C53&lt;&gt;0,SUM($CK54:CO54),0)</f>
        <v>17045.02</v>
      </c>
      <c r="DL53" s="59">
        <f>IF($C53&lt;&gt;0,SUM($CK54:CP54),0)</f>
        <v>17045.02</v>
      </c>
      <c r="DM53" s="59">
        <f>IF($C53&lt;&gt;0,SUM($CK54:CQ54),0)</f>
        <v>17045.02</v>
      </c>
      <c r="DN53" s="59">
        <f>IF($C53&lt;&gt;0,SUM($CK54:CR54),0)</f>
        <v>17045.02</v>
      </c>
      <c r="DO53" s="59">
        <f>IF($C53&lt;&gt;0,SUM($CK54:CS54),0)</f>
        <v>17045.02</v>
      </c>
      <c r="DP53" s="59">
        <f>IF($C53&lt;&gt;0,SUM($CK54:CT54),0)</f>
        <v>17045.02</v>
      </c>
      <c r="DQ53" s="59">
        <f>IF($C53&lt;&gt;0,SUM($CK54:CU54),0)</f>
        <v>17045.02</v>
      </c>
      <c r="DR53" s="59">
        <f>IF($C53&lt;&gt;0,SUM($CK54:CV54),0)</f>
        <v>17045.02</v>
      </c>
      <c r="DS53" s="59">
        <f>IF($C53&lt;&gt;0,SUM($CK54:CW54),0)</f>
        <v>17045.02</v>
      </c>
      <c r="DT53" s="59">
        <f>IF($C53&lt;&gt;0,SUM($CK54:CX54),0)</f>
        <v>17045.02</v>
      </c>
      <c r="DU53" s="59">
        <f>IF($C53&lt;&gt;0,SUM($CK54:CY54),0)</f>
        <v>17045.02</v>
      </c>
      <c r="DV53" s="59">
        <f>IF($C53&lt;&gt;0,SUM($CK54:CZ54),0)</f>
        <v>17045.02</v>
      </c>
      <c r="DW53" s="59">
        <f>IF($C53&lt;&gt;0,SUM($CK54:DA54),0)</f>
        <v>17045.02</v>
      </c>
      <c r="DX53" s="59">
        <f>IF($C53&lt;&gt;0,SUM($CK54:DB54),0)</f>
        <v>17045.02</v>
      </c>
      <c r="DY53" s="952">
        <f t="shared" si="44"/>
        <v>17045.02</v>
      </c>
    </row>
    <row r="54" spans="1:129" ht="45">
      <c r="A54" s="3" t="str">
        <f t="shared" si="76"/>
        <v>x</v>
      </c>
      <c r="B54" s="805">
        <f>Dados_GLOBAL_Inicial!E54</f>
        <v>0</v>
      </c>
      <c r="C54" s="953">
        <f>IF(IFERROR(VALUE(Dados_GLOBAL_Inicial!F54),0)=0,0,Dados_GLOBAL_Inicial!F54)</f>
        <v>0</v>
      </c>
      <c r="D54" s="830" t="str">
        <f>Dados_GLOBAL_Inicial!G54</f>
        <v/>
      </c>
      <c r="E54" s="830" t="str">
        <f>IF(IFERROR(VLOOKUP(F54,Cod_Gde_Itens!$A$1:$B$80,2,FALSE),0)&gt;549,IFERROR(VLOOKUP(F54,Cod_Gde_Itens!$A$1:$B$80,2,FALSE),0),IF(Dados_GLOBAL_Inicial!H54=0,"",Dados_GLOBAL_Inicial!H54))</f>
        <v/>
      </c>
      <c r="F54" s="823" t="str">
        <f>Dados_GLOBAL_Inicial!I54</f>
        <v>(Os custos com mobilização e desmobilização de equipe e equipamentos para a extração de amostras para os ensaios tecnológicos, exceto da capa asfáltica, serão de responsabilidade da empresa executora da obra.)</v>
      </c>
      <c r="G54" s="808" t="str">
        <f>Dados_GLOBAL_Inicial!J54</f>
        <v/>
      </c>
      <c r="H54" s="454" t="str">
        <f>Dados_GLOBAL_Inicial!K54</f>
        <v/>
      </c>
      <c r="I54" s="970">
        <f>SUM('MEDIÇÃO_OBJETO (1)'!I54)</f>
        <v>0</v>
      </c>
      <c r="J54" s="455">
        <f t="shared" si="45"/>
        <v>0</v>
      </c>
      <c r="K54" s="451">
        <f t="shared" si="46"/>
        <v>0</v>
      </c>
      <c r="L54" s="452">
        <f t="shared" si="47"/>
        <v>0</v>
      </c>
      <c r="M54" s="809">
        <f t="shared" si="48"/>
        <v>0</v>
      </c>
      <c r="N54" s="810">
        <f>IF(IFERROR(VALUE(Dados_GLOBAL_Inicial!L54),0)=0,0,Dados_GLOBAL_Inicial!L54)</f>
        <v>0</v>
      </c>
      <c r="O54" s="812">
        <f>SUM('MEDIÇÃO_OBJETO (1)'!O54)</f>
        <v>0</v>
      </c>
      <c r="P54" s="812">
        <f>SUM('MEDIÇÃO_OBJETO (1)'!P54)</f>
        <v>0</v>
      </c>
      <c r="Q54" s="813">
        <f t="shared" si="49"/>
        <v>0</v>
      </c>
      <c r="R54" s="951"/>
      <c r="S54" s="815">
        <f>SUM('MEDIÇÃO_OBJETO (1)'!S54)</f>
        <v>0</v>
      </c>
      <c r="T54" s="815">
        <f>SUM('MEDIÇÃO_OBJETO (1)'!T54)</f>
        <v>0</v>
      </c>
      <c r="V54" s="19"/>
      <c r="W54" s="978">
        <f t="shared" si="50"/>
        <v>17045.02</v>
      </c>
      <c r="X54" s="816">
        <f t="shared" si="51"/>
        <v>0</v>
      </c>
      <c r="Y54" s="816">
        <f t="shared" si="52"/>
        <v>56907.57</v>
      </c>
      <c r="Z54" s="817">
        <f t="shared" si="53"/>
        <v>0</v>
      </c>
      <c r="AB54" s="453">
        <f t="shared" si="54"/>
        <v>0</v>
      </c>
      <c r="AC54" s="14">
        <f t="shared" si="55"/>
        <v>0</v>
      </c>
      <c r="AD54" s="819"/>
      <c r="AE54" s="631">
        <f t="shared" si="56"/>
        <v>0</v>
      </c>
      <c r="AF54" s="818">
        <f>SUM('MEDIÇÃO_OBJETO (1)'!AG54)</f>
        <v>0</v>
      </c>
      <c r="AG54" s="541">
        <f>SUM('MEDIÇÃO_OBJETO (1)'!AH54)</f>
        <v>0</v>
      </c>
      <c r="AH54" s="541">
        <f>SUM('MEDIÇÃO_OBJETO (1)'!AI54)</f>
        <v>0</v>
      </c>
      <c r="AI54" s="541">
        <f>SUM('MEDIÇÃO_OBJETO (1)'!AJ54)</f>
        <v>0</v>
      </c>
      <c r="AJ54" s="541">
        <f>SUM('MEDIÇÃO_OBJETO (1)'!AK54)</f>
        <v>0</v>
      </c>
      <c r="AK54" s="541">
        <f>SUM('MEDIÇÃO_OBJETO (1)'!AL54)</f>
        <v>0</v>
      </c>
      <c r="AL54" s="541">
        <f>SUM('MEDIÇÃO_OBJETO (1)'!AM54)</f>
        <v>0</v>
      </c>
      <c r="AM54" s="541">
        <f>SUM('MEDIÇÃO_OBJETO (1)'!AN54)</f>
        <v>0</v>
      </c>
      <c r="AN54" s="541">
        <f>SUM('MEDIÇÃO_OBJETO (1)'!AO54)</f>
        <v>0</v>
      </c>
      <c r="AO54" s="541">
        <f>SUM('MEDIÇÃO_OBJETO (1)'!AP54)</f>
        <v>0</v>
      </c>
      <c r="AP54" s="541">
        <f>SUM('MEDIÇÃO_OBJETO (1)'!AQ54)</f>
        <v>0</v>
      </c>
      <c r="AQ54" s="541">
        <f>SUM('MEDIÇÃO_OBJETO (1)'!AR54)</f>
        <v>0</v>
      </c>
      <c r="AR54" s="541">
        <f>SUM('MEDIÇÃO_OBJETO (1)'!AS54)</f>
        <v>0</v>
      </c>
      <c r="AS54" s="541">
        <f>SUM('MEDIÇÃO_OBJETO (1)'!AT54)</f>
        <v>0</v>
      </c>
      <c r="AT54" s="541">
        <f>SUM('MEDIÇÃO_OBJETO (1)'!AU54)</f>
        <v>0</v>
      </c>
      <c r="AU54" s="541">
        <f>SUM('MEDIÇÃO_OBJETO (1)'!AV54)</f>
        <v>0</v>
      </c>
      <c r="AV54" s="541">
        <f>SUM('MEDIÇÃO_OBJETO (1)'!AW54)</f>
        <v>0</v>
      </c>
      <c r="AW54" s="541">
        <f>SUM('MEDIÇÃO_OBJETO (1)'!AX54)</f>
        <v>0</v>
      </c>
      <c r="AX54" s="977"/>
      <c r="BN54" s="992">
        <f t="shared" si="77"/>
        <v>0</v>
      </c>
      <c r="BO54" s="538">
        <f t="shared" si="43"/>
        <v>0</v>
      </c>
      <c r="BP54" s="987">
        <f>IF(RESUMO_GLOBAL!$X$53="a",ROUND(AF54*$N54,RESUMO_GLOBAL!$X$54),IF(RESUMO_GLOBAL!$X$53="t",TRUNC(AF54*$N54,RESUMO_GLOBAL!$X$54),AF54*$N54))</f>
        <v>0</v>
      </c>
      <c r="BQ54" s="987">
        <f>IF(RESUMO_GLOBAL!$X$53="a",ROUND(AG54*$N54,RESUMO_GLOBAL!$X$54),IF(RESUMO_GLOBAL!$X$53="t",TRUNC(AG54*$N54,RESUMO_GLOBAL!$X$54),AG54*$N54))</f>
        <v>0</v>
      </c>
      <c r="BR54" s="987">
        <f>IF(RESUMO_GLOBAL!$X$53="a",ROUND(AH54*$N54,RESUMO_GLOBAL!$X$54),IF(RESUMO_GLOBAL!$X$53="t",TRUNC(AH54*$N54,RESUMO_GLOBAL!$X$54),AH54*$N54))</f>
        <v>0</v>
      </c>
      <c r="BS54" s="987">
        <f>IF(RESUMO_GLOBAL!$X$53="a",ROUND(AI54*$N54,RESUMO_GLOBAL!$X$54),IF(RESUMO_GLOBAL!$X$53="t",TRUNC(AI54*$N54,RESUMO_GLOBAL!$X$54),AI54*$N54))</f>
        <v>0</v>
      </c>
      <c r="BT54" s="987">
        <f>IF(RESUMO_GLOBAL!$X$53="a",ROUND(AJ54*$N54,RESUMO_GLOBAL!$X$54),IF(RESUMO_GLOBAL!$X$53="t",TRUNC(AJ54*$N54,RESUMO_GLOBAL!$X$54),AJ54*$N54))</f>
        <v>0</v>
      </c>
      <c r="BU54" s="987">
        <f>IF(RESUMO_GLOBAL!$X$53="a",ROUND(AK54*$N54,RESUMO_GLOBAL!$X$54),IF(RESUMO_GLOBAL!$X$53="t",TRUNC(AK54*$N54,RESUMO_GLOBAL!$X$54),AK54*$N54))</f>
        <v>0</v>
      </c>
      <c r="BV54" s="987">
        <f>IF(RESUMO_GLOBAL!$X$53="a",ROUND(AL54*$N54,RESUMO_GLOBAL!$X$54),IF(RESUMO_GLOBAL!$X$53="t",TRUNC(AL54*$N54,RESUMO_GLOBAL!$X$54),AL54*$N54))</f>
        <v>0</v>
      </c>
      <c r="BW54" s="987">
        <f>IF(RESUMO_GLOBAL!$X$53="a",ROUND(AM54*$N54,RESUMO_GLOBAL!$X$54),IF(RESUMO_GLOBAL!$X$53="t",TRUNC(AM54*$N54,RESUMO_GLOBAL!$X$54),AM54*$N54))</f>
        <v>0</v>
      </c>
      <c r="BX54" s="987">
        <f>IF(RESUMO_GLOBAL!$X$53="a",ROUND(AN54*$N54,RESUMO_GLOBAL!$X$54),IF(RESUMO_GLOBAL!$X$53="t",TRUNC(AN54*$N54,RESUMO_GLOBAL!$X$54),AN54*$N54))</f>
        <v>0</v>
      </c>
      <c r="BY54" s="987">
        <f>IF(RESUMO_GLOBAL!$X$53="a",ROUND(AO54*$N54,RESUMO_GLOBAL!$X$54),IF(RESUMO_GLOBAL!$X$53="t",TRUNC(AO54*$N54,RESUMO_GLOBAL!$X$54),AO54*$N54))</f>
        <v>0</v>
      </c>
      <c r="BZ54" s="987">
        <f>IF(RESUMO_GLOBAL!$X$53="a",ROUND(AP54*$N54,RESUMO_GLOBAL!$X$54),IF(RESUMO_GLOBAL!$X$53="t",TRUNC(AP54*$N54,RESUMO_GLOBAL!$X$54),AP54*$N54))</f>
        <v>0</v>
      </c>
      <c r="CA54" s="987">
        <f>IF(RESUMO_GLOBAL!$X$53="a",ROUND(AQ54*$N54,RESUMO_GLOBAL!$X$54),IF(RESUMO_GLOBAL!$X$53="t",TRUNC(AQ54*$N54,RESUMO_GLOBAL!$X$54),AQ54*$N54))</f>
        <v>0</v>
      </c>
      <c r="CB54" s="987">
        <f>IF(RESUMO_GLOBAL!$X$53="a",ROUND(AR54*$N54,RESUMO_GLOBAL!$X$54),IF(RESUMO_GLOBAL!$X$53="t",TRUNC(AR54*$N54,RESUMO_GLOBAL!$X$54),AR54*$N54))</f>
        <v>0</v>
      </c>
      <c r="CC54" s="987">
        <f>IF(RESUMO_GLOBAL!$X$53="a",ROUND(AS54*$N54,RESUMO_GLOBAL!$X$54),IF(RESUMO_GLOBAL!$X$53="t",TRUNC(AS54*$N54,RESUMO_GLOBAL!$X$54),AS54*$N54))</f>
        <v>0</v>
      </c>
      <c r="CD54" s="987">
        <f>IF(RESUMO_GLOBAL!$X$53="a",ROUND(AT54*$N54,RESUMO_GLOBAL!$X$54),IF(RESUMO_GLOBAL!$X$53="t",TRUNC(AT54*$N54,RESUMO_GLOBAL!$X$54),AT54*$N54))</f>
        <v>0</v>
      </c>
      <c r="CE54" s="987">
        <f>IF(RESUMO_GLOBAL!$X$53="a",ROUND(AU54*$N54,RESUMO_GLOBAL!$X$54),IF(RESUMO_GLOBAL!$X$53="t",TRUNC(AU54*$N54,RESUMO_GLOBAL!$X$54),AU54*$N54))</f>
        <v>0</v>
      </c>
      <c r="CF54" s="987">
        <f>IF(RESUMO_GLOBAL!$X$53="a",ROUND(AV54*$N54,RESUMO_GLOBAL!$X$54),IF(RESUMO_GLOBAL!$X$53="t",TRUNC(AV54*$N54,RESUMO_GLOBAL!$X$54),AV54*$N54))</f>
        <v>0</v>
      </c>
      <c r="CG54" s="987">
        <f>IF(RESUMO_GLOBAL!$X$53="a",ROUND(AW54*$N54,RESUMO_GLOBAL!$X$54),IF(RESUMO_GLOBAL!$X$53="t",TRUNC(AW54*$N54,RESUMO_GLOBAL!$X$54),AW54*$N54))</f>
        <v>0</v>
      </c>
      <c r="CK54" s="59">
        <f t="shared" si="57"/>
        <v>9129.4500000000007</v>
      </c>
      <c r="CL54" s="59">
        <f t="shared" si="58"/>
        <v>7915.5700000000006</v>
      </c>
      <c r="CM54" s="59">
        <f t="shared" si="59"/>
        <v>0</v>
      </c>
      <c r="CN54" s="59">
        <f t="shared" si="60"/>
        <v>0</v>
      </c>
      <c r="CO54" s="59">
        <f t="shared" si="61"/>
        <v>0</v>
      </c>
      <c r="CP54" s="59">
        <f t="shared" si="62"/>
        <v>0</v>
      </c>
      <c r="CQ54" s="59">
        <f t="shared" si="63"/>
        <v>0</v>
      </c>
      <c r="CR54" s="59">
        <f t="shared" si="64"/>
        <v>0</v>
      </c>
      <c r="CS54" s="59">
        <f t="shared" si="65"/>
        <v>0</v>
      </c>
      <c r="CT54" s="59">
        <f t="shared" si="66"/>
        <v>0</v>
      </c>
      <c r="CU54" s="59">
        <f t="shared" si="67"/>
        <v>0</v>
      </c>
      <c r="CV54" s="59">
        <f t="shared" si="68"/>
        <v>0</v>
      </c>
      <c r="CW54" s="59">
        <f t="shared" si="69"/>
        <v>0</v>
      </c>
      <c r="CX54" s="59">
        <f t="shared" si="70"/>
        <v>0</v>
      </c>
      <c r="CY54" s="59">
        <f t="shared" si="71"/>
        <v>0</v>
      </c>
      <c r="CZ54" s="59">
        <f t="shared" si="72"/>
        <v>0</v>
      </c>
      <c r="DA54" s="59">
        <f t="shared" si="73"/>
        <v>0</v>
      </c>
      <c r="DB54" s="59">
        <f t="shared" si="74"/>
        <v>0</v>
      </c>
      <c r="DE54">
        <f t="shared" si="8"/>
        <v>49</v>
      </c>
      <c r="DF54" t="str">
        <f t="shared" si="75"/>
        <v/>
      </c>
      <c r="DG54" s="59">
        <f>IF($C54&lt;&gt;0,SUM($CK55:CK55),0)</f>
        <v>0</v>
      </c>
      <c r="DH54" s="59">
        <f>IF($C54&lt;&gt;0,SUM($CK55:CL55),0)</f>
        <v>0</v>
      </c>
      <c r="DI54" s="59">
        <f>IF($C54&lt;&gt;0,SUM($CK55:CM55),0)</f>
        <v>0</v>
      </c>
      <c r="DJ54" s="59">
        <f>IF($C54&lt;&gt;0,SUM($CK55:CN55),0)</f>
        <v>0</v>
      </c>
      <c r="DK54" s="59">
        <f>IF($C54&lt;&gt;0,SUM($CK55:CO55),0)</f>
        <v>0</v>
      </c>
      <c r="DL54" s="59">
        <f>IF($C54&lt;&gt;0,SUM($CK55:CP55),0)</f>
        <v>0</v>
      </c>
      <c r="DM54" s="59">
        <f>IF($C54&lt;&gt;0,SUM($CK55:CQ55),0)</f>
        <v>0</v>
      </c>
      <c r="DN54" s="59">
        <f>IF($C54&lt;&gt;0,SUM($CK55:CR55),0)</f>
        <v>0</v>
      </c>
      <c r="DO54" s="59">
        <f>IF($C54&lt;&gt;0,SUM($CK55:CS55),0)</f>
        <v>0</v>
      </c>
      <c r="DP54" s="59">
        <f>IF($C54&lt;&gt;0,SUM($CK55:CT55),0)</f>
        <v>0</v>
      </c>
      <c r="DQ54" s="59">
        <f>IF($C54&lt;&gt;0,SUM($CK55:CU55),0)</f>
        <v>0</v>
      </c>
      <c r="DR54" s="59">
        <f>IF($C54&lt;&gt;0,SUM($CK55:CV55),0)</f>
        <v>0</v>
      </c>
      <c r="DS54" s="59">
        <f>IF($C54&lt;&gt;0,SUM($CK55:CW55),0)</f>
        <v>0</v>
      </c>
      <c r="DT54" s="59">
        <f>IF($C54&lt;&gt;0,SUM($CK55:CX55),0)</f>
        <v>0</v>
      </c>
      <c r="DU54" s="59">
        <f>IF($C54&lt;&gt;0,SUM($CK55:CY55),0)</f>
        <v>0</v>
      </c>
      <c r="DV54" s="59">
        <f>IF($C54&lt;&gt;0,SUM($CK55:CZ55),0)</f>
        <v>0</v>
      </c>
      <c r="DW54" s="59">
        <f>IF($C54&lt;&gt;0,SUM($CK55:DA55),0)</f>
        <v>0</v>
      </c>
      <c r="DX54" s="59">
        <f>IF($C54&lt;&gt;0,SUM($CK55:DB55),0)</f>
        <v>0</v>
      </c>
      <c r="DY54" s="952" t="str">
        <f t="shared" si="44"/>
        <v/>
      </c>
    </row>
    <row r="55" spans="1:129" ht="22.5">
      <c r="A55" s="3" t="str">
        <f t="shared" si="76"/>
        <v>x</v>
      </c>
      <c r="B55" s="805">
        <f>Dados_GLOBAL_Inicial!E55</f>
        <v>0</v>
      </c>
      <c r="C55" s="953">
        <f>IF(IFERROR(VALUE(Dados_GLOBAL_Inicial!F55),0)=0,0,Dados_GLOBAL_Inicial!F55)</f>
        <v>0</v>
      </c>
      <c r="D55" s="830" t="str">
        <f>Dados_GLOBAL_Inicial!G55</f>
        <v>09.02.11B</v>
      </c>
      <c r="E55" s="830" t="str">
        <f>IF(IFERROR(VLOOKUP(F55,Cod_Gde_Itens!$A$1:$B$80,2,FALSE),0)&gt;549,IFERROR(VLOOKUP(F55,Cod_Gde_Itens!$A$1:$B$80,2,FALSE),0),IF(Dados_GLOBAL_Inicial!H55=0,"",Dados_GLOBAL_Inicial!H55))</f>
        <v>DAER/PRC</v>
      </c>
      <c r="F55" s="823" t="str">
        <f>Dados_GLOBAL_Inicial!I55</f>
        <v>Ensaio de Massa Específica - In Situ - Método Frasco de Areia (Grau de Compactação) - Regularização e Compactação do Subleito</v>
      </c>
      <c r="G55" s="808" t="str">
        <f>Dados_GLOBAL_Inicial!J55</f>
        <v>un</v>
      </c>
      <c r="H55" s="454">
        <f>Dados_GLOBAL_Inicial!K55</f>
        <v>35</v>
      </c>
      <c r="I55" s="970">
        <f>SUM('MEDIÇÃO_OBJETO (1)'!I55)</f>
        <v>0</v>
      </c>
      <c r="J55" s="455">
        <f t="shared" si="45"/>
        <v>35</v>
      </c>
      <c r="K55" s="451">
        <f t="shared" si="46"/>
        <v>0.25714285714285712</v>
      </c>
      <c r="L55" s="452">
        <f t="shared" si="47"/>
        <v>1.1999999999999999E-3</v>
      </c>
      <c r="M55" s="809">
        <f t="shared" si="48"/>
        <v>2.9999999999999997E-4</v>
      </c>
      <c r="N55" s="810">
        <f>IF(IFERROR(VALUE(Dados_GLOBAL_Inicial!L55),0)=0,0,Dados_GLOBAL_Inicial!L55)</f>
        <v>151.69999999999999</v>
      </c>
      <c r="O55" s="812">
        <f>SUM('MEDIÇÃO_OBJETO (1)'!O55)</f>
        <v>1365.3</v>
      </c>
      <c r="P55" s="812">
        <f>SUM('MEDIÇÃO_OBJETO (1)'!P55)</f>
        <v>5309.5</v>
      </c>
      <c r="Q55" s="813">
        <f t="shared" si="49"/>
        <v>3944.2</v>
      </c>
      <c r="R55" s="951"/>
      <c r="S55" s="815">
        <f>SUM('MEDIÇÃO_OBJETO (1)'!S55)</f>
        <v>0</v>
      </c>
      <c r="T55" s="815">
        <f>SUM('MEDIÇÃO_OBJETO (1)'!T55)</f>
        <v>0</v>
      </c>
      <c r="V55" s="19"/>
      <c r="W55" s="978">
        <f t="shared" si="50"/>
        <v>17045.02</v>
      </c>
      <c r="X55" s="816">
        <f t="shared" si="51"/>
        <v>0</v>
      </c>
      <c r="Y55" s="816">
        <f t="shared" si="52"/>
        <v>56907.57</v>
      </c>
      <c r="Z55" s="817">
        <f t="shared" si="53"/>
        <v>0</v>
      </c>
      <c r="AB55" s="453">
        <f t="shared" si="54"/>
        <v>9</v>
      </c>
      <c r="AC55" s="14">
        <f t="shared" si="55"/>
        <v>0.25714285714285712</v>
      </c>
      <c r="AD55" s="819"/>
      <c r="AE55" s="631">
        <f t="shared" si="56"/>
        <v>0</v>
      </c>
      <c r="AF55" s="818">
        <f>SUM('MEDIÇÃO_OBJETO (1)'!AG55)</f>
        <v>6</v>
      </c>
      <c r="AG55" s="541">
        <f>SUM('MEDIÇÃO_OBJETO (1)'!AH55)</f>
        <v>3</v>
      </c>
      <c r="AH55" s="541">
        <f>SUM('MEDIÇÃO_OBJETO (1)'!AI55)</f>
        <v>0</v>
      </c>
      <c r="AI55" s="541">
        <f>SUM('MEDIÇÃO_OBJETO (1)'!AJ55)</f>
        <v>0</v>
      </c>
      <c r="AJ55" s="541">
        <f>SUM('MEDIÇÃO_OBJETO (1)'!AK55)</f>
        <v>0</v>
      </c>
      <c r="AK55" s="541">
        <f>SUM('MEDIÇÃO_OBJETO (1)'!AL55)</f>
        <v>0</v>
      </c>
      <c r="AL55" s="541">
        <f>SUM('MEDIÇÃO_OBJETO (1)'!AM55)</f>
        <v>0</v>
      </c>
      <c r="AM55" s="541">
        <f>SUM('MEDIÇÃO_OBJETO (1)'!AN55)</f>
        <v>0</v>
      </c>
      <c r="AN55" s="541">
        <f>SUM('MEDIÇÃO_OBJETO (1)'!AO55)</f>
        <v>0</v>
      </c>
      <c r="AO55" s="541">
        <f>SUM('MEDIÇÃO_OBJETO (1)'!AP55)</f>
        <v>0</v>
      </c>
      <c r="AP55" s="541">
        <f>SUM('MEDIÇÃO_OBJETO (1)'!AQ55)</f>
        <v>0</v>
      </c>
      <c r="AQ55" s="541">
        <f>SUM('MEDIÇÃO_OBJETO (1)'!AR55)</f>
        <v>0</v>
      </c>
      <c r="AR55" s="541">
        <f>SUM('MEDIÇÃO_OBJETO (1)'!AS55)</f>
        <v>0</v>
      </c>
      <c r="AS55" s="541">
        <f>SUM('MEDIÇÃO_OBJETO (1)'!AT55)</f>
        <v>0</v>
      </c>
      <c r="AT55" s="541">
        <f>SUM('MEDIÇÃO_OBJETO (1)'!AU55)</f>
        <v>0</v>
      </c>
      <c r="AU55" s="541">
        <f>SUM('MEDIÇÃO_OBJETO (1)'!AV55)</f>
        <v>0</v>
      </c>
      <c r="AV55" s="541">
        <f>SUM('MEDIÇÃO_OBJETO (1)'!AW55)</f>
        <v>0</v>
      </c>
      <c r="AW55" s="541">
        <f>SUM('MEDIÇÃO_OBJETO (1)'!AX55)</f>
        <v>0</v>
      </c>
      <c r="AX55" s="977"/>
      <c r="BN55" s="992">
        <f t="shared" si="77"/>
        <v>0</v>
      </c>
      <c r="BO55" s="538">
        <f t="shared" si="43"/>
        <v>1365.3000000000002</v>
      </c>
      <c r="BP55" s="987">
        <f>IF(RESUMO_GLOBAL!$X$53="a",ROUND(AF55*$N55,RESUMO_GLOBAL!$X$54),IF(RESUMO_GLOBAL!$X$53="t",TRUNC(AF55*$N55,RESUMO_GLOBAL!$X$54),AF55*$N55))</f>
        <v>910.2</v>
      </c>
      <c r="BQ55" s="987">
        <f>IF(RESUMO_GLOBAL!$X$53="a",ROUND(AG55*$N55,RESUMO_GLOBAL!$X$54),IF(RESUMO_GLOBAL!$X$53="t",TRUNC(AG55*$N55,RESUMO_GLOBAL!$X$54),AG55*$N55))</f>
        <v>455.1</v>
      </c>
      <c r="BR55" s="987">
        <f>IF(RESUMO_GLOBAL!$X$53="a",ROUND(AH55*$N55,RESUMO_GLOBAL!$X$54),IF(RESUMO_GLOBAL!$X$53="t",TRUNC(AH55*$N55,RESUMO_GLOBAL!$X$54),AH55*$N55))</f>
        <v>0</v>
      </c>
      <c r="BS55" s="987">
        <f>IF(RESUMO_GLOBAL!$X$53="a",ROUND(AI55*$N55,RESUMO_GLOBAL!$X$54),IF(RESUMO_GLOBAL!$X$53="t",TRUNC(AI55*$N55,RESUMO_GLOBAL!$X$54),AI55*$N55))</f>
        <v>0</v>
      </c>
      <c r="BT55" s="987">
        <f>IF(RESUMO_GLOBAL!$X$53="a",ROUND(AJ55*$N55,RESUMO_GLOBAL!$X$54),IF(RESUMO_GLOBAL!$X$53="t",TRUNC(AJ55*$N55,RESUMO_GLOBAL!$X$54),AJ55*$N55))</f>
        <v>0</v>
      </c>
      <c r="BU55" s="987">
        <f>IF(RESUMO_GLOBAL!$X$53="a",ROUND(AK55*$N55,RESUMO_GLOBAL!$X$54),IF(RESUMO_GLOBAL!$X$53="t",TRUNC(AK55*$N55,RESUMO_GLOBAL!$X$54),AK55*$N55))</f>
        <v>0</v>
      </c>
      <c r="BV55" s="987">
        <f>IF(RESUMO_GLOBAL!$X$53="a",ROUND(AL55*$N55,RESUMO_GLOBAL!$X$54),IF(RESUMO_GLOBAL!$X$53="t",TRUNC(AL55*$N55,RESUMO_GLOBAL!$X$54),AL55*$N55))</f>
        <v>0</v>
      </c>
      <c r="BW55" s="987">
        <f>IF(RESUMO_GLOBAL!$X$53="a",ROUND(AM55*$N55,RESUMO_GLOBAL!$X$54),IF(RESUMO_GLOBAL!$X$53="t",TRUNC(AM55*$N55,RESUMO_GLOBAL!$X$54),AM55*$N55))</f>
        <v>0</v>
      </c>
      <c r="BX55" s="987">
        <f>IF(RESUMO_GLOBAL!$X$53="a",ROUND(AN55*$N55,RESUMO_GLOBAL!$X$54),IF(RESUMO_GLOBAL!$X$53="t",TRUNC(AN55*$N55,RESUMO_GLOBAL!$X$54),AN55*$N55))</f>
        <v>0</v>
      </c>
      <c r="BY55" s="987">
        <f>IF(RESUMO_GLOBAL!$X$53="a",ROUND(AO55*$N55,RESUMO_GLOBAL!$X$54),IF(RESUMO_GLOBAL!$X$53="t",TRUNC(AO55*$N55,RESUMO_GLOBAL!$X$54),AO55*$N55))</f>
        <v>0</v>
      </c>
      <c r="BZ55" s="987">
        <f>IF(RESUMO_GLOBAL!$X$53="a",ROUND(AP55*$N55,RESUMO_GLOBAL!$X$54),IF(RESUMO_GLOBAL!$X$53="t",TRUNC(AP55*$N55,RESUMO_GLOBAL!$X$54),AP55*$N55))</f>
        <v>0</v>
      </c>
      <c r="CA55" s="987">
        <f>IF(RESUMO_GLOBAL!$X$53="a",ROUND(AQ55*$N55,RESUMO_GLOBAL!$X$54),IF(RESUMO_GLOBAL!$X$53="t",TRUNC(AQ55*$N55,RESUMO_GLOBAL!$X$54),AQ55*$N55))</f>
        <v>0</v>
      </c>
      <c r="CB55" s="987">
        <f>IF(RESUMO_GLOBAL!$X$53="a",ROUND(AR55*$N55,RESUMO_GLOBAL!$X$54),IF(RESUMO_GLOBAL!$X$53="t",TRUNC(AR55*$N55,RESUMO_GLOBAL!$X$54),AR55*$N55))</f>
        <v>0</v>
      </c>
      <c r="CC55" s="987">
        <f>IF(RESUMO_GLOBAL!$X$53="a",ROUND(AS55*$N55,RESUMO_GLOBAL!$X$54),IF(RESUMO_GLOBAL!$X$53="t",TRUNC(AS55*$N55,RESUMO_GLOBAL!$X$54),AS55*$N55))</f>
        <v>0</v>
      </c>
      <c r="CD55" s="987">
        <f>IF(RESUMO_GLOBAL!$X$53="a",ROUND(AT55*$N55,RESUMO_GLOBAL!$X$54),IF(RESUMO_GLOBAL!$X$53="t",TRUNC(AT55*$N55,RESUMO_GLOBAL!$X$54),AT55*$N55))</f>
        <v>0</v>
      </c>
      <c r="CE55" s="987">
        <f>IF(RESUMO_GLOBAL!$X$53="a",ROUND(AU55*$N55,RESUMO_GLOBAL!$X$54),IF(RESUMO_GLOBAL!$X$53="t",TRUNC(AU55*$N55,RESUMO_GLOBAL!$X$54),AU55*$N55))</f>
        <v>0</v>
      </c>
      <c r="CF55" s="987">
        <f>IF(RESUMO_GLOBAL!$X$53="a",ROUND(AV55*$N55,RESUMO_GLOBAL!$X$54),IF(RESUMO_GLOBAL!$X$53="t",TRUNC(AV55*$N55,RESUMO_GLOBAL!$X$54),AV55*$N55))</f>
        <v>0</v>
      </c>
      <c r="CG55" s="987">
        <f>IF(RESUMO_GLOBAL!$X$53="a",ROUND(AW55*$N55,RESUMO_GLOBAL!$X$54),IF(RESUMO_GLOBAL!$X$53="t",TRUNC(AW55*$N55,RESUMO_GLOBAL!$X$54),AW55*$N55))</f>
        <v>0</v>
      </c>
      <c r="CK55" s="59">
        <f t="shared" si="57"/>
        <v>9129.4500000000007</v>
      </c>
      <c r="CL55" s="59">
        <f t="shared" si="58"/>
        <v>7915.5700000000006</v>
      </c>
      <c r="CM55" s="59">
        <f t="shared" si="59"/>
        <v>0</v>
      </c>
      <c r="CN55" s="59">
        <f t="shared" si="60"/>
        <v>0</v>
      </c>
      <c r="CO55" s="59">
        <f t="shared" si="61"/>
        <v>0</v>
      </c>
      <c r="CP55" s="59">
        <f t="shared" si="62"/>
        <v>0</v>
      </c>
      <c r="CQ55" s="59">
        <f t="shared" si="63"/>
        <v>0</v>
      </c>
      <c r="CR55" s="59">
        <f t="shared" si="64"/>
        <v>0</v>
      </c>
      <c r="CS55" s="59">
        <f t="shared" si="65"/>
        <v>0</v>
      </c>
      <c r="CT55" s="59">
        <f t="shared" si="66"/>
        <v>0</v>
      </c>
      <c r="CU55" s="59">
        <f t="shared" si="67"/>
        <v>0</v>
      </c>
      <c r="CV55" s="59">
        <f t="shared" si="68"/>
        <v>0</v>
      </c>
      <c r="CW55" s="59">
        <f t="shared" si="69"/>
        <v>0</v>
      </c>
      <c r="CX55" s="59">
        <f t="shared" si="70"/>
        <v>0</v>
      </c>
      <c r="CY55" s="59">
        <f t="shared" si="71"/>
        <v>0</v>
      </c>
      <c r="CZ55" s="59">
        <f t="shared" si="72"/>
        <v>0</v>
      </c>
      <c r="DA55" s="59">
        <f t="shared" si="73"/>
        <v>0</v>
      </c>
      <c r="DB55" s="59">
        <f t="shared" si="74"/>
        <v>0</v>
      </c>
      <c r="DE55">
        <f t="shared" si="8"/>
        <v>50</v>
      </c>
      <c r="DF55" t="str">
        <f t="shared" si="75"/>
        <v/>
      </c>
      <c r="DG55" s="59">
        <f>IF($C55&lt;&gt;0,SUM($CK56:CK56),0)</f>
        <v>0</v>
      </c>
      <c r="DH55" s="59">
        <f>IF($C55&lt;&gt;0,SUM($CK56:CL56),0)</f>
        <v>0</v>
      </c>
      <c r="DI55" s="59">
        <f>IF($C55&lt;&gt;0,SUM($CK56:CM56),0)</f>
        <v>0</v>
      </c>
      <c r="DJ55" s="59">
        <f>IF($C55&lt;&gt;0,SUM($CK56:CN56),0)</f>
        <v>0</v>
      </c>
      <c r="DK55" s="59">
        <f>IF($C55&lt;&gt;0,SUM($CK56:CO56),0)</f>
        <v>0</v>
      </c>
      <c r="DL55" s="59">
        <f>IF($C55&lt;&gt;0,SUM($CK56:CP56),0)</f>
        <v>0</v>
      </c>
      <c r="DM55" s="59">
        <f>IF($C55&lt;&gt;0,SUM($CK56:CQ56),0)</f>
        <v>0</v>
      </c>
      <c r="DN55" s="59">
        <f>IF($C55&lt;&gt;0,SUM($CK56:CR56),0)</f>
        <v>0</v>
      </c>
      <c r="DO55" s="59">
        <f>IF($C55&lt;&gt;0,SUM($CK56:CS56),0)</f>
        <v>0</v>
      </c>
      <c r="DP55" s="59">
        <f>IF($C55&lt;&gt;0,SUM($CK56:CT56),0)</f>
        <v>0</v>
      </c>
      <c r="DQ55" s="59">
        <f>IF($C55&lt;&gt;0,SUM($CK56:CU56),0)</f>
        <v>0</v>
      </c>
      <c r="DR55" s="59">
        <f>IF($C55&lt;&gt;0,SUM($CK56:CV56),0)</f>
        <v>0</v>
      </c>
      <c r="DS55" s="59">
        <f>IF($C55&lt;&gt;0,SUM($CK56:CW56),0)</f>
        <v>0</v>
      </c>
      <c r="DT55" s="59">
        <f>IF($C55&lt;&gt;0,SUM($CK56:CX56),0)</f>
        <v>0</v>
      </c>
      <c r="DU55" s="59">
        <f>IF($C55&lt;&gt;0,SUM($CK56:CY56),0)</f>
        <v>0</v>
      </c>
      <c r="DV55" s="59">
        <f>IF($C55&lt;&gt;0,SUM($CK56:CZ56),0)</f>
        <v>0</v>
      </c>
      <c r="DW55" s="59">
        <f>IF($C55&lt;&gt;0,SUM($CK56:DA56),0)</f>
        <v>0</v>
      </c>
      <c r="DX55" s="59">
        <f>IF($C55&lt;&gt;0,SUM($CK56:DB56),0)</f>
        <v>0</v>
      </c>
      <c r="DY55" s="952" t="str">
        <f t="shared" si="44"/>
        <v/>
      </c>
    </row>
    <row r="56" spans="1:129" ht="22.5">
      <c r="A56" s="3" t="str">
        <f t="shared" si="76"/>
        <v>x</v>
      </c>
      <c r="B56" s="805">
        <f>Dados_GLOBAL_Inicial!E56</f>
        <v>0</v>
      </c>
      <c r="C56" s="953">
        <f>IF(IFERROR(VALUE(Dados_GLOBAL_Inicial!F56),0)=0,0,Dados_GLOBAL_Inicial!F56)</f>
        <v>0</v>
      </c>
      <c r="D56" s="830" t="str">
        <f>Dados_GLOBAL_Inicial!G56</f>
        <v>09.02.11D</v>
      </c>
      <c r="E56" s="830" t="str">
        <f>IF(IFERROR(VLOOKUP(F56,Cod_Gde_Itens!$A$1:$B$80,2,FALSE),0)&gt;549,IFERROR(VLOOKUP(F56,Cod_Gde_Itens!$A$1:$B$80,2,FALSE),0),IF(Dados_GLOBAL_Inicial!H56=0,"",Dados_GLOBAL_Inicial!H56))</f>
        <v>DAER/PRC</v>
      </c>
      <c r="F56" s="823" t="str">
        <f>Dados_GLOBAL_Inicial!I56</f>
        <v>Ensaio de Massa Específica - In Situ - Método Frasco de Areia (Grau de Compactação) - Base</v>
      </c>
      <c r="G56" s="808" t="str">
        <f>Dados_GLOBAL_Inicial!J56</f>
        <v>un</v>
      </c>
      <c r="H56" s="454">
        <f>Dados_GLOBAL_Inicial!K56</f>
        <v>35</v>
      </c>
      <c r="I56" s="970">
        <f>SUM('MEDIÇÃO_OBJETO (1)'!I56)</f>
        <v>0</v>
      </c>
      <c r="J56" s="455">
        <f t="shared" si="45"/>
        <v>35</v>
      </c>
      <c r="K56" s="451">
        <f t="shared" si="46"/>
        <v>0.25714285714285712</v>
      </c>
      <c r="L56" s="452">
        <f t="shared" si="47"/>
        <v>1.1999999999999999E-3</v>
      </c>
      <c r="M56" s="809">
        <f t="shared" si="48"/>
        <v>2.9999999999999997E-4</v>
      </c>
      <c r="N56" s="810">
        <f>IF(IFERROR(VALUE(Dados_GLOBAL_Inicial!L56),0)=0,0,Dados_GLOBAL_Inicial!L56)</f>
        <v>151.69999999999999</v>
      </c>
      <c r="O56" s="812">
        <f>SUM('MEDIÇÃO_OBJETO (1)'!O56)</f>
        <v>1365.3</v>
      </c>
      <c r="P56" s="812">
        <f>SUM('MEDIÇÃO_OBJETO (1)'!P56)</f>
        <v>5309.5</v>
      </c>
      <c r="Q56" s="813">
        <f t="shared" si="49"/>
        <v>3944.2</v>
      </c>
      <c r="R56" s="951"/>
      <c r="S56" s="815">
        <f>SUM('MEDIÇÃO_OBJETO (1)'!S56)</f>
        <v>0</v>
      </c>
      <c r="T56" s="815">
        <f>SUM('MEDIÇÃO_OBJETO (1)'!T56)</f>
        <v>0</v>
      </c>
      <c r="V56" s="19"/>
      <c r="W56" s="978">
        <f t="shared" si="50"/>
        <v>15679.720000000001</v>
      </c>
      <c r="X56" s="816">
        <f t="shared" si="51"/>
        <v>0</v>
      </c>
      <c r="Y56" s="816">
        <f t="shared" si="52"/>
        <v>51598.07</v>
      </c>
      <c r="Z56" s="817">
        <f t="shared" si="53"/>
        <v>0</v>
      </c>
      <c r="AB56" s="453">
        <f t="shared" si="54"/>
        <v>9</v>
      </c>
      <c r="AC56" s="14">
        <f t="shared" si="55"/>
        <v>0.25714285714285712</v>
      </c>
      <c r="AD56" s="819"/>
      <c r="AE56" s="631">
        <f t="shared" si="56"/>
        <v>0</v>
      </c>
      <c r="AF56" s="818">
        <f>SUM('MEDIÇÃO_OBJETO (1)'!AG56)</f>
        <v>4</v>
      </c>
      <c r="AG56" s="541">
        <f>SUM('MEDIÇÃO_OBJETO (1)'!AH56)</f>
        <v>5</v>
      </c>
      <c r="AH56" s="541">
        <f>SUM('MEDIÇÃO_OBJETO (1)'!AI56)</f>
        <v>0</v>
      </c>
      <c r="AI56" s="541">
        <f>SUM('MEDIÇÃO_OBJETO (1)'!AJ56)</f>
        <v>0</v>
      </c>
      <c r="AJ56" s="541">
        <f>SUM('MEDIÇÃO_OBJETO (1)'!AK56)</f>
        <v>0</v>
      </c>
      <c r="AK56" s="541">
        <f>SUM('MEDIÇÃO_OBJETO (1)'!AL56)</f>
        <v>0</v>
      </c>
      <c r="AL56" s="541">
        <f>SUM('MEDIÇÃO_OBJETO (1)'!AM56)</f>
        <v>0</v>
      </c>
      <c r="AM56" s="541">
        <f>SUM('MEDIÇÃO_OBJETO (1)'!AN56)</f>
        <v>0</v>
      </c>
      <c r="AN56" s="541">
        <f>SUM('MEDIÇÃO_OBJETO (1)'!AO56)</f>
        <v>0</v>
      </c>
      <c r="AO56" s="541">
        <f>SUM('MEDIÇÃO_OBJETO (1)'!AP56)</f>
        <v>0</v>
      </c>
      <c r="AP56" s="541">
        <f>SUM('MEDIÇÃO_OBJETO (1)'!AQ56)</f>
        <v>0</v>
      </c>
      <c r="AQ56" s="541">
        <f>SUM('MEDIÇÃO_OBJETO (1)'!AR56)</f>
        <v>0</v>
      </c>
      <c r="AR56" s="541">
        <f>SUM('MEDIÇÃO_OBJETO (1)'!AS56)</f>
        <v>0</v>
      </c>
      <c r="AS56" s="541">
        <f>SUM('MEDIÇÃO_OBJETO (1)'!AT56)</f>
        <v>0</v>
      </c>
      <c r="AT56" s="541">
        <f>SUM('MEDIÇÃO_OBJETO (1)'!AU56)</f>
        <v>0</v>
      </c>
      <c r="AU56" s="541">
        <f>SUM('MEDIÇÃO_OBJETO (1)'!AV56)</f>
        <v>0</v>
      </c>
      <c r="AV56" s="541">
        <f>SUM('MEDIÇÃO_OBJETO (1)'!AW56)</f>
        <v>0</v>
      </c>
      <c r="AW56" s="541">
        <f>SUM('MEDIÇÃO_OBJETO (1)'!AX56)</f>
        <v>0</v>
      </c>
      <c r="AX56" s="977"/>
      <c r="BN56" s="992">
        <f t="shared" si="77"/>
        <v>0</v>
      </c>
      <c r="BO56" s="538">
        <f t="shared" si="43"/>
        <v>1365.3</v>
      </c>
      <c r="BP56" s="987">
        <f>IF(RESUMO_GLOBAL!$X$53="a",ROUND(AF56*$N56,RESUMO_GLOBAL!$X$54),IF(RESUMO_GLOBAL!$X$53="t",TRUNC(AF56*$N56,RESUMO_GLOBAL!$X$54),AF56*$N56))</f>
        <v>606.79999999999995</v>
      </c>
      <c r="BQ56" s="987">
        <f>IF(RESUMO_GLOBAL!$X$53="a",ROUND(AG56*$N56,RESUMO_GLOBAL!$X$54),IF(RESUMO_GLOBAL!$X$53="t",TRUNC(AG56*$N56,RESUMO_GLOBAL!$X$54),AG56*$N56))</f>
        <v>758.5</v>
      </c>
      <c r="BR56" s="987">
        <f>IF(RESUMO_GLOBAL!$X$53="a",ROUND(AH56*$N56,RESUMO_GLOBAL!$X$54),IF(RESUMO_GLOBAL!$X$53="t",TRUNC(AH56*$N56,RESUMO_GLOBAL!$X$54),AH56*$N56))</f>
        <v>0</v>
      </c>
      <c r="BS56" s="987">
        <f>IF(RESUMO_GLOBAL!$X$53="a",ROUND(AI56*$N56,RESUMO_GLOBAL!$X$54),IF(RESUMO_GLOBAL!$X$53="t",TRUNC(AI56*$N56,RESUMO_GLOBAL!$X$54),AI56*$N56))</f>
        <v>0</v>
      </c>
      <c r="BT56" s="987">
        <f>IF(RESUMO_GLOBAL!$X$53="a",ROUND(AJ56*$N56,RESUMO_GLOBAL!$X$54),IF(RESUMO_GLOBAL!$X$53="t",TRUNC(AJ56*$N56,RESUMO_GLOBAL!$X$54),AJ56*$N56))</f>
        <v>0</v>
      </c>
      <c r="BU56" s="987">
        <f>IF(RESUMO_GLOBAL!$X$53="a",ROUND(AK56*$N56,RESUMO_GLOBAL!$X$54),IF(RESUMO_GLOBAL!$X$53="t",TRUNC(AK56*$N56,RESUMO_GLOBAL!$X$54),AK56*$N56))</f>
        <v>0</v>
      </c>
      <c r="BV56" s="987">
        <f>IF(RESUMO_GLOBAL!$X$53="a",ROUND(AL56*$N56,RESUMO_GLOBAL!$X$54),IF(RESUMO_GLOBAL!$X$53="t",TRUNC(AL56*$N56,RESUMO_GLOBAL!$X$54),AL56*$N56))</f>
        <v>0</v>
      </c>
      <c r="BW56" s="987">
        <f>IF(RESUMO_GLOBAL!$X$53="a",ROUND(AM56*$N56,RESUMO_GLOBAL!$X$54),IF(RESUMO_GLOBAL!$X$53="t",TRUNC(AM56*$N56,RESUMO_GLOBAL!$X$54),AM56*$N56))</f>
        <v>0</v>
      </c>
      <c r="BX56" s="987">
        <f>IF(RESUMO_GLOBAL!$X$53="a",ROUND(AN56*$N56,RESUMO_GLOBAL!$X$54),IF(RESUMO_GLOBAL!$X$53="t",TRUNC(AN56*$N56,RESUMO_GLOBAL!$X$54),AN56*$N56))</f>
        <v>0</v>
      </c>
      <c r="BY56" s="987">
        <f>IF(RESUMO_GLOBAL!$X$53="a",ROUND(AO56*$N56,RESUMO_GLOBAL!$X$54),IF(RESUMO_GLOBAL!$X$53="t",TRUNC(AO56*$N56,RESUMO_GLOBAL!$X$54),AO56*$N56))</f>
        <v>0</v>
      </c>
      <c r="BZ56" s="987">
        <f>IF(RESUMO_GLOBAL!$X$53="a",ROUND(AP56*$N56,RESUMO_GLOBAL!$X$54),IF(RESUMO_GLOBAL!$X$53="t",TRUNC(AP56*$N56,RESUMO_GLOBAL!$X$54),AP56*$N56))</f>
        <v>0</v>
      </c>
      <c r="CA56" s="987">
        <f>IF(RESUMO_GLOBAL!$X$53="a",ROUND(AQ56*$N56,RESUMO_GLOBAL!$X$54),IF(RESUMO_GLOBAL!$X$53="t",TRUNC(AQ56*$N56,RESUMO_GLOBAL!$X$54),AQ56*$N56))</f>
        <v>0</v>
      </c>
      <c r="CB56" s="987">
        <f>IF(RESUMO_GLOBAL!$X$53="a",ROUND(AR56*$N56,RESUMO_GLOBAL!$X$54),IF(RESUMO_GLOBAL!$X$53="t",TRUNC(AR56*$N56,RESUMO_GLOBAL!$X$54),AR56*$N56))</f>
        <v>0</v>
      </c>
      <c r="CC56" s="987">
        <f>IF(RESUMO_GLOBAL!$X$53="a",ROUND(AS56*$N56,RESUMO_GLOBAL!$X$54),IF(RESUMO_GLOBAL!$X$53="t",TRUNC(AS56*$N56,RESUMO_GLOBAL!$X$54),AS56*$N56))</f>
        <v>0</v>
      </c>
      <c r="CD56" s="987">
        <f>IF(RESUMO_GLOBAL!$X$53="a",ROUND(AT56*$N56,RESUMO_GLOBAL!$X$54),IF(RESUMO_GLOBAL!$X$53="t",TRUNC(AT56*$N56,RESUMO_GLOBAL!$X$54),AT56*$N56))</f>
        <v>0</v>
      </c>
      <c r="CE56" s="987">
        <f>IF(RESUMO_GLOBAL!$X$53="a",ROUND(AU56*$N56,RESUMO_GLOBAL!$X$54),IF(RESUMO_GLOBAL!$X$53="t",TRUNC(AU56*$N56,RESUMO_GLOBAL!$X$54),AU56*$N56))</f>
        <v>0</v>
      </c>
      <c r="CF56" s="987">
        <f>IF(RESUMO_GLOBAL!$X$53="a",ROUND(AV56*$N56,RESUMO_GLOBAL!$X$54),IF(RESUMO_GLOBAL!$X$53="t",TRUNC(AV56*$N56,RESUMO_GLOBAL!$X$54),AV56*$N56))</f>
        <v>0</v>
      </c>
      <c r="CG56" s="987">
        <f>IF(RESUMO_GLOBAL!$X$53="a",ROUND(AW56*$N56,RESUMO_GLOBAL!$X$54),IF(RESUMO_GLOBAL!$X$53="t",TRUNC(AW56*$N56,RESUMO_GLOBAL!$X$54),AW56*$N56))</f>
        <v>0</v>
      </c>
      <c r="CK56" s="59">
        <f t="shared" si="57"/>
        <v>8219.25</v>
      </c>
      <c r="CL56" s="59">
        <f t="shared" si="58"/>
        <v>7460.47</v>
      </c>
      <c r="CM56" s="59">
        <f t="shared" si="59"/>
        <v>0</v>
      </c>
      <c r="CN56" s="59">
        <f t="shared" si="60"/>
        <v>0</v>
      </c>
      <c r="CO56" s="59">
        <f t="shared" si="61"/>
        <v>0</v>
      </c>
      <c r="CP56" s="59">
        <f t="shared" si="62"/>
        <v>0</v>
      </c>
      <c r="CQ56" s="59">
        <f t="shared" si="63"/>
        <v>0</v>
      </c>
      <c r="CR56" s="59">
        <f t="shared" si="64"/>
        <v>0</v>
      </c>
      <c r="CS56" s="59">
        <f t="shared" si="65"/>
        <v>0</v>
      </c>
      <c r="CT56" s="59">
        <f t="shared" si="66"/>
        <v>0</v>
      </c>
      <c r="CU56" s="59">
        <f t="shared" si="67"/>
        <v>0</v>
      </c>
      <c r="CV56" s="59">
        <f t="shared" si="68"/>
        <v>0</v>
      </c>
      <c r="CW56" s="59">
        <f t="shared" si="69"/>
        <v>0</v>
      </c>
      <c r="CX56" s="59">
        <f t="shared" si="70"/>
        <v>0</v>
      </c>
      <c r="CY56" s="59">
        <f t="shared" si="71"/>
        <v>0</v>
      </c>
      <c r="CZ56" s="59">
        <f t="shared" si="72"/>
        <v>0</v>
      </c>
      <c r="DA56" s="59">
        <f t="shared" si="73"/>
        <v>0</v>
      </c>
      <c r="DB56" s="59">
        <f t="shared" si="74"/>
        <v>0</v>
      </c>
      <c r="DE56">
        <f t="shared" si="8"/>
        <v>51</v>
      </c>
      <c r="DF56" t="str">
        <f t="shared" si="75"/>
        <v/>
      </c>
      <c r="DG56" s="59">
        <f>IF($C56&lt;&gt;0,SUM($CK57:CK57),0)</f>
        <v>0</v>
      </c>
      <c r="DH56" s="59">
        <f>IF($C56&lt;&gt;0,SUM($CK57:CL57),0)</f>
        <v>0</v>
      </c>
      <c r="DI56" s="59">
        <f>IF($C56&lt;&gt;0,SUM($CK57:CM57),0)</f>
        <v>0</v>
      </c>
      <c r="DJ56" s="59">
        <f>IF($C56&lt;&gt;0,SUM($CK57:CN57),0)</f>
        <v>0</v>
      </c>
      <c r="DK56" s="59">
        <f>IF($C56&lt;&gt;0,SUM($CK57:CO57),0)</f>
        <v>0</v>
      </c>
      <c r="DL56" s="59">
        <f>IF($C56&lt;&gt;0,SUM($CK57:CP57),0)</f>
        <v>0</v>
      </c>
      <c r="DM56" s="59">
        <f>IF($C56&lt;&gt;0,SUM($CK57:CQ57),0)</f>
        <v>0</v>
      </c>
      <c r="DN56" s="59">
        <f>IF($C56&lt;&gt;0,SUM($CK57:CR57),0)</f>
        <v>0</v>
      </c>
      <c r="DO56" s="59">
        <f>IF($C56&lt;&gt;0,SUM($CK57:CS57),0)</f>
        <v>0</v>
      </c>
      <c r="DP56" s="59">
        <f>IF($C56&lt;&gt;0,SUM($CK57:CT57),0)</f>
        <v>0</v>
      </c>
      <c r="DQ56" s="59">
        <f>IF($C56&lt;&gt;0,SUM($CK57:CU57),0)</f>
        <v>0</v>
      </c>
      <c r="DR56" s="59">
        <f>IF($C56&lt;&gt;0,SUM($CK57:CV57),0)</f>
        <v>0</v>
      </c>
      <c r="DS56" s="59">
        <f>IF($C56&lt;&gt;0,SUM($CK57:CW57),0)</f>
        <v>0</v>
      </c>
      <c r="DT56" s="59">
        <f>IF($C56&lt;&gt;0,SUM($CK57:CX57),0)</f>
        <v>0</v>
      </c>
      <c r="DU56" s="59">
        <f>IF($C56&lt;&gt;0,SUM($CK57:CY57),0)</f>
        <v>0</v>
      </c>
      <c r="DV56" s="59">
        <f>IF($C56&lt;&gt;0,SUM($CK57:CZ57),0)</f>
        <v>0</v>
      </c>
      <c r="DW56" s="59">
        <f>IF($C56&lt;&gt;0,SUM($CK57:DA57),0)</f>
        <v>0</v>
      </c>
      <c r="DX56" s="59">
        <f>IF($C56&lt;&gt;0,SUM($CK57:DB57),0)</f>
        <v>0</v>
      </c>
      <c r="DY56" s="952" t="str">
        <f t="shared" si="44"/>
        <v/>
      </c>
    </row>
    <row r="57" spans="1:129">
      <c r="A57" s="3" t="str">
        <f t="shared" si="76"/>
        <v>x</v>
      </c>
      <c r="B57" s="805">
        <f>Dados_GLOBAL_Inicial!E57</f>
        <v>0</v>
      </c>
      <c r="C57" s="953">
        <f>IF(IFERROR(VALUE(Dados_GLOBAL_Inicial!F57),0)=0,0,Dados_GLOBAL_Inicial!F57)</f>
        <v>0</v>
      </c>
      <c r="D57" s="830" t="str">
        <f>Dados_GLOBAL_Inicial!G57</f>
        <v>09.02.01</v>
      </c>
      <c r="E57" s="830" t="str">
        <f>IF(IFERROR(VLOOKUP(F57,Cod_Gde_Itens!$A$1:$B$80,2,FALSE),0)&gt;549,IFERROR(VLOOKUP(F57,Cod_Gde_Itens!$A$1:$B$80,2,FALSE),0),IF(Dados_GLOBAL_Inicial!H57=0,"",Dados_GLOBAL_Inicial!H57))</f>
        <v>DAER</v>
      </c>
      <c r="F57" s="823" t="str">
        <f>Dados_GLOBAL_Inicial!I57</f>
        <v>Ensaio de Granulometria do Agregado</v>
      </c>
      <c r="G57" s="808" t="str">
        <f>Dados_GLOBAL_Inicial!J57</f>
        <v>un</v>
      </c>
      <c r="H57" s="454">
        <f>Dados_GLOBAL_Inicial!K57</f>
        <v>35</v>
      </c>
      <c r="I57" s="970">
        <f>SUM('MEDIÇÃO_OBJETO (1)'!I57)</f>
        <v>0</v>
      </c>
      <c r="J57" s="455">
        <f t="shared" si="45"/>
        <v>35</v>
      </c>
      <c r="K57" s="451">
        <f t="shared" si="46"/>
        <v>0.25714285714285712</v>
      </c>
      <c r="L57" s="452">
        <f t="shared" si="47"/>
        <v>1.2999999999999999E-3</v>
      </c>
      <c r="M57" s="809">
        <f t="shared" si="48"/>
        <v>2.9999999999999997E-4</v>
      </c>
      <c r="N57" s="810">
        <f>IF(IFERROR(VALUE(Dados_GLOBAL_Inicial!L57),0)=0,0,Dados_GLOBAL_Inicial!L57)</f>
        <v>156.41</v>
      </c>
      <c r="O57" s="812">
        <f>SUM('MEDIÇÃO_OBJETO (1)'!O57)</f>
        <v>1407.69</v>
      </c>
      <c r="P57" s="812">
        <f>SUM('MEDIÇÃO_OBJETO (1)'!P57)</f>
        <v>5474.35</v>
      </c>
      <c r="Q57" s="813">
        <f t="shared" si="49"/>
        <v>4066.6600000000003</v>
      </c>
      <c r="R57" s="951"/>
      <c r="S57" s="815">
        <f>SUM('MEDIÇÃO_OBJETO (1)'!S57)</f>
        <v>0</v>
      </c>
      <c r="T57" s="815">
        <f>SUM('MEDIÇÃO_OBJETO (1)'!T57)</f>
        <v>0</v>
      </c>
      <c r="V57" s="19"/>
      <c r="W57" s="978">
        <f t="shared" si="50"/>
        <v>14314.420000000002</v>
      </c>
      <c r="X57" s="816">
        <f t="shared" si="51"/>
        <v>0</v>
      </c>
      <c r="Y57" s="816">
        <f t="shared" si="52"/>
        <v>46288.57</v>
      </c>
      <c r="Z57" s="817">
        <f t="shared" si="53"/>
        <v>0</v>
      </c>
      <c r="AB57" s="453">
        <f t="shared" si="54"/>
        <v>9</v>
      </c>
      <c r="AC57" s="14">
        <f t="shared" si="55"/>
        <v>0.25714285714285712</v>
      </c>
      <c r="AD57" s="819"/>
      <c r="AE57" s="631">
        <f t="shared" si="56"/>
        <v>0</v>
      </c>
      <c r="AF57" s="818">
        <f>SUM('MEDIÇÃO_OBJETO (1)'!AG57)</f>
        <v>4</v>
      </c>
      <c r="AG57" s="541">
        <f>SUM('MEDIÇÃO_OBJETO (1)'!AH57)</f>
        <v>5</v>
      </c>
      <c r="AH57" s="541">
        <f>SUM('MEDIÇÃO_OBJETO (1)'!AI57)</f>
        <v>0</v>
      </c>
      <c r="AI57" s="541">
        <f>SUM('MEDIÇÃO_OBJETO (1)'!AJ57)</f>
        <v>0</v>
      </c>
      <c r="AJ57" s="541">
        <f>SUM('MEDIÇÃO_OBJETO (1)'!AK57)</f>
        <v>0</v>
      </c>
      <c r="AK57" s="541">
        <f>SUM('MEDIÇÃO_OBJETO (1)'!AL57)</f>
        <v>0</v>
      </c>
      <c r="AL57" s="541">
        <f>SUM('MEDIÇÃO_OBJETO (1)'!AM57)</f>
        <v>0</v>
      </c>
      <c r="AM57" s="541">
        <f>SUM('MEDIÇÃO_OBJETO (1)'!AN57)</f>
        <v>0</v>
      </c>
      <c r="AN57" s="541">
        <f>SUM('MEDIÇÃO_OBJETO (1)'!AO57)</f>
        <v>0</v>
      </c>
      <c r="AO57" s="541">
        <f>SUM('MEDIÇÃO_OBJETO (1)'!AP57)</f>
        <v>0</v>
      </c>
      <c r="AP57" s="541">
        <f>SUM('MEDIÇÃO_OBJETO (1)'!AQ57)</f>
        <v>0</v>
      </c>
      <c r="AQ57" s="541">
        <f>SUM('MEDIÇÃO_OBJETO (1)'!AR57)</f>
        <v>0</v>
      </c>
      <c r="AR57" s="541">
        <f>SUM('MEDIÇÃO_OBJETO (1)'!AS57)</f>
        <v>0</v>
      </c>
      <c r="AS57" s="541">
        <f>SUM('MEDIÇÃO_OBJETO (1)'!AT57)</f>
        <v>0</v>
      </c>
      <c r="AT57" s="541">
        <f>SUM('MEDIÇÃO_OBJETO (1)'!AU57)</f>
        <v>0</v>
      </c>
      <c r="AU57" s="541">
        <f>SUM('MEDIÇÃO_OBJETO (1)'!AV57)</f>
        <v>0</v>
      </c>
      <c r="AV57" s="541">
        <f>SUM('MEDIÇÃO_OBJETO (1)'!AW57)</f>
        <v>0</v>
      </c>
      <c r="AW57" s="541">
        <f>SUM('MEDIÇÃO_OBJETO (1)'!AX57)</f>
        <v>0</v>
      </c>
      <c r="AX57" s="977"/>
      <c r="BN57" s="992">
        <f t="shared" si="77"/>
        <v>0</v>
      </c>
      <c r="BO57" s="538">
        <f t="shared" si="43"/>
        <v>1407.69</v>
      </c>
      <c r="BP57" s="987">
        <f>IF(RESUMO_GLOBAL!$X$53="a",ROUND(AF57*$N57,RESUMO_GLOBAL!$X$54),IF(RESUMO_GLOBAL!$X$53="t",TRUNC(AF57*$N57,RESUMO_GLOBAL!$X$54),AF57*$N57))</f>
        <v>625.64</v>
      </c>
      <c r="BQ57" s="987">
        <f>IF(RESUMO_GLOBAL!$X$53="a",ROUND(AG57*$N57,RESUMO_GLOBAL!$X$54),IF(RESUMO_GLOBAL!$X$53="t",TRUNC(AG57*$N57,RESUMO_GLOBAL!$X$54),AG57*$N57))</f>
        <v>782.05</v>
      </c>
      <c r="BR57" s="987">
        <f>IF(RESUMO_GLOBAL!$X$53="a",ROUND(AH57*$N57,RESUMO_GLOBAL!$X$54),IF(RESUMO_GLOBAL!$X$53="t",TRUNC(AH57*$N57,RESUMO_GLOBAL!$X$54),AH57*$N57))</f>
        <v>0</v>
      </c>
      <c r="BS57" s="987">
        <f>IF(RESUMO_GLOBAL!$X$53="a",ROUND(AI57*$N57,RESUMO_GLOBAL!$X$54),IF(RESUMO_GLOBAL!$X$53="t",TRUNC(AI57*$N57,RESUMO_GLOBAL!$X$54),AI57*$N57))</f>
        <v>0</v>
      </c>
      <c r="BT57" s="987">
        <f>IF(RESUMO_GLOBAL!$X$53="a",ROUND(AJ57*$N57,RESUMO_GLOBAL!$X$54),IF(RESUMO_GLOBAL!$X$53="t",TRUNC(AJ57*$N57,RESUMO_GLOBAL!$X$54),AJ57*$N57))</f>
        <v>0</v>
      </c>
      <c r="BU57" s="987">
        <f>IF(RESUMO_GLOBAL!$X$53="a",ROUND(AK57*$N57,RESUMO_GLOBAL!$X$54),IF(RESUMO_GLOBAL!$X$53="t",TRUNC(AK57*$N57,RESUMO_GLOBAL!$X$54),AK57*$N57))</f>
        <v>0</v>
      </c>
      <c r="BV57" s="987">
        <f>IF(RESUMO_GLOBAL!$X$53="a",ROUND(AL57*$N57,RESUMO_GLOBAL!$X$54),IF(RESUMO_GLOBAL!$X$53="t",TRUNC(AL57*$N57,RESUMO_GLOBAL!$X$54),AL57*$N57))</f>
        <v>0</v>
      </c>
      <c r="BW57" s="987">
        <f>IF(RESUMO_GLOBAL!$X$53="a",ROUND(AM57*$N57,RESUMO_GLOBAL!$X$54),IF(RESUMO_GLOBAL!$X$53="t",TRUNC(AM57*$N57,RESUMO_GLOBAL!$X$54),AM57*$N57))</f>
        <v>0</v>
      </c>
      <c r="BX57" s="987">
        <f>IF(RESUMO_GLOBAL!$X$53="a",ROUND(AN57*$N57,RESUMO_GLOBAL!$X$54),IF(RESUMO_GLOBAL!$X$53="t",TRUNC(AN57*$N57,RESUMO_GLOBAL!$X$54),AN57*$N57))</f>
        <v>0</v>
      </c>
      <c r="BY57" s="987">
        <f>IF(RESUMO_GLOBAL!$X$53="a",ROUND(AO57*$N57,RESUMO_GLOBAL!$X$54),IF(RESUMO_GLOBAL!$X$53="t",TRUNC(AO57*$N57,RESUMO_GLOBAL!$X$54),AO57*$N57))</f>
        <v>0</v>
      </c>
      <c r="BZ57" s="987">
        <f>IF(RESUMO_GLOBAL!$X$53="a",ROUND(AP57*$N57,RESUMO_GLOBAL!$X$54),IF(RESUMO_GLOBAL!$X$53="t",TRUNC(AP57*$N57,RESUMO_GLOBAL!$X$54),AP57*$N57))</f>
        <v>0</v>
      </c>
      <c r="CA57" s="987">
        <f>IF(RESUMO_GLOBAL!$X$53="a",ROUND(AQ57*$N57,RESUMO_GLOBAL!$X$54),IF(RESUMO_GLOBAL!$X$53="t",TRUNC(AQ57*$N57,RESUMO_GLOBAL!$X$54),AQ57*$N57))</f>
        <v>0</v>
      </c>
      <c r="CB57" s="987">
        <f>IF(RESUMO_GLOBAL!$X$53="a",ROUND(AR57*$N57,RESUMO_GLOBAL!$X$54),IF(RESUMO_GLOBAL!$X$53="t",TRUNC(AR57*$N57,RESUMO_GLOBAL!$X$54),AR57*$N57))</f>
        <v>0</v>
      </c>
      <c r="CC57" s="987">
        <f>IF(RESUMO_GLOBAL!$X$53="a",ROUND(AS57*$N57,RESUMO_GLOBAL!$X$54),IF(RESUMO_GLOBAL!$X$53="t",TRUNC(AS57*$N57,RESUMO_GLOBAL!$X$54),AS57*$N57))</f>
        <v>0</v>
      </c>
      <c r="CD57" s="987">
        <f>IF(RESUMO_GLOBAL!$X$53="a",ROUND(AT57*$N57,RESUMO_GLOBAL!$X$54),IF(RESUMO_GLOBAL!$X$53="t",TRUNC(AT57*$N57,RESUMO_GLOBAL!$X$54),AT57*$N57))</f>
        <v>0</v>
      </c>
      <c r="CE57" s="987">
        <f>IF(RESUMO_GLOBAL!$X$53="a",ROUND(AU57*$N57,RESUMO_GLOBAL!$X$54),IF(RESUMO_GLOBAL!$X$53="t",TRUNC(AU57*$N57,RESUMO_GLOBAL!$X$54),AU57*$N57))</f>
        <v>0</v>
      </c>
      <c r="CF57" s="987">
        <f>IF(RESUMO_GLOBAL!$X$53="a",ROUND(AV57*$N57,RESUMO_GLOBAL!$X$54),IF(RESUMO_GLOBAL!$X$53="t",TRUNC(AV57*$N57,RESUMO_GLOBAL!$X$54),AV57*$N57))</f>
        <v>0</v>
      </c>
      <c r="CG57" s="987">
        <f>IF(RESUMO_GLOBAL!$X$53="a",ROUND(AW57*$N57,RESUMO_GLOBAL!$X$54),IF(RESUMO_GLOBAL!$X$53="t",TRUNC(AW57*$N57,RESUMO_GLOBAL!$X$54),AW57*$N57))</f>
        <v>0</v>
      </c>
      <c r="CK57" s="59">
        <f t="shared" si="57"/>
        <v>7612.4500000000007</v>
      </c>
      <c r="CL57" s="59">
        <f t="shared" si="58"/>
        <v>6701.97</v>
      </c>
      <c r="CM57" s="59">
        <f t="shared" si="59"/>
        <v>0</v>
      </c>
      <c r="CN57" s="59">
        <f t="shared" si="60"/>
        <v>0</v>
      </c>
      <c r="CO57" s="59">
        <f t="shared" si="61"/>
        <v>0</v>
      </c>
      <c r="CP57" s="59">
        <f t="shared" si="62"/>
        <v>0</v>
      </c>
      <c r="CQ57" s="59">
        <f t="shared" si="63"/>
        <v>0</v>
      </c>
      <c r="CR57" s="59">
        <f t="shared" si="64"/>
        <v>0</v>
      </c>
      <c r="CS57" s="59">
        <f t="shared" si="65"/>
        <v>0</v>
      </c>
      <c r="CT57" s="59">
        <f t="shared" si="66"/>
        <v>0</v>
      </c>
      <c r="CU57" s="59">
        <f t="shared" si="67"/>
        <v>0</v>
      </c>
      <c r="CV57" s="59">
        <f t="shared" si="68"/>
        <v>0</v>
      </c>
      <c r="CW57" s="59">
        <f t="shared" si="69"/>
        <v>0</v>
      </c>
      <c r="CX57" s="59">
        <f t="shared" si="70"/>
        <v>0</v>
      </c>
      <c r="CY57" s="59">
        <f t="shared" si="71"/>
        <v>0</v>
      </c>
      <c r="CZ57" s="59">
        <f t="shared" si="72"/>
        <v>0</v>
      </c>
      <c r="DA57" s="59">
        <f t="shared" si="73"/>
        <v>0</v>
      </c>
      <c r="DB57" s="59">
        <f t="shared" si="74"/>
        <v>0</v>
      </c>
      <c r="DE57">
        <f t="shared" si="8"/>
        <v>52</v>
      </c>
      <c r="DF57" t="str">
        <f t="shared" si="75"/>
        <v/>
      </c>
      <c r="DG57" s="59">
        <f>IF($C57&lt;&gt;0,SUM($CK58:CK58),0)</f>
        <v>0</v>
      </c>
      <c r="DH57" s="59">
        <f>IF($C57&lt;&gt;0,SUM($CK58:CL58),0)</f>
        <v>0</v>
      </c>
      <c r="DI57" s="59">
        <f>IF($C57&lt;&gt;0,SUM($CK58:CM58),0)</f>
        <v>0</v>
      </c>
      <c r="DJ57" s="59">
        <f>IF($C57&lt;&gt;0,SUM($CK58:CN58),0)</f>
        <v>0</v>
      </c>
      <c r="DK57" s="59">
        <f>IF($C57&lt;&gt;0,SUM($CK58:CO58),0)</f>
        <v>0</v>
      </c>
      <c r="DL57" s="59">
        <f>IF($C57&lt;&gt;0,SUM($CK58:CP58),0)</f>
        <v>0</v>
      </c>
      <c r="DM57" s="59">
        <f>IF($C57&lt;&gt;0,SUM($CK58:CQ58),0)</f>
        <v>0</v>
      </c>
      <c r="DN57" s="59">
        <f>IF($C57&lt;&gt;0,SUM($CK58:CR58),0)</f>
        <v>0</v>
      </c>
      <c r="DO57" s="59">
        <f>IF($C57&lt;&gt;0,SUM($CK58:CS58),0)</f>
        <v>0</v>
      </c>
      <c r="DP57" s="59">
        <f>IF($C57&lt;&gt;0,SUM($CK58:CT58),0)</f>
        <v>0</v>
      </c>
      <c r="DQ57" s="59">
        <f>IF($C57&lt;&gt;0,SUM($CK58:CU58),0)</f>
        <v>0</v>
      </c>
      <c r="DR57" s="59">
        <f>IF($C57&lt;&gt;0,SUM($CK58:CV58),0)</f>
        <v>0</v>
      </c>
      <c r="DS57" s="59">
        <f>IF($C57&lt;&gt;0,SUM($CK58:CW58),0)</f>
        <v>0</v>
      </c>
      <c r="DT57" s="59">
        <f>IF($C57&lt;&gt;0,SUM($CK58:CX58),0)</f>
        <v>0</v>
      </c>
      <c r="DU57" s="59">
        <f>IF($C57&lt;&gt;0,SUM($CK58:CY58),0)</f>
        <v>0</v>
      </c>
      <c r="DV57" s="59">
        <f>IF($C57&lt;&gt;0,SUM($CK58:CZ58),0)</f>
        <v>0</v>
      </c>
      <c r="DW57" s="59">
        <f>IF($C57&lt;&gt;0,SUM($CK58:DA58),0)</f>
        <v>0</v>
      </c>
      <c r="DX57" s="59">
        <f>IF($C57&lt;&gt;0,SUM($CK58:DB58),0)</f>
        <v>0</v>
      </c>
      <c r="DY57" s="952" t="str">
        <f t="shared" si="44"/>
        <v/>
      </c>
    </row>
    <row r="58" spans="1:129">
      <c r="A58" s="3" t="str">
        <f t="shared" si="76"/>
        <v>x</v>
      </c>
      <c r="B58" s="805">
        <f>Dados_GLOBAL_Inicial!E58</f>
        <v>0</v>
      </c>
      <c r="C58" s="953">
        <f>IF(IFERROR(VALUE(Dados_GLOBAL_Inicial!F58),0)=0,0,Dados_GLOBAL_Inicial!F58)</f>
        <v>0</v>
      </c>
      <c r="D58" s="830" t="str">
        <f>Dados_GLOBAL_Inicial!G58</f>
        <v>74022/27</v>
      </c>
      <c r="E58" s="830" t="str">
        <f>IF(IFERROR(VLOOKUP(F58,Cod_Gde_Itens!$A$1:$B$80,2,FALSE),0)&gt;549,IFERROR(VLOOKUP(F58,Cod_Gde_Itens!$A$1:$B$80,2,FALSE),0),IF(Dados_GLOBAL_Inicial!H58=0,"",Dados_GLOBAL_Inicial!H58))</f>
        <v>SINAPI</v>
      </c>
      <c r="F58" s="823" t="str">
        <f>Dados_GLOBAL_Inicial!I58</f>
        <v>Ensaio de Controle de Taxa de Aplicação de Ligante Betuminoso</v>
      </c>
      <c r="G58" s="808" t="str">
        <f>Dados_GLOBAL_Inicial!J58</f>
        <v>un</v>
      </c>
      <c r="H58" s="454">
        <f>Dados_GLOBAL_Inicial!K58</f>
        <v>70</v>
      </c>
      <c r="I58" s="970">
        <f>SUM('MEDIÇÃO_OBJETO (1)'!I58)</f>
        <v>0</v>
      </c>
      <c r="J58" s="455">
        <f t="shared" si="45"/>
        <v>70</v>
      </c>
      <c r="K58" s="451">
        <f t="shared" si="46"/>
        <v>0.25714285714285712</v>
      </c>
      <c r="L58" s="452">
        <f t="shared" si="47"/>
        <v>1.8E-3</v>
      </c>
      <c r="M58" s="809">
        <f t="shared" si="48"/>
        <v>5.0000000000000001E-4</v>
      </c>
      <c r="N58" s="810">
        <f>IF(IFERROR(VALUE(Dados_GLOBAL_Inicial!L58),0)=0,0,Dados_GLOBAL_Inicial!L58)</f>
        <v>110.76</v>
      </c>
      <c r="O58" s="812">
        <f>SUM('MEDIÇÃO_OBJETO (1)'!O58)</f>
        <v>1993.68</v>
      </c>
      <c r="P58" s="812">
        <f>SUM('MEDIÇÃO_OBJETO (1)'!P58)</f>
        <v>7753.2</v>
      </c>
      <c r="Q58" s="813">
        <f t="shared" si="49"/>
        <v>5759.5199999999995</v>
      </c>
      <c r="R58" s="951"/>
      <c r="S58" s="815">
        <f>SUM('MEDIÇÃO_OBJETO (1)'!S58)</f>
        <v>0</v>
      </c>
      <c r="T58" s="815">
        <f>SUM('MEDIÇÃO_OBJETO (1)'!T58)</f>
        <v>0</v>
      </c>
      <c r="V58" s="19"/>
      <c r="W58" s="978">
        <f t="shared" si="50"/>
        <v>12906.730000000001</v>
      </c>
      <c r="X58" s="816">
        <f t="shared" si="51"/>
        <v>0</v>
      </c>
      <c r="Y58" s="816">
        <f t="shared" si="52"/>
        <v>40814.22</v>
      </c>
      <c r="Z58" s="817">
        <f t="shared" si="53"/>
        <v>0</v>
      </c>
      <c r="AB58" s="453">
        <f t="shared" si="54"/>
        <v>18</v>
      </c>
      <c r="AC58" s="14">
        <f t="shared" si="55"/>
        <v>0.25714285714285712</v>
      </c>
      <c r="AD58" s="819"/>
      <c r="AE58" s="631">
        <f t="shared" si="56"/>
        <v>0</v>
      </c>
      <c r="AF58" s="818">
        <f>SUM('MEDIÇÃO_OBJETO (1)'!AG58)</f>
        <v>8</v>
      </c>
      <c r="AG58" s="541">
        <f>SUM('MEDIÇÃO_OBJETO (1)'!AH58)</f>
        <v>10</v>
      </c>
      <c r="AH58" s="541">
        <f>SUM('MEDIÇÃO_OBJETO (1)'!AI58)</f>
        <v>0</v>
      </c>
      <c r="AI58" s="541">
        <f>SUM('MEDIÇÃO_OBJETO (1)'!AJ58)</f>
        <v>0</v>
      </c>
      <c r="AJ58" s="541">
        <f>SUM('MEDIÇÃO_OBJETO (1)'!AK58)</f>
        <v>0</v>
      </c>
      <c r="AK58" s="541">
        <f>SUM('MEDIÇÃO_OBJETO (1)'!AL58)</f>
        <v>0</v>
      </c>
      <c r="AL58" s="541">
        <f>SUM('MEDIÇÃO_OBJETO (1)'!AM58)</f>
        <v>0</v>
      </c>
      <c r="AM58" s="541">
        <f>SUM('MEDIÇÃO_OBJETO (1)'!AN58)</f>
        <v>0</v>
      </c>
      <c r="AN58" s="541">
        <f>SUM('MEDIÇÃO_OBJETO (1)'!AO58)</f>
        <v>0</v>
      </c>
      <c r="AO58" s="541">
        <f>SUM('MEDIÇÃO_OBJETO (1)'!AP58)</f>
        <v>0</v>
      </c>
      <c r="AP58" s="541">
        <f>SUM('MEDIÇÃO_OBJETO (1)'!AQ58)</f>
        <v>0</v>
      </c>
      <c r="AQ58" s="541">
        <f>SUM('MEDIÇÃO_OBJETO (1)'!AR58)</f>
        <v>0</v>
      </c>
      <c r="AR58" s="541">
        <f>SUM('MEDIÇÃO_OBJETO (1)'!AS58)</f>
        <v>0</v>
      </c>
      <c r="AS58" s="541">
        <f>SUM('MEDIÇÃO_OBJETO (1)'!AT58)</f>
        <v>0</v>
      </c>
      <c r="AT58" s="541">
        <f>SUM('MEDIÇÃO_OBJETO (1)'!AU58)</f>
        <v>0</v>
      </c>
      <c r="AU58" s="541">
        <f>SUM('MEDIÇÃO_OBJETO (1)'!AV58)</f>
        <v>0</v>
      </c>
      <c r="AV58" s="541">
        <f>SUM('MEDIÇÃO_OBJETO (1)'!AW58)</f>
        <v>0</v>
      </c>
      <c r="AW58" s="541">
        <f>SUM('MEDIÇÃO_OBJETO (1)'!AX58)</f>
        <v>0</v>
      </c>
      <c r="AX58" s="977"/>
      <c r="BN58" s="992">
        <f t="shared" si="77"/>
        <v>0</v>
      </c>
      <c r="BO58" s="538">
        <f t="shared" si="43"/>
        <v>1993.6799999999998</v>
      </c>
      <c r="BP58" s="987">
        <f>IF(RESUMO_GLOBAL!$X$53="a",ROUND(AF58*$N58,RESUMO_GLOBAL!$X$54),IF(RESUMO_GLOBAL!$X$53="t",TRUNC(AF58*$N58,RESUMO_GLOBAL!$X$54),AF58*$N58))</f>
        <v>886.08</v>
      </c>
      <c r="BQ58" s="987">
        <f>IF(RESUMO_GLOBAL!$X$53="a",ROUND(AG58*$N58,RESUMO_GLOBAL!$X$54),IF(RESUMO_GLOBAL!$X$53="t",TRUNC(AG58*$N58,RESUMO_GLOBAL!$X$54),AG58*$N58))</f>
        <v>1107.5999999999999</v>
      </c>
      <c r="BR58" s="987">
        <f>IF(RESUMO_GLOBAL!$X$53="a",ROUND(AH58*$N58,RESUMO_GLOBAL!$X$54),IF(RESUMO_GLOBAL!$X$53="t",TRUNC(AH58*$N58,RESUMO_GLOBAL!$X$54),AH58*$N58))</f>
        <v>0</v>
      </c>
      <c r="BS58" s="987">
        <f>IF(RESUMO_GLOBAL!$X$53="a",ROUND(AI58*$N58,RESUMO_GLOBAL!$X$54),IF(RESUMO_GLOBAL!$X$53="t",TRUNC(AI58*$N58,RESUMO_GLOBAL!$X$54),AI58*$N58))</f>
        <v>0</v>
      </c>
      <c r="BT58" s="987">
        <f>IF(RESUMO_GLOBAL!$X$53="a",ROUND(AJ58*$N58,RESUMO_GLOBAL!$X$54),IF(RESUMO_GLOBAL!$X$53="t",TRUNC(AJ58*$N58,RESUMO_GLOBAL!$X$54),AJ58*$N58))</f>
        <v>0</v>
      </c>
      <c r="BU58" s="987">
        <f>IF(RESUMO_GLOBAL!$X$53="a",ROUND(AK58*$N58,RESUMO_GLOBAL!$X$54),IF(RESUMO_GLOBAL!$X$53="t",TRUNC(AK58*$N58,RESUMO_GLOBAL!$X$54),AK58*$N58))</f>
        <v>0</v>
      </c>
      <c r="BV58" s="987">
        <f>IF(RESUMO_GLOBAL!$X$53="a",ROUND(AL58*$N58,RESUMO_GLOBAL!$X$54),IF(RESUMO_GLOBAL!$X$53="t",TRUNC(AL58*$N58,RESUMO_GLOBAL!$X$54),AL58*$N58))</f>
        <v>0</v>
      </c>
      <c r="BW58" s="987">
        <f>IF(RESUMO_GLOBAL!$X$53="a",ROUND(AM58*$N58,RESUMO_GLOBAL!$X$54),IF(RESUMO_GLOBAL!$X$53="t",TRUNC(AM58*$N58,RESUMO_GLOBAL!$X$54),AM58*$N58))</f>
        <v>0</v>
      </c>
      <c r="BX58" s="987">
        <f>IF(RESUMO_GLOBAL!$X$53="a",ROUND(AN58*$N58,RESUMO_GLOBAL!$X$54),IF(RESUMO_GLOBAL!$X$53="t",TRUNC(AN58*$N58,RESUMO_GLOBAL!$X$54),AN58*$N58))</f>
        <v>0</v>
      </c>
      <c r="BY58" s="987">
        <f>IF(RESUMO_GLOBAL!$X$53="a",ROUND(AO58*$N58,RESUMO_GLOBAL!$X$54),IF(RESUMO_GLOBAL!$X$53="t",TRUNC(AO58*$N58,RESUMO_GLOBAL!$X$54),AO58*$N58))</f>
        <v>0</v>
      </c>
      <c r="BZ58" s="987">
        <f>IF(RESUMO_GLOBAL!$X$53="a",ROUND(AP58*$N58,RESUMO_GLOBAL!$X$54),IF(RESUMO_GLOBAL!$X$53="t",TRUNC(AP58*$N58,RESUMO_GLOBAL!$X$54),AP58*$N58))</f>
        <v>0</v>
      </c>
      <c r="CA58" s="987">
        <f>IF(RESUMO_GLOBAL!$X$53="a",ROUND(AQ58*$N58,RESUMO_GLOBAL!$X$54),IF(RESUMO_GLOBAL!$X$53="t",TRUNC(AQ58*$N58,RESUMO_GLOBAL!$X$54),AQ58*$N58))</f>
        <v>0</v>
      </c>
      <c r="CB58" s="987">
        <f>IF(RESUMO_GLOBAL!$X$53="a",ROUND(AR58*$N58,RESUMO_GLOBAL!$X$54),IF(RESUMO_GLOBAL!$X$53="t",TRUNC(AR58*$N58,RESUMO_GLOBAL!$X$54),AR58*$N58))</f>
        <v>0</v>
      </c>
      <c r="CC58" s="987">
        <f>IF(RESUMO_GLOBAL!$X$53="a",ROUND(AS58*$N58,RESUMO_GLOBAL!$X$54),IF(RESUMO_GLOBAL!$X$53="t",TRUNC(AS58*$N58,RESUMO_GLOBAL!$X$54),AS58*$N58))</f>
        <v>0</v>
      </c>
      <c r="CD58" s="987">
        <f>IF(RESUMO_GLOBAL!$X$53="a",ROUND(AT58*$N58,RESUMO_GLOBAL!$X$54),IF(RESUMO_GLOBAL!$X$53="t",TRUNC(AT58*$N58,RESUMO_GLOBAL!$X$54),AT58*$N58))</f>
        <v>0</v>
      </c>
      <c r="CE58" s="987">
        <f>IF(RESUMO_GLOBAL!$X$53="a",ROUND(AU58*$N58,RESUMO_GLOBAL!$X$54),IF(RESUMO_GLOBAL!$X$53="t",TRUNC(AU58*$N58,RESUMO_GLOBAL!$X$54),AU58*$N58))</f>
        <v>0</v>
      </c>
      <c r="CF58" s="987">
        <f>IF(RESUMO_GLOBAL!$X$53="a",ROUND(AV58*$N58,RESUMO_GLOBAL!$X$54),IF(RESUMO_GLOBAL!$X$53="t",TRUNC(AV58*$N58,RESUMO_GLOBAL!$X$54),AV58*$N58))</f>
        <v>0</v>
      </c>
      <c r="CG58" s="987">
        <f>IF(RESUMO_GLOBAL!$X$53="a",ROUND(AW58*$N58,RESUMO_GLOBAL!$X$54),IF(RESUMO_GLOBAL!$X$53="t",TRUNC(AW58*$N58,RESUMO_GLOBAL!$X$54),AW58*$N58))</f>
        <v>0</v>
      </c>
      <c r="CK58" s="59">
        <f t="shared" si="57"/>
        <v>6986.81</v>
      </c>
      <c r="CL58" s="59">
        <f t="shared" si="58"/>
        <v>5919.92</v>
      </c>
      <c r="CM58" s="59">
        <f t="shared" si="59"/>
        <v>0</v>
      </c>
      <c r="CN58" s="59">
        <f t="shared" si="60"/>
        <v>0</v>
      </c>
      <c r="CO58" s="59">
        <f t="shared" si="61"/>
        <v>0</v>
      </c>
      <c r="CP58" s="59">
        <f t="shared" si="62"/>
        <v>0</v>
      </c>
      <c r="CQ58" s="59">
        <f t="shared" si="63"/>
        <v>0</v>
      </c>
      <c r="CR58" s="59">
        <f t="shared" si="64"/>
        <v>0</v>
      </c>
      <c r="CS58" s="59">
        <f t="shared" si="65"/>
        <v>0</v>
      </c>
      <c r="CT58" s="59">
        <f t="shared" si="66"/>
        <v>0</v>
      </c>
      <c r="CU58" s="59">
        <f t="shared" si="67"/>
        <v>0</v>
      </c>
      <c r="CV58" s="59">
        <f t="shared" si="68"/>
        <v>0</v>
      </c>
      <c r="CW58" s="59">
        <f t="shared" si="69"/>
        <v>0</v>
      </c>
      <c r="CX58" s="59">
        <f t="shared" si="70"/>
        <v>0</v>
      </c>
      <c r="CY58" s="59">
        <f t="shared" si="71"/>
        <v>0</v>
      </c>
      <c r="CZ58" s="59">
        <f t="shared" si="72"/>
        <v>0</v>
      </c>
      <c r="DA58" s="59">
        <f t="shared" si="73"/>
        <v>0</v>
      </c>
      <c r="DB58" s="59">
        <f t="shared" si="74"/>
        <v>0</v>
      </c>
      <c r="DE58">
        <f t="shared" si="8"/>
        <v>53</v>
      </c>
      <c r="DF58" t="str">
        <f t="shared" si="75"/>
        <v/>
      </c>
      <c r="DG58" s="59">
        <f>IF($C58&lt;&gt;0,SUM($CK59:CK59),0)</f>
        <v>0</v>
      </c>
      <c r="DH58" s="59">
        <f>IF($C58&lt;&gt;0,SUM($CK59:CL59),0)</f>
        <v>0</v>
      </c>
      <c r="DI58" s="59">
        <f>IF($C58&lt;&gt;0,SUM($CK59:CM59),0)</f>
        <v>0</v>
      </c>
      <c r="DJ58" s="59">
        <f>IF($C58&lt;&gt;0,SUM($CK59:CN59),0)</f>
        <v>0</v>
      </c>
      <c r="DK58" s="59">
        <f>IF($C58&lt;&gt;0,SUM($CK59:CO59),0)</f>
        <v>0</v>
      </c>
      <c r="DL58" s="59">
        <f>IF($C58&lt;&gt;0,SUM($CK59:CP59),0)</f>
        <v>0</v>
      </c>
      <c r="DM58" s="59">
        <f>IF($C58&lt;&gt;0,SUM($CK59:CQ59),0)</f>
        <v>0</v>
      </c>
      <c r="DN58" s="59">
        <f>IF($C58&lt;&gt;0,SUM($CK59:CR59),0)</f>
        <v>0</v>
      </c>
      <c r="DO58" s="59">
        <f>IF($C58&lt;&gt;0,SUM($CK59:CS59),0)</f>
        <v>0</v>
      </c>
      <c r="DP58" s="59">
        <f>IF($C58&lt;&gt;0,SUM($CK59:CT59),0)</f>
        <v>0</v>
      </c>
      <c r="DQ58" s="59">
        <f>IF($C58&lt;&gt;0,SUM($CK59:CU59),0)</f>
        <v>0</v>
      </c>
      <c r="DR58" s="59">
        <f>IF($C58&lt;&gt;0,SUM($CK59:CV59),0)</f>
        <v>0</v>
      </c>
      <c r="DS58" s="59">
        <f>IF($C58&lt;&gt;0,SUM($CK59:CW59),0)</f>
        <v>0</v>
      </c>
      <c r="DT58" s="59">
        <f>IF($C58&lt;&gt;0,SUM($CK59:CX59),0)</f>
        <v>0</v>
      </c>
      <c r="DU58" s="59">
        <f>IF($C58&lt;&gt;0,SUM($CK59:CY59),0)</f>
        <v>0</v>
      </c>
      <c r="DV58" s="59">
        <f>IF($C58&lt;&gt;0,SUM($CK59:CZ59),0)</f>
        <v>0</v>
      </c>
      <c r="DW58" s="59">
        <f>IF($C58&lt;&gt;0,SUM($CK59:DA59),0)</f>
        <v>0</v>
      </c>
      <c r="DX58" s="59">
        <f>IF($C58&lt;&gt;0,SUM($CK59:DB59),0)</f>
        <v>0</v>
      </c>
      <c r="DY58" s="952" t="str">
        <f t="shared" si="44"/>
        <v/>
      </c>
    </row>
    <row r="59" spans="1:129">
      <c r="A59" s="3" t="str">
        <f t="shared" si="76"/>
        <v>x</v>
      </c>
      <c r="B59" s="805">
        <f>Dados_GLOBAL_Inicial!E59</f>
        <v>0</v>
      </c>
      <c r="C59" s="953">
        <f>IF(IFERROR(VALUE(Dados_GLOBAL_Inicial!F59),0)=0,0,Dados_GLOBAL_Inicial!F59)</f>
        <v>0</v>
      </c>
      <c r="D59" s="830" t="str">
        <f>Dados_GLOBAL_Inicial!G59</f>
        <v>09.04.04</v>
      </c>
      <c r="E59" s="830" t="str">
        <f>IF(IFERROR(VLOOKUP(F59,Cod_Gde_Itens!$A$1:$B$80,2,FALSE),0)&gt;549,IFERROR(VLOOKUP(F59,Cod_Gde_Itens!$A$1:$B$80,2,FALSE),0),IF(Dados_GLOBAL_Inicial!H59=0,"",Dados_GLOBAL_Inicial!H59))</f>
        <v>DAER</v>
      </c>
      <c r="F59" s="823" t="str">
        <f>Dados_GLOBAL_Inicial!I59</f>
        <v>Ensaio de Percentagem de Betume - Misturas Betuminosas</v>
      </c>
      <c r="G59" s="808" t="str">
        <f>Dados_GLOBAL_Inicial!J59</f>
        <v>un</v>
      </c>
      <c r="H59" s="454">
        <f>Dados_GLOBAL_Inicial!K59</f>
        <v>35</v>
      </c>
      <c r="I59" s="970">
        <f>SUM('MEDIÇÃO_OBJETO (1)'!I59)</f>
        <v>0</v>
      </c>
      <c r="J59" s="455">
        <f t="shared" si="45"/>
        <v>35</v>
      </c>
      <c r="K59" s="451">
        <f t="shared" si="46"/>
        <v>0.25714285714285712</v>
      </c>
      <c r="L59" s="452">
        <f t="shared" si="47"/>
        <v>1.5E-3</v>
      </c>
      <c r="M59" s="809">
        <f t="shared" si="48"/>
        <v>4.0000000000000002E-4</v>
      </c>
      <c r="N59" s="810">
        <f>IF(IFERROR(VALUE(Dados_GLOBAL_Inicial!L59),0)=0,0,Dados_GLOBAL_Inicial!L59)</f>
        <v>185.79</v>
      </c>
      <c r="O59" s="812">
        <f>SUM('MEDIÇÃO_OBJETO (1)'!O59)</f>
        <v>1672.11</v>
      </c>
      <c r="P59" s="812">
        <f>SUM('MEDIÇÃO_OBJETO (1)'!P59)</f>
        <v>6502.65</v>
      </c>
      <c r="Q59" s="813">
        <f t="shared" si="49"/>
        <v>4830.54</v>
      </c>
      <c r="R59" s="951"/>
      <c r="S59" s="815">
        <f>SUM('MEDIÇÃO_OBJETO (1)'!S59)</f>
        <v>0</v>
      </c>
      <c r="T59" s="815">
        <f>SUM('MEDIÇÃO_OBJETO (1)'!T59)</f>
        <v>0</v>
      </c>
      <c r="V59" s="19"/>
      <c r="W59" s="978">
        <f t="shared" si="50"/>
        <v>10913.050000000001</v>
      </c>
      <c r="X59" s="816">
        <f t="shared" si="51"/>
        <v>0</v>
      </c>
      <c r="Y59" s="816">
        <f t="shared" si="52"/>
        <v>33061.020000000004</v>
      </c>
      <c r="Z59" s="817">
        <f t="shared" si="53"/>
        <v>0</v>
      </c>
      <c r="AB59" s="453">
        <f t="shared" si="54"/>
        <v>9</v>
      </c>
      <c r="AC59" s="14">
        <f t="shared" si="55"/>
        <v>0.25714285714285712</v>
      </c>
      <c r="AD59" s="819"/>
      <c r="AE59" s="631">
        <f t="shared" si="56"/>
        <v>0</v>
      </c>
      <c r="AF59" s="818">
        <f>SUM('MEDIÇÃO_OBJETO (1)'!AG59)</f>
        <v>4</v>
      </c>
      <c r="AG59" s="541">
        <f>SUM('MEDIÇÃO_OBJETO (1)'!AH59)</f>
        <v>5</v>
      </c>
      <c r="AH59" s="541">
        <f>SUM('MEDIÇÃO_OBJETO (1)'!AI59)</f>
        <v>0</v>
      </c>
      <c r="AI59" s="541">
        <f>SUM('MEDIÇÃO_OBJETO (1)'!AJ59)</f>
        <v>0</v>
      </c>
      <c r="AJ59" s="541">
        <f>SUM('MEDIÇÃO_OBJETO (1)'!AK59)</f>
        <v>0</v>
      </c>
      <c r="AK59" s="541">
        <f>SUM('MEDIÇÃO_OBJETO (1)'!AL59)</f>
        <v>0</v>
      </c>
      <c r="AL59" s="541">
        <f>SUM('MEDIÇÃO_OBJETO (1)'!AM59)</f>
        <v>0</v>
      </c>
      <c r="AM59" s="541">
        <f>SUM('MEDIÇÃO_OBJETO (1)'!AN59)</f>
        <v>0</v>
      </c>
      <c r="AN59" s="541">
        <f>SUM('MEDIÇÃO_OBJETO (1)'!AO59)</f>
        <v>0</v>
      </c>
      <c r="AO59" s="541">
        <f>SUM('MEDIÇÃO_OBJETO (1)'!AP59)</f>
        <v>0</v>
      </c>
      <c r="AP59" s="541">
        <f>SUM('MEDIÇÃO_OBJETO (1)'!AQ59)</f>
        <v>0</v>
      </c>
      <c r="AQ59" s="541">
        <f>SUM('MEDIÇÃO_OBJETO (1)'!AR59)</f>
        <v>0</v>
      </c>
      <c r="AR59" s="541">
        <f>SUM('MEDIÇÃO_OBJETO (1)'!AS59)</f>
        <v>0</v>
      </c>
      <c r="AS59" s="541">
        <f>SUM('MEDIÇÃO_OBJETO (1)'!AT59)</f>
        <v>0</v>
      </c>
      <c r="AT59" s="541">
        <f>SUM('MEDIÇÃO_OBJETO (1)'!AU59)</f>
        <v>0</v>
      </c>
      <c r="AU59" s="541">
        <f>SUM('MEDIÇÃO_OBJETO (1)'!AV59)</f>
        <v>0</v>
      </c>
      <c r="AV59" s="541">
        <f>SUM('MEDIÇÃO_OBJETO (1)'!AW59)</f>
        <v>0</v>
      </c>
      <c r="AW59" s="541">
        <f>SUM('MEDIÇÃO_OBJETO (1)'!AX59)</f>
        <v>0</v>
      </c>
      <c r="AX59" s="977"/>
      <c r="BN59" s="992">
        <f t="shared" si="77"/>
        <v>0</v>
      </c>
      <c r="BO59" s="538">
        <f t="shared" si="43"/>
        <v>1672.1100000000001</v>
      </c>
      <c r="BP59" s="987">
        <f>IF(RESUMO_GLOBAL!$X$53="a",ROUND(AF59*$N59,RESUMO_GLOBAL!$X$54),IF(RESUMO_GLOBAL!$X$53="t",TRUNC(AF59*$N59,RESUMO_GLOBAL!$X$54),AF59*$N59))</f>
        <v>743.16</v>
      </c>
      <c r="BQ59" s="987">
        <f>IF(RESUMO_GLOBAL!$X$53="a",ROUND(AG59*$N59,RESUMO_GLOBAL!$X$54),IF(RESUMO_GLOBAL!$X$53="t",TRUNC(AG59*$N59,RESUMO_GLOBAL!$X$54),AG59*$N59))</f>
        <v>928.95</v>
      </c>
      <c r="BR59" s="987">
        <f>IF(RESUMO_GLOBAL!$X$53="a",ROUND(AH59*$N59,RESUMO_GLOBAL!$X$54),IF(RESUMO_GLOBAL!$X$53="t",TRUNC(AH59*$N59,RESUMO_GLOBAL!$X$54),AH59*$N59))</f>
        <v>0</v>
      </c>
      <c r="BS59" s="987">
        <f>IF(RESUMO_GLOBAL!$X$53="a",ROUND(AI59*$N59,RESUMO_GLOBAL!$X$54),IF(RESUMO_GLOBAL!$X$53="t",TRUNC(AI59*$N59,RESUMO_GLOBAL!$X$54),AI59*$N59))</f>
        <v>0</v>
      </c>
      <c r="BT59" s="987">
        <f>IF(RESUMO_GLOBAL!$X$53="a",ROUND(AJ59*$N59,RESUMO_GLOBAL!$X$54),IF(RESUMO_GLOBAL!$X$53="t",TRUNC(AJ59*$N59,RESUMO_GLOBAL!$X$54),AJ59*$N59))</f>
        <v>0</v>
      </c>
      <c r="BU59" s="987">
        <f>IF(RESUMO_GLOBAL!$X$53="a",ROUND(AK59*$N59,RESUMO_GLOBAL!$X$54),IF(RESUMO_GLOBAL!$X$53="t",TRUNC(AK59*$N59,RESUMO_GLOBAL!$X$54),AK59*$N59))</f>
        <v>0</v>
      </c>
      <c r="BV59" s="987">
        <f>IF(RESUMO_GLOBAL!$X$53="a",ROUND(AL59*$N59,RESUMO_GLOBAL!$X$54),IF(RESUMO_GLOBAL!$X$53="t",TRUNC(AL59*$N59,RESUMO_GLOBAL!$X$54),AL59*$N59))</f>
        <v>0</v>
      </c>
      <c r="BW59" s="987">
        <f>IF(RESUMO_GLOBAL!$X$53="a",ROUND(AM59*$N59,RESUMO_GLOBAL!$X$54),IF(RESUMO_GLOBAL!$X$53="t",TRUNC(AM59*$N59,RESUMO_GLOBAL!$X$54),AM59*$N59))</f>
        <v>0</v>
      </c>
      <c r="BX59" s="987">
        <f>IF(RESUMO_GLOBAL!$X$53="a",ROUND(AN59*$N59,RESUMO_GLOBAL!$X$54),IF(RESUMO_GLOBAL!$X$53="t",TRUNC(AN59*$N59,RESUMO_GLOBAL!$X$54),AN59*$N59))</f>
        <v>0</v>
      </c>
      <c r="BY59" s="987">
        <f>IF(RESUMO_GLOBAL!$X$53="a",ROUND(AO59*$N59,RESUMO_GLOBAL!$X$54),IF(RESUMO_GLOBAL!$X$53="t",TRUNC(AO59*$N59,RESUMO_GLOBAL!$X$54),AO59*$N59))</f>
        <v>0</v>
      </c>
      <c r="BZ59" s="987">
        <f>IF(RESUMO_GLOBAL!$X$53="a",ROUND(AP59*$N59,RESUMO_GLOBAL!$X$54),IF(RESUMO_GLOBAL!$X$53="t",TRUNC(AP59*$N59,RESUMO_GLOBAL!$X$54),AP59*$N59))</f>
        <v>0</v>
      </c>
      <c r="CA59" s="987">
        <f>IF(RESUMO_GLOBAL!$X$53="a",ROUND(AQ59*$N59,RESUMO_GLOBAL!$X$54),IF(RESUMO_GLOBAL!$X$53="t",TRUNC(AQ59*$N59,RESUMO_GLOBAL!$X$54),AQ59*$N59))</f>
        <v>0</v>
      </c>
      <c r="CB59" s="987">
        <f>IF(RESUMO_GLOBAL!$X$53="a",ROUND(AR59*$N59,RESUMO_GLOBAL!$X$54),IF(RESUMO_GLOBAL!$X$53="t",TRUNC(AR59*$N59,RESUMO_GLOBAL!$X$54),AR59*$N59))</f>
        <v>0</v>
      </c>
      <c r="CC59" s="987">
        <f>IF(RESUMO_GLOBAL!$X$53="a",ROUND(AS59*$N59,RESUMO_GLOBAL!$X$54),IF(RESUMO_GLOBAL!$X$53="t",TRUNC(AS59*$N59,RESUMO_GLOBAL!$X$54),AS59*$N59))</f>
        <v>0</v>
      </c>
      <c r="CD59" s="987">
        <f>IF(RESUMO_GLOBAL!$X$53="a",ROUND(AT59*$N59,RESUMO_GLOBAL!$X$54),IF(RESUMO_GLOBAL!$X$53="t",TRUNC(AT59*$N59,RESUMO_GLOBAL!$X$54),AT59*$N59))</f>
        <v>0</v>
      </c>
      <c r="CE59" s="987">
        <f>IF(RESUMO_GLOBAL!$X$53="a",ROUND(AU59*$N59,RESUMO_GLOBAL!$X$54),IF(RESUMO_GLOBAL!$X$53="t",TRUNC(AU59*$N59,RESUMO_GLOBAL!$X$54),AU59*$N59))</f>
        <v>0</v>
      </c>
      <c r="CF59" s="987">
        <f>IF(RESUMO_GLOBAL!$X$53="a",ROUND(AV59*$N59,RESUMO_GLOBAL!$X$54),IF(RESUMO_GLOBAL!$X$53="t",TRUNC(AV59*$N59,RESUMO_GLOBAL!$X$54),AV59*$N59))</f>
        <v>0</v>
      </c>
      <c r="CG59" s="987">
        <f>IF(RESUMO_GLOBAL!$X$53="a",ROUND(AW59*$N59,RESUMO_GLOBAL!$X$54),IF(RESUMO_GLOBAL!$X$53="t",TRUNC(AW59*$N59,RESUMO_GLOBAL!$X$54),AW59*$N59))</f>
        <v>0</v>
      </c>
      <c r="CK59" s="59">
        <f t="shared" si="57"/>
        <v>6100.7300000000005</v>
      </c>
      <c r="CL59" s="59">
        <f t="shared" si="58"/>
        <v>4812.32</v>
      </c>
      <c r="CM59" s="59">
        <f t="shared" si="59"/>
        <v>0</v>
      </c>
      <c r="CN59" s="59">
        <f t="shared" si="60"/>
        <v>0</v>
      </c>
      <c r="CO59" s="59">
        <f t="shared" si="61"/>
        <v>0</v>
      </c>
      <c r="CP59" s="59">
        <f t="shared" si="62"/>
        <v>0</v>
      </c>
      <c r="CQ59" s="59">
        <f t="shared" si="63"/>
        <v>0</v>
      </c>
      <c r="CR59" s="59">
        <f t="shared" si="64"/>
        <v>0</v>
      </c>
      <c r="CS59" s="59">
        <f t="shared" si="65"/>
        <v>0</v>
      </c>
      <c r="CT59" s="59">
        <f t="shared" si="66"/>
        <v>0</v>
      </c>
      <c r="CU59" s="59">
        <f t="shared" si="67"/>
        <v>0</v>
      </c>
      <c r="CV59" s="59">
        <f t="shared" si="68"/>
        <v>0</v>
      </c>
      <c r="CW59" s="59">
        <f t="shared" si="69"/>
        <v>0</v>
      </c>
      <c r="CX59" s="59">
        <f t="shared" si="70"/>
        <v>0</v>
      </c>
      <c r="CY59" s="59">
        <f t="shared" si="71"/>
        <v>0</v>
      </c>
      <c r="CZ59" s="59">
        <f t="shared" si="72"/>
        <v>0</v>
      </c>
      <c r="DA59" s="59">
        <f t="shared" si="73"/>
        <v>0</v>
      </c>
      <c r="DB59" s="59">
        <f t="shared" si="74"/>
        <v>0</v>
      </c>
      <c r="DE59">
        <f t="shared" si="8"/>
        <v>54</v>
      </c>
      <c r="DF59" t="str">
        <f t="shared" si="75"/>
        <v/>
      </c>
      <c r="DG59" s="59">
        <f>IF($C59&lt;&gt;0,SUM($CK60:CK60),0)</f>
        <v>0</v>
      </c>
      <c r="DH59" s="59">
        <f>IF($C59&lt;&gt;0,SUM($CK60:CL60),0)</f>
        <v>0</v>
      </c>
      <c r="DI59" s="59">
        <f>IF($C59&lt;&gt;0,SUM($CK60:CM60),0)</f>
        <v>0</v>
      </c>
      <c r="DJ59" s="59">
        <f>IF($C59&lt;&gt;0,SUM($CK60:CN60),0)</f>
        <v>0</v>
      </c>
      <c r="DK59" s="59">
        <f>IF($C59&lt;&gt;0,SUM($CK60:CO60),0)</f>
        <v>0</v>
      </c>
      <c r="DL59" s="59">
        <f>IF($C59&lt;&gt;0,SUM($CK60:CP60),0)</f>
        <v>0</v>
      </c>
      <c r="DM59" s="59">
        <f>IF($C59&lt;&gt;0,SUM($CK60:CQ60),0)</f>
        <v>0</v>
      </c>
      <c r="DN59" s="59">
        <f>IF($C59&lt;&gt;0,SUM($CK60:CR60),0)</f>
        <v>0</v>
      </c>
      <c r="DO59" s="59">
        <f>IF($C59&lt;&gt;0,SUM($CK60:CS60),0)</f>
        <v>0</v>
      </c>
      <c r="DP59" s="59">
        <f>IF($C59&lt;&gt;0,SUM($CK60:CT60),0)</f>
        <v>0</v>
      </c>
      <c r="DQ59" s="59">
        <f>IF($C59&lt;&gt;0,SUM($CK60:CU60),0)</f>
        <v>0</v>
      </c>
      <c r="DR59" s="59">
        <f>IF($C59&lt;&gt;0,SUM($CK60:CV60),0)</f>
        <v>0</v>
      </c>
      <c r="DS59" s="59">
        <f>IF($C59&lt;&gt;0,SUM($CK60:CW60),0)</f>
        <v>0</v>
      </c>
      <c r="DT59" s="59">
        <f>IF($C59&lt;&gt;0,SUM($CK60:CX60),0)</f>
        <v>0</v>
      </c>
      <c r="DU59" s="59">
        <f>IF($C59&lt;&gt;0,SUM($CK60:CY60),0)</f>
        <v>0</v>
      </c>
      <c r="DV59" s="59">
        <f>IF($C59&lt;&gt;0,SUM($CK60:CZ60),0)</f>
        <v>0</v>
      </c>
      <c r="DW59" s="59">
        <f>IF($C59&lt;&gt;0,SUM($CK60:DA60),0)</f>
        <v>0</v>
      </c>
      <c r="DX59" s="59">
        <f>IF($C59&lt;&gt;0,SUM($CK60:DB60),0)</f>
        <v>0</v>
      </c>
      <c r="DY59" s="952" t="str">
        <f t="shared" si="44"/>
        <v/>
      </c>
    </row>
    <row r="60" spans="1:129">
      <c r="A60" s="3" t="str">
        <f t="shared" si="76"/>
        <v>x</v>
      </c>
      <c r="B60" s="805">
        <f>Dados_GLOBAL_Inicial!E60</f>
        <v>0</v>
      </c>
      <c r="C60" s="953">
        <f>IF(IFERROR(VALUE(Dados_GLOBAL_Inicial!F60),0)=0,0,Dados_GLOBAL_Inicial!F60)</f>
        <v>0</v>
      </c>
      <c r="D60" s="830" t="str">
        <f>Dados_GLOBAL_Inicial!G60</f>
        <v>74022/53</v>
      </c>
      <c r="E60" s="830" t="str">
        <f>IF(IFERROR(VLOOKUP(F60,Cod_Gde_Itens!$A$1:$B$80,2,FALSE),0)&gt;549,IFERROR(VLOOKUP(F60,Cod_Gde_Itens!$A$1:$B$80,2,FALSE),0),IF(Dados_GLOBAL_Inicial!H60=0,"",Dados_GLOBAL_Inicial!H60))</f>
        <v>SINAPI</v>
      </c>
      <c r="F60" s="823" t="str">
        <f>Dados_GLOBAL_Inicial!I60</f>
        <v>Ensaio de Controle do Grau de Compactação da Mistura Asfáltica</v>
      </c>
      <c r="G60" s="808" t="str">
        <f>Dados_GLOBAL_Inicial!J60</f>
        <v>un</v>
      </c>
      <c r="H60" s="454">
        <f>Dados_GLOBAL_Inicial!K60</f>
        <v>35</v>
      </c>
      <c r="I60" s="970">
        <f>SUM('MEDIÇÃO_OBJETO (1)'!I60)</f>
        <v>0</v>
      </c>
      <c r="J60" s="455">
        <f t="shared" si="45"/>
        <v>35</v>
      </c>
      <c r="K60" s="451">
        <f t="shared" ref="K60:K123" si="78">AC60</f>
        <v>0.25714285714285712</v>
      </c>
      <c r="L60" s="452">
        <f t="shared" si="47"/>
        <v>1.1999999999999999E-3</v>
      </c>
      <c r="M60" s="809">
        <f t="shared" ref="M60:M123" si="79">IF(J60=0,0,IF(K60&gt;100%,"excesso",IF(ISNUMBER(K60),ROUND(K60*L60,4),IF(K60="&lt;excesso",ROUND(100%*L60,4),0))))</f>
        <v>2.9999999999999997E-4</v>
      </c>
      <c r="N60" s="810">
        <f>IF(IFERROR(VALUE(Dados_GLOBAL_Inicial!L60),0)=0,0,Dados_GLOBAL_Inicial!L60)</f>
        <v>142.41</v>
      </c>
      <c r="O60" s="812">
        <f>SUM('MEDIÇÃO_OBJETO (1)'!O60)</f>
        <v>1281.69</v>
      </c>
      <c r="P60" s="812">
        <f>SUM('MEDIÇÃO_OBJETO (1)'!P60)</f>
        <v>4984.3500000000004</v>
      </c>
      <c r="Q60" s="813">
        <f t="shared" ref="Q60:Q123" si="80">P60-O60</f>
        <v>3702.6600000000003</v>
      </c>
      <c r="R60" s="951"/>
      <c r="S60" s="815">
        <f>SUM('MEDIÇÃO_OBJETO (1)'!S60)</f>
        <v>0</v>
      </c>
      <c r="T60" s="815">
        <f>SUM('MEDIÇÃO_OBJETO (1)'!T60)</f>
        <v>0</v>
      </c>
      <c r="V60" s="19"/>
      <c r="W60" s="978">
        <f t="shared" ref="W60:W123" si="81">IF(C60&lt;&gt;0,0,W61+O60)</f>
        <v>9240.94</v>
      </c>
      <c r="X60" s="816">
        <f t="shared" ref="X60:X123" si="82">IF(C60&lt;&gt;0,W61,0)</f>
        <v>0</v>
      </c>
      <c r="Y60" s="816">
        <f t="shared" ref="Y60:Y123" si="83">IF(C60&lt;&gt;0,0,Y61+P60)</f>
        <v>26558.370000000003</v>
      </c>
      <c r="Z60" s="817">
        <f t="shared" ref="Z60:Z123" si="84">IF(C60&lt;&gt;0,Y61,0)</f>
        <v>0</v>
      </c>
      <c r="AB60" s="453">
        <f t="shared" si="54"/>
        <v>9</v>
      </c>
      <c r="AC60" s="14">
        <f t="shared" ref="AC60:AC123" si="85">IF(J60=0,0,AB60/J60)</f>
        <v>0.25714285714285712</v>
      </c>
      <c r="AD60" s="819"/>
      <c r="AE60" s="631">
        <f t="shared" si="56"/>
        <v>0</v>
      </c>
      <c r="AF60" s="818">
        <f>SUM('MEDIÇÃO_OBJETO (1)'!AG60)</f>
        <v>4</v>
      </c>
      <c r="AG60" s="541">
        <f>SUM('MEDIÇÃO_OBJETO (1)'!AH60)</f>
        <v>5</v>
      </c>
      <c r="AH60" s="541">
        <f>SUM('MEDIÇÃO_OBJETO (1)'!AI60)</f>
        <v>0</v>
      </c>
      <c r="AI60" s="541">
        <f>SUM('MEDIÇÃO_OBJETO (1)'!AJ60)</f>
        <v>0</v>
      </c>
      <c r="AJ60" s="541">
        <f>SUM('MEDIÇÃO_OBJETO (1)'!AK60)</f>
        <v>0</v>
      </c>
      <c r="AK60" s="541">
        <f>SUM('MEDIÇÃO_OBJETO (1)'!AL60)</f>
        <v>0</v>
      </c>
      <c r="AL60" s="541">
        <f>SUM('MEDIÇÃO_OBJETO (1)'!AM60)</f>
        <v>0</v>
      </c>
      <c r="AM60" s="541">
        <f>SUM('MEDIÇÃO_OBJETO (1)'!AN60)</f>
        <v>0</v>
      </c>
      <c r="AN60" s="541">
        <f>SUM('MEDIÇÃO_OBJETO (1)'!AO60)</f>
        <v>0</v>
      </c>
      <c r="AO60" s="541">
        <f>SUM('MEDIÇÃO_OBJETO (1)'!AP60)</f>
        <v>0</v>
      </c>
      <c r="AP60" s="541">
        <f>SUM('MEDIÇÃO_OBJETO (1)'!AQ60)</f>
        <v>0</v>
      </c>
      <c r="AQ60" s="541">
        <f>SUM('MEDIÇÃO_OBJETO (1)'!AR60)</f>
        <v>0</v>
      </c>
      <c r="AR60" s="541">
        <f>SUM('MEDIÇÃO_OBJETO (1)'!AS60)</f>
        <v>0</v>
      </c>
      <c r="AS60" s="541">
        <f>SUM('MEDIÇÃO_OBJETO (1)'!AT60)</f>
        <v>0</v>
      </c>
      <c r="AT60" s="541">
        <f>SUM('MEDIÇÃO_OBJETO (1)'!AU60)</f>
        <v>0</v>
      </c>
      <c r="AU60" s="541">
        <f>SUM('MEDIÇÃO_OBJETO (1)'!AV60)</f>
        <v>0</v>
      </c>
      <c r="AV60" s="541">
        <f>SUM('MEDIÇÃO_OBJETO (1)'!AW60)</f>
        <v>0</v>
      </c>
      <c r="AW60" s="541">
        <f>SUM('MEDIÇÃO_OBJETO (1)'!AX60)</f>
        <v>0</v>
      </c>
      <c r="AX60" s="977"/>
      <c r="BN60" s="992">
        <f t="shared" si="77"/>
        <v>0</v>
      </c>
      <c r="BO60" s="538">
        <f t="shared" si="43"/>
        <v>1281.69</v>
      </c>
      <c r="BP60" s="987">
        <f>IF(RESUMO_GLOBAL!$X$53="a",ROUND(AF60*$N60,RESUMO_GLOBAL!$X$54),IF(RESUMO_GLOBAL!$X$53="t",TRUNC(AF60*$N60,RESUMO_GLOBAL!$X$54),AF60*$N60))</f>
        <v>569.64</v>
      </c>
      <c r="BQ60" s="987">
        <f>IF(RESUMO_GLOBAL!$X$53="a",ROUND(AG60*$N60,RESUMO_GLOBAL!$X$54),IF(RESUMO_GLOBAL!$X$53="t",TRUNC(AG60*$N60,RESUMO_GLOBAL!$X$54),AG60*$N60))</f>
        <v>712.05</v>
      </c>
      <c r="BR60" s="987">
        <f>IF(RESUMO_GLOBAL!$X$53="a",ROUND(AH60*$N60,RESUMO_GLOBAL!$X$54),IF(RESUMO_GLOBAL!$X$53="t",TRUNC(AH60*$N60,RESUMO_GLOBAL!$X$54),AH60*$N60))</f>
        <v>0</v>
      </c>
      <c r="BS60" s="987">
        <f>IF(RESUMO_GLOBAL!$X$53="a",ROUND(AI60*$N60,RESUMO_GLOBAL!$X$54),IF(RESUMO_GLOBAL!$X$53="t",TRUNC(AI60*$N60,RESUMO_GLOBAL!$X$54),AI60*$N60))</f>
        <v>0</v>
      </c>
      <c r="BT60" s="987">
        <f>IF(RESUMO_GLOBAL!$X$53="a",ROUND(AJ60*$N60,RESUMO_GLOBAL!$X$54),IF(RESUMO_GLOBAL!$X$53="t",TRUNC(AJ60*$N60,RESUMO_GLOBAL!$X$54),AJ60*$N60))</f>
        <v>0</v>
      </c>
      <c r="BU60" s="987">
        <f>IF(RESUMO_GLOBAL!$X$53="a",ROUND(AK60*$N60,RESUMO_GLOBAL!$X$54),IF(RESUMO_GLOBAL!$X$53="t",TRUNC(AK60*$N60,RESUMO_GLOBAL!$X$54),AK60*$N60))</f>
        <v>0</v>
      </c>
      <c r="BV60" s="987">
        <f>IF(RESUMO_GLOBAL!$X$53="a",ROUND(AL60*$N60,RESUMO_GLOBAL!$X$54),IF(RESUMO_GLOBAL!$X$53="t",TRUNC(AL60*$N60,RESUMO_GLOBAL!$X$54),AL60*$N60))</f>
        <v>0</v>
      </c>
      <c r="BW60" s="987">
        <f>IF(RESUMO_GLOBAL!$X$53="a",ROUND(AM60*$N60,RESUMO_GLOBAL!$X$54),IF(RESUMO_GLOBAL!$X$53="t",TRUNC(AM60*$N60,RESUMO_GLOBAL!$X$54),AM60*$N60))</f>
        <v>0</v>
      </c>
      <c r="BX60" s="987">
        <f>IF(RESUMO_GLOBAL!$X$53="a",ROUND(AN60*$N60,RESUMO_GLOBAL!$X$54),IF(RESUMO_GLOBAL!$X$53="t",TRUNC(AN60*$N60,RESUMO_GLOBAL!$X$54),AN60*$N60))</f>
        <v>0</v>
      </c>
      <c r="BY60" s="987">
        <f>IF(RESUMO_GLOBAL!$X$53="a",ROUND(AO60*$N60,RESUMO_GLOBAL!$X$54),IF(RESUMO_GLOBAL!$X$53="t",TRUNC(AO60*$N60,RESUMO_GLOBAL!$X$54),AO60*$N60))</f>
        <v>0</v>
      </c>
      <c r="BZ60" s="987">
        <f>IF(RESUMO_GLOBAL!$X$53="a",ROUND(AP60*$N60,RESUMO_GLOBAL!$X$54),IF(RESUMO_GLOBAL!$X$53="t",TRUNC(AP60*$N60,RESUMO_GLOBAL!$X$54),AP60*$N60))</f>
        <v>0</v>
      </c>
      <c r="CA60" s="987">
        <f>IF(RESUMO_GLOBAL!$X$53="a",ROUND(AQ60*$N60,RESUMO_GLOBAL!$X$54),IF(RESUMO_GLOBAL!$X$53="t",TRUNC(AQ60*$N60,RESUMO_GLOBAL!$X$54),AQ60*$N60))</f>
        <v>0</v>
      </c>
      <c r="CB60" s="987">
        <f>IF(RESUMO_GLOBAL!$X$53="a",ROUND(AR60*$N60,RESUMO_GLOBAL!$X$54),IF(RESUMO_GLOBAL!$X$53="t",TRUNC(AR60*$N60,RESUMO_GLOBAL!$X$54),AR60*$N60))</f>
        <v>0</v>
      </c>
      <c r="CC60" s="987">
        <f>IF(RESUMO_GLOBAL!$X$53="a",ROUND(AS60*$N60,RESUMO_GLOBAL!$X$54),IF(RESUMO_GLOBAL!$X$53="t",TRUNC(AS60*$N60,RESUMO_GLOBAL!$X$54),AS60*$N60))</f>
        <v>0</v>
      </c>
      <c r="CD60" s="987">
        <f>IF(RESUMO_GLOBAL!$X$53="a",ROUND(AT60*$N60,RESUMO_GLOBAL!$X$54),IF(RESUMO_GLOBAL!$X$53="t",TRUNC(AT60*$N60,RESUMO_GLOBAL!$X$54),AT60*$N60))</f>
        <v>0</v>
      </c>
      <c r="CE60" s="987">
        <f>IF(RESUMO_GLOBAL!$X$53="a",ROUND(AU60*$N60,RESUMO_GLOBAL!$X$54),IF(RESUMO_GLOBAL!$X$53="t",TRUNC(AU60*$N60,RESUMO_GLOBAL!$X$54),AU60*$N60))</f>
        <v>0</v>
      </c>
      <c r="CF60" s="987">
        <f>IF(RESUMO_GLOBAL!$X$53="a",ROUND(AV60*$N60,RESUMO_GLOBAL!$X$54),IF(RESUMO_GLOBAL!$X$53="t",TRUNC(AV60*$N60,RESUMO_GLOBAL!$X$54),AV60*$N60))</f>
        <v>0</v>
      </c>
      <c r="CG60" s="987">
        <f>IF(RESUMO_GLOBAL!$X$53="a",ROUND(AW60*$N60,RESUMO_GLOBAL!$X$54),IF(RESUMO_GLOBAL!$X$53="t",TRUNC(AW60*$N60,RESUMO_GLOBAL!$X$54),AW60*$N60))</f>
        <v>0</v>
      </c>
      <c r="CK60" s="59">
        <f t="shared" si="57"/>
        <v>5357.5700000000006</v>
      </c>
      <c r="CL60" s="59">
        <f t="shared" si="58"/>
        <v>3883.37</v>
      </c>
      <c r="CM60" s="59">
        <f t="shared" si="59"/>
        <v>0</v>
      </c>
      <c r="CN60" s="59">
        <f t="shared" si="60"/>
        <v>0</v>
      </c>
      <c r="CO60" s="59">
        <f t="shared" si="61"/>
        <v>0</v>
      </c>
      <c r="CP60" s="59">
        <f t="shared" si="62"/>
        <v>0</v>
      </c>
      <c r="CQ60" s="59">
        <f t="shared" si="63"/>
        <v>0</v>
      </c>
      <c r="CR60" s="59">
        <f t="shared" si="64"/>
        <v>0</v>
      </c>
      <c r="CS60" s="59">
        <f t="shared" si="65"/>
        <v>0</v>
      </c>
      <c r="CT60" s="59">
        <f t="shared" si="66"/>
        <v>0</v>
      </c>
      <c r="CU60" s="59">
        <f t="shared" si="67"/>
        <v>0</v>
      </c>
      <c r="CV60" s="59">
        <f t="shared" si="68"/>
        <v>0</v>
      </c>
      <c r="CW60" s="59">
        <f t="shared" si="69"/>
        <v>0</v>
      </c>
      <c r="CX60" s="59">
        <f t="shared" si="70"/>
        <v>0</v>
      </c>
      <c r="CY60" s="59">
        <f t="shared" si="71"/>
        <v>0</v>
      </c>
      <c r="CZ60" s="59">
        <f t="shared" si="72"/>
        <v>0</v>
      </c>
      <c r="DA60" s="59">
        <f t="shared" si="73"/>
        <v>0</v>
      </c>
      <c r="DB60" s="59">
        <f t="shared" si="74"/>
        <v>0</v>
      </c>
      <c r="DE60">
        <f t="shared" si="8"/>
        <v>55</v>
      </c>
      <c r="DF60" t="str">
        <f t="shared" si="75"/>
        <v/>
      </c>
      <c r="DG60" s="59">
        <f>IF($C60&lt;&gt;0,SUM($CK61:CK61),0)</f>
        <v>0</v>
      </c>
      <c r="DH60" s="59">
        <f>IF($C60&lt;&gt;0,SUM($CK61:CL61),0)</f>
        <v>0</v>
      </c>
      <c r="DI60" s="59">
        <f>IF($C60&lt;&gt;0,SUM($CK61:CM61),0)</f>
        <v>0</v>
      </c>
      <c r="DJ60" s="59">
        <f>IF($C60&lt;&gt;0,SUM($CK61:CN61),0)</f>
        <v>0</v>
      </c>
      <c r="DK60" s="59">
        <f>IF($C60&lt;&gt;0,SUM($CK61:CO61),0)</f>
        <v>0</v>
      </c>
      <c r="DL60" s="59">
        <f>IF($C60&lt;&gt;0,SUM($CK61:CP61),0)</f>
        <v>0</v>
      </c>
      <c r="DM60" s="59">
        <f>IF($C60&lt;&gt;0,SUM($CK61:CQ61),0)</f>
        <v>0</v>
      </c>
      <c r="DN60" s="59">
        <f>IF($C60&lt;&gt;0,SUM($CK61:CR61),0)</f>
        <v>0</v>
      </c>
      <c r="DO60" s="59">
        <f>IF($C60&lt;&gt;0,SUM($CK61:CS61),0)</f>
        <v>0</v>
      </c>
      <c r="DP60" s="59">
        <f>IF($C60&lt;&gt;0,SUM($CK61:CT61),0)</f>
        <v>0</v>
      </c>
      <c r="DQ60" s="59">
        <f>IF($C60&lt;&gt;0,SUM($CK61:CU61),0)</f>
        <v>0</v>
      </c>
      <c r="DR60" s="59">
        <f>IF($C60&lt;&gt;0,SUM($CK61:CV61),0)</f>
        <v>0</v>
      </c>
      <c r="DS60" s="59">
        <f>IF($C60&lt;&gt;0,SUM($CK61:CW61),0)</f>
        <v>0</v>
      </c>
      <c r="DT60" s="59">
        <f>IF($C60&lt;&gt;0,SUM($CK61:CX61),0)</f>
        <v>0</v>
      </c>
      <c r="DU60" s="59">
        <f>IF($C60&lt;&gt;0,SUM($CK61:CY61),0)</f>
        <v>0</v>
      </c>
      <c r="DV60" s="59">
        <f>IF($C60&lt;&gt;0,SUM($CK61:CZ61),0)</f>
        <v>0</v>
      </c>
      <c r="DW60" s="59">
        <f>IF($C60&lt;&gt;0,SUM($CK61:DA61),0)</f>
        <v>0</v>
      </c>
      <c r="DX60" s="59">
        <f>IF($C60&lt;&gt;0,SUM($CK61:DB61),0)</f>
        <v>0</v>
      </c>
      <c r="DY60" s="952" t="str">
        <f t="shared" si="44"/>
        <v/>
      </c>
    </row>
    <row r="61" spans="1:129">
      <c r="A61" s="3" t="str">
        <f t="shared" si="76"/>
        <v>x</v>
      </c>
      <c r="B61" s="805">
        <f>Dados_GLOBAL_Inicial!E61</f>
        <v>0</v>
      </c>
      <c r="C61" s="953">
        <f>IF(IFERROR(VALUE(Dados_GLOBAL_Inicial!F61),0)=0,0,Dados_GLOBAL_Inicial!F61)</f>
        <v>0</v>
      </c>
      <c r="D61" s="830" t="str">
        <f>Dados_GLOBAL_Inicial!G61</f>
        <v>09.05.02</v>
      </c>
      <c r="E61" s="830" t="str">
        <f>IF(IFERROR(VLOOKUP(F61,Cod_Gde_Itens!$A$1:$B$80,2,FALSE),0)&gt;549,IFERROR(VLOOKUP(F61,Cod_Gde_Itens!$A$1:$B$80,2,FALSE),0),IF(Dados_GLOBAL_Inicial!H61=0,"",Dados_GLOBAL_Inicial!H61))</f>
        <v>DAER</v>
      </c>
      <c r="F61" s="823" t="str">
        <f>Dados_GLOBAL_Inicial!I61</f>
        <v>Ensaio de Densidade do Material Betuminoso</v>
      </c>
      <c r="G61" s="824" t="str">
        <f>Dados_GLOBAL_Inicial!J61</f>
        <v>un</v>
      </c>
      <c r="H61" s="560">
        <f>Dados_GLOBAL_Inicial!K61</f>
        <v>35</v>
      </c>
      <c r="I61" s="976">
        <f>SUM('MEDIÇÃO_OBJETO (1)'!I61)</f>
        <v>0</v>
      </c>
      <c r="J61" s="455">
        <f t="shared" si="45"/>
        <v>35</v>
      </c>
      <c r="K61" s="451">
        <f t="shared" si="78"/>
        <v>0.25714285714285712</v>
      </c>
      <c r="L61" s="452">
        <f t="shared" si="47"/>
        <v>4.0000000000000002E-4</v>
      </c>
      <c r="M61" s="809">
        <f t="shared" si="79"/>
        <v>1E-4</v>
      </c>
      <c r="N61" s="810">
        <f>IF(IFERROR(VALUE(Dados_GLOBAL_Inicial!L61),0)=0,0,Dados_GLOBAL_Inicial!L61)</f>
        <v>50.9</v>
      </c>
      <c r="O61" s="812">
        <f>SUM('MEDIÇÃO_OBJETO (1)'!O61)</f>
        <v>458.1</v>
      </c>
      <c r="P61" s="812">
        <f>SUM('MEDIÇÃO_OBJETO (1)'!P61)</f>
        <v>1781.5</v>
      </c>
      <c r="Q61" s="813">
        <f t="shared" si="80"/>
        <v>1323.4</v>
      </c>
      <c r="R61" s="951"/>
      <c r="S61" s="815">
        <f>SUM('MEDIÇÃO_OBJETO (1)'!S61)</f>
        <v>0</v>
      </c>
      <c r="T61" s="815">
        <f>SUM('MEDIÇÃO_OBJETO (1)'!T61)</f>
        <v>0</v>
      </c>
      <c r="V61" s="19"/>
      <c r="W61" s="978">
        <f t="shared" si="81"/>
        <v>7959.2500000000009</v>
      </c>
      <c r="X61" s="816">
        <f t="shared" si="82"/>
        <v>0</v>
      </c>
      <c r="Y61" s="816">
        <f t="shared" si="83"/>
        <v>21574.02</v>
      </c>
      <c r="Z61" s="817">
        <f t="shared" si="84"/>
        <v>0</v>
      </c>
      <c r="AB61" s="453">
        <f t="shared" si="54"/>
        <v>9</v>
      </c>
      <c r="AC61" s="14">
        <f t="shared" si="85"/>
        <v>0.25714285714285712</v>
      </c>
      <c r="AD61" s="819"/>
      <c r="AE61" s="631">
        <f t="shared" si="56"/>
        <v>0</v>
      </c>
      <c r="AF61" s="818">
        <f>SUM('MEDIÇÃO_OBJETO (1)'!AG61)</f>
        <v>4</v>
      </c>
      <c r="AG61" s="541">
        <f>SUM('MEDIÇÃO_OBJETO (1)'!AH61)</f>
        <v>5</v>
      </c>
      <c r="AH61" s="541">
        <f>SUM('MEDIÇÃO_OBJETO (1)'!AI61)</f>
        <v>0</v>
      </c>
      <c r="AI61" s="541">
        <f>SUM('MEDIÇÃO_OBJETO (1)'!AJ61)</f>
        <v>0</v>
      </c>
      <c r="AJ61" s="541">
        <f>SUM('MEDIÇÃO_OBJETO (1)'!AK61)</f>
        <v>0</v>
      </c>
      <c r="AK61" s="541">
        <f>SUM('MEDIÇÃO_OBJETO (1)'!AL61)</f>
        <v>0</v>
      </c>
      <c r="AL61" s="541">
        <f>SUM('MEDIÇÃO_OBJETO (1)'!AM61)</f>
        <v>0</v>
      </c>
      <c r="AM61" s="541">
        <f>SUM('MEDIÇÃO_OBJETO (1)'!AN61)</f>
        <v>0</v>
      </c>
      <c r="AN61" s="541">
        <f>SUM('MEDIÇÃO_OBJETO (1)'!AO61)</f>
        <v>0</v>
      </c>
      <c r="AO61" s="541">
        <f>SUM('MEDIÇÃO_OBJETO (1)'!AP61)</f>
        <v>0</v>
      </c>
      <c r="AP61" s="541">
        <f>SUM('MEDIÇÃO_OBJETO (1)'!AQ61)</f>
        <v>0</v>
      </c>
      <c r="AQ61" s="541">
        <f>SUM('MEDIÇÃO_OBJETO (1)'!AR61)</f>
        <v>0</v>
      </c>
      <c r="AR61" s="541">
        <f>SUM('MEDIÇÃO_OBJETO (1)'!AS61)</f>
        <v>0</v>
      </c>
      <c r="AS61" s="541">
        <f>SUM('MEDIÇÃO_OBJETO (1)'!AT61)</f>
        <v>0</v>
      </c>
      <c r="AT61" s="541">
        <f>SUM('MEDIÇÃO_OBJETO (1)'!AU61)</f>
        <v>0</v>
      </c>
      <c r="AU61" s="541">
        <f>SUM('MEDIÇÃO_OBJETO (1)'!AV61)</f>
        <v>0</v>
      </c>
      <c r="AV61" s="541">
        <f>SUM('MEDIÇÃO_OBJETO (1)'!AW61)</f>
        <v>0</v>
      </c>
      <c r="AW61" s="541">
        <f>SUM('MEDIÇÃO_OBJETO (1)'!AX61)</f>
        <v>0</v>
      </c>
      <c r="AX61" s="977"/>
      <c r="BN61" s="992">
        <f t="shared" si="77"/>
        <v>0</v>
      </c>
      <c r="BO61" s="538">
        <f t="shared" si="43"/>
        <v>458.1</v>
      </c>
      <c r="BP61" s="987">
        <f>IF(RESUMO_GLOBAL!$X$53="a",ROUND(AF61*$N61,RESUMO_GLOBAL!$X$54),IF(RESUMO_GLOBAL!$X$53="t",TRUNC(AF61*$N61,RESUMO_GLOBAL!$X$54),AF61*$N61))</f>
        <v>203.6</v>
      </c>
      <c r="BQ61" s="987">
        <f>IF(RESUMO_GLOBAL!$X$53="a",ROUND(AG61*$N61,RESUMO_GLOBAL!$X$54),IF(RESUMO_GLOBAL!$X$53="t",TRUNC(AG61*$N61,RESUMO_GLOBAL!$X$54),AG61*$N61))</f>
        <v>254.5</v>
      </c>
      <c r="BR61" s="987">
        <f>IF(RESUMO_GLOBAL!$X$53="a",ROUND(AH61*$N61,RESUMO_GLOBAL!$X$54),IF(RESUMO_GLOBAL!$X$53="t",TRUNC(AH61*$N61,RESUMO_GLOBAL!$X$54),AH61*$N61))</f>
        <v>0</v>
      </c>
      <c r="BS61" s="987">
        <f>IF(RESUMO_GLOBAL!$X$53="a",ROUND(AI61*$N61,RESUMO_GLOBAL!$X$54),IF(RESUMO_GLOBAL!$X$53="t",TRUNC(AI61*$N61,RESUMO_GLOBAL!$X$54),AI61*$N61))</f>
        <v>0</v>
      </c>
      <c r="BT61" s="987">
        <f>IF(RESUMO_GLOBAL!$X$53="a",ROUND(AJ61*$N61,RESUMO_GLOBAL!$X$54),IF(RESUMO_GLOBAL!$X$53="t",TRUNC(AJ61*$N61,RESUMO_GLOBAL!$X$54),AJ61*$N61))</f>
        <v>0</v>
      </c>
      <c r="BU61" s="987">
        <f>IF(RESUMO_GLOBAL!$X$53="a",ROUND(AK61*$N61,RESUMO_GLOBAL!$X$54),IF(RESUMO_GLOBAL!$X$53="t",TRUNC(AK61*$N61,RESUMO_GLOBAL!$X$54),AK61*$N61))</f>
        <v>0</v>
      </c>
      <c r="BV61" s="987">
        <f>IF(RESUMO_GLOBAL!$X$53="a",ROUND(AL61*$N61,RESUMO_GLOBAL!$X$54),IF(RESUMO_GLOBAL!$X$53="t",TRUNC(AL61*$N61,RESUMO_GLOBAL!$X$54),AL61*$N61))</f>
        <v>0</v>
      </c>
      <c r="BW61" s="987">
        <f>IF(RESUMO_GLOBAL!$X$53="a",ROUND(AM61*$N61,RESUMO_GLOBAL!$X$54),IF(RESUMO_GLOBAL!$X$53="t",TRUNC(AM61*$N61,RESUMO_GLOBAL!$X$54),AM61*$N61))</f>
        <v>0</v>
      </c>
      <c r="BX61" s="987">
        <f>IF(RESUMO_GLOBAL!$X$53="a",ROUND(AN61*$N61,RESUMO_GLOBAL!$X$54),IF(RESUMO_GLOBAL!$X$53="t",TRUNC(AN61*$N61,RESUMO_GLOBAL!$X$54),AN61*$N61))</f>
        <v>0</v>
      </c>
      <c r="BY61" s="987">
        <f>IF(RESUMO_GLOBAL!$X$53="a",ROUND(AO61*$N61,RESUMO_GLOBAL!$X$54),IF(RESUMO_GLOBAL!$X$53="t",TRUNC(AO61*$N61,RESUMO_GLOBAL!$X$54),AO61*$N61))</f>
        <v>0</v>
      </c>
      <c r="BZ61" s="987">
        <f>IF(RESUMO_GLOBAL!$X$53="a",ROUND(AP61*$N61,RESUMO_GLOBAL!$X$54),IF(RESUMO_GLOBAL!$X$53="t",TRUNC(AP61*$N61,RESUMO_GLOBAL!$X$54),AP61*$N61))</f>
        <v>0</v>
      </c>
      <c r="CA61" s="987">
        <f>IF(RESUMO_GLOBAL!$X$53="a",ROUND(AQ61*$N61,RESUMO_GLOBAL!$X$54),IF(RESUMO_GLOBAL!$X$53="t",TRUNC(AQ61*$N61,RESUMO_GLOBAL!$X$54),AQ61*$N61))</f>
        <v>0</v>
      </c>
      <c r="CB61" s="987">
        <f>IF(RESUMO_GLOBAL!$X$53="a",ROUND(AR61*$N61,RESUMO_GLOBAL!$X$54),IF(RESUMO_GLOBAL!$X$53="t",TRUNC(AR61*$N61,RESUMO_GLOBAL!$X$54),AR61*$N61))</f>
        <v>0</v>
      </c>
      <c r="CC61" s="987">
        <f>IF(RESUMO_GLOBAL!$X$53="a",ROUND(AS61*$N61,RESUMO_GLOBAL!$X$54),IF(RESUMO_GLOBAL!$X$53="t",TRUNC(AS61*$N61,RESUMO_GLOBAL!$X$54),AS61*$N61))</f>
        <v>0</v>
      </c>
      <c r="CD61" s="987">
        <f>IF(RESUMO_GLOBAL!$X$53="a",ROUND(AT61*$N61,RESUMO_GLOBAL!$X$54),IF(RESUMO_GLOBAL!$X$53="t",TRUNC(AT61*$N61,RESUMO_GLOBAL!$X$54),AT61*$N61))</f>
        <v>0</v>
      </c>
      <c r="CE61" s="987">
        <f>IF(RESUMO_GLOBAL!$X$53="a",ROUND(AU61*$N61,RESUMO_GLOBAL!$X$54),IF(RESUMO_GLOBAL!$X$53="t",TRUNC(AU61*$N61,RESUMO_GLOBAL!$X$54),AU61*$N61))</f>
        <v>0</v>
      </c>
      <c r="CF61" s="987">
        <f>IF(RESUMO_GLOBAL!$X$53="a",ROUND(AV61*$N61,RESUMO_GLOBAL!$X$54),IF(RESUMO_GLOBAL!$X$53="t",TRUNC(AV61*$N61,RESUMO_GLOBAL!$X$54),AV61*$N61))</f>
        <v>0</v>
      </c>
      <c r="CG61" s="987">
        <f>IF(RESUMO_GLOBAL!$X$53="a",ROUND(AW61*$N61,RESUMO_GLOBAL!$X$54),IF(RESUMO_GLOBAL!$X$53="t",TRUNC(AW61*$N61,RESUMO_GLOBAL!$X$54),AW61*$N61))</f>
        <v>0</v>
      </c>
      <c r="CK61" s="59">
        <f t="shared" si="57"/>
        <v>4787.93</v>
      </c>
      <c r="CL61" s="59">
        <f t="shared" si="58"/>
        <v>3171.32</v>
      </c>
      <c r="CM61" s="59">
        <f t="shared" si="59"/>
        <v>0</v>
      </c>
      <c r="CN61" s="59">
        <f t="shared" si="60"/>
        <v>0</v>
      </c>
      <c r="CO61" s="59">
        <f t="shared" si="61"/>
        <v>0</v>
      </c>
      <c r="CP61" s="59">
        <f t="shared" si="62"/>
        <v>0</v>
      </c>
      <c r="CQ61" s="59">
        <f t="shared" si="63"/>
        <v>0</v>
      </c>
      <c r="CR61" s="59">
        <f t="shared" si="64"/>
        <v>0</v>
      </c>
      <c r="CS61" s="59">
        <f t="shared" si="65"/>
        <v>0</v>
      </c>
      <c r="CT61" s="59">
        <f t="shared" si="66"/>
        <v>0</v>
      </c>
      <c r="CU61" s="59">
        <f t="shared" si="67"/>
        <v>0</v>
      </c>
      <c r="CV61" s="59">
        <f t="shared" si="68"/>
        <v>0</v>
      </c>
      <c r="CW61" s="59">
        <f t="shared" si="69"/>
        <v>0</v>
      </c>
      <c r="CX61" s="59">
        <f t="shared" si="70"/>
        <v>0</v>
      </c>
      <c r="CY61" s="59">
        <f t="shared" si="71"/>
        <v>0</v>
      </c>
      <c r="CZ61" s="59">
        <f t="shared" si="72"/>
        <v>0</v>
      </c>
      <c r="DA61" s="59">
        <f t="shared" si="73"/>
        <v>0</v>
      </c>
      <c r="DB61" s="59">
        <f t="shared" si="74"/>
        <v>0</v>
      </c>
      <c r="DE61">
        <f t="shared" si="8"/>
        <v>56</v>
      </c>
      <c r="DF61" t="str">
        <f t="shared" si="75"/>
        <v/>
      </c>
      <c r="DG61" s="59">
        <f>IF($C61&lt;&gt;0,SUM($CK62:CK62),0)</f>
        <v>0</v>
      </c>
      <c r="DH61" s="59">
        <f>IF($C61&lt;&gt;0,SUM($CK62:CL62),0)</f>
        <v>0</v>
      </c>
      <c r="DI61" s="59">
        <f>IF($C61&lt;&gt;0,SUM($CK62:CM62),0)</f>
        <v>0</v>
      </c>
      <c r="DJ61" s="59">
        <f>IF($C61&lt;&gt;0,SUM($CK62:CN62),0)</f>
        <v>0</v>
      </c>
      <c r="DK61" s="59">
        <f>IF($C61&lt;&gt;0,SUM($CK62:CO62),0)</f>
        <v>0</v>
      </c>
      <c r="DL61" s="59">
        <f>IF($C61&lt;&gt;0,SUM($CK62:CP62),0)</f>
        <v>0</v>
      </c>
      <c r="DM61" s="59">
        <f>IF($C61&lt;&gt;0,SUM($CK62:CQ62),0)</f>
        <v>0</v>
      </c>
      <c r="DN61" s="59">
        <f>IF($C61&lt;&gt;0,SUM($CK62:CR62),0)</f>
        <v>0</v>
      </c>
      <c r="DO61" s="59">
        <f>IF($C61&lt;&gt;0,SUM($CK62:CS62),0)</f>
        <v>0</v>
      </c>
      <c r="DP61" s="59">
        <f>IF($C61&lt;&gt;0,SUM($CK62:CT62),0)</f>
        <v>0</v>
      </c>
      <c r="DQ61" s="59">
        <f>IF($C61&lt;&gt;0,SUM($CK62:CU62),0)</f>
        <v>0</v>
      </c>
      <c r="DR61" s="59">
        <f>IF($C61&lt;&gt;0,SUM($CK62:CV62),0)</f>
        <v>0</v>
      </c>
      <c r="DS61" s="59">
        <f>IF($C61&lt;&gt;0,SUM($CK62:CW62),0)</f>
        <v>0</v>
      </c>
      <c r="DT61" s="59">
        <f>IF($C61&lt;&gt;0,SUM($CK62:CX62),0)</f>
        <v>0</v>
      </c>
      <c r="DU61" s="59">
        <f>IF($C61&lt;&gt;0,SUM($CK62:CY62),0)</f>
        <v>0</v>
      </c>
      <c r="DV61" s="59">
        <f>IF($C61&lt;&gt;0,SUM($CK62:CZ62),0)</f>
        <v>0</v>
      </c>
      <c r="DW61" s="59">
        <f>IF($C61&lt;&gt;0,SUM($CK62:DA62),0)</f>
        <v>0</v>
      </c>
      <c r="DX61" s="59">
        <f>IF($C61&lt;&gt;0,SUM($CK62:DB62),0)</f>
        <v>0</v>
      </c>
      <c r="DY61" s="952" t="str">
        <f t="shared" si="44"/>
        <v/>
      </c>
    </row>
    <row r="62" spans="1:129">
      <c r="A62" s="3" t="str">
        <f t="shared" si="76"/>
        <v>x</v>
      </c>
      <c r="B62" s="805">
        <f>Dados_GLOBAL_Inicial!E62</f>
        <v>0</v>
      </c>
      <c r="C62" s="953">
        <f>IF(IFERROR(VALUE(Dados_GLOBAL_Inicial!F62),0)=0,0,Dados_GLOBAL_Inicial!F62)</f>
        <v>0</v>
      </c>
      <c r="D62" s="830" t="str">
        <f>Dados_GLOBAL_Inicial!G62</f>
        <v>09.04.03</v>
      </c>
      <c r="E62" s="830" t="str">
        <f>IF(IFERROR(VLOOKUP(F62,Cod_Gde_Itens!$A$1:$B$80,2,FALSE),0)&gt;549,IFERROR(VLOOKUP(F62,Cod_Gde_Itens!$A$1:$B$80,2,FALSE),0),IF(Dados_GLOBAL_Inicial!H62=0,"",Dados_GLOBAL_Inicial!H62))</f>
        <v>DAER</v>
      </c>
      <c r="F62" s="823" t="str">
        <f>Dados_GLOBAL_Inicial!I62</f>
        <v>Ensaio de tracao por compressao diametral - misturas betuminosas</v>
      </c>
      <c r="G62" s="824" t="str">
        <f>Dados_GLOBAL_Inicial!J62</f>
        <v>un</v>
      </c>
      <c r="H62" s="560">
        <f>Dados_GLOBAL_Inicial!K62</f>
        <v>35</v>
      </c>
      <c r="I62" s="976">
        <f>SUM('MEDIÇÃO_OBJETO (1)'!I62)</f>
        <v>0</v>
      </c>
      <c r="J62" s="455">
        <f t="shared" si="45"/>
        <v>35</v>
      </c>
      <c r="K62" s="451">
        <f t="shared" si="78"/>
        <v>0.25714285714285712</v>
      </c>
      <c r="L62" s="452">
        <f t="shared" si="47"/>
        <v>8.9999999999999998E-4</v>
      </c>
      <c r="M62" s="809">
        <f t="shared" si="79"/>
        <v>2.0000000000000001E-4</v>
      </c>
      <c r="N62" s="810">
        <f>IF(IFERROR(VALUE(Dados_GLOBAL_Inicial!L62),0)=0,0,Dados_GLOBAL_Inicial!L62)</f>
        <v>104.77</v>
      </c>
      <c r="O62" s="812">
        <f>SUM('MEDIÇÃO_OBJETO (1)'!O62)</f>
        <v>942.93</v>
      </c>
      <c r="P62" s="812">
        <f>SUM('MEDIÇÃO_OBJETO (1)'!P62)</f>
        <v>3666.95</v>
      </c>
      <c r="Q62" s="813">
        <f t="shared" si="80"/>
        <v>2724.02</v>
      </c>
      <c r="R62" s="951"/>
      <c r="S62" s="815">
        <f>SUM('MEDIÇÃO_OBJETO (1)'!S62)</f>
        <v>0</v>
      </c>
      <c r="T62" s="815">
        <f>SUM('MEDIÇÃO_OBJETO (1)'!T62)</f>
        <v>0</v>
      </c>
      <c r="V62" s="19"/>
      <c r="W62" s="978">
        <f t="shared" si="81"/>
        <v>7501.1500000000005</v>
      </c>
      <c r="X62" s="816">
        <f t="shared" si="82"/>
        <v>0</v>
      </c>
      <c r="Y62" s="816">
        <f t="shared" si="83"/>
        <v>19792.52</v>
      </c>
      <c r="Z62" s="817">
        <f t="shared" si="84"/>
        <v>0</v>
      </c>
      <c r="AB62" s="453">
        <f t="shared" si="54"/>
        <v>9</v>
      </c>
      <c r="AC62" s="14">
        <f t="shared" si="85"/>
        <v>0.25714285714285712</v>
      </c>
      <c r="AD62" s="819"/>
      <c r="AE62" s="631">
        <f t="shared" si="56"/>
        <v>0</v>
      </c>
      <c r="AF62" s="818">
        <f>SUM('MEDIÇÃO_OBJETO (1)'!AG62)</f>
        <v>4</v>
      </c>
      <c r="AG62" s="541">
        <f>SUM('MEDIÇÃO_OBJETO (1)'!AH62)</f>
        <v>5</v>
      </c>
      <c r="AH62" s="541">
        <f>SUM('MEDIÇÃO_OBJETO (1)'!AI62)</f>
        <v>0</v>
      </c>
      <c r="AI62" s="541">
        <f>SUM('MEDIÇÃO_OBJETO (1)'!AJ62)</f>
        <v>0</v>
      </c>
      <c r="AJ62" s="541">
        <f>SUM('MEDIÇÃO_OBJETO (1)'!AK62)</f>
        <v>0</v>
      </c>
      <c r="AK62" s="541">
        <f>SUM('MEDIÇÃO_OBJETO (1)'!AL62)</f>
        <v>0</v>
      </c>
      <c r="AL62" s="541">
        <f>SUM('MEDIÇÃO_OBJETO (1)'!AM62)</f>
        <v>0</v>
      </c>
      <c r="AM62" s="541">
        <f>SUM('MEDIÇÃO_OBJETO (1)'!AN62)</f>
        <v>0</v>
      </c>
      <c r="AN62" s="541">
        <f>SUM('MEDIÇÃO_OBJETO (1)'!AO62)</f>
        <v>0</v>
      </c>
      <c r="AO62" s="541">
        <f>SUM('MEDIÇÃO_OBJETO (1)'!AP62)</f>
        <v>0</v>
      </c>
      <c r="AP62" s="541">
        <f>SUM('MEDIÇÃO_OBJETO (1)'!AQ62)</f>
        <v>0</v>
      </c>
      <c r="AQ62" s="541">
        <f>SUM('MEDIÇÃO_OBJETO (1)'!AR62)</f>
        <v>0</v>
      </c>
      <c r="AR62" s="541">
        <f>SUM('MEDIÇÃO_OBJETO (1)'!AS62)</f>
        <v>0</v>
      </c>
      <c r="AS62" s="541">
        <f>SUM('MEDIÇÃO_OBJETO (1)'!AT62)</f>
        <v>0</v>
      </c>
      <c r="AT62" s="541">
        <f>SUM('MEDIÇÃO_OBJETO (1)'!AU62)</f>
        <v>0</v>
      </c>
      <c r="AU62" s="541">
        <f>SUM('MEDIÇÃO_OBJETO (1)'!AV62)</f>
        <v>0</v>
      </c>
      <c r="AV62" s="541">
        <f>SUM('MEDIÇÃO_OBJETO (1)'!AW62)</f>
        <v>0</v>
      </c>
      <c r="AW62" s="541">
        <f>SUM('MEDIÇÃO_OBJETO (1)'!AX62)</f>
        <v>0</v>
      </c>
      <c r="AX62" s="977"/>
      <c r="BN62" s="992">
        <f t="shared" si="77"/>
        <v>0</v>
      </c>
      <c r="BO62" s="538">
        <f t="shared" si="43"/>
        <v>942.93000000000006</v>
      </c>
      <c r="BP62" s="987">
        <f>IF(RESUMO_GLOBAL!$X$53="a",ROUND(AF62*$N62,RESUMO_GLOBAL!$X$54),IF(RESUMO_GLOBAL!$X$53="t",TRUNC(AF62*$N62,RESUMO_GLOBAL!$X$54),AF62*$N62))</f>
        <v>419.08</v>
      </c>
      <c r="BQ62" s="987">
        <f>IF(RESUMO_GLOBAL!$X$53="a",ROUND(AG62*$N62,RESUMO_GLOBAL!$X$54),IF(RESUMO_GLOBAL!$X$53="t",TRUNC(AG62*$N62,RESUMO_GLOBAL!$X$54),AG62*$N62))</f>
        <v>523.85</v>
      </c>
      <c r="BR62" s="987">
        <f>IF(RESUMO_GLOBAL!$X$53="a",ROUND(AH62*$N62,RESUMO_GLOBAL!$X$54),IF(RESUMO_GLOBAL!$X$53="t",TRUNC(AH62*$N62,RESUMO_GLOBAL!$X$54),AH62*$N62))</f>
        <v>0</v>
      </c>
      <c r="BS62" s="987">
        <f>IF(RESUMO_GLOBAL!$X$53="a",ROUND(AI62*$N62,RESUMO_GLOBAL!$X$54),IF(RESUMO_GLOBAL!$X$53="t",TRUNC(AI62*$N62,RESUMO_GLOBAL!$X$54),AI62*$N62))</f>
        <v>0</v>
      </c>
      <c r="BT62" s="987">
        <f>IF(RESUMO_GLOBAL!$X$53="a",ROUND(AJ62*$N62,RESUMO_GLOBAL!$X$54),IF(RESUMO_GLOBAL!$X$53="t",TRUNC(AJ62*$N62,RESUMO_GLOBAL!$X$54),AJ62*$N62))</f>
        <v>0</v>
      </c>
      <c r="BU62" s="987">
        <f>IF(RESUMO_GLOBAL!$X$53="a",ROUND(AK62*$N62,RESUMO_GLOBAL!$X$54),IF(RESUMO_GLOBAL!$X$53="t",TRUNC(AK62*$N62,RESUMO_GLOBAL!$X$54),AK62*$N62))</f>
        <v>0</v>
      </c>
      <c r="BV62" s="987">
        <f>IF(RESUMO_GLOBAL!$X$53="a",ROUND(AL62*$N62,RESUMO_GLOBAL!$X$54),IF(RESUMO_GLOBAL!$X$53="t",TRUNC(AL62*$N62,RESUMO_GLOBAL!$X$54),AL62*$N62))</f>
        <v>0</v>
      </c>
      <c r="BW62" s="987">
        <f>IF(RESUMO_GLOBAL!$X$53="a",ROUND(AM62*$N62,RESUMO_GLOBAL!$X$54),IF(RESUMO_GLOBAL!$X$53="t",TRUNC(AM62*$N62,RESUMO_GLOBAL!$X$54),AM62*$N62))</f>
        <v>0</v>
      </c>
      <c r="BX62" s="987">
        <f>IF(RESUMO_GLOBAL!$X$53="a",ROUND(AN62*$N62,RESUMO_GLOBAL!$X$54),IF(RESUMO_GLOBAL!$X$53="t",TRUNC(AN62*$N62,RESUMO_GLOBAL!$X$54),AN62*$N62))</f>
        <v>0</v>
      </c>
      <c r="BY62" s="987">
        <f>IF(RESUMO_GLOBAL!$X$53="a",ROUND(AO62*$N62,RESUMO_GLOBAL!$X$54),IF(RESUMO_GLOBAL!$X$53="t",TRUNC(AO62*$N62,RESUMO_GLOBAL!$X$54),AO62*$N62))</f>
        <v>0</v>
      </c>
      <c r="BZ62" s="987">
        <f>IF(RESUMO_GLOBAL!$X$53="a",ROUND(AP62*$N62,RESUMO_GLOBAL!$X$54),IF(RESUMO_GLOBAL!$X$53="t",TRUNC(AP62*$N62,RESUMO_GLOBAL!$X$54),AP62*$N62))</f>
        <v>0</v>
      </c>
      <c r="CA62" s="987">
        <f>IF(RESUMO_GLOBAL!$X$53="a",ROUND(AQ62*$N62,RESUMO_GLOBAL!$X$54),IF(RESUMO_GLOBAL!$X$53="t",TRUNC(AQ62*$N62,RESUMO_GLOBAL!$X$54),AQ62*$N62))</f>
        <v>0</v>
      </c>
      <c r="CB62" s="987">
        <f>IF(RESUMO_GLOBAL!$X$53="a",ROUND(AR62*$N62,RESUMO_GLOBAL!$X$54),IF(RESUMO_GLOBAL!$X$53="t",TRUNC(AR62*$N62,RESUMO_GLOBAL!$X$54),AR62*$N62))</f>
        <v>0</v>
      </c>
      <c r="CC62" s="987">
        <f>IF(RESUMO_GLOBAL!$X$53="a",ROUND(AS62*$N62,RESUMO_GLOBAL!$X$54),IF(RESUMO_GLOBAL!$X$53="t",TRUNC(AS62*$N62,RESUMO_GLOBAL!$X$54),AS62*$N62))</f>
        <v>0</v>
      </c>
      <c r="CD62" s="987">
        <f>IF(RESUMO_GLOBAL!$X$53="a",ROUND(AT62*$N62,RESUMO_GLOBAL!$X$54),IF(RESUMO_GLOBAL!$X$53="t",TRUNC(AT62*$N62,RESUMO_GLOBAL!$X$54),AT62*$N62))</f>
        <v>0</v>
      </c>
      <c r="CE62" s="987">
        <f>IF(RESUMO_GLOBAL!$X$53="a",ROUND(AU62*$N62,RESUMO_GLOBAL!$X$54),IF(RESUMO_GLOBAL!$X$53="t",TRUNC(AU62*$N62,RESUMO_GLOBAL!$X$54),AU62*$N62))</f>
        <v>0</v>
      </c>
      <c r="CF62" s="987">
        <f>IF(RESUMO_GLOBAL!$X$53="a",ROUND(AV62*$N62,RESUMO_GLOBAL!$X$54),IF(RESUMO_GLOBAL!$X$53="t",TRUNC(AV62*$N62,RESUMO_GLOBAL!$X$54),AV62*$N62))</f>
        <v>0</v>
      </c>
      <c r="CG62" s="987">
        <f>IF(RESUMO_GLOBAL!$X$53="a",ROUND(AW62*$N62,RESUMO_GLOBAL!$X$54),IF(RESUMO_GLOBAL!$X$53="t",TRUNC(AW62*$N62,RESUMO_GLOBAL!$X$54),AW62*$N62))</f>
        <v>0</v>
      </c>
      <c r="CK62" s="59">
        <f t="shared" si="57"/>
        <v>4584.33</v>
      </c>
      <c r="CL62" s="59">
        <f t="shared" si="58"/>
        <v>2916.82</v>
      </c>
      <c r="CM62" s="59">
        <f t="shared" si="59"/>
        <v>0</v>
      </c>
      <c r="CN62" s="59">
        <f t="shared" si="60"/>
        <v>0</v>
      </c>
      <c r="CO62" s="59">
        <f t="shared" si="61"/>
        <v>0</v>
      </c>
      <c r="CP62" s="59">
        <f t="shared" si="62"/>
        <v>0</v>
      </c>
      <c r="CQ62" s="59">
        <f t="shared" si="63"/>
        <v>0</v>
      </c>
      <c r="CR62" s="59">
        <f t="shared" si="64"/>
        <v>0</v>
      </c>
      <c r="CS62" s="59">
        <f t="shared" si="65"/>
        <v>0</v>
      </c>
      <c r="CT62" s="59">
        <f t="shared" si="66"/>
        <v>0</v>
      </c>
      <c r="CU62" s="59">
        <f t="shared" si="67"/>
        <v>0</v>
      </c>
      <c r="CV62" s="59">
        <f t="shared" si="68"/>
        <v>0</v>
      </c>
      <c r="CW62" s="59">
        <f t="shared" si="69"/>
        <v>0</v>
      </c>
      <c r="CX62" s="59">
        <f t="shared" si="70"/>
        <v>0</v>
      </c>
      <c r="CY62" s="59">
        <f t="shared" si="71"/>
        <v>0</v>
      </c>
      <c r="CZ62" s="59">
        <f t="shared" si="72"/>
        <v>0</v>
      </c>
      <c r="DA62" s="59">
        <f t="shared" si="73"/>
        <v>0</v>
      </c>
      <c r="DB62" s="59">
        <f t="shared" si="74"/>
        <v>0</v>
      </c>
      <c r="DE62">
        <f t="shared" si="8"/>
        <v>57</v>
      </c>
      <c r="DF62" t="str">
        <f t="shared" si="75"/>
        <v/>
      </c>
      <c r="DG62" s="59">
        <f>IF($C62&lt;&gt;0,SUM($CK63:CK63),0)</f>
        <v>0</v>
      </c>
      <c r="DH62" s="59">
        <f>IF($C62&lt;&gt;0,SUM($CK63:CL63),0)</f>
        <v>0</v>
      </c>
      <c r="DI62" s="59">
        <f>IF($C62&lt;&gt;0,SUM($CK63:CM63),0)</f>
        <v>0</v>
      </c>
      <c r="DJ62" s="59">
        <f>IF($C62&lt;&gt;0,SUM($CK63:CN63),0)</f>
        <v>0</v>
      </c>
      <c r="DK62" s="59">
        <f>IF($C62&lt;&gt;0,SUM($CK63:CO63),0)</f>
        <v>0</v>
      </c>
      <c r="DL62" s="59">
        <f>IF($C62&lt;&gt;0,SUM($CK63:CP63),0)</f>
        <v>0</v>
      </c>
      <c r="DM62" s="59">
        <f>IF($C62&lt;&gt;0,SUM($CK63:CQ63),0)</f>
        <v>0</v>
      </c>
      <c r="DN62" s="59">
        <f>IF($C62&lt;&gt;0,SUM($CK63:CR63),0)</f>
        <v>0</v>
      </c>
      <c r="DO62" s="59">
        <f>IF($C62&lt;&gt;0,SUM($CK63:CS63),0)</f>
        <v>0</v>
      </c>
      <c r="DP62" s="59">
        <f>IF($C62&lt;&gt;0,SUM($CK63:CT63),0)</f>
        <v>0</v>
      </c>
      <c r="DQ62" s="59">
        <f>IF($C62&lt;&gt;0,SUM($CK63:CU63),0)</f>
        <v>0</v>
      </c>
      <c r="DR62" s="59">
        <f>IF($C62&lt;&gt;0,SUM($CK63:CV63),0)</f>
        <v>0</v>
      </c>
      <c r="DS62" s="59">
        <f>IF($C62&lt;&gt;0,SUM($CK63:CW63),0)</f>
        <v>0</v>
      </c>
      <c r="DT62" s="59">
        <f>IF($C62&lt;&gt;0,SUM($CK63:CX63),0)</f>
        <v>0</v>
      </c>
      <c r="DU62" s="59">
        <f>IF($C62&lt;&gt;0,SUM($CK63:CY63),0)</f>
        <v>0</v>
      </c>
      <c r="DV62" s="59">
        <f>IF($C62&lt;&gt;0,SUM($CK63:CZ63),0)</f>
        <v>0</v>
      </c>
      <c r="DW62" s="59">
        <f>IF($C62&lt;&gt;0,SUM($CK63:DA63),0)</f>
        <v>0</v>
      </c>
      <c r="DX62" s="59">
        <f>IF($C62&lt;&gt;0,SUM($CK63:DB63),0)</f>
        <v>0</v>
      </c>
      <c r="DY62" s="952" t="str">
        <f t="shared" si="44"/>
        <v/>
      </c>
    </row>
    <row r="63" spans="1:129" ht="22.5">
      <c r="A63" s="3" t="str">
        <f t="shared" si="76"/>
        <v>x</v>
      </c>
      <c r="B63" s="805">
        <f>Dados_GLOBAL_Inicial!E63</f>
        <v>0</v>
      </c>
      <c r="C63" s="953">
        <f>IF(IFERROR(VALUE(Dados_GLOBAL_Inicial!F63),0)=0,0,Dados_GLOBAL_Inicial!F63)</f>
        <v>0</v>
      </c>
      <c r="D63" s="830" t="str">
        <f>Dados_GLOBAL_Inicial!G63</f>
        <v>09.04.01</v>
      </c>
      <c r="E63" s="830" t="str">
        <f>IF(IFERROR(VLOOKUP(F63,Cod_Gde_Itens!$A$1:$B$80,2,FALSE),0)&gt;549,IFERROR(VLOOKUP(F63,Cod_Gde_Itens!$A$1:$B$80,2,FALSE),0),IF(Dados_GLOBAL_Inicial!H63=0,"",Dados_GLOBAL_Inicial!H63))</f>
        <v>DAER</v>
      </c>
      <c r="F63" s="823" t="str">
        <f>Dados_GLOBAL_Inicial!I63</f>
        <v>Extração de corpo de prova de concreto asfáltico com sonda rotativa</v>
      </c>
      <c r="G63" s="824" t="str">
        <f>Dados_GLOBAL_Inicial!J63</f>
        <v>un</v>
      </c>
      <c r="H63" s="560">
        <f>Dados_GLOBAL_Inicial!K63</f>
        <v>35</v>
      </c>
      <c r="I63" s="976">
        <f>SUM('MEDIÇÃO_OBJETO (1)'!I63)</f>
        <v>0</v>
      </c>
      <c r="J63" s="455">
        <f t="shared" si="45"/>
        <v>35</v>
      </c>
      <c r="K63" s="451">
        <f t="shared" si="78"/>
        <v>0.25714285714285712</v>
      </c>
      <c r="L63" s="452">
        <f t="shared" si="47"/>
        <v>8.9999999999999998E-4</v>
      </c>
      <c r="M63" s="809">
        <f t="shared" si="79"/>
        <v>2.0000000000000001E-4</v>
      </c>
      <c r="N63" s="810">
        <f>IF(IFERROR(VALUE(Dados_GLOBAL_Inicial!L63),0)=0,0,Dados_GLOBAL_Inicial!L63)</f>
        <v>103.45</v>
      </c>
      <c r="O63" s="812">
        <f>SUM('MEDIÇÃO_OBJETO (1)'!O63)</f>
        <v>931.05</v>
      </c>
      <c r="P63" s="812">
        <f>SUM('MEDIÇÃO_OBJETO (1)'!P63)</f>
        <v>3620.75</v>
      </c>
      <c r="Q63" s="813">
        <f t="shared" si="80"/>
        <v>2689.7</v>
      </c>
      <c r="R63" s="951"/>
      <c r="S63" s="815">
        <f>SUM('MEDIÇÃO_OBJETO (1)'!S63)</f>
        <v>0</v>
      </c>
      <c r="T63" s="815">
        <f>SUM('MEDIÇÃO_OBJETO (1)'!T63)</f>
        <v>0</v>
      </c>
      <c r="V63" s="19"/>
      <c r="W63" s="978">
        <f t="shared" si="81"/>
        <v>6558.22</v>
      </c>
      <c r="X63" s="816">
        <f t="shared" si="82"/>
        <v>0</v>
      </c>
      <c r="Y63" s="816">
        <f t="shared" si="83"/>
        <v>16125.57</v>
      </c>
      <c r="Z63" s="817">
        <f t="shared" si="84"/>
        <v>0</v>
      </c>
      <c r="AB63" s="453">
        <f t="shared" si="54"/>
        <v>9</v>
      </c>
      <c r="AC63" s="14">
        <f t="shared" si="85"/>
        <v>0.25714285714285712</v>
      </c>
      <c r="AD63" s="819"/>
      <c r="AE63" s="631">
        <f t="shared" si="56"/>
        <v>0</v>
      </c>
      <c r="AF63" s="818">
        <f>SUM('MEDIÇÃO_OBJETO (1)'!AG63)</f>
        <v>4</v>
      </c>
      <c r="AG63" s="541">
        <f>SUM('MEDIÇÃO_OBJETO (1)'!AH63)</f>
        <v>5</v>
      </c>
      <c r="AH63" s="541">
        <f>SUM('MEDIÇÃO_OBJETO (1)'!AI63)</f>
        <v>0</v>
      </c>
      <c r="AI63" s="541">
        <f>SUM('MEDIÇÃO_OBJETO (1)'!AJ63)</f>
        <v>0</v>
      </c>
      <c r="AJ63" s="541">
        <f>SUM('MEDIÇÃO_OBJETO (1)'!AK63)</f>
        <v>0</v>
      </c>
      <c r="AK63" s="541">
        <f>SUM('MEDIÇÃO_OBJETO (1)'!AL63)</f>
        <v>0</v>
      </c>
      <c r="AL63" s="541">
        <f>SUM('MEDIÇÃO_OBJETO (1)'!AM63)</f>
        <v>0</v>
      </c>
      <c r="AM63" s="541">
        <f>SUM('MEDIÇÃO_OBJETO (1)'!AN63)</f>
        <v>0</v>
      </c>
      <c r="AN63" s="541">
        <f>SUM('MEDIÇÃO_OBJETO (1)'!AO63)</f>
        <v>0</v>
      </c>
      <c r="AO63" s="541">
        <f>SUM('MEDIÇÃO_OBJETO (1)'!AP63)</f>
        <v>0</v>
      </c>
      <c r="AP63" s="541">
        <f>SUM('MEDIÇÃO_OBJETO (1)'!AQ63)</f>
        <v>0</v>
      </c>
      <c r="AQ63" s="541">
        <f>SUM('MEDIÇÃO_OBJETO (1)'!AR63)</f>
        <v>0</v>
      </c>
      <c r="AR63" s="541">
        <f>SUM('MEDIÇÃO_OBJETO (1)'!AS63)</f>
        <v>0</v>
      </c>
      <c r="AS63" s="541">
        <f>SUM('MEDIÇÃO_OBJETO (1)'!AT63)</f>
        <v>0</v>
      </c>
      <c r="AT63" s="541">
        <f>SUM('MEDIÇÃO_OBJETO (1)'!AU63)</f>
        <v>0</v>
      </c>
      <c r="AU63" s="541">
        <f>SUM('MEDIÇÃO_OBJETO (1)'!AV63)</f>
        <v>0</v>
      </c>
      <c r="AV63" s="541">
        <f>SUM('MEDIÇÃO_OBJETO (1)'!AW63)</f>
        <v>0</v>
      </c>
      <c r="AW63" s="541">
        <f>SUM('MEDIÇÃO_OBJETO (1)'!AX63)</f>
        <v>0</v>
      </c>
      <c r="AX63" s="977"/>
      <c r="BN63" s="992">
        <f t="shared" si="77"/>
        <v>0</v>
      </c>
      <c r="BO63" s="538">
        <f t="shared" si="43"/>
        <v>931.05</v>
      </c>
      <c r="BP63" s="987">
        <f>IF(RESUMO_GLOBAL!$X$53="a",ROUND(AF63*$N63,RESUMO_GLOBAL!$X$54),IF(RESUMO_GLOBAL!$X$53="t",TRUNC(AF63*$N63,RESUMO_GLOBAL!$X$54),AF63*$N63))</f>
        <v>413.8</v>
      </c>
      <c r="BQ63" s="987">
        <f>IF(RESUMO_GLOBAL!$X$53="a",ROUND(AG63*$N63,RESUMO_GLOBAL!$X$54),IF(RESUMO_GLOBAL!$X$53="t",TRUNC(AG63*$N63,RESUMO_GLOBAL!$X$54),AG63*$N63))</f>
        <v>517.25</v>
      </c>
      <c r="BR63" s="987">
        <f>IF(RESUMO_GLOBAL!$X$53="a",ROUND(AH63*$N63,RESUMO_GLOBAL!$X$54),IF(RESUMO_GLOBAL!$X$53="t",TRUNC(AH63*$N63,RESUMO_GLOBAL!$X$54),AH63*$N63))</f>
        <v>0</v>
      </c>
      <c r="BS63" s="987">
        <f>IF(RESUMO_GLOBAL!$X$53="a",ROUND(AI63*$N63,RESUMO_GLOBAL!$X$54),IF(RESUMO_GLOBAL!$X$53="t",TRUNC(AI63*$N63,RESUMO_GLOBAL!$X$54),AI63*$N63))</f>
        <v>0</v>
      </c>
      <c r="BT63" s="987">
        <f>IF(RESUMO_GLOBAL!$X$53="a",ROUND(AJ63*$N63,RESUMO_GLOBAL!$X$54),IF(RESUMO_GLOBAL!$X$53="t",TRUNC(AJ63*$N63,RESUMO_GLOBAL!$X$54),AJ63*$N63))</f>
        <v>0</v>
      </c>
      <c r="BU63" s="987">
        <f>IF(RESUMO_GLOBAL!$X$53="a",ROUND(AK63*$N63,RESUMO_GLOBAL!$X$54),IF(RESUMO_GLOBAL!$X$53="t",TRUNC(AK63*$N63,RESUMO_GLOBAL!$X$54),AK63*$N63))</f>
        <v>0</v>
      </c>
      <c r="BV63" s="987">
        <f>IF(RESUMO_GLOBAL!$X$53="a",ROUND(AL63*$N63,RESUMO_GLOBAL!$X$54),IF(RESUMO_GLOBAL!$X$53="t",TRUNC(AL63*$N63,RESUMO_GLOBAL!$X$54),AL63*$N63))</f>
        <v>0</v>
      </c>
      <c r="BW63" s="987">
        <f>IF(RESUMO_GLOBAL!$X$53="a",ROUND(AM63*$N63,RESUMO_GLOBAL!$X$54),IF(RESUMO_GLOBAL!$X$53="t",TRUNC(AM63*$N63,RESUMO_GLOBAL!$X$54),AM63*$N63))</f>
        <v>0</v>
      </c>
      <c r="BX63" s="987">
        <f>IF(RESUMO_GLOBAL!$X$53="a",ROUND(AN63*$N63,RESUMO_GLOBAL!$X$54),IF(RESUMO_GLOBAL!$X$53="t",TRUNC(AN63*$N63,RESUMO_GLOBAL!$X$54),AN63*$N63))</f>
        <v>0</v>
      </c>
      <c r="BY63" s="987">
        <f>IF(RESUMO_GLOBAL!$X$53="a",ROUND(AO63*$N63,RESUMO_GLOBAL!$X$54),IF(RESUMO_GLOBAL!$X$53="t",TRUNC(AO63*$N63,RESUMO_GLOBAL!$X$54),AO63*$N63))</f>
        <v>0</v>
      </c>
      <c r="BZ63" s="987">
        <f>IF(RESUMO_GLOBAL!$X$53="a",ROUND(AP63*$N63,RESUMO_GLOBAL!$X$54),IF(RESUMO_GLOBAL!$X$53="t",TRUNC(AP63*$N63,RESUMO_GLOBAL!$X$54),AP63*$N63))</f>
        <v>0</v>
      </c>
      <c r="CA63" s="987">
        <f>IF(RESUMO_GLOBAL!$X$53="a",ROUND(AQ63*$N63,RESUMO_GLOBAL!$X$54),IF(RESUMO_GLOBAL!$X$53="t",TRUNC(AQ63*$N63,RESUMO_GLOBAL!$X$54),AQ63*$N63))</f>
        <v>0</v>
      </c>
      <c r="CB63" s="987">
        <f>IF(RESUMO_GLOBAL!$X$53="a",ROUND(AR63*$N63,RESUMO_GLOBAL!$X$54),IF(RESUMO_GLOBAL!$X$53="t",TRUNC(AR63*$N63,RESUMO_GLOBAL!$X$54),AR63*$N63))</f>
        <v>0</v>
      </c>
      <c r="CC63" s="987">
        <f>IF(RESUMO_GLOBAL!$X$53="a",ROUND(AS63*$N63,RESUMO_GLOBAL!$X$54),IF(RESUMO_GLOBAL!$X$53="t",TRUNC(AS63*$N63,RESUMO_GLOBAL!$X$54),AS63*$N63))</f>
        <v>0</v>
      </c>
      <c r="CD63" s="987">
        <f>IF(RESUMO_GLOBAL!$X$53="a",ROUND(AT63*$N63,RESUMO_GLOBAL!$X$54),IF(RESUMO_GLOBAL!$X$53="t",TRUNC(AT63*$N63,RESUMO_GLOBAL!$X$54),AT63*$N63))</f>
        <v>0</v>
      </c>
      <c r="CE63" s="987">
        <f>IF(RESUMO_GLOBAL!$X$53="a",ROUND(AU63*$N63,RESUMO_GLOBAL!$X$54),IF(RESUMO_GLOBAL!$X$53="t",TRUNC(AU63*$N63,RESUMO_GLOBAL!$X$54),AU63*$N63))</f>
        <v>0</v>
      </c>
      <c r="CF63" s="987">
        <f>IF(RESUMO_GLOBAL!$X$53="a",ROUND(AV63*$N63,RESUMO_GLOBAL!$X$54),IF(RESUMO_GLOBAL!$X$53="t",TRUNC(AV63*$N63,RESUMO_GLOBAL!$X$54),AV63*$N63))</f>
        <v>0</v>
      </c>
      <c r="CG63" s="987">
        <f>IF(RESUMO_GLOBAL!$X$53="a",ROUND(AW63*$N63,RESUMO_GLOBAL!$X$54),IF(RESUMO_GLOBAL!$X$53="t",TRUNC(AW63*$N63,RESUMO_GLOBAL!$X$54),AW63*$N63))</f>
        <v>0</v>
      </c>
      <c r="CK63" s="59">
        <f t="shared" si="57"/>
        <v>4165.25</v>
      </c>
      <c r="CL63" s="59">
        <f t="shared" si="58"/>
        <v>2392.9700000000003</v>
      </c>
      <c r="CM63" s="59">
        <f t="shared" si="59"/>
        <v>0</v>
      </c>
      <c r="CN63" s="59">
        <f t="shared" si="60"/>
        <v>0</v>
      </c>
      <c r="CO63" s="59">
        <f t="shared" si="61"/>
        <v>0</v>
      </c>
      <c r="CP63" s="59">
        <f t="shared" si="62"/>
        <v>0</v>
      </c>
      <c r="CQ63" s="59">
        <f t="shared" si="63"/>
        <v>0</v>
      </c>
      <c r="CR63" s="59">
        <f t="shared" si="64"/>
        <v>0</v>
      </c>
      <c r="CS63" s="59">
        <f t="shared" si="65"/>
        <v>0</v>
      </c>
      <c r="CT63" s="59">
        <f t="shared" si="66"/>
        <v>0</v>
      </c>
      <c r="CU63" s="59">
        <f t="shared" si="67"/>
        <v>0</v>
      </c>
      <c r="CV63" s="59">
        <f t="shared" si="68"/>
        <v>0</v>
      </c>
      <c r="CW63" s="59">
        <f t="shared" si="69"/>
        <v>0</v>
      </c>
      <c r="CX63" s="59">
        <f t="shared" si="70"/>
        <v>0</v>
      </c>
      <c r="CY63" s="59">
        <f t="shared" si="71"/>
        <v>0</v>
      </c>
      <c r="CZ63" s="59">
        <f t="shared" si="72"/>
        <v>0</v>
      </c>
      <c r="DA63" s="59">
        <f t="shared" si="73"/>
        <v>0</v>
      </c>
      <c r="DB63" s="59">
        <f t="shared" si="74"/>
        <v>0</v>
      </c>
      <c r="DE63">
        <f t="shared" si="8"/>
        <v>58</v>
      </c>
      <c r="DF63" t="str">
        <f t="shared" si="75"/>
        <v/>
      </c>
      <c r="DG63" s="59">
        <f>IF($C63&lt;&gt;0,SUM($CK64:CK64),0)</f>
        <v>0</v>
      </c>
      <c r="DH63" s="59">
        <f>IF($C63&lt;&gt;0,SUM($CK64:CL64),0)</f>
        <v>0</v>
      </c>
      <c r="DI63" s="59">
        <f>IF($C63&lt;&gt;0,SUM($CK64:CM64),0)</f>
        <v>0</v>
      </c>
      <c r="DJ63" s="59">
        <f>IF($C63&lt;&gt;0,SUM($CK64:CN64),0)</f>
        <v>0</v>
      </c>
      <c r="DK63" s="59">
        <f>IF($C63&lt;&gt;0,SUM($CK64:CO64),0)</f>
        <v>0</v>
      </c>
      <c r="DL63" s="59">
        <f>IF($C63&lt;&gt;0,SUM($CK64:CP64),0)</f>
        <v>0</v>
      </c>
      <c r="DM63" s="59">
        <f>IF($C63&lt;&gt;0,SUM($CK64:CQ64),0)</f>
        <v>0</v>
      </c>
      <c r="DN63" s="59">
        <f>IF($C63&lt;&gt;0,SUM($CK64:CR64),0)</f>
        <v>0</v>
      </c>
      <c r="DO63" s="59">
        <f>IF($C63&lt;&gt;0,SUM($CK64:CS64),0)</f>
        <v>0</v>
      </c>
      <c r="DP63" s="59">
        <f>IF($C63&lt;&gt;0,SUM($CK64:CT64),0)</f>
        <v>0</v>
      </c>
      <c r="DQ63" s="59">
        <f>IF($C63&lt;&gt;0,SUM($CK64:CU64),0)</f>
        <v>0</v>
      </c>
      <c r="DR63" s="59">
        <f>IF($C63&lt;&gt;0,SUM($CK64:CV64),0)</f>
        <v>0</v>
      </c>
      <c r="DS63" s="59">
        <f>IF($C63&lt;&gt;0,SUM($CK64:CW64),0)</f>
        <v>0</v>
      </c>
      <c r="DT63" s="59">
        <f>IF($C63&lt;&gt;0,SUM($CK64:CX64),0)</f>
        <v>0</v>
      </c>
      <c r="DU63" s="59">
        <f>IF($C63&lt;&gt;0,SUM($CK64:CY64),0)</f>
        <v>0</v>
      </c>
      <c r="DV63" s="59">
        <f>IF($C63&lt;&gt;0,SUM($CK64:CZ64),0)</f>
        <v>0</v>
      </c>
      <c r="DW63" s="59">
        <f>IF($C63&lt;&gt;0,SUM($CK64:DA64),0)</f>
        <v>0</v>
      </c>
      <c r="DX63" s="59">
        <f>IF($C63&lt;&gt;0,SUM($CK64:DB64),0)</f>
        <v>0</v>
      </c>
      <c r="DY63" s="952" t="str">
        <f t="shared" si="44"/>
        <v/>
      </c>
    </row>
    <row r="64" spans="1:129" ht="23.25" thickBot="1">
      <c r="A64" s="3" t="str">
        <f t="shared" si="76"/>
        <v>x</v>
      </c>
      <c r="B64" s="805">
        <f>Dados_GLOBAL_Inicial!E64</f>
        <v>0</v>
      </c>
      <c r="C64" s="953">
        <f>IF(IFERROR(VALUE(Dados_GLOBAL_Inicial!F64),0)=0,0,Dados_GLOBAL_Inicial!F64)</f>
        <v>0</v>
      </c>
      <c r="D64" s="830" t="str">
        <f>Dados_GLOBAL_Inicial!G64</f>
        <v>09.01.18</v>
      </c>
      <c r="E64" s="830" t="str">
        <f>IF(IFERROR(VLOOKUP(F64,Cod_Gde_Itens!$A$1:$B$80,2,FALSE),0)&gt;549,IFERROR(VLOOKUP(F64,Cod_Gde_Itens!$A$1:$B$80,2,FALSE),0),IF(Dados_GLOBAL_Inicial!H64=0,"",Dados_GLOBAL_Inicial!H64))</f>
        <v>DAER</v>
      </c>
      <c r="F64" s="823" t="str">
        <f>Dados_GLOBAL_Inicial!I64</f>
        <v>Mobilização e desmobilização de equipamento e equipe para extração de corpos de prova da capa asfáltica.</v>
      </c>
      <c r="G64" s="824" t="str">
        <f>Dados_GLOBAL_Inicial!J64</f>
        <v>gb</v>
      </c>
      <c r="H64" s="560">
        <f>Dados_GLOBAL_Inicial!K64</f>
        <v>2</v>
      </c>
      <c r="I64" s="970">
        <f>SUM('MEDIÇÃO_OBJETO (1)'!I64)</f>
        <v>0</v>
      </c>
      <c r="J64" s="455">
        <f t="shared" si="45"/>
        <v>2</v>
      </c>
      <c r="K64" s="451">
        <f t="shared" si="78"/>
        <v>0.44999999999999996</v>
      </c>
      <c r="L64" s="452">
        <f t="shared" si="47"/>
        <v>2.8999999999999998E-3</v>
      </c>
      <c r="M64" s="809">
        <f t="shared" si="79"/>
        <v>1.2999999999999999E-3</v>
      </c>
      <c r="N64" s="810">
        <f>IF(IFERROR(VALUE(Dados_GLOBAL_Inicial!L64),0)=0,0,Dados_GLOBAL_Inicial!L64)</f>
        <v>6252.41</v>
      </c>
      <c r="O64" s="812">
        <f>SUM('MEDIÇÃO_OBJETO (1)'!O64)</f>
        <v>5627.17</v>
      </c>
      <c r="P64" s="812">
        <f>SUM('MEDIÇÃO_OBJETO (1)'!P64)</f>
        <v>12504.82</v>
      </c>
      <c r="Q64" s="813">
        <f t="shared" si="80"/>
        <v>6877.65</v>
      </c>
      <c r="R64" s="951"/>
      <c r="S64" s="815">
        <f>SUM('MEDIÇÃO_OBJETO (1)'!S64)</f>
        <v>0</v>
      </c>
      <c r="T64" s="815">
        <f>SUM('MEDIÇÃO_OBJETO (1)'!T64)</f>
        <v>0</v>
      </c>
      <c r="V64" s="19"/>
      <c r="W64" s="978">
        <f t="shared" si="81"/>
        <v>5627.17</v>
      </c>
      <c r="X64" s="816">
        <f t="shared" si="82"/>
        <v>0</v>
      </c>
      <c r="Y64" s="816">
        <f t="shared" si="83"/>
        <v>12504.82</v>
      </c>
      <c r="Z64" s="817">
        <f t="shared" si="84"/>
        <v>0</v>
      </c>
      <c r="AB64" s="453">
        <f t="shared" si="54"/>
        <v>0.89999999999999991</v>
      </c>
      <c r="AC64" s="14">
        <f t="shared" si="85"/>
        <v>0.44999999999999996</v>
      </c>
      <c r="AD64" s="819"/>
      <c r="AE64" s="631">
        <f t="shared" si="56"/>
        <v>0</v>
      </c>
      <c r="AF64" s="818">
        <f>SUM('MEDIÇÃO_OBJETO (1)'!AG64)</f>
        <v>0.6</v>
      </c>
      <c r="AG64" s="541">
        <f>SUM('MEDIÇÃO_OBJETO (1)'!AH64)</f>
        <v>0.3</v>
      </c>
      <c r="AH64" s="541">
        <f>SUM('MEDIÇÃO_OBJETO (1)'!AI64)</f>
        <v>0</v>
      </c>
      <c r="AI64" s="541">
        <f>SUM('MEDIÇÃO_OBJETO (1)'!AJ64)</f>
        <v>0</v>
      </c>
      <c r="AJ64" s="541">
        <f>SUM('MEDIÇÃO_OBJETO (1)'!AK64)</f>
        <v>0</v>
      </c>
      <c r="AK64" s="541">
        <f>SUM('MEDIÇÃO_OBJETO (1)'!AL64)</f>
        <v>0</v>
      </c>
      <c r="AL64" s="541">
        <f>SUM('MEDIÇÃO_OBJETO (1)'!AM64)</f>
        <v>0</v>
      </c>
      <c r="AM64" s="541">
        <f>SUM('MEDIÇÃO_OBJETO (1)'!AN64)</f>
        <v>0</v>
      </c>
      <c r="AN64" s="541">
        <f>SUM('MEDIÇÃO_OBJETO (1)'!AO64)</f>
        <v>0</v>
      </c>
      <c r="AO64" s="541">
        <f>SUM('MEDIÇÃO_OBJETO (1)'!AP64)</f>
        <v>0</v>
      </c>
      <c r="AP64" s="541">
        <f>SUM('MEDIÇÃO_OBJETO (1)'!AQ64)</f>
        <v>0</v>
      </c>
      <c r="AQ64" s="541">
        <f>SUM('MEDIÇÃO_OBJETO (1)'!AR64)</f>
        <v>0</v>
      </c>
      <c r="AR64" s="541">
        <f>SUM('MEDIÇÃO_OBJETO (1)'!AS64)</f>
        <v>0</v>
      </c>
      <c r="AS64" s="541">
        <f>SUM('MEDIÇÃO_OBJETO (1)'!AT64)</f>
        <v>0</v>
      </c>
      <c r="AT64" s="541">
        <f>SUM('MEDIÇÃO_OBJETO (1)'!AU64)</f>
        <v>0</v>
      </c>
      <c r="AU64" s="541">
        <f>SUM('MEDIÇÃO_OBJETO (1)'!AV64)</f>
        <v>0</v>
      </c>
      <c r="AV64" s="541">
        <f>SUM('MEDIÇÃO_OBJETO (1)'!AW64)</f>
        <v>0</v>
      </c>
      <c r="AW64" s="541">
        <f>SUM('MEDIÇÃO_OBJETO (1)'!AX64)</f>
        <v>0</v>
      </c>
      <c r="AX64" s="977"/>
      <c r="BN64" s="992">
        <f t="shared" si="77"/>
        <v>0</v>
      </c>
      <c r="BO64" s="538">
        <f t="shared" si="43"/>
        <v>5627.17</v>
      </c>
      <c r="BP64" s="987">
        <f>IF(RESUMO_GLOBAL!$X$53="a",ROUND(AF64*$N64,RESUMO_GLOBAL!$X$54),IF(RESUMO_GLOBAL!$X$53="t",TRUNC(AF64*$N64,RESUMO_GLOBAL!$X$54),AF64*$N64))</f>
        <v>3751.45</v>
      </c>
      <c r="BQ64" s="987">
        <f>IF(RESUMO_GLOBAL!$X$53="a",ROUND(AG64*$N64,RESUMO_GLOBAL!$X$54),IF(RESUMO_GLOBAL!$X$53="t",TRUNC(AG64*$N64,RESUMO_GLOBAL!$X$54),AG64*$N64))</f>
        <v>1875.72</v>
      </c>
      <c r="BR64" s="987">
        <f>IF(RESUMO_GLOBAL!$X$53="a",ROUND(AH64*$N64,RESUMO_GLOBAL!$X$54),IF(RESUMO_GLOBAL!$X$53="t",TRUNC(AH64*$N64,RESUMO_GLOBAL!$X$54),AH64*$N64))</f>
        <v>0</v>
      </c>
      <c r="BS64" s="987">
        <f>IF(RESUMO_GLOBAL!$X$53="a",ROUND(AI64*$N64,RESUMO_GLOBAL!$X$54),IF(RESUMO_GLOBAL!$X$53="t",TRUNC(AI64*$N64,RESUMO_GLOBAL!$X$54),AI64*$N64))</f>
        <v>0</v>
      </c>
      <c r="BT64" s="987">
        <f>IF(RESUMO_GLOBAL!$X$53="a",ROUND(AJ64*$N64,RESUMO_GLOBAL!$X$54),IF(RESUMO_GLOBAL!$X$53="t",TRUNC(AJ64*$N64,RESUMO_GLOBAL!$X$54),AJ64*$N64))</f>
        <v>0</v>
      </c>
      <c r="BU64" s="987">
        <f>IF(RESUMO_GLOBAL!$X$53="a",ROUND(AK64*$N64,RESUMO_GLOBAL!$X$54),IF(RESUMO_GLOBAL!$X$53="t",TRUNC(AK64*$N64,RESUMO_GLOBAL!$X$54),AK64*$N64))</f>
        <v>0</v>
      </c>
      <c r="BV64" s="987">
        <f>IF(RESUMO_GLOBAL!$X$53="a",ROUND(AL64*$N64,RESUMO_GLOBAL!$X$54),IF(RESUMO_GLOBAL!$X$53="t",TRUNC(AL64*$N64,RESUMO_GLOBAL!$X$54),AL64*$N64))</f>
        <v>0</v>
      </c>
      <c r="BW64" s="987">
        <f>IF(RESUMO_GLOBAL!$X$53="a",ROUND(AM64*$N64,RESUMO_GLOBAL!$X$54),IF(RESUMO_GLOBAL!$X$53="t",TRUNC(AM64*$N64,RESUMO_GLOBAL!$X$54),AM64*$N64))</f>
        <v>0</v>
      </c>
      <c r="BX64" s="987">
        <f>IF(RESUMO_GLOBAL!$X$53="a",ROUND(AN64*$N64,RESUMO_GLOBAL!$X$54),IF(RESUMO_GLOBAL!$X$53="t",TRUNC(AN64*$N64,RESUMO_GLOBAL!$X$54),AN64*$N64))</f>
        <v>0</v>
      </c>
      <c r="BY64" s="987">
        <f>IF(RESUMO_GLOBAL!$X$53="a",ROUND(AO64*$N64,RESUMO_GLOBAL!$X$54),IF(RESUMO_GLOBAL!$X$53="t",TRUNC(AO64*$N64,RESUMO_GLOBAL!$X$54),AO64*$N64))</f>
        <v>0</v>
      </c>
      <c r="BZ64" s="987">
        <f>IF(RESUMO_GLOBAL!$X$53="a",ROUND(AP64*$N64,RESUMO_GLOBAL!$X$54),IF(RESUMO_GLOBAL!$X$53="t",TRUNC(AP64*$N64,RESUMO_GLOBAL!$X$54),AP64*$N64))</f>
        <v>0</v>
      </c>
      <c r="CA64" s="987">
        <f>IF(RESUMO_GLOBAL!$X$53="a",ROUND(AQ64*$N64,RESUMO_GLOBAL!$X$54),IF(RESUMO_GLOBAL!$X$53="t",TRUNC(AQ64*$N64,RESUMO_GLOBAL!$X$54),AQ64*$N64))</f>
        <v>0</v>
      </c>
      <c r="CB64" s="987">
        <f>IF(RESUMO_GLOBAL!$X$53="a",ROUND(AR64*$N64,RESUMO_GLOBAL!$X$54),IF(RESUMO_GLOBAL!$X$53="t",TRUNC(AR64*$N64,RESUMO_GLOBAL!$X$54),AR64*$N64))</f>
        <v>0</v>
      </c>
      <c r="CC64" s="987">
        <f>IF(RESUMO_GLOBAL!$X$53="a",ROUND(AS64*$N64,RESUMO_GLOBAL!$X$54),IF(RESUMO_GLOBAL!$X$53="t",TRUNC(AS64*$N64,RESUMO_GLOBAL!$X$54),AS64*$N64))</f>
        <v>0</v>
      </c>
      <c r="CD64" s="987">
        <f>IF(RESUMO_GLOBAL!$X$53="a",ROUND(AT64*$N64,RESUMO_GLOBAL!$X$54),IF(RESUMO_GLOBAL!$X$53="t",TRUNC(AT64*$N64,RESUMO_GLOBAL!$X$54),AT64*$N64))</f>
        <v>0</v>
      </c>
      <c r="CE64" s="987">
        <f>IF(RESUMO_GLOBAL!$X$53="a",ROUND(AU64*$N64,RESUMO_GLOBAL!$X$54),IF(RESUMO_GLOBAL!$X$53="t",TRUNC(AU64*$N64,RESUMO_GLOBAL!$X$54),AU64*$N64))</f>
        <v>0</v>
      </c>
      <c r="CF64" s="987">
        <f>IF(RESUMO_GLOBAL!$X$53="a",ROUND(AV64*$N64,RESUMO_GLOBAL!$X$54),IF(RESUMO_GLOBAL!$X$53="t",TRUNC(AV64*$N64,RESUMO_GLOBAL!$X$54),AV64*$N64))</f>
        <v>0</v>
      </c>
      <c r="CG64" s="987">
        <f>IF(RESUMO_GLOBAL!$X$53="a",ROUND(AW64*$N64,RESUMO_GLOBAL!$X$54),IF(RESUMO_GLOBAL!$X$53="t",TRUNC(AW64*$N64,RESUMO_GLOBAL!$X$54),AW64*$N64))</f>
        <v>0</v>
      </c>
      <c r="CK64" s="59">
        <f t="shared" si="57"/>
        <v>3751.45</v>
      </c>
      <c r="CL64" s="59">
        <f t="shared" si="58"/>
        <v>1875.72</v>
      </c>
      <c r="CM64" s="59">
        <f t="shared" si="59"/>
        <v>0</v>
      </c>
      <c r="CN64" s="59">
        <f t="shared" si="60"/>
        <v>0</v>
      </c>
      <c r="CO64" s="59">
        <f t="shared" si="61"/>
        <v>0</v>
      </c>
      <c r="CP64" s="59">
        <f t="shared" si="62"/>
        <v>0</v>
      </c>
      <c r="CQ64" s="59">
        <f t="shared" si="63"/>
        <v>0</v>
      </c>
      <c r="CR64" s="59">
        <f t="shared" si="64"/>
        <v>0</v>
      </c>
      <c r="CS64" s="59">
        <f t="shared" si="65"/>
        <v>0</v>
      </c>
      <c r="CT64" s="59">
        <f t="shared" si="66"/>
        <v>0</v>
      </c>
      <c r="CU64" s="59">
        <f t="shared" si="67"/>
        <v>0</v>
      </c>
      <c r="CV64" s="59">
        <f t="shared" si="68"/>
        <v>0</v>
      </c>
      <c r="CW64" s="59">
        <f t="shared" si="69"/>
        <v>0</v>
      </c>
      <c r="CX64" s="59">
        <f t="shared" si="70"/>
        <v>0</v>
      </c>
      <c r="CY64" s="59">
        <f t="shared" si="71"/>
        <v>0</v>
      </c>
      <c r="CZ64" s="59">
        <f t="shared" si="72"/>
        <v>0</v>
      </c>
      <c r="DA64" s="59">
        <f t="shared" si="73"/>
        <v>0</v>
      </c>
      <c r="DB64" s="59">
        <f t="shared" si="74"/>
        <v>0</v>
      </c>
      <c r="DE64">
        <f t="shared" si="8"/>
        <v>59</v>
      </c>
      <c r="DF64" t="str">
        <f t="shared" si="75"/>
        <v/>
      </c>
      <c r="DG64" s="59">
        <f>IF($C64&lt;&gt;0,SUM($CK65:CK65),0)</f>
        <v>0</v>
      </c>
      <c r="DH64" s="59">
        <f>IF($C64&lt;&gt;0,SUM($CK65:CL65),0)</f>
        <v>0</v>
      </c>
      <c r="DI64" s="59">
        <f>IF($C64&lt;&gt;0,SUM($CK65:CM65),0)</f>
        <v>0</v>
      </c>
      <c r="DJ64" s="59">
        <f>IF($C64&lt;&gt;0,SUM($CK65:CN65),0)</f>
        <v>0</v>
      </c>
      <c r="DK64" s="59">
        <f>IF($C64&lt;&gt;0,SUM($CK65:CO65),0)</f>
        <v>0</v>
      </c>
      <c r="DL64" s="59">
        <f>IF($C64&lt;&gt;0,SUM($CK65:CP65),0)</f>
        <v>0</v>
      </c>
      <c r="DM64" s="59">
        <f>IF($C64&lt;&gt;0,SUM($CK65:CQ65),0)</f>
        <v>0</v>
      </c>
      <c r="DN64" s="59">
        <f>IF($C64&lt;&gt;0,SUM($CK65:CR65),0)</f>
        <v>0</v>
      </c>
      <c r="DO64" s="59">
        <f>IF($C64&lt;&gt;0,SUM($CK65:CS65),0)</f>
        <v>0</v>
      </c>
      <c r="DP64" s="59">
        <f>IF($C64&lt;&gt;0,SUM($CK65:CT65),0)</f>
        <v>0</v>
      </c>
      <c r="DQ64" s="59">
        <f>IF($C64&lt;&gt;0,SUM($CK65:CU65),0)</f>
        <v>0</v>
      </c>
      <c r="DR64" s="59">
        <f>IF($C64&lt;&gt;0,SUM($CK65:CV65),0)</f>
        <v>0</v>
      </c>
      <c r="DS64" s="59">
        <f>IF($C64&lt;&gt;0,SUM($CK65:CW65),0)</f>
        <v>0</v>
      </c>
      <c r="DT64" s="59">
        <f>IF($C64&lt;&gt;0,SUM($CK65:CX65),0)</f>
        <v>0</v>
      </c>
      <c r="DU64" s="59">
        <f>IF($C64&lt;&gt;0,SUM($CK65:CY65),0)</f>
        <v>0</v>
      </c>
      <c r="DV64" s="59">
        <f>IF($C64&lt;&gt;0,SUM($CK65:CZ65),0)</f>
        <v>0</v>
      </c>
      <c r="DW64" s="59">
        <f>IF($C64&lt;&gt;0,SUM($CK65:DA65),0)</f>
        <v>0</v>
      </c>
      <c r="DX64" s="59">
        <f>IF($C64&lt;&gt;0,SUM($CK65:DB65),0)</f>
        <v>0</v>
      </c>
      <c r="DY64" s="952" t="str">
        <f t="shared" si="44"/>
        <v/>
      </c>
    </row>
    <row r="65" spans="1:129" ht="13.5" hidden="1" thickBot="1">
      <c r="A65" s="3" t="str">
        <f t="shared" si="76"/>
        <v/>
      </c>
      <c r="B65" s="805">
        <f>Dados_GLOBAL_Inicial!E65</f>
        <v>0</v>
      </c>
      <c r="C65" s="953">
        <f>IF(IFERROR(VALUE(Dados_GLOBAL_Inicial!F65),0)=0,0,Dados_GLOBAL_Inicial!F65)</f>
        <v>0</v>
      </c>
      <c r="D65" s="830">
        <f>Dados_GLOBAL_Inicial!G65</f>
        <v>0</v>
      </c>
      <c r="E65" s="830" t="str">
        <f>IF(IFERROR(VLOOKUP(F65,Cod_Gde_Itens!$A$1:$B$80,2,FALSE),0)&gt;549,IFERROR(VLOOKUP(F65,Cod_Gde_Itens!$A$1:$B$80,2,FALSE),0),IF(Dados_GLOBAL_Inicial!H65=0,"",Dados_GLOBAL_Inicial!H65))</f>
        <v/>
      </c>
      <c r="F65" s="823">
        <f>Dados_GLOBAL_Inicial!I65</f>
        <v>0</v>
      </c>
      <c r="G65" s="824">
        <f>Dados_GLOBAL_Inicial!J65</f>
        <v>0</v>
      </c>
      <c r="H65" s="560">
        <f>Dados_GLOBAL_Inicial!K65</f>
        <v>0</v>
      </c>
      <c r="I65" s="970">
        <f>SUM('MEDIÇÃO_OBJETO (1)'!I65)</f>
        <v>0</v>
      </c>
      <c r="J65" s="455">
        <f t="shared" si="45"/>
        <v>0</v>
      </c>
      <c r="K65" s="451">
        <f t="shared" si="78"/>
        <v>0</v>
      </c>
      <c r="L65" s="452">
        <f t="shared" si="47"/>
        <v>0</v>
      </c>
      <c r="M65" s="809">
        <f t="shared" si="79"/>
        <v>0</v>
      </c>
      <c r="N65" s="810">
        <f>IF(IFERROR(VALUE(Dados_GLOBAL_Inicial!L65),0)=0,0,Dados_GLOBAL_Inicial!L65)</f>
        <v>0</v>
      </c>
      <c r="O65" s="812">
        <f>SUM('MEDIÇÃO_OBJETO (1)'!O65)</f>
        <v>0</v>
      </c>
      <c r="P65" s="812">
        <f>SUM('MEDIÇÃO_OBJETO (1)'!P65)</f>
        <v>0</v>
      </c>
      <c r="Q65" s="813">
        <f t="shared" si="80"/>
        <v>0</v>
      </c>
      <c r="R65" s="951"/>
      <c r="S65" s="815">
        <f>SUM('MEDIÇÃO_OBJETO (1)'!S65)</f>
        <v>0</v>
      </c>
      <c r="T65" s="815">
        <f>SUM('MEDIÇÃO_OBJETO (1)'!T65)</f>
        <v>0</v>
      </c>
      <c r="V65" s="19"/>
      <c r="W65" s="978">
        <f t="shared" si="81"/>
        <v>0</v>
      </c>
      <c r="X65" s="816">
        <f t="shared" si="82"/>
        <v>0</v>
      </c>
      <c r="Y65" s="816">
        <f t="shared" si="83"/>
        <v>0</v>
      </c>
      <c r="Z65" s="817">
        <f t="shared" si="84"/>
        <v>0</v>
      </c>
      <c r="AB65" s="453">
        <f t="shared" si="54"/>
        <v>0</v>
      </c>
      <c r="AC65" s="14">
        <f t="shared" si="85"/>
        <v>0</v>
      </c>
      <c r="AD65" s="819"/>
      <c r="AE65" s="631">
        <f t="shared" si="56"/>
        <v>0</v>
      </c>
      <c r="AF65" s="818">
        <f>SUM('MEDIÇÃO_OBJETO (1)'!AG65)</f>
        <v>0</v>
      </c>
      <c r="AG65" s="541">
        <f>SUM('MEDIÇÃO_OBJETO (1)'!AH65)</f>
        <v>0</v>
      </c>
      <c r="AH65" s="541">
        <f>SUM('MEDIÇÃO_OBJETO (1)'!AI65)</f>
        <v>0</v>
      </c>
      <c r="AI65" s="541">
        <f>SUM('MEDIÇÃO_OBJETO (1)'!AJ65)</f>
        <v>0</v>
      </c>
      <c r="AJ65" s="541">
        <f>SUM('MEDIÇÃO_OBJETO (1)'!AK65)</f>
        <v>0</v>
      </c>
      <c r="AK65" s="541">
        <f>SUM('MEDIÇÃO_OBJETO (1)'!AL65)</f>
        <v>0</v>
      </c>
      <c r="AL65" s="541">
        <f>SUM('MEDIÇÃO_OBJETO (1)'!AM65)</f>
        <v>0</v>
      </c>
      <c r="AM65" s="541">
        <f>SUM('MEDIÇÃO_OBJETO (1)'!AN65)</f>
        <v>0</v>
      </c>
      <c r="AN65" s="541">
        <f>SUM('MEDIÇÃO_OBJETO (1)'!AO65)</f>
        <v>0</v>
      </c>
      <c r="AO65" s="541">
        <f>SUM('MEDIÇÃO_OBJETO (1)'!AP65)</f>
        <v>0</v>
      </c>
      <c r="AP65" s="541">
        <f>SUM('MEDIÇÃO_OBJETO (1)'!AQ65)</f>
        <v>0</v>
      </c>
      <c r="AQ65" s="541">
        <f>SUM('MEDIÇÃO_OBJETO (1)'!AR65)</f>
        <v>0</v>
      </c>
      <c r="AR65" s="541">
        <f>SUM('MEDIÇÃO_OBJETO (1)'!AS65)</f>
        <v>0</v>
      </c>
      <c r="AS65" s="541">
        <f>SUM('MEDIÇÃO_OBJETO (1)'!AT65)</f>
        <v>0</v>
      </c>
      <c r="AT65" s="541">
        <f>SUM('MEDIÇÃO_OBJETO (1)'!AU65)</f>
        <v>0</v>
      </c>
      <c r="AU65" s="541">
        <f>SUM('MEDIÇÃO_OBJETO (1)'!AV65)</f>
        <v>0</v>
      </c>
      <c r="AV65" s="541">
        <f>SUM('MEDIÇÃO_OBJETO (1)'!AW65)</f>
        <v>0</v>
      </c>
      <c r="AW65" s="541">
        <f>SUM('MEDIÇÃO_OBJETO (1)'!AX65)</f>
        <v>0</v>
      </c>
      <c r="AX65" s="977"/>
      <c r="BN65" s="992">
        <f t="shared" si="77"/>
        <v>0</v>
      </c>
      <c r="BO65" s="538">
        <f t="shared" si="43"/>
        <v>0</v>
      </c>
      <c r="BP65" s="987">
        <f>IF(RESUMO_GLOBAL!$X$53="a",ROUND(AF65*$N65,RESUMO_GLOBAL!$X$54),IF(RESUMO_GLOBAL!$X$53="t",TRUNC(AF65*$N65,RESUMO_GLOBAL!$X$54),AF65*$N65))</f>
        <v>0</v>
      </c>
      <c r="BQ65" s="987">
        <f>IF(RESUMO_GLOBAL!$X$53="a",ROUND(AG65*$N65,RESUMO_GLOBAL!$X$54),IF(RESUMO_GLOBAL!$X$53="t",TRUNC(AG65*$N65,RESUMO_GLOBAL!$X$54),AG65*$N65))</f>
        <v>0</v>
      </c>
      <c r="BR65" s="987">
        <f>IF(RESUMO_GLOBAL!$X$53="a",ROUND(AH65*$N65,RESUMO_GLOBAL!$X$54),IF(RESUMO_GLOBAL!$X$53="t",TRUNC(AH65*$N65,RESUMO_GLOBAL!$X$54),AH65*$N65))</f>
        <v>0</v>
      </c>
      <c r="BS65" s="987">
        <f>IF(RESUMO_GLOBAL!$X$53="a",ROUND(AI65*$N65,RESUMO_GLOBAL!$X$54),IF(RESUMO_GLOBAL!$X$53="t",TRUNC(AI65*$N65,RESUMO_GLOBAL!$X$54),AI65*$N65))</f>
        <v>0</v>
      </c>
      <c r="BT65" s="987">
        <f>IF(RESUMO_GLOBAL!$X$53="a",ROUND(AJ65*$N65,RESUMO_GLOBAL!$X$54),IF(RESUMO_GLOBAL!$X$53="t",TRUNC(AJ65*$N65,RESUMO_GLOBAL!$X$54),AJ65*$N65))</f>
        <v>0</v>
      </c>
      <c r="BU65" s="987">
        <f>IF(RESUMO_GLOBAL!$X$53="a",ROUND(AK65*$N65,RESUMO_GLOBAL!$X$54),IF(RESUMO_GLOBAL!$X$53="t",TRUNC(AK65*$N65,RESUMO_GLOBAL!$X$54),AK65*$N65))</f>
        <v>0</v>
      </c>
      <c r="BV65" s="987">
        <f>IF(RESUMO_GLOBAL!$X$53="a",ROUND(AL65*$N65,RESUMO_GLOBAL!$X$54),IF(RESUMO_GLOBAL!$X$53="t",TRUNC(AL65*$N65,RESUMO_GLOBAL!$X$54),AL65*$N65))</f>
        <v>0</v>
      </c>
      <c r="BW65" s="987">
        <f>IF(RESUMO_GLOBAL!$X$53="a",ROUND(AM65*$N65,RESUMO_GLOBAL!$X$54),IF(RESUMO_GLOBAL!$X$53="t",TRUNC(AM65*$N65,RESUMO_GLOBAL!$X$54),AM65*$N65))</f>
        <v>0</v>
      </c>
      <c r="BX65" s="987">
        <f>IF(RESUMO_GLOBAL!$X$53="a",ROUND(AN65*$N65,RESUMO_GLOBAL!$X$54),IF(RESUMO_GLOBAL!$X$53="t",TRUNC(AN65*$N65,RESUMO_GLOBAL!$X$54),AN65*$N65))</f>
        <v>0</v>
      </c>
      <c r="BY65" s="987">
        <f>IF(RESUMO_GLOBAL!$X$53="a",ROUND(AO65*$N65,RESUMO_GLOBAL!$X$54),IF(RESUMO_GLOBAL!$X$53="t",TRUNC(AO65*$N65,RESUMO_GLOBAL!$X$54),AO65*$N65))</f>
        <v>0</v>
      </c>
      <c r="BZ65" s="987">
        <f>IF(RESUMO_GLOBAL!$X$53="a",ROUND(AP65*$N65,RESUMO_GLOBAL!$X$54),IF(RESUMO_GLOBAL!$X$53="t",TRUNC(AP65*$N65,RESUMO_GLOBAL!$X$54),AP65*$N65))</f>
        <v>0</v>
      </c>
      <c r="CA65" s="987">
        <f>IF(RESUMO_GLOBAL!$X$53="a",ROUND(AQ65*$N65,RESUMO_GLOBAL!$X$54),IF(RESUMO_GLOBAL!$X$53="t",TRUNC(AQ65*$N65,RESUMO_GLOBAL!$X$54),AQ65*$N65))</f>
        <v>0</v>
      </c>
      <c r="CB65" s="987">
        <f>IF(RESUMO_GLOBAL!$X$53="a",ROUND(AR65*$N65,RESUMO_GLOBAL!$X$54),IF(RESUMO_GLOBAL!$X$53="t",TRUNC(AR65*$N65,RESUMO_GLOBAL!$X$54),AR65*$N65))</f>
        <v>0</v>
      </c>
      <c r="CC65" s="987">
        <f>IF(RESUMO_GLOBAL!$X$53="a",ROUND(AS65*$N65,RESUMO_GLOBAL!$X$54),IF(RESUMO_GLOBAL!$X$53="t",TRUNC(AS65*$N65,RESUMO_GLOBAL!$X$54),AS65*$N65))</f>
        <v>0</v>
      </c>
      <c r="CD65" s="987">
        <f>IF(RESUMO_GLOBAL!$X$53="a",ROUND(AT65*$N65,RESUMO_GLOBAL!$X$54),IF(RESUMO_GLOBAL!$X$53="t",TRUNC(AT65*$N65,RESUMO_GLOBAL!$X$54),AT65*$N65))</f>
        <v>0</v>
      </c>
      <c r="CE65" s="987">
        <f>IF(RESUMO_GLOBAL!$X$53="a",ROUND(AU65*$N65,RESUMO_GLOBAL!$X$54),IF(RESUMO_GLOBAL!$X$53="t",TRUNC(AU65*$N65,RESUMO_GLOBAL!$X$54),AU65*$N65))</f>
        <v>0</v>
      </c>
      <c r="CF65" s="987">
        <f>IF(RESUMO_GLOBAL!$X$53="a",ROUND(AV65*$N65,RESUMO_GLOBAL!$X$54),IF(RESUMO_GLOBAL!$X$53="t",TRUNC(AV65*$N65,RESUMO_GLOBAL!$X$54),AV65*$N65))</f>
        <v>0</v>
      </c>
      <c r="CG65" s="987">
        <f>IF(RESUMO_GLOBAL!$X$53="a",ROUND(AW65*$N65,RESUMO_GLOBAL!$X$54),IF(RESUMO_GLOBAL!$X$53="t",TRUNC(AW65*$N65,RESUMO_GLOBAL!$X$54),AW65*$N65))</f>
        <v>0</v>
      </c>
      <c r="CK65" s="59">
        <f t="shared" si="57"/>
        <v>0</v>
      </c>
      <c r="CL65" s="59">
        <f t="shared" si="58"/>
        <v>0</v>
      </c>
      <c r="CM65" s="59">
        <f t="shared" si="59"/>
        <v>0</v>
      </c>
      <c r="CN65" s="59">
        <f t="shared" si="60"/>
        <v>0</v>
      </c>
      <c r="CO65" s="59">
        <f t="shared" si="61"/>
        <v>0</v>
      </c>
      <c r="CP65" s="59">
        <f t="shared" si="62"/>
        <v>0</v>
      </c>
      <c r="CQ65" s="59">
        <f t="shared" si="63"/>
        <v>0</v>
      </c>
      <c r="CR65" s="59">
        <f t="shared" si="64"/>
        <v>0</v>
      </c>
      <c r="CS65" s="59">
        <f t="shared" si="65"/>
        <v>0</v>
      </c>
      <c r="CT65" s="59">
        <f t="shared" si="66"/>
        <v>0</v>
      </c>
      <c r="CU65" s="59">
        <f t="shared" si="67"/>
        <v>0</v>
      </c>
      <c r="CV65" s="59">
        <f t="shared" si="68"/>
        <v>0</v>
      </c>
      <c r="CW65" s="59">
        <f t="shared" si="69"/>
        <v>0</v>
      </c>
      <c r="CX65" s="59">
        <f t="shared" si="70"/>
        <v>0</v>
      </c>
      <c r="CY65" s="59">
        <f t="shared" si="71"/>
        <v>0</v>
      </c>
      <c r="CZ65" s="59">
        <f t="shared" si="72"/>
        <v>0</v>
      </c>
      <c r="DA65" s="59">
        <f t="shared" si="73"/>
        <v>0</v>
      </c>
      <c r="DB65" s="59">
        <f t="shared" si="74"/>
        <v>0</v>
      </c>
      <c r="DE65">
        <f t="shared" si="8"/>
        <v>60</v>
      </c>
      <c r="DF65" t="str">
        <f t="shared" si="75"/>
        <v/>
      </c>
      <c r="DG65" s="59">
        <f>IF($C65&lt;&gt;0,SUM($CK66:CK66),0)</f>
        <v>0</v>
      </c>
      <c r="DH65" s="59">
        <f>IF($C65&lt;&gt;0,SUM($CK66:CL66),0)</f>
        <v>0</v>
      </c>
      <c r="DI65" s="59">
        <f>IF($C65&lt;&gt;0,SUM($CK66:CM66),0)</f>
        <v>0</v>
      </c>
      <c r="DJ65" s="59">
        <f>IF($C65&lt;&gt;0,SUM($CK66:CN66),0)</f>
        <v>0</v>
      </c>
      <c r="DK65" s="59">
        <f>IF($C65&lt;&gt;0,SUM($CK66:CO66),0)</f>
        <v>0</v>
      </c>
      <c r="DL65" s="59">
        <f>IF($C65&lt;&gt;0,SUM($CK66:CP66),0)</f>
        <v>0</v>
      </c>
      <c r="DM65" s="59">
        <f>IF($C65&lt;&gt;0,SUM($CK66:CQ66),0)</f>
        <v>0</v>
      </c>
      <c r="DN65" s="59">
        <f>IF($C65&lt;&gt;0,SUM($CK66:CR66),0)</f>
        <v>0</v>
      </c>
      <c r="DO65" s="59">
        <f>IF($C65&lt;&gt;0,SUM($CK66:CS66),0)</f>
        <v>0</v>
      </c>
      <c r="DP65" s="59">
        <f>IF($C65&lt;&gt;0,SUM($CK66:CT66),0)</f>
        <v>0</v>
      </c>
      <c r="DQ65" s="59">
        <f>IF($C65&lt;&gt;0,SUM($CK66:CU66),0)</f>
        <v>0</v>
      </c>
      <c r="DR65" s="59">
        <f>IF($C65&lt;&gt;0,SUM($CK66:CV66),0)</f>
        <v>0</v>
      </c>
      <c r="DS65" s="59">
        <f>IF($C65&lt;&gt;0,SUM($CK66:CW66),0)</f>
        <v>0</v>
      </c>
      <c r="DT65" s="59">
        <f>IF($C65&lt;&gt;0,SUM($CK66:CX66),0)</f>
        <v>0</v>
      </c>
      <c r="DU65" s="59">
        <f>IF($C65&lt;&gt;0,SUM($CK66:CY66),0)</f>
        <v>0</v>
      </c>
      <c r="DV65" s="59">
        <f>IF($C65&lt;&gt;0,SUM($CK66:CZ66),0)</f>
        <v>0</v>
      </c>
      <c r="DW65" s="59">
        <f>IF($C65&lt;&gt;0,SUM($CK66:DA66),0)</f>
        <v>0</v>
      </c>
      <c r="DX65" s="59">
        <f>IF($C65&lt;&gt;0,SUM($CK66:DB66),0)</f>
        <v>0</v>
      </c>
      <c r="DY65" s="952" t="str">
        <f t="shared" si="44"/>
        <v/>
      </c>
    </row>
    <row r="66" spans="1:129" ht="13.5" hidden="1" thickBot="1">
      <c r="A66" s="3" t="str">
        <f t="shared" si="76"/>
        <v/>
      </c>
      <c r="B66" s="805">
        <f>Dados_GLOBAL_Inicial!E66</f>
        <v>0</v>
      </c>
      <c r="C66" s="953">
        <f>IF(IFERROR(VALUE(Dados_GLOBAL_Inicial!F66),0)=0,0,Dados_GLOBAL_Inicial!F66)</f>
        <v>0</v>
      </c>
      <c r="D66" s="830">
        <f>Dados_GLOBAL_Inicial!G66</f>
        <v>0</v>
      </c>
      <c r="E66" s="830" t="str">
        <f>IF(IFERROR(VLOOKUP(F66,Cod_Gde_Itens!$A$1:$B$80,2,FALSE),0)&gt;549,IFERROR(VLOOKUP(F66,Cod_Gde_Itens!$A$1:$B$80,2,FALSE),0),IF(Dados_GLOBAL_Inicial!H66=0,"",Dados_GLOBAL_Inicial!H66))</f>
        <v/>
      </c>
      <c r="F66" s="823">
        <f>Dados_GLOBAL_Inicial!I66</f>
        <v>0</v>
      </c>
      <c r="G66" s="808">
        <f>Dados_GLOBAL_Inicial!J66</f>
        <v>0</v>
      </c>
      <c r="H66" s="454">
        <f>Dados_GLOBAL_Inicial!K66</f>
        <v>0</v>
      </c>
      <c r="I66" s="970">
        <f>SUM('MEDIÇÃO_OBJETO (1)'!I66)</f>
        <v>0</v>
      </c>
      <c r="J66" s="455">
        <f t="shared" si="45"/>
        <v>0</v>
      </c>
      <c r="K66" s="451">
        <f t="shared" si="78"/>
        <v>0</v>
      </c>
      <c r="L66" s="452">
        <f t="shared" si="47"/>
        <v>0</v>
      </c>
      <c r="M66" s="809">
        <f t="shared" si="79"/>
        <v>0</v>
      </c>
      <c r="N66" s="810">
        <f>IF(IFERROR(VALUE(Dados_GLOBAL_Inicial!L66),0)=0,0,Dados_GLOBAL_Inicial!L66)</f>
        <v>0</v>
      </c>
      <c r="O66" s="812">
        <f>SUM('MEDIÇÃO_OBJETO (1)'!O66)</f>
        <v>0</v>
      </c>
      <c r="P66" s="812">
        <f>SUM('MEDIÇÃO_OBJETO (1)'!P66)</f>
        <v>0</v>
      </c>
      <c r="Q66" s="813">
        <f t="shared" si="80"/>
        <v>0</v>
      </c>
      <c r="R66" s="951"/>
      <c r="S66" s="815">
        <f>SUM('MEDIÇÃO_OBJETO (1)'!S66)</f>
        <v>0</v>
      </c>
      <c r="T66" s="815">
        <f>SUM('MEDIÇÃO_OBJETO (1)'!T66)</f>
        <v>0</v>
      </c>
      <c r="V66" s="19"/>
      <c r="W66" s="978">
        <f t="shared" si="81"/>
        <v>0</v>
      </c>
      <c r="X66" s="816">
        <f t="shared" si="82"/>
        <v>0</v>
      </c>
      <c r="Y66" s="816">
        <f t="shared" si="83"/>
        <v>0</v>
      </c>
      <c r="Z66" s="817">
        <f t="shared" si="84"/>
        <v>0</v>
      </c>
      <c r="AB66" s="453">
        <f t="shared" si="54"/>
        <v>0</v>
      </c>
      <c r="AC66" s="14">
        <f t="shared" si="85"/>
        <v>0</v>
      </c>
      <c r="AD66" s="819"/>
      <c r="AE66" s="631">
        <f t="shared" si="56"/>
        <v>0</v>
      </c>
      <c r="AF66" s="818">
        <f>SUM('MEDIÇÃO_OBJETO (1)'!AG66)</f>
        <v>0</v>
      </c>
      <c r="AG66" s="541">
        <f>SUM('MEDIÇÃO_OBJETO (1)'!AH66)</f>
        <v>0</v>
      </c>
      <c r="AH66" s="541">
        <f>SUM('MEDIÇÃO_OBJETO (1)'!AI66)</f>
        <v>0</v>
      </c>
      <c r="AI66" s="541">
        <f>SUM('MEDIÇÃO_OBJETO (1)'!AJ66)</f>
        <v>0</v>
      </c>
      <c r="AJ66" s="541">
        <f>SUM('MEDIÇÃO_OBJETO (1)'!AK66)</f>
        <v>0</v>
      </c>
      <c r="AK66" s="541">
        <f>SUM('MEDIÇÃO_OBJETO (1)'!AL66)</f>
        <v>0</v>
      </c>
      <c r="AL66" s="541">
        <f>SUM('MEDIÇÃO_OBJETO (1)'!AM66)</f>
        <v>0</v>
      </c>
      <c r="AM66" s="541">
        <f>SUM('MEDIÇÃO_OBJETO (1)'!AN66)</f>
        <v>0</v>
      </c>
      <c r="AN66" s="541">
        <f>SUM('MEDIÇÃO_OBJETO (1)'!AO66)</f>
        <v>0</v>
      </c>
      <c r="AO66" s="541">
        <f>SUM('MEDIÇÃO_OBJETO (1)'!AP66)</f>
        <v>0</v>
      </c>
      <c r="AP66" s="541">
        <f>SUM('MEDIÇÃO_OBJETO (1)'!AQ66)</f>
        <v>0</v>
      </c>
      <c r="AQ66" s="541">
        <f>SUM('MEDIÇÃO_OBJETO (1)'!AR66)</f>
        <v>0</v>
      </c>
      <c r="AR66" s="541">
        <f>SUM('MEDIÇÃO_OBJETO (1)'!AS66)</f>
        <v>0</v>
      </c>
      <c r="AS66" s="541">
        <f>SUM('MEDIÇÃO_OBJETO (1)'!AT66)</f>
        <v>0</v>
      </c>
      <c r="AT66" s="541">
        <f>SUM('MEDIÇÃO_OBJETO (1)'!AU66)</f>
        <v>0</v>
      </c>
      <c r="AU66" s="541">
        <f>SUM('MEDIÇÃO_OBJETO (1)'!AV66)</f>
        <v>0</v>
      </c>
      <c r="AV66" s="541">
        <f>SUM('MEDIÇÃO_OBJETO (1)'!AW66)</f>
        <v>0</v>
      </c>
      <c r="AW66" s="541">
        <f>SUM('MEDIÇÃO_OBJETO (1)'!AX66)</f>
        <v>0</v>
      </c>
      <c r="AX66" s="977"/>
      <c r="BN66" s="992">
        <f t="shared" si="77"/>
        <v>0</v>
      </c>
      <c r="BO66" s="538">
        <f t="shared" si="43"/>
        <v>0</v>
      </c>
      <c r="BP66" s="987">
        <f>IF(RESUMO_GLOBAL!$X$53="a",ROUND(AF66*$N66,RESUMO_GLOBAL!$X$54),IF(RESUMO_GLOBAL!$X$53="t",TRUNC(AF66*$N66,RESUMO_GLOBAL!$X$54),AF66*$N66))</f>
        <v>0</v>
      </c>
      <c r="BQ66" s="987">
        <f>IF(RESUMO_GLOBAL!$X$53="a",ROUND(AG66*$N66,RESUMO_GLOBAL!$X$54),IF(RESUMO_GLOBAL!$X$53="t",TRUNC(AG66*$N66,RESUMO_GLOBAL!$X$54),AG66*$N66))</f>
        <v>0</v>
      </c>
      <c r="BR66" s="987">
        <f>IF(RESUMO_GLOBAL!$X$53="a",ROUND(AH66*$N66,RESUMO_GLOBAL!$X$54),IF(RESUMO_GLOBAL!$X$53="t",TRUNC(AH66*$N66,RESUMO_GLOBAL!$X$54),AH66*$N66))</f>
        <v>0</v>
      </c>
      <c r="BS66" s="987">
        <f>IF(RESUMO_GLOBAL!$X$53="a",ROUND(AI66*$N66,RESUMO_GLOBAL!$X$54),IF(RESUMO_GLOBAL!$X$53="t",TRUNC(AI66*$N66,RESUMO_GLOBAL!$X$54),AI66*$N66))</f>
        <v>0</v>
      </c>
      <c r="BT66" s="987">
        <f>IF(RESUMO_GLOBAL!$X$53="a",ROUND(AJ66*$N66,RESUMO_GLOBAL!$X$54),IF(RESUMO_GLOBAL!$X$53="t",TRUNC(AJ66*$N66,RESUMO_GLOBAL!$X$54),AJ66*$N66))</f>
        <v>0</v>
      </c>
      <c r="BU66" s="987">
        <f>IF(RESUMO_GLOBAL!$X$53="a",ROUND(AK66*$N66,RESUMO_GLOBAL!$X$54),IF(RESUMO_GLOBAL!$X$53="t",TRUNC(AK66*$N66,RESUMO_GLOBAL!$X$54),AK66*$N66))</f>
        <v>0</v>
      </c>
      <c r="BV66" s="987">
        <f>IF(RESUMO_GLOBAL!$X$53="a",ROUND(AL66*$N66,RESUMO_GLOBAL!$X$54),IF(RESUMO_GLOBAL!$X$53="t",TRUNC(AL66*$N66,RESUMO_GLOBAL!$X$54),AL66*$N66))</f>
        <v>0</v>
      </c>
      <c r="BW66" s="987">
        <f>IF(RESUMO_GLOBAL!$X$53="a",ROUND(AM66*$N66,RESUMO_GLOBAL!$X$54),IF(RESUMO_GLOBAL!$X$53="t",TRUNC(AM66*$N66,RESUMO_GLOBAL!$X$54),AM66*$N66))</f>
        <v>0</v>
      </c>
      <c r="BX66" s="987">
        <f>IF(RESUMO_GLOBAL!$X$53="a",ROUND(AN66*$N66,RESUMO_GLOBAL!$X$54),IF(RESUMO_GLOBAL!$X$53="t",TRUNC(AN66*$N66,RESUMO_GLOBAL!$X$54),AN66*$N66))</f>
        <v>0</v>
      </c>
      <c r="BY66" s="987">
        <f>IF(RESUMO_GLOBAL!$X$53="a",ROUND(AO66*$N66,RESUMO_GLOBAL!$X$54),IF(RESUMO_GLOBAL!$X$53="t",TRUNC(AO66*$N66,RESUMO_GLOBAL!$X$54),AO66*$N66))</f>
        <v>0</v>
      </c>
      <c r="BZ66" s="987">
        <f>IF(RESUMO_GLOBAL!$X$53="a",ROUND(AP66*$N66,RESUMO_GLOBAL!$X$54),IF(RESUMO_GLOBAL!$X$53="t",TRUNC(AP66*$N66,RESUMO_GLOBAL!$X$54),AP66*$N66))</f>
        <v>0</v>
      </c>
      <c r="CA66" s="987">
        <f>IF(RESUMO_GLOBAL!$X$53="a",ROUND(AQ66*$N66,RESUMO_GLOBAL!$X$54),IF(RESUMO_GLOBAL!$X$53="t",TRUNC(AQ66*$N66,RESUMO_GLOBAL!$X$54),AQ66*$N66))</f>
        <v>0</v>
      </c>
      <c r="CB66" s="987">
        <f>IF(RESUMO_GLOBAL!$X$53="a",ROUND(AR66*$N66,RESUMO_GLOBAL!$X$54),IF(RESUMO_GLOBAL!$X$53="t",TRUNC(AR66*$N66,RESUMO_GLOBAL!$X$54),AR66*$N66))</f>
        <v>0</v>
      </c>
      <c r="CC66" s="987">
        <f>IF(RESUMO_GLOBAL!$X$53="a",ROUND(AS66*$N66,RESUMO_GLOBAL!$X$54),IF(RESUMO_GLOBAL!$X$53="t",TRUNC(AS66*$N66,RESUMO_GLOBAL!$X$54),AS66*$N66))</f>
        <v>0</v>
      </c>
      <c r="CD66" s="987">
        <f>IF(RESUMO_GLOBAL!$X$53="a",ROUND(AT66*$N66,RESUMO_GLOBAL!$X$54),IF(RESUMO_GLOBAL!$X$53="t",TRUNC(AT66*$N66,RESUMO_GLOBAL!$X$54),AT66*$N66))</f>
        <v>0</v>
      </c>
      <c r="CE66" s="987">
        <f>IF(RESUMO_GLOBAL!$X$53="a",ROUND(AU66*$N66,RESUMO_GLOBAL!$X$54),IF(RESUMO_GLOBAL!$X$53="t",TRUNC(AU66*$N66,RESUMO_GLOBAL!$X$54),AU66*$N66))</f>
        <v>0</v>
      </c>
      <c r="CF66" s="987">
        <f>IF(RESUMO_GLOBAL!$X$53="a",ROUND(AV66*$N66,RESUMO_GLOBAL!$X$54),IF(RESUMO_GLOBAL!$X$53="t",TRUNC(AV66*$N66,RESUMO_GLOBAL!$X$54),AV66*$N66))</f>
        <v>0</v>
      </c>
      <c r="CG66" s="987">
        <f>IF(RESUMO_GLOBAL!$X$53="a",ROUND(AW66*$N66,RESUMO_GLOBAL!$X$54),IF(RESUMO_GLOBAL!$X$53="t",TRUNC(AW66*$N66,RESUMO_GLOBAL!$X$54),AW66*$N66))</f>
        <v>0</v>
      </c>
      <c r="CK66" s="59">
        <f t="shared" si="57"/>
        <v>0</v>
      </c>
      <c r="CL66" s="59">
        <f t="shared" si="58"/>
        <v>0</v>
      </c>
      <c r="CM66" s="59">
        <f t="shared" si="59"/>
        <v>0</v>
      </c>
      <c r="CN66" s="59">
        <f t="shared" si="60"/>
        <v>0</v>
      </c>
      <c r="CO66" s="59">
        <f t="shared" si="61"/>
        <v>0</v>
      </c>
      <c r="CP66" s="59">
        <f t="shared" si="62"/>
        <v>0</v>
      </c>
      <c r="CQ66" s="59">
        <f t="shared" si="63"/>
        <v>0</v>
      </c>
      <c r="CR66" s="59">
        <f t="shared" si="64"/>
        <v>0</v>
      </c>
      <c r="CS66" s="59">
        <f t="shared" si="65"/>
        <v>0</v>
      </c>
      <c r="CT66" s="59">
        <f t="shared" si="66"/>
        <v>0</v>
      </c>
      <c r="CU66" s="59">
        <f t="shared" si="67"/>
        <v>0</v>
      </c>
      <c r="CV66" s="59">
        <f t="shared" si="68"/>
        <v>0</v>
      </c>
      <c r="CW66" s="59">
        <f t="shared" si="69"/>
        <v>0</v>
      </c>
      <c r="CX66" s="59">
        <f t="shared" si="70"/>
        <v>0</v>
      </c>
      <c r="CY66" s="59">
        <f t="shared" si="71"/>
        <v>0</v>
      </c>
      <c r="CZ66" s="59">
        <f t="shared" si="72"/>
        <v>0</v>
      </c>
      <c r="DA66" s="59">
        <f t="shared" si="73"/>
        <v>0</v>
      </c>
      <c r="DB66" s="59">
        <f t="shared" si="74"/>
        <v>0</v>
      </c>
      <c r="DE66">
        <f t="shared" si="8"/>
        <v>61</v>
      </c>
      <c r="DF66" t="str">
        <f t="shared" si="75"/>
        <v/>
      </c>
      <c r="DG66" s="59">
        <f>IF($C66&lt;&gt;0,SUM($CK67:CK67),0)</f>
        <v>0</v>
      </c>
      <c r="DH66" s="59">
        <f>IF($C66&lt;&gt;0,SUM($CK67:CL67),0)</f>
        <v>0</v>
      </c>
      <c r="DI66" s="59">
        <f>IF($C66&lt;&gt;0,SUM($CK67:CM67),0)</f>
        <v>0</v>
      </c>
      <c r="DJ66" s="59">
        <f>IF($C66&lt;&gt;0,SUM($CK67:CN67),0)</f>
        <v>0</v>
      </c>
      <c r="DK66" s="59">
        <f>IF($C66&lt;&gt;0,SUM($CK67:CO67),0)</f>
        <v>0</v>
      </c>
      <c r="DL66" s="59">
        <f>IF($C66&lt;&gt;0,SUM($CK67:CP67),0)</f>
        <v>0</v>
      </c>
      <c r="DM66" s="59">
        <f>IF($C66&lt;&gt;0,SUM($CK67:CQ67),0)</f>
        <v>0</v>
      </c>
      <c r="DN66" s="59">
        <f>IF($C66&lt;&gt;0,SUM($CK67:CR67),0)</f>
        <v>0</v>
      </c>
      <c r="DO66" s="59">
        <f>IF($C66&lt;&gt;0,SUM($CK67:CS67),0)</f>
        <v>0</v>
      </c>
      <c r="DP66" s="59">
        <f>IF($C66&lt;&gt;0,SUM($CK67:CT67),0)</f>
        <v>0</v>
      </c>
      <c r="DQ66" s="59">
        <f>IF($C66&lt;&gt;0,SUM($CK67:CU67),0)</f>
        <v>0</v>
      </c>
      <c r="DR66" s="59">
        <f>IF($C66&lt;&gt;0,SUM($CK67:CV67),0)</f>
        <v>0</v>
      </c>
      <c r="DS66" s="59">
        <f>IF($C66&lt;&gt;0,SUM($CK67:CW67),0)</f>
        <v>0</v>
      </c>
      <c r="DT66" s="59">
        <f>IF($C66&lt;&gt;0,SUM($CK67:CX67),0)</f>
        <v>0</v>
      </c>
      <c r="DU66" s="59">
        <f>IF($C66&lt;&gt;0,SUM($CK67:CY67),0)</f>
        <v>0</v>
      </c>
      <c r="DV66" s="59">
        <f>IF($C66&lt;&gt;0,SUM($CK67:CZ67),0)</f>
        <v>0</v>
      </c>
      <c r="DW66" s="59">
        <f>IF($C66&lt;&gt;0,SUM($CK67:DA67),0)</f>
        <v>0</v>
      </c>
      <c r="DX66" s="59">
        <f>IF($C66&lt;&gt;0,SUM($CK67:DB67),0)</f>
        <v>0</v>
      </c>
      <c r="DY66" s="952" t="str">
        <f t="shared" si="44"/>
        <v/>
      </c>
    </row>
    <row r="67" spans="1:129" ht="13.5" hidden="1" thickBot="1">
      <c r="A67" s="3" t="str">
        <f t="shared" si="76"/>
        <v/>
      </c>
      <c r="B67" s="805">
        <f>Dados_GLOBAL_Inicial!E67</f>
        <v>0</v>
      </c>
      <c r="C67" s="953">
        <f>IF(IFERROR(VALUE(Dados_GLOBAL_Inicial!F67),0)=0,0,Dados_GLOBAL_Inicial!F67)</f>
        <v>0</v>
      </c>
      <c r="D67" s="830">
        <f>Dados_GLOBAL_Inicial!G67</f>
        <v>0</v>
      </c>
      <c r="E67" s="830" t="str">
        <f>IF(IFERROR(VLOOKUP(F67,Cod_Gde_Itens!$A$1:$B$80,2,FALSE),0)&gt;549,IFERROR(VLOOKUP(F67,Cod_Gde_Itens!$A$1:$B$80,2,FALSE),0),IF(Dados_GLOBAL_Inicial!H67=0,"",Dados_GLOBAL_Inicial!H67))</f>
        <v/>
      </c>
      <c r="F67" s="823">
        <f>Dados_GLOBAL_Inicial!I67</f>
        <v>0</v>
      </c>
      <c r="G67" s="808">
        <f>Dados_GLOBAL_Inicial!J67</f>
        <v>0</v>
      </c>
      <c r="H67" s="454">
        <f>Dados_GLOBAL_Inicial!K67</f>
        <v>0</v>
      </c>
      <c r="I67" s="970">
        <f>SUM('MEDIÇÃO_OBJETO (1)'!I67)</f>
        <v>0</v>
      </c>
      <c r="J67" s="455">
        <f t="shared" si="45"/>
        <v>0</v>
      </c>
      <c r="K67" s="451">
        <f t="shared" si="78"/>
        <v>0</v>
      </c>
      <c r="L67" s="452">
        <f t="shared" si="47"/>
        <v>0</v>
      </c>
      <c r="M67" s="809">
        <f t="shared" si="79"/>
        <v>0</v>
      </c>
      <c r="N67" s="810">
        <f>IF(IFERROR(VALUE(Dados_GLOBAL_Inicial!L67),0)=0,0,Dados_GLOBAL_Inicial!L67)</f>
        <v>0</v>
      </c>
      <c r="O67" s="812">
        <f>SUM('MEDIÇÃO_OBJETO (1)'!O67)</f>
        <v>0</v>
      </c>
      <c r="P67" s="812">
        <f>SUM('MEDIÇÃO_OBJETO (1)'!P67)</f>
        <v>0</v>
      </c>
      <c r="Q67" s="813">
        <f t="shared" si="80"/>
        <v>0</v>
      </c>
      <c r="R67" s="951"/>
      <c r="S67" s="815">
        <f>SUM('MEDIÇÃO_OBJETO (1)'!S67)</f>
        <v>0</v>
      </c>
      <c r="T67" s="815">
        <f>SUM('MEDIÇÃO_OBJETO (1)'!T67)</f>
        <v>0</v>
      </c>
      <c r="V67" s="19"/>
      <c r="W67" s="978">
        <f t="shared" si="81"/>
        <v>0</v>
      </c>
      <c r="X67" s="816">
        <f t="shared" si="82"/>
        <v>0</v>
      </c>
      <c r="Y67" s="816">
        <f t="shared" si="83"/>
        <v>0</v>
      </c>
      <c r="Z67" s="817">
        <f t="shared" si="84"/>
        <v>0</v>
      </c>
      <c r="AB67" s="453">
        <f t="shared" si="54"/>
        <v>0</v>
      </c>
      <c r="AC67" s="14">
        <f t="shared" si="85"/>
        <v>0</v>
      </c>
      <c r="AD67" s="819"/>
      <c r="AE67" s="631">
        <f t="shared" si="56"/>
        <v>0</v>
      </c>
      <c r="AF67" s="818">
        <f>SUM('MEDIÇÃO_OBJETO (1)'!AG67)</f>
        <v>0</v>
      </c>
      <c r="AG67" s="541">
        <f>SUM('MEDIÇÃO_OBJETO (1)'!AH67)</f>
        <v>0</v>
      </c>
      <c r="AH67" s="541">
        <f>SUM('MEDIÇÃO_OBJETO (1)'!AI67)</f>
        <v>0</v>
      </c>
      <c r="AI67" s="541">
        <f>SUM('MEDIÇÃO_OBJETO (1)'!AJ67)</f>
        <v>0</v>
      </c>
      <c r="AJ67" s="541">
        <f>SUM('MEDIÇÃO_OBJETO (1)'!AK67)</f>
        <v>0</v>
      </c>
      <c r="AK67" s="541">
        <f>SUM('MEDIÇÃO_OBJETO (1)'!AL67)</f>
        <v>0</v>
      </c>
      <c r="AL67" s="541">
        <f>SUM('MEDIÇÃO_OBJETO (1)'!AM67)</f>
        <v>0</v>
      </c>
      <c r="AM67" s="541">
        <f>SUM('MEDIÇÃO_OBJETO (1)'!AN67)</f>
        <v>0</v>
      </c>
      <c r="AN67" s="541">
        <f>SUM('MEDIÇÃO_OBJETO (1)'!AO67)</f>
        <v>0</v>
      </c>
      <c r="AO67" s="541">
        <f>SUM('MEDIÇÃO_OBJETO (1)'!AP67)</f>
        <v>0</v>
      </c>
      <c r="AP67" s="541">
        <f>SUM('MEDIÇÃO_OBJETO (1)'!AQ67)</f>
        <v>0</v>
      </c>
      <c r="AQ67" s="541">
        <f>SUM('MEDIÇÃO_OBJETO (1)'!AR67)</f>
        <v>0</v>
      </c>
      <c r="AR67" s="541">
        <f>SUM('MEDIÇÃO_OBJETO (1)'!AS67)</f>
        <v>0</v>
      </c>
      <c r="AS67" s="541">
        <f>SUM('MEDIÇÃO_OBJETO (1)'!AT67)</f>
        <v>0</v>
      </c>
      <c r="AT67" s="541">
        <f>SUM('MEDIÇÃO_OBJETO (1)'!AU67)</f>
        <v>0</v>
      </c>
      <c r="AU67" s="541">
        <f>SUM('MEDIÇÃO_OBJETO (1)'!AV67)</f>
        <v>0</v>
      </c>
      <c r="AV67" s="541">
        <f>SUM('MEDIÇÃO_OBJETO (1)'!AW67)</f>
        <v>0</v>
      </c>
      <c r="AW67" s="541">
        <f>SUM('MEDIÇÃO_OBJETO (1)'!AX67)</f>
        <v>0</v>
      </c>
      <c r="AX67" s="977"/>
      <c r="BN67" s="992">
        <f t="shared" si="77"/>
        <v>0</v>
      </c>
      <c r="BO67" s="538">
        <f t="shared" si="43"/>
        <v>0</v>
      </c>
      <c r="BP67" s="987">
        <f>IF(RESUMO_GLOBAL!$X$53="a",ROUND(AF67*$N67,RESUMO_GLOBAL!$X$54),IF(RESUMO_GLOBAL!$X$53="t",TRUNC(AF67*$N67,RESUMO_GLOBAL!$X$54),AF67*$N67))</f>
        <v>0</v>
      </c>
      <c r="BQ67" s="987">
        <f>IF(RESUMO_GLOBAL!$X$53="a",ROUND(AG67*$N67,RESUMO_GLOBAL!$X$54),IF(RESUMO_GLOBAL!$X$53="t",TRUNC(AG67*$N67,RESUMO_GLOBAL!$X$54),AG67*$N67))</f>
        <v>0</v>
      </c>
      <c r="BR67" s="987">
        <f>IF(RESUMO_GLOBAL!$X$53="a",ROUND(AH67*$N67,RESUMO_GLOBAL!$X$54),IF(RESUMO_GLOBAL!$X$53="t",TRUNC(AH67*$N67,RESUMO_GLOBAL!$X$54),AH67*$N67))</f>
        <v>0</v>
      </c>
      <c r="BS67" s="987">
        <f>IF(RESUMO_GLOBAL!$X$53="a",ROUND(AI67*$N67,RESUMO_GLOBAL!$X$54),IF(RESUMO_GLOBAL!$X$53="t",TRUNC(AI67*$N67,RESUMO_GLOBAL!$X$54),AI67*$N67))</f>
        <v>0</v>
      </c>
      <c r="BT67" s="987">
        <f>IF(RESUMO_GLOBAL!$X$53="a",ROUND(AJ67*$N67,RESUMO_GLOBAL!$X$54),IF(RESUMO_GLOBAL!$X$53="t",TRUNC(AJ67*$N67,RESUMO_GLOBAL!$X$54),AJ67*$N67))</f>
        <v>0</v>
      </c>
      <c r="BU67" s="987">
        <f>IF(RESUMO_GLOBAL!$X$53="a",ROUND(AK67*$N67,RESUMO_GLOBAL!$X$54),IF(RESUMO_GLOBAL!$X$53="t",TRUNC(AK67*$N67,RESUMO_GLOBAL!$X$54),AK67*$N67))</f>
        <v>0</v>
      </c>
      <c r="BV67" s="987">
        <f>IF(RESUMO_GLOBAL!$X$53="a",ROUND(AL67*$N67,RESUMO_GLOBAL!$X$54),IF(RESUMO_GLOBAL!$X$53="t",TRUNC(AL67*$N67,RESUMO_GLOBAL!$X$54),AL67*$N67))</f>
        <v>0</v>
      </c>
      <c r="BW67" s="987">
        <f>IF(RESUMO_GLOBAL!$X$53="a",ROUND(AM67*$N67,RESUMO_GLOBAL!$X$54),IF(RESUMO_GLOBAL!$X$53="t",TRUNC(AM67*$N67,RESUMO_GLOBAL!$X$54),AM67*$N67))</f>
        <v>0</v>
      </c>
      <c r="BX67" s="987">
        <f>IF(RESUMO_GLOBAL!$X$53="a",ROUND(AN67*$N67,RESUMO_GLOBAL!$X$54),IF(RESUMO_GLOBAL!$X$53="t",TRUNC(AN67*$N67,RESUMO_GLOBAL!$X$54),AN67*$N67))</f>
        <v>0</v>
      </c>
      <c r="BY67" s="987">
        <f>IF(RESUMO_GLOBAL!$X$53="a",ROUND(AO67*$N67,RESUMO_GLOBAL!$X$54),IF(RESUMO_GLOBAL!$X$53="t",TRUNC(AO67*$N67,RESUMO_GLOBAL!$X$54),AO67*$N67))</f>
        <v>0</v>
      </c>
      <c r="BZ67" s="987">
        <f>IF(RESUMO_GLOBAL!$X$53="a",ROUND(AP67*$N67,RESUMO_GLOBAL!$X$54),IF(RESUMO_GLOBAL!$X$53="t",TRUNC(AP67*$N67,RESUMO_GLOBAL!$X$54),AP67*$N67))</f>
        <v>0</v>
      </c>
      <c r="CA67" s="987">
        <f>IF(RESUMO_GLOBAL!$X$53="a",ROUND(AQ67*$N67,RESUMO_GLOBAL!$X$54),IF(RESUMO_GLOBAL!$X$53="t",TRUNC(AQ67*$N67,RESUMO_GLOBAL!$X$54),AQ67*$N67))</f>
        <v>0</v>
      </c>
      <c r="CB67" s="987">
        <f>IF(RESUMO_GLOBAL!$X$53="a",ROUND(AR67*$N67,RESUMO_GLOBAL!$X$54),IF(RESUMO_GLOBAL!$X$53="t",TRUNC(AR67*$N67,RESUMO_GLOBAL!$X$54),AR67*$N67))</f>
        <v>0</v>
      </c>
      <c r="CC67" s="987">
        <f>IF(RESUMO_GLOBAL!$X$53="a",ROUND(AS67*$N67,RESUMO_GLOBAL!$X$54),IF(RESUMO_GLOBAL!$X$53="t",TRUNC(AS67*$N67,RESUMO_GLOBAL!$X$54),AS67*$N67))</f>
        <v>0</v>
      </c>
      <c r="CD67" s="987">
        <f>IF(RESUMO_GLOBAL!$X$53="a",ROUND(AT67*$N67,RESUMO_GLOBAL!$X$54),IF(RESUMO_GLOBAL!$X$53="t",TRUNC(AT67*$N67,RESUMO_GLOBAL!$X$54),AT67*$N67))</f>
        <v>0</v>
      </c>
      <c r="CE67" s="987">
        <f>IF(RESUMO_GLOBAL!$X$53="a",ROUND(AU67*$N67,RESUMO_GLOBAL!$X$54),IF(RESUMO_GLOBAL!$X$53="t",TRUNC(AU67*$N67,RESUMO_GLOBAL!$X$54),AU67*$N67))</f>
        <v>0</v>
      </c>
      <c r="CF67" s="987">
        <f>IF(RESUMO_GLOBAL!$X$53="a",ROUND(AV67*$N67,RESUMO_GLOBAL!$X$54),IF(RESUMO_GLOBAL!$X$53="t",TRUNC(AV67*$N67,RESUMO_GLOBAL!$X$54),AV67*$N67))</f>
        <v>0</v>
      </c>
      <c r="CG67" s="987">
        <f>IF(RESUMO_GLOBAL!$X$53="a",ROUND(AW67*$N67,RESUMO_GLOBAL!$X$54),IF(RESUMO_GLOBAL!$X$53="t",TRUNC(AW67*$N67,RESUMO_GLOBAL!$X$54),AW67*$N67))</f>
        <v>0</v>
      </c>
      <c r="CK67" s="59">
        <f t="shared" si="57"/>
        <v>0</v>
      </c>
      <c r="CL67" s="59">
        <f t="shared" si="58"/>
        <v>0</v>
      </c>
      <c r="CM67" s="59">
        <f t="shared" si="59"/>
        <v>0</v>
      </c>
      <c r="CN67" s="59">
        <f t="shared" si="60"/>
        <v>0</v>
      </c>
      <c r="CO67" s="59">
        <f t="shared" si="61"/>
        <v>0</v>
      </c>
      <c r="CP67" s="59">
        <f t="shared" si="62"/>
        <v>0</v>
      </c>
      <c r="CQ67" s="59">
        <f t="shared" si="63"/>
        <v>0</v>
      </c>
      <c r="CR67" s="59">
        <f t="shared" si="64"/>
        <v>0</v>
      </c>
      <c r="CS67" s="59">
        <f t="shared" si="65"/>
        <v>0</v>
      </c>
      <c r="CT67" s="59">
        <f t="shared" si="66"/>
        <v>0</v>
      </c>
      <c r="CU67" s="59">
        <f t="shared" si="67"/>
        <v>0</v>
      </c>
      <c r="CV67" s="59">
        <f t="shared" si="68"/>
        <v>0</v>
      </c>
      <c r="CW67" s="59">
        <f t="shared" si="69"/>
        <v>0</v>
      </c>
      <c r="CX67" s="59">
        <f t="shared" si="70"/>
        <v>0</v>
      </c>
      <c r="CY67" s="59">
        <f t="shared" si="71"/>
        <v>0</v>
      </c>
      <c r="CZ67" s="59">
        <f t="shared" si="72"/>
        <v>0</v>
      </c>
      <c r="DA67" s="59">
        <f t="shared" si="73"/>
        <v>0</v>
      </c>
      <c r="DB67" s="59">
        <f t="shared" si="74"/>
        <v>0</v>
      </c>
      <c r="DE67">
        <f t="shared" si="8"/>
        <v>62</v>
      </c>
      <c r="DF67" t="str">
        <f t="shared" si="75"/>
        <v/>
      </c>
      <c r="DG67" s="59">
        <f>IF($C67&lt;&gt;0,SUM($CK68:CK68),0)</f>
        <v>0</v>
      </c>
      <c r="DH67" s="59">
        <f>IF($C67&lt;&gt;0,SUM($CK68:CL68),0)</f>
        <v>0</v>
      </c>
      <c r="DI67" s="59">
        <f>IF($C67&lt;&gt;0,SUM($CK68:CM68),0)</f>
        <v>0</v>
      </c>
      <c r="DJ67" s="59">
        <f>IF($C67&lt;&gt;0,SUM($CK68:CN68),0)</f>
        <v>0</v>
      </c>
      <c r="DK67" s="59">
        <f>IF($C67&lt;&gt;0,SUM($CK68:CO68),0)</f>
        <v>0</v>
      </c>
      <c r="DL67" s="59">
        <f>IF($C67&lt;&gt;0,SUM($CK68:CP68),0)</f>
        <v>0</v>
      </c>
      <c r="DM67" s="59">
        <f>IF($C67&lt;&gt;0,SUM($CK68:CQ68),0)</f>
        <v>0</v>
      </c>
      <c r="DN67" s="59">
        <f>IF($C67&lt;&gt;0,SUM($CK68:CR68),0)</f>
        <v>0</v>
      </c>
      <c r="DO67" s="59">
        <f>IF($C67&lt;&gt;0,SUM($CK68:CS68),0)</f>
        <v>0</v>
      </c>
      <c r="DP67" s="59">
        <f>IF($C67&lt;&gt;0,SUM($CK68:CT68),0)</f>
        <v>0</v>
      </c>
      <c r="DQ67" s="59">
        <f>IF($C67&lt;&gt;0,SUM($CK68:CU68),0)</f>
        <v>0</v>
      </c>
      <c r="DR67" s="59">
        <f>IF($C67&lt;&gt;0,SUM($CK68:CV68),0)</f>
        <v>0</v>
      </c>
      <c r="DS67" s="59">
        <f>IF($C67&lt;&gt;0,SUM($CK68:CW68),0)</f>
        <v>0</v>
      </c>
      <c r="DT67" s="59">
        <f>IF($C67&lt;&gt;0,SUM($CK68:CX68),0)</f>
        <v>0</v>
      </c>
      <c r="DU67" s="59">
        <f>IF($C67&lt;&gt;0,SUM($CK68:CY68),0)</f>
        <v>0</v>
      </c>
      <c r="DV67" s="59">
        <f>IF($C67&lt;&gt;0,SUM($CK68:CZ68),0)</f>
        <v>0</v>
      </c>
      <c r="DW67" s="59">
        <f>IF($C67&lt;&gt;0,SUM($CK68:DA68),0)</f>
        <v>0</v>
      </c>
      <c r="DX67" s="59">
        <f>IF($C67&lt;&gt;0,SUM($CK68:DB68),0)</f>
        <v>0</v>
      </c>
      <c r="DY67" s="952" t="str">
        <f t="shared" si="44"/>
        <v/>
      </c>
    </row>
    <row r="68" spans="1:129" ht="13.5" hidden="1" thickBot="1">
      <c r="A68" s="3" t="str">
        <f t="shared" si="76"/>
        <v/>
      </c>
      <c r="B68" s="805">
        <f>Dados_GLOBAL_Inicial!E68</f>
        <v>0</v>
      </c>
      <c r="C68" s="953">
        <f>IF(IFERROR(VALUE(Dados_GLOBAL_Inicial!F68),0)=0,0,Dados_GLOBAL_Inicial!F68)</f>
        <v>0</v>
      </c>
      <c r="D68" s="830">
        <f>Dados_GLOBAL_Inicial!G68</f>
        <v>0</v>
      </c>
      <c r="E68" s="830" t="str">
        <f>IF(IFERROR(VLOOKUP(F68,Cod_Gde_Itens!$A$1:$B$80,2,FALSE),0)&gt;549,IFERROR(VLOOKUP(F68,Cod_Gde_Itens!$A$1:$B$80,2,FALSE),0),IF(Dados_GLOBAL_Inicial!H68=0,"",Dados_GLOBAL_Inicial!H68))</f>
        <v/>
      </c>
      <c r="F68" s="823">
        <f>Dados_GLOBAL_Inicial!I68</f>
        <v>0</v>
      </c>
      <c r="G68" s="808">
        <f>Dados_GLOBAL_Inicial!J68</f>
        <v>0</v>
      </c>
      <c r="H68" s="454">
        <f>Dados_GLOBAL_Inicial!K68</f>
        <v>0</v>
      </c>
      <c r="I68" s="970">
        <f>SUM('MEDIÇÃO_OBJETO (1)'!I68)</f>
        <v>0</v>
      </c>
      <c r="J68" s="455">
        <f t="shared" si="45"/>
        <v>0</v>
      </c>
      <c r="K68" s="451">
        <f t="shared" si="78"/>
        <v>0</v>
      </c>
      <c r="L68" s="452">
        <f t="shared" si="47"/>
        <v>0</v>
      </c>
      <c r="M68" s="809">
        <f t="shared" si="79"/>
        <v>0</v>
      </c>
      <c r="N68" s="810">
        <f>IF(IFERROR(VALUE(Dados_GLOBAL_Inicial!L68),0)=0,0,Dados_GLOBAL_Inicial!L68)</f>
        <v>0</v>
      </c>
      <c r="O68" s="812">
        <f>SUM('MEDIÇÃO_OBJETO (1)'!O68)</f>
        <v>0</v>
      </c>
      <c r="P68" s="812">
        <f>SUM('MEDIÇÃO_OBJETO (1)'!P68)</f>
        <v>0</v>
      </c>
      <c r="Q68" s="813">
        <f t="shared" si="80"/>
        <v>0</v>
      </c>
      <c r="R68" s="951"/>
      <c r="S68" s="815">
        <f>SUM('MEDIÇÃO_OBJETO (1)'!S68)</f>
        <v>0</v>
      </c>
      <c r="T68" s="815">
        <f>SUM('MEDIÇÃO_OBJETO (1)'!T68)</f>
        <v>0</v>
      </c>
      <c r="V68" s="19"/>
      <c r="W68" s="978">
        <f t="shared" si="81"/>
        <v>0</v>
      </c>
      <c r="X68" s="816">
        <f t="shared" si="82"/>
        <v>0</v>
      </c>
      <c r="Y68" s="816">
        <f t="shared" si="83"/>
        <v>0</v>
      </c>
      <c r="Z68" s="817">
        <f t="shared" si="84"/>
        <v>0</v>
      </c>
      <c r="AB68" s="453">
        <f t="shared" si="54"/>
        <v>0</v>
      </c>
      <c r="AC68" s="14">
        <f t="shared" si="85"/>
        <v>0</v>
      </c>
      <c r="AD68" s="819"/>
      <c r="AE68" s="631">
        <f t="shared" si="56"/>
        <v>0</v>
      </c>
      <c r="AF68" s="818">
        <f>SUM('MEDIÇÃO_OBJETO (1)'!AG68)</f>
        <v>0</v>
      </c>
      <c r="AG68" s="541">
        <f>SUM('MEDIÇÃO_OBJETO (1)'!AH68)</f>
        <v>0</v>
      </c>
      <c r="AH68" s="541">
        <f>SUM('MEDIÇÃO_OBJETO (1)'!AI68)</f>
        <v>0</v>
      </c>
      <c r="AI68" s="541">
        <f>SUM('MEDIÇÃO_OBJETO (1)'!AJ68)</f>
        <v>0</v>
      </c>
      <c r="AJ68" s="541">
        <f>SUM('MEDIÇÃO_OBJETO (1)'!AK68)</f>
        <v>0</v>
      </c>
      <c r="AK68" s="541">
        <f>SUM('MEDIÇÃO_OBJETO (1)'!AL68)</f>
        <v>0</v>
      </c>
      <c r="AL68" s="541">
        <f>SUM('MEDIÇÃO_OBJETO (1)'!AM68)</f>
        <v>0</v>
      </c>
      <c r="AM68" s="541">
        <f>SUM('MEDIÇÃO_OBJETO (1)'!AN68)</f>
        <v>0</v>
      </c>
      <c r="AN68" s="541">
        <f>SUM('MEDIÇÃO_OBJETO (1)'!AO68)</f>
        <v>0</v>
      </c>
      <c r="AO68" s="541">
        <f>SUM('MEDIÇÃO_OBJETO (1)'!AP68)</f>
        <v>0</v>
      </c>
      <c r="AP68" s="541">
        <f>SUM('MEDIÇÃO_OBJETO (1)'!AQ68)</f>
        <v>0</v>
      </c>
      <c r="AQ68" s="541">
        <f>SUM('MEDIÇÃO_OBJETO (1)'!AR68)</f>
        <v>0</v>
      </c>
      <c r="AR68" s="541">
        <f>SUM('MEDIÇÃO_OBJETO (1)'!AS68)</f>
        <v>0</v>
      </c>
      <c r="AS68" s="541">
        <f>SUM('MEDIÇÃO_OBJETO (1)'!AT68)</f>
        <v>0</v>
      </c>
      <c r="AT68" s="541">
        <f>SUM('MEDIÇÃO_OBJETO (1)'!AU68)</f>
        <v>0</v>
      </c>
      <c r="AU68" s="541">
        <f>SUM('MEDIÇÃO_OBJETO (1)'!AV68)</f>
        <v>0</v>
      </c>
      <c r="AV68" s="541">
        <f>SUM('MEDIÇÃO_OBJETO (1)'!AW68)</f>
        <v>0</v>
      </c>
      <c r="AW68" s="541">
        <f>SUM('MEDIÇÃO_OBJETO (1)'!AX68)</f>
        <v>0</v>
      </c>
      <c r="AX68" s="977"/>
      <c r="BN68" s="992">
        <f t="shared" si="77"/>
        <v>0</v>
      </c>
      <c r="BO68" s="538">
        <f t="shared" si="43"/>
        <v>0</v>
      </c>
      <c r="BP68" s="987">
        <f>IF(RESUMO_GLOBAL!$X$53="a",ROUND(AF68*$N68,RESUMO_GLOBAL!$X$54),IF(RESUMO_GLOBAL!$X$53="t",TRUNC(AF68*$N68,RESUMO_GLOBAL!$X$54),AF68*$N68))</f>
        <v>0</v>
      </c>
      <c r="BQ68" s="987">
        <f>IF(RESUMO_GLOBAL!$X$53="a",ROUND(AG68*$N68,RESUMO_GLOBAL!$X$54),IF(RESUMO_GLOBAL!$X$53="t",TRUNC(AG68*$N68,RESUMO_GLOBAL!$X$54),AG68*$N68))</f>
        <v>0</v>
      </c>
      <c r="BR68" s="987">
        <f>IF(RESUMO_GLOBAL!$X$53="a",ROUND(AH68*$N68,RESUMO_GLOBAL!$X$54),IF(RESUMO_GLOBAL!$X$53="t",TRUNC(AH68*$N68,RESUMO_GLOBAL!$X$54),AH68*$N68))</f>
        <v>0</v>
      </c>
      <c r="BS68" s="987">
        <f>IF(RESUMO_GLOBAL!$X$53="a",ROUND(AI68*$N68,RESUMO_GLOBAL!$X$54),IF(RESUMO_GLOBAL!$X$53="t",TRUNC(AI68*$N68,RESUMO_GLOBAL!$X$54),AI68*$N68))</f>
        <v>0</v>
      </c>
      <c r="BT68" s="987">
        <f>IF(RESUMO_GLOBAL!$X$53="a",ROUND(AJ68*$N68,RESUMO_GLOBAL!$X$54),IF(RESUMO_GLOBAL!$X$53="t",TRUNC(AJ68*$N68,RESUMO_GLOBAL!$X$54),AJ68*$N68))</f>
        <v>0</v>
      </c>
      <c r="BU68" s="987">
        <f>IF(RESUMO_GLOBAL!$X$53="a",ROUND(AK68*$N68,RESUMO_GLOBAL!$X$54),IF(RESUMO_GLOBAL!$X$53="t",TRUNC(AK68*$N68,RESUMO_GLOBAL!$X$54),AK68*$N68))</f>
        <v>0</v>
      </c>
      <c r="BV68" s="987">
        <f>IF(RESUMO_GLOBAL!$X$53="a",ROUND(AL68*$N68,RESUMO_GLOBAL!$X$54),IF(RESUMO_GLOBAL!$X$53="t",TRUNC(AL68*$N68,RESUMO_GLOBAL!$X$54),AL68*$N68))</f>
        <v>0</v>
      </c>
      <c r="BW68" s="987">
        <f>IF(RESUMO_GLOBAL!$X$53="a",ROUND(AM68*$N68,RESUMO_GLOBAL!$X$54),IF(RESUMO_GLOBAL!$X$53="t",TRUNC(AM68*$N68,RESUMO_GLOBAL!$X$54),AM68*$N68))</f>
        <v>0</v>
      </c>
      <c r="BX68" s="987">
        <f>IF(RESUMO_GLOBAL!$X$53="a",ROUND(AN68*$N68,RESUMO_GLOBAL!$X$54),IF(RESUMO_GLOBAL!$X$53="t",TRUNC(AN68*$N68,RESUMO_GLOBAL!$X$54),AN68*$N68))</f>
        <v>0</v>
      </c>
      <c r="BY68" s="987">
        <f>IF(RESUMO_GLOBAL!$X$53="a",ROUND(AO68*$N68,RESUMO_GLOBAL!$X$54),IF(RESUMO_GLOBAL!$X$53="t",TRUNC(AO68*$N68,RESUMO_GLOBAL!$X$54),AO68*$N68))</f>
        <v>0</v>
      </c>
      <c r="BZ68" s="987">
        <f>IF(RESUMO_GLOBAL!$X$53="a",ROUND(AP68*$N68,RESUMO_GLOBAL!$X$54),IF(RESUMO_GLOBAL!$X$53="t",TRUNC(AP68*$N68,RESUMO_GLOBAL!$X$54),AP68*$N68))</f>
        <v>0</v>
      </c>
      <c r="CA68" s="987">
        <f>IF(RESUMO_GLOBAL!$X$53="a",ROUND(AQ68*$N68,RESUMO_GLOBAL!$X$54),IF(RESUMO_GLOBAL!$X$53="t",TRUNC(AQ68*$N68,RESUMO_GLOBAL!$X$54),AQ68*$N68))</f>
        <v>0</v>
      </c>
      <c r="CB68" s="987">
        <f>IF(RESUMO_GLOBAL!$X$53="a",ROUND(AR68*$N68,RESUMO_GLOBAL!$X$54),IF(RESUMO_GLOBAL!$X$53="t",TRUNC(AR68*$N68,RESUMO_GLOBAL!$X$54),AR68*$N68))</f>
        <v>0</v>
      </c>
      <c r="CC68" s="987">
        <f>IF(RESUMO_GLOBAL!$X$53="a",ROUND(AS68*$N68,RESUMO_GLOBAL!$X$54),IF(RESUMO_GLOBAL!$X$53="t",TRUNC(AS68*$N68,RESUMO_GLOBAL!$X$54),AS68*$N68))</f>
        <v>0</v>
      </c>
      <c r="CD68" s="987">
        <f>IF(RESUMO_GLOBAL!$X$53="a",ROUND(AT68*$N68,RESUMO_GLOBAL!$X$54),IF(RESUMO_GLOBAL!$X$53="t",TRUNC(AT68*$N68,RESUMO_GLOBAL!$X$54),AT68*$N68))</f>
        <v>0</v>
      </c>
      <c r="CE68" s="987">
        <f>IF(RESUMO_GLOBAL!$X$53="a",ROUND(AU68*$N68,RESUMO_GLOBAL!$X$54),IF(RESUMO_GLOBAL!$X$53="t",TRUNC(AU68*$N68,RESUMO_GLOBAL!$X$54),AU68*$N68))</f>
        <v>0</v>
      </c>
      <c r="CF68" s="987">
        <f>IF(RESUMO_GLOBAL!$X$53="a",ROUND(AV68*$N68,RESUMO_GLOBAL!$X$54),IF(RESUMO_GLOBAL!$X$53="t",TRUNC(AV68*$N68,RESUMO_GLOBAL!$X$54),AV68*$N68))</f>
        <v>0</v>
      </c>
      <c r="CG68" s="987">
        <f>IF(RESUMO_GLOBAL!$X$53="a",ROUND(AW68*$N68,RESUMO_GLOBAL!$X$54),IF(RESUMO_GLOBAL!$X$53="t",TRUNC(AW68*$N68,RESUMO_GLOBAL!$X$54),AW68*$N68))</f>
        <v>0</v>
      </c>
      <c r="CK68" s="59">
        <f t="shared" si="57"/>
        <v>0</v>
      </c>
      <c r="CL68" s="59">
        <f t="shared" si="58"/>
        <v>0</v>
      </c>
      <c r="CM68" s="59">
        <f t="shared" si="59"/>
        <v>0</v>
      </c>
      <c r="CN68" s="59">
        <f t="shared" si="60"/>
        <v>0</v>
      </c>
      <c r="CO68" s="59">
        <f t="shared" si="61"/>
        <v>0</v>
      </c>
      <c r="CP68" s="59">
        <f t="shared" si="62"/>
        <v>0</v>
      </c>
      <c r="CQ68" s="59">
        <f t="shared" si="63"/>
        <v>0</v>
      </c>
      <c r="CR68" s="59">
        <f t="shared" si="64"/>
        <v>0</v>
      </c>
      <c r="CS68" s="59">
        <f t="shared" si="65"/>
        <v>0</v>
      </c>
      <c r="CT68" s="59">
        <f t="shared" si="66"/>
        <v>0</v>
      </c>
      <c r="CU68" s="59">
        <f t="shared" si="67"/>
        <v>0</v>
      </c>
      <c r="CV68" s="59">
        <f t="shared" si="68"/>
        <v>0</v>
      </c>
      <c r="CW68" s="59">
        <f t="shared" si="69"/>
        <v>0</v>
      </c>
      <c r="CX68" s="59">
        <f t="shared" si="70"/>
        <v>0</v>
      </c>
      <c r="CY68" s="59">
        <f t="shared" si="71"/>
        <v>0</v>
      </c>
      <c r="CZ68" s="59">
        <f t="shared" si="72"/>
        <v>0</v>
      </c>
      <c r="DA68" s="59">
        <f t="shared" si="73"/>
        <v>0</v>
      </c>
      <c r="DB68" s="59">
        <f t="shared" si="74"/>
        <v>0</v>
      </c>
      <c r="DE68">
        <f t="shared" si="8"/>
        <v>63</v>
      </c>
      <c r="DF68" t="str">
        <f t="shared" si="75"/>
        <v/>
      </c>
      <c r="DG68" s="59">
        <f>IF($C68&lt;&gt;0,SUM($CK69:CK69),0)</f>
        <v>0</v>
      </c>
      <c r="DH68" s="59">
        <f>IF($C68&lt;&gt;0,SUM($CK69:CL69),0)</f>
        <v>0</v>
      </c>
      <c r="DI68" s="59">
        <f>IF($C68&lt;&gt;0,SUM($CK69:CM69),0)</f>
        <v>0</v>
      </c>
      <c r="DJ68" s="59">
        <f>IF($C68&lt;&gt;0,SUM($CK69:CN69),0)</f>
        <v>0</v>
      </c>
      <c r="DK68" s="59">
        <f>IF($C68&lt;&gt;0,SUM($CK69:CO69),0)</f>
        <v>0</v>
      </c>
      <c r="DL68" s="59">
        <f>IF($C68&lt;&gt;0,SUM($CK69:CP69),0)</f>
        <v>0</v>
      </c>
      <c r="DM68" s="59">
        <f>IF($C68&lt;&gt;0,SUM($CK69:CQ69),0)</f>
        <v>0</v>
      </c>
      <c r="DN68" s="59">
        <f>IF($C68&lt;&gt;0,SUM($CK69:CR69),0)</f>
        <v>0</v>
      </c>
      <c r="DO68" s="59">
        <f>IF($C68&lt;&gt;0,SUM($CK69:CS69),0)</f>
        <v>0</v>
      </c>
      <c r="DP68" s="59">
        <f>IF($C68&lt;&gt;0,SUM($CK69:CT69),0)</f>
        <v>0</v>
      </c>
      <c r="DQ68" s="59">
        <f>IF($C68&lt;&gt;0,SUM($CK69:CU69),0)</f>
        <v>0</v>
      </c>
      <c r="DR68" s="59">
        <f>IF($C68&lt;&gt;0,SUM($CK69:CV69),0)</f>
        <v>0</v>
      </c>
      <c r="DS68" s="59">
        <f>IF($C68&lt;&gt;0,SUM($CK69:CW69),0)</f>
        <v>0</v>
      </c>
      <c r="DT68" s="59">
        <f>IF($C68&lt;&gt;0,SUM($CK69:CX69),0)</f>
        <v>0</v>
      </c>
      <c r="DU68" s="59">
        <f>IF($C68&lt;&gt;0,SUM($CK69:CY69),0)</f>
        <v>0</v>
      </c>
      <c r="DV68" s="59">
        <f>IF($C68&lt;&gt;0,SUM($CK69:CZ69),0)</f>
        <v>0</v>
      </c>
      <c r="DW68" s="59">
        <f>IF($C68&lt;&gt;0,SUM($CK69:DA69),0)</f>
        <v>0</v>
      </c>
      <c r="DX68" s="59">
        <f>IF($C68&lt;&gt;0,SUM($CK69:DB69),0)</f>
        <v>0</v>
      </c>
      <c r="DY68" s="952" t="str">
        <f t="shared" si="44"/>
        <v/>
      </c>
    </row>
    <row r="69" spans="1:129" ht="13.5" hidden="1" thickBot="1">
      <c r="A69" s="3" t="str">
        <f t="shared" si="76"/>
        <v/>
      </c>
      <c r="B69" s="805">
        <f>Dados_GLOBAL_Inicial!E69</f>
        <v>0</v>
      </c>
      <c r="C69" s="953">
        <f>IF(IFERROR(VALUE(Dados_GLOBAL_Inicial!F69),0)=0,0,Dados_GLOBAL_Inicial!F69)</f>
        <v>0</v>
      </c>
      <c r="D69" s="830">
        <f>Dados_GLOBAL_Inicial!G69</f>
        <v>0</v>
      </c>
      <c r="E69" s="830" t="str">
        <f>IF(IFERROR(VLOOKUP(F69,Cod_Gde_Itens!$A$1:$B$80,2,FALSE),0)&gt;549,IFERROR(VLOOKUP(F69,Cod_Gde_Itens!$A$1:$B$80,2,FALSE),0),IF(Dados_GLOBAL_Inicial!H69=0,"",Dados_GLOBAL_Inicial!H69))</f>
        <v/>
      </c>
      <c r="F69" s="823">
        <f>Dados_GLOBAL_Inicial!I69</f>
        <v>0</v>
      </c>
      <c r="G69" s="808">
        <f>Dados_GLOBAL_Inicial!J69</f>
        <v>0</v>
      </c>
      <c r="H69" s="454">
        <f>Dados_GLOBAL_Inicial!K69</f>
        <v>0</v>
      </c>
      <c r="I69" s="970">
        <f>SUM('MEDIÇÃO_OBJETO (1)'!I69)</f>
        <v>0</v>
      </c>
      <c r="J69" s="455">
        <f t="shared" si="45"/>
        <v>0</v>
      </c>
      <c r="K69" s="451">
        <f t="shared" si="78"/>
        <v>0</v>
      </c>
      <c r="L69" s="452">
        <f t="shared" si="47"/>
        <v>0</v>
      </c>
      <c r="M69" s="809">
        <f t="shared" si="79"/>
        <v>0</v>
      </c>
      <c r="N69" s="810">
        <f>IF(IFERROR(VALUE(Dados_GLOBAL_Inicial!L69),0)=0,0,Dados_GLOBAL_Inicial!L69)</f>
        <v>0</v>
      </c>
      <c r="O69" s="812">
        <f>SUM('MEDIÇÃO_OBJETO (1)'!O69)</f>
        <v>0</v>
      </c>
      <c r="P69" s="812">
        <f>SUM('MEDIÇÃO_OBJETO (1)'!P69)</f>
        <v>0</v>
      </c>
      <c r="Q69" s="813">
        <f t="shared" si="80"/>
        <v>0</v>
      </c>
      <c r="R69" s="951"/>
      <c r="S69" s="815">
        <f>SUM('MEDIÇÃO_OBJETO (1)'!S69)</f>
        <v>0</v>
      </c>
      <c r="T69" s="815">
        <f>SUM('MEDIÇÃO_OBJETO (1)'!T69)</f>
        <v>0</v>
      </c>
      <c r="V69" s="19"/>
      <c r="W69" s="978">
        <f t="shared" si="81"/>
        <v>0</v>
      </c>
      <c r="X69" s="816">
        <f t="shared" si="82"/>
        <v>0</v>
      </c>
      <c r="Y69" s="816">
        <f t="shared" si="83"/>
        <v>0</v>
      </c>
      <c r="Z69" s="817">
        <f t="shared" si="84"/>
        <v>0</v>
      </c>
      <c r="AB69" s="453">
        <f t="shared" si="54"/>
        <v>0</v>
      </c>
      <c r="AC69" s="14">
        <f t="shared" si="85"/>
        <v>0</v>
      </c>
      <c r="AD69" s="819"/>
      <c r="AE69" s="631">
        <f t="shared" si="56"/>
        <v>0</v>
      </c>
      <c r="AF69" s="818">
        <f>SUM('MEDIÇÃO_OBJETO (1)'!AG69)</f>
        <v>0</v>
      </c>
      <c r="AG69" s="541">
        <f>SUM('MEDIÇÃO_OBJETO (1)'!AH69)</f>
        <v>0</v>
      </c>
      <c r="AH69" s="541">
        <f>SUM('MEDIÇÃO_OBJETO (1)'!AI69)</f>
        <v>0</v>
      </c>
      <c r="AI69" s="541">
        <f>SUM('MEDIÇÃO_OBJETO (1)'!AJ69)</f>
        <v>0</v>
      </c>
      <c r="AJ69" s="541">
        <f>SUM('MEDIÇÃO_OBJETO (1)'!AK69)</f>
        <v>0</v>
      </c>
      <c r="AK69" s="541">
        <f>SUM('MEDIÇÃO_OBJETO (1)'!AL69)</f>
        <v>0</v>
      </c>
      <c r="AL69" s="541">
        <f>SUM('MEDIÇÃO_OBJETO (1)'!AM69)</f>
        <v>0</v>
      </c>
      <c r="AM69" s="541">
        <f>SUM('MEDIÇÃO_OBJETO (1)'!AN69)</f>
        <v>0</v>
      </c>
      <c r="AN69" s="541">
        <f>SUM('MEDIÇÃO_OBJETO (1)'!AO69)</f>
        <v>0</v>
      </c>
      <c r="AO69" s="541">
        <f>SUM('MEDIÇÃO_OBJETO (1)'!AP69)</f>
        <v>0</v>
      </c>
      <c r="AP69" s="541">
        <f>SUM('MEDIÇÃO_OBJETO (1)'!AQ69)</f>
        <v>0</v>
      </c>
      <c r="AQ69" s="541">
        <f>SUM('MEDIÇÃO_OBJETO (1)'!AR69)</f>
        <v>0</v>
      </c>
      <c r="AR69" s="541">
        <f>SUM('MEDIÇÃO_OBJETO (1)'!AS69)</f>
        <v>0</v>
      </c>
      <c r="AS69" s="541">
        <f>SUM('MEDIÇÃO_OBJETO (1)'!AT69)</f>
        <v>0</v>
      </c>
      <c r="AT69" s="541">
        <f>SUM('MEDIÇÃO_OBJETO (1)'!AU69)</f>
        <v>0</v>
      </c>
      <c r="AU69" s="541">
        <f>SUM('MEDIÇÃO_OBJETO (1)'!AV69)</f>
        <v>0</v>
      </c>
      <c r="AV69" s="541">
        <f>SUM('MEDIÇÃO_OBJETO (1)'!AW69)</f>
        <v>0</v>
      </c>
      <c r="AW69" s="541">
        <f>SUM('MEDIÇÃO_OBJETO (1)'!AX69)</f>
        <v>0</v>
      </c>
      <c r="AX69" s="977"/>
      <c r="BN69" s="992">
        <f t="shared" si="77"/>
        <v>0</v>
      </c>
      <c r="BO69" s="538">
        <f t="shared" si="43"/>
        <v>0</v>
      </c>
      <c r="BP69" s="987">
        <f>IF(RESUMO_GLOBAL!$X$53="a",ROUND(AF69*$N69,RESUMO_GLOBAL!$X$54),IF(RESUMO_GLOBAL!$X$53="t",TRUNC(AF69*$N69,RESUMO_GLOBAL!$X$54),AF69*$N69))</f>
        <v>0</v>
      </c>
      <c r="BQ69" s="987">
        <f>IF(RESUMO_GLOBAL!$X$53="a",ROUND(AG69*$N69,RESUMO_GLOBAL!$X$54),IF(RESUMO_GLOBAL!$X$53="t",TRUNC(AG69*$N69,RESUMO_GLOBAL!$X$54),AG69*$N69))</f>
        <v>0</v>
      </c>
      <c r="BR69" s="987">
        <f>IF(RESUMO_GLOBAL!$X$53="a",ROUND(AH69*$N69,RESUMO_GLOBAL!$X$54),IF(RESUMO_GLOBAL!$X$53="t",TRUNC(AH69*$N69,RESUMO_GLOBAL!$X$54),AH69*$N69))</f>
        <v>0</v>
      </c>
      <c r="BS69" s="987">
        <f>IF(RESUMO_GLOBAL!$X$53="a",ROUND(AI69*$N69,RESUMO_GLOBAL!$X$54),IF(RESUMO_GLOBAL!$X$53="t",TRUNC(AI69*$N69,RESUMO_GLOBAL!$X$54),AI69*$N69))</f>
        <v>0</v>
      </c>
      <c r="BT69" s="987">
        <f>IF(RESUMO_GLOBAL!$X$53="a",ROUND(AJ69*$N69,RESUMO_GLOBAL!$X$54),IF(RESUMO_GLOBAL!$X$53="t",TRUNC(AJ69*$N69,RESUMO_GLOBAL!$X$54),AJ69*$N69))</f>
        <v>0</v>
      </c>
      <c r="BU69" s="987">
        <f>IF(RESUMO_GLOBAL!$X$53="a",ROUND(AK69*$N69,RESUMO_GLOBAL!$X$54),IF(RESUMO_GLOBAL!$X$53="t",TRUNC(AK69*$N69,RESUMO_GLOBAL!$X$54),AK69*$N69))</f>
        <v>0</v>
      </c>
      <c r="BV69" s="987">
        <f>IF(RESUMO_GLOBAL!$X$53="a",ROUND(AL69*$N69,RESUMO_GLOBAL!$X$54),IF(RESUMO_GLOBAL!$X$53="t",TRUNC(AL69*$N69,RESUMO_GLOBAL!$X$54),AL69*$N69))</f>
        <v>0</v>
      </c>
      <c r="BW69" s="987">
        <f>IF(RESUMO_GLOBAL!$X$53="a",ROUND(AM69*$N69,RESUMO_GLOBAL!$X$54),IF(RESUMO_GLOBAL!$X$53="t",TRUNC(AM69*$N69,RESUMO_GLOBAL!$X$54),AM69*$N69))</f>
        <v>0</v>
      </c>
      <c r="BX69" s="987">
        <f>IF(RESUMO_GLOBAL!$X$53="a",ROUND(AN69*$N69,RESUMO_GLOBAL!$X$54),IF(RESUMO_GLOBAL!$X$53="t",TRUNC(AN69*$N69,RESUMO_GLOBAL!$X$54),AN69*$N69))</f>
        <v>0</v>
      </c>
      <c r="BY69" s="987">
        <f>IF(RESUMO_GLOBAL!$X$53="a",ROUND(AO69*$N69,RESUMO_GLOBAL!$X$54),IF(RESUMO_GLOBAL!$X$53="t",TRUNC(AO69*$N69,RESUMO_GLOBAL!$X$54),AO69*$N69))</f>
        <v>0</v>
      </c>
      <c r="BZ69" s="987">
        <f>IF(RESUMO_GLOBAL!$X$53="a",ROUND(AP69*$N69,RESUMO_GLOBAL!$X$54),IF(RESUMO_GLOBAL!$X$53="t",TRUNC(AP69*$N69,RESUMO_GLOBAL!$X$54),AP69*$N69))</f>
        <v>0</v>
      </c>
      <c r="CA69" s="987">
        <f>IF(RESUMO_GLOBAL!$X$53="a",ROUND(AQ69*$N69,RESUMO_GLOBAL!$X$54),IF(RESUMO_GLOBAL!$X$53="t",TRUNC(AQ69*$N69,RESUMO_GLOBAL!$X$54),AQ69*$N69))</f>
        <v>0</v>
      </c>
      <c r="CB69" s="987">
        <f>IF(RESUMO_GLOBAL!$X$53="a",ROUND(AR69*$N69,RESUMO_GLOBAL!$X$54),IF(RESUMO_GLOBAL!$X$53="t",TRUNC(AR69*$N69,RESUMO_GLOBAL!$X$54),AR69*$N69))</f>
        <v>0</v>
      </c>
      <c r="CC69" s="987">
        <f>IF(RESUMO_GLOBAL!$X$53="a",ROUND(AS69*$N69,RESUMO_GLOBAL!$X$54),IF(RESUMO_GLOBAL!$X$53="t",TRUNC(AS69*$N69,RESUMO_GLOBAL!$X$54),AS69*$N69))</f>
        <v>0</v>
      </c>
      <c r="CD69" s="987">
        <f>IF(RESUMO_GLOBAL!$X$53="a",ROUND(AT69*$N69,RESUMO_GLOBAL!$X$54),IF(RESUMO_GLOBAL!$X$53="t",TRUNC(AT69*$N69,RESUMO_GLOBAL!$X$54),AT69*$N69))</f>
        <v>0</v>
      </c>
      <c r="CE69" s="987">
        <f>IF(RESUMO_GLOBAL!$X$53="a",ROUND(AU69*$N69,RESUMO_GLOBAL!$X$54),IF(RESUMO_GLOBAL!$X$53="t",TRUNC(AU69*$N69,RESUMO_GLOBAL!$X$54),AU69*$N69))</f>
        <v>0</v>
      </c>
      <c r="CF69" s="987">
        <f>IF(RESUMO_GLOBAL!$X$53="a",ROUND(AV69*$N69,RESUMO_GLOBAL!$X$54),IF(RESUMO_GLOBAL!$X$53="t",TRUNC(AV69*$N69,RESUMO_GLOBAL!$X$54),AV69*$N69))</f>
        <v>0</v>
      </c>
      <c r="CG69" s="987">
        <f>IF(RESUMO_GLOBAL!$X$53="a",ROUND(AW69*$N69,RESUMO_GLOBAL!$X$54),IF(RESUMO_GLOBAL!$X$53="t",TRUNC(AW69*$N69,RESUMO_GLOBAL!$X$54),AW69*$N69))</f>
        <v>0</v>
      </c>
      <c r="CK69" s="59">
        <f t="shared" si="57"/>
        <v>0</v>
      </c>
      <c r="CL69" s="59">
        <f t="shared" si="58"/>
        <v>0</v>
      </c>
      <c r="CM69" s="59">
        <f t="shared" si="59"/>
        <v>0</v>
      </c>
      <c r="CN69" s="59">
        <f t="shared" si="60"/>
        <v>0</v>
      </c>
      <c r="CO69" s="59">
        <f t="shared" si="61"/>
        <v>0</v>
      </c>
      <c r="CP69" s="59">
        <f t="shared" si="62"/>
        <v>0</v>
      </c>
      <c r="CQ69" s="59">
        <f t="shared" si="63"/>
        <v>0</v>
      </c>
      <c r="CR69" s="59">
        <f t="shared" si="64"/>
        <v>0</v>
      </c>
      <c r="CS69" s="59">
        <f t="shared" si="65"/>
        <v>0</v>
      </c>
      <c r="CT69" s="59">
        <f t="shared" si="66"/>
        <v>0</v>
      </c>
      <c r="CU69" s="59">
        <f t="shared" si="67"/>
        <v>0</v>
      </c>
      <c r="CV69" s="59">
        <f t="shared" si="68"/>
        <v>0</v>
      </c>
      <c r="CW69" s="59">
        <f t="shared" si="69"/>
        <v>0</v>
      </c>
      <c r="CX69" s="59">
        <f t="shared" si="70"/>
        <v>0</v>
      </c>
      <c r="CY69" s="59">
        <f t="shared" si="71"/>
        <v>0</v>
      </c>
      <c r="CZ69" s="59">
        <f t="shared" si="72"/>
        <v>0</v>
      </c>
      <c r="DA69" s="59">
        <f t="shared" si="73"/>
        <v>0</v>
      </c>
      <c r="DB69" s="59">
        <f t="shared" si="74"/>
        <v>0</v>
      </c>
      <c r="DE69">
        <f t="shared" si="8"/>
        <v>64</v>
      </c>
      <c r="DF69" t="str">
        <f t="shared" si="75"/>
        <v/>
      </c>
      <c r="DG69" s="59">
        <f>IF($C69&lt;&gt;0,SUM($CK70:CK70),0)</f>
        <v>0</v>
      </c>
      <c r="DH69" s="59">
        <f>IF($C69&lt;&gt;0,SUM($CK70:CL70),0)</f>
        <v>0</v>
      </c>
      <c r="DI69" s="59">
        <f>IF($C69&lt;&gt;0,SUM($CK70:CM70),0)</f>
        <v>0</v>
      </c>
      <c r="DJ69" s="59">
        <f>IF($C69&lt;&gt;0,SUM($CK70:CN70),0)</f>
        <v>0</v>
      </c>
      <c r="DK69" s="59">
        <f>IF($C69&lt;&gt;0,SUM($CK70:CO70),0)</f>
        <v>0</v>
      </c>
      <c r="DL69" s="59">
        <f>IF($C69&lt;&gt;0,SUM($CK70:CP70),0)</f>
        <v>0</v>
      </c>
      <c r="DM69" s="59">
        <f>IF($C69&lt;&gt;0,SUM($CK70:CQ70),0)</f>
        <v>0</v>
      </c>
      <c r="DN69" s="59">
        <f>IF($C69&lt;&gt;0,SUM($CK70:CR70),0)</f>
        <v>0</v>
      </c>
      <c r="DO69" s="59">
        <f>IF($C69&lt;&gt;0,SUM($CK70:CS70),0)</f>
        <v>0</v>
      </c>
      <c r="DP69" s="59">
        <f>IF($C69&lt;&gt;0,SUM($CK70:CT70),0)</f>
        <v>0</v>
      </c>
      <c r="DQ69" s="59">
        <f>IF($C69&lt;&gt;0,SUM($CK70:CU70),0)</f>
        <v>0</v>
      </c>
      <c r="DR69" s="59">
        <f>IF($C69&lt;&gt;0,SUM($CK70:CV70),0)</f>
        <v>0</v>
      </c>
      <c r="DS69" s="59">
        <f>IF($C69&lt;&gt;0,SUM($CK70:CW70),0)</f>
        <v>0</v>
      </c>
      <c r="DT69" s="59">
        <f>IF($C69&lt;&gt;0,SUM($CK70:CX70),0)</f>
        <v>0</v>
      </c>
      <c r="DU69" s="59">
        <f>IF($C69&lt;&gt;0,SUM($CK70:CY70),0)</f>
        <v>0</v>
      </c>
      <c r="DV69" s="59">
        <f>IF($C69&lt;&gt;0,SUM($CK70:CZ70),0)</f>
        <v>0</v>
      </c>
      <c r="DW69" s="59">
        <f>IF($C69&lt;&gt;0,SUM($CK70:DA70),0)</f>
        <v>0</v>
      </c>
      <c r="DX69" s="59">
        <f>IF($C69&lt;&gt;0,SUM($CK70:DB70),0)</f>
        <v>0</v>
      </c>
      <c r="DY69" s="952" t="str">
        <f t="shared" si="44"/>
        <v/>
      </c>
    </row>
    <row r="70" spans="1:129" ht="13.5" hidden="1" thickBot="1">
      <c r="A70" s="3" t="str">
        <f t="shared" si="76"/>
        <v/>
      </c>
      <c r="B70" s="805">
        <f>Dados_GLOBAL_Inicial!E70</f>
        <v>0</v>
      </c>
      <c r="C70" s="953">
        <f>IF(IFERROR(VALUE(Dados_GLOBAL_Inicial!F70),0)=0,0,Dados_GLOBAL_Inicial!F70)</f>
        <v>0</v>
      </c>
      <c r="D70" s="830">
        <f>Dados_GLOBAL_Inicial!G70</f>
        <v>0</v>
      </c>
      <c r="E70" s="830" t="str">
        <f>IF(IFERROR(VLOOKUP(F70,Cod_Gde_Itens!$A$1:$B$80,2,FALSE),0)&gt;549,IFERROR(VLOOKUP(F70,Cod_Gde_Itens!$A$1:$B$80,2,FALSE),0),IF(Dados_GLOBAL_Inicial!H70=0,"",Dados_GLOBAL_Inicial!H70))</f>
        <v/>
      </c>
      <c r="F70" s="823">
        <f>Dados_GLOBAL_Inicial!I70</f>
        <v>0</v>
      </c>
      <c r="G70" s="808">
        <f>Dados_GLOBAL_Inicial!J70</f>
        <v>0</v>
      </c>
      <c r="H70" s="454">
        <f>Dados_GLOBAL_Inicial!K70</f>
        <v>0</v>
      </c>
      <c r="I70" s="970">
        <f>SUM('MEDIÇÃO_OBJETO (1)'!I70)</f>
        <v>0</v>
      </c>
      <c r="J70" s="455">
        <f t="shared" si="45"/>
        <v>0</v>
      </c>
      <c r="K70" s="451">
        <f t="shared" si="78"/>
        <v>0</v>
      </c>
      <c r="L70" s="452">
        <f t="shared" si="47"/>
        <v>0</v>
      </c>
      <c r="M70" s="809">
        <f t="shared" si="79"/>
        <v>0</v>
      </c>
      <c r="N70" s="810">
        <f>IF(IFERROR(VALUE(Dados_GLOBAL_Inicial!L70),0)=0,0,Dados_GLOBAL_Inicial!L70)</f>
        <v>0</v>
      </c>
      <c r="O70" s="812">
        <f>SUM('MEDIÇÃO_OBJETO (1)'!O70)</f>
        <v>0</v>
      </c>
      <c r="P70" s="812">
        <f>SUM('MEDIÇÃO_OBJETO (1)'!P70)</f>
        <v>0</v>
      </c>
      <c r="Q70" s="813">
        <f t="shared" si="80"/>
        <v>0</v>
      </c>
      <c r="R70" s="951"/>
      <c r="S70" s="815">
        <f>SUM('MEDIÇÃO_OBJETO (1)'!S70)</f>
        <v>0</v>
      </c>
      <c r="T70" s="815">
        <f>SUM('MEDIÇÃO_OBJETO (1)'!T70)</f>
        <v>0</v>
      </c>
      <c r="V70" s="19"/>
      <c r="W70" s="978">
        <f t="shared" si="81"/>
        <v>0</v>
      </c>
      <c r="X70" s="816">
        <f t="shared" si="82"/>
        <v>0</v>
      </c>
      <c r="Y70" s="816">
        <f t="shared" si="83"/>
        <v>0</v>
      </c>
      <c r="Z70" s="817">
        <f t="shared" si="84"/>
        <v>0</v>
      </c>
      <c r="AB70" s="453">
        <f t="shared" si="54"/>
        <v>0</v>
      </c>
      <c r="AC70" s="14">
        <f t="shared" si="85"/>
        <v>0</v>
      </c>
      <c r="AD70" s="819"/>
      <c r="AE70" s="631">
        <f t="shared" si="56"/>
        <v>0</v>
      </c>
      <c r="AF70" s="818">
        <f>SUM('MEDIÇÃO_OBJETO (1)'!AG70)</f>
        <v>0</v>
      </c>
      <c r="AG70" s="541">
        <f>SUM('MEDIÇÃO_OBJETO (1)'!AH70)</f>
        <v>0</v>
      </c>
      <c r="AH70" s="541">
        <f>SUM('MEDIÇÃO_OBJETO (1)'!AI70)</f>
        <v>0</v>
      </c>
      <c r="AI70" s="541">
        <f>SUM('MEDIÇÃO_OBJETO (1)'!AJ70)</f>
        <v>0</v>
      </c>
      <c r="AJ70" s="541">
        <f>SUM('MEDIÇÃO_OBJETO (1)'!AK70)</f>
        <v>0</v>
      </c>
      <c r="AK70" s="541">
        <f>SUM('MEDIÇÃO_OBJETO (1)'!AL70)</f>
        <v>0</v>
      </c>
      <c r="AL70" s="541">
        <f>SUM('MEDIÇÃO_OBJETO (1)'!AM70)</f>
        <v>0</v>
      </c>
      <c r="AM70" s="541">
        <f>SUM('MEDIÇÃO_OBJETO (1)'!AN70)</f>
        <v>0</v>
      </c>
      <c r="AN70" s="541">
        <f>SUM('MEDIÇÃO_OBJETO (1)'!AO70)</f>
        <v>0</v>
      </c>
      <c r="AO70" s="541">
        <f>SUM('MEDIÇÃO_OBJETO (1)'!AP70)</f>
        <v>0</v>
      </c>
      <c r="AP70" s="541">
        <f>SUM('MEDIÇÃO_OBJETO (1)'!AQ70)</f>
        <v>0</v>
      </c>
      <c r="AQ70" s="541">
        <f>SUM('MEDIÇÃO_OBJETO (1)'!AR70)</f>
        <v>0</v>
      </c>
      <c r="AR70" s="541">
        <f>SUM('MEDIÇÃO_OBJETO (1)'!AS70)</f>
        <v>0</v>
      </c>
      <c r="AS70" s="541">
        <f>SUM('MEDIÇÃO_OBJETO (1)'!AT70)</f>
        <v>0</v>
      </c>
      <c r="AT70" s="541">
        <f>SUM('MEDIÇÃO_OBJETO (1)'!AU70)</f>
        <v>0</v>
      </c>
      <c r="AU70" s="541">
        <f>SUM('MEDIÇÃO_OBJETO (1)'!AV70)</f>
        <v>0</v>
      </c>
      <c r="AV70" s="541">
        <f>SUM('MEDIÇÃO_OBJETO (1)'!AW70)</f>
        <v>0</v>
      </c>
      <c r="AW70" s="541">
        <f>SUM('MEDIÇÃO_OBJETO (1)'!AX70)</f>
        <v>0</v>
      </c>
      <c r="AX70" s="977"/>
      <c r="BN70" s="992">
        <f t="shared" si="77"/>
        <v>0</v>
      </c>
      <c r="BO70" s="538">
        <f t="shared" si="43"/>
        <v>0</v>
      </c>
      <c r="BP70" s="987">
        <f>IF(RESUMO_GLOBAL!$X$53="a",ROUND(AF70*$N70,RESUMO_GLOBAL!$X$54),IF(RESUMO_GLOBAL!$X$53="t",TRUNC(AF70*$N70,RESUMO_GLOBAL!$X$54),AF70*$N70))</f>
        <v>0</v>
      </c>
      <c r="BQ70" s="987">
        <f>IF(RESUMO_GLOBAL!$X$53="a",ROUND(AG70*$N70,RESUMO_GLOBAL!$X$54),IF(RESUMO_GLOBAL!$X$53="t",TRUNC(AG70*$N70,RESUMO_GLOBAL!$X$54),AG70*$N70))</f>
        <v>0</v>
      </c>
      <c r="BR70" s="987">
        <f>IF(RESUMO_GLOBAL!$X$53="a",ROUND(AH70*$N70,RESUMO_GLOBAL!$X$54),IF(RESUMO_GLOBAL!$X$53="t",TRUNC(AH70*$N70,RESUMO_GLOBAL!$X$54),AH70*$N70))</f>
        <v>0</v>
      </c>
      <c r="BS70" s="987">
        <f>IF(RESUMO_GLOBAL!$X$53="a",ROUND(AI70*$N70,RESUMO_GLOBAL!$X$54),IF(RESUMO_GLOBAL!$X$53="t",TRUNC(AI70*$N70,RESUMO_GLOBAL!$X$54),AI70*$N70))</f>
        <v>0</v>
      </c>
      <c r="BT70" s="987">
        <f>IF(RESUMO_GLOBAL!$X$53="a",ROUND(AJ70*$N70,RESUMO_GLOBAL!$X$54),IF(RESUMO_GLOBAL!$X$53="t",TRUNC(AJ70*$N70,RESUMO_GLOBAL!$X$54),AJ70*$N70))</f>
        <v>0</v>
      </c>
      <c r="BU70" s="987">
        <f>IF(RESUMO_GLOBAL!$X$53="a",ROUND(AK70*$N70,RESUMO_GLOBAL!$X$54),IF(RESUMO_GLOBAL!$X$53="t",TRUNC(AK70*$N70,RESUMO_GLOBAL!$X$54),AK70*$N70))</f>
        <v>0</v>
      </c>
      <c r="BV70" s="987">
        <f>IF(RESUMO_GLOBAL!$X$53="a",ROUND(AL70*$N70,RESUMO_GLOBAL!$X$54),IF(RESUMO_GLOBAL!$X$53="t",TRUNC(AL70*$N70,RESUMO_GLOBAL!$X$54),AL70*$N70))</f>
        <v>0</v>
      </c>
      <c r="BW70" s="987">
        <f>IF(RESUMO_GLOBAL!$X$53="a",ROUND(AM70*$N70,RESUMO_GLOBAL!$X$54),IF(RESUMO_GLOBAL!$X$53="t",TRUNC(AM70*$N70,RESUMO_GLOBAL!$X$54),AM70*$N70))</f>
        <v>0</v>
      </c>
      <c r="BX70" s="987">
        <f>IF(RESUMO_GLOBAL!$X$53="a",ROUND(AN70*$N70,RESUMO_GLOBAL!$X$54),IF(RESUMO_GLOBAL!$X$53="t",TRUNC(AN70*$N70,RESUMO_GLOBAL!$X$54),AN70*$N70))</f>
        <v>0</v>
      </c>
      <c r="BY70" s="987">
        <f>IF(RESUMO_GLOBAL!$X$53="a",ROUND(AO70*$N70,RESUMO_GLOBAL!$X$54),IF(RESUMO_GLOBAL!$X$53="t",TRUNC(AO70*$N70,RESUMO_GLOBAL!$X$54),AO70*$N70))</f>
        <v>0</v>
      </c>
      <c r="BZ70" s="987">
        <f>IF(RESUMO_GLOBAL!$X$53="a",ROUND(AP70*$N70,RESUMO_GLOBAL!$X$54),IF(RESUMO_GLOBAL!$X$53="t",TRUNC(AP70*$N70,RESUMO_GLOBAL!$X$54),AP70*$N70))</f>
        <v>0</v>
      </c>
      <c r="CA70" s="987">
        <f>IF(RESUMO_GLOBAL!$X$53="a",ROUND(AQ70*$N70,RESUMO_GLOBAL!$X$54),IF(RESUMO_GLOBAL!$X$53="t",TRUNC(AQ70*$N70,RESUMO_GLOBAL!$X$54),AQ70*$N70))</f>
        <v>0</v>
      </c>
      <c r="CB70" s="987">
        <f>IF(RESUMO_GLOBAL!$X$53="a",ROUND(AR70*$N70,RESUMO_GLOBAL!$X$54),IF(RESUMO_GLOBAL!$X$53="t",TRUNC(AR70*$N70,RESUMO_GLOBAL!$X$54),AR70*$N70))</f>
        <v>0</v>
      </c>
      <c r="CC70" s="987">
        <f>IF(RESUMO_GLOBAL!$X$53="a",ROUND(AS70*$N70,RESUMO_GLOBAL!$X$54),IF(RESUMO_GLOBAL!$X$53="t",TRUNC(AS70*$N70,RESUMO_GLOBAL!$X$54),AS70*$N70))</f>
        <v>0</v>
      </c>
      <c r="CD70" s="987">
        <f>IF(RESUMO_GLOBAL!$X$53="a",ROUND(AT70*$N70,RESUMO_GLOBAL!$X$54),IF(RESUMO_GLOBAL!$X$53="t",TRUNC(AT70*$N70,RESUMO_GLOBAL!$X$54),AT70*$N70))</f>
        <v>0</v>
      </c>
      <c r="CE70" s="987">
        <f>IF(RESUMO_GLOBAL!$X$53="a",ROUND(AU70*$N70,RESUMO_GLOBAL!$X$54),IF(RESUMO_GLOBAL!$X$53="t",TRUNC(AU70*$N70,RESUMO_GLOBAL!$X$54),AU70*$N70))</f>
        <v>0</v>
      </c>
      <c r="CF70" s="987">
        <f>IF(RESUMO_GLOBAL!$X$53="a",ROUND(AV70*$N70,RESUMO_GLOBAL!$X$54),IF(RESUMO_GLOBAL!$X$53="t",TRUNC(AV70*$N70,RESUMO_GLOBAL!$X$54),AV70*$N70))</f>
        <v>0</v>
      </c>
      <c r="CG70" s="987">
        <f>IF(RESUMO_GLOBAL!$X$53="a",ROUND(AW70*$N70,RESUMO_GLOBAL!$X$54),IF(RESUMO_GLOBAL!$X$53="t",TRUNC(AW70*$N70,RESUMO_GLOBAL!$X$54),AW70*$N70))</f>
        <v>0</v>
      </c>
      <c r="CK70" s="59">
        <f t="shared" si="57"/>
        <v>0</v>
      </c>
      <c r="CL70" s="59">
        <f t="shared" si="58"/>
        <v>0</v>
      </c>
      <c r="CM70" s="59">
        <f t="shared" si="59"/>
        <v>0</v>
      </c>
      <c r="CN70" s="59">
        <f t="shared" si="60"/>
        <v>0</v>
      </c>
      <c r="CO70" s="59">
        <f t="shared" si="61"/>
        <v>0</v>
      </c>
      <c r="CP70" s="59">
        <f t="shared" si="62"/>
        <v>0</v>
      </c>
      <c r="CQ70" s="59">
        <f t="shared" si="63"/>
        <v>0</v>
      </c>
      <c r="CR70" s="59">
        <f t="shared" si="64"/>
        <v>0</v>
      </c>
      <c r="CS70" s="59">
        <f t="shared" si="65"/>
        <v>0</v>
      </c>
      <c r="CT70" s="59">
        <f t="shared" si="66"/>
        <v>0</v>
      </c>
      <c r="CU70" s="59">
        <f t="shared" si="67"/>
        <v>0</v>
      </c>
      <c r="CV70" s="59">
        <f t="shared" si="68"/>
        <v>0</v>
      </c>
      <c r="CW70" s="59">
        <f t="shared" si="69"/>
        <v>0</v>
      </c>
      <c r="CX70" s="59">
        <f t="shared" si="70"/>
        <v>0</v>
      </c>
      <c r="CY70" s="59">
        <f t="shared" si="71"/>
        <v>0</v>
      </c>
      <c r="CZ70" s="59">
        <f t="shared" si="72"/>
        <v>0</v>
      </c>
      <c r="DA70" s="59">
        <f t="shared" si="73"/>
        <v>0</v>
      </c>
      <c r="DB70" s="59">
        <f t="shared" si="74"/>
        <v>0</v>
      </c>
      <c r="DE70">
        <f t="shared" si="8"/>
        <v>65</v>
      </c>
      <c r="DF70" t="str">
        <f t="shared" si="75"/>
        <v/>
      </c>
      <c r="DG70" s="59">
        <f>IF($C70&lt;&gt;0,SUM($CK71:CK71),0)</f>
        <v>0</v>
      </c>
      <c r="DH70" s="59">
        <f>IF($C70&lt;&gt;0,SUM($CK71:CL71),0)</f>
        <v>0</v>
      </c>
      <c r="DI70" s="59">
        <f>IF($C70&lt;&gt;0,SUM($CK71:CM71),0)</f>
        <v>0</v>
      </c>
      <c r="DJ70" s="59">
        <f>IF($C70&lt;&gt;0,SUM($CK71:CN71),0)</f>
        <v>0</v>
      </c>
      <c r="DK70" s="59">
        <f>IF($C70&lt;&gt;0,SUM($CK71:CO71),0)</f>
        <v>0</v>
      </c>
      <c r="DL70" s="59">
        <f>IF($C70&lt;&gt;0,SUM($CK71:CP71),0)</f>
        <v>0</v>
      </c>
      <c r="DM70" s="59">
        <f>IF($C70&lt;&gt;0,SUM($CK71:CQ71),0)</f>
        <v>0</v>
      </c>
      <c r="DN70" s="59">
        <f>IF($C70&lt;&gt;0,SUM($CK71:CR71),0)</f>
        <v>0</v>
      </c>
      <c r="DO70" s="59">
        <f>IF($C70&lt;&gt;0,SUM($CK71:CS71),0)</f>
        <v>0</v>
      </c>
      <c r="DP70" s="59">
        <f>IF($C70&lt;&gt;0,SUM($CK71:CT71),0)</f>
        <v>0</v>
      </c>
      <c r="DQ70" s="59">
        <f>IF($C70&lt;&gt;0,SUM($CK71:CU71),0)</f>
        <v>0</v>
      </c>
      <c r="DR70" s="59">
        <f>IF($C70&lt;&gt;0,SUM($CK71:CV71),0)</f>
        <v>0</v>
      </c>
      <c r="DS70" s="59">
        <f>IF($C70&lt;&gt;0,SUM($CK71:CW71),0)</f>
        <v>0</v>
      </c>
      <c r="DT70" s="59">
        <f>IF($C70&lt;&gt;0,SUM($CK71:CX71),0)</f>
        <v>0</v>
      </c>
      <c r="DU70" s="59">
        <f>IF($C70&lt;&gt;0,SUM($CK71:CY71),0)</f>
        <v>0</v>
      </c>
      <c r="DV70" s="59">
        <f>IF($C70&lt;&gt;0,SUM($CK71:CZ71),0)</f>
        <v>0</v>
      </c>
      <c r="DW70" s="59">
        <f>IF($C70&lt;&gt;0,SUM($CK71:DA71),0)</f>
        <v>0</v>
      </c>
      <c r="DX70" s="59">
        <f>IF($C70&lt;&gt;0,SUM($CK71:DB71),0)</f>
        <v>0</v>
      </c>
      <c r="DY70" s="952" t="str">
        <f t="shared" si="44"/>
        <v/>
      </c>
    </row>
    <row r="71" spans="1:129" ht="13.5" hidden="1" thickBot="1">
      <c r="A71" s="3" t="str">
        <f t="shared" si="76"/>
        <v/>
      </c>
      <c r="B71" s="805">
        <f>Dados_GLOBAL_Inicial!E71</f>
        <v>0</v>
      </c>
      <c r="C71" s="953">
        <f>IF(IFERROR(VALUE(Dados_GLOBAL_Inicial!F71),0)=0,0,Dados_GLOBAL_Inicial!F71)</f>
        <v>0</v>
      </c>
      <c r="D71" s="830">
        <f>Dados_GLOBAL_Inicial!G71</f>
        <v>0</v>
      </c>
      <c r="E71" s="830" t="str">
        <f>IF(IFERROR(VLOOKUP(F71,Cod_Gde_Itens!$A$1:$B$80,2,FALSE),0)&gt;549,IFERROR(VLOOKUP(F71,Cod_Gde_Itens!$A$1:$B$80,2,FALSE),0),IF(Dados_GLOBAL_Inicial!H71=0,"",Dados_GLOBAL_Inicial!H71))</f>
        <v/>
      </c>
      <c r="F71" s="823">
        <f>Dados_GLOBAL_Inicial!I71</f>
        <v>0</v>
      </c>
      <c r="G71" s="808">
        <f>Dados_GLOBAL_Inicial!J71</f>
        <v>0</v>
      </c>
      <c r="H71" s="454">
        <f>Dados_GLOBAL_Inicial!K71</f>
        <v>0</v>
      </c>
      <c r="I71" s="970">
        <f>SUM('MEDIÇÃO_OBJETO (1)'!I71)</f>
        <v>0</v>
      </c>
      <c r="J71" s="455">
        <f t="shared" si="45"/>
        <v>0</v>
      </c>
      <c r="K71" s="451">
        <f t="shared" si="78"/>
        <v>0</v>
      </c>
      <c r="L71" s="452">
        <f t="shared" si="47"/>
        <v>0</v>
      </c>
      <c r="M71" s="809">
        <f t="shared" si="79"/>
        <v>0</v>
      </c>
      <c r="N71" s="810">
        <f>IF(IFERROR(VALUE(Dados_GLOBAL_Inicial!L71),0)=0,0,Dados_GLOBAL_Inicial!L71)</f>
        <v>0</v>
      </c>
      <c r="O71" s="812">
        <f>SUM('MEDIÇÃO_OBJETO (1)'!O71)</f>
        <v>0</v>
      </c>
      <c r="P71" s="812">
        <f>SUM('MEDIÇÃO_OBJETO (1)'!P71)</f>
        <v>0</v>
      </c>
      <c r="Q71" s="813">
        <f t="shared" si="80"/>
        <v>0</v>
      </c>
      <c r="R71" s="951"/>
      <c r="S71" s="815">
        <f>SUM('MEDIÇÃO_OBJETO (1)'!S71)</f>
        <v>0</v>
      </c>
      <c r="T71" s="815">
        <f>SUM('MEDIÇÃO_OBJETO (1)'!T71)</f>
        <v>0</v>
      </c>
      <c r="V71" s="19"/>
      <c r="W71" s="978">
        <f t="shared" si="81"/>
        <v>0</v>
      </c>
      <c r="X71" s="816">
        <f t="shared" si="82"/>
        <v>0</v>
      </c>
      <c r="Y71" s="816">
        <f t="shared" si="83"/>
        <v>0</v>
      </c>
      <c r="Z71" s="817">
        <f t="shared" si="84"/>
        <v>0</v>
      </c>
      <c r="AB71" s="453">
        <f t="shared" si="54"/>
        <v>0</v>
      </c>
      <c r="AC71" s="14">
        <f t="shared" si="85"/>
        <v>0</v>
      </c>
      <c r="AD71" s="819"/>
      <c r="AE71" s="631">
        <f t="shared" si="56"/>
        <v>0</v>
      </c>
      <c r="AF71" s="818">
        <f>SUM('MEDIÇÃO_OBJETO (1)'!AG71)</f>
        <v>0</v>
      </c>
      <c r="AG71" s="541">
        <f>SUM('MEDIÇÃO_OBJETO (1)'!AH71)</f>
        <v>0</v>
      </c>
      <c r="AH71" s="541">
        <f>SUM('MEDIÇÃO_OBJETO (1)'!AI71)</f>
        <v>0</v>
      </c>
      <c r="AI71" s="541">
        <f>SUM('MEDIÇÃO_OBJETO (1)'!AJ71)</f>
        <v>0</v>
      </c>
      <c r="AJ71" s="541">
        <f>SUM('MEDIÇÃO_OBJETO (1)'!AK71)</f>
        <v>0</v>
      </c>
      <c r="AK71" s="541">
        <f>SUM('MEDIÇÃO_OBJETO (1)'!AL71)</f>
        <v>0</v>
      </c>
      <c r="AL71" s="541">
        <f>SUM('MEDIÇÃO_OBJETO (1)'!AM71)</f>
        <v>0</v>
      </c>
      <c r="AM71" s="541">
        <f>SUM('MEDIÇÃO_OBJETO (1)'!AN71)</f>
        <v>0</v>
      </c>
      <c r="AN71" s="541">
        <f>SUM('MEDIÇÃO_OBJETO (1)'!AO71)</f>
        <v>0</v>
      </c>
      <c r="AO71" s="541">
        <f>SUM('MEDIÇÃO_OBJETO (1)'!AP71)</f>
        <v>0</v>
      </c>
      <c r="AP71" s="541">
        <f>SUM('MEDIÇÃO_OBJETO (1)'!AQ71)</f>
        <v>0</v>
      </c>
      <c r="AQ71" s="541">
        <f>SUM('MEDIÇÃO_OBJETO (1)'!AR71)</f>
        <v>0</v>
      </c>
      <c r="AR71" s="541">
        <f>SUM('MEDIÇÃO_OBJETO (1)'!AS71)</f>
        <v>0</v>
      </c>
      <c r="AS71" s="541">
        <f>SUM('MEDIÇÃO_OBJETO (1)'!AT71)</f>
        <v>0</v>
      </c>
      <c r="AT71" s="541">
        <f>SUM('MEDIÇÃO_OBJETO (1)'!AU71)</f>
        <v>0</v>
      </c>
      <c r="AU71" s="541">
        <f>SUM('MEDIÇÃO_OBJETO (1)'!AV71)</f>
        <v>0</v>
      </c>
      <c r="AV71" s="541">
        <f>SUM('MEDIÇÃO_OBJETO (1)'!AW71)</f>
        <v>0</v>
      </c>
      <c r="AW71" s="541">
        <f>SUM('MEDIÇÃO_OBJETO (1)'!AX71)</f>
        <v>0</v>
      </c>
      <c r="AX71" s="977"/>
      <c r="BN71" s="992">
        <f t="shared" si="77"/>
        <v>0</v>
      </c>
      <c r="BO71" s="538">
        <f t="shared" si="43"/>
        <v>0</v>
      </c>
      <c r="BP71" s="987">
        <f>IF(RESUMO_GLOBAL!$X$53="a",ROUND(AF71*$N71,RESUMO_GLOBAL!$X$54),IF(RESUMO_GLOBAL!$X$53="t",TRUNC(AF71*$N71,RESUMO_GLOBAL!$X$54),AF71*$N71))</f>
        <v>0</v>
      </c>
      <c r="BQ71" s="987">
        <f>IF(RESUMO_GLOBAL!$X$53="a",ROUND(AG71*$N71,RESUMO_GLOBAL!$X$54),IF(RESUMO_GLOBAL!$X$53="t",TRUNC(AG71*$N71,RESUMO_GLOBAL!$X$54),AG71*$N71))</f>
        <v>0</v>
      </c>
      <c r="BR71" s="987">
        <f>IF(RESUMO_GLOBAL!$X$53="a",ROUND(AH71*$N71,RESUMO_GLOBAL!$X$54),IF(RESUMO_GLOBAL!$X$53="t",TRUNC(AH71*$N71,RESUMO_GLOBAL!$X$54),AH71*$N71))</f>
        <v>0</v>
      </c>
      <c r="BS71" s="987">
        <f>IF(RESUMO_GLOBAL!$X$53="a",ROUND(AI71*$N71,RESUMO_GLOBAL!$X$54),IF(RESUMO_GLOBAL!$X$53="t",TRUNC(AI71*$N71,RESUMO_GLOBAL!$X$54),AI71*$N71))</f>
        <v>0</v>
      </c>
      <c r="BT71" s="987">
        <f>IF(RESUMO_GLOBAL!$X$53="a",ROUND(AJ71*$N71,RESUMO_GLOBAL!$X$54),IF(RESUMO_GLOBAL!$X$53="t",TRUNC(AJ71*$N71,RESUMO_GLOBAL!$X$54),AJ71*$N71))</f>
        <v>0</v>
      </c>
      <c r="BU71" s="987">
        <f>IF(RESUMO_GLOBAL!$X$53="a",ROUND(AK71*$N71,RESUMO_GLOBAL!$X$54),IF(RESUMO_GLOBAL!$X$53="t",TRUNC(AK71*$N71,RESUMO_GLOBAL!$X$54),AK71*$N71))</f>
        <v>0</v>
      </c>
      <c r="BV71" s="987">
        <f>IF(RESUMO_GLOBAL!$X$53="a",ROUND(AL71*$N71,RESUMO_GLOBAL!$X$54),IF(RESUMO_GLOBAL!$X$53="t",TRUNC(AL71*$N71,RESUMO_GLOBAL!$X$54),AL71*$N71))</f>
        <v>0</v>
      </c>
      <c r="BW71" s="987">
        <f>IF(RESUMO_GLOBAL!$X$53="a",ROUND(AM71*$N71,RESUMO_GLOBAL!$X$54),IF(RESUMO_GLOBAL!$X$53="t",TRUNC(AM71*$N71,RESUMO_GLOBAL!$X$54),AM71*$N71))</f>
        <v>0</v>
      </c>
      <c r="BX71" s="987">
        <f>IF(RESUMO_GLOBAL!$X$53="a",ROUND(AN71*$N71,RESUMO_GLOBAL!$X$54),IF(RESUMO_GLOBAL!$X$53="t",TRUNC(AN71*$N71,RESUMO_GLOBAL!$X$54),AN71*$N71))</f>
        <v>0</v>
      </c>
      <c r="BY71" s="987">
        <f>IF(RESUMO_GLOBAL!$X$53="a",ROUND(AO71*$N71,RESUMO_GLOBAL!$X$54),IF(RESUMO_GLOBAL!$X$53="t",TRUNC(AO71*$N71,RESUMO_GLOBAL!$X$54),AO71*$N71))</f>
        <v>0</v>
      </c>
      <c r="BZ71" s="987">
        <f>IF(RESUMO_GLOBAL!$X$53="a",ROUND(AP71*$N71,RESUMO_GLOBAL!$X$54),IF(RESUMO_GLOBAL!$X$53="t",TRUNC(AP71*$N71,RESUMO_GLOBAL!$X$54),AP71*$N71))</f>
        <v>0</v>
      </c>
      <c r="CA71" s="987">
        <f>IF(RESUMO_GLOBAL!$X$53="a",ROUND(AQ71*$N71,RESUMO_GLOBAL!$X$54),IF(RESUMO_GLOBAL!$X$53="t",TRUNC(AQ71*$N71,RESUMO_GLOBAL!$X$54),AQ71*$N71))</f>
        <v>0</v>
      </c>
      <c r="CB71" s="987">
        <f>IF(RESUMO_GLOBAL!$X$53="a",ROUND(AR71*$N71,RESUMO_GLOBAL!$X$54),IF(RESUMO_GLOBAL!$X$53="t",TRUNC(AR71*$N71,RESUMO_GLOBAL!$X$54),AR71*$N71))</f>
        <v>0</v>
      </c>
      <c r="CC71" s="987">
        <f>IF(RESUMO_GLOBAL!$X$53="a",ROUND(AS71*$N71,RESUMO_GLOBAL!$X$54),IF(RESUMO_GLOBAL!$X$53="t",TRUNC(AS71*$N71,RESUMO_GLOBAL!$X$54),AS71*$N71))</f>
        <v>0</v>
      </c>
      <c r="CD71" s="987">
        <f>IF(RESUMO_GLOBAL!$X$53="a",ROUND(AT71*$N71,RESUMO_GLOBAL!$X$54),IF(RESUMO_GLOBAL!$X$53="t",TRUNC(AT71*$N71,RESUMO_GLOBAL!$X$54),AT71*$N71))</f>
        <v>0</v>
      </c>
      <c r="CE71" s="987">
        <f>IF(RESUMO_GLOBAL!$X$53="a",ROUND(AU71*$N71,RESUMO_GLOBAL!$X$54),IF(RESUMO_GLOBAL!$X$53="t",TRUNC(AU71*$N71,RESUMO_GLOBAL!$X$54),AU71*$N71))</f>
        <v>0</v>
      </c>
      <c r="CF71" s="987">
        <f>IF(RESUMO_GLOBAL!$X$53="a",ROUND(AV71*$N71,RESUMO_GLOBAL!$X$54),IF(RESUMO_GLOBAL!$X$53="t",TRUNC(AV71*$N71,RESUMO_GLOBAL!$X$54),AV71*$N71))</f>
        <v>0</v>
      </c>
      <c r="CG71" s="987">
        <f>IF(RESUMO_GLOBAL!$X$53="a",ROUND(AW71*$N71,RESUMO_GLOBAL!$X$54),IF(RESUMO_GLOBAL!$X$53="t",TRUNC(AW71*$N71,RESUMO_GLOBAL!$X$54),AW71*$N71))</f>
        <v>0</v>
      </c>
      <c r="CK71" s="59">
        <f t="shared" si="57"/>
        <v>0</v>
      </c>
      <c r="CL71" s="59">
        <f t="shared" si="58"/>
        <v>0</v>
      </c>
      <c r="CM71" s="59">
        <f t="shared" si="59"/>
        <v>0</v>
      </c>
      <c r="CN71" s="59">
        <f t="shared" si="60"/>
        <v>0</v>
      </c>
      <c r="CO71" s="59">
        <f t="shared" si="61"/>
        <v>0</v>
      </c>
      <c r="CP71" s="59">
        <f t="shared" si="62"/>
        <v>0</v>
      </c>
      <c r="CQ71" s="59">
        <f t="shared" si="63"/>
        <v>0</v>
      </c>
      <c r="CR71" s="59">
        <f t="shared" si="64"/>
        <v>0</v>
      </c>
      <c r="CS71" s="59">
        <f t="shared" si="65"/>
        <v>0</v>
      </c>
      <c r="CT71" s="59">
        <f t="shared" si="66"/>
        <v>0</v>
      </c>
      <c r="CU71" s="59">
        <f t="shared" si="67"/>
        <v>0</v>
      </c>
      <c r="CV71" s="59">
        <f t="shared" si="68"/>
        <v>0</v>
      </c>
      <c r="CW71" s="59">
        <f t="shared" si="69"/>
        <v>0</v>
      </c>
      <c r="CX71" s="59">
        <f t="shared" si="70"/>
        <v>0</v>
      </c>
      <c r="CY71" s="59">
        <f t="shared" si="71"/>
        <v>0</v>
      </c>
      <c r="CZ71" s="59">
        <f t="shared" si="72"/>
        <v>0</v>
      </c>
      <c r="DA71" s="59">
        <f t="shared" si="73"/>
        <v>0</v>
      </c>
      <c r="DB71" s="59">
        <f t="shared" si="74"/>
        <v>0</v>
      </c>
      <c r="DE71">
        <f t="shared" ref="DE71:DE134" si="86">DE70+1</f>
        <v>66</v>
      </c>
      <c r="DF71" t="str">
        <f t="shared" si="75"/>
        <v/>
      </c>
      <c r="DG71" s="59">
        <f>IF($C71&lt;&gt;0,SUM($CK72:CK72),0)</f>
        <v>0</v>
      </c>
      <c r="DH71" s="59">
        <f>IF($C71&lt;&gt;0,SUM($CK72:CL72),0)</f>
        <v>0</v>
      </c>
      <c r="DI71" s="59">
        <f>IF($C71&lt;&gt;0,SUM($CK72:CM72),0)</f>
        <v>0</v>
      </c>
      <c r="DJ71" s="59">
        <f>IF($C71&lt;&gt;0,SUM($CK72:CN72),0)</f>
        <v>0</v>
      </c>
      <c r="DK71" s="59">
        <f>IF($C71&lt;&gt;0,SUM($CK72:CO72),0)</f>
        <v>0</v>
      </c>
      <c r="DL71" s="59">
        <f>IF($C71&lt;&gt;0,SUM($CK72:CP72),0)</f>
        <v>0</v>
      </c>
      <c r="DM71" s="59">
        <f>IF($C71&lt;&gt;0,SUM($CK72:CQ72),0)</f>
        <v>0</v>
      </c>
      <c r="DN71" s="59">
        <f>IF($C71&lt;&gt;0,SUM($CK72:CR72),0)</f>
        <v>0</v>
      </c>
      <c r="DO71" s="59">
        <f>IF($C71&lt;&gt;0,SUM($CK72:CS72),0)</f>
        <v>0</v>
      </c>
      <c r="DP71" s="59">
        <f>IF($C71&lt;&gt;0,SUM($CK72:CT72),0)</f>
        <v>0</v>
      </c>
      <c r="DQ71" s="59">
        <f>IF($C71&lt;&gt;0,SUM($CK72:CU72),0)</f>
        <v>0</v>
      </c>
      <c r="DR71" s="59">
        <f>IF($C71&lt;&gt;0,SUM($CK72:CV72),0)</f>
        <v>0</v>
      </c>
      <c r="DS71" s="59">
        <f>IF($C71&lt;&gt;0,SUM($CK72:CW72),0)</f>
        <v>0</v>
      </c>
      <c r="DT71" s="59">
        <f>IF($C71&lt;&gt;0,SUM($CK72:CX72),0)</f>
        <v>0</v>
      </c>
      <c r="DU71" s="59">
        <f>IF($C71&lt;&gt;0,SUM($CK72:CY72),0)</f>
        <v>0</v>
      </c>
      <c r="DV71" s="59">
        <f>IF($C71&lt;&gt;0,SUM($CK72:CZ72),0)</f>
        <v>0</v>
      </c>
      <c r="DW71" s="59">
        <f>IF($C71&lt;&gt;0,SUM($CK72:DA72),0)</f>
        <v>0</v>
      </c>
      <c r="DX71" s="59">
        <f>IF($C71&lt;&gt;0,SUM($CK72:DB72),0)</f>
        <v>0</v>
      </c>
      <c r="DY71" s="952" t="str">
        <f t="shared" si="44"/>
        <v/>
      </c>
    </row>
    <row r="72" spans="1:129" ht="13.5" hidden="1" thickBot="1">
      <c r="A72" s="3" t="str">
        <f t="shared" si="76"/>
        <v/>
      </c>
      <c r="B72" s="805">
        <f>Dados_GLOBAL_Inicial!E72</f>
        <v>0</v>
      </c>
      <c r="C72" s="953">
        <f>IF(IFERROR(VALUE(Dados_GLOBAL_Inicial!F72),0)=0,0,Dados_GLOBAL_Inicial!F72)</f>
        <v>0</v>
      </c>
      <c r="D72" s="830">
        <f>Dados_GLOBAL_Inicial!G72</f>
        <v>0</v>
      </c>
      <c r="E72" s="830" t="str">
        <f>IF(IFERROR(VLOOKUP(F72,Cod_Gde_Itens!$A$1:$B$80,2,FALSE),0)&gt;549,IFERROR(VLOOKUP(F72,Cod_Gde_Itens!$A$1:$B$80,2,FALSE),0),IF(Dados_GLOBAL_Inicial!H72=0,"",Dados_GLOBAL_Inicial!H72))</f>
        <v/>
      </c>
      <c r="F72" s="823">
        <f>Dados_GLOBAL_Inicial!I72</f>
        <v>0</v>
      </c>
      <c r="G72" s="808">
        <f>Dados_GLOBAL_Inicial!J72</f>
        <v>0</v>
      </c>
      <c r="H72" s="454">
        <f>Dados_GLOBAL_Inicial!K72</f>
        <v>0</v>
      </c>
      <c r="I72" s="970">
        <f>SUM('MEDIÇÃO_OBJETO (1)'!I72)</f>
        <v>0</v>
      </c>
      <c r="J72" s="455">
        <f t="shared" si="45"/>
        <v>0</v>
      </c>
      <c r="K72" s="451">
        <f t="shared" si="78"/>
        <v>0</v>
      </c>
      <c r="L72" s="452">
        <f t="shared" si="47"/>
        <v>0</v>
      </c>
      <c r="M72" s="809">
        <f t="shared" si="79"/>
        <v>0</v>
      </c>
      <c r="N72" s="810">
        <f>IF(IFERROR(VALUE(Dados_GLOBAL_Inicial!L72),0)=0,0,Dados_GLOBAL_Inicial!L72)</f>
        <v>0</v>
      </c>
      <c r="O72" s="812">
        <f>SUM('MEDIÇÃO_OBJETO (1)'!O72)</f>
        <v>0</v>
      </c>
      <c r="P72" s="812">
        <f>SUM('MEDIÇÃO_OBJETO (1)'!P72)</f>
        <v>0</v>
      </c>
      <c r="Q72" s="813">
        <f t="shared" si="80"/>
        <v>0</v>
      </c>
      <c r="R72" s="951"/>
      <c r="S72" s="815">
        <f>SUM('MEDIÇÃO_OBJETO (1)'!S72)</f>
        <v>0</v>
      </c>
      <c r="T72" s="815">
        <f>SUM('MEDIÇÃO_OBJETO (1)'!T72)</f>
        <v>0</v>
      </c>
      <c r="V72" s="19"/>
      <c r="W72" s="978">
        <f t="shared" si="81"/>
        <v>0</v>
      </c>
      <c r="X72" s="816">
        <f t="shared" si="82"/>
        <v>0</v>
      </c>
      <c r="Y72" s="816">
        <f t="shared" si="83"/>
        <v>0</v>
      </c>
      <c r="Z72" s="817">
        <f t="shared" si="84"/>
        <v>0</v>
      </c>
      <c r="AB72" s="453">
        <f t="shared" si="54"/>
        <v>0</v>
      </c>
      <c r="AC72" s="14">
        <f t="shared" si="85"/>
        <v>0</v>
      </c>
      <c r="AD72" s="819"/>
      <c r="AE72" s="631">
        <f t="shared" si="56"/>
        <v>0</v>
      </c>
      <c r="AF72" s="818">
        <f>SUM('MEDIÇÃO_OBJETO (1)'!AG72)</f>
        <v>0</v>
      </c>
      <c r="AG72" s="541">
        <f>SUM('MEDIÇÃO_OBJETO (1)'!AH72)</f>
        <v>0</v>
      </c>
      <c r="AH72" s="541">
        <f>SUM('MEDIÇÃO_OBJETO (1)'!AI72)</f>
        <v>0</v>
      </c>
      <c r="AI72" s="541">
        <f>SUM('MEDIÇÃO_OBJETO (1)'!AJ72)</f>
        <v>0</v>
      </c>
      <c r="AJ72" s="541">
        <f>SUM('MEDIÇÃO_OBJETO (1)'!AK72)</f>
        <v>0</v>
      </c>
      <c r="AK72" s="541">
        <f>SUM('MEDIÇÃO_OBJETO (1)'!AL72)</f>
        <v>0</v>
      </c>
      <c r="AL72" s="541">
        <f>SUM('MEDIÇÃO_OBJETO (1)'!AM72)</f>
        <v>0</v>
      </c>
      <c r="AM72" s="541">
        <f>SUM('MEDIÇÃO_OBJETO (1)'!AN72)</f>
        <v>0</v>
      </c>
      <c r="AN72" s="541">
        <f>SUM('MEDIÇÃO_OBJETO (1)'!AO72)</f>
        <v>0</v>
      </c>
      <c r="AO72" s="541">
        <f>SUM('MEDIÇÃO_OBJETO (1)'!AP72)</f>
        <v>0</v>
      </c>
      <c r="AP72" s="541">
        <f>SUM('MEDIÇÃO_OBJETO (1)'!AQ72)</f>
        <v>0</v>
      </c>
      <c r="AQ72" s="541">
        <f>SUM('MEDIÇÃO_OBJETO (1)'!AR72)</f>
        <v>0</v>
      </c>
      <c r="AR72" s="541">
        <f>SUM('MEDIÇÃO_OBJETO (1)'!AS72)</f>
        <v>0</v>
      </c>
      <c r="AS72" s="541">
        <f>SUM('MEDIÇÃO_OBJETO (1)'!AT72)</f>
        <v>0</v>
      </c>
      <c r="AT72" s="541">
        <f>SUM('MEDIÇÃO_OBJETO (1)'!AU72)</f>
        <v>0</v>
      </c>
      <c r="AU72" s="541">
        <f>SUM('MEDIÇÃO_OBJETO (1)'!AV72)</f>
        <v>0</v>
      </c>
      <c r="AV72" s="541">
        <f>SUM('MEDIÇÃO_OBJETO (1)'!AW72)</f>
        <v>0</v>
      </c>
      <c r="AW72" s="541">
        <f>SUM('MEDIÇÃO_OBJETO (1)'!AX72)</f>
        <v>0</v>
      </c>
      <c r="AX72" s="977"/>
      <c r="BN72" s="992">
        <f t="shared" si="77"/>
        <v>0</v>
      </c>
      <c r="BO72" s="538">
        <f t="shared" si="43"/>
        <v>0</v>
      </c>
      <c r="BP72" s="987">
        <f>IF(RESUMO_GLOBAL!$X$53="a",ROUND(AF72*$N72,RESUMO_GLOBAL!$X$54),IF(RESUMO_GLOBAL!$X$53="t",TRUNC(AF72*$N72,RESUMO_GLOBAL!$X$54),AF72*$N72))</f>
        <v>0</v>
      </c>
      <c r="BQ72" s="987">
        <f>IF(RESUMO_GLOBAL!$X$53="a",ROUND(AG72*$N72,RESUMO_GLOBAL!$X$54),IF(RESUMO_GLOBAL!$X$53="t",TRUNC(AG72*$N72,RESUMO_GLOBAL!$X$54),AG72*$N72))</f>
        <v>0</v>
      </c>
      <c r="BR72" s="987">
        <f>IF(RESUMO_GLOBAL!$X$53="a",ROUND(AH72*$N72,RESUMO_GLOBAL!$X$54),IF(RESUMO_GLOBAL!$X$53="t",TRUNC(AH72*$N72,RESUMO_GLOBAL!$X$54),AH72*$N72))</f>
        <v>0</v>
      </c>
      <c r="BS72" s="987">
        <f>IF(RESUMO_GLOBAL!$X$53="a",ROUND(AI72*$N72,RESUMO_GLOBAL!$X$54),IF(RESUMO_GLOBAL!$X$53="t",TRUNC(AI72*$N72,RESUMO_GLOBAL!$X$54),AI72*$N72))</f>
        <v>0</v>
      </c>
      <c r="BT72" s="987">
        <f>IF(RESUMO_GLOBAL!$X$53="a",ROUND(AJ72*$N72,RESUMO_GLOBAL!$X$54),IF(RESUMO_GLOBAL!$X$53="t",TRUNC(AJ72*$N72,RESUMO_GLOBAL!$X$54),AJ72*$N72))</f>
        <v>0</v>
      </c>
      <c r="BU72" s="987">
        <f>IF(RESUMO_GLOBAL!$X$53="a",ROUND(AK72*$N72,RESUMO_GLOBAL!$X$54),IF(RESUMO_GLOBAL!$X$53="t",TRUNC(AK72*$N72,RESUMO_GLOBAL!$X$54),AK72*$N72))</f>
        <v>0</v>
      </c>
      <c r="BV72" s="987">
        <f>IF(RESUMO_GLOBAL!$X$53="a",ROUND(AL72*$N72,RESUMO_GLOBAL!$X$54),IF(RESUMO_GLOBAL!$X$53="t",TRUNC(AL72*$N72,RESUMO_GLOBAL!$X$54),AL72*$N72))</f>
        <v>0</v>
      </c>
      <c r="BW72" s="987">
        <f>IF(RESUMO_GLOBAL!$X$53="a",ROUND(AM72*$N72,RESUMO_GLOBAL!$X$54),IF(RESUMO_GLOBAL!$X$53="t",TRUNC(AM72*$N72,RESUMO_GLOBAL!$X$54),AM72*$N72))</f>
        <v>0</v>
      </c>
      <c r="BX72" s="987">
        <f>IF(RESUMO_GLOBAL!$X$53="a",ROUND(AN72*$N72,RESUMO_GLOBAL!$X$54),IF(RESUMO_GLOBAL!$X$53="t",TRUNC(AN72*$N72,RESUMO_GLOBAL!$X$54),AN72*$N72))</f>
        <v>0</v>
      </c>
      <c r="BY72" s="987">
        <f>IF(RESUMO_GLOBAL!$X$53="a",ROUND(AO72*$N72,RESUMO_GLOBAL!$X$54),IF(RESUMO_GLOBAL!$X$53="t",TRUNC(AO72*$N72,RESUMO_GLOBAL!$X$54),AO72*$N72))</f>
        <v>0</v>
      </c>
      <c r="BZ72" s="987">
        <f>IF(RESUMO_GLOBAL!$X$53="a",ROUND(AP72*$N72,RESUMO_GLOBAL!$X$54),IF(RESUMO_GLOBAL!$X$53="t",TRUNC(AP72*$N72,RESUMO_GLOBAL!$X$54),AP72*$N72))</f>
        <v>0</v>
      </c>
      <c r="CA72" s="987">
        <f>IF(RESUMO_GLOBAL!$X$53="a",ROUND(AQ72*$N72,RESUMO_GLOBAL!$X$54),IF(RESUMO_GLOBAL!$X$53="t",TRUNC(AQ72*$N72,RESUMO_GLOBAL!$X$54),AQ72*$N72))</f>
        <v>0</v>
      </c>
      <c r="CB72" s="987">
        <f>IF(RESUMO_GLOBAL!$X$53="a",ROUND(AR72*$N72,RESUMO_GLOBAL!$X$54),IF(RESUMO_GLOBAL!$X$53="t",TRUNC(AR72*$N72,RESUMO_GLOBAL!$X$54),AR72*$N72))</f>
        <v>0</v>
      </c>
      <c r="CC72" s="987">
        <f>IF(RESUMO_GLOBAL!$X$53="a",ROUND(AS72*$N72,RESUMO_GLOBAL!$X$54),IF(RESUMO_GLOBAL!$X$53="t",TRUNC(AS72*$N72,RESUMO_GLOBAL!$X$54),AS72*$N72))</f>
        <v>0</v>
      </c>
      <c r="CD72" s="987">
        <f>IF(RESUMO_GLOBAL!$X$53="a",ROUND(AT72*$N72,RESUMO_GLOBAL!$X$54),IF(RESUMO_GLOBAL!$X$53="t",TRUNC(AT72*$N72,RESUMO_GLOBAL!$X$54),AT72*$N72))</f>
        <v>0</v>
      </c>
      <c r="CE72" s="987">
        <f>IF(RESUMO_GLOBAL!$X$53="a",ROUND(AU72*$N72,RESUMO_GLOBAL!$X$54),IF(RESUMO_GLOBAL!$X$53="t",TRUNC(AU72*$N72,RESUMO_GLOBAL!$X$54),AU72*$N72))</f>
        <v>0</v>
      </c>
      <c r="CF72" s="987">
        <f>IF(RESUMO_GLOBAL!$X$53="a",ROUND(AV72*$N72,RESUMO_GLOBAL!$X$54),IF(RESUMO_GLOBAL!$X$53="t",TRUNC(AV72*$N72,RESUMO_GLOBAL!$X$54),AV72*$N72))</f>
        <v>0</v>
      </c>
      <c r="CG72" s="987">
        <f>IF(RESUMO_GLOBAL!$X$53="a",ROUND(AW72*$N72,RESUMO_GLOBAL!$X$54),IF(RESUMO_GLOBAL!$X$53="t",TRUNC(AW72*$N72,RESUMO_GLOBAL!$X$54),AW72*$N72))</f>
        <v>0</v>
      </c>
      <c r="CK72" s="59">
        <f t="shared" si="57"/>
        <v>0</v>
      </c>
      <c r="CL72" s="59">
        <f t="shared" si="58"/>
        <v>0</v>
      </c>
      <c r="CM72" s="59">
        <f t="shared" si="59"/>
        <v>0</v>
      </c>
      <c r="CN72" s="59">
        <f t="shared" si="60"/>
        <v>0</v>
      </c>
      <c r="CO72" s="59">
        <f t="shared" si="61"/>
        <v>0</v>
      </c>
      <c r="CP72" s="59">
        <f t="shared" si="62"/>
        <v>0</v>
      </c>
      <c r="CQ72" s="59">
        <f t="shared" si="63"/>
        <v>0</v>
      </c>
      <c r="CR72" s="59">
        <f t="shared" si="64"/>
        <v>0</v>
      </c>
      <c r="CS72" s="59">
        <f t="shared" si="65"/>
        <v>0</v>
      </c>
      <c r="CT72" s="59">
        <f t="shared" si="66"/>
        <v>0</v>
      </c>
      <c r="CU72" s="59">
        <f t="shared" si="67"/>
        <v>0</v>
      </c>
      <c r="CV72" s="59">
        <f t="shared" si="68"/>
        <v>0</v>
      </c>
      <c r="CW72" s="59">
        <f t="shared" si="69"/>
        <v>0</v>
      </c>
      <c r="CX72" s="59">
        <f t="shared" si="70"/>
        <v>0</v>
      </c>
      <c r="CY72" s="59">
        <f t="shared" si="71"/>
        <v>0</v>
      </c>
      <c r="CZ72" s="59">
        <f t="shared" si="72"/>
        <v>0</v>
      </c>
      <c r="DA72" s="59">
        <f t="shared" si="73"/>
        <v>0</v>
      </c>
      <c r="DB72" s="59">
        <f t="shared" si="74"/>
        <v>0</v>
      </c>
      <c r="DE72">
        <f t="shared" si="86"/>
        <v>67</v>
      </c>
      <c r="DF72" t="str">
        <f t="shared" si="75"/>
        <v/>
      </c>
      <c r="DG72" s="59">
        <f>IF($C72&lt;&gt;0,SUM($CK73:CK73),0)</f>
        <v>0</v>
      </c>
      <c r="DH72" s="59">
        <f>IF($C72&lt;&gt;0,SUM($CK73:CL73),0)</f>
        <v>0</v>
      </c>
      <c r="DI72" s="59">
        <f>IF($C72&lt;&gt;0,SUM($CK73:CM73),0)</f>
        <v>0</v>
      </c>
      <c r="DJ72" s="59">
        <f>IF($C72&lt;&gt;0,SUM($CK73:CN73),0)</f>
        <v>0</v>
      </c>
      <c r="DK72" s="59">
        <f>IF($C72&lt;&gt;0,SUM($CK73:CO73),0)</f>
        <v>0</v>
      </c>
      <c r="DL72" s="59">
        <f>IF($C72&lt;&gt;0,SUM($CK73:CP73),0)</f>
        <v>0</v>
      </c>
      <c r="DM72" s="59">
        <f>IF($C72&lt;&gt;0,SUM($CK73:CQ73),0)</f>
        <v>0</v>
      </c>
      <c r="DN72" s="59">
        <f>IF($C72&lt;&gt;0,SUM($CK73:CR73),0)</f>
        <v>0</v>
      </c>
      <c r="DO72" s="59">
        <f>IF($C72&lt;&gt;0,SUM($CK73:CS73),0)</f>
        <v>0</v>
      </c>
      <c r="DP72" s="59">
        <f>IF($C72&lt;&gt;0,SUM($CK73:CT73),0)</f>
        <v>0</v>
      </c>
      <c r="DQ72" s="59">
        <f>IF($C72&lt;&gt;0,SUM($CK73:CU73),0)</f>
        <v>0</v>
      </c>
      <c r="DR72" s="59">
        <f>IF($C72&lt;&gt;0,SUM($CK73:CV73),0)</f>
        <v>0</v>
      </c>
      <c r="DS72" s="59">
        <f>IF($C72&lt;&gt;0,SUM($CK73:CW73),0)</f>
        <v>0</v>
      </c>
      <c r="DT72" s="59">
        <f>IF($C72&lt;&gt;0,SUM($CK73:CX73),0)</f>
        <v>0</v>
      </c>
      <c r="DU72" s="59">
        <f>IF($C72&lt;&gt;0,SUM($CK73:CY73),0)</f>
        <v>0</v>
      </c>
      <c r="DV72" s="59">
        <f>IF($C72&lt;&gt;0,SUM($CK73:CZ73),0)</f>
        <v>0</v>
      </c>
      <c r="DW72" s="59">
        <f>IF($C72&lt;&gt;0,SUM($CK73:DA73),0)</f>
        <v>0</v>
      </c>
      <c r="DX72" s="59">
        <f>IF($C72&lt;&gt;0,SUM($CK73:DB73),0)</f>
        <v>0</v>
      </c>
      <c r="DY72" s="952" t="str">
        <f t="shared" si="44"/>
        <v/>
      </c>
    </row>
    <row r="73" spans="1:129" ht="13.5" hidden="1" thickBot="1">
      <c r="A73" s="3" t="str">
        <f t="shared" si="76"/>
        <v/>
      </c>
      <c r="B73" s="805">
        <f>Dados_GLOBAL_Inicial!E73</f>
        <v>0</v>
      </c>
      <c r="C73" s="953">
        <f>IF(IFERROR(VALUE(Dados_GLOBAL_Inicial!F73),0)=0,0,Dados_GLOBAL_Inicial!F73)</f>
        <v>0</v>
      </c>
      <c r="D73" s="830">
        <f>Dados_GLOBAL_Inicial!G73</f>
        <v>0</v>
      </c>
      <c r="E73" s="830" t="str">
        <f>IF(IFERROR(VLOOKUP(F73,Cod_Gde_Itens!$A$1:$B$80,2,FALSE),0)&gt;549,IFERROR(VLOOKUP(F73,Cod_Gde_Itens!$A$1:$B$80,2,FALSE),0),IF(Dados_GLOBAL_Inicial!H73=0,"",Dados_GLOBAL_Inicial!H73))</f>
        <v/>
      </c>
      <c r="F73" s="823">
        <f>Dados_GLOBAL_Inicial!I73</f>
        <v>0</v>
      </c>
      <c r="G73" s="808">
        <f>Dados_GLOBAL_Inicial!J73</f>
        <v>0</v>
      </c>
      <c r="H73" s="454">
        <f>Dados_GLOBAL_Inicial!K73</f>
        <v>0</v>
      </c>
      <c r="I73" s="970">
        <f>SUM('MEDIÇÃO_OBJETO (1)'!I73)</f>
        <v>0</v>
      </c>
      <c r="J73" s="455">
        <f t="shared" si="45"/>
        <v>0</v>
      </c>
      <c r="K73" s="451">
        <f t="shared" si="78"/>
        <v>0</v>
      </c>
      <c r="L73" s="452">
        <f t="shared" si="47"/>
        <v>0</v>
      </c>
      <c r="M73" s="809">
        <f t="shared" si="79"/>
        <v>0</v>
      </c>
      <c r="N73" s="810">
        <f>IF(IFERROR(VALUE(Dados_GLOBAL_Inicial!L73),0)=0,0,Dados_GLOBAL_Inicial!L73)</f>
        <v>0</v>
      </c>
      <c r="O73" s="812">
        <f>SUM('MEDIÇÃO_OBJETO (1)'!O73)</f>
        <v>0</v>
      </c>
      <c r="P73" s="812">
        <f>SUM('MEDIÇÃO_OBJETO (1)'!P73)</f>
        <v>0</v>
      </c>
      <c r="Q73" s="813">
        <f t="shared" si="80"/>
        <v>0</v>
      </c>
      <c r="R73" s="951"/>
      <c r="S73" s="815">
        <f>SUM('MEDIÇÃO_OBJETO (1)'!S73)</f>
        <v>0</v>
      </c>
      <c r="T73" s="815">
        <f>SUM('MEDIÇÃO_OBJETO (1)'!T73)</f>
        <v>0</v>
      </c>
      <c r="V73" s="19"/>
      <c r="W73" s="978">
        <f t="shared" si="81"/>
        <v>0</v>
      </c>
      <c r="X73" s="816">
        <f t="shared" si="82"/>
        <v>0</v>
      </c>
      <c r="Y73" s="816">
        <f t="shared" si="83"/>
        <v>0</v>
      </c>
      <c r="Z73" s="817">
        <f t="shared" si="84"/>
        <v>0</v>
      </c>
      <c r="AB73" s="453">
        <f t="shared" si="54"/>
        <v>0</v>
      </c>
      <c r="AC73" s="14">
        <f t="shared" si="85"/>
        <v>0</v>
      </c>
      <c r="AD73" s="819"/>
      <c r="AE73" s="631">
        <f t="shared" si="56"/>
        <v>0</v>
      </c>
      <c r="AF73" s="818">
        <f>SUM('MEDIÇÃO_OBJETO (1)'!AG73)</f>
        <v>0</v>
      </c>
      <c r="AG73" s="541">
        <f>SUM('MEDIÇÃO_OBJETO (1)'!AH73)</f>
        <v>0</v>
      </c>
      <c r="AH73" s="541">
        <f>SUM('MEDIÇÃO_OBJETO (1)'!AI73)</f>
        <v>0</v>
      </c>
      <c r="AI73" s="541">
        <f>SUM('MEDIÇÃO_OBJETO (1)'!AJ73)</f>
        <v>0</v>
      </c>
      <c r="AJ73" s="541">
        <f>SUM('MEDIÇÃO_OBJETO (1)'!AK73)</f>
        <v>0</v>
      </c>
      <c r="AK73" s="541">
        <f>SUM('MEDIÇÃO_OBJETO (1)'!AL73)</f>
        <v>0</v>
      </c>
      <c r="AL73" s="541">
        <f>SUM('MEDIÇÃO_OBJETO (1)'!AM73)</f>
        <v>0</v>
      </c>
      <c r="AM73" s="541">
        <f>SUM('MEDIÇÃO_OBJETO (1)'!AN73)</f>
        <v>0</v>
      </c>
      <c r="AN73" s="541">
        <f>SUM('MEDIÇÃO_OBJETO (1)'!AO73)</f>
        <v>0</v>
      </c>
      <c r="AO73" s="541">
        <f>SUM('MEDIÇÃO_OBJETO (1)'!AP73)</f>
        <v>0</v>
      </c>
      <c r="AP73" s="541">
        <f>SUM('MEDIÇÃO_OBJETO (1)'!AQ73)</f>
        <v>0</v>
      </c>
      <c r="AQ73" s="541">
        <f>SUM('MEDIÇÃO_OBJETO (1)'!AR73)</f>
        <v>0</v>
      </c>
      <c r="AR73" s="541">
        <f>SUM('MEDIÇÃO_OBJETO (1)'!AS73)</f>
        <v>0</v>
      </c>
      <c r="AS73" s="541">
        <f>SUM('MEDIÇÃO_OBJETO (1)'!AT73)</f>
        <v>0</v>
      </c>
      <c r="AT73" s="541">
        <f>SUM('MEDIÇÃO_OBJETO (1)'!AU73)</f>
        <v>0</v>
      </c>
      <c r="AU73" s="541">
        <f>SUM('MEDIÇÃO_OBJETO (1)'!AV73)</f>
        <v>0</v>
      </c>
      <c r="AV73" s="541">
        <f>SUM('MEDIÇÃO_OBJETO (1)'!AW73)</f>
        <v>0</v>
      </c>
      <c r="AW73" s="541">
        <f>SUM('MEDIÇÃO_OBJETO (1)'!AX73)</f>
        <v>0</v>
      </c>
      <c r="AX73" s="977"/>
      <c r="BN73" s="992">
        <f t="shared" si="77"/>
        <v>0</v>
      </c>
      <c r="BO73" s="538">
        <f t="shared" si="43"/>
        <v>0</v>
      </c>
      <c r="BP73" s="987">
        <f>IF(RESUMO_GLOBAL!$X$53="a",ROUND(AF73*$N73,RESUMO_GLOBAL!$X$54),IF(RESUMO_GLOBAL!$X$53="t",TRUNC(AF73*$N73,RESUMO_GLOBAL!$X$54),AF73*$N73))</f>
        <v>0</v>
      </c>
      <c r="BQ73" s="987">
        <f>IF(RESUMO_GLOBAL!$X$53="a",ROUND(AG73*$N73,RESUMO_GLOBAL!$X$54),IF(RESUMO_GLOBAL!$X$53="t",TRUNC(AG73*$N73,RESUMO_GLOBAL!$X$54),AG73*$N73))</f>
        <v>0</v>
      </c>
      <c r="BR73" s="987">
        <f>IF(RESUMO_GLOBAL!$X$53="a",ROUND(AH73*$N73,RESUMO_GLOBAL!$X$54),IF(RESUMO_GLOBAL!$X$53="t",TRUNC(AH73*$N73,RESUMO_GLOBAL!$X$54),AH73*$N73))</f>
        <v>0</v>
      </c>
      <c r="BS73" s="987">
        <f>IF(RESUMO_GLOBAL!$X$53="a",ROUND(AI73*$N73,RESUMO_GLOBAL!$X$54),IF(RESUMO_GLOBAL!$X$53="t",TRUNC(AI73*$N73,RESUMO_GLOBAL!$X$54),AI73*$N73))</f>
        <v>0</v>
      </c>
      <c r="BT73" s="987">
        <f>IF(RESUMO_GLOBAL!$X$53="a",ROUND(AJ73*$N73,RESUMO_GLOBAL!$X$54),IF(RESUMO_GLOBAL!$X$53="t",TRUNC(AJ73*$N73,RESUMO_GLOBAL!$X$54),AJ73*$N73))</f>
        <v>0</v>
      </c>
      <c r="BU73" s="987">
        <f>IF(RESUMO_GLOBAL!$X$53="a",ROUND(AK73*$N73,RESUMO_GLOBAL!$X$54),IF(RESUMO_GLOBAL!$X$53="t",TRUNC(AK73*$N73,RESUMO_GLOBAL!$X$54),AK73*$N73))</f>
        <v>0</v>
      </c>
      <c r="BV73" s="987">
        <f>IF(RESUMO_GLOBAL!$X$53="a",ROUND(AL73*$N73,RESUMO_GLOBAL!$X$54),IF(RESUMO_GLOBAL!$X$53="t",TRUNC(AL73*$N73,RESUMO_GLOBAL!$X$54),AL73*$N73))</f>
        <v>0</v>
      </c>
      <c r="BW73" s="987">
        <f>IF(RESUMO_GLOBAL!$X$53="a",ROUND(AM73*$N73,RESUMO_GLOBAL!$X$54),IF(RESUMO_GLOBAL!$X$53="t",TRUNC(AM73*$N73,RESUMO_GLOBAL!$X$54),AM73*$N73))</f>
        <v>0</v>
      </c>
      <c r="BX73" s="987">
        <f>IF(RESUMO_GLOBAL!$X$53="a",ROUND(AN73*$N73,RESUMO_GLOBAL!$X$54),IF(RESUMO_GLOBAL!$X$53="t",TRUNC(AN73*$N73,RESUMO_GLOBAL!$X$54),AN73*$N73))</f>
        <v>0</v>
      </c>
      <c r="BY73" s="987">
        <f>IF(RESUMO_GLOBAL!$X$53="a",ROUND(AO73*$N73,RESUMO_GLOBAL!$X$54),IF(RESUMO_GLOBAL!$X$53="t",TRUNC(AO73*$N73,RESUMO_GLOBAL!$X$54),AO73*$N73))</f>
        <v>0</v>
      </c>
      <c r="BZ73" s="987">
        <f>IF(RESUMO_GLOBAL!$X$53="a",ROUND(AP73*$N73,RESUMO_GLOBAL!$X$54),IF(RESUMO_GLOBAL!$X$53="t",TRUNC(AP73*$N73,RESUMO_GLOBAL!$X$54),AP73*$N73))</f>
        <v>0</v>
      </c>
      <c r="CA73" s="987">
        <f>IF(RESUMO_GLOBAL!$X$53="a",ROUND(AQ73*$N73,RESUMO_GLOBAL!$X$54),IF(RESUMO_GLOBAL!$X$53="t",TRUNC(AQ73*$N73,RESUMO_GLOBAL!$X$54),AQ73*$N73))</f>
        <v>0</v>
      </c>
      <c r="CB73" s="987">
        <f>IF(RESUMO_GLOBAL!$X$53="a",ROUND(AR73*$N73,RESUMO_GLOBAL!$X$54),IF(RESUMO_GLOBAL!$X$53="t",TRUNC(AR73*$N73,RESUMO_GLOBAL!$X$54),AR73*$N73))</f>
        <v>0</v>
      </c>
      <c r="CC73" s="987">
        <f>IF(RESUMO_GLOBAL!$X$53="a",ROUND(AS73*$N73,RESUMO_GLOBAL!$X$54),IF(RESUMO_GLOBAL!$X$53="t",TRUNC(AS73*$N73,RESUMO_GLOBAL!$X$54),AS73*$N73))</f>
        <v>0</v>
      </c>
      <c r="CD73" s="987">
        <f>IF(RESUMO_GLOBAL!$X$53="a",ROUND(AT73*$N73,RESUMO_GLOBAL!$X$54),IF(RESUMO_GLOBAL!$X$53="t",TRUNC(AT73*$N73,RESUMO_GLOBAL!$X$54),AT73*$N73))</f>
        <v>0</v>
      </c>
      <c r="CE73" s="987">
        <f>IF(RESUMO_GLOBAL!$X$53="a",ROUND(AU73*$N73,RESUMO_GLOBAL!$X$54),IF(RESUMO_GLOBAL!$X$53="t",TRUNC(AU73*$N73,RESUMO_GLOBAL!$X$54),AU73*$N73))</f>
        <v>0</v>
      </c>
      <c r="CF73" s="987">
        <f>IF(RESUMO_GLOBAL!$X$53="a",ROUND(AV73*$N73,RESUMO_GLOBAL!$X$54),IF(RESUMO_GLOBAL!$X$53="t",TRUNC(AV73*$N73,RESUMO_GLOBAL!$X$54),AV73*$N73))</f>
        <v>0</v>
      </c>
      <c r="CG73" s="987">
        <f>IF(RESUMO_GLOBAL!$X$53="a",ROUND(AW73*$N73,RESUMO_GLOBAL!$X$54),IF(RESUMO_GLOBAL!$X$53="t",TRUNC(AW73*$N73,RESUMO_GLOBAL!$X$54),AW73*$N73))</f>
        <v>0</v>
      </c>
      <c r="CK73" s="59">
        <f t="shared" si="57"/>
        <v>0</v>
      </c>
      <c r="CL73" s="59">
        <f t="shared" si="58"/>
        <v>0</v>
      </c>
      <c r="CM73" s="59">
        <f t="shared" si="59"/>
        <v>0</v>
      </c>
      <c r="CN73" s="59">
        <f t="shared" si="60"/>
        <v>0</v>
      </c>
      <c r="CO73" s="59">
        <f t="shared" si="61"/>
        <v>0</v>
      </c>
      <c r="CP73" s="59">
        <f t="shared" si="62"/>
        <v>0</v>
      </c>
      <c r="CQ73" s="59">
        <f t="shared" si="63"/>
        <v>0</v>
      </c>
      <c r="CR73" s="59">
        <f t="shared" si="64"/>
        <v>0</v>
      </c>
      <c r="CS73" s="59">
        <f t="shared" si="65"/>
        <v>0</v>
      </c>
      <c r="CT73" s="59">
        <f t="shared" si="66"/>
        <v>0</v>
      </c>
      <c r="CU73" s="59">
        <f t="shared" si="67"/>
        <v>0</v>
      </c>
      <c r="CV73" s="59">
        <f t="shared" si="68"/>
        <v>0</v>
      </c>
      <c r="CW73" s="59">
        <f t="shared" si="69"/>
        <v>0</v>
      </c>
      <c r="CX73" s="59">
        <f t="shared" si="70"/>
        <v>0</v>
      </c>
      <c r="CY73" s="59">
        <f t="shared" si="71"/>
        <v>0</v>
      </c>
      <c r="CZ73" s="59">
        <f t="shared" si="72"/>
        <v>0</v>
      </c>
      <c r="DA73" s="59">
        <f t="shared" si="73"/>
        <v>0</v>
      </c>
      <c r="DB73" s="59">
        <f t="shared" si="74"/>
        <v>0</v>
      </c>
      <c r="DE73">
        <f t="shared" si="86"/>
        <v>68</v>
      </c>
      <c r="DF73" t="str">
        <f t="shared" si="75"/>
        <v/>
      </c>
      <c r="DG73" s="59">
        <f>IF($C73&lt;&gt;0,SUM($CK74:CK74),0)</f>
        <v>0</v>
      </c>
      <c r="DH73" s="59">
        <f>IF($C73&lt;&gt;0,SUM($CK74:CL74),0)</f>
        <v>0</v>
      </c>
      <c r="DI73" s="59">
        <f>IF($C73&lt;&gt;0,SUM($CK74:CM74),0)</f>
        <v>0</v>
      </c>
      <c r="DJ73" s="59">
        <f>IF($C73&lt;&gt;0,SUM($CK74:CN74),0)</f>
        <v>0</v>
      </c>
      <c r="DK73" s="59">
        <f>IF($C73&lt;&gt;0,SUM($CK74:CO74),0)</f>
        <v>0</v>
      </c>
      <c r="DL73" s="59">
        <f>IF($C73&lt;&gt;0,SUM($CK74:CP74),0)</f>
        <v>0</v>
      </c>
      <c r="DM73" s="59">
        <f>IF($C73&lt;&gt;0,SUM($CK74:CQ74),0)</f>
        <v>0</v>
      </c>
      <c r="DN73" s="59">
        <f>IF($C73&lt;&gt;0,SUM($CK74:CR74),0)</f>
        <v>0</v>
      </c>
      <c r="DO73" s="59">
        <f>IF($C73&lt;&gt;0,SUM($CK74:CS74),0)</f>
        <v>0</v>
      </c>
      <c r="DP73" s="59">
        <f>IF($C73&lt;&gt;0,SUM($CK74:CT74),0)</f>
        <v>0</v>
      </c>
      <c r="DQ73" s="59">
        <f>IF($C73&lt;&gt;0,SUM($CK74:CU74),0)</f>
        <v>0</v>
      </c>
      <c r="DR73" s="59">
        <f>IF($C73&lt;&gt;0,SUM($CK74:CV74),0)</f>
        <v>0</v>
      </c>
      <c r="DS73" s="59">
        <f>IF($C73&lt;&gt;0,SUM($CK74:CW74),0)</f>
        <v>0</v>
      </c>
      <c r="DT73" s="59">
        <f>IF($C73&lt;&gt;0,SUM($CK74:CX74),0)</f>
        <v>0</v>
      </c>
      <c r="DU73" s="59">
        <f>IF($C73&lt;&gt;0,SUM($CK74:CY74),0)</f>
        <v>0</v>
      </c>
      <c r="DV73" s="59">
        <f>IF($C73&lt;&gt;0,SUM($CK74:CZ74),0)</f>
        <v>0</v>
      </c>
      <c r="DW73" s="59">
        <f>IF($C73&lt;&gt;0,SUM($CK74:DA74),0)</f>
        <v>0</v>
      </c>
      <c r="DX73" s="59">
        <f>IF($C73&lt;&gt;0,SUM($CK74:DB74),0)</f>
        <v>0</v>
      </c>
      <c r="DY73" s="952" t="str">
        <f t="shared" si="44"/>
        <v/>
      </c>
    </row>
    <row r="74" spans="1:129" ht="13.5" hidden="1" thickBot="1">
      <c r="A74" s="3" t="str">
        <f t="shared" si="76"/>
        <v/>
      </c>
      <c r="B74" s="805">
        <f>Dados_GLOBAL_Inicial!E74</f>
        <v>0</v>
      </c>
      <c r="C74" s="953">
        <f>IF(IFERROR(VALUE(Dados_GLOBAL_Inicial!F74),0)=0,0,Dados_GLOBAL_Inicial!F74)</f>
        <v>0</v>
      </c>
      <c r="D74" s="830">
        <f>Dados_GLOBAL_Inicial!G74</f>
        <v>0</v>
      </c>
      <c r="E74" s="830" t="str">
        <f>IF(IFERROR(VLOOKUP(F74,Cod_Gde_Itens!$A$1:$B$80,2,FALSE),0)&gt;549,IFERROR(VLOOKUP(F74,Cod_Gde_Itens!$A$1:$B$80,2,FALSE),0),IF(Dados_GLOBAL_Inicial!H74=0,"",Dados_GLOBAL_Inicial!H74))</f>
        <v/>
      </c>
      <c r="F74" s="823">
        <f>Dados_GLOBAL_Inicial!I74</f>
        <v>0</v>
      </c>
      <c r="G74" s="808">
        <f>Dados_GLOBAL_Inicial!J74</f>
        <v>0</v>
      </c>
      <c r="H74" s="454">
        <f>Dados_GLOBAL_Inicial!K74</f>
        <v>0</v>
      </c>
      <c r="I74" s="970">
        <f>SUM('MEDIÇÃO_OBJETO (1)'!I74)</f>
        <v>0</v>
      </c>
      <c r="J74" s="455">
        <f t="shared" ref="J74:J75" si="87">SUM(H74:I74)</f>
        <v>0</v>
      </c>
      <c r="K74" s="451">
        <f t="shared" si="78"/>
        <v>0</v>
      </c>
      <c r="L74" s="452">
        <f t="shared" ref="L74:L137" si="88">IF(total=0,0,IF((A74)="c",ROUNDUP(P74/total,4),IF((A74)="b",ROUNDDOWN(P74/total,4),ROUND(P74/total,4))))</f>
        <v>0</v>
      </c>
      <c r="M74" s="809">
        <f t="shared" si="79"/>
        <v>0</v>
      </c>
      <c r="N74" s="810">
        <f>IF(IFERROR(VALUE(Dados_GLOBAL_Inicial!L74),0)=0,0,Dados_GLOBAL_Inicial!L74)</f>
        <v>0</v>
      </c>
      <c r="O74" s="812">
        <f>SUM('MEDIÇÃO_OBJETO (1)'!O74)</f>
        <v>0</v>
      </c>
      <c r="P74" s="812">
        <f>SUM('MEDIÇÃO_OBJETO (1)'!P74)</f>
        <v>0</v>
      </c>
      <c r="Q74" s="813">
        <f t="shared" si="80"/>
        <v>0</v>
      </c>
      <c r="R74" s="951"/>
      <c r="S74" s="815">
        <f>SUM('MEDIÇÃO_OBJETO (1)'!S74)</f>
        <v>0</v>
      </c>
      <c r="T74" s="815">
        <f>SUM('MEDIÇÃO_OBJETO (1)'!T74)</f>
        <v>0</v>
      </c>
      <c r="V74" s="19"/>
      <c r="W74" s="978">
        <f t="shared" si="81"/>
        <v>0</v>
      </c>
      <c r="X74" s="816">
        <f t="shared" si="82"/>
        <v>0</v>
      </c>
      <c r="Y74" s="816">
        <f t="shared" si="83"/>
        <v>0</v>
      </c>
      <c r="Z74" s="817">
        <f t="shared" si="84"/>
        <v>0</v>
      </c>
      <c r="AB74" s="453">
        <f t="shared" si="54"/>
        <v>0</v>
      </c>
      <c r="AC74" s="14">
        <f t="shared" si="85"/>
        <v>0</v>
      </c>
      <c r="AD74" s="819"/>
      <c r="AE74" s="631">
        <f t="shared" si="56"/>
        <v>0</v>
      </c>
      <c r="AF74" s="818">
        <f>SUM('MEDIÇÃO_OBJETO (1)'!AG74)</f>
        <v>0</v>
      </c>
      <c r="AG74" s="541">
        <f>SUM('MEDIÇÃO_OBJETO (1)'!AH74)</f>
        <v>0</v>
      </c>
      <c r="AH74" s="541">
        <f>SUM('MEDIÇÃO_OBJETO (1)'!AI74)</f>
        <v>0</v>
      </c>
      <c r="AI74" s="541">
        <f>SUM('MEDIÇÃO_OBJETO (1)'!AJ74)</f>
        <v>0</v>
      </c>
      <c r="AJ74" s="541">
        <f>SUM('MEDIÇÃO_OBJETO (1)'!AK74)</f>
        <v>0</v>
      </c>
      <c r="AK74" s="541">
        <f>SUM('MEDIÇÃO_OBJETO (1)'!AL74)</f>
        <v>0</v>
      </c>
      <c r="AL74" s="541">
        <f>SUM('MEDIÇÃO_OBJETO (1)'!AM74)</f>
        <v>0</v>
      </c>
      <c r="AM74" s="541">
        <f>SUM('MEDIÇÃO_OBJETO (1)'!AN74)</f>
        <v>0</v>
      </c>
      <c r="AN74" s="541">
        <f>SUM('MEDIÇÃO_OBJETO (1)'!AO74)</f>
        <v>0</v>
      </c>
      <c r="AO74" s="541">
        <f>SUM('MEDIÇÃO_OBJETO (1)'!AP74)</f>
        <v>0</v>
      </c>
      <c r="AP74" s="541">
        <f>SUM('MEDIÇÃO_OBJETO (1)'!AQ74)</f>
        <v>0</v>
      </c>
      <c r="AQ74" s="541">
        <f>SUM('MEDIÇÃO_OBJETO (1)'!AR74)</f>
        <v>0</v>
      </c>
      <c r="AR74" s="541">
        <f>SUM('MEDIÇÃO_OBJETO (1)'!AS74)</f>
        <v>0</v>
      </c>
      <c r="AS74" s="541">
        <f>SUM('MEDIÇÃO_OBJETO (1)'!AT74)</f>
        <v>0</v>
      </c>
      <c r="AT74" s="541">
        <f>SUM('MEDIÇÃO_OBJETO (1)'!AU74)</f>
        <v>0</v>
      </c>
      <c r="AU74" s="541">
        <f>SUM('MEDIÇÃO_OBJETO (1)'!AV74)</f>
        <v>0</v>
      </c>
      <c r="AV74" s="541">
        <f>SUM('MEDIÇÃO_OBJETO (1)'!AW74)</f>
        <v>0</v>
      </c>
      <c r="AW74" s="541">
        <f>SUM('MEDIÇÃO_OBJETO (1)'!AX74)</f>
        <v>0</v>
      </c>
      <c r="AX74" s="977"/>
      <c r="BN74" s="992">
        <f t="shared" si="77"/>
        <v>0</v>
      </c>
      <c r="BO74" s="538">
        <f t="shared" si="43"/>
        <v>0</v>
      </c>
      <c r="BP74" s="987">
        <f>IF(RESUMO_GLOBAL!$X$53="a",ROUND(AF74*$N74,RESUMO_GLOBAL!$X$54),IF(RESUMO_GLOBAL!$X$53="t",TRUNC(AF74*$N74,RESUMO_GLOBAL!$X$54),AF74*$N74))</f>
        <v>0</v>
      </c>
      <c r="BQ74" s="987">
        <f>IF(RESUMO_GLOBAL!$X$53="a",ROUND(AG74*$N74,RESUMO_GLOBAL!$X$54),IF(RESUMO_GLOBAL!$X$53="t",TRUNC(AG74*$N74,RESUMO_GLOBAL!$X$54),AG74*$N74))</f>
        <v>0</v>
      </c>
      <c r="BR74" s="987">
        <f>IF(RESUMO_GLOBAL!$X$53="a",ROUND(AH74*$N74,RESUMO_GLOBAL!$X$54),IF(RESUMO_GLOBAL!$X$53="t",TRUNC(AH74*$N74,RESUMO_GLOBAL!$X$54),AH74*$N74))</f>
        <v>0</v>
      </c>
      <c r="BS74" s="987">
        <f>IF(RESUMO_GLOBAL!$X$53="a",ROUND(AI74*$N74,RESUMO_GLOBAL!$X$54),IF(RESUMO_GLOBAL!$X$53="t",TRUNC(AI74*$N74,RESUMO_GLOBAL!$X$54),AI74*$N74))</f>
        <v>0</v>
      </c>
      <c r="BT74" s="987">
        <f>IF(RESUMO_GLOBAL!$X$53="a",ROUND(AJ74*$N74,RESUMO_GLOBAL!$X$54),IF(RESUMO_GLOBAL!$X$53="t",TRUNC(AJ74*$N74,RESUMO_GLOBAL!$X$54),AJ74*$N74))</f>
        <v>0</v>
      </c>
      <c r="BU74" s="987">
        <f>IF(RESUMO_GLOBAL!$X$53="a",ROUND(AK74*$N74,RESUMO_GLOBAL!$X$54),IF(RESUMO_GLOBAL!$X$53="t",TRUNC(AK74*$N74,RESUMO_GLOBAL!$X$54),AK74*$N74))</f>
        <v>0</v>
      </c>
      <c r="BV74" s="987">
        <f>IF(RESUMO_GLOBAL!$X$53="a",ROUND(AL74*$N74,RESUMO_GLOBAL!$X$54),IF(RESUMO_GLOBAL!$X$53="t",TRUNC(AL74*$N74,RESUMO_GLOBAL!$X$54),AL74*$N74))</f>
        <v>0</v>
      </c>
      <c r="BW74" s="987">
        <f>IF(RESUMO_GLOBAL!$X$53="a",ROUND(AM74*$N74,RESUMO_GLOBAL!$X$54),IF(RESUMO_GLOBAL!$X$53="t",TRUNC(AM74*$N74,RESUMO_GLOBAL!$X$54),AM74*$N74))</f>
        <v>0</v>
      </c>
      <c r="BX74" s="987">
        <f>IF(RESUMO_GLOBAL!$X$53="a",ROUND(AN74*$N74,RESUMO_GLOBAL!$X$54),IF(RESUMO_GLOBAL!$X$53="t",TRUNC(AN74*$N74,RESUMO_GLOBAL!$X$54),AN74*$N74))</f>
        <v>0</v>
      </c>
      <c r="BY74" s="987">
        <f>IF(RESUMO_GLOBAL!$X$53="a",ROUND(AO74*$N74,RESUMO_GLOBAL!$X$54),IF(RESUMO_GLOBAL!$X$53="t",TRUNC(AO74*$N74,RESUMO_GLOBAL!$X$54),AO74*$N74))</f>
        <v>0</v>
      </c>
      <c r="BZ74" s="987">
        <f>IF(RESUMO_GLOBAL!$X$53="a",ROUND(AP74*$N74,RESUMO_GLOBAL!$X$54),IF(RESUMO_GLOBAL!$X$53="t",TRUNC(AP74*$N74,RESUMO_GLOBAL!$X$54),AP74*$N74))</f>
        <v>0</v>
      </c>
      <c r="CA74" s="987">
        <f>IF(RESUMO_GLOBAL!$X$53="a",ROUND(AQ74*$N74,RESUMO_GLOBAL!$X$54),IF(RESUMO_GLOBAL!$X$53="t",TRUNC(AQ74*$N74,RESUMO_GLOBAL!$X$54),AQ74*$N74))</f>
        <v>0</v>
      </c>
      <c r="CB74" s="987">
        <f>IF(RESUMO_GLOBAL!$X$53="a",ROUND(AR74*$N74,RESUMO_GLOBAL!$X$54),IF(RESUMO_GLOBAL!$X$53="t",TRUNC(AR74*$N74,RESUMO_GLOBAL!$X$54),AR74*$N74))</f>
        <v>0</v>
      </c>
      <c r="CC74" s="987">
        <f>IF(RESUMO_GLOBAL!$X$53="a",ROUND(AS74*$N74,RESUMO_GLOBAL!$X$54),IF(RESUMO_GLOBAL!$X$53="t",TRUNC(AS74*$N74,RESUMO_GLOBAL!$X$54),AS74*$N74))</f>
        <v>0</v>
      </c>
      <c r="CD74" s="987">
        <f>IF(RESUMO_GLOBAL!$X$53="a",ROUND(AT74*$N74,RESUMO_GLOBAL!$X$54),IF(RESUMO_GLOBAL!$X$53="t",TRUNC(AT74*$N74,RESUMO_GLOBAL!$X$54),AT74*$N74))</f>
        <v>0</v>
      </c>
      <c r="CE74" s="987">
        <f>IF(RESUMO_GLOBAL!$X$53="a",ROUND(AU74*$N74,RESUMO_GLOBAL!$X$54),IF(RESUMO_GLOBAL!$X$53="t",TRUNC(AU74*$N74,RESUMO_GLOBAL!$X$54),AU74*$N74))</f>
        <v>0</v>
      </c>
      <c r="CF74" s="987">
        <f>IF(RESUMO_GLOBAL!$X$53="a",ROUND(AV74*$N74,RESUMO_GLOBAL!$X$54),IF(RESUMO_GLOBAL!$X$53="t",TRUNC(AV74*$N74,RESUMO_GLOBAL!$X$54),AV74*$N74))</f>
        <v>0</v>
      </c>
      <c r="CG74" s="987">
        <f>IF(RESUMO_GLOBAL!$X$53="a",ROUND(AW74*$N74,RESUMO_GLOBAL!$X$54),IF(RESUMO_GLOBAL!$X$53="t",TRUNC(AW74*$N74,RESUMO_GLOBAL!$X$54),AW74*$N74))</f>
        <v>0</v>
      </c>
      <c r="CK74" s="59">
        <f t="shared" ref="CK74:CK137" si="89">IF($C74&lt;&gt;0,0,SUM(CK75,BP74))</f>
        <v>0</v>
      </c>
      <c r="CL74" s="59">
        <f t="shared" ref="CL74:CL137" si="90">IF($C74&lt;&gt;0,0,SUM(CL75,BQ74))</f>
        <v>0</v>
      </c>
      <c r="CM74" s="59">
        <f t="shared" ref="CM74:CM137" si="91">IF($C74&lt;&gt;0,0,SUM(CM75,BR74))</f>
        <v>0</v>
      </c>
      <c r="CN74" s="59">
        <f t="shared" ref="CN74:CN137" si="92">IF($C74&lt;&gt;0,0,SUM(CN75,BS74))</f>
        <v>0</v>
      </c>
      <c r="CO74" s="59">
        <f t="shared" ref="CO74:CO137" si="93">IF($C74&lt;&gt;0,0,SUM(CO75,BT74))</f>
        <v>0</v>
      </c>
      <c r="CP74" s="59">
        <f t="shared" ref="CP74:CP137" si="94">IF($C74&lt;&gt;0,0,SUM(CP75,BU74))</f>
        <v>0</v>
      </c>
      <c r="CQ74" s="59">
        <f t="shared" ref="CQ74:CQ137" si="95">IF($C74&lt;&gt;0,0,SUM(CQ75,BV74))</f>
        <v>0</v>
      </c>
      <c r="CR74" s="59">
        <f t="shared" ref="CR74:CR137" si="96">IF($C74&lt;&gt;0,0,SUM(CR75,BW74))</f>
        <v>0</v>
      </c>
      <c r="CS74" s="59">
        <f t="shared" ref="CS74:CS137" si="97">IF($C74&lt;&gt;0,0,SUM(CS75,BX74))</f>
        <v>0</v>
      </c>
      <c r="CT74" s="59">
        <f t="shared" ref="CT74:CT137" si="98">IF($C74&lt;&gt;0,0,SUM(CT75,BY74))</f>
        <v>0</v>
      </c>
      <c r="CU74" s="59">
        <f t="shared" ref="CU74:CU137" si="99">IF($C74&lt;&gt;0,0,SUM(CU75,BZ74))</f>
        <v>0</v>
      </c>
      <c r="CV74" s="59">
        <f t="shared" ref="CV74:CV137" si="100">IF($C74&lt;&gt;0,0,SUM(CV75,CA74))</f>
        <v>0</v>
      </c>
      <c r="CW74" s="59">
        <f t="shared" ref="CW74:CW137" si="101">IF($C74&lt;&gt;0,0,SUM(CW75,CB74))</f>
        <v>0</v>
      </c>
      <c r="CX74" s="59">
        <f t="shared" ref="CX74:CX137" si="102">IF($C74&lt;&gt;0,0,SUM(CX75,CC74))</f>
        <v>0</v>
      </c>
      <c r="CY74" s="59">
        <f t="shared" ref="CY74:CY137" si="103">IF($C74&lt;&gt;0,0,SUM(CY75,CD74))</f>
        <v>0</v>
      </c>
      <c r="CZ74" s="59">
        <f t="shared" ref="CZ74:CZ137" si="104">IF($C74&lt;&gt;0,0,SUM(CZ75,CE74))</f>
        <v>0</v>
      </c>
      <c r="DA74" s="59">
        <f t="shared" ref="DA74:DA137" si="105">IF($C74&lt;&gt;0,0,SUM(DA75,CF74))</f>
        <v>0</v>
      </c>
      <c r="DB74" s="59">
        <f t="shared" ref="DB74:DB137" si="106">IF($C74&lt;&gt;0,0,SUM(DB75,CG74))</f>
        <v>0</v>
      </c>
      <c r="DE74">
        <f t="shared" si="86"/>
        <v>69</v>
      </c>
      <c r="DF74" t="str">
        <f t="shared" ref="DF74:DF137" si="107">IF(C74&lt;&gt;0,C74,"")</f>
        <v/>
      </c>
      <c r="DG74" s="59">
        <f>IF($C74&lt;&gt;0,SUM($CK75:CK75),0)</f>
        <v>0</v>
      </c>
      <c r="DH74" s="59">
        <f>IF($C74&lt;&gt;0,SUM($CK75:CL75),0)</f>
        <v>0</v>
      </c>
      <c r="DI74" s="59">
        <f>IF($C74&lt;&gt;0,SUM($CK75:CM75),0)</f>
        <v>0</v>
      </c>
      <c r="DJ74" s="59">
        <f>IF($C74&lt;&gt;0,SUM($CK75:CN75),0)</f>
        <v>0</v>
      </c>
      <c r="DK74" s="59">
        <f>IF($C74&lt;&gt;0,SUM($CK75:CO75),0)</f>
        <v>0</v>
      </c>
      <c r="DL74" s="59">
        <f>IF($C74&lt;&gt;0,SUM($CK75:CP75),0)</f>
        <v>0</v>
      </c>
      <c r="DM74" s="59">
        <f>IF($C74&lt;&gt;0,SUM($CK75:CQ75),0)</f>
        <v>0</v>
      </c>
      <c r="DN74" s="59">
        <f>IF($C74&lt;&gt;0,SUM($CK75:CR75),0)</f>
        <v>0</v>
      </c>
      <c r="DO74" s="59">
        <f>IF($C74&lt;&gt;0,SUM($CK75:CS75),0)</f>
        <v>0</v>
      </c>
      <c r="DP74" s="59">
        <f>IF($C74&lt;&gt;0,SUM($CK75:CT75),0)</f>
        <v>0</v>
      </c>
      <c r="DQ74" s="59">
        <f>IF($C74&lt;&gt;0,SUM($CK75:CU75),0)</f>
        <v>0</v>
      </c>
      <c r="DR74" s="59">
        <f>IF($C74&lt;&gt;0,SUM($CK75:CV75),0)</f>
        <v>0</v>
      </c>
      <c r="DS74" s="59">
        <f>IF($C74&lt;&gt;0,SUM($CK75:CW75),0)</f>
        <v>0</v>
      </c>
      <c r="DT74" s="59">
        <f>IF($C74&lt;&gt;0,SUM($CK75:CX75),0)</f>
        <v>0</v>
      </c>
      <c r="DU74" s="59">
        <f>IF($C74&lt;&gt;0,SUM($CK75:CY75),0)</f>
        <v>0</v>
      </c>
      <c r="DV74" s="59">
        <f>IF($C74&lt;&gt;0,SUM($CK75:CZ75),0)</f>
        <v>0</v>
      </c>
      <c r="DW74" s="59">
        <f>IF($C74&lt;&gt;0,SUM($CK75:DA75),0)</f>
        <v>0</v>
      </c>
      <c r="DX74" s="59">
        <f>IF($C74&lt;&gt;0,SUM($CK75:DB75),0)</f>
        <v>0</v>
      </c>
      <c r="DY74" s="952" t="str">
        <f t="shared" si="44"/>
        <v/>
      </c>
    </row>
    <row r="75" spans="1:129" ht="13.5" hidden="1" thickBot="1">
      <c r="A75" s="3" t="str">
        <f t="shared" si="76"/>
        <v/>
      </c>
      <c r="B75" s="805">
        <f>Dados_GLOBAL_Inicial!E75</f>
        <v>0</v>
      </c>
      <c r="C75" s="953">
        <f>IF(IFERROR(VALUE(Dados_GLOBAL_Inicial!F75),0)=0,0,Dados_GLOBAL_Inicial!F75)</f>
        <v>0</v>
      </c>
      <c r="D75" s="830">
        <f>Dados_GLOBAL_Inicial!G75</f>
        <v>0</v>
      </c>
      <c r="E75" s="830" t="str">
        <f>IF(IFERROR(VLOOKUP(F75,Cod_Gde_Itens!$A$1:$B$80,2,FALSE),0)&gt;549,IFERROR(VLOOKUP(F75,Cod_Gde_Itens!$A$1:$B$80,2,FALSE),0),IF(Dados_GLOBAL_Inicial!H75=0,"",Dados_GLOBAL_Inicial!H75))</f>
        <v/>
      </c>
      <c r="F75" s="823">
        <f>Dados_GLOBAL_Inicial!I75</f>
        <v>0</v>
      </c>
      <c r="G75" s="824">
        <f>Dados_GLOBAL_Inicial!J75</f>
        <v>0</v>
      </c>
      <c r="H75" s="454">
        <f>Dados_GLOBAL_Inicial!K75</f>
        <v>0</v>
      </c>
      <c r="I75" s="970">
        <f>SUM('MEDIÇÃO_OBJETO (1)'!I75)</f>
        <v>0</v>
      </c>
      <c r="J75" s="455">
        <f t="shared" si="87"/>
        <v>0</v>
      </c>
      <c r="K75" s="451">
        <f t="shared" si="78"/>
        <v>0</v>
      </c>
      <c r="L75" s="452">
        <f t="shared" si="88"/>
        <v>0</v>
      </c>
      <c r="M75" s="809">
        <f t="shared" si="79"/>
        <v>0</v>
      </c>
      <c r="N75" s="810">
        <f>IF(IFERROR(VALUE(Dados_GLOBAL_Inicial!L75),0)=0,0,Dados_GLOBAL_Inicial!L75)</f>
        <v>0</v>
      </c>
      <c r="O75" s="812">
        <f>SUM('MEDIÇÃO_OBJETO (1)'!O75)</f>
        <v>0</v>
      </c>
      <c r="P75" s="812">
        <f>SUM('MEDIÇÃO_OBJETO (1)'!P75)</f>
        <v>0</v>
      </c>
      <c r="Q75" s="813">
        <f t="shared" si="80"/>
        <v>0</v>
      </c>
      <c r="R75" s="951"/>
      <c r="S75" s="815">
        <f>SUM('MEDIÇÃO_OBJETO (1)'!S75)</f>
        <v>0</v>
      </c>
      <c r="T75" s="815">
        <f>SUM('MEDIÇÃO_OBJETO (1)'!T75)</f>
        <v>0</v>
      </c>
      <c r="V75" s="19"/>
      <c r="W75" s="978">
        <f t="shared" si="81"/>
        <v>0</v>
      </c>
      <c r="X75" s="816">
        <f t="shared" si="82"/>
        <v>0</v>
      </c>
      <c r="Y75" s="816">
        <f t="shared" si="83"/>
        <v>0</v>
      </c>
      <c r="Z75" s="817">
        <f t="shared" si="84"/>
        <v>0</v>
      </c>
      <c r="AB75" s="453">
        <f t="shared" ref="AB75:AB138" si="108">SUM(AF75:AW75)</f>
        <v>0</v>
      </c>
      <c r="AC75" s="14">
        <f t="shared" si="85"/>
        <v>0</v>
      </c>
      <c r="AD75" s="819"/>
      <c r="AE75" s="631">
        <f t="shared" ref="AE75:AE138" si="109">IFERROR(IF(C75=0,0,C75),0)</f>
        <v>0</v>
      </c>
      <c r="AF75" s="818">
        <f>SUM('MEDIÇÃO_OBJETO (1)'!AG75)</f>
        <v>0</v>
      </c>
      <c r="AG75" s="541">
        <f>SUM('MEDIÇÃO_OBJETO (1)'!AH75)</f>
        <v>0</v>
      </c>
      <c r="AH75" s="541">
        <f>SUM('MEDIÇÃO_OBJETO (1)'!AI75)</f>
        <v>0</v>
      </c>
      <c r="AI75" s="541">
        <f>SUM('MEDIÇÃO_OBJETO (1)'!AJ75)</f>
        <v>0</v>
      </c>
      <c r="AJ75" s="541">
        <f>SUM('MEDIÇÃO_OBJETO (1)'!AK75)</f>
        <v>0</v>
      </c>
      <c r="AK75" s="541">
        <f>SUM('MEDIÇÃO_OBJETO (1)'!AL75)</f>
        <v>0</v>
      </c>
      <c r="AL75" s="541">
        <f>SUM('MEDIÇÃO_OBJETO (1)'!AM75)</f>
        <v>0</v>
      </c>
      <c r="AM75" s="541">
        <f>SUM('MEDIÇÃO_OBJETO (1)'!AN75)</f>
        <v>0</v>
      </c>
      <c r="AN75" s="541">
        <f>SUM('MEDIÇÃO_OBJETO (1)'!AO75)</f>
        <v>0</v>
      </c>
      <c r="AO75" s="541">
        <f>SUM('MEDIÇÃO_OBJETO (1)'!AP75)</f>
        <v>0</v>
      </c>
      <c r="AP75" s="541">
        <f>SUM('MEDIÇÃO_OBJETO (1)'!AQ75)</f>
        <v>0</v>
      </c>
      <c r="AQ75" s="541">
        <f>SUM('MEDIÇÃO_OBJETO (1)'!AR75)</f>
        <v>0</v>
      </c>
      <c r="AR75" s="541">
        <f>SUM('MEDIÇÃO_OBJETO (1)'!AS75)</f>
        <v>0</v>
      </c>
      <c r="AS75" s="541">
        <f>SUM('MEDIÇÃO_OBJETO (1)'!AT75)</f>
        <v>0</v>
      </c>
      <c r="AT75" s="541">
        <f>SUM('MEDIÇÃO_OBJETO (1)'!AU75)</f>
        <v>0</v>
      </c>
      <c r="AU75" s="541">
        <f>SUM('MEDIÇÃO_OBJETO (1)'!AV75)</f>
        <v>0</v>
      </c>
      <c r="AV75" s="541">
        <f>SUM('MEDIÇÃO_OBJETO (1)'!AW75)</f>
        <v>0</v>
      </c>
      <c r="AW75" s="541">
        <f>SUM('MEDIÇÃO_OBJETO (1)'!AX75)</f>
        <v>0</v>
      </c>
      <c r="AX75" s="977"/>
      <c r="BN75" s="992">
        <f t="shared" si="77"/>
        <v>0</v>
      </c>
      <c r="BO75" s="538">
        <f t="shared" ref="BO75:BO138" si="110">IFERROR(SUM(BP75:CG75),0)</f>
        <v>0</v>
      </c>
      <c r="BP75" s="987">
        <f>IF(RESUMO_GLOBAL!$X$53="a",ROUND(AF75*$N75,RESUMO_GLOBAL!$X$54),IF(RESUMO_GLOBAL!$X$53="t",TRUNC(AF75*$N75,RESUMO_GLOBAL!$X$54),AF75*$N75))</f>
        <v>0</v>
      </c>
      <c r="BQ75" s="987">
        <f>IF(RESUMO_GLOBAL!$X$53="a",ROUND(AG75*$N75,RESUMO_GLOBAL!$X$54),IF(RESUMO_GLOBAL!$X$53="t",TRUNC(AG75*$N75,RESUMO_GLOBAL!$X$54),AG75*$N75))</f>
        <v>0</v>
      </c>
      <c r="BR75" s="987">
        <f>IF(RESUMO_GLOBAL!$X$53="a",ROUND(AH75*$N75,RESUMO_GLOBAL!$X$54),IF(RESUMO_GLOBAL!$X$53="t",TRUNC(AH75*$N75,RESUMO_GLOBAL!$X$54),AH75*$N75))</f>
        <v>0</v>
      </c>
      <c r="BS75" s="987">
        <f>IF(RESUMO_GLOBAL!$X$53="a",ROUND(AI75*$N75,RESUMO_GLOBAL!$X$54),IF(RESUMO_GLOBAL!$X$53="t",TRUNC(AI75*$N75,RESUMO_GLOBAL!$X$54),AI75*$N75))</f>
        <v>0</v>
      </c>
      <c r="BT75" s="987">
        <f>IF(RESUMO_GLOBAL!$X$53="a",ROUND(AJ75*$N75,RESUMO_GLOBAL!$X$54),IF(RESUMO_GLOBAL!$X$53="t",TRUNC(AJ75*$N75,RESUMO_GLOBAL!$X$54),AJ75*$N75))</f>
        <v>0</v>
      </c>
      <c r="BU75" s="987">
        <f>IF(RESUMO_GLOBAL!$X$53="a",ROUND(AK75*$N75,RESUMO_GLOBAL!$X$54),IF(RESUMO_GLOBAL!$X$53="t",TRUNC(AK75*$N75,RESUMO_GLOBAL!$X$54),AK75*$N75))</f>
        <v>0</v>
      </c>
      <c r="BV75" s="987">
        <f>IF(RESUMO_GLOBAL!$X$53="a",ROUND(AL75*$N75,RESUMO_GLOBAL!$X$54),IF(RESUMO_GLOBAL!$X$53="t",TRUNC(AL75*$N75,RESUMO_GLOBAL!$X$54),AL75*$N75))</f>
        <v>0</v>
      </c>
      <c r="BW75" s="987">
        <f>IF(RESUMO_GLOBAL!$X$53="a",ROUND(AM75*$N75,RESUMO_GLOBAL!$X$54),IF(RESUMO_GLOBAL!$X$53="t",TRUNC(AM75*$N75,RESUMO_GLOBAL!$X$54),AM75*$N75))</f>
        <v>0</v>
      </c>
      <c r="BX75" s="987">
        <f>IF(RESUMO_GLOBAL!$X$53="a",ROUND(AN75*$N75,RESUMO_GLOBAL!$X$54),IF(RESUMO_GLOBAL!$X$53="t",TRUNC(AN75*$N75,RESUMO_GLOBAL!$X$54),AN75*$N75))</f>
        <v>0</v>
      </c>
      <c r="BY75" s="987">
        <f>IF(RESUMO_GLOBAL!$X$53="a",ROUND(AO75*$N75,RESUMO_GLOBAL!$X$54),IF(RESUMO_GLOBAL!$X$53="t",TRUNC(AO75*$N75,RESUMO_GLOBAL!$X$54),AO75*$N75))</f>
        <v>0</v>
      </c>
      <c r="BZ75" s="987">
        <f>IF(RESUMO_GLOBAL!$X$53="a",ROUND(AP75*$N75,RESUMO_GLOBAL!$X$54),IF(RESUMO_GLOBAL!$X$53="t",TRUNC(AP75*$N75,RESUMO_GLOBAL!$X$54),AP75*$N75))</f>
        <v>0</v>
      </c>
      <c r="CA75" s="987">
        <f>IF(RESUMO_GLOBAL!$X$53="a",ROUND(AQ75*$N75,RESUMO_GLOBAL!$X$54),IF(RESUMO_GLOBAL!$X$53="t",TRUNC(AQ75*$N75,RESUMO_GLOBAL!$X$54),AQ75*$N75))</f>
        <v>0</v>
      </c>
      <c r="CB75" s="987">
        <f>IF(RESUMO_GLOBAL!$X$53="a",ROUND(AR75*$N75,RESUMO_GLOBAL!$X$54),IF(RESUMO_GLOBAL!$X$53="t",TRUNC(AR75*$N75,RESUMO_GLOBAL!$X$54),AR75*$N75))</f>
        <v>0</v>
      </c>
      <c r="CC75" s="987">
        <f>IF(RESUMO_GLOBAL!$X$53="a",ROUND(AS75*$N75,RESUMO_GLOBAL!$X$54),IF(RESUMO_GLOBAL!$X$53="t",TRUNC(AS75*$N75,RESUMO_GLOBAL!$X$54),AS75*$N75))</f>
        <v>0</v>
      </c>
      <c r="CD75" s="987">
        <f>IF(RESUMO_GLOBAL!$X$53="a",ROUND(AT75*$N75,RESUMO_GLOBAL!$X$54),IF(RESUMO_GLOBAL!$X$53="t",TRUNC(AT75*$N75,RESUMO_GLOBAL!$X$54),AT75*$N75))</f>
        <v>0</v>
      </c>
      <c r="CE75" s="987">
        <f>IF(RESUMO_GLOBAL!$X$53="a",ROUND(AU75*$N75,RESUMO_GLOBAL!$X$54),IF(RESUMO_GLOBAL!$X$53="t",TRUNC(AU75*$N75,RESUMO_GLOBAL!$X$54),AU75*$N75))</f>
        <v>0</v>
      </c>
      <c r="CF75" s="987">
        <f>IF(RESUMO_GLOBAL!$X$53="a",ROUND(AV75*$N75,RESUMO_GLOBAL!$X$54),IF(RESUMO_GLOBAL!$X$53="t",TRUNC(AV75*$N75,RESUMO_GLOBAL!$X$54),AV75*$N75))</f>
        <v>0</v>
      </c>
      <c r="CG75" s="987">
        <f>IF(RESUMO_GLOBAL!$X$53="a",ROUND(AW75*$N75,RESUMO_GLOBAL!$X$54),IF(RESUMO_GLOBAL!$X$53="t",TRUNC(AW75*$N75,RESUMO_GLOBAL!$X$54),AW75*$N75))</f>
        <v>0</v>
      </c>
      <c r="CK75" s="59">
        <f t="shared" si="89"/>
        <v>0</v>
      </c>
      <c r="CL75" s="59">
        <f t="shared" si="90"/>
        <v>0</v>
      </c>
      <c r="CM75" s="59">
        <f t="shared" si="91"/>
        <v>0</v>
      </c>
      <c r="CN75" s="59">
        <f t="shared" si="92"/>
        <v>0</v>
      </c>
      <c r="CO75" s="59">
        <f t="shared" si="93"/>
        <v>0</v>
      </c>
      <c r="CP75" s="59">
        <f t="shared" si="94"/>
        <v>0</v>
      </c>
      <c r="CQ75" s="59">
        <f t="shared" si="95"/>
        <v>0</v>
      </c>
      <c r="CR75" s="59">
        <f t="shared" si="96"/>
        <v>0</v>
      </c>
      <c r="CS75" s="59">
        <f t="shared" si="97"/>
        <v>0</v>
      </c>
      <c r="CT75" s="59">
        <f t="shared" si="98"/>
        <v>0</v>
      </c>
      <c r="CU75" s="59">
        <f t="shared" si="99"/>
        <v>0</v>
      </c>
      <c r="CV75" s="59">
        <f t="shared" si="100"/>
        <v>0</v>
      </c>
      <c r="CW75" s="59">
        <f t="shared" si="101"/>
        <v>0</v>
      </c>
      <c r="CX75" s="59">
        <f t="shared" si="102"/>
        <v>0</v>
      </c>
      <c r="CY75" s="59">
        <f t="shared" si="103"/>
        <v>0</v>
      </c>
      <c r="CZ75" s="59">
        <f t="shared" si="104"/>
        <v>0</v>
      </c>
      <c r="DA75" s="59">
        <f t="shared" si="105"/>
        <v>0</v>
      </c>
      <c r="DB75" s="59">
        <f t="shared" si="106"/>
        <v>0</v>
      </c>
      <c r="DE75">
        <f t="shared" si="86"/>
        <v>70</v>
      </c>
      <c r="DF75" t="str">
        <f t="shared" si="107"/>
        <v/>
      </c>
      <c r="DG75" s="59">
        <f>IF($C75&lt;&gt;0,SUM($CK76:CK76),0)</f>
        <v>0</v>
      </c>
      <c r="DH75" s="59">
        <f>IF($C75&lt;&gt;0,SUM($CK76:CL76),0)</f>
        <v>0</v>
      </c>
      <c r="DI75" s="59">
        <f>IF($C75&lt;&gt;0,SUM($CK76:CM76),0)</f>
        <v>0</v>
      </c>
      <c r="DJ75" s="59">
        <f>IF($C75&lt;&gt;0,SUM($CK76:CN76),0)</f>
        <v>0</v>
      </c>
      <c r="DK75" s="59">
        <f>IF($C75&lt;&gt;0,SUM($CK76:CO76),0)</f>
        <v>0</v>
      </c>
      <c r="DL75" s="59">
        <f>IF($C75&lt;&gt;0,SUM($CK76:CP76),0)</f>
        <v>0</v>
      </c>
      <c r="DM75" s="59">
        <f>IF($C75&lt;&gt;0,SUM($CK76:CQ76),0)</f>
        <v>0</v>
      </c>
      <c r="DN75" s="59">
        <f>IF($C75&lt;&gt;0,SUM($CK76:CR76),0)</f>
        <v>0</v>
      </c>
      <c r="DO75" s="59">
        <f>IF($C75&lt;&gt;0,SUM($CK76:CS76),0)</f>
        <v>0</v>
      </c>
      <c r="DP75" s="59">
        <f>IF($C75&lt;&gt;0,SUM($CK76:CT76),0)</f>
        <v>0</v>
      </c>
      <c r="DQ75" s="59">
        <f>IF($C75&lt;&gt;0,SUM($CK76:CU76),0)</f>
        <v>0</v>
      </c>
      <c r="DR75" s="59">
        <f>IF($C75&lt;&gt;0,SUM($CK76:CV76),0)</f>
        <v>0</v>
      </c>
      <c r="DS75" s="59">
        <f>IF($C75&lt;&gt;0,SUM($CK76:CW76),0)</f>
        <v>0</v>
      </c>
      <c r="DT75" s="59">
        <f>IF($C75&lt;&gt;0,SUM($CK76:CX76),0)</f>
        <v>0</v>
      </c>
      <c r="DU75" s="59">
        <f>IF($C75&lt;&gt;0,SUM($CK76:CY76),0)</f>
        <v>0</v>
      </c>
      <c r="DV75" s="59">
        <f>IF($C75&lt;&gt;0,SUM($CK76:CZ76),0)</f>
        <v>0</v>
      </c>
      <c r="DW75" s="59">
        <f>IF($C75&lt;&gt;0,SUM($CK76:DA76),0)</f>
        <v>0</v>
      </c>
      <c r="DX75" s="59">
        <f>IF($C75&lt;&gt;0,SUM($CK76:DB76),0)</f>
        <v>0</v>
      </c>
      <c r="DY75" s="952" t="str">
        <f t="shared" ref="DY75:DY138" si="111">IF(DX75=0,"",DX75)</f>
        <v/>
      </c>
    </row>
    <row r="76" spans="1:129" ht="13.5" hidden="1" thickBot="1">
      <c r="A76" s="3" t="str">
        <f t="shared" ref="A76:A139" si="112">IF(LEN(F76)&gt;3,"x",IF(N76&lt;0,"x",""))</f>
        <v/>
      </c>
      <c r="B76" s="805">
        <f>Dados_GLOBAL_Inicial!E76</f>
        <v>0</v>
      </c>
      <c r="C76" s="953">
        <f>IF(IFERROR(VALUE(Dados_GLOBAL_Inicial!F76),0)=0,0,Dados_GLOBAL_Inicial!F76)</f>
        <v>0</v>
      </c>
      <c r="D76" s="830">
        <f>Dados_GLOBAL_Inicial!G76</f>
        <v>0</v>
      </c>
      <c r="E76" s="830" t="str">
        <f>IF(IFERROR(VLOOKUP(F76,Cod_Gde_Itens!$A$1:$B$80,2,FALSE),0)&gt;549,IFERROR(VLOOKUP(F76,Cod_Gde_Itens!$A$1:$B$80,2,FALSE),0),IF(Dados_GLOBAL_Inicial!H76=0,"",Dados_GLOBAL_Inicial!H76))</f>
        <v/>
      </c>
      <c r="F76" s="823">
        <f>Dados_GLOBAL_Inicial!I76</f>
        <v>0</v>
      </c>
      <c r="G76" s="824">
        <f>Dados_GLOBAL_Inicial!J76</f>
        <v>0</v>
      </c>
      <c r="H76" s="454">
        <f>Dados_GLOBAL_Inicial!K76</f>
        <v>0</v>
      </c>
      <c r="I76" s="970">
        <f>SUM('MEDIÇÃO_OBJETO (1)'!I76)</f>
        <v>0</v>
      </c>
      <c r="J76" s="455">
        <f t="shared" ref="J76:J139" si="113">SUM(H76:I76)</f>
        <v>0</v>
      </c>
      <c r="K76" s="451">
        <f t="shared" si="78"/>
        <v>0</v>
      </c>
      <c r="L76" s="452">
        <f t="shared" si="88"/>
        <v>0</v>
      </c>
      <c r="M76" s="809">
        <f t="shared" si="79"/>
        <v>0</v>
      </c>
      <c r="N76" s="810">
        <f>IF(IFERROR(VALUE(Dados_GLOBAL_Inicial!L76),0)=0,0,Dados_GLOBAL_Inicial!L76)</f>
        <v>0</v>
      </c>
      <c r="O76" s="812">
        <f>SUM('MEDIÇÃO_OBJETO (1)'!O76)</f>
        <v>0</v>
      </c>
      <c r="P76" s="812">
        <f>SUM('MEDIÇÃO_OBJETO (1)'!P76)</f>
        <v>0</v>
      </c>
      <c r="Q76" s="813">
        <f t="shared" si="80"/>
        <v>0</v>
      </c>
      <c r="R76" s="951"/>
      <c r="S76" s="815">
        <f>SUM('MEDIÇÃO_OBJETO (1)'!S76)</f>
        <v>0</v>
      </c>
      <c r="T76" s="815">
        <f>SUM('MEDIÇÃO_OBJETO (1)'!T76)</f>
        <v>0</v>
      </c>
      <c r="V76" s="19"/>
      <c r="W76" s="978">
        <f t="shared" si="81"/>
        <v>0</v>
      </c>
      <c r="X76" s="816">
        <f t="shared" si="82"/>
        <v>0</v>
      </c>
      <c r="Y76" s="816">
        <f t="shared" si="83"/>
        <v>0</v>
      </c>
      <c r="Z76" s="817">
        <f t="shared" si="84"/>
        <v>0</v>
      </c>
      <c r="AB76" s="453">
        <f t="shared" si="108"/>
        <v>0</v>
      </c>
      <c r="AC76" s="14">
        <f t="shared" si="85"/>
        <v>0</v>
      </c>
      <c r="AD76" s="819"/>
      <c r="AE76" s="631">
        <f t="shared" si="109"/>
        <v>0</v>
      </c>
      <c r="AF76" s="818">
        <f>SUM('MEDIÇÃO_OBJETO (1)'!AG76)</f>
        <v>0</v>
      </c>
      <c r="AG76" s="541">
        <f>SUM('MEDIÇÃO_OBJETO (1)'!AH76)</f>
        <v>0</v>
      </c>
      <c r="AH76" s="541">
        <f>SUM('MEDIÇÃO_OBJETO (1)'!AI76)</f>
        <v>0</v>
      </c>
      <c r="AI76" s="541">
        <f>SUM('MEDIÇÃO_OBJETO (1)'!AJ76)</f>
        <v>0</v>
      </c>
      <c r="AJ76" s="541">
        <f>SUM('MEDIÇÃO_OBJETO (1)'!AK76)</f>
        <v>0</v>
      </c>
      <c r="AK76" s="541">
        <f>SUM('MEDIÇÃO_OBJETO (1)'!AL76)</f>
        <v>0</v>
      </c>
      <c r="AL76" s="541">
        <f>SUM('MEDIÇÃO_OBJETO (1)'!AM76)</f>
        <v>0</v>
      </c>
      <c r="AM76" s="541">
        <f>SUM('MEDIÇÃO_OBJETO (1)'!AN76)</f>
        <v>0</v>
      </c>
      <c r="AN76" s="541">
        <f>SUM('MEDIÇÃO_OBJETO (1)'!AO76)</f>
        <v>0</v>
      </c>
      <c r="AO76" s="541">
        <f>SUM('MEDIÇÃO_OBJETO (1)'!AP76)</f>
        <v>0</v>
      </c>
      <c r="AP76" s="541">
        <f>SUM('MEDIÇÃO_OBJETO (1)'!AQ76)</f>
        <v>0</v>
      </c>
      <c r="AQ76" s="541">
        <f>SUM('MEDIÇÃO_OBJETO (1)'!AR76)</f>
        <v>0</v>
      </c>
      <c r="AR76" s="541">
        <f>SUM('MEDIÇÃO_OBJETO (1)'!AS76)</f>
        <v>0</v>
      </c>
      <c r="AS76" s="541">
        <f>SUM('MEDIÇÃO_OBJETO (1)'!AT76)</f>
        <v>0</v>
      </c>
      <c r="AT76" s="541">
        <f>SUM('MEDIÇÃO_OBJETO (1)'!AU76)</f>
        <v>0</v>
      </c>
      <c r="AU76" s="541">
        <f>SUM('MEDIÇÃO_OBJETO (1)'!AV76)</f>
        <v>0</v>
      </c>
      <c r="AV76" s="541">
        <f>SUM('MEDIÇÃO_OBJETO (1)'!AW76)</f>
        <v>0</v>
      </c>
      <c r="AW76" s="541">
        <f>SUM('MEDIÇÃO_OBJETO (1)'!AX76)</f>
        <v>0</v>
      </c>
      <c r="AX76" s="977"/>
      <c r="BN76" s="992">
        <f t="shared" si="77"/>
        <v>0</v>
      </c>
      <c r="BO76" s="538">
        <f t="shared" si="110"/>
        <v>0</v>
      </c>
      <c r="BP76" s="987">
        <f>IF(RESUMO_GLOBAL!$X$53="a",ROUND(AF76*$N76,RESUMO_GLOBAL!$X$54),IF(RESUMO_GLOBAL!$X$53="t",TRUNC(AF76*$N76,RESUMO_GLOBAL!$X$54),AF76*$N76))</f>
        <v>0</v>
      </c>
      <c r="BQ76" s="987">
        <f>IF(RESUMO_GLOBAL!$X$53="a",ROUND(AG76*$N76,RESUMO_GLOBAL!$X$54),IF(RESUMO_GLOBAL!$X$53="t",TRUNC(AG76*$N76,RESUMO_GLOBAL!$X$54),AG76*$N76))</f>
        <v>0</v>
      </c>
      <c r="BR76" s="987">
        <f>IF(RESUMO_GLOBAL!$X$53="a",ROUND(AH76*$N76,RESUMO_GLOBAL!$X$54),IF(RESUMO_GLOBAL!$X$53="t",TRUNC(AH76*$N76,RESUMO_GLOBAL!$X$54),AH76*$N76))</f>
        <v>0</v>
      </c>
      <c r="BS76" s="987">
        <f>IF(RESUMO_GLOBAL!$X$53="a",ROUND(AI76*$N76,RESUMO_GLOBAL!$X$54),IF(RESUMO_GLOBAL!$X$53="t",TRUNC(AI76*$N76,RESUMO_GLOBAL!$X$54),AI76*$N76))</f>
        <v>0</v>
      </c>
      <c r="BT76" s="987">
        <f>IF(RESUMO_GLOBAL!$X$53="a",ROUND(AJ76*$N76,RESUMO_GLOBAL!$X$54),IF(RESUMO_GLOBAL!$X$53="t",TRUNC(AJ76*$N76,RESUMO_GLOBAL!$X$54),AJ76*$N76))</f>
        <v>0</v>
      </c>
      <c r="BU76" s="987">
        <f>IF(RESUMO_GLOBAL!$X$53="a",ROUND(AK76*$N76,RESUMO_GLOBAL!$X$54),IF(RESUMO_GLOBAL!$X$53="t",TRUNC(AK76*$N76,RESUMO_GLOBAL!$X$54),AK76*$N76))</f>
        <v>0</v>
      </c>
      <c r="BV76" s="987">
        <f>IF(RESUMO_GLOBAL!$X$53="a",ROUND(AL76*$N76,RESUMO_GLOBAL!$X$54),IF(RESUMO_GLOBAL!$X$53="t",TRUNC(AL76*$N76,RESUMO_GLOBAL!$X$54),AL76*$N76))</f>
        <v>0</v>
      </c>
      <c r="BW76" s="987">
        <f>IF(RESUMO_GLOBAL!$X$53="a",ROUND(AM76*$N76,RESUMO_GLOBAL!$X$54),IF(RESUMO_GLOBAL!$X$53="t",TRUNC(AM76*$N76,RESUMO_GLOBAL!$X$54),AM76*$N76))</f>
        <v>0</v>
      </c>
      <c r="BX76" s="987">
        <f>IF(RESUMO_GLOBAL!$X$53="a",ROUND(AN76*$N76,RESUMO_GLOBAL!$X$54),IF(RESUMO_GLOBAL!$X$53="t",TRUNC(AN76*$N76,RESUMO_GLOBAL!$X$54),AN76*$N76))</f>
        <v>0</v>
      </c>
      <c r="BY76" s="987">
        <f>IF(RESUMO_GLOBAL!$X$53="a",ROUND(AO76*$N76,RESUMO_GLOBAL!$X$54),IF(RESUMO_GLOBAL!$X$53="t",TRUNC(AO76*$N76,RESUMO_GLOBAL!$X$54),AO76*$N76))</f>
        <v>0</v>
      </c>
      <c r="BZ76" s="987">
        <f>IF(RESUMO_GLOBAL!$X$53="a",ROUND(AP76*$N76,RESUMO_GLOBAL!$X$54),IF(RESUMO_GLOBAL!$X$53="t",TRUNC(AP76*$N76,RESUMO_GLOBAL!$X$54),AP76*$N76))</f>
        <v>0</v>
      </c>
      <c r="CA76" s="987">
        <f>IF(RESUMO_GLOBAL!$X$53="a",ROUND(AQ76*$N76,RESUMO_GLOBAL!$X$54),IF(RESUMO_GLOBAL!$X$53="t",TRUNC(AQ76*$N76,RESUMO_GLOBAL!$X$54),AQ76*$N76))</f>
        <v>0</v>
      </c>
      <c r="CB76" s="987">
        <f>IF(RESUMO_GLOBAL!$X$53="a",ROUND(AR76*$N76,RESUMO_GLOBAL!$X$54),IF(RESUMO_GLOBAL!$X$53="t",TRUNC(AR76*$N76,RESUMO_GLOBAL!$X$54),AR76*$N76))</f>
        <v>0</v>
      </c>
      <c r="CC76" s="987">
        <f>IF(RESUMO_GLOBAL!$X$53="a",ROUND(AS76*$N76,RESUMO_GLOBAL!$X$54),IF(RESUMO_GLOBAL!$X$53="t",TRUNC(AS76*$N76,RESUMO_GLOBAL!$X$54),AS76*$N76))</f>
        <v>0</v>
      </c>
      <c r="CD76" s="987">
        <f>IF(RESUMO_GLOBAL!$X$53="a",ROUND(AT76*$N76,RESUMO_GLOBAL!$X$54),IF(RESUMO_GLOBAL!$X$53="t",TRUNC(AT76*$N76,RESUMO_GLOBAL!$X$54),AT76*$N76))</f>
        <v>0</v>
      </c>
      <c r="CE76" s="987">
        <f>IF(RESUMO_GLOBAL!$X$53="a",ROUND(AU76*$N76,RESUMO_GLOBAL!$X$54),IF(RESUMO_GLOBAL!$X$53="t",TRUNC(AU76*$N76,RESUMO_GLOBAL!$X$54),AU76*$N76))</f>
        <v>0</v>
      </c>
      <c r="CF76" s="987">
        <f>IF(RESUMO_GLOBAL!$X$53="a",ROUND(AV76*$N76,RESUMO_GLOBAL!$X$54),IF(RESUMO_GLOBAL!$X$53="t",TRUNC(AV76*$N76,RESUMO_GLOBAL!$X$54),AV76*$N76))</f>
        <v>0</v>
      </c>
      <c r="CG76" s="987">
        <f>IF(RESUMO_GLOBAL!$X$53="a",ROUND(AW76*$N76,RESUMO_GLOBAL!$X$54),IF(RESUMO_GLOBAL!$X$53="t",TRUNC(AW76*$N76,RESUMO_GLOBAL!$X$54),AW76*$N76))</f>
        <v>0</v>
      </c>
      <c r="CK76" s="59">
        <f t="shared" si="89"/>
        <v>0</v>
      </c>
      <c r="CL76" s="59">
        <f t="shared" si="90"/>
        <v>0</v>
      </c>
      <c r="CM76" s="59">
        <f t="shared" si="91"/>
        <v>0</v>
      </c>
      <c r="CN76" s="59">
        <f t="shared" si="92"/>
        <v>0</v>
      </c>
      <c r="CO76" s="59">
        <f t="shared" si="93"/>
        <v>0</v>
      </c>
      <c r="CP76" s="59">
        <f t="shared" si="94"/>
        <v>0</v>
      </c>
      <c r="CQ76" s="59">
        <f t="shared" si="95"/>
        <v>0</v>
      </c>
      <c r="CR76" s="59">
        <f t="shared" si="96"/>
        <v>0</v>
      </c>
      <c r="CS76" s="59">
        <f t="shared" si="97"/>
        <v>0</v>
      </c>
      <c r="CT76" s="59">
        <f t="shared" si="98"/>
        <v>0</v>
      </c>
      <c r="CU76" s="59">
        <f t="shared" si="99"/>
        <v>0</v>
      </c>
      <c r="CV76" s="59">
        <f t="shared" si="100"/>
        <v>0</v>
      </c>
      <c r="CW76" s="59">
        <f t="shared" si="101"/>
        <v>0</v>
      </c>
      <c r="CX76" s="59">
        <f t="shared" si="102"/>
        <v>0</v>
      </c>
      <c r="CY76" s="59">
        <f t="shared" si="103"/>
        <v>0</v>
      </c>
      <c r="CZ76" s="59">
        <f t="shared" si="104"/>
        <v>0</v>
      </c>
      <c r="DA76" s="59">
        <f t="shared" si="105"/>
        <v>0</v>
      </c>
      <c r="DB76" s="59">
        <f t="shared" si="106"/>
        <v>0</v>
      </c>
      <c r="DE76">
        <f t="shared" si="86"/>
        <v>71</v>
      </c>
      <c r="DF76" t="str">
        <f t="shared" si="107"/>
        <v/>
      </c>
      <c r="DG76" s="59">
        <f>IF($C76&lt;&gt;0,SUM($CK77:CK77),0)</f>
        <v>0</v>
      </c>
      <c r="DH76" s="59">
        <f>IF($C76&lt;&gt;0,SUM($CK77:CL77),0)</f>
        <v>0</v>
      </c>
      <c r="DI76" s="59">
        <f>IF($C76&lt;&gt;0,SUM($CK77:CM77),0)</f>
        <v>0</v>
      </c>
      <c r="DJ76" s="59">
        <f>IF($C76&lt;&gt;0,SUM($CK77:CN77),0)</f>
        <v>0</v>
      </c>
      <c r="DK76" s="59">
        <f>IF($C76&lt;&gt;0,SUM($CK77:CO77),0)</f>
        <v>0</v>
      </c>
      <c r="DL76" s="59">
        <f>IF($C76&lt;&gt;0,SUM($CK77:CP77),0)</f>
        <v>0</v>
      </c>
      <c r="DM76" s="59">
        <f>IF($C76&lt;&gt;0,SUM($CK77:CQ77),0)</f>
        <v>0</v>
      </c>
      <c r="DN76" s="59">
        <f>IF($C76&lt;&gt;0,SUM($CK77:CR77),0)</f>
        <v>0</v>
      </c>
      <c r="DO76" s="59">
        <f>IF($C76&lt;&gt;0,SUM($CK77:CS77),0)</f>
        <v>0</v>
      </c>
      <c r="DP76" s="59">
        <f>IF($C76&lt;&gt;0,SUM($CK77:CT77),0)</f>
        <v>0</v>
      </c>
      <c r="DQ76" s="59">
        <f>IF($C76&lt;&gt;0,SUM($CK77:CU77),0)</f>
        <v>0</v>
      </c>
      <c r="DR76" s="59">
        <f>IF($C76&lt;&gt;0,SUM($CK77:CV77),0)</f>
        <v>0</v>
      </c>
      <c r="DS76" s="59">
        <f>IF($C76&lt;&gt;0,SUM($CK77:CW77),0)</f>
        <v>0</v>
      </c>
      <c r="DT76" s="59">
        <f>IF($C76&lt;&gt;0,SUM($CK77:CX77),0)</f>
        <v>0</v>
      </c>
      <c r="DU76" s="59">
        <f>IF($C76&lt;&gt;0,SUM($CK77:CY77),0)</f>
        <v>0</v>
      </c>
      <c r="DV76" s="59">
        <f>IF($C76&lt;&gt;0,SUM($CK77:CZ77),0)</f>
        <v>0</v>
      </c>
      <c r="DW76" s="59">
        <f>IF($C76&lt;&gt;0,SUM($CK77:DA77),0)</f>
        <v>0</v>
      </c>
      <c r="DX76" s="59">
        <f>IF($C76&lt;&gt;0,SUM($CK77:DB77),0)</f>
        <v>0</v>
      </c>
      <c r="DY76" s="952" t="str">
        <f t="shared" si="111"/>
        <v/>
      </c>
    </row>
    <row r="77" spans="1:129" ht="13.5" hidden="1" thickBot="1">
      <c r="A77" s="3" t="str">
        <f t="shared" si="112"/>
        <v/>
      </c>
      <c r="B77" s="805">
        <f>Dados_GLOBAL_Inicial!E77</f>
        <v>0</v>
      </c>
      <c r="C77" s="953">
        <f>IF(IFERROR(VALUE(Dados_GLOBAL_Inicial!F77),0)=0,0,Dados_GLOBAL_Inicial!F77)</f>
        <v>0</v>
      </c>
      <c r="D77" s="830">
        <f>Dados_GLOBAL_Inicial!G77</f>
        <v>0</v>
      </c>
      <c r="E77" s="830" t="str">
        <f>IF(IFERROR(VLOOKUP(F77,Cod_Gde_Itens!$A$1:$B$80,2,FALSE),0)&gt;549,IFERROR(VLOOKUP(F77,Cod_Gde_Itens!$A$1:$B$80,2,FALSE),0),IF(Dados_GLOBAL_Inicial!H77=0,"",Dados_GLOBAL_Inicial!H77))</f>
        <v/>
      </c>
      <c r="F77" s="823">
        <f>Dados_GLOBAL_Inicial!I77</f>
        <v>0</v>
      </c>
      <c r="G77" s="824">
        <f>Dados_GLOBAL_Inicial!J77</f>
        <v>0</v>
      </c>
      <c r="H77" s="454">
        <f>Dados_GLOBAL_Inicial!K77</f>
        <v>0</v>
      </c>
      <c r="I77" s="970">
        <f>SUM('MEDIÇÃO_OBJETO (1)'!I77)</f>
        <v>0</v>
      </c>
      <c r="J77" s="455">
        <f t="shared" si="113"/>
        <v>0</v>
      </c>
      <c r="K77" s="451">
        <f t="shared" si="78"/>
        <v>0</v>
      </c>
      <c r="L77" s="452">
        <f t="shared" si="88"/>
        <v>0</v>
      </c>
      <c r="M77" s="809">
        <f t="shared" si="79"/>
        <v>0</v>
      </c>
      <c r="N77" s="810">
        <f>IF(IFERROR(VALUE(Dados_GLOBAL_Inicial!L77),0)=0,0,Dados_GLOBAL_Inicial!L77)</f>
        <v>0</v>
      </c>
      <c r="O77" s="812">
        <f>SUM('MEDIÇÃO_OBJETO (1)'!O77)</f>
        <v>0</v>
      </c>
      <c r="P77" s="812">
        <f>SUM('MEDIÇÃO_OBJETO (1)'!P77)</f>
        <v>0</v>
      </c>
      <c r="Q77" s="813">
        <f t="shared" si="80"/>
        <v>0</v>
      </c>
      <c r="R77" s="951"/>
      <c r="S77" s="815">
        <f>SUM('MEDIÇÃO_OBJETO (1)'!S77)</f>
        <v>0</v>
      </c>
      <c r="T77" s="815">
        <f>SUM('MEDIÇÃO_OBJETO (1)'!T77)</f>
        <v>0</v>
      </c>
      <c r="V77" s="19"/>
      <c r="W77" s="978">
        <f t="shared" si="81"/>
        <v>0</v>
      </c>
      <c r="X77" s="816">
        <f t="shared" si="82"/>
        <v>0</v>
      </c>
      <c r="Y77" s="816">
        <f t="shared" si="83"/>
        <v>0</v>
      </c>
      <c r="Z77" s="817">
        <f t="shared" si="84"/>
        <v>0</v>
      </c>
      <c r="AB77" s="453">
        <f t="shared" si="108"/>
        <v>0</v>
      </c>
      <c r="AC77" s="14">
        <f t="shared" si="85"/>
        <v>0</v>
      </c>
      <c r="AD77" s="819"/>
      <c r="AE77" s="631">
        <f t="shared" si="109"/>
        <v>0</v>
      </c>
      <c r="AF77" s="818">
        <f>SUM('MEDIÇÃO_OBJETO (1)'!AG77)</f>
        <v>0</v>
      </c>
      <c r="AG77" s="541">
        <f>SUM('MEDIÇÃO_OBJETO (1)'!AH77)</f>
        <v>0</v>
      </c>
      <c r="AH77" s="541">
        <f>SUM('MEDIÇÃO_OBJETO (1)'!AI77)</f>
        <v>0</v>
      </c>
      <c r="AI77" s="541">
        <f>SUM('MEDIÇÃO_OBJETO (1)'!AJ77)</f>
        <v>0</v>
      </c>
      <c r="AJ77" s="541">
        <f>SUM('MEDIÇÃO_OBJETO (1)'!AK77)</f>
        <v>0</v>
      </c>
      <c r="AK77" s="541">
        <f>SUM('MEDIÇÃO_OBJETO (1)'!AL77)</f>
        <v>0</v>
      </c>
      <c r="AL77" s="541">
        <f>SUM('MEDIÇÃO_OBJETO (1)'!AM77)</f>
        <v>0</v>
      </c>
      <c r="AM77" s="541">
        <f>SUM('MEDIÇÃO_OBJETO (1)'!AN77)</f>
        <v>0</v>
      </c>
      <c r="AN77" s="541">
        <f>SUM('MEDIÇÃO_OBJETO (1)'!AO77)</f>
        <v>0</v>
      </c>
      <c r="AO77" s="541">
        <f>SUM('MEDIÇÃO_OBJETO (1)'!AP77)</f>
        <v>0</v>
      </c>
      <c r="AP77" s="541">
        <f>SUM('MEDIÇÃO_OBJETO (1)'!AQ77)</f>
        <v>0</v>
      </c>
      <c r="AQ77" s="541">
        <f>SUM('MEDIÇÃO_OBJETO (1)'!AR77)</f>
        <v>0</v>
      </c>
      <c r="AR77" s="541">
        <f>SUM('MEDIÇÃO_OBJETO (1)'!AS77)</f>
        <v>0</v>
      </c>
      <c r="AS77" s="541">
        <f>SUM('MEDIÇÃO_OBJETO (1)'!AT77)</f>
        <v>0</v>
      </c>
      <c r="AT77" s="541">
        <f>SUM('MEDIÇÃO_OBJETO (1)'!AU77)</f>
        <v>0</v>
      </c>
      <c r="AU77" s="541">
        <f>SUM('MEDIÇÃO_OBJETO (1)'!AV77)</f>
        <v>0</v>
      </c>
      <c r="AV77" s="541">
        <f>SUM('MEDIÇÃO_OBJETO (1)'!AW77)</f>
        <v>0</v>
      </c>
      <c r="AW77" s="541">
        <f>SUM('MEDIÇÃO_OBJETO (1)'!AX77)</f>
        <v>0</v>
      </c>
      <c r="AX77" s="977"/>
      <c r="BN77" s="992">
        <f t="shared" si="77"/>
        <v>0</v>
      </c>
      <c r="BO77" s="538">
        <f t="shared" si="110"/>
        <v>0</v>
      </c>
      <c r="BP77" s="987">
        <f>IF(RESUMO_GLOBAL!$X$53="a",ROUND(AF77*$N77,RESUMO_GLOBAL!$X$54),IF(RESUMO_GLOBAL!$X$53="t",TRUNC(AF77*$N77,RESUMO_GLOBAL!$X$54),AF77*$N77))</f>
        <v>0</v>
      </c>
      <c r="BQ77" s="987">
        <f>IF(RESUMO_GLOBAL!$X$53="a",ROUND(AG77*$N77,RESUMO_GLOBAL!$X$54),IF(RESUMO_GLOBAL!$X$53="t",TRUNC(AG77*$N77,RESUMO_GLOBAL!$X$54),AG77*$N77))</f>
        <v>0</v>
      </c>
      <c r="BR77" s="987">
        <f>IF(RESUMO_GLOBAL!$X$53="a",ROUND(AH77*$N77,RESUMO_GLOBAL!$X$54),IF(RESUMO_GLOBAL!$X$53="t",TRUNC(AH77*$N77,RESUMO_GLOBAL!$X$54),AH77*$N77))</f>
        <v>0</v>
      </c>
      <c r="BS77" s="987">
        <f>IF(RESUMO_GLOBAL!$X$53="a",ROUND(AI77*$N77,RESUMO_GLOBAL!$X$54),IF(RESUMO_GLOBAL!$X$53="t",TRUNC(AI77*$N77,RESUMO_GLOBAL!$X$54),AI77*$N77))</f>
        <v>0</v>
      </c>
      <c r="BT77" s="987">
        <f>IF(RESUMO_GLOBAL!$X$53="a",ROUND(AJ77*$N77,RESUMO_GLOBAL!$X$54),IF(RESUMO_GLOBAL!$X$53="t",TRUNC(AJ77*$N77,RESUMO_GLOBAL!$X$54),AJ77*$N77))</f>
        <v>0</v>
      </c>
      <c r="BU77" s="987">
        <f>IF(RESUMO_GLOBAL!$X$53="a",ROUND(AK77*$N77,RESUMO_GLOBAL!$X$54),IF(RESUMO_GLOBAL!$X$53="t",TRUNC(AK77*$N77,RESUMO_GLOBAL!$X$54),AK77*$N77))</f>
        <v>0</v>
      </c>
      <c r="BV77" s="987">
        <f>IF(RESUMO_GLOBAL!$X$53="a",ROUND(AL77*$N77,RESUMO_GLOBAL!$X$54),IF(RESUMO_GLOBAL!$X$53="t",TRUNC(AL77*$N77,RESUMO_GLOBAL!$X$54),AL77*$N77))</f>
        <v>0</v>
      </c>
      <c r="BW77" s="987">
        <f>IF(RESUMO_GLOBAL!$X$53="a",ROUND(AM77*$N77,RESUMO_GLOBAL!$X$54),IF(RESUMO_GLOBAL!$X$53="t",TRUNC(AM77*$N77,RESUMO_GLOBAL!$X$54),AM77*$N77))</f>
        <v>0</v>
      </c>
      <c r="BX77" s="987">
        <f>IF(RESUMO_GLOBAL!$X$53="a",ROUND(AN77*$N77,RESUMO_GLOBAL!$X$54),IF(RESUMO_GLOBAL!$X$53="t",TRUNC(AN77*$N77,RESUMO_GLOBAL!$X$54),AN77*$N77))</f>
        <v>0</v>
      </c>
      <c r="BY77" s="987">
        <f>IF(RESUMO_GLOBAL!$X$53="a",ROUND(AO77*$N77,RESUMO_GLOBAL!$X$54),IF(RESUMO_GLOBAL!$X$53="t",TRUNC(AO77*$N77,RESUMO_GLOBAL!$X$54),AO77*$N77))</f>
        <v>0</v>
      </c>
      <c r="BZ77" s="987">
        <f>IF(RESUMO_GLOBAL!$X$53="a",ROUND(AP77*$N77,RESUMO_GLOBAL!$X$54),IF(RESUMO_GLOBAL!$X$53="t",TRUNC(AP77*$N77,RESUMO_GLOBAL!$X$54),AP77*$N77))</f>
        <v>0</v>
      </c>
      <c r="CA77" s="987">
        <f>IF(RESUMO_GLOBAL!$X$53="a",ROUND(AQ77*$N77,RESUMO_GLOBAL!$X$54),IF(RESUMO_GLOBAL!$X$53="t",TRUNC(AQ77*$N77,RESUMO_GLOBAL!$X$54),AQ77*$N77))</f>
        <v>0</v>
      </c>
      <c r="CB77" s="987">
        <f>IF(RESUMO_GLOBAL!$X$53="a",ROUND(AR77*$N77,RESUMO_GLOBAL!$X$54),IF(RESUMO_GLOBAL!$X$53="t",TRUNC(AR77*$N77,RESUMO_GLOBAL!$X$54),AR77*$N77))</f>
        <v>0</v>
      </c>
      <c r="CC77" s="987">
        <f>IF(RESUMO_GLOBAL!$X$53="a",ROUND(AS77*$N77,RESUMO_GLOBAL!$X$54),IF(RESUMO_GLOBAL!$X$53="t",TRUNC(AS77*$N77,RESUMO_GLOBAL!$X$54),AS77*$N77))</f>
        <v>0</v>
      </c>
      <c r="CD77" s="987">
        <f>IF(RESUMO_GLOBAL!$X$53="a",ROUND(AT77*$N77,RESUMO_GLOBAL!$X$54),IF(RESUMO_GLOBAL!$X$53="t",TRUNC(AT77*$N77,RESUMO_GLOBAL!$X$54),AT77*$N77))</f>
        <v>0</v>
      </c>
      <c r="CE77" s="987">
        <f>IF(RESUMO_GLOBAL!$X$53="a",ROUND(AU77*$N77,RESUMO_GLOBAL!$X$54),IF(RESUMO_GLOBAL!$X$53="t",TRUNC(AU77*$N77,RESUMO_GLOBAL!$X$54),AU77*$N77))</f>
        <v>0</v>
      </c>
      <c r="CF77" s="987">
        <f>IF(RESUMO_GLOBAL!$X$53="a",ROUND(AV77*$N77,RESUMO_GLOBAL!$X$54),IF(RESUMO_GLOBAL!$X$53="t",TRUNC(AV77*$N77,RESUMO_GLOBAL!$X$54),AV77*$N77))</f>
        <v>0</v>
      </c>
      <c r="CG77" s="987">
        <f>IF(RESUMO_GLOBAL!$X$53="a",ROUND(AW77*$N77,RESUMO_GLOBAL!$X$54),IF(RESUMO_GLOBAL!$X$53="t",TRUNC(AW77*$N77,RESUMO_GLOBAL!$X$54),AW77*$N77))</f>
        <v>0</v>
      </c>
      <c r="CK77" s="59">
        <f t="shared" si="89"/>
        <v>0</v>
      </c>
      <c r="CL77" s="59">
        <f t="shared" si="90"/>
        <v>0</v>
      </c>
      <c r="CM77" s="59">
        <f t="shared" si="91"/>
        <v>0</v>
      </c>
      <c r="CN77" s="59">
        <f t="shared" si="92"/>
        <v>0</v>
      </c>
      <c r="CO77" s="59">
        <f t="shared" si="93"/>
        <v>0</v>
      </c>
      <c r="CP77" s="59">
        <f t="shared" si="94"/>
        <v>0</v>
      </c>
      <c r="CQ77" s="59">
        <f t="shared" si="95"/>
        <v>0</v>
      </c>
      <c r="CR77" s="59">
        <f t="shared" si="96"/>
        <v>0</v>
      </c>
      <c r="CS77" s="59">
        <f t="shared" si="97"/>
        <v>0</v>
      </c>
      <c r="CT77" s="59">
        <f t="shared" si="98"/>
        <v>0</v>
      </c>
      <c r="CU77" s="59">
        <f t="shared" si="99"/>
        <v>0</v>
      </c>
      <c r="CV77" s="59">
        <f t="shared" si="100"/>
        <v>0</v>
      </c>
      <c r="CW77" s="59">
        <f t="shared" si="101"/>
        <v>0</v>
      </c>
      <c r="CX77" s="59">
        <f t="shared" si="102"/>
        <v>0</v>
      </c>
      <c r="CY77" s="59">
        <f t="shared" si="103"/>
        <v>0</v>
      </c>
      <c r="CZ77" s="59">
        <f t="shared" si="104"/>
        <v>0</v>
      </c>
      <c r="DA77" s="59">
        <f t="shared" si="105"/>
        <v>0</v>
      </c>
      <c r="DB77" s="59">
        <f t="shared" si="106"/>
        <v>0</v>
      </c>
      <c r="DE77">
        <f t="shared" si="86"/>
        <v>72</v>
      </c>
      <c r="DF77" t="str">
        <f t="shared" si="107"/>
        <v/>
      </c>
      <c r="DG77" s="59">
        <f>IF($C77&lt;&gt;0,SUM($CK78:CK78),0)</f>
        <v>0</v>
      </c>
      <c r="DH77" s="59">
        <f>IF($C77&lt;&gt;0,SUM($CK78:CL78),0)</f>
        <v>0</v>
      </c>
      <c r="DI77" s="59">
        <f>IF($C77&lt;&gt;0,SUM($CK78:CM78),0)</f>
        <v>0</v>
      </c>
      <c r="DJ77" s="59">
        <f>IF($C77&lt;&gt;0,SUM($CK78:CN78),0)</f>
        <v>0</v>
      </c>
      <c r="DK77" s="59">
        <f>IF($C77&lt;&gt;0,SUM($CK78:CO78),0)</f>
        <v>0</v>
      </c>
      <c r="DL77" s="59">
        <f>IF($C77&lt;&gt;0,SUM($CK78:CP78),0)</f>
        <v>0</v>
      </c>
      <c r="DM77" s="59">
        <f>IF($C77&lt;&gt;0,SUM($CK78:CQ78),0)</f>
        <v>0</v>
      </c>
      <c r="DN77" s="59">
        <f>IF($C77&lt;&gt;0,SUM($CK78:CR78),0)</f>
        <v>0</v>
      </c>
      <c r="DO77" s="59">
        <f>IF($C77&lt;&gt;0,SUM($CK78:CS78),0)</f>
        <v>0</v>
      </c>
      <c r="DP77" s="59">
        <f>IF($C77&lt;&gt;0,SUM($CK78:CT78),0)</f>
        <v>0</v>
      </c>
      <c r="DQ77" s="59">
        <f>IF($C77&lt;&gt;0,SUM($CK78:CU78),0)</f>
        <v>0</v>
      </c>
      <c r="DR77" s="59">
        <f>IF($C77&lt;&gt;0,SUM($CK78:CV78),0)</f>
        <v>0</v>
      </c>
      <c r="DS77" s="59">
        <f>IF($C77&lt;&gt;0,SUM($CK78:CW78),0)</f>
        <v>0</v>
      </c>
      <c r="DT77" s="59">
        <f>IF($C77&lt;&gt;0,SUM($CK78:CX78),0)</f>
        <v>0</v>
      </c>
      <c r="DU77" s="59">
        <f>IF($C77&lt;&gt;0,SUM($CK78:CY78),0)</f>
        <v>0</v>
      </c>
      <c r="DV77" s="59">
        <f>IF($C77&lt;&gt;0,SUM($CK78:CZ78),0)</f>
        <v>0</v>
      </c>
      <c r="DW77" s="59">
        <f>IF($C77&lt;&gt;0,SUM($CK78:DA78),0)</f>
        <v>0</v>
      </c>
      <c r="DX77" s="59">
        <f>IF($C77&lt;&gt;0,SUM($CK78:DB78),0)</f>
        <v>0</v>
      </c>
      <c r="DY77" s="952" t="str">
        <f t="shared" si="111"/>
        <v/>
      </c>
    </row>
    <row r="78" spans="1:129" ht="13.5" hidden="1" thickBot="1">
      <c r="A78" s="3" t="str">
        <f t="shared" si="112"/>
        <v/>
      </c>
      <c r="B78" s="805">
        <f>Dados_GLOBAL_Inicial!E78</f>
        <v>0</v>
      </c>
      <c r="C78" s="953">
        <f>IF(IFERROR(VALUE(Dados_GLOBAL_Inicial!F78),0)=0,0,Dados_GLOBAL_Inicial!F78)</f>
        <v>0</v>
      </c>
      <c r="D78" s="830">
        <f>Dados_GLOBAL_Inicial!G78</f>
        <v>0</v>
      </c>
      <c r="E78" s="830" t="str">
        <f>IF(IFERROR(VLOOKUP(F78,Cod_Gde_Itens!$A$1:$B$80,2,FALSE),0)&gt;549,IFERROR(VLOOKUP(F78,Cod_Gde_Itens!$A$1:$B$80,2,FALSE),0),IF(Dados_GLOBAL_Inicial!H78=0,"",Dados_GLOBAL_Inicial!H78))</f>
        <v/>
      </c>
      <c r="F78" s="823">
        <f>Dados_GLOBAL_Inicial!I78</f>
        <v>0</v>
      </c>
      <c r="G78" s="824">
        <f>Dados_GLOBAL_Inicial!J78</f>
        <v>0</v>
      </c>
      <c r="H78" s="454">
        <f>Dados_GLOBAL_Inicial!K78</f>
        <v>0</v>
      </c>
      <c r="I78" s="970">
        <f>SUM('MEDIÇÃO_OBJETO (1)'!I78)</f>
        <v>0</v>
      </c>
      <c r="J78" s="455">
        <f t="shared" si="113"/>
        <v>0</v>
      </c>
      <c r="K78" s="451">
        <f t="shared" si="78"/>
        <v>0</v>
      </c>
      <c r="L78" s="452">
        <f t="shared" si="88"/>
        <v>0</v>
      </c>
      <c r="M78" s="809">
        <f t="shared" si="79"/>
        <v>0</v>
      </c>
      <c r="N78" s="810">
        <f>IF(IFERROR(VALUE(Dados_GLOBAL_Inicial!L78),0)=0,0,Dados_GLOBAL_Inicial!L78)</f>
        <v>0</v>
      </c>
      <c r="O78" s="812">
        <f>SUM('MEDIÇÃO_OBJETO (1)'!O78)</f>
        <v>0</v>
      </c>
      <c r="P78" s="812">
        <f>SUM('MEDIÇÃO_OBJETO (1)'!P78)</f>
        <v>0</v>
      </c>
      <c r="Q78" s="813">
        <f t="shared" si="80"/>
        <v>0</v>
      </c>
      <c r="R78" s="951"/>
      <c r="S78" s="815">
        <f>SUM('MEDIÇÃO_OBJETO (1)'!S78)</f>
        <v>0</v>
      </c>
      <c r="T78" s="815">
        <f>SUM('MEDIÇÃO_OBJETO (1)'!T78)</f>
        <v>0</v>
      </c>
      <c r="V78" s="19"/>
      <c r="W78" s="978">
        <f t="shared" si="81"/>
        <v>0</v>
      </c>
      <c r="X78" s="816">
        <f t="shared" si="82"/>
        <v>0</v>
      </c>
      <c r="Y78" s="816">
        <f t="shared" si="83"/>
        <v>0</v>
      </c>
      <c r="Z78" s="817">
        <f t="shared" si="84"/>
        <v>0</v>
      </c>
      <c r="AB78" s="453">
        <f t="shared" si="108"/>
        <v>0</v>
      </c>
      <c r="AC78" s="14">
        <f t="shared" si="85"/>
        <v>0</v>
      </c>
      <c r="AD78" s="819"/>
      <c r="AE78" s="631">
        <f t="shared" si="109"/>
        <v>0</v>
      </c>
      <c r="AF78" s="818">
        <f>SUM('MEDIÇÃO_OBJETO (1)'!AG78)</f>
        <v>0</v>
      </c>
      <c r="AG78" s="541">
        <f>SUM('MEDIÇÃO_OBJETO (1)'!AH78)</f>
        <v>0</v>
      </c>
      <c r="AH78" s="541">
        <f>SUM('MEDIÇÃO_OBJETO (1)'!AI78)</f>
        <v>0</v>
      </c>
      <c r="AI78" s="541">
        <f>SUM('MEDIÇÃO_OBJETO (1)'!AJ78)</f>
        <v>0</v>
      </c>
      <c r="AJ78" s="541">
        <f>SUM('MEDIÇÃO_OBJETO (1)'!AK78)</f>
        <v>0</v>
      </c>
      <c r="AK78" s="541">
        <f>SUM('MEDIÇÃO_OBJETO (1)'!AL78)</f>
        <v>0</v>
      </c>
      <c r="AL78" s="541">
        <f>SUM('MEDIÇÃO_OBJETO (1)'!AM78)</f>
        <v>0</v>
      </c>
      <c r="AM78" s="541">
        <f>SUM('MEDIÇÃO_OBJETO (1)'!AN78)</f>
        <v>0</v>
      </c>
      <c r="AN78" s="541">
        <f>SUM('MEDIÇÃO_OBJETO (1)'!AO78)</f>
        <v>0</v>
      </c>
      <c r="AO78" s="541">
        <f>SUM('MEDIÇÃO_OBJETO (1)'!AP78)</f>
        <v>0</v>
      </c>
      <c r="AP78" s="541">
        <f>SUM('MEDIÇÃO_OBJETO (1)'!AQ78)</f>
        <v>0</v>
      </c>
      <c r="AQ78" s="541">
        <f>SUM('MEDIÇÃO_OBJETO (1)'!AR78)</f>
        <v>0</v>
      </c>
      <c r="AR78" s="541">
        <f>SUM('MEDIÇÃO_OBJETO (1)'!AS78)</f>
        <v>0</v>
      </c>
      <c r="AS78" s="541">
        <f>SUM('MEDIÇÃO_OBJETO (1)'!AT78)</f>
        <v>0</v>
      </c>
      <c r="AT78" s="541">
        <f>SUM('MEDIÇÃO_OBJETO (1)'!AU78)</f>
        <v>0</v>
      </c>
      <c r="AU78" s="541">
        <f>SUM('MEDIÇÃO_OBJETO (1)'!AV78)</f>
        <v>0</v>
      </c>
      <c r="AV78" s="541">
        <f>SUM('MEDIÇÃO_OBJETO (1)'!AW78)</f>
        <v>0</v>
      </c>
      <c r="AW78" s="541">
        <f>SUM('MEDIÇÃO_OBJETO (1)'!AX78)</f>
        <v>0</v>
      </c>
      <c r="AX78" s="977"/>
      <c r="BN78" s="992">
        <f t="shared" si="77"/>
        <v>0</v>
      </c>
      <c r="BO78" s="538">
        <f t="shared" si="110"/>
        <v>0</v>
      </c>
      <c r="BP78" s="987">
        <f>IF(RESUMO_GLOBAL!$X$53="a",ROUND(AF78*$N78,RESUMO_GLOBAL!$X$54),IF(RESUMO_GLOBAL!$X$53="t",TRUNC(AF78*$N78,RESUMO_GLOBAL!$X$54),AF78*$N78))</f>
        <v>0</v>
      </c>
      <c r="BQ78" s="987">
        <f>IF(RESUMO_GLOBAL!$X$53="a",ROUND(AG78*$N78,RESUMO_GLOBAL!$X$54),IF(RESUMO_GLOBAL!$X$53="t",TRUNC(AG78*$N78,RESUMO_GLOBAL!$X$54),AG78*$N78))</f>
        <v>0</v>
      </c>
      <c r="BR78" s="987">
        <f>IF(RESUMO_GLOBAL!$X$53="a",ROUND(AH78*$N78,RESUMO_GLOBAL!$X$54),IF(RESUMO_GLOBAL!$X$53="t",TRUNC(AH78*$N78,RESUMO_GLOBAL!$X$54),AH78*$N78))</f>
        <v>0</v>
      </c>
      <c r="BS78" s="987">
        <f>IF(RESUMO_GLOBAL!$X$53="a",ROUND(AI78*$N78,RESUMO_GLOBAL!$X$54),IF(RESUMO_GLOBAL!$X$53="t",TRUNC(AI78*$N78,RESUMO_GLOBAL!$X$54),AI78*$N78))</f>
        <v>0</v>
      </c>
      <c r="BT78" s="987">
        <f>IF(RESUMO_GLOBAL!$X$53="a",ROUND(AJ78*$N78,RESUMO_GLOBAL!$X$54),IF(RESUMO_GLOBAL!$X$53="t",TRUNC(AJ78*$N78,RESUMO_GLOBAL!$X$54),AJ78*$N78))</f>
        <v>0</v>
      </c>
      <c r="BU78" s="987">
        <f>IF(RESUMO_GLOBAL!$X$53="a",ROUND(AK78*$N78,RESUMO_GLOBAL!$X$54),IF(RESUMO_GLOBAL!$X$53="t",TRUNC(AK78*$N78,RESUMO_GLOBAL!$X$54),AK78*$N78))</f>
        <v>0</v>
      </c>
      <c r="BV78" s="987">
        <f>IF(RESUMO_GLOBAL!$X$53="a",ROUND(AL78*$N78,RESUMO_GLOBAL!$X$54),IF(RESUMO_GLOBAL!$X$53="t",TRUNC(AL78*$N78,RESUMO_GLOBAL!$X$54),AL78*$N78))</f>
        <v>0</v>
      </c>
      <c r="BW78" s="987">
        <f>IF(RESUMO_GLOBAL!$X$53="a",ROUND(AM78*$N78,RESUMO_GLOBAL!$X$54),IF(RESUMO_GLOBAL!$X$53="t",TRUNC(AM78*$N78,RESUMO_GLOBAL!$X$54),AM78*$N78))</f>
        <v>0</v>
      </c>
      <c r="BX78" s="987">
        <f>IF(RESUMO_GLOBAL!$X$53="a",ROUND(AN78*$N78,RESUMO_GLOBAL!$X$54),IF(RESUMO_GLOBAL!$X$53="t",TRUNC(AN78*$N78,RESUMO_GLOBAL!$X$54),AN78*$N78))</f>
        <v>0</v>
      </c>
      <c r="BY78" s="987">
        <f>IF(RESUMO_GLOBAL!$X$53="a",ROUND(AO78*$N78,RESUMO_GLOBAL!$X$54),IF(RESUMO_GLOBAL!$X$53="t",TRUNC(AO78*$N78,RESUMO_GLOBAL!$X$54),AO78*$N78))</f>
        <v>0</v>
      </c>
      <c r="BZ78" s="987">
        <f>IF(RESUMO_GLOBAL!$X$53="a",ROUND(AP78*$N78,RESUMO_GLOBAL!$X$54),IF(RESUMO_GLOBAL!$X$53="t",TRUNC(AP78*$N78,RESUMO_GLOBAL!$X$54),AP78*$N78))</f>
        <v>0</v>
      </c>
      <c r="CA78" s="987">
        <f>IF(RESUMO_GLOBAL!$X$53="a",ROUND(AQ78*$N78,RESUMO_GLOBAL!$X$54),IF(RESUMO_GLOBAL!$X$53="t",TRUNC(AQ78*$N78,RESUMO_GLOBAL!$X$54),AQ78*$N78))</f>
        <v>0</v>
      </c>
      <c r="CB78" s="987">
        <f>IF(RESUMO_GLOBAL!$X$53="a",ROUND(AR78*$N78,RESUMO_GLOBAL!$X$54),IF(RESUMO_GLOBAL!$X$53="t",TRUNC(AR78*$N78,RESUMO_GLOBAL!$X$54),AR78*$N78))</f>
        <v>0</v>
      </c>
      <c r="CC78" s="987">
        <f>IF(RESUMO_GLOBAL!$X$53="a",ROUND(AS78*$N78,RESUMO_GLOBAL!$X$54),IF(RESUMO_GLOBAL!$X$53="t",TRUNC(AS78*$N78,RESUMO_GLOBAL!$X$54),AS78*$N78))</f>
        <v>0</v>
      </c>
      <c r="CD78" s="987">
        <f>IF(RESUMO_GLOBAL!$X$53="a",ROUND(AT78*$N78,RESUMO_GLOBAL!$X$54),IF(RESUMO_GLOBAL!$X$53="t",TRUNC(AT78*$N78,RESUMO_GLOBAL!$X$54),AT78*$N78))</f>
        <v>0</v>
      </c>
      <c r="CE78" s="987">
        <f>IF(RESUMO_GLOBAL!$X$53="a",ROUND(AU78*$N78,RESUMO_GLOBAL!$X$54),IF(RESUMO_GLOBAL!$X$53="t",TRUNC(AU78*$N78,RESUMO_GLOBAL!$X$54),AU78*$N78))</f>
        <v>0</v>
      </c>
      <c r="CF78" s="987">
        <f>IF(RESUMO_GLOBAL!$X$53="a",ROUND(AV78*$N78,RESUMO_GLOBAL!$X$54),IF(RESUMO_GLOBAL!$X$53="t",TRUNC(AV78*$N78,RESUMO_GLOBAL!$X$54),AV78*$N78))</f>
        <v>0</v>
      </c>
      <c r="CG78" s="987">
        <f>IF(RESUMO_GLOBAL!$X$53="a",ROUND(AW78*$N78,RESUMO_GLOBAL!$X$54),IF(RESUMO_GLOBAL!$X$53="t",TRUNC(AW78*$N78,RESUMO_GLOBAL!$X$54),AW78*$N78))</f>
        <v>0</v>
      </c>
      <c r="CK78" s="59">
        <f t="shared" si="89"/>
        <v>0</v>
      </c>
      <c r="CL78" s="59">
        <f t="shared" si="90"/>
        <v>0</v>
      </c>
      <c r="CM78" s="59">
        <f t="shared" si="91"/>
        <v>0</v>
      </c>
      <c r="CN78" s="59">
        <f t="shared" si="92"/>
        <v>0</v>
      </c>
      <c r="CO78" s="59">
        <f t="shared" si="93"/>
        <v>0</v>
      </c>
      <c r="CP78" s="59">
        <f t="shared" si="94"/>
        <v>0</v>
      </c>
      <c r="CQ78" s="59">
        <f t="shared" si="95"/>
        <v>0</v>
      </c>
      <c r="CR78" s="59">
        <f t="shared" si="96"/>
        <v>0</v>
      </c>
      <c r="CS78" s="59">
        <f t="shared" si="97"/>
        <v>0</v>
      </c>
      <c r="CT78" s="59">
        <f t="shared" si="98"/>
        <v>0</v>
      </c>
      <c r="CU78" s="59">
        <f t="shared" si="99"/>
        <v>0</v>
      </c>
      <c r="CV78" s="59">
        <f t="shared" si="100"/>
        <v>0</v>
      </c>
      <c r="CW78" s="59">
        <f t="shared" si="101"/>
        <v>0</v>
      </c>
      <c r="CX78" s="59">
        <f t="shared" si="102"/>
        <v>0</v>
      </c>
      <c r="CY78" s="59">
        <f t="shared" si="103"/>
        <v>0</v>
      </c>
      <c r="CZ78" s="59">
        <f t="shared" si="104"/>
        <v>0</v>
      </c>
      <c r="DA78" s="59">
        <f t="shared" si="105"/>
        <v>0</v>
      </c>
      <c r="DB78" s="59">
        <f t="shared" si="106"/>
        <v>0</v>
      </c>
      <c r="DE78">
        <f t="shared" si="86"/>
        <v>73</v>
      </c>
      <c r="DF78" t="str">
        <f t="shared" si="107"/>
        <v/>
      </c>
      <c r="DG78" s="59">
        <f>IF($C78&lt;&gt;0,SUM($CK79:CK79),0)</f>
        <v>0</v>
      </c>
      <c r="DH78" s="59">
        <f>IF($C78&lt;&gt;0,SUM($CK79:CL79),0)</f>
        <v>0</v>
      </c>
      <c r="DI78" s="59">
        <f>IF($C78&lt;&gt;0,SUM($CK79:CM79),0)</f>
        <v>0</v>
      </c>
      <c r="DJ78" s="59">
        <f>IF($C78&lt;&gt;0,SUM($CK79:CN79),0)</f>
        <v>0</v>
      </c>
      <c r="DK78" s="59">
        <f>IF($C78&lt;&gt;0,SUM($CK79:CO79),0)</f>
        <v>0</v>
      </c>
      <c r="DL78" s="59">
        <f>IF($C78&lt;&gt;0,SUM($CK79:CP79),0)</f>
        <v>0</v>
      </c>
      <c r="DM78" s="59">
        <f>IF($C78&lt;&gt;0,SUM($CK79:CQ79),0)</f>
        <v>0</v>
      </c>
      <c r="DN78" s="59">
        <f>IF($C78&lt;&gt;0,SUM($CK79:CR79),0)</f>
        <v>0</v>
      </c>
      <c r="DO78" s="59">
        <f>IF($C78&lt;&gt;0,SUM($CK79:CS79),0)</f>
        <v>0</v>
      </c>
      <c r="DP78" s="59">
        <f>IF($C78&lt;&gt;0,SUM($CK79:CT79),0)</f>
        <v>0</v>
      </c>
      <c r="DQ78" s="59">
        <f>IF($C78&lt;&gt;0,SUM($CK79:CU79),0)</f>
        <v>0</v>
      </c>
      <c r="DR78" s="59">
        <f>IF($C78&lt;&gt;0,SUM($CK79:CV79),0)</f>
        <v>0</v>
      </c>
      <c r="DS78" s="59">
        <f>IF($C78&lt;&gt;0,SUM($CK79:CW79),0)</f>
        <v>0</v>
      </c>
      <c r="DT78" s="59">
        <f>IF($C78&lt;&gt;0,SUM($CK79:CX79),0)</f>
        <v>0</v>
      </c>
      <c r="DU78" s="59">
        <f>IF($C78&lt;&gt;0,SUM($CK79:CY79),0)</f>
        <v>0</v>
      </c>
      <c r="DV78" s="59">
        <f>IF($C78&lt;&gt;0,SUM($CK79:CZ79),0)</f>
        <v>0</v>
      </c>
      <c r="DW78" s="59">
        <f>IF($C78&lt;&gt;0,SUM($CK79:DA79),0)</f>
        <v>0</v>
      </c>
      <c r="DX78" s="59">
        <f>IF($C78&lt;&gt;0,SUM($CK79:DB79),0)</f>
        <v>0</v>
      </c>
      <c r="DY78" s="952" t="str">
        <f t="shared" si="111"/>
        <v/>
      </c>
    </row>
    <row r="79" spans="1:129" ht="13.5" hidden="1" thickBot="1">
      <c r="A79" s="3" t="str">
        <f t="shared" si="112"/>
        <v/>
      </c>
      <c r="B79" s="805">
        <f>Dados_GLOBAL_Inicial!E79</f>
        <v>0</v>
      </c>
      <c r="C79" s="953">
        <f>IF(IFERROR(VALUE(Dados_GLOBAL_Inicial!F79),0)=0,0,Dados_GLOBAL_Inicial!F79)</f>
        <v>0</v>
      </c>
      <c r="D79" s="830">
        <f>Dados_GLOBAL_Inicial!G79</f>
        <v>0</v>
      </c>
      <c r="E79" s="830" t="str">
        <f>IF(IFERROR(VLOOKUP(F79,Cod_Gde_Itens!$A$1:$B$80,2,FALSE),0)&gt;549,IFERROR(VLOOKUP(F79,Cod_Gde_Itens!$A$1:$B$80,2,FALSE),0),IF(Dados_GLOBAL_Inicial!H79=0,"",Dados_GLOBAL_Inicial!H79))</f>
        <v/>
      </c>
      <c r="F79" s="823">
        <f>Dados_GLOBAL_Inicial!I79</f>
        <v>0</v>
      </c>
      <c r="G79" s="824">
        <f>Dados_GLOBAL_Inicial!J79</f>
        <v>0</v>
      </c>
      <c r="H79" s="454">
        <f>Dados_GLOBAL_Inicial!K79</f>
        <v>0</v>
      </c>
      <c r="I79" s="970">
        <f>SUM('MEDIÇÃO_OBJETO (1)'!I79)</f>
        <v>0</v>
      </c>
      <c r="J79" s="455">
        <f t="shared" si="113"/>
        <v>0</v>
      </c>
      <c r="K79" s="451">
        <f t="shared" si="78"/>
        <v>0</v>
      </c>
      <c r="L79" s="452">
        <f t="shared" si="88"/>
        <v>0</v>
      </c>
      <c r="M79" s="809">
        <f t="shared" si="79"/>
        <v>0</v>
      </c>
      <c r="N79" s="810">
        <f>IF(IFERROR(VALUE(Dados_GLOBAL_Inicial!L79),0)=0,0,Dados_GLOBAL_Inicial!L79)</f>
        <v>0</v>
      </c>
      <c r="O79" s="812">
        <f>SUM('MEDIÇÃO_OBJETO (1)'!O79)</f>
        <v>0</v>
      </c>
      <c r="P79" s="812">
        <f>SUM('MEDIÇÃO_OBJETO (1)'!P79)</f>
        <v>0</v>
      </c>
      <c r="Q79" s="813">
        <f t="shared" si="80"/>
        <v>0</v>
      </c>
      <c r="R79" s="951"/>
      <c r="S79" s="815">
        <f>SUM('MEDIÇÃO_OBJETO (1)'!S79)</f>
        <v>0</v>
      </c>
      <c r="T79" s="815">
        <f>SUM('MEDIÇÃO_OBJETO (1)'!T79)</f>
        <v>0</v>
      </c>
      <c r="V79" s="19"/>
      <c r="W79" s="978">
        <f t="shared" si="81"/>
        <v>0</v>
      </c>
      <c r="X79" s="816">
        <f t="shared" si="82"/>
        <v>0</v>
      </c>
      <c r="Y79" s="816">
        <f t="shared" si="83"/>
        <v>0</v>
      </c>
      <c r="Z79" s="817">
        <f t="shared" si="84"/>
        <v>0</v>
      </c>
      <c r="AB79" s="453">
        <f t="shared" si="108"/>
        <v>0</v>
      </c>
      <c r="AC79" s="14">
        <f t="shared" si="85"/>
        <v>0</v>
      </c>
      <c r="AD79" s="819"/>
      <c r="AE79" s="631">
        <f t="shared" si="109"/>
        <v>0</v>
      </c>
      <c r="AF79" s="818">
        <f>SUM('MEDIÇÃO_OBJETO (1)'!AG79)</f>
        <v>0</v>
      </c>
      <c r="AG79" s="541">
        <f>SUM('MEDIÇÃO_OBJETO (1)'!AH79)</f>
        <v>0</v>
      </c>
      <c r="AH79" s="541">
        <f>SUM('MEDIÇÃO_OBJETO (1)'!AI79)</f>
        <v>0</v>
      </c>
      <c r="AI79" s="541">
        <f>SUM('MEDIÇÃO_OBJETO (1)'!AJ79)</f>
        <v>0</v>
      </c>
      <c r="AJ79" s="541">
        <f>SUM('MEDIÇÃO_OBJETO (1)'!AK79)</f>
        <v>0</v>
      </c>
      <c r="AK79" s="541">
        <f>SUM('MEDIÇÃO_OBJETO (1)'!AL79)</f>
        <v>0</v>
      </c>
      <c r="AL79" s="541">
        <f>SUM('MEDIÇÃO_OBJETO (1)'!AM79)</f>
        <v>0</v>
      </c>
      <c r="AM79" s="541">
        <f>SUM('MEDIÇÃO_OBJETO (1)'!AN79)</f>
        <v>0</v>
      </c>
      <c r="AN79" s="541">
        <f>SUM('MEDIÇÃO_OBJETO (1)'!AO79)</f>
        <v>0</v>
      </c>
      <c r="AO79" s="541">
        <f>SUM('MEDIÇÃO_OBJETO (1)'!AP79)</f>
        <v>0</v>
      </c>
      <c r="AP79" s="541">
        <f>SUM('MEDIÇÃO_OBJETO (1)'!AQ79)</f>
        <v>0</v>
      </c>
      <c r="AQ79" s="541">
        <f>SUM('MEDIÇÃO_OBJETO (1)'!AR79)</f>
        <v>0</v>
      </c>
      <c r="AR79" s="541">
        <f>SUM('MEDIÇÃO_OBJETO (1)'!AS79)</f>
        <v>0</v>
      </c>
      <c r="AS79" s="541">
        <f>SUM('MEDIÇÃO_OBJETO (1)'!AT79)</f>
        <v>0</v>
      </c>
      <c r="AT79" s="541">
        <f>SUM('MEDIÇÃO_OBJETO (1)'!AU79)</f>
        <v>0</v>
      </c>
      <c r="AU79" s="541">
        <f>SUM('MEDIÇÃO_OBJETO (1)'!AV79)</f>
        <v>0</v>
      </c>
      <c r="AV79" s="541">
        <f>SUM('MEDIÇÃO_OBJETO (1)'!AW79)</f>
        <v>0</v>
      </c>
      <c r="AW79" s="541">
        <f>SUM('MEDIÇÃO_OBJETO (1)'!AX79)</f>
        <v>0</v>
      </c>
      <c r="AX79" s="977"/>
      <c r="BN79" s="992">
        <f t="shared" si="77"/>
        <v>0</v>
      </c>
      <c r="BO79" s="538">
        <f t="shared" si="110"/>
        <v>0</v>
      </c>
      <c r="BP79" s="987">
        <f>IF(RESUMO_GLOBAL!$X$53="a",ROUND(AF79*$N79,RESUMO_GLOBAL!$X$54),IF(RESUMO_GLOBAL!$X$53="t",TRUNC(AF79*$N79,RESUMO_GLOBAL!$X$54),AF79*$N79))</f>
        <v>0</v>
      </c>
      <c r="BQ79" s="987">
        <f>IF(RESUMO_GLOBAL!$X$53="a",ROUND(AG79*$N79,RESUMO_GLOBAL!$X$54),IF(RESUMO_GLOBAL!$X$53="t",TRUNC(AG79*$N79,RESUMO_GLOBAL!$X$54),AG79*$N79))</f>
        <v>0</v>
      </c>
      <c r="BR79" s="987">
        <f>IF(RESUMO_GLOBAL!$X$53="a",ROUND(AH79*$N79,RESUMO_GLOBAL!$X$54),IF(RESUMO_GLOBAL!$X$53="t",TRUNC(AH79*$N79,RESUMO_GLOBAL!$X$54),AH79*$N79))</f>
        <v>0</v>
      </c>
      <c r="BS79" s="987">
        <f>IF(RESUMO_GLOBAL!$X$53="a",ROUND(AI79*$N79,RESUMO_GLOBAL!$X$54),IF(RESUMO_GLOBAL!$X$53="t",TRUNC(AI79*$N79,RESUMO_GLOBAL!$X$54),AI79*$N79))</f>
        <v>0</v>
      </c>
      <c r="BT79" s="987">
        <f>IF(RESUMO_GLOBAL!$X$53="a",ROUND(AJ79*$N79,RESUMO_GLOBAL!$X$54),IF(RESUMO_GLOBAL!$X$53="t",TRUNC(AJ79*$N79,RESUMO_GLOBAL!$X$54),AJ79*$N79))</f>
        <v>0</v>
      </c>
      <c r="BU79" s="987">
        <f>IF(RESUMO_GLOBAL!$X$53="a",ROUND(AK79*$N79,RESUMO_GLOBAL!$X$54),IF(RESUMO_GLOBAL!$X$53="t",TRUNC(AK79*$N79,RESUMO_GLOBAL!$X$54),AK79*$N79))</f>
        <v>0</v>
      </c>
      <c r="BV79" s="987">
        <f>IF(RESUMO_GLOBAL!$X$53="a",ROUND(AL79*$N79,RESUMO_GLOBAL!$X$54),IF(RESUMO_GLOBAL!$X$53="t",TRUNC(AL79*$N79,RESUMO_GLOBAL!$X$54),AL79*$N79))</f>
        <v>0</v>
      </c>
      <c r="BW79" s="987">
        <f>IF(RESUMO_GLOBAL!$X$53="a",ROUND(AM79*$N79,RESUMO_GLOBAL!$X$54),IF(RESUMO_GLOBAL!$X$53="t",TRUNC(AM79*$N79,RESUMO_GLOBAL!$X$54),AM79*$N79))</f>
        <v>0</v>
      </c>
      <c r="BX79" s="987">
        <f>IF(RESUMO_GLOBAL!$X$53="a",ROUND(AN79*$N79,RESUMO_GLOBAL!$X$54),IF(RESUMO_GLOBAL!$X$53="t",TRUNC(AN79*$N79,RESUMO_GLOBAL!$X$54),AN79*$N79))</f>
        <v>0</v>
      </c>
      <c r="BY79" s="987">
        <f>IF(RESUMO_GLOBAL!$X$53="a",ROUND(AO79*$N79,RESUMO_GLOBAL!$X$54),IF(RESUMO_GLOBAL!$X$53="t",TRUNC(AO79*$N79,RESUMO_GLOBAL!$X$54),AO79*$N79))</f>
        <v>0</v>
      </c>
      <c r="BZ79" s="987">
        <f>IF(RESUMO_GLOBAL!$X$53="a",ROUND(AP79*$N79,RESUMO_GLOBAL!$X$54),IF(RESUMO_GLOBAL!$X$53="t",TRUNC(AP79*$N79,RESUMO_GLOBAL!$X$54),AP79*$N79))</f>
        <v>0</v>
      </c>
      <c r="CA79" s="987">
        <f>IF(RESUMO_GLOBAL!$X$53="a",ROUND(AQ79*$N79,RESUMO_GLOBAL!$X$54),IF(RESUMO_GLOBAL!$X$53="t",TRUNC(AQ79*$N79,RESUMO_GLOBAL!$X$54),AQ79*$N79))</f>
        <v>0</v>
      </c>
      <c r="CB79" s="987">
        <f>IF(RESUMO_GLOBAL!$X$53="a",ROUND(AR79*$N79,RESUMO_GLOBAL!$X$54),IF(RESUMO_GLOBAL!$X$53="t",TRUNC(AR79*$N79,RESUMO_GLOBAL!$X$54),AR79*$N79))</f>
        <v>0</v>
      </c>
      <c r="CC79" s="987">
        <f>IF(RESUMO_GLOBAL!$X$53="a",ROUND(AS79*$N79,RESUMO_GLOBAL!$X$54),IF(RESUMO_GLOBAL!$X$53="t",TRUNC(AS79*$N79,RESUMO_GLOBAL!$X$54),AS79*$N79))</f>
        <v>0</v>
      </c>
      <c r="CD79" s="987">
        <f>IF(RESUMO_GLOBAL!$X$53="a",ROUND(AT79*$N79,RESUMO_GLOBAL!$X$54),IF(RESUMO_GLOBAL!$X$53="t",TRUNC(AT79*$N79,RESUMO_GLOBAL!$X$54),AT79*$N79))</f>
        <v>0</v>
      </c>
      <c r="CE79" s="987">
        <f>IF(RESUMO_GLOBAL!$X$53="a",ROUND(AU79*$N79,RESUMO_GLOBAL!$X$54),IF(RESUMO_GLOBAL!$X$53="t",TRUNC(AU79*$N79,RESUMO_GLOBAL!$X$54),AU79*$N79))</f>
        <v>0</v>
      </c>
      <c r="CF79" s="987">
        <f>IF(RESUMO_GLOBAL!$X$53="a",ROUND(AV79*$N79,RESUMO_GLOBAL!$X$54),IF(RESUMO_GLOBAL!$X$53="t",TRUNC(AV79*$N79,RESUMO_GLOBAL!$X$54),AV79*$N79))</f>
        <v>0</v>
      </c>
      <c r="CG79" s="987">
        <f>IF(RESUMO_GLOBAL!$X$53="a",ROUND(AW79*$N79,RESUMO_GLOBAL!$X$54),IF(RESUMO_GLOBAL!$X$53="t",TRUNC(AW79*$N79,RESUMO_GLOBAL!$X$54),AW79*$N79))</f>
        <v>0</v>
      </c>
      <c r="CK79" s="59">
        <f t="shared" si="89"/>
        <v>0</v>
      </c>
      <c r="CL79" s="59">
        <f t="shared" si="90"/>
        <v>0</v>
      </c>
      <c r="CM79" s="59">
        <f t="shared" si="91"/>
        <v>0</v>
      </c>
      <c r="CN79" s="59">
        <f t="shared" si="92"/>
        <v>0</v>
      </c>
      <c r="CO79" s="59">
        <f t="shared" si="93"/>
        <v>0</v>
      </c>
      <c r="CP79" s="59">
        <f t="shared" si="94"/>
        <v>0</v>
      </c>
      <c r="CQ79" s="59">
        <f t="shared" si="95"/>
        <v>0</v>
      </c>
      <c r="CR79" s="59">
        <f t="shared" si="96"/>
        <v>0</v>
      </c>
      <c r="CS79" s="59">
        <f t="shared" si="97"/>
        <v>0</v>
      </c>
      <c r="CT79" s="59">
        <f t="shared" si="98"/>
        <v>0</v>
      </c>
      <c r="CU79" s="59">
        <f t="shared" si="99"/>
        <v>0</v>
      </c>
      <c r="CV79" s="59">
        <f t="shared" si="100"/>
        <v>0</v>
      </c>
      <c r="CW79" s="59">
        <f t="shared" si="101"/>
        <v>0</v>
      </c>
      <c r="CX79" s="59">
        <f t="shared" si="102"/>
        <v>0</v>
      </c>
      <c r="CY79" s="59">
        <f t="shared" si="103"/>
        <v>0</v>
      </c>
      <c r="CZ79" s="59">
        <f t="shared" si="104"/>
        <v>0</v>
      </c>
      <c r="DA79" s="59">
        <f t="shared" si="105"/>
        <v>0</v>
      </c>
      <c r="DB79" s="59">
        <f t="shared" si="106"/>
        <v>0</v>
      </c>
      <c r="DE79">
        <f t="shared" si="86"/>
        <v>74</v>
      </c>
      <c r="DF79" t="str">
        <f t="shared" si="107"/>
        <v/>
      </c>
      <c r="DG79" s="59">
        <f>IF($C79&lt;&gt;0,SUM($CK80:CK80),0)</f>
        <v>0</v>
      </c>
      <c r="DH79" s="59">
        <f>IF($C79&lt;&gt;0,SUM($CK80:CL80),0)</f>
        <v>0</v>
      </c>
      <c r="DI79" s="59">
        <f>IF($C79&lt;&gt;0,SUM($CK80:CM80),0)</f>
        <v>0</v>
      </c>
      <c r="DJ79" s="59">
        <f>IF($C79&lt;&gt;0,SUM($CK80:CN80),0)</f>
        <v>0</v>
      </c>
      <c r="DK79" s="59">
        <f>IF($C79&lt;&gt;0,SUM($CK80:CO80),0)</f>
        <v>0</v>
      </c>
      <c r="DL79" s="59">
        <f>IF($C79&lt;&gt;0,SUM($CK80:CP80),0)</f>
        <v>0</v>
      </c>
      <c r="DM79" s="59">
        <f>IF($C79&lt;&gt;0,SUM($CK80:CQ80),0)</f>
        <v>0</v>
      </c>
      <c r="DN79" s="59">
        <f>IF($C79&lt;&gt;0,SUM($CK80:CR80),0)</f>
        <v>0</v>
      </c>
      <c r="DO79" s="59">
        <f>IF($C79&lt;&gt;0,SUM($CK80:CS80),0)</f>
        <v>0</v>
      </c>
      <c r="DP79" s="59">
        <f>IF($C79&lt;&gt;0,SUM($CK80:CT80),0)</f>
        <v>0</v>
      </c>
      <c r="DQ79" s="59">
        <f>IF($C79&lt;&gt;0,SUM($CK80:CU80),0)</f>
        <v>0</v>
      </c>
      <c r="DR79" s="59">
        <f>IF($C79&lt;&gt;0,SUM($CK80:CV80),0)</f>
        <v>0</v>
      </c>
      <c r="DS79" s="59">
        <f>IF($C79&lt;&gt;0,SUM($CK80:CW80),0)</f>
        <v>0</v>
      </c>
      <c r="DT79" s="59">
        <f>IF($C79&lt;&gt;0,SUM($CK80:CX80),0)</f>
        <v>0</v>
      </c>
      <c r="DU79" s="59">
        <f>IF($C79&lt;&gt;0,SUM($CK80:CY80),0)</f>
        <v>0</v>
      </c>
      <c r="DV79" s="59">
        <f>IF($C79&lt;&gt;0,SUM($CK80:CZ80),0)</f>
        <v>0</v>
      </c>
      <c r="DW79" s="59">
        <f>IF($C79&lt;&gt;0,SUM($CK80:DA80),0)</f>
        <v>0</v>
      </c>
      <c r="DX79" s="59">
        <f>IF($C79&lt;&gt;0,SUM($CK80:DB80),0)</f>
        <v>0</v>
      </c>
      <c r="DY79" s="952" t="str">
        <f t="shared" si="111"/>
        <v/>
      </c>
    </row>
    <row r="80" spans="1:129" ht="13.5" hidden="1" thickBot="1">
      <c r="A80" s="3" t="str">
        <f t="shared" si="112"/>
        <v/>
      </c>
      <c r="B80" s="805">
        <f>Dados_GLOBAL_Inicial!E80</f>
        <v>0</v>
      </c>
      <c r="C80" s="953">
        <f>IF(IFERROR(VALUE(Dados_GLOBAL_Inicial!F80),0)=0,0,Dados_GLOBAL_Inicial!F80)</f>
        <v>0</v>
      </c>
      <c r="D80" s="830">
        <f>Dados_GLOBAL_Inicial!G80</f>
        <v>0</v>
      </c>
      <c r="E80" s="830" t="str">
        <f>IF(IFERROR(VLOOKUP(F80,Cod_Gde_Itens!$A$1:$B$80,2,FALSE),0)&gt;549,IFERROR(VLOOKUP(F80,Cod_Gde_Itens!$A$1:$B$80,2,FALSE),0),IF(Dados_GLOBAL_Inicial!H80=0,"",Dados_GLOBAL_Inicial!H80))</f>
        <v/>
      </c>
      <c r="F80" s="823">
        <f>Dados_GLOBAL_Inicial!I80</f>
        <v>0</v>
      </c>
      <c r="G80" s="824">
        <f>Dados_GLOBAL_Inicial!J80</f>
        <v>0</v>
      </c>
      <c r="H80" s="454">
        <f>Dados_GLOBAL_Inicial!K80</f>
        <v>0</v>
      </c>
      <c r="I80" s="970">
        <f>SUM('MEDIÇÃO_OBJETO (1)'!I80)</f>
        <v>0</v>
      </c>
      <c r="J80" s="455">
        <f t="shared" si="113"/>
        <v>0</v>
      </c>
      <c r="K80" s="451">
        <f t="shared" si="78"/>
        <v>0</v>
      </c>
      <c r="L80" s="452">
        <f t="shared" si="88"/>
        <v>0</v>
      </c>
      <c r="M80" s="809">
        <f t="shared" si="79"/>
        <v>0</v>
      </c>
      <c r="N80" s="810">
        <f>IF(IFERROR(VALUE(Dados_GLOBAL_Inicial!L80),0)=0,0,Dados_GLOBAL_Inicial!L80)</f>
        <v>0</v>
      </c>
      <c r="O80" s="812">
        <f>SUM('MEDIÇÃO_OBJETO (1)'!O80)</f>
        <v>0</v>
      </c>
      <c r="P80" s="812">
        <f>SUM('MEDIÇÃO_OBJETO (1)'!P80)</f>
        <v>0</v>
      </c>
      <c r="Q80" s="813">
        <f t="shared" si="80"/>
        <v>0</v>
      </c>
      <c r="R80" s="951"/>
      <c r="S80" s="815">
        <f>SUM('MEDIÇÃO_OBJETO (1)'!S80)</f>
        <v>0</v>
      </c>
      <c r="T80" s="815">
        <f>SUM('MEDIÇÃO_OBJETO (1)'!T80)</f>
        <v>0</v>
      </c>
      <c r="V80" s="19"/>
      <c r="W80" s="978">
        <f t="shared" si="81"/>
        <v>0</v>
      </c>
      <c r="X80" s="816">
        <f t="shared" si="82"/>
        <v>0</v>
      </c>
      <c r="Y80" s="816">
        <f t="shared" si="83"/>
        <v>0</v>
      </c>
      <c r="Z80" s="817">
        <f t="shared" si="84"/>
        <v>0</v>
      </c>
      <c r="AB80" s="453">
        <f t="shared" si="108"/>
        <v>0</v>
      </c>
      <c r="AC80" s="14">
        <f t="shared" si="85"/>
        <v>0</v>
      </c>
      <c r="AD80" s="819"/>
      <c r="AE80" s="631">
        <f t="shared" si="109"/>
        <v>0</v>
      </c>
      <c r="AF80" s="818">
        <f>SUM('MEDIÇÃO_OBJETO (1)'!AG80)</f>
        <v>0</v>
      </c>
      <c r="AG80" s="541">
        <f>SUM('MEDIÇÃO_OBJETO (1)'!AH80)</f>
        <v>0</v>
      </c>
      <c r="AH80" s="541">
        <f>SUM('MEDIÇÃO_OBJETO (1)'!AI80)</f>
        <v>0</v>
      </c>
      <c r="AI80" s="541">
        <f>SUM('MEDIÇÃO_OBJETO (1)'!AJ80)</f>
        <v>0</v>
      </c>
      <c r="AJ80" s="541">
        <f>SUM('MEDIÇÃO_OBJETO (1)'!AK80)</f>
        <v>0</v>
      </c>
      <c r="AK80" s="541">
        <f>SUM('MEDIÇÃO_OBJETO (1)'!AL80)</f>
        <v>0</v>
      </c>
      <c r="AL80" s="541">
        <f>SUM('MEDIÇÃO_OBJETO (1)'!AM80)</f>
        <v>0</v>
      </c>
      <c r="AM80" s="541">
        <f>SUM('MEDIÇÃO_OBJETO (1)'!AN80)</f>
        <v>0</v>
      </c>
      <c r="AN80" s="541">
        <f>SUM('MEDIÇÃO_OBJETO (1)'!AO80)</f>
        <v>0</v>
      </c>
      <c r="AO80" s="541">
        <f>SUM('MEDIÇÃO_OBJETO (1)'!AP80)</f>
        <v>0</v>
      </c>
      <c r="AP80" s="541">
        <f>SUM('MEDIÇÃO_OBJETO (1)'!AQ80)</f>
        <v>0</v>
      </c>
      <c r="AQ80" s="541">
        <f>SUM('MEDIÇÃO_OBJETO (1)'!AR80)</f>
        <v>0</v>
      </c>
      <c r="AR80" s="541">
        <f>SUM('MEDIÇÃO_OBJETO (1)'!AS80)</f>
        <v>0</v>
      </c>
      <c r="AS80" s="541">
        <f>SUM('MEDIÇÃO_OBJETO (1)'!AT80)</f>
        <v>0</v>
      </c>
      <c r="AT80" s="541">
        <f>SUM('MEDIÇÃO_OBJETO (1)'!AU80)</f>
        <v>0</v>
      </c>
      <c r="AU80" s="541">
        <f>SUM('MEDIÇÃO_OBJETO (1)'!AV80)</f>
        <v>0</v>
      </c>
      <c r="AV80" s="541">
        <f>SUM('MEDIÇÃO_OBJETO (1)'!AW80)</f>
        <v>0</v>
      </c>
      <c r="AW80" s="541">
        <f>SUM('MEDIÇÃO_OBJETO (1)'!AX80)</f>
        <v>0</v>
      </c>
      <c r="AX80" s="977"/>
      <c r="BN80" s="992">
        <f t="shared" si="77"/>
        <v>0</v>
      </c>
      <c r="BO80" s="538">
        <f t="shared" si="110"/>
        <v>0</v>
      </c>
      <c r="BP80" s="987">
        <f>IF(RESUMO_GLOBAL!$X$53="a",ROUND(AF80*$N80,RESUMO_GLOBAL!$X$54),IF(RESUMO_GLOBAL!$X$53="t",TRUNC(AF80*$N80,RESUMO_GLOBAL!$X$54),AF80*$N80))</f>
        <v>0</v>
      </c>
      <c r="BQ80" s="987">
        <f>IF(RESUMO_GLOBAL!$X$53="a",ROUND(AG80*$N80,RESUMO_GLOBAL!$X$54),IF(RESUMO_GLOBAL!$X$53="t",TRUNC(AG80*$N80,RESUMO_GLOBAL!$X$54),AG80*$N80))</f>
        <v>0</v>
      </c>
      <c r="BR80" s="987">
        <f>IF(RESUMO_GLOBAL!$X$53="a",ROUND(AH80*$N80,RESUMO_GLOBAL!$X$54),IF(RESUMO_GLOBAL!$X$53="t",TRUNC(AH80*$N80,RESUMO_GLOBAL!$X$54),AH80*$N80))</f>
        <v>0</v>
      </c>
      <c r="BS80" s="987">
        <f>IF(RESUMO_GLOBAL!$X$53="a",ROUND(AI80*$N80,RESUMO_GLOBAL!$X$54),IF(RESUMO_GLOBAL!$X$53="t",TRUNC(AI80*$N80,RESUMO_GLOBAL!$X$54),AI80*$N80))</f>
        <v>0</v>
      </c>
      <c r="BT80" s="987">
        <f>IF(RESUMO_GLOBAL!$X$53="a",ROUND(AJ80*$N80,RESUMO_GLOBAL!$X$54),IF(RESUMO_GLOBAL!$X$53="t",TRUNC(AJ80*$N80,RESUMO_GLOBAL!$X$54),AJ80*$N80))</f>
        <v>0</v>
      </c>
      <c r="BU80" s="987">
        <f>IF(RESUMO_GLOBAL!$X$53="a",ROUND(AK80*$N80,RESUMO_GLOBAL!$X$54),IF(RESUMO_GLOBAL!$X$53="t",TRUNC(AK80*$N80,RESUMO_GLOBAL!$X$54),AK80*$N80))</f>
        <v>0</v>
      </c>
      <c r="BV80" s="987">
        <f>IF(RESUMO_GLOBAL!$X$53="a",ROUND(AL80*$N80,RESUMO_GLOBAL!$X$54),IF(RESUMO_GLOBAL!$X$53="t",TRUNC(AL80*$N80,RESUMO_GLOBAL!$X$54),AL80*$N80))</f>
        <v>0</v>
      </c>
      <c r="BW80" s="987">
        <f>IF(RESUMO_GLOBAL!$X$53="a",ROUND(AM80*$N80,RESUMO_GLOBAL!$X$54),IF(RESUMO_GLOBAL!$X$53="t",TRUNC(AM80*$N80,RESUMO_GLOBAL!$X$54),AM80*$N80))</f>
        <v>0</v>
      </c>
      <c r="BX80" s="987">
        <f>IF(RESUMO_GLOBAL!$X$53="a",ROUND(AN80*$N80,RESUMO_GLOBAL!$X$54),IF(RESUMO_GLOBAL!$X$53="t",TRUNC(AN80*$N80,RESUMO_GLOBAL!$X$54),AN80*$N80))</f>
        <v>0</v>
      </c>
      <c r="BY80" s="987">
        <f>IF(RESUMO_GLOBAL!$X$53="a",ROUND(AO80*$N80,RESUMO_GLOBAL!$X$54),IF(RESUMO_GLOBAL!$X$53="t",TRUNC(AO80*$N80,RESUMO_GLOBAL!$X$54),AO80*$N80))</f>
        <v>0</v>
      </c>
      <c r="BZ80" s="987">
        <f>IF(RESUMO_GLOBAL!$X$53="a",ROUND(AP80*$N80,RESUMO_GLOBAL!$X$54),IF(RESUMO_GLOBAL!$X$53="t",TRUNC(AP80*$N80,RESUMO_GLOBAL!$X$54),AP80*$N80))</f>
        <v>0</v>
      </c>
      <c r="CA80" s="987">
        <f>IF(RESUMO_GLOBAL!$X$53="a",ROUND(AQ80*$N80,RESUMO_GLOBAL!$X$54),IF(RESUMO_GLOBAL!$X$53="t",TRUNC(AQ80*$N80,RESUMO_GLOBAL!$X$54),AQ80*$N80))</f>
        <v>0</v>
      </c>
      <c r="CB80" s="987">
        <f>IF(RESUMO_GLOBAL!$X$53="a",ROUND(AR80*$N80,RESUMO_GLOBAL!$X$54),IF(RESUMO_GLOBAL!$X$53="t",TRUNC(AR80*$N80,RESUMO_GLOBAL!$X$54),AR80*$N80))</f>
        <v>0</v>
      </c>
      <c r="CC80" s="987">
        <f>IF(RESUMO_GLOBAL!$X$53="a",ROUND(AS80*$N80,RESUMO_GLOBAL!$X$54),IF(RESUMO_GLOBAL!$X$53="t",TRUNC(AS80*$N80,RESUMO_GLOBAL!$X$54),AS80*$N80))</f>
        <v>0</v>
      </c>
      <c r="CD80" s="987">
        <f>IF(RESUMO_GLOBAL!$X$53="a",ROUND(AT80*$N80,RESUMO_GLOBAL!$X$54),IF(RESUMO_GLOBAL!$X$53="t",TRUNC(AT80*$N80,RESUMO_GLOBAL!$X$54),AT80*$N80))</f>
        <v>0</v>
      </c>
      <c r="CE80" s="987">
        <f>IF(RESUMO_GLOBAL!$X$53="a",ROUND(AU80*$N80,RESUMO_GLOBAL!$X$54),IF(RESUMO_GLOBAL!$X$53="t",TRUNC(AU80*$N80,RESUMO_GLOBAL!$X$54),AU80*$N80))</f>
        <v>0</v>
      </c>
      <c r="CF80" s="987">
        <f>IF(RESUMO_GLOBAL!$X$53="a",ROUND(AV80*$N80,RESUMO_GLOBAL!$X$54),IF(RESUMO_GLOBAL!$X$53="t",TRUNC(AV80*$N80,RESUMO_GLOBAL!$X$54),AV80*$N80))</f>
        <v>0</v>
      </c>
      <c r="CG80" s="987">
        <f>IF(RESUMO_GLOBAL!$X$53="a",ROUND(AW80*$N80,RESUMO_GLOBAL!$X$54),IF(RESUMO_GLOBAL!$X$53="t",TRUNC(AW80*$N80,RESUMO_GLOBAL!$X$54),AW80*$N80))</f>
        <v>0</v>
      </c>
      <c r="CK80" s="59">
        <f t="shared" si="89"/>
        <v>0</v>
      </c>
      <c r="CL80" s="59">
        <f t="shared" si="90"/>
        <v>0</v>
      </c>
      <c r="CM80" s="59">
        <f t="shared" si="91"/>
        <v>0</v>
      </c>
      <c r="CN80" s="59">
        <f t="shared" si="92"/>
        <v>0</v>
      </c>
      <c r="CO80" s="59">
        <f t="shared" si="93"/>
        <v>0</v>
      </c>
      <c r="CP80" s="59">
        <f t="shared" si="94"/>
        <v>0</v>
      </c>
      <c r="CQ80" s="59">
        <f t="shared" si="95"/>
        <v>0</v>
      </c>
      <c r="CR80" s="59">
        <f t="shared" si="96"/>
        <v>0</v>
      </c>
      <c r="CS80" s="59">
        <f t="shared" si="97"/>
        <v>0</v>
      </c>
      <c r="CT80" s="59">
        <f t="shared" si="98"/>
        <v>0</v>
      </c>
      <c r="CU80" s="59">
        <f t="shared" si="99"/>
        <v>0</v>
      </c>
      <c r="CV80" s="59">
        <f t="shared" si="100"/>
        <v>0</v>
      </c>
      <c r="CW80" s="59">
        <f t="shared" si="101"/>
        <v>0</v>
      </c>
      <c r="CX80" s="59">
        <f t="shared" si="102"/>
        <v>0</v>
      </c>
      <c r="CY80" s="59">
        <f t="shared" si="103"/>
        <v>0</v>
      </c>
      <c r="CZ80" s="59">
        <f t="shared" si="104"/>
        <v>0</v>
      </c>
      <c r="DA80" s="59">
        <f t="shared" si="105"/>
        <v>0</v>
      </c>
      <c r="DB80" s="59">
        <f t="shared" si="106"/>
        <v>0</v>
      </c>
      <c r="DE80">
        <f t="shared" si="86"/>
        <v>75</v>
      </c>
      <c r="DF80" t="str">
        <f t="shared" si="107"/>
        <v/>
      </c>
      <c r="DG80" s="59">
        <f>IF($C80&lt;&gt;0,SUM($CK81:CK81),0)</f>
        <v>0</v>
      </c>
      <c r="DH80" s="59">
        <f>IF($C80&lt;&gt;0,SUM($CK81:CL81),0)</f>
        <v>0</v>
      </c>
      <c r="DI80" s="59">
        <f>IF($C80&lt;&gt;0,SUM($CK81:CM81),0)</f>
        <v>0</v>
      </c>
      <c r="DJ80" s="59">
        <f>IF($C80&lt;&gt;0,SUM($CK81:CN81),0)</f>
        <v>0</v>
      </c>
      <c r="DK80" s="59">
        <f>IF($C80&lt;&gt;0,SUM($CK81:CO81),0)</f>
        <v>0</v>
      </c>
      <c r="DL80" s="59">
        <f>IF($C80&lt;&gt;0,SUM($CK81:CP81),0)</f>
        <v>0</v>
      </c>
      <c r="DM80" s="59">
        <f>IF($C80&lt;&gt;0,SUM($CK81:CQ81),0)</f>
        <v>0</v>
      </c>
      <c r="DN80" s="59">
        <f>IF($C80&lt;&gt;0,SUM($CK81:CR81),0)</f>
        <v>0</v>
      </c>
      <c r="DO80" s="59">
        <f>IF($C80&lt;&gt;0,SUM($CK81:CS81),0)</f>
        <v>0</v>
      </c>
      <c r="DP80" s="59">
        <f>IF($C80&lt;&gt;0,SUM($CK81:CT81),0)</f>
        <v>0</v>
      </c>
      <c r="DQ80" s="59">
        <f>IF($C80&lt;&gt;0,SUM($CK81:CU81),0)</f>
        <v>0</v>
      </c>
      <c r="DR80" s="59">
        <f>IF($C80&lt;&gt;0,SUM($CK81:CV81),0)</f>
        <v>0</v>
      </c>
      <c r="DS80" s="59">
        <f>IF($C80&lt;&gt;0,SUM($CK81:CW81),0)</f>
        <v>0</v>
      </c>
      <c r="DT80" s="59">
        <f>IF($C80&lt;&gt;0,SUM($CK81:CX81),0)</f>
        <v>0</v>
      </c>
      <c r="DU80" s="59">
        <f>IF($C80&lt;&gt;0,SUM($CK81:CY81),0)</f>
        <v>0</v>
      </c>
      <c r="DV80" s="59">
        <f>IF($C80&lt;&gt;0,SUM($CK81:CZ81),0)</f>
        <v>0</v>
      </c>
      <c r="DW80" s="59">
        <f>IF($C80&lt;&gt;0,SUM($CK81:DA81),0)</f>
        <v>0</v>
      </c>
      <c r="DX80" s="59">
        <f>IF($C80&lt;&gt;0,SUM($CK81:DB81),0)</f>
        <v>0</v>
      </c>
      <c r="DY80" s="952" t="str">
        <f t="shared" si="111"/>
        <v/>
      </c>
    </row>
    <row r="81" spans="1:129" ht="13.5" hidden="1" thickBot="1">
      <c r="A81" s="3" t="str">
        <f t="shared" si="112"/>
        <v/>
      </c>
      <c r="B81" s="805">
        <f>Dados_GLOBAL_Inicial!E81</f>
        <v>0</v>
      </c>
      <c r="C81" s="953">
        <f>IF(IFERROR(VALUE(Dados_GLOBAL_Inicial!F81),0)=0,0,Dados_GLOBAL_Inicial!F81)</f>
        <v>0</v>
      </c>
      <c r="D81" s="830">
        <f>Dados_GLOBAL_Inicial!G81</f>
        <v>0</v>
      </c>
      <c r="E81" s="830" t="str">
        <f>IF(IFERROR(VLOOKUP(F81,Cod_Gde_Itens!$A$1:$B$80,2,FALSE),0)&gt;549,IFERROR(VLOOKUP(F81,Cod_Gde_Itens!$A$1:$B$80,2,FALSE),0),IF(Dados_GLOBAL_Inicial!H81=0,"",Dados_GLOBAL_Inicial!H81))</f>
        <v/>
      </c>
      <c r="F81" s="823">
        <f>Dados_GLOBAL_Inicial!I81</f>
        <v>0</v>
      </c>
      <c r="G81" s="824">
        <f>Dados_GLOBAL_Inicial!J81</f>
        <v>0</v>
      </c>
      <c r="H81" s="454">
        <f>Dados_GLOBAL_Inicial!K81</f>
        <v>0</v>
      </c>
      <c r="I81" s="970">
        <f>SUM('MEDIÇÃO_OBJETO (1)'!I81)</f>
        <v>0</v>
      </c>
      <c r="J81" s="455">
        <f t="shared" si="113"/>
        <v>0</v>
      </c>
      <c r="K81" s="451">
        <f t="shared" si="78"/>
        <v>0</v>
      </c>
      <c r="L81" s="452">
        <f t="shared" si="88"/>
        <v>0</v>
      </c>
      <c r="M81" s="809">
        <f t="shared" si="79"/>
        <v>0</v>
      </c>
      <c r="N81" s="810">
        <f>IF(IFERROR(VALUE(Dados_GLOBAL_Inicial!L81),0)=0,0,Dados_GLOBAL_Inicial!L81)</f>
        <v>0</v>
      </c>
      <c r="O81" s="812">
        <f>SUM('MEDIÇÃO_OBJETO (1)'!O81)</f>
        <v>0</v>
      </c>
      <c r="P81" s="812">
        <f>SUM('MEDIÇÃO_OBJETO (1)'!P81)</f>
        <v>0</v>
      </c>
      <c r="Q81" s="813">
        <f t="shared" si="80"/>
        <v>0</v>
      </c>
      <c r="R81" s="951"/>
      <c r="S81" s="815">
        <f>SUM('MEDIÇÃO_OBJETO (1)'!S81)</f>
        <v>0</v>
      </c>
      <c r="T81" s="815">
        <f>SUM('MEDIÇÃO_OBJETO (1)'!T81)</f>
        <v>0</v>
      </c>
      <c r="V81" s="19"/>
      <c r="W81" s="978">
        <f t="shared" si="81"/>
        <v>0</v>
      </c>
      <c r="X81" s="816">
        <f t="shared" si="82"/>
        <v>0</v>
      </c>
      <c r="Y81" s="816">
        <f t="shared" si="83"/>
        <v>0</v>
      </c>
      <c r="Z81" s="817">
        <f t="shared" si="84"/>
        <v>0</v>
      </c>
      <c r="AB81" s="453">
        <f t="shared" si="108"/>
        <v>0</v>
      </c>
      <c r="AC81" s="14">
        <f t="shared" si="85"/>
        <v>0</v>
      </c>
      <c r="AD81" s="819"/>
      <c r="AE81" s="631">
        <f t="shared" si="109"/>
        <v>0</v>
      </c>
      <c r="AF81" s="818">
        <f>SUM('MEDIÇÃO_OBJETO (1)'!AG81)</f>
        <v>0</v>
      </c>
      <c r="AG81" s="541">
        <f>SUM('MEDIÇÃO_OBJETO (1)'!AH81)</f>
        <v>0</v>
      </c>
      <c r="AH81" s="541">
        <f>SUM('MEDIÇÃO_OBJETO (1)'!AI81)</f>
        <v>0</v>
      </c>
      <c r="AI81" s="541">
        <f>SUM('MEDIÇÃO_OBJETO (1)'!AJ81)</f>
        <v>0</v>
      </c>
      <c r="AJ81" s="541">
        <f>SUM('MEDIÇÃO_OBJETO (1)'!AK81)</f>
        <v>0</v>
      </c>
      <c r="AK81" s="541">
        <f>SUM('MEDIÇÃO_OBJETO (1)'!AL81)</f>
        <v>0</v>
      </c>
      <c r="AL81" s="541">
        <f>SUM('MEDIÇÃO_OBJETO (1)'!AM81)</f>
        <v>0</v>
      </c>
      <c r="AM81" s="541">
        <f>SUM('MEDIÇÃO_OBJETO (1)'!AN81)</f>
        <v>0</v>
      </c>
      <c r="AN81" s="541">
        <f>SUM('MEDIÇÃO_OBJETO (1)'!AO81)</f>
        <v>0</v>
      </c>
      <c r="AO81" s="541">
        <f>SUM('MEDIÇÃO_OBJETO (1)'!AP81)</f>
        <v>0</v>
      </c>
      <c r="AP81" s="541">
        <f>SUM('MEDIÇÃO_OBJETO (1)'!AQ81)</f>
        <v>0</v>
      </c>
      <c r="AQ81" s="541">
        <f>SUM('MEDIÇÃO_OBJETO (1)'!AR81)</f>
        <v>0</v>
      </c>
      <c r="AR81" s="541">
        <f>SUM('MEDIÇÃO_OBJETO (1)'!AS81)</f>
        <v>0</v>
      </c>
      <c r="AS81" s="541">
        <f>SUM('MEDIÇÃO_OBJETO (1)'!AT81)</f>
        <v>0</v>
      </c>
      <c r="AT81" s="541">
        <f>SUM('MEDIÇÃO_OBJETO (1)'!AU81)</f>
        <v>0</v>
      </c>
      <c r="AU81" s="541">
        <f>SUM('MEDIÇÃO_OBJETO (1)'!AV81)</f>
        <v>0</v>
      </c>
      <c r="AV81" s="541">
        <f>SUM('MEDIÇÃO_OBJETO (1)'!AW81)</f>
        <v>0</v>
      </c>
      <c r="AW81" s="541">
        <f>SUM('MEDIÇÃO_OBJETO (1)'!AX81)</f>
        <v>0</v>
      </c>
      <c r="AX81" s="977"/>
      <c r="BN81" s="992">
        <f t="shared" si="77"/>
        <v>0</v>
      </c>
      <c r="BO81" s="538">
        <f t="shared" si="110"/>
        <v>0</v>
      </c>
      <c r="BP81" s="987">
        <f>IF(RESUMO_GLOBAL!$X$53="a",ROUND(AF81*$N81,RESUMO_GLOBAL!$X$54),IF(RESUMO_GLOBAL!$X$53="t",TRUNC(AF81*$N81,RESUMO_GLOBAL!$X$54),AF81*$N81))</f>
        <v>0</v>
      </c>
      <c r="BQ81" s="987">
        <f>IF(RESUMO_GLOBAL!$X$53="a",ROUNDUP(AG81*$N81,RESUMO_GLOBAL!$X$54),IF(RESUMO_GLOBAL!$X$53="t",TRUNC(AG81*$N81,RESUMO_GLOBAL!$X$54),AG81*$N81))</f>
        <v>0</v>
      </c>
      <c r="BR81" s="987">
        <f>IF(RESUMO_GLOBAL!$X$53="a",ROUND(AH81*$N81,RESUMO_GLOBAL!$X$54),IF(RESUMO_GLOBAL!$X$53="t",TRUNC(AH81*$N81,RESUMO_GLOBAL!$X$54),AH81*$N81))</f>
        <v>0</v>
      </c>
      <c r="BS81" s="987">
        <f>IF(RESUMO_GLOBAL!$X$53="a",ROUND(AI81*$N81,RESUMO_GLOBAL!$X$54),IF(RESUMO_GLOBAL!$X$53="t",TRUNC(AI81*$N81,RESUMO_GLOBAL!$X$54),AI81*$N81))</f>
        <v>0</v>
      </c>
      <c r="BT81" s="987">
        <f>IF(RESUMO_GLOBAL!$X$53="a",ROUND(AJ81*$N81,RESUMO_GLOBAL!$X$54),IF(RESUMO_GLOBAL!$X$53="t",TRUNC(AJ81*$N81,RESUMO_GLOBAL!$X$54),AJ81*$N81))</f>
        <v>0</v>
      </c>
      <c r="BU81" s="987">
        <f>IF(RESUMO_GLOBAL!$X$53="a",ROUND(AK81*$N81,RESUMO_GLOBAL!$X$54),IF(RESUMO_GLOBAL!$X$53="t",TRUNC(AK81*$N81,RESUMO_GLOBAL!$X$54),AK81*$N81))</f>
        <v>0</v>
      </c>
      <c r="BV81" s="987">
        <f>IF(RESUMO_GLOBAL!$X$53="a",ROUND(AL81*$N81,RESUMO_GLOBAL!$X$54),IF(RESUMO_GLOBAL!$X$53="t",TRUNC(AL81*$N81,RESUMO_GLOBAL!$X$54),AL81*$N81))</f>
        <v>0</v>
      </c>
      <c r="BW81" s="987">
        <f>IF(RESUMO_GLOBAL!$X$53="a",ROUND(AM81*$N81,RESUMO_GLOBAL!$X$54),IF(RESUMO_GLOBAL!$X$53="t",TRUNC(AM81*$N81,RESUMO_GLOBAL!$X$54),AM81*$N81))</f>
        <v>0</v>
      </c>
      <c r="BX81" s="987">
        <f>IF(RESUMO_GLOBAL!$X$53="a",ROUND(AN81*$N81,RESUMO_GLOBAL!$X$54),IF(RESUMO_GLOBAL!$X$53="t",TRUNC(AN81*$N81,RESUMO_GLOBAL!$X$54),AN81*$N81))</f>
        <v>0</v>
      </c>
      <c r="BY81" s="987">
        <f>IF(RESUMO_GLOBAL!$X$53="a",ROUND(AO81*$N81,RESUMO_GLOBAL!$X$54),IF(RESUMO_GLOBAL!$X$53="t",TRUNC(AO81*$N81,RESUMO_GLOBAL!$X$54),AO81*$N81))</f>
        <v>0</v>
      </c>
      <c r="BZ81" s="987">
        <f>IF(RESUMO_GLOBAL!$X$53="a",ROUND(AP81*$N81,RESUMO_GLOBAL!$X$54),IF(RESUMO_GLOBAL!$X$53="t",TRUNC(AP81*$N81,RESUMO_GLOBAL!$X$54),AP81*$N81))</f>
        <v>0</v>
      </c>
      <c r="CA81" s="987">
        <f>IF(RESUMO_GLOBAL!$X$53="a",ROUND(AQ81*$N81,RESUMO_GLOBAL!$X$54),IF(RESUMO_GLOBAL!$X$53="t",TRUNC(AQ81*$N81,RESUMO_GLOBAL!$X$54),AQ81*$N81))</f>
        <v>0</v>
      </c>
      <c r="CB81" s="987">
        <f>IF(RESUMO_GLOBAL!$X$53="a",ROUND(AR81*$N81,RESUMO_GLOBAL!$X$54),IF(RESUMO_GLOBAL!$X$53="t",TRUNC(AR81*$N81,RESUMO_GLOBAL!$X$54),AR81*$N81))</f>
        <v>0</v>
      </c>
      <c r="CC81" s="987">
        <f>IF(RESUMO_GLOBAL!$X$53="a",ROUND(AS81*$N81,RESUMO_GLOBAL!$X$54),IF(RESUMO_GLOBAL!$X$53="t",TRUNC(AS81*$N81,RESUMO_GLOBAL!$X$54),AS81*$N81))</f>
        <v>0</v>
      </c>
      <c r="CD81" s="987">
        <f>IF(RESUMO_GLOBAL!$X$53="a",ROUND(AT81*$N81,RESUMO_GLOBAL!$X$54),IF(RESUMO_GLOBAL!$X$53="t",TRUNC(AT81*$N81,RESUMO_GLOBAL!$X$54),AT81*$N81))</f>
        <v>0</v>
      </c>
      <c r="CE81" s="987">
        <f>IF(RESUMO_GLOBAL!$X$53="a",ROUND(AU81*$N81,RESUMO_GLOBAL!$X$54),IF(RESUMO_GLOBAL!$X$53="t",TRUNC(AU81*$N81,RESUMO_GLOBAL!$X$54),AU81*$N81))</f>
        <v>0</v>
      </c>
      <c r="CF81" s="987">
        <f>IF(RESUMO_GLOBAL!$X$53="a",ROUND(AV81*$N81,RESUMO_GLOBAL!$X$54),IF(RESUMO_GLOBAL!$X$53="t",TRUNC(AV81*$N81,RESUMO_GLOBAL!$X$54),AV81*$N81))</f>
        <v>0</v>
      </c>
      <c r="CG81" s="987">
        <f>IF(RESUMO_GLOBAL!$X$53="a",ROUND(AW81*$N81,RESUMO_GLOBAL!$X$54),IF(RESUMO_GLOBAL!$X$53="t",TRUNC(AW81*$N81,RESUMO_GLOBAL!$X$54),AW81*$N81))</f>
        <v>0</v>
      </c>
      <c r="CK81" s="59">
        <f t="shared" si="89"/>
        <v>0</v>
      </c>
      <c r="CL81" s="59">
        <f t="shared" si="90"/>
        <v>0</v>
      </c>
      <c r="CM81" s="59">
        <f t="shared" si="91"/>
        <v>0</v>
      </c>
      <c r="CN81" s="59">
        <f t="shared" si="92"/>
        <v>0</v>
      </c>
      <c r="CO81" s="59">
        <f t="shared" si="93"/>
        <v>0</v>
      </c>
      <c r="CP81" s="59">
        <f t="shared" si="94"/>
        <v>0</v>
      </c>
      <c r="CQ81" s="59">
        <f t="shared" si="95"/>
        <v>0</v>
      </c>
      <c r="CR81" s="59">
        <f t="shared" si="96"/>
        <v>0</v>
      </c>
      <c r="CS81" s="59">
        <f t="shared" si="97"/>
        <v>0</v>
      </c>
      <c r="CT81" s="59">
        <f t="shared" si="98"/>
        <v>0</v>
      </c>
      <c r="CU81" s="59">
        <f t="shared" si="99"/>
        <v>0</v>
      </c>
      <c r="CV81" s="59">
        <f t="shared" si="100"/>
        <v>0</v>
      </c>
      <c r="CW81" s="59">
        <f t="shared" si="101"/>
        <v>0</v>
      </c>
      <c r="CX81" s="59">
        <f t="shared" si="102"/>
        <v>0</v>
      </c>
      <c r="CY81" s="59">
        <f t="shared" si="103"/>
        <v>0</v>
      </c>
      <c r="CZ81" s="59">
        <f t="shared" si="104"/>
        <v>0</v>
      </c>
      <c r="DA81" s="59">
        <f t="shared" si="105"/>
        <v>0</v>
      </c>
      <c r="DB81" s="59">
        <f t="shared" si="106"/>
        <v>0</v>
      </c>
      <c r="DE81">
        <f t="shared" si="86"/>
        <v>76</v>
      </c>
      <c r="DF81" t="str">
        <f t="shared" si="107"/>
        <v/>
      </c>
      <c r="DG81" s="59">
        <f>IF($C81&lt;&gt;0,SUM($CK82:CK82),0)</f>
        <v>0</v>
      </c>
      <c r="DH81" s="59">
        <f>IF($C81&lt;&gt;0,SUM($CK82:CL82),0)</f>
        <v>0</v>
      </c>
      <c r="DI81" s="59">
        <f>IF($C81&lt;&gt;0,SUM($CK82:CM82),0)</f>
        <v>0</v>
      </c>
      <c r="DJ81" s="59">
        <f>IF($C81&lt;&gt;0,SUM($CK82:CN82),0)</f>
        <v>0</v>
      </c>
      <c r="DK81" s="59">
        <f>IF($C81&lt;&gt;0,SUM($CK82:CO82),0)</f>
        <v>0</v>
      </c>
      <c r="DL81" s="59">
        <f>IF($C81&lt;&gt;0,SUM($CK82:CP82),0)</f>
        <v>0</v>
      </c>
      <c r="DM81" s="59">
        <f>IF($C81&lt;&gt;0,SUM($CK82:CQ82),0)</f>
        <v>0</v>
      </c>
      <c r="DN81" s="59">
        <f>IF($C81&lt;&gt;0,SUM($CK82:CR82),0)</f>
        <v>0</v>
      </c>
      <c r="DO81" s="59">
        <f>IF($C81&lt;&gt;0,SUM($CK82:CS82),0)</f>
        <v>0</v>
      </c>
      <c r="DP81" s="59">
        <f>IF($C81&lt;&gt;0,SUM($CK82:CT82),0)</f>
        <v>0</v>
      </c>
      <c r="DQ81" s="59">
        <f>IF($C81&lt;&gt;0,SUM($CK82:CU82),0)</f>
        <v>0</v>
      </c>
      <c r="DR81" s="59">
        <f>IF($C81&lt;&gt;0,SUM($CK82:CV82),0)</f>
        <v>0</v>
      </c>
      <c r="DS81" s="59">
        <f>IF($C81&lt;&gt;0,SUM($CK82:CW82),0)</f>
        <v>0</v>
      </c>
      <c r="DT81" s="59">
        <f>IF($C81&lt;&gt;0,SUM($CK82:CX82),0)</f>
        <v>0</v>
      </c>
      <c r="DU81" s="59">
        <f>IF($C81&lt;&gt;0,SUM($CK82:CY82),0)</f>
        <v>0</v>
      </c>
      <c r="DV81" s="59">
        <f>IF($C81&lt;&gt;0,SUM($CK82:CZ82),0)</f>
        <v>0</v>
      </c>
      <c r="DW81" s="59">
        <f>IF($C81&lt;&gt;0,SUM($CK82:DA82),0)</f>
        <v>0</v>
      </c>
      <c r="DX81" s="59">
        <f>IF($C81&lt;&gt;0,SUM($CK82:DB82),0)</f>
        <v>0</v>
      </c>
      <c r="DY81" s="952" t="str">
        <f t="shared" si="111"/>
        <v/>
      </c>
    </row>
    <row r="82" spans="1:129" ht="13.5" hidden="1" thickBot="1">
      <c r="A82" s="3" t="str">
        <f t="shared" si="112"/>
        <v/>
      </c>
      <c r="B82" s="805">
        <f>Dados_GLOBAL_Inicial!E82</f>
        <v>0</v>
      </c>
      <c r="C82" s="953">
        <f>IF(IFERROR(VALUE(Dados_GLOBAL_Inicial!F82),0)=0,0,Dados_GLOBAL_Inicial!F82)</f>
        <v>0</v>
      </c>
      <c r="D82" s="830">
        <f>Dados_GLOBAL_Inicial!G82</f>
        <v>0</v>
      </c>
      <c r="E82" s="830" t="str">
        <f>IF(IFERROR(VLOOKUP(F82,Cod_Gde_Itens!$A$1:$B$80,2,FALSE),0)&gt;549,IFERROR(VLOOKUP(F82,Cod_Gde_Itens!$A$1:$B$80,2,FALSE),0),IF(Dados_GLOBAL_Inicial!H82=0,"",Dados_GLOBAL_Inicial!H82))</f>
        <v/>
      </c>
      <c r="F82" s="823">
        <f>Dados_GLOBAL_Inicial!I82</f>
        <v>0</v>
      </c>
      <c r="G82" s="824">
        <f>Dados_GLOBAL_Inicial!J82</f>
        <v>0</v>
      </c>
      <c r="H82" s="454">
        <f>Dados_GLOBAL_Inicial!K82</f>
        <v>0</v>
      </c>
      <c r="I82" s="970">
        <f>SUM('MEDIÇÃO_OBJETO (1)'!I82)</f>
        <v>0</v>
      </c>
      <c r="J82" s="455">
        <f t="shared" si="113"/>
        <v>0</v>
      </c>
      <c r="K82" s="451">
        <f t="shared" si="78"/>
        <v>0</v>
      </c>
      <c r="L82" s="452">
        <f t="shared" si="88"/>
        <v>0</v>
      </c>
      <c r="M82" s="809">
        <f t="shared" si="79"/>
        <v>0</v>
      </c>
      <c r="N82" s="810">
        <f>IF(IFERROR(VALUE(Dados_GLOBAL_Inicial!L82),0)=0,0,Dados_GLOBAL_Inicial!L82)</f>
        <v>0</v>
      </c>
      <c r="O82" s="812">
        <f>SUM('MEDIÇÃO_OBJETO (1)'!O82)</f>
        <v>0</v>
      </c>
      <c r="P82" s="812">
        <f>SUM('MEDIÇÃO_OBJETO (1)'!P82)</f>
        <v>0</v>
      </c>
      <c r="Q82" s="813">
        <f t="shared" si="80"/>
        <v>0</v>
      </c>
      <c r="R82" s="951"/>
      <c r="S82" s="815">
        <f>SUM('MEDIÇÃO_OBJETO (1)'!S82)</f>
        <v>0</v>
      </c>
      <c r="T82" s="815">
        <f>SUM('MEDIÇÃO_OBJETO (1)'!T82)</f>
        <v>0</v>
      </c>
      <c r="V82" s="19"/>
      <c r="W82" s="978">
        <f t="shared" si="81"/>
        <v>0</v>
      </c>
      <c r="X82" s="816">
        <f t="shared" si="82"/>
        <v>0</v>
      </c>
      <c r="Y82" s="816">
        <f t="shared" si="83"/>
        <v>0</v>
      </c>
      <c r="Z82" s="817">
        <f t="shared" si="84"/>
        <v>0</v>
      </c>
      <c r="AB82" s="453">
        <f t="shared" si="108"/>
        <v>0</v>
      </c>
      <c r="AC82" s="14">
        <f t="shared" si="85"/>
        <v>0</v>
      </c>
      <c r="AD82" s="819"/>
      <c r="AE82" s="631">
        <f t="shared" si="109"/>
        <v>0</v>
      </c>
      <c r="AF82" s="818">
        <f>SUM('MEDIÇÃO_OBJETO (1)'!AG82)</f>
        <v>0</v>
      </c>
      <c r="AG82" s="541">
        <f>SUM('MEDIÇÃO_OBJETO (1)'!AH82)</f>
        <v>0</v>
      </c>
      <c r="AH82" s="541">
        <f>SUM('MEDIÇÃO_OBJETO (1)'!AI82)</f>
        <v>0</v>
      </c>
      <c r="AI82" s="541">
        <f>SUM('MEDIÇÃO_OBJETO (1)'!AJ82)</f>
        <v>0</v>
      </c>
      <c r="AJ82" s="541">
        <f>SUM('MEDIÇÃO_OBJETO (1)'!AK82)</f>
        <v>0</v>
      </c>
      <c r="AK82" s="541">
        <f>SUM('MEDIÇÃO_OBJETO (1)'!AL82)</f>
        <v>0</v>
      </c>
      <c r="AL82" s="541">
        <f>SUM('MEDIÇÃO_OBJETO (1)'!AM82)</f>
        <v>0</v>
      </c>
      <c r="AM82" s="541">
        <f>SUM('MEDIÇÃO_OBJETO (1)'!AN82)</f>
        <v>0</v>
      </c>
      <c r="AN82" s="541">
        <f>SUM('MEDIÇÃO_OBJETO (1)'!AO82)</f>
        <v>0</v>
      </c>
      <c r="AO82" s="541">
        <f>SUM('MEDIÇÃO_OBJETO (1)'!AP82)</f>
        <v>0</v>
      </c>
      <c r="AP82" s="541">
        <f>SUM('MEDIÇÃO_OBJETO (1)'!AQ82)</f>
        <v>0</v>
      </c>
      <c r="AQ82" s="541">
        <f>SUM('MEDIÇÃO_OBJETO (1)'!AR82)</f>
        <v>0</v>
      </c>
      <c r="AR82" s="541">
        <f>SUM('MEDIÇÃO_OBJETO (1)'!AS82)</f>
        <v>0</v>
      </c>
      <c r="AS82" s="541">
        <f>SUM('MEDIÇÃO_OBJETO (1)'!AT82)</f>
        <v>0</v>
      </c>
      <c r="AT82" s="541">
        <f>SUM('MEDIÇÃO_OBJETO (1)'!AU82)</f>
        <v>0</v>
      </c>
      <c r="AU82" s="541">
        <f>SUM('MEDIÇÃO_OBJETO (1)'!AV82)</f>
        <v>0</v>
      </c>
      <c r="AV82" s="541">
        <f>SUM('MEDIÇÃO_OBJETO (1)'!AW82)</f>
        <v>0</v>
      </c>
      <c r="AW82" s="541">
        <f>SUM('MEDIÇÃO_OBJETO (1)'!AX82)</f>
        <v>0</v>
      </c>
      <c r="AX82" s="977"/>
      <c r="BN82" s="992">
        <f t="shared" si="77"/>
        <v>0</v>
      </c>
      <c r="BO82" s="538">
        <f t="shared" si="110"/>
        <v>0</v>
      </c>
      <c r="BP82" s="987">
        <f>IF(RESUMO_GLOBAL!$X$53="a",ROUND(AF82*$N82,RESUMO_GLOBAL!$X$54),IF(RESUMO_GLOBAL!$X$53="t",TRUNC(AF82*$N82,RESUMO_GLOBAL!$X$54),AF82*$N82))</f>
        <v>0</v>
      </c>
      <c r="BQ82" s="987">
        <f>IF(RESUMO_GLOBAL!$X$53="a",ROUND(AG82*$N82,RESUMO_GLOBAL!$X$54),IF(RESUMO_GLOBAL!$X$53="t",TRUNC(AG82*$N82,RESUMO_GLOBAL!$X$54),AG82*$N82))</f>
        <v>0</v>
      </c>
      <c r="BR82" s="987">
        <f>IF(RESUMO_GLOBAL!$X$53="a",ROUND(AH82*$N82,RESUMO_GLOBAL!$X$54),IF(RESUMO_GLOBAL!$X$53="t",TRUNC(AH82*$N82,RESUMO_GLOBAL!$X$54),AH82*$N82))</f>
        <v>0</v>
      </c>
      <c r="BS82" s="987">
        <f>IF(RESUMO_GLOBAL!$X$53="a",ROUND(AI82*$N82,RESUMO_GLOBAL!$X$54),IF(RESUMO_GLOBAL!$X$53="t",TRUNC(AI82*$N82,RESUMO_GLOBAL!$X$54),AI82*$N82))</f>
        <v>0</v>
      </c>
      <c r="BT82" s="987">
        <f>IF(RESUMO_GLOBAL!$X$53="a",ROUND(AJ82*$N82,RESUMO_GLOBAL!$X$54),IF(RESUMO_GLOBAL!$X$53="t",TRUNC(AJ82*$N82,RESUMO_GLOBAL!$X$54),AJ82*$N82))</f>
        <v>0</v>
      </c>
      <c r="BU82" s="987">
        <f>IF(RESUMO_GLOBAL!$X$53="a",ROUND(AK82*$N82,RESUMO_GLOBAL!$X$54),IF(RESUMO_GLOBAL!$X$53="t",TRUNC(AK82*$N82,RESUMO_GLOBAL!$X$54),AK82*$N82))</f>
        <v>0</v>
      </c>
      <c r="BV82" s="987">
        <f>IF(RESUMO_GLOBAL!$X$53="a",ROUND(AL82*$N82,RESUMO_GLOBAL!$X$54),IF(RESUMO_GLOBAL!$X$53="t",TRUNC(AL82*$N82,RESUMO_GLOBAL!$X$54),AL82*$N82))</f>
        <v>0</v>
      </c>
      <c r="BW82" s="987">
        <f>IF(RESUMO_GLOBAL!$X$53="a",ROUND(AM82*$N82,RESUMO_GLOBAL!$X$54),IF(RESUMO_GLOBAL!$X$53="t",TRUNC(AM82*$N82,RESUMO_GLOBAL!$X$54),AM82*$N82))</f>
        <v>0</v>
      </c>
      <c r="BX82" s="987">
        <f>IF(RESUMO_GLOBAL!$X$53="a",ROUND(AN82*$N82,RESUMO_GLOBAL!$X$54),IF(RESUMO_GLOBAL!$X$53="t",TRUNC(AN82*$N82,RESUMO_GLOBAL!$X$54),AN82*$N82))</f>
        <v>0</v>
      </c>
      <c r="BY82" s="987">
        <f>IF(RESUMO_GLOBAL!$X$53="a",ROUND(AO82*$N82,RESUMO_GLOBAL!$X$54),IF(RESUMO_GLOBAL!$X$53="t",TRUNC(AO82*$N82,RESUMO_GLOBAL!$X$54),AO82*$N82))</f>
        <v>0</v>
      </c>
      <c r="BZ82" s="987">
        <f>IF(RESUMO_GLOBAL!$X$53="a",ROUND(AP82*$N82,RESUMO_GLOBAL!$X$54),IF(RESUMO_GLOBAL!$X$53="t",TRUNC(AP82*$N82,RESUMO_GLOBAL!$X$54),AP82*$N82))</f>
        <v>0</v>
      </c>
      <c r="CA82" s="987">
        <f>IF(RESUMO_GLOBAL!$X$53="a",ROUND(AQ82*$N82,RESUMO_GLOBAL!$X$54),IF(RESUMO_GLOBAL!$X$53="t",TRUNC(AQ82*$N82,RESUMO_GLOBAL!$X$54),AQ82*$N82))</f>
        <v>0</v>
      </c>
      <c r="CB82" s="987">
        <f>IF(RESUMO_GLOBAL!$X$53="a",ROUND(AR82*$N82,RESUMO_GLOBAL!$X$54),IF(RESUMO_GLOBAL!$X$53="t",TRUNC(AR82*$N82,RESUMO_GLOBAL!$X$54),AR82*$N82))</f>
        <v>0</v>
      </c>
      <c r="CC82" s="987">
        <f>IF(RESUMO_GLOBAL!$X$53="a",ROUND(AS82*$N82,RESUMO_GLOBAL!$X$54),IF(RESUMO_GLOBAL!$X$53="t",TRUNC(AS82*$N82,RESUMO_GLOBAL!$X$54),AS82*$N82))</f>
        <v>0</v>
      </c>
      <c r="CD82" s="987">
        <f>IF(RESUMO_GLOBAL!$X$53="a",ROUND(AT82*$N82,RESUMO_GLOBAL!$X$54),IF(RESUMO_GLOBAL!$X$53="t",TRUNC(AT82*$N82,RESUMO_GLOBAL!$X$54),AT82*$N82))</f>
        <v>0</v>
      </c>
      <c r="CE82" s="987">
        <f>IF(RESUMO_GLOBAL!$X$53="a",ROUND(AU82*$N82,RESUMO_GLOBAL!$X$54),IF(RESUMO_GLOBAL!$X$53="t",TRUNC(AU82*$N82,RESUMO_GLOBAL!$X$54),AU82*$N82))</f>
        <v>0</v>
      </c>
      <c r="CF82" s="987">
        <f>IF(RESUMO_GLOBAL!$X$53="a",ROUND(AV82*$N82,RESUMO_GLOBAL!$X$54),IF(RESUMO_GLOBAL!$X$53="t",TRUNC(AV82*$N82,RESUMO_GLOBAL!$X$54),AV82*$N82))</f>
        <v>0</v>
      </c>
      <c r="CG82" s="987">
        <f>IF(RESUMO_GLOBAL!$X$53="a",ROUND(AW82*$N82,RESUMO_GLOBAL!$X$54),IF(RESUMO_GLOBAL!$X$53="t",TRUNC(AW82*$N82,RESUMO_GLOBAL!$X$54),AW82*$N82))</f>
        <v>0</v>
      </c>
      <c r="CK82" s="59">
        <f t="shared" si="89"/>
        <v>0</v>
      </c>
      <c r="CL82" s="59">
        <f t="shared" si="90"/>
        <v>0</v>
      </c>
      <c r="CM82" s="59">
        <f t="shared" si="91"/>
        <v>0</v>
      </c>
      <c r="CN82" s="59">
        <f t="shared" si="92"/>
        <v>0</v>
      </c>
      <c r="CO82" s="59">
        <f t="shared" si="93"/>
        <v>0</v>
      </c>
      <c r="CP82" s="59">
        <f t="shared" si="94"/>
        <v>0</v>
      </c>
      <c r="CQ82" s="59">
        <f t="shared" si="95"/>
        <v>0</v>
      </c>
      <c r="CR82" s="59">
        <f t="shared" si="96"/>
        <v>0</v>
      </c>
      <c r="CS82" s="59">
        <f t="shared" si="97"/>
        <v>0</v>
      </c>
      <c r="CT82" s="59">
        <f t="shared" si="98"/>
        <v>0</v>
      </c>
      <c r="CU82" s="59">
        <f t="shared" si="99"/>
        <v>0</v>
      </c>
      <c r="CV82" s="59">
        <f t="shared" si="100"/>
        <v>0</v>
      </c>
      <c r="CW82" s="59">
        <f t="shared" si="101"/>
        <v>0</v>
      </c>
      <c r="CX82" s="59">
        <f t="shared" si="102"/>
        <v>0</v>
      </c>
      <c r="CY82" s="59">
        <f t="shared" si="103"/>
        <v>0</v>
      </c>
      <c r="CZ82" s="59">
        <f t="shared" si="104"/>
        <v>0</v>
      </c>
      <c r="DA82" s="59">
        <f t="shared" si="105"/>
        <v>0</v>
      </c>
      <c r="DB82" s="59">
        <f t="shared" si="106"/>
        <v>0</v>
      </c>
      <c r="DE82">
        <f t="shared" si="86"/>
        <v>77</v>
      </c>
      <c r="DF82" t="str">
        <f t="shared" si="107"/>
        <v/>
      </c>
      <c r="DG82" s="59">
        <f>IF($C82&lt;&gt;0,SUM($CK83:CK83),0)</f>
        <v>0</v>
      </c>
      <c r="DH82" s="59">
        <f>IF($C82&lt;&gt;0,SUM($CK83:CL83),0)</f>
        <v>0</v>
      </c>
      <c r="DI82" s="59">
        <f>IF($C82&lt;&gt;0,SUM($CK83:CM83),0)</f>
        <v>0</v>
      </c>
      <c r="DJ82" s="59">
        <f>IF($C82&lt;&gt;0,SUM($CK83:CN83),0)</f>
        <v>0</v>
      </c>
      <c r="DK82" s="59">
        <f>IF($C82&lt;&gt;0,SUM($CK83:CO83),0)</f>
        <v>0</v>
      </c>
      <c r="DL82" s="59">
        <f>IF($C82&lt;&gt;0,SUM($CK83:CP83),0)</f>
        <v>0</v>
      </c>
      <c r="DM82" s="59">
        <f>IF($C82&lt;&gt;0,SUM($CK83:CQ83),0)</f>
        <v>0</v>
      </c>
      <c r="DN82" s="59">
        <f>IF($C82&lt;&gt;0,SUM($CK83:CR83),0)</f>
        <v>0</v>
      </c>
      <c r="DO82" s="59">
        <f>IF($C82&lt;&gt;0,SUM($CK83:CS83),0)</f>
        <v>0</v>
      </c>
      <c r="DP82" s="59">
        <f>IF($C82&lt;&gt;0,SUM($CK83:CT83),0)</f>
        <v>0</v>
      </c>
      <c r="DQ82" s="59">
        <f>IF($C82&lt;&gt;0,SUM($CK83:CU83),0)</f>
        <v>0</v>
      </c>
      <c r="DR82" s="59">
        <f>IF($C82&lt;&gt;0,SUM($CK83:CV83),0)</f>
        <v>0</v>
      </c>
      <c r="DS82" s="59">
        <f>IF($C82&lt;&gt;0,SUM($CK83:CW83),0)</f>
        <v>0</v>
      </c>
      <c r="DT82" s="59">
        <f>IF($C82&lt;&gt;0,SUM($CK83:CX83),0)</f>
        <v>0</v>
      </c>
      <c r="DU82" s="59">
        <f>IF($C82&lt;&gt;0,SUM($CK83:CY83),0)</f>
        <v>0</v>
      </c>
      <c r="DV82" s="59">
        <f>IF($C82&lt;&gt;0,SUM($CK83:CZ83),0)</f>
        <v>0</v>
      </c>
      <c r="DW82" s="59">
        <f>IF($C82&lt;&gt;0,SUM($CK83:DA83),0)</f>
        <v>0</v>
      </c>
      <c r="DX82" s="59">
        <f>IF($C82&lt;&gt;0,SUM($CK83:DB83),0)</f>
        <v>0</v>
      </c>
      <c r="DY82" s="952" t="str">
        <f t="shared" si="111"/>
        <v/>
      </c>
    </row>
    <row r="83" spans="1:129" ht="13.5" hidden="1" thickBot="1">
      <c r="A83" s="3" t="str">
        <f t="shared" si="112"/>
        <v/>
      </c>
      <c r="B83" s="805">
        <f>Dados_GLOBAL_Inicial!E83</f>
        <v>0</v>
      </c>
      <c r="C83" s="953">
        <f>IF(IFERROR(VALUE(Dados_GLOBAL_Inicial!F83),0)=0,0,Dados_GLOBAL_Inicial!F83)</f>
        <v>0</v>
      </c>
      <c r="D83" s="830">
        <f>Dados_GLOBAL_Inicial!G83</f>
        <v>0</v>
      </c>
      <c r="E83" s="830" t="str">
        <f>IF(IFERROR(VLOOKUP(F83,Cod_Gde_Itens!$A$1:$B$80,2,FALSE),0)&gt;549,IFERROR(VLOOKUP(F83,Cod_Gde_Itens!$A$1:$B$80,2,FALSE),0),IF(Dados_GLOBAL_Inicial!H83=0,"",Dados_GLOBAL_Inicial!H83))</f>
        <v/>
      </c>
      <c r="F83" s="823">
        <f>Dados_GLOBAL_Inicial!I83</f>
        <v>0</v>
      </c>
      <c r="G83" s="824">
        <f>Dados_GLOBAL_Inicial!J83</f>
        <v>0</v>
      </c>
      <c r="H83" s="454">
        <f>Dados_GLOBAL_Inicial!K83</f>
        <v>0</v>
      </c>
      <c r="I83" s="970">
        <f>SUM('MEDIÇÃO_OBJETO (1)'!I83)</f>
        <v>0</v>
      </c>
      <c r="J83" s="455">
        <f t="shared" si="113"/>
        <v>0</v>
      </c>
      <c r="K83" s="451">
        <f t="shared" si="78"/>
        <v>0</v>
      </c>
      <c r="L83" s="452">
        <f t="shared" si="88"/>
        <v>0</v>
      </c>
      <c r="M83" s="809">
        <f t="shared" si="79"/>
        <v>0</v>
      </c>
      <c r="N83" s="810">
        <f>IF(IFERROR(VALUE(Dados_GLOBAL_Inicial!L83),0)=0,0,Dados_GLOBAL_Inicial!L83)</f>
        <v>0</v>
      </c>
      <c r="O83" s="812">
        <f>SUM('MEDIÇÃO_OBJETO (1)'!O83)</f>
        <v>0</v>
      </c>
      <c r="P83" s="812">
        <f>SUM('MEDIÇÃO_OBJETO (1)'!P83)</f>
        <v>0</v>
      </c>
      <c r="Q83" s="813">
        <f t="shared" si="80"/>
        <v>0</v>
      </c>
      <c r="R83" s="951"/>
      <c r="S83" s="815">
        <f>SUM('MEDIÇÃO_OBJETO (1)'!S83)</f>
        <v>0</v>
      </c>
      <c r="T83" s="815">
        <f>SUM('MEDIÇÃO_OBJETO (1)'!T83)</f>
        <v>0</v>
      </c>
      <c r="V83" s="19"/>
      <c r="W83" s="978">
        <f t="shared" si="81"/>
        <v>0</v>
      </c>
      <c r="X83" s="816">
        <f t="shared" si="82"/>
        <v>0</v>
      </c>
      <c r="Y83" s="816">
        <f t="shared" si="83"/>
        <v>0</v>
      </c>
      <c r="Z83" s="817">
        <f t="shared" si="84"/>
        <v>0</v>
      </c>
      <c r="AB83" s="453">
        <f t="shared" si="108"/>
        <v>0</v>
      </c>
      <c r="AC83" s="14">
        <f t="shared" si="85"/>
        <v>0</v>
      </c>
      <c r="AD83" s="819"/>
      <c r="AE83" s="631">
        <f t="shared" si="109"/>
        <v>0</v>
      </c>
      <c r="AF83" s="818">
        <f>SUM('MEDIÇÃO_OBJETO (1)'!AG83)</f>
        <v>0</v>
      </c>
      <c r="AG83" s="541">
        <f>SUM('MEDIÇÃO_OBJETO (1)'!AH83)</f>
        <v>0</v>
      </c>
      <c r="AH83" s="541">
        <f>SUM('MEDIÇÃO_OBJETO (1)'!AI83)</f>
        <v>0</v>
      </c>
      <c r="AI83" s="541">
        <f>SUM('MEDIÇÃO_OBJETO (1)'!AJ83)</f>
        <v>0</v>
      </c>
      <c r="AJ83" s="541">
        <f>SUM('MEDIÇÃO_OBJETO (1)'!AK83)</f>
        <v>0</v>
      </c>
      <c r="AK83" s="541">
        <f>SUM('MEDIÇÃO_OBJETO (1)'!AL83)</f>
        <v>0</v>
      </c>
      <c r="AL83" s="541">
        <f>SUM('MEDIÇÃO_OBJETO (1)'!AM83)</f>
        <v>0</v>
      </c>
      <c r="AM83" s="541">
        <f>SUM('MEDIÇÃO_OBJETO (1)'!AN83)</f>
        <v>0</v>
      </c>
      <c r="AN83" s="541">
        <f>SUM('MEDIÇÃO_OBJETO (1)'!AO83)</f>
        <v>0</v>
      </c>
      <c r="AO83" s="541">
        <f>SUM('MEDIÇÃO_OBJETO (1)'!AP83)</f>
        <v>0</v>
      </c>
      <c r="AP83" s="541">
        <f>SUM('MEDIÇÃO_OBJETO (1)'!AQ83)</f>
        <v>0</v>
      </c>
      <c r="AQ83" s="541">
        <f>SUM('MEDIÇÃO_OBJETO (1)'!AR83)</f>
        <v>0</v>
      </c>
      <c r="AR83" s="541">
        <f>SUM('MEDIÇÃO_OBJETO (1)'!AS83)</f>
        <v>0</v>
      </c>
      <c r="AS83" s="541">
        <f>SUM('MEDIÇÃO_OBJETO (1)'!AT83)</f>
        <v>0</v>
      </c>
      <c r="AT83" s="541">
        <f>SUM('MEDIÇÃO_OBJETO (1)'!AU83)</f>
        <v>0</v>
      </c>
      <c r="AU83" s="541">
        <f>SUM('MEDIÇÃO_OBJETO (1)'!AV83)</f>
        <v>0</v>
      </c>
      <c r="AV83" s="541">
        <f>SUM('MEDIÇÃO_OBJETO (1)'!AW83)</f>
        <v>0</v>
      </c>
      <c r="AW83" s="541">
        <f>SUM('MEDIÇÃO_OBJETO (1)'!AX83)</f>
        <v>0</v>
      </c>
      <c r="AX83" s="977"/>
      <c r="BN83" s="992">
        <f t="shared" si="77"/>
        <v>0</v>
      </c>
      <c r="BO83" s="538">
        <f t="shared" si="110"/>
        <v>0</v>
      </c>
      <c r="BP83" s="987">
        <f>IF(RESUMO_GLOBAL!$X$53="a",ROUND(AF83*$N83,RESUMO_GLOBAL!$X$54),IF(RESUMO_GLOBAL!$X$53="t",TRUNC(AF83*$N83,RESUMO_GLOBAL!$X$54),AF83*$N83))</f>
        <v>0</v>
      </c>
      <c r="BQ83" s="987">
        <f>IF(RESUMO_GLOBAL!$X$53="a",ROUNDDOWN(AG83*$N83,RESUMO_GLOBAL!$X$54),IF(RESUMO_GLOBAL!$X$53="t",TRUNC(AG83*$N83,RESUMO_GLOBAL!$X$54),AG83*$N83))</f>
        <v>0</v>
      </c>
      <c r="BR83" s="987">
        <f>IF(RESUMO_GLOBAL!$X$53="a",ROUND(AH83*$N83,RESUMO_GLOBAL!$X$54),IF(RESUMO_GLOBAL!$X$53="t",TRUNC(AH83*$N83,RESUMO_GLOBAL!$X$54),AH83*$N83))</f>
        <v>0</v>
      </c>
      <c r="BS83" s="987">
        <f>IF(RESUMO_GLOBAL!$X$53="a",ROUND(AI83*$N83,RESUMO_GLOBAL!$X$54),IF(RESUMO_GLOBAL!$X$53="t",TRUNC(AI83*$N83,RESUMO_GLOBAL!$X$54),AI83*$N83))</f>
        <v>0</v>
      </c>
      <c r="BT83" s="987">
        <f>IF(RESUMO_GLOBAL!$X$53="a",ROUND(AJ83*$N83,RESUMO_GLOBAL!$X$54),IF(RESUMO_GLOBAL!$X$53="t",TRUNC(AJ83*$N83,RESUMO_GLOBAL!$X$54),AJ83*$N83))</f>
        <v>0</v>
      </c>
      <c r="BU83" s="987">
        <f>IF(RESUMO_GLOBAL!$X$53="a",ROUND(AK83*$N83,RESUMO_GLOBAL!$X$54),IF(RESUMO_GLOBAL!$X$53="t",TRUNC(AK83*$N83,RESUMO_GLOBAL!$X$54),AK83*$N83))</f>
        <v>0</v>
      </c>
      <c r="BV83" s="987">
        <f>IF(RESUMO_GLOBAL!$X$53="a",ROUND(AL83*$N83,RESUMO_GLOBAL!$X$54),IF(RESUMO_GLOBAL!$X$53="t",TRUNC(AL83*$N83,RESUMO_GLOBAL!$X$54),AL83*$N83))</f>
        <v>0</v>
      </c>
      <c r="BW83" s="987">
        <f>IF(RESUMO_GLOBAL!$X$53="a",ROUND(AM83*$N83,RESUMO_GLOBAL!$X$54),IF(RESUMO_GLOBAL!$X$53="t",TRUNC(AM83*$N83,RESUMO_GLOBAL!$X$54),AM83*$N83))</f>
        <v>0</v>
      </c>
      <c r="BX83" s="987">
        <f>IF(RESUMO_GLOBAL!$X$53="a",ROUND(AN83*$N83,RESUMO_GLOBAL!$X$54),IF(RESUMO_GLOBAL!$X$53="t",TRUNC(AN83*$N83,RESUMO_GLOBAL!$X$54),AN83*$N83))</f>
        <v>0</v>
      </c>
      <c r="BY83" s="987">
        <f>IF(RESUMO_GLOBAL!$X$53="a",ROUND(AO83*$N83,RESUMO_GLOBAL!$X$54),IF(RESUMO_GLOBAL!$X$53="t",TRUNC(AO83*$N83,RESUMO_GLOBAL!$X$54),AO83*$N83))</f>
        <v>0</v>
      </c>
      <c r="BZ83" s="987">
        <f>IF(RESUMO_GLOBAL!$X$53="a",ROUND(AP83*$N83,RESUMO_GLOBAL!$X$54),IF(RESUMO_GLOBAL!$X$53="t",TRUNC(AP83*$N83,RESUMO_GLOBAL!$X$54),AP83*$N83))</f>
        <v>0</v>
      </c>
      <c r="CA83" s="987">
        <f>IF(RESUMO_GLOBAL!$X$53="a",ROUND(AQ83*$N83,RESUMO_GLOBAL!$X$54),IF(RESUMO_GLOBAL!$X$53="t",TRUNC(AQ83*$N83,RESUMO_GLOBAL!$X$54),AQ83*$N83))</f>
        <v>0</v>
      </c>
      <c r="CB83" s="987">
        <f>IF(RESUMO_GLOBAL!$X$53="a",ROUND(AR83*$N83,RESUMO_GLOBAL!$X$54),IF(RESUMO_GLOBAL!$X$53="t",TRUNC(AR83*$N83,RESUMO_GLOBAL!$X$54),AR83*$N83))</f>
        <v>0</v>
      </c>
      <c r="CC83" s="987">
        <f>IF(RESUMO_GLOBAL!$X$53="a",ROUND(AS83*$N83,RESUMO_GLOBAL!$X$54),IF(RESUMO_GLOBAL!$X$53="t",TRUNC(AS83*$N83,RESUMO_GLOBAL!$X$54),AS83*$N83))</f>
        <v>0</v>
      </c>
      <c r="CD83" s="987">
        <f>IF(RESUMO_GLOBAL!$X$53="a",ROUND(AT83*$N83,RESUMO_GLOBAL!$X$54),IF(RESUMO_GLOBAL!$X$53="t",TRUNC(AT83*$N83,RESUMO_GLOBAL!$X$54),AT83*$N83))</f>
        <v>0</v>
      </c>
      <c r="CE83" s="987">
        <f>IF(RESUMO_GLOBAL!$X$53="a",ROUND(AU83*$N83,RESUMO_GLOBAL!$X$54),IF(RESUMO_GLOBAL!$X$53="t",TRUNC(AU83*$N83,RESUMO_GLOBAL!$X$54),AU83*$N83))</f>
        <v>0</v>
      </c>
      <c r="CF83" s="987">
        <f>IF(RESUMO_GLOBAL!$X$53="a",ROUND(AV83*$N83,RESUMO_GLOBAL!$X$54),IF(RESUMO_GLOBAL!$X$53="t",TRUNC(AV83*$N83,RESUMO_GLOBAL!$X$54),AV83*$N83))</f>
        <v>0</v>
      </c>
      <c r="CG83" s="987">
        <f>IF(RESUMO_GLOBAL!$X$53="a",ROUND(AW83*$N83,RESUMO_GLOBAL!$X$54),IF(RESUMO_GLOBAL!$X$53="t",TRUNC(AW83*$N83,RESUMO_GLOBAL!$X$54),AW83*$N83))</f>
        <v>0</v>
      </c>
      <c r="CK83" s="59">
        <f t="shared" si="89"/>
        <v>0</v>
      </c>
      <c r="CL83" s="59">
        <f t="shared" si="90"/>
        <v>0</v>
      </c>
      <c r="CM83" s="59">
        <f t="shared" si="91"/>
        <v>0</v>
      </c>
      <c r="CN83" s="59">
        <f t="shared" si="92"/>
        <v>0</v>
      </c>
      <c r="CO83" s="59">
        <f t="shared" si="93"/>
        <v>0</v>
      </c>
      <c r="CP83" s="59">
        <f t="shared" si="94"/>
        <v>0</v>
      </c>
      <c r="CQ83" s="59">
        <f t="shared" si="95"/>
        <v>0</v>
      </c>
      <c r="CR83" s="59">
        <f t="shared" si="96"/>
        <v>0</v>
      </c>
      <c r="CS83" s="59">
        <f t="shared" si="97"/>
        <v>0</v>
      </c>
      <c r="CT83" s="59">
        <f t="shared" si="98"/>
        <v>0</v>
      </c>
      <c r="CU83" s="59">
        <f t="shared" si="99"/>
        <v>0</v>
      </c>
      <c r="CV83" s="59">
        <f t="shared" si="100"/>
        <v>0</v>
      </c>
      <c r="CW83" s="59">
        <f t="shared" si="101"/>
        <v>0</v>
      </c>
      <c r="CX83" s="59">
        <f t="shared" si="102"/>
        <v>0</v>
      </c>
      <c r="CY83" s="59">
        <f t="shared" si="103"/>
        <v>0</v>
      </c>
      <c r="CZ83" s="59">
        <f t="shared" si="104"/>
        <v>0</v>
      </c>
      <c r="DA83" s="59">
        <f t="shared" si="105"/>
        <v>0</v>
      </c>
      <c r="DB83" s="59">
        <f t="shared" si="106"/>
        <v>0</v>
      </c>
      <c r="DE83">
        <f t="shared" si="86"/>
        <v>78</v>
      </c>
      <c r="DF83" t="str">
        <f t="shared" si="107"/>
        <v/>
      </c>
      <c r="DG83" s="59">
        <f>IF($C83&lt;&gt;0,SUM($CK84:CK84),0)</f>
        <v>0</v>
      </c>
      <c r="DH83" s="59">
        <f>IF($C83&lt;&gt;0,SUM($CK84:CL84),0)</f>
        <v>0</v>
      </c>
      <c r="DI83" s="59">
        <f>IF($C83&lt;&gt;0,SUM($CK84:CM84),0)</f>
        <v>0</v>
      </c>
      <c r="DJ83" s="59">
        <f>IF($C83&lt;&gt;0,SUM($CK84:CN84),0)</f>
        <v>0</v>
      </c>
      <c r="DK83" s="59">
        <f>IF($C83&lt;&gt;0,SUM($CK84:CO84),0)</f>
        <v>0</v>
      </c>
      <c r="DL83" s="59">
        <f>IF($C83&lt;&gt;0,SUM($CK84:CP84),0)</f>
        <v>0</v>
      </c>
      <c r="DM83" s="59">
        <f>IF($C83&lt;&gt;0,SUM($CK84:CQ84),0)</f>
        <v>0</v>
      </c>
      <c r="DN83" s="59">
        <f>IF($C83&lt;&gt;0,SUM($CK84:CR84),0)</f>
        <v>0</v>
      </c>
      <c r="DO83" s="59">
        <f>IF($C83&lt;&gt;0,SUM($CK84:CS84),0)</f>
        <v>0</v>
      </c>
      <c r="DP83" s="59">
        <f>IF($C83&lt;&gt;0,SUM($CK84:CT84),0)</f>
        <v>0</v>
      </c>
      <c r="DQ83" s="59">
        <f>IF($C83&lt;&gt;0,SUM($CK84:CU84),0)</f>
        <v>0</v>
      </c>
      <c r="DR83" s="59">
        <f>IF($C83&lt;&gt;0,SUM($CK84:CV84),0)</f>
        <v>0</v>
      </c>
      <c r="DS83" s="59">
        <f>IF($C83&lt;&gt;0,SUM($CK84:CW84),0)</f>
        <v>0</v>
      </c>
      <c r="DT83" s="59">
        <f>IF($C83&lt;&gt;0,SUM($CK84:CX84),0)</f>
        <v>0</v>
      </c>
      <c r="DU83" s="59">
        <f>IF($C83&lt;&gt;0,SUM($CK84:CY84),0)</f>
        <v>0</v>
      </c>
      <c r="DV83" s="59">
        <f>IF($C83&lt;&gt;0,SUM($CK84:CZ84),0)</f>
        <v>0</v>
      </c>
      <c r="DW83" s="59">
        <f>IF($C83&lt;&gt;0,SUM($CK84:DA84),0)</f>
        <v>0</v>
      </c>
      <c r="DX83" s="59">
        <f>IF($C83&lt;&gt;0,SUM($CK84:DB84),0)</f>
        <v>0</v>
      </c>
      <c r="DY83" s="952" t="str">
        <f t="shared" si="111"/>
        <v/>
      </c>
    </row>
    <row r="84" spans="1:129" ht="13.5" hidden="1" thickBot="1">
      <c r="A84" s="3" t="str">
        <f t="shared" si="112"/>
        <v/>
      </c>
      <c r="B84" s="805">
        <f>Dados_GLOBAL_Inicial!E84</f>
        <v>0</v>
      </c>
      <c r="C84" s="953">
        <f>IF(IFERROR(VALUE(Dados_GLOBAL_Inicial!F84),0)=0,0,Dados_GLOBAL_Inicial!F84)</f>
        <v>0</v>
      </c>
      <c r="D84" s="830">
        <f>Dados_GLOBAL_Inicial!G84</f>
        <v>0</v>
      </c>
      <c r="E84" s="830" t="str">
        <f>IF(IFERROR(VLOOKUP(F84,Cod_Gde_Itens!$A$1:$B$80,2,FALSE),0)&gt;549,IFERROR(VLOOKUP(F84,Cod_Gde_Itens!$A$1:$B$80,2,FALSE),0),IF(Dados_GLOBAL_Inicial!H84=0,"",Dados_GLOBAL_Inicial!H84))</f>
        <v/>
      </c>
      <c r="F84" s="823">
        <f>Dados_GLOBAL_Inicial!I84</f>
        <v>0</v>
      </c>
      <c r="G84" s="824">
        <f>Dados_GLOBAL_Inicial!J84</f>
        <v>0</v>
      </c>
      <c r="H84" s="454">
        <f>Dados_GLOBAL_Inicial!K84</f>
        <v>0</v>
      </c>
      <c r="I84" s="970">
        <f>SUM('MEDIÇÃO_OBJETO (1)'!I84)</f>
        <v>0</v>
      </c>
      <c r="J84" s="455">
        <f t="shared" si="113"/>
        <v>0</v>
      </c>
      <c r="K84" s="451">
        <f t="shared" si="78"/>
        <v>0</v>
      </c>
      <c r="L84" s="452">
        <f t="shared" si="88"/>
        <v>0</v>
      </c>
      <c r="M84" s="809">
        <f t="shared" si="79"/>
        <v>0</v>
      </c>
      <c r="N84" s="810">
        <f>IF(IFERROR(VALUE(Dados_GLOBAL_Inicial!L84),0)=0,0,Dados_GLOBAL_Inicial!L84)</f>
        <v>0</v>
      </c>
      <c r="O84" s="812">
        <f>SUM('MEDIÇÃO_OBJETO (1)'!O84)</f>
        <v>0</v>
      </c>
      <c r="P84" s="812">
        <f>SUM('MEDIÇÃO_OBJETO (1)'!P84)</f>
        <v>0</v>
      </c>
      <c r="Q84" s="813">
        <f t="shared" si="80"/>
        <v>0</v>
      </c>
      <c r="R84" s="951"/>
      <c r="S84" s="815">
        <f>SUM('MEDIÇÃO_OBJETO (1)'!S84)</f>
        <v>0</v>
      </c>
      <c r="T84" s="815">
        <f>SUM('MEDIÇÃO_OBJETO (1)'!T84)</f>
        <v>0</v>
      </c>
      <c r="V84" s="19"/>
      <c r="W84" s="978">
        <f t="shared" si="81"/>
        <v>0</v>
      </c>
      <c r="X84" s="816">
        <f t="shared" si="82"/>
        <v>0</v>
      </c>
      <c r="Y84" s="816">
        <f t="shared" si="83"/>
        <v>0</v>
      </c>
      <c r="Z84" s="817">
        <f t="shared" si="84"/>
        <v>0</v>
      </c>
      <c r="AB84" s="453">
        <f t="shared" si="108"/>
        <v>0</v>
      </c>
      <c r="AC84" s="14">
        <f t="shared" si="85"/>
        <v>0</v>
      </c>
      <c r="AD84" s="819"/>
      <c r="AE84" s="631">
        <f t="shared" si="109"/>
        <v>0</v>
      </c>
      <c r="AF84" s="818">
        <f>SUM('MEDIÇÃO_OBJETO (1)'!AG84)</f>
        <v>0</v>
      </c>
      <c r="AG84" s="541">
        <f>SUM('MEDIÇÃO_OBJETO (1)'!AH84)</f>
        <v>0</v>
      </c>
      <c r="AH84" s="541">
        <f>SUM('MEDIÇÃO_OBJETO (1)'!AI84)</f>
        <v>0</v>
      </c>
      <c r="AI84" s="541">
        <f>SUM('MEDIÇÃO_OBJETO (1)'!AJ84)</f>
        <v>0</v>
      </c>
      <c r="AJ84" s="541">
        <f>SUM('MEDIÇÃO_OBJETO (1)'!AK84)</f>
        <v>0</v>
      </c>
      <c r="AK84" s="541">
        <f>SUM('MEDIÇÃO_OBJETO (1)'!AL84)</f>
        <v>0</v>
      </c>
      <c r="AL84" s="541">
        <f>SUM('MEDIÇÃO_OBJETO (1)'!AM84)</f>
        <v>0</v>
      </c>
      <c r="AM84" s="541">
        <f>SUM('MEDIÇÃO_OBJETO (1)'!AN84)</f>
        <v>0</v>
      </c>
      <c r="AN84" s="541">
        <f>SUM('MEDIÇÃO_OBJETO (1)'!AO84)</f>
        <v>0</v>
      </c>
      <c r="AO84" s="541">
        <f>SUM('MEDIÇÃO_OBJETO (1)'!AP84)</f>
        <v>0</v>
      </c>
      <c r="AP84" s="541">
        <f>SUM('MEDIÇÃO_OBJETO (1)'!AQ84)</f>
        <v>0</v>
      </c>
      <c r="AQ84" s="541">
        <f>SUM('MEDIÇÃO_OBJETO (1)'!AR84)</f>
        <v>0</v>
      </c>
      <c r="AR84" s="541">
        <f>SUM('MEDIÇÃO_OBJETO (1)'!AS84)</f>
        <v>0</v>
      </c>
      <c r="AS84" s="541">
        <f>SUM('MEDIÇÃO_OBJETO (1)'!AT84)</f>
        <v>0</v>
      </c>
      <c r="AT84" s="541">
        <f>SUM('MEDIÇÃO_OBJETO (1)'!AU84)</f>
        <v>0</v>
      </c>
      <c r="AU84" s="541">
        <f>SUM('MEDIÇÃO_OBJETO (1)'!AV84)</f>
        <v>0</v>
      </c>
      <c r="AV84" s="541">
        <f>SUM('MEDIÇÃO_OBJETO (1)'!AW84)</f>
        <v>0</v>
      </c>
      <c r="AW84" s="541">
        <f>SUM('MEDIÇÃO_OBJETO (1)'!AX84)</f>
        <v>0</v>
      </c>
      <c r="AX84" s="977"/>
      <c r="BN84" s="992">
        <f t="shared" si="77"/>
        <v>0</v>
      </c>
      <c r="BO84" s="538">
        <f t="shared" si="110"/>
        <v>0</v>
      </c>
      <c r="BP84" s="987">
        <f>IF(RESUMO_GLOBAL!$X$53="a",ROUND(AF84*$N84,RESUMO_GLOBAL!$X$54),IF(RESUMO_GLOBAL!$X$53="t",TRUNC(AF84*$N84,RESUMO_GLOBAL!$X$54),AF84*$N84))</f>
        <v>0</v>
      </c>
      <c r="BQ84" s="987">
        <f>IF(RESUMO_GLOBAL!$X$53="a",ROUND(AG84*$N84,RESUMO_GLOBAL!$X$54),IF(RESUMO_GLOBAL!$X$53="t",TRUNC(AG84*$N84,RESUMO_GLOBAL!$X$54),AG84*$N84))</f>
        <v>0</v>
      </c>
      <c r="BR84" s="987">
        <f>IF(RESUMO_GLOBAL!$X$53="a",ROUND(AH84*$N84,RESUMO_GLOBAL!$X$54),IF(RESUMO_GLOBAL!$X$53="t",TRUNC(AH84*$N84,RESUMO_GLOBAL!$X$54),AH84*$N84))</f>
        <v>0</v>
      </c>
      <c r="BS84" s="987">
        <f>IF(RESUMO_GLOBAL!$X$53="a",ROUND(AI84*$N84,RESUMO_GLOBAL!$X$54),IF(RESUMO_GLOBAL!$X$53="t",TRUNC(AI84*$N84,RESUMO_GLOBAL!$X$54),AI84*$N84))</f>
        <v>0</v>
      </c>
      <c r="BT84" s="987">
        <f>IF(RESUMO_GLOBAL!$X$53="a",ROUND(AJ84*$N84,RESUMO_GLOBAL!$X$54),IF(RESUMO_GLOBAL!$X$53="t",TRUNC(AJ84*$N84,RESUMO_GLOBAL!$X$54),AJ84*$N84))</f>
        <v>0</v>
      </c>
      <c r="BU84" s="987">
        <f>IF(RESUMO_GLOBAL!$X$53="a",ROUND(AK84*$N84,RESUMO_GLOBAL!$X$54),IF(RESUMO_GLOBAL!$X$53="t",TRUNC(AK84*$N84,RESUMO_GLOBAL!$X$54),AK84*$N84))</f>
        <v>0</v>
      </c>
      <c r="BV84" s="987">
        <f>IF(RESUMO_GLOBAL!$X$53="a",ROUND(AL84*$N84,RESUMO_GLOBAL!$X$54),IF(RESUMO_GLOBAL!$X$53="t",TRUNC(AL84*$N84,RESUMO_GLOBAL!$X$54),AL84*$N84))</f>
        <v>0</v>
      </c>
      <c r="BW84" s="987">
        <f>IF(RESUMO_GLOBAL!$X$53="a",ROUND(AM84*$N84,RESUMO_GLOBAL!$X$54),IF(RESUMO_GLOBAL!$X$53="t",TRUNC(AM84*$N84,RESUMO_GLOBAL!$X$54),AM84*$N84))</f>
        <v>0</v>
      </c>
      <c r="BX84" s="987">
        <f>IF(RESUMO_GLOBAL!$X$53="a",ROUND(AN84*$N84,RESUMO_GLOBAL!$X$54),IF(RESUMO_GLOBAL!$X$53="t",TRUNC(AN84*$N84,RESUMO_GLOBAL!$X$54),AN84*$N84))</f>
        <v>0</v>
      </c>
      <c r="BY84" s="987">
        <f>IF(RESUMO_GLOBAL!$X$53="a",ROUND(AO84*$N84,RESUMO_GLOBAL!$X$54),IF(RESUMO_GLOBAL!$X$53="t",TRUNC(AO84*$N84,RESUMO_GLOBAL!$X$54),AO84*$N84))</f>
        <v>0</v>
      </c>
      <c r="BZ84" s="987">
        <f>IF(RESUMO_GLOBAL!$X$53="a",ROUND(AP84*$N84,RESUMO_GLOBAL!$X$54),IF(RESUMO_GLOBAL!$X$53="t",TRUNC(AP84*$N84,RESUMO_GLOBAL!$X$54),AP84*$N84))</f>
        <v>0</v>
      </c>
      <c r="CA84" s="987">
        <f>IF(RESUMO_GLOBAL!$X$53="a",ROUND(AQ84*$N84,RESUMO_GLOBAL!$X$54),IF(RESUMO_GLOBAL!$X$53="t",TRUNC(AQ84*$N84,RESUMO_GLOBAL!$X$54),AQ84*$N84))</f>
        <v>0</v>
      </c>
      <c r="CB84" s="987">
        <f>IF(RESUMO_GLOBAL!$X$53="a",ROUND(AR84*$N84,RESUMO_GLOBAL!$X$54),IF(RESUMO_GLOBAL!$X$53="t",TRUNC(AR84*$N84,RESUMO_GLOBAL!$X$54),AR84*$N84))</f>
        <v>0</v>
      </c>
      <c r="CC84" s="987">
        <f>IF(RESUMO_GLOBAL!$X$53="a",ROUND(AS84*$N84,RESUMO_GLOBAL!$X$54),IF(RESUMO_GLOBAL!$X$53="t",TRUNC(AS84*$N84,RESUMO_GLOBAL!$X$54),AS84*$N84))</f>
        <v>0</v>
      </c>
      <c r="CD84" s="987">
        <f>IF(RESUMO_GLOBAL!$X$53="a",ROUND(AT84*$N84,RESUMO_GLOBAL!$X$54),IF(RESUMO_GLOBAL!$X$53="t",TRUNC(AT84*$N84,RESUMO_GLOBAL!$X$54),AT84*$N84))</f>
        <v>0</v>
      </c>
      <c r="CE84" s="987">
        <f>IF(RESUMO_GLOBAL!$X$53="a",ROUND(AU84*$N84,RESUMO_GLOBAL!$X$54),IF(RESUMO_GLOBAL!$X$53="t",TRUNC(AU84*$N84,RESUMO_GLOBAL!$X$54),AU84*$N84))</f>
        <v>0</v>
      </c>
      <c r="CF84" s="987">
        <f>IF(RESUMO_GLOBAL!$X$53="a",ROUND(AV84*$N84,RESUMO_GLOBAL!$X$54),IF(RESUMO_GLOBAL!$X$53="t",TRUNC(AV84*$N84,RESUMO_GLOBAL!$X$54),AV84*$N84))</f>
        <v>0</v>
      </c>
      <c r="CG84" s="987">
        <f>IF(RESUMO_GLOBAL!$X$53="a",ROUND(AW84*$N84,RESUMO_GLOBAL!$X$54),IF(RESUMO_GLOBAL!$X$53="t",TRUNC(AW84*$N84,RESUMO_GLOBAL!$X$54),AW84*$N84))</f>
        <v>0</v>
      </c>
      <c r="CK84" s="59">
        <f t="shared" si="89"/>
        <v>0</v>
      </c>
      <c r="CL84" s="59">
        <f t="shared" si="90"/>
        <v>0</v>
      </c>
      <c r="CM84" s="59">
        <f t="shared" si="91"/>
        <v>0</v>
      </c>
      <c r="CN84" s="59">
        <f t="shared" si="92"/>
        <v>0</v>
      </c>
      <c r="CO84" s="59">
        <f t="shared" si="93"/>
        <v>0</v>
      </c>
      <c r="CP84" s="59">
        <f t="shared" si="94"/>
        <v>0</v>
      </c>
      <c r="CQ84" s="59">
        <f t="shared" si="95"/>
        <v>0</v>
      </c>
      <c r="CR84" s="59">
        <f t="shared" si="96"/>
        <v>0</v>
      </c>
      <c r="CS84" s="59">
        <f t="shared" si="97"/>
        <v>0</v>
      </c>
      <c r="CT84" s="59">
        <f t="shared" si="98"/>
        <v>0</v>
      </c>
      <c r="CU84" s="59">
        <f t="shared" si="99"/>
        <v>0</v>
      </c>
      <c r="CV84" s="59">
        <f t="shared" si="100"/>
        <v>0</v>
      </c>
      <c r="CW84" s="59">
        <f t="shared" si="101"/>
        <v>0</v>
      </c>
      <c r="CX84" s="59">
        <f t="shared" si="102"/>
        <v>0</v>
      </c>
      <c r="CY84" s="59">
        <f t="shared" si="103"/>
        <v>0</v>
      </c>
      <c r="CZ84" s="59">
        <f t="shared" si="104"/>
        <v>0</v>
      </c>
      <c r="DA84" s="59">
        <f t="shared" si="105"/>
        <v>0</v>
      </c>
      <c r="DB84" s="59">
        <f t="shared" si="106"/>
        <v>0</v>
      </c>
      <c r="DE84">
        <f t="shared" si="86"/>
        <v>79</v>
      </c>
      <c r="DF84" t="str">
        <f t="shared" si="107"/>
        <v/>
      </c>
      <c r="DG84" s="59">
        <f>IF($C84&lt;&gt;0,SUM($CK85:CK85),0)</f>
        <v>0</v>
      </c>
      <c r="DH84" s="59">
        <f>IF($C84&lt;&gt;0,SUM($CK85:CL85),0)</f>
        <v>0</v>
      </c>
      <c r="DI84" s="59">
        <f>IF($C84&lt;&gt;0,SUM($CK85:CM85),0)</f>
        <v>0</v>
      </c>
      <c r="DJ84" s="59">
        <f>IF($C84&lt;&gt;0,SUM($CK85:CN85),0)</f>
        <v>0</v>
      </c>
      <c r="DK84" s="59">
        <f>IF($C84&lt;&gt;0,SUM($CK85:CO85),0)</f>
        <v>0</v>
      </c>
      <c r="DL84" s="59">
        <f>IF($C84&lt;&gt;0,SUM($CK85:CP85),0)</f>
        <v>0</v>
      </c>
      <c r="DM84" s="59">
        <f>IF($C84&lt;&gt;0,SUM($CK85:CQ85),0)</f>
        <v>0</v>
      </c>
      <c r="DN84" s="59">
        <f>IF($C84&lt;&gt;0,SUM($CK85:CR85),0)</f>
        <v>0</v>
      </c>
      <c r="DO84" s="59">
        <f>IF($C84&lt;&gt;0,SUM($CK85:CS85),0)</f>
        <v>0</v>
      </c>
      <c r="DP84" s="59">
        <f>IF($C84&lt;&gt;0,SUM($CK85:CT85),0)</f>
        <v>0</v>
      </c>
      <c r="DQ84" s="59">
        <f>IF($C84&lt;&gt;0,SUM($CK85:CU85),0)</f>
        <v>0</v>
      </c>
      <c r="DR84" s="59">
        <f>IF($C84&lt;&gt;0,SUM($CK85:CV85),0)</f>
        <v>0</v>
      </c>
      <c r="DS84" s="59">
        <f>IF($C84&lt;&gt;0,SUM($CK85:CW85),0)</f>
        <v>0</v>
      </c>
      <c r="DT84" s="59">
        <f>IF($C84&lt;&gt;0,SUM($CK85:CX85),0)</f>
        <v>0</v>
      </c>
      <c r="DU84" s="59">
        <f>IF($C84&lt;&gt;0,SUM($CK85:CY85),0)</f>
        <v>0</v>
      </c>
      <c r="DV84" s="59">
        <f>IF($C84&lt;&gt;0,SUM($CK85:CZ85),0)</f>
        <v>0</v>
      </c>
      <c r="DW84" s="59">
        <f>IF($C84&lt;&gt;0,SUM($CK85:DA85),0)</f>
        <v>0</v>
      </c>
      <c r="DX84" s="59">
        <f>IF($C84&lt;&gt;0,SUM($CK85:DB85),0)</f>
        <v>0</v>
      </c>
      <c r="DY84" s="952" t="str">
        <f t="shared" si="111"/>
        <v/>
      </c>
    </row>
    <row r="85" spans="1:129" ht="13.5" hidden="1" thickBot="1">
      <c r="A85" s="3" t="str">
        <f t="shared" si="112"/>
        <v/>
      </c>
      <c r="B85" s="805">
        <f>Dados_GLOBAL_Inicial!E85</f>
        <v>0</v>
      </c>
      <c r="C85" s="953">
        <f>IF(IFERROR(VALUE(Dados_GLOBAL_Inicial!F85),0)=0,0,Dados_GLOBAL_Inicial!F85)</f>
        <v>0</v>
      </c>
      <c r="D85" s="830">
        <f>Dados_GLOBAL_Inicial!G85</f>
        <v>0</v>
      </c>
      <c r="E85" s="830" t="str">
        <f>IF(IFERROR(VLOOKUP(F85,Cod_Gde_Itens!$A$1:$B$80,2,FALSE),0)&gt;549,IFERROR(VLOOKUP(F85,Cod_Gde_Itens!$A$1:$B$80,2,FALSE),0),IF(Dados_GLOBAL_Inicial!H85=0,"",Dados_GLOBAL_Inicial!H85))</f>
        <v/>
      </c>
      <c r="F85" s="823">
        <f>Dados_GLOBAL_Inicial!I85</f>
        <v>0</v>
      </c>
      <c r="G85" s="824">
        <f>Dados_GLOBAL_Inicial!J85</f>
        <v>0</v>
      </c>
      <c r="H85" s="454">
        <f>Dados_GLOBAL_Inicial!K85</f>
        <v>0</v>
      </c>
      <c r="I85" s="970">
        <f>SUM('MEDIÇÃO_OBJETO (1)'!I85)</f>
        <v>0</v>
      </c>
      <c r="J85" s="455">
        <f t="shared" si="113"/>
        <v>0</v>
      </c>
      <c r="K85" s="451">
        <f t="shared" si="78"/>
        <v>0</v>
      </c>
      <c r="L85" s="452">
        <f t="shared" si="88"/>
        <v>0</v>
      </c>
      <c r="M85" s="809">
        <f t="shared" si="79"/>
        <v>0</v>
      </c>
      <c r="N85" s="810">
        <f>IF(IFERROR(VALUE(Dados_GLOBAL_Inicial!L85),0)=0,0,Dados_GLOBAL_Inicial!L85)</f>
        <v>0</v>
      </c>
      <c r="O85" s="812">
        <f>SUM('MEDIÇÃO_OBJETO (1)'!O85)</f>
        <v>0</v>
      </c>
      <c r="P85" s="812">
        <f>SUM('MEDIÇÃO_OBJETO (1)'!P85)</f>
        <v>0</v>
      </c>
      <c r="Q85" s="813">
        <f t="shared" si="80"/>
        <v>0</v>
      </c>
      <c r="R85" s="951"/>
      <c r="S85" s="815">
        <f>SUM('MEDIÇÃO_OBJETO (1)'!S85)</f>
        <v>0</v>
      </c>
      <c r="T85" s="815">
        <f>SUM('MEDIÇÃO_OBJETO (1)'!T85)</f>
        <v>0</v>
      </c>
      <c r="V85" s="19"/>
      <c r="W85" s="978">
        <f t="shared" si="81"/>
        <v>0</v>
      </c>
      <c r="X85" s="816">
        <f t="shared" si="82"/>
        <v>0</v>
      </c>
      <c r="Y85" s="816">
        <f t="shared" si="83"/>
        <v>0</v>
      </c>
      <c r="Z85" s="817">
        <f t="shared" si="84"/>
        <v>0</v>
      </c>
      <c r="AB85" s="453">
        <f t="shared" si="108"/>
        <v>0</v>
      </c>
      <c r="AC85" s="14">
        <f t="shared" si="85"/>
        <v>0</v>
      </c>
      <c r="AD85" s="819"/>
      <c r="AE85" s="631">
        <f t="shared" si="109"/>
        <v>0</v>
      </c>
      <c r="AF85" s="818">
        <f>SUM('MEDIÇÃO_OBJETO (1)'!AG85)</f>
        <v>0</v>
      </c>
      <c r="AG85" s="541">
        <f>SUM('MEDIÇÃO_OBJETO (1)'!AH85)</f>
        <v>0</v>
      </c>
      <c r="AH85" s="541">
        <f>SUM('MEDIÇÃO_OBJETO (1)'!AI85)</f>
        <v>0</v>
      </c>
      <c r="AI85" s="541">
        <f>SUM('MEDIÇÃO_OBJETO (1)'!AJ85)</f>
        <v>0</v>
      </c>
      <c r="AJ85" s="541">
        <f>SUM('MEDIÇÃO_OBJETO (1)'!AK85)</f>
        <v>0</v>
      </c>
      <c r="AK85" s="541">
        <f>SUM('MEDIÇÃO_OBJETO (1)'!AL85)</f>
        <v>0</v>
      </c>
      <c r="AL85" s="541">
        <f>SUM('MEDIÇÃO_OBJETO (1)'!AM85)</f>
        <v>0</v>
      </c>
      <c r="AM85" s="541">
        <f>SUM('MEDIÇÃO_OBJETO (1)'!AN85)</f>
        <v>0</v>
      </c>
      <c r="AN85" s="541">
        <f>SUM('MEDIÇÃO_OBJETO (1)'!AO85)</f>
        <v>0</v>
      </c>
      <c r="AO85" s="541">
        <f>SUM('MEDIÇÃO_OBJETO (1)'!AP85)</f>
        <v>0</v>
      </c>
      <c r="AP85" s="541">
        <f>SUM('MEDIÇÃO_OBJETO (1)'!AQ85)</f>
        <v>0</v>
      </c>
      <c r="AQ85" s="541">
        <f>SUM('MEDIÇÃO_OBJETO (1)'!AR85)</f>
        <v>0</v>
      </c>
      <c r="AR85" s="541">
        <f>SUM('MEDIÇÃO_OBJETO (1)'!AS85)</f>
        <v>0</v>
      </c>
      <c r="AS85" s="541">
        <f>SUM('MEDIÇÃO_OBJETO (1)'!AT85)</f>
        <v>0</v>
      </c>
      <c r="AT85" s="541">
        <f>SUM('MEDIÇÃO_OBJETO (1)'!AU85)</f>
        <v>0</v>
      </c>
      <c r="AU85" s="541">
        <f>SUM('MEDIÇÃO_OBJETO (1)'!AV85)</f>
        <v>0</v>
      </c>
      <c r="AV85" s="541">
        <f>SUM('MEDIÇÃO_OBJETO (1)'!AW85)</f>
        <v>0</v>
      </c>
      <c r="AW85" s="541">
        <f>SUM('MEDIÇÃO_OBJETO (1)'!AX85)</f>
        <v>0</v>
      </c>
      <c r="AX85" s="977"/>
      <c r="BN85" s="992">
        <f t="shared" si="77"/>
        <v>0</v>
      </c>
      <c r="BO85" s="538">
        <f t="shared" si="110"/>
        <v>0</v>
      </c>
      <c r="BP85" s="987">
        <f>IF(RESUMO_GLOBAL!$X$53="a",ROUND(AF85*$N85,RESUMO_GLOBAL!$X$54),IF(RESUMO_GLOBAL!$X$53="t",TRUNC(AF85*$N85,RESUMO_GLOBAL!$X$54),AF85*$N85))</f>
        <v>0</v>
      </c>
      <c r="BQ85" s="987">
        <f>IF(RESUMO_GLOBAL!$X$53="a",ROUND(AG85*$N85,RESUMO_GLOBAL!$X$54),IF(RESUMO_GLOBAL!$X$53="t",TRUNC(AG85*$N85,RESUMO_GLOBAL!$X$54),AG85*$N85))</f>
        <v>0</v>
      </c>
      <c r="BR85" s="987">
        <f>IF(RESUMO_GLOBAL!$X$53="a",ROUND(AH85*$N85,RESUMO_GLOBAL!$X$54),IF(RESUMO_GLOBAL!$X$53="t",TRUNC(AH85*$N85,RESUMO_GLOBAL!$X$54),AH85*$N85))</f>
        <v>0</v>
      </c>
      <c r="BS85" s="987">
        <f>IF(RESUMO_GLOBAL!$X$53="a",ROUND(AI85*$N85,RESUMO_GLOBAL!$X$54),IF(RESUMO_GLOBAL!$X$53="t",TRUNC(AI85*$N85,RESUMO_GLOBAL!$X$54),AI85*$N85))</f>
        <v>0</v>
      </c>
      <c r="BT85" s="987">
        <f>IF(RESUMO_GLOBAL!$X$53="a",ROUND(AJ85*$N85,RESUMO_GLOBAL!$X$54),IF(RESUMO_GLOBAL!$X$53="t",TRUNC(AJ85*$N85,RESUMO_GLOBAL!$X$54),AJ85*$N85))</f>
        <v>0</v>
      </c>
      <c r="BU85" s="987">
        <f>IF(RESUMO_GLOBAL!$X$53="a",ROUND(AK85*$N85,RESUMO_GLOBAL!$X$54),IF(RESUMO_GLOBAL!$X$53="t",TRUNC(AK85*$N85,RESUMO_GLOBAL!$X$54),AK85*$N85))</f>
        <v>0</v>
      </c>
      <c r="BV85" s="987">
        <f>IF(RESUMO_GLOBAL!$X$53="a",ROUND(AL85*$N85,RESUMO_GLOBAL!$X$54),IF(RESUMO_GLOBAL!$X$53="t",TRUNC(AL85*$N85,RESUMO_GLOBAL!$X$54),AL85*$N85))</f>
        <v>0</v>
      </c>
      <c r="BW85" s="987">
        <f>IF(RESUMO_GLOBAL!$X$53="a",ROUND(AM85*$N85,RESUMO_GLOBAL!$X$54),IF(RESUMO_GLOBAL!$X$53="t",TRUNC(AM85*$N85,RESUMO_GLOBAL!$X$54),AM85*$N85))</f>
        <v>0</v>
      </c>
      <c r="BX85" s="987">
        <f>IF(RESUMO_GLOBAL!$X$53="a",ROUND(AN85*$N85,RESUMO_GLOBAL!$X$54),IF(RESUMO_GLOBAL!$X$53="t",TRUNC(AN85*$N85,RESUMO_GLOBAL!$X$54),AN85*$N85))</f>
        <v>0</v>
      </c>
      <c r="BY85" s="987">
        <f>IF(RESUMO_GLOBAL!$X$53="a",ROUND(AO85*$N85,RESUMO_GLOBAL!$X$54),IF(RESUMO_GLOBAL!$X$53="t",TRUNC(AO85*$N85,RESUMO_GLOBAL!$X$54),AO85*$N85))</f>
        <v>0</v>
      </c>
      <c r="BZ85" s="987">
        <f>IF(RESUMO_GLOBAL!$X$53="a",ROUND(AP85*$N85,RESUMO_GLOBAL!$X$54),IF(RESUMO_GLOBAL!$X$53="t",TRUNC(AP85*$N85,RESUMO_GLOBAL!$X$54),AP85*$N85))</f>
        <v>0</v>
      </c>
      <c r="CA85" s="987">
        <f>IF(RESUMO_GLOBAL!$X$53="a",ROUND(AQ85*$N85,RESUMO_GLOBAL!$X$54),IF(RESUMO_GLOBAL!$X$53="t",TRUNC(AQ85*$N85,RESUMO_GLOBAL!$X$54),AQ85*$N85))</f>
        <v>0</v>
      </c>
      <c r="CB85" s="987">
        <f>IF(RESUMO_GLOBAL!$X$53="a",ROUND(AR85*$N85,RESUMO_GLOBAL!$X$54),IF(RESUMO_GLOBAL!$X$53="t",TRUNC(AR85*$N85,RESUMO_GLOBAL!$X$54),AR85*$N85))</f>
        <v>0</v>
      </c>
      <c r="CC85" s="987">
        <f>IF(RESUMO_GLOBAL!$X$53="a",ROUND(AS85*$N85,RESUMO_GLOBAL!$X$54),IF(RESUMO_GLOBAL!$X$53="t",TRUNC(AS85*$N85,RESUMO_GLOBAL!$X$54),AS85*$N85))</f>
        <v>0</v>
      </c>
      <c r="CD85" s="987">
        <f>IF(RESUMO_GLOBAL!$X$53="a",ROUND(AT85*$N85,RESUMO_GLOBAL!$X$54),IF(RESUMO_GLOBAL!$X$53="t",TRUNC(AT85*$N85,RESUMO_GLOBAL!$X$54),AT85*$N85))</f>
        <v>0</v>
      </c>
      <c r="CE85" s="987">
        <f>IF(RESUMO_GLOBAL!$X$53="a",ROUND(AU85*$N85,RESUMO_GLOBAL!$X$54),IF(RESUMO_GLOBAL!$X$53="t",TRUNC(AU85*$N85,RESUMO_GLOBAL!$X$54),AU85*$N85))</f>
        <v>0</v>
      </c>
      <c r="CF85" s="987">
        <f>IF(RESUMO_GLOBAL!$X$53="a",ROUND(AV85*$N85,RESUMO_GLOBAL!$X$54),IF(RESUMO_GLOBAL!$X$53="t",TRUNC(AV85*$N85,RESUMO_GLOBAL!$X$54),AV85*$N85))</f>
        <v>0</v>
      </c>
      <c r="CG85" s="987">
        <f>IF(RESUMO_GLOBAL!$X$53="a",ROUND(AW85*$N85,RESUMO_GLOBAL!$X$54),IF(RESUMO_GLOBAL!$X$53="t",TRUNC(AW85*$N85,RESUMO_GLOBAL!$X$54),AW85*$N85))</f>
        <v>0</v>
      </c>
      <c r="CK85" s="59">
        <f t="shared" si="89"/>
        <v>0</v>
      </c>
      <c r="CL85" s="59">
        <f t="shared" si="90"/>
        <v>0</v>
      </c>
      <c r="CM85" s="59">
        <f t="shared" si="91"/>
        <v>0</v>
      </c>
      <c r="CN85" s="59">
        <f t="shared" si="92"/>
        <v>0</v>
      </c>
      <c r="CO85" s="59">
        <f t="shared" si="93"/>
        <v>0</v>
      </c>
      <c r="CP85" s="59">
        <f t="shared" si="94"/>
        <v>0</v>
      </c>
      <c r="CQ85" s="59">
        <f t="shared" si="95"/>
        <v>0</v>
      </c>
      <c r="CR85" s="59">
        <f t="shared" si="96"/>
        <v>0</v>
      </c>
      <c r="CS85" s="59">
        <f t="shared" si="97"/>
        <v>0</v>
      </c>
      <c r="CT85" s="59">
        <f t="shared" si="98"/>
        <v>0</v>
      </c>
      <c r="CU85" s="59">
        <f t="shared" si="99"/>
        <v>0</v>
      </c>
      <c r="CV85" s="59">
        <f t="shared" si="100"/>
        <v>0</v>
      </c>
      <c r="CW85" s="59">
        <f t="shared" si="101"/>
        <v>0</v>
      </c>
      <c r="CX85" s="59">
        <f t="shared" si="102"/>
        <v>0</v>
      </c>
      <c r="CY85" s="59">
        <f t="shared" si="103"/>
        <v>0</v>
      </c>
      <c r="CZ85" s="59">
        <f t="shared" si="104"/>
        <v>0</v>
      </c>
      <c r="DA85" s="59">
        <f t="shared" si="105"/>
        <v>0</v>
      </c>
      <c r="DB85" s="59">
        <f t="shared" si="106"/>
        <v>0</v>
      </c>
      <c r="DE85">
        <f t="shared" si="86"/>
        <v>80</v>
      </c>
      <c r="DF85" t="str">
        <f t="shared" si="107"/>
        <v/>
      </c>
      <c r="DG85" s="59">
        <f>IF($C85&lt;&gt;0,SUM($CK86:CK86),0)</f>
        <v>0</v>
      </c>
      <c r="DH85" s="59">
        <f>IF($C85&lt;&gt;0,SUM($CK86:CL86),0)</f>
        <v>0</v>
      </c>
      <c r="DI85" s="59">
        <f>IF($C85&lt;&gt;0,SUM($CK86:CM86),0)</f>
        <v>0</v>
      </c>
      <c r="DJ85" s="59">
        <f>IF($C85&lt;&gt;0,SUM($CK86:CN86),0)</f>
        <v>0</v>
      </c>
      <c r="DK85" s="59">
        <f>IF($C85&lt;&gt;0,SUM($CK86:CO86),0)</f>
        <v>0</v>
      </c>
      <c r="DL85" s="59">
        <f>IF($C85&lt;&gt;0,SUM($CK86:CP86),0)</f>
        <v>0</v>
      </c>
      <c r="DM85" s="59">
        <f>IF($C85&lt;&gt;0,SUM($CK86:CQ86),0)</f>
        <v>0</v>
      </c>
      <c r="DN85" s="59">
        <f>IF($C85&lt;&gt;0,SUM($CK86:CR86),0)</f>
        <v>0</v>
      </c>
      <c r="DO85" s="59">
        <f>IF($C85&lt;&gt;0,SUM($CK86:CS86),0)</f>
        <v>0</v>
      </c>
      <c r="DP85" s="59">
        <f>IF($C85&lt;&gt;0,SUM($CK86:CT86),0)</f>
        <v>0</v>
      </c>
      <c r="DQ85" s="59">
        <f>IF($C85&lt;&gt;0,SUM($CK86:CU86),0)</f>
        <v>0</v>
      </c>
      <c r="DR85" s="59">
        <f>IF($C85&lt;&gt;0,SUM($CK86:CV86),0)</f>
        <v>0</v>
      </c>
      <c r="DS85" s="59">
        <f>IF($C85&lt;&gt;0,SUM($CK86:CW86),0)</f>
        <v>0</v>
      </c>
      <c r="DT85" s="59">
        <f>IF($C85&lt;&gt;0,SUM($CK86:CX86),0)</f>
        <v>0</v>
      </c>
      <c r="DU85" s="59">
        <f>IF($C85&lt;&gt;0,SUM($CK86:CY86),0)</f>
        <v>0</v>
      </c>
      <c r="DV85" s="59">
        <f>IF($C85&lt;&gt;0,SUM($CK86:CZ86),0)</f>
        <v>0</v>
      </c>
      <c r="DW85" s="59">
        <f>IF($C85&lt;&gt;0,SUM($CK86:DA86),0)</f>
        <v>0</v>
      </c>
      <c r="DX85" s="59">
        <f>IF($C85&lt;&gt;0,SUM($CK86:DB86),0)</f>
        <v>0</v>
      </c>
      <c r="DY85" s="952" t="str">
        <f t="shared" si="111"/>
        <v/>
      </c>
    </row>
    <row r="86" spans="1:129" ht="13.5" hidden="1" thickBot="1">
      <c r="A86" s="3" t="str">
        <f t="shared" si="112"/>
        <v/>
      </c>
      <c r="B86" s="805">
        <f>Dados_GLOBAL_Inicial!E86</f>
        <v>0</v>
      </c>
      <c r="C86" s="953">
        <f>IF(IFERROR(VALUE(Dados_GLOBAL_Inicial!F86),0)=0,0,Dados_GLOBAL_Inicial!F86)</f>
        <v>0</v>
      </c>
      <c r="D86" s="830">
        <f>Dados_GLOBAL_Inicial!G86</f>
        <v>0</v>
      </c>
      <c r="E86" s="830" t="str">
        <f>IF(IFERROR(VLOOKUP(F86,Cod_Gde_Itens!$A$1:$B$80,2,FALSE),0)&gt;549,IFERROR(VLOOKUP(F86,Cod_Gde_Itens!$A$1:$B$80,2,FALSE),0),IF(Dados_GLOBAL_Inicial!H86=0,"",Dados_GLOBAL_Inicial!H86))</f>
        <v/>
      </c>
      <c r="F86" s="823">
        <f>Dados_GLOBAL_Inicial!I86</f>
        <v>0</v>
      </c>
      <c r="G86" s="824">
        <f>Dados_GLOBAL_Inicial!J86</f>
        <v>0</v>
      </c>
      <c r="H86" s="454">
        <f>Dados_GLOBAL_Inicial!K86</f>
        <v>0</v>
      </c>
      <c r="I86" s="970">
        <f>SUM('MEDIÇÃO_OBJETO (1)'!I86)</f>
        <v>0</v>
      </c>
      <c r="J86" s="455">
        <f t="shared" si="113"/>
        <v>0</v>
      </c>
      <c r="K86" s="451">
        <f t="shared" si="78"/>
        <v>0</v>
      </c>
      <c r="L86" s="452">
        <f t="shared" si="88"/>
        <v>0</v>
      </c>
      <c r="M86" s="809">
        <f t="shared" si="79"/>
        <v>0</v>
      </c>
      <c r="N86" s="810">
        <f>IF(IFERROR(VALUE(Dados_GLOBAL_Inicial!L86),0)=0,0,Dados_GLOBAL_Inicial!L86)</f>
        <v>0</v>
      </c>
      <c r="O86" s="812">
        <f>SUM('MEDIÇÃO_OBJETO (1)'!O86)</f>
        <v>0</v>
      </c>
      <c r="P86" s="812">
        <f>SUM('MEDIÇÃO_OBJETO (1)'!P86)</f>
        <v>0</v>
      </c>
      <c r="Q86" s="813">
        <f t="shared" si="80"/>
        <v>0</v>
      </c>
      <c r="R86" s="951"/>
      <c r="S86" s="815">
        <f>SUM('MEDIÇÃO_OBJETO (1)'!S86)</f>
        <v>0</v>
      </c>
      <c r="T86" s="815">
        <f>SUM('MEDIÇÃO_OBJETO (1)'!T86)</f>
        <v>0</v>
      </c>
      <c r="V86" s="19"/>
      <c r="W86" s="978">
        <f t="shared" si="81"/>
        <v>0</v>
      </c>
      <c r="X86" s="816">
        <f t="shared" si="82"/>
        <v>0</v>
      </c>
      <c r="Y86" s="816">
        <f t="shared" si="83"/>
        <v>0</v>
      </c>
      <c r="Z86" s="817">
        <f t="shared" si="84"/>
        <v>0</v>
      </c>
      <c r="AB86" s="453">
        <f t="shared" si="108"/>
        <v>0</v>
      </c>
      <c r="AC86" s="14">
        <f t="shared" si="85"/>
        <v>0</v>
      </c>
      <c r="AD86" s="819"/>
      <c r="AE86" s="631">
        <f t="shared" si="109"/>
        <v>0</v>
      </c>
      <c r="AF86" s="818">
        <f>SUM('MEDIÇÃO_OBJETO (1)'!AG86)</f>
        <v>0</v>
      </c>
      <c r="AG86" s="541">
        <f>SUM('MEDIÇÃO_OBJETO (1)'!AH86)</f>
        <v>0</v>
      </c>
      <c r="AH86" s="541">
        <f>SUM('MEDIÇÃO_OBJETO (1)'!AI86)</f>
        <v>0</v>
      </c>
      <c r="AI86" s="541">
        <f>SUM('MEDIÇÃO_OBJETO (1)'!AJ86)</f>
        <v>0</v>
      </c>
      <c r="AJ86" s="541">
        <f>SUM('MEDIÇÃO_OBJETO (1)'!AK86)</f>
        <v>0</v>
      </c>
      <c r="AK86" s="541">
        <f>SUM('MEDIÇÃO_OBJETO (1)'!AL86)</f>
        <v>0</v>
      </c>
      <c r="AL86" s="541">
        <f>SUM('MEDIÇÃO_OBJETO (1)'!AM86)</f>
        <v>0</v>
      </c>
      <c r="AM86" s="541">
        <f>SUM('MEDIÇÃO_OBJETO (1)'!AN86)</f>
        <v>0</v>
      </c>
      <c r="AN86" s="541">
        <f>SUM('MEDIÇÃO_OBJETO (1)'!AO86)</f>
        <v>0</v>
      </c>
      <c r="AO86" s="541">
        <f>SUM('MEDIÇÃO_OBJETO (1)'!AP86)</f>
        <v>0</v>
      </c>
      <c r="AP86" s="541">
        <f>SUM('MEDIÇÃO_OBJETO (1)'!AQ86)</f>
        <v>0</v>
      </c>
      <c r="AQ86" s="541">
        <f>SUM('MEDIÇÃO_OBJETO (1)'!AR86)</f>
        <v>0</v>
      </c>
      <c r="AR86" s="541">
        <f>SUM('MEDIÇÃO_OBJETO (1)'!AS86)</f>
        <v>0</v>
      </c>
      <c r="AS86" s="541">
        <f>SUM('MEDIÇÃO_OBJETO (1)'!AT86)</f>
        <v>0</v>
      </c>
      <c r="AT86" s="541">
        <f>SUM('MEDIÇÃO_OBJETO (1)'!AU86)</f>
        <v>0</v>
      </c>
      <c r="AU86" s="541">
        <f>SUM('MEDIÇÃO_OBJETO (1)'!AV86)</f>
        <v>0</v>
      </c>
      <c r="AV86" s="541">
        <f>SUM('MEDIÇÃO_OBJETO (1)'!AW86)</f>
        <v>0</v>
      </c>
      <c r="AW86" s="541">
        <f>SUM('MEDIÇÃO_OBJETO (1)'!AX86)</f>
        <v>0</v>
      </c>
      <c r="AX86" s="977"/>
      <c r="BN86" s="992">
        <f t="shared" si="77"/>
        <v>0</v>
      </c>
      <c r="BO86" s="538">
        <f t="shared" si="110"/>
        <v>0</v>
      </c>
      <c r="BP86" s="987">
        <f>IF(RESUMO_GLOBAL!$X$53="a",ROUND(AF86*$N86,RESUMO_GLOBAL!$X$54),IF(RESUMO_GLOBAL!$X$53="t",TRUNC(AF86*$N86,RESUMO_GLOBAL!$X$54),AF86*$N86))</f>
        <v>0</v>
      </c>
      <c r="BQ86" s="987">
        <f>IF(RESUMO_GLOBAL!$X$53="a",ROUND(AG86*$N86,RESUMO_GLOBAL!$X$54),IF(RESUMO_GLOBAL!$X$53="t",TRUNC(AG86*$N86,RESUMO_GLOBAL!$X$54),AG86*$N86))</f>
        <v>0</v>
      </c>
      <c r="BR86" s="987">
        <f>IF(RESUMO_GLOBAL!$X$53="a",ROUND(AH86*$N86,RESUMO_GLOBAL!$X$54),IF(RESUMO_GLOBAL!$X$53="t",TRUNC(AH86*$N86,RESUMO_GLOBAL!$X$54),AH86*$N86))</f>
        <v>0</v>
      </c>
      <c r="BS86" s="987">
        <f>IF(RESUMO_GLOBAL!$X$53="a",ROUND(AI86*$N86,RESUMO_GLOBAL!$X$54),IF(RESUMO_GLOBAL!$X$53="t",TRUNC(AI86*$N86,RESUMO_GLOBAL!$X$54),AI86*$N86))</f>
        <v>0</v>
      </c>
      <c r="BT86" s="987">
        <f>IF(RESUMO_GLOBAL!$X$53="a",ROUND(AJ86*$N86,RESUMO_GLOBAL!$X$54),IF(RESUMO_GLOBAL!$X$53="t",TRUNC(AJ86*$N86,RESUMO_GLOBAL!$X$54),AJ86*$N86))</f>
        <v>0</v>
      </c>
      <c r="BU86" s="987">
        <f>IF(RESUMO_GLOBAL!$X$53="a",ROUND(AK86*$N86,RESUMO_GLOBAL!$X$54),IF(RESUMO_GLOBAL!$X$53="t",TRUNC(AK86*$N86,RESUMO_GLOBAL!$X$54),AK86*$N86))</f>
        <v>0</v>
      </c>
      <c r="BV86" s="987">
        <f>IF(RESUMO_GLOBAL!$X$53="a",ROUND(AL86*$N86,RESUMO_GLOBAL!$X$54),IF(RESUMO_GLOBAL!$X$53="t",TRUNC(AL86*$N86,RESUMO_GLOBAL!$X$54),AL86*$N86))</f>
        <v>0</v>
      </c>
      <c r="BW86" s="987">
        <f>IF(RESUMO_GLOBAL!$X$53="a",ROUND(AM86*$N86,RESUMO_GLOBAL!$X$54),IF(RESUMO_GLOBAL!$X$53="t",TRUNC(AM86*$N86,RESUMO_GLOBAL!$X$54),AM86*$N86))</f>
        <v>0</v>
      </c>
      <c r="BX86" s="987">
        <f>IF(RESUMO_GLOBAL!$X$53="a",ROUND(AN86*$N86,RESUMO_GLOBAL!$X$54),IF(RESUMO_GLOBAL!$X$53="t",TRUNC(AN86*$N86,RESUMO_GLOBAL!$X$54),AN86*$N86))</f>
        <v>0</v>
      </c>
      <c r="BY86" s="987">
        <f>IF(RESUMO_GLOBAL!$X$53="a",ROUND(AO86*$N86,RESUMO_GLOBAL!$X$54),IF(RESUMO_GLOBAL!$X$53="t",TRUNC(AO86*$N86,RESUMO_GLOBAL!$X$54),AO86*$N86))</f>
        <v>0</v>
      </c>
      <c r="BZ86" s="987">
        <f>IF(RESUMO_GLOBAL!$X$53="a",ROUND(AP86*$N86,RESUMO_GLOBAL!$X$54),IF(RESUMO_GLOBAL!$X$53="t",TRUNC(AP86*$N86,RESUMO_GLOBAL!$X$54),AP86*$N86))</f>
        <v>0</v>
      </c>
      <c r="CA86" s="987">
        <f>IF(RESUMO_GLOBAL!$X$53="a",ROUND(AQ86*$N86,RESUMO_GLOBAL!$X$54),IF(RESUMO_GLOBAL!$X$53="t",TRUNC(AQ86*$N86,RESUMO_GLOBAL!$X$54),AQ86*$N86))</f>
        <v>0</v>
      </c>
      <c r="CB86" s="987">
        <f>IF(RESUMO_GLOBAL!$X$53="a",ROUND(AR86*$N86,RESUMO_GLOBAL!$X$54),IF(RESUMO_GLOBAL!$X$53="t",TRUNC(AR86*$N86,RESUMO_GLOBAL!$X$54),AR86*$N86))</f>
        <v>0</v>
      </c>
      <c r="CC86" s="987">
        <f>IF(RESUMO_GLOBAL!$X$53="a",ROUND(AS86*$N86,RESUMO_GLOBAL!$X$54),IF(RESUMO_GLOBAL!$X$53="t",TRUNC(AS86*$N86,RESUMO_GLOBAL!$X$54),AS86*$N86))</f>
        <v>0</v>
      </c>
      <c r="CD86" s="987">
        <f>IF(RESUMO_GLOBAL!$X$53="a",ROUND(AT86*$N86,RESUMO_GLOBAL!$X$54),IF(RESUMO_GLOBAL!$X$53="t",TRUNC(AT86*$N86,RESUMO_GLOBAL!$X$54),AT86*$N86))</f>
        <v>0</v>
      </c>
      <c r="CE86" s="987">
        <f>IF(RESUMO_GLOBAL!$X$53="a",ROUND(AU86*$N86,RESUMO_GLOBAL!$X$54),IF(RESUMO_GLOBAL!$X$53="t",TRUNC(AU86*$N86,RESUMO_GLOBAL!$X$54),AU86*$N86))</f>
        <v>0</v>
      </c>
      <c r="CF86" s="987">
        <f>IF(RESUMO_GLOBAL!$X$53="a",ROUND(AV86*$N86,RESUMO_GLOBAL!$X$54),IF(RESUMO_GLOBAL!$X$53="t",TRUNC(AV86*$N86,RESUMO_GLOBAL!$X$54),AV86*$N86))</f>
        <v>0</v>
      </c>
      <c r="CG86" s="987">
        <f>IF(RESUMO_GLOBAL!$X$53="a",ROUND(AW86*$N86,RESUMO_GLOBAL!$X$54),IF(RESUMO_GLOBAL!$X$53="t",TRUNC(AW86*$N86,RESUMO_GLOBAL!$X$54),AW86*$N86))</f>
        <v>0</v>
      </c>
      <c r="CK86" s="59">
        <f t="shared" si="89"/>
        <v>0</v>
      </c>
      <c r="CL86" s="59">
        <f t="shared" si="90"/>
        <v>0</v>
      </c>
      <c r="CM86" s="59">
        <f t="shared" si="91"/>
        <v>0</v>
      </c>
      <c r="CN86" s="59">
        <f t="shared" si="92"/>
        <v>0</v>
      </c>
      <c r="CO86" s="59">
        <f t="shared" si="93"/>
        <v>0</v>
      </c>
      <c r="CP86" s="59">
        <f t="shared" si="94"/>
        <v>0</v>
      </c>
      <c r="CQ86" s="59">
        <f t="shared" si="95"/>
        <v>0</v>
      </c>
      <c r="CR86" s="59">
        <f t="shared" si="96"/>
        <v>0</v>
      </c>
      <c r="CS86" s="59">
        <f t="shared" si="97"/>
        <v>0</v>
      </c>
      <c r="CT86" s="59">
        <f t="shared" si="98"/>
        <v>0</v>
      </c>
      <c r="CU86" s="59">
        <f t="shared" si="99"/>
        <v>0</v>
      </c>
      <c r="CV86" s="59">
        <f t="shared" si="100"/>
        <v>0</v>
      </c>
      <c r="CW86" s="59">
        <f t="shared" si="101"/>
        <v>0</v>
      </c>
      <c r="CX86" s="59">
        <f t="shared" si="102"/>
        <v>0</v>
      </c>
      <c r="CY86" s="59">
        <f t="shared" si="103"/>
        <v>0</v>
      </c>
      <c r="CZ86" s="59">
        <f t="shared" si="104"/>
        <v>0</v>
      </c>
      <c r="DA86" s="59">
        <f t="shared" si="105"/>
        <v>0</v>
      </c>
      <c r="DB86" s="59">
        <f t="shared" si="106"/>
        <v>0</v>
      </c>
      <c r="DE86">
        <f t="shared" si="86"/>
        <v>81</v>
      </c>
      <c r="DF86" t="str">
        <f t="shared" si="107"/>
        <v/>
      </c>
      <c r="DG86" s="59">
        <f>IF($C86&lt;&gt;0,SUM($CK87:CK87),0)</f>
        <v>0</v>
      </c>
      <c r="DH86" s="59">
        <f>IF($C86&lt;&gt;0,SUM($CK87:CL87),0)</f>
        <v>0</v>
      </c>
      <c r="DI86" s="59">
        <f>IF($C86&lt;&gt;0,SUM($CK87:CM87),0)</f>
        <v>0</v>
      </c>
      <c r="DJ86" s="59">
        <f>IF($C86&lt;&gt;0,SUM($CK87:CN87),0)</f>
        <v>0</v>
      </c>
      <c r="DK86" s="59">
        <f>IF($C86&lt;&gt;0,SUM($CK87:CO87),0)</f>
        <v>0</v>
      </c>
      <c r="DL86" s="59">
        <f>IF($C86&lt;&gt;0,SUM($CK87:CP87),0)</f>
        <v>0</v>
      </c>
      <c r="DM86" s="59">
        <f>IF($C86&lt;&gt;0,SUM($CK87:CQ87),0)</f>
        <v>0</v>
      </c>
      <c r="DN86" s="59">
        <f>IF($C86&lt;&gt;0,SUM($CK87:CR87),0)</f>
        <v>0</v>
      </c>
      <c r="DO86" s="59">
        <f>IF($C86&lt;&gt;0,SUM($CK87:CS87),0)</f>
        <v>0</v>
      </c>
      <c r="DP86" s="59">
        <f>IF($C86&lt;&gt;0,SUM($CK87:CT87),0)</f>
        <v>0</v>
      </c>
      <c r="DQ86" s="59">
        <f>IF($C86&lt;&gt;0,SUM($CK87:CU87),0)</f>
        <v>0</v>
      </c>
      <c r="DR86" s="59">
        <f>IF($C86&lt;&gt;0,SUM($CK87:CV87),0)</f>
        <v>0</v>
      </c>
      <c r="DS86" s="59">
        <f>IF($C86&lt;&gt;0,SUM($CK87:CW87),0)</f>
        <v>0</v>
      </c>
      <c r="DT86" s="59">
        <f>IF($C86&lt;&gt;0,SUM($CK87:CX87),0)</f>
        <v>0</v>
      </c>
      <c r="DU86" s="59">
        <f>IF($C86&lt;&gt;0,SUM($CK87:CY87),0)</f>
        <v>0</v>
      </c>
      <c r="DV86" s="59">
        <f>IF($C86&lt;&gt;0,SUM($CK87:CZ87),0)</f>
        <v>0</v>
      </c>
      <c r="DW86" s="59">
        <f>IF($C86&lt;&gt;0,SUM($CK87:DA87),0)</f>
        <v>0</v>
      </c>
      <c r="DX86" s="59">
        <f>IF($C86&lt;&gt;0,SUM($CK87:DB87),0)</f>
        <v>0</v>
      </c>
      <c r="DY86" s="952" t="str">
        <f t="shared" si="111"/>
        <v/>
      </c>
    </row>
    <row r="87" spans="1:129" ht="13.5" hidden="1" thickBot="1">
      <c r="A87" s="3" t="str">
        <f t="shared" si="112"/>
        <v/>
      </c>
      <c r="B87" s="805">
        <f>Dados_GLOBAL_Inicial!E87</f>
        <v>0</v>
      </c>
      <c r="C87" s="953">
        <f>IF(IFERROR(VALUE(Dados_GLOBAL_Inicial!F87),0)=0,0,Dados_GLOBAL_Inicial!F87)</f>
        <v>0</v>
      </c>
      <c r="D87" s="830">
        <f>Dados_GLOBAL_Inicial!G87</f>
        <v>0</v>
      </c>
      <c r="E87" s="830" t="str">
        <f>IF(IFERROR(VLOOKUP(F87,Cod_Gde_Itens!$A$1:$B$80,2,FALSE),0)&gt;549,IFERROR(VLOOKUP(F87,Cod_Gde_Itens!$A$1:$B$80,2,FALSE),0),IF(Dados_GLOBAL_Inicial!H87=0,"",Dados_GLOBAL_Inicial!H87))</f>
        <v/>
      </c>
      <c r="F87" s="823">
        <f>Dados_GLOBAL_Inicial!I87</f>
        <v>0</v>
      </c>
      <c r="G87" s="824">
        <f>Dados_GLOBAL_Inicial!J87</f>
        <v>0</v>
      </c>
      <c r="H87" s="454">
        <f>Dados_GLOBAL_Inicial!K87</f>
        <v>0</v>
      </c>
      <c r="I87" s="970">
        <f>SUM('MEDIÇÃO_OBJETO (1)'!I87)</f>
        <v>0</v>
      </c>
      <c r="J87" s="455">
        <f t="shared" si="113"/>
        <v>0</v>
      </c>
      <c r="K87" s="451">
        <f t="shared" si="78"/>
        <v>0</v>
      </c>
      <c r="L87" s="452">
        <f t="shared" si="88"/>
        <v>0</v>
      </c>
      <c r="M87" s="809">
        <f t="shared" si="79"/>
        <v>0</v>
      </c>
      <c r="N87" s="810">
        <f>IF(IFERROR(VALUE(Dados_GLOBAL_Inicial!L87),0)=0,0,Dados_GLOBAL_Inicial!L87)</f>
        <v>0</v>
      </c>
      <c r="O87" s="812">
        <f>SUM('MEDIÇÃO_OBJETO (1)'!O87)</f>
        <v>0</v>
      </c>
      <c r="P87" s="812">
        <f>SUM('MEDIÇÃO_OBJETO (1)'!P87)</f>
        <v>0</v>
      </c>
      <c r="Q87" s="813">
        <f t="shared" si="80"/>
        <v>0</v>
      </c>
      <c r="R87" s="951"/>
      <c r="S87" s="815">
        <f>SUM('MEDIÇÃO_OBJETO (1)'!S87)</f>
        <v>0</v>
      </c>
      <c r="T87" s="815">
        <f>SUM('MEDIÇÃO_OBJETO (1)'!T87)</f>
        <v>0</v>
      </c>
      <c r="V87" s="19"/>
      <c r="W87" s="978">
        <f t="shared" si="81"/>
        <v>0</v>
      </c>
      <c r="X87" s="816">
        <f t="shared" si="82"/>
        <v>0</v>
      </c>
      <c r="Y87" s="816">
        <f t="shared" si="83"/>
        <v>0</v>
      </c>
      <c r="Z87" s="817">
        <f t="shared" si="84"/>
        <v>0</v>
      </c>
      <c r="AB87" s="453">
        <f t="shared" si="108"/>
        <v>0</v>
      </c>
      <c r="AC87" s="14">
        <f t="shared" si="85"/>
        <v>0</v>
      </c>
      <c r="AD87" s="819"/>
      <c r="AE87" s="631">
        <f t="shared" si="109"/>
        <v>0</v>
      </c>
      <c r="AF87" s="818">
        <f>SUM('MEDIÇÃO_OBJETO (1)'!AG87)</f>
        <v>0</v>
      </c>
      <c r="AG87" s="541">
        <f>SUM('MEDIÇÃO_OBJETO (1)'!AH87)</f>
        <v>0</v>
      </c>
      <c r="AH87" s="541">
        <f>SUM('MEDIÇÃO_OBJETO (1)'!AI87)</f>
        <v>0</v>
      </c>
      <c r="AI87" s="541">
        <f>SUM('MEDIÇÃO_OBJETO (1)'!AJ87)</f>
        <v>0</v>
      </c>
      <c r="AJ87" s="541">
        <f>SUM('MEDIÇÃO_OBJETO (1)'!AK87)</f>
        <v>0</v>
      </c>
      <c r="AK87" s="541">
        <f>SUM('MEDIÇÃO_OBJETO (1)'!AL87)</f>
        <v>0</v>
      </c>
      <c r="AL87" s="541">
        <f>SUM('MEDIÇÃO_OBJETO (1)'!AM87)</f>
        <v>0</v>
      </c>
      <c r="AM87" s="541">
        <f>SUM('MEDIÇÃO_OBJETO (1)'!AN87)</f>
        <v>0</v>
      </c>
      <c r="AN87" s="541">
        <f>SUM('MEDIÇÃO_OBJETO (1)'!AO87)</f>
        <v>0</v>
      </c>
      <c r="AO87" s="541">
        <f>SUM('MEDIÇÃO_OBJETO (1)'!AP87)</f>
        <v>0</v>
      </c>
      <c r="AP87" s="541">
        <f>SUM('MEDIÇÃO_OBJETO (1)'!AQ87)</f>
        <v>0</v>
      </c>
      <c r="AQ87" s="541">
        <f>SUM('MEDIÇÃO_OBJETO (1)'!AR87)</f>
        <v>0</v>
      </c>
      <c r="AR87" s="541">
        <f>SUM('MEDIÇÃO_OBJETO (1)'!AS87)</f>
        <v>0</v>
      </c>
      <c r="AS87" s="541">
        <f>SUM('MEDIÇÃO_OBJETO (1)'!AT87)</f>
        <v>0</v>
      </c>
      <c r="AT87" s="541">
        <f>SUM('MEDIÇÃO_OBJETO (1)'!AU87)</f>
        <v>0</v>
      </c>
      <c r="AU87" s="541">
        <f>SUM('MEDIÇÃO_OBJETO (1)'!AV87)</f>
        <v>0</v>
      </c>
      <c r="AV87" s="541">
        <f>SUM('MEDIÇÃO_OBJETO (1)'!AW87)</f>
        <v>0</v>
      </c>
      <c r="AW87" s="541">
        <f>SUM('MEDIÇÃO_OBJETO (1)'!AX87)</f>
        <v>0</v>
      </c>
      <c r="AX87" s="977"/>
      <c r="BN87" s="992">
        <f t="shared" si="77"/>
        <v>0</v>
      </c>
      <c r="BO87" s="538">
        <f t="shared" si="110"/>
        <v>0</v>
      </c>
      <c r="BP87" s="987">
        <f>IF(RESUMO_GLOBAL!$X$53="a",ROUND(AF87*$N87,RESUMO_GLOBAL!$X$54),IF(RESUMO_GLOBAL!$X$53="t",TRUNC(AF87*$N87,RESUMO_GLOBAL!$X$54),AF87*$N87))</f>
        <v>0</v>
      </c>
      <c r="BQ87" s="987">
        <f>IF(RESUMO_GLOBAL!$X$53="a",ROUND(AG87*$N87,RESUMO_GLOBAL!$X$54),IF(RESUMO_GLOBAL!$X$53="t",TRUNC(AG87*$N87,RESUMO_GLOBAL!$X$54),AG87*$N87))</f>
        <v>0</v>
      </c>
      <c r="BR87" s="987">
        <f>IF(RESUMO_GLOBAL!$X$53="a",ROUND(AH87*$N87,RESUMO_GLOBAL!$X$54),IF(RESUMO_GLOBAL!$X$53="t",TRUNC(AH87*$N87,RESUMO_GLOBAL!$X$54),AH87*$N87))</f>
        <v>0</v>
      </c>
      <c r="BS87" s="987">
        <f>IF(RESUMO_GLOBAL!$X$53="a",ROUND(AI87*$N87,RESUMO_GLOBAL!$X$54),IF(RESUMO_GLOBAL!$X$53="t",TRUNC(AI87*$N87,RESUMO_GLOBAL!$X$54),AI87*$N87))</f>
        <v>0</v>
      </c>
      <c r="BT87" s="987">
        <f>IF(RESUMO_GLOBAL!$X$53="a",ROUND(AJ87*$N87,RESUMO_GLOBAL!$X$54),IF(RESUMO_GLOBAL!$X$53="t",TRUNC(AJ87*$N87,RESUMO_GLOBAL!$X$54),AJ87*$N87))</f>
        <v>0</v>
      </c>
      <c r="BU87" s="987">
        <f>IF(RESUMO_GLOBAL!$X$53="a",ROUND(AK87*$N87,RESUMO_GLOBAL!$X$54),IF(RESUMO_GLOBAL!$X$53="t",TRUNC(AK87*$N87,RESUMO_GLOBAL!$X$54),AK87*$N87))</f>
        <v>0</v>
      </c>
      <c r="BV87" s="987">
        <f>IF(RESUMO_GLOBAL!$X$53="a",ROUND(AL87*$N87,RESUMO_GLOBAL!$X$54),IF(RESUMO_GLOBAL!$X$53="t",TRUNC(AL87*$N87,RESUMO_GLOBAL!$X$54),AL87*$N87))</f>
        <v>0</v>
      </c>
      <c r="BW87" s="987">
        <f>IF(RESUMO_GLOBAL!$X$53="a",ROUND(AM87*$N87,RESUMO_GLOBAL!$X$54),IF(RESUMO_GLOBAL!$X$53="t",TRUNC(AM87*$N87,RESUMO_GLOBAL!$X$54),AM87*$N87))</f>
        <v>0</v>
      </c>
      <c r="BX87" s="987">
        <f>IF(RESUMO_GLOBAL!$X$53="a",ROUND(AN87*$N87,RESUMO_GLOBAL!$X$54),IF(RESUMO_GLOBAL!$X$53="t",TRUNC(AN87*$N87,RESUMO_GLOBAL!$X$54),AN87*$N87))</f>
        <v>0</v>
      </c>
      <c r="BY87" s="987">
        <f>IF(RESUMO_GLOBAL!$X$53="a",ROUND(AO87*$N87,RESUMO_GLOBAL!$X$54),IF(RESUMO_GLOBAL!$X$53="t",TRUNC(AO87*$N87,RESUMO_GLOBAL!$X$54),AO87*$N87))</f>
        <v>0</v>
      </c>
      <c r="BZ87" s="987">
        <f>IF(RESUMO_GLOBAL!$X$53="a",ROUND(AP87*$N87,RESUMO_GLOBAL!$X$54),IF(RESUMO_GLOBAL!$X$53="t",TRUNC(AP87*$N87,RESUMO_GLOBAL!$X$54),AP87*$N87))</f>
        <v>0</v>
      </c>
      <c r="CA87" s="987">
        <f>IF(RESUMO_GLOBAL!$X$53="a",ROUND(AQ87*$N87,RESUMO_GLOBAL!$X$54),IF(RESUMO_GLOBAL!$X$53="t",TRUNC(AQ87*$N87,RESUMO_GLOBAL!$X$54),AQ87*$N87))</f>
        <v>0</v>
      </c>
      <c r="CB87" s="987">
        <f>IF(RESUMO_GLOBAL!$X$53="a",ROUND(AR87*$N87,RESUMO_GLOBAL!$X$54),IF(RESUMO_GLOBAL!$X$53="t",TRUNC(AR87*$N87,RESUMO_GLOBAL!$X$54),AR87*$N87))</f>
        <v>0</v>
      </c>
      <c r="CC87" s="987">
        <f>IF(RESUMO_GLOBAL!$X$53="a",ROUND(AS87*$N87,RESUMO_GLOBAL!$X$54),IF(RESUMO_GLOBAL!$X$53="t",TRUNC(AS87*$N87,RESUMO_GLOBAL!$X$54),AS87*$N87))</f>
        <v>0</v>
      </c>
      <c r="CD87" s="987">
        <f>IF(RESUMO_GLOBAL!$X$53="a",ROUND(AT87*$N87,RESUMO_GLOBAL!$X$54),IF(RESUMO_GLOBAL!$X$53="t",TRUNC(AT87*$N87,RESUMO_GLOBAL!$X$54),AT87*$N87))</f>
        <v>0</v>
      </c>
      <c r="CE87" s="987">
        <f>IF(RESUMO_GLOBAL!$X$53="a",ROUND(AU87*$N87,RESUMO_GLOBAL!$X$54),IF(RESUMO_GLOBAL!$X$53="t",TRUNC(AU87*$N87,RESUMO_GLOBAL!$X$54),AU87*$N87))</f>
        <v>0</v>
      </c>
      <c r="CF87" s="987">
        <f>IF(RESUMO_GLOBAL!$X$53="a",ROUND(AV87*$N87,RESUMO_GLOBAL!$X$54),IF(RESUMO_GLOBAL!$X$53="t",TRUNC(AV87*$N87,RESUMO_GLOBAL!$X$54),AV87*$N87))</f>
        <v>0</v>
      </c>
      <c r="CG87" s="987">
        <f>IF(RESUMO_GLOBAL!$X$53="a",ROUND(AW87*$N87,RESUMO_GLOBAL!$X$54),IF(RESUMO_GLOBAL!$X$53="t",TRUNC(AW87*$N87,RESUMO_GLOBAL!$X$54),AW87*$N87))</f>
        <v>0</v>
      </c>
      <c r="CK87" s="59">
        <f t="shared" si="89"/>
        <v>0</v>
      </c>
      <c r="CL87" s="59">
        <f t="shared" si="90"/>
        <v>0</v>
      </c>
      <c r="CM87" s="59">
        <f t="shared" si="91"/>
        <v>0</v>
      </c>
      <c r="CN87" s="59">
        <f t="shared" si="92"/>
        <v>0</v>
      </c>
      <c r="CO87" s="59">
        <f t="shared" si="93"/>
        <v>0</v>
      </c>
      <c r="CP87" s="59">
        <f t="shared" si="94"/>
        <v>0</v>
      </c>
      <c r="CQ87" s="59">
        <f t="shared" si="95"/>
        <v>0</v>
      </c>
      <c r="CR87" s="59">
        <f t="shared" si="96"/>
        <v>0</v>
      </c>
      <c r="CS87" s="59">
        <f t="shared" si="97"/>
        <v>0</v>
      </c>
      <c r="CT87" s="59">
        <f t="shared" si="98"/>
        <v>0</v>
      </c>
      <c r="CU87" s="59">
        <f t="shared" si="99"/>
        <v>0</v>
      </c>
      <c r="CV87" s="59">
        <f t="shared" si="100"/>
        <v>0</v>
      </c>
      <c r="CW87" s="59">
        <f t="shared" si="101"/>
        <v>0</v>
      </c>
      <c r="CX87" s="59">
        <f t="shared" si="102"/>
        <v>0</v>
      </c>
      <c r="CY87" s="59">
        <f t="shared" si="103"/>
        <v>0</v>
      </c>
      <c r="CZ87" s="59">
        <f t="shared" si="104"/>
        <v>0</v>
      </c>
      <c r="DA87" s="59">
        <f t="shared" si="105"/>
        <v>0</v>
      </c>
      <c r="DB87" s="59">
        <f t="shared" si="106"/>
        <v>0</v>
      </c>
      <c r="DE87">
        <f t="shared" si="86"/>
        <v>82</v>
      </c>
      <c r="DF87" t="str">
        <f t="shared" si="107"/>
        <v/>
      </c>
      <c r="DG87" s="59">
        <f>IF($C87&lt;&gt;0,SUM($CK88:CK88),0)</f>
        <v>0</v>
      </c>
      <c r="DH87" s="59">
        <f>IF($C87&lt;&gt;0,SUM($CK88:CL88),0)</f>
        <v>0</v>
      </c>
      <c r="DI87" s="59">
        <f>IF($C87&lt;&gt;0,SUM($CK88:CM88),0)</f>
        <v>0</v>
      </c>
      <c r="DJ87" s="59">
        <f>IF($C87&lt;&gt;0,SUM($CK88:CN88),0)</f>
        <v>0</v>
      </c>
      <c r="DK87" s="59">
        <f>IF($C87&lt;&gt;0,SUM($CK88:CO88),0)</f>
        <v>0</v>
      </c>
      <c r="DL87" s="59">
        <f>IF($C87&lt;&gt;0,SUM($CK88:CP88),0)</f>
        <v>0</v>
      </c>
      <c r="DM87" s="59">
        <f>IF($C87&lt;&gt;0,SUM($CK88:CQ88),0)</f>
        <v>0</v>
      </c>
      <c r="DN87" s="59">
        <f>IF($C87&lt;&gt;0,SUM($CK88:CR88),0)</f>
        <v>0</v>
      </c>
      <c r="DO87" s="59">
        <f>IF($C87&lt;&gt;0,SUM($CK88:CS88),0)</f>
        <v>0</v>
      </c>
      <c r="DP87" s="59">
        <f>IF($C87&lt;&gt;0,SUM($CK88:CT88),0)</f>
        <v>0</v>
      </c>
      <c r="DQ87" s="59">
        <f>IF($C87&lt;&gt;0,SUM($CK88:CU88),0)</f>
        <v>0</v>
      </c>
      <c r="DR87" s="59">
        <f>IF($C87&lt;&gt;0,SUM($CK88:CV88),0)</f>
        <v>0</v>
      </c>
      <c r="DS87" s="59">
        <f>IF($C87&lt;&gt;0,SUM($CK88:CW88),0)</f>
        <v>0</v>
      </c>
      <c r="DT87" s="59">
        <f>IF($C87&lt;&gt;0,SUM($CK88:CX88),0)</f>
        <v>0</v>
      </c>
      <c r="DU87" s="59">
        <f>IF($C87&lt;&gt;0,SUM($CK88:CY88),0)</f>
        <v>0</v>
      </c>
      <c r="DV87" s="59">
        <f>IF($C87&lt;&gt;0,SUM($CK88:CZ88),0)</f>
        <v>0</v>
      </c>
      <c r="DW87" s="59">
        <f>IF($C87&lt;&gt;0,SUM($CK88:DA88),0)</f>
        <v>0</v>
      </c>
      <c r="DX87" s="59">
        <f>IF($C87&lt;&gt;0,SUM($CK88:DB88),0)</f>
        <v>0</v>
      </c>
      <c r="DY87" s="952" t="str">
        <f t="shared" si="111"/>
        <v/>
      </c>
    </row>
    <row r="88" spans="1:129" ht="13.5" hidden="1" thickBot="1">
      <c r="A88" s="3" t="str">
        <f t="shared" si="112"/>
        <v/>
      </c>
      <c r="B88" s="805">
        <f>Dados_GLOBAL_Inicial!E88</f>
        <v>0</v>
      </c>
      <c r="C88" s="953">
        <f>IF(IFERROR(VALUE(Dados_GLOBAL_Inicial!F88),0)=0,0,Dados_GLOBAL_Inicial!F88)</f>
        <v>0</v>
      </c>
      <c r="D88" s="830">
        <f>Dados_GLOBAL_Inicial!G88</f>
        <v>0</v>
      </c>
      <c r="E88" s="830" t="str">
        <f>IF(IFERROR(VLOOKUP(F88,Cod_Gde_Itens!$A$1:$B$80,2,FALSE),0)&gt;549,IFERROR(VLOOKUP(F88,Cod_Gde_Itens!$A$1:$B$80,2,FALSE),0),IF(Dados_GLOBAL_Inicial!H88=0,"",Dados_GLOBAL_Inicial!H88))</f>
        <v/>
      </c>
      <c r="F88" s="823">
        <f>Dados_GLOBAL_Inicial!I88</f>
        <v>0</v>
      </c>
      <c r="G88" s="824">
        <f>Dados_GLOBAL_Inicial!J88</f>
        <v>0</v>
      </c>
      <c r="H88" s="454">
        <f>Dados_GLOBAL_Inicial!K88</f>
        <v>0</v>
      </c>
      <c r="I88" s="970">
        <f>SUM('MEDIÇÃO_OBJETO (1)'!I88)</f>
        <v>0</v>
      </c>
      <c r="J88" s="455">
        <f t="shared" si="113"/>
        <v>0</v>
      </c>
      <c r="K88" s="451">
        <f t="shared" si="78"/>
        <v>0</v>
      </c>
      <c r="L88" s="452">
        <f t="shared" si="88"/>
        <v>0</v>
      </c>
      <c r="M88" s="809">
        <f t="shared" si="79"/>
        <v>0</v>
      </c>
      <c r="N88" s="810">
        <f>IF(IFERROR(VALUE(Dados_GLOBAL_Inicial!L88),0)=0,0,Dados_GLOBAL_Inicial!L88)</f>
        <v>0</v>
      </c>
      <c r="O88" s="812">
        <f>SUM('MEDIÇÃO_OBJETO (1)'!O88)</f>
        <v>0</v>
      </c>
      <c r="P88" s="812">
        <f>SUM('MEDIÇÃO_OBJETO (1)'!P88)</f>
        <v>0</v>
      </c>
      <c r="Q88" s="813">
        <f t="shared" si="80"/>
        <v>0</v>
      </c>
      <c r="R88" s="951"/>
      <c r="S88" s="815">
        <f>SUM('MEDIÇÃO_OBJETO (1)'!S88)</f>
        <v>0</v>
      </c>
      <c r="T88" s="815">
        <f>SUM('MEDIÇÃO_OBJETO (1)'!T88)</f>
        <v>0</v>
      </c>
      <c r="V88" s="19"/>
      <c r="W88" s="978">
        <f t="shared" si="81"/>
        <v>0</v>
      </c>
      <c r="X88" s="816">
        <f t="shared" si="82"/>
        <v>0</v>
      </c>
      <c r="Y88" s="816">
        <f t="shared" si="83"/>
        <v>0</v>
      </c>
      <c r="Z88" s="817">
        <f t="shared" si="84"/>
        <v>0</v>
      </c>
      <c r="AB88" s="453">
        <f t="shared" si="108"/>
        <v>0</v>
      </c>
      <c r="AC88" s="14">
        <f t="shared" si="85"/>
        <v>0</v>
      </c>
      <c r="AD88" s="819"/>
      <c r="AE88" s="631">
        <f t="shared" si="109"/>
        <v>0</v>
      </c>
      <c r="AF88" s="818">
        <f>SUM('MEDIÇÃO_OBJETO (1)'!AG88)</f>
        <v>0</v>
      </c>
      <c r="AG88" s="541">
        <f>SUM('MEDIÇÃO_OBJETO (1)'!AH88)</f>
        <v>0</v>
      </c>
      <c r="AH88" s="541">
        <f>SUM('MEDIÇÃO_OBJETO (1)'!AI88)</f>
        <v>0</v>
      </c>
      <c r="AI88" s="541">
        <f>SUM('MEDIÇÃO_OBJETO (1)'!AJ88)</f>
        <v>0</v>
      </c>
      <c r="AJ88" s="541">
        <f>SUM('MEDIÇÃO_OBJETO (1)'!AK88)</f>
        <v>0</v>
      </c>
      <c r="AK88" s="541">
        <f>SUM('MEDIÇÃO_OBJETO (1)'!AL88)</f>
        <v>0</v>
      </c>
      <c r="AL88" s="541">
        <f>SUM('MEDIÇÃO_OBJETO (1)'!AM88)</f>
        <v>0</v>
      </c>
      <c r="AM88" s="541">
        <f>SUM('MEDIÇÃO_OBJETO (1)'!AN88)</f>
        <v>0</v>
      </c>
      <c r="AN88" s="541">
        <f>SUM('MEDIÇÃO_OBJETO (1)'!AO88)</f>
        <v>0</v>
      </c>
      <c r="AO88" s="541">
        <f>SUM('MEDIÇÃO_OBJETO (1)'!AP88)</f>
        <v>0</v>
      </c>
      <c r="AP88" s="541">
        <f>SUM('MEDIÇÃO_OBJETO (1)'!AQ88)</f>
        <v>0</v>
      </c>
      <c r="AQ88" s="541">
        <f>SUM('MEDIÇÃO_OBJETO (1)'!AR88)</f>
        <v>0</v>
      </c>
      <c r="AR88" s="541">
        <f>SUM('MEDIÇÃO_OBJETO (1)'!AS88)</f>
        <v>0</v>
      </c>
      <c r="AS88" s="541">
        <f>SUM('MEDIÇÃO_OBJETO (1)'!AT88)</f>
        <v>0</v>
      </c>
      <c r="AT88" s="541">
        <f>SUM('MEDIÇÃO_OBJETO (1)'!AU88)</f>
        <v>0</v>
      </c>
      <c r="AU88" s="541">
        <f>SUM('MEDIÇÃO_OBJETO (1)'!AV88)</f>
        <v>0</v>
      </c>
      <c r="AV88" s="541">
        <f>SUM('MEDIÇÃO_OBJETO (1)'!AW88)</f>
        <v>0</v>
      </c>
      <c r="AW88" s="541">
        <f>SUM('MEDIÇÃO_OBJETO (1)'!AX88)</f>
        <v>0</v>
      </c>
      <c r="AX88" s="977"/>
      <c r="BN88" s="992">
        <f t="shared" si="77"/>
        <v>0</v>
      </c>
      <c r="BO88" s="538">
        <f t="shared" si="110"/>
        <v>0</v>
      </c>
      <c r="BP88" s="987">
        <f>IF(RESUMO_GLOBAL!$X$53="a",ROUND(AF88*$N88,RESUMO_GLOBAL!$X$54),IF(RESUMO_GLOBAL!$X$53="t",TRUNC(AF88*$N88,RESUMO_GLOBAL!$X$54),AF88*$N88))</f>
        <v>0</v>
      </c>
      <c r="BQ88" s="987">
        <f>IF(RESUMO_GLOBAL!$X$53="a",ROUND(AG88*$N88,RESUMO_GLOBAL!$X$54),IF(RESUMO_GLOBAL!$X$53="t",TRUNC(AG88*$N88,RESUMO_GLOBAL!$X$54),AG88*$N88))</f>
        <v>0</v>
      </c>
      <c r="BR88" s="987">
        <f>IF(RESUMO_GLOBAL!$X$53="a",ROUND(AH88*$N88,RESUMO_GLOBAL!$X$54),IF(RESUMO_GLOBAL!$X$53="t",TRUNC(AH88*$N88,RESUMO_GLOBAL!$X$54),AH88*$N88))</f>
        <v>0</v>
      </c>
      <c r="BS88" s="987">
        <f>IF(RESUMO_GLOBAL!$X$53="a",ROUND(AI88*$N88,RESUMO_GLOBAL!$X$54),IF(RESUMO_GLOBAL!$X$53="t",TRUNC(AI88*$N88,RESUMO_GLOBAL!$X$54),AI88*$N88))</f>
        <v>0</v>
      </c>
      <c r="BT88" s="987">
        <f>IF(RESUMO_GLOBAL!$X$53="a",ROUND(AJ88*$N88,RESUMO_GLOBAL!$X$54),IF(RESUMO_GLOBAL!$X$53="t",TRUNC(AJ88*$N88,RESUMO_GLOBAL!$X$54),AJ88*$N88))</f>
        <v>0</v>
      </c>
      <c r="BU88" s="987">
        <f>IF(RESUMO_GLOBAL!$X$53="a",ROUND(AK88*$N88,RESUMO_GLOBAL!$X$54),IF(RESUMO_GLOBAL!$X$53="t",TRUNC(AK88*$N88,RESUMO_GLOBAL!$X$54),AK88*$N88))</f>
        <v>0</v>
      </c>
      <c r="BV88" s="987">
        <f>IF(RESUMO_GLOBAL!$X$53="a",ROUND(AL88*$N88,RESUMO_GLOBAL!$X$54),IF(RESUMO_GLOBAL!$X$53="t",TRUNC(AL88*$N88,RESUMO_GLOBAL!$X$54),AL88*$N88))</f>
        <v>0</v>
      </c>
      <c r="BW88" s="987">
        <f>IF(RESUMO_GLOBAL!$X$53="a",ROUND(AM88*$N88,RESUMO_GLOBAL!$X$54),IF(RESUMO_GLOBAL!$X$53="t",TRUNC(AM88*$N88,RESUMO_GLOBAL!$X$54),AM88*$N88))</f>
        <v>0</v>
      </c>
      <c r="BX88" s="987">
        <f>IF(RESUMO_GLOBAL!$X$53="a",ROUND(AN88*$N88,RESUMO_GLOBAL!$X$54),IF(RESUMO_GLOBAL!$X$53="t",TRUNC(AN88*$N88,RESUMO_GLOBAL!$X$54),AN88*$N88))</f>
        <v>0</v>
      </c>
      <c r="BY88" s="987">
        <f>IF(RESUMO_GLOBAL!$X$53="a",ROUND(AO88*$N88,RESUMO_GLOBAL!$X$54),IF(RESUMO_GLOBAL!$X$53="t",TRUNC(AO88*$N88,RESUMO_GLOBAL!$X$54),AO88*$N88))</f>
        <v>0</v>
      </c>
      <c r="BZ88" s="987">
        <f>IF(RESUMO_GLOBAL!$X$53="a",ROUND(AP88*$N88,RESUMO_GLOBAL!$X$54),IF(RESUMO_GLOBAL!$X$53="t",TRUNC(AP88*$N88,RESUMO_GLOBAL!$X$54),AP88*$N88))</f>
        <v>0</v>
      </c>
      <c r="CA88" s="987">
        <f>IF(RESUMO_GLOBAL!$X$53="a",ROUND(AQ88*$N88,RESUMO_GLOBAL!$X$54),IF(RESUMO_GLOBAL!$X$53="t",TRUNC(AQ88*$N88,RESUMO_GLOBAL!$X$54),AQ88*$N88))</f>
        <v>0</v>
      </c>
      <c r="CB88" s="987">
        <f>IF(RESUMO_GLOBAL!$X$53="a",ROUND(AR88*$N88,RESUMO_GLOBAL!$X$54),IF(RESUMO_GLOBAL!$X$53="t",TRUNC(AR88*$N88,RESUMO_GLOBAL!$X$54),AR88*$N88))</f>
        <v>0</v>
      </c>
      <c r="CC88" s="987">
        <f>IF(RESUMO_GLOBAL!$X$53="a",ROUND(AS88*$N88,RESUMO_GLOBAL!$X$54),IF(RESUMO_GLOBAL!$X$53="t",TRUNC(AS88*$N88,RESUMO_GLOBAL!$X$54),AS88*$N88))</f>
        <v>0</v>
      </c>
      <c r="CD88" s="987">
        <f>IF(RESUMO_GLOBAL!$X$53="a",ROUND(AT88*$N88,RESUMO_GLOBAL!$X$54),IF(RESUMO_GLOBAL!$X$53="t",TRUNC(AT88*$N88,RESUMO_GLOBAL!$X$54),AT88*$N88))</f>
        <v>0</v>
      </c>
      <c r="CE88" s="987">
        <f>IF(RESUMO_GLOBAL!$X$53="a",ROUND(AU88*$N88,RESUMO_GLOBAL!$X$54),IF(RESUMO_GLOBAL!$X$53="t",TRUNC(AU88*$N88,RESUMO_GLOBAL!$X$54),AU88*$N88))</f>
        <v>0</v>
      </c>
      <c r="CF88" s="987">
        <f>IF(RESUMO_GLOBAL!$X$53="a",ROUND(AV88*$N88,RESUMO_GLOBAL!$X$54),IF(RESUMO_GLOBAL!$X$53="t",TRUNC(AV88*$N88,RESUMO_GLOBAL!$X$54),AV88*$N88))</f>
        <v>0</v>
      </c>
      <c r="CG88" s="987">
        <f>IF(RESUMO_GLOBAL!$X$53="a",ROUND(AW88*$N88,RESUMO_GLOBAL!$X$54),IF(RESUMO_GLOBAL!$X$53="t",TRUNC(AW88*$N88,RESUMO_GLOBAL!$X$54),AW88*$N88))</f>
        <v>0</v>
      </c>
      <c r="CK88" s="59">
        <f t="shared" si="89"/>
        <v>0</v>
      </c>
      <c r="CL88" s="59">
        <f t="shared" si="90"/>
        <v>0</v>
      </c>
      <c r="CM88" s="59">
        <f t="shared" si="91"/>
        <v>0</v>
      </c>
      <c r="CN88" s="59">
        <f t="shared" si="92"/>
        <v>0</v>
      </c>
      <c r="CO88" s="59">
        <f t="shared" si="93"/>
        <v>0</v>
      </c>
      <c r="CP88" s="59">
        <f t="shared" si="94"/>
        <v>0</v>
      </c>
      <c r="CQ88" s="59">
        <f t="shared" si="95"/>
        <v>0</v>
      </c>
      <c r="CR88" s="59">
        <f t="shared" si="96"/>
        <v>0</v>
      </c>
      <c r="CS88" s="59">
        <f t="shared" si="97"/>
        <v>0</v>
      </c>
      <c r="CT88" s="59">
        <f t="shared" si="98"/>
        <v>0</v>
      </c>
      <c r="CU88" s="59">
        <f t="shared" si="99"/>
        <v>0</v>
      </c>
      <c r="CV88" s="59">
        <f t="shared" si="100"/>
        <v>0</v>
      </c>
      <c r="CW88" s="59">
        <f t="shared" si="101"/>
        <v>0</v>
      </c>
      <c r="CX88" s="59">
        <f t="shared" si="102"/>
        <v>0</v>
      </c>
      <c r="CY88" s="59">
        <f t="shared" si="103"/>
        <v>0</v>
      </c>
      <c r="CZ88" s="59">
        <f t="shared" si="104"/>
        <v>0</v>
      </c>
      <c r="DA88" s="59">
        <f t="shared" si="105"/>
        <v>0</v>
      </c>
      <c r="DB88" s="59">
        <f t="shared" si="106"/>
        <v>0</v>
      </c>
      <c r="DE88">
        <f t="shared" si="86"/>
        <v>83</v>
      </c>
      <c r="DF88" t="str">
        <f t="shared" si="107"/>
        <v/>
      </c>
      <c r="DG88" s="59">
        <f>IF($C88&lt;&gt;0,SUM($CK89:CK89),0)</f>
        <v>0</v>
      </c>
      <c r="DH88" s="59">
        <f>IF($C88&lt;&gt;0,SUM($CK89:CL89),0)</f>
        <v>0</v>
      </c>
      <c r="DI88" s="59">
        <f>IF($C88&lt;&gt;0,SUM($CK89:CM89),0)</f>
        <v>0</v>
      </c>
      <c r="DJ88" s="59">
        <f>IF($C88&lt;&gt;0,SUM($CK89:CN89),0)</f>
        <v>0</v>
      </c>
      <c r="DK88" s="59">
        <f>IF($C88&lt;&gt;0,SUM($CK89:CO89),0)</f>
        <v>0</v>
      </c>
      <c r="DL88" s="59">
        <f>IF($C88&lt;&gt;0,SUM($CK89:CP89),0)</f>
        <v>0</v>
      </c>
      <c r="DM88" s="59">
        <f>IF($C88&lt;&gt;0,SUM($CK89:CQ89),0)</f>
        <v>0</v>
      </c>
      <c r="DN88" s="59">
        <f>IF($C88&lt;&gt;0,SUM($CK89:CR89),0)</f>
        <v>0</v>
      </c>
      <c r="DO88" s="59">
        <f>IF($C88&lt;&gt;0,SUM($CK89:CS89),0)</f>
        <v>0</v>
      </c>
      <c r="DP88" s="59">
        <f>IF($C88&lt;&gt;0,SUM($CK89:CT89),0)</f>
        <v>0</v>
      </c>
      <c r="DQ88" s="59">
        <f>IF($C88&lt;&gt;0,SUM($CK89:CU89),0)</f>
        <v>0</v>
      </c>
      <c r="DR88" s="59">
        <f>IF($C88&lt;&gt;0,SUM($CK89:CV89),0)</f>
        <v>0</v>
      </c>
      <c r="DS88" s="59">
        <f>IF($C88&lt;&gt;0,SUM($CK89:CW89),0)</f>
        <v>0</v>
      </c>
      <c r="DT88" s="59">
        <f>IF($C88&lt;&gt;0,SUM($CK89:CX89),0)</f>
        <v>0</v>
      </c>
      <c r="DU88" s="59">
        <f>IF($C88&lt;&gt;0,SUM($CK89:CY89),0)</f>
        <v>0</v>
      </c>
      <c r="DV88" s="59">
        <f>IF($C88&lt;&gt;0,SUM($CK89:CZ89),0)</f>
        <v>0</v>
      </c>
      <c r="DW88" s="59">
        <f>IF($C88&lt;&gt;0,SUM($CK89:DA89),0)</f>
        <v>0</v>
      </c>
      <c r="DX88" s="59">
        <f>IF($C88&lt;&gt;0,SUM($CK89:DB89),0)</f>
        <v>0</v>
      </c>
      <c r="DY88" s="952" t="str">
        <f t="shared" si="111"/>
        <v/>
      </c>
    </row>
    <row r="89" spans="1:129" ht="13.5" hidden="1" thickBot="1">
      <c r="A89" s="3" t="str">
        <f t="shared" si="112"/>
        <v/>
      </c>
      <c r="B89" s="805">
        <f>Dados_GLOBAL_Inicial!E89</f>
        <v>0</v>
      </c>
      <c r="C89" s="953">
        <f>IF(IFERROR(VALUE(Dados_GLOBAL_Inicial!F89),0)=0,0,Dados_GLOBAL_Inicial!F89)</f>
        <v>0</v>
      </c>
      <c r="D89" s="830">
        <f>Dados_GLOBAL_Inicial!G89</f>
        <v>0</v>
      </c>
      <c r="E89" s="830" t="str">
        <f>IF(IFERROR(VLOOKUP(F89,Cod_Gde_Itens!$A$1:$B$80,2,FALSE),0)&gt;549,IFERROR(VLOOKUP(F89,Cod_Gde_Itens!$A$1:$B$80,2,FALSE),0),IF(Dados_GLOBAL_Inicial!H89=0,"",Dados_GLOBAL_Inicial!H89))</f>
        <v/>
      </c>
      <c r="F89" s="823">
        <f>Dados_GLOBAL_Inicial!I89</f>
        <v>0</v>
      </c>
      <c r="G89" s="824">
        <f>Dados_GLOBAL_Inicial!J89</f>
        <v>0</v>
      </c>
      <c r="H89" s="454">
        <f>Dados_GLOBAL_Inicial!K89</f>
        <v>0</v>
      </c>
      <c r="I89" s="970">
        <f>SUM('MEDIÇÃO_OBJETO (1)'!I89)</f>
        <v>0</v>
      </c>
      <c r="J89" s="455">
        <f t="shared" si="113"/>
        <v>0</v>
      </c>
      <c r="K89" s="451">
        <f t="shared" si="78"/>
        <v>0</v>
      </c>
      <c r="L89" s="452">
        <f t="shared" si="88"/>
        <v>0</v>
      </c>
      <c r="M89" s="809">
        <f t="shared" si="79"/>
        <v>0</v>
      </c>
      <c r="N89" s="810">
        <f>IF(IFERROR(VALUE(Dados_GLOBAL_Inicial!L89),0)=0,0,Dados_GLOBAL_Inicial!L89)</f>
        <v>0</v>
      </c>
      <c r="O89" s="812">
        <f>SUM('MEDIÇÃO_OBJETO (1)'!O89)</f>
        <v>0</v>
      </c>
      <c r="P89" s="812">
        <f>SUM('MEDIÇÃO_OBJETO (1)'!P89)</f>
        <v>0</v>
      </c>
      <c r="Q89" s="813">
        <f t="shared" si="80"/>
        <v>0</v>
      </c>
      <c r="R89" s="951"/>
      <c r="S89" s="815">
        <f>SUM('MEDIÇÃO_OBJETO (1)'!S89)</f>
        <v>0</v>
      </c>
      <c r="T89" s="815">
        <f>SUM('MEDIÇÃO_OBJETO (1)'!T89)</f>
        <v>0</v>
      </c>
      <c r="V89" s="19"/>
      <c r="W89" s="978">
        <f t="shared" si="81"/>
        <v>0</v>
      </c>
      <c r="X89" s="816">
        <f t="shared" si="82"/>
        <v>0</v>
      </c>
      <c r="Y89" s="816">
        <f t="shared" si="83"/>
        <v>0</v>
      </c>
      <c r="Z89" s="817">
        <f t="shared" si="84"/>
        <v>0</v>
      </c>
      <c r="AB89" s="453">
        <f t="shared" si="108"/>
        <v>0</v>
      </c>
      <c r="AC89" s="14">
        <f t="shared" si="85"/>
        <v>0</v>
      </c>
      <c r="AD89" s="819"/>
      <c r="AE89" s="631">
        <f t="shared" si="109"/>
        <v>0</v>
      </c>
      <c r="AF89" s="818">
        <f>SUM('MEDIÇÃO_OBJETO (1)'!AG89)</f>
        <v>0</v>
      </c>
      <c r="AG89" s="541">
        <f>SUM('MEDIÇÃO_OBJETO (1)'!AH89)</f>
        <v>0</v>
      </c>
      <c r="AH89" s="541">
        <f>SUM('MEDIÇÃO_OBJETO (1)'!AI89)</f>
        <v>0</v>
      </c>
      <c r="AI89" s="541">
        <f>SUM('MEDIÇÃO_OBJETO (1)'!AJ89)</f>
        <v>0</v>
      </c>
      <c r="AJ89" s="541">
        <f>SUM('MEDIÇÃO_OBJETO (1)'!AK89)</f>
        <v>0</v>
      </c>
      <c r="AK89" s="541">
        <f>SUM('MEDIÇÃO_OBJETO (1)'!AL89)</f>
        <v>0</v>
      </c>
      <c r="AL89" s="541">
        <f>SUM('MEDIÇÃO_OBJETO (1)'!AM89)</f>
        <v>0</v>
      </c>
      <c r="AM89" s="541">
        <f>SUM('MEDIÇÃO_OBJETO (1)'!AN89)</f>
        <v>0</v>
      </c>
      <c r="AN89" s="541">
        <f>SUM('MEDIÇÃO_OBJETO (1)'!AO89)</f>
        <v>0</v>
      </c>
      <c r="AO89" s="541">
        <f>SUM('MEDIÇÃO_OBJETO (1)'!AP89)</f>
        <v>0</v>
      </c>
      <c r="AP89" s="541">
        <f>SUM('MEDIÇÃO_OBJETO (1)'!AQ89)</f>
        <v>0</v>
      </c>
      <c r="AQ89" s="541">
        <f>SUM('MEDIÇÃO_OBJETO (1)'!AR89)</f>
        <v>0</v>
      </c>
      <c r="AR89" s="541">
        <f>SUM('MEDIÇÃO_OBJETO (1)'!AS89)</f>
        <v>0</v>
      </c>
      <c r="AS89" s="541">
        <f>SUM('MEDIÇÃO_OBJETO (1)'!AT89)</f>
        <v>0</v>
      </c>
      <c r="AT89" s="541">
        <f>SUM('MEDIÇÃO_OBJETO (1)'!AU89)</f>
        <v>0</v>
      </c>
      <c r="AU89" s="541">
        <f>SUM('MEDIÇÃO_OBJETO (1)'!AV89)</f>
        <v>0</v>
      </c>
      <c r="AV89" s="541">
        <f>SUM('MEDIÇÃO_OBJETO (1)'!AW89)</f>
        <v>0</v>
      </c>
      <c r="AW89" s="541">
        <f>SUM('MEDIÇÃO_OBJETO (1)'!AX89)</f>
        <v>0</v>
      </c>
      <c r="AX89" s="977"/>
      <c r="BN89" s="992">
        <f t="shared" si="77"/>
        <v>0</v>
      </c>
      <c r="BO89" s="538">
        <f t="shared" si="110"/>
        <v>0</v>
      </c>
      <c r="BP89" s="987">
        <f>IF(RESUMO_GLOBAL!$X$53="a",ROUND(AF89*$N89,RESUMO_GLOBAL!$X$54),IF(RESUMO_GLOBAL!$X$53="t",TRUNC(AF89*$N89,RESUMO_GLOBAL!$X$54),AF89*$N89))</f>
        <v>0</v>
      </c>
      <c r="BQ89" s="987">
        <f>IF(RESUMO_GLOBAL!$X$53="a",ROUND(AG89*$N89,RESUMO_GLOBAL!$X$54),IF(RESUMO_GLOBAL!$X$53="t",TRUNC(AG89*$N89,RESUMO_GLOBAL!$X$54),AG89*$N89))</f>
        <v>0</v>
      </c>
      <c r="BR89" s="987">
        <f>IF(RESUMO_GLOBAL!$X$53="a",ROUND(AH89*$N89,RESUMO_GLOBAL!$X$54),IF(RESUMO_GLOBAL!$X$53="t",TRUNC(AH89*$N89,RESUMO_GLOBAL!$X$54),AH89*$N89))</f>
        <v>0</v>
      </c>
      <c r="BS89" s="987">
        <f>IF(RESUMO_GLOBAL!$X$53="a",ROUND(AI89*$N89,RESUMO_GLOBAL!$X$54),IF(RESUMO_GLOBAL!$X$53="t",TRUNC(AI89*$N89,RESUMO_GLOBAL!$X$54),AI89*$N89))</f>
        <v>0</v>
      </c>
      <c r="BT89" s="987">
        <f>IF(RESUMO_GLOBAL!$X$53="a",ROUND(AJ89*$N89,RESUMO_GLOBAL!$X$54),IF(RESUMO_GLOBAL!$X$53="t",TRUNC(AJ89*$N89,RESUMO_GLOBAL!$X$54),AJ89*$N89))</f>
        <v>0</v>
      </c>
      <c r="BU89" s="987">
        <f>IF(RESUMO_GLOBAL!$X$53="a",ROUND(AK89*$N89,RESUMO_GLOBAL!$X$54),IF(RESUMO_GLOBAL!$X$53="t",TRUNC(AK89*$N89,RESUMO_GLOBAL!$X$54),AK89*$N89))</f>
        <v>0</v>
      </c>
      <c r="BV89" s="987">
        <f>IF(RESUMO_GLOBAL!$X$53="a",ROUND(AL89*$N89,RESUMO_GLOBAL!$X$54),IF(RESUMO_GLOBAL!$X$53="t",TRUNC(AL89*$N89,RESUMO_GLOBAL!$X$54),AL89*$N89))</f>
        <v>0</v>
      </c>
      <c r="BW89" s="987">
        <f>IF(RESUMO_GLOBAL!$X$53="a",ROUND(AM89*$N89,RESUMO_GLOBAL!$X$54),IF(RESUMO_GLOBAL!$X$53="t",TRUNC(AM89*$N89,RESUMO_GLOBAL!$X$54),AM89*$N89))</f>
        <v>0</v>
      </c>
      <c r="BX89" s="987">
        <f>IF(RESUMO_GLOBAL!$X$53="a",ROUND(AN89*$N89,RESUMO_GLOBAL!$X$54),IF(RESUMO_GLOBAL!$X$53="t",TRUNC(AN89*$N89,RESUMO_GLOBAL!$X$54),AN89*$N89))</f>
        <v>0</v>
      </c>
      <c r="BY89" s="987">
        <f>IF(RESUMO_GLOBAL!$X$53="a",ROUND(AO89*$N89,RESUMO_GLOBAL!$X$54),IF(RESUMO_GLOBAL!$X$53="t",TRUNC(AO89*$N89,RESUMO_GLOBAL!$X$54),AO89*$N89))</f>
        <v>0</v>
      </c>
      <c r="BZ89" s="987">
        <f>IF(RESUMO_GLOBAL!$X$53="a",ROUND(AP89*$N89,RESUMO_GLOBAL!$X$54),IF(RESUMO_GLOBAL!$X$53="t",TRUNC(AP89*$N89,RESUMO_GLOBAL!$X$54),AP89*$N89))</f>
        <v>0</v>
      </c>
      <c r="CA89" s="987">
        <f>IF(RESUMO_GLOBAL!$X$53="a",ROUND(AQ89*$N89,RESUMO_GLOBAL!$X$54),IF(RESUMO_GLOBAL!$X$53="t",TRUNC(AQ89*$N89,RESUMO_GLOBAL!$X$54),AQ89*$N89))</f>
        <v>0</v>
      </c>
      <c r="CB89" s="987">
        <f>IF(RESUMO_GLOBAL!$X$53="a",ROUND(AR89*$N89,RESUMO_GLOBAL!$X$54),IF(RESUMO_GLOBAL!$X$53="t",TRUNC(AR89*$N89,RESUMO_GLOBAL!$X$54),AR89*$N89))</f>
        <v>0</v>
      </c>
      <c r="CC89" s="987">
        <f>IF(RESUMO_GLOBAL!$X$53="a",ROUND(AS89*$N89,RESUMO_GLOBAL!$X$54),IF(RESUMO_GLOBAL!$X$53="t",TRUNC(AS89*$N89,RESUMO_GLOBAL!$X$54),AS89*$N89))</f>
        <v>0</v>
      </c>
      <c r="CD89" s="987">
        <f>IF(RESUMO_GLOBAL!$X$53="a",ROUND(AT89*$N89,RESUMO_GLOBAL!$X$54),IF(RESUMO_GLOBAL!$X$53="t",TRUNC(AT89*$N89,RESUMO_GLOBAL!$X$54),AT89*$N89))</f>
        <v>0</v>
      </c>
      <c r="CE89" s="987">
        <f>IF(RESUMO_GLOBAL!$X$53="a",ROUND(AU89*$N89,RESUMO_GLOBAL!$X$54),IF(RESUMO_GLOBAL!$X$53="t",TRUNC(AU89*$N89,RESUMO_GLOBAL!$X$54),AU89*$N89))</f>
        <v>0</v>
      </c>
      <c r="CF89" s="987">
        <f>IF(RESUMO_GLOBAL!$X$53="a",ROUND(AV89*$N89,RESUMO_GLOBAL!$X$54),IF(RESUMO_GLOBAL!$X$53="t",TRUNC(AV89*$N89,RESUMO_GLOBAL!$X$54),AV89*$N89))</f>
        <v>0</v>
      </c>
      <c r="CG89" s="987">
        <f>IF(RESUMO_GLOBAL!$X$53="a",ROUND(AW89*$N89,RESUMO_GLOBAL!$X$54),IF(RESUMO_GLOBAL!$X$53="t",TRUNC(AW89*$N89,RESUMO_GLOBAL!$X$54),AW89*$N89))</f>
        <v>0</v>
      </c>
      <c r="CK89" s="59">
        <f t="shared" si="89"/>
        <v>0</v>
      </c>
      <c r="CL89" s="59">
        <f t="shared" si="90"/>
        <v>0</v>
      </c>
      <c r="CM89" s="59">
        <f t="shared" si="91"/>
        <v>0</v>
      </c>
      <c r="CN89" s="59">
        <f t="shared" si="92"/>
        <v>0</v>
      </c>
      <c r="CO89" s="59">
        <f t="shared" si="93"/>
        <v>0</v>
      </c>
      <c r="CP89" s="59">
        <f t="shared" si="94"/>
        <v>0</v>
      </c>
      <c r="CQ89" s="59">
        <f t="shared" si="95"/>
        <v>0</v>
      </c>
      <c r="CR89" s="59">
        <f t="shared" si="96"/>
        <v>0</v>
      </c>
      <c r="CS89" s="59">
        <f t="shared" si="97"/>
        <v>0</v>
      </c>
      <c r="CT89" s="59">
        <f t="shared" si="98"/>
        <v>0</v>
      </c>
      <c r="CU89" s="59">
        <f t="shared" si="99"/>
        <v>0</v>
      </c>
      <c r="CV89" s="59">
        <f t="shared" si="100"/>
        <v>0</v>
      </c>
      <c r="CW89" s="59">
        <f t="shared" si="101"/>
        <v>0</v>
      </c>
      <c r="CX89" s="59">
        <f t="shared" si="102"/>
        <v>0</v>
      </c>
      <c r="CY89" s="59">
        <f t="shared" si="103"/>
        <v>0</v>
      </c>
      <c r="CZ89" s="59">
        <f t="shared" si="104"/>
        <v>0</v>
      </c>
      <c r="DA89" s="59">
        <f t="shared" si="105"/>
        <v>0</v>
      </c>
      <c r="DB89" s="59">
        <f t="shared" si="106"/>
        <v>0</v>
      </c>
      <c r="DE89">
        <f t="shared" si="86"/>
        <v>84</v>
      </c>
      <c r="DF89" t="str">
        <f t="shared" si="107"/>
        <v/>
      </c>
      <c r="DG89" s="59">
        <f>IF($C89&lt;&gt;0,SUM($CK90:CK90),0)</f>
        <v>0</v>
      </c>
      <c r="DH89" s="59">
        <f>IF($C89&lt;&gt;0,SUM($CK90:CL90),0)</f>
        <v>0</v>
      </c>
      <c r="DI89" s="59">
        <f>IF($C89&lt;&gt;0,SUM($CK90:CM90),0)</f>
        <v>0</v>
      </c>
      <c r="DJ89" s="59">
        <f>IF($C89&lt;&gt;0,SUM($CK90:CN90),0)</f>
        <v>0</v>
      </c>
      <c r="DK89" s="59">
        <f>IF($C89&lt;&gt;0,SUM($CK90:CO90),0)</f>
        <v>0</v>
      </c>
      <c r="DL89" s="59">
        <f>IF($C89&lt;&gt;0,SUM($CK90:CP90),0)</f>
        <v>0</v>
      </c>
      <c r="DM89" s="59">
        <f>IF($C89&lt;&gt;0,SUM($CK90:CQ90),0)</f>
        <v>0</v>
      </c>
      <c r="DN89" s="59">
        <f>IF($C89&lt;&gt;0,SUM($CK90:CR90),0)</f>
        <v>0</v>
      </c>
      <c r="DO89" s="59">
        <f>IF($C89&lt;&gt;0,SUM($CK90:CS90),0)</f>
        <v>0</v>
      </c>
      <c r="DP89" s="59">
        <f>IF($C89&lt;&gt;0,SUM($CK90:CT90),0)</f>
        <v>0</v>
      </c>
      <c r="DQ89" s="59">
        <f>IF($C89&lt;&gt;0,SUM($CK90:CU90),0)</f>
        <v>0</v>
      </c>
      <c r="DR89" s="59">
        <f>IF($C89&lt;&gt;0,SUM($CK90:CV90),0)</f>
        <v>0</v>
      </c>
      <c r="DS89" s="59">
        <f>IF($C89&lt;&gt;0,SUM($CK90:CW90),0)</f>
        <v>0</v>
      </c>
      <c r="DT89" s="59">
        <f>IF($C89&lt;&gt;0,SUM($CK90:CX90),0)</f>
        <v>0</v>
      </c>
      <c r="DU89" s="59">
        <f>IF($C89&lt;&gt;0,SUM($CK90:CY90),0)</f>
        <v>0</v>
      </c>
      <c r="DV89" s="59">
        <f>IF($C89&lt;&gt;0,SUM($CK90:CZ90),0)</f>
        <v>0</v>
      </c>
      <c r="DW89" s="59">
        <f>IF($C89&lt;&gt;0,SUM($CK90:DA90),0)</f>
        <v>0</v>
      </c>
      <c r="DX89" s="59">
        <f>IF($C89&lt;&gt;0,SUM($CK90:DB90),0)</f>
        <v>0</v>
      </c>
      <c r="DY89" s="952" t="str">
        <f t="shared" si="111"/>
        <v/>
      </c>
    </row>
    <row r="90" spans="1:129" ht="13.5" hidden="1" thickBot="1">
      <c r="A90" s="3" t="str">
        <f t="shared" si="112"/>
        <v/>
      </c>
      <c r="B90" s="805">
        <f>Dados_GLOBAL_Inicial!E90</f>
        <v>0</v>
      </c>
      <c r="C90" s="953">
        <f>IF(IFERROR(VALUE(Dados_GLOBAL_Inicial!F90),0)=0,0,Dados_GLOBAL_Inicial!F90)</f>
        <v>0</v>
      </c>
      <c r="D90" s="830">
        <f>Dados_GLOBAL_Inicial!G90</f>
        <v>0</v>
      </c>
      <c r="E90" s="830" t="str">
        <f>IF(IFERROR(VLOOKUP(F90,Cod_Gde_Itens!$A$1:$B$80,2,FALSE),0)&gt;549,IFERROR(VLOOKUP(F90,Cod_Gde_Itens!$A$1:$B$80,2,FALSE),0),IF(Dados_GLOBAL_Inicial!H90=0,"",Dados_GLOBAL_Inicial!H90))</f>
        <v/>
      </c>
      <c r="F90" s="823">
        <f>Dados_GLOBAL_Inicial!I90</f>
        <v>0</v>
      </c>
      <c r="G90" s="824">
        <f>Dados_GLOBAL_Inicial!J90</f>
        <v>0</v>
      </c>
      <c r="H90" s="454">
        <f>Dados_GLOBAL_Inicial!K90</f>
        <v>0</v>
      </c>
      <c r="I90" s="970">
        <f>SUM('MEDIÇÃO_OBJETO (1)'!I90)</f>
        <v>0</v>
      </c>
      <c r="J90" s="455">
        <f t="shared" si="113"/>
        <v>0</v>
      </c>
      <c r="K90" s="451">
        <f t="shared" si="78"/>
        <v>0</v>
      </c>
      <c r="L90" s="452">
        <f t="shared" si="88"/>
        <v>0</v>
      </c>
      <c r="M90" s="809">
        <f t="shared" si="79"/>
        <v>0</v>
      </c>
      <c r="N90" s="810">
        <f>IF(IFERROR(VALUE(Dados_GLOBAL_Inicial!L90),0)=0,0,Dados_GLOBAL_Inicial!L90)</f>
        <v>0</v>
      </c>
      <c r="O90" s="812">
        <f>SUM('MEDIÇÃO_OBJETO (1)'!O90)</f>
        <v>0</v>
      </c>
      <c r="P90" s="812">
        <f>SUM('MEDIÇÃO_OBJETO (1)'!P90)</f>
        <v>0</v>
      </c>
      <c r="Q90" s="813">
        <f t="shared" si="80"/>
        <v>0</v>
      </c>
      <c r="R90" s="951"/>
      <c r="S90" s="815">
        <f>SUM('MEDIÇÃO_OBJETO (1)'!S90)</f>
        <v>0</v>
      </c>
      <c r="T90" s="815">
        <f>SUM('MEDIÇÃO_OBJETO (1)'!T90)</f>
        <v>0</v>
      </c>
      <c r="V90" s="19"/>
      <c r="W90" s="978">
        <f t="shared" si="81"/>
        <v>0</v>
      </c>
      <c r="X90" s="816">
        <f t="shared" si="82"/>
        <v>0</v>
      </c>
      <c r="Y90" s="816">
        <f t="shared" si="83"/>
        <v>0</v>
      </c>
      <c r="Z90" s="817">
        <f t="shared" si="84"/>
        <v>0</v>
      </c>
      <c r="AB90" s="453">
        <f t="shared" si="108"/>
        <v>0</v>
      </c>
      <c r="AC90" s="14">
        <f t="shared" si="85"/>
        <v>0</v>
      </c>
      <c r="AD90" s="819"/>
      <c r="AE90" s="631">
        <f t="shared" si="109"/>
        <v>0</v>
      </c>
      <c r="AF90" s="818">
        <f>SUM('MEDIÇÃO_OBJETO (1)'!AG90)</f>
        <v>0</v>
      </c>
      <c r="AG90" s="541">
        <f>SUM('MEDIÇÃO_OBJETO (1)'!AH90)</f>
        <v>0</v>
      </c>
      <c r="AH90" s="541">
        <f>SUM('MEDIÇÃO_OBJETO (1)'!AI90)</f>
        <v>0</v>
      </c>
      <c r="AI90" s="541">
        <f>SUM('MEDIÇÃO_OBJETO (1)'!AJ90)</f>
        <v>0</v>
      </c>
      <c r="AJ90" s="541">
        <f>SUM('MEDIÇÃO_OBJETO (1)'!AK90)</f>
        <v>0</v>
      </c>
      <c r="AK90" s="541">
        <f>SUM('MEDIÇÃO_OBJETO (1)'!AL90)</f>
        <v>0</v>
      </c>
      <c r="AL90" s="541">
        <f>SUM('MEDIÇÃO_OBJETO (1)'!AM90)</f>
        <v>0</v>
      </c>
      <c r="AM90" s="541">
        <f>SUM('MEDIÇÃO_OBJETO (1)'!AN90)</f>
        <v>0</v>
      </c>
      <c r="AN90" s="541">
        <f>SUM('MEDIÇÃO_OBJETO (1)'!AO90)</f>
        <v>0</v>
      </c>
      <c r="AO90" s="541">
        <f>SUM('MEDIÇÃO_OBJETO (1)'!AP90)</f>
        <v>0</v>
      </c>
      <c r="AP90" s="541">
        <f>SUM('MEDIÇÃO_OBJETO (1)'!AQ90)</f>
        <v>0</v>
      </c>
      <c r="AQ90" s="541">
        <f>SUM('MEDIÇÃO_OBJETO (1)'!AR90)</f>
        <v>0</v>
      </c>
      <c r="AR90" s="541">
        <f>SUM('MEDIÇÃO_OBJETO (1)'!AS90)</f>
        <v>0</v>
      </c>
      <c r="AS90" s="541">
        <f>SUM('MEDIÇÃO_OBJETO (1)'!AT90)</f>
        <v>0</v>
      </c>
      <c r="AT90" s="541">
        <f>SUM('MEDIÇÃO_OBJETO (1)'!AU90)</f>
        <v>0</v>
      </c>
      <c r="AU90" s="541">
        <f>SUM('MEDIÇÃO_OBJETO (1)'!AV90)</f>
        <v>0</v>
      </c>
      <c r="AV90" s="541">
        <f>SUM('MEDIÇÃO_OBJETO (1)'!AW90)</f>
        <v>0</v>
      </c>
      <c r="AW90" s="541">
        <f>SUM('MEDIÇÃO_OBJETO (1)'!AX90)</f>
        <v>0</v>
      </c>
      <c r="AX90" s="977"/>
      <c r="BN90" s="992">
        <f t="shared" si="77"/>
        <v>0</v>
      </c>
      <c r="BO90" s="538">
        <f t="shared" si="110"/>
        <v>0</v>
      </c>
      <c r="BP90" s="987">
        <f>IF(RESUMO_GLOBAL!$X$53="a",ROUND(AF90*$N90,RESUMO_GLOBAL!$X$54),IF(RESUMO_GLOBAL!$X$53="t",TRUNC(AF90*$N90,RESUMO_GLOBAL!$X$54),AF90*$N90))</f>
        <v>0</v>
      </c>
      <c r="BQ90" s="987">
        <f>IF(RESUMO_GLOBAL!$X$53="a",ROUND(AG90*$N90,RESUMO_GLOBAL!$X$54),IF(RESUMO_GLOBAL!$X$53="t",TRUNC(AG90*$N90,RESUMO_GLOBAL!$X$54),AG90*$N90))</f>
        <v>0</v>
      </c>
      <c r="BR90" s="987">
        <f>IF(RESUMO_GLOBAL!$X$53="a",ROUND(AH90*$N90,RESUMO_GLOBAL!$X$54),IF(RESUMO_GLOBAL!$X$53="t",TRUNC(AH90*$N90,RESUMO_GLOBAL!$X$54),AH90*$N90))</f>
        <v>0</v>
      </c>
      <c r="BS90" s="987">
        <f>IF(RESUMO_GLOBAL!$X$53="a",ROUND(AI90*$N90,RESUMO_GLOBAL!$X$54),IF(RESUMO_GLOBAL!$X$53="t",TRUNC(AI90*$N90,RESUMO_GLOBAL!$X$54),AI90*$N90))</f>
        <v>0</v>
      </c>
      <c r="BT90" s="987">
        <f>IF(RESUMO_GLOBAL!$X$53="a",ROUND(AJ90*$N90,RESUMO_GLOBAL!$X$54),IF(RESUMO_GLOBAL!$X$53="t",TRUNC(AJ90*$N90,RESUMO_GLOBAL!$X$54),AJ90*$N90))</f>
        <v>0</v>
      </c>
      <c r="BU90" s="987">
        <f>IF(RESUMO_GLOBAL!$X$53="a",ROUND(AK90*$N90,RESUMO_GLOBAL!$X$54),IF(RESUMO_GLOBAL!$X$53="t",TRUNC(AK90*$N90,RESUMO_GLOBAL!$X$54),AK90*$N90))</f>
        <v>0</v>
      </c>
      <c r="BV90" s="987">
        <f>IF(RESUMO_GLOBAL!$X$53="a",ROUND(AL90*$N90,RESUMO_GLOBAL!$X$54),IF(RESUMO_GLOBAL!$X$53="t",TRUNC(AL90*$N90,RESUMO_GLOBAL!$X$54),AL90*$N90))</f>
        <v>0</v>
      </c>
      <c r="BW90" s="987">
        <f>IF(RESUMO_GLOBAL!$X$53="a",ROUND(AM90*$N90,RESUMO_GLOBAL!$X$54),IF(RESUMO_GLOBAL!$X$53="t",TRUNC(AM90*$N90,RESUMO_GLOBAL!$X$54),AM90*$N90))</f>
        <v>0</v>
      </c>
      <c r="BX90" s="987">
        <f>IF(RESUMO_GLOBAL!$X$53="a",ROUND(AN90*$N90,RESUMO_GLOBAL!$X$54),IF(RESUMO_GLOBAL!$X$53="t",TRUNC(AN90*$N90,RESUMO_GLOBAL!$X$54),AN90*$N90))</f>
        <v>0</v>
      </c>
      <c r="BY90" s="987">
        <f>IF(RESUMO_GLOBAL!$X$53="a",ROUND(AO90*$N90,RESUMO_GLOBAL!$X$54),IF(RESUMO_GLOBAL!$X$53="t",TRUNC(AO90*$N90,RESUMO_GLOBAL!$X$54),AO90*$N90))</f>
        <v>0</v>
      </c>
      <c r="BZ90" s="987">
        <f>IF(RESUMO_GLOBAL!$X$53="a",ROUND(AP90*$N90,RESUMO_GLOBAL!$X$54),IF(RESUMO_GLOBAL!$X$53="t",TRUNC(AP90*$N90,RESUMO_GLOBAL!$X$54),AP90*$N90))</f>
        <v>0</v>
      </c>
      <c r="CA90" s="987">
        <f>IF(RESUMO_GLOBAL!$X$53="a",ROUND(AQ90*$N90,RESUMO_GLOBAL!$X$54),IF(RESUMO_GLOBAL!$X$53="t",TRUNC(AQ90*$N90,RESUMO_GLOBAL!$X$54),AQ90*$N90))</f>
        <v>0</v>
      </c>
      <c r="CB90" s="987">
        <f>IF(RESUMO_GLOBAL!$X$53="a",ROUND(AR90*$N90,RESUMO_GLOBAL!$X$54),IF(RESUMO_GLOBAL!$X$53="t",TRUNC(AR90*$N90,RESUMO_GLOBAL!$X$54),AR90*$N90))</f>
        <v>0</v>
      </c>
      <c r="CC90" s="987">
        <f>IF(RESUMO_GLOBAL!$X$53="a",ROUND(AS90*$N90,RESUMO_GLOBAL!$X$54),IF(RESUMO_GLOBAL!$X$53="t",TRUNC(AS90*$N90,RESUMO_GLOBAL!$X$54),AS90*$N90))</f>
        <v>0</v>
      </c>
      <c r="CD90" s="987">
        <f>IF(RESUMO_GLOBAL!$X$53="a",ROUND(AT90*$N90,RESUMO_GLOBAL!$X$54),IF(RESUMO_GLOBAL!$X$53="t",TRUNC(AT90*$N90,RESUMO_GLOBAL!$X$54),AT90*$N90))</f>
        <v>0</v>
      </c>
      <c r="CE90" s="987">
        <f>IF(RESUMO_GLOBAL!$X$53="a",ROUND(AU90*$N90,RESUMO_GLOBAL!$X$54),IF(RESUMO_GLOBAL!$X$53="t",TRUNC(AU90*$N90,RESUMO_GLOBAL!$X$54),AU90*$N90))</f>
        <v>0</v>
      </c>
      <c r="CF90" s="987">
        <f>IF(RESUMO_GLOBAL!$X$53="a",ROUND(AV90*$N90,RESUMO_GLOBAL!$X$54),IF(RESUMO_GLOBAL!$X$53="t",TRUNC(AV90*$N90,RESUMO_GLOBAL!$X$54),AV90*$N90))</f>
        <v>0</v>
      </c>
      <c r="CG90" s="987">
        <f>IF(RESUMO_GLOBAL!$X$53="a",ROUND(AW90*$N90,RESUMO_GLOBAL!$X$54),IF(RESUMO_GLOBAL!$X$53="t",TRUNC(AW90*$N90,RESUMO_GLOBAL!$X$54),AW90*$N90))</f>
        <v>0</v>
      </c>
      <c r="CK90" s="59">
        <f t="shared" si="89"/>
        <v>0</v>
      </c>
      <c r="CL90" s="59">
        <f t="shared" si="90"/>
        <v>0</v>
      </c>
      <c r="CM90" s="59">
        <f t="shared" si="91"/>
        <v>0</v>
      </c>
      <c r="CN90" s="59">
        <f t="shared" si="92"/>
        <v>0</v>
      </c>
      <c r="CO90" s="59">
        <f t="shared" si="93"/>
        <v>0</v>
      </c>
      <c r="CP90" s="59">
        <f t="shared" si="94"/>
        <v>0</v>
      </c>
      <c r="CQ90" s="59">
        <f t="shared" si="95"/>
        <v>0</v>
      </c>
      <c r="CR90" s="59">
        <f t="shared" si="96"/>
        <v>0</v>
      </c>
      <c r="CS90" s="59">
        <f t="shared" si="97"/>
        <v>0</v>
      </c>
      <c r="CT90" s="59">
        <f t="shared" si="98"/>
        <v>0</v>
      </c>
      <c r="CU90" s="59">
        <f t="shared" si="99"/>
        <v>0</v>
      </c>
      <c r="CV90" s="59">
        <f t="shared" si="100"/>
        <v>0</v>
      </c>
      <c r="CW90" s="59">
        <f t="shared" si="101"/>
        <v>0</v>
      </c>
      <c r="CX90" s="59">
        <f t="shared" si="102"/>
        <v>0</v>
      </c>
      <c r="CY90" s="59">
        <f t="shared" si="103"/>
        <v>0</v>
      </c>
      <c r="CZ90" s="59">
        <f t="shared" si="104"/>
        <v>0</v>
      </c>
      <c r="DA90" s="59">
        <f t="shared" si="105"/>
        <v>0</v>
      </c>
      <c r="DB90" s="59">
        <f t="shared" si="106"/>
        <v>0</v>
      </c>
      <c r="DE90">
        <f t="shared" si="86"/>
        <v>85</v>
      </c>
      <c r="DF90" t="str">
        <f t="shared" si="107"/>
        <v/>
      </c>
      <c r="DG90" s="59">
        <f>IF($C90&lt;&gt;0,SUM($CK91:CK91),0)</f>
        <v>0</v>
      </c>
      <c r="DH90" s="59">
        <f>IF($C90&lt;&gt;0,SUM($CK91:CL91),0)</f>
        <v>0</v>
      </c>
      <c r="DI90" s="59">
        <f>IF($C90&lt;&gt;0,SUM($CK91:CM91),0)</f>
        <v>0</v>
      </c>
      <c r="DJ90" s="59">
        <f>IF($C90&lt;&gt;0,SUM($CK91:CN91),0)</f>
        <v>0</v>
      </c>
      <c r="DK90" s="59">
        <f>IF($C90&lt;&gt;0,SUM($CK91:CO91),0)</f>
        <v>0</v>
      </c>
      <c r="DL90" s="59">
        <f>IF($C90&lt;&gt;0,SUM($CK91:CP91),0)</f>
        <v>0</v>
      </c>
      <c r="DM90" s="59">
        <f>IF($C90&lt;&gt;0,SUM($CK91:CQ91),0)</f>
        <v>0</v>
      </c>
      <c r="DN90" s="59">
        <f>IF($C90&lt;&gt;0,SUM($CK91:CR91),0)</f>
        <v>0</v>
      </c>
      <c r="DO90" s="59">
        <f>IF($C90&lt;&gt;0,SUM($CK91:CS91),0)</f>
        <v>0</v>
      </c>
      <c r="DP90" s="59">
        <f>IF($C90&lt;&gt;0,SUM($CK91:CT91),0)</f>
        <v>0</v>
      </c>
      <c r="DQ90" s="59">
        <f>IF($C90&lt;&gt;0,SUM($CK91:CU91),0)</f>
        <v>0</v>
      </c>
      <c r="DR90" s="59">
        <f>IF($C90&lt;&gt;0,SUM($CK91:CV91),0)</f>
        <v>0</v>
      </c>
      <c r="DS90" s="59">
        <f>IF($C90&lt;&gt;0,SUM($CK91:CW91),0)</f>
        <v>0</v>
      </c>
      <c r="DT90" s="59">
        <f>IF($C90&lt;&gt;0,SUM($CK91:CX91),0)</f>
        <v>0</v>
      </c>
      <c r="DU90" s="59">
        <f>IF($C90&lt;&gt;0,SUM($CK91:CY91),0)</f>
        <v>0</v>
      </c>
      <c r="DV90" s="59">
        <f>IF($C90&lt;&gt;0,SUM($CK91:CZ91),0)</f>
        <v>0</v>
      </c>
      <c r="DW90" s="59">
        <f>IF($C90&lt;&gt;0,SUM($CK91:DA91),0)</f>
        <v>0</v>
      </c>
      <c r="DX90" s="59">
        <f>IF($C90&lt;&gt;0,SUM($CK91:DB91),0)</f>
        <v>0</v>
      </c>
      <c r="DY90" s="952" t="str">
        <f t="shared" si="111"/>
        <v/>
      </c>
    </row>
    <row r="91" spans="1:129" ht="13.5" hidden="1" thickBot="1">
      <c r="A91" s="3" t="str">
        <f t="shared" si="112"/>
        <v/>
      </c>
      <c r="B91" s="805">
        <f>Dados_GLOBAL_Inicial!E91</f>
        <v>0</v>
      </c>
      <c r="C91" s="953">
        <f>IF(IFERROR(VALUE(Dados_GLOBAL_Inicial!F91),0)=0,0,Dados_GLOBAL_Inicial!F91)</f>
        <v>0</v>
      </c>
      <c r="D91" s="830">
        <f>Dados_GLOBAL_Inicial!G91</f>
        <v>0</v>
      </c>
      <c r="E91" s="830" t="str">
        <f>IF(IFERROR(VLOOKUP(F91,Cod_Gde_Itens!$A$1:$B$80,2,FALSE),0)&gt;549,IFERROR(VLOOKUP(F91,Cod_Gde_Itens!$A$1:$B$80,2,FALSE),0),IF(Dados_GLOBAL_Inicial!H91=0,"",Dados_GLOBAL_Inicial!H91))</f>
        <v/>
      </c>
      <c r="F91" s="823">
        <f>Dados_GLOBAL_Inicial!I91</f>
        <v>0</v>
      </c>
      <c r="G91" s="824">
        <f>Dados_GLOBAL_Inicial!J91</f>
        <v>0</v>
      </c>
      <c r="H91" s="454">
        <f>Dados_GLOBAL_Inicial!K91</f>
        <v>0</v>
      </c>
      <c r="I91" s="970">
        <f>SUM('MEDIÇÃO_OBJETO (1)'!I91)</f>
        <v>0</v>
      </c>
      <c r="J91" s="455">
        <f t="shared" si="113"/>
        <v>0</v>
      </c>
      <c r="K91" s="451">
        <f t="shared" si="78"/>
        <v>0</v>
      </c>
      <c r="L91" s="452">
        <f t="shared" si="88"/>
        <v>0</v>
      </c>
      <c r="M91" s="809">
        <f t="shared" si="79"/>
        <v>0</v>
      </c>
      <c r="N91" s="810">
        <f>IF(IFERROR(VALUE(Dados_GLOBAL_Inicial!L91),0)=0,0,Dados_GLOBAL_Inicial!L91)</f>
        <v>0</v>
      </c>
      <c r="O91" s="812">
        <f>SUM('MEDIÇÃO_OBJETO (1)'!O91)</f>
        <v>0</v>
      </c>
      <c r="P91" s="812">
        <f>SUM('MEDIÇÃO_OBJETO (1)'!P91)</f>
        <v>0</v>
      </c>
      <c r="Q91" s="813">
        <f t="shared" si="80"/>
        <v>0</v>
      </c>
      <c r="R91" s="951"/>
      <c r="S91" s="815">
        <f>SUM('MEDIÇÃO_OBJETO (1)'!S91)</f>
        <v>0</v>
      </c>
      <c r="T91" s="815">
        <f>SUM('MEDIÇÃO_OBJETO (1)'!T91)</f>
        <v>0</v>
      </c>
      <c r="V91" s="19"/>
      <c r="W91" s="978">
        <f t="shared" si="81"/>
        <v>0</v>
      </c>
      <c r="X91" s="816">
        <f t="shared" si="82"/>
        <v>0</v>
      </c>
      <c r="Y91" s="816">
        <f t="shared" si="83"/>
        <v>0</v>
      </c>
      <c r="Z91" s="817">
        <f t="shared" si="84"/>
        <v>0</v>
      </c>
      <c r="AB91" s="453">
        <f t="shared" si="108"/>
        <v>0</v>
      </c>
      <c r="AC91" s="14">
        <f t="shared" si="85"/>
        <v>0</v>
      </c>
      <c r="AD91" s="819"/>
      <c r="AE91" s="631">
        <f t="shared" si="109"/>
        <v>0</v>
      </c>
      <c r="AF91" s="818">
        <f>SUM('MEDIÇÃO_OBJETO (1)'!AG91)</f>
        <v>0</v>
      </c>
      <c r="AG91" s="541">
        <f>SUM('MEDIÇÃO_OBJETO (1)'!AH91)</f>
        <v>0</v>
      </c>
      <c r="AH91" s="541">
        <f>SUM('MEDIÇÃO_OBJETO (1)'!AI91)</f>
        <v>0</v>
      </c>
      <c r="AI91" s="541">
        <f>SUM('MEDIÇÃO_OBJETO (1)'!AJ91)</f>
        <v>0</v>
      </c>
      <c r="AJ91" s="541">
        <f>SUM('MEDIÇÃO_OBJETO (1)'!AK91)</f>
        <v>0</v>
      </c>
      <c r="AK91" s="541">
        <f>SUM('MEDIÇÃO_OBJETO (1)'!AL91)</f>
        <v>0</v>
      </c>
      <c r="AL91" s="541">
        <f>SUM('MEDIÇÃO_OBJETO (1)'!AM91)</f>
        <v>0</v>
      </c>
      <c r="AM91" s="541">
        <f>SUM('MEDIÇÃO_OBJETO (1)'!AN91)</f>
        <v>0</v>
      </c>
      <c r="AN91" s="541">
        <f>SUM('MEDIÇÃO_OBJETO (1)'!AO91)</f>
        <v>0</v>
      </c>
      <c r="AO91" s="541">
        <f>SUM('MEDIÇÃO_OBJETO (1)'!AP91)</f>
        <v>0</v>
      </c>
      <c r="AP91" s="541">
        <f>SUM('MEDIÇÃO_OBJETO (1)'!AQ91)</f>
        <v>0</v>
      </c>
      <c r="AQ91" s="541">
        <f>SUM('MEDIÇÃO_OBJETO (1)'!AR91)</f>
        <v>0</v>
      </c>
      <c r="AR91" s="541">
        <f>SUM('MEDIÇÃO_OBJETO (1)'!AS91)</f>
        <v>0</v>
      </c>
      <c r="AS91" s="541">
        <f>SUM('MEDIÇÃO_OBJETO (1)'!AT91)</f>
        <v>0</v>
      </c>
      <c r="AT91" s="541">
        <f>SUM('MEDIÇÃO_OBJETO (1)'!AU91)</f>
        <v>0</v>
      </c>
      <c r="AU91" s="541">
        <f>SUM('MEDIÇÃO_OBJETO (1)'!AV91)</f>
        <v>0</v>
      </c>
      <c r="AV91" s="541">
        <f>SUM('MEDIÇÃO_OBJETO (1)'!AW91)</f>
        <v>0</v>
      </c>
      <c r="AW91" s="541">
        <f>SUM('MEDIÇÃO_OBJETO (1)'!AX91)</f>
        <v>0</v>
      </c>
      <c r="AX91" s="977"/>
      <c r="BN91" s="992">
        <f t="shared" si="77"/>
        <v>0</v>
      </c>
      <c r="BO91" s="538">
        <f t="shared" si="110"/>
        <v>0</v>
      </c>
      <c r="BP91" s="987">
        <f>IF(RESUMO_GLOBAL!$X$53="a",ROUND(AF91*$N91,RESUMO_GLOBAL!$X$54),IF(RESUMO_GLOBAL!$X$53="t",TRUNC(AF91*$N91,RESUMO_GLOBAL!$X$54),AF91*$N91))</f>
        <v>0</v>
      </c>
      <c r="BQ91" s="987">
        <f>IF(RESUMO_GLOBAL!$X$53="a",ROUND(AG91*$N91,RESUMO_GLOBAL!$X$54),IF(RESUMO_GLOBAL!$X$53="t",TRUNC(AG91*$N91,RESUMO_GLOBAL!$X$54),AG91*$N91))</f>
        <v>0</v>
      </c>
      <c r="BR91" s="987">
        <f>IF(RESUMO_GLOBAL!$X$53="a",ROUND(AH91*$N91,RESUMO_GLOBAL!$X$54),IF(RESUMO_GLOBAL!$X$53="t",TRUNC(AH91*$N91,RESUMO_GLOBAL!$X$54),AH91*$N91))</f>
        <v>0</v>
      </c>
      <c r="BS91" s="987">
        <f>IF(RESUMO_GLOBAL!$X$53="a",ROUND(AI91*$N91,RESUMO_GLOBAL!$X$54),IF(RESUMO_GLOBAL!$X$53="t",TRUNC(AI91*$N91,RESUMO_GLOBAL!$X$54),AI91*$N91))</f>
        <v>0</v>
      </c>
      <c r="BT91" s="987">
        <f>IF(RESUMO_GLOBAL!$X$53="a",ROUND(AJ91*$N91,RESUMO_GLOBAL!$X$54),IF(RESUMO_GLOBAL!$X$53="t",TRUNC(AJ91*$N91,RESUMO_GLOBAL!$X$54),AJ91*$N91))</f>
        <v>0</v>
      </c>
      <c r="BU91" s="987">
        <f>IF(RESUMO_GLOBAL!$X$53="a",ROUND(AK91*$N91,RESUMO_GLOBAL!$X$54),IF(RESUMO_GLOBAL!$X$53="t",TRUNC(AK91*$N91,RESUMO_GLOBAL!$X$54),AK91*$N91))</f>
        <v>0</v>
      </c>
      <c r="BV91" s="987">
        <f>IF(RESUMO_GLOBAL!$X$53="a",ROUND(AL91*$N91,RESUMO_GLOBAL!$X$54),IF(RESUMO_GLOBAL!$X$53="t",TRUNC(AL91*$N91,RESUMO_GLOBAL!$X$54),AL91*$N91))</f>
        <v>0</v>
      </c>
      <c r="BW91" s="987">
        <f>IF(RESUMO_GLOBAL!$X$53="a",ROUND(AM91*$N91,RESUMO_GLOBAL!$X$54),IF(RESUMO_GLOBAL!$X$53="t",TRUNC(AM91*$N91,RESUMO_GLOBAL!$X$54),AM91*$N91))</f>
        <v>0</v>
      </c>
      <c r="BX91" s="987">
        <f>IF(RESUMO_GLOBAL!$X$53="a",ROUND(AN91*$N91,RESUMO_GLOBAL!$X$54),IF(RESUMO_GLOBAL!$X$53="t",TRUNC(AN91*$N91,RESUMO_GLOBAL!$X$54),AN91*$N91))</f>
        <v>0</v>
      </c>
      <c r="BY91" s="987">
        <f>IF(RESUMO_GLOBAL!$X$53="a",ROUND(AO91*$N91,RESUMO_GLOBAL!$X$54),IF(RESUMO_GLOBAL!$X$53="t",TRUNC(AO91*$N91,RESUMO_GLOBAL!$X$54),AO91*$N91))</f>
        <v>0</v>
      </c>
      <c r="BZ91" s="987">
        <f>IF(RESUMO_GLOBAL!$X$53="a",ROUND(AP91*$N91,RESUMO_GLOBAL!$X$54),IF(RESUMO_GLOBAL!$X$53="t",TRUNC(AP91*$N91,RESUMO_GLOBAL!$X$54),AP91*$N91))</f>
        <v>0</v>
      </c>
      <c r="CA91" s="987">
        <f>IF(RESUMO_GLOBAL!$X$53="a",ROUND(AQ91*$N91,RESUMO_GLOBAL!$X$54),IF(RESUMO_GLOBAL!$X$53="t",TRUNC(AQ91*$N91,RESUMO_GLOBAL!$X$54),AQ91*$N91))</f>
        <v>0</v>
      </c>
      <c r="CB91" s="987">
        <f>IF(RESUMO_GLOBAL!$X$53="a",ROUND(AR91*$N91,RESUMO_GLOBAL!$X$54),IF(RESUMO_GLOBAL!$X$53="t",TRUNC(AR91*$N91,RESUMO_GLOBAL!$X$54),AR91*$N91))</f>
        <v>0</v>
      </c>
      <c r="CC91" s="987">
        <f>IF(RESUMO_GLOBAL!$X$53="a",ROUND(AS91*$N91,RESUMO_GLOBAL!$X$54),IF(RESUMO_GLOBAL!$X$53="t",TRUNC(AS91*$N91,RESUMO_GLOBAL!$X$54),AS91*$N91))</f>
        <v>0</v>
      </c>
      <c r="CD91" s="987">
        <f>IF(RESUMO_GLOBAL!$X$53="a",ROUND(AT91*$N91,RESUMO_GLOBAL!$X$54),IF(RESUMO_GLOBAL!$X$53="t",TRUNC(AT91*$N91,RESUMO_GLOBAL!$X$54),AT91*$N91))</f>
        <v>0</v>
      </c>
      <c r="CE91" s="987">
        <f>IF(RESUMO_GLOBAL!$X$53="a",ROUND(AU91*$N91,RESUMO_GLOBAL!$X$54),IF(RESUMO_GLOBAL!$X$53="t",TRUNC(AU91*$N91,RESUMO_GLOBAL!$X$54),AU91*$N91))</f>
        <v>0</v>
      </c>
      <c r="CF91" s="987">
        <f>IF(RESUMO_GLOBAL!$X$53="a",ROUND(AV91*$N91,RESUMO_GLOBAL!$X$54),IF(RESUMO_GLOBAL!$X$53="t",TRUNC(AV91*$N91,RESUMO_GLOBAL!$X$54),AV91*$N91))</f>
        <v>0</v>
      </c>
      <c r="CG91" s="987">
        <f>IF(RESUMO_GLOBAL!$X$53="a",ROUND(AW91*$N91,RESUMO_GLOBAL!$X$54),IF(RESUMO_GLOBAL!$X$53="t",TRUNC(AW91*$N91,RESUMO_GLOBAL!$X$54),AW91*$N91))</f>
        <v>0</v>
      </c>
      <c r="CK91" s="59">
        <f t="shared" si="89"/>
        <v>0</v>
      </c>
      <c r="CL91" s="59">
        <f t="shared" si="90"/>
        <v>0</v>
      </c>
      <c r="CM91" s="59">
        <f t="shared" si="91"/>
        <v>0</v>
      </c>
      <c r="CN91" s="59">
        <f t="shared" si="92"/>
        <v>0</v>
      </c>
      <c r="CO91" s="59">
        <f t="shared" si="93"/>
        <v>0</v>
      </c>
      <c r="CP91" s="59">
        <f t="shared" si="94"/>
        <v>0</v>
      </c>
      <c r="CQ91" s="59">
        <f t="shared" si="95"/>
        <v>0</v>
      </c>
      <c r="CR91" s="59">
        <f t="shared" si="96"/>
        <v>0</v>
      </c>
      <c r="CS91" s="59">
        <f t="shared" si="97"/>
        <v>0</v>
      </c>
      <c r="CT91" s="59">
        <f t="shared" si="98"/>
        <v>0</v>
      </c>
      <c r="CU91" s="59">
        <f t="shared" si="99"/>
        <v>0</v>
      </c>
      <c r="CV91" s="59">
        <f t="shared" si="100"/>
        <v>0</v>
      </c>
      <c r="CW91" s="59">
        <f t="shared" si="101"/>
        <v>0</v>
      </c>
      <c r="CX91" s="59">
        <f t="shared" si="102"/>
        <v>0</v>
      </c>
      <c r="CY91" s="59">
        <f t="shared" si="103"/>
        <v>0</v>
      </c>
      <c r="CZ91" s="59">
        <f t="shared" si="104"/>
        <v>0</v>
      </c>
      <c r="DA91" s="59">
        <f t="shared" si="105"/>
        <v>0</v>
      </c>
      <c r="DB91" s="59">
        <f t="shared" si="106"/>
        <v>0</v>
      </c>
      <c r="DE91">
        <f t="shared" si="86"/>
        <v>86</v>
      </c>
      <c r="DF91" t="str">
        <f t="shared" si="107"/>
        <v/>
      </c>
      <c r="DG91" s="59">
        <f>IF($C91&lt;&gt;0,SUM($CK92:CK92),0)</f>
        <v>0</v>
      </c>
      <c r="DH91" s="59">
        <f>IF($C91&lt;&gt;0,SUM($CK92:CL92),0)</f>
        <v>0</v>
      </c>
      <c r="DI91" s="59">
        <f>IF($C91&lt;&gt;0,SUM($CK92:CM92),0)</f>
        <v>0</v>
      </c>
      <c r="DJ91" s="59">
        <f>IF($C91&lt;&gt;0,SUM($CK92:CN92),0)</f>
        <v>0</v>
      </c>
      <c r="DK91" s="59">
        <f>IF($C91&lt;&gt;0,SUM($CK92:CO92),0)</f>
        <v>0</v>
      </c>
      <c r="DL91" s="59">
        <f>IF($C91&lt;&gt;0,SUM($CK92:CP92),0)</f>
        <v>0</v>
      </c>
      <c r="DM91" s="59">
        <f>IF($C91&lt;&gt;0,SUM($CK92:CQ92),0)</f>
        <v>0</v>
      </c>
      <c r="DN91" s="59">
        <f>IF($C91&lt;&gt;0,SUM($CK92:CR92),0)</f>
        <v>0</v>
      </c>
      <c r="DO91" s="59">
        <f>IF($C91&lt;&gt;0,SUM($CK92:CS92),0)</f>
        <v>0</v>
      </c>
      <c r="DP91" s="59">
        <f>IF($C91&lt;&gt;0,SUM($CK92:CT92),0)</f>
        <v>0</v>
      </c>
      <c r="DQ91" s="59">
        <f>IF($C91&lt;&gt;0,SUM($CK92:CU92),0)</f>
        <v>0</v>
      </c>
      <c r="DR91" s="59">
        <f>IF($C91&lt;&gt;0,SUM($CK92:CV92),0)</f>
        <v>0</v>
      </c>
      <c r="DS91" s="59">
        <f>IF($C91&lt;&gt;0,SUM($CK92:CW92),0)</f>
        <v>0</v>
      </c>
      <c r="DT91" s="59">
        <f>IF($C91&lt;&gt;0,SUM($CK92:CX92),0)</f>
        <v>0</v>
      </c>
      <c r="DU91" s="59">
        <f>IF($C91&lt;&gt;0,SUM($CK92:CY92),0)</f>
        <v>0</v>
      </c>
      <c r="DV91" s="59">
        <f>IF($C91&lt;&gt;0,SUM($CK92:CZ92),0)</f>
        <v>0</v>
      </c>
      <c r="DW91" s="59">
        <f>IF($C91&lt;&gt;0,SUM($CK92:DA92),0)</f>
        <v>0</v>
      </c>
      <c r="DX91" s="59">
        <f>IF($C91&lt;&gt;0,SUM($CK92:DB92),0)</f>
        <v>0</v>
      </c>
      <c r="DY91" s="952" t="str">
        <f t="shared" si="111"/>
        <v/>
      </c>
    </row>
    <row r="92" spans="1:129" ht="13.5" hidden="1" thickBot="1">
      <c r="A92" s="3" t="str">
        <f t="shared" si="112"/>
        <v/>
      </c>
      <c r="B92" s="805">
        <f>Dados_GLOBAL_Inicial!E92</f>
        <v>0</v>
      </c>
      <c r="C92" s="953">
        <f>IF(IFERROR(VALUE(Dados_GLOBAL_Inicial!F92),0)=0,0,Dados_GLOBAL_Inicial!F92)</f>
        <v>0</v>
      </c>
      <c r="D92" s="830">
        <f>Dados_GLOBAL_Inicial!G92</f>
        <v>0</v>
      </c>
      <c r="E92" s="830" t="str">
        <f>IF(IFERROR(VLOOKUP(F92,Cod_Gde_Itens!$A$1:$B$80,2,FALSE),0)&gt;549,IFERROR(VLOOKUP(F92,Cod_Gde_Itens!$A$1:$B$80,2,FALSE),0),IF(Dados_GLOBAL_Inicial!H92=0,"",Dados_GLOBAL_Inicial!H92))</f>
        <v/>
      </c>
      <c r="F92" s="823">
        <f>Dados_GLOBAL_Inicial!I92</f>
        <v>0</v>
      </c>
      <c r="G92" s="824">
        <f>Dados_GLOBAL_Inicial!J92</f>
        <v>0</v>
      </c>
      <c r="H92" s="454">
        <f>Dados_GLOBAL_Inicial!K92</f>
        <v>0</v>
      </c>
      <c r="I92" s="970">
        <f>SUM('MEDIÇÃO_OBJETO (1)'!I92)</f>
        <v>0</v>
      </c>
      <c r="J92" s="455">
        <f t="shared" si="113"/>
        <v>0</v>
      </c>
      <c r="K92" s="451">
        <f t="shared" si="78"/>
        <v>0</v>
      </c>
      <c r="L92" s="452">
        <f t="shared" si="88"/>
        <v>0</v>
      </c>
      <c r="M92" s="809">
        <f t="shared" si="79"/>
        <v>0</v>
      </c>
      <c r="N92" s="810">
        <f>IF(IFERROR(VALUE(Dados_GLOBAL_Inicial!L92),0)=0,0,Dados_GLOBAL_Inicial!L92)</f>
        <v>0</v>
      </c>
      <c r="O92" s="812">
        <f>SUM('MEDIÇÃO_OBJETO (1)'!O92)</f>
        <v>0</v>
      </c>
      <c r="P92" s="812">
        <f>SUM('MEDIÇÃO_OBJETO (1)'!P92)</f>
        <v>0</v>
      </c>
      <c r="Q92" s="813">
        <f t="shared" si="80"/>
        <v>0</v>
      </c>
      <c r="R92" s="951"/>
      <c r="S92" s="815">
        <f>SUM('MEDIÇÃO_OBJETO (1)'!S92)</f>
        <v>0</v>
      </c>
      <c r="T92" s="815">
        <f>SUM('MEDIÇÃO_OBJETO (1)'!T92)</f>
        <v>0</v>
      </c>
      <c r="V92" s="19"/>
      <c r="W92" s="978">
        <f t="shared" si="81"/>
        <v>0</v>
      </c>
      <c r="X92" s="816">
        <f t="shared" si="82"/>
        <v>0</v>
      </c>
      <c r="Y92" s="816">
        <f t="shared" si="83"/>
        <v>0</v>
      </c>
      <c r="Z92" s="817">
        <f t="shared" si="84"/>
        <v>0</v>
      </c>
      <c r="AB92" s="453">
        <f t="shared" si="108"/>
        <v>0</v>
      </c>
      <c r="AC92" s="14">
        <f t="shared" si="85"/>
        <v>0</v>
      </c>
      <c r="AD92" s="819"/>
      <c r="AE92" s="631">
        <f t="shared" si="109"/>
        <v>0</v>
      </c>
      <c r="AF92" s="818">
        <f>SUM('MEDIÇÃO_OBJETO (1)'!AG92)</f>
        <v>0</v>
      </c>
      <c r="AG92" s="541">
        <f>SUM('MEDIÇÃO_OBJETO (1)'!AH92)</f>
        <v>0</v>
      </c>
      <c r="AH92" s="541">
        <f>SUM('MEDIÇÃO_OBJETO (1)'!AI92)</f>
        <v>0</v>
      </c>
      <c r="AI92" s="541">
        <f>SUM('MEDIÇÃO_OBJETO (1)'!AJ92)</f>
        <v>0</v>
      </c>
      <c r="AJ92" s="541">
        <f>SUM('MEDIÇÃO_OBJETO (1)'!AK92)</f>
        <v>0</v>
      </c>
      <c r="AK92" s="541">
        <f>SUM('MEDIÇÃO_OBJETO (1)'!AL92)</f>
        <v>0</v>
      </c>
      <c r="AL92" s="541">
        <f>SUM('MEDIÇÃO_OBJETO (1)'!AM92)</f>
        <v>0</v>
      </c>
      <c r="AM92" s="541">
        <f>SUM('MEDIÇÃO_OBJETO (1)'!AN92)</f>
        <v>0</v>
      </c>
      <c r="AN92" s="541">
        <f>SUM('MEDIÇÃO_OBJETO (1)'!AO92)</f>
        <v>0</v>
      </c>
      <c r="AO92" s="541">
        <f>SUM('MEDIÇÃO_OBJETO (1)'!AP92)</f>
        <v>0</v>
      </c>
      <c r="AP92" s="541">
        <f>SUM('MEDIÇÃO_OBJETO (1)'!AQ92)</f>
        <v>0</v>
      </c>
      <c r="AQ92" s="541">
        <f>SUM('MEDIÇÃO_OBJETO (1)'!AR92)</f>
        <v>0</v>
      </c>
      <c r="AR92" s="541">
        <f>SUM('MEDIÇÃO_OBJETO (1)'!AS92)</f>
        <v>0</v>
      </c>
      <c r="AS92" s="541">
        <f>SUM('MEDIÇÃO_OBJETO (1)'!AT92)</f>
        <v>0</v>
      </c>
      <c r="AT92" s="541">
        <f>SUM('MEDIÇÃO_OBJETO (1)'!AU92)</f>
        <v>0</v>
      </c>
      <c r="AU92" s="541">
        <f>SUM('MEDIÇÃO_OBJETO (1)'!AV92)</f>
        <v>0</v>
      </c>
      <c r="AV92" s="541">
        <f>SUM('MEDIÇÃO_OBJETO (1)'!AW92)</f>
        <v>0</v>
      </c>
      <c r="AW92" s="541">
        <f>SUM('MEDIÇÃO_OBJETO (1)'!AX92)</f>
        <v>0</v>
      </c>
      <c r="AX92" s="977"/>
      <c r="BN92" s="992">
        <f t="shared" si="77"/>
        <v>0</v>
      </c>
      <c r="BO92" s="538">
        <f t="shared" si="110"/>
        <v>0</v>
      </c>
      <c r="BP92" s="987">
        <f>IF(RESUMO_GLOBAL!$X$53="a",ROUND(AF92*$N92,RESUMO_GLOBAL!$X$54),IF(RESUMO_GLOBAL!$X$53="t",TRUNC(AF92*$N92,RESUMO_GLOBAL!$X$54),AF92*$N92))</f>
        <v>0</v>
      </c>
      <c r="BQ92" s="987">
        <f>IF(RESUMO_GLOBAL!$X$53="a",ROUND(AG92*$N92,RESUMO_GLOBAL!$X$54),IF(RESUMO_GLOBAL!$X$53="t",TRUNC(AG92*$N92,RESUMO_GLOBAL!$X$54),AG92*$N92))</f>
        <v>0</v>
      </c>
      <c r="BR92" s="987">
        <f>IF(RESUMO_GLOBAL!$X$53="a",ROUND(AH92*$N92,RESUMO_GLOBAL!$X$54),IF(RESUMO_GLOBAL!$X$53="t",TRUNC(AH92*$N92,RESUMO_GLOBAL!$X$54),AH92*$N92))</f>
        <v>0</v>
      </c>
      <c r="BS92" s="987">
        <f>IF(RESUMO_GLOBAL!$X$53="a",ROUND(AI92*$N92,RESUMO_GLOBAL!$X$54),IF(RESUMO_GLOBAL!$X$53="t",TRUNC(AI92*$N92,RESUMO_GLOBAL!$X$54),AI92*$N92))</f>
        <v>0</v>
      </c>
      <c r="BT92" s="987">
        <f>IF(RESUMO_GLOBAL!$X$53="a",ROUND(AJ92*$N92,RESUMO_GLOBAL!$X$54),IF(RESUMO_GLOBAL!$X$53="t",TRUNC(AJ92*$N92,RESUMO_GLOBAL!$X$54),AJ92*$N92))</f>
        <v>0</v>
      </c>
      <c r="BU92" s="987">
        <f>IF(RESUMO_GLOBAL!$X$53="a",ROUND(AK92*$N92,RESUMO_GLOBAL!$X$54),IF(RESUMO_GLOBAL!$X$53="t",TRUNC(AK92*$N92,RESUMO_GLOBAL!$X$54),AK92*$N92))</f>
        <v>0</v>
      </c>
      <c r="BV92" s="987">
        <f>IF(RESUMO_GLOBAL!$X$53="a",ROUND(AL92*$N92,RESUMO_GLOBAL!$X$54),IF(RESUMO_GLOBAL!$X$53="t",TRUNC(AL92*$N92,RESUMO_GLOBAL!$X$54),AL92*$N92))</f>
        <v>0</v>
      </c>
      <c r="BW92" s="987">
        <f>IF(RESUMO_GLOBAL!$X$53="a",ROUND(AM92*$N92,RESUMO_GLOBAL!$X$54),IF(RESUMO_GLOBAL!$X$53="t",TRUNC(AM92*$N92,RESUMO_GLOBAL!$X$54),AM92*$N92))</f>
        <v>0</v>
      </c>
      <c r="BX92" s="987">
        <f>IF(RESUMO_GLOBAL!$X$53="a",ROUND(AN92*$N92,RESUMO_GLOBAL!$X$54),IF(RESUMO_GLOBAL!$X$53="t",TRUNC(AN92*$N92,RESUMO_GLOBAL!$X$54),AN92*$N92))</f>
        <v>0</v>
      </c>
      <c r="BY92" s="987">
        <f>IF(RESUMO_GLOBAL!$X$53="a",ROUND(AO92*$N92,RESUMO_GLOBAL!$X$54),IF(RESUMO_GLOBAL!$X$53="t",TRUNC(AO92*$N92,RESUMO_GLOBAL!$X$54),AO92*$N92))</f>
        <v>0</v>
      </c>
      <c r="BZ92" s="987">
        <f>IF(RESUMO_GLOBAL!$X$53="a",ROUND(AP92*$N92,RESUMO_GLOBAL!$X$54),IF(RESUMO_GLOBAL!$X$53="t",TRUNC(AP92*$N92,RESUMO_GLOBAL!$X$54),AP92*$N92))</f>
        <v>0</v>
      </c>
      <c r="CA92" s="987">
        <f>IF(RESUMO_GLOBAL!$X$53="a",ROUND(AQ92*$N92,RESUMO_GLOBAL!$X$54),IF(RESUMO_GLOBAL!$X$53="t",TRUNC(AQ92*$N92,RESUMO_GLOBAL!$X$54),AQ92*$N92))</f>
        <v>0</v>
      </c>
      <c r="CB92" s="987">
        <f>IF(RESUMO_GLOBAL!$X$53="a",ROUND(AR92*$N92,RESUMO_GLOBAL!$X$54),IF(RESUMO_GLOBAL!$X$53="t",TRUNC(AR92*$N92,RESUMO_GLOBAL!$X$54),AR92*$N92))</f>
        <v>0</v>
      </c>
      <c r="CC92" s="987">
        <f>IF(RESUMO_GLOBAL!$X$53="a",ROUND(AS92*$N92,RESUMO_GLOBAL!$X$54),IF(RESUMO_GLOBAL!$X$53="t",TRUNC(AS92*$N92,RESUMO_GLOBAL!$X$54),AS92*$N92))</f>
        <v>0</v>
      </c>
      <c r="CD92" s="987">
        <f>IF(RESUMO_GLOBAL!$X$53="a",ROUND(AT92*$N92,RESUMO_GLOBAL!$X$54),IF(RESUMO_GLOBAL!$X$53="t",TRUNC(AT92*$N92,RESUMO_GLOBAL!$X$54),AT92*$N92))</f>
        <v>0</v>
      </c>
      <c r="CE92" s="987">
        <f>IF(RESUMO_GLOBAL!$X$53="a",ROUND(AU92*$N92,RESUMO_GLOBAL!$X$54),IF(RESUMO_GLOBAL!$X$53="t",TRUNC(AU92*$N92,RESUMO_GLOBAL!$X$54),AU92*$N92))</f>
        <v>0</v>
      </c>
      <c r="CF92" s="987">
        <f>IF(RESUMO_GLOBAL!$X$53="a",ROUND(AV92*$N92,RESUMO_GLOBAL!$X$54),IF(RESUMO_GLOBAL!$X$53="t",TRUNC(AV92*$N92,RESUMO_GLOBAL!$X$54),AV92*$N92))</f>
        <v>0</v>
      </c>
      <c r="CG92" s="987">
        <f>IF(RESUMO_GLOBAL!$X$53="a",ROUND(AW92*$N92,RESUMO_GLOBAL!$X$54),IF(RESUMO_GLOBAL!$X$53="t",TRUNC(AW92*$N92,RESUMO_GLOBAL!$X$54),AW92*$N92))</f>
        <v>0</v>
      </c>
      <c r="CK92" s="59">
        <f t="shared" si="89"/>
        <v>0</v>
      </c>
      <c r="CL92" s="59">
        <f t="shared" si="90"/>
        <v>0</v>
      </c>
      <c r="CM92" s="59">
        <f t="shared" si="91"/>
        <v>0</v>
      </c>
      <c r="CN92" s="59">
        <f t="shared" si="92"/>
        <v>0</v>
      </c>
      <c r="CO92" s="59">
        <f t="shared" si="93"/>
        <v>0</v>
      </c>
      <c r="CP92" s="59">
        <f t="shared" si="94"/>
        <v>0</v>
      </c>
      <c r="CQ92" s="59">
        <f t="shared" si="95"/>
        <v>0</v>
      </c>
      <c r="CR92" s="59">
        <f t="shared" si="96"/>
        <v>0</v>
      </c>
      <c r="CS92" s="59">
        <f t="shared" si="97"/>
        <v>0</v>
      </c>
      <c r="CT92" s="59">
        <f t="shared" si="98"/>
        <v>0</v>
      </c>
      <c r="CU92" s="59">
        <f t="shared" si="99"/>
        <v>0</v>
      </c>
      <c r="CV92" s="59">
        <f t="shared" si="100"/>
        <v>0</v>
      </c>
      <c r="CW92" s="59">
        <f t="shared" si="101"/>
        <v>0</v>
      </c>
      <c r="CX92" s="59">
        <f t="shared" si="102"/>
        <v>0</v>
      </c>
      <c r="CY92" s="59">
        <f t="shared" si="103"/>
        <v>0</v>
      </c>
      <c r="CZ92" s="59">
        <f t="shared" si="104"/>
        <v>0</v>
      </c>
      <c r="DA92" s="59">
        <f t="shared" si="105"/>
        <v>0</v>
      </c>
      <c r="DB92" s="59">
        <f t="shared" si="106"/>
        <v>0</v>
      </c>
      <c r="DE92">
        <f t="shared" si="86"/>
        <v>87</v>
      </c>
      <c r="DF92" t="str">
        <f t="shared" si="107"/>
        <v/>
      </c>
      <c r="DG92" s="59">
        <f>IF($C92&lt;&gt;0,SUM($CK93:CK93),0)</f>
        <v>0</v>
      </c>
      <c r="DH92" s="59">
        <f>IF($C92&lt;&gt;0,SUM($CK93:CL93),0)</f>
        <v>0</v>
      </c>
      <c r="DI92" s="59">
        <f>IF($C92&lt;&gt;0,SUM($CK93:CM93),0)</f>
        <v>0</v>
      </c>
      <c r="DJ92" s="59">
        <f>IF($C92&lt;&gt;0,SUM($CK93:CN93),0)</f>
        <v>0</v>
      </c>
      <c r="DK92" s="59">
        <f>IF($C92&lt;&gt;0,SUM($CK93:CO93),0)</f>
        <v>0</v>
      </c>
      <c r="DL92" s="59">
        <f>IF($C92&lt;&gt;0,SUM($CK93:CP93),0)</f>
        <v>0</v>
      </c>
      <c r="DM92" s="59">
        <f>IF($C92&lt;&gt;0,SUM($CK93:CQ93),0)</f>
        <v>0</v>
      </c>
      <c r="DN92" s="59">
        <f>IF($C92&lt;&gt;0,SUM($CK93:CR93),0)</f>
        <v>0</v>
      </c>
      <c r="DO92" s="59">
        <f>IF($C92&lt;&gt;0,SUM($CK93:CS93),0)</f>
        <v>0</v>
      </c>
      <c r="DP92" s="59">
        <f>IF($C92&lt;&gt;0,SUM($CK93:CT93),0)</f>
        <v>0</v>
      </c>
      <c r="DQ92" s="59">
        <f>IF($C92&lt;&gt;0,SUM($CK93:CU93),0)</f>
        <v>0</v>
      </c>
      <c r="DR92" s="59">
        <f>IF($C92&lt;&gt;0,SUM($CK93:CV93),0)</f>
        <v>0</v>
      </c>
      <c r="DS92" s="59">
        <f>IF($C92&lt;&gt;0,SUM($CK93:CW93),0)</f>
        <v>0</v>
      </c>
      <c r="DT92" s="59">
        <f>IF($C92&lt;&gt;0,SUM($CK93:CX93),0)</f>
        <v>0</v>
      </c>
      <c r="DU92" s="59">
        <f>IF($C92&lt;&gt;0,SUM($CK93:CY93),0)</f>
        <v>0</v>
      </c>
      <c r="DV92" s="59">
        <f>IF($C92&lt;&gt;0,SUM($CK93:CZ93),0)</f>
        <v>0</v>
      </c>
      <c r="DW92" s="59">
        <f>IF($C92&lt;&gt;0,SUM($CK93:DA93),0)</f>
        <v>0</v>
      </c>
      <c r="DX92" s="59">
        <f>IF($C92&lt;&gt;0,SUM($CK93:DB93),0)</f>
        <v>0</v>
      </c>
      <c r="DY92" s="952" t="str">
        <f t="shared" si="111"/>
        <v/>
      </c>
    </row>
    <row r="93" spans="1:129" ht="13.5" hidden="1" thickBot="1">
      <c r="A93" s="3" t="str">
        <f t="shared" si="112"/>
        <v/>
      </c>
      <c r="B93" s="805">
        <f>Dados_GLOBAL_Inicial!E93</f>
        <v>0</v>
      </c>
      <c r="C93" s="953">
        <f>IF(IFERROR(VALUE(Dados_GLOBAL_Inicial!F93),0)=0,0,Dados_GLOBAL_Inicial!F93)</f>
        <v>0</v>
      </c>
      <c r="D93" s="830">
        <f>Dados_GLOBAL_Inicial!G93</f>
        <v>0</v>
      </c>
      <c r="E93" s="830" t="str">
        <f>IF(IFERROR(VLOOKUP(F93,Cod_Gde_Itens!$A$1:$B$80,2,FALSE),0)&gt;549,IFERROR(VLOOKUP(F93,Cod_Gde_Itens!$A$1:$B$80,2,FALSE),0),IF(Dados_GLOBAL_Inicial!H93=0,"",Dados_GLOBAL_Inicial!H93))</f>
        <v/>
      </c>
      <c r="F93" s="823">
        <f>Dados_GLOBAL_Inicial!I93</f>
        <v>0</v>
      </c>
      <c r="G93" s="824">
        <f>Dados_GLOBAL_Inicial!J93</f>
        <v>0</v>
      </c>
      <c r="H93" s="454">
        <f>Dados_GLOBAL_Inicial!K93</f>
        <v>0</v>
      </c>
      <c r="I93" s="970">
        <f>SUM('MEDIÇÃO_OBJETO (1)'!I93)</f>
        <v>0</v>
      </c>
      <c r="J93" s="455">
        <f t="shared" si="113"/>
        <v>0</v>
      </c>
      <c r="K93" s="451">
        <f t="shared" si="78"/>
        <v>0</v>
      </c>
      <c r="L93" s="452">
        <f t="shared" si="88"/>
        <v>0</v>
      </c>
      <c r="M93" s="809">
        <f t="shared" si="79"/>
        <v>0</v>
      </c>
      <c r="N93" s="810">
        <f>IF(IFERROR(VALUE(Dados_GLOBAL_Inicial!L93),0)=0,0,Dados_GLOBAL_Inicial!L93)</f>
        <v>0</v>
      </c>
      <c r="O93" s="812">
        <f>SUM('MEDIÇÃO_OBJETO (1)'!O93)</f>
        <v>0</v>
      </c>
      <c r="P93" s="812">
        <f>SUM('MEDIÇÃO_OBJETO (1)'!P93)</f>
        <v>0</v>
      </c>
      <c r="Q93" s="813">
        <f t="shared" si="80"/>
        <v>0</v>
      </c>
      <c r="R93" s="951"/>
      <c r="S93" s="815">
        <f>SUM('MEDIÇÃO_OBJETO (1)'!S93)</f>
        <v>0</v>
      </c>
      <c r="T93" s="815">
        <f>SUM('MEDIÇÃO_OBJETO (1)'!T93)</f>
        <v>0</v>
      </c>
      <c r="V93" s="19"/>
      <c r="W93" s="978">
        <f t="shared" si="81"/>
        <v>0</v>
      </c>
      <c r="X93" s="816">
        <f t="shared" si="82"/>
        <v>0</v>
      </c>
      <c r="Y93" s="816">
        <f t="shared" si="83"/>
        <v>0</v>
      </c>
      <c r="Z93" s="817">
        <f t="shared" si="84"/>
        <v>0</v>
      </c>
      <c r="AB93" s="453">
        <f t="shared" si="108"/>
        <v>0</v>
      </c>
      <c r="AC93" s="14">
        <f t="shared" si="85"/>
        <v>0</v>
      </c>
      <c r="AD93" s="819"/>
      <c r="AE93" s="631">
        <f t="shared" si="109"/>
        <v>0</v>
      </c>
      <c r="AF93" s="818">
        <f>SUM('MEDIÇÃO_OBJETO (1)'!AG93)</f>
        <v>0</v>
      </c>
      <c r="AG93" s="541">
        <f>SUM('MEDIÇÃO_OBJETO (1)'!AH93)</f>
        <v>0</v>
      </c>
      <c r="AH93" s="541">
        <f>SUM('MEDIÇÃO_OBJETO (1)'!AI93)</f>
        <v>0</v>
      </c>
      <c r="AI93" s="541">
        <f>SUM('MEDIÇÃO_OBJETO (1)'!AJ93)</f>
        <v>0</v>
      </c>
      <c r="AJ93" s="541">
        <f>SUM('MEDIÇÃO_OBJETO (1)'!AK93)</f>
        <v>0</v>
      </c>
      <c r="AK93" s="541">
        <f>SUM('MEDIÇÃO_OBJETO (1)'!AL93)</f>
        <v>0</v>
      </c>
      <c r="AL93" s="541">
        <f>SUM('MEDIÇÃO_OBJETO (1)'!AM93)</f>
        <v>0</v>
      </c>
      <c r="AM93" s="541">
        <f>SUM('MEDIÇÃO_OBJETO (1)'!AN93)</f>
        <v>0</v>
      </c>
      <c r="AN93" s="541">
        <f>SUM('MEDIÇÃO_OBJETO (1)'!AO93)</f>
        <v>0</v>
      </c>
      <c r="AO93" s="541">
        <f>SUM('MEDIÇÃO_OBJETO (1)'!AP93)</f>
        <v>0</v>
      </c>
      <c r="AP93" s="541">
        <f>SUM('MEDIÇÃO_OBJETO (1)'!AQ93)</f>
        <v>0</v>
      </c>
      <c r="AQ93" s="541">
        <f>SUM('MEDIÇÃO_OBJETO (1)'!AR93)</f>
        <v>0</v>
      </c>
      <c r="AR93" s="541">
        <f>SUM('MEDIÇÃO_OBJETO (1)'!AS93)</f>
        <v>0</v>
      </c>
      <c r="AS93" s="541">
        <f>SUM('MEDIÇÃO_OBJETO (1)'!AT93)</f>
        <v>0</v>
      </c>
      <c r="AT93" s="541">
        <f>SUM('MEDIÇÃO_OBJETO (1)'!AU93)</f>
        <v>0</v>
      </c>
      <c r="AU93" s="541">
        <f>SUM('MEDIÇÃO_OBJETO (1)'!AV93)</f>
        <v>0</v>
      </c>
      <c r="AV93" s="541">
        <f>SUM('MEDIÇÃO_OBJETO (1)'!AW93)</f>
        <v>0</v>
      </c>
      <c r="AW93" s="541">
        <f>SUM('MEDIÇÃO_OBJETO (1)'!AX93)</f>
        <v>0</v>
      </c>
      <c r="AX93" s="977"/>
      <c r="BN93" s="992">
        <f t="shared" si="77"/>
        <v>0</v>
      </c>
      <c r="BO93" s="538">
        <f t="shared" si="110"/>
        <v>0</v>
      </c>
      <c r="BP93" s="987">
        <f>IF(RESUMO_GLOBAL!$X$53="a",ROUND(AF93*$N93,RESUMO_GLOBAL!$X$54),IF(RESUMO_GLOBAL!$X$53="t",TRUNC(AF93*$N93,RESUMO_GLOBAL!$X$54),AF93*$N93))</f>
        <v>0</v>
      </c>
      <c r="BQ93" s="987">
        <f>IF(RESUMO_GLOBAL!$X$53="a",ROUND(AG93*$N93,RESUMO_GLOBAL!$X$54),IF(RESUMO_GLOBAL!$X$53="t",TRUNC(AG93*$N93,RESUMO_GLOBAL!$X$54),AG93*$N93))</f>
        <v>0</v>
      </c>
      <c r="BR93" s="987">
        <f>IF(RESUMO_GLOBAL!$X$53="a",ROUND(AH93*$N93,RESUMO_GLOBAL!$X$54),IF(RESUMO_GLOBAL!$X$53="t",TRUNC(AH93*$N93,RESUMO_GLOBAL!$X$54),AH93*$N93))</f>
        <v>0</v>
      </c>
      <c r="BS93" s="987">
        <f>IF(RESUMO_GLOBAL!$X$53="a",ROUND(AI93*$N93,RESUMO_GLOBAL!$X$54),IF(RESUMO_GLOBAL!$X$53="t",TRUNC(AI93*$N93,RESUMO_GLOBAL!$X$54),AI93*$N93))</f>
        <v>0</v>
      </c>
      <c r="BT93" s="987">
        <f>IF(RESUMO_GLOBAL!$X$53="a",ROUND(AJ93*$N93,RESUMO_GLOBAL!$X$54),IF(RESUMO_GLOBAL!$X$53="t",TRUNC(AJ93*$N93,RESUMO_GLOBAL!$X$54),AJ93*$N93))</f>
        <v>0</v>
      </c>
      <c r="BU93" s="987">
        <f>IF(RESUMO_GLOBAL!$X$53="a",ROUND(AK93*$N93,RESUMO_GLOBAL!$X$54),IF(RESUMO_GLOBAL!$X$53="t",TRUNC(AK93*$N93,RESUMO_GLOBAL!$X$54),AK93*$N93))</f>
        <v>0</v>
      </c>
      <c r="BV93" s="987">
        <f>IF(RESUMO_GLOBAL!$X$53="a",ROUND(AL93*$N93,RESUMO_GLOBAL!$X$54),IF(RESUMO_GLOBAL!$X$53="t",TRUNC(AL93*$N93,RESUMO_GLOBAL!$X$54),AL93*$N93))</f>
        <v>0</v>
      </c>
      <c r="BW93" s="987">
        <f>IF(RESUMO_GLOBAL!$X$53="a",ROUND(AM93*$N93,RESUMO_GLOBAL!$X$54),IF(RESUMO_GLOBAL!$X$53="t",TRUNC(AM93*$N93,RESUMO_GLOBAL!$X$54),AM93*$N93))</f>
        <v>0</v>
      </c>
      <c r="BX93" s="987">
        <f>IF(RESUMO_GLOBAL!$X$53="a",ROUND(AN93*$N93,RESUMO_GLOBAL!$X$54),IF(RESUMO_GLOBAL!$X$53="t",TRUNC(AN93*$N93,RESUMO_GLOBAL!$X$54),AN93*$N93))</f>
        <v>0</v>
      </c>
      <c r="BY93" s="987">
        <f>IF(RESUMO_GLOBAL!$X$53="a",ROUND(AO93*$N93,RESUMO_GLOBAL!$X$54),IF(RESUMO_GLOBAL!$X$53="t",TRUNC(AO93*$N93,RESUMO_GLOBAL!$X$54),AO93*$N93))</f>
        <v>0</v>
      </c>
      <c r="BZ93" s="987">
        <f>IF(RESUMO_GLOBAL!$X$53="a",ROUND(AP93*$N93,RESUMO_GLOBAL!$X$54),IF(RESUMO_GLOBAL!$X$53="t",TRUNC(AP93*$N93,RESUMO_GLOBAL!$X$54),AP93*$N93))</f>
        <v>0</v>
      </c>
      <c r="CA93" s="987">
        <f>IF(RESUMO_GLOBAL!$X$53="a",ROUND(AQ93*$N93,RESUMO_GLOBAL!$X$54),IF(RESUMO_GLOBAL!$X$53="t",TRUNC(AQ93*$N93,RESUMO_GLOBAL!$X$54),AQ93*$N93))</f>
        <v>0</v>
      </c>
      <c r="CB93" s="987">
        <f>IF(RESUMO_GLOBAL!$X$53="a",ROUND(AR93*$N93,RESUMO_GLOBAL!$X$54),IF(RESUMO_GLOBAL!$X$53="t",TRUNC(AR93*$N93,RESUMO_GLOBAL!$X$54),AR93*$N93))</f>
        <v>0</v>
      </c>
      <c r="CC93" s="987">
        <f>IF(RESUMO_GLOBAL!$X$53="a",ROUND(AS93*$N93,RESUMO_GLOBAL!$X$54),IF(RESUMO_GLOBAL!$X$53="t",TRUNC(AS93*$N93,RESUMO_GLOBAL!$X$54),AS93*$N93))</f>
        <v>0</v>
      </c>
      <c r="CD93" s="987">
        <f>IF(RESUMO_GLOBAL!$X$53="a",ROUND(AT93*$N93,RESUMO_GLOBAL!$X$54),IF(RESUMO_GLOBAL!$X$53="t",TRUNC(AT93*$N93,RESUMO_GLOBAL!$X$54),AT93*$N93))</f>
        <v>0</v>
      </c>
      <c r="CE93" s="987">
        <f>IF(RESUMO_GLOBAL!$X$53="a",ROUND(AU93*$N93,RESUMO_GLOBAL!$X$54),IF(RESUMO_GLOBAL!$X$53="t",TRUNC(AU93*$N93,RESUMO_GLOBAL!$X$54),AU93*$N93))</f>
        <v>0</v>
      </c>
      <c r="CF93" s="987">
        <f>IF(RESUMO_GLOBAL!$X$53="a",ROUND(AV93*$N93,RESUMO_GLOBAL!$X$54),IF(RESUMO_GLOBAL!$X$53="t",TRUNC(AV93*$N93,RESUMO_GLOBAL!$X$54),AV93*$N93))</f>
        <v>0</v>
      </c>
      <c r="CG93" s="987">
        <f>IF(RESUMO_GLOBAL!$X$53="a",ROUND(AW93*$N93,RESUMO_GLOBAL!$X$54),IF(RESUMO_GLOBAL!$X$53="t",TRUNC(AW93*$N93,RESUMO_GLOBAL!$X$54),AW93*$N93))</f>
        <v>0</v>
      </c>
      <c r="CK93" s="59">
        <f t="shared" si="89"/>
        <v>0</v>
      </c>
      <c r="CL93" s="59">
        <f t="shared" si="90"/>
        <v>0</v>
      </c>
      <c r="CM93" s="59">
        <f t="shared" si="91"/>
        <v>0</v>
      </c>
      <c r="CN93" s="59">
        <f t="shared" si="92"/>
        <v>0</v>
      </c>
      <c r="CO93" s="59">
        <f t="shared" si="93"/>
        <v>0</v>
      </c>
      <c r="CP93" s="59">
        <f t="shared" si="94"/>
        <v>0</v>
      </c>
      <c r="CQ93" s="59">
        <f t="shared" si="95"/>
        <v>0</v>
      </c>
      <c r="CR93" s="59">
        <f t="shared" si="96"/>
        <v>0</v>
      </c>
      <c r="CS93" s="59">
        <f t="shared" si="97"/>
        <v>0</v>
      </c>
      <c r="CT93" s="59">
        <f t="shared" si="98"/>
        <v>0</v>
      </c>
      <c r="CU93" s="59">
        <f t="shared" si="99"/>
        <v>0</v>
      </c>
      <c r="CV93" s="59">
        <f t="shared" si="100"/>
        <v>0</v>
      </c>
      <c r="CW93" s="59">
        <f t="shared" si="101"/>
        <v>0</v>
      </c>
      <c r="CX93" s="59">
        <f t="shared" si="102"/>
        <v>0</v>
      </c>
      <c r="CY93" s="59">
        <f t="shared" si="103"/>
        <v>0</v>
      </c>
      <c r="CZ93" s="59">
        <f t="shared" si="104"/>
        <v>0</v>
      </c>
      <c r="DA93" s="59">
        <f t="shared" si="105"/>
        <v>0</v>
      </c>
      <c r="DB93" s="59">
        <f t="shared" si="106"/>
        <v>0</v>
      </c>
      <c r="DE93">
        <f t="shared" si="86"/>
        <v>88</v>
      </c>
      <c r="DF93" t="str">
        <f t="shared" si="107"/>
        <v/>
      </c>
      <c r="DG93" s="59">
        <f>IF($C93&lt;&gt;0,SUM($CK94:CK94),0)</f>
        <v>0</v>
      </c>
      <c r="DH93" s="59">
        <f>IF($C93&lt;&gt;0,SUM($CK94:CL94),0)</f>
        <v>0</v>
      </c>
      <c r="DI93" s="59">
        <f>IF($C93&lt;&gt;0,SUM($CK94:CM94),0)</f>
        <v>0</v>
      </c>
      <c r="DJ93" s="59">
        <f>IF($C93&lt;&gt;0,SUM($CK94:CN94),0)</f>
        <v>0</v>
      </c>
      <c r="DK93" s="59">
        <f>IF($C93&lt;&gt;0,SUM($CK94:CO94),0)</f>
        <v>0</v>
      </c>
      <c r="DL93" s="59">
        <f>IF($C93&lt;&gt;0,SUM($CK94:CP94),0)</f>
        <v>0</v>
      </c>
      <c r="DM93" s="59">
        <f>IF($C93&lt;&gt;0,SUM($CK94:CQ94),0)</f>
        <v>0</v>
      </c>
      <c r="DN93" s="59">
        <f>IF($C93&lt;&gt;0,SUM($CK94:CR94),0)</f>
        <v>0</v>
      </c>
      <c r="DO93" s="59">
        <f>IF($C93&lt;&gt;0,SUM($CK94:CS94),0)</f>
        <v>0</v>
      </c>
      <c r="DP93" s="59">
        <f>IF($C93&lt;&gt;0,SUM($CK94:CT94),0)</f>
        <v>0</v>
      </c>
      <c r="DQ93" s="59">
        <f>IF($C93&lt;&gt;0,SUM($CK94:CU94),0)</f>
        <v>0</v>
      </c>
      <c r="DR93" s="59">
        <f>IF($C93&lt;&gt;0,SUM($CK94:CV94),0)</f>
        <v>0</v>
      </c>
      <c r="DS93" s="59">
        <f>IF($C93&lt;&gt;0,SUM($CK94:CW94),0)</f>
        <v>0</v>
      </c>
      <c r="DT93" s="59">
        <f>IF($C93&lt;&gt;0,SUM($CK94:CX94),0)</f>
        <v>0</v>
      </c>
      <c r="DU93" s="59">
        <f>IF($C93&lt;&gt;0,SUM($CK94:CY94),0)</f>
        <v>0</v>
      </c>
      <c r="DV93" s="59">
        <f>IF($C93&lt;&gt;0,SUM($CK94:CZ94),0)</f>
        <v>0</v>
      </c>
      <c r="DW93" s="59">
        <f>IF($C93&lt;&gt;0,SUM($CK94:DA94),0)</f>
        <v>0</v>
      </c>
      <c r="DX93" s="59">
        <f>IF($C93&lt;&gt;0,SUM($CK94:DB94),0)</f>
        <v>0</v>
      </c>
      <c r="DY93" s="952" t="str">
        <f t="shared" si="111"/>
        <v/>
      </c>
    </row>
    <row r="94" spans="1:129" ht="13.5" hidden="1" thickBot="1">
      <c r="A94" s="3" t="str">
        <f t="shared" si="112"/>
        <v/>
      </c>
      <c r="B94" s="805">
        <f>Dados_GLOBAL_Inicial!E94</f>
        <v>0</v>
      </c>
      <c r="C94" s="953">
        <f>IF(IFERROR(VALUE(Dados_GLOBAL_Inicial!F94),0)=0,0,Dados_GLOBAL_Inicial!F94)</f>
        <v>0</v>
      </c>
      <c r="D94" s="830">
        <f>Dados_GLOBAL_Inicial!G94</f>
        <v>0</v>
      </c>
      <c r="E94" s="830" t="str">
        <f>IF(IFERROR(VLOOKUP(F94,Cod_Gde_Itens!$A$1:$B$80,2,FALSE),0)&gt;549,IFERROR(VLOOKUP(F94,Cod_Gde_Itens!$A$1:$B$80,2,FALSE),0),IF(Dados_GLOBAL_Inicial!H94=0,"",Dados_GLOBAL_Inicial!H94))</f>
        <v/>
      </c>
      <c r="F94" s="823">
        <f>Dados_GLOBAL_Inicial!I94</f>
        <v>0</v>
      </c>
      <c r="G94" s="824">
        <f>Dados_GLOBAL_Inicial!J94</f>
        <v>0</v>
      </c>
      <c r="H94" s="454">
        <f>Dados_GLOBAL_Inicial!K94</f>
        <v>0</v>
      </c>
      <c r="I94" s="970">
        <f>SUM('MEDIÇÃO_OBJETO (1)'!I94)</f>
        <v>0</v>
      </c>
      <c r="J94" s="455">
        <f t="shared" si="113"/>
        <v>0</v>
      </c>
      <c r="K94" s="451">
        <f t="shared" si="78"/>
        <v>0</v>
      </c>
      <c r="L94" s="452">
        <f t="shared" si="88"/>
        <v>0</v>
      </c>
      <c r="M94" s="809">
        <f t="shared" si="79"/>
        <v>0</v>
      </c>
      <c r="N94" s="810">
        <f>IF(IFERROR(VALUE(Dados_GLOBAL_Inicial!L94),0)=0,0,Dados_GLOBAL_Inicial!L94)</f>
        <v>0</v>
      </c>
      <c r="O94" s="812">
        <f>SUM('MEDIÇÃO_OBJETO (1)'!O94)</f>
        <v>0</v>
      </c>
      <c r="P94" s="812">
        <f>SUM('MEDIÇÃO_OBJETO (1)'!P94)</f>
        <v>0</v>
      </c>
      <c r="Q94" s="813">
        <f t="shared" si="80"/>
        <v>0</v>
      </c>
      <c r="R94" s="951"/>
      <c r="S94" s="815">
        <f>SUM('MEDIÇÃO_OBJETO (1)'!S94)</f>
        <v>0</v>
      </c>
      <c r="T94" s="815">
        <f>SUM('MEDIÇÃO_OBJETO (1)'!T94)</f>
        <v>0</v>
      </c>
      <c r="V94" s="19"/>
      <c r="W94" s="978">
        <f t="shared" si="81"/>
        <v>0</v>
      </c>
      <c r="X94" s="816">
        <f t="shared" si="82"/>
        <v>0</v>
      </c>
      <c r="Y94" s="816">
        <f t="shared" si="83"/>
        <v>0</v>
      </c>
      <c r="Z94" s="817">
        <f t="shared" si="84"/>
        <v>0</v>
      </c>
      <c r="AB94" s="453">
        <f t="shared" si="108"/>
        <v>0</v>
      </c>
      <c r="AC94" s="14">
        <f t="shared" si="85"/>
        <v>0</v>
      </c>
      <c r="AD94" s="819"/>
      <c r="AE94" s="631">
        <f t="shared" si="109"/>
        <v>0</v>
      </c>
      <c r="AF94" s="818">
        <f>SUM('MEDIÇÃO_OBJETO (1)'!AG94)</f>
        <v>0</v>
      </c>
      <c r="AG94" s="541">
        <f>SUM('MEDIÇÃO_OBJETO (1)'!AH94)</f>
        <v>0</v>
      </c>
      <c r="AH94" s="541">
        <f>SUM('MEDIÇÃO_OBJETO (1)'!AI94)</f>
        <v>0</v>
      </c>
      <c r="AI94" s="541">
        <f>SUM('MEDIÇÃO_OBJETO (1)'!AJ94)</f>
        <v>0</v>
      </c>
      <c r="AJ94" s="541">
        <f>SUM('MEDIÇÃO_OBJETO (1)'!AK94)</f>
        <v>0</v>
      </c>
      <c r="AK94" s="541">
        <f>SUM('MEDIÇÃO_OBJETO (1)'!AL94)</f>
        <v>0</v>
      </c>
      <c r="AL94" s="541">
        <f>SUM('MEDIÇÃO_OBJETO (1)'!AM94)</f>
        <v>0</v>
      </c>
      <c r="AM94" s="541">
        <f>SUM('MEDIÇÃO_OBJETO (1)'!AN94)</f>
        <v>0</v>
      </c>
      <c r="AN94" s="541">
        <f>SUM('MEDIÇÃO_OBJETO (1)'!AO94)</f>
        <v>0</v>
      </c>
      <c r="AO94" s="541">
        <f>SUM('MEDIÇÃO_OBJETO (1)'!AP94)</f>
        <v>0</v>
      </c>
      <c r="AP94" s="541">
        <f>SUM('MEDIÇÃO_OBJETO (1)'!AQ94)</f>
        <v>0</v>
      </c>
      <c r="AQ94" s="541">
        <f>SUM('MEDIÇÃO_OBJETO (1)'!AR94)</f>
        <v>0</v>
      </c>
      <c r="AR94" s="541">
        <f>SUM('MEDIÇÃO_OBJETO (1)'!AS94)</f>
        <v>0</v>
      </c>
      <c r="AS94" s="541">
        <f>SUM('MEDIÇÃO_OBJETO (1)'!AT94)</f>
        <v>0</v>
      </c>
      <c r="AT94" s="541">
        <f>SUM('MEDIÇÃO_OBJETO (1)'!AU94)</f>
        <v>0</v>
      </c>
      <c r="AU94" s="541">
        <f>SUM('MEDIÇÃO_OBJETO (1)'!AV94)</f>
        <v>0</v>
      </c>
      <c r="AV94" s="541">
        <f>SUM('MEDIÇÃO_OBJETO (1)'!AW94)</f>
        <v>0</v>
      </c>
      <c r="AW94" s="541">
        <f>SUM('MEDIÇÃO_OBJETO (1)'!AX94)</f>
        <v>0</v>
      </c>
      <c r="AX94" s="977"/>
      <c r="BN94" s="992">
        <f t="shared" si="77"/>
        <v>0</v>
      </c>
      <c r="BO94" s="538">
        <f t="shared" si="110"/>
        <v>0</v>
      </c>
      <c r="BP94" s="987">
        <f>IF(RESUMO_GLOBAL!$X$53="a",ROUND(AF94*$N94,RESUMO_GLOBAL!$X$54),IF(RESUMO_GLOBAL!$X$53="t",TRUNC(AF94*$N94,RESUMO_GLOBAL!$X$54),AF94*$N94))</f>
        <v>0</v>
      </c>
      <c r="BQ94" s="987">
        <f>IF(RESUMO_GLOBAL!$X$53="a",ROUND(AG94*$N94,RESUMO_GLOBAL!$X$54),IF(RESUMO_GLOBAL!$X$53="t",TRUNC(AG94*$N94,RESUMO_GLOBAL!$X$54),AG94*$N94))</f>
        <v>0</v>
      </c>
      <c r="BR94" s="987">
        <f>IF(RESUMO_GLOBAL!$X$53="a",ROUND(AH94*$N94,RESUMO_GLOBAL!$X$54),IF(RESUMO_GLOBAL!$X$53="t",TRUNC(AH94*$N94,RESUMO_GLOBAL!$X$54),AH94*$N94))</f>
        <v>0</v>
      </c>
      <c r="BS94" s="987">
        <f>IF(RESUMO_GLOBAL!$X$53="a",ROUND(AI94*$N94,RESUMO_GLOBAL!$X$54),IF(RESUMO_GLOBAL!$X$53="t",TRUNC(AI94*$N94,RESUMO_GLOBAL!$X$54),AI94*$N94))</f>
        <v>0</v>
      </c>
      <c r="BT94" s="987">
        <f>IF(RESUMO_GLOBAL!$X$53="a",ROUND(AJ94*$N94,RESUMO_GLOBAL!$X$54),IF(RESUMO_GLOBAL!$X$53="t",TRUNC(AJ94*$N94,RESUMO_GLOBAL!$X$54),AJ94*$N94))</f>
        <v>0</v>
      </c>
      <c r="BU94" s="987">
        <f>IF(RESUMO_GLOBAL!$X$53="a",ROUND(AK94*$N94,RESUMO_GLOBAL!$X$54),IF(RESUMO_GLOBAL!$X$53="t",TRUNC(AK94*$N94,RESUMO_GLOBAL!$X$54),AK94*$N94))</f>
        <v>0</v>
      </c>
      <c r="BV94" s="987">
        <f>IF(RESUMO_GLOBAL!$X$53="a",ROUND(AL94*$N94,RESUMO_GLOBAL!$X$54),IF(RESUMO_GLOBAL!$X$53="t",TRUNC(AL94*$N94,RESUMO_GLOBAL!$X$54),AL94*$N94))</f>
        <v>0</v>
      </c>
      <c r="BW94" s="987">
        <f>IF(RESUMO_GLOBAL!$X$53="a",ROUND(AM94*$N94,RESUMO_GLOBAL!$X$54),IF(RESUMO_GLOBAL!$X$53="t",TRUNC(AM94*$N94,RESUMO_GLOBAL!$X$54),AM94*$N94))</f>
        <v>0</v>
      </c>
      <c r="BX94" s="987">
        <f>IF(RESUMO_GLOBAL!$X$53="a",ROUND(AN94*$N94,RESUMO_GLOBAL!$X$54),IF(RESUMO_GLOBAL!$X$53="t",TRUNC(AN94*$N94,RESUMO_GLOBAL!$X$54),AN94*$N94))</f>
        <v>0</v>
      </c>
      <c r="BY94" s="987">
        <f>IF(RESUMO_GLOBAL!$X$53="a",ROUND(AO94*$N94,RESUMO_GLOBAL!$X$54),IF(RESUMO_GLOBAL!$X$53="t",TRUNC(AO94*$N94,RESUMO_GLOBAL!$X$54),AO94*$N94))</f>
        <v>0</v>
      </c>
      <c r="BZ94" s="987">
        <f>IF(RESUMO_GLOBAL!$X$53="a",ROUND(AP94*$N94,RESUMO_GLOBAL!$X$54),IF(RESUMO_GLOBAL!$X$53="t",TRUNC(AP94*$N94,RESUMO_GLOBAL!$X$54),AP94*$N94))</f>
        <v>0</v>
      </c>
      <c r="CA94" s="987">
        <f>IF(RESUMO_GLOBAL!$X$53="a",ROUND(AQ94*$N94,RESUMO_GLOBAL!$X$54),IF(RESUMO_GLOBAL!$X$53="t",TRUNC(AQ94*$N94,RESUMO_GLOBAL!$X$54),AQ94*$N94))</f>
        <v>0</v>
      </c>
      <c r="CB94" s="987">
        <f>IF(RESUMO_GLOBAL!$X$53="a",ROUND(AR94*$N94,RESUMO_GLOBAL!$X$54),IF(RESUMO_GLOBAL!$X$53="t",TRUNC(AR94*$N94,RESUMO_GLOBAL!$X$54),AR94*$N94))</f>
        <v>0</v>
      </c>
      <c r="CC94" s="987">
        <f>IF(RESUMO_GLOBAL!$X$53="a",ROUND(AS94*$N94,RESUMO_GLOBAL!$X$54),IF(RESUMO_GLOBAL!$X$53="t",TRUNC(AS94*$N94,RESUMO_GLOBAL!$X$54),AS94*$N94))</f>
        <v>0</v>
      </c>
      <c r="CD94" s="987">
        <f>IF(RESUMO_GLOBAL!$X$53="a",ROUND(AT94*$N94,RESUMO_GLOBAL!$X$54),IF(RESUMO_GLOBAL!$X$53="t",TRUNC(AT94*$N94,RESUMO_GLOBAL!$X$54),AT94*$N94))</f>
        <v>0</v>
      </c>
      <c r="CE94" s="987">
        <f>IF(RESUMO_GLOBAL!$X$53="a",ROUND(AU94*$N94,RESUMO_GLOBAL!$X$54),IF(RESUMO_GLOBAL!$X$53="t",TRUNC(AU94*$N94,RESUMO_GLOBAL!$X$54),AU94*$N94))</f>
        <v>0</v>
      </c>
      <c r="CF94" s="987">
        <f>IF(RESUMO_GLOBAL!$X$53="a",ROUND(AV94*$N94,RESUMO_GLOBAL!$X$54),IF(RESUMO_GLOBAL!$X$53="t",TRUNC(AV94*$N94,RESUMO_GLOBAL!$X$54),AV94*$N94))</f>
        <v>0</v>
      </c>
      <c r="CG94" s="987">
        <f>IF(RESUMO_GLOBAL!$X$53="a",ROUND(AW94*$N94,RESUMO_GLOBAL!$X$54),IF(RESUMO_GLOBAL!$X$53="t",TRUNC(AW94*$N94,RESUMO_GLOBAL!$X$54),AW94*$N94))</f>
        <v>0</v>
      </c>
      <c r="CK94" s="59">
        <f t="shared" si="89"/>
        <v>0</v>
      </c>
      <c r="CL94" s="59">
        <f t="shared" si="90"/>
        <v>0</v>
      </c>
      <c r="CM94" s="59">
        <f t="shared" si="91"/>
        <v>0</v>
      </c>
      <c r="CN94" s="59">
        <f t="shared" si="92"/>
        <v>0</v>
      </c>
      <c r="CO94" s="59">
        <f t="shared" si="93"/>
        <v>0</v>
      </c>
      <c r="CP94" s="59">
        <f t="shared" si="94"/>
        <v>0</v>
      </c>
      <c r="CQ94" s="59">
        <f t="shared" si="95"/>
        <v>0</v>
      </c>
      <c r="CR94" s="59">
        <f t="shared" si="96"/>
        <v>0</v>
      </c>
      <c r="CS94" s="59">
        <f t="shared" si="97"/>
        <v>0</v>
      </c>
      <c r="CT94" s="59">
        <f t="shared" si="98"/>
        <v>0</v>
      </c>
      <c r="CU94" s="59">
        <f t="shared" si="99"/>
        <v>0</v>
      </c>
      <c r="CV94" s="59">
        <f t="shared" si="100"/>
        <v>0</v>
      </c>
      <c r="CW94" s="59">
        <f t="shared" si="101"/>
        <v>0</v>
      </c>
      <c r="CX94" s="59">
        <f t="shared" si="102"/>
        <v>0</v>
      </c>
      <c r="CY94" s="59">
        <f t="shared" si="103"/>
        <v>0</v>
      </c>
      <c r="CZ94" s="59">
        <f t="shared" si="104"/>
        <v>0</v>
      </c>
      <c r="DA94" s="59">
        <f t="shared" si="105"/>
        <v>0</v>
      </c>
      <c r="DB94" s="59">
        <f t="shared" si="106"/>
        <v>0</v>
      </c>
      <c r="DE94">
        <f t="shared" si="86"/>
        <v>89</v>
      </c>
      <c r="DF94" t="str">
        <f t="shared" si="107"/>
        <v/>
      </c>
      <c r="DG94" s="59">
        <f>IF($C94&lt;&gt;0,SUM($CK95:CK95),0)</f>
        <v>0</v>
      </c>
      <c r="DH94" s="59">
        <f>IF($C94&lt;&gt;0,SUM($CK95:CL95),0)</f>
        <v>0</v>
      </c>
      <c r="DI94" s="59">
        <f>IF($C94&lt;&gt;0,SUM($CK95:CM95),0)</f>
        <v>0</v>
      </c>
      <c r="DJ94" s="59">
        <f>IF($C94&lt;&gt;0,SUM($CK95:CN95),0)</f>
        <v>0</v>
      </c>
      <c r="DK94" s="59">
        <f>IF($C94&lt;&gt;0,SUM($CK95:CO95),0)</f>
        <v>0</v>
      </c>
      <c r="DL94" s="59">
        <f>IF($C94&lt;&gt;0,SUM($CK95:CP95),0)</f>
        <v>0</v>
      </c>
      <c r="DM94" s="59">
        <f>IF($C94&lt;&gt;0,SUM($CK95:CQ95),0)</f>
        <v>0</v>
      </c>
      <c r="DN94" s="59">
        <f>IF($C94&lt;&gt;0,SUM($CK95:CR95),0)</f>
        <v>0</v>
      </c>
      <c r="DO94" s="59">
        <f>IF($C94&lt;&gt;0,SUM($CK95:CS95),0)</f>
        <v>0</v>
      </c>
      <c r="DP94" s="59">
        <f>IF($C94&lt;&gt;0,SUM($CK95:CT95),0)</f>
        <v>0</v>
      </c>
      <c r="DQ94" s="59">
        <f>IF($C94&lt;&gt;0,SUM($CK95:CU95),0)</f>
        <v>0</v>
      </c>
      <c r="DR94" s="59">
        <f>IF($C94&lt;&gt;0,SUM($CK95:CV95),0)</f>
        <v>0</v>
      </c>
      <c r="DS94" s="59">
        <f>IF($C94&lt;&gt;0,SUM($CK95:CW95),0)</f>
        <v>0</v>
      </c>
      <c r="DT94" s="59">
        <f>IF($C94&lt;&gt;0,SUM($CK95:CX95),0)</f>
        <v>0</v>
      </c>
      <c r="DU94" s="59">
        <f>IF($C94&lt;&gt;0,SUM($CK95:CY95),0)</f>
        <v>0</v>
      </c>
      <c r="DV94" s="59">
        <f>IF($C94&lt;&gt;0,SUM($CK95:CZ95),0)</f>
        <v>0</v>
      </c>
      <c r="DW94" s="59">
        <f>IF($C94&lt;&gt;0,SUM($CK95:DA95),0)</f>
        <v>0</v>
      </c>
      <c r="DX94" s="59">
        <f>IF($C94&lt;&gt;0,SUM($CK95:DB95),0)</f>
        <v>0</v>
      </c>
      <c r="DY94" s="952" t="str">
        <f t="shared" si="111"/>
        <v/>
      </c>
    </row>
    <row r="95" spans="1:129" ht="13.5" hidden="1" thickBot="1">
      <c r="A95" s="3" t="str">
        <f t="shared" si="112"/>
        <v/>
      </c>
      <c r="B95" s="805">
        <f>Dados_GLOBAL_Inicial!E95</f>
        <v>0</v>
      </c>
      <c r="C95" s="953">
        <f>IF(IFERROR(VALUE(Dados_GLOBAL_Inicial!F95),0)=0,0,Dados_GLOBAL_Inicial!F95)</f>
        <v>0</v>
      </c>
      <c r="D95" s="830">
        <f>Dados_GLOBAL_Inicial!G95</f>
        <v>0</v>
      </c>
      <c r="E95" s="830" t="str">
        <f>IF(IFERROR(VLOOKUP(F95,Cod_Gde_Itens!$A$1:$B$80,2,FALSE),0)&gt;549,IFERROR(VLOOKUP(F95,Cod_Gde_Itens!$A$1:$B$80,2,FALSE),0),IF(Dados_GLOBAL_Inicial!H95=0,"",Dados_GLOBAL_Inicial!H95))</f>
        <v/>
      </c>
      <c r="F95" s="823">
        <f>Dados_GLOBAL_Inicial!I95</f>
        <v>0</v>
      </c>
      <c r="G95" s="824">
        <f>Dados_GLOBAL_Inicial!J95</f>
        <v>0</v>
      </c>
      <c r="H95" s="454">
        <f>Dados_GLOBAL_Inicial!K95</f>
        <v>0</v>
      </c>
      <c r="I95" s="970">
        <f>SUM('MEDIÇÃO_OBJETO (1)'!I95)</f>
        <v>0</v>
      </c>
      <c r="J95" s="455">
        <f t="shared" si="113"/>
        <v>0</v>
      </c>
      <c r="K95" s="451">
        <f t="shared" si="78"/>
        <v>0</v>
      </c>
      <c r="L95" s="452">
        <f t="shared" si="88"/>
        <v>0</v>
      </c>
      <c r="M95" s="809">
        <f t="shared" si="79"/>
        <v>0</v>
      </c>
      <c r="N95" s="810">
        <f>IF(IFERROR(VALUE(Dados_GLOBAL_Inicial!L95),0)=0,0,Dados_GLOBAL_Inicial!L95)</f>
        <v>0</v>
      </c>
      <c r="O95" s="812">
        <f>SUM('MEDIÇÃO_OBJETO (1)'!O95)</f>
        <v>0</v>
      </c>
      <c r="P95" s="812">
        <f>SUM('MEDIÇÃO_OBJETO (1)'!P95)</f>
        <v>0</v>
      </c>
      <c r="Q95" s="813">
        <f t="shared" si="80"/>
        <v>0</v>
      </c>
      <c r="R95" s="951"/>
      <c r="S95" s="815">
        <f>SUM('MEDIÇÃO_OBJETO (1)'!S95)</f>
        <v>0</v>
      </c>
      <c r="T95" s="815">
        <f>SUM('MEDIÇÃO_OBJETO (1)'!T95)</f>
        <v>0</v>
      </c>
      <c r="V95" s="19"/>
      <c r="W95" s="978">
        <f t="shared" si="81"/>
        <v>0</v>
      </c>
      <c r="X95" s="816">
        <f t="shared" si="82"/>
        <v>0</v>
      </c>
      <c r="Y95" s="816">
        <f t="shared" si="83"/>
        <v>0</v>
      </c>
      <c r="Z95" s="817">
        <f t="shared" si="84"/>
        <v>0</v>
      </c>
      <c r="AB95" s="453">
        <f t="shared" si="108"/>
        <v>0</v>
      </c>
      <c r="AC95" s="14">
        <f t="shared" si="85"/>
        <v>0</v>
      </c>
      <c r="AD95" s="819"/>
      <c r="AE95" s="631">
        <f t="shared" si="109"/>
        <v>0</v>
      </c>
      <c r="AF95" s="818">
        <f>SUM('MEDIÇÃO_OBJETO (1)'!AG95)</f>
        <v>0</v>
      </c>
      <c r="AG95" s="541">
        <f>SUM('MEDIÇÃO_OBJETO (1)'!AH95)</f>
        <v>0</v>
      </c>
      <c r="AH95" s="541">
        <f>SUM('MEDIÇÃO_OBJETO (1)'!AI95)</f>
        <v>0</v>
      </c>
      <c r="AI95" s="541">
        <f>SUM('MEDIÇÃO_OBJETO (1)'!AJ95)</f>
        <v>0</v>
      </c>
      <c r="AJ95" s="541">
        <f>SUM('MEDIÇÃO_OBJETO (1)'!AK95)</f>
        <v>0</v>
      </c>
      <c r="AK95" s="541">
        <f>SUM('MEDIÇÃO_OBJETO (1)'!AL95)</f>
        <v>0</v>
      </c>
      <c r="AL95" s="541">
        <f>SUM('MEDIÇÃO_OBJETO (1)'!AM95)</f>
        <v>0</v>
      </c>
      <c r="AM95" s="541">
        <f>SUM('MEDIÇÃO_OBJETO (1)'!AN95)</f>
        <v>0</v>
      </c>
      <c r="AN95" s="541">
        <f>SUM('MEDIÇÃO_OBJETO (1)'!AO95)</f>
        <v>0</v>
      </c>
      <c r="AO95" s="541">
        <f>SUM('MEDIÇÃO_OBJETO (1)'!AP95)</f>
        <v>0</v>
      </c>
      <c r="AP95" s="541">
        <f>SUM('MEDIÇÃO_OBJETO (1)'!AQ95)</f>
        <v>0</v>
      </c>
      <c r="AQ95" s="541">
        <f>SUM('MEDIÇÃO_OBJETO (1)'!AR95)</f>
        <v>0</v>
      </c>
      <c r="AR95" s="541">
        <f>SUM('MEDIÇÃO_OBJETO (1)'!AS95)</f>
        <v>0</v>
      </c>
      <c r="AS95" s="541">
        <f>SUM('MEDIÇÃO_OBJETO (1)'!AT95)</f>
        <v>0</v>
      </c>
      <c r="AT95" s="541">
        <f>SUM('MEDIÇÃO_OBJETO (1)'!AU95)</f>
        <v>0</v>
      </c>
      <c r="AU95" s="541">
        <f>SUM('MEDIÇÃO_OBJETO (1)'!AV95)</f>
        <v>0</v>
      </c>
      <c r="AV95" s="541">
        <f>SUM('MEDIÇÃO_OBJETO (1)'!AW95)</f>
        <v>0</v>
      </c>
      <c r="AW95" s="541">
        <f>SUM('MEDIÇÃO_OBJETO (1)'!AX95)</f>
        <v>0</v>
      </c>
      <c r="AX95" s="977"/>
      <c r="BN95" s="992">
        <f t="shared" si="77"/>
        <v>0</v>
      </c>
      <c r="BO95" s="538">
        <f t="shared" si="110"/>
        <v>0</v>
      </c>
      <c r="BP95" s="987">
        <f>IF(RESUMO_GLOBAL!$X$53="a",ROUND(AF95*$N95,RESUMO_GLOBAL!$X$54),IF(RESUMO_GLOBAL!$X$53="t",TRUNC(AF95*$N95,RESUMO_GLOBAL!$X$54),AF95*$N95))</f>
        <v>0</v>
      </c>
      <c r="BQ95" s="987">
        <f>IF(RESUMO_GLOBAL!$X$53="a",ROUND(AG95*$N95,RESUMO_GLOBAL!$X$54),IF(RESUMO_GLOBAL!$X$53="t",TRUNC(AG95*$N95,RESUMO_GLOBAL!$X$54),AG95*$N95))</f>
        <v>0</v>
      </c>
      <c r="BR95" s="987">
        <f>IF(RESUMO_GLOBAL!$X$53="a",ROUND(AH95*$N95,RESUMO_GLOBAL!$X$54),IF(RESUMO_GLOBAL!$X$53="t",TRUNC(AH95*$N95,RESUMO_GLOBAL!$X$54),AH95*$N95))</f>
        <v>0</v>
      </c>
      <c r="BS95" s="987">
        <f>IF(RESUMO_GLOBAL!$X$53="a",ROUND(AI95*$N95,RESUMO_GLOBAL!$X$54),IF(RESUMO_GLOBAL!$X$53="t",TRUNC(AI95*$N95,RESUMO_GLOBAL!$X$54),AI95*$N95))</f>
        <v>0</v>
      </c>
      <c r="BT95" s="987">
        <f>IF(RESUMO_GLOBAL!$X$53="a",ROUND(AJ95*$N95,RESUMO_GLOBAL!$X$54),IF(RESUMO_GLOBAL!$X$53="t",TRUNC(AJ95*$N95,RESUMO_GLOBAL!$X$54),AJ95*$N95))</f>
        <v>0</v>
      </c>
      <c r="BU95" s="987">
        <f>IF(RESUMO_GLOBAL!$X$53="a",ROUND(AK95*$N95,RESUMO_GLOBAL!$X$54),IF(RESUMO_GLOBAL!$X$53="t",TRUNC(AK95*$N95,RESUMO_GLOBAL!$X$54),AK95*$N95))</f>
        <v>0</v>
      </c>
      <c r="BV95" s="987">
        <f>IF(RESUMO_GLOBAL!$X$53="a",ROUND(AL95*$N95,RESUMO_GLOBAL!$X$54),IF(RESUMO_GLOBAL!$X$53="t",TRUNC(AL95*$N95,RESUMO_GLOBAL!$X$54),AL95*$N95))</f>
        <v>0</v>
      </c>
      <c r="BW95" s="987">
        <f>IF(RESUMO_GLOBAL!$X$53="a",ROUND(AM95*$N95,RESUMO_GLOBAL!$X$54),IF(RESUMO_GLOBAL!$X$53="t",TRUNC(AM95*$N95,RESUMO_GLOBAL!$X$54),AM95*$N95))</f>
        <v>0</v>
      </c>
      <c r="BX95" s="987">
        <f>IF(RESUMO_GLOBAL!$X$53="a",ROUND(AN95*$N95,RESUMO_GLOBAL!$X$54),IF(RESUMO_GLOBAL!$X$53="t",TRUNC(AN95*$N95,RESUMO_GLOBAL!$X$54),AN95*$N95))</f>
        <v>0</v>
      </c>
      <c r="BY95" s="987">
        <f>IF(RESUMO_GLOBAL!$X$53="a",ROUND(AO95*$N95,RESUMO_GLOBAL!$X$54),IF(RESUMO_GLOBAL!$X$53="t",TRUNC(AO95*$N95,RESUMO_GLOBAL!$X$54),AO95*$N95))</f>
        <v>0</v>
      </c>
      <c r="BZ95" s="987">
        <f>IF(RESUMO_GLOBAL!$X$53="a",ROUND(AP95*$N95,RESUMO_GLOBAL!$X$54),IF(RESUMO_GLOBAL!$X$53="t",TRUNC(AP95*$N95,RESUMO_GLOBAL!$X$54),AP95*$N95))</f>
        <v>0</v>
      </c>
      <c r="CA95" s="987">
        <f>IF(RESUMO_GLOBAL!$X$53="a",ROUND(AQ95*$N95,RESUMO_GLOBAL!$X$54),IF(RESUMO_GLOBAL!$X$53="t",TRUNC(AQ95*$N95,RESUMO_GLOBAL!$X$54),AQ95*$N95))</f>
        <v>0</v>
      </c>
      <c r="CB95" s="987">
        <f>IF(RESUMO_GLOBAL!$X$53="a",ROUND(AR95*$N95,RESUMO_GLOBAL!$X$54),IF(RESUMO_GLOBAL!$X$53="t",TRUNC(AR95*$N95,RESUMO_GLOBAL!$X$54),AR95*$N95))</f>
        <v>0</v>
      </c>
      <c r="CC95" s="987">
        <f>IF(RESUMO_GLOBAL!$X$53="a",ROUND(AS95*$N95,RESUMO_GLOBAL!$X$54),IF(RESUMO_GLOBAL!$X$53="t",TRUNC(AS95*$N95,RESUMO_GLOBAL!$X$54),AS95*$N95))</f>
        <v>0</v>
      </c>
      <c r="CD95" s="987">
        <f>IF(RESUMO_GLOBAL!$X$53="a",ROUND(AT95*$N95,RESUMO_GLOBAL!$X$54),IF(RESUMO_GLOBAL!$X$53="t",TRUNC(AT95*$N95,RESUMO_GLOBAL!$X$54),AT95*$N95))</f>
        <v>0</v>
      </c>
      <c r="CE95" s="987">
        <f>IF(RESUMO_GLOBAL!$X$53="a",ROUND(AU95*$N95,RESUMO_GLOBAL!$X$54),IF(RESUMO_GLOBAL!$X$53="t",TRUNC(AU95*$N95,RESUMO_GLOBAL!$X$54),AU95*$N95))</f>
        <v>0</v>
      </c>
      <c r="CF95" s="987">
        <f>IF(RESUMO_GLOBAL!$X$53="a",ROUND(AV95*$N95,RESUMO_GLOBAL!$X$54),IF(RESUMO_GLOBAL!$X$53="t",TRUNC(AV95*$N95,RESUMO_GLOBAL!$X$54),AV95*$N95))</f>
        <v>0</v>
      </c>
      <c r="CG95" s="987">
        <f>IF(RESUMO_GLOBAL!$X$53="a",ROUND(AW95*$N95,RESUMO_GLOBAL!$X$54),IF(RESUMO_GLOBAL!$X$53="t",TRUNC(AW95*$N95,RESUMO_GLOBAL!$X$54),AW95*$N95))</f>
        <v>0</v>
      </c>
      <c r="CK95" s="59">
        <f t="shared" si="89"/>
        <v>0</v>
      </c>
      <c r="CL95" s="59">
        <f t="shared" si="90"/>
        <v>0</v>
      </c>
      <c r="CM95" s="59">
        <f t="shared" si="91"/>
        <v>0</v>
      </c>
      <c r="CN95" s="59">
        <f t="shared" si="92"/>
        <v>0</v>
      </c>
      <c r="CO95" s="59">
        <f t="shared" si="93"/>
        <v>0</v>
      </c>
      <c r="CP95" s="59">
        <f t="shared" si="94"/>
        <v>0</v>
      </c>
      <c r="CQ95" s="59">
        <f t="shared" si="95"/>
        <v>0</v>
      </c>
      <c r="CR95" s="59">
        <f t="shared" si="96"/>
        <v>0</v>
      </c>
      <c r="CS95" s="59">
        <f t="shared" si="97"/>
        <v>0</v>
      </c>
      <c r="CT95" s="59">
        <f t="shared" si="98"/>
        <v>0</v>
      </c>
      <c r="CU95" s="59">
        <f t="shared" si="99"/>
        <v>0</v>
      </c>
      <c r="CV95" s="59">
        <f t="shared" si="100"/>
        <v>0</v>
      </c>
      <c r="CW95" s="59">
        <f t="shared" si="101"/>
        <v>0</v>
      </c>
      <c r="CX95" s="59">
        <f t="shared" si="102"/>
        <v>0</v>
      </c>
      <c r="CY95" s="59">
        <f t="shared" si="103"/>
        <v>0</v>
      </c>
      <c r="CZ95" s="59">
        <f t="shared" si="104"/>
        <v>0</v>
      </c>
      <c r="DA95" s="59">
        <f t="shared" si="105"/>
        <v>0</v>
      </c>
      <c r="DB95" s="59">
        <f t="shared" si="106"/>
        <v>0</v>
      </c>
      <c r="DE95">
        <f t="shared" si="86"/>
        <v>90</v>
      </c>
      <c r="DF95" t="str">
        <f t="shared" si="107"/>
        <v/>
      </c>
      <c r="DG95" s="59">
        <f>IF($C95&lt;&gt;0,SUM($CK96:CK96),0)</f>
        <v>0</v>
      </c>
      <c r="DH95" s="59">
        <f>IF($C95&lt;&gt;0,SUM($CK96:CL96),0)</f>
        <v>0</v>
      </c>
      <c r="DI95" s="59">
        <f>IF($C95&lt;&gt;0,SUM($CK96:CM96),0)</f>
        <v>0</v>
      </c>
      <c r="DJ95" s="59">
        <f>IF($C95&lt;&gt;0,SUM($CK96:CN96),0)</f>
        <v>0</v>
      </c>
      <c r="DK95" s="59">
        <f>IF($C95&lt;&gt;0,SUM($CK96:CO96),0)</f>
        <v>0</v>
      </c>
      <c r="DL95" s="59">
        <f>IF($C95&lt;&gt;0,SUM($CK96:CP96),0)</f>
        <v>0</v>
      </c>
      <c r="DM95" s="59">
        <f>IF($C95&lt;&gt;0,SUM($CK96:CQ96),0)</f>
        <v>0</v>
      </c>
      <c r="DN95" s="59">
        <f>IF($C95&lt;&gt;0,SUM($CK96:CR96),0)</f>
        <v>0</v>
      </c>
      <c r="DO95" s="59">
        <f>IF($C95&lt;&gt;0,SUM($CK96:CS96),0)</f>
        <v>0</v>
      </c>
      <c r="DP95" s="59">
        <f>IF($C95&lt;&gt;0,SUM($CK96:CT96),0)</f>
        <v>0</v>
      </c>
      <c r="DQ95" s="59">
        <f>IF($C95&lt;&gt;0,SUM($CK96:CU96),0)</f>
        <v>0</v>
      </c>
      <c r="DR95" s="59">
        <f>IF($C95&lt;&gt;0,SUM($CK96:CV96),0)</f>
        <v>0</v>
      </c>
      <c r="DS95" s="59">
        <f>IF($C95&lt;&gt;0,SUM($CK96:CW96),0)</f>
        <v>0</v>
      </c>
      <c r="DT95" s="59">
        <f>IF($C95&lt;&gt;0,SUM($CK96:CX96),0)</f>
        <v>0</v>
      </c>
      <c r="DU95" s="59">
        <f>IF($C95&lt;&gt;0,SUM($CK96:CY96),0)</f>
        <v>0</v>
      </c>
      <c r="DV95" s="59">
        <f>IF($C95&lt;&gt;0,SUM($CK96:CZ96),0)</f>
        <v>0</v>
      </c>
      <c r="DW95" s="59">
        <f>IF($C95&lt;&gt;0,SUM($CK96:DA96),0)</f>
        <v>0</v>
      </c>
      <c r="DX95" s="59">
        <f>IF($C95&lt;&gt;0,SUM($CK96:DB96),0)</f>
        <v>0</v>
      </c>
      <c r="DY95" s="952" t="str">
        <f t="shared" si="111"/>
        <v/>
      </c>
    </row>
    <row r="96" spans="1:129" ht="13.5" hidden="1" thickBot="1">
      <c r="A96" s="3" t="str">
        <f t="shared" si="112"/>
        <v/>
      </c>
      <c r="B96" s="805">
        <f>Dados_GLOBAL_Inicial!E96</f>
        <v>0</v>
      </c>
      <c r="C96" s="953">
        <f>IF(IFERROR(VALUE(Dados_GLOBAL_Inicial!F96),0)=0,0,Dados_GLOBAL_Inicial!F96)</f>
        <v>0</v>
      </c>
      <c r="D96" s="830">
        <f>Dados_GLOBAL_Inicial!G96</f>
        <v>0</v>
      </c>
      <c r="E96" s="830" t="str">
        <f>IF(IFERROR(VLOOKUP(F96,Cod_Gde_Itens!$A$1:$B$80,2,FALSE),0)&gt;549,IFERROR(VLOOKUP(F96,Cod_Gde_Itens!$A$1:$B$80,2,FALSE),0),IF(Dados_GLOBAL_Inicial!H96=0,"",Dados_GLOBAL_Inicial!H96))</f>
        <v/>
      </c>
      <c r="F96" s="823">
        <f>Dados_GLOBAL_Inicial!I96</f>
        <v>0</v>
      </c>
      <c r="G96" s="824">
        <f>Dados_GLOBAL_Inicial!J96</f>
        <v>0</v>
      </c>
      <c r="H96" s="454">
        <f>Dados_GLOBAL_Inicial!K96</f>
        <v>0</v>
      </c>
      <c r="I96" s="970">
        <f>SUM('MEDIÇÃO_OBJETO (1)'!I96)</f>
        <v>0</v>
      </c>
      <c r="J96" s="455">
        <f t="shared" si="113"/>
        <v>0</v>
      </c>
      <c r="K96" s="451">
        <f t="shared" si="78"/>
        <v>0</v>
      </c>
      <c r="L96" s="452">
        <f t="shared" si="88"/>
        <v>0</v>
      </c>
      <c r="M96" s="809">
        <f t="shared" si="79"/>
        <v>0</v>
      </c>
      <c r="N96" s="810">
        <f>IF(IFERROR(VALUE(Dados_GLOBAL_Inicial!L96),0)=0,0,Dados_GLOBAL_Inicial!L96)</f>
        <v>0</v>
      </c>
      <c r="O96" s="812">
        <f>SUM('MEDIÇÃO_OBJETO (1)'!O96)</f>
        <v>0</v>
      </c>
      <c r="P96" s="812">
        <f>SUM('MEDIÇÃO_OBJETO (1)'!P96)</f>
        <v>0</v>
      </c>
      <c r="Q96" s="813">
        <f t="shared" si="80"/>
        <v>0</v>
      </c>
      <c r="R96" s="951"/>
      <c r="S96" s="815">
        <f>SUM('MEDIÇÃO_OBJETO (1)'!S96)</f>
        <v>0</v>
      </c>
      <c r="T96" s="815">
        <f>SUM('MEDIÇÃO_OBJETO (1)'!T96)</f>
        <v>0</v>
      </c>
      <c r="V96" s="19"/>
      <c r="W96" s="978">
        <f t="shared" si="81"/>
        <v>0</v>
      </c>
      <c r="X96" s="816">
        <f t="shared" si="82"/>
        <v>0</v>
      </c>
      <c r="Y96" s="816">
        <f t="shared" si="83"/>
        <v>0</v>
      </c>
      <c r="Z96" s="817">
        <f t="shared" si="84"/>
        <v>0</v>
      </c>
      <c r="AB96" s="453">
        <f t="shared" si="108"/>
        <v>0</v>
      </c>
      <c r="AC96" s="14">
        <f t="shared" si="85"/>
        <v>0</v>
      </c>
      <c r="AD96" s="819"/>
      <c r="AE96" s="631">
        <f t="shared" si="109"/>
        <v>0</v>
      </c>
      <c r="AF96" s="818">
        <f>SUM('MEDIÇÃO_OBJETO (1)'!AG96)</f>
        <v>0</v>
      </c>
      <c r="AG96" s="541">
        <f>SUM('MEDIÇÃO_OBJETO (1)'!AH96)</f>
        <v>0</v>
      </c>
      <c r="AH96" s="541">
        <f>SUM('MEDIÇÃO_OBJETO (1)'!AI96)</f>
        <v>0</v>
      </c>
      <c r="AI96" s="541">
        <f>SUM('MEDIÇÃO_OBJETO (1)'!AJ96)</f>
        <v>0</v>
      </c>
      <c r="AJ96" s="541">
        <f>SUM('MEDIÇÃO_OBJETO (1)'!AK96)</f>
        <v>0</v>
      </c>
      <c r="AK96" s="541">
        <f>SUM('MEDIÇÃO_OBJETO (1)'!AL96)</f>
        <v>0</v>
      </c>
      <c r="AL96" s="541">
        <f>SUM('MEDIÇÃO_OBJETO (1)'!AM96)</f>
        <v>0</v>
      </c>
      <c r="AM96" s="541">
        <f>SUM('MEDIÇÃO_OBJETO (1)'!AN96)</f>
        <v>0</v>
      </c>
      <c r="AN96" s="541">
        <f>SUM('MEDIÇÃO_OBJETO (1)'!AO96)</f>
        <v>0</v>
      </c>
      <c r="AO96" s="541">
        <f>SUM('MEDIÇÃO_OBJETO (1)'!AP96)</f>
        <v>0</v>
      </c>
      <c r="AP96" s="541">
        <f>SUM('MEDIÇÃO_OBJETO (1)'!AQ96)</f>
        <v>0</v>
      </c>
      <c r="AQ96" s="541">
        <f>SUM('MEDIÇÃO_OBJETO (1)'!AR96)</f>
        <v>0</v>
      </c>
      <c r="AR96" s="541">
        <f>SUM('MEDIÇÃO_OBJETO (1)'!AS96)</f>
        <v>0</v>
      </c>
      <c r="AS96" s="541">
        <f>SUM('MEDIÇÃO_OBJETO (1)'!AT96)</f>
        <v>0</v>
      </c>
      <c r="AT96" s="541">
        <f>SUM('MEDIÇÃO_OBJETO (1)'!AU96)</f>
        <v>0</v>
      </c>
      <c r="AU96" s="541">
        <f>SUM('MEDIÇÃO_OBJETO (1)'!AV96)</f>
        <v>0</v>
      </c>
      <c r="AV96" s="541">
        <f>SUM('MEDIÇÃO_OBJETO (1)'!AW96)</f>
        <v>0</v>
      </c>
      <c r="AW96" s="541">
        <f>SUM('MEDIÇÃO_OBJETO (1)'!AX96)</f>
        <v>0</v>
      </c>
      <c r="AX96" s="977"/>
      <c r="BN96" s="992">
        <f t="shared" si="77"/>
        <v>0</v>
      </c>
      <c r="BO96" s="538">
        <f t="shared" si="110"/>
        <v>0</v>
      </c>
      <c r="BP96" s="987">
        <f>IF(RESUMO_GLOBAL!$X$53="a",ROUND(AF96*$N96,RESUMO_GLOBAL!$X$54),IF(RESUMO_GLOBAL!$X$53="t",TRUNC(AF96*$N96,RESUMO_GLOBAL!$X$54),AF96*$N96))</f>
        <v>0</v>
      </c>
      <c r="BQ96" s="987">
        <f>IF(RESUMO_GLOBAL!$X$53="a",ROUND(AG96*$N96,RESUMO_GLOBAL!$X$54),IF(RESUMO_GLOBAL!$X$53="t",TRUNC(AG96*$N96,RESUMO_GLOBAL!$X$54),AG96*$N96))</f>
        <v>0</v>
      </c>
      <c r="BR96" s="987">
        <f>IF(RESUMO_GLOBAL!$X$53="a",ROUND(AH96*$N96,RESUMO_GLOBAL!$X$54),IF(RESUMO_GLOBAL!$X$53="t",TRUNC(AH96*$N96,RESUMO_GLOBAL!$X$54),AH96*$N96))</f>
        <v>0</v>
      </c>
      <c r="BS96" s="987">
        <f>IF(RESUMO_GLOBAL!$X$53="a",ROUND(AI96*$N96,RESUMO_GLOBAL!$X$54),IF(RESUMO_GLOBAL!$X$53="t",TRUNC(AI96*$N96,RESUMO_GLOBAL!$X$54),AI96*$N96))</f>
        <v>0</v>
      </c>
      <c r="BT96" s="987">
        <f>IF(RESUMO_GLOBAL!$X$53="a",ROUND(AJ96*$N96,RESUMO_GLOBAL!$X$54),IF(RESUMO_GLOBAL!$X$53="t",TRUNC(AJ96*$N96,RESUMO_GLOBAL!$X$54),AJ96*$N96))</f>
        <v>0</v>
      </c>
      <c r="BU96" s="987">
        <f>IF(RESUMO_GLOBAL!$X$53="a",ROUND(AK96*$N96,RESUMO_GLOBAL!$X$54),IF(RESUMO_GLOBAL!$X$53="t",TRUNC(AK96*$N96,RESUMO_GLOBAL!$X$54),AK96*$N96))</f>
        <v>0</v>
      </c>
      <c r="BV96" s="987">
        <f>IF(RESUMO_GLOBAL!$X$53="a",ROUND(AL96*$N96,RESUMO_GLOBAL!$X$54),IF(RESUMO_GLOBAL!$X$53="t",TRUNC(AL96*$N96,RESUMO_GLOBAL!$X$54),AL96*$N96))</f>
        <v>0</v>
      </c>
      <c r="BW96" s="987">
        <f>IF(RESUMO_GLOBAL!$X$53="a",ROUND(AM96*$N96,RESUMO_GLOBAL!$X$54),IF(RESUMO_GLOBAL!$X$53="t",TRUNC(AM96*$N96,RESUMO_GLOBAL!$X$54),AM96*$N96))</f>
        <v>0</v>
      </c>
      <c r="BX96" s="987">
        <f>IF(RESUMO_GLOBAL!$X$53="a",ROUND(AN96*$N96,RESUMO_GLOBAL!$X$54),IF(RESUMO_GLOBAL!$X$53="t",TRUNC(AN96*$N96,RESUMO_GLOBAL!$X$54),AN96*$N96))</f>
        <v>0</v>
      </c>
      <c r="BY96" s="987">
        <f>IF(RESUMO_GLOBAL!$X$53="a",ROUND(AO96*$N96,RESUMO_GLOBAL!$X$54),IF(RESUMO_GLOBAL!$X$53="t",TRUNC(AO96*$N96,RESUMO_GLOBAL!$X$54),AO96*$N96))</f>
        <v>0</v>
      </c>
      <c r="BZ96" s="987">
        <f>IF(RESUMO_GLOBAL!$X$53="a",ROUND(AP96*$N96,RESUMO_GLOBAL!$X$54),IF(RESUMO_GLOBAL!$X$53="t",TRUNC(AP96*$N96,RESUMO_GLOBAL!$X$54),AP96*$N96))</f>
        <v>0</v>
      </c>
      <c r="CA96" s="987">
        <f>IF(RESUMO_GLOBAL!$X$53="a",ROUND(AQ96*$N96,RESUMO_GLOBAL!$X$54),IF(RESUMO_GLOBAL!$X$53="t",TRUNC(AQ96*$N96,RESUMO_GLOBAL!$X$54),AQ96*$N96))</f>
        <v>0</v>
      </c>
      <c r="CB96" s="987">
        <f>IF(RESUMO_GLOBAL!$X$53="a",ROUND(AR96*$N96,RESUMO_GLOBAL!$X$54),IF(RESUMO_GLOBAL!$X$53="t",TRUNC(AR96*$N96,RESUMO_GLOBAL!$X$54),AR96*$N96))</f>
        <v>0</v>
      </c>
      <c r="CC96" s="987">
        <f>IF(RESUMO_GLOBAL!$X$53="a",ROUND(AS96*$N96,RESUMO_GLOBAL!$X$54),IF(RESUMO_GLOBAL!$X$53="t",TRUNC(AS96*$N96,RESUMO_GLOBAL!$X$54),AS96*$N96))</f>
        <v>0</v>
      </c>
      <c r="CD96" s="987">
        <f>IF(RESUMO_GLOBAL!$X$53="a",ROUND(AT96*$N96,RESUMO_GLOBAL!$X$54),IF(RESUMO_GLOBAL!$X$53="t",TRUNC(AT96*$N96,RESUMO_GLOBAL!$X$54),AT96*$N96))</f>
        <v>0</v>
      </c>
      <c r="CE96" s="987">
        <f>IF(RESUMO_GLOBAL!$X$53="a",ROUND(AU96*$N96,RESUMO_GLOBAL!$X$54),IF(RESUMO_GLOBAL!$X$53="t",TRUNC(AU96*$N96,RESUMO_GLOBAL!$X$54),AU96*$N96))</f>
        <v>0</v>
      </c>
      <c r="CF96" s="987">
        <f>IF(RESUMO_GLOBAL!$X$53="a",ROUND(AV96*$N96,RESUMO_GLOBAL!$X$54),IF(RESUMO_GLOBAL!$X$53="t",TRUNC(AV96*$N96,RESUMO_GLOBAL!$X$54),AV96*$N96))</f>
        <v>0</v>
      </c>
      <c r="CG96" s="987">
        <f>IF(RESUMO_GLOBAL!$X$53="a",ROUND(AW96*$N96,RESUMO_GLOBAL!$X$54),IF(RESUMO_GLOBAL!$X$53="t",TRUNC(AW96*$N96,RESUMO_GLOBAL!$X$54),AW96*$N96))</f>
        <v>0</v>
      </c>
      <c r="CK96" s="59">
        <f t="shared" si="89"/>
        <v>0</v>
      </c>
      <c r="CL96" s="59">
        <f t="shared" si="90"/>
        <v>0</v>
      </c>
      <c r="CM96" s="59">
        <f t="shared" si="91"/>
        <v>0</v>
      </c>
      <c r="CN96" s="59">
        <f t="shared" si="92"/>
        <v>0</v>
      </c>
      <c r="CO96" s="59">
        <f t="shared" si="93"/>
        <v>0</v>
      </c>
      <c r="CP96" s="59">
        <f t="shared" si="94"/>
        <v>0</v>
      </c>
      <c r="CQ96" s="59">
        <f t="shared" si="95"/>
        <v>0</v>
      </c>
      <c r="CR96" s="59">
        <f t="shared" si="96"/>
        <v>0</v>
      </c>
      <c r="CS96" s="59">
        <f t="shared" si="97"/>
        <v>0</v>
      </c>
      <c r="CT96" s="59">
        <f t="shared" si="98"/>
        <v>0</v>
      </c>
      <c r="CU96" s="59">
        <f t="shared" si="99"/>
        <v>0</v>
      </c>
      <c r="CV96" s="59">
        <f t="shared" si="100"/>
        <v>0</v>
      </c>
      <c r="CW96" s="59">
        <f t="shared" si="101"/>
        <v>0</v>
      </c>
      <c r="CX96" s="59">
        <f t="shared" si="102"/>
        <v>0</v>
      </c>
      <c r="CY96" s="59">
        <f t="shared" si="103"/>
        <v>0</v>
      </c>
      <c r="CZ96" s="59">
        <f t="shared" si="104"/>
        <v>0</v>
      </c>
      <c r="DA96" s="59">
        <f t="shared" si="105"/>
        <v>0</v>
      </c>
      <c r="DB96" s="59">
        <f t="shared" si="106"/>
        <v>0</v>
      </c>
      <c r="DE96">
        <f t="shared" si="86"/>
        <v>91</v>
      </c>
      <c r="DF96" t="str">
        <f t="shared" si="107"/>
        <v/>
      </c>
      <c r="DG96" s="59">
        <f>IF($C96&lt;&gt;0,SUM($CK97:CK97),0)</f>
        <v>0</v>
      </c>
      <c r="DH96" s="59">
        <f>IF($C96&lt;&gt;0,SUM($CK97:CL97),0)</f>
        <v>0</v>
      </c>
      <c r="DI96" s="59">
        <f>IF($C96&lt;&gt;0,SUM($CK97:CM97),0)</f>
        <v>0</v>
      </c>
      <c r="DJ96" s="59">
        <f>IF($C96&lt;&gt;0,SUM($CK97:CN97),0)</f>
        <v>0</v>
      </c>
      <c r="DK96" s="59">
        <f>IF($C96&lt;&gt;0,SUM($CK97:CO97),0)</f>
        <v>0</v>
      </c>
      <c r="DL96" s="59">
        <f>IF($C96&lt;&gt;0,SUM($CK97:CP97),0)</f>
        <v>0</v>
      </c>
      <c r="DM96" s="59">
        <f>IF($C96&lt;&gt;0,SUM($CK97:CQ97),0)</f>
        <v>0</v>
      </c>
      <c r="DN96" s="59">
        <f>IF($C96&lt;&gt;0,SUM($CK97:CR97),0)</f>
        <v>0</v>
      </c>
      <c r="DO96" s="59">
        <f>IF($C96&lt;&gt;0,SUM($CK97:CS97),0)</f>
        <v>0</v>
      </c>
      <c r="DP96" s="59">
        <f>IF($C96&lt;&gt;0,SUM($CK97:CT97),0)</f>
        <v>0</v>
      </c>
      <c r="DQ96" s="59">
        <f>IF($C96&lt;&gt;0,SUM($CK97:CU97),0)</f>
        <v>0</v>
      </c>
      <c r="DR96" s="59">
        <f>IF($C96&lt;&gt;0,SUM($CK97:CV97),0)</f>
        <v>0</v>
      </c>
      <c r="DS96" s="59">
        <f>IF($C96&lt;&gt;0,SUM($CK97:CW97),0)</f>
        <v>0</v>
      </c>
      <c r="DT96" s="59">
        <f>IF($C96&lt;&gt;0,SUM($CK97:CX97),0)</f>
        <v>0</v>
      </c>
      <c r="DU96" s="59">
        <f>IF($C96&lt;&gt;0,SUM($CK97:CY97),0)</f>
        <v>0</v>
      </c>
      <c r="DV96" s="59">
        <f>IF($C96&lt;&gt;0,SUM($CK97:CZ97),0)</f>
        <v>0</v>
      </c>
      <c r="DW96" s="59">
        <f>IF($C96&lt;&gt;0,SUM($CK97:DA97),0)</f>
        <v>0</v>
      </c>
      <c r="DX96" s="59">
        <f>IF($C96&lt;&gt;0,SUM($CK97:DB97),0)</f>
        <v>0</v>
      </c>
      <c r="DY96" s="952" t="str">
        <f t="shared" si="111"/>
        <v/>
      </c>
    </row>
    <row r="97" spans="1:129" ht="13.5" hidden="1" thickBot="1">
      <c r="A97" s="3" t="str">
        <f t="shared" si="112"/>
        <v/>
      </c>
      <c r="B97" s="805">
        <f>Dados_GLOBAL_Inicial!E97</f>
        <v>0</v>
      </c>
      <c r="C97" s="953">
        <f>IF(IFERROR(VALUE(Dados_GLOBAL_Inicial!F97),0)=0,0,Dados_GLOBAL_Inicial!F97)</f>
        <v>0</v>
      </c>
      <c r="D97" s="830">
        <f>Dados_GLOBAL_Inicial!G97</f>
        <v>0</v>
      </c>
      <c r="E97" s="830" t="str">
        <f>IF(IFERROR(VLOOKUP(F97,Cod_Gde_Itens!$A$1:$B$80,2,FALSE),0)&gt;549,IFERROR(VLOOKUP(F97,Cod_Gde_Itens!$A$1:$B$80,2,FALSE),0),IF(Dados_GLOBAL_Inicial!H97=0,"",Dados_GLOBAL_Inicial!H97))</f>
        <v/>
      </c>
      <c r="F97" s="823">
        <f>Dados_GLOBAL_Inicial!I97</f>
        <v>0</v>
      </c>
      <c r="G97" s="824">
        <f>Dados_GLOBAL_Inicial!J97</f>
        <v>0</v>
      </c>
      <c r="H97" s="454">
        <f>Dados_GLOBAL_Inicial!K97</f>
        <v>0</v>
      </c>
      <c r="I97" s="970">
        <f>SUM('MEDIÇÃO_OBJETO (1)'!I97)</f>
        <v>0</v>
      </c>
      <c r="J97" s="455">
        <f t="shared" si="113"/>
        <v>0</v>
      </c>
      <c r="K97" s="451">
        <f t="shared" si="78"/>
        <v>0</v>
      </c>
      <c r="L97" s="452">
        <f t="shared" si="88"/>
        <v>0</v>
      </c>
      <c r="M97" s="809">
        <f t="shared" si="79"/>
        <v>0</v>
      </c>
      <c r="N97" s="810">
        <f>IF(IFERROR(VALUE(Dados_GLOBAL_Inicial!L97),0)=0,0,Dados_GLOBAL_Inicial!L97)</f>
        <v>0</v>
      </c>
      <c r="O97" s="812">
        <f>SUM('MEDIÇÃO_OBJETO (1)'!O97)</f>
        <v>0</v>
      </c>
      <c r="P97" s="812">
        <f>SUM('MEDIÇÃO_OBJETO (1)'!P97)</f>
        <v>0</v>
      </c>
      <c r="Q97" s="813">
        <f t="shared" si="80"/>
        <v>0</v>
      </c>
      <c r="R97" s="951"/>
      <c r="S97" s="815">
        <f>SUM('MEDIÇÃO_OBJETO (1)'!S97)</f>
        <v>0</v>
      </c>
      <c r="T97" s="815">
        <f>SUM('MEDIÇÃO_OBJETO (1)'!T97)</f>
        <v>0</v>
      </c>
      <c r="V97" s="19"/>
      <c r="W97" s="978">
        <f t="shared" si="81"/>
        <v>0</v>
      </c>
      <c r="X97" s="816">
        <f t="shared" si="82"/>
        <v>0</v>
      </c>
      <c r="Y97" s="816">
        <f t="shared" si="83"/>
        <v>0</v>
      </c>
      <c r="Z97" s="817">
        <f t="shared" si="84"/>
        <v>0</v>
      </c>
      <c r="AB97" s="453">
        <f t="shared" si="108"/>
        <v>0</v>
      </c>
      <c r="AC97" s="14">
        <f t="shared" si="85"/>
        <v>0</v>
      </c>
      <c r="AD97" s="819"/>
      <c r="AE97" s="631">
        <f t="shared" si="109"/>
        <v>0</v>
      </c>
      <c r="AF97" s="818">
        <f>SUM('MEDIÇÃO_OBJETO (1)'!AG97)</f>
        <v>0</v>
      </c>
      <c r="AG97" s="541">
        <f>SUM('MEDIÇÃO_OBJETO (1)'!AH97)</f>
        <v>0</v>
      </c>
      <c r="AH97" s="541">
        <f>SUM('MEDIÇÃO_OBJETO (1)'!AI97)</f>
        <v>0</v>
      </c>
      <c r="AI97" s="541">
        <f>SUM('MEDIÇÃO_OBJETO (1)'!AJ97)</f>
        <v>0</v>
      </c>
      <c r="AJ97" s="541">
        <f>SUM('MEDIÇÃO_OBJETO (1)'!AK97)</f>
        <v>0</v>
      </c>
      <c r="AK97" s="541">
        <f>SUM('MEDIÇÃO_OBJETO (1)'!AL97)</f>
        <v>0</v>
      </c>
      <c r="AL97" s="541">
        <f>SUM('MEDIÇÃO_OBJETO (1)'!AM97)</f>
        <v>0</v>
      </c>
      <c r="AM97" s="541">
        <f>SUM('MEDIÇÃO_OBJETO (1)'!AN97)</f>
        <v>0</v>
      </c>
      <c r="AN97" s="541">
        <f>SUM('MEDIÇÃO_OBJETO (1)'!AO97)</f>
        <v>0</v>
      </c>
      <c r="AO97" s="541">
        <f>SUM('MEDIÇÃO_OBJETO (1)'!AP97)</f>
        <v>0</v>
      </c>
      <c r="AP97" s="541">
        <f>SUM('MEDIÇÃO_OBJETO (1)'!AQ97)</f>
        <v>0</v>
      </c>
      <c r="AQ97" s="541">
        <f>SUM('MEDIÇÃO_OBJETO (1)'!AR97)</f>
        <v>0</v>
      </c>
      <c r="AR97" s="541">
        <f>SUM('MEDIÇÃO_OBJETO (1)'!AS97)</f>
        <v>0</v>
      </c>
      <c r="AS97" s="541">
        <f>SUM('MEDIÇÃO_OBJETO (1)'!AT97)</f>
        <v>0</v>
      </c>
      <c r="AT97" s="541">
        <f>SUM('MEDIÇÃO_OBJETO (1)'!AU97)</f>
        <v>0</v>
      </c>
      <c r="AU97" s="541">
        <f>SUM('MEDIÇÃO_OBJETO (1)'!AV97)</f>
        <v>0</v>
      </c>
      <c r="AV97" s="541">
        <f>SUM('MEDIÇÃO_OBJETO (1)'!AW97)</f>
        <v>0</v>
      </c>
      <c r="AW97" s="541">
        <f>SUM('MEDIÇÃO_OBJETO (1)'!AX97)</f>
        <v>0</v>
      </c>
      <c r="AX97" s="977"/>
      <c r="BN97" s="992">
        <f t="shared" si="77"/>
        <v>0</v>
      </c>
      <c r="BO97" s="538">
        <f t="shared" si="110"/>
        <v>0</v>
      </c>
      <c r="BP97" s="987">
        <f>IF(RESUMO_GLOBAL!$X$53="a",ROUND(AF97*$N97,RESUMO_GLOBAL!$X$54),IF(RESUMO_GLOBAL!$X$53="t",TRUNC(AF97*$N97,RESUMO_GLOBAL!$X$54),AF97*$N97))</f>
        <v>0</v>
      </c>
      <c r="BQ97" s="987">
        <f>IF(RESUMO_GLOBAL!$X$53="a",ROUND(AG97*$N97,RESUMO_GLOBAL!$X$54),IF(RESUMO_GLOBAL!$X$53="t",TRUNC(AG97*$N97,RESUMO_GLOBAL!$X$54),AG97*$N97))</f>
        <v>0</v>
      </c>
      <c r="BR97" s="987">
        <f>IF(RESUMO_GLOBAL!$X$53="a",ROUND(AH97*$N97,RESUMO_GLOBAL!$X$54),IF(RESUMO_GLOBAL!$X$53="t",TRUNC(AH97*$N97,RESUMO_GLOBAL!$X$54),AH97*$N97))</f>
        <v>0</v>
      </c>
      <c r="BS97" s="987">
        <f>IF(RESUMO_GLOBAL!$X$53="a",ROUND(AI97*$N97,RESUMO_GLOBAL!$X$54),IF(RESUMO_GLOBAL!$X$53="t",TRUNC(AI97*$N97,RESUMO_GLOBAL!$X$54),AI97*$N97))</f>
        <v>0</v>
      </c>
      <c r="BT97" s="987">
        <f>IF(RESUMO_GLOBAL!$X$53="a",ROUND(AJ97*$N97,RESUMO_GLOBAL!$X$54),IF(RESUMO_GLOBAL!$X$53="t",TRUNC(AJ97*$N97,RESUMO_GLOBAL!$X$54),AJ97*$N97))</f>
        <v>0</v>
      </c>
      <c r="BU97" s="987">
        <f>IF(RESUMO_GLOBAL!$X$53="a",ROUND(AK97*$N97,RESUMO_GLOBAL!$X$54),IF(RESUMO_GLOBAL!$X$53="t",TRUNC(AK97*$N97,RESUMO_GLOBAL!$X$54),AK97*$N97))</f>
        <v>0</v>
      </c>
      <c r="BV97" s="987">
        <f>IF(RESUMO_GLOBAL!$X$53="a",ROUND(AL97*$N97,RESUMO_GLOBAL!$X$54),IF(RESUMO_GLOBAL!$X$53="t",TRUNC(AL97*$N97,RESUMO_GLOBAL!$X$54),AL97*$N97))</f>
        <v>0</v>
      </c>
      <c r="BW97" s="987">
        <f>IF(RESUMO_GLOBAL!$X$53="a",ROUND(AM97*$N97,RESUMO_GLOBAL!$X$54),IF(RESUMO_GLOBAL!$X$53="t",TRUNC(AM97*$N97,RESUMO_GLOBAL!$X$54),AM97*$N97))</f>
        <v>0</v>
      </c>
      <c r="BX97" s="987">
        <f>IF(RESUMO_GLOBAL!$X$53="a",ROUND(AN97*$N97,RESUMO_GLOBAL!$X$54),IF(RESUMO_GLOBAL!$X$53="t",TRUNC(AN97*$N97,RESUMO_GLOBAL!$X$54),AN97*$N97))</f>
        <v>0</v>
      </c>
      <c r="BY97" s="987">
        <f>IF(RESUMO_GLOBAL!$X$53="a",ROUND(AO97*$N97,RESUMO_GLOBAL!$X$54),IF(RESUMO_GLOBAL!$X$53="t",TRUNC(AO97*$N97,RESUMO_GLOBAL!$X$54),AO97*$N97))</f>
        <v>0</v>
      </c>
      <c r="BZ97" s="987">
        <f>IF(RESUMO_GLOBAL!$X$53="a",ROUND(AP97*$N97,RESUMO_GLOBAL!$X$54),IF(RESUMO_GLOBAL!$X$53="t",TRUNC(AP97*$N97,RESUMO_GLOBAL!$X$54),AP97*$N97))</f>
        <v>0</v>
      </c>
      <c r="CA97" s="987">
        <f>IF(RESUMO_GLOBAL!$X$53="a",ROUND(AQ97*$N97,RESUMO_GLOBAL!$X$54),IF(RESUMO_GLOBAL!$X$53="t",TRUNC(AQ97*$N97,RESUMO_GLOBAL!$X$54),AQ97*$N97))</f>
        <v>0</v>
      </c>
      <c r="CB97" s="987">
        <f>IF(RESUMO_GLOBAL!$X$53="a",ROUND(AR97*$N97,RESUMO_GLOBAL!$X$54),IF(RESUMO_GLOBAL!$X$53="t",TRUNC(AR97*$N97,RESUMO_GLOBAL!$X$54),AR97*$N97))</f>
        <v>0</v>
      </c>
      <c r="CC97" s="987">
        <f>IF(RESUMO_GLOBAL!$X$53="a",ROUND(AS97*$N97,RESUMO_GLOBAL!$X$54),IF(RESUMO_GLOBAL!$X$53="t",TRUNC(AS97*$N97,RESUMO_GLOBAL!$X$54),AS97*$N97))</f>
        <v>0</v>
      </c>
      <c r="CD97" s="987">
        <f>IF(RESUMO_GLOBAL!$X$53="a",ROUND(AT97*$N97,RESUMO_GLOBAL!$X$54),IF(RESUMO_GLOBAL!$X$53="t",TRUNC(AT97*$N97,RESUMO_GLOBAL!$X$54),AT97*$N97))</f>
        <v>0</v>
      </c>
      <c r="CE97" s="987">
        <f>IF(RESUMO_GLOBAL!$X$53="a",ROUND(AU97*$N97,RESUMO_GLOBAL!$X$54),IF(RESUMO_GLOBAL!$X$53="t",TRUNC(AU97*$N97,RESUMO_GLOBAL!$X$54),AU97*$N97))</f>
        <v>0</v>
      </c>
      <c r="CF97" s="987">
        <f>IF(RESUMO_GLOBAL!$X$53="a",ROUND(AV97*$N97,RESUMO_GLOBAL!$X$54),IF(RESUMO_GLOBAL!$X$53="t",TRUNC(AV97*$N97,RESUMO_GLOBAL!$X$54),AV97*$N97))</f>
        <v>0</v>
      </c>
      <c r="CG97" s="987">
        <f>IF(RESUMO_GLOBAL!$X$53="a",ROUND(AW97*$N97,RESUMO_GLOBAL!$X$54),IF(RESUMO_GLOBAL!$X$53="t",TRUNC(AW97*$N97,RESUMO_GLOBAL!$X$54),AW97*$N97))</f>
        <v>0</v>
      </c>
      <c r="CK97" s="59">
        <f t="shared" si="89"/>
        <v>0</v>
      </c>
      <c r="CL97" s="59">
        <f t="shared" si="90"/>
        <v>0</v>
      </c>
      <c r="CM97" s="59">
        <f t="shared" si="91"/>
        <v>0</v>
      </c>
      <c r="CN97" s="59">
        <f t="shared" si="92"/>
        <v>0</v>
      </c>
      <c r="CO97" s="59">
        <f t="shared" si="93"/>
        <v>0</v>
      </c>
      <c r="CP97" s="59">
        <f t="shared" si="94"/>
        <v>0</v>
      </c>
      <c r="CQ97" s="59">
        <f t="shared" si="95"/>
        <v>0</v>
      </c>
      <c r="CR97" s="59">
        <f t="shared" si="96"/>
        <v>0</v>
      </c>
      <c r="CS97" s="59">
        <f t="shared" si="97"/>
        <v>0</v>
      </c>
      <c r="CT97" s="59">
        <f t="shared" si="98"/>
        <v>0</v>
      </c>
      <c r="CU97" s="59">
        <f t="shared" si="99"/>
        <v>0</v>
      </c>
      <c r="CV97" s="59">
        <f t="shared" si="100"/>
        <v>0</v>
      </c>
      <c r="CW97" s="59">
        <f t="shared" si="101"/>
        <v>0</v>
      </c>
      <c r="CX97" s="59">
        <f t="shared" si="102"/>
        <v>0</v>
      </c>
      <c r="CY97" s="59">
        <f t="shared" si="103"/>
        <v>0</v>
      </c>
      <c r="CZ97" s="59">
        <f t="shared" si="104"/>
        <v>0</v>
      </c>
      <c r="DA97" s="59">
        <f t="shared" si="105"/>
        <v>0</v>
      </c>
      <c r="DB97" s="59">
        <f t="shared" si="106"/>
        <v>0</v>
      </c>
      <c r="DE97">
        <f t="shared" si="86"/>
        <v>92</v>
      </c>
      <c r="DF97" t="str">
        <f t="shared" si="107"/>
        <v/>
      </c>
      <c r="DG97" s="59">
        <f>IF($C97&lt;&gt;0,SUM($CK98:CK98),0)</f>
        <v>0</v>
      </c>
      <c r="DH97" s="59">
        <f>IF($C97&lt;&gt;0,SUM($CK98:CL98),0)</f>
        <v>0</v>
      </c>
      <c r="DI97" s="59">
        <f>IF($C97&lt;&gt;0,SUM($CK98:CM98),0)</f>
        <v>0</v>
      </c>
      <c r="DJ97" s="59">
        <f>IF($C97&lt;&gt;0,SUM($CK98:CN98),0)</f>
        <v>0</v>
      </c>
      <c r="DK97" s="59">
        <f>IF($C97&lt;&gt;0,SUM($CK98:CO98),0)</f>
        <v>0</v>
      </c>
      <c r="DL97" s="59">
        <f>IF($C97&lt;&gt;0,SUM($CK98:CP98),0)</f>
        <v>0</v>
      </c>
      <c r="DM97" s="59">
        <f>IF($C97&lt;&gt;0,SUM($CK98:CQ98),0)</f>
        <v>0</v>
      </c>
      <c r="DN97" s="59">
        <f>IF($C97&lt;&gt;0,SUM($CK98:CR98),0)</f>
        <v>0</v>
      </c>
      <c r="DO97" s="59">
        <f>IF($C97&lt;&gt;0,SUM($CK98:CS98),0)</f>
        <v>0</v>
      </c>
      <c r="DP97" s="59">
        <f>IF($C97&lt;&gt;0,SUM($CK98:CT98),0)</f>
        <v>0</v>
      </c>
      <c r="DQ97" s="59">
        <f>IF($C97&lt;&gt;0,SUM($CK98:CU98),0)</f>
        <v>0</v>
      </c>
      <c r="DR97" s="59">
        <f>IF($C97&lt;&gt;0,SUM($CK98:CV98),0)</f>
        <v>0</v>
      </c>
      <c r="DS97" s="59">
        <f>IF($C97&lt;&gt;0,SUM($CK98:CW98),0)</f>
        <v>0</v>
      </c>
      <c r="DT97" s="59">
        <f>IF($C97&lt;&gt;0,SUM($CK98:CX98),0)</f>
        <v>0</v>
      </c>
      <c r="DU97" s="59">
        <f>IF($C97&lt;&gt;0,SUM($CK98:CY98),0)</f>
        <v>0</v>
      </c>
      <c r="DV97" s="59">
        <f>IF($C97&lt;&gt;0,SUM($CK98:CZ98),0)</f>
        <v>0</v>
      </c>
      <c r="DW97" s="59">
        <f>IF($C97&lt;&gt;0,SUM($CK98:DA98),0)</f>
        <v>0</v>
      </c>
      <c r="DX97" s="59">
        <f>IF($C97&lt;&gt;0,SUM($CK98:DB98),0)</f>
        <v>0</v>
      </c>
      <c r="DY97" s="952" t="str">
        <f t="shared" si="111"/>
        <v/>
      </c>
    </row>
    <row r="98" spans="1:129" ht="13.5" hidden="1" thickBot="1">
      <c r="A98" s="3" t="str">
        <f t="shared" si="112"/>
        <v/>
      </c>
      <c r="B98" s="805">
        <f>Dados_GLOBAL_Inicial!E98</f>
        <v>0</v>
      </c>
      <c r="C98" s="953">
        <f>IF(IFERROR(VALUE(Dados_GLOBAL_Inicial!F98),0)=0,0,Dados_GLOBAL_Inicial!F98)</f>
        <v>0</v>
      </c>
      <c r="D98" s="830">
        <f>Dados_GLOBAL_Inicial!G98</f>
        <v>0</v>
      </c>
      <c r="E98" s="830" t="str">
        <f>IF(IFERROR(VLOOKUP(F98,Cod_Gde_Itens!$A$1:$B$80,2,FALSE),0)&gt;549,IFERROR(VLOOKUP(F98,Cod_Gde_Itens!$A$1:$B$80,2,FALSE),0),IF(Dados_GLOBAL_Inicial!H98=0,"",Dados_GLOBAL_Inicial!H98))</f>
        <v/>
      </c>
      <c r="F98" s="823">
        <f>Dados_GLOBAL_Inicial!I98</f>
        <v>0</v>
      </c>
      <c r="G98" s="824">
        <f>Dados_GLOBAL_Inicial!J98</f>
        <v>0</v>
      </c>
      <c r="H98" s="454">
        <f>Dados_GLOBAL_Inicial!K98</f>
        <v>0</v>
      </c>
      <c r="I98" s="970">
        <f>SUM('MEDIÇÃO_OBJETO (1)'!I98)</f>
        <v>0</v>
      </c>
      <c r="J98" s="455">
        <f t="shared" si="113"/>
        <v>0</v>
      </c>
      <c r="K98" s="451">
        <f t="shared" si="78"/>
        <v>0</v>
      </c>
      <c r="L98" s="452">
        <f t="shared" si="88"/>
        <v>0</v>
      </c>
      <c r="M98" s="809">
        <f t="shared" si="79"/>
        <v>0</v>
      </c>
      <c r="N98" s="810">
        <f>IF(IFERROR(VALUE(Dados_GLOBAL_Inicial!L98),0)=0,0,Dados_GLOBAL_Inicial!L98)</f>
        <v>0</v>
      </c>
      <c r="O98" s="812">
        <f>SUM('MEDIÇÃO_OBJETO (1)'!O98)</f>
        <v>0</v>
      </c>
      <c r="P98" s="812">
        <f>SUM('MEDIÇÃO_OBJETO (1)'!P98)</f>
        <v>0</v>
      </c>
      <c r="Q98" s="813">
        <f t="shared" si="80"/>
        <v>0</v>
      </c>
      <c r="R98" s="951"/>
      <c r="S98" s="815">
        <f>SUM('MEDIÇÃO_OBJETO (1)'!S98)</f>
        <v>0</v>
      </c>
      <c r="T98" s="815">
        <f>SUM('MEDIÇÃO_OBJETO (1)'!T98)</f>
        <v>0</v>
      </c>
      <c r="V98" s="19"/>
      <c r="W98" s="978">
        <f t="shared" si="81"/>
        <v>0</v>
      </c>
      <c r="X98" s="816">
        <f t="shared" si="82"/>
        <v>0</v>
      </c>
      <c r="Y98" s="816">
        <f t="shared" si="83"/>
        <v>0</v>
      </c>
      <c r="Z98" s="817">
        <f t="shared" si="84"/>
        <v>0</v>
      </c>
      <c r="AB98" s="453">
        <f t="shared" si="108"/>
        <v>0</v>
      </c>
      <c r="AC98" s="14">
        <f t="shared" si="85"/>
        <v>0</v>
      </c>
      <c r="AD98" s="819"/>
      <c r="AE98" s="631">
        <f t="shared" si="109"/>
        <v>0</v>
      </c>
      <c r="AF98" s="818">
        <f>SUM('MEDIÇÃO_OBJETO (1)'!AG98)</f>
        <v>0</v>
      </c>
      <c r="AG98" s="541">
        <f>SUM('MEDIÇÃO_OBJETO (1)'!AH98)</f>
        <v>0</v>
      </c>
      <c r="AH98" s="541">
        <f>SUM('MEDIÇÃO_OBJETO (1)'!AI98)</f>
        <v>0</v>
      </c>
      <c r="AI98" s="541">
        <f>SUM('MEDIÇÃO_OBJETO (1)'!AJ98)</f>
        <v>0</v>
      </c>
      <c r="AJ98" s="541">
        <f>SUM('MEDIÇÃO_OBJETO (1)'!AK98)</f>
        <v>0</v>
      </c>
      <c r="AK98" s="541">
        <f>SUM('MEDIÇÃO_OBJETO (1)'!AL98)</f>
        <v>0</v>
      </c>
      <c r="AL98" s="541">
        <f>SUM('MEDIÇÃO_OBJETO (1)'!AM98)</f>
        <v>0</v>
      </c>
      <c r="AM98" s="541">
        <f>SUM('MEDIÇÃO_OBJETO (1)'!AN98)</f>
        <v>0</v>
      </c>
      <c r="AN98" s="541">
        <f>SUM('MEDIÇÃO_OBJETO (1)'!AO98)</f>
        <v>0</v>
      </c>
      <c r="AO98" s="541">
        <f>SUM('MEDIÇÃO_OBJETO (1)'!AP98)</f>
        <v>0</v>
      </c>
      <c r="AP98" s="541">
        <f>SUM('MEDIÇÃO_OBJETO (1)'!AQ98)</f>
        <v>0</v>
      </c>
      <c r="AQ98" s="541">
        <f>SUM('MEDIÇÃO_OBJETO (1)'!AR98)</f>
        <v>0</v>
      </c>
      <c r="AR98" s="541">
        <f>SUM('MEDIÇÃO_OBJETO (1)'!AS98)</f>
        <v>0</v>
      </c>
      <c r="AS98" s="541">
        <f>SUM('MEDIÇÃO_OBJETO (1)'!AT98)</f>
        <v>0</v>
      </c>
      <c r="AT98" s="541">
        <f>SUM('MEDIÇÃO_OBJETO (1)'!AU98)</f>
        <v>0</v>
      </c>
      <c r="AU98" s="541">
        <f>SUM('MEDIÇÃO_OBJETO (1)'!AV98)</f>
        <v>0</v>
      </c>
      <c r="AV98" s="541">
        <f>SUM('MEDIÇÃO_OBJETO (1)'!AW98)</f>
        <v>0</v>
      </c>
      <c r="AW98" s="541">
        <f>SUM('MEDIÇÃO_OBJETO (1)'!AX98)</f>
        <v>0</v>
      </c>
      <c r="AX98" s="977"/>
      <c r="BN98" s="992">
        <f t="shared" si="77"/>
        <v>0</v>
      </c>
      <c r="BO98" s="538">
        <f t="shared" si="110"/>
        <v>0</v>
      </c>
      <c r="BP98" s="987">
        <f>IF(RESUMO_GLOBAL!$X$53="a",ROUND(AF98*$N98,RESUMO_GLOBAL!$X$54),IF(RESUMO_GLOBAL!$X$53="t",TRUNC(AF98*$N98,RESUMO_GLOBAL!$X$54),AF98*$N98))</f>
        <v>0</v>
      </c>
      <c r="BQ98" s="987">
        <f>IF(RESUMO_GLOBAL!$X$53="a",ROUND(AG98*$N98,RESUMO_GLOBAL!$X$54),IF(RESUMO_GLOBAL!$X$53="t",TRUNC(AG98*$N98,RESUMO_GLOBAL!$X$54),AG98*$N98))</f>
        <v>0</v>
      </c>
      <c r="BR98" s="987">
        <f>IF(RESUMO_GLOBAL!$X$53="a",ROUND(AH98*$N98,RESUMO_GLOBAL!$X$54),IF(RESUMO_GLOBAL!$X$53="t",TRUNC(AH98*$N98,RESUMO_GLOBAL!$X$54),AH98*$N98))</f>
        <v>0</v>
      </c>
      <c r="BS98" s="987">
        <f>IF(RESUMO_GLOBAL!$X$53="a",ROUND(AI98*$N98,RESUMO_GLOBAL!$X$54),IF(RESUMO_GLOBAL!$X$53="t",TRUNC(AI98*$N98,RESUMO_GLOBAL!$X$54),AI98*$N98))</f>
        <v>0</v>
      </c>
      <c r="BT98" s="987">
        <f>IF(RESUMO_GLOBAL!$X$53="a",ROUND(AJ98*$N98,RESUMO_GLOBAL!$X$54),IF(RESUMO_GLOBAL!$X$53="t",TRUNC(AJ98*$N98,RESUMO_GLOBAL!$X$54),AJ98*$N98))</f>
        <v>0</v>
      </c>
      <c r="BU98" s="987">
        <f>IF(RESUMO_GLOBAL!$X$53="a",ROUND(AK98*$N98,RESUMO_GLOBAL!$X$54),IF(RESUMO_GLOBAL!$X$53="t",TRUNC(AK98*$N98,RESUMO_GLOBAL!$X$54),AK98*$N98))</f>
        <v>0</v>
      </c>
      <c r="BV98" s="987">
        <f>IF(RESUMO_GLOBAL!$X$53="a",ROUND(AL98*$N98,RESUMO_GLOBAL!$X$54),IF(RESUMO_GLOBAL!$X$53="t",TRUNC(AL98*$N98,RESUMO_GLOBAL!$X$54),AL98*$N98))</f>
        <v>0</v>
      </c>
      <c r="BW98" s="987">
        <f>IF(RESUMO_GLOBAL!$X$53="a",ROUND(AM98*$N98,RESUMO_GLOBAL!$X$54),IF(RESUMO_GLOBAL!$X$53="t",TRUNC(AM98*$N98,RESUMO_GLOBAL!$X$54),AM98*$N98))</f>
        <v>0</v>
      </c>
      <c r="BX98" s="987">
        <f>IF(RESUMO_GLOBAL!$X$53="a",ROUND(AN98*$N98,RESUMO_GLOBAL!$X$54),IF(RESUMO_GLOBAL!$X$53="t",TRUNC(AN98*$N98,RESUMO_GLOBAL!$X$54),AN98*$N98))</f>
        <v>0</v>
      </c>
      <c r="BY98" s="987">
        <f>IF(RESUMO_GLOBAL!$X$53="a",ROUND(AO98*$N98,RESUMO_GLOBAL!$X$54),IF(RESUMO_GLOBAL!$X$53="t",TRUNC(AO98*$N98,RESUMO_GLOBAL!$X$54),AO98*$N98))</f>
        <v>0</v>
      </c>
      <c r="BZ98" s="987">
        <f>IF(RESUMO_GLOBAL!$X$53="a",ROUND(AP98*$N98,RESUMO_GLOBAL!$X$54),IF(RESUMO_GLOBAL!$X$53="t",TRUNC(AP98*$N98,RESUMO_GLOBAL!$X$54),AP98*$N98))</f>
        <v>0</v>
      </c>
      <c r="CA98" s="987">
        <f>IF(RESUMO_GLOBAL!$X$53="a",ROUND(AQ98*$N98,RESUMO_GLOBAL!$X$54),IF(RESUMO_GLOBAL!$X$53="t",TRUNC(AQ98*$N98,RESUMO_GLOBAL!$X$54),AQ98*$N98))</f>
        <v>0</v>
      </c>
      <c r="CB98" s="987">
        <f>IF(RESUMO_GLOBAL!$X$53="a",ROUND(AR98*$N98,RESUMO_GLOBAL!$X$54),IF(RESUMO_GLOBAL!$X$53="t",TRUNC(AR98*$N98,RESUMO_GLOBAL!$X$54),AR98*$N98))</f>
        <v>0</v>
      </c>
      <c r="CC98" s="987">
        <f>IF(RESUMO_GLOBAL!$X$53="a",ROUND(AS98*$N98,RESUMO_GLOBAL!$X$54),IF(RESUMO_GLOBAL!$X$53="t",TRUNC(AS98*$N98,RESUMO_GLOBAL!$X$54),AS98*$N98))</f>
        <v>0</v>
      </c>
      <c r="CD98" s="987">
        <f>IF(RESUMO_GLOBAL!$X$53="a",ROUND(AT98*$N98,RESUMO_GLOBAL!$X$54),IF(RESUMO_GLOBAL!$X$53="t",TRUNC(AT98*$N98,RESUMO_GLOBAL!$X$54),AT98*$N98))</f>
        <v>0</v>
      </c>
      <c r="CE98" s="987">
        <f>IF(RESUMO_GLOBAL!$X$53="a",ROUND(AU98*$N98,RESUMO_GLOBAL!$X$54),IF(RESUMO_GLOBAL!$X$53="t",TRUNC(AU98*$N98,RESUMO_GLOBAL!$X$54),AU98*$N98))</f>
        <v>0</v>
      </c>
      <c r="CF98" s="987">
        <f>IF(RESUMO_GLOBAL!$X$53="a",ROUND(AV98*$N98,RESUMO_GLOBAL!$X$54),IF(RESUMO_GLOBAL!$X$53="t",TRUNC(AV98*$N98,RESUMO_GLOBAL!$X$54),AV98*$N98))</f>
        <v>0</v>
      </c>
      <c r="CG98" s="987">
        <f>IF(RESUMO_GLOBAL!$X$53="a",ROUND(AW98*$N98,RESUMO_GLOBAL!$X$54),IF(RESUMO_GLOBAL!$X$53="t",TRUNC(AW98*$N98,RESUMO_GLOBAL!$X$54),AW98*$N98))</f>
        <v>0</v>
      </c>
      <c r="CK98" s="59">
        <f t="shared" si="89"/>
        <v>0</v>
      </c>
      <c r="CL98" s="59">
        <f t="shared" si="90"/>
        <v>0</v>
      </c>
      <c r="CM98" s="59">
        <f t="shared" si="91"/>
        <v>0</v>
      </c>
      <c r="CN98" s="59">
        <f t="shared" si="92"/>
        <v>0</v>
      </c>
      <c r="CO98" s="59">
        <f t="shared" si="93"/>
        <v>0</v>
      </c>
      <c r="CP98" s="59">
        <f t="shared" si="94"/>
        <v>0</v>
      </c>
      <c r="CQ98" s="59">
        <f t="shared" si="95"/>
        <v>0</v>
      </c>
      <c r="CR98" s="59">
        <f t="shared" si="96"/>
        <v>0</v>
      </c>
      <c r="CS98" s="59">
        <f t="shared" si="97"/>
        <v>0</v>
      </c>
      <c r="CT98" s="59">
        <f t="shared" si="98"/>
        <v>0</v>
      </c>
      <c r="CU98" s="59">
        <f t="shared" si="99"/>
        <v>0</v>
      </c>
      <c r="CV98" s="59">
        <f t="shared" si="100"/>
        <v>0</v>
      </c>
      <c r="CW98" s="59">
        <f t="shared" si="101"/>
        <v>0</v>
      </c>
      <c r="CX98" s="59">
        <f t="shared" si="102"/>
        <v>0</v>
      </c>
      <c r="CY98" s="59">
        <f t="shared" si="103"/>
        <v>0</v>
      </c>
      <c r="CZ98" s="59">
        <f t="shared" si="104"/>
        <v>0</v>
      </c>
      <c r="DA98" s="59">
        <f t="shared" si="105"/>
        <v>0</v>
      </c>
      <c r="DB98" s="59">
        <f t="shared" si="106"/>
        <v>0</v>
      </c>
      <c r="DE98">
        <f t="shared" si="86"/>
        <v>93</v>
      </c>
      <c r="DF98" t="str">
        <f t="shared" si="107"/>
        <v/>
      </c>
      <c r="DG98" s="59">
        <f>IF($C98&lt;&gt;0,SUM($CK99:CK99),0)</f>
        <v>0</v>
      </c>
      <c r="DH98" s="59">
        <f>IF($C98&lt;&gt;0,SUM($CK99:CL99),0)</f>
        <v>0</v>
      </c>
      <c r="DI98" s="59">
        <f>IF($C98&lt;&gt;0,SUM($CK99:CM99),0)</f>
        <v>0</v>
      </c>
      <c r="DJ98" s="59">
        <f>IF($C98&lt;&gt;0,SUM($CK99:CN99),0)</f>
        <v>0</v>
      </c>
      <c r="DK98" s="59">
        <f>IF($C98&lt;&gt;0,SUM($CK99:CO99),0)</f>
        <v>0</v>
      </c>
      <c r="DL98" s="59">
        <f>IF($C98&lt;&gt;0,SUM($CK99:CP99),0)</f>
        <v>0</v>
      </c>
      <c r="DM98" s="59">
        <f>IF($C98&lt;&gt;0,SUM($CK99:CQ99),0)</f>
        <v>0</v>
      </c>
      <c r="DN98" s="59">
        <f>IF($C98&lt;&gt;0,SUM($CK99:CR99),0)</f>
        <v>0</v>
      </c>
      <c r="DO98" s="59">
        <f>IF($C98&lt;&gt;0,SUM($CK99:CS99),0)</f>
        <v>0</v>
      </c>
      <c r="DP98" s="59">
        <f>IF($C98&lt;&gt;0,SUM($CK99:CT99),0)</f>
        <v>0</v>
      </c>
      <c r="DQ98" s="59">
        <f>IF($C98&lt;&gt;0,SUM($CK99:CU99),0)</f>
        <v>0</v>
      </c>
      <c r="DR98" s="59">
        <f>IF($C98&lt;&gt;0,SUM($CK99:CV99),0)</f>
        <v>0</v>
      </c>
      <c r="DS98" s="59">
        <f>IF($C98&lt;&gt;0,SUM($CK99:CW99),0)</f>
        <v>0</v>
      </c>
      <c r="DT98" s="59">
        <f>IF($C98&lt;&gt;0,SUM($CK99:CX99),0)</f>
        <v>0</v>
      </c>
      <c r="DU98" s="59">
        <f>IF($C98&lt;&gt;0,SUM($CK99:CY99),0)</f>
        <v>0</v>
      </c>
      <c r="DV98" s="59">
        <f>IF($C98&lt;&gt;0,SUM($CK99:CZ99),0)</f>
        <v>0</v>
      </c>
      <c r="DW98" s="59">
        <f>IF($C98&lt;&gt;0,SUM($CK99:DA99),0)</f>
        <v>0</v>
      </c>
      <c r="DX98" s="59">
        <f>IF($C98&lt;&gt;0,SUM($CK99:DB99),0)</f>
        <v>0</v>
      </c>
      <c r="DY98" s="952" t="str">
        <f t="shared" si="111"/>
        <v/>
      </c>
    </row>
    <row r="99" spans="1:129" ht="13.5" hidden="1" thickBot="1">
      <c r="A99" s="3" t="str">
        <f t="shared" si="112"/>
        <v/>
      </c>
      <c r="B99" s="805">
        <f>Dados_GLOBAL_Inicial!E99</f>
        <v>0</v>
      </c>
      <c r="C99" s="953">
        <f>IF(IFERROR(VALUE(Dados_GLOBAL_Inicial!F99),0)=0,0,Dados_GLOBAL_Inicial!F99)</f>
        <v>0</v>
      </c>
      <c r="D99" s="830">
        <f>Dados_GLOBAL_Inicial!G99</f>
        <v>0</v>
      </c>
      <c r="E99" s="830" t="str">
        <f>IF(IFERROR(VLOOKUP(F99,Cod_Gde_Itens!$A$1:$B$80,2,FALSE),0)&gt;549,IFERROR(VLOOKUP(F99,Cod_Gde_Itens!$A$1:$B$80,2,FALSE),0),IF(Dados_GLOBAL_Inicial!H99=0,"",Dados_GLOBAL_Inicial!H99))</f>
        <v/>
      </c>
      <c r="F99" s="823">
        <f>Dados_GLOBAL_Inicial!I99</f>
        <v>0</v>
      </c>
      <c r="G99" s="824">
        <f>Dados_GLOBAL_Inicial!J99</f>
        <v>0</v>
      </c>
      <c r="H99" s="454">
        <f>Dados_GLOBAL_Inicial!K99</f>
        <v>0</v>
      </c>
      <c r="I99" s="970">
        <f>SUM('MEDIÇÃO_OBJETO (1)'!I99)</f>
        <v>0</v>
      </c>
      <c r="J99" s="455">
        <f t="shared" si="113"/>
        <v>0</v>
      </c>
      <c r="K99" s="451">
        <f t="shared" si="78"/>
        <v>0</v>
      </c>
      <c r="L99" s="452">
        <f t="shared" si="88"/>
        <v>0</v>
      </c>
      <c r="M99" s="809">
        <f t="shared" si="79"/>
        <v>0</v>
      </c>
      <c r="N99" s="810">
        <f>IF(IFERROR(VALUE(Dados_GLOBAL_Inicial!L99),0)=0,0,Dados_GLOBAL_Inicial!L99)</f>
        <v>0</v>
      </c>
      <c r="O99" s="812">
        <f>SUM('MEDIÇÃO_OBJETO (1)'!O99)</f>
        <v>0</v>
      </c>
      <c r="P99" s="812">
        <f>SUM('MEDIÇÃO_OBJETO (1)'!P99)</f>
        <v>0</v>
      </c>
      <c r="Q99" s="813">
        <f t="shared" si="80"/>
        <v>0</v>
      </c>
      <c r="R99" s="951"/>
      <c r="S99" s="815">
        <f>SUM('MEDIÇÃO_OBJETO (1)'!S99)</f>
        <v>0</v>
      </c>
      <c r="T99" s="815">
        <f>SUM('MEDIÇÃO_OBJETO (1)'!T99)</f>
        <v>0</v>
      </c>
      <c r="V99" s="19"/>
      <c r="W99" s="978">
        <f t="shared" si="81"/>
        <v>0</v>
      </c>
      <c r="X99" s="816">
        <f t="shared" si="82"/>
        <v>0</v>
      </c>
      <c r="Y99" s="816">
        <f t="shared" si="83"/>
        <v>0</v>
      </c>
      <c r="Z99" s="817">
        <f t="shared" si="84"/>
        <v>0</v>
      </c>
      <c r="AB99" s="453">
        <f t="shared" si="108"/>
        <v>0</v>
      </c>
      <c r="AC99" s="14">
        <f t="shared" si="85"/>
        <v>0</v>
      </c>
      <c r="AD99" s="819"/>
      <c r="AE99" s="631">
        <f t="shared" si="109"/>
        <v>0</v>
      </c>
      <c r="AF99" s="818">
        <f>SUM('MEDIÇÃO_OBJETO (1)'!AG99)</f>
        <v>0</v>
      </c>
      <c r="AG99" s="541">
        <f>SUM('MEDIÇÃO_OBJETO (1)'!AH99)</f>
        <v>0</v>
      </c>
      <c r="AH99" s="541">
        <f>SUM('MEDIÇÃO_OBJETO (1)'!AI99)</f>
        <v>0</v>
      </c>
      <c r="AI99" s="541">
        <f>SUM('MEDIÇÃO_OBJETO (1)'!AJ99)</f>
        <v>0</v>
      </c>
      <c r="AJ99" s="541">
        <f>SUM('MEDIÇÃO_OBJETO (1)'!AK99)</f>
        <v>0</v>
      </c>
      <c r="AK99" s="541">
        <f>SUM('MEDIÇÃO_OBJETO (1)'!AL99)</f>
        <v>0</v>
      </c>
      <c r="AL99" s="541">
        <f>SUM('MEDIÇÃO_OBJETO (1)'!AM99)</f>
        <v>0</v>
      </c>
      <c r="AM99" s="541">
        <f>SUM('MEDIÇÃO_OBJETO (1)'!AN99)</f>
        <v>0</v>
      </c>
      <c r="AN99" s="541">
        <f>SUM('MEDIÇÃO_OBJETO (1)'!AO99)</f>
        <v>0</v>
      </c>
      <c r="AO99" s="541">
        <f>SUM('MEDIÇÃO_OBJETO (1)'!AP99)</f>
        <v>0</v>
      </c>
      <c r="AP99" s="541">
        <f>SUM('MEDIÇÃO_OBJETO (1)'!AQ99)</f>
        <v>0</v>
      </c>
      <c r="AQ99" s="541">
        <f>SUM('MEDIÇÃO_OBJETO (1)'!AR99)</f>
        <v>0</v>
      </c>
      <c r="AR99" s="541">
        <f>SUM('MEDIÇÃO_OBJETO (1)'!AS99)</f>
        <v>0</v>
      </c>
      <c r="AS99" s="541">
        <f>SUM('MEDIÇÃO_OBJETO (1)'!AT99)</f>
        <v>0</v>
      </c>
      <c r="AT99" s="541">
        <f>SUM('MEDIÇÃO_OBJETO (1)'!AU99)</f>
        <v>0</v>
      </c>
      <c r="AU99" s="541">
        <f>SUM('MEDIÇÃO_OBJETO (1)'!AV99)</f>
        <v>0</v>
      </c>
      <c r="AV99" s="541">
        <f>SUM('MEDIÇÃO_OBJETO (1)'!AW99)</f>
        <v>0</v>
      </c>
      <c r="AW99" s="541">
        <f>SUM('MEDIÇÃO_OBJETO (1)'!AX99)</f>
        <v>0</v>
      </c>
      <c r="AX99" s="977"/>
      <c r="BN99" s="992">
        <f t="shared" ref="BN99:BN162" si="114">O99-BO99</f>
        <v>0</v>
      </c>
      <c r="BO99" s="538">
        <f t="shared" si="110"/>
        <v>0</v>
      </c>
      <c r="BP99" s="987">
        <f>IF(RESUMO_GLOBAL!$X$53="a",ROUND(AF99*$N99,RESUMO_GLOBAL!$X$54),IF(RESUMO_GLOBAL!$X$53="t",TRUNC(AF99*$N99,RESUMO_GLOBAL!$X$54),AF99*$N99))</f>
        <v>0</v>
      </c>
      <c r="BQ99" s="987">
        <f>IF(RESUMO_GLOBAL!$X$53="a",ROUND(AG99*$N99,RESUMO_GLOBAL!$X$54),IF(RESUMO_GLOBAL!$X$53="t",TRUNC(AG99*$N99,RESUMO_GLOBAL!$X$54),AG99*$N99))</f>
        <v>0</v>
      </c>
      <c r="BR99" s="987">
        <f>IF(RESUMO_GLOBAL!$X$53="a",ROUND(AH99*$N99,RESUMO_GLOBAL!$X$54),IF(RESUMO_GLOBAL!$X$53="t",TRUNC(AH99*$N99,RESUMO_GLOBAL!$X$54),AH99*$N99))</f>
        <v>0</v>
      </c>
      <c r="BS99" s="987">
        <f>IF(RESUMO_GLOBAL!$X$53="a",ROUND(AI99*$N99,RESUMO_GLOBAL!$X$54),IF(RESUMO_GLOBAL!$X$53="t",TRUNC(AI99*$N99,RESUMO_GLOBAL!$X$54),AI99*$N99))</f>
        <v>0</v>
      </c>
      <c r="BT99" s="987">
        <f>IF(RESUMO_GLOBAL!$X$53="a",ROUND(AJ99*$N99,RESUMO_GLOBAL!$X$54),IF(RESUMO_GLOBAL!$X$53="t",TRUNC(AJ99*$N99,RESUMO_GLOBAL!$X$54),AJ99*$N99))</f>
        <v>0</v>
      </c>
      <c r="BU99" s="987">
        <f>IF(RESUMO_GLOBAL!$X$53="a",ROUND(AK99*$N99,RESUMO_GLOBAL!$X$54),IF(RESUMO_GLOBAL!$X$53="t",TRUNC(AK99*$N99,RESUMO_GLOBAL!$X$54),AK99*$N99))</f>
        <v>0</v>
      </c>
      <c r="BV99" s="987">
        <f>IF(RESUMO_GLOBAL!$X$53="a",ROUND(AL99*$N99,RESUMO_GLOBAL!$X$54),IF(RESUMO_GLOBAL!$X$53="t",TRUNC(AL99*$N99,RESUMO_GLOBAL!$X$54),AL99*$N99))</f>
        <v>0</v>
      </c>
      <c r="BW99" s="987">
        <f>IF(RESUMO_GLOBAL!$X$53="a",ROUND(AM99*$N99,RESUMO_GLOBAL!$X$54),IF(RESUMO_GLOBAL!$X$53="t",TRUNC(AM99*$N99,RESUMO_GLOBAL!$X$54),AM99*$N99))</f>
        <v>0</v>
      </c>
      <c r="BX99" s="987">
        <f>IF(RESUMO_GLOBAL!$X$53="a",ROUND(AN99*$N99,RESUMO_GLOBAL!$X$54),IF(RESUMO_GLOBAL!$X$53="t",TRUNC(AN99*$N99,RESUMO_GLOBAL!$X$54),AN99*$N99))</f>
        <v>0</v>
      </c>
      <c r="BY99" s="987">
        <f>IF(RESUMO_GLOBAL!$X$53="a",ROUND(AO99*$N99,RESUMO_GLOBAL!$X$54),IF(RESUMO_GLOBAL!$X$53="t",TRUNC(AO99*$N99,RESUMO_GLOBAL!$X$54),AO99*$N99))</f>
        <v>0</v>
      </c>
      <c r="BZ99" s="987">
        <f>IF(RESUMO_GLOBAL!$X$53="a",ROUND(AP99*$N99,RESUMO_GLOBAL!$X$54),IF(RESUMO_GLOBAL!$X$53="t",TRUNC(AP99*$N99,RESUMO_GLOBAL!$X$54),AP99*$N99))</f>
        <v>0</v>
      </c>
      <c r="CA99" s="987">
        <f>IF(RESUMO_GLOBAL!$X$53="a",ROUND(AQ99*$N99,RESUMO_GLOBAL!$X$54),IF(RESUMO_GLOBAL!$X$53="t",TRUNC(AQ99*$N99,RESUMO_GLOBAL!$X$54),AQ99*$N99))</f>
        <v>0</v>
      </c>
      <c r="CB99" s="987">
        <f>IF(RESUMO_GLOBAL!$X$53="a",ROUND(AR99*$N99,RESUMO_GLOBAL!$X$54),IF(RESUMO_GLOBAL!$X$53="t",TRUNC(AR99*$N99,RESUMO_GLOBAL!$X$54),AR99*$N99))</f>
        <v>0</v>
      </c>
      <c r="CC99" s="987">
        <f>IF(RESUMO_GLOBAL!$X$53="a",ROUND(AS99*$N99,RESUMO_GLOBAL!$X$54),IF(RESUMO_GLOBAL!$X$53="t",TRUNC(AS99*$N99,RESUMO_GLOBAL!$X$54),AS99*$N99))</f>
        <v>0</v>
      </c>
      <c r="CD99" s="987">
        <f>IF(RESUMO_GLOBAL!$X$53="a",ROUND(AT99*$N99,RESUMO_GLOBAL!$X$54),IF(RESUMO_GLOBAL!$X$53="t",TRUNC(AT99*$N99,RESUMO_GLOBAL!$X$54),AT99*$N99))</f>
        <v>0</v>
      </c>
      <c r="CE99" s="987">
        <f>IF(RESUMO_GLOBAL!$X$53="a",ROUND(AU99*$N99,RESUMO_GLOBAL!$X$54),IF(RESUMO_GLOBAL!$X$53="t",TRUNC(AU99*$N99,RESUMO_GLOBAL!$X$54),AU99*$N99))</f>
        <v>0</v>
      </c>
      <c r="CF99" s="987">
        <f>IF(RESUMO_GLOBAL!$X$53="a",ROUND(AV99*$N99,RESUMO_GLOBAL!$X$54),IF(RESUMO_GLOBAL!$X$53="t",TRUNC(AV99*$N99,RESUMO_GLOBAL!$X$54),AV99*$N99))</f>
        <v>0</v>
      </c>
      <c r="CG99" s="987">
        <f>IF(RESUMO_GLOBAL!$X$53="a",ROUND(AW99*$N99,RESUMO_GLOBAL!$X$54),IF(RESUMO_GLOBAL!$X$53="t",TRUNC(AW99*$N99,RESUMO_GLOBAL!$X$54),AW99*$N99))</f>
        <v>0</v>
      </c>
      <c r="CK99" s="59">
        <f t="shared" si="89"/>
        <v>0</v>
      </c>
      <c r="CL99" s="59">
        <f t="shared" si="90"/>
        <v>0</v>
      </c>
      <c r="CM99" s="59">
        <f t="shared" si="91"/>
        <v>0</v>
      </c>
      <c r="CN99" s="59">
        <f t="shared" si="92"/>
        <v>0</v>
      </c>
      <c r="CO99" s="59">
        <f t="shared" si="93"/>
        <v>0</v>
      </c>
      <c r="CP99" s="59">
        <f t="shared" si="94"/>
        <v>0</v>
      </c>
      <c r="CQ99" s="59">
        <f t="shared" si="95"/>
        <v>0</v>
      </c>
      <c r="CR99" s="59">
        <f t="shared" si="96"/>
        <v>0</v>
      </c>
      <c r="CS99" s="59">
        <f t="shared" si="97"/>
        <v>0</v>
      </c>
      <c r="CT99" s="59">
        <f t="shared" si="98"/>
        <v>0</v>
      </c>
      <c r="CU99" s="59">
        <f t="shared" si="99"/>
        <v>0</v>
      </c>
      <c r="CV99" s="59">
        <f t="shared" si="100"/>
        <v>0</v>
      </c>
      <c r="CW99" s="59">
        <f t="shared" si="101"/>
        <v>0</v>
      </c>
      <c r="CX99" s="59">
        <f t="shared" si="102"/>
        <v>0</v>
      </c>
      <c r="CY99" s="59">
        <f t="shared" si="103"/>
        <v>0</v>
      </c>
      <c r="CZ99" s="59">
        <f t="shared" si="104"/>
        <v>0</v>
      </c>
      <c r="DA99" s="59">
        <f t="shared" si="105"/>
        <v>0</v>
      </c>
      <c r="DB99" s="59">
        <f t="shared" si="106"/>
        <v>0</v>
      </c>
      <c r="DE99">
        <f t="shared" si="86"/>
        <v>94</v>
      </c>
      <c r="DF99" t="str">
        <f t="shared" si="107"/>
        <v/>
      </c>
      <c r="DG99" s="59">
        <f>IF($C99&lt;&gt;0,SUM($CK100:CK100),0)</f>
        <v>0</v>
      </c>
      <c r="DH99" s="59">
        <f>IF($C99&lt;&gt;0,SUM($CK100:CL100),0)</f>
        <v>0</v>
      </c>
      <c r="DI99" s="59">
        <f>IF($C99&lt;&gt;0,SUM($CK100:CM100),0)</f>
        <v>0</v>
      </c>
      <c r="DJ99" s="59">
        <f>IF($C99&lt;&gt;0,SUM($CK100:CN100),0)</f>
        <v>0</v>
      </c>
      <c r="DK99" s="59">
        <f>IF($C99&lt;&gt;0,SUM($CK100:CO100),0)</f>
        <v>0</v>
      </c>
      <c r="DL99" s="59">
        <f>IF($C99&lt;&gt;0,SUM($CK100:CP100),0)</f>
        <v>0</v>
      </c>
      <c r="DM99" s="59">
        <f>IF($C99&lt;&gt;0,SUM($CK100:CQ100),0)</f>
        <v>0</v>
      </c>
      <c r="DN99" s="59">
        <f>IF($C99&lt;&gt;0,SUM($CK100:CR100),0)</f>
        <v>0</v>
      </c>
      <c r="DO99" s="59">
        <f>IF($C99&lt;&gt;0,SUM($CK100:CS100),0)</f>
        <v>0</v>
      </c>
      <c r="DP99" s="59">
        <f>IF($C99&lt;&gt;0,SUM($CK100:CT100),0)</f>
        <v>0</v>
      </c>
      <c r="DQ99" s="59">
        <f>IF($C99&lt;&gt;0,SUM($CK100:CU100),0)</f>
        <v>0</v>
      </c>
      <c r="DR99" s="59">
        <f>IF($C99&lt;&gt;0,SUM($CK100:CV100),0)</f>
        <v>0</v>
      </c>
      <c r="DS99" s="59">
        <f>IF($C99&lt;&gt;0,SUM($CK100:CW100),0)</f>
        <v>0</v>
      </c>
      <c r="DT99" s="59">
        <f>IF($C99&lt;&gt;0,SUM($CK100:CX100),0)</f>
        <v>0</v>
      </c>
      <c r="DU99" s="59">
        <f>IF($C99&lt;&gt;0,SUM($CK100:CY100),0)</f>
        <v>0</v>
      </c>
      <c r="DV99" s="59">
        <f>IF($C99&lt;&gt;0,SUM($CK100:CZ100),0)</f>
        <v>0</v>
      </c>
      <c r="DW99" s="59">
        <f>IF($C99&lt;&gt;0,SUM($CK100:DA100),0)</f>
        <v>0</v>
      </c>
      <c r="DX99" s="59">
        <f>IF($C99&lt;&gt;0,SUM($CK100:DB100),0)</f>
        <v>0</v>
      </c>
      <c r="DY99" s="952" t="str">
        <f t="shared" si="111"/>
        <v/>
      </c>
    </row>
    <row r="100" spans="1:129" ht="13.5" hidden="1" thickBot="1">
      <c r="A100" s="3" t="str">
        <f t="shared" si="112"/>
        <v/>
      </c>
      <c r="B100" s="805">
        <f>Dados_GLOBAL_Inicial!E100</f>
        <v>0</v>
      </c>
      <c r="C100" s="953">
        <f>IF(IFERROR(VALUE(Dados_GLOBAL_Inicial!F100),0)=0,0,Dados_GLOBAL_Inicial!F100)</f>
        <v>0</v>
      </c>
      <c r="D100" s="830">
        <f>Dados_GLOBAL_Inicial!G100</f>
        <v>0</v>
      </c>
      <c r="E100" s="830" t="str">
        <f>IF(IFERROR(VLOOKUP(F100,Cod_Gde_Itens!$A$1:$B$80,2,FALSE),0)&gt;549,IFERROR(VLOOKUP(F100,Cod_Gde_Itens!$A$1:$B$80,2,FALSE),0),IF(Dados_GLOBAL_Inicial!H100=0,"",Dados_GLOBAL_Inicial!H100))</f>
        <v/>
      </c>
      <c r="F100" s="823">
        <f>Dados_GLOBAL_Inicial!I100</f>
        <v>0</v>
      </c>
      <c r="G100" s="824">
        <f>Dados_GLOBAL_Inicial!J100</f>
        <v>0</v>
      </c>
      <c r="H100" s="454">
        <f>Dados_GLOBAL_Inicial!K100</f>
        <v>0</v>
      </c>
      <c r="I100" s="970">
        <f>SUM('MEDIÇÃO_OBJETO (1)'!I100)</f>
        <v>0</v>
      </c>
      <c r="J100" s="455">
        <f t="shared" si="113"/>
        <v>0</v>
      </c>
      <c r="K100" s="451">
        <f t="shared" si="78"/>
        <v>0</v>
      </c>
      <c r="L100" s="452">
        <f t="shared" si="88"/>
        <v>0</v>
      </c>
      <c r="M100" s="809">
        <f t="shared" si="79"/>
        <v>0</v>
      </c>
      <c r="N100" s="810">
        <f>IF(IFERROR(VALUE(Dados_GLOBAL_Inicial!L100),0)=0,0,Dados_GLOBAL_Inicial!L100)</f>
        <v>0</v>
      </c>
      <c r="O100" s="812">
        <f>SUM('MEDIÇÃO_OBJETO (1)'!O100)</f>
        <v>0</v>
      </c>
      <c r="P100" s="812">
        <f>SUM('MEDIÇÃO_OBJETO (1)'!P100)</f>
        <v>0</v>
      </c>
      <c r="Q100" s="813">
        <f t="shared" si="80"/>
        <v>0</v>
      </c>
      <c r="R100" s="951"/>
      <c r="S100" s="815">
        <f>SUM('MEDIÇÃO_OBJETO (1)'!S100)</f>
        <v>0</v>
      </c>
      <c r="T100" s="815">
        <f>SUM('MEDIÇÃO_OBJETO (1)'!T100)</f>
        <v>0</v>
      </c>
      <c r="V100" s="19"/>
      <c r="W100" s="978">
        <f t="shared" si="81"/>
        <v>0</v>
      </c>
      <c r="X100" s="816">
        <f t="shared" si="82"/>
        <v>0</v>
      </c>
      <c r="Y100" s="816">
        <f t="shared" si="83"/>
        <v>0</v>
      </c>
      <c r="Z100" s="817">
        <f t="shared" si="84"/>
        <v>0</v>
      </c>
      <c r="AB100" s="453">
        <f t="shared" si="108"/>
        <v>0</v>
      </c>
      <c r="AC100" s="14">
        <f t="shared" si="85"/>
        <v>0</v>
      </c>
      <c r="AD100" s="819"/>
      <c r="AE100" s="631">
        <f t="shared" si="109"/>
        <v>0</v>
      </c>
      <c r="AF100" s="818">
        <f>SUM('MEDIÇÃO_OBJETO (1)'!AG100)</f>
        <v>0</v>
      </c>
      <c r="AG100" s="541">
        <f>SUM('MEDIÇÃO_OBJETO (1)'!AH100)</f>
        <v>0</v>
      </c>
      <c r="AH100" s="541">
        <f>SUM('MEDIÇÃO_OBJETO (1)'!AI100)</f>
        <v>0</v>
      </c>
      <c r="AI100" s="541">
        <f>SUM('MEDIÇÃO_OBJETO (1)'!AJ100)</f>
        <v>0</v>
      </c>
      <c r="AJ100" s="541">
        <f>SUM('MEDIÇÃO_OBJETO (1)'!AK100)</f>
        <v>0</v>
      </c>
      <c r="AK100" s="541">
        <f>SUM('MEDIÇÃO_OBJETO (1)'!AL100)</f>
        <v>0</v>
      </c>
      <c r="AL100" s="541">
        <f>SUM('MEDIÇÃO_OBJETO (1)'!AM100)</f>
        <v>0</v>
      </c>
      <c r="AM100" s="541">
        <f>SUM('MEDIÇÃO_OBJETO (1)'!AN100)</f>
        <v>0</v>
      </c>
      <c r="AN100" s="541">
        <f>SUM('MEDIÇÃO_OBJETO (1)'!AO100)</f>
        <v>0</v>
      </c>
      <c r="AO100" s="541">
        <f>SUM('MEDIÇÃO_OBJETO (1)'!AP100)</f>
        <v>0</v>
      </c>
      <c r="AP100" s="541">
        <f>SUM('MEDIÇÃO_OBJETO (1)'!AQ100)</f>
        <v>0</v>
      </c>
      <c r="AQ100" s="541">
        <f>SUM('MEDIÇÃO_OBJETO (1)'!AR100)</f>
        <v>0</v>
      </c>
      <c r="AR100" s="541">
        <f>SUM('MEDIÇÃO_OBJETO (1)'!AS100)</f>
        <v>0</v>
      </c>
      <c r="AS100" s="541">
        <f>SUM('MEDIÇÃO_OBJETO (1)'!AT100)</f>
        <v>0</v>
      </c>
      <c r="AT100" s="541">
        <f>SUM('MEDIÇÃO_OBJETO (1)'!AU100)</f>
        <v>0</v>
      </c>
      <c r="AU100" s="541">
        <f>SUM('MEDIÇÃO_OBJETO (1)'!AV100)</f>
        <v>0</v>
      </c>
      <c r="AV100" s="541">
        <f>SUM('MEDIÇÃO_OBJETO (1)'!AW100)</f>
        <v>0</v>
      </c>
      <c r="AW100" s="541">
        <f>SUM('MEDIÇÃO_OBJETO (1)'!AX100)</f>
        <v>0</v>
      </c>
      <c r="AX100" s="977"/>
      <c r="BN100" s="992">
        <f t="shared" si="114"/>
        <v>0</v>
      </c>
      <c r="BO100" s="538">
        <f t="shared" si="110"/>
        <v>0</v>
      </c>
      <c r="BP100" s="987">
        <f>IF(RESUMO_GLOBAL!$X$53="a",ROUND(AF100*$N100,RESUMO_GLOBAL!$X$54),IF(RESUMO_GLOBAL!$X$53="t",TRUNC(AF100*$N100,RESUMO_GLOBAL!$X$54),AF100*$N100))</f>
        <v>0</v>
      </c>
      <c r="BQ100" s="987">
        <f>IF(RESUMO_GLOBAL!$X$53="a",ROUND(AG100*$N100,RESUMO_GLOBAL!$X$54),IF(RESUMO_GLOBAL!$X$53="t",TRUNC(AG100*$N100,RESUMO_GLOBAL!$X$54),AG100*$N100))</f>
        <v>0</v>
      </c>
      <c r="BR100" s="987">
        <f>IF(RESUMO_GLOBAL!$X$53="a",ROUND(AH100*$N100,RESUMO_GLOBAL!$X$54),IF(RESUMO_GLOBAL!$X$53="t",TRUNC(AH100*$N100,RESUMO_GLOBAL!$X$54),AH100*$N100))</f>
        <v>0</v>
      </c>
      <c r="BS100" s="987">
        <f>IF(RESUMO_GLOBAL!$X$53="a",ROUND(AI100*$N100,RESUMO_GLOBAL!$X$54),IF(RESUMO_GLOBAL!$X$53="t",TRUNC(AI100*$N100,RESUMO_GLOBAL!$X$54),AI100*$N100))</f>
        <v>0</v>
      </c>
      <c r="BT100" s="987">
        <f>IF(RESUMO_GLOBAL!$X$53="a",ROUND(AJ100*$N100,RESUMO_GLOBAL!$X$54),IF(RESUMO_GLOBAL!$X$53="t",TRUNC(AJ100*$N100,RESUMO_GLOBAL!$X$54),AJ100*$N100))</f>
        <v>0</v>
      </c>
      <c r="BU100" s="987">
        <f>IF(RESUMO_GLOBAL!$X$53="a",ROUND(AK100*$N100,RESUMO_GLOBAL!$X$54),IF(RESUMO_GLOBAL!$X$53="t",TRUNC(AK100*$N100,RESUMO_GLOBAL!$X$54),AK100*$N100))</f>
        <v>0</v>
      </c>
      <c r="BV100" s="987">
        <f>IF(RESUMO_GLOBAL!$X$53="a",ROUND(AL100*$N100,RESUMO_GLOBAL!$X$54),IF(RESUMO_GLOBAL!$X$53="t",TRUNC(AL100*$N100,RESUMO_GLOBAL!$X$54),AL100*$N100))</f>
        <v>0</v>
      </c>
      <c r="BW100" s="987">
        <f>IF(RESUMO_GLOBAL!$X$53="a",ROUND(AM100*$N100,RESUMO_GLOBAL!$X$54),IF(RESUMO_GLOBAL!$X$53="t",TRUNC(AM100*$N100,RESUMO_GLOBAL!$X$54),AM100*$N100))</f>
        <v>0</v>
      </c>
      <c r="BX100" s="987">
        <f>IF(RESUMO_GLOBAL!$X$53="a",ROUND(AN100*$N100,RESUMO_GLOBAL!$X$54),IF(RESUMO_GLOBAL!$X$53="t",TRUNC(AN100*$N100,RESUMO_GLOBAL!$X$54),AN100*$N100))</f>
        <v>0</v>
      </c>
      <c r="BY100" s="987">
        <f>IF(RESUMO_GLOBAL!$X$53="a",ROUND(AO100*$N100,RESUMO_GLOBAL!$X$54),IF(RESUMO_GLOBAL!$X$53="t",TRUNC(AO100*$N100,RESUMO_GLOBAL!$X$54),AO100*$N100))</f>
        <v>0</v>
      </c>
      <c r="BZ100" s="987">
        <f>IF(RESUMO_GLOBAL!$X$53="a",ROUND(AP100*$N100,RESUMO_GLOBAL!$X$54),IF(RESUMO_GLOBAL!$X$53="t",TRUNC(AP100*$N100,RESUMO_GLOBAL!$X$54),AP100*$N100))</f>
        <v>0</v>
      </c>
      <c r="CA100" s="987">
        <f>IF(RESUMO_GLOBAL!$X$53="a",ROUND(AQ100*$N100,RESUMO_GLOBAL!$X$54),IF(RESUMO_GLOBAL!$X$53="t",TRUNC(AQ100*$N100,RESUMO_GLOBAL!$X$54),AQ100*$N100))</f>
        <v>0</v>
      </c>
      <c r="CB100" s="987">
        <f>IF(RESUMO_GLOBAL!$X$53="a",ROUND(AR100*$N100,RESUMO_GLOBAL!$X$54),IF(RESUMO_GLOBAL!$X$53="t",TRUNC(AR100*$N100,RESUMO_GLOBAL!$X$54),AR100*$N100))</f>
        <v>0</v>
      </c>
      <c r="CC100" s="987">
        <f>IF(RESUMO_GLOBAL!$X$53="a",ROUND(AS100*$N100,RESUMO_GLOBAL!$X$54),IF(RESUMO_GLOBAL!$X$53="t",TRUNC(AS100*$N100,RESUMO_GLOBAL!$X$54),AS100*$N100))</f>
        <v>0</v>
      </c>
      <c r="CD100" s="987">
        <f>IF(RESUMO_GLOBAL!$X$53="a",ROUND(AT100*$N100,RESUMO_GLOBAL!$X$54),IF(RESUMO_GLOBAL!$X$53="t",TRUNC(AT100*$N100,RESUMO_GLOBAL!$X$54),AT100*$N100))</f>
        <v>0</v>
      </c>
      <c r="CE100" s="987">
        <f>IF(RESUMO_GLOBAL!$X$53="a",ROUND(AU100*$N100,RESUMO_GLOBAL!$X$54),IF(RESUMO_GLOBAL!$X$53="t",TRUNC(AU100*$N100,RESUMO_GLOBAL!$X$54),AU100*$N100))</f>
        <v>0</v>
      </c>
      <c r="CF100" s="987">
        <f>IF(RESUMO_GLOBAL!$X$53="a",ROUND(AV100*$N100,RESUMO_GLOBAL!$X$54),IF(RESUMO_GLOBAL!$X$53="t",TRUNC(AV100*$N100,RESUMO_GLOBAL!$X$54),AV100*$N100))</f>
        <v>0</v>
      </c>
      <c r="CG100" s="987">
        <f>IF(RESUMO_GLOBAL!$X$53="a",ROUND(AW100*$N100,RESUMO_GLOBAL!$X$54),IF(RESUMO_GLOBAL!$X$53="t",TRUNC(AW100*$N100,RESUMO_GLOBAL!$X$54),AW100*$N100))</f>
        <v>0</v>
      </c>
      <c r="CK100" s="59">
        <f t="shared" si="89"/>
        <v>0</v>
      </c>
      <c r="CL100" s="59">
        <f t="shared" si="90"/>
        <v>0</v>
      </c>
      <c r="CM100" s="59">
        <f t="shared" si="91"/>
        <v>0</v>
      </c>
      <c r="CN100" s="59">
        <f t="shared" si="92"/>
        <v>0</v>
      </c>
      <c r="CO100" s="59">
        <f t="shared" si="93"/>
        <v>0</v>
      </c>
      <c r="CP100" s="59">
        <f t="shared" si="94"/>
        <v>0</v>
      </c>
      <c r="CQ100" s="59">
        <f t="shared" si="95"/>
        <v>0</v>
      </c>
      <c r="CR100" s="59">
        <f t="shared" si="96"/>
        <v>0</v>
      </c>
      <c r="CS100" s="59">
        <f t="shared" si="97"/>
        <v>0</v>
      </c>
      <c r="CT100" s="59">
        <f t="shared" si="98"/>
        <v>0</v>
      </c>
      <c r="CU100" s="59">
        <f t="shared" si="99"/>
        <v>0</v>
      </c>
      <c r="CV100" s="59">
        <f t="shared" si="100"/>
        <v>0</v>
      </c>
      <c r="CW100" s="59">
        <f t="shared" si="101"/>
        <v>0</v>
      </c>
      <c r="CX100" s="59">
        <f t="shared" si="102"/>
        <v>0</v>
      </c>
      <c r="CY100" s="59">
        <f t="shared" si="103"/>
        <v>0</v>
      </c>
      <c r="CZ100" s="59">
        <f t="shared" si="104"/>
        <v>0</v>
      </c>
      <c r="DA100" s="59">
        <f t="shared" si="105"/>
        <v>0</v>
      </c>
      <c r="DB100" s="59">
        <f t="shared" si="106"/>
        <v>0</v>
      </c>
      <c r="DE100">
        <f t="shared" si="86"/>
        <v>95</v>
      </c>
      <c r="DF100" t="str">
        <f t="shared" si="107"/>
        <v/>
      </c>
      <c r="DG100" s="59">
        <f>IF($C100&lt;&gt;0,SUM($CK101:CK101),0)</f>
        <v>0</v>
      </c>
      <c r="DH100" s="59">
        <f>IF($C100&lt;&gt;0,SUM($CK101:CL101),0)</f>
        <v>0</v>
      </c>
      <c r="DI100" s="59">
        <f>IF($C100&lt;&gt;0,SUM($CK101:CM101),0)</f>
        <v>0</v>
      </c>
      <c r="DJ100" s="59">
        <f>IF($C100&lt;&gt;0,SUM($CK101:CN101),0)</f>
        <v>0</v>
      </c>
      <c r="DK100" s="59">
        <f>IF($C100&lt;&gt;0,SUM($CK101:CO101),0)</f>
        <v>0</v>
      </c>
      <c r="DL100" s="59">
        <f>IF($C100&lt;&gt;0,SUM($CK101:CP101),0)</f>
        <v>0</v>
      </c>
      <c r="DM100" s="59">
        <f>IF($C100&lt;&gt;0,SUM($CK101:CQ101),0)</f>
        <v>0</v>
      </c>
      <c r="DN100" s="59">
        <f>IF($C100&lt;&gt;0,SUM($CK101:CR101),0)</f>
        <v>0</v>
      </c>
      <c r="DO100" s="59">
        <f>IF($C100&lt;&gt;0,SUM($CK101:CS101),0)</f>
        <v>0</v>
      </c>
      <c r="DP100" s="59">
        <f>IF($C100&lt;&gt;0,SUM($CK101:CT101),0)</f>
        <v>0</v>
      </c>
      <c r="DQ100" s="59">
        <f>IF($C100&lt;&gt;0,SUM($CK101:CU101),0)</f>
        <v>0</v>
      </c>
      <c r="DR100" s="59">
        <f>IF($C100&lt;&gt;0,SUM($CK101:CV101),0)</f>
        <v>0</v>
      </c>
      <c r="DS100" s="59">
        <f>IF($C100&lt;&gt;0,SUM($CK101:CW101),0)</f>
        <v>0</v>
      </c>
      <c r="DT100" s="59">
        <f>IF($C100&lt;&gt;0,SUM($CK101:CX101),0)</f>
        <v>0</v>
      </c>
      <c r="DU100" s="59">
        <f>IF($C100&lt;&gt;0,SUM($CK101:CY101),0)</f>
        <v>0</v>
      </c>
      <c r="DV100" s="59">
        <f>IF($C100&lt;&gt;0,SUM($CK101:CZ101),0)</f>
        <v>0</v>
      </c>
      <c r="DW100" s="59">
        <f>IF($C100&lt;&gt;0,SUM($CK101:DA101),0)</f>
        <v>0</v>
      </c>
      <c r="DX100" s="59">
        <f>IF($C100&lt;&gt;0,SUM($CK101:DB101),0)</f>
        <v>0</v>
      </c>
      <c r="DY100" s="952" t="str">
        <f t="shared" si="111"/>
        <v/>
      </c>
    </row>
    <row r="101" spans="1:129" ht="13.5" hidden="1" thickBot="1">
      <c r="A101" s="3" t="str">
        <f t="shared" si="112"/>
        <v/>
      </c>
      <c r="B101" s="805">
        <f>Dados_GLOBAL_Inicial!E101</f>
        <v>0</v>
      </c>
      <c r="C101" s="953">
        <f>IF(IFERROR(VALUE(Dados_GLOBAL_Inicial!F101),0)=0,0,Dados_GLOBAL_Inicial!F101)</f>
        <v>0</v>
      </c>
      <c r="D101" s="830">
        <f>Dados_GLOBAL_Inicial!G101</f>
        <v>0</v>
      </c>
      <c r="E101" s="830" t="str">
        <f>IF(IFERROR(VLOOKUP(F101,Cod_Gde_Itens!$A$1:$B$80,2,FALSE),0)&gt;549,IFERROR(VLOOKUP(F101,Cod_Gde_Itens!$A$1:$B$80,2,FALSE),0),IF(Dados_GLOBAL_Inicial!H101=0,"",Dados_GLOBAL_Inicial!H101))</f>
        <v/>
      </c>
      <c r="F101" s="823">
        <f>Dados_GLOBAL_Inicial!I101</f>
        <v>0</v>
      </c>
      <c r="G101" s="824">
        <f>Dados_GLOBAL_Inicial!J101</f>
        <v>0</v>
      </c>
      <c r="H101" s="454">
        <f>Dados_GLOBAL_Inicial!K101</f>
        <v>0</v>
      </c>
      <c r="I101" s="970">
        <f>SUM('MEDIÇÃO_OBJETO (1)'!I101)</f>
        <v>0</v>
      </c>
      <c r="J101" s="455">
        <f t="shared" si="113"/>
        <v>0</v>
      </c>
      <c r="K101" s="451">
        <f t="shared" si="78"/>
        <v>0</v>
      </c>
      <c r="L101" s="452">
        <f t="shared" si="88"/>
        <v>0</v>
      </c>
      <c r="M101" s="809">
        <f t="shared" si="79"/>
        <v>0</v>
      </c>
      <c r="N101" s="810">
        <f>IF(IFERROR(VALUE(Dados_GLOBAL_Inicial!L101),0)=0,0,Dados_GLOBAL_Inicial!L101)</f>
        <v>0</v>
      </c>
      <c r="O101" s="812">
        <f>SUM('MEDIÇÃO_OBJETO (1)'!O101)</f>
        <v>0</v>
      </c>
      <c r="P101" s="812">
        <f>SUM('MEDIÇÃO_OBJETO (1)'!P101)</f>
        <v>0</v>
      </c>
      <c r="Q101" s="813">
        <f t="shared" si="80"/>
        <v>0</v>
      </c>
      <c r="R101" s="951"/>
      <c r="S101" s="815">
        <f>SUM('MEDIÇÃO_OBJETO (1)'!S101)</f>
        <v>0</v>
      </c>
      <c r="T101" s="815">
        <f>SUM('MEDIÇÃO_OBJETO (1)'!T101)</f>
        <v>0</v>
      </c>
      <c r="V101" s="19"/>
      <c r="W101" s="978">
        <f t="shared" si="81"/>
        <v>0</v>
      </c>
      <c r="X101" s="816">
        <f t="shared" si="82"/>
        <v>0</v>
      </c>
      <c r="Y101" s="816">
        <f t="shared" si="83"/>
        <v>0</v>
      </c>
      <c r="Z101" s="817">
        <f t="shared" si="84"/>
        <v>0</v>
      </c>
      <c r="AB101" s="453">
        <f t="shared" si="108"/>
        <v>0</v>
      </c>
      <c r="AC101" s="14">
        <f t="shared" si="85"/>
        <v>0</v>
      </c>
      <c r="AD101" s="819"/>
      <c r="AE101" s="631">
        <f t="shared" si="109"/>
        <v>0</v>
      </c>
      <c r="AF101" s="818">
        <f>SUM('MEDIÇÃO_OBJETO (1)'!AG101)</f>
        <v>0</v>
      </c>
      <c r="AG101" s="541">
        <f>SUM('MEDIÇÃO_OBJETO (1)'!AH101)</f>
        <v>0</v>
      </c>
      <c r="AH101" s="541">
        <f>SUM('MEDIÇÃO_OBJETO (1)'!AI101)</f>
        <v>0</v>
      </c>
      <c r="AI101" s="541">
        <f>SUM('MEDIÇÃO_OBJETO (1)'!AJ101)</f>
        <v>0</v>
      </c>
      <c r="AJ101" s="541">
        <f>SUM('MEDIÇÃO_OBJETO (1)'!AK101)</f>
        <v>0</v>
      </c>
      <c r="AK101" s="541">
        <f>SUM('MEDIÇÃO_OBJETO (1)'!AL101)</f>
        <v>0</v>
      </c>
      <c r="AL101" s="541">
        <f>SUM('MEDIÇÃO_OBJETO (1)'!AM101)</f>
        <v>0</v>
      </c>
      <c r="AM101" s="541">
        <f>SUM('MEDIÇÃO_OBJETO (1)'!AN101)</f>
        <v>0</v>
      </c>
      <c r="AN101" s="541">
        <f>SUM('MEDIÇÃO_OBJETO (1)'!AO101)</f>
        <v>0</v>
      </c>
      <c r="AO101" s="541">
        <f>SUM('MEDIÇÃO_OBJETO (1)'!AP101)</f>
        <v>0</v>
      </c>
      <c r="AP101" s="541">
        <f>SUM('MEDIÇÃO_OBJETO (1)'!AQ101)</f>
        <v>0</v>
      </c>
      <c r="AQ101" s="541">
        <f>SUM('MEDIÇÃO_OBJETO (1)'!AR101)</f>
        <v>0</v>
      </c>
      <c r="AR101" s="541">
        <f>SUM('MEDIÇÃO_OBJETO (1)'!AS101)</f>
        <v>0</v>
      </c>
      <c r="AS101" s="541">
        <f>SUM('MEDIÇÃO_OBJETO (1)'!AT101)</f>
        <v>0</v>
      </c>
      <c r="AT101" s="541">
        <f>SUM('MEDIÇÃO_OBJETO (1)'!AU101)</f>
        <v>0</v>
      </c>
      <c r="AU101" s="541">
        <f>SUM('MEDIÇÃO_OBJETO (1)'!AV101)</f>
        <v>0</v>
      </c>
      <c r="AV101" s="541">
        <f>SUM('MEDIÇÃO_OBJETO (1)'!AW101)</f>
        <v>0</v>
      </c>
      <c r="AW101" s="541">
        <f>SUM('MEDIÇÃO_OBJETO (1)'!AX101)</f>
        <v>0</v>
      </c>
      <c r="AX101" s="977"/>
      <c r="BN101" s="992">
        <f t="shared" si="114"/>
        <v>0</v>
      </c>
      <c r="BO101" s="538">
        <f t="shared" si="110"/>
        <v>0</v>
      </c>
      <c r="BP101" s="987">
        <f>IF(RESUMO_GLOBAL!$X$53="a",ROUND(AF101*$N101,RESUMO_GLOBAL!$X$54),IF(RESUMO_GLOBAL!$X$53="t",TRUNC(AF101*$N101,RESUMO_GLOBAL!$X$54),AF101*$N101))</f>
        <v>0</v>
      </c>
      <c r="BQ101" s="987">
        <f>IF(RESUMO_GLOBAL!$X$53="a",ROUND(AG101*$N101,RESUMO_GLOBAL!$X$54),IF(RESUMO_GLOBAL!$X$53="t",TRUNC(AG101*$N101,RESUMO_GLOBAL!$X$54),AG101*$N101))</f>
        <v>0</v>
      </c>
      <c r="BR101" s="987">
        <f>IF(RESUMO_GLOBAL!$X$53="a",ROUND(AH101*$N101,RESUMO_GLOBAL!$X$54),IF(RESUMO_GLOBAL!$X$53="t",TRUNC(AH101*$N101,RESUMO_GLOBAL!$X$54),AH101*$N101))</f>
        <v>0</v>
      </c>
      <c r="BS101" s="987">
        <f>IF(RESUMO_GLOBAL!$X$53="a",ROUND(AI101*$N101,RESUMO_GLOBAL!$X$54),IF(RESUMO_GLOBAL!$X$53="t",TRUNC(AI101*$N101,RESUMO_GLOBAL!$X$54),AI101*$N101))</f>
        <v>0</v>
      </c>
      <c r="BT101" s="987">
        <f>IF(RESUMO_GLOBAL!$X$53="a",ROUND(AJ101*$N101,RESUMO_GLOBAL!$X$54),IF(RESUMO_GLOBAL!$X$53="t",TRUNC(AJ101*$N101,RESUMO_GLOBAL!$X$54),AJ101*$N101))</f>
        <v>0</v>
      </c>
      <c r="BU101" s="987">
        <f>IF(RESUMO_GLOBAL!$X$53="a",ROUND(AK101*$N101,RESUMO_GLOBAL!$X$54),IF(RESUMO_GLOBAL!$X$53="t",TRUNC(AK101*$N101,RESUMO_GLOBAL!$X$54),AK101*$N101))</f>
        <v>0</v>
      </c>
      <c r="BV101" s="987">
        <f>IF(RESUMO_GLOBAL!$X$53="a",ROUND(AL101*$N101,RESUMO_GLOBAL!$X$54),IF(RESUMO_GLOBAL!$X$53="t",TRUNC(AL101*$N101,RESUMO_GLOBAL!$X$54),AL101*$N101))</f>
        <v>0</v>
      </c>
      <c r="BW101" s="987">
        <f>IF(RESUMO_GLOBAL!$X$53="a",ROUND(AM101*$N101,RESUMO_GLOBAL!$X$54),IF(RESUMO_GLOBAL!$X$53="t",TRUNC(AM101*$N101,RESUMO_GLOBAL!$X$54),AM101*$N101))</f>
        <v>0</v>
      </c>
      <c r="BX101" s="987">
        <f>IF(RESUMO_GLOBAL!$X$53="a",ROUND(AN101*$N101,RESUMO_GLOBAL!$X$54),IF(RESUMO_GLOBAL!$X$53="t",TRUNC(AN101*$N101,RESUMO_GLOBAL!$X$54),AN101*$N101))</f>
        <v>0</v>
      </c>
      <c r="BY101" s="987">
        <f>IF(RESUMO_GLOBAL!$X$53="a",ROUND(AO101*$N101,RESUMO_GLOBAL!$X$54),IF(RESUMO_GLOBAL!$X$53="t",TRUNC(AO101*$N101,RESUMO_GLOBAL!$X$54),AO101*$N101))</f>
        <v>0</v>
      </c>
      <c r="BZ101" s="987">
        <f>IF(RESUMO_GLOBAL!$X$53="a",ROUND(AP101*$N101,RESUMO_GLOBAL!$X$54),IF(RESUMO_GLOBAL!$X$53="t",TRUNC(AP101*$N101,RESUMO_GLOBAL!$X$54),AP101*$N101))</f>
        <v>0</v>
      </c>
      <c r="CA101" s="987">
        <f>IF(RESUMO_GLOBAL!$X$53="a",ROUND(AQ101*$N101,RESUMO_GLOBAL!$X$54),IF(RESUMO_GLOBAL!$X$53="t",TRUNC(AQ101*$N101,RESUMO_GLOBAL!$X$54),AQ101*$N101))</f>
        <v>0</v>
      </c>
      <c r="CB101" s="987">
        <f>IF(RESUMO_GLOBAL!$X$53="a",ROUND(AR101*$N101,RESUMO_GLOBAL!$X$54),IF(RESUMO_GLOBAL!$X$53="t",TRUNC(AR101*$N101,RESUMO_GLOBAL!$X$54),AR101*$N101))</f>
        <v>0</v>
      </c>
      <c r="CC101" s="987">
        <f>IF(RESUMO_GLOBAL!$X$53="a",ROUND(AS101*$N101,RESUMO_GLOBAL!$X$54),IF(RESUMO_GLOBAL!$X$53="t",TRUNC(AS101*$N101,RESUMO_GLOBAL!$X$54),AS101*$N101))</f>
        <v>0</v>
      </c>
      <c r="CD101" s="987">
        <f>IF(RESUMO_GLOBAL!$X$53="a",ROUND(AT101*$N101,RESUMO_GLOBAL!$X$54),IF(RESUMO_GLOBAL!$X$53="t",TRUNC(AT101*$N101,RESUMO_GLOBAL!$X$54),AT101*$N101))</f>
        <v>0</v>
      </c>
      <c r="CE101" s="987">
        <f>IF(RESUMO_GLOBAL!$X$53="a",ROUND(AU101*$N101,RESUMO_GLOBAL!$X$54),IF(RESUMO_GLOBAL!$X$53="t",TRUNC(AU101*$N101,RESUMO_GLOBAL!$X$54),AU101*$N101))</f>
        <v>0</v>
      </c>
      <c r="CF101" s="987">
        <f>IF(RESUMO_GLOBAL!$X$53="a",ROUND(AV101*$N101,RESUMO_GLOBAL!$X$54),IF(RESUMO_GLOBAL!$X$53="t",TRUNC(AV101*$N101,RESUMO_GLOBAL!$X$54),AV101*$N101))</f>
        <v>0</v>
      </c>
      <c r="CG101" s="987">
        <f>IF(RESUMO_GLOBAL!$X$53="a",ROUND(AW101*$N101,RESUMO_GLOBAL!$X$54),IF(RESUMO_GLOBAL!$X$53="t",TRUNC(AW101*$N101,RESUMO_GLOBAL!$X$54),AW101*$N101))</f>
        <v>0</v>
      </c>
      <c r="CK101" s="59">
        <f t="shared" si="89"/>
        <v>0</v>
      </c>
      <c r="CL101" s="59">
        <f t="shared" si="90"/>
        <v>0</v>
      </c>
      <c r="CM101" s="59">
        <f t="shared" si="91"/>
        <v>0</v>
      </c>
      <c r="CN101" s="59">
        <f t="shared" si="92"/>
        <v>0</v>
      </c>
      <c r="CO101" s="59">
        <f t="shared" si="93"/>
        <v>0</v>
      </c>
      <c r="CP101" s="59">
        <f t="shared" si="94"/>
        <v>0</v>
      </c>
      <c r="CQ101" s="59">
        <f t="shared" si="95"/>
        <v>0</v>
      </c>
      <c r="CR101" s="59">
        <f t="shared" si="96"/>
        <v>0</v>
      </c>
      <c r="CS101" s="59">
        <f t="shared" si="97"/>
        <v>0</v>
      </c>
      <c r="CT101" s="59">
        <f t="shared" si="98"/>
        <v>0</v>
      </c>
      <c r="CU101" s="59">
        <f t="shared" si="99"/>
        <v>0</v>
      </c>
      <c r="CV101" s="59">
        <f t="shared" si="100"/>
        <v>0</v>
      </c>
      <c r="CW101" s="59">
        <f t="shared" si="101"/>
        <v>0</v>
      </c>
      <c r="CX101" s="59">
        <f t="shared" si="102"/>
        <v>0</v>
      </c>
      <c r="CY101" s="59">
        <f t="shared" si="103"/>
        <v>0</v>
      </c>
      <c r="CZ101" s="59">
        <f t="shared" si="104"/>
        <v>0</v>
      </c>
      <c r="DA101" s="59">
        <f t="shared" si="105"/>
        <v>0</v>
      </c>
      <c r="DB101" s="59">
        <f t="shared" si="106"/>
        <v>0</v>
      </c>
      <c r="DE101">
        <f t="shared" si="86"/>
        <v>96</v>
      </c>
      <c r="DF101" t="str">
        <f t="shared" si="107"/>
        <v/>
      </c>
      <c r="DG101" s="59">
        <f>IF($C101&lt;&gt;0,SUM($CK102:CK102),0)</f>
        <v>0</v>
      </c>
      <c r="DH101" s="59">
        <f>IF($C101&lt;&gt;0,SUM($CK102:CL102),0)</f>
        <v>0</v>
      </c>
      <c r="DI101" s="59">
        <f>IF($C101&lt;&gt;0,SUM($CK102:CM102),0)</f>
        <v>0</v>
      </c>
      <c r="DJ101" s="59">
        <f>IF($C101&lt;&gt;0,SUM($CK102:CN102),0)</f>
        <v>0</v>
      </c>
      <c r="DK101" s="59">
        <f>IF($C101&lt;&gt;0,SUM($CK102:CO102),0)</f>
        <v>0</v>
      </c>
      <c r="DL101" s="59">
        <f>IF($C101&lt;&gt;0,SUM($CK102:CP102),0)</f>
        <v>0</v>
      </c>
      <c r="DM101" s="59">
        <f>IF($C101&lt;&gt;0,SUM($CK102:CQ102),0)</f>
        <v>0</v>
      </c>
      <c r="DN101" s="59">
        <f>IF($C101&lt;&gt;0,SUM($CK102:CR102),0)</f>
        <v>0</v>
      </c>
      <c r="DO101" s="59">
        <f>IF($C101&lt;&gt;0,SUM($CK102:CS102),0)</f>
        <v>0</v>
      </c>
      <c r="DP101" s="59">
        <f>IF($C101&lt;&gt;0,SUM($CK102:CT102),0)</f>
        <v>0</v>
      </c>
      <c r="DQ101" s="59">
        <f>IF($C101&lt;&gt;0,SUM($CK102:CU102),0)</f>
        <v>0</v>
      </c>
      <c r="DR101" s="59">
        <f>IF($C101&lt;&gt;0,SUM($CK102:CV102),0)</f>
        <v>0</v>
      </c>
      <c r="DS101" s="59">
        <f>IF($C101&lt;&gt;0,SUM($CK102:CW102),0)</f>
        <v>0</v>
      </c>
      <c r="DT101" s="59">
        <f>IF($C101&lt;&gt;0,SUM($CK102:CX102),0)</f>
        <v>0</v>
      </c>
      <c r="DU101" s="59">
        <f>IF($C101&lt;&gt;0,SUM($CK102:CY102),0)</f>
        <v>0</v>
      </c>
      <c r="DV101" s="59">
        <f>IF($C101&lt;&gt;0,SUM($CK102:CZ102),0)</f>
        <v>0</v>
      </c>
      <c r="DW101" s="59">
        <f>IF($C101&lt;&gt;0,SUM($CK102:DA102),0)</f>
        <v>0</v>
      </c>
      <c r="DX101" s="59">
        <f>IF($C101&lt;&gt;0,SUM($CK102:DB102),0)</f>
        <v>0</v>
      </c>
      <c r="DY101" s="952" t="str">
        <f t="shared" si="111"/>
        <v/>
      </c>
    </row>
    <row r="102" spans="1:129" ht="13.5" hidden="1" thickBot="1">
      <c r="A102" s="3" t="str">
        <f t="shared" si="112"/>
        <v/>
      </c>
      <c r="B102" s="805">
        <f>Dados_GLOBAL_Inicial!E102</f>
        <v>0</v>
      </c>
      <c r="C102" s="953">
        <f>IF(IFERROR(VALUE(Dados_GLOBAL_Inicial!F102),0)=0,0,Dados_GLOBAL_Inicial!F102)</f>
        <v>0</v>
      </c>
      <c r="D102" s="830">
        <f>Dados_GLOBAL_Inicial!G102</f>
        <v>0</v>
      </c>
      <c r="E102" s="830" t="str">
        <f>IF(IFERROR(VLOOKUP(F102,Cod_Gde_Itens!$A$1:$B$80,2,FALSE),0)&gt;549,IFERROR(VLOOKUP(F102,Cod_Gde_Itens!$A$1:$B$80,2,FALSE),0),IF(Dados_GLOBAL_Inicial!H102=0,"",Dados_GLOBAL_Inicial!H102))</f>
        <v/>
      </c>
      <c r="F102" s="823">
        <f>Dados_GLOBAL_Inicial!I102</f>
        <v>0</v>
      </c>
      <c r="G102" s="824">
        <f>Dados_GLOBAL_Inicial!J102</f>
        <v>0</v>
      </c>
      <c r="H102" s="454">
        <f>Dados_GLOBAL_Inicial!K102</f>
        <v>0</v>
      </c>
      <c r="I102" s="970">
        <f>SUM('MEDIÇÃO_OBJETO (1)'!I102)</f>
        <v>0</v>
      </c>
      <c r="J102" s="455">
        <f t="shared" si="113"/>
        <v>0</v>
      </c>
      <c r="K102" s="451">
        <f t="shared" si="78"/>
        <v>0</v>
      </c>
      <c r="L102" s="452">
        <f t="shared" si="88"/>
        <v>0</v>
      </c>
      <c r="M102" s="809">
        <f t="shared" si="79"/>
        <v>0</v>
      </c>
      <c r="N102" s="810">
        <f>IF(IFERROR(VALUE(Dados_GLOBAL_Inicial!L102),0)=0,0,Dados_GLOBAL_Inicial!L102)</f>
        <v>0</v>
      </c>
      <c r="O102" s="812">
        <f>SUM('MEDIÇÃO_OBJETO (1)'!O102)</f>
        <v>0</v>
      </c>
      <c r="P102" s="812">
        <f>SUM('MEDIÇÃO_OBJETO (1)'!P102)</f>
        <v>0</v>
      </c>
      <c r="Q102" s="813">
        <f t="shared" si="80"/>
        <v>0</v>
      </c>
      <c r="R102" s="951"/>
      <c r="S102" s="815">
        <f>SUM('MEDIÇÃO_OBJETO (1)'!S102)</f>
        <v>0</v>
      </c>
      <c r="T102" s="815">
        <f>SUM('MEDIÇÃO_OBJETO (1)'!T102)</f>
        <v>0</v>
      </c>
      <c r="V102" s="19"/>
      <c r="W102" s="978">
        <f t="shared" si="81"/>
        <v>0</v>
      </c>
      <c r="X102" s="816">
        <f t="shared" si="82"/>
        <v>0</v>
      </c>
      <c r="Y102" s="816">
        <f t="shared" si="83"/>
        <v>0</v>
      </c>
      <c r="Z102" s="817">
        <f t="shared" si="84"/>
        <v>0</v>
      </c>
      <c r="AB102" s="453">
        <f t="shared" si="108"/>
        <v>0</v>
      </c>
      <c r="AC102" s="14">
        <f t="shared" si="85"/>
        <v>0</v>
      </c>
      <c r="AD102" s="819"/>
      <c r="AE102" s="631">
        <f t="shared" si="109"/>
        <v>0</v>
      </c>
      <c r="AF102" s="818">
        <f>SUM('MEDIÇÃO_OBJETO (1)'!AG102)</f>
        <v>0</v>
      </c>
      <c r="AG102" s="541">
        <f>SUM('MEDIÇÃO_OBJETO (1)'!AH102)</f>
        <v>0</v>
      </c>
      <c r="AH102" s="541">
        <f>SUM('MEDIÇÃO_OBJETO (1)'!AI102)</f>
        <v>0</v>
      </c>
      <c r="AI102" s="541">
        <f>SUM('MEDIÇÃO_OBJETO (1)'!AJ102)</f>
        <v>0</v>
      </c>
      <c r="AJ102" s="541">
        <f>SUM('MEDIÇÃO_OBJETO (1)'!AK102)</f>
        <v>0</v>
      </c>
      <c r="AK102" s="541">
        <f>SUM('MEDIÇÃO_OBJETO (1)'!AL102)</f>
        <v>0</v>
      </c>
      <c r="AL102" s="541">
        <f>SUM('MEDIÇÃO_OBJETO (1)'!AM102)</f>
        <v>0</v>
      </c>
      <c r="AM102" s="541">
        <f>SUM('MEDIÇÃO_OBJETO (1)'!AN102)</f>
        <v>0</v>
      </c>
      <c r="AN102" s="541">
        <f>SUM('MEDIÇÃO_OBJETO (1)'!AO102)</f>
        <v>0</v>
      </c>
      <c r="AO102" s="541">
        <f>SUM('MEDIÇÃO_OBJETO (1)'!AP102)</f>
        <v>0</v>
      </c>
      <c r="AP102" s="541">
        <f>SUM('MEDIÇÃO_OBJETO (1)'!AQ102)</f>
        <v>0</v>
      </c>
      <c r="AQ102" s="541">
        <f>SUM('MEDIÇÃO_OBJETO (1)'!AR102)</f>
        <v>0</v>
      </c>
      <c r="AR102" s="541">
        <f>SUM('MEDIÇÃO_OBJETO (1)'!AS102)</f>
        <v>0</v>
      </c>
      <c r="AS102" s="541">
        <f>SUM('MEDIÇÃO_OBJETO (1)'!AT102)</f>
        <v>0</v>
      </c>
      <c r="AT102" s="541">
        <f>SUM('MEDIÇÃO_OBJETO (1)'!AU102)</f>
        <v>0</v>
      </c>
      <c r="AU102" s="541">
        <f>SUM('MEDIÇÃO_OBJETO (1)'!AV102)</f>
        <v>0</v>
      </c>
      <c r="AV102" s="541">
        <f>SUM('MEDIÇÃO_OBJETO (1)'!AW102)</f>
        <v>0</v>
      </c>
      <c r="AW102" s="541">
        <f>SUM('MEDIÇÃO_OBJETO (1)'!AX102)</f>
        <v>0</v>
      </c>
      <c r="AX102" s="977"/>
      <c r="BN102" s="992">
        <f t="shared" si="114"/>
        <v>0</v>
      </c>
      <c r="BO102" s="538">
        <f t="shared" si="110"/>
        <v>0</v>
      </c>
      <c r="BP102" s="987">
        <f>IF(RESUMO_GLOBAL!$X$53="a",ROUND(AF102*$N102,RESUMO_GLOBAL!$X$54),IF(RESUMO_GLOBAL!$X$53="t",TRUNC(AF102*$N102,RESUMO_GLOBAL!$X$54),AF102*$N102))</f>
        <v>0</v>
      </c>
      <c r="BQ102" s="987">
        <f>IF(RESUMO_GLOBAL!$X$53="a",ROUND(AG102*$N102,RESUMO_GLOBAL!$X$54),IF(RESUMO_GLOBAL!$X$53="t",TRUNC(AG102*$N102,RESUMO_GLOBAL!$X$54),AG102*$N102))</f>
        <v>0</v>
      </c>
      <c r="BR102" s="987">
        <f>IF(RESUMO_GLOBAL!$X$53="a",ROUND(AH102*$N102,RESUMO_GLOBAL!$X$54),IF(RESUMO_GLOBAL!$X$53="t",TRUNC(AH102*$N102,RESUMO_GLOBAL!$X$54),AH102*$N102))</f>
        <v>0</v>
      </c>
      <c r="BS102" s="987">
        <f>IF(RESUMO_GLOBAL!$X$53="a",ROUND(AI102*$N102,RESUMO_GLOBAL!$X$54),IF(RESUMO_GLOBAL!$X$53="t",TRUNC(AI102*$N102,RESUMO_GLOBAL!$X$54),AI102*$N102))</f>
        <v>0</v>
      </c>
      <c r="BT102" s="987">
        <f>IF(RESUMO_GLOBAL!$X$53="a",ROUND(AJ102*$N102,RESUMO_GLOBAL!$X$54),IF(RESUMO_GLOBAL!$X$53="t",TRUNC(AJ102*$N102,RESUMO_GLOBAL!$X$54),AJ102*$N102))</f>
        <v>0</v>
      </c>
      <c r="BU102" s="987">
        <f>IF(RESUMO_GLOBAL!$X$53="a",ROUND(AK102*$N102,RESUMO_GLOBAL!$X$54),IF(RESUMO_GLOBAL!$X$53="t",TRUNC(AK102*$N102,RESUMO_GLOBAL!$X$54),AK102*$N102))</f>
        <v>0</v>
      </c>
      <c r="BV102" s="987">
        <f>IF(RESUMO_GLOBAL!$X$53="a",ROUND(AL102*$N102,RESUMO_GLOBAL!$X$54),IF(RESUMO_GLOBAL!$X$53="t",TRUNC(AL102*$N102,RESUMO_GLOBAL!$X$54),AL102*$N102))</f>
        <v>0</v>
      </c>
      <c r="BW102" s="987">
        <f>IF(RESUMO_GLOBAL!$X$53="a",ROUND(AM102*$N102,RESUMO_GLOBAL!$X$54),IF(RESUMO_GLOBAL!$X$53="t",TRUNC(AM102*$N102,RESUMO_GLOBAL!$X$54),AM102*$N102))</f>
        <v>0</v>
      </c>
      <c r="BX102" s="987">
        <f>IF(RESUMO_GLOBAL!$X$53="a",ROUND(AN102*$N102,RESUMO_GLOBAL!$X$54),IF(RESUMO_GLOBAL!$X$53="t",TRUNC(AN102*$N102,RESUMO_GLOBAL!$X$54),AN102*$N102))</f>
        <v>0</v>
      </c>
      <c r="BY102" s="987">
        <f>IF(RESUMO_GLOBAL!$X$53="a",ROUND(AO102*$N102,RESUMO_GLOBAL!$X$54),IF(RESUMO_GLOBAL!$X$53="t",TRUNC(AO102*$N102,RESUMO_GLOBAL!$X$54),AO102*$N102))</f>
        <v>0</v>
      </c>
      <c r="BZ102" s="987">
        <f>IF(RESUMO_GLOBAL!$X$53="a",ROUND(AP102*$N102,RESUMO_GLOBAL!$X$54),IF(RESUMO_GLOBAL!$X$53="t",TRUNC(AP102*$N102,RESUMO_GLOBAL!$X$54),AP102*$N102))</f>
        <v>0</v>
      </c>
      <c r="CA102" s="987">
        <f>IF(RESUMO_GLOBAL!$X$53="a",ROUND(AQ102*$N102,RESUMO_GLOBAL!$X$54),IF(RESUMO_GLOBAL!$X$53="t",TRUNC(AQ102*$N102,RESUMO_GLOBAL!$X$54),AQ102*$N102))</f>
        <v>0</v>
      </c>
      <c r="CB102" s="987">
        <f>IF(RESUMO_GLOBAL!$X$53="a",ROUND(AR102*$N102,RESUMO_GLOBAL!$X$54),IF(RESUMO_GLOBAL!$X$53="t",TRUNC(AR102*$N102,RESUMO_GLOBAL!$X$54),AR102*$N102))</f>
        <v>0</v>
      </c>
      <c r="CC102" s="987">
        <f>IF(RESUMO_GLOBAL!$X$53="a",ROUND(AS102*$N102,RESUMO_GLOBAL!$X$54),IF(RESUMO_GLOBAL!$X$53="t",TRUNC(AS102*$N102,RESUMO_GLOBAL!$X$54),AS102*$N102))</f>
        <v>0</v>
      </c>
      <c r="CD102" s="987">
        <f>IF(RESUMO_GLOBAL!$X$53="a",ROUND(AT102*$N102,RESUMO_GLOBAL!$X$54),IF(RESUMO_GLOBAL!$X$53="t",TRUNC(AT102*$N102,RESUMO_GLOBAL!$X$54),AT102*$N102))</f>
        <v>0</v>
      </c>
      <c r="CE102" s="987">
        <f>IF(RESUMO_GLOBAL!$X$53="a",ROUND(AU102*$N102,RESUMO_GLOBAL!$X$54),IF(RESUMO_GLOBAL!$X$53="t",TRUNC(AU102*$N102,RESUMO_GLOBAL!$X$54),AU102*$N102))</f>
        <v>0</v>
      </c>
      <c r="CF102" s="987">
        <f>IF(RESUMO_GLOBAL!$X$53="a",ROUND(AV102*$N102,RESUMO_GLOBAL!$X$54),IF(RESUMO_GLOBAL!$X$53="t",TRUNC(AV102*$N102,RESUMO_GLOBAL!$X$54),AV102*$N102))</f>
        <v>0</v>
      </c>
      <c r="CG102" s="987">
        <f>IF(RESUMO_GLOBAL!$X$53="a",ROUND(AW102*$N102,RESUMO_GLOBAL!$X$54),IF(RESUMO_GLOBAL!$X$53="t",TRUNC(AW102*$N102,RESUMO_GLOBAL!$X$54),AW102*$N102))</f>
        <v>0</v>
      </c>
      <c r="CK102" s="59">
        <f t="shared" si="89"/>
        <v>0</v>
      </c>
      <c r="CL102" s="59">
        <f t="shared" si="90"/>
        <v>0</v>
      </c>
      <c r="CM102" s="59">
        <f t="shared" si="91"/>
        <v>0</v>
      </c>
      <c r="CN102" s="59">
        <f t="shared" si="92"/>
        <v>0</v>
      </c>
      <c r="CO102" s="59">
        <f t="shared" si="93"/>
        <v>0</v>
      </c>
      <c r="CP102" s="59">
        <f t="shared" si="94"/>
        <v>0</v>
      </c>
      <c r="CQ102" s="59">
        <f t="shared" si="95"/>
        <v>0</v>
      </c>
      <c r="CR102" s="59">
        <f t="shared" si="96"/>
        <v>0</v>
      </c>
      <c r="CS102" s="59">
        <f t="shared" si="97"/>
        <v>0</v>
      </c>
      <c r="CT102" s="59">
        <f t="shared" si="98"/>
        <v>0</v>
      </c>
      <c r="CU102" s="59">
        <f t="shared" si="99"/>
        <v>0</v>
      </c>
      <c r="CV102" s="59">
        <f t="shared" si="100"/>
        <v>0</v>
      </c>
      <c r="CW102" s="59">
        <f t="shared" si="101"/>
        <v>0</v>
      </c>
      <c r="CX102" s="59">
        <f t="shared" si="102"/>
        <v>0</v>
      </c>
      <c r="CY102" s="59">
        <f t="shared" si="103"/>
        <v>0</v>
      </c>
      <c r="CZ102" s="59">
        <f t="shared" si="104"/>
        <v>0</v>
      </c>
      <c r="DA102" s="59">
        <f t="shared" si="105"/>
        <v>0</v>
      </c>
      <c r="DB102" s="59">
        <f t="shared" si="106"/>
        <v>0</v>
      </c>
      <c r="DE102">
        <f t="shared" si="86"/>
        <v>97</v>
      </c>
      <c r="DF102" t="str">
        <f t="shared" si="107"/>
        <v/>
      </c>
      <c r="DG102" s="59">
        <f>IF($C102&lt;&gt;0,SUM($CK103:CK103),0)</f>
        <v>0</v>
      </c>
      <c r="DH102" s="59">
        <f>IF($C102&lt;&gt;0,SUM($CK103:CL103),0)</f>
        <v>0</v>
      </c>
      <c r="DI102" s="59">
        <f>IF($C102&lt;&gt;0,SUM($CK103:CM103),0)</f>
        <v>0</v>
      </c>
      <c r="DJ102" s="59">
        <f>IF($C102&lt;&gt;0,SUM($CK103:CN103),0)</f>
        <v>0</v>
      </c>
      <c r="DK102" s="59">
        <f>IF($C102&lt;&gt;0,SUM($CK103:CO103),0)</f>
        <v>0</v>
      </c>
      <c r="DL102" s="59">
        <f>IF($C102&lt;&gt;0,SUM($CK103:CP103),0)</f>
        <v>0</v>
      </c>
      <c r="DM102" s="59">
        <f>IF($C102&lt;&gt;0,SUM($CK103:CQ103),0)</f>
        <v>0</v>
      </c>
      <c r="DN102" s="59">
        <f>IF($C102&lt;&gt;0,SUM($CK103:CR103),0)</f>
        <v>0</v>
      </c>
      <c r="DO102" s="59">
        <f>IF($C102&lt;&gt;0,SUM($CK103:CS103),0)</f>
        <v>0</v>
      </c>
      <c r="DP102" s="59">
        <f>IF($C102&lt;&gt;0,SUM($CK103:CT103),0)</f>
        <v>0</v>
      </c>
      <c r="DQ102" s="59">
        <f>IF($C102&lt;&gt;0,SUM($CK103:CU103),0)</f>
        <v>0</v>
      </c>
      <c r="DR102" s="59">
        <f>IF($C102&lt;&gt;0,SUM($CK103:CV103),0)</f>
        <v>0</v>
      </c>
      <c r="DS102" s="59">
        <f>IF($C102&lt;&gt;0,SUM($CK103:CW103),0)</f>
        <v>0</v>
      </c>
      <c r="DT102" s="59">
        <f>IF($C102&lt;&gt;0,SUM($CK103:CX103),0)</f>
        <v>0</v>
      </c>
      <c r="DU102" s="59">
        <f>IF($C102&lt;&gt;0,SUM($CK103:CY103),0)</f>
        <v>0</v>
      </c>
      <c r="DV102" s="59">
        <f>IF($C102&lt;&gt;0,SUM($CK103:CZ103),0)</f>
        <v>0</v>
      </c>
      <c r="DW102" s="59">
        <f>IF($C102&lt;&gt;0,SUM($CK103:DA103),0)</f>
        <v>0</v>
      </c>
      <c r="DX102" s="59">
        <f>IF($C102&lt;&gt;0,SUM($CK103:DB103),0)</f>
        <v>0</v>
      </c>
      <c r="DY102" s="952" t="str">
        <f t="shared" si="111"/>
        <v/>
      </c>
    </row>
    <row r="103" spans="1:129" ht="13.5" hidden="1" thickBot="1">
      <c r="A103" s="3" t="str">
        <f t="shared" si="112"/>
        <v/>
      </c>
      <c r="B103" s="805">
        <f>Dados_GLOBAL_Inicial!E103</f>
        <v>0</v>
      </c>
      <c r="C103" s="953">
        <f>IF(IFERROR(VALUE(Dados_GLOBAL_Inicial!F103),0)=0,0,Dados_GLOBAL_Inicial!F103)</f>
        <v>0</v>
      </c>
      <c r="D103" s="830">
        <f>Dados_GLOBAL_Inicial!G103</f>
        <v>0</v>
      </c>
      <c r="E103" s="830" t="str">
        <f>IF(IFERROR(VLOOKUP(F103,Cod_Gde_Itens!$A$1:$B$80,2,FALSE),0)&gt;549,IFERROR(VLOOKUP(F103,Cod_Gde_Itens!$A$1:$B$80,2,FALSE),0),IF(Dados_GLOBAL_Inicial!H103=0,"",Dados_GLOBAL_Inicial!H103))</f>
        <v/>
      </c>
      <c r="F103" s="823">
        <f>Dados_GLOBAL_Inicial!I103</f>
        <v>0</v>
      </c>
      <c r="G103" s="824">
        <f>Dados_GLOBAL_Inicial!J103</f>
        <v>0</v>
      </c>
      <c r="H103" s="454">
        <f>Dados_GLOBAL_Inicial!K103</f>
        <v>0</v>
      </c>
      <c r="I103" s="970">
        <f>SUM('MEDIÇÃO_OBJETO (1)'!I103)</f>
        <v>0</v>
      </c>
      <c r="J103" s="455">
        <f t="shared" si="113"/>
        <v>0</v>
      </c>
      <c r="K103" s="451">
        <f t="shared" si="78"/>
        <v>0</v>
      </c>
      <c r="L103" s="452">
        <f t="shared" si="88"/>
        <v>0</v>
      </c>
      <c r="M103" s="809">
        <f t="shared" si="79"/>
        <v>0</v>
      </c>
      <c r="N103" s="810">
        <f>IF(IFERROR(VALUE(Dados_GLOBAL_Inicial!L103),0)=0,0,Dados_GLOBAL_Inicial!L103)</f>
        <v>0</v>
      </c>
      <c r="O103" s="812">
        <f>SUM('MEDIÇÃO_OBJETO (1)'!O103)</f>
        <v>0</v>
      </c>
      <c r="P103" s="812">
        <f>SUM('MEDIÇÃO_OBJETO (1)'!P103)</f>
        <v>0</v>
      </c>
      <c r="Q103" s="813">
        <f t="shared" si="80"/>
        <v>0</v>
      </c>
      <c r="R103" s="951"/>
      <c r="S103" s="815">
        <f>SUM('MEDIÇÃO_OBJETO (1)'!S103)</f>
        <v>0</v>
      </c>
      <c r="T103" s="815">
        <f>SUM('MEDIÇÃO_OBJETO (1)'!T103)</f>
        <v>0</v>
      </c>
      <c r="V103" s="19"/>
      <c r="W103" s="978">
        <f t="shared" si="81"/>
        <v>0</v>
      </c>
      <c r="X103" s="816">
        <f t="shared" si="82"/>
        <v>0</v>
      </c>
      <c r="Y103" s="816">
        <f t="shared" si="83"/>
        <v>0</v>
      </c>
      <c r="Z103" s="817">
        <f t="shared" si="84"/>
        <v>0</v>
      </c>
      <c r="AB103" s="453">
        <f t="shared" si="108"/>
        <v>0</v>
      </c>
      <c r="AC103" s="14">
        <f t="shared" si="85"/>
        <v>0</v>
      </c>
      <c r="AD103" s="819"/>
      <c r="AE103" s="631">
        <f t="shared" si="109"/>
        <v>0</v>
      </c>
      <c r="AF103" s="818">
        <f>SUM('MEDIÇÃO_OBJETO (1)'!AG103)</f>
        <v>0</v>
      </c>
      <c r="AG103" s="541">
        <f>SUM('MEDIÇÃO_OBJETO (1)'!AH103)</f>
        <v>0</v>
      </c>
      <c r="AH103" s="541">
        <f>SUM('MEDIÇÃO_OBJETO (1)'!AI103)</f>
        <v>0</v>
      </c>
      <c r="AI103" s="541">
        <f>SUM('MEDIÇÃO_OBJETO (1)'!AJ103)</f>
        <v>0</v>
      </c>
      <c r="AJ103" s="541">
        <f>SUM('MEDIÇÃO_OBJETO (1)'!AK103)</f>
        <v>0</v>
      </c>
      <c r="AK103" s="541">
        <f>SUM('MEDIÇÃO_OBJETO (1)'!AL103)</f>
        <v>0</v>
      </c>
      <c r="AL103" s="541">
        <f>SUM('MEDIÇÃO_OBJETO (1)'!AM103)</f>
        <v>0</v>
      </c>
      <c r="AM103" s="541">
        <f>SUM('MEDIÇÃO_OBJETO (1)'!AN103)</f>
        <v>0</v>
      </c>
      <c r="AN103" s="541">
        <f>SUM('MEDIÇÃO_OBJETO (1)'!AO103)</f>
        <v>0</v>
      </c>
      <c r="AO103" s="541">
        <f>SUM('MEDIÇÃO_OBJETO (1)'!AP103)</f>
        <v>0</v>
      </c>
      <c r="AP103" s="541">
        <f>SUM('MEDIÇÃO_OBJETO (1)'!AQ103)</f>
        <v>0</v>
      </c>
      <c r="AQ103" s="541">
        <f>SUM('MEDIÇÃO_OBJETO (1)'!AR103)</f>
        <v>0</v>
      </c>
      <c r="AR103" s="541">
        <f>SUM('MEDIÇÃO_OBJETO (1)'!AS103)</f>
        <v>0</v>
      </c>
      <c r="AS103" s="541">
        <f>SUM('MEDIÇÃO_OBJETO (1)'!AT103)</f>
        <v>0</v>
      </c>
      <c r="AT103" s="541">
        <f>SUM('MEDIÇÃO_OBJETO (1)'!AU103)</f>
        <v>0</v>
      </c>
      <c r="AU103" s="541">
        <f>SUM('MEDIÇÃO_OBJETO (1)'!AV103)</f>
        <v>0</v>
      </c>
      <c r="AV103" s="541">
        <f>SUM('MEDIÇÃO_OBJETO (1)'!AW103)</f>
        <v>0</v>
      </c>
      <c r="AW103" s="541">
        <f>SUM('MEDIÇÃO_OBJETO (1)'!AX103)</f>
        <v>0</v>
      </c>
      <c r="AX103" s="977"/>
      <c r="BN103" s="992">
        <f t="shared" si="114"/>
        <v>0</v>
      </c>
      <c r="BO103" s="538">
        <f t="shared" si="110"/>
        <v>0</v>
      </c>
      <c r="BP103" s="987">
        <f>IF(RESUMO_GLOBAL!$X$53="a",ROUND(AF103*$N103,RESUMO_GLOBAL!$X$54),IF(RESUMO_GLOBAL!$X$53="t",TRUNC(AF103*$N103,RESUMO_GLOBAL!$X$54),AF103*$N103))</f>
        <v>0</v>
      </c>
      <c r="BQ103" s="987">
        <f>IF(RESUMO_GLOBAL!$X$53="a",ROUND(AG103*$N103,RESUMO_GLOBAL!$X$54),IF(RESUMO_GLOBAL!$X$53="t",TRUNC(AG103*$N103,RESUMO_GLOBAL!$X$54),AG103*$N103))</f>
        <v>0</v>
      </c>
      <c r="BR103" s="987">
        <f>IF(RESUMO_GLOBAL!$X$53="a",ROUND(AH103*$N103,RESUMO_GLOBAL!$X$54),IF(RESUMO_GLOBAL!$X$53="t",TRUNC(AH103*$N103,RESUMO_GLOBAL!$X$54),AH103*$N103))</f>
        <v>0</v>
      </c>
      <c r="BS103" s="987">
        <f>IF(RESUMO_GLOBAL!$X$53="a",ROUND(AI103*$N103,RESUMO_GLOBAL!$X$54),IF(RESUMO_GLOBAL!$X$53="t",TRUNC(AI103*$N103,RESUMO_GLOBAL!$X$54),AI103*$N103))</f>
        <v>0</v>
      </c>
      <c r="BT103" s="987">
        <f>IF(RESUMO_GLOBAL!$X$53="a",ROUND(AJ103*$N103,RESUMO_GLOBAL!$X$54),IF(RESUMO_GLOBAL!$X$53="t",TRUNC(AJ103*$N103,RESUMO_GLOBAL!$X$54),AJ103*$N103))</f>
        <v>0</v>
      </c>
      <c r="BU103" s="987">
        <f>IF(RESUMO_GLOBAL!$X$53="a",ROUND(AK103*$N103,RESUMO_GLOBAL!$X$54),IF(RESUMO_GLOBAL!$X$53="t",TRUNC(AK103*$N103,RESUMO_GLOBAL!$X$54),AK103*$N103))</f>
        <v>0</v>
      </c>
      <c r="BV103" s="987">
        <f>IF(RESUMO_GLOBAL!$X$53="a",ROUND(AL103*$N103,RESUMO_GLOBAL!$X$54),IF(RESUMO_GLOBAL!$X$53="t",TRUNC(AL103*$N103,RESUMO_GLOBAL!$X$54),AL103*$N103))</f>
        <v>0</v>
      </c>
      <c r="BW103" s="987">
        <f>IF(RESUMO_GLOBAL!$X$53="a",ROUND(AM103*$N103,RESUMO_GLOBAL!$X$54),IF(RESUMO_GLOBAL!$X$53="t",TRUNC(AM103*$N103,RESUMO_GLOBAL!$X$54),AM103*$N103))</f>
        <v>0</v>
      </c>
      <c r="BX103" s="987">
        <f>IF(RESUMO_GLOBAL!$X$53="a",ROUND(AN103*$N103,RESUMO_GLOBAL!$X$54),IF(RESUMO_GLOBAL!$X$53="t",TRUNC(AN103*$N103,RESUMO_GLOBAL!$X$54),AN103*$N103))</f>
        <v>0</v>
      </c>
      <c r="BY103" s="987">
        <f>IF(RESUMO_GLOBAL!$X$53="a",ROUND(AO103*$N103,RESUMO_GLOBAL!$X$54),IF(RESUMO_GLOBAL!$X$53="t",TRUNC(AO103*$N103,RESUMO_GLOBAL!$X$54),AO103*$N103))</f>
        <v>0</v>
      </c>
      <c r="BZ103" s="987">
        <f>IF(RESUMO_GLOBAL!$X$53="a",ROUND(AP103*$N103,RESUMO_GLOBAL!$X$54),IF(RESUMO_GLOBAL!$X$53="t",TRUNC(AP103*$N103,RESUMO_GLOBAL!$X$54),AP103*$N103))</f>
        <v>0</v>
      </c>
      <c r="CA103" s="987">
        <f>IF(RESUMO_GLOBAL!$X$53="a",ROUND(AQ103*$N103,RESUMO_GLOBAL!$X$54),IF(RESUMO_GLOBAL!$X$53="t",TRUNC(AQ103*$N103,RESUMO_GLOBAL!$X$54),AQ103*$N103))</f>
        <v>0</v>
      </c>
      <c r="CB103" s="987">
        <f>IF(RESUMO_GLOBAL!$X$53="a",ROUND(AR103*$N103,RESUMO_GLOBAL!$X$54),IF(RESUMO_GLOBAL!$X$53="t",TRUNC(AR103*$N103,RESUMO_GLOBAL!$X$54),AR103*$N103))</f>
        <v>0</v>
      </c>
      <c r="CC103" s="987">
        <f>IF(RESUMO_GLOBAL!$X$53="a",ROUND(AS103*$N103,RESUMO_GLOBAL!$X$54),IF(RESUMO_GLOBAL!$X$53="t",TRUNC(AS103*$N103,RESUMO_GLOBAL!$X$54),AS103*$N103))</f>
        <v>0</v>
      </c>
      <c r="CD103" s="987">
        <f>IF(RESUMO_GLOBAL!$X$53="a",ROUND(AT103*$N103,RESUMO_GLOBAL!$X$54),IF(RESUMO_GLOBAL!$X$53="t",TRUNC(AT103*$N103,RESUMO_GLOBAL!$X$54),AT103*$N103))</f>
        <v>0</v>
      </c>
      <c r="CE103" s="987">
        <f>IF(RESUMO_GLOBAL!$X$53="a",ROUND(AU103*$N103,RESUMO_GLOBAL!$X$54),IF(RESUMO_GLOBAL!$X$53="t",TRUNC(AU103*$N103,RESUMO_GLOBAL!$X$54),AU103*$N103))</f>
        <v>0</v>
      </c>
      <c r="CF103" s="987">
        <f>IF(RESUMO_GLOBAL!$X$53="a",ROUND(AV103*$N103,RESUMO_GLOBAL!$X$54),IF(RESUMO_GLOBAL!$X$53="t",TRUNC(AV103*$N103,RESUMO_GLOBAL!$X$54),AV103*$N103))</f>
        <v>0</v>
      </c>
      <c r="CG103" s="987">
        <f>IF(RESUMO_GLOBAL!$X$53="a",ROUND(AW103*$N103,RESUMO_GLOBAL!$X$54),IF(RESUMO_GLOBAL!$X$53="t",TRUNC(AW103*$N103,RESUMO_GLOBAL!$X$54),AW103*$N103))</f>
        <v>0</v>
      </c>
      <c r="CK103" s="59">
        <f t="shared" si="89"/>
        <v>0</v>
      </c>
      <c r="CL103" s="59">
        <f t="shared" si="90"/>
        <v>0</v>
      </c>
      <c r="CM103" s="59">
        <f t="shared" si="91"/>
        <v>0</v>
      </c>
      <c r="CN103" s="59">
        <f t="shared" si="92"/>
        <v>0</v>
      </c>
      <c r="CO103" s="59">
        <f t="shared" si="93"/>
        <v>0</v>
      </c>
      <c r="CP103" s="59">
        <f t="shared" si="94"/>
        <v>0</v>
      </c>
      <c r="CQ103" s="59">
        <f t="shared" si="95"/>
        <v>0</v>
      </c>
      <c r="CR103" s="59">
        <f t="shared" si="96"/>
        <v>0</v>
      </c>
      <c r="CS103" s="59">
        <f t="shared" si="97"/>
        <v>0</v>
      </c>
      <c r="CT103" s="59">
        <f t="shared" si="98"/>
        <v>0</v>
      </c>
      <c r="CU103" s="59">
        <f t="shared" si="99"/>
        <v>0</v>
      </c>
      <c r="CV103" s="59">
        <f t="shared" si="100"/>
        <v>0</v>
      </c>
      <c r="CW103" s="59">
        <f t="shared" si="101"/>
        <v>0</v>
      </c>
      <c r="CX103" s="59">
        <f t="shared" si="102"/>
        <v>0</v>
      </c>
      <c r="CY103" s="59">
        <f t="shared" si="103"/>
        <v>0</v>
      </c>
      <c r="CZ103" s="59">
        <f t="shared" si="104"/>
        <v>0</v>
      </c>
      <c r="DA103" s="59">
        <f t="shared" si="105"/>
        <v>0</v>
      </c>
      <c r="DB103" s="59">
        <f t="shared" si="106"/>
        <v>0</v>
      </c>
      <c r="DE103">
        <f t="shared" si="86"/>
        <v>98</v>
      </c>
      <c r="DF103" t="str">
        <f t="shared" si="107"/>
        <v/>
      </c>
      <c r="DG103" s="59">
        <f>IF($C103&lt;&gt;0,SUM($CK104:CK104),0)</f>
        <v>0</v>
      </c>
      <c r="DH103" s="59">
        <f>IF($C103&lt;&gt;0,SUM($CK104:CL104),0)</f>
        <v>0</v>
      </c>
      <c r="DI103" s="59">
        <f>IF($C103&lt;&gt;0,SUM($CK104:CM104),0)</f>
        <v>0</v>
      </c>
      <c r="DJ103" s="59">
        <f>IF($C103&lt;&gt;0,SUM($CK104:CN104),0)</f>
        <v>0</v>
      </c>
      <c r="DK103" s="59">
        <f>IF($C103&lt;&gt;0,SUM($CK104:CO104),0)</f>
        <v>0</v>
      </c>
      <c r="DL103" s="59">
        <f>IF($C103&lt;&gt;0,SUM($CK104:CP104),0)</f>
        <v>0</v>
      </c>
      <c r="DM103" s="59">
        <f>IF($C103&lt;&gt;0,SUM($CK104:CQ104),0)</f>
        <v>0</v>
      </c>
      <c r="DN103" s="59">
        <f>IF($C103&lt;&gt;0,SUM($CK104:CR104),0)</f>
        <v>0</v>
      </c>
      <c r="DO103" s="59">
        <f>IF($C103&lt;&gt;0,SUM($CK104:CS104),0)</f>
        <v>0</v>
      </c>
      <c r="DP103" s="59">
        <f>IF($C103&lt;&gt;0,SUM($CK104:CT104),0)</f>
        <v>0</v>
      </c>
      <c r="DQ103" s="59">
        <f>IF($C103&lt;&gt;0,SUM($CK104:CU104),0)</f>
        <v>0</v>
      </c>
      <c r="DR103" s="59">
        <f>IF($C103&lt;&gt;0,SUM($CK104:CV104),0)</f>
        <v>0</v>
      </c>
      <c r="DS103" s="59">
        <f>IF($C103&lt;&gt;0,SUM($CK104:CW104),0)</f>
        <v>0</v>
      </c>
      <c r="DT103" s="59">
        <f>IF($C103&lt;&gt;0,SUM($CK104:CX104),0)</f>
        <v>0</v>
      </c>
      <c r="DU103" s="59">
        <f>IF($C103&lt;&gt;0,SUM($CK104:CY104),0)</f>
        <v>0</v>
      </c>
      <c r="DV103" s="59">
        <f>IF($C103&lt;&gt;0,SUM($CK104:CZ104),0)</f>
        <v>0</v>
      </c>
      <c r="DW103" s="59">
        <f>IF($C103&lt;&gt;0,SUM($CK104:DA104),0)</f>
        <v>0</v>
      </c>
      <c r="DX103" s="59">
        <f>IF($C103&lt;&gt;0,SUM($CK104:DB104),0)</f>
        <v>0</v>
      </c>
      <c r="DY103" s="952" t="str">
        <f t="shared" si="111"/>
        <v/>
      </c>
    </row>
    <row r="104" spans="1:129" ht="13.5" hidden="1" thickBot="1">
      <c r="A104" s="3" t="str">
        <f t="shared" si="112"/>
        <v/>
      </c>
      <c r="B104" s="805">
        <f>Dados_GLOBAL_Inicial!E104</f>
        <v>0</v>
      </c>
      <c r="C104" s="953">
        <f>IF(IFERROR(VALUE(Dados_GLOBAL_Inicial!F104),0)=0,0,Dados_GLOBAL_Inicial!F104)</f>
        <v>0</v>
      </c>
      <c r="D104" s="830">
        <f>Dados_GLOBAL_Inicial!G104</f>
        <v>0</v>
      </c>
      <c r="E104" s="830" t="str">
        <f>IF(IFERROR(VLOOKUP(F104,Cod_Gde_Itens!$A$1:$B$80,2,FALSE),0)&gt;549,IFERROR(VLOOKUP(F104,Cod_Gde_Itens!$A$1:$B$80,2,FALSE),0),IF(Dados_GLOBAL_Inicial!H104=0,"",Dados_GLOBAL_Inicial!H104))</f>
        <v/>
      </c>
      <c r="F104" s="823">
        <f>Dados_GLOBAL_Inicial!I104</f>
        <v>0</v>
      </c>
      <c r="G104" s="824">
        <f>Dados_GLOBAL_Inicial!J104</f>
        <v>0</v>
      </c>
      <c r="H104" s="454">
        <f>Dados_GLOBAL_Inicial!K104</f>
        <v>0</v>
      </c>
      <c r="I104" s="970">
        <f>SUM('MEDIÇÃO_OBJETO (1)'!I104)</f>
        <v>0</v>
      </c>
      <c r="J104" s="455">
        <f t="shared" si="113"/>
        <v>0</v>
      </c>
      <c r="K104" s="451">
        <f t="shared" si="78"/>
        <v>0</v>
      </c>
      <c r="L104" s="452">
        <f t="shared" si="88"/>
        <v>0</v>
      </c>
      <c r="M104" s="809">
        <f t="shared" si="79"/>
        <v>0</v>
      </c>
      <c r="N104" s="810">
        <f>IF(IFERROR(VALUE(Dados_GLOBAL_Inicial!L104),0)=0,0,Dados_GLOBAL_Inicial!L104)</f>
        <v>0</v>
      </c>
      <c r="O104" s="812">
        <f>SUM('MEDIÇÃO_OBJETO (1)'!O104)</f>
        <v>0</v>
      </c>
      <c r="P104" s="812">
        <f>SUM('MEDIÇÃO_OBJETO (1)'!P104)</f>
        <v>0</v>
      </c>
      <c r="Q104" s="813">
        <f t="shared" si="80"/>
        <v>0</v>
      </c>
      <c r="R104" s="951"/>
      <c r="S104" s="815">
        <f>SUM('MEDIÇÃO_OBJETO (1)'!S104)</f>
        <v>0</v>
      </c>
      <c r="T104" s="815">
        <f>SUM('MEDIÇÃO_OBJETO (1)'!T104)</f>
        <v>0</v>
      </c>
      <c r="V104" s="19"/>
      <c r="W104" s="978">
        <f t="shared" si="81"/>
        <v>0</v>
      </c>
      <c r="X104" s="816">
        <f t="shared" si="82"/>
        <v>0</v>
      </c>
      <c r="Y104" s="816">
        <f t="shared" si="83"/>
        <v>0</v>
      </c>
      <c r="Z104" s="817">
        <f t="shared" si="84"/>
        <v>0</v>
      </c>
      <c r="AB104" s="453">
        <f t="shared" si="108"/>
        <v>0</v>
      </c>
      <c r="AC104" s="14">
        <f t="shared" si="85"/>
        <v>0</v>
      </c>
      <c r="AD104" s="819"/>
      <c r="AE104" s="631">
        <f t="shared" si="109"/>
        <v>0</v>
      </c>
      <c r="AF104" s="818">
        <f>SUM('MEDIÇÃO_OBJETO (1)'!AG104)</f>
        <v>0</v>
      </c>
      <c r="AG104" s="541">
        <f>SUM('MEDIÇÃO_OBJETO (1)'!AH104)</f>
        <v>0</v>
      </c>
      <c r="AH104" s="541">
        <f>SUM('MEDIÇÃO_OBJETO (1)'!AI104)</f>
        <v>0</v>
      </c>
      <c r="AI104" s="541">
        <f>SUM('MEDIÇÃO_OBJETO (1)'!AJ104)</f>
        <v>0</v>
      </c>
      <c r="AJ104" s="541">
        <f>SUM('MEDIÇÃO_OBJETO (1)'!AK104)</f>
        <v>0</v>
      </c>
      <c r="AK104" s="541">
        <f>SUM('MEDIÇÃO_OBJETO (1)'!AL104)</f>
        <v>0</v>
      </c>
      <c r="AL104" s="541">
        <f>SUM('MEDIÇÃO_OBJETO (1)'!AM104)</f>
        <v>0</v>
      </c>
      <c r="AM104" s="541">
        <f>SUM('MEDIÇÃO_OBJETO (1)'!AN104)</f>
        <v>0</v>
      </c>
      <c r="AN104" s="541">
        <f>SUM('MEDIÇÃO_OBJETO (1)'!AO104)</f>
        <v>0</v>
      </c>
      <c r="AO104" s="541">
        <f>SUM('MEDIÇÃO_OBJETO (1)'!AP104)</f>
        <v>0</v>
      </c>
      <c r="AP104" s="541">
        <f>SUM('MEDIÇÃO_OBJETO (1)'!AQ104)</f>
        <v>0</v>
      </c>
      <c r="AQ104" s="541">
        <f>SUM('MEDIÇÃO_OBJETO (1)'!AR104)</f>
        <v>0</v>
      </c>
      <c r="AR104" s="541">
        <f>SUM('MEDIÇÃO_OBJETO (1)'!AS104)</f>
        <v>0</v>
      </c>
      <c r="AS104" s="541">
        <f>SUM('MEDIÇÃO_OBJETO (1)'!AT104)</f>
        <v>0</v>
      </c>
      <c r="AT104" s="541">
        <f>SUM('MEDIÇÃO_OBJETO (1)'!AU104)</f>
        <v>0</v>
      </c>
      <c r="AU104" s="541">
        <f>SUM('MEDIÇÃO_OBJETO (1)'!AV104)</f>
        <v>0</v>
      </c>
      <c r="AV104" s="541">
        <f>SUM('MEDIÇÃO_OBJETO (1)'!AW104)</f>
        <v>0</v>
      </c>
      <c r="AW104" s="541">
        <f>SUM('MEDIÇÃO_OBJETO (1)'!AX104)</f>
        <v>0</v>
      </c>
      <c r="AX104" s="977"/>
      <c r="BN104" s="992">
        <f t="shared" si="114"/>
        <v>0</v>
      </c>
      <c r="BO104" s="538">
        <f t="shared" si="110"/>
        <v>0</v>
      </c>
      <c r="BP104" s="987">
        <f>IF(RESUMO_GLOBAL!$X$53="a",ROUND(AF104*$N104,RESUMO_GLOBAL!$X$54),IF(RESUMO_GLOBAL!$X$53="t",TRUNC(AF104*$N104,RESUMO_GLOBAL!$X$54),AF104*$N104))</f>
        <v>0</v>
      </c>
      <c r="BQ104" s="987">
        <f>IF(RESUMO_GLOBAL!$X$53="a",ROUND(AG104*$N104,RESUMO_GLOBAL!$X$54),IF(RESUMO_GLOBAL!$X$53="t",TRUNC(AG104*$N104,RESUMO_GLOBAL!$X$54),AG104*$N104))</f>
        <v>0</v>
      </c>
      <c r="BR104" s="987">
        <f>IF(RESUMO_GLOBAL!$X$53="a",ROUND(AH104*$N104,RESUMO_GLOBAL!$X$54),IF(RESUMO_GLOBAL!$X$53="t",TRUNC(AH104*$N104,RESUMO_GLOBAL!$X$54),AH104*$N104))</f>
        <v>0</v>
      </c>
      <c r="BS104" s="987">
        <f>IF(RESUMO_GLOBAL!$X$53="a",ROUND(AI104*$N104,RESUMO_GLOBAL!$X$54),IF(RESUMO_GLOBAL!$X$53="t",TRUNC(AI104*$N104,RESUMO_GLOBAL!$X$54),AI104*$N104))</f>
        <v>0</v>
      </c>
      <c r="BT104" s="987">
        <f>IF(RESUMO_GLOBAL!$X$53="a",ROUND(AJ104*$N104,RESUMO_GLOBAL!$X$54),IF(RESUMO_GLOBAL!$X$53="t",TRUNC(AJ104*$N104,RESUMO_GLOBAL!$X$54),AJ104*$N104))</f>
        <v>0</v>
      </c>
      <c r="BU104" s="987">
        <f>IF(RESUMO_GLOBAL!$X$53="a",ROUND(AK104*$N104,RESUMO_GLOBAL!$X$54),IF(RESUMO_GLOBAL!$X$53="t",TRUNC(AK104*$N104,RESUMO_GLOBAL!$X$54),AK104*$N104))</f>
        <v>0</v>
      </c>
      <c r="BV104" s="987">
        <f>IF(RESUMO_GLOBAL!$X$53="a",ROUND(AL104*$N104,RESUMO_GLOBAL!$X$54),IF(RESUMO_GLOBAL!$X$53="t",TRUNC(AL104*$N104,RESUMO_GLOBAL!$X$54),AL104*$N104))</f>
        <v>0</v>
      </c>
      <c r="BW104" s="987">
        <f>IF(RESUMO_GLOBAL!$X$53="a",ROUND(AM104*$N104,RESUMO_GLOBAL!$X$54),IF(RESUMO_GLOBAL!$X$53="t",TRUNC(AM104*$N104,RESUMO_GLOBAL!$X$54),AM104*$N104))</f>
        <v>0</v>
      </c>
      <c r="BX104" s="987">
        <f>IF(RESUMO_GLOBAL!$X$53="a",ROUND(AN104*$N104,RESUMO_GLOBAL!$X$54),IF(RESUMO_GLOBAL!$X$53="t",TRUNC(AN104*$N104,RESUMO_GLOBAL!$X$54),AN104*$N104))</f>
        <v>0</v>
      </c>
      <c r="BY104" s="987">
        <f>IF(RESUMO_GLOBAL!$X$53="a",ROUND(AO104*$N104,RESUMO_GLOBAL!$X$54),IF(RESUMO_GLOBAL!$X$53="t",TRUNC(AO104*$N104,RESUMO_GLOBAL!$X$54),AO104*$N104))</f>
        <v>0</v>
      </c>
      <c r="BZ104" s="987">
        <f>IF(RESUMO_GLOBAL!$X$53="a",ROUND(AP104*$N104,RESUMO_GLOBAL!$X$54),IF(RESUMO_GLOBAL!$X$53="t",TRUNC(AP104*$N104,RESUMO_GLOBAL!$X$54),AP104*$N104))</f>
        <v>0</v>
      </c>
      <c r="CA104" s="987">
        <f>IF(RESUMO_GLOBAL!$X$53="a",ROUND(AQ104*$N104,RESUMO_GLOBAL!$X$54),IF(RESUMO_GLOBAL!$X$53="t",TRUNC(AQ104*$N104,RESUMO_GLOBAL!$X$54),AQ104*$N104))</f>
        <v>0</v>
      </c>
      <c r="CB104" s="987">
        <f>IF(RESUMO_GLOBAL!$X$53="a",ROUND(AR104*$N104,RESUMO_GLOBAL!$X$54),IF(RESUMO_GLOBAL!$X$53="t",TRUNC(AR104*$N104,RESUMO_GLOBAL!$X$54),AR104*$N104))</f>
        <v>0</v>
      </c>
      <c r="CC104" s="987">
        <f>IF(RESUMO_GLOBAL!$X$53="a",ROUND(AS104*$N104,RESUMO_GLOBAL!$X$54),IF(RESUMO_GLOBAL!$X$53="t",TRUNC(AS104*$N104,RESUMO_GLOBAL!$X$54),AS104*$N104))</f>
        <v>0</v>
      </c>
      <c r="CD104" s="987">
        <f>IF(RESUMO_GLOBAL!$X$53="a",ROUND(AT104*$N104,RESUMO_GLOBAL!$X$54),IF(RESUMO_GLOBAL!$X$53="t",TRUNC(AT104*$N104,RESUMO_GLOBAL!$X$54),AT104*$N104))</f>
        <v>0</v>
      </c>
      <c r="CE104" s="987">
        <f>IF(RESUMO_GLOBAL!$X$53="a",ROUND(AU104*$N104,RESUMO_GLOBAL!$X$54),IF(RESUMO_GLOBAL!$X$53="t",TRUNC(AU104*$N104,RESUMO_GLOBAL!$X$54),AU104*$N104))</f>
        <v>0</v>
      </c>
      <c r="CF104" s="987">
        <f>IF(RESUMO_GLOBAL!$X$53="a",ROUND(AV104*$N104,RESUMO_GLOBAL!$X$54),IF(RESUMO_GLOBAL!$X$53="t",TRUNC(AV104*$N104,RESUMO_GLOBAL!$X$54),AV104*$N104))</f>
        <v>0</v>
      </c>
      <c r="CG104" s="987">
        <f>IF(RESUMO_GLOBAL!$X$53="a",ROUND(AW104*$N104,RESUMO_GLOBAL!$X$54),IF(RESUMO_GLOBAL!$X$53="t",TRUNC(AW104*$N104,RESUMO_GLOBAL!$X$54),AW104*$N104))</f>
        <v>0</v>
      </c>
      <c r="CK104" s="59">
        <f t="shared" si="89"/>
        <v>0</v>
      </c>
      <c r="CL104" s="59">
        <f t="shared" si="90"/>
        <v>0</v>
      </c>
      <c r="CM104" s="59">
        <f t="shared" si="91"/>
        <v>0</v>
      </c>
      <c r="CN104" s="59">
        <f t="shared" si="92"/>
        <v>0</v>
      </c>
      <c r="CO104" s="59">
        <f t="shared" si="93"/>
        <v>0</v>
      </c>
      <c r="CP104" s="59">
        <f t="shared" si="94"/>
        <v>0</v>
      </c>
      <c r="CQ104" s="59">
        <f t="shared" si="95"/>
        <v>0</v>
      </c>
      <c r="CR104" s="59">
        <f t="shared" si="96"/>
        <v>0</v>
      </c>
      <c r="CS104" s="59">
        <f t="shared" si="97"/>
        <v>0</v>
      </c>
      <c r="CT104" s="59">
        <f t="shared" si="98"/>
        <v>0</v>
      </c>
      <c r="CU104" s="59">
        <f t="shared" si="99"/>
        <v>0</v>
      </c>
      <c r="CV104" s="59">
        <f t="shared" si="100"/>
        <v>0</v>
      </c>
      <c r="CW104" s="59">
        <f t="shared" si="101"/>
        <v>0</v>
      </c>
      <c r="CX104" s="59">
        <f t="shared" si="102"/>
        <v>0</v>
      </c>
      <c r="CY104" s="59">
        <f t="shared" si="103"/>
        <v>0</v>
      </c>
      <c r="CZ104" s="59">
        <f t="shared" si="104"/>
        <v>0</v>
      </c>
      <c r="DA104" s="59">
        <f t="shared" si="105"/>
        <v>0</v>
      </c>
      <c r="DB104" s="59">
        <f t="shared" si="106"/>
        <v>0</v>
      </c>
      <c r="DE104">
        <f t="shared" si="86"/>
        <v>99</v>
      </c>
      <c r="DF104" t="str">
        <f t="shared" si="107"/>
        <v/>
      </c>
      <c r="DG104" s="59">
        <f>IF($C104&lt;&gt;0,SUM($CK105:CK105),0)</f>
        <v>0</v>
      </c>
      <c r="DH104" s="59">
        <f>IF($C104&lt;&gt;0,SUM($CK105:CL105),0)</f>
        <v>0</v>
      </c>
      <c r="DI104" s="59">
        <f>IF($C104&lt;&gt;0,SUM($CK105:CM105),0)</f>
        <v>0</v>
      </c>
      <c r="DJ104" s="59">
        <f>IF($C104&lt;&gt;0,SUM($CK105:CN105),0)</f>
        <v>0</v>
      </c>
      <c r="DK104" s="59">
        <f>IF($C104&lt;&gt;0,SUM($CK105:CO105),0)</f>
        <v>0</v>
      </c>
      <c r="DL104" s="59">
        <f>IF($C104&lt;&gt;0,SUM($CK105:CP105),0)</f>
        <v>0</v>
      </c>
      <c r="DM104" s="59">
        <f>IF($C104&lt;&gt;0,SUM($CK105:CQ105),0)</f>
        <v>0</v>
      </c>
      <c r="DN104" s="59">
        <f>IF($C104&lt;&gt;0,SUM($CK105:CR105),0)</f>
        <v>0</v>
      </c>
      <c r="DO104" s="59">
        <f>IF($C104&lt;&gt;0,SUM($CK105:CS105),0)</f>
        <v>0</v>
      </c>
      <c r="DP104" s="59">
        <f>IF($C104&lt;&gt;0,SUM($CK105:CT105),0)</f>
        <v>0</v>
      </c>
      <c r="DQ104" s="59">
        <f>IF($C104&lt;&gt;0,SUM($CK105:CU105),0)</f>
        <v>0</v>
      </c>
      <c r="DR104" s="59">
        <f>IF($C104&lt;&gt;0,SUM($CK105:CV105),0)</f>
        <v>0</v>
      </c>
      <c r="DS104" s="59">
        <f>IF($C104&lt;&gt;0,SUM($CK105:CW105),0)</f>
        <v>0</v>
      </c>
      <c r="DT104" s="59">
        <f>IF($C104&lt;&gt;0,SUM($CK105:CX105),0)</f>
        <v>0</v>
      </c>
      <c r="DU104" s="59">
        <f>IF($C104&lt;&gt;0,SUM($CK105:CY105),0)</f>
        <v>0</v>
      </c>
      <c r="DV104" s="59">
        <f>IF($C104&lt;&gt;0,SUM($CK105:CZ105),0)</f>
        <v>0</v>
      </c>
      <c r="DW104" s="59">
        <f>IF($C104&lt;&gt;0,SUM($CK105:DA105),0)</f>
        <v>0</v>
      </c>
      <c r="DX104" s="59">
        <f>IF($C104&lt;&gt;0,SUM($CK105:DB105),0)</f>
        <v>0</v>
      </c>
      <c r="DY104" s="952" t="str">
        <f t="shared" si="111"/>
        <v/>
      </c>
    </row>
    <row r="105" spans="1:129" ht="13.5" hidden="1" thickBot="1">
      <c r="A105" s="3" t="str">
        <f t="shared" si="112"/>
        <v/>
      </c>
      <c r="B105" s="805">
        <f>Dados_GLOBAL_Inicial!E105</f>
        <v>0</v>
      </c>
      <c r="C105" s="953">
        <f>IF(IFERROR(VALUE(Dados_GLOBAL_Inicial!F105),0)=0,0,Dados_GLOBAL_Inicial!F105)</f>
        <v>0</v>
      </c>
      <c r="D105" s="830">
        <f>Dados_GLOBAL_Inicial!G105</f>
        <v>0</v>
      </c>
      <c r="E105" s="830" t="str">
        <f>IF(IFERROR(VLOOKUP(F105,Cod_Gde_Itens!$A$1:$B$80,2,FALSE),0)&gt;549,IFERROR(VLOOKUP(F105,Cod_Gde_Itens!$A$1:$B$80,2,FALSE),0),IF(Dados_GLOBAL_Inicial!H105=0,"",Dados_GLOBAL_Inicial!H105))</f>
        <v/>
      </c>
      <c r="F105" s="823">
        <f>Dados_GLOBAL_Inicial!I105</f>
        <v>0</v>
      </c>
      <c r="G105" s="824">
        <f>Dados_GLOBAL_Inicial!J105</f>
        <v>0</v>
      </c>
      <c r="H105" s="454">
        <f>Dados_GLOBAL_Inicial!K105</f>
        <v>0</v>
      </c>
      <c r="I105" s="970">
        <f>SUM('MEDIÇÃO_OBJETO (1)'!I105)</f>
        <v>0</v>
      </c>
      <c r="J105" s="455">
        <f t="shared" si="113"/>
        <v>0</v>
      </c>
      <c r="K105" s="451">
        <f t="shared" si="78"/>
        <v>0</v>
      </c>
      <c r="L105" s="452">
        <f t="shared" si="88"/>
        <v>0</v>
      </c>
      <c r="M105" s="809">
        <f t="shared" si="79"/>
        <v>0</v>
      </c>
      <c r="N105" s="810">
        <f>IF(IFERROR(VALUE(Dados_GLOBAL_Inicial!L105),0)=0,0,Dados_GLOBAL_Inicial!L105)</f>
        <v>0</v>
      </c>
      <c r="O105" s="812">
        <f>SUM('MEDIÇÃO_OBJETO (1)'!O105)</f>
        <v>0</v>
      </c>
      <c r="P105" s="812">
        <f>SUM('MEDIÇÃO_OBJETO (1)'!P105)</f>
        <v>0</v>
      </c>
      <c r="Q105" s="813">
        <f t="shared" si="80"/>
        <v>0</v>
      </c>
      <c r="R105" s="951"/>
      <c r="S105" s="815">
        <f>SUM('MEDIÇÃO_OBJETO (1)'!S105)</f>
        <v>0</v>
      </c>
      <c r="T105" s="815">
        <f>SUM('MEDIÇÃO_OBJETO (1)'!T105)</f>
        <v>0</v>
      </c>
      <c r="V105" s="19"/>
      <c r="W105" s="978">
        <f t="shared" si="81"/>
        <v>0</v>
      </c>
      <c r="X105" s="816">
        <f t="shared" si="82"/>
        <v>0</v>
      </c>
      <c r="Y105" s="816">
        <f t="shared" si="83"/>
        <v>0</v>
      </c>
      <c r="Z105" s="817">
        <f t="shared" si="84"/>
        <v>0</v>
      </c>
      <c r="AB105" s="453">
        <f t="shared" si="108"/>
        <v>0</v>
      </c>
      <c r="AC105" s="14">
        <f t="shared" si="85"/>
        <v>0</v>
      </c>
      <c r="AD105" s="819"/>
      <c r="AE105" s="631">
        <f t="shared" si="109"/>
        <v>0</v>
      </c>
      <c r="AF105" s="818">
        <f>SUM('MEDIÇÃO_OBJETO (1)'!AG105)</f>
        <v>0</v>
      </c>
      <c r="AG105" s="541">
        <f>SUM('MEDIÇÃO_OBJETO (1)'!AH105)</f>
        <v>0</v>
      </c>
      <c r="AH105" s="541">
        <f>SUM('MEDIÇÃO_OBJETO (1)'!AI105)</f>
        <v>0</v>
      </c>
      <c r="AI105" s="541">
        <f>SUM('MEDIÇÃO_OBJETO (1)'!AJ105)</f>
        <v>0</v>
      </c>
      <c r="AJ105" s="541">
        <f>SUM('MEDIÇÃO_OBJETO (1)'!AK105)</f>
        <v>0</v>
      </c>
      <c r="AK105" s="541">
        <f>SUM('MEDIÇÃO_OBJETO (1)'!AL105)</f>
        <v>0</v>
      </c>
      <c r="AL105" s="541">
        <f>SUM('MEDIÇÃO_OBJETO (1)'!AM105)</f>
        <v>0</v>
      </c>
      <c r="AM105" s="541">
        <f>SUM('MEDIÇÃO_OBJETO (1)'!AN105)</f>
        <v>0</v>
      </c>
      <c r="AN105" s="541">
        <f>SUM('MEDIÇÃO_OBJETO (1)'!AO105)</f>
        <v>0</v>
      </c>
      <c r="AO105" s="541">
        <f>SUM('MEDIÇÃO_OBJETO (1)'!AP105)</f>
        <v>0</v>
      </c>
      <c r="AP105" s="541">
        <f>SUM('MEDIÇÃO_OBJETO (1)'!AQ105)</f>
        <v>0</v>
      </c>
      <c r="AQ105" s="541">
        <f>SUM('MEDIÇÃO_OBJETO (1)'!AR105)</f>
        <v>0</v>
      </c>
      <c r="AR105" s="541">
        <f>SUM('MEDIÇÃO_OBJETO (1)'!AS105)</f>
        <v>0</v>
      </c>
      <c r="AS105" s="541">
        <f>SUM('MEDIÇÃO_OBJETO (1)'!AT105)</f>
        <v>0</v>
      </c>
      <c r="AT105" s="541">
        <f>SUM('MEDIÇÃO_OBJETO (1)'!AU105)</f>
        <v>0</v>
      </c>
      <c r="AU105" s="541">
        <f>SUM('MEDIÇÃO_OBJETO (1)'!AV105)</f>
        <v>0</v>
      </c>
      <c r="AV105" s="541">
        <f>SUM('MEDIÇÃO_OBJETO (1)'!AW105)</f>
        <v>0</v>
      </c>
      <c r="AW105" s="541">
        <f>SUM('MEDIÇÃO_OBJETO (1)'!AX105)</f>
        <v>0</v>
      </c>
      <c r="AX105" s="977"/>
      <c r="BN105" s="992">
        <f t="shared" si="114"/>
        <v>0</v>
      </c>
      <c r="BO105" s="538">
        <f t="shared" si="110"/>
        <v>0</v>
      </c>
      <c r="BP105" s="987">
        <f>IF(RESUMO_GLOBAL!$X$53="a",ROUND(AF105*$N105,RESUMO_GLOBAL!$X$54),IF(RESUMO_GLOBAL!$X$53="t",TRUNC(AF105*$N105,RESUMO_GLOBAL!$X$54),AF105*$N105))</f>
        <v>0</v>
      </c>
      <c r="BQ105" s="987">
        <f>IF(RESUMO_GLOBAL!$X$53="a",ROUND(AG105*$N105,RESUMO_GLOBAL!$X$54),IF(RESUMO_GLOBAL!$X$53="t",TRUNC(AG105*$N105,RESUMO_GLOBAL!$X$54),AG105*$N105))</f>
        <v>0</v>
      </c>
      <c r="BR105" s="987">
        <f>IF(RESUMO_GLOBAL!$X$53="a",ROUND(AH105*$N105,RESUMO_GLOBAL!$X$54),IF(RESUMO_GLOBAL!$X$53="t",TRUNC(AH105*$N105,RESUMO_GLOBAL!$X$54),AH105*$N105))</f>
        <v>0</v>
      </c>
      <c r="BS105" s="987">
        <f>IF(RESUMO_GLOBAL!$X$53="a",ROUND(AI105*$N105,RESUMO_GLOBAL!$X$54),IF(RESUMO_GLOBAL!$X$53="t",TRUNC(AI105*$N105,RESUMO_GLOBAL!$X$54),AI105*$N105))</f>
        <v>0</v>
      </c>
      <c r="BT105" s="987">
        <f>IF(RESUMO_GLOBAL!$X$53="a",ROUND(AJ105*$N105,RESUMO_GLOBAL!$X$54),IF(RESUMO_GLOBAL!$X$53="t",TRUNC(AJ105*$N105,RESUMO_GLOBAL!$X$54),AJ105*$N105))</f>
        <v>0</v>
      </c>
      <c r="BU105" s="987">
        <f>IF(RESUMO_GLOBAL!$X$53="a",ROUND(AK105*$N105,RESUMO_GLOBAL!$X$54),IF(RESUMO_GLOBAL!$X$53="t",TRUNC(AK105*$N105,RESUMO_GLOBAL!$X$54),AK105*$N105))</f>
        <v>0</v>
      </c>
      <c r="BV105" s="987">
        <f>IF(RESUMO_GLOBAL!$X$53="a",ROUND(AL105*$N105,RESUMO_GLOBAL!$X$54),IF(RESUMO_GLOBAL!$X$53="t",TRUNC(AL105*$N105,RESUMO_GLOBAL!$X$54),AL105*$N105))</f>
        <v>0</v>
      </c>
      <c r="BW105" s="987">
        <f>IF(RESUMO_GLOBAL!$X$53="a",ROUND(AM105*$N105,RESUMO_GLOBAL!$X$54),IF(RESUMO_GLOBAL!$X$53="t",TRUNC(AM105*$N105,RESUMO_GLOBAL!$X$54),AM105*$N105))</f>
        <v>0</v>
      </c>
      <c r="BX105" s="987">
        <f>IF(RESUMO_GLOBAL!$X$53="a",ROUND(AN105*$N105,RESUMO_GLOBAL!$X$54),IF(RESUMO_GLOBAL!$X$53="t",TRUNC(AN105*$N105,RESUMO_GLOBAL!$X$54),AN105*$N105))</f>
        <v>0</v>
      </c>
      <c r="BY105" s="987">
        <f>IF(RESUMO_GLOBAL!$X$53="a",ROUND(AO105*$N105,RESUMO_GLOBAL!$X$54),IF(RESUMO_GLOBAL!$X$53="t",TRUNC(AO105*$N105,RESUMO_GLOBAL!$X$54),AO105*$N105))</f>
        <v>0</v>
      </c>
      <c r="BZ105" s="987">
        <f>IF(RESUMO_GLOBAL!$X$53="a",ROUND(AP105*$N105,RESUMO_GLOBAL!$X$54),IF(RESUMO_GLOBAL!$X$53="t",TRUNC(AP105*$N105,RESUMO_GLOBAL!$X$54),AP105*$N105))</f>
        <v>0</v>
      </c>
      <c r="CA105" s="987">
        <f>IF(RESUMO_GLOBAL!$X$53="a",ROUND(AQ105*$N105,RESUMO_GLOBAL!$X$54),IF(RESUMO_GLOBAL!$X$53="t",TRUNC(AQ105*$N105,RESUMO_GLOBAL!$X$54),AQ105*$N105))</f>
        <v>0</v>
      </c>
      <c r="CB105" s="987">
        <f>IF(RESUMO_GLOBAL!$X$53="a",ROUND(AR105*$N105,RESUMO_GLOBAL!$X$54),IF(RESUMO_GLOBAL!$X$53="t",TRUNC(AR105*$N105,RESUMO_GLOBAL!$X$54),AR105*$N105))</f>
        <v>0</v>
      </c>
      <c r="CC105" s="987">
        <f>IF(RESUMO_GLOBAL!$X$53="a",ROUND(AS105*$N105,RESUMO_GLOBAL!$X$54),IF(RESUMO_GLOBAL!$X$53="t",TRUNC(AS105*$N105,RESUMO_GLOBAL!$X$54),AS105*$N105))</f>
        <v>0</v>
      </c>
      <c r="CD105" s="987">
        <f>IF(RESUMO_GLOBAL!$X$53="a",ROUND(AT105*$N105,RESUMO_GLOBAL!$X$54),IF(RESUMO_GLOBAL!$X$53="t",TRUNC(AT105*$N105,RESUMO_GLOBAL!$X$54),AT105*$N105))</f>
        <v>0</v>
      </c>
      <c r="CE105" s="987">
        <f>IF(RESUMO_GLOBAL!$X$53="a",ROUND(AU105*$N105,RESUMO_GLOBAL!$X$54),IF(RESUMO_GLOBAL!$X$53="t",TRUNC(AU105*$N105,RESUMO_GLOBAL!$X$54),AU105*$N105))</f>
        <v>0</v>
      </c>
      <c r="CF105" s="987">
        <f>IF(RESUMO_GLOBAL!$X$53="a",ROUND(AV105*$N105,RESUMO_GLOBAL!$X$54),IF(RESUMO_GLOBAL!$X$53="t",TRUNC(AV105*$N105,RESUMO_GLOBAL!$X$54),AV105*$N105))</f>
        <v>0</v>
      </c>
      <c r="CG105" s="987">
        <f>IF(RESUMO_GLOBAL!$X$53="a",ROUND(AW105*$N105,RESUMO_GLOBAL!$X$54),IF(RESUMO_GLOBAL!$X$53="t",TRUNC(AW105*$N105,RESUMO_GLOBAL!$X$54),AW105*$N105))</f>
        <v>0</v>
      </c>
      <c r="CK105" s="59">
        <f t="shared" si="89"/>
        <v>0</v>
      </c>
      <c r="CL105" s="59">
        <f t="shared" si="90"/>
        <v>0</v>
      </c>
      <c r="CM105" s="59">
        <f t="shared" si="91"/>
        <v>0</v>
      </c>
      <c r="CN105" s="59">
        <f t="shared" si="92"/>
        <v>0</v>
      </c>
      <c r="CO105" s="59">
        <f t="shared" si="93"/>
        <v>0</v>
      </c>
      <c r="CP105" s="59">
        <f t="shared" si="94"/>
        <v>0</v>
      </c>
      <c r="CQ105" s="59">
        <f t="shared" si="95"/>
        <v>0</v>
      </c>
      <c r="CR105" s="59">
        <f t="shared" si="96"/>
        <v>0</v>
      </c>
      <c r="CS105" s="59">
        <f t="shared" si="97"/>
        <v>0</v>
      </c>
      <c r="CT105" s="59">
        <f t="shared" si="98"/>
        <v>0</v>
      </c>
      <c r="CU105" s="59">
        <f t="shared" si="99"/>
        <v>0</v>
      </c>
      <c r="CV105" s="59">
        <f t="shared" si="100"/>
        <v>0</v>
      </c>
      <c r="CW105" s="59">
        <f t="shared" si="101"/>
        <v>0</v>
      </c>
      <c r="CX105" s="59">
        <f t="shared" si="102"/>
        <v>0</v>
      </c>
      <c r="CY105" s="59">
        <f t="shared" si="103"/>
        <v>0</v>
      </c>
      <c r="CZ105" s="59">
        <f t="shared" si="104"/>
        <v>0</v>
      </c>
      <c r="DA105" s="59">
        <f t="shared" si="105"/>
        <v>0</v>
      </c>
      <c r="DB105" s="59">
        <f t="shared" si="106"/>
        <v>0</v>
      </c>
      <c r="DE105">
        <f t="shared" si="86"/>
        <v>100</v>
      </c>
      <c r="DF105" t="str">
        <f t="shared" si="107"/>
        <v/>
      </c>
      <c r="DG105" s="59">
        <f>IF($C105&lt;&gt;0,SUM($CK106:CK106),0)</f>
        <v>0</v>
      </c>
      <c r="DH105" s="59">
        <f>IF($C105&lt;&gt;0,SUM($CK106:CL106),0)</f>
        <v>0</v>
      </c>
      <c r="DI105" s="59">
        <f>IF($C105&lt;&gt;0,SUM($CK106:CM106),0)</f>
        <v>0</v>
      </c>
      <c r="DJ105" s="59">
        <f>IF($C105&lt;&gt;0,SUM($CK106:CN106),0)</f>
        <v>0</v>
      </c>
      <c r="DK105" s="59">
        <f>IF($C105&lt;&gt;0,SUM($CK106:CO106),0)</f>
        <v>0</v>
      </c>
      <c r="DL105" s="59">
        <f>IF($C105&lt;&gt;0,SUM($CK106:CP106),0)</f>
        <v>0</v>
      </c>
      <c r="DM105" s="59">
        <f>IF($C105&lt;&gt;0,SUM($CK106:CQ106),0)</f>
        <v>0</v>
      </c>
      <c r="DN105" s="59">
        <f>IF($C105&lt;&gt;0,SUM($CK106:CR106),0)</f>
        <v>0</v>
      </c>
      <c r="DO105" s="59">
        <f>IF($C105&lt;&gt;0,SUM($CK106:CS106),0)</f>
        <v>0</v>
      </c>
      <c r="DP105" s="59">
        <f>IF($C105&lt;&gt;0,SUM($CK106:CT106),0)</f>
        <v>0</v>
      </c>
      <c r="DQ105" s="59">
        <f>IF($C105&lt;&gt;0,SUM($CK106:CU106),0)</f>
        <v>0</v>
      </c>
      <c r="DR105" s="59">
        <f>IF($C105&lt;&gt;0,SUM($CK106:CV106),0)</f>
        <v>0</v>
      </c>
      <c r="DS105" s="59">
        <f>IF($C105&lt;&gt;0,SUM($CK106:CW106),0)</f>
        <v>0</v>
      </c>
      <c r="DT105" s="59">
        <f>IF($C105&lt;&gt;0,SUM($CK106:CX106),0)</f>
        <v>0</v>
      </c>
      <c r="DU105" s="59">
        <f>IF($C105&lt;&gt;0,SUM($CK106:CY106),0)</f>
        <v>0</v>
      </c>
      <c r="DV105" s="59">
        <f>IF($C105&lt;&gt;0,SUM($CK106:CZ106),0)</f>
        <v>0</v>
      </c>
      <c r="DW105" s="59">
        <f>IF($C105&lt;&gt;0,SUM($CK106:DA106),0)</f>
        <v>0</v>
      </c>
      <c r="DX105" s="59">
        <f>IF($C105&lt;&gt;0,SUM($CK106:DB106),0)</f>
        <v>0</v>
      </c>
      <c r="DY105" s="952" t="str">
        <f t="shared" si="111"/>
        <v/>
      </c>
    </row>
    <row r="106" spans="1:129" ht="13.5" hidden="1" thickBot="1">
      <c r="A106" s="3" t="str">
        <f t="shared" si="112"/>
        <v/>
      </c>
      <c r="B106" s="805">
        <f>Dados_GLOBAL_Inicial!E106</f>
        <v>0</v>
      </c>
      <c r="C106" s="953">
        <f>IF(IFERROR(VALUE(Dados_GLOBAL_Inicial!F106),0)=0,0,Dados_GLOBAL_Inicial!F106)</f>
        <v>0</v>
      </c>
      <c r="D106" s="830">
        <f>Dados_GLOBAL_Inicial!G106</f>
        <v>0</v>
      </c>
      <c r="E106" s="830" t="str">
        <f>IF(IFERROR(VLOOKUP(F106,Cod_Gde_Itens!$A$1:$B$80,2,FALSE),0)&gt;549,IFERROR(VLOOKUP(F106,Cod_Gde_Itens!$A$1:$B$80,2,FALSE),0),IF(Dados_GLOBAL_Inicial!H106=0,"",Dados_GLOBAL_Inicial!H106))</f>
        <v/>
      </c>
      <c r="F106" s="823">
        <f>Dados_GLOBAL_Inicial!I106</f>
        <v>0</v>
      </c>
      <c r="G106" s="824">
        <f>Dados_GLOBAL_Inicial!J106</f>
        <v>0</v>
      </c>
      <c r="H106" s="454">
        <f>Dados_GLOBAL_Inicial!K106</f>
        <v>0</v>
      </c>
      <c r="I106" s="970">
        <f>SUM('MEDIÇÃO_OBJETO (1)'!I106)</f>
        <v>0</v>
      </c>
      <c r="J106" s="455">
        <f t="shared" si="113"/>
        <v>0</v>
      </c>
      <c r="K106" s="451">
        <f t="shared" si="78"/>
        <v>0</v>
      </c>
      <c r="L106" s="452">
        <f t="shared" si="88"/>
        <v>0</v>
      </c>
      <c r="M106" s="809">
        <f t="shared" si="79"/>
        <v>0</v>
      </c>
      <c r="N106" s="810">
        <f>IF(IFERROR(VALUE(Dados_GLOBAL_Inicial!L106),0)=0,0,Dados_GLOBAL_Inicial!L106)</f>
        <v>0</v>
      </c>
      <c r="O106" s="812">
        <f>SUM('MEDIÇÃO_OBJETO (1)'!O106)</f>
        <v>0</v>
      </c>
      <c r="P106" s="812">
        <f>SUM('MEDIÇÃO_OBJETO (1)'!P106)</f>
        <v>0</v>
      </c>
      <c r="Q106" s="813">
        <f t="shared" si="80"/>
        <v>0</v>
      </c>
      <c r="R106" s="951"/>
      <c r="S106" s="815">
        <f>SUM('MEDIÇÃO_OBJETO (1)'!S106)</f>
        <v>0</v>
      </c>
      <c r="T106" s="815">
        <f>SUM('MEDIÇÃO_OBJETO (1)'!T106)</f>
        <v>0</v>
      </c>
      <c r="V106" s="19"/>
      <c r="W106" s="978">
        <f t="shared" si="81"/>
        <v>0</v>
      </c>
      <c r="X106" s="816">
        <f t="shared" si="82"/>
        <v>0</v>
      </c>
      <c r="Y106" s="816">
        <f t="shared" si="83"/>
        <v>0</v>
      </c>
      <c r="Z106" s="817">
        <f t="shared" si="84"/>
        <v>0</v>
      </c>
      <c r="AB106" s="453">
        <f t="shared" si="108"/>
        <v>0</v>
      </c>
      <c r="AC106" s="14">
        <f t="shared" si="85"/>
        <v>0</v>
      </c>
      <c r="AD106" s="819"/>
      <c r="AE106" s="631">
        <f t="shared" si="109"/>
        <v>0</v>
      </c>
      <c r="AF106" s="818">
        <f>SUM('MEDIÇÃO_OBJETO (1)'!AG106)</f>
        <v>0</v>
      </c>
      <c r="AG106" s="541">
        <f>SUM('MEDIÇÃO_OBJETO (1)'!AH106)</f>
        <v>0</v>
      </c>
      <c r="AH106" s="541">
        <f>SUM('MEDIÇÃO_OBJETO (1)'!AI106)</f>
        <v>0</v>
      </c>
      <c r="AI106" s="541">
        <f>SUM('MEDIÇÃO_OBJETO (1)'!AJ106)</f>
        <v>0</v>
      </c>
      <c r="AJ106" s="541">
        <f>SUM('MEDIÇÃO_OBJETO (1)'!AK106)</f>
        <v>0</v>
      </c>
      <c r="AK106" s="541">
        <f>SUM('MEDIÇÃO_OBJETO (1)'!AL106)</f>
        <v>0</v>
      </c>
      <c r="AL106" s="541">
        <f>SUM('MEDIÇÃO_OBJETO (1)'!AM106)</f>
        <v>0</v>
      </c>
      <c r="AM106" s="541">
        <f>SUM('MEDIÇÃO_OBJETO (1)'!AN106)</f>
        <v>0</v>
      </c>
      <c r="AN106" s="541">
        <f>SUM('MEDIÇÃO_OBJETO (1)'!AO106)</f>
        <v>0</v>
      </c>
      <c r="AO106" s="541">
        <f>SUM('MEDIÇÃO_OBJETO (1)'!AP106)</f>
        <v>0</v>
      </c>
      <c r="AP106" s="541">
        <f>SUM('MEDIÇÃO_OBJETO (1)'!AQ106)</f>
        <v>0</v>
      </c>
      <c r="AQ106" s="541">
        <f>SUM('MEDIÇÃO_OBJETO (1)'!AR106)</f>
        <v>0</v>
      </c>
      <c r="AR106" s="541">
        <f>SUM('MEDIÇÃO_OBJETO (1)'!AS106)</f>
        <v>0</v>
      </c>
      <c r="AS106" s="541">
        <f>SUM('MEDIÇÃO_OBJETO (1)'!AT106)</f>
        <v>0</v>
      </c>
      <c r="AT106" s="541">
        <f>SUM('MEDIÇÃO_OBJETO (1)'!AU106)</f>
        <v>0</v>
      </c>
      <c r="AU106" s="541">
        <f>SUM('MEDIÇÃO_OBJETO (1)'!AV106)</f>
        <v>0</v>
      </c>
      <c r="AV106" s="541">
        <f>SUM('MEDIÇÃO_OBJETO (1)'!AW106)</f>
        <v>0</v>
      </c>
      <c r="AW106" s="541">
        <f>SUM('MEDIÇÃO_OBJETO (1)'!AX106)</f>
        <v>0</v>
      </c>
      <c r="AX106" s="977"/>
      <c r="BN106" s="992">
        <f t="shared" si="114"/>
        <v>0</v>
      </c>
      <c r="BO106" s="538">
        <f t="shared" si="110"/>
        <v>0</v>
      </c>
      <c r="BP106" s="987">
        <f>IF(RESUMO_GLOBAL!$X$53="a",ROUND(AF106*$N106,RESUMO_GLOBAL!$X$54),IF(RESUMO_GLOBAL!$X$53="t",TRUNC(AF106*$N106,RESUMO_GLOBAL!$X$54),AF106*$N106))</f>
        <v>0</v>
      </c>
      <c r="BQ106" s="987">
        <f>IF(RESUMO_GLOBAL!$X$53="a",ROUND(AG106*$N106,RESUMO_GLOBAL!$X$54),IF(RESUMO_GLOBAL!$X$53="t",TRUNC(AG106*$N106,RESUMO_GLOBAL!$X$54),AG106*$N106))</f>
        <v>0</v>
      </c>
      <c r="BR106" s="987">
        <f>IF(RESUMO_GLOBAL!$X$53="a",ROUND(AH106*$N106,RESUMO_GLOBAL!$X$54),IF(RESUMO_GLOBAL!$X$53="t",TRUNC(AH106*$N106,RESUMO_GLOBAL!$X$54),AH106*$N106))</f>
        <v>0</v>
      </c>
      <c r="BS106" s="987">
        <f>IF(RESUMO_GLOBAL!$X$53="a",ROUND(AI106*$N106,RESUMO_GLOBAL!$X$54),IF(RESUMO_GLOBAL!$X$53="t",TRUNC(AI106*$N106,RESUMO_GLOBAL!$X$54),AI106*$N106))</f>
        <v>0</v>
      </c>
      <c r="BT106" s="987">
        <f>IF(RESUMO_GLOBAL!$X$53="a",ROUND(AJ106*$N106,RESUMO_GLOBAL!$X$54),IF(RESUMO_GLOBAL!$X$53="t",TRUNC(AJ106*$N106,RESUMO_GLOBAL!$X$54),AJ106*$N106))</f>
        <v>0</v>
      </c>
      <c r="BU106" s="987">
        <f>IF(RESUMO_GLOBAL!$X$53="a",ROUND(AK106*$N106,RESUMO_GLOBAL!$X$54),IF(RESUMO_GLOBAL!$X$53="t",TRUNC(AK106*$N106,RESUMO_GLOBAL!$X$54),AK106*$N106))</f>
        <v>0</v>
      </c>
      <c r="BV106" s="987">
        <f>IF(RESUMO_GLOBAL!$X$53="a",ROUND(AL106*$N106,RESUMO_GLOBAL!$X$54),IF(RESUMO_GLOBAL!$X$53="t",TRUNC(AL106*$N106,RESUMO_GLOBAL!$X$54),AL106*$N106))</f>
        <v>0</v>
      </c>
      <c r="BW106" s="987">
        <f>IF(RESUMO_GLOBAL!$X$53="a",ROUND(AM106*$N106,RESUMO_GLOBAL!$X$54),IF(RESUMO_GLOBAL!$X$53="t",TRUNC(AM106*$N106,RESUMO_GLOBAL!$X$54),AM106*$N106))</f>
        <v>0</v>
      </c>
      <c r="BX106" s="987">
        <f>IF(RESUMO_GLOBAL!$X$53="a",ROUND(AN106*$N106,RESUMO_GLOBAL!$X$54),IF(RESUMO_GLOBAL!$X$53="t",TRUNC(AN106*$N106,RESUMO_GLOBAL!$X$54),AN106*$N106))</f>
        <v>0</v>
      </c>
      <c r="BY106" s="987">
        <f>IF(RESUMO_GLOBAL!$X$53="a",ROUND(AO106*$N106,RESUMO_GLOBAL!$X$54),IF(RESUMO_GLOBAL!$X$53="t",TRUNC(AO106*$N106,RESUMO_GLOBAL!$X$54),AO106*$N106))</f>
        <v>0</v>
      </c>
      <c r="BZ106" s="987">
        <f>IF(RESUMO_GLOBAL!$X$53="a",ROUND(AP106*$N106,RESUMO_GLOBAL!$X$54),IF(RESUMO_GLOBAL!$X$53="t",TRUNC(AP106*$N106,RESUMO_GLOBAL!$X$54),AP106*$N106))</f>
        <v>0</v>
      </c>
      <c r="CA106" s="987">
        <f>IF(RESUMO_GLOBAL!$X$53="a",ROUND(AQ106*$N106,RESUMO_GLOBAL!$X$54),IF(RESUMO_GLOBAL!$X$53="t",TRUNC(AQ106*$N106,RESUMO_GLOBAL!$X$54),AQ106*$N106))</f>
        <v>0</v>
      </c>
      <c r="CB106" s="987">
        <f>IF(RESUMO_GLOBAL!$X$53="a",ROUND(AR106*$N106,RESUMO_GLOBAL!$X$54),IF(RESUMO_GLOBAL!$X$53="t",TRUNC(AR106*$N106,RESUMO_GLOBAL!$X$54),AR106*$N106))</f>
        <v>0</v>
      </c>
      <c r="CC106" s="987">
        <f>IF(RESUMO_GLOBAL!$X$53="a",ROUND(AS106*$N106,RESUMO_GLOBAL!$X$54),IF(RESUMO_GLOBAL!$X$53="t",TRUNC(AS106*$N106,RESUMO_GLOBAL!$X$54),AS106*$N106))</f>
        <v>0</v>
      </c>
      <c r="CD106" s="987">
        <f>IF(RESUMO_GLOBAL!$X$53="a",ROUND(AT106*$N106,RESUMO_GLOBAL!$X$54),IF(RESUMO_GLOBAL!$X$53="t",TRUNC(AT106*$N106,RESUMO_GLOBAL!$X$54),AT106*$N106))</f>
        <v>0</v>
      </c>
      <c r="CE106" s="987">
        <f>IF(RESUMO_GLOBAL!$X$53="a",ROUND(AU106*$N106,RESUMO_GLOBAL!$X$54),IF(RESUMO_GLOBAL!$X$53="t",TRUNC(AU106*$N106,RESUMO_GLOBAL!$X$54),AU106*$N106))</f>
        <v>0</v>
      </c>
      <c r="CF106" s="987">
        <f>IF(RESUMO_GLOBAL!$X$53="a",ROUND(AV106*$N106,RESUMO_GLOBAL!$X$54),IF(RESUMO_GLOBAL!$X$53="t",TRUNC(AV106*$N106,RESUMO_GLOBAL!$X$54),AV106*$N106))</f>
        <v>0</v>
      </c>
      <c r="CG106" s="987">
        <f>IF(RESUMO_GLOBAL!$X$53="a",ROUND(AW106*$N106,RESUMO_GLOBAL!$X$54),IF(RESUMO_GLOBAL!$X$53="t",TRUNC(AW106*$N106,RESUMO_GLOBAL!$X$54),AW106*$N106))</f>
        <v>0</v>
      </c>
      <c r="CK106" s="59">
        <f t="shared" si="89"/>
        <v>0</v>
      </c>
      <c r="CL106" s="59">
        <f t="shared" si="90"/>
        <v>0</v>
      </c>
      <c r="CM106" s="59">
        <f t="shared" si="91"/>
        <v>0</v>
      </c>
      <c r="CN106" s="59">
        <f t="shared" si="92"/>
        <v>0</v>
      </c>
      <c r="CO106" s="59">
        <f t="shared" si="93"/>
        <v>0</v>
      </c>
      <c r="CP106" s="59">
        <f t="shared" si="94"/>
        <v>0</v>
      </c>
      <c r="CQ106" s="59">
        <f t="shared" si="95"/>
        <v>0</v>
      </c>
      <c r="CR106" s="59">
        <f t="shared" si="96"/>
        <v>0</v>
      </c>
      <c r="CS106" s="59">
        <f t="shared" si="97"/>
        <v>0</v>
      </c>
      <c r="CT106" s="59">
        <f t="shared" si="98"/>
        <v>0</v>
      </c>
      <c r="CU106" s="59">
        <f t="shared" si="99"/>
        <v>0</v>
      </c>
      <c r="CV106" s="59">
        <f t="shared" si="100"/>
        <v>0</v>
      </c>
      <c r="CW106" s="59">
        <f t="shared" si="101"/>
        <v>0</v>
      </c>
      <c r="CX106" s="59">
        <f t="shared" si="102"/>
        <v>0</v>
      </c>
      <c r="CY106" s="59">
        <f t="shared" si="103"/>
        <v>0</v>
      </c>
      <c r="CZ106" s="59">
        <f t="shared" si="104"/>
        <v>0</v>
      </c>
      <c r="DA106" s="59">
        <f t="shared" si="105"/>
        <v>0</v>
      </c>
      <c r="DB106" s="59">
        <f t="shared" si="106"/>
        <v>0</v>
      </c>
      <c r="DE106">
        <f t="shared" si="86"/>
        <v>101</v>
      </c>
      <c r="DF106" t="str">
        <f t="shared" si="107"/>
        <v/>
      </c>
      <c r="DG106" s="59">
        <f>IF($C106&lt;&gt;0,SUM($CK107:CK107),0)</f>
        <v>0</v>
      </c>
      <c r="DH106" s="59">
        <f>IF($C106&lt;&gt;0,SUM($CK107:CL107),0)</f>
        <v>0</v>
      </c>
      <c r="DI106" s="59">
        <f>IF($C106&lt;&gt;0,SUM($CK107:CM107),0)</f>
        <v>0</v>
      </c>
      <c r="DJ106" s="59">
        <f>IF($C106&lt;&gt;0,SUM($CK107:CN107),0)</f>
        <v>0</v>
      </c>
      <c r="DK106" s="59">
        <f>IF($C106&lt;&gt;0,SUM($CK107:CO107),0)</f>
        <v>0</v>
      </c>
      <c r="DL106" s="59">
        <f>IF($C106&lt;&gt;0,SUM($CK107:CP107),0)</f>
        <v>0</v>
      </c>
      <c r="DM106" s="59">
        <f>IF($C106&lt;&gt;0,SUM($CK107:CQ107),0)</f>
        <v>0</v>
      </c>
      <c r="DN106" s="59">
        <f>IF($C106&lt;&gt;0,SUM($CK107:CR107),0)</f>
        <v>0</v>
      </c>
      <c r="DO106" s="59">
        <f>IF($C106&lt;&gt;0,SUM($CK107:CS107),0)</f>
        <v>0</v>
      </c>
      <c r="DP106" s="59">
        <f>IF($C106&lt;&gt;0,SUM($CK107:CT107),0)</f>
        <v>0</v>
      </c>
      <c r="DQ106" s="59">
        <f>IF($C106&lt;&gt;0,SUM($CK107:CU107),0)</f>
        <v>0</v>
      </c>
      <c r="DR106" s="59">
        <f>IF($C106&lt;&gt;0,SUM($CK107:CV107),0)</f>
        <v>0</v>
      </c>
      <c r="DS106" s="59">
        <f>IF($C106&lt;&gt;0,SUM($CK107:CW107),0)</f>
        <v>0</v>
      </c>
      <c r="DT106" s="59">
        <f>IF($C106&lt;&gt;0,SUM($CK107:CX107),0)</f>
        <v>0</v>
      </c>
      <c r="DU106" s="59">
        <f>IF($C106&lt;&gt;0,SUM($CK107:CY107),0)</f>
        <v>0</v>
      </c>
      <c r="DV106" s="59">
        <f>IF($C106&lt;&gt;0,SUM($CK107:CZ107),0)</f>
        <v>0</v>
      </c>
      <c r="DW106" s="59">
        <f>IF($C106&lt;&gt;0,SUM($CK107:DA107),0)</f>
        <v>0</v>
      </c>
      <c r="DX106" s="59">
        <f>IF($C106&lt;&gt;0,SUM($CK107:DB107),0)</f>
        <v>0</v>
      </c>
      <c r="DY106" s="952" t="str">
        <f t="shared" si="111"/>
        <v/>
      </c>
    </row>
    <row r="107" spans="1:129" ht="13.5" hidden="1" thickBot="1">
      <c r="A107" s="3" t="str">
        <f t="shared" si="112"/>
        <v/>
      </c>
      <c r="B107" s="805">
        <f>Dados_GLOBAL_Inicial!E107</f>
        <v>0</v>
      </c>
      <c r="C107" s="953">
        <f>IF(IFERROR(VALUE(Dados_GLOBAL_Inicial!F107),0)=0,0,Dados_GLOBAL_Inicial!F107)</f>
        <v>0</v>
      </c>
      <c r="D107" s="830">
        <f>Dados_GLOBAL_Inicial!G107</f>
        <v>0</v>
      </c>
      <c r="E107" s="830" t="str">
        <f>IF(IFERROR(VLOOKUP(F107,Cod_Gde_Itens!$A$1:$B$80,2,FALSE),0)&gt;549,IFERROR(VLOOKUP(F107,Cod_Gde_Itens!$A$1:$B$80,2,FALSE),0),IF(Dados_GLOBAL_Inicial!H107=0,"",Dados_GLOBAL_Inicial!H107))</f>
        <v/>
      </c>
      <c r="F107" s="823">
        <f>Dados_GLOBAL_Inicial!I107</f>
        <v>0</v>
      </c>
      <c r="G107" s="824">
        <f>Dados_GLOBAL_Inicial!J107</f>
        <v>0</v>
      </c>
      <c r="H107" s="454">
        <f>Dados_GLOBAL_Inicial!K107</f>
        <v>0</v>
      </c>
      <c r="I107" s="970">
        <f>SUM('MEDIÇÃO_OBJETO (1)'!I107)</f>
        <v>0</v>
      </c>
      <c r="J107" s="455">
        <f t="shared" si="113"/>
        <v>0</v>
      </c>
      <c r="K107" s="451">
        <f t="shared" si="78"/>
        <v>0</v>
      </c>
      <c r="L107" s="452">
        <f t="shared" si="88"/>
        <v>0</v>
      </c>
      <c r="M107" s="809">
        <f t="shared" si="79"/>
        <v>0</v>
      </c>
      <c r="N107" s="810">
        <f>IF(IFERROR(VALUE(Dados_GLOBAL_Inicial!L107),0)=0,0,Dados_GLOBAL_Inicial!L107)</f>
        <v>0</v>
      </c>
      <c r="O107" s="812">
        <f>SUM('MEDIÇÃO_OBJETO (1)'!O107)</f>
        <v>0</v>
      </c>
      <c r="P107" s="812">
        <f>SUM('MEDIÇÃO_OBJETO (1)'!P107)</f>
        <v>0</v>
      </c>
      <c r="Q107" s="813">
        <f t="shared" si="80"/>
        <v>0</v>
      </c>
      <c r="R107" s="951"/>
      <c r="S107" s="815">
        <f>SUM('MEDIÇÃO_OBJETO (1)'!S107)</f>
        <v>0</v>
      </c>
      <c r="T107" s="815">
        <f>SUM('MEDIÇÃO_OBJETO (1)'!T107)</f>
        <v>0</v>
      </c>
      <c r="V107" s="19"/>
      <c r="W107" s="978">
        <f t="shared" si="81"/>
        <v>0</v>
      </c>
      <c r="X107" s="816">
        <f t="shared" si="82"/>
        <v>0</v>
      </c>
      <c r="Y107" s="816">
        <f t="shared" si="83"/>
        <v>0</v>
      </c>
      <c r="Z107" s="817">
        <f t="shared" si="84"/>
        <v>0</v>
      </c>
      <c r="AB107" s="453">
        <f t="shared" si="108"/>
        <v>0</v>
      </c>
      <c r="AC107" s="14">
        <f t="shared" si="85"/>
        <v>0</v>
      </c>
      <c r="AD107" s="819"/>
      <c r="AE107" s="631">
        <f t="shared" si="109"/>
        <v>0</v>
      </c>
      <c r="AF107" s="818">
        <f>SUM('MEDIÇÃO_OBJETO (1)'!AG107)</f>
        <v>0</v>
      </c>
      <c r="AG107" s="541">
        <f>SUM('MEDIÇÃO_OBJETO (1)'!AH107)</f>
        <v>0</v>
      </c>
      <c r="AH107" s="541">
        <f>SUM('MEDIÇÃO_OBJETO (1)'!AI107)</f>
        <v>0</v>
      </c>
      <c r="AI107" s="541">
        <f>SUM('MEDIÇÃO_OBJETO (1)'!AJ107)</f>
        <v>0</v>
      </c>
      <c r="AJ107" s="541">
        <f>SUM('MEDIÇÃO_OBJETO (1)'!AK107)</f>
        <v>0</v>
      </c>
      <c r="AK107" s="541">
        <f>SUM('MEDIÇÃO_OBJETO (1)'!AL107)</f>
        <v>0</v>
      </c>
      <c r="AL107" s="541">
        <f>SUM('MEDIÇÃO_OBJETO (1)'!AM107)</f>
        <v>0</v>
      </c>
      <c r="AM107" s="541">
        <f>SUM('MEDIÇÃO_OBJETO (1)'!AN107)</f>
        <v>0</v>
      </c>
      <c r="AN107" s="541">
        <f>SUM('MEDIÇÃO_OBJETO (1)'!AO107)</f>
        <v>0</v>
      </c>
      <c r="AO107" s="541">
        <f>SUM('MEDIÇÃO_OBJETO (1)'!AP107)</f>
        <v>0</v>
      </c>
      <c r="AP107" s="541">
        <f>SUM('MEDIÇÃO_OBJETO (1)'!AQ107)</f>
        <v>0</v>
      </c>
      <c r="AQ107" s="541">
        <f>SUM('MEDIÇÃO_OBJETO (1)'!AR107)</f>
        <v>0</v>
      </c>
      <c r="AR107" s="541">
        <f>SUM('MEDIÇÃO_OBJETO (1)'!AS107)</f>
        <v>0</v>
      </c>
      <c r="AS107" s="541">
        <f>SUM('MEDIÇÃO_OBJETO (1)'!AT107)</f>
        <v>0</v>
      </c>
      <c r="AT107" s="541">
        <f>SUM('MEDIÇÃO_OBJETO (1)'!AU107)</f>
        <v>0</v>
      </c>
      <c r="AU107" s="541">
        <f>SUM('MEDIÇÃO_OBJETO (1)'!AV107)</f>
        <v>0</v>
      </c>
      <c r="AV107" s="541">
        <f>SUM('MEDIÇÃO_OBJETO (1)'!AW107)</f>
        <v>0</v>
      </c>
      <c r="AW107" s="541">
        <f>SUM('MEDIÇÃO_OBJETO (1)'!AX107)</f>
        <v>0</v>
      </c>
      <c r="AX107" s="977"/>
      <c r="BN107" s="992">
        <f t="shared" si="114"/>
        <v>0</v>
      </c>
      <c r="BO107" s="538">
        <f t="shared" si="110"/>
        <v>0</v>
      </c>
      <c r="BP107" s="987">
        <f>IF(RESUMO_GLOBAL!$X$53="a",ROUND(AF107*$N107,RESUMO_GLOBAL!$X$54),IF(RESUMO_GLOBAL!$X$53="t",TRUNC(AF107*$N107,RESUMO_GLOBAL!$X$54),AF107*$N107))</f>
        <v>0</v>
      </c>
      <c r="BQ107" s="987">
        <f>IF(RESUMO_GLOBAL!$X$53="a",ROUND(AG107*$N107,RESUMO_GLOBAL!$X$54),IF(RESUMO_GLOBAL!$X$53="t",TRUNC(AG107*$N107,RESUMO_GLOBAL!$X$54),AG107*$N107))</f>
        <v>0</v>
      </c>
      <c r="BR107" s="987">
        <f>IF(RESUMO_GLOBAL!$X$53="a",ROUND(AH107*$N107,RESUMO_GLOBAL!$X$54),IF(RESUMO_GLOBAL!$X$53="t",TRUNC(AH107*$N107,RESUMO_GLOBAL!$X$54),AH107*$N107))</f>
        <v>0</v>
      </c>
      <c r="BS107" s="987">
        <f>IF(RESUMO_GLOBAL!$X$53="a",ROUND(AI107*$N107,RESUMO_GLOBAL!$X$54),IF(RESUMO_GLOBAL!$X$53="t",TRUNC(AI107*$N107,RESUMO_GLOBAL!$X$54),AI107*$N107))</f>
        <v>0</v>
      </c>
      <c r="BT107" s="987">
        <f>IF(RESUMO_GLOBAL!$X$53="a",ROUND(AJ107*$N107,RESUMO_GLOBAL!$X$54),IF(RESUMO_GLOBAL!$X$53="t",TRUNC(AJ107*$N107,RESUMO_GLOBAL!$X$54),AJ107*$N107))</f>
        <v>0</v>
      </c>
      <c r="BU107" s="987">
        <f>IF(RESUMO_GLOBAL!$X$53="a",ROUND(AK107*$N107,RESUMO_GLOBAL!$X$54),IF(RESUMO_GLOBAL!$X$53="t",TRUNC(AK107*$N107,RESUMO_GLOBAL!$X$54),AK107*$N107))</f>
        <v>0</v>
      </c>
      <c r="BV107" s="987">
        <f>IF(RESUMO_GLOBAL!$X$53="a",ROUND(AL107*$N107,RESUMO_GLOBAL!$X$54),IF(RESUMO_GLOBAL!$X$53="t",TRUNC(AL107*$N107,RESUMO_GLOBAL!$X$54),AL107*$N107))</f>
        <v>0</v>
      </c>
      <c r="BW107" s="987">
        <f>IF(RESUMO_GLOBAL!$X$53="a",ROUND(AM107*$N107,RESUMO_GLOBAL!$X$54),IF(RESUMO_GLOBAL!$X$53="t",TRUNC(AM107*$N107,RESUMO_GLOBAL!$X$54),AM107*$N107))</f>
        <v>0</v>
      </c>
      <c r="BX107" s="987">
        <f>IF(RESUMO_GLOBAL!$X$53="a",ROUND(AN107*$N107,RESUMO_GLOBAL!$X$54),IF(RESUMO_GLOBAL!$X$53="t",TRUNC(AN107*$N107,RESUMO_GLOBAL!$X$54),AN107*$N107))</f>
        <v>0</v>
      </c>
      <c r="BY107" s="987">
        <f>IF(RESUMO_GLOBAL!$X$53="a",ROUND(AO107*$N107,RESUMO_GLOBAL!$X$54),IF(RESUMO_GLOBAL!$X$53="t",TRUNC(AO107*$N107,RESUMO_GLOBAL!$X$54),AO107*$N107))</f>
        <v>0</v>
      </c>
      <c r="BZ107" s="987">
        <f>IF(RESUMO_GLOBAL!$X$53="a",ROUND(AP107*$N107,RESUMO_GLOBAL!$X$54),IF(RESUMO_GLOBAL!$X$53="t",TRUNC(AP107*$N107,RESUMO_GLOBAL!$X$54),AP107*$N107))</f>
        <v>0</v>
      </c>
      <c r="CA107" s="987">
        <f>IF(RESUMO_GLOBAL!$X$53="a",ROUND(AQ107*$N107,RESUMO_GLOBAL!$X$54),IF(RESUMO_GLOBAL!$X$53="t",TRUNC(AQ107*$N107,RESUMO_GLOBAL!$X$54),AQ107*$N107))</f>
        <v>0</v>
      </c>
      <c r="CB107" s="987">
        <f>IF(RESUMO_GLOBAL!$X$53="a",ROUND(AR107*$N107,RESUMO_GLOBAL!$X$54),IF(RESUMO_GLOBAL!$X$53="t",TRUNC(AR107*$N107,RESUMO_GLOBAL!$X$54),AR107*$N107))</f>
        <v>0</v>
      </c>
      <c r="CC107" s="987">
        <f>IF(RESUMO_GLOBAL!$X$53="a",ROUND(AS107*$N107,RESUMO_GLOBAL!$X$54),IF(RESUMO_GLOBAL!$X$53="t",TRUNC(AS107*$N107,RESUMO_GLOBAL!$X$54),AS107*$N107))</f>
        <v>0</v>
      </c>
      <c r="CD107" s="987">
        <f>IF(RESUMO_GLOBAL!$X$53="a",ROUND(AT107*$N107,RESUMO_GLOBAL!$X$54),IF(RESUMO_GLOBAL!$X$53="t",TRUNC(AT107*$N107,RESUMO_GLOBAL!$X$54),AT107*$N107))</f>
        <v>0</v>
      </c>
      <c r="CE107" s="987">
        <f>IF(RESUMO_GLOBAL!$X$53="a",ROUND(AU107*$N107,RESUMO_GLOBAL!$X$54),IF(RESUMO_GLOBAL!$X$53="t",TRUNC(AU107*$N107,RESUMO_GLOBAL!$X$54),AU107*$N107))</f>
        <v>0</v>
      </c>
      <c r="CF107" s="987">
        <f>IF(RESUMO_GLOBAL!$X$53="a",ROUND(AV107*$N107,RESUMO_GLOBAL!$X$54),IF(RESUMO_GLOBAL!$X$53="t",TRUNC(AV107*$N107,RESUMO_GLOBAL!$X$54),AV107*$N107))</f>
        <v>0</v>
      </c>
      <c r="CG107" s="987">
        <f>IF(RESUMO_GLOBAL!$X$53="a",ROUND(AW107*$N107,RESUMO_GLOBAL!$X$54),IF(RESUMO_GLOBAL!$X$53="t",TRUNC(AW107*$N107,RESUMO_GLOBAL!$X$54),AW107*$N107))</f>
        <v>0</v>
      </c>
      <c r="CK107" s="59">
        <f t="shared" si="89"/>
        <v>0</v>
      </c>
      <c r="CL107" s="59">
        <f t="shared" si="90"/>
        <v>0</v>
      </c>
      <c r="CM107" s="59">
        <f t="shared" si="91"/>
        <v>0</v>
      </c>
      <c r="CN107" s="59">
        <f t="shared" si="92"/>
        <v>0</v>
      </c>
      <c r="CO107" s="59">
        <f t="shared" si="93"/>
        <v>0</v>
      </c>
      <c r="CP107" s="59">
        <f t="shared" si="94"/>
        <v>0</v>
      </c>
      <c r="CQ107" s="59">
        <f t="shared" si="95"/>
        <v>0</v>
      </c>
      <c r="CR107" s="59">
        <f t="shared" si="96"/>
        <v>0</v>
      </c>
      <c r="CS107" s="59">
        <f t="shared" si="97"/>
        <v>0</v>
      </c>
      <c r="CT107" s="59">
        <f t="shared" si="98"/>
        <v>0</v>
      </c>
      <c r="CU107" s="59">
        <f t="shared" si="99"/>
        <v>0</v>
      </c>
      <c r="CV107" s="59">
        <f t="shared" si="100"/>
        <v>0</v>
      </c>
      <c r="CW107" s="59">
        <f t="shared" si="101"/>
        <v>0</v>
      </c>
      <c r="CX107" s="59">
        <f t="shared" si="102"/>
        <v>0</v>
      </c>
      <c r="CY107" s="59">
        <f t="shared" si="103"/>
        <v>0</v>
      </c>
      <c r="CZ107" s="59">
        <f t="shared" si="104"/>
        <v>0</v>
      </c>
      <c r="DA107" s="59">
        <f t="shared" si="105"/>
        <v>0</v>
      </c>
      <c r="DB107" s="59">
        <f t="shared" si="106"/>
        <v>0</v>
      </c>
      <c r="DE107">
        <f t="shared" si="86"/>
        <v>102</v>
      </c>
      <c r="DF107" t="str">
        <f t="shared" si="107"/>
        <v/>
      </c>
      <c r="DG107" s="59">
        <f>IF($C107&lt;&gt;0,SUM($CK108:CK108),0)</f>
        <v>0</v>
      </c>
      <c r="DH107" s="59">
        <f>IF($C107&lt;&gt;0,SUM($CK108:CL108),0)</f>
        <v>0</v>
      </c>
      <c r="DI107" s="59">
        <f>IF($C107&lt;&gt;0,SUM($CK108:CM108),0)</f>
        <v>0</v>
      </c>
      <c r="DJ107" s="59">
        <f>IF($C107&lt;&gt;0,SUM($CK108:CN108),0)</f>
        <v>0</v>
      </c>
      <c r="DK107" s="59">
        <f>IF($C107&lt;&gt;0,SUM($CK108:CO108),0)</f>
        <v>0</v>
      </c>
      <c r="DL107" s="59">
        <f>IF($C107&lt;&gt;0,SUM($CK108:CP108),0)</f>
        <v>0</v>
      </c>
      <c r="DM107" s="59">
        <f>IF($C107&lt;&gt;0,SUM($CK108:CQ108),0)</f>
        <v>0</v>
      </c>
      <c r="DN107" s="59">
        <f>IF($C107&lt;&gt;0,SUM($CK108:CR108),0)</f>
        <v>0</v>
      </c>
      <c r="DO107" s="59">
        <f>IF($C107&lt;&gt;0,SUM($CK108:CS108),0)</f>
        <v>0</v>
      </c>
      <c r="DP107" s="59">
        <f>IF($C107&lt;&gt;0,SUM($CK108:CT108),0)</f>
        <v>0</v>
      </c>
      <c r="DQ107" s="59">
        <f>IF($C107&lt;&gt;0,SUM($CK108:CU108),0)</f>
        <v>0</v>
      </c>
      <c r="DR107" s="59">
        <f>IF($C107&lt;&gt;0,SUM($CK108:CV108),0)</f>
        <v>0</v>
      </c>
      <c r="DS107" s="59">
        <f>IF($C107&lt;&gt;0,SUM($CK108:CW108),0)</f>
        <v>0</v>
      </c>
      <c r="DT107" s="59">
        <f>IF($C107&lt;&gt;0,SUM($CK108:CX108),0)</f>
        <v>0</v>
      </c>
      <c r="DU107" s="59">
        <f>IF($C107&lt;&gt;0,SUM($CK108:CY108),0)</f>
        <v>0</v>
      </c>
      <c r="DV107" s="59">
        <f>IF($C107&lt;&gt;0,SUM($CK108:CZ108),0)</f>
        <v>0</v>
      </c>
      <c r="DW107" s="59">
        <f>IF($C107&lt;&gt;0,SUM($CK108:DA108),0)</f>
        <v>0</v>
      </c>
      <c r="DX107" s="59">
        <f>IF($C107&lt;&gt;0,SUM($CK108:DB108),0)</f>
        <v>0</v>
      </c>
      <c r="DY107" s="952" t="str">
        <f t="shared" si="111"/>
        <v/>
      </c>
    </row>
    <row r="108" spans="1:129" ht="13.5" hidden="1" thickBot="1">
      <c r="A108" s="3" t="str">
        <f t="shared" si="112"/>
        <v/>
      </c>
      <c r="B108" s="805">
        <f>Dados_GLOBAL_Inicial!E108</f>
        <v>0</v>
      </c>
      <c r="C108" s="953">
        <f>IF(IFERROR(VALUE(Dados_GLOBAL_Inicial!F108),0)=0,0,Dados_GLOBAL_Inicial!F108)</f>
        <v>0</v>
      </c>
      <c r="D108" s="830">
        <f>Dados_GLOBAL_Inicial!G108</f>
        <v>0</v>
      </c>
      <c r="E108" s="830" t="str">
        <f>IF(IFERROR(VLOOKUP(F108,Cod_Gde_Itens!$A$1:$B$80,2,FALSE),0)&gt;549,IFERROR(VLOOKUP(F108,Cod_Gde_Itens!$A$1:$B$80,2,FALSE),0),IF(Dados_GLOBAL_Inicial!H108=0,"",Dados_GLOBAL_Inicial!H108))</f>
        <v/>
      </c>
      <c r="F108" s="823">
        <f>Dados_GLOBAL_Inicial!I108</f>
        <v>0</v>
      </c>
      <c r="G108" s="824">
        <f>Dados_GLOBAL_Inicial!J108</f>
        <v>0</v>
      </c>
      <c r="H108" s="454">
        <f>Dados_GLOBAL_Inicial!K108</f>
        <v>0</v>
      </c>
      <c r="I108" s="970">
        <f>SUM('MEDIÇÃO_OBJETO (1)'!I108)</f>
        <v>0</v>
      </c>
      <c r="J108" s="455">
        <f t="shared" si="113"/>
        <v>0</v>
      </c>
      <c r="K108" s="451">
        <f t="shared" si="78"/>
        <v>0</v>
      </c>
      <c r="L108" s="452">
        <f t="shared" si="88"/>
        <v>0</v>
      </c>
      <c r="M108" s="809">
        <f t="shared" si="79"/>
        <v>0</v>
      </c>
      <c r="N108" s="810">
        <f>IF(IFERROR(VALUE(Dados_GLOBAL_Inicial!L108),0)=0,0,Dados_GLOBAL_Inicial!L108)</f>
        <v>0</v>
      </c>
      <c r="O108" s="812">
        <f>SUM('MEDIÇÃO_OBJETO (1)'!O108)</f>
        <v>0</v>
      </c>
      <c r="P108" s="812">
        <f>SUM('MEDIÇÃO_OBJETO (1)'!P108)</f>
        <v>0</v>
      </c>
      <c r="Q108" s="813">
        <f t="shared" si="80"/>
        <v>0</v>
      </c>
      <c r="R108" s="951"/>
      <c r="S108" s="815">
        <f>SUM('MEDIÇÃO_OBJETO (1)'!S108)</f>
        <v>0</v>
      </c>
      <c r="T108" s="815">
        <f>SUM('MEDIÇÃO_OBJETO (1)'!T108)</f>
        <v>0</v>
      </c>
      <c r="V108" s="19"/>
      <c r="W108" s="978">
        <f t="shared" si="81"/>
        <v>0</v>
      </c>
      <c r="X108" s="816">
        <f t="shared" si="82"/>
        <v>0</v>
      </c>
      <c r="Y108" s="816">
        <f t="shared" si="83"/>
        <v>0</v>
      </c>
      <c r="Z108" s="817">
        <f t="shared" si="84"/>
        <v>0</v>
      </c>
      <c r="AB108" s="453">
        <f t="shared" si="108"/>
        <v>0</v>
      </c>
      <c r="AC108" s="14">
        <f t="shared" si="85"/>
        <v>0</v>
      </c>
      <c r="AD108" s="819"/>
      <c r="AE108" s="631">
        <f t="shared" si="109"/>
        <v>0</v>
      </c>
      <c r="AF108" s="818">
        <f>SUM('MEDIÇÃO_OBJETO (1)'!AG108)</f>
        <v>0</v>
      </c>
      <c r="AG108" s="541">
        <f>SUM('MEDIÇÃO_OBJETO (1)'!AH108)</f>
        <v>0</v>
      </c>
      <c r="AH108" s="541">
        <f>SUM('MEDIÇÃO_OBJETO (1)'!AI108)</f>
        <v>0</v>
      </c>
      <c r="AI108" s="541">
        <f>SUM('MEDIÇÃO_OBJETO (1)'!AJ108)</f>
        <v>0</v>
      </c>
      <c r="AJ108" s="541">
        <f>SUM('MEDIÇÃO_OBJETO (1)'!AK108)</f>
        <v>0</v>
      </c>
      <c r="AK108" s="541">
        <f>SUM('MEDIÇÃO_OBJETO (1)'!AL108)</f>
        <v>0</v>
      </c>
      <c r="AL108" s="541">
        <f>SUM('MEDIÇÃO_OBJETO (1)'!AM108)</f>
        <v>0</v>
      </c>
      <c r="AM108" s="541">
        <f>SUM('MEDIÇÃO_OBJETO (1)'!AN108)</f>
        <v>0</v>
      </c>
      <c r="AN108" s="541">
        <f>SUM('MEDIÇÃO_OBJETO (1)'!AO108)</f>
        <v>0</v>
      </c>
      <c r="AO108" s="541">
        <f>SUM('MEDIÇÃO_OBJETO (1)'!AP108)</f>
        <v>0</v>
      </c>
      <c r="AP108" s="541">
        <f>SUM('MEDIÇÃO_OBJETO (1)'!AQ108)</f>
        <v>0</v>
      </c>
      <c r="AQ108" s="541">
        <f>SUM('MEDIÇÃO_OBJETO (1)'!AR108)</f>
        <v>0</v>
      </c>
      <c r="AR108" s="541">
        <f>SUM('MEDIÇÃO_OBJETO (1)'!AS108)</f>
        <v>0</v>
      </c>
      <c r="AS108" s="541">
        <f>SUM('MEDIÇÃO_OBJETO (1)'!AT108)</f>
        <v>0</v>
      </c>
      <c r="AT108" s="541">
        <f>SUM('MEDIÇÃO_OBJETO (1)'!AU108)</f>
        <v>0</v>
      </c>
      <c r="AU108" s="541">
        <f>SUM('MEDIÇÃO_OBJETO (1)'!AV108)</f>
        <v>0</v>
      </c>
      <c r="AV108" s="541">
        <f>SUM('MEDIÇÃO_OBJETO (1)'!AW108)</f>
        <v>0</v>
      </c>
      <c r="AW108" s="541">
        <f>SUM('MEDIÇÃO_OBJETO (1)'!AX108)</f>
        <v>0</v>
      </c>
      <c r="AX108" s="977"/>
      <c r="BN108" s="992">
        <f t="shared" si="114"/>
        <v>0</v>
      </c>
      <c r="BO108" s="538">
        <f t="shared" si="110"/>
        <v>0</v>
      </c>
      <c r="BP108" s="987">
        <f>IF(RESUMO_GLOBAL!$X$53="a",ROUND(AF108*$N108,RESUMO_GLOBAL!$X$54),IF(RESUMO_GLOBAL!$X$53="t",TRUNC(AF108*$N108,RESUMO_GLOBAL!$X$54),AF108*$N108))</f>
        <v>0</v>
      </c>
      <c r="BQ108" s="987">
        <f>IF(RESUMO_GLOBAL!$X$53="a",ROUND(AG108*$N108,RESUMO_GLOBAL!$X$54),IF(RESUMO_GLOBAL!$X$53="t",TRUNC(AG108*$N108,RESUMO_GLOBAL!$X$54),AG108*$N108))</f>
        <v>0</v>
      </c>
      <c r="BR108" s="987">
        <f>IF(RESUMO_GLOBAL!$X$53="a",ROUND(AH108*$N108,RESUMO_GLOBAL!$X$54),IF(RESUMO_GLOBAL!$X$53="t",TRUNC(AH108*$N108,RESUMO_GLOBAL!$X$54),AH108*$N108))</f>
        <v>0</v>
      </c>
      <c r="BS108" s="987">
        <f>IF(RESUMO_GLOBAL!$X$53="a",ROUND(AI108*$N108,RESUMO_GLOBAL!$X$54),IF(RESUMO_GLOBAL!$X$53="t",TRUNC(AI108*$N108,RESUMO_GLOBAL!$X$54),AI108*$N108))</f>
        <v>0</v>
      </c>
      <c r="BT108" s="987">
        <f>IF(RESUMO_GLOBAL!$X$53="a",ROUND(AJ108*$N108,RESUMO_GLOBAL!$X$54),IF(RESUMO_GLOBAL!$X$53="t",TRUNC(AJ108*$N108,RESUMO_GLOBAL!$X$54),AJ108*$N108))</f>
        <v>0</v>
      </c>
      <c r="BU108" s="987">
        <f>IF(RESUMO_GLOBAL!$X$53="a",ROUND(AK108*$N108,RESUMO_GLOBAL!$X$54),IF(RESUMO_GLOBAL!$X$53="t",TRUNC(AK108*$N108,RESUMO_GLOBAL!$X$54),AK108*$N108))</f>
        <v>0</v>
      </c>
      <c r="BV108" s="987">
        <f>IF(RESUMO_GLOBAL!$X$53="a",ROUND(AL108*$N108,RESUMO_GLOBAL!$X$54),IF(RESUMO_GLOBAL!$X$53="t",TRUNC(AL108*$N108,RESUMO_GLOBAL!$X$54),AL108*$N108))</f>
        <v>0</v>
      </c>
      <c r="BW108" s="987">
        <f>IF(RESUMO_GLOBAL!$X$53="a",ROUND(AM108*$N108,RESUMO_GLOBAL!$X$54),IF(RESUMO_GLOBAL!$X$53="t",TRUNC(AM108*$N108,RESUMO_GLOBAL!$X$54),AM108*$N108))</f>
        <v>0</v>
      </c>
      <c r="BX108" s="987">
        <f>IF(RESUMO_GLOBAL!$X$53="a",ROUND(AN108*$N108,RESUMO_GLOBAL!$X$54),IF(RESUMO_GLOBAL!$X$53="t",TRUNC(AN108*$N108,RESUMO_GLOBAL!$X$54),AN108*$N108))</f>
        <v>0</v>
      </c>
      <c r="BY108" s="987">
        <f>IF(RESUMO_GLOBAL!$X$53="a",ROUND(AO108*$N108,RESUMO_GLOBAL!$X$54),IF(RESUMO_GLOBAL!$X$53="t",TRUNC(AO108*$N108,RESUMO_GLOBAL!$X$54),AO108*$N108))</f>
        <v>0</v>
      </c>
      <c r="BZ108" s="987">
        <f>IF(RESUMO_GLOBAL!$X$53="a",ROUND(AP108*$N108,RESUMO_GLOBAL!$X$54),IF(RESUMO_GLOBAL!$X$53="t",TRUNC(AP108*$N108,RESUMO_GLOBAL!$X$54),AP108*$N108))</f>
        <v>0</v>
      </c>
      <c r="CA108" s="987">
        <f>IF(RESUMO_GLOBAL!$X$53="a",ROUND(AQ108*$N108,RESUMO_GLOBAL!$X$54),IF(RESUMO_GLOBAL!$X$53="t",TRUNC(AQ108*$N108,RESUMO_GLOBAL!$X$54),AQ108*$N108))</f>
        <v>0</v>
      </c>
      <c r="CB108" s="987">
        <f>IF(RESUMO_GLOBAL!$X$53="a",ROUND(AR108*$N108,RESUMO_GLOBAL!$X$54),IF(RESUMO_GLOBAL!$X$53="t",TRUNC(AR108*$N108,RESUMO_GLOBAL!$X$54),AR108*$N108))</f>
        <v>0</v>
      </c>
      <c r="CC108" s="987">
        <f>IF(RESUMO_GLOBAL!$X$53="a",ROUND(AS108*$N108,RESUMO_GLOBAL!$X$54),IF(RESUMO_GLOBAL!$X$53="t",TRUNC(AS108*$N108,RESUMO_GLOBAL!$X$54),AS108*$N108))</f>
        <v>0</v>
      </c>
      <c r="CD108" s="987">
        <f>IF(RESUMO_GLOBAL!$X$53="a",ROUND(AT108*$N108,RESUMO_GLOBAL!$X$54),IF(RESUMO_GLOBAL!$X$53="t",TRUNC(AT108*$N108,RESUMO_GLOBAL!$X$54),AT108*$N108))</f>
        <v>0</v>
      </c>
      <c r="CE108" s="987">
        <f>IF(RESUMO_GLOBAL!$X$53="a",ROUND(AU108*$N108,RESUMO_GLOBAL!$X$54),IF(RESUMO_GLOBAL!$X$53="t",TRUNC(AU108*$N108,RESUMO_GLOBAL!$X$54),AU108*$N108))</f>
        <v>0</v>
      </c>
      <c r="CF108" s="987">
        <f>IF(RESUMO_GLOBAL!$X$53="a",ROUND(AV108*$N108,RESUMO_GLOBAL!$X$54),IF(RESUMO_GLOBAL!$X$53="t",TRUNC(AV108*$N108,RESUMO_GLOBAL!$X$54),AV108*$N108))</f>
        <v>0</v>
      </c>
      <c r="CG108" s="987">
        <f>IF(RESUMO_GLOBAL!$X$53="a",ROUND(AW108*$N108,RESUMO_GLOBAL!$X$54),IF(RESUMO_GLOBAL!$X$53="t",TRUNC(AW108*$N108,RESUMO_GLOBAL!$X$54),AW108*$N108))</f>
        <v>0</v>
      </c>
      <c r="CK108" s="59">
        <f t="shared" si="89"/>
        <v>0</v>
      </c>
      <c r="CL108" s="59">
        <f t="shared" si="90"/>
        <v>0</v>
      </c>
      <c r="CM108" s="59">
        <f t="shared" si="91"/>
        <v>0</v>
      </c>
      <c r="CN108" s="59">
        <f t="shared" si="92"/>
        <v>0</v>
      </c>
      <c r="CO108" s="59">
        <f t="shared" si="93"/>
        <v>0</v>
      </c>
      <c r="CP108" s="59">
        <f t="shared" si="94"/>
        <v>0</v>
      </c>
      <c r="CQ108" s="59">
        <f t="shared" si="95"/>
        <v>0</v>
      </c>
      <c r="CR108" s="59">
        <f t="shared" si="96"/>
        <v>0</v>
      </c>
      <c r="CS108" s="59">
        <f t="shared" si="97"/>
        <v>0</v>
      </c>
      <c r="CT108" s="59">
        <f t="shared" si="98"/>
        <v>0</v>
      </c>
      <c r="CU108" s="59">
        <f t="shared" si="99"/>
        <v>0</v>
      </c>
      <c r="CV108" s="59">
        <f t="shared" si="100"/>
        <v>0</v>
      </c>
      <c r="CW108" s="59">
        <f t="shared" si="101"/>
        <v>0</v>
      </c>
      <c r="CX108" s="59">
        <f t="shared" si="102"/>
        <v>0</v>
      </c>
      <c r="CY108" s="59">
        <f t="shared" si="103"/>
        <v>0</v>
      </c>
      <c r="CZ108" s="59">
        <f t="shared" si="104"/>
        <v>0</v>
      </c>
      <c r="DA108" s="59">
        <f t="shared" si="105"/>
        <v>0</v>
      </c>
      <c r="DB108" s="59">
        <f t="shared" si="106"/>
        <v>0</v>
      </c>
      <c r="DE108">
        <f t="shared" si="86"/>
        <v>103</v>
      </c>
      <c r="DF108" t="str">
        <f t="shared" si="107"/>
        <v/>
      </c>
      <c r="DG108" s="59">
        <f>IF($C108&lt;&gt;0,SUM($CK109:CK109),0)</f>
        <v>0</v>
      </c>
      <c r="DH108" s="59">
        <f>IF($C108&lt;&gt;0,SUM($CK109:CL109),0)</f>
        <v>0</v>
      </c>
      <c r="DI108" s="59">
        <f>IF($C108&lt;&gt;0,SUM($CK109:CM109),0)</f>
        <v>0</v>
      </c>
      <c r="DJ108" s="59">
        <f>IF($C108&lt;&gt;0,SUM($CK109:CN109),0)</f>
        <v>0</v>
      </c>
      <c r="DK108" s="59">
        <f>IF($C108&lt;&gt;0,SUM($CK109:CO109),0)</f>
        <v>0</v>
      </c>
      <c r="DL108" s="59">
        <f>IF($C108&lt;&gt;0,SUM($CK109:CP109),0)</f>
        <v>0</v>
      </c>
      <c r="DM108" s="59">
        <f>IF($C108&lt;&gt;0,SUM($CK109:CQ109),0)</f>
        <v>0</v>
      </c>
      <c r="DN108" s="59">
        <f>IF($C108&lt;&gt;0,SUM($CK109:CR109),0)</f>
        <v>0</v>
      </c>
      <c r="DO108" s="59">
        <f>IF($C108&lt;&gt;0,SUM($CK109:CS109),0)</f>
        <v>0</v>
      </c>
      <c r="DP108" s="59">
        <f>IF($C108&lt;&gt;0,SUM($CK109:CT109),0)</f>
        <v>0</v>
      </c>
      <c r="DQ108" s="59">
        <f>IF($C108&lt;&gt;0,SUM($CK109:CU109),0)</f>
        <v>0</v>
      </c>
      <c r="DR108" s="59">
        <f>IF($C108&lt;&gt;0,SUM($CK109:CV109),0)</f>
        <v>0</v>
      </c>
      <c r="DS108" s="59">
        <f>IF($C108&lt;&gt;0,SUM($CK109:CW109),0)</f>
        <v>0</v>
      </c>
      <c r="DT108" s="59">
        <f>IF($C108&lt;&gt;0,SUM($CK109:CX109),0)</f>
        <v>0</v>
      </c>
      <c r="DU108" s="59">
        <f>IF($C108&lt;&gt;0,SUM($CK109:CY109),0)</f>
        <v>0</v>
      </c>
      <c r="DV108" s="59">
        <f>IF($C108&lt;&gt;0,SUM($CK109:CZ109),0)</f>
        <v>0</v>
      </c>
      <c r="DW108" s="59">
        <f>IF($C108&lt;&gt;0,SUM($CK109:DA109),0)</f>
        <v>0</v>
      </c>
      <c r="DX108" s="59">
        <f>IF($C108&lt;&gt;0,SUM($CK109:DB109),0)</f>
        <v>0</v>
      </c>
      <c r="DY108" s="952" t="str">
        <f t="shared" si="111"/>
        <v/>
      </c>
    </row>
    <row r="109" spans="1:129" ht="13.5" hidden="1" thickBot="1">
      <c r="A109" s="3" t="str">
        <f t="shared" si="112"/>
        <v/>
      </c>
      <c r="B109" s="805">
        <f>Dados_GLOBAL_Inicial!E109</f>
        <v>0</v>
      </c>
      <c r="C109" s="953">
        <f>IF(IFERROR(VALUE(Dados_GLOBAL_Inicial!F109),0)=0,0,Dados_GLOBAL_Inicial!F109)</f>
        <v>0</v>
      </c>
      <c r="D109" s="830">
        <f>Dados_GLOBAL_Inicial!G109</f>
        <v>0</v>
      </c>
      <c r="E109" s="830" t="str">
        <f>IF(IFERROR(VLOOKUP(F109,Cod_Gde_Itens!$A$1:$B$80,2,FALSE),0)&gt;549,IFERROR(VLOOKUP(F109,Cod_Gde_Itens!$A$1:$B$80,2,FALSE),0),IF(Dados_GLOBAL_Inicial!H109=0,"",Dados_GLOBAL_Inicial!H109))</f>
        <v/>
      </c>
      <c r="F109" s="823">
        <f>Dados_GLOBAL_Inicial!I109</f>
        <v>0</v>
      </c>
      <c r="G109" s="824">
        <f>Dados_GLOBAL_Inicial!J109</f>
        <v>0</v>
      </c>
      <c r="H109" s="454">
        <f>Dados_GLOBAL_Inicial!K109</f>
        <v>0</v>
      </c>
      <c r="I109" s="970">
        <f>SUM('MEDIÇÃO_OBJETO (1)'!I109)</f>
        <v>0</v>
      </c>
      <c r="J109" s="455">
        <f t="shared" si="113"/>
        <v>0</v>
      </c>
      <c r="K109" s="451">
        <f t="shared" si="78"/>
        <v>0</v>
      </c>
      <c r="L109" s="452">
        <f t="shared" si="88"/>
        <v>0</v>
      </c>
      <c r="M109" s="809">
        <f t="shared" si="79"/>
        <v>0</v>
      </c>
      <c r="N109" s="810">
        <f>IF(IFERROR(VALUE(Dados_GLOBAL_Inicial!L109),0)=0,0,Dados_GLOBAL_Inicial!L109)</f>
        <v>0</v>
      </c>
      <c r="O109" s="812">
        <f>SUM('MEDIÇÃO_OBJETO (1)'!O109)</f>
        <v>0</v>
      </c>
      <c r="P109" s="812">
        <f>SUM('MEDIÇÃO_OBJETO (1)'!P109)</f>
        <v>0</v>
      </c>
      <c r="Q109" s="813">
        <f t="shared" si="80"/>
        <v>0</v>
      </c>
      <c r="R109" s="951"/>
      <c r="S109" s="815">
        <f>SUM('MEDIÇÃO_OBJETO (1)'!S109)</f>
        <v>0</v>
      </c>
      <c r="T109" s="815">
        <f>SUM('MEDIÇÃO_OBJETO (1)'!T109)</f>
        <v>0</v>
      </c>
      <c r="V109" s="19"/>
      <c r="W109" s="978">
        <f t="shared" si="81"/>
        <v>0</v>
      </c>
      <c r="X109" s="816">
        <f t="shared" si="82"/>
        <v>0</v>
      </c>
      <c r="Y109" s="816">
        <f t="shared" si="83"/>
        <v>0</v>
      </c>
      <c r="Z109" s="817">
        <f t="shared" si="84"/>
        <v>0</v>
      </c>
      <c r="AB109" s="453">
        <f t="shared" si="108"/>
        <v>0</v>
      </c>
      <c r="AC109" s="14">
        <f t="shared" si="85"/>
        <v>0</v>
      </c>
      <c r="AD109" s="819"/>
      <c r="AE109" s="631">
        <f t="shared" si="109"/>
        <v>0</v>
      </c>
      <c r="AF109" s="818">
        <f>SUM('MEDIÇÃO_OBJETO (1)'!AG109)</f>
        <v>0</v>
      </c>
      <c r="AG109" s="541">
        <f>SUM('MEDIÇÃO_OBJETO (1)'!AH109)</f>
        <v>0</v>
      </c>
      <c r="AH109" s="541">
        <f>SUM('MEDIÇÃO_OBJETO (1)'!AI109)</f>
        <v>0</v>
      </c>
      <c r="AI109" s="541">
        <f>SUM('MEDIÇÃO_OBJETO (1)'!AJ109)</f>
        <v>0</v>
      </c>
      <c r="AJ109" s="541">
        <f>SUM('MEDIÇÃO_OBJETO (1)'!AK109)</f>
        <v>0</v>
      </c>
      <c r="AK109" s="541">
        <f>SUM('MEDIÇÃO_OBJETO (1)'!AL109)</f>
        <v>0</v>
      </c>
      <c r="AL109" s="541">
        <f>SUM('MEDIÇÃO_OBJETO (1)'!AM109)</f>
        <v>0</v>
      </c>
      <c r="AM109" s="541">
        <f>SUM('MEDIÇÃO_OBJETO (1)'!AN109)</f>
        <v>0</v>
      </c>
      <c r="AN109" s="541">
        <f>SUM('MEDIÇÃO_OBJETO (1)'!AO109)</f>
        <v>0</v>
      </c>
      <c r="AO109" s="541">
        <f>SUM('MEDIÇÃO_OBJETO (1)'!AP109)</f>
        <v>0</v>
      </c>
      <c r="AP109" s="541">
        <f>SUM('MEDIÇÃO_OBJETO (1)'!AQ109)</f>
        <v>0</v>
      </c>
      <c r="AQ109" s="541">
        <f>SUM('MEDIÇÃO_OBJETO (1)'!AR109)</f>
        <v>0</v>
      </c>
      <c r="AR109" s="541">
        <f>SUM('MEDIÇÃO_OBJETO (1)'!AS109)</f>
        <v>0</v>
      </c>
      <c r="AS109" s="541">
        <f>SUM('MEDIÇÃO_OBJETO (1)'!AT109)</f>
        <v>0</v>
      </c>
      <c r="AT109" s="541">
        <f>SUM('MEDIÇÃO_OBJETO (1)'!AU109)</f>
        <v>0</v>
      </c>
      <c r="AU109" s="541">
        <f>SUM('MEDIÇÃO_OBJETO (1)'!AV109)</f>
        <v>0</v>
      </c>
      <c r="AV109" s="541">
        <f>SUM('MEDIÇÃO_OBJETO (1)'!AW109)</f>
        <v>0</v>
      </c>
      <c r="AW109" s="541">
        <f>SUM('MEDIÇÃO_OBJETO (1)'!AX109)</f>
        <v>0</v>
      </c>
      <c r="AX109" s="977"/>
      <c r="BN109" s="992">
        <f t="shared" si="114"/>
        <v>0</v>
      </c>
      <c r="BO109" s="538">
        <f t="shared" si="110"/>
        <v>0</v>
      </c>
      <c r="BP109" s="987">
        <f>IF(RESUMO_GLOBAL!$X$53="a",ROUND(AF109*$N109,RESUMO_GLOBAL!$X$54),IF(RESUMO_GLOBAL!$X$53="t",TRUNC(AF109*$N109,RESUMO_GLOBAL!$X$54),AF109*$N109))</f>
        <v>0</v>
      </c>
      <c r="BQ109" s="987">
        <f>IF(RESUMO_GLOBAL!$X$53="a",ROUND(AG109*$N109,RESUMO_GLOBAL!$X$54),IF(RESUMO_GLOBAL!$X$53="t",TRUNC(AG109*$N109,RESUMO_GLOBAL!$X$54),AG109*$N109))</f>
        <v>0</v>
      </c>
      <c r="BR109" s="987">
        <f>IF(RESUMO_GLOBAL!$X$53="a",ROUND(AH109*$N109,RESUMO_GLOBAL!$X$54),IF(RESUMO_GLOBAL!$X$53="t",TRUNC(AH109*$N109,RESUMO_GLOBAL!$X$54),AH109*$N109))</f>
        <v>0</v>
      </c>
      <c r="BS109" s="987">
        <f>IF(RESUMO_GLOBAL!$X$53="a",ROUND(AI109*$N109,RESUMO_GLOBAL!$X$54),IF(RESUMO_GLOBAL!$X$53="t",TRUNC(AI109*$N109,RESUMO_GLOBAL!$X$54),AI109*$N109))</f>
        <v>0</v>
      </c>
      <c r="BT109" s="987">
        <f>IF(RESUMO_GLOBAL!$X$53="a",ROUND(AJ109*$N109,RESUMO_GLOBAL!$X$54),IF(RESUMO_GLOBAL!$X$53="t",TRUNC(AJ109*$N109,RESUMO_GLOBAL!$X$54),AJ109*$N109))</f>
        <v>0</v>
      </c>
      <c r="BU109" s="987">
        <f>IF(RESUMO_GLOBAL!$X$53="a",ROUND(AK109*$N109,RESUMO_GLOBAL!$X$54),IF(RESUMO_GLOBAL!$X$53="t",TRUNC(AK109*$N109,RESUMO_GLOBAL!$X$54),AK109*$N109))</f>
        <v>0</v>
      </c>
      <c r="BV109" s="987">
        <f>IF(RESUMO_GLOBAL!$X$53="a",ROUND(AL109*$N109,RESUMO_GLOBAL!$X$54),IF(RESUMO_GLOBAL!$X$53="t",TRUNC(AL109*$N109,RESUMO_GLOBAL!$X$54),AL109*$N109))</f>
        <v>0</v>
      </c>
      <c r="BW109" s="987">
        <f>IF(RESUMO_GLOBAL!$X$53="a",ROUND(AM109*$N109,RESUMO_GLOBAL!$X$54),IF(RESUMO_GLOBAL!$X$53="t",TRUNC(AM109*$N109,RESUMO_GLOBAL!$X$54),AM109*$N109))</f>
        <v>0</v>
      </c>
      <c r="BX109" s="987">
        <f>IF(RESUMO_GLOBAL!$X$53="a",ROUND(AN109*$N109,RESUMO_GLOBAL!$X$54),IF(RESUMO_GLOBAL!$X$53="t",TRUNC(AN109*$N109,RESUMO_GLOBAL!$X$54),AN109*$N109))</f>
        <v>0</v>
      </c>
      <c r="BY109" s="987">
        <f>IF(RESUMO_GLOBAL!$X$53="a",ROUND(AO109*$N109,RESUMO_GLOBAL!$X$54),IF(RESUMO_GLOBAL!$X$53="t",TRUNC(AO109*$N109,RESUMO_GLOBAL!$X$54),AO109*$N109))</f>
        <v>0</v>
      </c>
      <c r="BZ109" s="987">
        <f>IF(RESUMO_GLOBAL!$X$53="a",ROUND(AP109*$N109,RESUMO_GLOBAL!$X$54),IF(RESUMO_GLOBAL!$X$53="t",TRUNC(AP109*$N109,RESUMO_GLOBAL!$X$54),AP109*$N109))</f>
        <v>0</v>
      </c>
      <c r="CA109" s="987">
        <f>IF(RESUMO_GLOBAL!$X$53="a",ROUND(AQ109*$N109,RESUMO_GLOBAL!$X$54),IF(RESUMO_GLOBAL!$X$53="t",TRUNC(AQ109*$N109,RESUMO_GLOBAL!$X$54),AQ109*$N109))</f>
        <v>0</v>
      </c>
      <c r="CB109" s="987">
        <f>IF(RESUMO_GLOBAL!$X$53="a",ROUND(AR109*$N109,RESUMO_GLOBAL!$X$54),IF(RESUMO_GLOBAL!$X$53="t",TRUNC(AR109*$N109,RESUMO_GLOBAL!$X$54),AR109*$N109))</f>
        <v>0</v>
      </c>
      <c r="CC109" s="987">
        <f>IF(RESUMO_GLOBAL!$X$53="a",ROUND(AS109*$N109,RESUMO_GLOBAL!$X$54),IF(RESUMO_GLOBAL!$X$53="t",TRUNC(AS109*$N109,RESUMO_GLOBAL!$X$54),AS109*$N109))</f>
        <v>0</v>
      </c>
      <c r="CD109" s="987">
        <f>IF(RESUMO_GLOBAL!$X$53="a",ROUND(AT109*$N109,RESUMO_GLOBAL!$X$54),IF(RESUMO_GLOBAL!$X$53="t",TRUNC(AT109*$N109,RESUMO_GLOBAL!$X$54),AT109*$N109))</f>
        <v>0</v>
      </c>
      <c r="CE109" s="987">
        <f>IF(RESUMO_GLOBAL!$X$53="a",ROUND(AU109*$N109,RESUMO_GLOBAL!$X$54),IF(RESUMO_GLOBAL!$X$53="t",TRUNC(AU109*$N109,RESUMO_GLOBAL!$X$54),AU109*$N109))</f>
        <v>0</v>
      </c>
      <c r="CF109" s="987">
        <f>IF(RESUMO_GLOBAL!$X$53="a",ROUND(AV109*$N109,RESUMO_GLOBAL!$X$54),IF(RESUMO_GLOBAL!$X$53="t",TRUNC(AV109*$N109,RESUMO_GLOBAL!$X$54),AV109*$N109))</f>
        <v>0</v>
      </c>
      <c r="CG109" s="987">
        <f>IF(RESUMO_GLOBAL!$X$53="a",ROUND(AW109*$N109,RESUMO_GLOBAL!$X$54),IF(RESUMO_GLOBAL!$X$53="t",TRUNC(AW109*$N109,RESUMO_GLOBAL!$X$54),AW109*$N109))</f>
        <v>0</v>
      </c>
      <c r="CK109" s="59">
        <f t="shared" si="89"/>
        <v>0</v>
      </c>
      <c r="CL109" s="59">
        <f t="shared" si="90"/>
        <v>0</v>
      </c>
      <c r="CM109" s="59">
        <f t="shared" si="91"/>
        <v>0</v>
      </c>
      <c r="CN109" s="59">
        <f t="shared" si="92"/>
        <v>0</v>
      </c>
      <c r="CO109" s="59">
        <f t="shared" si="93"/>
        <v>0</v>
      </c>
      <c r="CP109" s="59">
        <f t="shared" si="94"/>
        <v>0</v>
      </c>
      <c r="CQ109" s="59">
        <f t="shared" si="95"/>
        <v>0</v>
      </c>
      <c r="CR109" s="59">
        <f t="shared" si="96"/>
        <v>0</v>
      </c>
      <c r="CS109" s="59">
        <f t="shared" si="97"/>
        <v>0</v>
      </c>
      <c r="CT109" s="59">
        <f t="shared" si="98"/>
        <v>0</v>
      </c>
      <c r="CU109" s="59">
        <f t="shared" si="99"/>
        <v>0</v>
      </c>
      <c r="CV109" s="59">
        <f t="shared" si="100"/>
        <v>0</v>
      </c>
      <c r="CW109" s="59">
        <f t="shared" si="101"/>
        <v>0</v>
      </c>
      <c r="CX109" s="59">
        <f t="shared" si="102"/>
        <v>0</v>
      </c>
      <c r="CY109" s="59">
        <f t="shared" si="103"/>
        <v>0</v>
      </c>
      <c r="CZ109" s="59">
        <f t="shared" si="104"/>
        <v>0</v>
      </c>
      <c r="DA109" s="59">
        <f t="shared" si="105"/>
        <v>0</v>
      </c>
      <c r="DB109" s="59">
        <f t="shared" si="106"/>
        <v>0</v>
      </c>
      <c r="DE109">
        <f t="shared" si="86"/>
        <v>104</v>
      </c>
      <c r="DF109" t="str">
        <f t="shared" si="107"/>
        <v/>
      </c>
      <c r="DG109" s="59">
        <f>IF($C109&lt;&gt;0,SUM($CK110:CK110),0)</f>
        <v>0</v>
      </c>
      <c r="DH109" s="59">
        <f>IF($C109&lt;&gt;0,SUM($CK110:CL110),0)</f>
        <v>0</v>
      </c>
      <c r="DI109" s="59">
        <f>IF($C109&lt;&gt;0,SUM($CK110:CM110),0)</f>
        <v>0</v>
      </c>
      <c r="DJ109" s="59">
        <f>IF($C109&lt;&gt;0,SUM($CK110:CN110),0)</f>
        <v>0</v>
      </c>
      <c r="DK109" s="59">
        <f>IF($C109&lt;&gt;0,SUM($CK110:CO110),0)</f>
        <v>0</v>
      </c>
      <c r="DL109" s="59">
        <f>IF($C109&lt;&gt;0,SUM($CK110:CP110),0)</f>
        <v>0</v>
      </c>
      <c r="DM109" s="59">
        <f>IF($C109&lt;&gt;0,SUM($CK110:CQ110),0)</f>
        <v>0</v>
      </c>
      <c r="DN109" s="59">
        <f>IF($C109&lt;&gt;0,SUM($CK110:CR110),0)</f>
        <v>0</v>
      </c>
      <c r="DO109" s="59">
        <f>IF($C109&lt;&gt;0,SUM($CK110:CS110),0)</f>
        <v>0</v>
      </c>
      <c r="DP109" s="59">
        <f>IF($C109&lt;&gt;0,SUM($CK110:CT110),0)</f>
        <v>0</v>
      </c>
      <c r="DQ109" s="59">
        <f>IF($C109&lt;&gt;0,SUM($CK110:CU110),0)</f>
        <v>0</v>
      </c>
      <c r="DR109" s="59">
        <f>IF($C109&lt;&gt;0,SUM($CK110:CV110),0)</f>
        <v>0</v>
      </c>
      <c r="DS109" s="59">
        <f>IF($C109&lt;&gt;0,SUM($CK110:CW110),0)</f>
        <v>0</v>
      </c>
      <c r="DT109" s="59">
        <f>IF($C109&lt;&gt;0,SUM($CK110:CX110),0)</f>
        <v>0</v>
      </c>
      <c r="DU109" s="59">
        <f>IF($C109&lt;&gt;0,SUM($CK110:CY110),0)</f>
        <v>0</v>
      </c>
      <c r="DV109" s="59">
        <f>IF($C109&lt;&gt;0,SUM($CK110:CZ110),0)</f>
        <v>0</v>
      </c>
      <c r="DW109" s="59">
        <f>IF($C109&lt;&gt;0,SUM($CK110:DA110),0)</f>
        <v>0</v>
      </c>
      <c r="DX109" s="59">
        <f>IF($C109&lt;&gt;0,SUM($CK110:DB110),0)</f>
        <v>0</v>
      </c>
      <c r="DY109" s="952" t="str">
        <f t="shared" si="111"/>
        <v/>
      </c>
    </row>
    <row r="110" spans="1:129" ht="13.5" hidden="1" thickBot="1">
      <c r="A110" s="3" t="str">
        <f t="shared" si="112"/>
        <v/>
      </c>
      <c r="B110" s="805">
        <f>Dados_GLOBAL_Inicial!E110</f>
        <v>0</v>
      </c>
      <c r="C110" s="953">
        <f>IF(IFERROR(VALUE(Dados_GLOBAL_Inicial!F110),0)=0,0,Dados_GLOBAL_Inicial!F110)</f>
        <v>0</v>
      </c>
      <c r="D110" s="830">
        <f>Dados_GLOBAL_Inicial!G110</f>
        <v>0</v>
      </c>
      <c r="E110" s="830" t="str">
        <f>IF(IFERROR(VLOOKUP(F110,Cod_Gde_Itens!$A$1:$B$80,2,FALSE),0)&gt;549,IFERROR(VLOOKUP(F110,Cod_Gde_Itens!$A$1:$B$80,2,FALSE),0),IF(Dados_GLOBAL_Inicial!H110=0,"",Dados_GLOBAL_Inicial!H110))</f>
        <v/>
      </c>
      <c r="F110" s="823">
        <f>Dados_GLOBAL_Inicial!I110</f>
        <v>0</v>
      </c>
      <c r="G110" s="824">
        <f>Dados_GLOBAL_Inicial!J110</f>
        <v>0</v>
      </c>
      <c r="H110" s="454">
        <f>Dados_GLOBAL_Inicial!K110</f>
        <v>0</v>
      </c>
      <c r="I110" s="970">
        <f>SUM('MEDIÇÃO_OBJETO (1)'!I110)</f>
        <v>0</v>
      </c>
      <c r="J110" s="455">
        <f t="shared" si="113"/>
        <v>0</v>
      </c>
      <c r="K110" s="451">
        <f t="shared" si="78"/>
        <v>0</v>
      </c>
      <c r="L110" s="452">
        <f t="shared" si="88"/>
        <v>0</v>
      </c>
      <c r="M110" s="809">
        <f t="shared" si="79"/>
        <v>0</v>
      </c>
      <c r="N110" s="810">
        <f>IF(IFERROR(VALUE(Dados_GLOBAL_Inicial!L110),0)=0,0,Dados_GLOBAL_Inicial!L110)</f>
        <v>0</v>
      </c>
      <c r="O110" s="812">
        <f>SUM('MEDIÇÃO_OBJETO (1)'!O110)</f>
        <v>0</v>
      </c>
      <c r="P110" s="812">
        <f>SUM('MEDIÇÃO_OBJETO (1)'!P110)</f>
        <v>0</v>
      </c>
      <c r="Q110" s="813">
        <f t="shared" si="80"/>
        <v>0</v>
      </c>
      <c r="R110" s="951"/>
      <c r="S110" s="815">
        <f>SUM('MEDIÇÃO_OBJETO (1)'!S110)</f>
        <v>0</v>
      </c>
      <c r="T110" s="815">
        <f>SUM('MEDIÇÃO_OBJETO (1)'!T110)</f>
        <v>0</v>
      </c>
      <c r="V110" s="19"/>
      <c r="W110" s="978">
        <f t="shared" si="81"/>
        <v>0</v>
      </c>
      <c r="X110" s="816">
        <f t="shared" si="82"/>
        <v>0</v>
      </c>
      <c r="Y110" s="816">
        <f t="shared" si="83"/>
        <v>0</v>
      </c>
      <c r="Z110" s="817">
        <f t="shared" si="84"/>
        <v>0</v>
      </c>
      <c r="AB110" s="453">
        <f t="shared" si="108"/>
        <v>0</v>
      </c>
      <c r="AC110" s="14">
        <f t="shared" si="85"/>
        <v>0</v>
      </c>
      <c r="AD110" s="819"/>
      <c r="AE110" s="631">
        <f t="shared" si="109"/>
        <v>0</v>
      </c>
      <c r="AF110" s="818">
        <f>SUM('MEDIÇÃO_OBJETO (1)'!AG110)</f>
        <v>0</v>
      </c>
      <c r="AG110" s="541">
        <f>SUM('MEDIÇÃO_OBJETO (1)'!AH110)</f>
        <v>0</v>
      </c>
      <c r="AH110" s="541">
        <f>SUM('MEDIÇÃO_OBJETO (1)'!AI110)</f>
        <v>0</v>
      </c>
      <c r="AI110" s="541">
        <f>SUM('MEDIÇÃO_OBJETO (1)'!AJ110)</f>
        <v>0</v>
      </c>
      <c r="AJ110" s="541">
        <f>SUM('MEDIÇÃO_OBJETO (1)'!AK110)</f>
        <v>0</v>
      </c>
      <c r="AK110" s="541">
        <f>SUM('MEDIÇÃO_OBJETO (1)'!AL110)</f>
        <v>0</v>
      </c>
      <c r="AL110" s="541">
        <f>SUM('MEDIÇÃO_OBJETO (1)'!AM110)</f>
        <v>0</v>
      </c>
      <c r="AM110" s="541">
        <f>SUM('MEDIÇÃO_OBJETO (1)'!AN110)</f>
        <v>0</v>
      </c>
      <c r="AN110" s="541">
        <f>SUM('MEDIÇÃO_OBJETO (1)'!AO110)</f>
        <v>0</v>
      </c>
      <c r="AO110" s="541">
        <f>SUM('MEDIÇÃO_OBJETO (1)'!AP110)</f>
        <v>0</v>
      </c>
      <c r="AP110" s="541">
        <f>SUM('MEDIÇÃO_OBJETO (1)'!AQ110)</f>
        <v>0</v>
      </c>
      <c r="AQ110" s="541">
        <f>SUM('MEDIÇÃO_OBJETO (1)'!AR110)</f>
        <v>0</v>
      </c>
      <c r="AR110" s="541">
        <f>SUM('MEDIÇÃO_OBJETO (1)'!AS110)</f>
        <v>0</v>
      </c>
      <c r="AS110" s="541">
        <f>SUM('MEDIÇÃO_OBJETO (1)'!AT110)</f>
        <v>0</v>
      </c>
      <c r="AT110" s="541">
        <f>SUM('MEDIÇÃO_OBJETO (1)'!AU110)</f>
        <v>0</v>
      </c>
      <c r="AU110" s="541">
        <f>SUM('MEDIÇÃO_OBJETO (1)'!AV110)</f>
        <v>0</v>
      </c>
      <c r="AV110" s="541">
        <f>SUM('MEDIÇÃO_OBJETO (1)'!AW110)</f>
        <v>0</v>
      </c>
      <c r="AW110" s="541">
        <f>SUM('MEDIÇÃO_OBJETO (1)'!AX110)</f>
        <v>0</v>
      </c>
      <c r="AX110" s="977"/>
      <c r="BN110" s="992">
        <f t="shared" si="114"/>
        <v>0</v>
      </c>
      <c r="BO110" s="538">
        <f t="shared" si="110"/>
        <v>0</v>
      </c>
      <c r="BP110" s="987">
        <f>IF(RESUMO_GLOBAL!$X$53="a",ROUND(AF110*$N110,RESUMO_GLOBAL!$X$54),IF(RESUMO_GLOBAL!$X$53="t",TRUNC(AF110*$N110,RESUMO_GLOBAL!$X$54),AF110*$N110))</f>
        <v>0</v>
      </c>
      <c r="BQ110" s="987">
        <f>IF(RESUMO_GLOBAL!$X$53="a",ROUND(AG110*$N110,RESUMO_GLOBAL!$X$54),IF(RESUMO_GLOBAL!$X$53="t",TRUNC(AG110*$N110,RESUMO_GLOBAL!$X$54),AG110*$N110))</f>
        <v>0</v>
      </c>
      <c r="BR110" s="987">
        <f>IF(RESUMO_GLOBAL!$X$53="a",ROUND(AH110*$N110,RESUMO_GLOBAL!$X$54),IF(RESUMO_GLOBAL!$X$53="t",TRUNC(AH110*$N110,RESUMO_GLOBAL!$X$54),AH110*$N110))</f>
        <v>0</v>
      </c>
      <c r="BS110" s="987">
        <f>IF(RESUMO_GLOBAL!$X$53="a",ROUND(AI110*$N110,RESUMO_GLOBAL!$X$54),IF(RESUMO_GLOBAL!$X$53="t",TRUNC(AI110*$N110,RESUMO_GLOBAL!$X$54),AI110*$N110))</f>
        <v>0</v>
      </c>
      <c r="BT110" s="987">
        <f>IF(RESUMO_GLOBAL!$X$53="a",ROUND(AJ110*$N110,RESUMO_GLOBAL!$X$54),IF(RESUMO_GLOBAL!$X$53="t",TRUNC(AJ110*$N110,RESUMO_GLOBAL!$X$54),AJ110*$N110))</f>
        <v>0</v>
      </c>
      <c r="BU110" s="987">
        <f>IF(RESUMO_GLOBAL!$X$53="a",ROUND(AK110*$N110,RESUMO_GLOBAL!$X$54),IF(RESUMO_GLOBAL!$X$53="t",TRUNC(AK110*$N110,RESUMO_GLOBAL!$X$54),AK110*$N110))</f>
        <v>0</v>
      </c>
      <c r="BV110" s="987">
        <f>IF(RESUMO_GLOBAL!$X$53="a",ROUND(AL110*$N110,RESUMO_GLOBAL!$X$54),IF(RESUMO_GLOBAL!$X$53="t",TRUNC(AL110*$N110,RESUMO_GLOBAL!$X$54),AL110*$N110))</f>
        <v>0</v>
      </c>
      <c r="BW110" s="987">
        <f>IF(RESUMO_GLOBAL!$X$53="a",ROUND(AM110*$N110,RESUMO_GLOBAL!$X$54),IF(RESUMO_GLOBAL!$X$53="t",TRUNC(AM110*$N110,RESUMO_GLOBAL!$X$54),AM110*$N110))</f>
        <v>0</v>
      </c>
      <c r="BX110" s="987">
        <f>IF(RESUMO_GLOBAL!$X$53="a",ROUND(AN110*$N110,RESUMO_GLOBAL!$X$54),IF(RESUMO_GLOBAL!$X$53="t",TRUNC(AN110*$N110,RESUMO_GLOBAL!$X$54),AN110*$N110))</f>
        <v>0</v>
      </c>
      <c r="BY110" s="987">
        <f>IF(RESUMO_GLOBAL!$X$53="a",ROUND(AO110*$N110,RESUMO_GLOBAL!$X$54),IF(RESUMO_GLOBAL!$X$53="t",TRUNC(AO110*$N110,RESUMO_GLOBAL!$X$54),AO110*$N110))</f>
        <v>0</v>
      </c>
      <c r="BZ110" s="987">
        <f>IF(RESUMO_GLOBAL!$X$53="a",ROUND(AP110*$N110,RESUMO_GLOBAL!$X$54),IF(RESUMO_GLOBAL!$X$53="t",TRUNC(AP110*$N110,RESUMO_GLOBAL!$X$54),AP110*$N110))</f>
        <v>0</v>
      </c>
      <c r="CA110" s="987">
        <f>IF(RESUMO_GLOBAL!$X$53="a",ROUND(AQ110*$N110,RESUMO_GLOBAL!$X$54),IF(RESUMO_GLOBAL!$X$53="t",TRUNC(AQ110*$N110,RESUMO_GLOBAL!$X$54),AQ110*$N110))</f>
        <v>0</v>
      </c>
      <c r="CB110" s="987">
        <f>IF(RESUMO_GLOBAL!$X$53="a",ROUND(AR110*$N110,RESUMO_GLOBAL!$X$54),IF(RESUMO_GLOBAL!$X$53="t",TRUNC(AR110*$N110,RESUMO_GLOBAL!$X$54),AR110*$N110))</f>
        <v>0</v>
      </c>
      <c r="CC110" s="987">
        <f>IF(RESUMO_GLOBAL!$X$53="a",ROUND(AS110*$N110,RESUMO_GLOBAL!$X$54),IF(RESUMO_GLOBAL!$X$53="t",TRUNC(AS110*$N110,RESUMO_GLOBAL!$X$54),AS110*$N110))</f>
        <v>0</v>
      </c>
      <c r="CD110" s="987">
        <f>IF(RESUMO_GLOBAL!$X$53="a",ROUND(AT110*$N110,RESUMO_GLOBAL!$X$54),IF(RESUMO_GLOBAL!$X$53="t",TRUNC(AT110*$N110,RESUMO_GLOBAL!$X$54),AT110*$N110))</f>
        <v>0</v>
      </c>
      <c r="CE110" s="987">
        <f>IF(RESUMO_GLOBAL!$X$53="a",ROUND(AU110*$N110,RESUMO_GLOBAL!$X$54),IF(RESUMO_GLOBAL!$X$53="t",TRUNC(AU110*$N110,RESUMO_GLOBAL!$X$54),AU110*$N110))</f>
        <v>0</v>
      </c>
      <c r="CF110" s="987">
        <f>IF(RESUMO_GLOBAL!$X$53="a",ROUND(AV110*$N110,RESUMO_GLOBAL!$X$54),IF(RESUMO_GLOBAL!$X$53="t",TRUNC(AV110*$N110,RESUMO_GLOBAL!$X$54),AV110*$N110))</f>
        <v>0</v>
      </c>
      <c r="CG110" s="987">
        <f>IF(RESUMO_GLOBAL!$X$53="a",ROUND(AW110*$N110,RESUMO_GLOBAL!$X$54),IF(RESUMO_GLOBAL!$X$53="t",TRUNC(AW110*$N110,RESUMO_GLOBAL!$X$54),AW110*$N110))</f>
        <v>0</v>
      </c>
      <c r="CK110" s="59">
        <f t="shared" si="89"/>
        <v>0</v>
      </c>
      <c r="CL110" s="59">
        <f t="shared" si="90"/>
        <v>0</v>
      </c>
      <c r="CM110" s="59">
        <f t="shared" si="91"/>
        <v>0</v>
      </c>
      <c r="CN110" s="59">
        <f t="shared" si="92"/>
        <v>0</v>
      </c>
      <c r="CO110" s="59">
        <f t="shared" si="93"/>
        <v>0</v>
      </c>
      <c r="CP110" s="59">
        <f t="shared" si="94"/>
        <v>0</v>
      </c>
      <c r="CQ110" s="59">
        <f t="shared" si="95"/>
        <v>0</v>
      </c>
      <c r="CR110" s="59">
        <f t="shared" si="96"/>
        <v>0</v>
      </c>
      <c r="CS110" s="59">
        <f t="shared" si="97"/>
        <v>0</v>
      </c>
      <c r="CT110" s="59">
        <f t="shared" si="98"/>
        <v>0</v>
      </c>
      <c r="CU110" s="59">
        <f t="shared" si="99"/>
        <v>0</v>
      </c>
      <c r="CV110" s="59">
        <f t="shared" si="100"/>
        <v>0</v>
      </c>
      <c r="CW110" s="59">
        <f t="shared" si="101"/>
        <v>0</v>
      </c>
      <c r="CX110" s="59">
        <f t="shared" si="102"/>
        <v>0</v>
      </c>
      <c r="CY110" s="59">
        <f t="shared" si="103"/>
        <v>0</v>
      </c>
      <c r="CZ110" s="59">
        <f t="shared" si="104"/>
        <v>0</v>
      </c>
      <c r="DA110" s="59">
        <f t="shared" si="105"/>
        <v>0</v>
      </c>
      <c r="DB110" s="59">
        <f t="shared" si="106"/>
        <v>0</v>
      </c>
      <c r="DE110">
        <f t="shared" si="86"/>
        <v>105</v>
      </c>
      <c r="DF110" t="str">
        <f t="shared" si="107"/>
        <v/>
      </c>
      <c r="DG110" s="59">
        <f>IF($C110&lt;&gt;0,SUM($CK111:CK111),0)</f>
        <v>0</v>
      </c>
      <c r="DH110" s="59">
        <f>IF($C110&lt;&gt;0,SUM($CK111:CL111),0)</f>
        <v>0</v>
      </c>
      <c r="DI110" s="59">
        <f>IF($C110&lt;&gt;0,SUM($CK111:CM111),0)</f>
        <v>0</v>
      </c>
      <c r="DJ110" s="59">
        <f>IF($C110&lt;&gt;0,SUM($CK111:CN111),0)</f>
        <v>0</v>
      </c>
      <c r="DK110" s="59">
        <f>IF($C110&lt;&gt;0,SUM($CK111:CO111),0)</f>
        <v>0</v>
      </c>
      <c r="DL110" s="59">
        <f>IF($C110&lt;&gt;0,SUM($CK111:CP111),0)</f>
        <v>0</v>
      </c>
      <c r="DM110" s="59">
        <f>IF($C110&lt;&gt;0,SUM($CK111:CQ111),0)</f>
        <v>0</v>
      </c>
      <c r="DN110" s="59">
        <f>IF($C110&lt;&gt;0,SUM($CK111:CR111),0)</f>
        <v>0</v>
      </c>
      <c r="DO110" s="59">
        <f>IF($C110&lt;&gt;0,SUM($CK111:CS111),0)</f>
        <v>0</v>
      </c>
      <c r="DP110" s="59">
        <f>IF($C110&lt;&gt;0,SUM($CK111:CT111),0)</f>
        <v>0</v>
      </c>
      <c r="DQ110" s="59">
        <f>IF($C110&lt;&gt;0,SUM($CK111:CU111),0)</f>
        <v>0</v>
      </c>
      <c r="DR110" s="59">
        <f>IF($C110&lt;&gt;0,SUM($CK111:CV111),0)</f>
        <v>0</v>
      </c>
      <c r="DS110" s="59">
        <f>IF($C110&lt;&gt;0,SUM($CK111:CW111),0)</f>
        <v>0</v>
      </c>
      <c r="DT110" s="59">
        <f>IF($C110&lt;&gt;0,SUM($CK111:CX111),0)</f>
        <v>0</v>
      </c>
      <c r="DU110" s="59">
        <f>IF($C110&lt;&gt;0,SUM($CK111:CY111),0)</f>
        <v>0</v>
      </c>
      <c r="DV110" s="59">
        <f>IF($C110&lt;&gt;0,SUM($CK111:CZ111),0)</f>
        <v>0</v>
      </c>
      <c r="DW110" s="59">
        <f>IF($C110&lt;&gt;0,SUM($CK111:DA111),0)</f>
        <v>0</v>
      </c>
      <c r="DX110" s="59">
        <f>IF($C110&lt;&gt;0,SUM($CK111:DB111),0)</f>
        <v>0</v>
      </c>
      <c r="DY110" s="952" t="str">
        <f t="shared" si="111"/>
        <v/>
      </c>
    </row>
    <row r="111" spans="1:129" ht="13.5" hidden="1" thickBot="1">
      <c r="A111" s="3" t="str">
        <f t="shared" si="112"/>
        <v/>
      </c>
      <c r="B111" s="805">
        <f>Dados_GLOBAL_Inicial!E111</f>
        <v>0</v>
      </c>
      <c r="C111" s="953">
        <f>IF(IFERROR(VALUE(Dados_GLOBAL_Inicial!F111),0)=0,0,Dados_GLOBAL_Inicial!F111)</f>
        <v>0</v>
      </c>
      <c r="D111" s="830">
        <f>Dados_GLOBAL_Inicial!G111</f>
        <v>0</v>
      </c>
      <c r="E111" s="830" t="str">
        <f>IF(IFERROR(VLOOKUP(F111,Cod_Gde_Itens!$A$1:$B$80,2,FALSE),0)&gt;549,IFERROR(VLOOKUP(F111,Cod_Gde_Itens!$A$1:$B$80,2,FALSE),0),IF(Dados_GLOBAL_Inicial!H111=0,"",Dados_GLOBAL_Inicial!H111))</f>
        <v/>
      </c>
      <c r="F111" s="823">
        <f>Dados_GLOBAL_Inicial!I111</f>
        <v>0</v>
      </c>
      <c r="G111" s="824">
        <f>Dados_GLOBAL_Inicial!J111</f>
        <v>0</v>
      </c>
      <c r="H111" s="454">
        <f>Dados_GLOBAL_Inicial!K111</f>
        <v>0</v>
      </c>
      <c r="I111" s="970">
        <f>SUM('MEDIÇÃO_OBJETO (1)'!I111)</f>
        <v>0</v>
      </c>
      <c r="J111" s="455">
        <f t="shared" si="113"/>
        <v>0</v>
      </c>
      <c r="K111" s="451">
        <f t="shared" si="78"/>
        <v>0</v>
      </c>
      <c r="L111" s="452">
        <f t="shared" si="88"/>
        <v>0</v>
      </c>
      <c r="M111" s="809">
        <f t="shared" si="79"/>
        <v>0</v>
      </c>
      <c r="N111" s="810">
        <f>IF(IFERROR(VALUE(Dados_GLOBAL_Inicial!L111),0)=0,0,Dados_GLOBAL_Inicial!L111)</f>
        <v>0</v>
      </c>
      <c r="O111" s="812">
        <f>SUM('MEDIÇÃO_OBJETO (1)'!O111)</f>
        <v>0</v>
      </c>
      <c r="P111" s="812">
        <f>SUM('MEDIÇÃO_OBJETO (1)'!P111)</f>
        <v>0</v>
      </c>
      <c r="Q111" s="813">
        <f t="shared" si="80"/>
        <v>0</v>
      </c>
      <c r="R111" s="951"/>
      <c r="S111" s="815">
        <f>SUM('MEDIÇÃO_OBJETO (1)'!S111)</f>
        <v>0</v>
      </c>
      <c r="T111" s="815">
        <f>SUM('MEDIÇÃO_OBJETO (1)'!T111)</f>
        <v>0</v>
      </c>
      <c r="V111" s="19"/>
      <c r="W111" s="978">
        <f t="shared" si="81"/>
        <v>0</v>
      </c>
      <c r="X111" s="816">
        <f t="shared" si="82"/>
        <v>0</v>
      </c>
      <c r="Y111" s="816">
        <f t="shared" si="83"/>
        <v>0</v>
      </c>
      <c r="Z111" s="817">
        <f t="shared" si="84"/>
        <v>0</v>
      </c>
      <c r="AB111" s="453">
        <f t="shared" si="108"/>
        <v>0</v>
      </c>
      <c r="AC111" s="14">
        <f t="shared" si="85"/>
        <v>0</v>
      </c>
      <c r="AD111" s="819"/>
      <c r="AE111" s="631">
        <f t="shared" si="109"/>
        <v>0</v>
      </c>
      <c r="AF111" s="818">
        <f>SUM('MEDIÇÃO_OBJETO (1)'!AG111)</f>
        <v>0</v>
      </c>
      <c r="AG111" s="541">
        <f>SUM('MEDIÇÃO_OBJETO (1)'!AH111)</f>
        <v>0</v>
      </c>
      <c r="AH111" s="541">
        <f>SUM('MEDIÇÃO_OBJETO (1)'!AI111)</f>
        <v>0</v>
      </c>
      <c r="AI111" s="541">
        <f>SUM('MEDIÇÃO_OBJETO (1)'!AJ111)</f>
        <v>0</v>
      </c>
      <c r="AJ111" s="541">
        <f>SUM('MEDIÇÃO_OBJETO (1)'!AK111)</f>
        <v>0</v>
      </c>
      <c r="AK111" s="541">
        <f>SUM('MEDIÇÃO_OBJETO (1)'!AL111)</f>
        <v>0</v>
      </c>
      <c r="AL111" s="541">
        <f>SUM('MEDIÇÃO_OBJETO (1)'!AM111)</f>
        <v>0</v>
      </c>
      <c r="AM111" s="541">
        <f>SUM('MEDIÇÃO_OBJETO (1)'!AN111)</f>
        <v>0</v>
      </c>
      <c r="AN111" s="541">
        <f>SUM('MEDIÇÃO_OBJETO (1)'!AO111)</f>
        <v>0</v>
      </c>
      <c r="AO111" s="541">
        <f>SUM('MEDIÇÃO_OBJETO (1)'!AP111)</f>
        <v>0</v>
      </c>
      <c r="AP111" s="541">
        <f>SUM('MEDIÇÃO_OBJETO (1)'!AQ111)</f>
        <v>0</v>
      </c>
      <c r="AQ111" s="541">
        <f>SUM('MEDIÇÃO_OBJETO (1)'!AR111)</f>
        <v>0</v>
      </c>
      <c r="AR111" s="541">
        <f>SUM('MEDIÇÃO_OBJETO (1)'!AS111)</f>
        <v>0</v>
      </c>
      <c r="AS111" s="541">
        <f>SUM('MEDIÇÃO_OBJETO (1)'!AT111)</f>
        <v>0</v>
      </c>
      <c r="AT111" s="541">
        <f>SUM('MEDIÇÃO_OBJETO (1)'!AU111)</f>
        <v>0</v>
      </c>
      <c r="AU111" s="541">
        <f>SUM('MEDIÇÃO_OBJETO (1)'!AV111)</f>
        <v>0</v>
      </c>
      <c r="AV111" s="541">
        <f>SUM('MEDIÇÃO_OBJETO (1)'!AW111)</f>
        <v>0</v>
      </c>
      <c r="AW111" s="541">
        <f>SUM('MEDIÇÃO_OBJETO (1)'!AX111)</f>
        <v>0</v>
      </c>
      <c r="AX111" s="977"/>
      <c r="BN111" s="992">
        <f t="shared" si="114"/>
        <v>0</v>
      </c>
      <c r="BO111" s="538">
        <f t="shared" si="110"/>
        <v>0</v>
      </c>
      <c r="BP111" s="987">
        <f>IF(RESUMO_GLOBAL!$X$53="a",ROUND(AF111*$N111,RESUMO_GLOBAL!$X$54),IF(RESUMO_GLOBAL!$X$53="t",TRUNC(AF111*$N111,RESUMO_GLOBAL!$X$54),AF111*$N111))</f>
        <v>0</v>
      </c>
      <c r="BQ111" s="987">
        <f>IF(RESUMO_GLOBAL!$X$53="a",ROUND(AG111*$N111,RESUMO_GLOBAL!$X$54),IF(RESUMO_GLOBAL!$X$53="t",TRUNC(AG111*$N111,RESUMO_GLOBAL!$X$54),AG111*$N111))</f>
        <v>0</v>
      </c>
      <c r="BR111" s="987">
        <f>IF(RESUMO_GLOBAL!$X$53="a",ROUND(AH111*$N111,RESUMO_GLOBAL!$X$54),IF(RESUMO_GLOBAL!$X$53="t",TRUNC(AH111*$N111,RESUMO_GLOBAL!$X$54),AH111*$N111))</f>
        <v>0</v>
      </c>
      <c r="BS111" s="987">
        <f>IF(RESUMO_GLOBAL!$X$53="a",ROUND(AI111*$N111,RESUMO_GLOBAL!$X$54),IF(RESUMO_GLOBAL!$X$53="t",TRUNC(AI111*$N111,RESUMO_GLOBAL!$X$54),AI111*$N111))</f>
        <v>0</v>
      </c>
      <c r="BT111" s="987">
        <f>IF(RESUMO_GLOBAL!$X$53="a",ROUND(AJ111*$N111,RESUMO_GLOBAL!$X$54),IF(RESUMO_GLOBAL!$X$53="t",TRUNC(AJ111*$N111,RESUMO_GLOBAL!$X$54),AJ111*$N111))</f>
        <v>0</v>
      </c>
      <c r="BU111" s="987">
        <f>IF(RESUMO_GLOBAL!$X$53="a",ROUND(AK111*$N111,RESUMO_GLOBAL!$X$54),IF(RESUMO_GLOBAL!$X$53="t",TRUNC(AK111*$N111,RESUMO_GLOBAL!$X$54),AK111*$N111))</f>
        <v>0</v>
      </c>
      <c r="BV111" s="987">
        <f>IF(RESUMO_GLOBAL!$X$53="a",ROUND(AL111*$N111,RESUMO_GLOBAL!$X$54),IF(RESUMO_GLOBAL!$X$53="t",TRUNC(AL111*$N111,RESUMO_GLOBAL!$X$54),AL111*$N111))</f>
        <v>0</v>
      </c>
      <c r="BW111" s="987">
        <f>IF(RESUMO_GLOBAL!$X$53="a",ROUND(AM111*$N111,RESUMO_GLOBAL!$X$54),IF(RESUMO_GLOBAL!$X$53="t",TRUNC(AM111*$N111,RESUMO_GLOBAL!$X$54),AM111*$N111))</f>
        <v>0</v>
      </c>
      <c r="BX111" s="987">
        <f>IF(RESUMO_GLOBAL!$X$53="a",ROUND(AN111*$N111,RESUMO_GLOBAL!$X$54),IF(RESUMO_GLOBAL!$X$53="t",TRUNC(AN111*$N111,RESUMO_GLOBAL!$X$54),AN111*$N111))</f>
        <v>0</v>
      </c>
      <c r="BY111" s="987">
        <f>IF(RESUMO_GLOBAL!$X$53="a",ROUND(AO111*$N111,RESUMO_GLOBAL!$X$54),IF(RESUMO_GLOBAL!$X$53="t",TRUNC(AO111*$N111,RESUMO_GLOBAL!$X$54),AO111*$N111))</f>
        <v>0</v>
      </c>
      <c r="BZ111" s="987">
        <f>IF(RESUMO_GLOBAL!$X$53="a",ROUND(AP111*$N111,RESUMO_GLOBAL!$X$54),IF(RESUMO_GLOBAL!$X$53="t",TRUNC(AP111*$N111,RESUMO_GLOBAL!$X$54),AP111*$N111))</f>
        <v>0</v>
      </c>
      <c r="CA111" s="987">
        <f>IF(RESUMO_GLOBAL!$X$53="a",ROUND(AQ111*$N111,RESUMO_GLOBAL!$X$54),IF(RESUMO_GLOBAL!$X$53="t",TRUNC(AQ111*$N111,RESUMO_GLOBAL!$X$54),AQ111*$N111))</f>
        <v>0</v>
      </c>
      <c r="CB111" s="987">
        <f>IF(RESUMO_GLOBAL!$X$53="a",ROUND(AR111*$N111,RESUMO_GLOBAL!$X$54),IF(RESUMO_GLOBAL!$X$53="t",TRUNC(AR111*$N111,RESUMO_GLOBAL!$X$54),AR111*$N111))</f>
        <v>0</v>
      </c>
      <c r="CC111" s="987">
        <f>IF(RESUMO_GLOBAL!$X$53="a",ROUND(AS111*$N111,RESUMO_GLOBAL!$X$54),IF(RESUMO_GLOBAL!$X$53="t",TRUNC(AS111*$N111,RESUMO_GLOBAL!$X$54),AS111*$N111))</f>
        <v>0</v>
      </c>
      <c r="CD111" s="987">
        <f>IF(RESUMO_GLOBAL!$X$53="a",ROUND(AT111*$N111,RESUMO_GLOBAL!$X$54),IF(RESUMO_GLOBAL!$X$53="t",TRUNC(AT111*$N111,RESUMO_GLOBAL!$X$54),AT111*$N111))</f>
        <v>0</v>
      </c>
      <c r="CE111" s="987">
        <f>IF(RESUMO_GLOBAL!$X$53="a",ROUND(AU111*$N111,RESUMO_GLOBAL!$X$54),IF(RESUMO_GLOBAL!$X$53="t",TRUNC(AU111*$N111,RESUMO_GLOBAL!$X$54),AU111*$N111))</f>
        <v>0</v>
      </c>
      <c r="CF111" s="987">
        <f>IF(RESUMO_GLOBAL!$X$53="a",ROUND(AV111*$N111,RESUMO_GLOBAL!$X$54),IF(RESUMO_GLOBAL!$X$53="t",TRUNC(AV111*$N111,RESUMO_GLOBAL!$X$54),AV111*$N111))</f>
        <v>0</v>
      </c>
      <c r="CG111" s="987">
        <f>IF(RESUMO_GLOBAL!$X$53="a",ROUND(AW111*$N111,RESUMO_GLOBAL!$X$54),IF(RESUMO_GLOBAL!$X$53="t",TRUNC(AW111*$N111,RESUMO_GLOBAL!$X$54),AW111*$N111))</f>
        <v>0</v>
      </c>
      <c r="CK111" s="59">
        <f t="shared" si="89"/>
        <v>0</v>
      </c>
      <c r="CL111" s="59">
        <f t="shared" si="90"/>
        <v>0</v>
      </c>
      <c r="CM111" s="59">
        <f t="shared" si="91"/>
        <v>0</v>
      </c>
      <c r="CN111" s="59">
        <f t="shared" si="92"/>
        <v>0</v>
      </c>
      <c r="CO111" s="59">
        <f t="shared" si="93"/>
        <v>0</v>
      </c>
      <c r="CP111" s="59">
        <f t="shared" si="94"/>
        <v>0</v>
      </c>
      <c r="CQ111" s="59">
        <f t="shared" si="95"/>
        <v>0</v>
      </c>
      <c r="CR111" s="59">
        <f t="shared" si="96"/>
        <v>0</v>
      </c>
      <c r="CS111" s="59">
        <f t="shared" si="97"/>
        <v>0</v>
      </c>
      <c r="CT111" s="59">
        <f t="shared" si="98"/>
        <v>0</v>
      </c>
      <c r="CU111" s="59">
        <f t="shared" si="99"/>
        <v>0</v>
      </c>
      <c r="CV111" s="59">
        <f t="shared" si="100"/>
        <v>0</v>
      </c>
      <c r="CW111" s="59">
        <f t="shared" si="101"/>
        <v>0</v>
      </c>
      <c r="CX111" s="59">
        <f t="shared" si="102"/>
        <v>0</v>
      </c>
      <c r="CY111" s="59">
        <f t="shared" si="103"/>
        <v>0</v>
      </c>
      <c r="CZ111" s="59">
        <f t="shared" si="104"/>
        <v>0</v>
      </c>
      <c r="DA111" s="59">
        <f t="shared" si="105"/>
        <v>0</v>
      </c>
      <c r="DB111" s="59">
        <f t="shared" si="106"/>
        <v>0</v>
      </c>
      <c r="DE111">
        <f t="shared" si="86"/>
        <v>106</v>
      </c>
      <c r="DF111" t="str">
        <f t="shared" si="107"/>
        <v/>
      </c>
      <c r="DG111" s="59">
        <f>IF($C111&lt;&gt;0,SUM($CK112:CK112),0)</f>
        <v>0</v>
      </c>
      <c r="DH111" s="59">
        <f>IF($C111&lt;&gt;0,SUM($CK112:CL112),0)</f>
        <v>0</v>
      </c>
      <c r="DI111" s="59">
        <f>IF($C111&lt;&gt;0,SUM($CK112:CM112),0)</f>
        <v>0</v>
      </c>
      <c r="DJ111" s="59">
        <f>IF($C111&lt;&gt;0,SUM($CK112:CN112),0)</f>
        <v>0</v>
      </c>
      <c r="DK111" s="59">
        <f>IF($C111&lt;&gt;0,SUM($CK112:CO112),0)</f>
        <v>0</v>
      </c>
      <c r="DL111" s="59">
        <f>IF($C111&lt;&gt;0,SUM($CK112:CP112),0)</f>
        <v>0</v>
      </c>
      <c r="DM111" s="59">
        <f>IF($C111&lt;&gt;0,SUM($CK112:CQ112),0)</f>
        <v>0</v>
      </c>
      <c r="DN111" s="59">
        <f>IF($C111&lt;&gt;0,SUM($CK112:CR112),0)</f>
        <v>0</v>
      </c>
      <c r="DO111" s="59">
        <f>IF($C111&lt;&gt;0,SUM($CK112:CS112),0)</f>
        <v>0</v>
      </c>
      <c r="DP111" s="59">
        <f>IF($C111&lt;&gt;0,SUM($CK112:CT112),0)</f>
        <v>0</v>
      </c>
      <c r="DQ111" s="59">
        <f>IF($C111&lt;&gt;0,SUM($CK112:CU112),0)</f>
        <v>0</v>
      </c>
      <c r="DR111" s="59">
        <f>IF($C111&lt;&gt;0,SUM($CK112:CV112),0)</f>
        <v>0</v>
      </c>
      <c r="DS111" s="59">
        <f>IF($C111&lt;&gt;0,SUM($CK112:CW112),0)</f>
        <v>0</v>
      </c>
      <c r="DT111" s="59">
        <f>IF($C111&lt;&gt;0,SUM($CK112:CX112),0)</f>
        <v>0</v>
      </c>
      <c r="DU111" s="59">
        <f>IF($C111&lt;&gt;0,SUM($CK112:CY112),0)</f>
        <v>0</v>
      </c>
      <c r="DV111" s="59">
        <f>IF($C111&lt;&gt;0,SUM($CK112:CZ112),0)</f>
        <v>0</v>
      </c>
      <c r="DW111" s="59">
        <f>IF($C111&lt;&gt;0,SUM($CK112:DA112),0)</f>
        <v>0</v>
      </c>
      <c r="DX111" s="59">
        <f>IF($C111&lt;&gt;0,SUM($CK112:DB112),0)</f>
        <v>0</v>
      </c>
      <c r="DY111" s="952" t="str">
        <f t="shared" si="111"/>
        <v/>
      </c>
    </row>
    <row r="112" spans="1:129" ht="13.5" hidden="1" thickBot="1">
      <c r="A112" s="3" t="str">
        <f t="shared" si="112"/>
        <v/>
      </c>
      <c r="B112" s="805">
        <f>Dados_GLOBAL_Inicial!E112</f>
        <v>0</v>
      </c>
      <c r="C112" s="953">
        <f>IF(IFERROR(VALUE(Dados_GLOBAL_Inicial!F112),0)=0,0,Dados_GLOBAL_Inicial!F112)</f>
        <v>0</v>
      </c>
      <c r="D112" s="830">
        <f>Dados_GLOBAL_Inicial!G112</f>
        <v>0</v>
      </c>
      <c r="E112" s="830" t="str">
        <f>IF(IFERROR(VLOOKUP(F112,Cod_Gde_Itens!$A$1:$B$80,2,FALSE),0)&gt;549,IFERROR(VLOOKUP(F112,Cod_Gde_Itens!$A$1:$B$80,2,FALSE),0),IF(Dados_GLOBAL_Inicial!H112=0,"",Dados_GLOBAL_Inicial!H112))</f>
        <v/>
      </c>
      <c r="F112" s="823">
        <f>Dados_GLOBAL_Inicial!I112</f>
        <v>0</v>
      </c>
      <c r="G112" s="824">
        <f>Dados_GLOBAL_Inicial!J112</f>
        <v>0</v>
      </c>
      <c r="H112" s="454">
        <f>Dados_GLOBAL_Inicial!K112</f>
        <v>0</v>
      </c>
      <c r="I112" s="970">
        <f>SUM('MEDIÇÃO_OBJETO (1)'!I112)</f>
        <v>0</v>
      </c>
      <c r="J112" s="455">
        <f t="shared" si="113"/>
        <v>0</v>
      </c>
      <c r="K112" s="451">
        <f t="shared" si="78"/>
        <v>0</v>
      </c>
      <c r="L112" s="452">
        <f t="shared" si="88"/>
        <v>0</v>
      </c>
      <c r="M112" s="809">
        <f t="shared" si="79"/>
        <v>0</v>
      </c>
      <c r="N112" s="810">
        <f>IF(IFERROR(VALUE(Dados_GLOBAL_Inicial!L112),0)=0,0,Dados_GLOBAL_Inicial!L112)</f>
        <v>0</v>
      </c>
      <c r="O112" s="812">
        <f>SUM('MEDIÇÃO_OBJETO (1)'!O112)</f>
        <v>0</v>
      </c>
      <c r="P112" s="812">
        <f>SUM('MEDIÇÃO_OBJETO (1)'!P112)</f>
        <v>0</v>
      </c>
      <c r="Q112" s="813">
        <f t="shared" si="80"/>
        <v>0</v>
      </c>
      <c r="R112" s="951"/>
      <c r="S112" s="815">
        <f>SUM('MEDIÇÃO_OBJETO (1)'!S112)</f>
        <v>0</v>
      </c>
      <c r="T112" s="815">
        <f>SUM('MEDIÇÃO_OBJETO (1)'!T112)</f>
        <v>0</v>
      </c>
      <c r="V112" s="19"/>
      <c r="W112" s="978">
        <f t="shared" si="81"/>
        <v>0</v>
      </c>
      <c r="X112" s="816">
        <f t="shared" si="82"/>
        <v>0</v>
      </c>
      <c r="Y112" s="816">
        <f t="shared" si="83"/>
        <v>0</v>
      </c>
      <c r="Z112" s="817">
        <f t="shared" si="84"/>
        <v>0</v>
      </c>
      <c r="AB112" s="453">
        <f t="shared" si="108"/>
        <v>0</v>
      </c>
      <c r="AC112" s="14">
        <f t="shared" si="85"/>
        <v>0</v>
      </c>
      <c r="AD112" s="819"/>
      <c r="AE112" s="631">
        <f t="shared" si="109"/>
        <v>0</v>
      </c>
      <c r="AF112" s="818">
        <f>SUM('MEDIÇÃO_OBJETO (1)'!AG112)</f>
        <v>0</v>
      </c>
      <c r="AG112" s="541">
        <f>SUM('MEDIÇÃO_OBJETO (1)'!AH112)</f>
        <v>0</v>
      </c>
      <c r="AH112" s="541">
        <f>SUM('MEDIÇÃO_OBJETO (1)'!AI112)</f>
        <v>0</v>
      </c>
      <c r="AI112" s="541">
        <f>SUM('MEDIÇÃO_OBJETO (1)'!AJ112)</f>
        <v>0</v>
      </c>
      <c r="AJ112" s="541">
        <f>SUM('MEDIÇÃO_OBJETO (1)'!AK112)</f>
        <v>0</v>
      </c>
      <c r="AK112" s="541">
        <f>SUM('MEDIÇÃO_OBJETO (1)'!AL112)</f>
        <v>0</v>
      </c>
      <c r="AL112" s="541">
        <f>SUM('MEDIÇÃO_OBJETO (1)'!AM112)</f>
        <v>0</v>
      </c>
      <c r="AM112" s="541">
        <f>SUM('MEDIÇÃO_OBJETO (1)'!AN112)</f>
        <v>0</v>
      </c>
      <c r="AN112" s="541">
        <f>SUM('MEDIÇÃO_OBJETO (1)'!AO112)</f>
        <v>0</v>
      </c>
      <c r="AO112" s="541">
        <f>SUM('MEDIÇÃO_OBJETO (1)'!AP112)</f>
        <v>0</v>
      </c>
      <c r="AP112" s="541">
        <f>SUM('MEDIÇÃO_OBJETO (1)'!AQ112)</f>
        <v>0</v>
      </c>
      <c r="AQ112" s="541">
        <f>SUM('MEDIÇÃO_OBJETO (1)'!AR112)</f>
        <v>0</v>
      </c>
      <c r="AR112" s="541">
        <f>SUM('MEDIÇÃO_OBJETO (1)'!AS112)</f>
        <v>0</v>
      </c>
      <c r="AS112" s="541">
        <f>SUM('MEDIÇÃO_OBJETO (1)'!AT112)</f>
        <v>0</v>
      </c>
      <c r="AT112" s="541">
        <f>SUM('MEDIÇÃO_OBJETO (1)'!AU112)</f>
        <v>0</v>
      </c>
      <c r="AU112" s="541">
        <f>SUM('MEDIÇÃO_OBJETO (1)'!AV112)</f>
        <v>0</v>
      </c>
      <c r="AV112" s="541">
        <f>SUM('MEDIÇÃO_OBJETO (1)'!AW112)</f>
        <v>0</v>
      </c>
      <c r="AW112" s="541">
        <f>SUM('MEDIÇÃO_OBJETO (1)'!AX112)</f>
        <v>0</v>
      </c>
      <c r="AX112" s="977"/>
      <c r="BN112" s="992">
        <f t="shared" si="114"/>
        <v>0</v>
      </c>
      <c r="BO112" s="538">
        <f t="shared" si="110"/>
        <v>0</v>
      </c>
      <c r="BP112" s="987">
        <f>IF(RESUMO_GLOBAL!$X$53="a",ROUND(AF112*$N112,RESUMO_GLOBAL!$X$54),IF(RESUMO_GLOBAL!$X$53="t",TRUNC(AF112*$N112,RESUMO_GLOBAL!$X$54),AF112*$N112))</f>
        <v>0</v>
      </c>
      <c r="BQ112" s="987">
        <f>IF(RESUMO_GLOBAL!$X$53="a",ROUND(AG112*$N112,RESUMO_GLOBAL!$X$54),IF(RESUMO_GLOBAL!$X$53="t",TRUNC(AG112*$N112,RESUMO_GLOBAL!$X$54),AG112*$N112))</f>
        <v>0</v>
      </c>
      <c r="BR112" s="987">
        <f>IF(RESUMO_GLOBAL!$X$53="a",ROUND(AH112*$N112,RESUMO_GLOBAL!$X$54),IF(RESUMO_GLOBAL!$X$53="t",TRUNC(AH112*$N112,RESUMO_GLOBAL!$X$54),AH112*$N112))</f>
        <v>0</v>
      </c>
      <c r="BS112" s="987">
        <f>IF(RESUMO_GLOBAL!$X$53="a",ROUND(AI112*$N112,RESUMO_GLOBAL!$X$54),IF(RESUMO_GLOBAL!$X$53="t",TRUNC(AI112*$N112,RESUMO_GLOBAL!$X$54),AI112*$N112))</f>
        <v>0</v>
      </c>
      <c r="BT112" s="987">
        <f>IF(RESUMO_GLOBAL!$X$53="a",ROUND(AJ112*$N112,RESUMO_GLOBAL!$X$54),IF(RESUMO_GLOBAL!$X$53="t",TRUNC(AJ112*$N112,RESUMO_GLOBAL!$X$54),AJ112*$N112))</f>
        <v>0</v>
      </c>
      <c r="BU112" s="987">
        <f>IF(RESUMO_GLOBAL!$X$53="a",ROUND(AK112*$N112,RESUMO_GLOBAL!$X$54),IF(RESUMO_GLOBAL!$X$53="t",TRUNC(AK112*$N112,RESUMO_GLOBAL!$X$54),AK112*$N112))</f>
        <v>0</v>
      </c>
      <c r="BV112" s="987">
        <f>IF(RESUMO_GLOBAL!$X$53="a",ROUND(AL112*$N112,RESUMO_GLOBAL!$X$54),IF(RESUMO_GLOBAL!$X$53="t",TRUNC(AL112*$N112,RESUMO_GLOBAL!$X$54),AL112*$N112))</f>
        <v>0</v>
      </c>
      <c r="BW112" s="987">
        <f>IF(RESUMO_GLOBAL!$X$53="a",ROUND(AM112*$N112,RESUMO_GLOBAL!$X$54),IF(RESUMO_GLOBAL!$X$53="t",TRUNC(AM112*$N112,RESUMO_GLOBAL!$X$54),AM112*$N112))</f>
        <v>0</v>
      </c>
      <c r="BX112" s="987">
        <f>IF(RESUMO_GLOBAL!$X$53="a",ROUND(AN112*$N112,RESUMO_GLOBAL!$X$54),IF(RESUMO_GLOBAL!$X$53="t",TRUNC(AN112*$N112,RESUMO_GLOBAL!$X$54),AN112*$N112))</f>
        <v>0</v>
      </c>
      <c r="BY112" s="987">
        <f>IF(RESUMO_GLOBAL!$X$53="a",ROUND(AO112*$N112,RESUMO_GLOBAL!$X$54),IF(RESUMO_GLOBAL!$X$53="t",TRUNC(AO112*$N112,RESUMO_GLOBAL!$X$54),AO112*$N112))</f>
        <v>0</v>
      </c>
      <c r="BZ112" s="987">
        <f>IF(RESUMO_GLOBAL!$X$53="a",ROUND(AP112*$N112,RESUMO_GLOBAL!$X$54),IF(RESUMO_GLOBAL!$X$53="t",TRUNC(AP112*$N112,RESUMO_GLOBAL!$X$54),AP112*$N112))</f>
        <v>0</v>
      </c>
      <c r="CA112" s="987">
        <f>IF(RESUMO_GLOBAL!$X$53="a",ROUND(AQ112*$N112,RESUMO_GLOBAL!$X$54),IF(RESUMO_GLOBAL!$X$53="t",TRUNC(AQ112*$N112,RESUMO_GLOBAL!$X$54),AQ112*$N112))</f>
        <v>0</v>
      </c>
      <c r="CB112" s="987">
        <f>IF(RESUMO_GLOBAL!$X$53="a",ROUND(AR112*$N112,RESUMO_GLOBAL!$X$54),IF(RESUMO_GLOBAL!$X$53="t",TRUNC(AR112*$N112,RESUMO_GLOBAL!$X$54),AR112*$N112))</f>
        <v>0</v>
      </c>
      <c r="CC112" s="987">
        <f>IF(RESUMO_GLOBAL!$X$53="a",ROUND(AS112*$N112,RESUMO_GLOBAL!$X$54),IF(RESUMO_GLOBAL!$X$53="t",TRUNC(AS112*$N112,RESUMO_GLOBAL!$X$54),AS112*$N112))</f>
        <v>0</v>
      </c>
      <c r="CD112" s="987">
        <f>IF(RESUMO_GLOBAL!$X$53="a",ROUND(AT112*$N112,RESUMO_GLOBAL!$X$54),IF(RESUMO_GLOBAL!$X$53="t",TRUNC(AT112*$N112,RESUMO_GLOBAL!$X$54),AT112*$N112))</f>
        <v>0</v>
      </c>
      <c r="CE112" s="987">
        <f>IF(RESUMO_GLOBAL!$X$53="a",ROUND(AU112*$N112,RESUMO_GLOBAL!$X$54),IF(RESUMO_GLOBAL!$X$53="t",TRUNC(AU112*$N112,RESUMO_GLOBAL!$X$54),AU112*$N112))</f>
        <v>0</v>
      </c>
      <c r="CF112" s="987">
        <f>IF(RESUMO_GLOBAL!$X$53="a",ROUND(AV112*$N112,RESUMO_GLOBAL!$X$54),IF(RESUMO_GLOBAL!$X$53="t",TRUNC(AV112*$N112,RESUMO_GLOBAL!$X$54),AV112*$N112))</f>
        <v>0</v>
      </c>
      <c r="CG112" s="987">
        <f>IF(RESUMO_GLOBAL!$X$53="a",ROUND(AW112*$N112,RESUMO_GLOBAL!$X$54),IF(RESUMO_GLOBAL!$X$53="t",TRUNC(AW112*$N112,RESUMO_GLOBAL!$X$54),AW112*$N112))</f>
        <v>0</v>
      </c>
      <c r="CK112" s="59">
        <f t="shared" si="89"/>
        <v>0</v>
      </c>
      <c r="CL112" s="59">
        <f t="shared" si="90"/>
        <v>0</v>
      </c>
      <c r="CM112" s="59">
        <f t="shared" si="91"/>
        <v>0</v>
      </c>
      <c r="CN112" s="59">
        <f t="shared" si="92"/>
        <v>0</v>
      </c>
      <c r="CO112" s="59">
        <f t="shared" si="93"/>
        <v>0</v>
      </c>
      <c r="CP112" s="59">
        <f t="shared" si="94"/>
        <v>0</v>
      </c>
      <c r="CQ112" s="59">
        <f t="shared" si="95"/>
        <v>0</v>
      </c>
      <c r="CR112" s="59">
        <f t="shared" si="96"/>
        <v>0</v>
      </c>
      <c r="CS112" s="59">
        <f t="shared" si="97"/>
        <v>0</v>
      </c>
      <c r="CT112" s="59">
        <f t="shared" si="98"/>
        <v>0</v>
      </c>
      <c r="CU112" s="59">
        <f t="shared" si="99"/>
        <v>0</v>
      </c>
      <c r="CV112" s="59">
        <f t="shared" si="100"/>
        <v>0</v>
      </c>
      <c r="CW112" s="59">
        <f t="shared" si="101"/>
        <v>0</v>
      </c>
      <c r="CX112" s="59">
        <f t="shared" si="102"/>
        <v>0</v>
      </c>
      <c r="CY112" s="59">
        <f t="shared" si="103"/>
        <v>0</v>
      </c>
      <c r="CZ112" s="59">
        <f t="shared" si="104"/>
        <v>0</v>
      </c>
      <c r="DA112" s="59">
        <f t="shared" si="105"/>
        <v>0</v>
      </c>
      <c r="DB112" s="59">
        <f t="shared" si="106"/>
        <v>0</v>
      </c>
      <c r="DE112">
        <f t="shared" si="86"/>
        <v>107</v>
      </c>
      <c r="DF112" t="str">
        <f t="shared" si="107"/>
        <v/>
      </c>
      <c r="DG112" s="59">
        <f>IF($C112&lt;&gt;0,SUM($CK113:CK113),0)</f>
        <v>0</v>
      </c>
      <c r="DH112" s="59">
        <f>IF($C112&lt;&gt;0,SUM($CK113:CL113),0)</f>
        <v>0</v>
      </c>
      <c r="DI112" s="59">
        <f>IF($C112&lt;&gt;0,SUM($CK113:CM113),0)</f>
        <v>0</v>
      </c>
      <c r="DJ112" s="59">
        <f>IF($C112&lt;&gt;0,SUM($CK113:CN113),0)</f>
        <v>0</v>
      </c>
      <c r="DK112" s="59">
        <f>IF($C112&lt;&gt;0,SUM($CK113:CO113),0)</f>
        <v>0</v>
      </c>
      <c r="DL112" s="59">
        <f>IF($C112&lt;&gt;0,SUM($CK113:CP113),0)</f>
        <v>0</v>
      </c>
      <c r="DM112" s="59">
        <f>IF($C112&lt;&gt;0,SUM($CK113:CQ113),0)</f>
        <v>0</v>
      </c>
      <c r="DN112" s="59">
        <f>IF($C112&lt;&gt;0,SUM($CK113:CR113),0)</f>
        <v>0</v>
      </c>
      <c r="DO112" s="59">
        <f>IF($C112&lt;&gt;0,SUM($CK113:CS113),0)</f>
        <v>0</v>
      </c>
      <c r="DP112" s="59">
        <f>IF($C112&lt;&gt;0,SUM($CK113:CT113),0)</f>
        <v>0</v>
      </c>
      <c r="DQ112" s="59">
        <f>IF($C112&lt;&gt;0,SUM($CK113:CU113),0)</f>
        <v>0</v>
      </c>
      <c r="DR112" s="59">
        <f>IF($C112&lt;&gt;0,SUM($CK113:CV113),0)</f>
        <v>0</v>
      </c>
      <c r="DS112" s="59">
        <f>IF($C112&lt;&gt;0,SUM($CK113:CW113),0)</f>
        <v>0</v>
      </c>
      <c r="DT112" s="59">
        <f>IF($C112&lt;&gt;0,SUM($CK113:CX113),0)</f>
        <v>0</v>
      </c>
      <c r="DU112" s="59">
        <f>IF($C112&lt;&gt;0,SUM($CK113:CY113),0)</f>
        <v>0</v>
      </c>
      <c r="DV112" s="59">
        <f>IF($C112&lt;&gt;0,SUM($CK113:CZ113),0)</f>
        <v>0</v>
      </c>
      <c r="DW112" s="59">
        <f>IF($C112&lt;&gt;0,SUM($CK113:DA113),0)</f>
        <v>0</v>
      </c>
      <c r="DX112" s="59">
        <f>IF($C112&lt;&gt;0,SUM($CK113:DB113),0)</f>
        <v>0</v>
      </c>
      <c r="DY112" s="952" t="str">
        <f t="shared" si="111"/>
        <v/>
      </c>
    </row>
    <row r="113" spans="1:129" ht="13.5" hidden="1" thickBot="1">
      <c r="A113" s="3" t="str">
        <f t="shared" si="112"/>
        <v/>
      </c>
      <c r="B113" s="805">
        <f>Dados_GLOBAL_Inicial!E113</f>
        <v>0</v>
      </c>
      <c r="C113" s="953">
        <f>IF(IFERROR(VALUE(Dados_GLOBAL_Inicial!F113),0)=0,0,Dados_GLOBAL_Inicial!F113)</f>
        <v>0</v>
      </c>
      <c r="D113" s="830">
        <f>Dados_GLOBAL_Inicial!G113</f>
        <v>0</v>
      </c>
      <c r="E113" s="830" t="str">
        <f>IF(IFERROR(VLOOKUP(F113,Cod_Gde_Itens!$A$1:$B$80,2,FALSE),0)&gt;549,IFERROR(VLOOKUP(F113,Cod_Gde_Itens!$A$1:$B$80,2,FALSE),0),IF(Dados_GLOBAL_Inicial!H113=0,"",Dados_GLOBAL_Inicial!H113))</f>
        <v/>
      </c>
      <c r="F113" s="823">
        <f>Dados_GLOBAL_Inicial!I113</f>
        <v>0</v>
      </c>
      <c r="G113" s="824">
        <f>Dados_GLOBAL_Inicial!J113</f>
        <v>0</v>
      </c>
      <c r="H113" s="454">
        <f>Dados_GLOBAL_Inicial!K113</f>
        <v>0</v>
      </c>
      <c r="I113" s="970">
        <f>SUM('MEDIÇÃO_OBJETO (1)'!I113)</f>
        <v>0</v>
      </c>
      <c r="J113" s="455">
        <f t="shared" si="113"/>
        <v>0</v>
      </c>
      <c r="K113" s="451">
        <f t="shared" si="78"/>
        <v>0</v>
      </c>
      <c r="L113" s="452">
        <f t="shared" si="88"/>
        <v>0</v>
      </c>
      <c r="M113" s="809">
        <f t="shared" si="79"/>
        <v>0</v>
      </c>
      <c r="N113" s="810">
        <f>IF(IFERROR(VALUE(Dados_GLOBAL_Inicial!L113),0)=0,0,Dados_GLOBAL_Inicial!L113)</f>
        <v>0</v>
      </c>
      <c r="O113" s="812">
        <f>SUM('MEDIÇÃO_OBJETO (1)'!O113)</f>
        <v>0</v>
      </c>
      <c r="P113" s="812">
        <f>SUM('MEDIÇÃO_OBJETO (1)'!P113)</f>
        <v>0</v>
      </c>
      <c r="Q113" s="813">
        <f t="shared" si="80"/>
        <v>0</v>
      </c>
      <c r="R113" s="951"/>
      <c r="S113" s="815">
        <f>SUM('MEDIÇÃO_OBJETO (1)'!S113)</f>
        <v>0</v>
      </c>
      <c r="T113" s="815">
        <f>SUM('MEDIÇÃO_OBJETO (1)'!T113)</f>
        <v>0</v>
      </c>
      <c r="V113" s="19"/>
      <c r="W113" s="978">
        <f t="shared" si="81"/>
        <v>0</v>
      </c>
      <c r="X113" s="816">
        <f t="shared" si="82"/>
        <v>0</v>
      </c>
      <c r="Y113" s="816">
        <f t="shared" si="83"/>
        <v>0</v>
      </c>
      <c r="Z113" s="817">
        <f t="shared" si="84"/>
        <v>0</v>
      </c>
      <c r="AB113" s="453">
        <f t="shared" si="108"/>
        <v>0</v>
      </c>
      <c r="AC113" s="14">
        <f t="shared" si="85"/>
        <v>0</v>
      </c>
      <c r="AD113" s="819"/>
      <c r="AE113" s="631">
        <f t="shared" si="109"/>
        <v>0</v>
      </c>
      <c r="AF113" s="818">
        <f>SUM('MEDIÇÃO_OBJETO (1)'!AG113)</f>
        <v>0</v>
      </c>
      <c r="AG113" s="541">
        <f>SUM('MEDIÇÃO_OBJETO (1)'!AH113)</f>
        <v>0</v>
      </c>
      <c r="AH113" s="541">
        <f>SUM('MEDIÇÃO_OBJETO (1)'!AI113)</f>
        <v>0</v>
      </c>
      <c r="AI113" s="541">
        <f>SUM('MEDIÇÃO_OBJETO (1)'!AJ113)</f>
        <v>0</v>
      </c>
      <c r="AJ113" s="541">
        <f>SUM('MEDIÇÃO_OBJETO (1)'!AK113)</f>
        <v>0</v>
      </c>
      <c r="AK113" s="541">
        <f>SUM('MEDIÇÃO_OBJETO (1)'!AL113)</f>
        <v>0</v>
      </c>
      <c r="AL113" s="541">
        <f>SUM('MEDIÇÃO_OBJETO (1)'!AM113)</f>
        <v>0</v>
      </c>
      <c r="AM113" s="541">
        <f>SUM('MEDIÇÃO_OBJETO (1)'!AN113)</f>
        <v>0</v>
      </c>
      <c r="AN113" s="541">
        <f>SUM('MEDIÇÃO_OBJETO (1)'!AO113)</f>
        <v>0</v>
      </c>
      <c r="AO113" s="541">
        <f>SUM('MEDIÇÃO_OBJETO (1)'!AP113)</f>
        <v>0</v>
      </c>
      <c r="AP113" s="541">
        <f>SUM('MEDIÇÃO_OBJETO (1)'!AQ113)</f>
        <v>0</v>
      </c>
      <c r="AQ113" s="541">
        <f>SUM('MEDIÇÃO_OBJETO (1)'!AR113)</f>
        <v>0</v>
      </c>
      <c r="AR113" s="541">
        <f>SUM('MEDIÇÃO_OBJETO (1)'!AS113)</f>
        <v>0</v>
      </c>
      <c r="AS113" s="541">
        <f>SUM('MEDIÇÃO_OBJETO (1)'!AT113)</f>
        <v>0</v>
      </c>
      <c r="AT113" s="541">
        <f>SUM('MEDIÇÃO_OBJETO (1)'!AU113)</f>
        <v>0</v>
      </c>
      <c r="AU113" s="541">
        <f>SUM('MEDIÇÃO_OBJETO (1)'!AV113)</f>
        <v>0</v>
      </c>
      <c r="AV113" s="541">
        <f>SUM('MEDIÇÃO_OBJETO (1)'!AW113)</f>
        <v>0</v>
      </c>
      <c r="AW113" s="541">
        <f>SUM('MEDIÇÃO_OBJETO (1)'!AX113)</f>
        <v>0</v>
      </c>
      <c r="AX113" s="977"/>
      <c r="BN113" s="992">
        <f t="shared" si="114"/>
        <v>0</v>
      </c>
      <c r="BO113" s="538">
        <f t="shared" si="110"/>
        <v>0</v>
      </c>
      <c r="BP113" s="987">
        <f>IF(RESUMO_GLOBAL!$X$53="a",ROUND(AF113*$N113,RESUMO_GLOBAL!$X$54),IF(RESUMO_GLOBAL!$X$53="t",TRUNC(AF113*$N113,RESUMO_GLOBAL!$X$54),AF113*$N113))</f>
        <v>0</v>
      </c>
      <c r="BQ113" s="987">
        <f>IF(RESUMO_GLOBAL!$X$53="a",ROUND(AG113*$N113,RESUMO_GLOBAL!$X$54),IF(RESUMO_GLOBAL!$X$53="t",TRUNC(AG113*$N113,RESUMO_GLOBAL!$X$54),AG113*$N113))</f>
        <v>0</v>
      </c>
      <c r="BR113" s="987">
        <f>IF(RESUMO_GLOBAL!$X$53="a",ROUND(AH113*$N113,RESUMO_GLOBAL!$X$54),IF(RESUMO_GLOBAL!$X$53="t",TRUNC(AH113*$N113,RESUMO_GLOBAL!$X$54),AH113*$N113))</f>
        <v>0</v>
      </c>
      <c r="BS113" s="987">
        <f>IF(RESUMO_GLOBAL!$X$53="a",ROUND(AI113*$N113,RESUMO_GLOBAL!$X$54),IF(RESUMO_GLOBAL!$X$53="t",TRUNC(AI113*$N113,RESUMO_GLOBAL!$X$54),AI113*$N113))</f>
        <v>0</v>
      </c>
      <c r="BT113" s="987">
        <f>IF(RESUMO_GLOBAL!$X$53="a",ROUND(AJ113*$N113,RESUMO_GLOBAL!$X$54),IF(RESUMO_GLOBAL!$X$53="t",TRUNC(AJ113*$N113,RESUMO_GLOBAL!$X$54),AJ113*$N113))</f>
        <v>0</v>
      </c>
      <c r="BU113" s="987">
        <f>IF(RESUMO_GLOBAL!$X$53="a",ROUND(AK113*$N113,RESUMO_GLOBAL!$X$54),IF(RESUMO_GLOBAL!$X$53="t",TRUNC(AK113*$N113,RESUMO_GLOBAL!$X$54),AK113*$N113))</f>
        <v>0</v>
      </c>
      <c r="BV113" s="987">
        <f>IF(RESUMO_GLOBAL!$X$53="a",ROUND(AL113*$N113,RESUMO_GLOBAL!$X$54),IF(RESUMO_GLOBAL!$X$53="t",TRUNC(AL113*$N113,RESUMO_GLOBAL!$X$54),AL113*$N113))</f>
        <v>0</v>
      </c>
      <c r="BW113" s="987">
        <f>IF(RESUMO_GLOBAL!$X$53="a",ROUND(AM113*$N113,RESUMO_GLOBAL!$X$54),IF(RESUMO_GLOBAL!$X$53="t",TRUNC(AM113*$N113,RESUMO_GLOBAL!$X$54),AM113*$N113))</f>
        <v>0</v>
      </c>
      <c r="BX113" s="987">
        <f>IF(RESUMO_GLOBAL!$X$53="a",ROUND(AN113*$N113,RESUMO_GLOBAL!$X$54),IF(RESUMO_GLOBAL!$X$53="t",TRUNC(AN113*$N113,RESUMO_GLOBAL!$X$54),AN113*$N113))</f>
        <v>0</v>
      </c>
      <c r="BY113" s="987">
        <f>IF(RESUMO_GLOBAL!$X$53="a",ROUND(AO113*$N113,RESUMO_GLOBAL!$X$54),IF(RESUMO_GLOBAL!$X$53="t",TRUNC(AO113*$N113,RESUMO_GLOBAL!$X$54),AO113*$N113))</f>
        <v>0</v>
      </c>
      <c r="BZ113" s="987">
        <f>IF(RESUMO_GLOBAL!$X$53="a",ROUND(AP113*$N113,RESUMO_GLOBAL!$X$54),IF(RESUMO_GLOBAL!$X$53="t",TRUNC(AP113*$N113,RESUMO_GLOBAL!$X$54),AP113*$N113))</f>
        <v>0</v>
      </c>
      <c r="CA113" s="987">
        <f>IF(RESUMO_GLOBAL!$X$53="a",ROUND(AQ113*$N113,RESUMO_GLOBAL!$X$54),IF(RESUMO_GLOBAL!$X$53="t",TRUNC(AQ113*$N113,RESUMO_GLOBAL!$X$54),AQ113*$N113))</f>
        <v>0</v>
      </c>
      <c r="CB113" s="987">
        <f>IF(RESUMO_GLOBAL!$X$53="a",ROUND(AR113*$N113,RESUMO_GLOBAL!$X$54),IF(RESUMO_GLOBAL!$X$53="t",TRUNC(AR113*$N113,RESUMO_GLOBAL!$X$54),AR113*$N113))</f>
        <v>0</v>
      </c>
      <c r="CC113" s="987">
        <f>IF(RESUMO_GLOBAL!$X$53="a",ROUND(AS113*$N113,RESUMO_GLOBAL!$X$54),IF(RESUMO_GLOBAL!$X$53="t",TRUNC(AS113*$N113,RESUMO_GLOBAL!$X$54),AS113*$N113))</f>
        <v>0</v>
      </c>
      <c r="CD113" s="987">
        <f>IF(RESUMO_GLOBAL!$X$53="a",ROUND(AT113*$N113,RESUMO_GLOBAL!$X$54),IF(RESUMO_GLOBAL!$X$53="t",TRUNC(AT113*$N113,RESUMO_GLOBAL!$X$54),AT113*$N113))</f>
        <v>0</v>
      </c>
      <c r="CE113" s="987">
        <f>IF(RESUMO_GLOBAL!$X$53="a",ROUND(AU113*$N113,RESUMO_GLOBAL!$X$54),IF(RESUMO_GLOBAL!$X$53="t",TRUNC(AU113*$N113,RESUMO_GLOBAL!$X$54),AU113*$N113))</f>
        <v>0</v>
      </c>
      <c r="CF113" s="987">
        <f>IF(RESUMO_GLOBAL!$X$53="a",ROUND(AV113*$N113,RESUMO_GLOBAL!$X$54),IF(RESUMO_GLOBAL!$X$53="t",TRUNC(AV113*$N113,RESUMO_GLOBAL!$X$54),AV113*$N113))</f>
        <v>0</v>
      </c>
      <c r="CG113" s="987">
        <f>IF(RESUMO_GLOBAL!$X$53="a",ROUND(AW113*$N113,RESUMO_GLOBAL!$X$54),IF(RESUMO_GLOBAL!$X$53="t",TRUNC(AW113*$N113,RESUMO_GLOBAL!$X$54),AW113*$N113))</f>
        <v>0</v>
      </c>
      <c r="CK113" s="59">
        <f t="shared" si="89"/>
        <v>0</v>
      </c>
      <c r="CL113" s="59">
        <f t="shared" si="90"/>
        <v>0</v>
      </c>
      <c r="CM113" s="59">
        <f t="shared" si="91"/>
        <v>0</v>
      </c>
      <c r="CN113" s="59">
        <f t="shared" si="92"/>
        <v>0</v>
      </c>
      <c r="CO113" s="59">
        <f t="shared" si="93"/>
        <v>0</v>
      </c>
      <c r="CP113" s="59">
        <f t="shared" si="94"/>
        <v>0</v>
      </c>
      <c r="CQ113" s="59">
        <f t="shared" si="95"/>
        <v>0</v>
      </c>
      <c r="CR113" s="59">
        <f t="shared" si="96"/>
        <v>0</v>
      </c>
      <c r="CS113" s="59">
        <f t="shared" si="97"/>
        <v>0</v>
      </c>
      <c r="CT113" s="59">
        <f t="shared" si="98"/>
        <v>0</v>
      </c>
      <c r="CU113" s="59">
        <f t="shared" si="99"/>
        <v>0</v>
      </c>
      <c r="CV113" s="59">
        <f t="shared" si="100"/>
        <v>0</v>
      </c>
      <c r="CW113" s="59">
        <f t="shared" si="101"/>
        <v>0</v>
      </c>
      <c r="CX113" s="59">
        <f t="shared" si="102"/>
        <v>0</v>
      </c>
      <c r="CY113" s="59">
        <f t="shared" si="103"/>
        <v>0</v>
      </c>
      <c r="CZ113" s="59">
        <f t="shared" si="104"/>
        <v>0</v>
      </c>
      <c r="DA113" s="59">
        <f t="shared" si="105"/>
        <v>0</v>
      </c>
      <c r="DB113" s="59">
        <f t="shared" si="106"/>
        <v>0</v>
      </c>
      <c r="DE113">
        <f t="shared" si="86"/>
        <v>108</v>
      </c>
      <c r="DF113" t="str">
        <f t="shared" si="107"/>
        <v/>
      </c>
      <c r="DG113" s="59">
        <f>IF($C113&lt;&gt;0,SUM($CK114:CK114),0)</f>
        <v>0</v>
      </c>
      <c r="DH113" s="59">
        <f>IF($C113&lt;&gt;0,SUM($CK114:CL114),0)</f>
        <v>0</v>
      </c>
      <c r="DI113" s="59">
        <f>IF($C113&lt;&gt;0,SUM($CK114:CM114),0)</f>
        <v>0</v>
      </c>
      <c r="DJ113" s="59">
        <f>IF($C113&lt;&gt;0,SUM($CK114:CN114),0)</f>
        <v>0</v>
      </c>
      <c r="DK113" s="59">
        <f>IF($C113&lt;&gt;0,SUM($CK114:CO114),0)</f>
        <v>0</v>
      </c>
      <c r="DL113" s="59">
        <f>IF($C113&lt;&gt;0,SUM($CK114:CP114),0)</f>
        <v>0</v>
      </c>
      <c r="DM113" s="59">
        <f>IF($C113&lt;&gt;0,SUM($CK114:CQ114),0)</f>
        <v>0</v>
      </c>
      <c r="DN113" s="59">
        <f>IF($C113&lt;&gt;0,SUM($CK114:CR114),0)</f>
        <v>0</v>
      </c>
      <c r="DO113" s="59">
        <f>IF($C113&lt;&gt;0,SUM($CK114:CS114),0)</f>
        <v>0</v>
      </c>
      <c r="DP113" s="59">
        <f>IF($C113&lt;&gt;0,SUM($CK114:CT114),0)</f>
        <v>0</v>
      </c>
      <c r="DQ113" s="59">
        <f>IF($C113&lt;&gt;0,SUM($CK114:CU114),0)</f>
        <v>0</v>
      </c>
      <c r="DR113" s="59">
        <f>IF($C113&lt;&gt;0,SUM($CK114:CV114),0)</f>
        <v>0</v>
      </c>
      <c r="DS113" s="59">
        <f>IF($C113&lt;&gt;0,SUM($CK114:CW114),0)</f>
        <v>0</v>
      </c>
      <c r="DT113" s="59">
        <f>IF($C113&lt;&gt;0,SUM($CK114:CX114),0)</f>
        <v>0</v>
      </c>
      <c r="DU113" s="59">
        <f>IF($C113&lt;&gt;0,SUM($CK114:CY114),0)</f>
        <v>0</v>
      </c>
      <c r="DV113" s="59">
        <f>IF($C113&lt;&gt;0,SUM($CK114:CZ114),0)</f>
        <v>0</v>
      </c>
      <c r="DW113" s="59">
        <f>IF($C113&lt;&gt;0,SUM($CK114:DA114),0)</f>
        <v>0</v>
      </c>
      <c r="DX113" s="59">
        <f>IF($C113&lt;&gt;0,SUM($CK114:DB114),0)</f>
        <v>0</v>
      </c>
      <c r="DY113" s="952" t="str">
        <f t="shared" si="111"/>
        <v/>
      </c>
    </row>
    <row r="114" spans="1:129" ht="13.5" hidden="1" thickBot="1">
      <c r="A114" s="3" t="str">
        <f t="shared" si="112"/>
        <v/>
      </c>
      <c r="B114" s="805">
        <f>Dados_GLOBAL_Inicial!E114</f>
        <v>0</v>
      </c>
      <c r="C114" s="953">
        <f>IF(IFERROR(VALUE(Dados_GLOBAL_Inicial!F114),0)=0,0,Dados_GLOBAL_Inicial!F114)</f>
        <v>0</v>
      </c>
      <c r="D114" s="830">
        <f>Dados_GLOBAL_Inicial!G114</f>
        <v>0</v>
      </c>
      <c r="E114" s="830" t="str">
        <f>IF(IFERROR(VLOOKUP(F114,Cod_Gde_Itens!$A$1:$B$80,2,FALSE),0)&gt;549,IFERROR(VLOOKUP(F114,Cod_Gde_Itens!$A$1:$B$80,2,FALSE),0),IF(Dados_GLOBAL_Inicial!H114=0,"",Dados_GLOBAL_Inicial!H114))</f>
        <v/>
      </c>
      <c r="F114" s="823">
        <f>Dados_GLOBAL_Inicial!I114</f>
        <v>0</v>
      </c>
      <c r="G114" s="824">
        <f>Dados_GLOBAL_Inicial!J114</f>
        <v>0</v>
      </c>
      <c r="H114" s="454">
        <f>Dados_GLOBAL_Inicial!K114</f>
        <v>0</v>
      </c>
      <c r="I114" s="970">
        <f>SUM('MEDIÇÃO_OBJETO (1)'!I114)</f>
        <v>0</v>
      </c>
      <c r="J114" s="455">
        <f t="shared" si="113"/>
        <v>0</v>
      </c>
      <c r="K114" s="451">
        <f t="shared" si="78"/>
        <v>0</v>
      </c>
      <c r="L114" s="452">
        <f t="shared" si="88"/>
        <v>0</v>
      </c>
      <c r="M114" s="809">
        <f t="shared" si="79"/>
        <v>0</v>
      </c>
      <c r="N114" s="810">
        <f>IF(IFERROR(VALUE(Dados_GLOBAL_Inicial!L114),0)=0,0,Dados_GLOBAL_Inicial!L114)</f>
        <v>0</v>
      </c>
      <c r="O114" s="812">
        <f>SUM('MEDIÇÃO_OBJETO (1)'!O114)</f>
        <v>0</v>
      </c>
      <c r="P114" s="812">
        <f>SUM('MEDIÇÃO_OBJETO (1)'!P114)</f>
        <v>0</v>
      </c>
      <c r="Q114" s="813">
        <f t="shared" si="80"/>
        <v>0</v>
      </c>
      <c r="R114" s="951"/>
      <c r="S114" s="815">
        <f>SUM('MEDIÇÃO_OBJETO (1)'!S114)</f>
        <v>0</v>
      </c>
      <c r="T114" s="815">
        <f>SUM('MEDIÇÃO_OBJETO (1)'!T114)</f>
        <v>0</v>
      </c>
      <c r="V114" s="19"/>
      <c r="W114" s="978">
        <f t="shared" si="81"/>
        <v>0</v>
      </c>
      <c r="X114" s="816">
        <f t="shared" si="82"/>
        <v>0</v>
      </c>
      <c r="Y114" s="816">
        <f t="shared" si="83"/>
        <v>0</v>
      </c>
      <c r="Z114" s="817">
        <f t="shared" si="84"/>
        <v>0</v>
      </c>
      <c r="AB114" s="453">
        <f t="shared" si="108"/>
        <v>0</v>
      </c>
      <c r="AC114" s="14">
        <f t="shared" si="85"/>
        <v>0</v>
      </c>
      <c r="AD114" s="819"/>
      <c r="AE114" s="631">
        <f t="shared" si="109"/>
        <v>0</v>
      </c>
      <c r="AF114" s="818">
        <f>SUM('MEDIÇÃO_OBJETO (1)'!AG114)</f>
        <v>0</v>
      </c>
      <c r="AG114" s="541">
        <f>SUM('MEDIÇÃO_OBJETO (1)'!AH114)</f>
        <v>0</v>
      </c>
      <c r="AH114" s="541">
        <f>SUM('MEDIÇÃO_OBJETO (1)'!AI114)</f>
        <v>0</v>
      </c>
      <c r="AI114" s="541">
        <f>SUM('MEDIÇÃO_OBJETO (1)'!AJ114)</f>
        <v>0</v>
      </c>
      <c r="AJ114" s="541">
        <f>SUM('MEDIÇÃO_OBJETO (1)'!AK114)</f>
        <v>0</v>
      </c>
      <c r="AK114" s="541">
        <f>SUM('MEDIÇÃO_OBJETO (1)'!AL114)</f>
        <v>0</v>
      </c>
      <c r="AL114" s="541">
        <f>SUM('MEDIÇÃO_OBJETO (1)'!AM114)</f>
        <v>0</v>
      </c>
      <c r="AM114" s="541">
        <f>SUM('MEDIÇÃO_OBJETO (1)'!AN114)</f>
        <v>0</v>
      </c>
      <c r="AN114" s="541">
        <f>SUM('MEDIÇÃO_OBJETO (1)'!AO114)</f>
        <v>0</v>
      </c>
      <c r="AO114" s="541">
        <f>SUM('MEDIÇÃO_OBJETO (1)'!AP114)</f>
        <v>0</v>
      </c>
      <c r="AP114" s="541">
        <f>SUM('MEDIÇÃO_OBJETO (1)'!AQ114)</f>
        <v>0</v>
      </c>
      <c r="AQ114" s="541">
        <f>SUM('MEDIÇÃO_OBJETO (1)'!AR114)</f>
        <v>0</v>
      </c>
      <c r="AR114" s="541">
        <f>SUM('MEDIÇÃO_OBJETO (1)'!AS114)</f>
        <v>0</v>
      </c>
      <c r="AS114" s="541">
        <f>SUM('MEDIÇÃO_OBJETO (1)'!AT114)</f>
        <v>0</v>
      </c>
      <c r="AT114" s="541">
        <f>SUM('MEDIÇÃO_OBJETO (1)'!AU114)</f>
        <v>0</v>
      </c>
      <c r="AU114" s="541">
        <f>SUM('MEDIÇÃO_OBJETO (1)'!AV114)</f>
        <v>0</v>
      </c>
      <c r="AV114" s="541">
        <f>SUM('MEDIÇÃO_OBJETO (1)'!AW114)</f>
        <v>0</v>
      </c>
      <c r="AW114" s="541">
        <f>SUM('MEDIÇÃO_OBJETO (1)'!AX114)</f>
        <v>0</v>
      </c>
      <c r="AX114" s="977"/>
      <c r="BN114" s="992">
        <f t="shared" si="114"/>
        <v>0</v>
      </c>
      <c r="BO114" s="538">
        <f t="shared" si="110"/>
        <v>0</v>
      </c>
      <c r="BP114" s="987">
        <f>IF(RESUMO_GLOBAL!$X$53="a",ROUND(AF114*$N114,RESUMO_GLOBAL!$X$54),IF(RESUMO_GLOBAL!$X$53="t",TRUNC(AF114*$N114,RESUMO_GLOBAL!$X$54),AF114*$N114))</f>
        <v>0</v>
      </c>
      <c r="BQ114" s="987">
        <f>IF(RESUMO_GLOBAL!$X$53="a",ROUND(AG114*$N114,RESUMO_GLOBAL!$X$54),IF(RESUMO_GLOBAL!$X$53="t",TRUNC(AG114*$N114,RESUMO_GLOBAL!$X$54),AG114*$N114))</f>
        <v>0</v>
      </c>
      <c r="BR114" s="987">
        <f>IF(RESUMO_GLOBAL!$X$53="a",ROUND(AH114*$N114,RESUMO_GLOBAL!$X$54),IF(RESUMO_GLOBAL!$X$53="t",TRUNC(AH114*$N114,RESUMO_GLOBAL!$X$54),AH114*$N114))</f>
        <v>0</v>
      </c>
      <c r="BS114" s="987">
        <f>IF(RESUMO_GLOBAL!$X$53="a",ROUND(AI114*$N114,RESUMO_GLOBAL!$X$54),IF(RESUMO_GLOBAL!$X$53="t",TRUNC(AI114*$N114,RESUMO_GLOBAL!$X$54),AI114*$N114))</f>
        <v>0</v>
      </c>
      <c r="BT114" s="987">
        <f>IF(RESUMO_GLOBAL!$X$53="a",ROUND(AJ114*$N114,RESUMO_GLOBAL!$X$54),IF(RESUMO_GLOBAL!$X$53="t",TRUNC(AJ114*$N114,RESUMO_GLOBAL!$X$54),AJ114*$N114))</f>
        <v>0</v>
      </c>
      <c r="BU114" s="987">
        <f>IF(RESUMO_GLOBAL!$X$53="a",ROUND(AK114*$N114,RESUMO_GLOBAL!$X$54),IF(RESUMO_GLOBAL!$X$53="t",TRUNC(AK114*$N114,RESUMO_GLOBAL!$X$54),AK114*$N114))</f>
        <v>0</v>
      </c>
      <c r="BV114" s="987">
        <f>IF(RESUMO_GLOBAL!$X$53="a",ROUND(AL114*$N114,RESUMO_GLOBAL!$X$54),IF(RESUMO_GLOBAL!$X$53="t",TRUNC(AL114*$N114,RESUMO_GLOBAL!$X$54),AL114*$N114))</f>
        <v>0</v>
      </c>
      <c r="BW114" s="987">
        <f>IF(RESUMO_GLOBAL!$X$53="a",ROUND(AM114*$N114,RESUMO_GLOBAL!$X$54),IF(RESUMO_GLOBAL!$X$53="t",TRUNC(AM114*$N114,RESUMO_GLOBAL!$X$54),AM114*$N114))</f>
        <v>0</v>
      </c>
      <c r="BX114" s="987">
        <f>IF(RESUMO_GLOBAL!$X$53="a",ROUND(AN114*$N114,RESUMO_GLOBAL!$X$54),IF(RESUMO_GLOBAL!$X$53="t",TRUNC(AN114*$N114,RESUMO_GLOBAL!$X$54),AN114*$N114))</f>
        <v>0</v>
      </c>
      <c r="BY114" s="987">
        <f>IF(RESUMO_GLOBAL!$X$53="a",ROUND(AO114*$N114,RESUMO_GLOBAL!$X$54),IF(RESUMO_GLOBAL!$X$53="t",TRUNC(AO114*$N114,RESUMO_GLOBAL!$X$54),AO114*$N114))</f>
        <v>0</v>
      </c>
      <c r="BZ114" s="987">
        <f>IF(RESUMO_GLOBAL!$X$53="a",ROUND(AP114*$N114,RESUMO_GLOBAL!$X$54),IF(RESUMO_GLOBAL!$X$53="t",TRUNC(AP114*$N114,RESUMO_GLOBAL!$X$54),AP114*$N114))</f>
        <v>0</v>
      </c>
      <c r="CA114" s="987">
        <f>IF(RESUMO_GLOBAL!$X$53="a",ROUND(AQ114*$N114,RESUMO_GLOBAL!$X$54),IF(RESUMO_GLOBAL!$X$53="t",TRUNC(AQ114*$N114,RESUMO_GLOBAL!$X$54),AQ114*$N114))</f>
        <v>0</v>
      </c>
      <c r="CB114" s="987">
        <f>IF(RESUMO_GLOBAL!$X$53="a",ROUND(AR114*$N114,RESUMO_GLOBAL!$X$54),IF(RESUMO_GLOBAL!$X$53="t",TRUNC(AR114*$N114,RESUMO_GLOBAL!$X$54),AR114*$N114))</f>
        <v>0</v>
      </c>
      <c r="CC114" s="987">
        <f>IF(RESUMO_GLOBAL!$X$53="a",ROUND(AS114*$N114,RESUMO_GLOBAL!$X$54),IF(RESUMO_GLOBAL!$X$53="t",TRUNC(AS114*$N114,RESUMO_GLOBAL!$X$54),AS114*$N114))</f>
        <v>0</v>
      </c>
      <c r="CD114" s="987">
        <f>IF(RESUMO_GLOBAL!$X$53="a",ROUND(AT114*$N114,RESUMO_GLOBAL!$X$54),IF(RESUMO_GLOBAL!$X$53="t",TRUNC(AT114*$N114,RESUMO_GLOBAL!$X$54),AT114*$N114))</f>
        <v>0</v>
      </c>
      <c r="CE114" s="987">
        <f>IF(RESUMO_GLOBAL!$X$53="a",ROUND(AU114*$N114,RESUMO_GLOBAL!$X$54),IF(RESUMO_GLOBAL!$X$53="t",TRUNC(AU114*$N114,RESUMO_GLOBAL!$X$54),AU114*$N114))</f>
        <v>0</v>
      </c>
      <c r="CF114" s="987">
        <f>IF(RESUMO_GLOBAL!$X$53="a",ROUND(AV114*$N114,RESUMO_GLOBAL!$X$54),IF(RESUMO_GLOBAL!$X$53="t",TRUNC(AV114*$N114,RESUMO_GLOBAL!$X$54),AV114*$N114))</f>
        <v>0</v>
      </c>
      <c r="CG114" s="987">
        <f>IF(RESUMO_GLOBAL!$X$53="a",ROUND(AW114*$N114,RESUMO_GLOBAL!$X$54),IF(RESUMO_GLOBAL!$X$53="t",TRUNC(AW114*$N114,RESUMO_GLOBAL!$X$54),AW114*$N114))</f>
        <v>0</v>
      </c>
      <c r="CK114" s="59">
        <f t="shared" si="89"/>
        <v>0</v>
      </c>
      <c r="CL114" s="59">
        <f t="shared" si="90"/>
        <v>0</v>
      </c>
      <c r="CM114" s="59">
        <f t="shared" si="91"/>
        <v>0</v>
      </c>
      <c r="CN114" s="59">
        <f t="shared" si="92"/>
        <v>0</v>
      </c>
      <c r="CO114" s="59">
        <f t="shared" si="93"/>
        <v>0</v>
      </c>
      <c r="CP114" s="59">
        <f t="shared" si="94"/>
        <v>0</v>
      </c>
      <c r="CQ114" s="59">
        <f t="shared" si="95"/>
        <v>0</v>
      </c>
      <c r="CR114" s="59">
        <f t="shared" si="96"/>
        <v>0</v>
      </c>
      <c r="CS114" s="59">
        <f t="shared" si="97"/>
        <v>0</v>
      </c>
      <c r="CT114" s="59">
        <f t="shared" si="98"/>
        <v>0</v>
      </c>
      <c r="CU114" s="59">
        <f t="shared" si="99"/>
        <v>0</v>
      </c>
      <c r="CV114" s="59">
        <f t="shared" si="100"/>
        <v>0</v>
      </c>
      <c r="CW114" s="59">
        <f t="shared" si="101"/>
        <v>0</v>
      </c>
      <c r="CX114" s="59">
        <f t="shared" si="102"/>
        <v>0</v>
      </c>
      <c r="CY114" s="59">
        <f t="shared" si="103"/>
        <v>0</v>
      </c>
      <c r="CZ114" s="59">
        <f t="shared" si="104"/>
        <v>0</v>
      </c>
      <c r="DA114" s="59">
        <f t="shared" si="105"/>
        <v>0</v>
      </c>
      <c r="DB114" s="59">
        <f t="shared" si="106"/>
        <v>0</v>
      </c>
      <c r="DE114">
        <f t="shared" si="86"/>
        <v>109</v>
      </c>
      <c r="DF114" t="str">
        <f t="shared" si="107"/>
        <v/>
      </c>
      <c r="DG114" s="59">
        <f>IF($C114&lt;&gt;0,SUM($CK115:CK115),0)</f>
        <v>0</v>
      </c>
      <c r="DH114" s="59">
        <f>IF($C114&lt;&gt;0,SUM($CK115:CL115),0)</f>
        <v>0</v>
      </c>
      <c r="DI114" s="59">
        <f>IF($C114&lt;&gt;0,SUM($CK115:CM115),0)</f>
        <v>0</v>
      </c>
      <c r="DJ114" s="59">
        <f>IF($C114&lt;&gt;0,SUM($CK115:CN115),0)</f>
        <v>0</v>
      </c>
      <c r="DK114" s="59">
        <f>IF($C114&lt;&gt;0,SUM($CK115:CO115),0)</f>
        <v>0</v>
      </c>
      <c r="DL114" s="59">
        <f>IF($C114&lt;&gt;0,SUM($CK115:CP115),0)</f>
        <v>0</v>
      </c>
      <c r="DM114" s="59">
        <f>IF($C114&lt;&gt;0,SUM($CK115:CQ115),0)</f>
        <v>0</v>
      </c>
      <c r="DN114" s="59">
        <f>IF($C114&lt;&gt;0,SUM($CK115:CR115),0)</f>
        <v>0</v>
      </c>
      <c r="DO114" s="59">
        <f>IF($C114&lt;&gt;0,SUM($CK115:CS115),0)</f>
        <v>0</v>
      </c>
      <c r="DP114" s="59">
        <f>IF($C114&lt;&gt;0,SUM($CK115:CT115),0)</f>
        <v>0</v>
      </c>
      <c r="DQ114" s="59">
        <f>IF($C114&lt;&gt;0,SUM($CK115:CU115),0)</f>
        <v>0</v>
      </c>
      <c r="DR114" s="59">
        <f>IF($C114&lt;&gt;0,SUM($CK115:CV115),0)</f>
        <v>0</v>
      </c>
      <c r="DS114" s="59">
        <f>IF($C114&lt;&gt;0,SUM($CK115:CW115),0)</f>
        <v>0</v>
      </c>
      <c r="DT114" s="59">
        <f>IF($C114&lt;&gt;0,SUM($CK115:CX115),0)</f>
        <v>0</v>
      </c>
      <c r="DU114" s="59">
        <f>IF($C114&lt;&gt;0,SUM($CK115:CY115),0)</f>
        <v>0</v>
      </c>
      <c r="DV114" s="59">
        <f>IF($C114&lt;&gt;0,SUM($CK115:CZ115),0)</f>
        <v>0</v>
      </c>
      <c r="DW114" s="59">
        <f>IF($C114&lt;&gt;0,SUM($CK115:DA115),0)</f>
        <v>0</v>
      </c>
      <c r="DX114" s="59">
        <f>IF($C114&lt;&gt;0,SUM($CK115:DB115),0)</f>
        <v>0</v>
      </c>
      <c r="DY114" s="952" t="str">
        <f t="shared" si="111"/>
        <v/>
      </c>
    </row>
    <row r="115" spans="1:129" ht="13.5" hidden="1" thickBot="1">
      <c r="A115" s="3" t="str">
        <f t="shared" si="112"/>
        <v/>
      </c>
      <c r="B115" s="805">
        <f>Dados_GLOBAL_Inicial!E115</f>
        <v>0</v>
      </c>
      <c r="C115" s="953">
        <f>IF(IFERROR(VALUE(Dados_GLOBAL_Inicial!F115),0)=0,0,Dados_GLOBAL_Inicial!F115)</f>
        <v>0</v>
      </c>
      <c r="D115" s="830">
        <f>Dados_GLOBAL_Inicial!G115</f>
        <v>0</v>
      </c>
      <c r="E115" s="830" t="str">
        <f>IF(IFERROR(VLOOKUP(F115,Cod_Gde_Itens!$A$1:$B$80,2,FALSE),0)&gt;549,IFERROR(VLOOKUP(F115,Cod_Gde_Itens!$A$1:$B$80,2,FALSE),0),IF(Dados_GLOBAL_Inicial!H115=0,"",Dados_GLOBAL_Inicial!H115))</f>
        <v/>
      </c>
      <c r="F115" s="823">
        <f>Dados_GLOBAL_Inicial!I115</f>
        <v>0</v>
      </c>
      <c r="G115" s="824">
        <f>Dados_GLOBAL_Inicial!J115</f>
        <v>0</v>
      </c>
      <c r="H115" s="454">
        <f>Dados_GLOBAL_Inicial!K115</f>
        <v>0</v>
      </c>
      <c r="I115" s="970">
        <f>SUM('MEDIÇÃO_OBJETO (1)'!I115)</f>
        <v>0</v>
      </c>
      <c r="J115" s="455">
        <f t="shared" si="113"/>
        <v>0</v>
      </c>
      <c r="K115" s="451">
        <f t="shared" si="78"/>
        <v>0</v>
      </c>
      <c r="L115" s="452">
        <f t="shared" si="88"/>
        <v>0</v>
      </c>
      <c r="M115" s="809">
        <f t="shared" si="79"/>
        <v>0</v>
      </c>
      <c r="N115" s="810">
        <f>IF(IFERROR(VALUE(Dados_GLOBAL_Inicial!L115),0)=0,0,Dados_GLOBAL_Inicial!L115)</f>
        <v>0</v>
      </c>
      <c r="O115" s="812">
        <f>SUM('MEDIÇÃO_OBJETO (1)'!O115)</f>
        <v>0</v>
      </c>
      <c r="P115" s="812">
        <f>SUM('MEDIÇÃO_OBJETO (1)'!P115)</f>
        <v>0</v>
      </c>
      <c r="Q115" s="813">
        <f t="shared" si="80"/>
        <v>0</v>
      </c>
      <c r="R115" s="951"/>
      <c r="S115" s="815">
        <f>SUM('MEDIÇÃO_OBJETO (1)'!S115)</f>
        <v>0</v>
      </c>
      <c r="T115" s="815">
        <f>SUM('MEDIÇÃO_OBJETO (1)'!T115)</f>
        <v>0</v>
      </c>
      <c r="V115" s="19"/>
      <c r="W115" s="978">
        <f t="shared" si="81"/>
        <v>0</v>
      </c>
      <c r="X115" s="816">
        <f t="shared" si="82"/>
        <v>0</v>
      </c>
      <c r="Y115" s="816">
        <f t="shared" si="83"/>
        <v>0</v>
      </c>
      <c r="Z115" s="817">
        <f t="shared" si="84"/>
        <v>0</v>
      </c>
      <c r="AB115" s="453">
        <f t="shared" si="108"/>
        <v>0</v>
      </c>
      <c r="AC115" s="14">
        <f t="shared" si="85"/>
        <v>0</v>
      </c>
      <c r="AD115" s="819"/>
      <c r="AE115" s="631">
        <f t="shared" si="109"/>
        <v>0</v>
      </c>
      <c r="AF115" s="818">
        <f>SUM('MEDIÇÃO_OBJETO (1)'!AG115)</f>
        <v>0</v>
      </c>
      <c r="AG115" s="541">
        <f>SUM('MEDIÇÃO_OBJETO (1)'!AH115)</f>
        <v>0</v>
      </c>
      <c r="AH115" s="541">
        <f>SUM('MEDIÇÃO_OBJETO (1)'!AI115)</f>
        <v>0</v>
      </c>
      <c r="AI115" s="541">
        <f>SUM('MEDIÇÃO_OBJETO (1)'!AJ115)</f>
        <v>0</v>
      </c>
      <c r="AJ115" s="541">
        <f>SUM('MEDIÇÃO_OBJETO (1)'!AK115)</f>
        <v>0</v>
      </c>
      <c r="AK115" s="541">
        <f>SUM('MEDIÇÃO_OBJETO (1)'!AL115)</f>
        <v>0</v>
      </c>
      <c r="AL115" s="541">
        <f>SUM('MEDIÇÃO_OBJETO (1)'!AM115)</f>
        <v>0</v>
      </c>
      <c r="AM115" s="541">
        <f>SUM('MEDIÇÃO_OBJETO (1)'!AN115)</f>
        <v>0</v>
      </c>
      <c r="AN115" s="541">
        <f>SUM('MEDIÇÃO_OBJETO (1)'!AO115)</f>
        <v>0</v>
      </c>
      <c r="AO115" s="541">
        <f>SUM('MEDIÇÃO_OBJETO (1)'!AP115)</f>
        <v>0</v>
      </c>
      <c r="AP115" s="541">
        <f>SUM('MEDIÇÃO_OBJETO (1)'!AQ115)</f>
        <v>0</v>
      </c>
      <c r="AQ115" s="541">
        <f>SUM('MEDIÇÃO_OBJETO (1)'!AR115)</f>
        <v>0</v>
      </c>
      <c r="AR115" s="541">
        <f>SUM('MEDIÇÃO_OBJETO (1)'!AS115)</f>
        <v>0</v>
      </c>
      <c r="AS115" s="541">
        <f>SUM('MEDIÇÃO_OBJETO (1)'!AT115)</f>
        <v>0</v>
      </c>
      <c r="AT115" s="541">
        <f>SUM('MEDIÇÃO_OBJETO (1)'!AU115)</f>
        <v>0</v>
      </c>
      <c r="AU115" s="541">
        <f>SUM('MEDIÇÃO_OBJETO (1)'!AV115)</f>
        <v>0</v>
      </c>
      <c r="AV115" s="541">
        <f>SUM('MEDIÇÃO_OBJETO (1)'!AW115)</f>
        <v>0</v>
      </c>
      <c r="AW115" s="541">
        <f>SUM('MEDIÇÃO_OBJETO (1)'!AX115)</f>
        <v>0</v>
      </c>
      <c r="AX115" s="977"/>
      <c r="BN115" s="992">
        <f t="shared" si="114"/>
        <v>0</v>
      </c>
      <c r="BO115" s="538">
        <f t="shared" si="110"/>
        <v>0</v>
      </c>
      <c r="BP115" s="987">
        <f>IF(RESUMO_GLOBAL!$X$53="a",ROUND(AF115*$N115,RESUMO_GLOBAL!$X$54),IF(RESUMO_GLOBAL!$X$53="t",TRUNC(AF115*$N115,RESUMO_GLOBAL!$X$54),AF115*$N115))</f>
        <v>0</v>
      </c>
      <c r="BQ115" s="987">
        <f>IF(RESUMO_GLOBAL!$X$53="a",ROUND(AG115*$N115,RESUMO_GLOBAL!$X$54),IF(RESUMO_GLOBAL!$X$53="t",TRUNC(AG115*$N115,RESUMO_GLOBAL!$X$54),AG115*$N115))</f>
        <v>0</v>
      </c>
      <c r="BR115" s="987">
        <f>IF(RESUMO_GLOBAL!$X$53="a",ROUND(AH115*$N115,RESUMO_GLOBAL!$X$54),IF(RESUMO_GLOBAL!$X$53="t",TRUNC(AH115*$N115,RESUMO_GLOBAL!$X$54),AH115*$N115))</f>
        <v>0</v>
      </c>
      <c r="BS115" s="987">
        <f>IF(RESUMO_GLOBAL!$X$53="a",ROUND(AI115*$N115,RESUMO_GLOBAL!$X$54),IF(RESUMO_GLOBAL!$X$53="t",TRUNC(AI115*$N115,RESUMO_GLOBAL!$X$54),AI115*$N115))</f>
        <v>0</v>
      </c>
      <c r="BT115" s="987">
        <f>IF(RESUMO_GLOBAL!$X$53="a",ROUND(AJ115*$N115,RESUMO_GLOBAL!$X$54),IF(RESUMO_GLOBAL!$X$53="t",TRUNC(AJ115*$N115,RESUMO_GLOBAL!$X$54),AJ115*$N115))</f>
        <v>0</v>
      </c>
      <c r="BU115" s="987">
        <f>IF(RESUMO_GLOBAL!$X$53="a",ROUND(AK115*$N115,RESUMO_GLOBAL!$X$54),IF(RESUMO_GLOBAL!$X$53="t",TRUNC(AK115*$N115,RESUMO_GLOBAL!$X$54),AK115*$N115))</f>
        <v>0</v>
      </c>
      <c r="BV115" s="987">
        <f>IF(RESUMO_GLOBAL!$X$53="a",ROUND(AL115*$N115,RESUMO_GLOBAL!$X$54),IF(RESUMO_GLOBAL!$X$53="t",TRUNC(AL115*$N115,RESUMO_GLOBAL!$X$54),AL115*$N115))</f>
        <v>0</v>
      </c>
      <c r="BW115" s="987">
        <f>IF(RESUMO_GLOBAL!$X$53="a",ROUND(AM115*$N115,RESUMO_GLOBAL!$X$54),IF(RESUMO_GLOBAL!$X$53="t",TRUNC(AM115*$N115,RESUMO_GLOBAL!$X$54),AM115*$N115))</f>
        <v>0</v>
      </c>
      <c r="BX115" s="987">
        <f>IF(RESUMO_GLOBAL!$X$53="a",ROUND(AN115*$N115,RESUMO_GLOBAL!$X$54),IF(RESUMO_GLOBAL!$X$53="t",TRUNC(AN115*$N115,RESUMO_GLOBAL!$X$54),AN115*$N115))</f>
        <v>0</v>
      </c>
      <c r="BY115" s="987">
        <f>IF(RESUMO_GLOBAL!$X$53="a",ROUND(AO115*$N115,RESUMO_GLOBAL!$X$54),IF(RESUMO_GLOBAL!$X$53="t",TRUNC(AO115*$N115,RESUMO_GLOBAL!$X$54),AO115*$N115))</f>
        <v>0</v>
      </c>
      <c r="BZ115" s="987">
        <f>IF(RESUMO_GLOBAL!$X$53="a",ROUND(AP115*$N115,RESUMO_GLOBAL!$X$54),IF(RESUMO_GLOBAL!$X$53="t",TRUNC(AP115*$N115,RESUMO_GLOBAL!$X$54),AP115*$N115))</f>
        <v>0</v>
      </c>
      <c r="CA115" s="987">
        <f>IF(RESUMO_GLOBAL!$X$53="a",ROUND(AQ115*$N115,RESUMO_GLOBAL!$X$54),IF(RESUMO_GLOBAL!$X$53="t",TRUNC(AQ115*$N115,RESUMO_GLOBAL!$X$54),AQ115*$N115))</f>
        <v>0</v>
      </c>
      <c r="CB115" s="987">
        <f>IF(RESUMO_GLOBAL!$X$53="a",ROUND(AR115*$N115,RESUMO_GLOBAL!$X$54),IF(RESUMO_GLOBAL!$X$53="t",TRUNC(AR115*$N115,RESUMO_GLOBAL!$X$54),AR115*$N115))</f>
        <v>0</v>
      </c>
      <c r="CC115" s="987">
        <f>IF(RESUMO_GLOBAL!$X$53="a",ROUND(AS115*$N115,RESUMO_GLOBAL!$X$54),IF(RESUMO_GLOBAL!$X$53="t",TRUNC(AS115*$N115,RESUMO_GLOBAL!$X$54),AS115*$N115))</f>
        <v>0</v>
      </c>
      <c r="CD115" s="987">
        <f>IF(RESUMO_GLOBAL!$X$53="a",ROUND(AT115*$N115,RESUMO_GLOBAL!$X$54),IF(RESUMO_GLOBAL!$X$53="t",TRUNC(AT115*$N115,RESUMO_GLOBAL!$X$54),AT115*$N115))</f>
        <v>0</v>
      </c>
      <c r="CE115" s="987">
        <f>IF(RESUMO_GLOBAL!$X$53="a",ROUND(AU115*$N115,RESUMO_GLOBAL!$X$54),IF(RESUMO_GLOBAL!$X$53="t",TRUNC(AU115*$N115,RESUMO_GLOBAL!$X$54),AU115*$N115))</f>
        <v>0</v>
      </c>
      <c r="CF115" s="987">
        <f>IF(RESUMO_GLOBAL!$X$53="a",ROUND(AV115*$N115,RESUMO_GLOBAL!$X$54),IF(RESUMO_GLOBAL!$X$53="t",TRUNC(AV115*$N115,RESUMO_GLOBAL!$X$54),AV115*$N115))</f>
        <v>0</v>
      </c>
      <c r="CG115" s="987">
        <f>IF(RESUMO_GLOBAL!$X$53="a",ROUND(AW115*$N115,RESUMO_GLOBAL!$X$54),IF(RESUMO_GLOBAL!$X$53="t",TRUNC(AW115*$N115,RESUMO_GLOBAL!$X$54),AW115*$N115))</f>
        <v>0</v>
      </c>
      <c r="CK115" s="59">
        <f t="shared" si="89"/>
        <v>0</v>
      </c>
      <c r="CL115" s="59">
        <f t="shared" si="90"/>
        <v>0</v>
      </c>
      <c r="CM115" s="59">
        <f t="shared" si="91"/>
        <v>0</v>
      </c>
      <c r="CN115" s="59">
        <f t="shared" si="92"/>
        <v>0</v>
      </c>
      <c r="CO115" s="59">
        <f t="shared" si="93"/>
        <v>0</v>
      </c>
      <c r="CP115" s="59">
        <f t="shared" si="94"/>
        <v>0</v>
      </c>
      <c r="CQ115" s="59">
        <f t="shared" si="95"/>
        <v>0</v>
      </c>
      <c r="CR115" s="59">
        <f t="shared" si="96"/>
        <v>0</v>
      </c>
      <c r="CS115" s="59">
        <f t="shared" si="97"/>
        <v>0</v>
      </c>
      <c r="CT115" s="59">
        <f t="shared" si="98"/>
        <v>0</v>
      </c>
      <c r="CU115" s="59">
        <f t="shared" si="99"/>
        <v>0</v>
      </c>
      <c r="CV115" s="59">
        <f t="shared" si="100"/>
        <v>0</v>
      </c>
      <c r="CW115" s="59">
        <f t="shared" si="101"/>
        <v>0</v>
      </c>
      <c r="CX115" s="59">
        <f t="shared" si="102"/>
        <v>0</v>
      </c>
      <c r="CY115" s="59">
        <f t="shared" si="103"/>
        <v>0</v>
      </c>
      <c r="CZ115" s="59">
        <f t="shared" si="104"/>
        <v>0</v>
      </c>
      <c r="DA115" s="59">
        <f t="shared" si="105"/>
        <v>0</v>
      </c>
      <c r="DB115" s="59">
        <f t="shared" si="106"/>
        <v>0</v>
      </c>
      <c r="DE115">
        <f t="shared" si="86"/>
        <v>110</v>
      </c>
      <c r="DF115" t="str">
        <f t="shared" si="107"/>
        <v/>
      </c>
      <c r="DG115" s="59">
        <f>IF($C115&lt;&gt;0,SUM($CK116:CK116),0)</f>
        <v>0</v>
      </c>
      <c r="DH115" s="59">
        <f>IF($C115&lt;&gt;0,SUM($CK116:CL116),0)</f>
        <v>0</v>
      </c>
      <c r="DI115" s="59">
        <f>IF($C115&lt;&gt;0,SUM($CK116:CM116),0)</f>
        <v>0</v>
      </c>
      <c r="DJ115" s="59">
        <f>IF($C115&lt;&gt;0,SUM($CK116:CN116),0)</f>
        <v>0</v>
      </c>
      <c r="DK115" s="59">
        <f>IF($C115&lt;&gt;0,SUM($CK116:CO116),0)</f>
        <v>0</v>
      </c>
      <c r="DL115" s="59">
        <f>IF($C115&lt;&gt;0,SUM($CK116:CP116),0)</f>
        <v>0</v>
      </c>
      <c r="DM115" s="59">
        <f>IF($C115&lt;&gt;0,SUM($CK116:CQ116),0)</f>
        <v>0</v>
      </c>
      <c r="DN115" s="59">
        <f>IF($C115&lt;&gt;0,SUM($CK116:CR116),0)</f>
        <v>0</v>
      </c>
      <c r="DO115" s="59">
        <f>IF($C115&lt;&gt;0,SUM($CK116:CS116),0)</f>
        <v>0</v>
      </c>
      <c r="DP115" s="59">
        <f>IF($C115&lt;&gt;0,SUM($CK116:CT116),0)</f>
        <v>0</v>
      </c>
      <c r="DQ115" s="59">
        <f>IF($C115&lt;&gt;0,SUM($CK116:CU116),0)</f>
        <v>0</v>
      </c>
      <c r="DR115" s="59">
        <f>IF($C115&lt;&gt;0,SUM($CK116:CV116),0)</f>
        <v>0</v>
      </c>
      <c r="DS115" s="59">
        <f>IF($C115&lt;&gt;0,SUM($CK116:CW116),0)</f>
        <v>0</v>
      </c>
      <c r="DT115" s="59">
        <f>IF($C115&lt;&gt;0,SUM($CK116:CX116),0)</f>
        <v>0</v>
      </c>
      <c r="DU115" s="59">
        <f>IF($C115&lt;&gt;0,SUM($CK116:CY116),0)</f>
        <v>0</v>
      </c>
      <c r="DV115" s="59">
        <f>IF($C115&lt;&gt;0,SUM($CK116:CZ116),0)</f>
        <v>0</v>
      </c>
      <c r="DW115" s="59">
        <f>IF($C115&lt;&gt;0,SUM($CK116:DA116),0)</f>
        <v>0</v>
      </c>
      <c r="DX115" s="59">
        <f>IF($C115&lt;&gt;0,SUM($CK116:DB116),0)</f>
        <v>0</v>
      </c>
      <c r="DY115" s="952" t="str">
        <f t="shared" si="111"/>
        <v/>
      </c>
    </row>
    <row r="116" spans="1:129" ht="13.5" hidden="1" thickBot="1">
      <c r="A116" s="3" t="str">
        <f t="shared" si="112"/>
        <v/>
      </c>
      <c r="B116" s="805">
        <f>Dados_GLOBAL_Inicial!E116</f>
        <v>0</v>
      </c>
      <c r="C116" s="953">
        <f>IF(IFERROR(VALUE(Dados_GLOBAL_Inicial!F116),0)=0,0,Dados_GLOBAL_Inicial!F116)</f>
        <v>0</v>
      </c>
      <c r="D116" s="830">
        <f>Dados_GLOBAL_Inicial!G116</f>
        <v>0</v>
      </c>
      <c r="E116" s="830" t="str">
        <f>IF(IFERROR(VLOOKUP(F116,Cod_Gde_Itens!$A$1:$B$80,2,FALSE),0)&gt;549,IFERROR(VLOOKUP(F116,Cod_Gde_Itens!$A$1:$B$80,2,FALSE),0),IF(Dados_GLOBAL_Inicial!H116=0,"",Dados_GLOBAL_Inicial!H116))</f>
        <v/>
      </c>
      <c r="F116" s="823">
        <f>Dados_GLOBAL_Inicial!I116</f>
        <v>0</v>
      </c>
      <c r="G116" s="824">
        <f>Dados_GLOBAL_Inicial!J116</f>
        <v>0</v>
      </c>
      <c r="H116" s="454">
        <f>Dados_GLOBAL_Inicial!K116</f>
        <v>0</v>
      </c>
      <c r="I116" s="970">
        <f>SUM('MEDIÇÃO_OBJETO (1)'!I116)</f>
        <v>0</v>
      </c>
      <c r="J116" s="455">
        <f t="shared" si="113"/>
        <v>0</v>
      </c>
      <c r="K116" s="451">
        <f t="shared" si="78"/>
        <v>0</v>
      </c>
      <c r="L116" s="452">
        <f t="shared" si="88"/>
        <v>0</v>
      </c>
      <c r="M116" s="809">
        <f t="shared" si="79"/>
        <v>0</v>
      </c>
      <c r="N116" s="810">
        <f>IF(IFERROR(VALUE(Dados_GLOBAL_Inicial!L116),0)=0,0,Dados_GLOBAL_Inicial!L116)</f>
        <v>0</v>
      </c>
      <c r="O116" s="812">
        <f>SUM('MEDIÇÃO_OBJETO (1)'!O116)</f>
        <v>0</v>
      </c>
      <c r="P116" s="812">
        <f>SUM('MEDIÇÃO_OBJETO (1)'!P116)</f>
        <v>0</v>
      </c>
      <c r="Q116" s="813">
        <f t="shared" si="80"/>
        <v>0</v>
      </c>
      <c r="R116" s="951"/>
      <c r="S116" s="815">
        <f>SUM('MEDIÇÃO_OBJETO (1)'!S116)</f>
        <v>0</v>
      </c>
      <c r="T116" s="815">
        <f>SUM('MEDIÇÃO_OBJETO (1)'!T116)</f>
        <v>0</v>
      </c>
      <c r="V116" s="19"/>
      <c r="W116" s="978">
        <f t="shared" si="81"/>
        <v>0</v>
      </c>
      <c r="X116" s="816">
        <f t="shared" si="82"/>
        <v>0</v>
      </c>
      <c r="Y116" s="816">
        <f t="shared" si="83"/>
        <v>0</v>
      </c>
      <c r="Z116" s="817">
        <f t="shared" si="84"/>
        <v>0</v>
      </c>
      <c r="AB116" s="453">
        <f t="shared" si="108"/>
        <v>0</v>
      </c>
      <c r="AC116" s="14">
        <f t="shared" si="85"/>
        <v>0</v>
      </c>
      <c r="AD116" s="819"/>
      <c r="AE116" s="631">
        <f t="shared" si="109"/>
        <v>0</v>
      </c>
      <c r="AF116" s="818">
        <f>SUM('MEDIÇÃO_OBJETO (1)'!AG116)</f>
        <v>0</v>
      </c>
      <c r="AG116" s="541">
        <f>SUM('MEDIÇÃO_OBJETO (1)'!AH116)</f>
        <v>0</v>
      </c>
      <c r="AH116" s="541">
        <f>SUM('MEDIÇÃO_OBJETO (1)'!AI116)</f>
        <v>0</v>
      </c>
      <c r="AI116" s="541">
        <f>SUM('MEDIÇÃO_OBJETO (1)'!AJ116)</f>
        <v>0</v>
      </c>
      <c r="AJ116" s="541">
        <f>SUM('MEDIÇÃO_OBJETO (1)'!AK116)</f>
        <v>0</v>
      </c>
      <c r="AK116" s="541">
        <f>SUM('MEDIÇÃO_OBJETO (1)'!AL116)</f>
        <v>0</v>
      </c>
      <c r="AL116" s="541">
        <f>SUM('MEDIÇÃO_OBJETO (1)'!AM116)</f>
        <v>0</v>
      </c>
      <c r="AM116" s="541">
        <f>SUM('MEDIÇÃO_OBJETO (1)'!AN116)</f>
        <v>0</v>
      </c>
      <c r="AN116" s="541">
        <f>SUM('MEDIÇÃO_OBJETO (1)'!AO116)</f>
        <v>0</v>
      </c>
      <c r="AO116" s="541">
        <f>SUM('MEDIÇÃO_OBJETO (1)'!AP116)</f>
        <v>0</v>
      </c>
      <c r="AP116" s="541">
        <f>SUM('MEDIÇÃO_OBJETO (1)'!AQ116)</f>
        <v>0</v>
      </c>
      <c r="AQ116" s="541">
        <f>SUM('MEDIÇÃO_OBJETO (1)'!AR116)</f>
        <v>0</v>
      </c>
      <c r="AR116" s="541">
        <f>SUM('MEDIÇÃO_OBJETO (1)'!AS116)</f>
        <v>0</v>
      </c>
      <c r="AS116" s="541">
        <f>SUM('MEDIÇÃO_OBJETO (1)'!AT116)</f>
        <v>0</v>
      </c>
      <c r="AT116" s="541">
        <f>SUM('MEDIÇÃO_OBJETO (1)'!AU116)</f>
        <v>0</v>
      </c>
      <c r="AU116" s="541">
        <f>SUM('MEDIÇÃO_OBJETO (1)'!AV116)</f>
        <v>0</v>
      </c>
      <c r="AV116" s="541">
        <f>SUM('MEDIÇÃO_OBJETO (1)'!AW116)</f>
        <v>0</v>
      </c>
      <c r="AW116" s="541">
        <f>SUM('MEDIÇÃO_OBJETO (1)'!AX116)</f>
        <v>0</v>
      </c>
      <c r="AX116" s="977"/>
      <c r="BN116" s="992">
        <f t="shared" si="114"/>
        <v>0</v>
      </c>
      <c r="BO116" s="538">
        <f t="shared" si="110"/>
        <v>0</v>
      </c>
      <c r="BP116" s="987">
        <f>IF(RESUMO_GLOBAL!$X$53="a",ROUND(AF116*$N116,RESUMO_GLOBAL!$X$54),IF(RESUMO_GLOBAL!$X$53="t",TRUNC(AF116*$N116,RESUMO_GLOBAL!$X$54),AF116*$N116))</f>
        <v>0</v>
      </c>
      <c r="BQ116" s="987">
        <f>IF(RESUMO_GLOBAL!$X$53="a",ROUND(AG116*$N116,RESUMO_GLOBAL!$X$54),IF(RESUMO_GLOBAL!$X$53="t",TRUNC(AG116*$N116,RESUMO_GLOBAL!$X$54),AG116*$N116))</f>
        <v>0</v>
      </c>
      <c r="BR116" s="987">
        <f>IF(RESUMO_GLOBAL!$X$53="a",ROUND(AH116*$N116,RESUMO_GLOBAL!$X$54),IF(RESUMO_GLOBAL!$X$53="t",TRUNC(AH116*$N116,RESUMO_GLOBAL!$X$54),AH116*$N116))</f>
        <v>0</v>
      </c>
      <c r="BS116" s="987">
        <f>IF(RESUMO_GLOBAL!$X$53="a",ROUND(AI116*$N116,RESUMO_GLOBAL!$X$54),IF(RESUMO_GLOBAL!$X$53="t",TRUNC(AI116*$N116,RESUMO_GLOBAL!$X$54),AI116*$N116))</f>
        <v>0</v>
      </c>
      <c r="BT116" s="987">
        <f>IF(RESUMO_GLOBAL!$X$53="a",ROUND(AJ116*$N116,RESUMO_GLOBAL!$X$54),IF(RESUMO_GLOBAL!$X$53="t",TRUNC(AJ116*$N116,RESUMO_GLOBAL!$X$54),AJ116*$N116))</f>
        <v>0</v>
      </c>
      <c r="BU116" s="987">
        <f>IF(RESUMO_GLOBAL!$X$53="a",ROUND(AK116*$N116,RESUMO_GLOBAL!$X$54),IF(RESUMO_GLOBAL!$X$53="t",TRUNC(AK116*$N116,RESUMO_GLOBAL!$X$54),AK116*$N116))</f>
        <v>0</v>
      </c>
      <c r="BV116" s="987">
        <f>IF(RESUMO_GLOBAL!$X$53="a",ROUND(AL116*$N116,RESUMO_GLOBAL!$X$54),IF(RESUMO_GLOBAL!$X$53="t",TRUNC(AL116*$N116,RESUMO_GLOBAL!$X$54),AL116*$N116))</f>
        <v>0</v>
      </c>
      <c r="BW116" s="987">
        <f>IF(RESUMO_GLOBAL!$X$53="a",ROUND(AM116*$N116,RESUMO_GLOBAL!$X$54),IF(RESUMO_GLOBAL!$X$53="t",TRUNC(AM116*$N116,RESUMO_GLOBAL!$X$54),AM116*$N116))</f>
        <v>0</v>
      </c>
      <c r="BX116" s="987">
        <f>IF(RESUMO_GLOBAL!$X$53="a",ROUND(AN116*$N116,RESUMO_GLOBAL!$X$54),IF(RESUMO_GLOBAL!$X$53="t",TRUNC(AN116*$N116,RESUMO_GLOBAL!$X$54),AN116*$N116))</f>
        <v>0</v>
      </c>
      <c r="BY116" s="987">
        <f>IF(RESUMO_GLOBAL!$X$53="a",ROUND(AO116*$N116,RESUMO_GLOBAL!$X$54),IF(RESUMO_GLOBAL!$X$53="t",TRUNC(AO116*$N116,RESUMO_GLOBAL!$X$54),AO116*$N116))</f>
        <v>0</v>
      </c>
      <c r="BZ116" s="987">
        <f>IF(RESUMO_GLOBAL!$X$53="a",ROUND(AP116*$N116,RESUMO_GLOBAL!$X$54),IF(RESUMO_GLOBAL!$X$53="t",TRUNC(AP116*$N116,RESUMO_GLOBAL!$X$54),AP116*$N116))</f>
        <v>0</v>
      </c>
      <c r="CA116" s="987">
        <f>IF(RESUMO_GLOBAL!$X$53="a",ROUND(AQ116*$N116,RESUMO_GLOBAL!$X$54),IF(RESUMO_GLOBAL!$X$53="t",TRUNC(AQ116*$N116,RESUMO_GLOBAL!$X$54),AQ116*$N116))</f>
        <v>0</v>
      </c>
      <c r="CB116" s="987">
        <f>IF(RESUMO_GLOBAL!$X$53="a",ROUND(AR116*$N116,RESUMO_GLOBAL!$X$54),IF(RESUMO_GLOBAL!$X$53="t",TRUNC(AR116*$N116,RESUMO_GLOBAL!$X$54),AR116*$N116))</f>
        <v>0</v>
      </c>
      <c r="CC116" s="987">
        <f>IF(RESUMO_GLOBAL!$X$53="a",ROUND(AS116*$N116,RESUMO_GLOBAL!$X$54),IF(RESUMO_GLOBAL!$X$53="t",TRUNC(AS116*$N116,RESUMO_GLOBAL!$X$54),AS116*$N116))</f>
        <v>0</v>
      </c>
      <c r="CD116" s="987">
        <f>IF(RESUMO_GLOBAL!$X$53="a",ROUND(AT116*$N116,RESUMO_GLOBAL!$X$54),IF(RESUMO_GLOBAL!$X$53="t",TRUNC(AT116*$N116,RESUMO_GLOBAL!$X$54),AT116*$N116))</f>
        <v>0</v>
      </c>
      <c r="CE116" s="987">
        <f>IF(RESUMO_GLOBAL!$X$53="a",ROUND(AU116*$N116,RESUMO_GLOBAL!$X$54),IF(RESUMO_GLOBAL!$X$53="t",TRUNC(AU116*$N116,RESUMO_GLOBAL!$X$54),AU116*$N116))</f>
        <v>0</v>
      </c>
      <c r="CF116" s="987">
        <f>IF(RESUMO_GLOBAL!$X$53="a",ROUND(AV116*$N116,RESUMO_GLOBAL!$X$54),IF(RESUMO_GLOBAL!$X$53="t",TRUNC(AV116*$N116,RESUMO_GLOBAL!$X$54),AV116*$N116))</f>
        <v>0</v>
      </c>
      <c r="CG116" s="987">
        <f>IF(RESUMO_GLOBAL!$X$53="a",ROUND(AW116*$N116,RESUMO_GLOBAL!$X$54),IF(RESUMO_GLOBAL!$X$53="t",TRUNC(AW116*$N116,RESUMO_GLOBAL!$X$54),AW116*$N116))</f>
        <v>0</v>
      </c>
      <c r="CK116" s="59">
        <f t="shared" si="89"/>
        <v>0</v>
      </c>
      <c r="CL116" s="59">
        <f t="shared" si="90"/>
        <v>0</v>
      </c>
      <c r="CM116" s="59">
        <f t="shared" si="91"/>
        <v>0</v>
      </c>
      <c r="CN116" s="59">
        <f t="shared" si="92"/>
        <v>0</v>
      </c>
      <c r="CO116" s="59">
        <f t="shared" si="93"/>
        <v>0</v>
      </c>
      <c r="CP116" s="59">
        <f t="shared" si="94"/>
        <v>0</v>
      </c>
      <c r="CQ116" s="59">
        <f t="shared" si="95"/>
        <v>0</v>
      </c>
      <c r="CR116" s="59">
        <f t="shared" si="96"/>
        <v>0</v>
      </c>
      <c r="CS116" s="59">
        <f t="shared" si="97"/>
        <v>0</v>
      </c>
      <c r="CT116" s="59">
        <f t="shared" si="98"/>
        <v>0</v>
      </c>
      <c r="CU116" s="59">
        <f t="shared" si="99"/>
        <v>0</v>
      </c>
      <c r="CV116" s="59">
        <f t="shared" si="100"/>
        <v>0</v>
      </c>
      <c r="CW116" s="59">
        <f t="shared" si="101"/>
        <v>0</v>
      </c>
      <c r="CX116" s="59">
        <f t="shared" si="102"/>
        <v>0</v>
      </c>
      <c r="CY116" s="59">
        <f t="shared" si="103"/>
        <v>0</v>
      </c>
      <c r="CZ116" s="59">
        <f t="shared" si="104"/>
        <v>0</v>
      </c>
      <c r="DA116" s="59">
        <f t="shared" si="105"/>
        <v>0</v>
      </c>
      <c r="DB116" s="59">
        <f t="shared" si="106"/>
        <v>0</v>
      </c>
      <c r="DE116">
        <f t="shared" si="86"/>
        <v>111</v>
      </c>
      <c r="DF116" t="str">
        <f t="shared" si="107"/>
        <v/>
      </c>
      <c r="DG116" s="59">
        <f>IF($C116&lt;&gt;0,SUM($CK117:CK117),0)</f>
        <v>0</v>
      </c>
      <c r="DH116" s="59">
        <f>IF($C116&lt;&gt;0,SUM($CK117:CL117),0)</f>
        <v>0</v>
      </c>
      <c r="DI116" s="59">
        <f>IF($C116&lt;&gt;0,SUM($CK117:CM117),0)</f>
        <v>0</v>
      </c>
      <c r="DJ116" s="59">
        <f>IF($C116&lt;&gt;0,SUM($CK117:CN117),0)</f>
        <v>0</v>
      </c>
      <c r="DK116" s="59">
        <f>IF($C116&lt;&gt;0,SUM($CK117:CO117),0)</f>
        <v>0</v>
      </c>
      <c r="DL116" s="59">
        <f>IF($C116&lt;&gt;0,SUM($CK117:CP117),0)</f>
        <v>0</v>
      </c>
      <c r="DM116" s="59">
        <f>IF($C116&lt;&gt;0,SUM($CK117:CQ117),0)</f>
        <v>0</v>
      </c>
      <c r="DN116" s="59">
        <f>IF($C116&lt;&gt;0,SUM($CK117:CR117),0)</f>
        <v>0</v>
      </c>
      <c r="DO116" s="59">
        <f>IF($C116&lt;&gt;0,SUM($CK117:CS117),0)</f>
        <v>0</v>
      </c>
      <c r="DP116" s="59">
        <f>IF($C116&lt;&gt;0,SUM($CK117:CT117),0)</f>
        <v>0</v>
      </c>
      <c r="DQ116" s="59">
        <f>IF($C116&lt;&gt;0,SUM($CK117:CU117),0)</f>
        <v>0</v>
      </c>
      <c r="DR116" s="59">
        <f>IF($C116&lt;&gt;0,SUM($CK117:CV117),0)</f>
        <v>0</v>
      </c>
      <c r="DS116" s="59">
        <f>IF($C116&lt;&gt;0,SUM($CK117:CW117),0)</f>
        <v>0</v>
      </c>
      <c r="DT116" s="59">
        <f>IF($C116&lt;&gt;0,SUM($CK117:CX117),0)</f>
        <v>0</v>
      </c>
      <c r="DU116" s="59">
        <f>IF($C116&lt;&gt;0,SUM($CK117:CY117),0)</f>
        <v>0</v>
      </c>
      <c r="DV116" s="59">
        <f>IF($C116&lt;&gt;0,SUM($CK117:CZ117),0)</f>
        <v>0</v>
      </c>
      <c r="DW116" s="59">
        <f>IF($C116&lt;&gt;0,SUM($CK117:DA117),0)</f>
        <v>0</v>
      </c>
      <c r="DX116" s="59">
        <f>IF($C116&lt;&gt;0,SUM($CK117:DB117),0)</f>
        <v>0</v>
      </c>
      <c r="DY116" s="952" t="str">
        <f t="shared" si="111"/>
        <v/>
      </c>
    </row>
    <row r="117" spans="1:129" ht="13.5" hidden="1" thickBot="1">
      <c r="A117" s="3" t="str">
        <f t="shared" si="112"/>
        <v/>
      </c>
      <c r="B117" s="805">
        <f>Dados_GLOBAL_Inicial!E117</f>
        <v>0</v>
      </c>
      <c r="C117" s="953">
        <f>IF(IFERROR(VALUE(Dados_GLOBAL_Inicial!F117),0)=0,0,Dados_GLOBAL_Inicial!F117)</f>
        <v>0</v>
      </c>
      <c r="D117" s="830">
        <f>Dados_GLOBAL_Inicial!G117</f>
        <v>0</v>
      </c>
      <c r="E117" s="830" t="str">
        <f>IF(IFERROR(VLOOKUP(F117,Cod_Gde_Itens!$A$1:$B$80,2,FALSE),0)&gt;549,IFERROR(VLOOKUP(F117,Cod_Gde_Itens!$A$1:$B$80,2,FALSE),0),IF(Dados_GLOBAL_Inicial!H117=0,"",Dados_GLOBAL_Inicial!H117))</f>
        <v/>
      </c>
      <c r="F117" s="823">
        <f>Dados_GLOBAL_Inicial!I117</f>
        <v>0</v>
      </c>
      <c r="G117" s="824">
        <f>Dados_GLOBAL_Inicial!J117</f>
        <v>0</v>
      </c>
      <c r="H117" s="454">
        <f>Dados_GLOBAL_Inicial!K117</f>
        <v>0</v>
      </c>
      <c r="I117" s="970">
        <f>SUM('MEDIÇÃO_OBJETO (1)'!I117)</f>
        <v>0</v>
      </c>
      <c r="J117" s="455">
        <f t="shared" si="113"/>
        <v>0</v>
      </c>
      <c r="K117" s="451">
        <f t="shared" si="78"/>
        <v>0</v>
      </c>
      <c r="L117" s="452">
        <f t="shared" si="88"/>
        <v>0</v>
      </c>
      <c r="M117" s="809">
        <f t="shared" si="79"/>
        <v>0</v>
      </c>
      <c r="N117" s="810">
        <f>IF(IFERROR(VALUE(Dados_GLOBAL_Inicial!L117),0)=0,0,Dados_GLOBAL_Inicial!L117)</f>
        <v>0</v>
      </c>
      <c r="O117" s="812">
        <f>SUM('MEDIÇÃO_OBJETO (1)'!O117)</f>
        <v>0</v>
      </c>
      <c r="P117" s="812">
        <f>SUM('MEDIÇÃO_OBJETO (1)'!P117)</f>
        <v>0</v>
      </c>
      <c r="Q117" s="813">
        <f t="shared" si="80"/>
        <v>0</v>
      </c>
      <c r="R117" s="951"/>
      <c r="S117" s="815">
        <f>SUM('MEDIÇÃO_OBJETO (1)'!S117)</f>
        <v>0</v>
      </c>
      <c r="T117" s="815">
        <f>SUM('MEDIÇÃO_OBJETO (1)'!T117)</f>
        <v>0</v>
      </c>
      <c r="V117" s="19"/>
      <c r="W117" s="978">
        <f t="shared" si="81"/>
        <v>0</v>
      </c>
      <c r="X117" s="816">
        <f t="shared" si="82"/>
        <v>0</v>
      </c>
      <c r="Y117" s="816">
        <f t="shared" si="83"/>
        <v>0</v>
      </c>
      <c r="Z117" s="817">
        <f t="shared" si="84"/>
        <v>0</v>
      </c>
      <c r="AB117" s="453">
        <f t="shared" si="108"/>
        <v>0</v>
      </c>
      <c r="AC117" s="14">
        <f t="shared" si="85"/>
        <v>0</v>
      </c>
      <c r="AD117" s="819"/>
      <c r="AE117" s="631">
        <f t="shared" si="109"/>
        <v>0</v>
      </c>
      <c r="AF117" s="818">
        <f>SUM('MEDIÇÃO_OBJETO (1)'!AG117)</f>
        <v>0</v>
      </c>
      <c r="AG117" s="541">
        <f>SUM('MEDIÇÃO_OBJETO (1)'!AH117)</f>
        <v>0</v>
      </c>
      <c r="AH117" s="541">
        <f>SUM('MEDIÇÃO_OBJETO (1)'!AI117)</f>
        <v>0</v>
      </c>
      <c r="AI117" s="541">
        <f>SUM('MEDIÇÃO_OBJETO (1)'!AJ117)</f>
        <v>0</v>
      </c>
      <c r="AJ117" s="541">
        <f>SUM('MEDIÇÃO_OBJETO (1)'!AK117)</f>
        <v>0</v>
      </c>
      <c r="AK117" s="541">
        <f>SUM('MEDIÇÃO_OBJETO (1)'!AL117)</f>
        <v>0</v>
      </c>
      <c r="AL117" s="541">
        <f>SUM('MEDIÇÃO_OBJETO (1)'!AM117)</f>
        <v>0</v>
      </c>
      <c r="AM117" s="541">
        <f>SUM('MEDIÇÃO_OBJETO (1)'!AN117)</f>
        <v>0</v>
      </c>
      <c r="AN117" s="541">
        <f>SUM('MEDIÇÃO_OBJETO (1)'!AO117)</f>
        <v>0</v>
      </c>
      <c r="AO117" s="541">
        <f>SUM('MEDIÇÃO_OBJETO (1)'!AP117)</f>
        <v>0</v>
      </c>
      <c r="AP117" s="541">
        <f>SUM('MEDIÇÃO_OBJETO (1)'!AQ117)</f>
        <v>0</v>
      </c>
      <c r="AQ117" s="541">
        <f>SUM('MEDIÇÃO_OBJETO (1)'!AR117)</f>
        <v>0</v>
      </c>
      <c r="AR117" s="541">
        <f>SUM('MEDIÇÃO_OBJETO (1)'!AS117)</f>
        <v>0</v>
      </c>
      <c r="AS117" s="541">
        <f>SUM('MEDIÇÃO_OBJETO (1)'!AT117)</f>
        <v>0</v>
      </c>
      <c r="AT117" s="541">
        <f>SUM('MEDIÇÃO_OBJETO (1)'!AU117)</f>
        <v>0</v>
      </c>
      <c r="AU117" s="541">
        <f>SUM('MEDIÇÃO_OBJETO (1)'!AV117)</f>
        <v>0</v>
      </c>
      <c r="AV117" s="541">
        <f>SUM('MEDIÇÃO_OBJETO (1)'!AW117)</f>
        <v>0</v>
      </c>
      <c r="AW117" s="541">
        <f>SUM('MEDIÇÃO_OBJETO (1)'!AX117)</f>
        <v>0</v>
      </c>
      <c r="AX117" s="977"/>
      <c r="BN117" s="992">
        <f t="shared" si="114"/>
        <v>0</v>
      </c>
      <c r="BO117" s="538">
        <f t="shared" si="110"/>
        <v>0</v>
      </c>
      <c r="BP117" s="987">
        <f>IF(RESUMO_GLOBAL!$X$53="a",ROUND(AF117*$N117,RESUMO_GLOBAL!$X$54),IF(RESUMO_GLOBAL!$X$53="t",TRUNC(AF117*$N117,RESUMO_GLOBAL!$X$54),AF117*$N117))</f>
        <v>0</v>
      </c>
      <c r="BQ117" s="987">
        <f>IF(RESUMO_GLOBAL!$X$53="a",ROUND(AG117*$N117,RESUMO_GLOBAL!$X$54),IF(RESUMO_GLOBAL!$X$53="t",TRUNC(AG117*$N117,RESUMO_GLOBAL!$X$54),AG117*$N117))</f>
        <v>0</v>
      </c>
      <c r="BR117" s="987">
        <f>IF(RESUMO_GLOBAL!$X$53="a",ROUND(AH117*$N117,RESUMO_GLOBAL!$X$54),IF(RESUMO_GLOBAL!$X$53="t",TRUNC(AH117*$N117,RESUMO_GLOBAL!$X$54),AH117*$N117))</f>
        <v>0</v>
      </c>
      <c r="BS117" s="987">
        <f>IF(RESUMO_GLOBAL!$X$53="a",ROUND(AI117*$N117,RESUMO_GLOBAL!$X$54),IF(RESUMO_GLOBAL!$X$53="t",TRUNC(AI117*$N117,RESUMO_GLOBAL!$X$54),AI117*$N117))</f>
        <v>0</v>
      </c>
      <c r="BT117" s="987">
        <f>IF(RESUMO_GLOBAL!$X$53="a",ROUND(AJ117*$N117,RESUMO_GLOBAL!$X$54),IF(RESUMO_GLOBAL!$X$53="t",TRUNC(AJ117*$N117,RESUMO_GLOBAL!$X$54),AJ117*$N117))</f>
        <v>0</v>
      </c>
      <c r="BU117" s="987">
        <f>IF(RESUMO_GLOBAL!$X$53="a",ROUND(AK117*$N117,RESUMO_GLOBAL!$X$54),IF(RESUMO_GLOBAL!$X$53="t",TRUNC(AK117*$N117,RESUMO_GLOBAL!$X$54),AK117*$N117))</f>
        <v>0</v>
      </c>
      <c r="BV117" s="987">
        <f>IF(RESUMO_GLOBAL!$X$53="a",ROUND(AL117*$N117,RESUMO_GLOBAL!$X$54),IF(RESUMO_GLOBAL!$X$53="t",TRUNC(AL117*$N117,RESUMO_GLOBAL!$X$54),AL117*$N117))</f>
        <v>0</v>
      </c>
      <c r="BW117" s="987">
        <f>IF(RESUMO_GLOBAL!$X$53="a",ROUND(AM117*$N117,RESUMO_GLOBAL!$X$54),IF(RESUMO_GLOBAL!$X$53="t",TRUNC(AM117*$N117,RESUMO_GLOBAL!$X$54),AM117*$N117))</f>
        <v>0</v>
      </c>
      <c r="BX117" s="987">
        <f>IF(RESUMO_GLOBAL!$X$53="a",ROUND(AN117*$N117,RESUMO_GLOBAL!$X$54),IF(RESUMO_GLOBAL!$X$53="t",TRUNC(AN117*$N117,RESUMO_GLOBAL!$X$54),AN117*$N117))</f>
        <v>0</v>
      </c>
      <c r="BY117" s="987">
        <f>IF(RESUMO_GLOBAL!$X$53="a",ROUND(AO117*$N117,RESUMO_GLOBAL!$X$54),IF(RESUMO_GLOBAL!$X$53="t",TRUNC(AO117*$N117,RESUMO_GLOBAL!$X$54),AO117*$N117))</f>
        <v>0</v>
      </c>
      <c r="BZ117" s="987">
        <f>IF(RESUMO_GLOBAL!$X$53="a",ROUND(AP117*$N117,RESUMO_GLOBAL!$X$54),IF(RESUMO_GLOBAL!$X$53="t",TRUNC(AP117*$N117,RESUMO_GLOBAL!$X$54),AP117*$N117))</f>
        <v>0</v>
      </c>
      <c r="CA117" s="987">
        <f>IF(RESUMO_GLOBAL!$X$53="a",ROUND(AQ117*$N117,RESUMO_GLOBAL!$X$54),IF(RESUMO_GLOBAL!$X$53="t",TRUNC(AQ117*$N117,RESUMO_GLOBAL!$X$54),AQ117*$N117))</f>
        <v>0</v>
      </c>
      <c r="CB117" s="987">
        <f>IF(RESUMO_GLOBAL!$X$53="a",ROUND(AR117*$N117,RESUMO_GLOBAL!$X$54),IF(RESUMO_GLOBAL!$X$53="t",TRUNC(AR117*$N117,RESUMO_GLOBAL!$X$54),AR117*$N117))</f>
        <v>0</v>
      </c>
      <c r="CC117" s="987">
        <f>IF(RESUMO_GLOBAL!$X$53="a",ROUND(AS117*$N117,RESUMO_GLOBAL!$X$54),IF(RESUMO_GLOBAL!$X$53="t",TRUNC(AS117*$N117,RESUMO_GLOBAL!$X$54),AS117*$N117))</f>
        <v>0</v>
      </c>
      <c r="CD117" s="987">
        <f>IF(RESUMO_GLOBAL!$X$53="a",ROUND(AT117*$N117,RESUMO_GLOBAL!$X$54),IF(RESUMO_GLOBAL!$X$53="t",TRUNC(AT117*$N117,RESUMO_GLOBAL!$X$54),AT117*$N117))</f>
        <v>0</v>
      </c>
      <c r="CE117" s="987">
        <f>IF(RESUMO_GLOBAL!$X$53="a",ROUND(AU117*$N117,RESUMO_GLOBAL!$X$54),IF(RESUMO_GLOBAL!$X$53="t",TRUNC(AU117*$N117,RESUMO_GLOBAL!$X$54),AU117*$N117))</f>
        <v>0</v>
      </c>
      <c r="CF117" s="987">
        <f>IF(RESUMO_GLOBAL!$X$53="a",ROUND(AV117*$N117,RESUMO_GLOBAL!$X$54),IF(RESUMO_GLOBAL!$X$53="t",TRUNC(AV117*$N117,RESUMO_GLOBAL!$X$54),AV117*$N117))</f>
        <v>0</v>
      </c>
      <c r="CG117" s="987">
        <f>IF(RESUMO_GLOBAL!$X$53="a",ROUND(AW117*$N117,RESUMO_GLOBAL!$X$54),IF(RESUMO_GLOBAL!$X$53="t",TRUNC(AW117*$N117,RESUMO_GLOBAL!$X$54),AW117*$N117))</f>
        <v>0</v>
      </c>
      <c r="CK117" s="59">
        <f t="shared" si="89"/>
        <v>0</v>
      </c>
      <c r="CL117" s="59">
        <f t="shared" si="90"/>
        <v>0</v>
      </c>
      <c r="CM117" s="59">
        <f t="shared" si="91"/>
        <v>0</v>
      </c>
      <c r="CN117" s="59">
        <f t="shared" si="92"/>
        <v>0</v>
      </c>
      <c r="CO117" s="59">
        <f t="shared" si="93"/>
        <v>0</v>
      </c>
      <c r="CP117" s="59">
        <f t="shared" si="94"/>
        <v>0</v>
      </c>
      <c r="CQ117" s="59">
        <f t="shared" si="95"/>
        <v>0</v>
      </c>
      <c r="CR117" s="59">
        <f t="shared" si="96"/>
        <v>0</v>
      </c>
      <c r="CS117" s="59">
        <f t="shared" si="97"/>
        <v>0</v>
      </c>
      <c r="CT117" s="59">
        <f t="shared" si="98"/>
        <v>0</v>
      </c>
      <c r="CU117" s="59">
        <f t="shared" si="99"/>
        <v>0</v>
      </c>
      <c r="CV117" s="59">
        <f t="shared" si="100"/>
        <v>0</v>
      </c>
      <c r="CW117" s="59">
        <f t="shared" si="101"/>
        <v>0</v>
      </c>
      <c r="CX117" s="59">
        <f t="shared" si="102"/>
        <v>0</v>
      </c>
      <c r="CY117" s="59">
        <f t="shared" si="103"/>
        <v>0</v>
      </c>
      <c r="CZ117" s="59">
        <f t="shared" si="104"/>
        <v>0</v>
      </c>
      <c r="DA117" s="59">
        <f t="shared" si="105"/>
        <v>0</v>
      </c>
      <c r="DB117" s="59">
        <f t="shared" si="106"/>
        <v>0</v>
      </c>
      <c r="DE117">
        <f t="shared" si="86"/>
        <v>112</v>
      </c>
      <c r="DF117" t="str">
        <f t="shared" si="107"/>
        <v/>
      </c>
      <c r="DG117" s="59">
        <f>IF($C117&lt;&gt;0,SUM($CK118:CK118),0)</f>
        <v>0</v>
      </c>
      <c r="DH117" s="59">
        <f>IF($C117&lt;&gt;0,SUM($CK118:CL118),0)</f>
        <v>0</v>
      </c>
      <c r="DI117" s="59">
        <f>IF($C117&lt;&gt;0,SUM($CK118:CM118),0)</f>
        <v>0</v>
      </c>
      <c r="DJ117" s="59">
        <f>IF($C117&lt;&gt;0,SUM($CK118:CN118),0)</f>
        <v>0</v>
      </c>
      <c r="DK117" s="59">
        <f>IF($C117&lt;&gt;0,SUM($CK118:CO118),0)</f>
        <v>0</v>
      </c>
      <c r="DL117" s="59">
        <f>IF($C117&lt;&gt;0,SUM($CK118:CP118),0)</f>
        <v>0</v>
      </c>
      <c r="DM117" s="59">
        <f>IF($C117&lt;&gt;0,SUM($CK118:CQ118),0)</f>
        <v>0</v>
      </c>
      <c r="DN117" s="59">
        <f>IF($C117&lt;&gt;0,SUM($CK118:CR118),0)</f>
        <v>0</v>
      </c>
      <c r="DO117" s="59">
        <f>IF($C117&lt;&gt;0,SUM($CK118:CS118),0)</f>
        <v>0</v>
      </c>
      <c r="DP117" s="59">
        <f>IF($C117&lt;&gt;0,SUM($CK118:CT118),0)</f>
        <v>0</v>
      </c>
      <c r="DQ117" s="59">
        <f>IF($C117&lt;&gt;0,SUM($CK118:CU118),0)</f>
        <v>0</v>
      </c>
      <c r="DR117" s="59">
        <f>IF($C117&lt;&gt;0,SUM($CK118:CV118),0)</f>
        <v>0</v>
      </c>
      <c r="DS117" s="59">
        <f>IF($C117&lt;&gt;0,SUM($CK118:CW118),0)</f>
        <v>0</v>
      </c>
      <c r="DT117" s="59">
        <f>IF($C117&lt;&gt;0,SUM($CK118:CX118),0)</f>
        <v>0</v>
      </c>
      <c r="DU117" s="59">
        <f>IF($C117&lt;&gt;0,SUM($CK118:CY118),0)</f>
        <v>0</v>
      </c>
      <c r="DV117" s="59">
        <f>IF($C117&lt;&gt;0,SUM($CK118:CZ118),0)</f>
        <v>0</v>
      </c>
      <c r="DW117" s="59">
        <f>IF($C117&lt;&gt;0,SUM($CK118:DA118),0)</f>
        <v>0</v>
      </c>
      <c r="DX117" s="59">
        <f>IF($C117&lt;&gt;0,SUM($CK118:DB118),0)</f>
        <v>0</v>
      </c>
      <c r="DY117" s="952" t="str">
        <f t="shared" si="111"/>
        <v/>
      </c>
    </row>
    <row r="118" spans="1:129" ht="13.5" hidden="1" thickBot="1">
      <c r="A118" s="3" t="str">
        <f t="shared" si="112"/>
        <v/>
      </c>
      <c r="B118" s="805">
        <f>Dados_GLOBAL_Inicial!E118</f>
        <v>0</v>
      </c>
      <c r="C118" s="953">
        <f>IF(IFERROR(VALUE(Dados_GLOBAL_Inicial!F118),0)=0,0,Dados_GLOBAL_Inicial!F118)</f>
        <v>0</v>
      </c>
      <c r="D118" s="830">
        <f>Dados_GLOBAL_Inicial!G118</f>
        <v>0</v>
      </c>
      <c r="E118" s="830" t="str">
        <f>IF(IFERROR(VLOOKUP(F118,Cod_Gde_Itens!$A$1:$B$80,2,FALSE),0)&gt;549,IFERROR(VLOOKUP(F118,Cod_Gde_Itens!$A$1:$B$80,2,FALSE),0),IF(Dados_GLOBAL_Inicial!H118=0,"",Dados_GLOBAL_Inicial!H118))</f>
        <v/>
      </c>
      <c r="F118" s="823">
        <f>Dados_GLOBAL_Inicial!I118</f>
        <v>0</v>
      </c>
      <c r="G118" s="824">
        <f>Dados_GLOBAL_Inicial!J118</f>
        <v>0</v>
      </c>
      <c r="H118" s="454">
        <f>Dados_GLOBAL_Inicial!K118</f>
        <v>0</v>
      </c>
      <c r="I118" s="970">
        <f>SUM('MEDIÇÃO_OBJETO (1)'!I118)</f>
        <v>0</v>
      </c>
      <c r="J118" s="455">
        <f t="shared" si="113"/>
        <v>0</v>
      </c>
      <c r="K118" s="451">
        <f t="shared" si="78"/>
        <v>0</v>
      </c>
      <c r="L118" s="452">
        <f t="shared" si="88"/>
        <v>0</v>
      </c>
      <c r="M118" s="809">
        <f t="shared" si="79"/>
        <v>0</v>
      </c>
      <c r="N118" s="810">
        <f>IF(IFERROR(VALUE(Dados_GLOBAL_Inicial!L118),0)=0,0,Dados_GLOBAL_Inicial!L118)</f>
        <v>0</v>
      </c>
      <c r="O118" s="812">
        <f>SUM('MEDIÇÃO_OBJETO (1)'!O118)</f>
        <v>0</v>
      </c>
      <c r="P118" s="812">
        <f>SUM('MEDIÇÃO_OBJETO (1)'!P118)</f>
        <v>0</v>
      </c>
      <c r="Q118" s="813">
        <f t="shared" si="80"/>
        <v>0</v>
      </c>
      <c r="R118" s="951"/>
      <c r="S118" s="815">
        <f>SUM('MEDIÇÃO_OBJETO (1)'!S118)</f>
        <v>0</v>
      </c>
      <c r="T118" s="815">
        <f>SUM('MEDIÇÃO_OBJETO (1)'!T118)</f>
        <v>0</v>
      </c>
      <c r="V118" s="19"/>
      <c r="W118" s="978">
        <f t="shared" si="81"/>
        <v>0</v>
      </c>
      <c r="X118" s="816">
        <f t="shared" si="82"/>
        <v>0</v>
      </c>
      <c r="Y118" s="816">
        <f t="shared" si="83"/>
        <v>0</v>
      </c>
      <c r="Z118" s="817">
        <f t="shared" si="84"/>
        <v>0</v>
      </c>
      <c r="AB118" s="453">
        <f t="shared" si="108"/>
        <v>0</v>
      </c>
      <c r="AC118" s="14">
        <f t="shared" si="85"/>
        <v>0</v>
      </c>
      <c r="AD118" s="819"/>
      <c r="AE118" s="631">
        <f t="shared" si="109"/>
        <v>0</v>
      </c>
      <c r="AF118" s="818">
        <f>SUM('MEDIÇÃO_OBJETO (1)'!AG118)</f>
        <v>0</v>
      </c>
      <c r="AG118" s="541">
        <f>SUM('MEDIÇÃO_OBJETO (1)'!AH118)</f>
        <v>0</v>
      </c>
      <c r="AH118" s="541">
        <f>SUM('MEDIÇÃO_OBJETO (1)'!AI118)</f>
        <v>0</v>
      </c>
      <c r="AI118" s="541">
        <f>SUM('MEDIÇÃO_OBJETO (1)'!AJ118)</f>
        <v>0</v>
      </c>
      <c r="AJ118" s="541">
        <f>SUM('MEDIÇÃO_OBJETO (1)'!AK118)</f>
        <v>0</v>
      </c>
      <c r="AK118" s="541">
        <f>SUM('MEDIÇÃO_OBJETO (1)'!AL118)</f>
        <v>0</v>
      </c>
      <c r="AL118" s="541">
        <f>SUM('MEDIÇÃO_OBJETO (1)'!AM118)</f>
        <v>0</v>
      </c>
      <c r="AM118" s="541">
        <f>SUM('MEDIÇÃO_OBJETO (1)'!AN118)</f>
        <v>0</v>
      </c>
      <c r="AN118" s="541">
        <f>SUM('MEDIÇÃO_OBJETO (1)'!AO118)</f>
        <v>0</v>
      </c>
      <c r="AO118" s="541">
        <f>SUM('MEDIÇÃO_OBJETO (1)'!AP118)</f>
        <v>0</v>
      </c>
      <c r="AP118" s="541">
        <f>SUM('MEDIÇÃO_OBJETO (1)'!AQ118)</f>
        <v>0</v>
      </c>
      <c r="AQ118" s="541">
        <f>SUM('MEDIÇÃO_OBJETO (1)'!AR118)</f>
        <v>0</v>
      </c>
      <c r="AR118" s="541">
        <f>SUM('MEDIÇÃO_OBJETO (1)'!AS118)</f>
        <v>0</v>
      </c>
      <c r="AS118" s="541">
        <f>SUM('MEDIÇÃO_OBJETO (1)'!AT118)</f>
        <v>0</v>
      </c>
      <c r="AT118" s="541">
        <f>SUM('MEDIÇÃO_OBJETO (1)'!AU118)</f>
        <v>0</v>
      </c>
      <c r="AU118" s="541">
        <f>SUM('MEDIÇÃO_OBJETO (1)'!AV118)</f>
        <v>0</v>
      </c>
      <c r="AV118" s="541">
        <f>SUM('MEDIÇÃO_OBJETO (1)'!AW118)</f>
        <v>0</v>
      </c>
      <c r="AW118" s="541">
        <f>SUM('MEDIÇÃO_OBJETO (1)'!AX118)</f>
        <v>0</v>
      </c>
      <c r="AX118" s="977"/>
      <c r="BN118" s="992">
        <f t="shared" si="114"/>
        <v>0</v>
      </c>
      <c r="BO118" s="538">
        <f t="shared" si="110"/>
        <v>0</v>
      </c>
      <c r="BP118" s="987">
        <f>IF(RESUMO_GLOBAL!$X$53="a",ROUND(AF118*$N118,RESUMO_GLOBAL!$X$54),IF(RESUMO_GLOBAL!$X$53="t",TRUNC(AF118*$N118,RESUMO_GLOBAL!$X$54),AF118*$N118))</f>
        <v>0</v>
      </c>
      <c r="BQ118" s="987">
        <f>IF(RESUMO_GLOBAL!$X$53="a",ROUND(AG118*$N118,RESUMO_GLOBAL!$X$54),IF(RESUMO_GLOBAL!$X$53="t",TRUNC(AG118*$N118,RESUMO_GLOBAL!$X$54),AG118*$N118))</f>
        <v>0</v>
      </c>
      <c r="BR118" s="987">
        <f>IF(RESUMO_GLOBAL!$X$53="a",ROUND(AH118*$N118,RESUMO_GLOBAL!$X$54),IF(RESUMO_GLOBAL!$X$53="t",TRUNC(AH118*$N118,RESUMO_GLOBAL!$X$54),AH118*$N118))</f>
        <v>0</v>
      </c>
      <c r="BS118" s="987">
        <f>IF(RESUMO_GLOBAL!$X$53="a",ROUND(AI118*$N118,RESUMO_GLOBAL!$X$54),IF(RESUMO_GLOBAL!$X$53="t",TRUNC(AI118*$N118,RESUMO_GLOBAL!$X$54),AI118*$N118))</f>
        <v>0</v>
      </c>
      <c r="BT118" s="987">
        <f>IF(RESUMO_GLOBAL!$X$53="a",ROUND(AJ118*$N118,RESUMO_GLOBAL!$X$54),IF(RESUMO_GLOBAL!$X$53="t",TRUNC(AJ118*$N118,RESUMO_GLOBAL!$X$54),AJ118*$N118))</f>
        <v>0</v>
      </c>
      <c r="BU118" s="987">
        <f>IF(RESUMO_GLOBAL!$X$53="a",ROUND(AK118*$N118,RESUMO_GLOBAL!$X$54),IF(RESUMO_GLOBAL!$X$53="t",TRUNC(AK118*$N118,RESUMO_GLOBAL!$X$54),AK118*$N118))</f>
        <v>0</v>
      </c>
      <c r="BV118" s="987">
        <f>IF(RESUMO_GLOBAL!$X$53="a",ROUND(AL118*$N118,RESUMO_GLOBAL!$X$54),IF(RESUMO_GLOBAL!$X$53="t",TRUNC(AL118*$N118,RESUMO_GLOBAL!$X$54),AL118*$N118))</f>
        <v>0</v>
      </c>
      <c r="BW118" s="987">
        <f>IF(RESUMO_GLOBAL!$X$53="a",ROUND(AM118*$N118,RESUMO_GLOBAL!$X$54),IF(RESUMO_GLOBAL!$X$53="t",TRUNC(AM118*$N118,RESUMO_GLOBAL!$X$54),AM118*$N118))</f>
        <v>0</v>
      </c>
      <c r="BX118" s="987">
        <f>IF(RESUMO_GLOBAL!$X$53="a",ROUND(AN118*$N118,RESUMO_GLOBAL!$X$54),IF(RESUMO_GLOBAL!$X$53="t",TRUNC(AN118*$N118,RESUMO_GLOBAL!$X$54),AN118*$N118))</f>
        <v>0</v>
      </c>
      <c r="BY118" s="987">
        <f>IF(RESUMO_GLOBAL!$X$53="a",ROUND(AO118*$N118,RESUMO_GLOBAL!$X$54),IF(RESUMO_GLOBAL!$X$53="t",TRUNC(AO118*$N118,RESUMO_GLOBAL!$X$54),AO118*$N118))</f>
        <v>0</v>
      </c>
      <c r="BZ118" s="987">
        <f>IF(RESUMO_GLOBAL!$X$53="a",ROUND(AP118*$N118,RESUMO_GLOBAL!$X$54),IF(RESUMO_GLOBAL!$X$53="t",TRUNC(AP118*$N118,RESUMO_GLOBAL!$X$54),AP118*$N118))</f>
        <v>0</v>
      </c>
      <c r="CA118" s="987">
        <f>IF(RESUMO_GLOBAL!$X$53="a",ROUND(AQ118*$N118,RESUMO_GLOBAL!$X$54),IF(RESUMO_GLOBAL!$X$53="t",TRUNC(AQ118*$N118,RESUMO_GLOBAL!$X$54),AQ118*$N118))</f>
        <v>0</v>
      </c>
      <c r="CB118" s="987">
        <f>IF(RESUMO_GLOBAL!$X$53="a",ROUND(AR118*$N118,RESUMO_GLOBAL!$X$54),IF(RESUMO_GLOBAL!$X$53="t",TRUNC(AR118*$N118,RESUMO_GLOBAL!$X$54),AR118*$N118))</f>
        <v>0</v>
      </c>
      <c r="CC118" s="987">
        <f>IF(RESUMO_GLOBAL!$X$53="a",ROUND(AS118*$N118,RESUMO_GLOBAL!$X$54),IF(RESUMO_GLOBAL!$X$53="t",TRUNC(AS118*$N118,RESUMO_GLOBAL!$X$54),AS118*$N118))</f>
        <v>0</v>
      </c>
      <c r="CD118" s="987">
        <f>IF(RESUMO_GLOBAL!$X$53="a",ROUND(AT118*$N118,RESUMO_GLOBAL!$X$54),IF(RESUMO_GLOBAL!$X$53="t",TRUNC(AT118*$N118,RESUMO_GLOBAL!$X$54),AT118*$N118))</f>
        <v>0</v>
      </c>
      <c r="CE118" s="987">
        <f>IF(RESUMO_GLOBAL!$X$53="a",ROUND(AU118*$N118,RESUMO_GLOBAL!$X$54),IF(RESUMO_GLOBAL!$X$53="t",TRUNC(AU118*$N118,RESUMO_GLOBAL!$X$54),AU118*$N118))</f>
        <v>0</v>
      </c>
      <c r="CF118" s="987">
        <f>IF(RESUMO_GLOBAL!$X$53="a",ROUND(AV118*$N118,RESUMO_GLOBAL!$X$54),IF(RESUMO_GLOBAL!$X$53="t",TRUNC(AV118*$N118,RESUMO_GLOBAL!$X$54),AV118*$N118))</f>
        <v>0</v>
      </c>
      <c r="CG118" s="987">
        <f>IF(RESUMO_GLOBAL!$X$53="a",ROUND(AW118*$N118,RESUMO_GLOBAL!$X$54),IF(RESUMO_GLOBAL!$X$53="t",TRUNC(AW118*$N118,RESUMO_GLOBAL!$X$54),AW118*$N118))</f>
        <v>0</v>
      </c>
      <c r="CK118" s="59">
        <f t="shared" si="89"/>
        <v>0</v>
      </c>
      <c r="CL118" s="59">
        <f t="shared" si="90"/>
        <v>0</v>
      </c>
      <c r="CM118" s="59">
        <f t="shared" si="91"/>
        <v>0</v>
      </c>
      <c r="CN118" s="59">
        <f t="shared" si="92"/>
        <v>0</v>
      </c>
      <c r="CO118" s="59">
        <f t="shared" si="93"/>
        <v>0</v>
      </c>
      <c r="CP118" s="59">
        <f t="shared" si="94"/>
        <v>0</v>
      </c>
      <c r="CQ118" s="59">
        <f t="shared" si="95"/>
        <v>0</v>
      </c>
      <c r="CR118" s="59">
        <f t="shared" si="96"/>
        <v>0</v>
      </c>
      <c r="CS118" s="59">
        <f t="shared" si="97"/>
        <v>0</v>
      </c>
      <c r="CT118" s="59">
        <f t="shared" si="98"/>
        <v>0</v>
      </c>
      <c r="CU118" s="59">
        <f t="shared" si="99"/>
        <v>0</v>
      </c>
      <c r="CV118" s="59">
        <f t="shared" si="100"/>
        <v>0</v>
      </c>
      <c r="CW118" s="59">
        <f t="shared" si="101"/>
        <v>0</v>
      </c>
      <c r="CX118" s="59">
        <f t="shared" si="102"/>
        <v>0</v>
      </c>
      <c r="CY118" s="59">
        <f t="shared" si="103"/>
        <v>0</v>
      </c>
      <c r="CZ118" s="59">
        <f t="shared" si="104"/>
        <v>0</v>
      </c>
      <c r="DA118" s="59">
        <f t="shared" si="105"/>
        <v>0</v>
      </c>
      <c r="DB118" s="59">
        <f t="shared" si="106"/>
        <v>0</v>
      </c>
      <c r="DE118">
        <f t="shared" si="86"/>
        <v>113</v>
      </c>
      <c r="DF118" t="str">
        <f t="shared" si="107"/>
        <v/>
      </c>
      <c r="DG118" s="59">
        <f>IF($C118&lt;&gt;0,SUM($CK119:CK119),0)</f>
        <v>0</v>
      </c>
      <c r="DH118" s="59">
        <f>IF($C118&lt;&gt;0,SUM($CK119:CL119),0)</f>
        <v>0</v>
      </c>
      <c r="DI118" s="59">
        <f>IF($C118&lt;&gt;0,SUM($CK119:CM119),0)</f>
        <v>0</v>
      </c>
      <c r="DJ118" s="59">
        <f>IF($C118&lt;&gt;0,SUM($CK119:CN119),0)</f>
        <v>0</v>
      </c>
      <c r="DK118" s="59">
        <f>IF($C118&lt;&gt;0,SUM($CK119:CO119),0)</f>
        <v>0</v>
      </c>
      <c r="DL118" s="59">
        <f>IF($C118&lt;&gt;0,SUM($CK119:CP119),0)</f>
        <v>0</v>
      </c>
      <c r="DM118" s="59">
        <f>IF($C118&lt;&gt;0,SUM($CK119:CQ119),0)</f>
        <v>0</v>
      </c>
      <c r="DN118" s="59">
        <f>IF($C118&lt;&gt;0,SUM($CK119:CR119),0)</f>
        <v>0</v>
      </c>
      <c r="DO118" s="59">
        <f>IF($C118&lt;&gt;0,SUM($CK119:CS119),0)</f>
        <v>0</v>
      </c>
      <c r="DP118" s="59">
        <f>IF($C118&lt;&gt;0,SUM($CK119:CT119),0)</f>
        <v>0</v>
      </c>
      <c r="DQ118" s="59">
        <f>IF($C118&lt;&gt;0,SUM($CK119:CU119),0)</f>
        <v>0</v>
      </c>
      <c r="DR118" s="59">
        <f>IF($C118&lt;&gt;0,SUM($CK119:CV119),0)</f>
        <v>0</v>
      </c>
      <c r="DS118" s="59">
        <f>IF($C118&lt;&gt;0,SUM($CK119:CW119),0)</f>
        <v>0</v>
      </c>
      <c r="DT118" s="59">
        <f>IF($C118&lt;&gt;0,SUM($CK119:CX119),0)</f>
        <v>0</v>
      </c>
      <c r="DU118" s="59">
        <f>IF($C118&lt;&gt;0,SUM($CK119:CY119),0)</f>
        <v>0</v>
      </c>
      <c r="DV118" s="59">
        <f>IF($C118&lt;&gt;0,SUM($CK119:CZ119),0)</f>
        <v>0</v>
      </c>
      <c r="DW118" s="59">
        <f>IF($C118&lt;&gt;0,SUM($CK119:DA119),0)</f>
        <v>0</v>
      </c>
      <c r="DX118" s="59">
        <f>IF($C118&lt;&gt;0,SUM($CK119:DB119),0)</f>
        <v>0</v>
      </c>
      <c r="DY118" s="952" t="str">
        <f t="shared" si="111"/>
        <v/>
      </c>
    </row>
    <row r="119" spans="1:129" ht="13.5" hidden="1" thickBot="1">
      <c r="A119" s="3" t="str">
        <f t="shared" si="112"/>
        <v/>
      </c>
      <c r="B119" s="805">
        <f>Dados_GLOBAL_Inicial!E119</f>
        <v>0</v>
      </c>
      <c r="C119" s="953">
        <f>IF(IFERROR(VALUE(Dados_GLOBAL_Inicial!F119),0)=0,0,Dados_GLOBAL_Inicial!F119)</f>
        <v>0</v>
      </c>
      <c r="D119" s="830">
        <f>Dados_GLOBAL_Inicial!G119</f>
        <v>0</v>
      </c>
      <c r="E119" s="830" t="str">
        <f>IF(IFERROR(VLOOKUP(F119,Cod_Gde_Itens!$A$1:$B$80,2,FALSE),0)&gt;549,IFERROR(VLOOKUP(F119,Cod_Gde_Itens!$A$1:$B$80,2,FALSE),0),IF(Dados_GLOBAL_Inicial!H119=0,"",Dados_GLOBAL_Inicial!H119))</f>
        <v/>
      </c>
      <c r="F119" s="823">
        <f>Dados_GLOBAL_Inicial!I119</f>
        <v>0</v>
      </c>
      <c r="G119" s="824">
        <f>Dados_GLOBAL_Inicial!J119</f>
        <v>0</v>
      </c>
      <c r="H119" s="454">
        <f>Dados_GLOBAL_Inicial!K119</f>
        <v>0</v>
      </c>
      <c r="I119" s="970">
        <f>SUM('MEDIÇÃO_OBJETO (1)'!I119)</f>
        <v>0</v>
      </c>
      <c r="J119" s="455">
        <f t="shared" si="113"/>
        <v>0</v>
      </c>
      <c r="K119" s="451">
        <f t="shared" si="78"/>
        <v>0</v>
      </c>
      <c r="L119" s="452">
        <f t="shared" si="88"/>
        <v>0</v>
      </c>
      <c r="M119" s="809">
        <f t="shared" si="79"/>
        <v>0</v>
      </c>
      <c r="N119" s="810">
        <f>IF(IFERROR(VALUE(Dados_GLOBAL_Inicial!L119),0)=0,0,Dados_GLOBAL_Inicial!L119)</f>
        <v>0</v>
      </c>
      <c r="O119" s="812">
        <f>SUM('MEDIÇÃO_OBJETO (1)'!O119)</f>
        <v>0</v>
      </c>
      <c r="P119" s="812">
        <f>SUM('MEDIÇÃO_OBJETO (1)'!P119)</f>
        <v>0</v>
      </c>
      <c r="Q119" s="813">
        <f t="shared" si="80"/>
        <v>0</v>
      </c>
      <c r="R119" s="951"/>
      <c r="S119" s="815">
        <f>SUM('MEDIÇÃO_OBJETO (1)'!S119)</f>
        <v>0</v>
      </c>
      <c r="T119" s="815">
        <f>SUM('MEDIÇÃO_OBJETO (1)'!T119)</f>
        <v>0</v>
      </c>
      <c r="V119" s="19"/>
      <c r="W119" s="978">
        <f t="shared" si="81"/>
        <v>0</v>
      </c>
      <c r="X119" s="816">
        <f t="shared" si="82"/>
        <v>0</v>
      </c>
      <c r="Y119" s="816">
        <f t="shared" si="83"/>
        <v>0</v>
      </c>
      <c r="Z119" s="817">
        <f t="shared" si="84"/>
        <v>0</v>
      </c>
      <c r="AB119" s="453">
        <f t="shared" si="108"/>
        <v>0</v>
      </c>
      <c r="AC119" s="14">
        <f t="shared" si="85"/>
        <v>0</v>
      </c>
      <c r="AD119" s="819"/>
      <c r="AE119" s="631">
        <f t="shared" si="109"/>
        <v>0</v>
      </c>
      <c r="AF119" s="818">
        <f>SUM('MEDIÇÃO_OBJETO (1)'!AG119)</f>
        <v>0</v>
      </c>
      <c r="AG119" s="541">
        <f>SUM('MEDIÇÃO_OBJETO (1)'!AH119)</f>
        <v>0</v>
      </c>
      <c r="AH119" s="541">
        <f>SUM('MEDIÇÃO_OBJETO (1)'!AI119)</f>
        <v>0</v>
      </c>
      <c r="AI119" s="541">
        <f>SUM('MEDIÇÃO_OBJETO (1)'!AJ119)</f>
        <v>0</v>
      </c>
      <c r="AJ119" s="541">
        <f>SUM('MEDIÇÃO_OBJETO (1)'!AK119)</f>
        <v>0</v>
      </c>
      <c r="AK119" s="541">
        <f>SUM('MEDIÇÃO_OBJETO (1)'!AL119)</f>
        <v>0</v>
      </c>
      <c r="AL119" s="541">
        <f>SUM('MEDIÇÃO_OBJETO (1)'!AM119)</f>
        <v>0</v>
      </c>
      <c r="AM119" s="541">
        <f>SUM('MEDIÇÃO_OBJETO (1)'!AN119)</f>
        <v>0</v>
      </c>
      <c r="AN119" s="541">
        <f>SUM('MEDIÇÃO_OBJETO (1)'!AO119)</f>
        <v>0</v>
      </c>
      <c r="AO119" s="541">
        <f>SUM('MEDIÇÃO_OBJETO (1)'!AP119)</f>
        <v>0</v>
      </c>
      <c r="AP119" s="541">
        <f>SUM('MEDIÇÃO_OBJETO (1)'!AQ119)</f>
        <v>0</v>
      </c>
      <c r="AQ119" s="541">
        <f>SUM('MEDIÇÃO_OBJETO (1)'!AR119)</f>
        <v>0</v>
      </c>
      <c r="AR119" s="541">
        <f>SUM('MEDIÇÃO_OBJETO (1)'!AS119)</f>
        <v>0</v>
      </c>
      <c r="AS119" s="541">
        <f>SUM('MEDIÇÃO_OBJETO (1)'!AT119)</f>
        <v>0</v>
      </c>
      <c r="AT119" s="541">
        <f>SUM('MEDIÇÃO_OBJETO (1)'!AU119)</f>
        <v>0</v>
      </c>
      <c r="AU119" s="541">
        <f>SUM('MEDIÇÃO_OBJETO (1)'!AV119)</f>
        <v>0</v>
      </c>
      <c r="AV119" s="541">
        <f>SUM('MEDIÇÃO_OBJETO (1)'!AW119)</f>
        <v>0</v>
      </c>
      <c r="AW119" s="541">
        <f>SUM('MEDIÇÃO_OBJETO (1)'!AX119)</f>
        <v>0</v>
      </c>
      <c r="AX119" s="977"/>
      <c r="BN119" s="992">
        <f t="shared" si="114"/>
        <v>0</v>
      </c>
      <c r="BO119" s="538">
        <f t="shared" si="110"/>
        <v>0</v>
      </c>
      <c r="BP119" s="987">
        <f>IF(RESUMO_GLOBAL!$X$53="a",ROUND(AF119*$N119,RESUMO_GLOBAL!$X$54),IF(RESUMO_GLOBAL!$X$53="t",TRUNC(AF119*$N119,RESUMO_GLOBAL!$X$54),AF119*$N119))</f>
        <v>0</v>
      </c>
      <c r="BQ119" s="987">
        <f>IF(RESUMO_GLOBAL!$X$53="a",ROUND(AG119*$N119,RESUMO_GLOBAL!$X$54),IF(RESUMO_GLOBAL!$X$53="t",TRUNC(AG119*$N119,RESUMO_GLOBAL!$X$54),AG119*$N119))</f>
        <v>0</v>
      </c>
      <c r="BR119" s="987">
        <f>IF(RESUMO_GLOBAL!$X$53="a",ROUND(AH119*$N119,RESUMO_GLOBAL!$X$54),IF(RESUMO_GLOBAL!$X$53="t",TRUNC(AH119*$N119,RESUMO_GLOBAL!$X$54),AH119*$N119))</f>
        <v>0</v>
      </c>
      <c r="BS119" s="987">
        <f>IF(RESUMO_GLOBAL!$X$53="a",ROUND(AI119*$N119,RESUMO_GLOBAL!$X$54),IF(RESUMO_GLOBAL!$X$53="t",TRUNC(AI119*$N119,RESUMO_GLOBAL!$X$54),AI119*$N119))</f>
        <v>0</v>
      </c>
      <c r="BT119" s="987">
        <f>IF(RESUMO_GLOBAL!$X$53="a",ROUND(AJ119*$N119,RESUMO_GLOBAL!$X$54),IF(RESUMO_GLOBAL!$X$53="t",TRUNC(AJ119*$N119,RESUMO_GLOBAL!$X$54),AJ119*$N119))</f>
        <v>0</v>
      </c>
      <c r="BU119" s="987">
        <f>IF(RESUMO_GLOBAL!$X$53="a",ROUND(AK119*$N119,RESUMO_GLOBAL!$X$54),IF(RESUMO_GLOBAL!$X$53="t",TRUNC(AK119*$N119,RESUMO_GLOBAL!$X$54),AK119*$N119))</f>
        <v>0</v>
      </c>
      <c r="BV119" s="987">
        <f>IF(RESUMO_GLOBAL!$X$53="a",ROUND(AL119*$N119,RESUMO_GLOBAL!$X$54),IF(RESUMO_GLOBAL!$X$53="t",TRUNC(AL119*$N119,RESUMO_GLOBAL!$X$54),AL119*$N119))</f>
        <v>0</v>
      </c>
      <c r="BW119" s="987">
        <f>IF(RESUMO_GLOBAL!$X$53="a",ROUND(AM119*$N119,RESUMO_GLOBAL!$X$54),IF(RESUMO_GLOBAL!$X$53="t",TRUNC(AM119*$N119,RESUMO_GLOBAL!$X$54),AM119*$N119))</f>
        <v>0</v>
      </c>
      <c r="BX119" s="987">
        <f>IF(RESUMO_GLOBAL!$X$53="a",ROUND(AN119*$N119,RESUMO_GLOBAL!$X$54),IF(RESUMO_GLOBAL!$X$53="t",TRUNC(AN119*$N119,RESUMO_GLOBAL!$X$54),AN119*$N119))</f>
        <v>0</v>
      </c>
      <c r="BY119" s="987">
        <f>IF(RESUMO_GLOBAL!$X$53="a",ROUND(AO119*$N119,RESUMO_GLOBAL!$X$54),IF(RESUMO_GLOBAL!$X$53="t",TRUNC(AO119*$N119,RESUMO_GLOBAL!$X$54),AO119*$N119))</f>
        <v>0</v>
      </c>
      <c r="BZ119" s="987">
        <f>IF(RESUMO_GLOBAL!$X$53="a",ROUND(AP119*$N119,RESUMO_GLOBAL!$X$54),IF(RESUMO_GLOBAL!$X$53="t",TRUNC(AP119*$N119,RESUMO_GLOBAL!$X$54),AP119*$N119))</f>
        <v>0</v>
      </c>
      <c r="CA119" s="987">
        <f>IF(RESUMO_GLOBAL!$X$53="a",ROUND(AQ119*$N119,RESUMO_GLOBAL!$X$54),IF(RESUMO_GLOBAL!$X$53="t",TRUNC(AQ119*$N119,RESUMO_GLOBAL!$X$54),AQ119*$N119))</f>
        <v>0</v>
      </c>
      <c r="CB119" s="987">
        <f>IF(RESUMO_GLOBAL!$X$53="a",ROUND(AR119*$N119,RESUMO_GLOBAL!$X$54),IF(RESUMO_GLOBAL!$X$53="t",TRUNC(AR119*$N119,RESUMO_GLOBAL!$X$54),AR119*$N119))</f>
        <v>0</v>
      </c>
      <c r="CC119" s="987">
        <f>IF(RESUMO_GLOBAL!$X$53="a",ROUND(AS119*$N119,RESUMO_GLOBAL!$X$54),IF(RESUMO_GLOBAL!$X$53="t",TRUNC(AS119*$N119,RESUMO_GLOBAL!$X$54),AS119*$N119))</f>
        <v>0</v>
      </c>
      <c r="CD119" s="987">
        <f>IF(RESUMO_GLOBAL!$X$53="a",ROUND(AT119*$N119,RESUMO_GLOBAL!$X$54),IF(RESUMO_GLOBAL!$X$53="t",TRUNC(AT119*$N119,RESUMO_GLOBAL!$X$54),AT119*$N119))</f>
        <v>0</v>
      </c>
      <c r="CE119" s="987">
        <f>IF(RESUMO_GLOBAL!$X$53="a",ROUND(AU119*$N119,RESUMO_GLOBAL!$X$54),IF(RESUMO_GLOBAL!$X$53="t",TRUNC(AU119*$N119,RESUMO_GLOBAL!$X$54),AU119*$N119))</f>
        <v>0</v>
      </c>
      <c r="CF119" s="987">
        <f>IF(RESUMO_GLOBAL!$X$53="a",ROUND(AV119*$N119,RESUMO_GLOBAL!$X$54),IF(RESUMO_GLOBAL!$X$53="t",TRUNC(AV119*$N119,RESUMO_GLOBAL!$X$54),AV119*$N119))</f>
        <v>0</v>
      </c>
      <c r="CG119" s="987">
        <f>IF(RESUMO_GLOBAL!$X$53="a",ROUND(AW119*$N119,RESUMO_GLOBAL!$X$54),IF(RESUMO_GLOBAL!$X$53="t",TRUNC(AW119*$N119,RESUMO_GLOBAL!$X$54),AW119*$N119))</f>
        <v>0</v>
      </c>
      <c r="CK119" s="59">
        <f t="shared" si="89"/>
        <v>0</v>
      </c>
      <c r="CL119" s="59">
        <f t="shared" si="90"/>
        <v>0</v>
      </c>
      <c r="CM119" s="59">
        <f t="shared" si="91"/>
        <v>0</v>
      </c>
      <c r="CN119" s="59">
        <f t="shared" si="92"/>
        <v>0</v>
      </c>
      <c r="CO119" s="59">
        <f t="shared" si="93"/>
        <v>0</v>
      </c>
      <c r="CP119" s="59">
        <f t="shared" si="94"/>
        <v>0</v>
      </c>
      <c r="CQ119" s="59">
        <f t="shared" si="95"/>
        <v>0</v>
      </c>
      <c r="CR119" s="59">
        <f t="shared" si="96"/>
        <v>0</v>
      </c>
      <c r="CS119" s="59">
        <f t="shared" si="97"/>
        <v>0</v>
      </c>
      <c r="CT119" s="59">
        <f t="shared" si="98"/>
        <v>0</v>
      </c>
      <c r="CU119" s="59">
        <f t="shared" si="99"/>
        <v>0</v>
      </c>
      <c r="CV119" s="59">
        <f t="shared" si="100"/>
        <v>0</v>
      </c>
      <c r="CW119" s="59">
        <f t="shared" si="101"/>
        <v>0</v>
      </c>
      <c r="CX119" s="59">
        <f t="shared" si="102"/>
        <v>0</v>
      </c>
      <c r="CY119" s="59">
        <f t="shared" si="103"/>
        <v>0</v>
      </c>
      <c r="CZ119" s="59">
        <f t="shared" si="104"/>
        <v>0</v>
      </c>
      <c r="DA119" s="59">
        <f t="shared" si="105"/>
        <v>0</v>
      </c>
      <c r="DB119" s="59">
        <f t="shared" si="106"/>
        <v>0</v>
      </c>
      <c r="DE119">
        <f t="shared" si="86"/>
        <v>114</v>
      </c>
      <c r="DF119" t="str">
        <f t="shared" si="107"/>
        <v/>
      </c>
      <c r="DG119" s="59">
        <f>IF($C119&lt;&gt;0,SUM($CK120:CK120),0)</f>
        <v>0</v>
      </c>
      <c r="DH119" s="59">
        <f>IF($C119&lt;&gt;0,SUM($CK120:CL120),0)</f>
        <v>0</v>
      </c>
      <c r="DI119" s="59">
        <f>IF($C119&lt;&gt;0,SUM($CK120:CM120),0)</f>
        <v>0</v>
      </c>
      <c r="DJ119" s="59">
        <f>IF($C119&lt;&gt;0,SUM($CK120:CN120),0)</f>
        <v>0</v>
      </c>
      <c r="DK119" s="59">
        <f>IF($C119&lt;&gt;0,SUM($CK120:CO120),0)</f>
        <v>0</v>
      </c>
      <c r="DL119" s="59">
        <f>IF($C119&lt;&gt;0,SUM($CK120:CP120),0)</f>
        <v>0</v>
      </c>
      <c r="DM119" s="59">
        <f>IF($C119&lt;&gt;0,SUM($CK120:CQ120),0)</f>
        <v>0</v>
      </c>
      <c r="DN119" s="59">
        <f>IF($C119&lt;&gt;0,SUM($CK120:CR120),0)</f>
        <v>0</v>
      </c>
      <c r="DO119" s="59">
        <f>IF($C119&lt;&gt;0,SUM($CK120:CS120),0)</f>
        <v>0</v>
      </c>
      <c r="DP119" s="59">
        <f>IF($C119&lt;&gt;0,SUM($CK120:CT120),0)</f>
        <v>0</v>
      </c>
      <c r="DQ119" s="59">
        <f>IF($C119&lt;&gt;0,SUM($CK120:CU120),0)</f>
        <v>0</v>
      </c>
      <c r="DR119" s="59">
        <f>IF($C119&lt;&gt;0,SUM($CK120:CV120),0)</f>
        <v>0</v>
      </c>
      <c r="DS119" s="59">
        <f>IF($C119&lt;&gt;0,SUM($CK120:CW120),0)</f>
        <v>0</v>
      </c>
      <c r="DT119" s="59">
        <f>IF($C119&lt;&gt;0,SUM($CK120:CX120),0)</f>
        <v>0</v>
      </c>
      <c r="DU119" s="59">
        <f>IF($C119&lt;&gt;0,SUM($CK120:CY120),0)</f>
        <v>0</v>
      </c>
      <c r="DV119" s="59">
        <f>IF($C119&lt;&gt;0,SUM($CK120:CZ120),0)</f>
        <v>0</v>
      </c>
      <c r="DW119" s="59">
        <f>IF($C119&lt;&gt;0,SUM($CK120:DA120),0)</f>
        <v>0</v>
      </c>
      <c r="DX119" s="59">
        <f>IF($C119&lt;&gt;0,SUM($CK120:DB120),0)</f>
        <v>0</v>
      </c>
      <c r="DY119" s="952" t="str">
        <f t="shared" si="111"/>
        <v/>
      </c>
    </row>
    <row r="120" spans="1:129" ht="13.5" hidden="1" thickBot="1">
      <c r="A120" s="3" t="str">
        <f t="shared" si="112"/>
        <v/>
      </c>
      <c r="B120" s="805">
        <f>Dados_GLOBAL_Inicial!E120</f>
        <v>0</v>
      </c>
      <c r="C120" s="953">
        <f>IF(IFERROR(VALUE(Dados_GLOBAL_Inicial!F120),0)=0,0,Dados_GLOBAL_Inicial!F120)</f>
        <v>0</v>
      </c>
      <c r="D120" s="830">
        <f>Dados_GLOBAL_Inicial!G120</f>
        <v>0</v>
      </c>
      <c r="E120" s="830" t="str">
        <f>IF(IFERROR(VLOOKUP(F120,Cod_Gde_Itens!$A$1:$B$80,2,FALSE),0)&gt;549,IFERROR(VLOOKUP(F120,Cod_Gde_Itens!$A$1:$B$80,2,FALSE),0),IF(Dados_GLOBAL_Inicial!H120=0,"",Dados_GLOBAL_Inicial!H120))</f>
        <v/>
      </c>
      <c r="F120" s="823">
        <f>Dados_GLOBAL_Inicial!I120</f>
        <v>0</v>
      </c>
      <c r="G120" s="824">
        <f>Dados_GLOBAL_Inicial!J120</f>
        <v>0</v>
      </c>
      <c r="H120" s="454">
        <f>Dados_GLOBAL_Inicial!K120</f>
        <v>0</v>
      </c>
      <c r="I120" s="970">
        <f>SUM('MEDIÇÃO_OBJETO (1)'!I120)</f>
        <v>0</v>
      </c>
      <c r="J120" s="455">
        <f t="shared" si="113"/>
        <v>0</v>
      </c>
      <c r="K120" s="451">
        <f t="shared" si="78"/>
        <v>0</v>
      </c>
      <c r="L120" s="452">
        <f t="shared" si="88"/>
        <v>0</v>
      </c>
      <c r="M120" s="809">
        <f t="shared" si="79"/>
        <v>0</v>
      </c>
      <c r="N120" s="810">
        <f>IF(IFERROR(VALUE(Dados_GLOBAL_Inicial!L120),0)=0,0,Dados_GLOBAL_Inicial!L120)</f>
        <v>0</v>
      </c>
      <c r="O120" s="812">
        <f>SUM('MEDIÇÃO_OBJETO (1)'!O120)</f>
        <v>0</v>
      </c>
      <c r="P120" s="812">
        <f>SUM('MEDIÇÃO_OBJETO (1)'!P120)</f>
        <v>0</v>
      </c>
      <c r="Q120" s="813">
        <f t="shared" si="80"/>
        <v>0</v>
      </c>
      <c r="R120" s="951"/>
      <c r="S120" s="815">
        <f>SUM('MEDIÇÃO_OBJETO (1)'!S120)</f>
        <v>0</v>
      </c>
      <c r="T120" s="815">
        <f>SUM('MEDIÇÃO_OBJETO (1)'!T120)</f>
        <v>0</v>
      </c>
      <c r="V120" s="19"/>
      <c r="W120" s="978">
        <f t="shared" si="81"/>
        <v>0</v>
      </c>
      <c r="X120" s="816">
        <f t="shared" si="82"/>
        <v>0</v>
      </c>
      <c r="Y120" s="816">
        <f t="shared" si="83"/>
        <v>0</v>
      </c>
      <c r="Z120" s="817">
        <f t="shared" si="84"/>
        <v>0</v>
      </c>
      <c r="AB120" s="453">
        <f t="shared" si="108"/>
        <v>0</v>
      </c>
      <c r="AC120" s="14">
        <f t="shared" si="85"/>
        <v>0</v>
      </c>
      <c r="AD120" s="819"/>
      <c r="AE120" s="631">
        <f t="shared" si="109"/>
        <v>0</v>
      </c>
      <c r="AF120" s="818">
        <f>SUM('MEDIÇÃO_OBJETO (1)'!AG120)</f>
        <v>0</v>
      </c>
      <c r="AG120" s="541">
        <f>SUM('MEDIÇÃO_OBJETO (1)'!AH120)</f>
        <v>0</v>
      </c>
      <c r="AH120" s="541">
        <f>SUM('MEDIÇÃO_OBJETO (1)'!AI120)</f>
        <v>0</v>
      </c>
      <c r="AI120" s="541">
        <f>SUM('MEDIÇÃO_OBJETO (1)'!AJ120)</f>
        <v>0</v>
      </c>
      <c r="AJ120" s="541">
        <f>SUM('MEDIÇÃO_OBJETO (1)'!AK120)</f>
        <v>0</v>
      </c>
      <c r="AK120" s="541">
        <f>SUM('MEDIÇÃO_OBJETO (1)'!AL120)</f>
        <v>0</v>
      </c>
      <c r="AL120" s="541">
        <f>SUM('MEDIÇÃO_OBJETO (1)'!AM120)</f>
        <v>0</v>
      </c>
      <c r="AM120" s="541">
        <f>SUM('MEDIÇÃO_OBJETO (1)'!AN120)</f>
        <v>0</v>
      </c>
      <c r="AN120" s="541">
        <f>SUM('MEDIÇÃO_OBJETO (1)'!AO120)</f>
        <v>0</v>
      </c>
      <c r="AO120" s="541">
        <f>SUM('MEDIÇÃO_OBJETO (1)'!AP120)</f>
        <v>0</v>
      </c>
      <c r="AP120" s="541">
        <f>SUM('MEDIÇÃO_OBJETO (1)'!AQ120)</f>
        <v>0</v>
      </c>
      <c r="AQ120" s="541">
        <f>SUM('MEDIÇÃO_OBJETO (1)'!AR120)</f>
        <v>0</v>
      </c>
      <c r="AR120" s="541">
        <f>SUM('MEDIÇÃO_OBJETO (1)'!AS120)</f>
        <v>0</v>
      </c>
      <c r="AS120" s="541">
        <f>SUM('MEDIÇÃO_OBJETO (1)'!AT120)</f>
        <v>0</v>
      </c>
      <c r="AT120" s="541">
        <f>SUM('MEDIÇÃO_OBJETO (1)'!AU120)</f>
        <v>0</v>
      </c>
      <c r="AU120" s="541">
        <f>SUM('MEDIÇÃO_OBJETO (1)'!AV120)</f>
        <v>0</v>
      </c>
      <c r="AV120" s="541">
        <f>SUM('MEDIÇÃO_OBJETO (1)'!AW120)</f>
        <v>0</v>
      </c>
      <c r="AW120" s="541">
        <f>SUM('MEDIÇÃO_OBJETO (1)'!AX120)</f>
        <v>0</v>
      </c>
      <c r="AX120" s="977"/>
      <c r="BN120" s="992">
        <f t="shared" si="114"/>
        <v>0</v>
      </c>
      <c r="BO120" s="538">
        <f t="shared" si="110"/>
        <v>0</v>
      </c>
      <c r="BP120" s="987">
        <f>IF(RESUMO_GLOBAL!$X$53="a",ROUND(AF120*$N120,RESUMO_GLOBAL!$X$54),IF(RESUMO_GLOBAL!$X$53="t",TRUNC(AF120*$N120,RESUMO_GLOBAL!$X$54),AF120*$N120))</f>
        <v>0</v>
      </c>
      <c r="BQ120" s="987">
        <f>IF(RESUMO_GLOBAL!$X$53="a",ROUND(AG120*$N120,RESUMO_GLOBAL!$X$54),IF(RESUMO_GLOBAL!$X$53="t",TRUNC(AG120*$N120,RESUMO_GLOBAL!$X$54),AG120*$N120))</f>
        <v>0</v>
      </c>
      <c r="BR120" s="987">
        <f>IF(RESUMO_GLOBAL!$X$53="a",ROUND(AH120*$N120,RESUMO_GLOBAL!$X$54),IF(RESUMO_GLOBAL!$X$53="t",TRUNC(AH120*$N120,RESUMO_GLOBAL!$X$54),AH120*$N120))</f>
        <v>0</v>
      </c>
      <c r="BS120" s="987">
        <f>IF(RESUMO_GLOBAL!$X$53="a",ROUND(AI120*$N120,RESUMO_GLOBAL!$X$54),IF(RESUMO_GLOBAL!$X$53="t",TRUNC(AI120*$N120,RESUMO_GLOBAL!$X$54),AI120*$N120))</f>
        <v>0</v>
      </c>
      <c r="BT120" s="987">
        <f>IF(RESUMO_GLOBAL!$X$53="a",ROUND(AJ120*$N120,RESUMO_GLOBAL!$X$54),IF(RESUMO_GLOBAL!$X$53="t",TRUNC(AJ120*$N120,RESUMO_GLOBAL!$X$54),AJ120*$N120))</f>
        <v>0</v>
      </c>
      <c r="BU120" s="987">
        <f>IF(RESUMO_GLOBAL!$X$53="a",ROUND(AK120*$N120,RESUMO_GLOBAL!$X$54),IF(RESUMO_GLOBAL!$X$53="t",TRUNC(AK120*$N120,RESUMO_GLOBAL!$X$54),AK120*$N120))</f>
        <v>0</v>
      </c>
      <c r="BV120" s="987">
        <f>IF(RESUMO_GLOBAL!$X$53="a",ROUND(AL120*$N120,RESUMO_GLOBAL!$X$54),IF(RESUMO_GLOBAL!$X$53="t",TRUNC(AL120*$N120,RESUMO_GLOBAL!$X$54),AL120*$N120))</f>
        <v>0</v>
      </c>
      <c r="BW120" s="987">
        <f>IF(RESUMO_GLOBAL!$X$53="a",ROUND(AM120*$N120,RESUMO_GLOBAL!$X$54),IF(RESUMO_GLOBAL!$X$53="t",TRUNC(AM120*$N120,RESUMO_GLOBAL!$X$54),AM120*$N120))</f>
        <v>0</v>
      </c>
      <c r="BX120" s="987">
        <f>IF(RESUMO_GLOBAL!$X$53="a",ROUND(AN120*$N120,RESUMO_GLOBAL!$X$54),IF(RESUMO_GLOBAL!$X$53="t",TRUNC(AN120*$N120,RESUMO_GLOBAL!$X$54),AN120*$N120))</f>
        <v>0</v>
      </c>
      <c r="BY120" s="987">
        <f>IF(RESUMO_GLOBAL!$X$53="a",ROUND(AO120*$N120,RESUMO_GLOBAL!$X$54),IF(RESUMO_GLOBAL!$X$53="t",TRUNC(AO120*$N120,RESUMO_GLOBAL!$X$54),AO120*$N120))</f>
        <v>0</v>
      </c>
      <c r="BZ120" s="987">
        <f>IF(RESUMO_GLOBAL!$X$53="a",ROUND(AP120*$N120,RESUMO_GLOBAL!$X$54),IF(RESUMO_GLOBAL!$X$53="t",TRUNC(AP120*$N120,RESUMO_GLOBAL!$X$54),AP120*$N120))</f>
        <v>0</v>
      </c>
      <c r="CA120" s="987">
        <f>IF(RESUMO_GLOBAL!$X$53="a",ROUND(AQ120*$N120,RESUMO_GLOBAL!$X$54),IF(RESUMO_GLOBAL!$X$53="t",TRUNC(AQ120*$N120,RESUMO_GLOBAL!$X$54),AQ120*$N120))</f>
        <v>0</v>
      </c>
      <c r="CB120" s="987">
        <f>IF(RESUMO_GLOBAL!$X$53="a",ROUND(AR120*$N120,RESUMO_GLOBAL!$X$54),IF(RESUMO_GLOBAL!$X$53="t",TRUNC(AR120*$N120,RESUMO_GLOBAL!$X$54),AR120*$N120))</f>
        <v>0</v>
      </c>
      <c r="CC120" s="987">
        <f>IF(RESUMO_GLOBAL!$X$53="a",ROUND(AS120*$N120,RESUMO_GLOBAL!$X$54),IF(RESUMO_GLOBAL!$X$53="t",TRUNC(AS120*$N120,RESUMO_GLOBAL!$X$54),AS120*$N120))</f>
        <v>0</v>
      </c>
      <c r="CD120" s="987">
        <f>IF(RESUMO_GLOBAL!$X$53="a",ROUND(AT120*$N120,RESUMO_GLOBAL!$X$54),IF(RESUMO_GLOBAL!$X$53="t",TRUNC(AT120*$N120,RESUMO_GLOBAL!$X$54),AT120*$N120))</f>
        <v>0</v>
      </c>
      <c r="CE120" s="987">
        <f>IF(RESUMO_GLOBAL!$X$53="a",ROUND(AU120*$N120,RESUMO_GLOBAL!$X$54),IF(RESUMO_GLOBAL!$X$53="t",TRUNC(AU120*$N120,RESUMO_GLOBAL!$X$54),AU120*$N120))</f>
        <v>0</v>
      </c>
      <c r="CF120" s="987">
        <f>IF(RESUMO_GLOBAL!$X$53="a",ROUND(AV120*$N120,RESUMO_GLOBAL!$X$54),IF(RESUMO_GLOBAL!$X$53="t",TRUNC(AV120*$N120,RESUMO_GLOBAL!$X$54),AV120*$N120))</f>
        <v>0</v>
      </c>
      <c r="CG120" s="987">
        <f>IF(RESUMO_GLOBAL!$X$53="a",ROUND(AW120*$N120,RESUMO_GLOBAL!$X$54),IF(RESUMO_GLOBAL!$X$53="t",TRUNC(AW120*$N120,RESUMO_GLOBAL!$X$54),AW120*$N120))</f>
        <v>0</v>
      </c>
      <c r="CK120" s="59">
        <f t="shared" si="89"/>
        <v>0</v>
      </c>
      <c r="CL120" s="59">
        <f t="shared" si="90"/>
        <v>0</v>
      </c>
      <c r="CM120" s="59">
        <f t="shared" si="91"/>
        <v>0</v>
      </c>
      <c r="CN120" s="59">
        <f t="shared" si="92"/>
        <v>0</v>
      </c>
      <c r="CO120" s="59">
        <f t="shared" si="93"/>
        <v>0</v>
      </c>
      <c r="CP120" s="59">
        <f t="shared" si="94"/>
        <v>0</v>
      </c>
      <c r="CQ120" s="59">
        <f t="shared" si="95"/>
        <v>0</v>
      </c>
      <c r="CR120" s="59">
        <f t="shared" si="96"/>
        <v>0</v>
      </c>
      <c r="CS120" s="59">
        <f t="shared" si="97"/>
        <v>0</v>
      </c>
      <c r="CT120" s="59">
        <f t="shared" si="98"/>
        <v>0</v>
      </c>
      <c r="CU120" s="59">
        <f t="shared" si="99"/>
        <v>0</v>
      </c>
      <c r="CV120" s="59">
        <f t="shared" si="100"/>
        <v>0</v>
      </c>
      <c r="CW120" s="59">
        <f t="shared" si="101"/>
        <v>0</v>
      </c>
      <c r="CX120" s="59">
        <f t="shared" si="102"/>
        <v>0</v>
      </c>
      <c r="CY120" s="59">
        <f t="shared" si="103"/>
        <v>0</v>
      </c>
      <c r="CZ120" s="59">
        <f t="shared" si="104"/>
        <v>0</v>
      </c>
      <c r="DA120" s="59">
        <f t="shared" si="105"/>
        <v>0</v>
      </c>
      <c r="DB120" s="59">
        <f t="shared" si="106"/>
        <v>0</v>
      </c>
      <c r="DE120">
        <f t="shared" si="86"/>
        <v>115</v>
      </c>
      <c r="DF120" t="str">
        <f t="shared" si="107"/>
        <v/>
      </c>
      <c r="DG120" s="59">
        <f>IF($C120&lt;&gt;0,SUM($CK121:CK121),0)</f>
        <v>0</v>
      </c>
      <c r="DH120" s="59">
        <f>IF($C120&lt;&gt;0,SUM($CK121:CL121),0)</f>
        <v>0</v>
      </c>
      <c r="DI120" s="59">
        <f>IF($C120&lt;&gt;0,SUM($CK121:CM121),0)</f>
        <v>0</v>
      </c>
      <c r="DJ120" s="59">
        <f>IF($C120&lt;&gt;0,SUM($CK121:CN121),0)</f>
        <v>0</v>
      </c>
      <c r="DK120" s="59">
        <f>IF($C120&lt;&gt;0,SUM($CK121:CO121),0)</f>
        <v>0</v>
      </c>
      <c r="DL120" s="59">
        <f>IF($C120&lt;&gt;0,SUM($CK121:CP121),0)</f>
        <v>0</v>
      </c>
      <c r="DM120" s="59">
        <f>IF($C120&lt;&gt;0,SUM($CK121:CQ121),0)</f>
        <v>0</v>
      </c>
      <c r="DN120" s="59">
        <f>IF($C120&lt;&gt;0,SUM($CK121:CR121),0)</f>
        <v>0</v>
      </c>
      <c r="DO120" s="59">
        <f>IF($C120&lt;&gt;0,SUM($CK121:CS121),0)</f>
        <v>0</v>
      </c>
      <c r="DP120" s="59">
        <f>IF($C120&lt;&gt;0,SUM($CK121:CT121),0)</f>
        <v>0</v>
      </c>
      <c r="DQ120" s="59">
        <f>IF($C120&lt;&gt;0,SUM($CK121:CU121),0)</f>
        <v>0</v>
      </c>
      <c r="DR120" s="59">
        <f>IF($C120&lt;&gt;0,SUM($CK121:CV121),0)</f>
        <v>0</v>
      </c>
      <c r="DS120" s="59">
        <f>IF($C120&lt;&gt;0,SUM($CK121:CW121),0)</f>
        <v>0</v>
      </c>
      <c r="DT120" s="59">
        <f>IF($C120&lt;&gt;0,SUM($CK121:CX121),0)</f>
        <v>0</v>
      </c>
      <c r="DU120" s="59">
        <f>IF($C120&lt;&gt;0,SUM($CK121:CY121),0)</f>
        <v>0</v>
      </c>
      <c r="DV120" s="59">
        <f>IF($C120&lt;&gt;0,SUM($CK121:CZ121),0)</f>
        <v>0</v>
      </c>
      <c r="DW120" s="59">
        <f>IF($C120&lt;&gt;0,SUM($CK121:DA121),0)</f>
        <v>0</v>
      </c>
      <c r="DX120" s="59">
        <f>IF($C120&lt;&gt;0,SUM($CK121:DB121),0)</f>
        <v>0</v>
      </c>
      <c r="DY120" s="952" t="str">
        <f t="shared" si="111"/>
        <v/>
      </c>
    </row>
    <row r="121" spans="1:129" ht="13.5" hidden="1" thickBot="1">
      <c r="A121" s="3" t="str">
        <f t="shared" si="112"/>
        <v/>
      </c>
      <c r="B121" s="805">
        <f>Dados_GLOBAL_Inicial!E121</f>
        <v>0</v>
      </c>
      <c r="C121" s="953">
        <f>IF(IFERROR(VALUE(Dados_GLOBAL_Inicial!F121),0)=0,0,Dados_GLOBAL_Inicial!F121)</f>
        <v>0</v>
      </c>
      <c r="D121" s="830">
        <f>Dados_GLOBAL_Inicial!G121</f>
        <v>0</v>
      </c>
      <c r="E121" s="830" t="str">
        <f>IF(IFERROR(VLOOKUP(F121,Cod_Gde_Itens!$A$1:$B$80,2,FALSE),0)&gt;549,IFERROR(VLOOKUP(F121,Cod_Gde_Itens!$A$1:$B$80,2,FALSE),0),IF(Dados_GLOBAL_Inicial!H121=0,"",Dados_GLOBAL_Inicial!H121))</f>
        <v/>
      </c>
      <c r="F121" s="823">
        <f>Dados_GLOBAL_Inicial!I121</f>
        <v>0</v>
      </c>
      <c r="G121" s="824">
        <f>Dados_GLOBAL_Inicial!J121</f>
        <v>0</v>
      </c>
      <c r="H121" s="454">
        <f>Dados_GLOBAL_Inicial!K121</f>
        <v>0</v>
      </c>
      <c r="I121" s="970">
        <f>SUM('MEDIÇÃO_OBJETO (1)'!I121)</f>
        <v>0</v>
      </c>
      <c r="J121" s="455">
        <f t="shared" si="113"/>
        <v>0</v>
      </c>
      <c r="K121" s="451">
        <f t="shared" si="78"/>
        <v>0</v>
      </c>
      <c r="L121" s="452">
        <f t="shared" si="88"/>
        <v>0</v>
      </c>
      <c r="M121" s="809">
        <f t="shared" si="79"/>
        <v>0</v>
      </c>
      <c r="N121" s="810">
        <f>IF(IFERROR(VALUE(Dados_GLOBAL_Inicial!L121),0)=0,0,Dados_GLOBAL_Inicial!L121)</f>
        <v>0</v>
      </c>
      <c r="O121" s="812">
        <f>SUM('MEDIÇÃO_OBJETO (1)'!O121)</f>
        <v>0</v>
      </c>
      <c r="P121" s="812">
        <f>SUM('MEDIÇÃO_OBJETO (1)'!P121)</f>
        <v>0</v>
      </c>
      <c r="Q121" s="813">
        <f t="shared" si="80"/>
        <v>0</v>
      </c>
      <c r="R121" s="951"/>
      <c r="S121" s="815">
        <f>SUM('MEDIÇÃO_OBJETO (1)'!S121)</f>
        <v>0</v>
      </c>
      <c r="T121" s="815">
        <f>SUM('MEDIÇÃO_OBJETO (1)'!T121)</f>
        <v>0</v>
      </c>
      <c r="V121" s="19"/>
      <c r="W121" s="978">
        <f t="shared" si="81"/>
        <v>0</v>
      </c>
      <c r="X121" s="816">
        <f t="shared" si="82"/>
        <v>0</v>
      </c>
      <c r="Y121" s="816">
        <f t="shared" si="83"/>
        <v>0</v>
      </c>
      <c r="Z121" s="817">
        <f t="shared" si="84"/>
        <v>0</v>
      </c>
      <c r="AB121" s="453">
        <f t="shared" si="108"/>
        <v>0</v>
      </c>
      <c r="AC121" s="14">
        <f t="shared" si="85"/>
        <v>0</v>
      </c>
      <c r="AD121" s="819"/>
      <c r="AE121" s="631">
        <f t="shared" si="109"/>
        <v>0</v>
      </c>
      <c r="AF121" s="818">
        <f>SUM('MEDIÇÃO_OBJETO (1)'!AG121)</f>
        <v>0</v>
      </c>
      <c r="AG121" s="541">
        <f>SUM('MEDIÇÃO_OBJETO (1)'!AH121)</f>
        <v>0</v>
      </c>
      <c r="AH121" s="541">
        <f>SUM('MEDIÇÃO_OBJETO (1)'!AI121)</f>
        <v>0</v>
      </c>
      <c r="AI121" s="541">
        <f>SUM('MEDIÇÃO_OBJETO (1)'!AJ121)</f>
        <v>0</v>
      </c>
      <c r="AJ121" s="541">
        <f>SUM('MEDIÇÃO_OBJETO (1)'!AK121)</f>
        <v>0</v>
      </c>
      <c r="AK121" s="541">
        <f>SUM('MEDIÇÃO_OBJETO (1)'!AL121)</f>
        <v>0</v>
      </c>
      <c r="AL121" s="541">
        <f>SUM('MEDIÇÃO_OBJETO (1)'!AM121)</f>
        <v>0</v>
      </c>
      <c r="AM121" s="541">
        <f>SUM('MEDIÇÃO_OBJETO (1)'!AN121)</f>
        <v>0</v>
      </c>
      <c r="AN121" s="541">
        <f>SUM('MEDIÇÃO_OBJETO (1)'!AO121)</f>
        <v>0</v>
      </c>
      <c r="AO121" s="541">
        <f>SUM('MEDIÇÃO_OBJETO (1)'!AP121)</f>
        <v>0</v>
      </c>
      <c r="AP121" s="541">
        <f>SUM('MEDIÇÃO_OBJETO (1)'!AQ121)</f>
        <v>0</v>
      </c>
      <c r="AQ121" s="541">
        <f>SUM('MEDIÇÃO_OBJETO (1)'!AR121)</f>
        <v>0</v>
      </c>
      <c r="AR121" s="541">
        <f>SUM('MEDIÇÃO_OBJETO (1)'!AS121)</f>
        <v>0</v>
      </c>
      <c r="AS121" s="541">
        <f>SUM('MEDIÇÃO_OBJETO (1)'!AT121)</f>
        <v>0</v>
      </c>
      <c r="AT121" s="541">
        <f>SUM('MEDIÇÃO_OBJETO (1)'!AU121)</f>
        <v>0</v>
      </c>
      <c r="AU121" s="541">
        <f>SUM('MEDIÇÃO_OBJETO (1)'!AV121)</f>
        <v>0</v>
      </c>
      <c r="AV121" s="541">
        <f>SUM('MEDIÇÃO_OBJETO (1)'!AW121)</f>
        <v>0</v>
      </c>
      <c r="AW121" s="541">
        <f>SUM('MEDIÇÃO_OBJETO (1)'!AX121)</f>
        <v>0</v>
      </c>
      <c r="AX121" s="977"/>
      <c r="BN121" s="992">
        <f t="shared" si="114"/>
        <v>0</v>
      </c>
      <c r="BO121" s="538">
        <f t="shared" si="110"/>
        <v>0</v>
      </c>
      <c r="BP121" s="987">
        <f>IF(RESUMO_GLOBAL!$X$53="a",ROUND(AF121*$N121,RESUMO_GLOBAL!$X$54),IF(RESUMO_GLOBAL!$X$53="t",TRUNC(AF121*$N121,RESUMO_GLOBAL!$X$54),AF121*$N121))</f>
        <v>0</v>
      </c>
      <c r="BQ121" s="987">
        <f>IF(RESUMO_GLOBAL!$X$53="a",ROUND(AG121*$N121,RESUMO_GLOBAL!$X$54),IF(RESUMO_GLOBAL!$X$53="t",TRUNC(AG121*$N121,RESUMO_GLOBAL!$X$54),AG121*$N121))</f>
        <v>0</v>
      </c>
      <c r="BR121" s="987">
        <f>IF(RESUMO_GLOBAL!$X$53="a",ROUND(AH121*$N121,RESUMO_GLOBAL!$X$54),IF(RESUMO_GLOBAL!$X$53="t",TRUNC(AH121*$N121,RESUMO_GLOBAL!$X$54),AH121*$N121))</f>
        <v>0</v>
      </c>
      <c r="BS121" s="987">
        <f>IF(RESUMO_GLOBAL!$X$53="a",ROUND(AI121*$N121,RESUMO_GLOBAL!$X$54),IF(RESUMO_GLOBAL!$X$53="t",TRUNC(AI121*$N121,RESUMO_GLOBAL!$X$54),AI121*$N121))</f>
        <v>0</v>
      </c>
      <c r="BT121" s="987">
        <f>IF(RESUMO_GLOBAL!$X$53="a",ROUND(AJ121*$N121,RESUMO_GLOBAL!$X$54),IF(RESUMO_GLOBAL!$X$53="t",TRUNC(AJ121*$N121,RESUMO_GLOBAL!$X$54),AJ121*$N121))</f>
        <v>0</v>
      </c>
      <c r="BU121" s="987">
        <f>IF(RESUMO_GLOBAL!$X$53="a",ROUND(AK121*$N121,RESUMO_GLOBAL!$X$54),IF(RESUMO_GLOBAL!$X$53="t",TRUNC(AK121*$N121,RESUMO_GLOBAL!$X$54),AK121*$N121))</f>
        <v>0</v>
      </c>
      <c r="BV121" s="987">
        <f>IF(RESUMO_GLOBAL!$X$53="a",ROUND(AL121*$N121,RESUMO_GLOBAL!$X$54),IF(RESUMO_GLOBAL!$X$53="t",TRUNC(AL121*$N121,RESUMO_GLOBAL!$X$54),AL121*$N121))</f>
        <v>0</v>
      </c>
      <c r="BW121" s="987">
        <f>IF(RESUMO_GLOBAL!$X$53="a",ROUND(AM121*$N121,RESUMO_GLOBAL!$X$54),IF(RESUMO_GLOBAL!$X$53="t",TRUNC(AM121*$N121,RESUMO_GLOBAL!$X$54),AM121*$N121))</f>
        <v>0</v>
      </c>
      <c r="BX121" s="987">
        <f>IF(RESUMO_GLOBAL!$X$53="a",ROUND(AN121*$N121,RESUMO_GLOBAL!$X$54),IF(RESUMO_GLOBAL!$X$53="t",TRUNC(AN121*$N121,RESUMO_GLOBAL!$X$54),AN121*$N121))</f>
        <v>0</v>
      </c>
      <c r="BY121" s="987">
        <f>IF(RESUMO_GLOBAL!$X$53="a",ROUND(AO121*$N121,RESUMO_GLOBAL!$X$54),IF(RESUMO_GLOBAL!$X$53="t",TRUNC(AO121*$N121,RESUMO_GLOBAL!$X$54),AO121*$N121))</f>
        <v>0</v>
      </c>
      <c r="BZ121" s="987">
        <f>IF(RESUMO_GLOBAL!$X$53="a",ROUND(AP121*$N121,RESUMO_GLOBAL!$X$54),IF(RESUMO_GLOBAL!$X$53="t",TRUNC(AP121*$N121,RESUMO_GLOBAL!$X$54),AP121*$N121))</f>
        <v>0</v>
      </c>
      <c r="CA121" s="987">
        <f>IF(RESUMO_GLOBAL!$X$53="a",ROUND(AQ121*$N121,RESUMO_GLOBAL!$X$54),IF(RESUMO_GLOBAL!$X$53="t",TRUNC(AQ121*$N121,RESUMO_GLOBAL!$X$54),AQ121*$N121))</f>
        <v>0</v>
      </c>
      <c r="CB121" s="987">
        <f>IF(RESUMO_GLOBAL!$X$53="a",ROUND(AR121*$N121,RESUMO_GLOBAL!$X$54),IF(RESUMO_GLOBAL!$X$53="t",TRUNC(AR121*$N121,RESUMO_GLOBAL!$X$54),AR121*$N121))</f>
        <v>0</v>
      </c>
      <c r="CC121" s="987">
        <f>IF(RESUMO_GLOBAL!$X$53="a",ROUND(AS121*$N121,RESUMO_GLOBAL!$X$54),IF(RESUMO_GLOBAL!$X$53="t",TRUNC(AS121*$N121,RESUMO_GLOBAL!$X$54),AS121*$N121))</f>
        <v>0</v>
      </c>
      <c r="CD121" s="987">
        <f>IF(RESUMO_GLOBAL!$X$53="a",ROUND(AT121*$N121,RESUMO_GLOBAL!$X$54),IF(RESUMO_GLOBAL!$X$53="t",TRUNC(AT121*$N121,RESUMO_GLOBAL!$X$54),AT121*$N121))</f>
        <v>0</v>
      </c>
      <c r="CE121" s="987">
        <f>IF(RESUMO_GLOBAL!$X$53="a",ROUND(AU121*$N121,RESUMO_GLOBAL!$X$54),IF(RESUMO_GLOBAL!$X$53="t",TRUNC(AU121*$N121,RESUMO_GLOBAL!$X$54),AU121*$N121))</f>
        <v>0</v>
      </c>
      <c r="CF121" s="987">
        <f>IF(RESUMO_GLOBAL!$X$53="a",ROUND(AV121*$N121,RESUMO_GLOBAL!$X$54),IF(RESUMO_GLOBAL!$X$53="t",TRUNC(AV121*$N121,RESUMO_GLOBAL!$X$54),AV121*$N121))</f>
        <v>0</v>
      </c>
      <c r="CG121" s="987">
        <f>IF(RESUMO_GLOBAL!$X$53="a",ROUND(AW121*$N121,RESUMO_GLOBAL!$X$54),IF(RESUMO_GLOBAL!$X$53="t",TRUNC(AW121*$N121,RESUMO_GLOBAL!$X$54),AW121*$N121))</f>
        <v>0</v>
      </c>
      <c r="CK121" s="59">
        <f t="shared" si="89"/>
        <v>0</v>
      </c>
      <c r="CL121" s="59">
        <f t="shared" si="90"/>
        <v>0</v>
      </c>
      <c r="CM121" s="59">
        <f t="shared" si="91"/>
        <v>0</v>
      </c>
      <c r="CN121" s="59">
        <f t="shared" si="92"/>
        <v>0</v>
      </c>
      <c r="CO121" s="59">
        <f t="shared" si="93"/>
        <v>0</v>
      </c>
      <c r="CP121" s="59">
        <f t="shared" si="94"/>
        <v>0</v>
      </c>
      <c r="CQ121" s="59">
        <f t="shared" si="95"/>
        <v>0</v>
      </c>
      <c r="CR121" s="59">
        <f t="shared" si="96"/>
        <v>0</v>
      </c>
      <c r="CS121" s="59">
        <f t="shared" si="97"/>
        <v>0</v>
      </c>
      <c r="CT121" s="59">
        <f t="shared" si="98"/>
        <v>0</v>
      </c>
      <c r="CU121" s="59">
        <f t="shared" si="99"/>
        <v>0</v>
      </c>
      <c r="CV121" s="59">
        <f t="shared" si="100"/>
        <v>0</v>
      </c>
      <c r="CW121" s="59">
        <f t="shared" si="101"/>
        <v>0</v>
      </c>
      <c r="CX121" s="59">
        <f t="shared" si="102"/>
        <v>0</v>
      </c>
      <c r="CY121" s="59">
        <f t="shared" si="103"/>
        <v>0</v>
      </c>
      <c r="CZ121" s="59">
        <f t="shared" si="104"/>
        <v>0</v>
      </c>
      <c r="DA121" s="59">
        <f t="shared" si="105"/>
        <v>0</v>
      </c>
      <c r="DB121" s="59">
        <f t="shared" si="106"/>
        <v>0</v>
      </c>
      <c r="DE121">
        <f t="shared" si="86"/>
        <v>116</v>
      </c>
      <c r="DF121" t="str">
        <f t="shared" si="107"/>
        <v/>
      </c>
      <c r="DG121" s="59">
        <f>IF($C121&lt;&gt;0,SUM($CK122:CK122),0)</f>
        <v>0</v>
      </c>
      <c r="DH121" s="59">
        <f>IF($C121&lt;&gt;0,SUM($CK122:CL122),0)</f>
        <v>0</v>
      </c>
      <c r="DI121" s="59">
        <f>IF($C121&lt;&gt;0,SUM($CK122:CM122),0)</f>
        <v>0</v>
      </c>
      <c r="DJ121" s="59">
        <f>IF($C121&lt;&gt;0,SUM($CK122:CN122),0)</f>
        <v>0</v>
      </c>
      <c r="DK121" s="59">
        <f>IF($C121&lt;&gt;0,SUM($CK122:CO122),0)</f>
        <v>0</v>
      </c>
      <c r="DL121" s="59">
        <f>IF($C121&lt;&gt;0,SUM($CK122:CP122),0)</f>
        <v>0</v>
      </c>
      <c r="DM121" s="59">
        <f>IF($C121&lt;&gt;0,SUM($CK122:CQ122),0)</f>
        <v>0</v>
      </c>
      <c r="DN121" s="59">
        <f>IF($C121&lt;&gt;0,SUM($CK122:CR122),0)</f>
        <v>0</v>
      </c>
      <c r="DO121" s="59">
        <f>IF($C121&lt;&gt;0,SUM($CK122:CS122),0)</f>
        <v>0</v>
      </c>
      <c r="DP121" s="59">
        <f>IF($C121&lt;&gt;0,SUM($CK122:CT122),0)</f>
        <v>0</v>
      </c>
      <c r="DQ121" s="59">
        <f>IF($C121&lt;&gt;0,SUM($CK122:CU122),0)</f>
        <v>0</v>
      </c>
      <c r="DR121" s="59">
        <f>IF($C121&lt;&gt;0,SUM($CK122:CV122),0)</f>
        <v>0</v>
      </c>
      <c r="DS121" s="59">
        <f>IF($C121&lt;&gt;0,SUM($CK122:CW122),0)</f>
        <v>0</v>
      </c>
      <c r="DT121" s="59">
        <f>IF($C121&lt;&gt;0,SUM($CK122:CX122),0)</f>
        <v>0</v>
      </c>
      <c r="DU121" s="59">
        <f>IF($C121&lt;&gt;0,SUM($CK122:CY122),0)</f>
        <v>0</v>
      </c>
      <c r="DV121" s="59">
        <f>IF($C121&lt;&gt;0,SUM($CK122:CZ122),0)</f>
        <v>0</v>
      </c>
      <c r="DW121" s="59">
        <f>IF($C121&lt;&gt;0,SUM($CK122:DA122),0)</f>
        <v>0</v>
      </c>
      <c r="DX121" s="59">
        <f>IF($C121&lt;&gt;0,SUM($CK122:DB122),0)</f>
        <v>0</v>
      </c>
      <c r="DY121" s="952" t="str">
        <f t="shared" si="111"/>
        <v/>
      </c>
    </row>
    <row r="122" spans="1:129" ht="13.5" hidden="1" thickBot="1">
      <c r="A122" s="3" t="str">
        <f t="shared" si="112"/>
        <v/>
      </c>
      <c r="B122" s="805">
        <f>Dados_GLOBAL_Inicial!E122</f>
        <v>0</v>
      </c>
      <c r="C122" s="953">
        <f>IF(IFERROR(VALUE(Dados_GLOBAL_Inicial!F122),0)=0,0,Dados_GLOBAL_Inicial!F122)</f>
        <v>0</v>
      </c>
      <c r="D122" s="830">
        <f>Dados_GLOBAL_Inicial!G122</f>
        <v>0</v>
      </c>
      <c r="E122" s="830" t="str">
        <f>IF(IFERROR(VLOOKUP(F122,Cod_Gde_Itens!$A$1:$B$80,2,FALSE),0)&gt;549,IFERROR(VLOOKUP(F122,Cod_Gde_Itens!$A$1:$B$80,2,FALSE),0),IF(Dados_GLOBAL_Inicial!H122=0,"",Dados_GLOBAL_Inicial!H122))</f>
        <v/>
      </c>
      <c r="F122" s="823">
        <f>Dados_GLOBAL_Inicial!I122</f>
        <v>0</v>
      </c>
      <c r="G122" s="824">
        <f>Dados_GLOBAL_Inicial!J122</f>
        <v>0</v>
      </c>
      <c r="H122" s="454">
        <f>Dados_GLOBAL_Inicial!K122</f>
        <v>0</v>
      </c>
      <c r="I122" s="970">
        <f>SUM('MEDIÇÃO_OBJETO (1)'!I122)</f>
        <v>0</v>
      </c>
      <c r="J122" s="455">
        <f t="shared" si="113"/>
        <v>0</v>
      </c>
      <c r="K122" s="451">
        <f t="shared" si="78"/>
        <v>0</v>
      </c>
      <c r="L122" s="452">
        <f t="shared" si="88"/>
        <v>0</v>
      </c>
      <c r="M122" s="809">
        <f t="shared" si="79"/>
        <v>0</v>
      </c>
      <c r="N122" s="810">
        <f>IF(IFERROR(VALUE(Dados_GLOBAL_Inicial!L122),0)=0,0,Dados_GLOBAL_Inicial!L122)</f>
        <v>0</v>
      </c>
      <c r="O122" s="812">
        <f>SUM('MEDIÇÃO_OBJETO (1)'!O122)</f>
        <v>0</v>
      </c>
      <c r="P122" s="812">
        <f>SUM('MEDIÇÃO_OBJETO (1)'!P122)</f>
        <v>0</v>
      </c>
      <c r="Q122" s="813">
        <f t="shared" si="80"/>
        <v>0</v>
      </c>
      <c r="R122" s="951"/>
      <c r="S122" s="815">
        <f>SUM('MEDIÇÃO_OBJETO (1)'!S122)</f>
        <v>0</v>
      </c>
      <c r="T122" s="815">
        <f>SUM('MEDIÇÃO_OBJETO (1)'!T122)</f>
        <v>0</v>
      </c>
      <c r="V122" s="19"/>
      <c r="W122" s="978">
        <f t="shared" si="81"/>
        <v>0</v>
      </c>
      <c r="X122" s="816">
        <f t="shared" si="82"/>
        <v>0</v>
      </c>
      <c r="Y122" s="816">
        <f t="shared" si="83"/>
        <v>0</v>
      </c>
      <c r="Z122" s="817">
        <f t="shared" si="84"/>
        <v>0</v>
      </c>
      <c r="AB122" s="453">
        <f t="shared" si="108"/>
        <v>0</v>
      </c>
      <c r="AC122" s="14">
        <f t="shared" si="85"/>
        <v>0</v>
      </c>
      <c r="AD122" s="819"/>
      <c r="AE122" s="631">
        <f t="shared" si="109"/>
        <v>0</v>
      </c>
      <c r="AF122" s="818">
        <f>SUM('MEDIÇÃO_OBJETO (1)'!AG122)</f>
        <v>0</v>
      </c>
      <c r="AG122" s="541">
        <f>SUM('MEDIÇÃO_OBJETO (1)'!AH122)</f>
        <v>0</v>
      </c>
      <c r="AH122" s="541">
        <f>SUM('MEDIÇÃO_OBJETO (1)'!AI122)</f>
        <v>0</v>
      </c>
      <c r="AI122" s="541">
        <f>SUM('MEDIÇÃO_OBJETO (1)'!AJ122)</f>
        <v>0</v>
      </c>
      <c r="AJ122" s="541">
        <f>SUM('MEDIÇÃO_OBJETO (1)'!AK122)</f>
        <v>0</v>
      </c>
      <c r="AK122" s="541">
        <f>SUM('MEDIÇÃO_OBJETO (1)'!AL122)</f>
        <v>0</v>
      </c>
      <c r="AL122" s="541">
        <f>SUM('MEDIÇÃO_OBJETO (1)'!AM122)</f>
        <v>0</v>
      </c>
      <c r="AM122" s="541">
        <f>SUM('MEDIÇÃO_OBJETO (1)'!AN122)</f>
        <v>0</v>
      </c>
      <c r="AN122" s="541">
        <f>SUM('MEDIÇÃO_OBJETO (1)'!AO122)</f>
        <v>0</v>
      </c>
      <c r="AO122" s="541">
        <f>SUM('MEDIÇÃO_OBJETO (1)'!AP122)</f>
        <v>0</v>
      </c>
      <c r="AP122" s="541">
        <f>SUM('MEDIÇÃO_OBJETO (1)'!AQ122)</f>
        <v>0</v>
      </c>
      <c r="AQ122" s="541">
        <f>SUM('MEDIÇÃO_OBJETO (1)'!AR122)</f>
        <v>0</v>
      </c>
      <c r="AR122" s="541">
        <f>SUM('MEDIÇÃO_OBJETO (1)'!AS122)</f>
        <v>0</v>
      </c>
      <c r="AS122" s="541">
        <f>SUM('MEDIÇÃO_OBJETO (1)'!AT122)</f>
        <v>0</v>
      </c>
      <c r="AT122" s="541">
        <f>SUM('MEDIÇÃO_OBJETO (1)'!AU122)</f>
        <v>0</v>
      </c>
      <c r="AU122" s="541">
        <f>SUM('MEDIÇÃO_OBJETO (1)'!AV122)</f>
        <v>0</v>
      </c>
      <c r="AV122" s="541">
        <f>SUM('MEDIÇÃO_OBJETO (1)'!AW122)</f>
        <v>0</v>
      </c>
      <c r="AW122" s="541">
        <f>SUM('MEDIÇÃO_OBJETO (1)'!AX122)</f>
        <v>0</v>
      </c>
      <c r="AX122" s="977"/>
      <c r="BN122" s="992">
        <f t="shared" si="114"/>
        <v>0</v>
      </c>
      <c r="BO122" s="538">
        <f t="shared" si="110"/>
        <v>0</v>
      </c>
      <c r="BP122" s="987">
        <f>IF(RESUMO_GLOBAL!$X$53="a",ROUND(AF122*$N122,RESUMO_GLOBAL!$X$54),IF(RESUMO_GLOBAL!$X$53="t",TRUNC(AF122*$N122,RESUMO_GLOBAL!$X$54),AF122*$N122))</f>
        <v>0</v>
      </c>
      <c r="BQ122" s="987">
        <f>IF(RESUMO_GLOBAL!$X$53="a",ROUND(AG122*$N122,RESUMO_GLOBAL!$X$54),IF(RESUMO_GLOBAL!$X$53="t",TRUNC(AG122*$N122,RESUMO_GLOBAL!$X$54),AG122*$N122))</f>
        <v>0</v>
      </c>
      <c r="BR122" s="987">
        <f>IF(RESUMO_GLOBAL!$X$53="a",ROUND(AH122*$N122,RESUMO_GLOBAL!$X$54),IF(RESUMO_GLOBAL!$X$53="t",TRUNC(AH122*$N122,RESUMO_GLOBAL!$X$54),AH122*$N122))</f>
        <v>0</v>
      </c>
      <c r="BS122" s="987">
        <f>IF(RESUMO_GLOBAL!$X$53="a",ROUND(AI122*$N122,RESUMO_GLOBAL!$X$54),IF(RESUMO_GLOBAL!$X$53="t",TRUNC(AI122*$N122,RESUMO_GLOBAL!$X$54),AI122*$N122))</f>
        <v>0</v>
      </c>
      <c r="BT122" s="987">
        <f>IF(RESUMO_GLOBAL!$X$53="a",ROUND(AJ122*$N122,RESUMO_GLOBAL!$X$54),IF(RESUMO_GLOBAL!$X$53="t",TRUNC(AJ122*$N122,RESUMO_GLOBAL!$X$54),AJ122*$N122))</f>
        <v>0</v>
      </c>
      <c r="BU122" s="987">
        <f>IF(RESUMO_GLOBAL!$X$53="a",ROUND(AK122*$N122,RESUMO_GLOBAL!$X$54),IF(RESUMO_GLOBAL!$X$53="t",TRUNC(AK122*$N122,RESUMO_GLOBAL!$X$54),AK122*$N122))</f>
        <v>0</v>
      </c>
      <c r="BV122" s="987">
        <f>IF(RESUMO_GLOBAL!$X$53="a",ROUND(AL122*$N122,RESUMO_GLOBAL!$X$54),IF(RESUMO_GLOBAL!$X$53="t",TRUNC(AL122*$N122,RESUMO_GLOBAL!$X$54),AL122*$N122))</f>
        <v>0</v>
      </c>
      <c r="BW122" s="987">
        <f>IF(RESUMO_GLOBAL!$X$53="a",ROUND(AM122*$N122,RESUMO_GLOBAL!$X$54),IF(RESUMO_GLOBAL!$X$53="t",TRUNC(AM122*$N122,RESUMO_GLOBAL!$X$54),AM122*$N122))</f>
        <v>0</v>
      </c>
      <c r="BX122" s="987">
        <f>IF(RESUMO_GLOBAL!$X$53="a",ROUND(AN122*$N122,RESUMO_GLOBAL!$X$54),IF(RESUMO_GLOBAL!$X$53="t",TRUNC(AN122*$N122,RESUMO_GLOBAL!$X$54),AN122*$N122))</f>
        <v>0</v>
      </c>
      <c r="BY122" s="987">
        <f>IF(RESUMO_GLOBAL!$X$53="a",ROUND(AO122*$N122,RESUMO_GLOBAL!$X$54),IF(RESUMO_GLOBAL!$X$53="t",TRUNC(AO122*$N122,RESUMO_GLOBAL!$X$54),AO122*$N122))</f>
        <v>0</v>
      </c>
      <c r="BZ122" s="987">
        <f>IF(RESUMO_GLOBAL!$X$53="a",ROUND(AP122*$N122,RESUMO_GLOBAL!$X$54),IF(RESUMO_GLOBAL!$X$53="t",TRUNC(AP122*$N122,RESUMO_GLOBAL!$X$54),AP122*$N122))</f>
        <v>0</v>
      </c>
      <c r="CA122" s="987">
        <f>IF(RESUMO_GLOBAL!$X$53="a",ROUND(AQ122*$N122,RESUMO_GLOBAL!$X$54),IF(RESUMO_GLOBAL!$X$53="t",TRUNC(AQ122*$N122,RESUMO_GLOBAL!$X$54),AQ122*$N122))</f>
        <v>0</v>
      </c>
      <c r="CB122" s="987">
        <f>IF(RESUMO_GLOBAL!$X$53="a",ROUND(AR122*$N122,RESUMO_GLOBAL!$X$54),IF(RESUMO_GLOBAL!$X$53="t",TRUNC(AR122*$N122,RESUMO_GLOBAL!$X$54),AR122*$N122))</f>
        <v>0</v>
      </c>
      <c r="CC122" s="987">
        <f>IF(RESUMO_GLOBAL!$X$53="a",ROUND(AS122*$N122,RESUMO_GLOBAL!$X$54),IF(RESUMO_GLOBAL!$X$53="t",TRUNC(AS122*$N122,RESUMO_GLOBAL!$X$54),AS122*$N122))</f>
        <v>0</v>
      </c>
      <c r="CD122" s="987">
        <f>IF(RESUMO_GLOBAL!$X$53="a",ROUND(AT122*$N122,RESUMO_GLOBAL!$X$54),IF(RESUMO_GLOBAL!$X$53="t",TRUNC(AT122*$N122,RESUMO_GLOBAL!$X$54),AT122*$N122))</f>
        <v>0</v>
      </c>
      <c r="CE122" s="987">
        <f>IF(RESUMO_GLOBAL!$X$53="a",ROUND(AU122*$N122,RESUMO_GLOBAL!$X$54),IF(RESUMO_GLOBAL!$X$53="t",TRUNC(AU122*$N122,RESUMO_GLOBAL!$X$54),AU122*$N122))</f>
        <v>0</v>
      </c>
      <c r="CF122" s="987">
        <f>IF(RESUMO_GLOBAL!$X$53="a",ROUND(AV122*$N122,RESUMO_GLOBAL!$X$54),IF(RESUMO_GLOBAL!$X$53="t",TRUNC(AV122*$N122,RESUMO_GLOBAL!$X$54),AV122*$N122))</f>
        <v>0</v>
      </c>
      <c r="CG122" s="987">
        <f>IF(RESUMO_GLOBAL!$X$53="a",ROUND(AW122*$N122,RESUMO_GLOBAL!$X$54),IF(RESUMO_GLOBAL!$X$53="t",TRUNC(AW122*$N122,RESUMO_GLOBAL!$X$54),AW122*$N122))</f>
        <v>0</v>
      </c>
      <c r="CK122" s="59">
        <f t="shared" si="89"/>
        <v>0</v>
      </c>
      <c r="CL122" s="59">
        <f t="shared" si="90"/>
        <v>0</v>
      </c>
      <c r="CM122" s="59">
        <f t="shared" si="91"/>
        <v>0</v>
      </c>
      <c r="CN122" s="59">
        <f t="shared" si="92"/>
        <v>0</v>
      </c>
      <c r="CO122" s="59">
        <f t="shared" si="93"/>
        <v>0</v>
      </c>
      <c r="CP122" s="59">
        <f t="shared" si="94"/>
        <v>0</v>
      </c>
      <c r="CQ122" s="59">
        <f t="shared" si="95"/>
        <v>0</v>
      </c>
      <c r="CR122" s="59">
        <f t="shared" si="96"/>
        <v>0</v>
      </c>
      <c r="CS122" s="59">
        <f t="shared" si="97"/>
        <v>0</v>
      </c>
      <c r="CT122" s="59">
        <f t="shared" si="98"/>
        <v>0</v>
      </c>
      <c r="CU122" s="59">
        <f t="shared" si="99"/>
        <v>0</v>
      </c>
      <c r="CV122" s="59">
        <f t="shared" si="100"/>
        <v>0</v>
      </c>
      <c r="CW122" s="59">
        <f t="shared" si="101"/>
        <v>0</v>
      </c>
      <c r="CX122" s="59">
        <f t="shared" si="102"/>
        <v>0</v>
      </c>
      <c r="CY122" s="59">
        <f t="shared" si="103"/>
        <v>0</v>
      </c>
      <c r="CZ122" s="59">
        <f t="shared" si="104"/>
        <v>0</v>
      </c>
      <c r="DA122" s="59">
        <f t="shared" si="105"/>
        <v>0</v>
      </c>
      <c r="DB122" s="59">
        <f t="shared" si="106"/>
        <v>0</v>
      </c>
      <c r="DE122">
        <f t="shared" si="86"/>
        <v>117</v>
      </c>
      <c r="DF122" t="str">
        <f t="shared" si="107"/>
        <v/>
      </c>
      <c r="DG122" s="59">
        <f>IF($C122&lt;&gt;0,SUM($CK123:CK123),0)</f>
        <v>0</v>
      </c>
      <c r="DH122" s="59">
        <f>IF($C122&lt;&gt;0,SUM($CK123:CL123),0)</f>
        <v>0</v>
      </c>
      <c r="DI122" s="59">
        <f>IF($C122&lt;&gt;0,SUM($CK123:CM123),0)</f>
        <v>0</v>
      </c>
      <c r="DJ122" s="59">
        <f>IF($C122&lt;&gt;0,SUM($CK123:CN123),0)</f>
        <v>0</v>
      </c>
      <c r="DK122" s="59">
        <f>IF($C122&lt;&gt;0,SUM($CK123:CO123),0)</f>
        <v>0</v>
      </c>
      <c r="DL122" s="59">
        <f>IF($C122&lt;&gt;0,SUM($CK123:CP123),0)</f>
        <v>0</v>
      </c>
      <c r="DM122" s="59">
        <f>IF($C122&lt;&gt;0,SUM($CK123:CQ123),0)</f>
        <v>0</v>
      </c>
      <c r="DN122" s="59">
        <f>IF($C122&lt;&gt;0,SUM($CK123:CR123),0)</f>
        <v>0</v>
      </c>
      <c r="DO122" s="59">
        <f>IF($C122&lt;&gt;0,SUM($CK123:CS123),0)</f>
        <v>0</v>
      </c>
      <c r="DP122" s="59">
        <f>IF($C122&lt;&gt;0,SUM($CK123:CT123),0)</f>
        <v>0</v>
      </c>
      <c r="DQ122" s="59">
        <f>IF($C122&lt;&gt;0,SUM($CK123:CU123),0)</f>
        <v>0</v>
      </c>
      <c r="DR122" s="59">
        <f>IF($C122&lt;&gt;0,SUM($CK123:CV123),0)</f>
        <v>0</v>
      </c>
      <c r="DS122" s="59">
        <f>IF($C122&lt;&gt;0,SUM($CK123:CW123),0)</f>
        <v>0</v>
      </c>
      <c r="DT122" s="59">
        <f>IF($C122&lt;&gt;0,SUM($CK123:CX123),0)</f>
        <v>0</v>
      </c>
      <c r="DU122" s="59">
        <f>IF($C122&lt;&gt;0,SUM($CK123:CY123),0)</f>
        <v>0</v>
      </c>
      <c r="DV122" s="59">
        <f>IF($C122&lt;&gt;0,SUM($CK123:CZ123),0)</f>
        <v>0</v>
      </c>
      <c r="DW122" s="59">
        <f>IF($C122&lt;&gt;0,SUM($CK123:DA123),0)</f>
        <v>0</v>
      </c>
      <c r="DX122" s="59">
        <f>IF($C122&lt;&gt;0,SUM($CK123:DB123),0)</f>
        <v>0</v>
      </c>
      <c r="DY122" s="952" t="str">
        <f t="shared" si="111"/>
        <v/>
      </c>
    </row>
    <row r="123" spans="1:129" ht="13.5" hidden="1" thickBot="1">
      <c r="A123" s="3" t="str">
        <f t="shared" si="112"/>
        <v/>
      </c>
      <c r="B123" s="805">
        <f>Dados_GLOBAL_Inicial!E123</f>
        <v>0</v>
      </c>
      <c r="C123" s="953">
        <f>IF(IFERROR(VALUE(Dados_GLOBAL_Inicial!F123),0)=0,0,Dados_GLOBAL_Inicial!F123)</f>
        <v>0</v>
      </c>
      <c r="D123" s="830">
        <f>Dados_GLOBAL_Inicial!G123</f>
        <v>0</v>
      </c>
      <c r="E123" s="830" t="str">
        <f>IF(IFERROR(VLOOKUP(F123,Cod_Gde_Itens!$A$1:$B$80,2,FALSE),0)&gt;549,IFERROR(VLOOKUP(F123,Cod_Gde_Itens!$A$1:$B$80,2,FALSE),0),IF(Dados_GLOBAL_Inicial!H123=0,"",Dados_GLOBAL_Inicial!H123))</f>
        <v/>
      </c>
      <c r="F123" s="823">
        <f>Dados_GLOBAL_Inicial!I123</f>
        <v>0</v>
      </c>
      <c r="G123" s="824">
        <f>Dados_GLOBAL_Inicial!J123</f>
        <v>0</v>
      </c>
      <c r="H123" s="454">
        <f>Dados_GLOBAL_Inicial!K123</f>
        <v>0</v>
      </c>
      <c r="I123" s="970">
        <f>SUM('MEDIÇÃO_OBJETO (1)'!I123)</f>
        <v>0</v>
      </c>
      <c r="J123" s="455">
        <f t="shared" si="113"/>
        <v>0</v>
      </c>
      <c r="K123" s="451">
        <f t="shared" si="78"/>
        <v>0</v>
      </c>
      <c r="L123" s="452">
        <f t="shared" si="88"/>
        <v>0</v>
      </c>
      <c r="M123" s="809">
        <f t="shared" si="79"/>
        <v>0</v>
      </c>
      <c r="N123" s="810">
        <f>IF(IFERROR(VALUE(Dados_GLOBAL_Inicial!L123),0)=0,0,Dados_GLOBAL_Inicial!L123)</f>
        <v>0</v>
      </c>
      <c r="O123" s="812">
        <f>SUM('MEDIÇÃO_OBJETO (1)'!O123)</f>
        <v>0</v>
      </c>
      <c r="P123" s="812">
        <f>SUM('MEDIÇÃO_OBJETO (1)'!P123)</f>
        <v>0</v>
      </c>
      <c r="Q123" s="813">
        <f t="shared" si="80"/>
        <v>0</v>
      </c>
      <c r="R123" s="951"/>
      <c r="S123" s="815">
        <f>SUM('MEDIÇÃO_OBJETO (1)'!S123)</f>
        <v>0</v>
      </c>
      <c r="T123" s="815">
        <f>SUM('MEDIÇÃO_OBJETO (1)'!T123)</f>
        <v>0</v>
      </c>
      <c r="V123" s="19"/>
      <c r="W123" s="978">
        <f t="shared" si="81"/>
        <v>0</v>
      </c>
      <c r="X123" s="816">
        <f t="shared" si="82"/>
        <v>0</v>
      </c>
      <c r="Y123" s="816">
        <f t="shared" si="83"/>
        <v>0</v>
      </c>
      <c r="Z123" s="817">
        <f t="shared" si="84"/>
        <v>0</v>
      </c>
      <c r="AB123" s="453">
        <f t="shared" si="108"/>
        <v>0</v>
      </c>
      <c r="AC123" s="14">
        <f t="shared" si="85"/>
        <v>0</v>
      </c>
      <c r="AD123" s="819"/>
      <c r="AE123" s="631">
        <f t="shared" si="109"/>
        <v>0</v>
      </c>
      <c r="AF123" s="818">
        <f>SUM('MEDIÇÃO_OBJETO (1)'!AG123)</f>
        <v>0</v>
      </c>
      <c r="AG123" s="541">
        <f>SUM('MEDIÇÃO_OBJETO (1)'!AH123)</f>
        <v>0</v>
      </c>
      <c r="AH123" s="541">
        <f>SUM('MEDIÇÃO_OBJETO (1)'!AI123)</f>
        <v>0</v>
      </c>
      <c r="AI123" s="541">
        <f>SUM('MEDIÇÃO_OBJETO (1)'!AJ123)</f>
        <v>0</v>
      </c>
      <c r="AJ123" s="541">
        <f>SUM('MEDIÇÃO_OBJETO (1)'!AK123)</f>
        <v>0</v>
      </c>
      <c r="AK123" s="541">
        <f>SUM('MEDIÇÃO_OBJETO (1)'!AL123)</f>
        <v>0</v>
      </c>
      <c r="AL123" s="541">
        <f>SUM('MEDIÇÃO_OBJETO (1)'!AM123)</f>
        <v>0</v>
      </c>
      <c r="AM123" s="541">
        <f>SUM('MEDIÇÃO_OBJETO (1)'!AN123)</f>
        <v>0</v>
      </c>
      <c r="AN123" s="541">
        <f>SUM('MEDIÇÃO_OBJETO (1)'!AO123)</f>
        <v>0</v>
      </c>
      <c r="AO123" s="541">
        <f>SUM('MEDIÇÃO_OBJETO (1)'!AP123)</f>
        <v>0</v>
      </c>
      <c r="AP123" s="541">
        <f>SUM('MEDIÇÃO_OBJETO (1)'!AQ123)</f>
        <v>0</v>
      </c>
      <c r="AQ123" s="541">
        <f>SUM('MEDIÇÃO_OBJETO (1)'!AR123)</f>
        <v>0</v>
      </c>
      <c r="AR123" s="541">
        <f>SUM('MEDIÇÃO_OBJETO (1)'!AS123)</f>
        <v>0</v>
      </c>
      <c r="AS123" s="541">
        <f>SUM('MEDIÇÃO_OBJETO (1)'!AT123)</f>
        <v>0</v>
      </c>
      <c r="AT123" s="541">
        <f>SUM('MEDIÇÃO_OBJETO (1)'!AU123)</f>
        <v>0</v>
      </c>
      <c r="AU123" s="541">
        <f>SUM('MEDIÇÃO_OBJETO (1)'!AV123)</f>
        <v>0</v>
      </c>
      <c r="AV123" s="541">
        <f>SUM('MEDIÇÃO_OBJETO (1)'!AW123)</f>
        <v>0</v>
      </c>
      <c r="AW123" s="541">
        <f>SUM('MEDIÇÃO_OBJETO (1)'!AX123)</f>
        <v>0</v>
      </c>
      <c r="AX123" s="977"/>
      <c r="BN123" s="992">
        <f t="shared" si="114"/>
        <v>0</v>
      </c>
      <c r="BO123" s="538">
        <f t="shared" si="110"/>
        <v>0</v>
      </c>
      <c r="BP123" s="987">
        <f>IF(RESUMO_GLOBAL!$X$53="a",ROUND(AF123*$N123,RESUMO_GLOBAL!$X$54),IF(RESUMO_GLOBAL!$X$53="t",TRUNC(AF123*$N123,RESUMO_GLOBAL!$X$54),AF123*$N123))</f>
        <v>0</v>
      </c>
      <c r="BQ123" s="987">
        <f>IF(RESUMO_GLOBAL!$X$53="a",ROUND(AG123*$N123,RESUMO_GLOBAL!$X$54),IF(RESUMO_GLOBAL!$X$53="t",TRUNC(AG123*$N123,RESUMO_GLOBAL!$X$54),AG123*$N123))</f>
        <v>0</v>
      </c>
      <c r="BR123" s="987">
        <f>IF(RESUMO_GLOBAL!$X$53="a",ROUND(AH123*$N123,RESUMO_GLOBAL!$X$54),IF(RESUMO_GLOBAL!$X$53="t",TRUNC(AH123*$N123,RESUMO_GLOBAL!$X$54),AH123*$N123))</f>
        <v>0</v>
      </c>
      <c r="BS123" s="987">
        <f>IF(RESUMO_GLOBAL!$X$53="a",ROUND(AI123*$N123,RESUMO_GLOBAL!$X$54),IF(RESUMO_GLOBAL!$X$53="t",TRUNC(AI123*$N123,RESUMO_GLOBAL!$X$54),AI123*$N123))</f>
        <v>0</v>
      </c>
      <c r="BT123" s="987">
        <f>IF(RESUMO_GLOBAL!$X$53="a",ROUND(AJ123*$N123,RESUMO_GLOBAL!$X$54),IF(RESUMO_GLOBAL!$X$53="t",TRUNC(AJ123*$N123,RESUMO_GLOBAL!$X$54),AJ123*$N123))</f>
        <v>0</v>
      </c>
      <c r="BU123" s="987">
        <f>IF(RESUMO_GLOBAL!$X$53="a",ROUND(AK123*$N123,RESUMO_GLOBAL!$X$54),IF(RESUMO_GLOBAL!$X$53="t",TRUNC(AK123*$N123,RESUMO_GLOBAL!$X$54),AK123*$N123))</f>
        <v>0</v>
      </c>
      <c r="BV123" s="987">
        <f>IF(RESUMO_GLOBAL!$X$53="a",ROUND(AL123*$N123,RESUMO_GLOBAL!$X$54),IF(RESUMO_GLOBAL!$X$53="t",TRUNC(AL123*$N123,RESUMO_GLOBAL!$X$54),AL123*$N123))</f>
        <v>0</v>
      </c>
      <c r="BW123" s="987">
        <f>IF(RESUMO_GLOBAL!$X$53="a",ROUND(AM123*$N123,RESUMO_GLOBAL!$X$54),IF(RESUMO_GLOBAL!$X$53="t",TRUNC(AM123*$N123,RESUMO_GLOBAL!$X$54),AM123*$N123))</f>
        <v>0</v>
      </c>
      <c r="BX123" s="987">
        <f>IF(RESUMO_GLOBAL!$X$53="a",ROUND(AN123*$N123,RESUMO_GLOBAL!$X$54),IF(RESUMO_GLOBAL!$X$53="t",TRUNC(AN123*$N123,RESUMO_GLOBAL!$X$54),AN123*$N123))</f>
        <v>0</v>
      </c>
      <c r="BY123" s="987">
        <f>IF(RESUMO_GLOBAL!$X$53="a",ROUND(AO123*$N123,RESUMO_GLOBAL!$X$54),IF(RESUMO_GLOBAL!$X$53="t",TRUNC(AO123*$N123,RESUMO_GLOBAL!$X$54),AO123*$N123))</f>
        <v>0</v>
      </c>
      <c r="BZ123" s="987">
        <f>IF(RESUMO_GLOBAL!$X$53="a",ROUND(AP123*$N123,RESUMO_GLOBAL!$X$54),IF(RESUMO_GLOBAL!$X$53="t",TRUNC(AP123*$N123,RESUMO_GLOBAL!$X$54),AP123*$N123))</f>
        <v>0</v>
      </c>
      <c r="CA123" s="987">
        <f>IF(RESUMO_GLOBAL!$X$53="a",ROUND(AQ123*$N123,RESUMO_GLOBAL!$X$54),IF(RESUMO_GLOBAL!$X$53="t",TRUNC(AQ123*$N123,RESUMO_GLOBAL!$X$54),AQ123*$N123))</f>
        <v>0</v>
      </c>
      <c r="CB123" s="987">
        <f>IF(RESUMO_GLOBAL!$X$53="a",ROUND(AR123*$N123,RESUMO_GLOBAL!$X$54),IF(RESUMO_GLOBAL!$X$53="t",TRUNC(AR123*$N123,RESUMO_GLOBAL!$X$54),AR123*$N123))</f>
        <v>0</v>
      </c>
      <c r="CC123" s="987">
        <f>IF(RESUMO_GLOBAL!$X$53="a",ROUND(AS123*$N123,RESUMO_GLOBAL!$X$54),IF(RESUMO_GLOBAL!$X$53="t",TRUNC(AS123*$N123,RESUMO_GLOBAL!$X$54),AS123*$N123))</f>
        <v>0</v>
      </c>
      <c r="CD123" s="987">
        <f>IF(RESUMO_GLOBAL!$X$53="a",ROUND(AT123*$N123,RESUMO_GLOBAL!$X$54),IF(RESUMO_GLOBAL!$X$53="t",TRUNC(AT123*$N123,RESUMO_GLOBAL!$X$54),AT123*$N123))</f>
        <v>0</v>
      </c>
      <c r="CE123" s="987">
        <f>IF(RESUMO_GLOBAL!$X$53="a",ROUND(AU123*$N123,RESUMO_GLOBAL!$X$54),IF(RESUMO_GLOBAL!$X$53="t",TRUNC(AU123*$N123,RESUMO_GLOBAL!$X$54),AU123*$N123))</f>
        <v>0</v>
      </c>
      <c r="CF123" s="987">
        <f>IF(RESUMO_GLOBAL!$X$53="a",ROUND(AV123*$N123,RESUMO_GLOBAL!$X$54),IF(RESUMO_GLOBAL!$X$53="t",TRUNC(AV123*$N123,RESUMO_GLOBAL!$X$54),AV123*$N123))</f>
        <v>0</v>
      </c>
      <c r="CG123" s="987">
        <f>IF(RESUMO_GLOBAL!$X$53="a",ROUND(AW123*$N123,RESUMO_GLOBAL!$X$54),IF(RESUMO_GLOBAL!$X$53="t",TRUNC(AW123*$N123,RESUMO_GLOBAL!$X$54),AW123*$N123))</f>
        <v>0</v>
      </c>
      <c r="CK123" s="59">
        <f t="shared" si="89"/>
        <v>0</v>
      </c>
      <c r="CL123" s="59">
        <f t="shared" si="90"/>
        <v>0</v>
      </c>
      <c r="CM123" s="59">
        <f t="shared" si="91"/>
        <v>0</v>
      </c>
      <c r="CN123" s="59">
        <f t="shared" si="92"/>
        <v>0</v>
      </c>
      <c r="CO123" s="59">
        <f t="shared" si="93"/>
        <v>0</v>
      </c>
      <c r="CP123" s="59">
        <f t="shared" si="94"/>
        <v>0</v>
      </c>
      <c r="CQ123" s="59">
        <f t="shared" si="95"/>
        <v>0</v>
      </c>
      <c r="CR123" s="59">
        <f t="shared" si="96"/>
        <v>0</v>
      </c>
      <c r="CS123" s="59">
        <f t="shared" si="97"/>
        <v>0</v>
      </c>
      <c r="CT123" s="59">
        <f t="shared" si="98"/>
        <v>0</v>
      </c>
      <c r="CU123" s="59">
        <f t="shared" si="99"/>
        <v>0</v>
      </c>
      <c r="CV123" s="59">
        <f t="shared" si="100"/>
        <v>0</v>
      </c>
      <c r="CW123" s="59">
        <f t="shared" si="101"/>
        <v>0</v>
      </c>
      <c r="CX123" s="59">
        <f t="shared" si="102"/>
        <v>0</v>
      </c>
      <c r="CY123" s="59">
        <f t="shared" si="103"/>
        <v>0</v>
      </c>
      <c r="CZ123" s="59">
        <f t="shared" si="104"/>
        <v>0</v>
      </c>
      <c r="DA123" s="59">
        <f t="shared" si="105"/>
        <v>0</v>
      </c>
      <c r="DB123" s="59">
        <f t="shared" si="106"/>
        <v>0</v>
      </c>
      <c r="DE123">
        <f t="shared" si="86"/>
        <v>118</v>
      </c>
      <c r="DF123" t="str">
        <f t="shared" si="107"/>
        <v/>
      </c>
      <c r="DG123" s="59">
        <f>IF($C123&lt;&gt;0,SUM($CK124:CK124),0)</f>
        <v>0</v>
      </c>
      <c r="DH123" s="59">
        <f>IF($C123&lt;&gt;0,SUM($CK124:CL124),0)</f>
        <v>0</v>
      </c>
      <c r="DI123" s="59">
        <f>IF($C123&lt;&gt;0,SUM($CK124:CM124),0)</f>
        <v>0</v>
      </c>
      <c r="DJ123" s="59">
        <f>IF($C123&lt;&gt;0,SUM($CK124:CN124),0)</f>
        <v>0</v>
      </c>
      <c r="DK123" s="59">
        <f>IF($C123&lt;&gt;0,SUM($CK124:CO124),0)</f>
        <v>0</v>
      </c>
      <c r="DL123" s="59">
        <f>IF($C123&lt;&gt;0,SUM($CK124:CP124),0)</f>
        <v>0</v>
      </c>
      <c r="DM123" s="59">
        <f>IF($C123&lt;&gt;0,SUM($CK124:CQ124),0)</f>
        <v>0</v>
      </c>
      <c r="DN123" s="59">
        <f>IF($C123&lt;&gt;0,SUM($CK124:CR124),0)</f>
        <v>0</v>
      </c>
      <c r="DO123" s="59">
        <f>IF($C123&lt;&gt;0,SUM($CK124:CS124),0)</f>
        <v>0</v>
      </c>
      <c r="DP123" s="59">
        <f>IF($C123&lt;&gt;0,SUM($CK124:CT124),0)</f>
        <v>0</v>
      </c>
      <c r="DQ123" s="59">
        <f>IF($C123&lt;&gt;0,SUM($CK124:CU124),0)</f>
        <v>0</v>
      </c>
      <c r="DR123" s="59">
        <f>IF($C123&lt;&gt;0,SUM($CK124:CV124),0)</f>
        <v>0</v>
      </c>
      <c r="DS123" s="59">
        <f>IF($C123&lt;&gt;0,SUM($CK124:CW124),0)</f>
        <v>0</v>
      </c>
      <c r="DT123" s="59">
        <f>IF($C123&lt;&gt;0,SUM($CK124:CX124),0)</f>
        <v>0</v>
      </c>
      <c r="DU123" s="59">
        <f>IF($C123&lt;&gt;0,SUM($CK124:CY124),0)</f>
        <v>0</v>
      </c>
      <c r="DV123" s="59">
        <f>IF($C123&lt;&gt;0,SUM($CK124:CZ124),0)</f>
        <v>0</v>
      </c>
      <c r="DW123" s="59">
        <f>IF($C123&lt;&gt;0,SUM($CK124:DA124),0)</f>
        <v>0</v>
      </c>
      <c r="DX123" s="59">
        <f>IF($C123&lt;&gt;0,SUM($CK124:DB124),0)</f>
        <v>0</v>
      </c>
      <c r="DY123" s="952" t="str">
        <f t="shared" si="111"/>
        <v/>
      </c>
    </row>
    <row r="124" spans="1:129" ht="13.5" hidden="1" thickBot="1">
      <c r="A124" s="3" t="str">
        <f t="shared" si="112"/>
        <v/>
      </c>
      <c r="B124" s="805">
        <f>Dados_GLOBAL_Inicial!E124</f>
        <v>0</v>
      </c>
      <c r="C124" s="953">
        <f>IF(IFERROR(VALUE(Dados_GLOBAL_Inicial!F124),0)=0,0,Dados_GLOBAL_Inicial!F124)</f>
        <v>0</v>
      </c>
      <c r="D124" s="830">
        <f>Dados_GLOBAL_Inicial!G124</f>
        <v>0</v>
      </c>
      <c r="E124" s="830" t="str">
        <f>IF(IFERROR(VLOOKUP(F124,Cod_Gde_Itens!$A$1:$B$80,2,FALSE),0)&gt;549,IFERROR(VLOOKUP(F124,Cod_Gde_Itens!$A$1:$B$80,2,FALSE),0),IF(Dados_GLOBAL_Inicial!H124=0,"",Dados_GLOBAL_Inicial!H124))</f>
        <v/>
      </c>
      <c r="F124" s="823">
        <f>Dados_GLOBAL_Inicial!I124</f>
        <v>0</v>
      </c>
      <c r="G124" s="824">
        <f>Dados_GLOBAL_Inicial!J124</f>
        <v>0</v>
      </c>
      <c r="H124" s="454">
        <f>Dados_GLOBAL_Inicial!K124</f>
        <v>0</v>
      </c>
      <c r="I124" s="970">
        <f>SUM('MEDIÇÃO_OBJETO (1)'!I124)</f>
        <v>0</v>
      </c>
      <c r="J124" s="455">
        <f t="shared" si="113"/>
        <v>0</v>
      </c>
      <c r="K124" s="451">
        <f t="shared" ref="K124:K154" si="115">AC124</f>
        <v>0</v>
      </c>
      <c r="L124" s="452">
        <f t="shared" si="88"/>
        <v>0</v>
      </c>
      <c r="M124" s="809">
        <f t="shared" ref="M124:M154" si="116">IF(J124=0,0,IF(K124&gt;100%,"excesso",IF(ISNUMBER(K124),ROUND(K124*L124,4),IF(K124="&lt;excesso",ROUND(100%*L124,4),0))))</f>
        <v>0</v>
      </c>
      <c r="N124" s="810">
        <f>IF(IFERROR(VALUE(Dados_GLOBAL_Inicial!L124),0)=0,0,Dados_GLOBAL_Inicial!L124)</f>
        <v>0</v>
      </c>
      <c r="O124" s="812">
        <f>SUM('MEDIÇÃO_OBJETO (1)'!O124)</f>
        <v>0</v>
      </c>
      <c r="P124" s="812">
        <f>SUM('MEDIÇÃO_OBJETO (1)'!P124)</f>
        <v>0</v>
      </c>
      <c r="Q124" s="813">
        <f t="shared" ref="Q124:Q154" si="117">P124-O124</f>
        <v>0</v>
      </c>
      <c r="R124" s="951"/>
      <c r="S124" s="815">
        <f>SUM('MEDIÇÃO_OBJETO (1)'!S124)</f>
        <v>0</v>
      </c>
      <c r="T124" s="815">
        <f>SUM('MEDIÇÃO_OBJETO (1)'!T124)</f>
        <v>0</v>
      </c>
      <c r="V124" s="19"/>
      <c r="W124" s="978">
        <f t="shared" ref="W124:W154" si="118">IF(C124&lt;&gt;0,0,W125+O124)</f>
        <v>0</v>
      </c>
      <c r="X124" s="816">
        <f t="shared" ref="X124:X154" si="119">IF(C124&lt;&gt;0,W125,0)</f>
        <v>0</v>
      </c>
      <c r="Y124" s="816">
        <f t="shared" ref="Y124:Y154" si="120">IF(C124&lt;&gt;0,0,Y125+P124)</f>
        <v>0</v>
      </c>
      <c r="Z124" s="817">
        <f t="shared" ref="Z124:Z154" si="121">IF(C124&lt;&gt;0,Y125,0)</f>
        <v>0</v>
      </c>
      <c r="AB124" s="453">
        <f t="shared" si="108"/>
        <v>0</v>
      </c>
      <c r="AC124" s="14">
        <f t="shared" ref="AC124:AC154" si="122">IF(J124=0,0,AB124/J124)</f>
        <v>0</v>
      </c>
      <c r="AD124" s="819"/>
      <c r="AE124" s="631">
        <f t="shared" si="109"/>
        <v>0</v>
      </c>
      <c r="AF124" s="818">
        <f>SUM('MEDIÇÃO_OBJETO (1)'!AG124)</f>
        <v>0</v>
      </c>
      <c r="AG124" s="541">
        <f>SUM('MEDIÇÃO_OBJETO (1)'!AH124)</f>
        <v>0</v>
      </c>
      <c r="AH124" s="541">
        <f>SUM('MEDIÇÃO_OBJETO (1)'!AI124)</f>
        <v>0</v>
      </c>
      <c r="AI124" s="541">
        <f>SUM('MEDIÇÃO_OBJETO (1)'!AJ124)</f>
        <v>0</v>
      </c>
      <c r="AJ124" s="541">
        <f>SUM('MEDIÇÃO_OBJETO (1)'!AK124)</f>
        <v>0</v>
      </c>
      <c r="AK124" s="541">
        <f>SUM('MEDIÇÃO_OBJETO (1)'!AL124)</f>
        <v>0</v>
      </c>
      <c r="AL124" s="541">
        <f>SUM('MEDIÇÃO_OBJETO (1)'!AM124)</f>
        <v>0</v>
      </c>
      <c r="AM124" s="541">
        <f>SUM('MEDIÇÃO_OBJETO (1)'!AN124)</f>
        <v>0</v>
      </c>
      <c r="AN124" s="541">
        <f>SUM('MEDIÇÃO_OBJETO (1)'!AO124)</f>
        <v>0</v>
      </c>
      <c r="AO124" s="541">
        <f>SUM('MEDIÇÃO_OBJETO (1)'!AP124)</f>
        <v>0</v>
      </c>
      <c r="AP124" s="541">
        <f>SUM('MEDIÇÃO_OBJETO (1)'!AQ124)</f>
        <v>0</v>
      </c>
      <c r="AQ124" s="541">
        <f>SUM('MEDIÇÃO_OBJETO (1)'!AR124)</f>
        <v>0</v>
      </c>
      <c r="AR124" s="541">
        <f>SUM('MEDIÇÃO_OBJETO (1)'!AS124)</f>
        <v>0</v>
      </c>
      <c r="AS124" s="541">
        <f>SUM('MEDIÇÃO_OBJETO (1)'!AT124)</f>
        <v>0</v>
      </c>
      <c r="AT124" s="541">
        <f>SUM('MEDIÇÃO_OBJETO (1)'!AU124)</f>
        <v>0</v>
      </c>
      <c r="AU124" s="541">
        <f>SUM('MEDIÇÃO_OBJETO (1)'!AV124)</f>
        <v>0</v>
      </c>
      <c r="AV124" s="541">
        <f>SUM('MEDIÇÃO_OBJETO (1)'!AW124)</f>
        <v>0</v>
      </c>
      <c r="AW124" s="541">
        <f>SUM('MEDIÇÃO_OBJETO (1)'!AX124)</f>
        <v>0</v>
      </c>
      <c r="AX124" s="977"/>
      <c r="BN124" s="992">
        <f t="shared" si="114"/>
        <v>0</v>
      </c>
      <c r="BO124" s="538">
        <f t="shared" si="110"/>
        <v>0</v>
      </c>
      <c r="BP124" s="987">
        <f>IF(RESUMO_GLOBAL!$X$53="a",ROUND(AF124*$N124,RESUMO_GLOBAL!$X$54),IF(RESUMO_GLOBAL!$X$53="t",TRUNC(AF124*$N124,RESUMO_GLOBAL!$X$54),AF124*$N124))</f>
        <v>0</v>
      </c>
      <c r="BQ124" s="987">
        <f>IF(RESUMO_GLOBAL!$X$53="a",ROUND(AG124*$N124,RESUMO_GLOBAL!$X$54),IF(RESUMO_GLOBAL!$X$53="t",TRUNC(AG124*$N124,RESUMO_GLOBAL!$X$54),AG124*$N124))</f>
        <v>0</v>
      </c>
      <c r="BR124" s="987">
        <f>IF(RESUMO_GLOBAL!$X$53="a",ROUND(AH124*$N124,RESUMO_GLOBAL!$X$54),IF(RESUMO_GLOBAL!$X$53="t",TRUNC(AH124*$N124,RESUMO_GLOBAL!$X$54),AH124*$N124))</f>
        <v>0</v>
      </c>
      <c r="BS124" s="987">
        <f>IF(RESUMO_GLOBAL!$X$53="a",ROUND(AI124*$N124,RESUMO_GLOBAL!$X$54),IF(RESUMO_GLOBAL!$X$53="t",TRUNC(AI124*$N124,RESUMO_GLOBAL!$X$54),AI124*$N124))</f>
        <v>0</v>
      </c>
      <c r="BT124" s="987">
        <f>IF(RESUMO_GLOBAL!$X$53="a",ROUND(AJ124*$N124,RESUMO_GLOBAL!$X$54),IF(RESUMO_GLOBAL!$X$53="t",TRUNC(AJ124*$N124,RESUMO_GLOBAL!$X$54),AJ124*$N124))</f>
        <v>0</v>
      </c>
      <c r="BU124" s="987">
        <f>IF(RESUMO_GLOBAL!$X$53="a",ROUND(AK124*$N124,RESUMO_GLOBAL!$X$54),IF(RESUMO_GLOBAL!$X$53="t",TRUNC(AK124*$N124,RESUMO_GLOBAL!$X$54),AK124*$N124))</f>
        <v>0</v>
      </c>
      <c r="BV124" s="987">
        <f>IF(RESUMO_GLOBAL!$X$53="a",ROUND(AL124*$N124,RESUMO_GLOBAL!$X$54),IF(RESUMO_GLOBAL!$X$53="t",TRUNC(AL124*$N124,RESUMO_GLOBAL!$X$54),AL124*$N124))</f>
        <v>0</v>
      </c>
      <c r="BW124" s="987">
        <f>IF(RESUMO_GLOBAL!$X$53="a",ROUND(AM124*$N124,RESUMO_GLOBAL!$X$54),IF(RESUMO_GLOBAL!$X$53="t",TRUNC(AM124*$N124,RESUMO_GLOBAL!$X$54),AM124*$N124))</f>
        <v>0</v>
      </c>
      <c r="BX124" s="987">
        <f>IF(RESUMO_GLOBAL!$X$53="a",ROUND(AN124*$N124,RESUMO_GLOBAL!$X$54),IF(RESUMO_GLOBAL!$X$53="t",TRUNC(AN124*$N124,RESUMO_GLOBAL!$X$54),AN124*$N124))</f>
        <v>0</v>
      </c>
      <c r="BY124" s="987">
        <f>IF(RESUMO_GLOBAL!$X$53="a",ROUND(AO124*$N124,RESUMO_GLOBAL!$X$54),IF(RESUMO_GLOBAL!$X$53="t",TRUNC(AO124*$N124,RESUMO_GLOBAL!$X$54),AO124*$N124))</f>
        <v>0</v>
      </c>
      <c r="BZ124" s="987">
        <f>IF(RESUMO_GLOBAL!$X$53="a",ROUND(AP124*$N124,RESUMO_GLOBAL!$X$54),IF(RESUMO_GLOBAL!$X$53="t",TRUNC(AP124*$N124,RESUMO_GLOBAL!$X$54),AP124*$N124))</f>
        <v>0</v>
      </c>
      <c r="CA124" s="987">
        <f>IF(RESUMO_GLOBAL!$X$53="a",ROUND(AQ124*$N124,RESUMO_GLOBAL!$X$54),IF(RESUMO_GLOBAL!$X$53="t",TRUNC(AQ124*$N124,RESUMO_GLOBAL!$X$54),AQ124*$N124))</f>
        <v>0</v>
      </c>
      <c r="CB124" s="987">
        <f>IF(RESUMO_GLOBAL!$X$53="a",ROUND(AR124*$N124,RESUMO_GLOBAL!$X$54),IF(RESUMO_GLOBAL!$X$53="t",TRUNC(AR124*$N124,RESUMO_GLOBAL!$X$54),AR124*$N124))</f>
        <v>0</v>
      </c>
      <c r="CC124" s="987">
        <f>IF(RESUMO_GLOBAL!$X$53="a",ROUND(AS124*$N124,RESUMO_GLOBAL!$X$54),IF(RESUMO_GLOBAL!$X$53="t",TRUNC(AS124*$N124,RESUMO_GLOBAL!$X$54),AS124*$N124))</f>
        <v>0</v>
      </c>
      <c r="CD124" s="987">
        <f>IF(RESUMO_GLOBAL!$X$53="a",ROUND(AT124*$N124,RESUMO_GLOBAL!$X$54),IF(RESUMO_GLOBAL!$X$53="t",TRUNC(AT124*$N124,RESUMO_GLOBAL!$X$54),AT124*$N124))</f>
        <v>0</v>
      </c>
      <c r="CE124" s="987">
        <f>IF(RESUMO_GLOBAL!$X$53="a",ROUND(AU124*$N124,RESUMO_GLOBAL!$X$54),IF(RESUMO_GLOBAL!$X$53="t",TRUNC(AU124*$N124,RESUMO_GLOBAL!$X$54),AU124*$N124))</f>
        <v>0</v>
      </c>
      <c r="CF124" s="987">
        <f>IF(RESUMO_GLOBAL!$X$53="a",ROUND(AV124*$N124,RESUMO_GLOBAL!$X$54),IF(RESUMO_GLOBAL!$X$53="t",TRUNC(AV124*$N124,RESUMO_GLOBAL!$X$54),AV124*$N124))</f>
        <v>0</v>
      </c>
      <c r="CG124" s="987">
        <f>IF(RESUMO_GLOBAL!$X$53="a",ROUND(AW124*$N124,RESUMO_GLOBAL!$X$54),IF(RESUMO_GLOBAL!$X$53="t",TRUNC(AW124*$N124,RESUMO_GLOBAL!$X$54),AW124*$N124))</f>
        <v>0</v>
      </c>
      <c r="CK124" s="59">
        <f t="shared" si="89"/>
        <v>0</v>
      </c>
      <c r="CL124" s="59">
        <f t="shared" si="90"/>
        <v>0</v>
      </c>
      <c r="CM124" s="59">
        <f t="shared" si="91"/>
        <v>0</v>
      </c>
      <c r="CN124" s="59">
        <f t="shared" si="92"/>
        <v>0</v>
      </c>
      <c r="CO124" s="59">
        <f t="shared" si="93"/>
        <v>0</v>
      </c>
      <c r="CP124" s="59">
        <f t="shared" si="94"/>
        <v>0</v>
      </c>
      <c r="CQ124" s="59">
        <f t="shared" si="95"/>
        <v>0</v>
      </c>
      <c r="CR124" s="59">
        <f t="shared" si="96"/>
        <v>0</v>
      </c>
      <c r="CS124" s="59">
        <f t="shared" si="97"/>
        <v>0</v>
      </c>
      <c r="CT124" s="59">
        <f t="shared" si="98"/>
        <v>0</v>
      </c>
      <c r="CU124" s="59">
        <f t="shared" si="99"/>
        <v>0</v>
      </c>
      <c r="CV124" s="59">
        <f t="shared" si="100"/>
        <v>0</v>
      </c>
      <c r="CW124" s="59">
        <f t="shared" si="101"/>
        <v>0</v>
      </c>
      <c r="CX124" s="59">
        <f t="shared" si="102"/>
        <v>0</v>
      </c>
      <c r="CY124" s="59">
        <f t="shared" si="103"/>
        <v>0</v>
      </c>
      <c r="CZ124" s="59">
        <f t="shared" si="104"/>
        <v>0</v>
      </c>
      <c r="DA124" s="59">
        <f t="shared" si="105"/>
        <v>0</v>
      </c>
      <c r="DB124" s="59">
        <f t="shared" si="106"/>
        <v>0</v>
      </c>
      <c r="DE124">
        <f t="shared" si="86"/>
        <v>119</v>
      </c>
      <c r="DF124" t="str">
        <f t="shared" si="107"/>
        <v/>
      </c>
      <c r="DG124" s="59">
        <f>IF($C124&lt;&gt;0,SUM($CK125:CK125),0)</f>
        <v>0</v>
      </c>
      <c r="DH124" s="59">
        <f>IF($C124&lt;&gt;0,SUM($CK125:CL125),0)</f>
        <v>0</v>
      </c>
      <c r="DI124" s="59">
        <f>IF($C124&lt;&gt;0,SUM($CK125:CM125),0)</f>
        <v>0</v>
      </c>
      <c r="DJ124" s="59">
        <f>IF($C124&lt;&gt;0,SUM($CK125:CN125),0)</f>
        <v>0</v>
      </c>
      <c r="DK124" s="59">
        <f>IF($C124&lt;&gt;0,SUM($CK125:CO125),0)</f>
        <v>0</v>
      </c>
      <c r="DL124" s="59">
        <f>IF($C124&lt;&gt;0,SUM($CK125:CP125),0)</f>
        <v>0</v>
      </c>
      <c r="DM124" s="59">
        <f>IF($C124&lt;&gt;0,SUM($CK125:CQ125),0)</f>
        <v>0</v>
      </c>
      <c r="DN124" s="59">
        <f>IF($C124&lt;&gt;0,SUM($CK125:CR125),0)</f>
        <v>0</v>
      </c>
      <c r="DO124" s="59">
        <f>IF($C124&lt;&gt;0,SUM($CK125:CS125),0)</f>
        <v>0</v>
      </c>
      <c r="DP124" s="59">
        <f>IF($C124&lt;&gt;0,SUM($CK125:CT125),0)</f>
        <v>0</v>
      </c>
      <c r="DQ124" s="59">
        <f>IF($C124&lt;&gt;0,SUM($CK125:CU125),0)</f>
        <v>0</v>
      </c>
      <c r="DR124" s="59">
        <f>IF($C124&lt;&gt;0,SUM($CK125:CV125),0)</f>
        <v>0</v>
      </c>
      <c r="DS124" s="59">
        <f>IF($C124&lt;&gt;0,SUM($CK125:CW125),0)</f>
        <v>0</v>
      </c>
      <c r="DT124" s="59">
        <f>IF($C124&lt;&gt;0,SUM($CK125:CX125),0)</f>
        <v>0</v>
      </c>
      <c r="DU124" s="59">
        <f>IF($C124&lt;&gt;0,SUM($CK125:CY125),0)</f>
        <v>0</v>
      </c>
      <c r="DV124" s="59">
        <f>IF($C124&lt;&gt;0,SUM($CK125:CZ125),0)</f>
        <v>0</v>
      </c>
      <c r="DW124" s="59">
        <f>IF($C124&lt;&gt;0,SUM($CK125:DA125),0)</f>
        <v>0</v>
      </c>
      <c r="DX124" s="59">
        <f>IF($C124&lt;&gt;0,SUM($CK125:DB125),0)</f>
        <v>0</v>
      </c>
      <c r="DY124" s="952" t="str">
        <f t="shared" si="111"/>
        <v/>
      </c>
    </row>
    <row r="125" spans="1:129" ht="13.5" hidden="1" thickBot="1">
      <c r="A125" s="3" t="str">
        <f t="shared" si="112"/>
        <v/>
      </c>
      <c r="B125" s="805">
        <f>Dados_GLOBAL_Inicial!E125</f>
        <v>0</v>
      </c>
      <c r="C125" s="953">
        <f>IF(IFERROR(VALUE(Dados_GLOBAL_Inicial!F125),0)=0,0,Dados_GLOBAL_Inicial!F125)</f>
        <v>0</v>
      </c>
      <c r="D125" s="830">
        <f>Dados_GLOBAL_Inicial!G125</f>
        <v>0</v>
      </c>
      <c r="E125" s="830" t="str">
        <f>IF(IFERROR(VLOOKUP(F125,Cod_Gde_Itens!$A$1:$B$80,2,FALSE),0)&gt;549,IFERROR(VLOOKUP(F125,Cod_Gde_Itens!$A$1:$B$80,2,FALSE),0),IF(Dados_GLOBAL_Inicial!H125=0,"",Dados_GLOBAL_Inicial!H125))</f>
        <v/>
      </c>
      <c r="F125" s="823">
        <f>Dados_GLOBAL_Inicial!I125</f>
        <v>0</v>
      </c>
      <c r="G125" s="824">
        <f>Dados_GLOBAL_Inicial!J125</f>
        <v>0</v>
      </c>
      <c r="H125" s="454">
        <f>Dados_GLOBAL_Inicial!K125</f>
        <v>0</v>
      </c>
      <c r="I125" s="970">
        <f>SUM('MEDIÇÃO_OBJETO (1)'!I125)</f>
        <v>0</v>
      </c>
      <c r="J125" s="455">
        <f t="shared" si="113"/>
        <v>0</v>
      </c>
      <c r="K125" s="451">
        <f t="shared" si="115"/>
        <v>0</v>
      </c>
      <c r="L125" s="452">
        <f t="shared" si="88"/>
        <v>0</v>
      </c>
      <c r="M125" s="809">
        <f t="shared" si="116"/>
        <v>0</v>
      </c>
      <c r="N125" s="810">
        <f>IF(IFERROR(VALUE(Dados_GLOBAL_Inicial!L125),0)=0,0,Dados_GLOBAL_Inicial!L125)</f>
        <v>0</v>
      </c>
      <c r="O125" s="812">
        <f>SUM('MEDIÇÃO_OBJETO (1)'!O125)</f>
        <v>0</v>
      </c>
      <c r="P125" s="812">
        <f>SUM('MEDIÇÃO_OBJETO (1)'!P125)</f>
        <v>0</v>
      </c>
      <c r="Q125" s="813">
        <f t="shared" si="117"/>
        <v>0</v>
      </c>
      <c r="R125" s="951"/>
      <c r="S125" s="815">
        <f>SUM('MEDIÇÃO_OBJETO (1)'!S125)</f>
        <v>0</v>
      </c>
      <c r="T125" s="815">
        <f>SUM('MEDIÇÃO_OBJETO (1)'!T125)</f>
        <v>0</v>
      </c>
      <c r="V125" s="19"/>
      <c r="W125" s="978">
        <f t="shared" si="118"/>
        <v>0</v>
      </c>
      <c r="X125" s="816">
        <f t="shared" si="119"/>
        <v>0</v>
      </c>
      <c r="Y125" s="816">
        <f t="shared" si="120"/>
        <v>0</v>
      </c>
      <c r="Z125" s="817">
        <f t="shared" si="121"/>
        <v>0</v>
      </c>
      <c r="AB125" s="453">
        <f t="shared" si="108"/>
        <v>0</v>
      </c>
      <c r="AC125" s="14">
        <f t="shared" si="122"/>
        <v>0</v>
      </c>
      <c r="AD125" s="819"/>
      <c r="AE125" s="631">
        <f t="shared" si="109"/>
        <v>0</v>
      </c>
      <c r="AF125" s="818">
        <f>SUM('MEDIÇÃO_OBJETO (1)'!AG125)</f>
        <v>0</v>
      </c>
      <c r="AG125" s="541">
        <f>SUM('MEDIÇÃO_OBJETO (1)'!AH125)</f>
        <v>0</v>
      </c>
      <c r="AH125" s="541">
        <f>SUM('MEDIÇÃO_OBJETO (1)'!AI125)</f>
        <v>0</v>
      </c>
      <c r="AI125" s="541">
        <f>SUM('MEDIÇÃO_OBJETO (1)'!AJ125)</f>
        <v>0</v>
      </c>
      <c r="AJ125" s="541">
        <f>SUM('MEDIÇÃO_OBJETO (1)'!AK125)</f>
        <v>0</v>
      </c>
      <c r="AK125" s="541">
        <f>SUM('MEDIÇÃO_OBJETO (1)'!AL125)</f>
        <v>0</v>
      </c>
      <c r="AL125" s="541">
        <f>SUM('MEDIÇÃO_OBJETO (1)'!AM125)</f>
        <v>0</v>
      </c>
      <c r="AM125" s="541">
        <f>SUM('MEDIÇÃO_OBJETO (1)'!AN125)</f>
        <v>0</v>
      </c>
      <c r="AN125" s="541">
        <f>SUM('MEDIÇÃO_OBJETO (1)'!AO125)</f>
        <v>0</v>
      </c>
      <c r="AO125" s="541">
        <f>SUM('MEDIÇÃO_OBJETO (1)'!AP125)</f>
        <v>0</v>
      </c>
      <c r="AP125" s="541">
        <f>SUM('MEDIÇÃO_OBJETO (1)'!AQ125)</f>
        <v>0</v>
      </c>
      <c r="AQ125" s="541">
        <f>SUM('MEDIÇÃO_OBJETO (1)'!AR125)</f>
        <v>0</v>
      </c>
      <c r="AR125" s="541">
        <f>SUM('MEDIÇÃO_OBJETO (1)'!AS125)</f>
        <v>0</v>
      </c>
      <c r="AS125" s="541">
        <f>SUM('MEDIÇÃO_OBJETO (1)'!AT125)</f>
        <v>0</v>
      </c>
      <c r="AT125" s="541">
        <f>SUM('MEDIÇÃO_OBJETO (1)'!AU125)</f>
        <v>0</v>
      </c>
      <c r="AU125" s="541">
        <f>SUM('MEDIÇÃO_OBJETO (1)'!AV125)</f>
        <v>0</v>
      </c>
      <c r="AV125" s="541">
        <f>SUM('MEDIÇÃO_OBJETO (1)'!AW125)</f>
        <v>0</v>
      </c>
      <c r="AW125" s="541">
        <f>SUM('MEDIÇÃO_OBJETO (1)'!AX125)</f>
        <v>0</v>
      </c>
      <c r="AX125" s="977"/>
      <c r="BN125" s="992">
        <f t="shared" si="114"/>
        <v>0</v>
      </c>
      <c r="BO125" s="538">
        <f t="shared" si="110"/>
        <v>0</v>
      </c>
      <c r="BP125" s="987">
        <f>IF(RESUMO_GLOBAL!$X$53="a",ROUND(AF125*$N125,RESUMO_GLOBAL!$X$54),IF(RESUMO_GLOBAL!$X$53="t",TRUNC(AF125*$N125,RESUMO_GLOBAL!$X$54),AF125*$N125))</f>
        <v>0</v>
      </c>
      <c r="BQ125" s="987">
        <f>IF(RESUMO_GLOBAL!$X$53="a",ROUND(AG125*$N125,RESUMO_GLOBAL!$X$54),IF(RESUMO_GLOBAL!$X$53="t",TRUNC(AG125*$N125,RESUMO_GLOBAL!$X$54),AG125*$N125))</f>
        <v>0</v>
      </c>
      <c r="BR125" s="987">
        <f>IF(RESUMO_GLOBAL!$X$53="a",ROUND(AH125*$N125,RESUMO_GLOBAL!$X$54),IF(RESUMO_GLOBAL!$X$53="t",TRUNC(AH125*$N125,RESUMO_GLOBAL!$X$54),AH125*$N125))</f>
        <v>0</v>
      </c>
      <c r="BS125" s="987">
        <f>IF(RESUMO_GLOBAL!$X$53="a",ROUND(AI125*$N125,RESUMO_GLOBAL!$X$54),IF(RESUMO_GLOBAL!$X$53="t",TRUNC(AI125*$N125,RESUMO_GLOBAL!$X$54),AI125*$N125))</f>
        <v>0</v>
      </c>
      <c r="BT125" s="987">
        <f>IF(RESUMO_GLOBAL!$X$53="a",ROUND(AJ125*$N125,RESUMO_GLOBAL!$X$54),IF(RESUMO_GLOBAL!$X$53="t",TRUNC(AJ125*$N125,RESUMO_GLOBAL!$X$54),AJ125*$N125))</f>
        <v>0</v>
      </c>
      <c r="BU125" s="987">
        <f>IF(RESUMO_GLOBAL!$X$53="a",ROUND(AK125*$N125,RESUMO_GLOBAL!$X$54),IF(RESUMO_GLOBAL!$X$53="t",TRUNC(AK125*$N125,RESUMO_GLOBAL!$X$54),AK125*$N125))</f>
        <v>0</v>
      </c>
      <c r="BV125" s="987">
        <f>IF(RESUMO_GLOBAL!$X$53="a",ROUND(AL125*$N125,RESUMO_GLOBAL!$X$54),IF(RESUMO_GLOBAL!$X$53="t",TRUNC(AL125*$N125,RESUMO_GLOBAL!$X$54),AL125*$N125))</f>
        <v>0</v>
      </c>
      <c r="BW125" s="987">
        <f>IF(RESUMO_GLOBAL!$X$53="a",ROUND(AM125*$N125,RESUMO_GLOBAL!$X$54),IF(RESUMO_GLOBAL!$X$53="t",TRUNC(AM125*$N125,RESUMO_GLOBAL!$X$54),AM125*$N125))</f>
        <v>0</v>
      </c>
      <c r="BX125" s="987">
        <f>IF(RESUMO_GLOBAL!$X$53="a",ROUND(AN125*$N125,RESUMO_GLOBAL!$X$54),IF(RESUMO_GLOBAL!$X$53="t",TRUNC(AN125*$N125,RESUMO_GLOBAL!$X$54),AN125*$N125))</f>
        <v>0</v>
      </c>
      <c r="BY125" s="987">
        <f>IF(RESUMO_GLOBAL!$X$53="a",ROUND(AO125*$N125,RESUMO_GLOBAL!$X$54),IF(RESUMO_GLOBAL!$X$53="t",TRUNC(AO125*$N125,RESUMO_GLOBAL!$X$54),AO125*$N125))</f>
        <v>0</v>
      </c>
      <c r="BZ125" s="987">
        <f>IF(RESUMO_GLOBAL!$X$53="a",ROUND(AP125*$N125,RESUMO_GLOBAL!$X$54),IF(RESUMO_GLOBAL!$X$53="t",TRUNC(AP125*$N125,RESUMO_GLOBAL!$X$54),AP125*$N125))</f>
        <v>0</v>
      </c>
      <c r="CA125" s="987">
        <f>IF(RESUMO_GLOBAL!$X$53="a",ROUND(AQ125*$N125,RESUMO_GLOBAL!$X$54),IF(RESUMO_GLOBAL!$X$53="t",TRUNC(AQ125*$N125,RESUMO_GLOBAL!$X$54),AQ125*$N125))</f>
        <v>0</v>
      </c>
      <c r="CB125" s="987">
        <f>IF(RESUMO_GLOBAL!$X$53="a",ROUND(AR125*$N125,RESUMO_GLOBAL!$X$54),IF(RESUMO_GLOBAL!$X$53="t",TRUNC(AR125*$N125,RESUMO_GLOBAL!$X$54),AR125*$N125))</f>
        <v>0</v>
      </c>
      <c r="CC125" s="987">
        <f>IF(RESUMO_GLOBAL!$X$53="a",ROUND(AS125*$N125,RESUMO_GLOBAL!$X$54),IF(RESUMO_GLOBAL!$X$53="t",TRUNC(AS125*$N125,RESUMO_GLOBAL!$X$54),AS125*$N125))</f>
        <v>0</v>
      </c>
      <c r="CD125" s="987">
        <f>IF(RESUMO_GLOBAL!$X$53="a",ROUND(AT125*$N125,RESUMO_GLOBAL!$X$54),IF(RESUMO_GLOBAL!$X$53="t",TRUNC(AT125*$N125,RESUMO_GLOBAL!$X$54),AT125*$N125))</f>
        <v>0</v>
      </c>
      <c r="CE125" s="987">
        <f>IF(RESUMO_GLOBAL!$X$53="a",ROUND(AU125*$N125,RESUMO_GLOBAL!$X$54),IF(RESUMO_GLOBAL!$X$53="t",TRUNC(AU125*$N125,RESUMO_GLOBAL!$X$54),AU125*$N125))</f>
        <v>0</v>
      </c>
      <c r="CF125" s="987">
        <f>IF(RESUMO_GLOBAL!$X$53="a",ROUND(AV125*$N125,RESUMO_GLOBAL!$X$54),IF(RESUMO_GLOBAL!$X$53="t",TRUNC(AV125*$N125,RESUMO_GLOBAL!$X$54),AV125*$N125))</f>
        <v>0</v>
      </c>
      <c r="CG125" s="987">
        <f>IF(RESUMO_GLOBAL!$X$53="a",ROUND(AW125*$N125,RESUMO_GLOBAL!$X$54),IF(RESUMO_GLOBAL!$X$53="t",TRUNC(AW125*$N125,RESUMO_GLOBAL!$X$54),AW125*$N125))</f>
        <v>0</v>
      </c>
      <c r="CK125" s="59">
        <f t="shared" si="89"/>
        <v>0</v>
      </c>
      <c r="CL125" s="59">
        <f t="shared" si="90"/>
        <v>0</v>
      </c>
      <c r="CM125" s="59">
        <f t="shared" si="91"/>
        <v>0</v>
      </c>
      <c r="CN125" s="59">
        <f t="shared" si="92"/>
        <v>0</v>
      </c>
      <c r="CO125" s="59">
        <f t="shared" si="93"/>
        <v>0</v>
      </c>
      <c r="CP125" s="59">
        <f t="shared" si="94"/>
        <v>0</v>
      </c>
      <c r="CQ125" s="59">
        <f t="shared" si="95"/>
        <v>0</v>
      </c>
      <c r="CR125" s="59">
        <f t="shared" si="96"/>
        <v>0</v>
      </c>
      <c r="CS125" s="59">
        <f t="shared" si="97"/>
        <v>0</v>
      </c>
      <c r="CT125" s="59">
        <f t="shared" si="98"/>
        <v>0</v>
      </c>
      <c r="CU125" s="59">
        <f t="shared" si="99"/>
        <v>0</v>
      </c>
      <c r="CV125" s="59">
        <f t="shared" si="100"/>
        <v>0</v>
      </c>
      <c r="CW125" s="59">
        <f t="shared" si="101"/>
        <v>0</v>
      </c>
      <c r="CX125" s="59">
        <f t="shared" si="102"/>
        <v>0</v>
      </c>
      <c r="CY125" s="59">
        <f t="shared" si="103"/>
        <v>0</v>
      </c>
      <c r="CZ125" s="59">
        <f t="shared" si="104"/>
        <v>0</v>
      </c>
      <c r="DA125" s="59">
        <f t="shared" si="105"/>
        <v>0</v>
      </c>
      <c r="DB125" s="59">
        <f t="shared" si="106"/>
        <v>0</v>
      </c>
      <c r="DE125">
        <f t="shared" si="86"/>
        <v>120</v>
      </c>
      <c r="DF125" t="str">
        <f t="shared" si="107"/>
        <v/>
      </c>
      <c r="DG125" s="59">
        <f>IF($C125&lt;&gt;0,SUM($CK126:CK126),0)</f>
        <v>0</v>
      </c>
      <c r="DH125" s="59">
        <f>IF($C125&lt;&gt;0,SUM($CK126:CL126),0)</f>
        <v>0</v>
      </c>
      <c r="DI125" s="59">
        <f>IF($C125&lt;&gt;0,SUM($CK126:CM126),0)</f>
        <v>0</v>
      </c>
      <c r="DJ125" s="59">
        <f>IF($C125&lt;&gt;0,SUM($CK126:CN126),0)</f>
        <v>0</v>
      </c>
      <c r="DK125" s="59">
        <f>IF($C125&lt;&gt;0,SUM($CK126:CO126),0)</f>
        <v>0</v>
      </c>
      <c r="DL125" s="59">
        <f>IF($C125&lt;&gt;0,SUM($CK126:CP126),0)</f>
        <v>0</v>
      </c>
      <c r="DM125" s="59">
        <f>IF($C125&lt;&gt;0,SUM($CK126:CQ126),0)</f>
        <v>0</v>
      </c>
      <c r="DN125" s="59">
        <f>IF($C125&lt;&gt;0,SUM($CK126:CR126),0)</f>
        <v>0</v>
      </c>
      <c r="DO125" s="59">
        <f>IF($C125&lt;&gt;0,SUM($CK126:CS126),0)</f>
        <v>0</v>
      </c>
      <c r="DP125" s="59">
        <f>IF($C125&lt;&gt;0,SUM($CK126:CT126),0)</f>
        <v>0</v>
      </c>
      <c r="DQ125" s="59">
        <f>IF($C125&lt;&gt;0,SUM($CK126:CU126),0)</f>
        <v>0</v>
      </c>
      <c r="DR125" s="59">
        <f>IF($C125&lt;&gt;0,SUM($CK126:CV126),0)</f>
        <v>0</v>
      </c>
      <c r="DS125" s="59">
        <f>IF($C125&lt;&gt;0,SUM($CK126:CW126),0)</f>
        <v>0</v>
      </c>
      <c r="DT125" s="59">
        <f>IF($C125&lt;&gt;0,SUM($CK126:CX126),0)</f>
        <v>0</v>
      </c>
      <c r="DU125" s="59">
        <f>IF($C125&lt;&gt;0,SUM($CK126:CY126),0)</f>
        <v>0</v>
      </c>
      <c r="DV125" s="59">
        <f>IF($C125&lt;&gt;0,SUM($CK126:CZ126),0)</f>
        <v>0</v>
      </c>
      <c r="DW125" s="59">
        <f>IF($C125&lt;&gt;0,SUM($CK126:DA126),0)</f>
        <v>0</v>
      </c>
      <c r="DX125" s="59">
        <f>IF($C125&lt;&gt;0,SUM($CK126:DB126),0)</f>
        <v>0</v>
      </c>
      <c r="DY125" s="952" t="str">
        <f t="shared" si="111"/>
        <v/>
      </c>
    </row>
    <row r="126" spans="1:129" ht="13.5" hidden="1" thickBot="1">
      <c r="A126" s="3" t="str">
        <f t="shared" si="112"/>
        <v/>
      </c>
      <c r="B126" s="805">
        <f>Dados_GLOBAL_Inicial!E126</f>
        <v>0</v>
      </c>
      <c r="C126" s="953">
        <f>IF(IFERROR(VALUE(Dados_GLOBAL_Inicial!F126),0)=0,0,Dados_GLOBAL_Inicial!F126)</f>
        <v>0</v>
      </c>
      <c r="D126" s="830">
        <f>Dados_GLOBAL_Inicial!G126</f>
        <v>0</v>
      </c>
      <c r="E126" s="830" t="str">
        <f>IF(IFERROR(VLOOKUP(F126,Cod_Gde_Itens!$A$1:$B$80,2,FALSE),0)&gt;549,IFERROR(VLOOKUP(F126,Cod_Gde_Itens!$A$1:$B$80,2,FALSE),0),IF(Dados_GLOBAL_Inicial!H126=0,"",Dados_GLOBAL_Inicial!H126))</f>
        <v/>
      </c>
      <c r="F126" s="823">
        <f>Dados_GLOBAL_Inicial!I126</f>
        <v>0</v>
      </c>
      <c r="G126" s="824">
        <f>Dados_GLOBAL_Inicial!J126</f>
        <v>0</v>
      </c>
      <c r="H126" s="454">
        <f>Dados_GLOBAL_Inicial!K126</f>
        <v>0</v>
      </c>
      <c r="I126" s="970">
        <f>SUM('MEDIÇÃO_OBJETO (1)'!I126)</f>
        <v>0</v>
      </c>
      <c r="J126" s="455">
        <f t="shared" si="113"/>
        <v>0</v>
      </c>
      <c r="K126" s="451">
        <f t="shared" si="115"/>
        <v>0</v>
      </c>
      <c r="L126" s="452">
        <f t="shared" si="88"/>
        <v>0</v>
      </c>
      <c r="M126" s="809">
        <f t="shared" si="116"/>
        <v>0</v>
      </c>
      <c r="N126" s="810">
        <f>IF(IFERROR(VALUE(Dados_GLOBAL_Inicial!L126),0)=0,0,Dados_GLOBAL_Inicial!L126)</f>
        <v>0</v>
      </c>
      <c r="O126" s="812">
        <f>SUM('MEDIÇÃO_OBJETO (1)'!O126)</f>
        <v>0</v>
      </c>
      <c r="P126" s="812">
        <f>SUM('MEDIÇÃO_OBJETO (1)'!P126)</f>
        <v>0</v>
      </c>
      <c r="Q126" s="813">
        <f t="shared" si="117"/>
        <v>0</v>
      </c>
      <c r="R126" s="951"/>
      <c r="S126" s="815">
        <f>SUM('MEDIÇÃO_OBJETO (1)'!S126)</f>
        <v>0</v>
      </c>
      <c r="T126" s="815">
        <f>SUM('MEDIÇÃO_OBJETO (1)'!T126)</f>
        <v>0</v>
      </c>
      <c r="V126" s="19"/>
      <c r="W126" s="978">
        <f t="shared" si="118"/>
        <v>0</v>
      </c>
      <c r="X126" s="816">
        <f t="shared" si="119"/>
        <v>0</v>
      </c>
      <c r="Y126" s="816">
        <f t="shared" si="120"/>
        <v>0</v>
      </c>
      <c r="Z126" s="817">
        <f t="shared" si="121"/>
        <v>0</v>
      </c>
      <c r="AB126" s="453">
        <f t="shared" si="108"/>
        <v>0</v>
      </c>
      <c r="AC126" s="14">
        <f t="shared" si="122"/>
        <v>0</v>
      </c>
      <c r="AD126" s="819"/>
      <c r="AE126" s="631">
        <f t="shared" si="109"/>
        <v>0</v>
      </c>
      <c r="AF126" s="818">
        <f>SUM('MEDIÇÃO_OBJETO (1)'!AG126)</f>
        <v>0</v>
      </c>
      <c r="AG126" s="541">
        <f>SUM('MEDIÇÃO_OBJETO (1)'!AH126)</f>
        <v>0</v>
      </c>
      <c r="AH126" s="541">
        <f>SUM('MEDIÇÃO_OBJETO (1)'!AI126)</f>
        <v>0</v>
      </c>
      <c r="AI126" s="541">
        <f>SUM('MEDIÇÃO_OBJETO (1)'!AJ126)</f>
        <v>0</v>
      </c>
      <c r="AJ126" s="541">
        <f>SUM('MEDIÇÃO_OBJETO (1)'!AK126)</f>
        <v>0</v>
      </c>
      <c r="AK126" s="541">
        <f>SUM('MEDIÇÃO_OBJETO (1)'!AL126)</f>
        <v>0</v>
      </c>
      <c r="AL126" s="541">
        <f>SUM('MEDIÇÃO_OBJETO (1)'!AM126)</f>
        <v>0</v>
      </c>
      <c r="AM126" s="541">
        <f>SUM('MEDIÇÃO_OBJETO (1)'!AN126)</f>
        <v>0</v>
      </c>
      <c r="AN126" s="541">
        <f>SUM('MEDIÇÃO_OBJETO (1)'!AO126)</f>
        <v>0</v>
      </c>
      <c r="AO126" s="541">
        <f>SUM('MEDIÇÃO_OBJETO (1)'!AP126)</f>
        <v>0</v>
      </c>
      <c r="AP126" s="541">
        <f>SUM('MEDIÇÃO_OBJETO (1)'!AQ126)</f>
        <v>0</v>
      </c>
      <c r="AQ126" s="541">
        <f>SUM('MEDIÇÃO_OBJETO (1)'!AR126)</f>
        <v>0</v>
      </c>
      <c r="AR126" s="541">
        <f>SUM('MEDIÇÃO_OBJETO (1)'!AS126)</f>
        <v>0</v>
      </c>
      <c r="AS126" s="541">
        <f>SUM('MEDIÇÃO_OBJETO (1)'!AT126)</f>
        <v>0</v>
      </c>
      <c r="AT126" s="541">
        <f>SUM('MEDIÇÃO_OBJETO (1)'!AU126)</f>
        <v>0</v>
      </c>
      <c r="AU126" s="541">
        <f>SUM('MEDIÇÃO_OBJETO (1)'!AV126)</f>
        <v>0</v>
      </c>
      <c r="AV126" s="541">
        <f>SUM('MEDIÇÃO_OBJETO (1)'!AW126)</f>
        <v>0</v>
      </c>
      <c r="AW126" s="541">
        <f>SUM('MEDIÇÃO_OBJETO (1)'!AX126)</f>
        <v>0</v>
      </c>
      <c r="AX126" s="977"/>
      <c r="BN126" s="992">
        <f t="shared" si="114"/>
        <v>0</v>
      </c>
      <c r="BO126" s="538">
        <f t="shared" si="110"/>
        <v>0</v>
      </c>
      <c r="BP126" s="987">
        <f>IF(RESUMO_GLOBAL!$X$53="a",ROUND(AF126*$N126,RESUMO_GLOBAL!$X$54),IF(RESUMO_GLOBAL!$X$53="t",TRUNC(AF126*$N126,RESUMO_GLOBAL!$X$54),AF126*$N126))</f>
        <v>0</v>
      </c>
      <c r="BQ126" s="987">
        <f>IF(RESUMO_GLOBAL!$X$53="a",ROUND(AG126*$N126,RESUMO_GLOBAL!$X$54),IF(RESUMO_GLOBAL!$X$53="t",TRUNC(AG126*$N126,RESUMO_GLOBAL!$X$54),AG126*$N126))</f>
        <v>0</v>
      </c>
      <c r="BR126" s="987">
        <f>IF(RESUMO_GLOBAL!$X$53="a",ROUND(AH126*$N126,RESUMO_GLOBAL!$X$54),IF(RESUMO_GLOBAL!$X$53="t",TRUNC(AH126*$N126,RESUMO_GLOBAL!$X$54),AH126*$N126))</f>
        <v>0</v>
      </c>
      <c r="BS126" s="987">
        <f>IF(RESUMO_GLOBAL!$X$53="a",ROUND(AI126*$N126,RESUMO_GLOBAL!$X$54),IF(RESUMO_GLOBAL!$X$53="t",TRUNC(AI126*$N126,RESUMO_GLOBAL!$X$54),AI126*$N126))</f>
        <v>0</v>
      </c>
      <c r="BT126" s="987">
        <f>IF(RESUMO_GLOBAL!$X$53="a",ROUND(AJ126*$N126,RESUMO_GLOBAL!$X$54),IF(RESUMO_GLOBAL!$X$53="t",TRUNC(AJ126*$N126,RESUMO_GLOBAL!$X$54),AJ126*$N126))</f>
        <v>0</v>
      </c>
      <c r="BU126" s="987">
        <f>IF(RESUMO_GLOBAL!$X$53="a",ROUND(AK126*$N126,RESUMO_GLOBAL!$X$54),IF(RESUMO_GLOBAL!$X$53="t",TRUNC(AK126*$N126,RESUMO_GLOBAL!$X$54),AK126*$N126))</f>
        <v>0</v>
      </c>
      <c r="BV126" s="987">
        <f>IF(RESUMO_GLOBAL!$X$53="a",ROUND(AL126*$N126,RESUMO_GLOBAL!$X$54),IF(RESUMO_GLOBAL!$X$53="t",TRUNC(AL126*$N126,RESUMO_GLOBAL!$X$54),AL126*$N126))</f>
        <v>0</v>
      </c>
      <c r="BW126" s="987">
        <f>IF(RESUMO_GLOBAL!$X$53="a",ROUND(AM126*$N126,RESUMO_GLOBAL!$X$54),IF(RESUMO_GLOBAL!$X$53="t",TRUNC(AM126*$N126,RESUMO_GLOBAL!$X$54),AM126*$N126))</f>
        <v>0</v>
      </c>
      <c r="BX126" s="987">
        <f>IF(RESUMO_GLOBAL!$X$53="a",ROUND(AN126*$N126,RESUMO_GLOBAL!$X$54),IF(RESUMO_GLOBAL!$X$53="t",TRUNC(AN126*$N126,RESUMO_GLOBAL!$X$54),AN126*$N126))</f>
        <v>0</v>
      </c>
      <c r="BY126" s="987">
        <f>IF(RESUMO_GLOBAL!$X$53="a",ROUND(AO126*$N126,RESUMO_GLOBAL!$X$54),IF(RESUMO_GLOBAL!$X$53="t",TRUNC(AO126*$N126,RESUMO_GLOBAL!$X$54),AO126*$N126))</f>
        <v>0</v>
      </c>
      <c r="BZ126" s="987">
        <f>IF(RESUMO_GLOBAL!$X$53="a",ROUND(AP126*$N126,RESUMO_GLOBAL!$X$54),IF(RESUMO_GLOBAL!$X$53="t",TRUNC(AP126*$N126,RESUMO_GLOBAL!$X$54),AP126*$N126))</f>
        <v>0</v>
      </c>
      <c r="CA126" s="987">
        <f>IF(RESUMO_GLOBAL!$X$53="a",ROUND(AQ126*$N126,RESUMO_GLOBAL!$X$54),IF(RESUMO_GLOBAL!$X$53="t",TRUNC(AQ126*$N126,RESUMO_GLOBAL!$X$54),AQ126*$N126))</f>
        <v>0</v>
      </c>
      <c r="CB126" s="987">
        <f>IF(RESUMO_GLOBAL!$X$53="a",ROUND(AR126*$N126,RESUMO_GLOBAL!$X$54),IF(RESUMO_GLOBAL!$X$53="t",TRUNC(AR126*$N126,RESUMO_GLOBAL!$X$54),AR126*$N126))</f>
        <v>0</v>
      </c>
      <c r="CC126" s="987">
        <f>IF(RESUMO_GLOBAL!$X$53="a",ROUND(AS126*$N126,RESUMO_GLOBAL!$X$54),IF(RESUMO_GLOBAL!$X$53="t",TRUNC(AS126*$N126,RESUMO_GLOBAL!$X$54),AS126*$N126))</f>
        <v>0</v>
      </c>
      <c r="CD126" s="987">
        <f>IF(RESUMO_GLOBAL!$X$53="a",ROUND(AT126*$N126,RESUMO_GLOBAL!$X$54),IF(RESUMO_GLOBAL!$X$53="t",TRUNC(AT126*$N126,RESUMO_GLOBAL!$X$54),AT126*$N126))</f>
        <v>0</v>
      </c>
      <c r="CE126" s="987">
        <f>IF(RESUMO_GLOBAL!$X$53="a",ROUND(AU126*$N126,RESUMO_GLOBAL!$X$54),IF(RESUMO_GLOBAL!$X$53="t",TRUNC(AU126*$N126,RESUMO_GLOBAL!$X$54),AU126*$N126))</f>
        <v>0</v>
      </c>
      <c r="CF126" s="987">
        <f>IF(RESUMO_GLOBAL!$X$53="a",ROUND(AV126*$N126,RESUMO_GLOBAL!$X$54),IF(RESUMO_GLOBAL!$X$53="t",TRUNC(AV126*$N126,RESUMO_GLOBAL!$X$54),AV126*$N126))</f>
        <v>0</v>
      </c>
      <c r="CG126" s="987">
        <f>IF(RESUMO_GLOBAL!$X$53="a",ROUND(AW126*$N126,RESUMO_GLOBAL!$X$54),IF(RESUMO_GLOBAL!$X$53="t",TRUNC(AW126*$N126,RESUMO_GLOBAL!$X$54),AW126*$N126))</f>
        <v>0</v>
      </c>
      <c r="CK126" s="59">
        <f t="shared" si="89"/>
        <v>0</v>
      </c>
      <c r="CL126" s="59">
        <f t="shared" si="90"/>
        <v>0</v>
      </c>
      <c r="CM126" s="59">
        <f t="shared" si="91"/>
        <v>0</v>
      </c>
      <c r="CN126" s="59">
        <f t="shared" si="92"/>
        <v>0</v>
      </c>
      <c r="CO126" s="59">
        <f t="shared" si="93"/>
        <v>0</v>
      </c>
      <c r="CP126" s="59">
        <f t="shared" si="94"/>
        <v>0</v>
      </c>
      <c r="CQ126" s="59">
        <f t="shared" si="95"/>
        <v>0</v>
      </c>
      <c r="CR126" s="59">
        <f t="shared" si="96"/>
        <v>0</v>
      </c>
      <c r="CS126" s="59">
        <f t="shared" si="97"/>
        <v>0</v>
      </c>
      <c r="CT126" s="59">
        <f t="shared" si="98"/>
        <v>0</v>
      </c>
      <c r="CU126" s="59">
        <f t="shared" si="99"/>
        <v>0</v>
      </c>
      <c r="CV126" s="59">
        <f t="shared" si="100"/>
        <v>0</v>
      </c>
      <c r="CW126" s="59">
        <f t="shared" si="101"/>
        <v>0</v>
      </c>
      <c r="CX126" s="59">
        <f t="shared" si="102"/>
        <v>0</v>
      </c>
      <c r="CY126" s="59">
        <f t="shared" si="103"/>
        <v>0</v>
      </c>
      <c r="CZ126" s="59">
        <f t="shared" si="104"/>
        <v>0</v>
      </c>
      <c r="DA126" s="59">
        <f t="shared" si="105"/>
        <v>0</v>
      </c>
      <c r="DB126" s="59">
        <f t="shared" si="106"/>
        <v>0</v>
      </c>
      <c r="DE126">
        <f t="shared" si="86"/>
        <v>121</v>
      </c>
      <c r="DF126" t="str">
        <f t="shared" si="107"/>
        <v/>
      </c>
      <c r="DG126" s="59">
        <f>IF($C126&lt;&gt;0,SUM($CK127:CK127),0)</f>
        <v>0</v>
      </c>
      <c r="DH126" s="59">
        <f>IF($C126&lt;&gt;0,SUM($CK127:CL127),0)</f>
        <v>0</v>
      </c>
      <c r="DI126" s="59">
        <f>IF($C126&lt;&gt;0,SUM($CK127:CM127),0)</f>
        <v>0</v>
      </c>
      <c r="DJ126" s="59">
        <f>IF($C126&lt;&gt;0,SUM($CK127:CN127),0)</f>
        <v>0</v>
      </c>
      <c r="DK126" s="59">
        <f>IF($C126&lt;&gt;0,SUM($CK127:CO127),0)</f>
        <v>0</v>
      </c>
      <c r="DL126" s="59">
        <f>IF($C126&lt;&gt;0,SUM($CK127:CP127),0)</f>
        <v>0</v>
      </c>
      <c r="DM126" s="59">
        <f>IF($C126&lt;&gt;0,SUM($CK127:CQ127),0)</f>
        <v>0</v>
      </c>
      <c r="DN126" s="59">
        <f>IF($C126&lt;&gt;0,SUM($CK127:CR127),0)</f>
        <v>0</v>
      </c>
      <c r="DO126" s="59">
        <f>IF($C126&lt;&gt;0,SUM($CK127:CS127),0)</f>
        <v>0</v>
      </c>
      <c r="DP126" s="59">
        <f>IF($C126&lt;&gt;0,SUM($CK127:CT127),0)</f>
        <v>0</v>
      </c>
      <c r="DQ126" s="59">
        <f>IF($C126&lt;&gt;0,SUM($CK127:CU127),0)</f>
        <v>0</v>
      </c>
      <c r="DR126" s="59">
        <f>IF($C126&lt;&gt;0,SUM($CK127:CV127),0)</f>
        <v>0</v>
      </c>
      <c r="DS126" s="59">
        <f>IF($C126&lt;&gt;0,SUM($CK127:CW127),0)</f>
        <v>0</v>
      </c>
      <c r="DT126" s="59">
        <f>IF($C126&lt;&gt;0,SUM($CK127:CX127),0)</f>
        <v>0</v>
      </c>
      <c r="DU126" s="59">
        <f>IF($C126&lt;&gt;0,SUM($CK127:CY127),0)</f>
        <v>0</v>
      </c>
      <c r="DV126" s="59">
        <f>IF($C126&lt;&gt;0,SUM($CK127:CZ127),0)</f>
        <v>0</v>
      </c>
      <c r="DW126" s="59">
        <f>IF($C126&lt;&gt;0,SUM($CK127:DA127),0)</f>
        <v>0</v>
      </c>
      <c r="DX126" s="59">
        <f>IF($C126&lt;&gt;0,SUM($CK127:DB127),0)</f>
        <v>0</v>
      </c>
      <c r="DY126" s="952" t="str">
        <f t="shared" si="111"/>
        <v/>
      </c>
    </row>
    <row r="127" spans="1:129" ht="13.5" hidden="1" thickBot="1">
      <c r="A127" s="3" t="str">
        <f t="shared" si="112"/>
        <v/>
      </c>
      <c r="B127" s="805">
        <f>Dados_GLOBAL_Inicial!E127</f>
        <v>0</v>
      </c>
      <c r="C127" s="953">
        <f>IF(IFERROR(VALUE(Dados_GLOBAL_Inicial!F127),0)=0,0,Dados_GLOBAL_Inicial!F127)</f>
        <v>0</v>
      </c>
      <c r="D127" s="830">
        <f>Dados_GLOBAL_Inicial!G127</f>
        <v>0</v>
      </c>
      <c r="E127" s="830" t="str">
        <f>IF(IFERROR(VLOOKUP(F127,Cod_Gde_Itens!$A$1:$B$80,2,FALSE),0)&gt;549,IFERROR(VLOOKUP(F127,Cod_Gde_Itens!$A$1:$B$80,2,FALSE),0),IF(Dados_GLOBAL_Inicial!H127=0,"",Dados_GLOBAL_Inicial!H127))</f>
        <v/>
      </c>
      <c r="F127" s="823">
        <f>Dados_GLOBAL_Inicial!I127</f>
        <v>0</v>
      </c>
      <c r="G127" s="824">
        <f>Dados_GLOBAL_Inicial!J127</f>
        <v>0</v>
      </c>
      <c r="H127" s="454">
        <f>Dados_GLOBAL_Inicial!K127</f>
        <v>0</v>
      </c>
      <c r="I127" s="970">
        <f>SUM('MEDIÇÃO_OBJETO (1)'!I127)</f>
        <v>0</v>
      </c>
      <c r="J127" s="455">
        <f t="shared" si="113"/>
        <v>0</v>
      </c>
      <c r="K127" s="451">
        <f t="shared" si="115"/>
        <v>0</v>
      </c>
      <c r="L127" s="452">
        <f t="shared" si="88"/>
        <v>0</v>
      </c>
      <c r="M127" s="809">
        <f t="shared" si="116"/>
        <v>0</v>
      </c>
      <c r="N127" s="810">
        <f>IF(IFERROR(VALUE(Dados_GLOBAL_Inicial!L127),0)=0,0,Dados_GLOBAL_Inicial!L127)</f>
        <v>0</v>
      </c>
      <c r="O127" s="812">
        <f>SUM('MEDIÇÃO_OBJETO (1)'!O127)</f>
        <v>0</v>
      </c>
      <c r="P127" s="812">
        <f>SUM('MEDIÇÃO_OBJETO (1)'!P127)</f>
        <v>0</v>
      </c>
      <c r="Q127" s="813">
        <f t="shared" si="117"/>
        <v>0</v>
      </c>
      <c r="R127" s="951"/>
      <c r="S127" s="815">
        <f>SUM('MEDIÇÃO_OBJETO (1)'!S127)</f>
        <v>0</v>
      </c>
      <c r="T127" s="815">
        <f>SUM('MEDIÇÃO_OBJETO (1)'!T127)</f>
        <v>0</v>
      </c>
      <c r="V127" s="19"/>
      <c r="W127" s="978">
        <f t="shared" si="118"/>
        <v>0</v>
      </c>
      <c r="X127" s="816">
        <f t="shared" si="119"/>
        <v>0</v>
      </c>
      <c r="Y127" s="816">
        <f t="shared" si="120"/>
        <v>0</v>
      </c>
      <c r="Z127" s="817">
        <f t="shared" si="121"/>
        <v>0</v>
      </c>
      <c r="AB127" s="453">
        <f t="shared" si="108"/>
        <v>0</v>
      </c>
      <c r="AC127" s="14">
        <f t="shared" si="122"/>
        <v>0</v>
      </c>
      <c r="AD127" s="819"/>
      <c r="AE127" s="631">
        <f t="shared" si="109"/>
        <v>0</v>
      </c>
      <c r="AF127" s="818">
        <f>SUM('MEDIÇÃO_OBJETO (1)'!AG127)</f>
        <v>0</v>
      </c>
      <c r="AG127" s="541">
        <f>SUM('MEDIÇÃO_OBJETO (1)'!AH127)</f>
        <v>0</v>
      </c>
      <c r="AH127" s="541">
        <f>SUM('MEDIÇÃO_OBJETO (1)'!AI127)</f>
        <v>0</v>
      </c>
      <c r="AI127" s="541">
        <f>SUM('MEDIÇÃO_OBJETO (1)'!AJ127)</f>
        <v>0</v>
      </c>
      <c r="AJ127" s="541">
        <f>SUM('MEDIÇÃO_OBJETO (1)'!AK127)</f>
        <v>0</v>
      </c>
      <c r="AK127" s="541">
        <f>SUM('MEDIÇÃO_OBJETO (1)'!AL127)</f>
        <v>0</v>
      </c>
      <c r="AL127" s="541">
        <f>SUM('MEDIÇÃO_OBJETO (1)'!AM127)</f>
        <v>0</v>
      </c>
      <c r="AM127" s="541">
        <f>SUM('MEDIÇÃO_OBJETO (1)'!AN127)</f>
        <v>0</v>
      </c>
      <c r="AN127" s="541">
        <f>SUM('MEDIÇÃO_OBJETO (1)'!AO127)</f>
        <v>0</v>
      </c>
      <c r="AO127" s="541">
        <f>SUM('MEDIÇÃO_OBJETO (1)'!AP127)</f>
        <v>0</v>
      </c>
      <c r="AP127" s="541">
        <f>SUM('MEDIÇÃO_OBJETO (1)'!AQ127)</f>
        <v>0</v>
      </c>
      <c r="AQ127" s="541">
        <f>SUM('MEDIÇÃO_OBJETO (1)'!AR127)</f>
        <v>0</v>
      </c>
      <c r="AR127" s="541">
        <f>SUM('MEDIÇÃO_OBJETO (1)'!AS127)</f>
        <v>0</v>
      </c>
      <c r="AS127" s="541">
        <f>SUM('MEDIÇÃO_OBJETO (1)'!AT127)</f>
        <v>0</v>
      </c>
      <c r="AT127" s="541">
        <f>SUM('MEDIÇÃO_OBJETO (1)'!AU127)</f>
        <v>0</v>
      </c>
      <c r="AU127" s="541">
        <f>SUM('MEDIÇÃO_OBJETO (1)'!AV127)</f>
        <v>0</v>
      </c>
      <c r="AV127" s="541">
        <f>SUM('MEDIÇÃO_OBJETO (1)'!AW127)</f>
        <v>0</v>
      </c>
      <c r="AW127" s="541">
        <f>SUM('MEDIÇÃO_OBJETO (1)'!AX127)</f>
        <v>0</v>
      </c>
      <c r="AX127" s="977"/>
      <c r="BN127" s="992">
        <f t="shared" si="114"/>
        <v>0</v>
      </c>
      <c r="BO127" s="538">
        <f t="shared" si="110"/>
        <v>0</v>
      </c>
      <c r="BP127" s="987">
        <f>IF(RESUMO_GLOBAL!$X$53="a",ROUND(AF127*$N127,RESUMO_GLOBAL!$X$54),IF(RESUMO_GLOBAL!$X$53="t",TRUNC(AF127*$N127,RESUMO_GLOBAL!$X$54),AF127*$N127))</f>
        <v>0</v>
      </c>
      <c r="BQ127" s="987">
        <f>IF(RESUMO_GLOBAL!$X$53="a",ROUND(AG127*$N127,RESUMO_GLOBAL!$X$54),IF(RESUMO_GLOBAL!$X$53="t",TRUNC(AG127*$N127,RESUMO_GLOBAL!$X$54),AG127*$N127))</f>
        <v>0</v>
      </c>
      <c r="BR127" s="987">
        <f>IF(RESUMO_GLOBAL!$X$53="a",ROUND(AH127*$N127,RESUMO_GLOBAL!$X$54),IF(RESUMO_GLOBAL!$X$53="t",TRUNC(AH127*$N127,RESUMO_GLOBAL!$X$54),AH127*$N127))</f>
        <v>0</v>
      </c>
      <c r="BS127" s="987">
        <f>IF(RESUMO_GLOBAL!$X$53="a",ROUND(AI127*$N127,RESUMO_GLOBAL!$X$54),IF(RESUMO_GLOBAL!$X$53="t",TRUNC(AI127*$N127,RESUMO_GLOBAL!$X$54),AI127*$N127))</f>
        <v>0</v>
      </c>
      <c r="BT127" s="987">
        <f>IF(RESUMO_GLOBAL!$X$53="a",ROUND(AJ127*$N127,RESUMO_GLOBAL!$X$54),IF(RESUMO_GLOBAL!$X$53="t",TRUNC(AJ127*$N127,RESUMO_GLOBAL!$X$54),AJ127*$N127))</f>
        <v>0</v>
      </c>
      <c r="BU127" s="987">
        <f>IF(RESUMO_GLOBAL!$X$53="a",ROUND(AK127*$N127,RESUMO_GLOBAL!$X$54),IF(RESUMO_GLOBAL!$X$53="t",TRUNC(AK127*$N127,RESUMO_GLOBAL!$X$54),AK127*$N127))</f>
        <v>0</v>
      </c>
      <c r="BV127" s="987">
        <f>IF(RESUMO_GLOBAL!$X$53="a",ROUND(AL127*$N127,RESUMO_GLOBAL!$X$54),IF(RESUMO_GLOBAL!$X$53="t",TRUNC(AL127*$N127,RESUMO_GLOBAL!$X$54),AL127*$N127))</f>
        <v>0</v>
      </c>
      <c r="BW127" s="987">
        <f>IF(RESUMO_GLOBAL!$X$53="a",ROUND(AM127*$N127,RESUMO_GLOBAL!$X$54),IF(RESUMO_GLOBAL!$X$53="t",TRUNC(AM127*$N127,RESUMO_GLOBAL!$X$54),AM127*$N127))</f>
        <v>0</v>
      </c>
      <c r="BX127" s="987">
        <f>IF(RESUMO_GLOBAL!$X$53="a",ROUND(AN127*$N127,RESUMO_GLOBAL!$X$54),IF(RESUMO_GLOBAL!$X$53="t",TRUNC(AN127*$N127,RESUMO_GLOBAL!$X$54),AN127*$N127))</f>
        <v>0</v>
      </c>
      <c r="BY127" s="987">
        <f>IF(RESUMO_GLOBAL!$X$53="a",ROUND(AO127*$N127,RESUMO_GLOBAL!$X$54),IF(RESUMO_GLOBAL!$X$53="t",TRUNC(AO127*$N127,RESUMO_GLOBAL!$X$54),AO127*$N127))</f>
        <v>0</v>
      </c>
      <c r="BZ127" s="987">
        <f>IF(RESUMO_GLOBAL!$X$53="a",ROUND(AP127*$N127,RESUMO_GLOBAL!$X$54),IF(RESUMO_GLOBAL!$X$53="t",TRUNC(AP127*$N127,RESUMO_GLOBAL!$X$54),AP127*$N127))</f>
        <v>0</v>
      </c>
      <c r="CA127" s="987">
        <f>IF(RESUMO_GLOBAL!$X$53="a",ROUND(AQ127*$N127,RESUMO_GLOBAL!$X$54),IF(RESUMO_GLOBAL!$X$53="t",TRUNC(AQ127*$N127,RESUMO_GLOBAL!$X$54),AQ127*$N127))</f>
        <v>0</v>
      </c>
      <c r="CB127" s="987">
        <f>IF(RESUMO_GLOBAL!$X$53="a",ROUND(AR127*$N127,RESUMO_GLOBAL!$X$54),IF(RESUMO_GLOBAL!$X$53="t",TRUNC(AR127*$N127,RESUMO_GLOBAL!$X$54),AR127*$N127))</f>
        <v>0</v>
      </c>
      <c r="CC127" s="987">
        <f>IF(RESUMO_GLOBAL!$X$53="a",ROUND(AS127*$N127,RESUMO_GLOBAL!$X$54),IF(RESUMO_GLOBAL!$X$53="t",TRUNC(AS127*$N127,RESUMO_GLOBAL!$X$54),AS127*$N127))</f>
        <v>0</v>
      </c>
      <c r="CD127" s="987">
        <f>IF(RESUMO_GLOBAL!$X$53="a",ROUND(AT127*$N127,RESUMO_GLOBAL!$X$54),IF(RESUMO_GLOBAL!$X$53="t",TRUNC(AT127*$N127,RESUMO_GLOBAL!$X$54),AT127*$N127))</f>
        <v>0</v>
      </c>
      <c r="CE127" s="987">
        <f>IF(RESUMO_GLOBAL!$X$53="a",ROUND(AU127*$N127,RESUMO_GLOBAL!$X$54),IF(RESUMO_GLOBAL!$X$53="t",TRUNC(AU127*$N127,RESUMO_GLOBAL!$X$54),AU127*$N127))</f>
        <v>0</v>
      </c>
      <c r="CF127" s="987">
        <f>IF(RESUMO_GLOBAL!$X$53="a",ROUND(AV127*$N127,RESUMO_GLOBAL!$X$54),IF(RESUMO_GLOBAL!$X$53="t",TRUNC(AV127*$N127,RESUMO_GLOBAL!$X$54),AV127*$N127))</f>
        <v>0</v>
      </c>
      <c r="CG127" s="987">
        <f>IF(RESUMO_GLOBAL!$X$53="a",ROUND(AW127*$N127,RESUMO_GLOBAL!$X$54),IF(RESUMO_GLOBAL!$X$53="t",TRUNC(AW127*$N127,RESUMO_GLOBAL!$X$54),AW127*$N127))</f>
        <v>0</v>
      </c>
      <c r="CK127" s="59">
        <f t="shared" si="89"/>
        <v>0</v>
      </c>
      <c r="CL127" s="59">
        <f t="shared" si="90"/>
        <v>0</v>
      </c>
      <c r="CM127" s="59">
        <f t="shared" si="91"/>
        <v>0</v>
      </c>
      <c r="CN127" s="59">
        <f t="shared" si="92"/>
        <v>0</v>
      </c>
      <c r="CO127" s="59">
        <f t="shared" si="93"/>
        <v>0</v>
      </c>
      <c r="CP127" s="59">
        <f t="shared" si="94"/>
        <v>0</v>
      </c>
      <c r="CQ127" s="59">
        <f t="shared" si="95"/>
        <v>0</v>
      </c>
      <c r="CR127" s="59">
        <f t="shared" si="96"/>
        <v>0</v>
      </c>
      <c r="CS127" s="59">
        <f t="shared" si="97"/>
        <v>0</v>
      </c>
      <c r="CT127" s="59">
        <f t="shared" si="98"/>
        <v>0</v>
      </c>
      <c r="CU127" s="59">
        <f t="shared" si="99"/>
        <v>0</v>
      </c>
      <c r="CV127" s="59">
        <f t="shared" si="100"/>
        <v>0</v>
      </c>
      <c r="CW127" s="59">
        <f t="shared" si="101"/>
        <v>0</v>
      </c>
      <c r="CX127" s="59">
        <f t="shared" si="102"/>
        <v>0</v>
      </c>
      <c r="CY127" s="59">
        <f t="shared" si="103"/>
        <v>0</v>
      </c>
      <c r="CZ127" s="59">
        <f t="shared" si="104"/>
        <v>0</v>
      </c>
      <c r="DA127" s="59">
        <f t="shared" si="105"/>
        <v>0</v>
      </c>
      <c r="DB127" s="59">
        <f t="shared" si="106"/>
        <v>0</v>
      </c>
      <c r="DE127">
        <f t="shared" si="86"/>
        <v>122</v>
      </c>
      <c r="DF127" t="str">
        <f t="shared" si="107"/>
        <v/>
      </c>
      <c r="DG127" s="59">
        <f>IF($C127&lt;&gt;0,SUM($CK128:CK128),0)</f>
        <v>0</v>
      </c>
      <c r="DH127" s="59">
        <f>IF($C127&lt;&gt;0,SUM($CK128:CL128),0)</f>
        <v>0</v>
      </c>
      <c r="DI127" s="59">
        <f>IF($C127&lt;&gt;0,SUM($CK128:CM128),0)</f>
        <v>0</v>
      </c>
      <c r="DJ127" s="59">
        <f>IF($C127&lt;&gt;0,SUM($CK128:CN128),0)</f>
        <v>0</v>
      </c>
      <c r="DK127" s="59">
        <f>IF($C127&lt;&gt;0,SUM($CK128:CO128),0)</f>
        <v>0</v>
      </c>
      <c r="DL127" s="59">
        <f>IF($C127&lt;&gt;0,SUM($CK128:CP128),0)</f>
        <v>0</v>
      </c>
      <c r="DM127" s="59">
        <f>IF($C127&lt;&gt;0,SUM($CK128:CQ128),0)</f>
        <v>0</v>
      </c>
      <c r="DN127" s="59">
        <f>IF($C127&lt;&gt;0,SUM($CK128:CR128),0)</f>
        <v>0</v>
      </c>
      <c r="DO127" s="59">
        <f>IF($C127&lt;&gt;0,SUM($CK128:CS128),0)</f>
        <v>0</v>
      </c>
      <c r="DP127" s="59">
        <f>IF($C127&lt;&gt;0,SUM($CK128:CT128),0)</f>
        <v>0</v>
      </c>
      <c r="DQ127" s="59">
        <f>IF($C127&lt;&gt;0,SUM($CK128:CU128),0)</f>
        <v>0</v>
      </c>
      <c r="DR127" s="59">
        <f>IF($C127&lt;&gt;0,SUM($CK128:CV128),0)</f>
        <v>0</v>
      </c>
      <c r="DS127" s="59">
        <f>IF($C127&lt;&gt;0,SUM($CK128:CW128),0)</f>
        <v>0</v>
      </c>
      <c r="DT127" s="59">
        <f>IF($C127&lt;&gt;0,SUM($CK128:CX128),0)</f>
        <v>0</v>
      </c>
      <c r="DU127" s="59">
        <f>IF($C127&lt;&gt;0,SUM($CK128:CY128),0)</f>
        <v>0</v>
      </c>
      <c r="DV127" s="59">
        <f>IF($C127&lt;&gt;0,SUM($CK128:CZ128),0)</f>
        <v>0</v>
      </c>
      <c r="DW127" s="59">
        <f>IF($C127&lt;&gt;0,SUM($CK128:DA128),0)</f>
        <v>0</v>
      </c>
      <c r="DX127" s="59">
        <f>IF($C127&lt;&gt;0,SUM($CK128:DB128),0)</f>
        <v>0</v>
      </c>
      <c r="DY127" s="952" t="str">
        <f t="shared" si="111"/>
        <v/>
      </c>
    </row>
    <row r="128" spans="1:129" ht="13.5" hidden="1" thickBot="1">
      <c r="A128" s="3" t="str">
        <f t="shared" si="112"/>
        <v/>
      </c>
      <c r="B128" s="805">
        <f>Dados_GLOBAL_Inicial!E128</f>
        <v>0</v>
      </c>
      <c r="C128" s="953">
        <f>IF(IFERROR(VALUE(Dados_GLOBAL_Inicial!F128),0)=0,0,Dados_GLOBAL_Inicial!F128)</f>
        <v>0</v>
      </c>
      <c r="D128" s="830">
        <f>Dados_GLOBAL_Inicial!G128</f>
        <v>0</v>
      </c>
      <c r="E128" s="830" t="str">
        <f>IF(IFERROR(VLOOKUP(F128,Cod_Gde_Itens!$A$1:$B$80,2,FALSE),0)&gt;549,IFERROR(VLOOKUP(F128,Cod_Gde_Itens!$A$1:$B$80,2,FALSE),0),IF(Dados_GLOBAL_Inicial!H128=0,"",Dados_GLOBAL_Inicial!H128))</f>
        <v/>
      </c>
      <c r="F128" s="823">
        <f>Dados_GLOBAL_Inicial!I128</f>
        <v>0</v>
      </c>
      <c r="G128" s="824">
        <f>Dados_GLOBAL_Inicial!J128</f>
        <v>0</v>
      </c>
      <c r="H128" s="454">
        <f>Dados_GLOBAL_Inicial!K128</f>
        <v>0</v>
      </c>
      <c r="I128" s="970">
        <f>SUM('MEDIÇÃO_OBJETO (1)'!I128)</f>
        <v>0</v>
      </c>
      <c r="J128" s="455">
        <f t="shared" si="113"/>
        <v>0</v>
      </c>
      <c r="K128" s="451">
        <f t="shared" si="115"/>
        <v>0</v>
      </c>
      <c r="L128" s="452">
        <f t="shared" si="88"/>
        <v>0</v>
      </c>
      <c r="M128" s="809">
        <f t="shared" si="116"/>
        <v>0</v>
      </c>
      <c r="N128" s="810">
        <f>IF(IFERROR(VALUE(Dados_GLOBAL_Inicial!L128),0)=0,0,Dados_GLOBAL_Inicial!L128)</f>
        <v>0</v>
      </c>
      <c r="O128" s="812">
        <f>SUM('MEDIÇÃO_OBJETO (1)'!O128)</f>
        <v>0</v>
      </c>
      <c r="P128" s="812">
        <f>SUM('MEDIÇÃO_OBJETO (1)'!P128)</f>
        <v>0</v>
      </c>
      <c r="Q128" s="813">
        <f t="shared" si="117"/>
        <v>0</v>
      </c>
      <c r="R128" s="951"/>
      <c r="S128" s="815">
        <f>SUM('MEDIÇÃO_OBJETO (1)'!S128)</f>
        <v>0</v>
      </c>
      <c r="T128" s="815">
        <f>SUM('MEDIÇÃO_OBJETO (1)'!T128)</f>
        <v>0</v>
      </c>
      <c r="V128" s="19"/>
      <c r="W128" s="978">
        <f t="shared" si="118"/>
        <v>0</v>
      </c>
      <c r="X128" s="816">
        <f t="shared" si="119"/>
        <v>0</v>
      </c>
      <c r="Y128" s="816">
        <f t="shared" si="120"/>
        <v>0</v>
      </c>
      <c r="Z128" s="817">
        <f t="shared" si="121"/>
        <v>0</v>
      </c>
      <c r="AB128" s="453">
        <f t="shared" si="108"/>
        <v>0</v>
      </c>
      <c r="AC128" s="14">
        <f t="shared" si="122"/>
        <v>0</v>
      </c>
      <c r="AD128" s="819"/>
      <c r="AE128" s="631">
        <f t="shared" si="109"/>
        <v>0</v>
      </c>
      <c r="AF128" s="818">
        <f>SUM('MEDIÇÃO_OBJETO (1)'!AG128)</f>
        <v>0</v>
      </c>
      <c r="AG128" s="541">
        <f>SUM('MEDIÇÃO_OBJETO (1)'!AH128)</f>
        <v>0</v>
      </c>
      <c r="AH128" s="541">
        <f>SUM('MEDIÇÃO_OBJETO (1)'!AI128)</f>
        <v>0</v>
      </c>
      <c r="AI128" s="541">
        <f>SUM('MEDIÇÃO_OBJETO (1)'!AJ128)</f>
        <v>0</v>
      </c>
      <c r="AJ128" s="541">
        <f>SUM('MEDIÇÃO_OBJETO (1)'!AK128)</f>
        <v>0</v>
      </c>
      <c r="AK128" s="541">
        <f>SUM('MEDIÇÃO_OBJETO (1)'!AL128)</f>
        <v>0</v>
      </c>
      <c r="AL128" s="541">
        <f>SUM('MEDIÇÃO_OBJETO (1)'!AM128)</f>
        <v>0</v>
      </c>
      <c r="AM128" s="541">
        <f>SUM('MEDIÇÃO_OBJETO (1)'!AN128)</f>
        <v>0</v>
      </c>
      <c r="AN128" s="541">
        <f>SUM('MEDIÇÃO_OBJETO (1)'!AO128)</f>
        <v>0</v>
      </c>
      <c r="AO128" s="541">
        <f>SUM('MEDIÇÃO_OBJETO (1)'!AP128)</f>
        <v>0</v>
      </c>
      <c r="AP128" s="541">
        <f>SUM('MEDIÇÃO_OBJETO (1)'!AQ128)</f>
        <v>0</v>
      </c>
      <c r="AQ128" s="541">
        <f>SUM('MEDIÇÃO_OBJETO (1)'!AR128)</f>
        <v>0</v>
      </c>
      <c r="AR128" s="541">
        <f>SUM('MEDIÇÃO_OBJETO (1)'!AS128)</f>
        <v>0</v>
      </c>
      <c r="AS128" s="541">
        <f>SUM('MEDIÇÃO_OBJETO (1)'!AT128)</f>
        <v>0</v>
      </c>
      <c r="AT128" s="541">
        <f>SUM('MEDIÇÃO_OBJETO (1)'!AU128)</f>
        <v>0</v>
      </c>
      <c r="AU128" s="541">
        <f>SUM('MEDIÇÃO_OBJETO (1)'!AV128)</f>
        <v>0</v>
      </c>
      <c r="AV128" s="541">
        <f>SUM('MEDIÇÃO_OBJETO (1)'!AW128)</f>
        <v>0</v>
      </c>
      <c r="AW128" s="541">
        <f>SUM('MEDIÇÃO_OBJETO (1)'!AX128)</f>
        <v>0</v>
      </c>
      <c r="AX128" s="977"/>
      <c r="BN128" s="992">
        <f t="shared" si="114"/>
        <v>0</v>
      </c>
      <c r="BO128" s="538">
        <f t="shared" si="110"/>
        <v>0</v>
      </c>
      <c r="BP128" s="987">
        <f>IF(RESUMO_GLOBAL!$X$53="a",ROUND(AF128*$N128,RESUMO_GLOBAL!$X$54),IF(RESUMO_GLOBAL!$X$53="t",TRUNC(AF128*$N128,RESUMO_GLOBAL!$X$54),AF128*$N128))</f>
        <v>0</v>
      </c>
      <c r="BQ128" s="987">
        <f>IF(RESUMO_GLOBAL!$X$53="a",ROUND(AG128*$N128,RESUMO_GLOBAL!$X$54),IF(RESUMO_GLOBAL!$X$53="t",TRUNC(AG128*$N128,RESUMO_GLOBAL!$X$54),AG128*$N128))</f>
        <v>0</v>
      </c>
      <c r="BR128" s="987">
        <f>IF(RESUMO_GLOBAL!$X$53="a",ROUND(AH128*$N128,RESUMO_GLOBAL!$X$54),IF(RESUMO_GLOBAL!$X$53="t",TRUNC(AH128*$N128,RESUMO_GLOBAL!$X$54),AH128*$N128))</f>
        <v>0</v>
      </c>
      <c r="BS128" s="987">
        <f>IF(RESUMO_GLOBAL!$X$53="a",ROUND(AI128*$N128,RESUMO_GLOBAL!$X$54),IF(RESUMO_GLOBAL!$X$53="t",TRUNC(AI128*$N128,RESUMO_GLOBAL!$X$54),AI128*$N128))</f>
        <v>0</v>
      </c>
      <c r="BT128" s="987">
        <f>IF(RESUMO_GLOBAL!$X$53="a",ROUND(AJ128*$N128,RESUMO_GLOBAL!$X$54),IF(RESUMO_GLOBAL!$X$53="t",TRUNC(AJ128*$N128,RESUMO_GLOBAL!$X$54),AJ128*$N128))</f>
        <v>0</v>
      </c>
      <c r="BU128" s="987">
        <f>IF(RESUMO_GLOBAL!$X$53="a",ROUND(AK128*$N128,RESUMO_GLOBAL!$X$54),IF(RESUMO_GLOBAL!$X$53="t",TRUNC(AK128*$N128,RESUMO_GLOBAL!$X$54),AK128*$N128))</f>
        <v>0</v>
      </c>
      <c r="BV128" s="987">
        <f>IF(RESUMO_GLOBAL!$X$53="a",ROUND(AL128*$N128,RESUMO_GLOBAL!$X$54),IF(RESUMO_GLOBAL!$X$53="t",TRUNC(AL128*$N128,RESUMO_GLOBAL!$X$54),AL128*$N128))</f>
        <v>0</v>
      </c>
      <c r="BW128" s="987">
        <f>IF(RESUMO_GLOBAL!$X$53="a",ROUND(AM128*$N128,RESUMO_GLOBAL!$X$54),IF(RESUMO_GLOBAL!$X$53="t",TRUNC(AM128*$N128,RESUMO_GLOBAL!$X$54),AM128*$N128))</f>
        <v>0</v>
      </c>
      <c r="BX128" s="987">
        <f>IF(RESUMO_GLOBAL!$X$53="a",ROUND(AN128*$N128,RESUMO_GLOBAL!$X$54),IF(RESUMO_GLOBAL!$X$53="t",TRUNC(AN128*$N128,RESUMO_GLOBAL!$X$54),AN128*$N128))</f>
        <v>0</v>
      </c>
      <c r="BY128" s="987">
        <f>IF(RESUMO_GLOBAL!$X$53="a",ROUND(AO128*$N128,RESUMO_GLOBAL!$X$54),IF(RESUMO_GLOBAL!$X$53="t",TRUNC(AO128*$N128,RESUMO_GLOBAL!$X$54),AO128*$N128))</f>
        <v>0</v>
      </c>
      <c r="BZ128" s="987">
        <f>IF(RESUMO_GLOBAL!$X$53="a",ROUND(AP128*$N128,RESUMO_GLOBAL!$X$54),IF(RESUMO_GLOBAL!$X$53="t",TRUNC(AP128*$N128,RESUMO_GLOBAL!$X$54),AP128*$N128))</f>
        <v>0</v>
      </c>
      <c r="CA128" s="987">
        <f>IF(RESUMO_GLOBAL!$X$53="a",ROUND(AQ128*$N128,RESUMO_GLOBAL!$X$54),IF(RESUMO_GLOBAL!$X$53="t",TRUNC(AQ128*$N128,RESUMO_GLOBAL!$X$54),AQ128*$N128))</f>
        <v>0</v>
      </c>
      <c r="CB128" s="987">
        <f>IF(RESUMO_GLOBAL!$X$53="a",ROUND(AR128*$N128,RESUMO_GLOBAL!$X$54),IF(RESUMO_GLOBAL!$X$53="t",TRUNC(AR128*$N128,RESUMO_GLOBAL!$X$54),AR128*$N128))</f>
        <v>0</v>
      </c>
      <c r="CC128" s="987">
        <f>IF(RESUMO_GLOBAL!$X$53="a",ROUND(AS128*$N128,RESUMO_GLOBAL!$X$54),IF(RESUMO_GLOBAL!$X$53="t",TRUNC(AS128*$N128,RESUMO_GLOBAL!$X$54),AS128*$N128))</f>
        <v>0</v>
      </c>
      <c r="CD128" s="987">
        <f>IF(RESUMO_GLOBAL!$X$53="a",ROUND(AT128*$N128,RESUMO_GLOBAL!$X$54),IF(RESUMO_GLOBAL!$X$53="t",TRUNC(AT128*$N128,RESUMO_GLOBAL!$X$54),AT128*$N128))</f>
        <v>0</v>
      </c>
      <c r="CE128" s="987">
        <f>IF(RESUMO_GLOBAL!$X$53="a",ROUND(AU128*$N128,RESUMO_GLOBAL!$X$54),IF(RESUMO_GLOBAL!$X$53="t",TRUNC(AU128*$N128,RESUMO_GLOBAL!$X$54),AU128*$N128))</f>
        <v>0</v>
      </c>
      <c r="CF128" s="987">
        <f>IF(RESUMO_GLOBAL!$X$53="a",ROUND(AV128*$N128,RESUMO_GLOBAL!$X$54),IF(RESUMO_GLOBAL!$X$53="t",TRUNC(AV128*$N128,RESUMO_GLOBAL!$X$54),AV128*$N128))</f>
        <v>0</v>
      </c>
      <c r="CG128" s="987">
        <f>IF(RESUMO_GLOBAL!$X$53="a",ROUND(AW128*$N128,RESUMO_GLOBAL!$X$54),IF(RESUMO_GLOBAL!$X$53="t",TRUNC(AW128*$N128,RESUMO_GLOBAL!$X$54),AW128*$N128))</f>
        <v>0</v>
      </c>
      <c r="CK128" s="59">
        <f t="shared" si="89"/>
        <v>0</v>
      </c>
      <c r="CL128" s="59">
        <f t="shared" si="90"/>
        <v>0</v>
      </c>
      <c r="CM128" s="59">
        <f t="shared" si="91"/>
        <v>0</v>
      </c>
      <c r="CN128" s="59">
        <f t="shared" si="92"/>
        <v>0</v>
      </c>
      <c r="CO128" s="59">
        <f t="shared" si="93"/>
        <v>0</v>
      </c>
      <c r="CP128" s="59">
        <f t="shared" si="94"/>
        <v>0</v>
      </c>
      <c r="CQ128" s="59">
        <f t="shared" si="95"/>
        <v>0</v>
      </c>
      <c r="CR128" s="59">
        <f t="shared" si="96"/>
        <v>0</v>
      </c>
      <c r="CS128" s="59">
        <f t="shared" si="97"/>
        <v>0</v>
      </c>
      <c r="CT128" s="59">
        <f t="shared" si="98"/>
        <v>0</v>
      </c>
      <c r="CU128" s="59">
        <f t="shared" si="99"/>
        <v>0</v>
      </c>
      <c r="CV128" s="59">
        <f t="shared" si="100"/>
        <v>0</v>
      </c>
      <c r="CW128" s="59">
        <f t="shared" si="101"/>
        <v>0</v>
      </c>
      <c r="CX128" s="59">
        <f t="shared" si="102"/>
        <v>0</v>
      </c>
      <c r="CY128" s="59">
        <f t="shared" si="103"/>
        <v>0</v>
      </c>
      <c r="CZ128" s="59">
        <f t="shared" si="104"/>
        <v>0</v>
      </c>
      <c r="DA128" s="59">
        <f t="shared" si="105"/>
        <v>0</v>
      </c>
      <c r="DB128" s="59">
        <f t="shared" si="106"/>
        <v>0</v>
      </c>
      <c r="DE128">
        <f t="shared" si="86"/>
        <v>123</v>
      </c>
      <c r="DF128" t="str">
        <f t="shared" si="107"/>
        <v/>
      </c>
      <c r="DG128" s="59">
        <f>IF($C128&lt;&gt;0,SUM($CK129:CK129),0)</f>
        <v>0</v>
      </c>
      <c r="DH128" s="59">
        <f>IF($C128&lt;&gt;0,SUM($CK129:CL129),0)</f>
        <v>0</v>
      </c>
      <c r="DI128" s="59">
        <f>IF($C128&lt;&gt;0,SUM($CK129:CM129),0)</f>
        <v>0</v>
      </c>
      <c r="DJ128" s="59">
        <f>IF($C128&lt;&gt;0,SUM($CK129:CN129),0)</f>
        <v>0</v>
      </c>
      <c r="DK128" s="59">
        <f>IF($C128&lt;&gt;0,SUM($CK129:CO129),0)</f>
        <v>0</v>
      </c>
      <c r="DL128" s="59">
        <f>IF($C128&lt;&gt;0,SUM($CK129:CP129),0)</f>
        <v>0</v>
      </c>
      <c r="DM128" s="59">
        <f>IF($C128&lt;&gt;0,SUM($CK129:CQ129),0)</f>
        <v>0</v>
      </c>
      <c r="DN128" s="59">
        <f>IF($C128&lt;&gt;0,SUM($CK129:CR129),0)</f>
        <v>0</v>
      </c>
      <c r="DO128" s="59">
        <f>IF($C128&lt;&gt;0,SUM($CK129:CS129),0)</f>
        <v>0</v>
      </c>
      <c r="DP128" s="59">
        <f>IF($C128&lt;&gt;0,SUM($CK129:CT129),0)</f>
        <v>0</v>
      </c>
      <c r="DQ128" s="59">
        <f>IF($C128&lt;&gt;0,SUM($CK129:CU129),0)</f>
        <v>0</v>
      </c>
      <c r="DR128" s="59">
        <f>IF($C128&lt;&gt;0,SUM($CK129:CV129),0)</f>
        <v>0</v>
      </c>
      <c r="DS128" s="59">
        <f>IF($C128&lt;&gt;0,SUM($CK129:CW129),0)</f>
        <v>0</v>
      </c>
      <c r="DT128" s="59">
        <f>IF($C128&lt;&gt;0,SUM($CK129:CX129),0)</f>
        <v>0</v>
      </c>
      <c r="DU128" s="59">
        <f>IF($C128&lt;&gt;0,SUM($CK129:CY129),0)</f>
        <v>0</v>
      </c>
      <c r="DV128" s="59">
        <f>IF($C128&lt;&gt;0,SUM($CK129:CZ129),0)</f>
        <v>0</v>
      </c>
      <c r="DW128" s="59">
        <f>IF($C128&lt;&gt;0,SUM($CK129:DA129),0)</f>
        <v>0</v>
      </c>
      <c r="DX128" s="59">
        <f>IF($C128&lt;&gt;0,SUM($CK129:DB129),0)</f>
        <v>0</v>
      </c>
      <c r="DY128" s="952" t="str">
        <f t="shared" si="111"/>
        <v/>
      </c>
    </row>
    <row r="129" spans="1:129" ht="13.5" hidden="1" thickBot="1">
      <c r="A129" s="3" t="str">
        <f t="shared" si="112"/>
        <v/>
      </c>
      <c r="B129" s="805">
        <f>Dados_GLOBAL_Inicial!E129</f>
        <v>0</v>
      </c>
      <c r="C129" s="953">
        <f>IF(IFERROR(VALUE(Dados_GLOBAL_Inicial!F129),0)=0,0,Dados_GLOBAL_Inicial!F129)</f>
        <v>0</v>
      </c>
      <c r="D129" s="830">
        <f>Dados_GLOBAL_Inicial!G129</f>
        <v>0</v>
      </c>
      <c r="E129" s="830" t="str">
        <f>IF(IFERROR(VLOOKUP(F129,Cod_Gde_Itens!$A$1:$B$80,2,FALSE),0)&gt;549,IFERROR(VLOOKUP(F129,Cod_Gde_Itens!$A$1:$B$80,2,FALSE),0),IF(Dados_GLOBAL_Inicial!H129=0,"",Dados_GLOBAL_Inicial!H129))</f>
        <v/>
      </c>
      <c r="F129" s="823">
        <f>Dados_GLOBAL_Inicial!I129</f>
        <v>0</v>
      </c>
      <c r="G129" s="824">
        <f>Dados_GLOBAL_Inicial!J129</f>
        <v>0</v>
      </c>
      <c r="H129" s="454">
        <f>Dados_GLOBAL_Inicial!K129</f>
        <v>0</v>
      </c>
      <c r="I129" s="970">
        <f>SUM('MEDIÇÃO_OBJETO (1)'!I129)</f>
        <v>0</v>
      </c>
      <c r="J129" s="455">
        <f t="shared" si="113"/>
        <v>0</v>
      </c>
      <c r="K129" s="451">
        <f t="shared" si="115"/>
        <v>0</v>
      </c>
      <c r="L129" s="452">
        <f t="shared" si="88"/>
        <v>0</v>
      </c>
      <c r="M129" s="809">
        <f t="shared" si="116"/>
        <v>0</v>
      </c>
      <c r="N129" s="810">
        <f>IF(IFERROR(VALUE(Dados_GLOBAL_Inicial!L129),0)=0,0,Dados_GLOBAL_Inicial!L129)</f>
        <v>0</v>
      </c>
      <c r="O129" s="812">
        <f>SUM('MEDIÇÃO_OBJETO (1)'!O129)</f>
        <v>0</v>
      </c>
      <c r="P129" s="812">
        <f>SUM('MEDIÇÃO_OBJETO (1)'!P129)</f>
        <v>0</v>
      </c>
      <c r="Q129" s="813">
        <f t="shared" si="117"/>
        <v>0</v>
      </c>
      <c r="R129" s="951"/>
      <c r="S129" s="815">
        <f>SUM('MEDIÇÃO_OBJETO (1)'!S129)</f>
        <v>0</v>
      </c>
      <c r="T129" s="815">
        <f>SUM('MEDIÇÃO_OBJETO (1)'!T129)</f>
        <v>0</v>
      </c>
      <c r="V129" s="19"/>
      <c r="W129" s="978">
        <f t="shared" si="118"/>
        <v>0</v>
      </c>
      <c r="X129" s="816">
        <f t="shared" si="119"/>
        <v>0</v>
      </c>
      <c r="Y129" s="816">
        <f t="shared" si="120"/>
        <v>0</v>
      </c>
      <c r="Z129" s="817">
        <f t="shared" si="121"/>
        <v>0</v>
      </c>
      <c r="AB129" s="453">
        <f t="shared" si="108"/>
        <v>0</v>
      </c>
      <c r="AC129" s="14">
        <f t="shared" si="122"/>
        <v>0</v>
      </c>
      <c r="AD129" s="819"/>
      <c r="AE129" s="631">
        <f t="shared" si="109"/>
        <v>0</v>
      </c>
      <c r="AF129" s="818">
        <f>SUM('MEDIÇÃO_OBJETO (1)'!AG129)</f>
        <v>0</v>
      </c>
      <c r="AG129" s="541">
        <f>SUM('MEDIÇÃO_OBJETO (1)'!AH129)</f>
        <v>0</v>
      </c>
      <c r="AH129" s="541">
        <f>SUM('MEDIÇÃO_OBJETO (1)'!AI129)</f>
        <v>0</v>
      </c>
      <c r="AI129" s="541">
        <f>SUM('MEDIÇÃO_OBJETO (1)'!AJ129)</f>
        <v>0</v>
      </c>
      <c r="AJ129" s="541">
        <f>SUM('MEDIÇÃO_OBJETO (1)'!AK129)</f>
        <v>0</v>
      </c>
      <c r="AK129" s="541">
        <f>SUM('MEDIÇÃO_OBJETO (1)'!AL129)</f>
        <v>0</v>
      </c>
      <c r="AL129" s="541">
        <f>SUM('MEDIÇÃO_OBJETO (1)'!AM129)</f>
        <v>0</v>
      </c>
      <c r="AM129" s="541">
        <f>SUM('MEDIÇÃO_OBJETO (1)'!AN129)</f>
        <v>0</v>
      </c>
      <c r="AN129" s="541">
        <f>SUM('MEDIÇÃO_OBJETO (1)'!AO129)</f>
        <v>0</v>
      </c>
      <c r="AO129" s="541">
        <f>SUM('MEDIÇÃO_OBJETO (1)'!AP129)</f>
        <v>0</v>
      </c>
      <c r="AP129" s="541">
        <f>SUM('MEDIÇÃO_OBJETO (1)'!AQ129)</f>
        <v>0</v>
      </c>
      <c r="AQ129" s="541">
        <f>SUM('MEDIÇÃO_OBJETO (1)'!AR129)</f>
        <v>0</v>
      </c>
      <c r="AR129" s="541">
        <f>SUM('MEDIÇÃO_OBJETO (1)'!AS129)</f>
        <v>0</v>
      </c>
      <c r="AS129" s="541">
        <f>SUM('MEDIÇÃO_OBJETO (1)'!AT129)</f>
        <v>0</v>
      </c>
      <c r="AT129" s="541">
        <f>SUM('MEDIÇÃO_OBJETO (1)'!AU129)</f>
        <v>0</v>
      </c>
      <c r="AU129" s="541">
        <f>SUM('MEDIÇÃO_OBJETO (1)'!AV129)</f>
        <v>0</v>
      </c>
      <c r="AV129" s="541">
        <f>SUM('MEDIÇÃO_OBJETO (1)'!AW129)</f>
        <v>0</v>
      </c>
      <c r="AW129" s="541">
        <f>SUM('MEDIÇÃO_OBJETO (1)'!AX129)</f>
        <v>0</v>
      </c>
      <c r="AX129" s="977"/>
      <c r="BN129" s="992">
        <f t="shared" si="114"/>
        <v>0</v>
      </c>
      <c r="BO129" s="538">
        <f t="shared" si="110"/>
        <v>0</v>
      </c>
      <c r="BP129" s="987">
        <f>IF(RESUMO_GLOBAL!$X$53="a",ROUND(AF129*$N129,RESUMO_GLOBAL!$X$54),IF(RESUMO_GLOBAL!$X$53="t",TRUNC(AF129*$N129,RESUMO_GLOBAL!$X$54),AF129*$N129))</f>
        <v>0</v>
      </c>
      <c r="BQ129" s="987">
        <f>IF(RESUMO_GLOBAL!$X$53="a",ROUND(AG129*$N129,RESUMO_GLOBAL!$X$54),IF(RESUMO_GLOBAL!$X$53="t",TRUNC(AG129*$N129,RESUMO_GLOBAL!$X$54),AG129*$N129))</f>
        <v>0</v>
      </c>
      <c r="BR129" s="987">
        <f>IF(RESUMO_GLOBAL!$X$53="a",ROUND(AH129*$N129,RESUMO_GLOBAL!$X$54),IF(RESUMO_GLOBAL!$X$53="t",TRUNC(AH129*$N129,RESUMO_GLOBAL!$X$54),AH129*$N129))</f>
        <v>0</v>
      </c>
      <c r="BS129" s="987">
        <f>IF(RESUMO_GLOBAL!$X$53="a",ROUND(AI129*$N129,RESUMO_GLOBAL!$X$54),IF(RESUMO_GLOBAL!$X$53="t",TRUNC(AI129*$N129,RESUMO_GLOBAL!$X$54),AI129*$N129))</f>
        <v>0</v>
      </c>
      <c r="BT129" s="987">
        <f>IF(RESUMO_GLOBAL!$X$53="a",ROUND(AJ129*$N129,RESUMO_GLOBAL!$X$54),IF(RESUMO_GLOBAL!$X$53="t",TRUNC(AJ129*$N129,RESUMO_GLOBAL!$X$54),AJ129*$N129))</f>
        <v>0</v>
      </c>
      <c r="BU129" s="987">
        <f>IF(RESUMO_GLOBAL!$X$53="a",ROUND(AK129*$N129,RESUMO_GLOBAL!$X$54),IF(RESUMO_GLOBAL!$X$53="t",TRUNC(AK129*$N129,RESUMO_GLOBAL!$X$54),AK129*$N129))</f>
        <v>0</v>
      </c>
      <c r="BV129" s="987">
        <f>IF(RESUMO_GLOBAL!$X$53="a",ROUND(AL129*$N129,RESUMO_GLOBAL!$X$54),IF(RESUMO_GLOBAL!$X$53="t",TRUNC(AL129*$N129,RESUMO_GLOBAL!$X$54),AL129*$N129))</f>
        <v>0</v>
      </c>
      <c r="BW129" s="987">
        <f>IF(RESUMO_GLOBAL!$X$53="a",ROUND(AM129*$N129,RESUMO_GLOBAL!$X$54),IF(RESUMO_GLOBAL!$X$53="t",TRUNC(AM129*$N129,RESUMO_GLOBAL!$X$54),AM129*$N129))</f>
        <v>0</v>
      </c>
      <c r="BX129" s="987">
        <f>IF(RESUMO_GLOBAL!$X$53="a",ROUND(AN129*$N129,RESUMO_GLOBAL!$X$54),IF(RESUMO_GLOBAL!$X$53="t",TRUNC(AN129*$N129,RESUMO_GLOBAL!$X$54),AN129*$N129))</f>
        <v>0</v>
      </c>
      <c r="BY129" s="987">
        <f>IF(RESUMO_GLOBAL!$X$53="a",ROUND(AO129*$N129,RESUMO_GLOBAL!$X$54),IF(RESUMO_GLOBAL!$X$53="t",TRUNC(AO129*$N129,RESUMO_GLOBAL!$X$54),AO129*$N129))</f>
        <v>0</v>
      </c>
      <c r="BZ129" s="987">
        <f>IF(RESUMO_GLOBAL!$X$53="a",ROUND(AP129*$N129,RESUMO_GLOBAL!$X$54),IF(RESUMO_GLOBAL!$X$53="t",TRUNC(AP129*$N129,RESUMO_GLOBAL!$X$54),AP129*$N129))</f>
        <v>0</v>
      </c>
      <c r="CA129" s="987">
        <f>IF(RESUMO_GLOBAL!$X$53="a",ROUND(AQ129*$N129,RESUMO_GLOBAL!$X$54),IF(RESUMO_GLOBAL!$X$53="t",TRUNC(AQ129*$N129,RESUMO_GLOBAL!$X$54),AQ129*$N129))</f>
        <v>0</v>
      </c>
      <c r="CB129" s="987">
        <f>IF(RESUMO_GLOBAL!$X$53="a",ROUND(AR129*$N129,RESUMO_GLOBAL!$X$54),IF(RESUMO_GLOBAL!$X$53="t",TRUNC(AR129*$N129,RESUMO_GLOBAL!$X$54),AR129*$N129))</f>
        <v>0</v>
      </c>
      <c r="CC129" s="987">
        <f>IF(RESUMO_GLOBAL!$X$53="a",ROUND(AS129*$N129,RESUMO_GLOBAL!$X$54),IF(RESUMO_GLOBAL!$X$53="t",TRUNC(AS129*$N129,RESUMO_GLOBAL!$X$54),AS129*$N129))</f>
        <v>0</v>
      </c>
      <c r="CD129" s="987">
        <f>IF(RESUMO_GLOBAL!$X$53="a",ROUND(AT129*$N129,RESUMO_GLOBAL!$X$54),IF(RESUMO_GLOBAL!$X$53="t",TRUNC(AT129*$N129,RESUMO_GLOBAL!$X$54),AT129*$N129))</f>
        <v>0</v>
      </c>
      <c r="CE129" s="987">
        <f>IF(RESUMO_GLOBAL!$X$53="a",ROUND(AU129*$N129,RESUMO_GLOBAL!$X$54),IF(RESUMO_GLOBAL!$X$53="t",TRUNC(AU129*$N129,RESUMO_GLOBAL!$X$54),AU129*$N129))</f>
        <v>0</v>
      </c>
      <c r="CF129" s="987">
        <f>IF(RESUMO_GLOBAL!$X$53="a",ROUND(AV129*$N129,RESUMO_GLOBAL!$X$54),IF(RESUMO_GLOBAL!$X$53="t",TRUNC(AV129*$N129,RESUMO_GLOBAL!$X$54),AV129*$N129))</f>
        <v>0</v>
      </c>
      <c r="CG129" s="987">
        <f>IF(RESUMO_GLOBAL!$X$53="a",ROUND(AW129*$N129,RESUMO_GLOBAL!$X$54),IF(RESUMO_GLOBAL!$X$53="t",TRUNC(AW129*$N129,RESUMO_GLOBAL!$X$54),AW129*$N129))</f>
        <v>0</v>
      </c>
      <c r="CK129" s="59">
        <f t="shared" si="89"/>
        <v>0</v>
      </c>
      <c r="CL129" s="59">
        <f t="shared" si="90"/>
        <v>0</v>
      </c>
      <c r="CM129" s="59">
        <f t="shared" si="91"/>
        <v>0</v>
      </c>
      <c r="CN129" s="59">
        <f t="shared" si="92"/>
        <v>0</v>
      </c>
      <c r="CO129" s="59">
        <f t="shared" si="93"/>
        <v>0</v>
      </c>
      <c r="CP129" s="59">
        <f t="shared" si="94"/>
        <v>0</v>
      </c>
      <c r="CQ129" s="59">
        <f t="shared" si="95"/>
        <v>0</v>
      </c>
      <c r="CR129" s="59">
        <f t="shared" si="96"/>
        <v>0</v>
      </c>
      <c r="CS129" s="59">
        <f t="shared" si="97"/>
        <v>0</v>
      </c>
      <c r="CT129" s="59">
        <f t="shared" si="98"/>
        <v>0</v>
      </c>
      <c r="CU129" s="59">
        <f t="shared" si="99"/>
        <v>0</v>
      </c>
      <c r="CV129" s="59">
        <f t="shared" si="100"/>
        <v>0</v>
      </c>
      <c r="CW129" s="59">
        <f t="shared" si="101"/>
        <v>0</v>
      </c>
      <c r="CX129" s="59">
        <f t="shared" si="102"/>
        <v>0</v>
      </c>
      <c r="CY129" s="59">
        <f t="shared" si="103"/>
        <v>0</v>
      </c>
      <c r="CZ129" s="59">
        <f t="shared" si="104"/>
        <v>0</v>
      </c>
      <c r="DA129" s="59">
        <f t="shared" si="105"/>
        <v>0</v>
      </c>
      <c r="DB129" s="59">
        <f t="shared" si="106"/>
        <v>0</v>
      </c>
      <c r="DE129">
        <f t="shared" si="86"/>
        <v>124</v>
      </c>
      <c r="DF129" t="str">
        <f t="shared" si="107"/>
        <v/>
      </c>
      <c r="DG129" s="59">
        <f>IF($C129&lt;&gt;0,SUM($CK130:CK130),0)</f>
        <v>0</v>
      </c>
      <c r="DH129" s="59">
        <f>IF($C129&lt;&gt;0,SUM($CK130:CL130),0)</f>
        <v>0</v>
      </c>
      <c r="DI129" s="59">
        <f>IF($C129&lt;&gt;0,SUM($CK130:CM130),0)</f>
        <v>0</v>
      </c>
      <c r="DJ129" s="59">
        <f>IF($C129&lt;&gt;0,SUM($CK130:CN130),0)</f>
        <v>0</v>
      </c>
      <c r="DK129" s="59">
        <f>IF($C129&lt;&gt;0,SUM($CK130:CO130),0)</f>
        <v>0</v>
      </c>
      <c r="DL129" s="59">
        <f>IF($C129&lt;&gt;0,SUM($CK130:CP130),0)</f>
        <v>0</v>
      </c>
      <c r="DM129" s="59">
        <f>IF($C129&lt;&gt;0,SUM($CK130:CQ130),0)</f>
        <v>0</v>
      </c>
      <c r="DN129" s="59">
        <f>IF($C129&lt;&gt;0,SUM($CK130:CR130),0)</f>
        <v>0</v>
      </c>
      <c r="DO129" s="59">
        <f>IF($C129&lt;&gt;0,SUM($CK130:CS130),0)</f>
        <v>0</v>
      </c>
      <c r="DP129" s="59">
        <f>IF($C129&lt;&gt;0,SUM($CK130:CT130),0)</f>
        <v>0</v>
      </c>
      <c r="DQ129" s="59">
        <f>IF($C129&lt;&gt;0,SUM($CK130:CU130),0)</f>
        <v>0</v>
      </c>
      <c r="DR129" s="59">
        <f>IF($C129&lt;&gt;0,SUM($CK130:CV130),0)</f>
        <v>0</v>
      </c>
      <c r="DS129" s="59">
        <f>IF($C129&lt;&gt;0,SUM($CK130:CW130),0)</f>
        <v>0</v>
      </c>
      <c r="DT129" s="59">
        <f>IF($C129&lt;&gt;0,SUM($CK130:CX130),0)</f>
        <v>0</v>
      </c>
      <c r="DU129" s="59">
        <f>IF($C129&lt;&gt;0,SUM($CK130:CY130),0)</f>
        <v>0</v>
      </c>
      <c r="DV129" s="59">
        <f>IF($C129&lt;&gt;0,SUM($CK130:CZ130),0)</f>
        <v>0</v>
      </c>
      <c r="DW129" s="59">
        <f>IF($C129&lt;&gt;0,SUM($CK130:DA130),0)</f>
        <v>0</v>
      </c>
      <c r="DX129" s="59">
        <f>IF($C129&lt;&gt;0,SUM($CK130:DB130),0)</f>
        <v>0</v>
      </c>
      <c r="DY129" s="952" t="str">
        <f t="shared" si="111"/>
        <v/>
      </c>
    </row>
    <row r="130" spans="1:129" ht="13.5" hidden="1" thickBot="1">
      <c r="A130" s="3" t="str">
        <f t="shared" si="112"/>
        <v/>
      </c>
      <c r="B130" s="805">
        <f>Dados_GLOBAL_Inicial!E130</f>
        <v>0</v>
      </c>
      <c r="C130" s="953">
        <f>IF(IFERROR(VALUE(Dados_GLOBAL_Inicial!F130),0)=0,0,Dados_GLOBAL_Inicial!F130)</f>
        <v>0</v>
      </c>
      <c r="D130" s="830">
        <f>Dados_GLOBAL_Inicial!G130</f>
        <v>0</v>
      </c>
      <c r="E130" s="830" t="str">
        <f>IF(IFERROR(VLOOKUP(F130,Cod_Gde_Itens!$A$1:$B$80,2,FALSE),0)&gt;549,IFERROR(VLOOKUP(F130,Cod_Gde_Itens!$A$1:$B$80,2,FALSE),0),IF(Dados_GLOBAL_Inicial!H130=0,"",Dados_GLOBAL_Inicial!H130))</f>
        <v/>
      </c>
      <c r="F130" s="823">
        <f>Dados_GLOBAL_Inicial!I130</f>
        <v>0</v>
      </c>
      <c r="G130" s="824">
        <f>Dados_GLOBAL_Inicial!J130</f>
        <v>0</v>
      </c>
      <c r="H130" s="454">
        <f>Dados_GLOBAL_Inicial!K130</f>
        <v>0</v>
      </c>
      <c r="I130" s="970">
        <f>SUM('MEDIÇÃO_OBJETO (1)'!I130)</f>
        <v>0</v>
      </c>
      <c r="J130" s="455">
        <f t="shared" si="113"/>
        <v>0</v>
      </c>
      <c r="K130" s="451">
        <f t="shared" si="115"/>
        <v>0</v>
      </c>
      <c r="L130" s="452">
        <f t="shared" si="88"/>
        <v>0</v>
      </c>
      <c r="M130" s="809">
        <f t="shared" si="116"/>
        <v>0</v>
      </c>
      <c r="N130" s="810">
        <f>IF(IFERROR(VALUE(Dados_GLOBAL_Inicial!L130),0)=0,0,Dados_GLOBAL_Inicial!L130)</f>
        <v>0</v>
      </c>
      <c r="O130" s="812">
        <f>SUM('MEDIÇÃO_OBJETO (1)'!O130)</f>
        <v>0</v>
      </c>
      <c r="P130" s="812">
        <f>SUM('MEDIÇÃO_OBJETO (1)'!P130)</f>
        <v>0</v>
      </c>
      <c r="Q130" s="813">
        <f t="shared" si="117"/>
        <v>0</v>
      </c>
      <c r="R130" s="951"/>
      <c r="S130" s="815">
        <f>SUM('MEDIÇÃO_OBJETO (1)'!S130)</f>
        <v>0</v>
      </c>
      <c r="T130" s="815">
        <f>SUM('MEDIÇÃO_OBJETO (1)'!T130)</f>
        <v>0</v>
      </c>
      <c r="V130" s="19"/>
      <c r="W130" s="978">
        <f t="shared" si="118"/>
        <v>0</v>
      </c>
      <c r="X130" s="816">
        <f t="shared" si="119"/>
        <v>0</v>
      </c>
      <c r="Y130" s="816">
        <f t="shared" si="120"/>
        <v>0</v>
      </c>
      <c r="Z130" s="817">
        <f t="shared" si="121"/>
        <v>0</v>
      </c>
      <c r="AB130" s="453">
        <f t="shared" si="108"/>
        <v>0</v>
      </c>
      <c r="AC130" s="14">
        <f t="shared" si="122"/>
        <v>0</v>
      </c>
      <c r="AD130" s="819"/>
      <c r="AE130" s="631">
        <f t="shared" si="109"/>
        <v>0</v>
      </c>
      <c r="AF130" s="818">
        <f>SUM('MEDIÇÃO_OBJETO (1)'!AG130)</f>
        <v>0</v>
      </c>
      <c r="AG130" s="541">
        <f>SUM('MEDIÇÃO_OBJETO (1)'!AH130)</f>
        <v>0</v>
      </c>
      <c r="AH130" s="541">
        <f>SUM('MEDIÇÃO_OBJETO (1)'!AI130)</f>
        <v>0</v>
      </c>
      <c r="AI130" s="541">
        <f>SUM('MEDIÇÃO_OBJETO (1)'!AJ130)</f>
        <v>0</v>
      </c>
      <c r="AJ130" s="541">
        <f>SUM('MEDIÇÃO_OBJETO (1)'!AK130)</f>
        <v>0</v>
      </c>
      <c r="AK130" s="541">
        <f>SUM('MEDIÇÃO_OBJETO (1)'!AL130)</f>
        <v>0</v>
      </c>
      <c r="AL130" s="541">
        <f>SUM('MEDIÇÃO_OBJETO (1)'!AM130)</f>
        <v>0</v>
      </c>
      <c r="AM130" s="541">
        <f>SUM('MEDIÇÃO_OBJETO (1)'!AN130)</f>
        <v>0</v>
      </c>
      <c r="AN130" s="541">
        <f>SUM('MEDIÇÃO_OBJETO (1)'!AO130)</f>
        <v>0</v>
      </c>
      <c r="AO130" s="541">
        <f>SUM('MEDIÇÃO_OBJETO (1)'!AP130)</f>
        <v>0</v>
      </c>
      <c r="AP130" s="541">
        <f>SUM('MEDIÇÃO_OBJETO (1)'!AQ130)</f>
        <v>0</v>
      </c>
      <c r="AQ130" s="541">
        <f>SUM('MEDIÇÃO_OBJETO (1)'!AR130)</f>
        <v>0</v>
      </c>
      <c r="AR130" s="541">
        <f>SUM('MEDIÇÃO_OBJETO (1)'!AS130)</f>
        <v>0</v>
      </c>
      <c r="AS130" s="541">
        <f>SUM('MEDIÇÃO_OBJETO (1)'!AT130)</f>
        <v>0</v>
      </c>
      <c r="AT130" s="541">
        <f>SUM('MEDIÇÃO_OBJETO (1)'!AU130)</f>
        <v>0</v>
      </c>
      <c r="AU130" s="541">
        <f>SUM('MEDIÇÃO_OBJETO (1)'!AV130)</f>
        <v>0</v>
      </c>
      <c r="AV130" s="541">
        <f>SUM('MEDIÇÃO_OBJETO (1)'!AW130)</f>
        <v>0</v>
      </c>
      <c r="AW130" s="541">
        <f>SUM('MEDIÇÃO_OBJETO (1)'!AX130)</f>
        <v>0</v>
      </c>
      <c r="AX130" s="977"/>
      <c r="BN130" s="992">
        <f t="shared" si="114"/>
        <v>0</v>
      </c>
      <c r="BO130" s="538">
        <f t="shared" si="110"/>
        <v>0</v>
      </c>
      <c r="BP130" s="987">
        <f>IF(RESUMO_GLOBAL!$X$53="a",ROUND(AF130*$N130,RESUMO_GLOBAL!$X$54),IF(RESUMO_GLOBAL!$X$53="t",TRUNC(AF130*$N130,RESUMO_GLOBAL!$X$54),AF130*$N130))</f>
        <v>0</v>
      </c>
      <c r="BQ130" s="987">
        <f>IF(RESUMO_GLOBAL!$X$53="a",ROUND(AG130*$N130,RESUMO_GLOBAL!$X$54),IF(RESUMO_GLOBAL!$X$53="t",TRUNC(AG130*$N130,RESUMO_GLOBAL!$X$54),AG130*$N130))</f>
        <v>0</v>
      </c>
      <c r="BR130" s="987">
        <f>IF(RESUMO_GLOBAL!$X$53="a",ROUND(AH130*$N130,RESUMO_GLOBAL!$X$54),IF(RESUMO_GLOBAL!$X$53="t",TRUNC(AH130*$N130,RESUMO_GLOBAL!$X$54),AH130*$N130))</f>
        <v>0</v>
      </c>
      <c r="BS130" s="987">
        <f>IF(RESUMO_GLOBAL!$X$53="a",ROUND(AI130*$N130,RESUMO_GLOBAL!$X$54),IF(RESUMO_GLOBAL!$X$53="t",TRUNC(AI130*$N130,RESUMO_GLOBAL!$X$54),AI130*$N130))</f>
        <v>0</v>
      </c>
      <c r="BT130" s="987">
        <f>IF(RESUMO_GLOBAL!$X$53="a",ROUND(AJ130*$N130,RESUMO_GLOBAL!$X$54),IF(RESUMO_GLOBAL!$X$53="t",TRUNC(AJ130*$N130,RESUMO_GLOBAL!$X$54),AJ130*$N130))</f>
        <v>0</v>
      </c>
      <c r="BU130" s="987">
        <f>IF(RESUMO_GLOBAL!$X$53="a",ROUND(AK130*$N130,RESUMO_GLOBAL!$X$54),IF(RESUMO_GLOBAL!$X$53="t",TRUNC(AK130*$N130,RESUMO_GLOBAL!$X$54),AK130*$N130))</f>
        <v>0</v>
      </c>
      <c r="BV130" s="987">
        <f>IF(RESUMO_GLOBAL!$X$53="a",ROUND(AL130*$N130,RESUMO_GLOBAL!$X$54),IF(RESUMO_GLOBAL!$X$53="t",TRUNC(AL130*$N130,RESUMO_GLOBAL!$X$54),AL130*$N130))</f>
        <v>0</v>
      </c>
      <c r="BW130" s="987">
        <f>IF(RESUMO_GLOBAL!$X$53="a",ROUND(AM130*$N130,RESUMO_GLOBAL!$X$54),IF(RESUMO_GLOBAL!$X$53="t",TRUNC(AM130*$N130,RESUMO_GLOBAL!$X$54),AM130*$N130))</f>
        <v>0</v>
      </c>
      <c r="BX130" s="987">
        <f>IF(RESUMO_GLOBAL!$X$53="a",ROUND(AN130*$N130,RESUMO_GLOBAL!$X$54),IF(RESUMO_GLOBAL!$X$53="t",TRUNC(AN130*$N130,RESUMO_GLOBAL!$X$54),AN130*$N130))</f>
        <v>0</v>
      </c>
      <c r="BY130" s="987">
        <f>IF(RESUMO_GLOBAL!$X$53="a",ROUND(AO130*$N130,RESUMO_GLOBAL!$X$54),IF(RESUMO_GLOBAL!$X$53="t",TRUNC(AO130*$N130,RESUMO_GLOBAL!$X$54),AO130*$N130))</f>
        <v>0</v>
      </c>
      <c r="BZ130" s="987">
        <f>IF(RESUMO_GLOBAL!$X$53="a",ROUND(AP130*$N130,RESUMO_GLOBAL!$X$54),IF(RESUMO_GLOBAL!$X$53="t",TRUNC(AP130*$N130,RESUMO_GLOBAL!$X$54),AP130*$N130))</f>
        <v>0</v>
      </c>
      <c r="CA130" s="987">
        <f>IF(RESUMO_GLOBAL!$X$53="a",ROUND(AQ130*$N130,RESUMO_GLOBAL!$X$54),IF(RESUMO_GLOBAL!$X$53="t",TRUNC(AQ130*$N130,RESUMO_GLOBAL!$X$54),AQ130*$N130))</f>
        <v>0</v>
      </c>
      <c r="CB130" s="987">
        <f>IF(RESUMO_GLOBAL!$X$53="a",ROUND(AR130*$N130,RESUMO_GLOBAL!$X$54),IF(RESUMO_GLOBAL!$X$53="t",TRUNC(AR130*$N130,RESUMO_GLOBAL!$X$54),AR130*$N130))</f>
        <v>0</v>
      </c>
      <c r="CC130" s="987">
        <f>IF(RESUMO_GLOBAL!$X$53="a",ROUND(AS130*$N130,RESUMO_GLOBAL!$X$54),IF(RESUMO_GLOBAL!$X$53="t",TRUNC(AS130*$N130,RESUMO_GLOBAL!$X$54),AS130*$N130))</f>
        <v>0</v>
      </c>
      <c r="CD130" s="987">
        <f>IF(RESUMO_GLOBAL!$X$53="a",ROUND(AT130*$N130,RESUMO_GLOBAL!$X$54),IF(RESUMO_GLOBAL!$X$53="t",TRUNC(AT130*$N130,RESUMO_GLOBAL!$X$54),AT130*$N130))</f>
        <v>0</v>
      </c>
      <c r="CE130" s="987">
        <f>IF(RESUMO_GLOBAL!$X$53="a",ROUND(AU130*$N130,RESUMO_GLOBAL!$X$54),IF(RESUMO_GLOBAL!$X$53="t",TRUNC(AU130*$N130,RESUMO_GLOBAL!$X$54),AU130*$N130))</f>
        <v>0</v>
      </c>
      <c r="CF130" s="987">
        <f>IF(RESUMO_GLOBAL!$X$53="a",ROUND(AV130*$N130,RESUMO_GLOBAL!$X$54),IF(RESUMO_GLOBAL!$X$53="t",TRUNC(AV130*$N130,RESUMO_GLOBAL!$X$54),AV130*$N130))</f>
        <v>0</v>
      </c>
      <c r="CG130" s="987">
        <f>IF(RESUMO_GLOBAL!$X$53="a",ROUND(AW130*$N130,RESUMO_GLOBAL!$X$54),IF(RESUMO_GLOBAL!$X$53="t",TRUNC(AW130*$N130,RESUMO_GLOBAL!$X$54),AW130*$N130))</f>
        <v>0</v>
      </c>
      <c r="CK130" s="59">
        <f t="shared" si="89"/>
        <v>0</v>
      </c>
      <c r="CL130" s="59">
        <f t="shared" si="90"/>
        <v>0</v>
      </c>
      <c r="CM130" s="59">
        <f t="shared" si="91"/>
        <v>0</v>
      </c>
      <c r="CN130" s="59">
        <f t="shared" si="92"/>
        <v>0</v>
      </c>
      <c r="CO130" s="59">
        <f t="shared" si="93"/>
        <v>0</v>
      </c>
      <c r="CP130" s="59">
        <f t="shared" si="94"/>
        <v>0</v>
      </c>
      <c r="CQ130" s="59">
        <f t="shared" si="95"/>
        <v>0</v>
      </c>
      <c r="CR130" s="59">
        <f t="shared" si="96"/>
        <v>0</v>
      </c>
      <c r="CS130" s="59">
        <f t="shared" si="97"/>
        <v>0</v>
      </c>
      <c r="CT130" s="59">
        <f t="shared" si="98"/>
        <v>0</v>
      </c>
      <c r="CU130" s="59">
        <f t="shared" si="99"/>
        <v>0</v>
      </c>
      <c r="CV130" s="59">
        <f t="shared" si="100"/>
        <v>0</v>
      </c>
      <c r="CW130" s="59">
        <f t="shared" si="101"/>
        <v>0</v>
      </c>
      <c r="CX130" s="59">
        <f t="shared" si="102"/>
        <v>0</v>
      </c>
      <c r="CY130" s="59">
        <f t="shared" si="103"/>
        <v>0</v>
      </c>
      <c r="CZ130" s="59">
        <f t="shared" si="104"/>
        <v>0</v>
      </c>
      <c r="DA130" s="59">
        <f t="shared" si="105"/>
        <v>0</v>
      </c>
      <c r="DB130" s="59">
        <f t="shared" si="106"/>
        <v>0</v>
      </c>
      <c r="DE130">
        <f t="shared" si="86"/>
        <v>125</v>
      </c>
      <c r="DF130" t="str">
        <f t="shared" si="107"/>
        <v/>
      </c>
      <c r="DG130" s="59">
        <f>IF($C130&lt;&gt;0,SUM($CK131:CK131),0)</f>
        <v>0</v>
      </c>
      <c r="DH130" s="59">
        <f>IF($C130&lt;&gt;0,SUM($CK131:CL131),0)</f>
        <v>0</v>
      </c>
      <c r="DI130" s="59">
        <f>IF($C130&lt;&gt;0,SUM($CK131:CM131),0)</f>
        <v>0</v>
      </c>
      <c r="DJ130" s="59">
        <f>IF($C130&lt;&gt;0,SUM($CK131:CN131),0)</f>
        <v>0</v>
      </c>
      <c r="DK130" s="59">
        <f>IF($C130&lt;&gt;0,SUM($CK131:CO131),0)</f>
        <v>0</v>
      </c>
      <c r="DL130" s="59">
        <f>IF($C130&lt;&gt;0,SUM($CK131:CP131),0)</f>
        <v>0</v>
      </c>
      <c r="DM130" s="59">
        <f>IF($C130&lt;&gt;0,SUM($CK131:CQ131),0)</f>
        <v>0</v>
      </c>
      <c r="DN130" s="59">
        <f>IF($C130&lt;&gt;0,SUM($CK131:CR131),0)</f>
        <v>0</v>
      </c>
      <c r="DO130" s="59">
        <f>IF($C130&lt;&gt;0,SUM($CK131:CS131),0)</f>
        <v>0</v>
      </c>
      <c r="DP130" s="59">
        <f>IF($C130&lt;&gt;0,SUM($CK131:CT131),0)</f>
        <v>0</v>
      </c>
      <c r="DQ130" s="59">
        <f>IF($C130&lt;&gt;0,SUM($CK131:CU131),0)</f>
        <v>0</v>
      </c>
      <c r="DR130" s="59">
        <f>IF($C130&lt;&gt;0,SUM($CK131:CV131),0)</f>
        <v>0</v>
      </c>
      <c r="DS130" s="59">
        <f>IF($C130&lt;&gt;0,SUM($CK131:CW131),0)</f>
        <v>0</v>
      </c>
      <c r="DT130" s="59">
        <f>IF($C130&lt;&gt;0,SUM($CK131:CX131),0)</f>
        <v>0</v>
      </c>
      <c r="DU130" s="59">
        <f>IF($C130&lt;&gt;0,SUM($CK131:CY131),0)</f>
        <v>0</v>
      </c>
      <c r="DV130" s="59">
        <f>IF($C130&lt;&gt;0,SUM($CK131:CZ131),0)</f>
        <v>0</v>
      </c>
      <c r="DW130" s="59">
        <f>IF($C130&lt;&gt;0,SUM($CK131:DA131),0)</f>
        <v>0</v>
      </c>
      <c r="DX130" s="59">
        <f>IF($C130&lt;&gt;0,SUM($CK131:DB131),0)</f>
        <v>0</v>
      </c>
      <c r="DY130" s="952" t="str">
        <f t="shared" si="111"/>
        <v/>
      </c>
    </row>
    <row r="131" spans="1:129" ht="13.5" hidden="1" thickBot="1">
      <c r="A131" s="3" t="str">
        <f t="shared" si="112"/>
        <v/>
      </c>
      <c r="B131" s="805">
        <f>Dados_GLOBAL_Inicial!E131</f>
        <v>0</v>
      </c>
      <c r="C131" s="953">
        <f>IF(IFERROR(VALUE(Dados_GLOBAL_Inicial!F131),0)=0,0,Dados_GLOBAL_Inicial!F131)</f>
        <v>0</v>
      </c>
      <c r="D131" s="830">
        <f>Dados_GLOBAL_Inicial!G131</f>
        <v>0</v>
      </c>
      <c r="E131" s="830" t="str">
        <f>IF(IFERROR(VLOOKUP(F131,Cod_Gde_Itens!$A$1:$B$80,2,FALSE),0)&gt;549,IFERROR(VLOOKUP(F131,Cod_Gde_Itens!$A$1:$B$80,2,FALSE),0),IF(Dados_GLOBAL_Inicial!H131=0,"",Dados_GLOBAL_Inicial!H131))</f>
        <v/>
      </c>
      <c r="F131" s="823">
        <f>Dados_GLOBAL_Inicial!I131</f>
        <v>0</v>
      </c>
      <c r="G131" s="824">
        <f>Dados_GLOBAL_Inicial!J131</f>
        <v>0</v>
      </c>
      <c r="H131" s="454">
        <f>Dados_GLOBAL_Inicial!K131</f>
        <v>0</v>
      </c>
      <c r="I131" s="970">
        <f>SUM('MEDIÇÃO_OBJETO (1)'!I131)</f>
        <v>0</v>
      </c>
      <c r="J131" s="455">
        <f t="shared" si="113"/>
        <v>0</v>
      </c>
      <c r="K131" s="451">
        <f t="shared" si="115"/>
        <v>0</v>
      </c>
      <c r="L131" s="452">
        <f t="shared" si="88"/>
        <v>0</v>
      </c>
      <c r="M131" s="809">
        <f t="shared" si="116"/>
        <v>0</v>
      </c>
      <c r="N131" s="810">
        <f>IF(IFERROR(VALUE(Dados_GLOBAL_Inicial!L131),0)=0,0,Dados_GLOBAL_Inicial!L131)</f>
        <v>0</v>
      </c>
      <c r="O131" s="812">
        <f>SUM('MEDIÇÃO_OBJETO (1)'!O131)</f>
        <v>0</v>
      </c>
      <c r="P131" s="812">
        <f>SUM('MEDIÇÃO_OBJETO (1)'!P131)</f>
        <v>0</v>
      </c>
      <c r="Q131" s="813">
        <f t="shared" si="117"/>
        <v>0</v>
      </c>
      <c r="R131" s="951"/>
      <c r="S131" s="815">
        <f>SUM('MEDIÇÃO_OBJETO (1)'!S131)</f>
        <v>0</v>
      </c>
      <c r="T131" s="815">
        <f>SUM('MEDIÇÃO_OBJETO (1)'!T131)</f>
        <v>0</v>
      </c>
      <c r="V131" s="19"/>
      <c r="W131" s="978">
        <f t="shared" si="118"/>
        <v>0</v>
      </c>
      <c r="X131" s="816">
        <f t="shared" si="119"/>
        <v>0</v>
      </c>
      <c r="Y131" s="816">
        <f t="shared" si="120"/>
        <v>0</v>
      </c>
      <c r="Z131" s="817">
        <f t="shared" si="121"/>
        <v>0</v>
      </c>
      <c r="AB131" s="453">
        <f t="shared" si="108"/>
        <v>0</v>
      </c>
      <c r="AC131" s="14">
        <f t="shared" si="122"/>
        <v>0</v>
      </c>
      <c r="AD131" s="819"/>
      <c r="AE131" s="631">
        <f t="shared" si="109"/>
        <v>0</v>
      </c>
      <c r="AF131" s="818">
        <f>SUM('MEDIÇÃO_OBJETO (1)'!AG131)</f>
        <v>0</v>
      </c>
      <c r="AG131" s="541">
        <f>SUM('MEDIÇÃO_OBJETO (1)'!AH131)</f>
        <v>0</v>
      </c>
      <c r="AH131" s="541">
        <f>SUM('MEDIÇÃO_OBJETO (1)'!AI131)</f>
        <v>0</v>
      </c>
      <c r="AI131" s="541">
        <f>SUM('MEDIÇÃO_OBJETO (1)'!AJ131)</f>
        <v>0</v>
      </c>
      <c r="AJ131" s="541">
        <f>SUM('MEDIÇÃO_OBJETO (1)'!AK131)</f>
        <v>0</v>
      </c>
      <c r="AK131" s="541">
        <f>SUM('MEDIÇÃO_OBJETO (1)'!AL131)</f>
        <v>0</v>
      </c>
      <c r="AL131" s="541">
        <f>SUM('MEDIÇÃO_OBJETO (1)'!AM131)</f>
        <v>0</v>
      </c>
      <c r="AM131" s="541">
        <f>SUM('MEDIÇÃO_OBJETO (1)'!AN131)</f>
        <v>0</v>
      </c>
      <c r="AN131" s="541">
        <f>SUM('MEDIÇÃO_OBJETO (1)'!AO131)</f>
        <v>0</v>
      </c>
      <c r="AO131" s="541">
        <f>SUM('MEDIÇÃO_OBJETO (1)'!AP131)</f>
        <v>0</v>
      </c>
      <c r="AP131" s="541">
        <f>SUM('MEDIÇÃO_OBJETO (1)'!AQ131)</f>
        <v>0</v>
      </c>
      <c r="AQ131" s="541">
        <f>SUM('MEDIÇÃO_OBJETO (1)'!AR131)</f>
        <v>0</v>
      </c>
      <c r="AR131" s="541">
        <f>SUM('MEDIÇÃO_OBJETO (1)'!AS131)</f>
        <v>0</v>
      </c>
      <c r="AS131" s="541">
        <f>SUM('MEDIÇÃO_OBJETO (1)'!AT131)</f>
        <v>0</v>
      </c>
      <c r="AT131" s="541">
        <f>SUM('MEDIÇÃO_OBJETO (1)'!AU131)</f>
        <v>0</v>
      </c>
      <c r="AU131" s="541">
        <f>SUM('MEDIÇÃO_OBJETO (1)'!AV131)</f>
        <v>0</v>
      </c>
      <c r="AV131" s="541">
        <f>SUM('MEDIÇÃO_OBJETO (1)'!AW131)</f>
        <v>0</v>
      </c>
      <c r="AW131" s="541">
        <f>SUM('MEDIÇÃO_OBJETO (1)'!AX131)</f>
        <v>0</v>
      </c>
      <c r="AX131" s="977"/>
      <c r="BN131" s="992">
        <f t="shared" si="114"/>
        <v>0</v>
      </c>
      <c r="BO131" s="538">
        <f t="shared" si="110"/>
        <v>0</v>
      </c>
      <c r="BP131" s="987">
        <f>IF(RESUMO_GLOBAL!$X$53="a",ROUND(AF131*$N131,RESUMO_GLOBAL!$X$54),IF(RESUMO_GLOBAL!$X$53="t",TRUNC(AF131*$N131,RESUMO_GLOBAL!$X$54),AF131*$N131))</f>
        <v>0</v>
      </c>
      <c r="BQ131" s="987">
        <f>IF(RESUMO_GLOBAL!$X$53="a",ROUND(AG131*$N131,RESUMO_GLOBAL!$X$54),IF(RESUMO_GLOBAL!$X$53="t",TRUNC(AG131*$N131,RESUMO_GLOBAL!$X$54),AG131*$N131))</f>
        <v>0</v>
      </c>
      <c r="BR131" s="987">
        <f>IF(RESUMO_GLOBAL!$X$53="a",ROUND(AH131*$N131,RESUMO_GLOBAL!$X$54),IF(RESUMO_GLOBAL!$X$53="t",TRUNC(AH131*$N131,RESUMO_GLOBAL!$X$54),AH131*$N131))</f>
        <v>0</v>
      </c>
      <c r="BS131" s="987">
        <f>IF(RESUMO_GLOBAL!$X$53="a",ROUND(AI131*$N131,RESUMO_GLOBAL!$X$54),IF(RESUMO_GLOBAL!$X$53="t",TRUNC(AI131*$N131,RESUMO_GLOBAL!$X$54),AI131*$N131))</f>
        <v>0</v>
      </c>
      <c r="BT131" s="987">
        <f>IF(RESUMO_GLOBAL!$X$53="a",ROUND(AJ131*$N131,RESUMO_GLOBAL!$X$54),IF(RESUMO_GLOBAL!$X$53="t",TRUNC(AJ131*$N131,RESUMO_GLOBAL!$X$54),AJ131*$N131))</f>
        <v>0</v>
      </c>
      <c r="BU131" s="987">
        <f>IF(RESUMO_GLOBAL!$X$53="a",ROUND(AK131*$N131,RESUMO_GLOBAL!$X$54),IF(RESUMO_GLOBAL!$X$53="t",TRUNC(AK131*$N131,RESUMO_GLOBAL!$X$54),AK131*$N131))</f>
        <v>0</v>
      </c>
      <c r="BV131" s="987">
        <f>IF(RESUMO_GLOBAL!$X$53="a",ROUND(AL131*$N131,RESUMO_GLOBAL!$X$54),IF(RESUMO_GLOBAL!$X$53="t",TRUNC(AL131*$N131,RESUMO_GLOBAL!$X$54),AL131*$N131))</f>
        <v>0</v>
      </c>
      <c r="BW131" s="987">
        <f>IF(RESUMO_GLOBAL!$X$53="a",ROUND(AM131*$N131,RESUMO_GLOBAL!$X$54),IF(RESUMO_GLOBAL!$X$53="t",TRUNC(AM131*$N131,RESUMO_GLOBAL!$X$54),AM131*$N131))</f>
        <v>0</v>
      </c>
      <c r="BX131" s="987">
        <f>IF(RESUMO_GLOBAL!$X$53="a",ROUND(AN131*$N131,RESUMO_GLOBAL!$X$54),IF(RESUMO_GLOBAL!$X$53="t",TRUNC(AN131*$N131,RESUMO_GLOBAL!$X$54),AN131*$N131))</f>
        <v>0</v>
      </c>
      <c r="BY131" s="987">
        <f>IF(RESUMO_GLOBAL!$X$53="a",ROUND(AO131*$N131,RESUMO_GLOBAL!$X$54),IF(RESUMO_GLOBAL!$X$53="t",TRUNC(AO131*$N131,RESUMO_GLOBAL!$X$54),AO131*$N131))</f>
        <v>0</v>
      </c>
      <c r="BZ131" s="987">
        <f>IF(RESUMO_GLOBAL!$X$53="a",ROUND(AP131*$N131,RESUMO_GLOBAL!$X$54),IF(RESUMO_GLOBAL!$X$53="t",TRUNC(AP131*$N131,RESUMO_GLOBAL!$X$54),AP131*$N131))</f>
        <v>0</v>
      </c>
      <c r="CA131" s="987">
        <f>IF(RESUMO_GLOBAL!$X$53="a",ROUND(AQ131*$N131,RESUMO_GLOBAL!$X$54),IF(RESUMO_GLOBAL!$X$53="t",TRUNC(AQ131*$N131,RESUMO_GLOBAL!$X$54),AQ131*$N131))</f>
        <v>0</v>
      </c>
      <c r="CB131" s="987">
        <f>IF(RESUMO_GLOBAL!$X$53="a",ROUND(AR131*$N131,RESUMO_GLOBAL!$X$54),IF(RESUMO_GLOBAL!$X$53="t",TRUNC(AR131*$N131,RESUMO_GLOBAL!$X$54),AR131*$N131))</f>
        <v>0</v>
      </c>
      <c r="CC131" s="987">
        <f>IF(RESUMO_GLOBAL!$X$53="a",ROUND(AS131*$N131,RESUMO_GLOBAL!$X$54),IF(RESUMO_GLOBAL!$X$53="t",TRUNC(AS131*$N131,RESUMO_GLOBAL!$X$54),AS131*$N131))</f>
        <v>0</v>
      </c>
      <c r="CD131" s="987">
        <f>IF(RESUMO_GLOBAL!$X$53="a",ROUND(AT131*$N131,RESUMO_GLOBAL!$X$54),IF(RESUMO_GLOBAL!$X$53="t",TRUNC(AT131*$N131,RESUMO_GLOBAL!$X$54),AT131*$N131))</f>
        <v>0</v>
      </c>
      <c r="CE131" s="987">
        <f>IF(RESUMO_GLOBAL!$X$53="a",ROUND(AU131*$N131,RESUMO_GLOBAL!$X$54),IF(RESUMO_GLOBAL!$X$53="t",TRUNC(AU131*$N131,RESUMO_GLOBAL!$X$54),AU131*$N131))</f>
        <v>0</v>
      </c>
      <c r="CF131" s="987">
        <f>IF(RESUMO_GLOBAL!$X$53="a",ROUND(AV131*$N131,RESUMO_GLOBAL!$X$54),IF(RESUMO_GLOBAL!$X$53="t",TRUNC(AV131*$N131,RESUMO_GLOBAL!$X$54),AV131*$N131))</f>
        <v>0</v>
      </c>
      <c r="CG131" s="987">
        <f>IF(RESUMO_GLOBAL!$X$53="a",ROUND(AW131*$N131,RESUMO_GLOBAL!$X$54),IF(RESUMO_GLOBAL!$X$53="t",TRUNC(AW131*$N131,RESUMO_GLOBAL!$X$54),AW131*$N131))</f>
        <v>0</v>
      </c>
      <c r="CK131" s="59">
        <f t="shared" si="89"/>
        <v>0</v>
      </c>
      <c r="CL131" s="59">
        <f t="shared" si="90"/>
        <v>0</v>
      </c>
      <c r="CM131" s="59">
        <f t="shared" si="91"/>
        <v>0</v>
      </c>
      <c r="CN131" s="59">
        <f t="shared" si="92"/>
        <v>0</v>
      </c>
      <c r="CO131" s="59">
        <f t="shared" si="93"/>
        <v>0</v>
      </c>
      <c r="CP131" s="59">
        <f t="shared" si="94"/>
        <v>0</v>
      </c>
      <c r="CQ131" s="59">
        <f t="shared" si="95"/>
        <v>0</v>
      </c>
      <c r="CR131" s="59">
        <f t="shared" si="96"/>
        <v>0</v>
      </c>
      <c r="CS131" s="59">
        <f t="shared" si="97"/>
        <v>0</v>
      </c>
      <c r="CT131" s="59">
        <f t="shared" si="98"/>
        <v>0</v>
      </c>
      <c r="CU131" s="59">
        <f t="shared" si="99"/>
        <v>0</v>
      </c>
      <c r="CV131" s="59">
        <f t="shared" si="100"/>
        <v>0</v>
      </c>
      <c r="CW131" s="59">
        <f t="shared" si="101"/>
        <v>0</v>
      </c>
      <c r="CX131" s="59">
        <f t="shared" si="102"/>
        <v>0</v>
      </c>
      <c r="CY131" s="59">
        <f t="shared" si="103"/>
        <v>0</v>
      </c>
      <c r="CZ131" s="59">
        <f t="shared" si="104"/>
        <v>0</v>
      </c>
      <c r="DA131" s="59">
        <f t="shared" si="105"/>
        <v>0</v>
      </c>
      <c r="DB131" s="59">
        <f t="shared" si="106"/>
        <v>0</v>
      </c>
      <c r="DE131">
        <f t="shared" si="86"/>
        <v>126</v>
      </c>
      <c r="DF131" t="str">
        <f t="shared" si="107"/>
        <v/>
      </c>
      <c r="DG131" s="59">
        <f>IF($C131&lt;&gt;0,SUM($CK132:CK132),0)</f>
        <v>0</v>
      </c>
      <c r="DH131" s="59">
        <f>IF($C131&lt;&gt;0,SUM($CK132:CL132),0)</f>
        <v>0</v>
      </c>
      <c r="DI131" s="59">
        <f>IF($C131&lt;&gt;0,SUM($CK132:CM132),0)</f>
        <v>0</v>
      </c>
      <c r="DJ131" s="59">
        <f>IF($C131&lt;&gt;0,SUM($CK132:CN132),0)</f>
        <v>0</v>
      </c>
      <c r="DK131" s="59">
        <f>IF($C131&lt;&gt;0,SUM($CK132:CO132),0)</f>
        <v>0</v>
      </c>
      <c r="DL131" s="59">
        <f>IF($C131&lt;&gt;0,SUM($CK132:CP132),0)</f>
        <v>0</v>
      </c>
      <c r="DM131" s="59">
        <f>IF($C131&lt;&gt;0,SUM($CK132:CQ132),0)</f>
        <v>0</v>
      </c>
      <c r="DN131" s="59">
        <f>IF($C131&lt;&gt;0,SUM($CK132:CR132),0)</f>
        <v>0</v>
      </c>
      <c r="DO131" s="59">
        <f>IF($C131&lt;&gt;0,SUM($CK132:CS132),0)</f>
        <v>0</v>
      </c>
      <c r="DP131" s="59">
        <f>IF($C131&lt;&gt;0,SUM($CK132:CT132),0)</f>
        <v>0</v>
      </c>
      <c r="DQ131" s="59">
        <f>IF($C131&lt;&gt;0,SUM($CK132:CU132),0)</f>
        <v>0</v>
      </c>
      <c r="DR131" s="59">
        <f>IF($C131&lt;&gt;0,SUM($CK132:CV132),0)</f>
        <v>0</v>
      </c>
      <c r="DS131" s="59">
        <f>IF($C131&lt;&gt;0,SUM($CK132:CW132),0)</f>
        <v>0</v>
      </c>
      <c r="DT131" s="59">
        <f>IF($C131&lt;&gt;0,SUM($CK132:CX132),0)</f>
        <v>0</v>
      </c>
      <c r="DU131" s="59">
        <f>IF($C131&lt;&gt;0,SUM($CK132:CY132),0)</f>
        <v>0</v>
      </c>
      <c r="DV131" s="59">
        <f>IF($C131&lt;&gt;0,SUM($CK132:CZ132),0)</f>
        <v>0</v>
      </c>
      <c r="DW131" s="59">
        <f>IF($C131&lt;&gt;0,SUM($CK132:DA132),0)</f>
        <v>0</v>
      </c>
      <c r="DX131" s="59">
        <f>IF($C131&lt;&gt;0,SUM($CK132:DB132),0)</f>
        <v>0</v>
      </c>
      <c r="DY131" s="952" t="str">
        <f t="shared" si="111"/>
        <v/>
      </c>
    </row>
    <row r="132" spans="1:129" ht="13.5" hidden="1" thickBot="1">
      <c r="A132" s="3" t="str">
        <f t="shared" si="112"/>
        <v/>
      </c>
      <c r="B132" s="805">
        <f>Dados_GLOBAL_Inicial!E132</f>
        <v>0</v>
      </c>
      <c r="C132" s="953">
        <f>IF(IFERROR(VALUE(Dados_GLOBAL_Inicial!F132),0)=0,0,Dados_GLOBAL_Inicial!F132)</f>
        <v>0</v>
      </c>
      <c r="D132" s="830">
        <f>Dados_GLOBAL_Inicial!G132</f>
        <v>0</v>
      </c>
      <c r="E132" s="830" t="str">
        <f>IF(IFERROR(VLOOKUP(F132,Cod_Gde_Itens!$A$1:$B$80,2,FALSE),0)&gt;549,IFERROR(VLOOKUP(F132,Cod_Gde_Itens!$A$1:$B$80,2,FALSE),0),IF(Dados_GLOBAL_Inicial!H132=0,"",Dados_GLOBAL_Inicial!H132))</f>
        <v/>
      </c>
      <c r="F132" s="823">
        <f>Dados_GLOBAL_Inicial!I132</f>
        <v>0</v>
      </c>
      <c r="G132" s="824">
        <f>Dados_GLOBAL_Inicial!J132</f>
        <v>0</v>
      </c>
      <c r="H132" s="454">
        <f>Dados_GLOBAL_Inicial!K132</f>
        <v>0</v>
      </c>
      <c r="I132" s="970">
        <f>SUM('MEDIÇÃO_OBJETO (1)'!I132)</f>
        <v>0</v>
      </c>
      <c r="J132" s="455">
        <f t="shared" si="113"/>
        <v>0</v>
      </c>
      <c r="K132" s="451">
        <f t="shared" si="115"/>
        <v>0</v>
      </c>
      <c r="L132" s="452">
        <f t="shared" si="88"/>
        <v>0</v>
      </c>
      <c r="M132" s="809">
        <f t="shared" si="116"/>
        <v>0</v>
      </c>
      <c r="N132" s="810">
        <f>IF(IFERROR(VALUE(Dados_GLOBAL_Inicial!L132),0)=0,0,Dados_GLOBAL_Inicial!L132)</f>
        <v>0</v>
      </c>
      <c r="O132" s="812">
        <f>SUM('MEDIÇÃO_OBJETO (1)'!O132)</f>
        <v>0</v>
      </c>
      <c r="P132" s="812">
        <f>SUM('MEDIÇÃO_OBJETO (1)'!P132)</f>
        <v>0</v>
      </c>
      <c r="Q132" s="813">
        <f t="shared" si="117"/>
        <v>0</v>
      </c>
      <c r="R132" s="951"/>
      <c r="S132" s="815">
        <f>SUM('MEDIÇÃO_OBJETO (1)'!S132)</f>
        <v>0</v>
      </c>
      <c r="T132" s="815">
        <f>SUM('MEDIÇÃO_OBJETO (1)'!T132)</f>
        <v>0</v>
      </c>
      <c r="V132" s="19"/>
      <c r="W132" s="978">
        <f t="shared" si="118"/>
        <v>0</v>
      </c>
      <c r="X132" s="816">
        <f t="shared" si="119"/>
        <v>0</v>
      </c>
      <c r="Y132" s="816">
        <f t="shared" si="120"/>
        <v>0</v>
      </c>
      <c r="Z132" s="817">
        <f t="shared" si="121"/>
        <v>0</v>
      </c>
      <c r="AB132" s="453">
        <f t="shared" si="108"/>
        <v>0</v>
      </c>
      <c r="AC132" s="14">
        <f t="shared" si="122"/>
        <v>0</v>
      </c>
      <c r="AD132" s="819"/>
      <c r="AE132" s="631">
        <f t="shared" si="109"/>
        <v>0</v>
      </c>
      <c r="AF132" s="818">
        <f>SUM('MEDIÇÃO_OBJETO (1)'!AG132)</f>
        <v>0</v>
      </c>
      <c r="AG132" s="541">
        <f>SUM('MEDIÇÃO_OBJETO (1)'!AH132)</f>
        <v>0</v>
      </c>
      <c r="AH132" s="541">
        <f>SUM('MEDIÇÃO_OBJETO (1)'!AI132)</f>
        <v>0</v>
      </c>
      <c r="AI132" s="541">
        <f>SUM('MEDIÇÃO_OBJETO (1)'!AJ132)</f>
        <v>0</v>
      </c>
      <c r="AJ132" s="541">
        <f>SUM('MEDIÇÃO_OBJETO (1)'!AK132)</f>
        <v>0</v>
      </c>
      <c r="AK132" s="541">
        <f>SUM('MEDIÇÃO_OBJETO (1)'!AL132)</f>
        <v>0</v>
      </c>
      <c r="AL132" s="541">
        <f>SUM('MEDIÇÃO_OBJETO (1)'!AM132)</f>
        <v>0</v>
      </c>
      <c r="AM132" s="541">
        <f>SUM('MEDIÇÃO_OBJETO (1)'!AN132)</f>
        <v>0</v>
      </c>
      <c r="AN132" s="541">
        <f>SUM('MEDIÇÃO_OBJETO (1)'!AO132)</f>
        <v>0</v>
      </c>
      <c r="AO132" s="541">
        <f>SUM('MEDIÇÃO_OBJETO (1)'!AP132)</f>
        <v>0</v>
      </c>
      <c r="AP132" s="541">
        <f>SUM('MEDIÇÃO_OBJETO (1)'!AQ132)</f>
        <v>0</v>
      </c>
      <c r="AQ132" s="541">
        <f>SUM('MEDIÇÃO_OBJETO (1)'!AR132)</f>
        <v>0</v>
      </c>
      <c r="AR132" s="541">
        <f>SUM('MEDIÇÃO_OBJETO (1)'!AS132)</f>
        <v>0</v>
      </c>
      <c r="AS132" s="541">
        <f>SUM('MEDIÇÃO_OBJETO (1)'!AT132)</f>
        <v>0</v>
      </c>
      <c r="AT132" s="541">
        <f>SUM('MEDIÇÃO_OBJETO (1)'!AU132)</f>
        <v>0</v>
      </c>
      <c r="AU132" s="541">
        <f>SUM('MEDIÇÃO_OBJETO (1)'!AV132)</f>
        <v>0</v>
      </c>
      <c r="AV132" s="541">
        <f>SUM('MEDIÇÃO_OBJETO (1)'!AW132)</f>
        <v>0</v>
      </c>
      <c r="AW132" s="541">
        <f>SUM('MEDIÇÃO_OBJETO (1)'!AX132)</f>
        <v>0</v>
      </c>
      <c r="AX132" s="977"/>
      <c r="BN132" s="992">
        <f t="shared" si="114"/>
        <v>0</v>
      </c>
      <c r="BO132" s="538">
        <f t="shared" si="110"/>
        <v>0</v>
      </c>
      <c r="BP132" s="987">
        <f>IF(RESUMO_GLOBAL!$X$53="a",ROUND(AF132*$N132,RESUMO_GLOBAL!$X$54),IF(RESUMO_GLOBAL!$X$53="t",TRUNC(AF132*$N132,RESUMO_GLOBAL!$X$54),AF132*$N132))</f>
        <v>0</v>
      </c>
      <c r="BQ132" s="987">
        <f>IF(RESUMO_GLOBAL!$X$53="a",ROUND(AG132*$N132,RESUMO_GLOBAL!$X$54),IF(RESUMO_GLOBAL!$X$53="t",TRUNC(AG132*$N132,RESUMO_GLOBAL!$X$54),AG132*$N132))</f>
        <v>0</v>
      </c>
      <c r="BR132" s="987">
        <f>IF(RESUMO_GLOBAL!$X$53="a",ROUND(AH132*$N132,RESUMO_GLOBAL!$X$54),IF(RESUMO_GLOBAL!$X$53="t",TRUNC(AH132*$N132,RESUMO_GLOBAL!$X$54),AH132*$N132))</f>
        <v>0</v>
      </c>
      <c r="BS132" s="987">
        <f>IF(RESUMO_GLOBAL!$X$53="a",ROUND(AI132*$N132,RESUMO_GLOBAL!$X$54),IF(RESUMO_GLOBAL!$X$53="t",TRUNC(AI132*$N132,RESUMO_GLOBAL!$X$54),AI132*$N132))</f>
        <v>0</v>
      </c>
      <c r="BT132" s="987">
        <f>IF(RESUMO_GLOBAL!$X$53="a",ROUND(AJ132*$N132,RESUMO_GLOBAL!$X$54),IF(RESUMO_GLOBAL!$X$53="t",TRUNC(AJ132*$N132,RESUMO_GLOBAL!$X$54),AJ132*$N132))</f>
        <v>0</v>
      </c>
      <c r="BU132" s="987">
        <f>IF(RESUMO_GLOBAL!$X$53="a",ROUND(AK132*$N132,RESUMO_GLOBAL!$X$54),IF(RESUMO_GLOBAL!$X$53="t",TRUNC(AK132*$N132,RESUMO_GLOBAL!$X$54),AK132*$N132))</f>
        <v>0</v>
      </c>
      <c r="BV132" s="987">
        <f>IF(RESUMO_GLOBAL!$X$53="a",ROUND(AL132*$N132,RESUMO_GLOBAL!$X$54),IF(RESUMO_GLOBAL!$X$53="t",TRUNC(AL132*$N132,RESUMO_GLOBAL!$X$54),AL132*$N132))</f>
        <v>0</v>
      </c>
      <c r="BW132" s="987">
        <f>IF(RESUMO_GLOBAL!$X$53="a",ROUND(AM132*$N132,RESUMO_GLOBAL!$X$54),IF(RESUMO_GLOBAL!$X$53="t",TRUNC(AM132*$N132,RESUMO_GLOBAL!$X$54),AM132*$N132))</f>
        <v>0</v>
      </c>
      <c r="BX132" s="987">
        <f>IF(RESUMO_GLOBAL!$X$53="a",ROUND(AN132*$N132,RESUMO_GLOBAL!$X$54),IF(RESUMO_GLOBAL!$X$53="t",TRUNC(AN132*$N132,RESUMO_GLOBAL!$X$54),AN132*$N132))</f>
        <v>0</v>
      </c>
      <c r="BY132" s="987">
        <f>IF(RESUMO_GLOBAL!$X$53="a",ROUND(AO132*$N132,RESUMO_GLOBAL!$X$54),IF(RESUMO_GLOBAL!$X$53="t",TRUNC(AO132*$N132,RESUMO_GLOBAL!$X$54),AO132*$N132))</f>
        <v>0</v>
      </c>
      <c r="BZ132" s="987">
        <f>IF(RESUMO_GLOBAL!$X$53="a",ROUND(AP132*$N132,RESUMO_GLOBAL!$X$54),IF(RESUMO_GLOBAL!$X$53="t",TRUNC(AP132*$N132,RESUMO_GLOBAL!$X$54),AP132*$N132))</f>
        <v>0</v>
      </c>
      <c r="CA132" s="987">
        <f>IF(RESUMO_GLOBAL!$X$53="a",ROUND(AQ132*$N132,RESUMO_GLOBAL!$X$54),IF(RESUMO_GLOBAL!$X$53="t",TRUNC(AQ132*$N132,RESUMO_GLOBAL!$X$54),AQ132*$N132))</f>
        <v>0</v>
      </c>
      <c r="CB132" s="987">
        <f>IF(RESUMO_GLOBAL!$X$53="a",ROUND(AR132*$N132,RESUMO_GLOBAL!$X$54),IF(RESUMO_GLOBAL!$X$53="t",TRUNC(AR132*$N132,RESUMO_GLOBAL!$X$54),AR132*$N132))</f>
        <v>0</v>
      </c>
      <c r="CC132" s="987">
        <f>IF(RESUMO_GLOBAL!$X$53="a",ROUND(AS132*$N132,RESUMO_GLOBAL!$X$54),IF(RESUMO_GLOBAL!$X$53="t",TRUNC(AS132*$N132,RESUMO_GLOBAL!$X$54),AS132*$N132))</f>
        <v>0</v>
      </c>
      <c r="CD132" s="987">
        <f>IF(RESUMO_GLOBAL!$X$53="a",ROUND(AT132*$N132,RESUMO_GLOBAL!$X$54),IF(RESUMO_GLOBAL!$X$53="t",TRUNC(AT132*$N132,RESUMO_GLOBAL!$X$54),AT132*$N132))</f>
        <v>0</v>
      </c>
      <c r="CE132" s="987">
        <f>IF(RESUMO_GLOBAL!$X$53="a",ROUND(AU132*$N132,RESUMO_GLOBAL!$X$54),IF(RESUMO_GLOBAL!$X$53="t",TRUNC(AU132*$N132,RESUMO_GLOBAL!$X$54),AU132*$N132))</f>
        <v>0</v>
      </c>
      <c r="CF132" s="987">
        <f>IF(RESUMO_GLOBAL!$X$53="a",ROUND(AV132*$N132,RESUMO_GLOBAL!$X$54),IF(RESUMO_GLOBAL!$X$53="t",TRUNC(AV132*$N132,RESUMO_GLOBAL!$X$54),AV132*$N132))</f>
        <v>0</v>
      </c>
      <c r="CG132" s="987">
        <f>IF(RESUMO_GLOBAL!$X$53="a",ROUND(AW132*$N132,RESUMO_GLOBAL!$X$54),IF(RESUMO_GLOBAL!$X$53="t",TRUNC(AW132*$N132,RESUMO_GLOBAL!$X$54),AW132*$N132))</f>
        <v>0</v>
      </c>
      <c r="CK132" s="59">
        <f t="shared" si="89"/>
        <v>0</v>
      </c>
      <c r="CL132" s="59">
        <f t="shared" si="90"/>
        <v>0</v>
      </c>
      <c r="CM132" s="59">
        <f t="shared" si="91"/>
        <v>0</v>
      </c>
      <c r="CN132" s="59">
        <f t="shared" si="92"/>
        <v>0</v>
      </c>
      <c r="CO132" s="59">
        <f t="shared" si="93"/>
        <v>0</v>
      </c>
      <c r="CP132" s="59">
        <f t="shared" si="94"/>
        <v>0</v>
      </c>
      <c r="CQ132" s="59">
        <f t="shared" si="95"/>
        <v>0</v>
      </c>
      <c r="CR132" s="59">
        <f t="shared" si="96"/>
        <v>0</v>
      </c>
      <c r="CS132" s="59">
        <f t="shared" si="97"/>
        <v>0</v>
      </c>
      <c r="CT132" s="59">
        <f t="shared" si="98"/>
        <v>0</v>
      </c>
      <c r="CU132" s="59">
        <f t="shared" si="99"/>
        <v>0</v>
      </c>
      <c r="CV132" s="59">
        <f t="shared" si="100"/>
        <v>0</v>
      </c>
      <c r="CW132" s="59">
        <f t="shared" si="101"/>
        <v>0</v>
      </c>
      <c r="CX132" s="59">
        <f t="shared" si="102"/>
        <v>0</v>
      </c>
      <c r="CY132" s="59">
        <f t="shared" si="103"/>
        <v>0</v>
      </c>
      <c r="CZ132" s="59">
        <f t="shared" si="104"/>
        <v>0</v>
      </c>
      <c r="DA132" s="59">
        <f t="shared" si="105"/>
        <v>0</v>
      </c>
      <c r="DB132" s="59">
        <f t="shared" si="106"/>
        <v>0</v>
      </c>
      <c r="DE132">
        <f t="shared" si="86"/>
        <v>127</v>
      </c>
      <c r="DF132" t="str">
        <f t="shared" si="107"/>
        <v/>
      </c>
      <c r="DG132" s="59">
        <f>IF($C132&lt;&gt;0,SUM($CK133:CK133),0)</f>
        <v>0</v>
      </c>
      <c r="DH132" s="59">
        <f>IF($C132&lt;&gt;0,SUM($CK133:CL133),0)</f>
        <v>0</v>
      </c>
      <c r="DI132" s="59">
        <f>IF($C132&lt;&gt;0,SUM($CK133:CM133),0)</f>
        <v>0</v>
      </c>
      <c r="DJ132" s="59">
        <f>IF($C132&lt;&gt;0,SUM($CK133:CN133),0)</f>
        <v>0</v>
      </c>
      <c r="DK132" s="59">
        <f>IF($C132&lt;&gt;0,SUM($CK133:CO133),0)</f>
        <v>0</v>
      </c>
      <c r="DL132" s="59">
        <f>IF($C132&lt;&gt;0,SUM($CK133:CP133),0)</f>
        <v>0</v>
      </c>
      <c r="DM132" s="59">
        <f>IF($C132&lt;&gt;0,SUM($CK133:CQ133),0)</f>
        <v>0</v>
      </c>
      <c r="DN132" s="59">
        <f>IF($C132&lt;&gt;0,SUM($CK133:CR133),0)</f>
        <v>0</v>
      </c>
      <c r="DO132" s="59">
        <f>IF($C132&lt;&gt;0,SUM($CK133:CS133),0)</f>
        <v>0</v>
      </c>
      <c r="DP132" s="59">
        <f>IF($C132&lt;&gt;0,SUM($CK133:CT133),0)</f>
        <v>0</v>
      </c>
      <c r="DQ132" s="59">
        <f>IF($C132&lt;&gt;0,SUM($CK133:CU133),0)</f>
        <v>0</v>
      </c>
      <c r="DR132" s="59">
        <f>IF($C132&lt;&gt;0,SUM($CK133:CV133),0)</f>
        <v>0</v>
      </c>
      <c r="DS132" s="59">
        <f>IF($C132&lt;&gt;0,SUM($CK133:CW133),0)</f>
        <v>0</v>
      </c>
      <c r="DT132" s="59">
        <f>IF($C132&lt;&gt;0,SUM($CK133:CX133),0)</f>
        <v>0</v>
      </c>
      <c r="DU132" s="59">
        <f>IF($C132&lt;&gt;0,SUM($CK133:CY133),0)</f>
        <v>0</v>
      </c>
      <c r="DV132" s="59">
        <f>IF($C132&lt;&gt;0,SUM($CK133:CZ133),0)</f>
        <v>0</v>
      </c>
      <c r="DW132" s="59">
        <f>IF($C132&lt;&gt;0,SUM($CK133:DA133),0)</f>
        <v>0</v>
      </c>
      <c r="DX132" s="59">
        <f>IF($C132&lt;&gt;0,SUM($CK133:DB133),0)</f>
        <v>0</v>
      </c>
      <c r="DY132" s="952" t="str">
        <f t="shared" si="111"/>
        <v/>
      </c>
    </row>
    <row r="133" spans="1:129" ht="13.5" hidden="1" thickBot="1">
      <c r="A133" s="3" t="str">
        <f t="shared" si="112"/>
        <v/>
      </c>
      <c r="B133" s="805">
        <f>Dados_GLOBAL_Inicial!E133</f>
        <v>0</v>
      </c>
      <c r="C133" s="953">
        <f>IF(IFERROR(VALUE(Dados_GLOBAL_Inicial!F133),0)=0,0,Dados_GLOBAL_Inicial!F133)</f>
        <v>0</v>
      </c>
      <c r="D133" s="830">
        <f>Dados_GLOBAL_Inicial!G133</f>
        <v>0</v>
      </c>
      <c r="E133" s="830" t="str">
        <f>IF(IFERROR(VLOOKUP(F133,Cod_Gde_Itens!$A$1:$B$80,2,FALSE),0)&gt;549,IFERROR(VLOOKUP(F133,Cod_Gde_Itens!$A$1:$B$80,2,FALSE),0),IF(Dados_GLOBAL_Inicial!H133=0,"",Dados_GLOBAL_Inicial!H133))</f>
        <v/>
      </c>
      <c r="F133" s="823">
        <f>Dados_GLOBAL_Inicial!I133</f>
        <v>0</v>
      </c>
      <c r="G133" s="824">
        <f>Dados_GLOBAL_Inicial!J133</f>
        <v>0</v>
      </c>
      <c r="H133" s="454">
        <f>Dados_GLOBAL_Inicial!K133</f>
        <v>0</v>
      </c>
      <c r="I133" s="970">
        <f>SUM('MEDIÇÃO_OBJETO (1)'!I133)</f>
        <v>0</v>
      </c>
      <c r="J133" s="455">
        <f t="shared" si="113"/>
        <v>0</v>
      </c>
      <c r="K133" s="451">
        <f t="shared" si="115"/>
        <v>0</v>
      </c>
      <c r="L133" s="452">
        <f t="shared" si="88"/>
        <v>0</v>
      </c>
      <c r="M133" s="809">
        <f t="shared" si="116"/>
        <v>0</v>
      </c>
      <c r="N133" s="810">
        <f>IF(IFERROR(VALUE(Dados_GLOBAL_Inicial!L133),0)=0,0,Dados_GLOBAL_Inicial!L133)</f>
        <v>0</v>
      </c>
      <c r="O133" s="812">
        <f>SUM('MEDIÇÃO_OBJETO (1)'!O133)</f>
        <v>0</v>
      </c>
      <c r="P133" s="812">
        <f>SUM('MEDIÇÃO_OBJETO (1)'!P133)</f>
        <v>0</v>
      </c>
      <c r="Q133" s="813">
        <f t="shared" si="117"/>
        <v>0</v>
      </c>
      <c r="R133" s="951"/>
      <c r="S133" s="815">
        <f>SUM('MEDIÇÃO_OBJETO (1)'!S133)</f>
        <v>0</v>
      </c>
      <c r="T133" s="815">
        <f>SUM('MEDIÇÃO_OBJETO (1)'!T133)</f>
        <v>0</v>
      </c>
      <c r="V133" s="19"/>
      <c r="W133" s="978">
        <f t="shared" si="118"/>
        <v>0</v>
      </c>
      <c r="X133" s="816">
        <f t="shared" si="119"/>
        <v>0</v>
      </c>
      <c r="Y133" s="816">
        <f t="shared" si="120"/>
        <v>0</v>
      </c>
      <c r="Z133" s="817">
        <f t="shared" si="121"/>
        <v>0</v>
      </c>
      <c r="AB133" s="453">
        <f t="shared" si="108"/>
        <v>0</v>
      </c>
      <c r="AC133" s="14">
        <f t="shared" si="122"/>
        <v>0</v>
      </c>
      <c r="AD133" s="819"/>
      <c r="AE133" s="631">
        <f t="shared" si="109"/>
        <v>0</v>
      </c>
      <c r="AF133" s="818">
        <f>SUM('MEDIÇÃO_OBJETO (1)'!AG133)</f>
        <v>0</v>
      </c>
      <c r="AG133" s="541">
        <f>SUM('MEDIÇÃO_OBJETO (1)'!AH133)</f>
        <v>0</v>
      </c>
      <c r="AH133" s="541">
        <f>SUM('MEDIÇÃO_OBJETO (1)'!AI133)</f>
        <v>0</v>
      </c>
      <c r="AI133" s="541">
        <f>SUM('MEDIÇÃO_OBJETO (1)'!AJ133)</f>
        <v>0</v>
      </c>
      <c r="AJ133" s="541">
        <f>SUM('MEDIÇÃO_OBJETO (1)'!AK133)</f>
        <v>0</v>
      </c>
      <c r="AK133" s="541">
        <f>SUM('MEDIÇÃO_OBJETO (1)'!AL133)</f>
        <v>0</v>
      </c>
      <c r="AL133" s="541">
        <f>SUM('MEDIÇÃO_OBJETO (1)'!AM133)</f>
        <v>0</v>
      </c>
      <c r="AM133" s="541">
        <f>SUM('MEDIÇÃO_OBJETO (1)'!AN133)</f>
        <v>0</v>
      </c>
      <c r="AN133" s="541">
        <f>SUM('MEDIÇÃO_OBJETO (1)'!AO133)</f>
        <v>0</v>
      </c>
      <c r="AO133" s="541">
        <f>SUM('MEDIÇÃO_OBJETO (1)'!AP133)</f>
        <v>0</v>
      </c>
      <c r="AP133" s="541">
        <f>SUM('MEDIÇÃO_OBJETO (1)'!AQ133)</f>
        <v>0</v>
      </c>
      <c r="AQ133" s="541">
        <f>SUM('MEDIÇÃO_OBJETO (1)'!AR133)</f>
        <v>0</v>
      </c>
      <c r="AR133" s="541">
        <f>SUM('MEDIÇÃO_OBJETO (1)'!AS133)</f>
        <v>0</v>
      </c>
      <c r="AS133" s="541">
        <f>SUM('MEDIÇÃO_OBJETO (1)'!AT133)</f>
        <v>0</v>
      </c>
      <c r="AT133" s="541">
        <f>SUM('MEDIÇÃO_OBJETO (1)'!AU133)</f>
        <v>0</v>
      </c>
      <c r="AU133" s="541">
        <f>SUM('MEDIÇÃO_OBJETO (1)'!AV133)</f>
        <v>0</v>
      </c>
      <c r="AV133" s="541">
        <f>SUM('MEDIÇÃO_OBJETO (1)'!AW133)</f>
        <v>0</v>
      </c>
      <c r="AW133" s="541">
        <f>SUM('MEDIÇÃO_OBJETO (1)'!AX133)</f>
        <v>0</v>
      </c>
      <c r="AX133" s="977"/>
      <c r="BN133" s="992">
        <f t="shared" si="114"/>
        <v>0</v>
      </c>
      <c r="BO133" s="538">
        <f t="shared" si="110"/>
        <v>0</v>
      </c>
      <c r="BP133" s="987">
        <f>IF(RESUMO_GLOBAL!$X$53="a",ROUND(AF133*$N133,RESUMO_GLOBAL!$X$54),IF(RESUMO_GLOBAL!$X$53="t",TRUNC(AF133*$N133,RESUMO_GLOBAL!$X$54),AF133*$N133))</f>
        <v>0</v>
      </c>
      <c r="BQ133" s="987">
        <f>IF(RESUMO_GLOBAL!$X$53="a",ROUND(AG133*$N133,RESUMO_GLOBAL!$X$54),IF(RESUMO_GLOBAL!$X$53="t",TRUNC(AG133*$N133,RESUMO_GLOBAL!$X$54),AG133*$N133))</f>
        <v>0</v>
      </c>
      <c r="BR133" s="987">
        <f>IF(RESUMO_GLOBAL!$X$53="a",ROUND(AH133*$N133,RESUMO_GLOBAL!$X$54),IF(RESUMO_GLOBAL!$X$53="t",TRUNC(AH133*$N133,RESUMO_GLOBAL!$X$54),AH133*$N133))</f>
        <v>0</v>
      </c>
      <c r="BS133" s="987">
        <f>IF(RESUMO_GLOBAL!$X$53="a",ROUND(AI133*$N133,RESUMO_GLOBAL!$X$54),IF(RESUMO_GLOBAL!$X$53="t",TRUNC(AI133*$N133,RESUMO_GLOBAL!$X$54),AI133*$N133))</f>
        <v>0</v>
      </c>
      <c r="BT133" s="987">
        <f>IF(RESUMO_GLOBAL!$X$53="a",ROUND(AJ133*$N133,RESUMO_GLOBAL!$X$54),IF(RESUMO_GLOBAL!$X$53="t",TRUNC(AJ133*$N133,RESUMO_GLOBAL!$X$54),AJ133*$N133))</f>
        <v>0</v>
      </c>
      <c r="BU133" s="987">
        <f>IF(RESUMO_GLOBAL!$X$53="a",ROUND(AK133*$N133,RESUMO_GLOBAL!$X$54),IF(RESUMO_GLOBAL!$X$53="t",TRUNC(AK133*$N133,RESUMO_GLOBAL!$X$54),AK133*$N133))</f>
        <v>0</v>
      </c>
      <c r="BV133" s="987">
        <f>IF(RESUMO_GLOBAL!$X$53="a",ROUND(AL133*$N133,RESUMO_GLOBAL!$X$54),IF(RESUMO_GLOBAL!$X$53="t",TRUNC(AL133*$N133,RESUMO_GLOBAL!$X$54),AL133*$N133))</f>
        <v>0</v>
      </c>
      <c r="BW133" s="987">
        <f>IF(RESUMO_GLOBAL!$X$53="a",ROUND(AM133*$N133,RESUMO_GLOBAL!$X$54),IF(RESUMO_GLOBAL!$X$53="t",TRUNC(AM133*$N133,RESUMO_GLOBAL!$X$54),AM133*$N133))</f>
        <v>0</v>
      </c>
      <c r="BX133" s="987">
        <f>IF(RESUMO_GLOBAL!$X$53="a",ROUND(AN133*$N133,RESUMO_GLOBAL!$X$54),IF(RESUMO_GLOBAL!$X$53="t",TRUNC(AN133*$N133,RESUMO_GLOBAL!$X$54),AN133*$N133))</f>
        <v>0</v>
      </c>
      <c r="BY133" s="987">
        <f>IF(RESUMO_GLOBAL!$X$53="a",ROUND(AO133*$N133,RESUMO_GLOBAL!$X$54),IF(RESUMO_GLOBAL!$X$53="t",TRUNC(AO133*$N133,RESUMO_GLOBAL!$X$54),AO133*$N133))</f>
        <v>0</v>
      </c>
      <c r="BZ133" s="987">
        <f>IF(RESUMO_GLOBAL!$X$53="a",ROUND(AP133*$N133,RESUMO_GLOBAL!$X$54),IF(RESUMO_GLOBAL!$X$53="t",TRUNC(AP133*$N133,RESUMO_GLOBAL!$X$54),AP133*$N133))</f>
        <v>0</v>
      </c>
      <c r="CA133" s="987">
        <f>IF(RESUMO_GLOBAL!$X$53="a",ROUND(AQ133*$N133,RESUMO_GLOBAL!$X$54),IF(RESUMO_GLOBAL!$X$53="t",TRUNC(AQ133*$N133,RESUMO_GLOBAL!$X$54),AQ133*$N133))</f>
        <v>0</v>
      </c>
      <c r="CB133" s="987">
        <f>IF(RESUMO_GLOBAL!$X$53="a",ROUND(AR133*$N133,RESUMO_GLOBAL!$X$54),IF(RESUMO_GLOBAL!$X$53="t",TRUNC(AR133*$N133,RESUMO_GLOBAL!$X$54),AR133*$N133))</f>
        <v>0</v>
      </c>
      <c r="CC133" s="987">
        <f>IF(RESUMO_GLOBAL!$X$53="a",ROUND(AS133*$N133,RESUMO_GLOBAL!$X$54),IF(RESUMO_GLOBAL!$X$53="t",TRUNC(AS133*$N133,RESUMO_GLOBAL!$X$54),AS133*$N133))</f>
        <v>0</v>
      </c>
      <c r="CD133" s="987">
        <f>IF(RESUMO_GLOBAL!$X$53="a",ROUND(AT133*$N133,RESUMO_GLOBAL!$X$54),IF(RESUMO_GLOBAL!$X$53="t",TRUNC(AT133*$N133,RESUMO_GLOBAL!$X$54),AT133*$N133))</f>
        <v>0</v>
      </c>
      <c r="CE133" s="987">
        <f>IF(RESUMO_GLOBAL!$X$53="a",ROUND(AU133*$N133,RESUMO_GLOBAL!$X$54),IF(RESUMO_GLOBAL!$X$53="t",TRUNC(AU133*$N133,RESUMO_GLOBAL!$X$54),AU133*$N133))</f>
        <v>0</v>
      </c>
      <c r="CF133" s="987">
        <f>IF(RESUMO_GLOBAL!$X$53="a",ROUND(AV133*$N133,RESUMO_GLOBAL!$X$54),IF(RESUMO_GLOBAL!$X$53="t",TRUNC(AV133*$N133,RESUMO_GLOBAL!$X$54),AV133*$N133))</f>
        <v>0</v>
      </c>
      <c r="CG133" s="987">
        <f>IF(RESUMO_GLOBAL!$X$53="a",ROUND(AW133*$N133,RESUMO_GLOBAL!$X$54),IF(RESUMO_GLOBAL!$X$53="t",TRUNC(AW133*$N133,RESUMO_GLOBAL!$X$54),AW133*$N133))</f>
        <v>0</v>
      </c>
      <c r="CK133" s="59">
        <f t="shared" si="89"/>
        <v>0</v>
      </c>
      <c r="CL133" s="59">
        <f t="shared" si="90"/>
        <v>0</v>
      </c>
      <c r="CM133" s="59">
        <f t="shared" si="91"/>
        <v>0</v>
      </c>
      <c r="CN133" s="59">
        <f t="shared" si="92"/>
        <v>0</v>
      </c>
      <c r="CO133" s="59">
        <f t="shared" si="93"/>
        <v>0</v>
      </c>
      <c r="CP133" s="59">
        <f t="shared" si="94"/>
        <v>0</v>
      </c>
      <c r="CQ133" s="59">
        <f t="shared" si="95"/>
        <v>0</v>
      </c>
      <c r="CR133" s="59">
        <f t="shared" si="96"/>
        <v>0</v>
      </c>
      <c r="CS133" s="59">
        <f t="shared" si="97"/>
        <v>0</v>
      </c>
      <c r="CT133" s="59">
        <f t="shared" si="98"/>
        <v>0</v>
      </c>
      <c r="CU133" s="59">
        <f t="shared" si="99"/>
        <v>0</v>
      </c>
      <c r="CV133" s="59">
        <f t="shared" si="100"/>
        <v>0</v>
      </c>
      <c r="CW133" s="59">
        <f t="shared" si="101"/>
        <v>0</v>
      </c>
      <c r="CX133" s="59">
        <f t="shared" si="102"/>
        <v>0</v>
      </c>
      <c r="CY133" s="59">
        <f t="shared" si="103"/>
        <v>0</v>
      </c>
      <c r="CZ133" s="59">
        <f t="shared" si="104"/>
        <v>0</v>
      </c>
      <c r="DA133" s="59">
        <f t="shared" si="105"/>
        <v>0</v>
      </c>
      <c r="DB133" s="59">
        <f t="shared" si="106"/>
        <v>0</v>
      </c>
      <c r="DE133">
        <f t="shared" si="86"/>
        <v>128</v>
      </c>
      <c r="DF133" t="str">
        <f t="shared" si="107"/>
        <v/>
      </c>
      <c r="DG133" s="59">
        <f>IF($C133&lt;&gt;0,SUM($CK134:CK134),0)</f>
        <v>0</v>
      </c>
      <c r="DH133" s="59">
        <f>IF($C133&lt;&gt;0,SUM($CK134:CL134),0)</f>
        <v>0</v>
      </c>
      <c r="DI133" s="59">
        <f>IF($C133&lt;&gt;0,SUM($CK134:CM134),0)</f>
        <v>0</v>
      </c>
      <c r="DJ133" s="59">
        <f>IF($C133&lt;&gt;0,SUM($CK134:CN134),0)</f>
        <v>0</v>
      </c>
      <c r="DK133" s="59">
        <f>IF($C133&lt;&gt;0,SUM($CK134:CO134),0)</f>
        <v>0</v>
      </c>
      <c r="DL133" s="59">
        <f>IF($C133&lt;&gt;0,SUM($CK134:CP134),0)</f>
        <v>0</v>
      </c>
      <c r="DM133" s="59">
        <f>IF($C133&lt;&gt;0,SUM($CK134:CQ134),0)</f>
        <v>0</v>
      </c>
      <c r="DN133" s="59">
        <f>IF($C133&lt;&gt;0,SUM($CK134:CR134),0)</f>
        <v>0</v>
      </c>
      <c r="DO133" s="59">
        <f>IF($C133&lt;&gt;0,SUM($CK134:CS134),0)</f>
        <v>0</v>
      </c>
      <c r="DP133" s="59">
        <f>IF($C133&lt;&gt;0,SUM($CK134:CT134),0)</f>
        <v>0</v>
      </c>
      <c r="DQ133" s="59">
        <f>IF($C133&lt;&gt;0,SUM($CK134:CU134),0)</f>
        <v>0</v>
      </c>
      <c r="DR133" s="59">
        <f>IF($C133&lt;&gt;0,SUM($CK134:CV134),0)</f>
        <v>0</v>
      </c>
      <c r="DS133" s="59">
        <f>IF($C133&lt;&gt;0,SUM($CK134:CW134),0)</f>
        <v>0</v>
      </c>
      <c r="DT133" s="59">
        <f>IF($C133&lt;&gt;0,SUM($CK134:CX134),0)</f>
        <v>0</v>
      </c>
      <c r="DU133" s="59">
        <f>IF($C133&lt;&gt;0,SUM($CK134:CY134),0)</f>
        <v>0</v>
      </c>
      <c r="DV133" s="59">
        <f>IF($C133&lt;&gt;0,SUM($CK134:CZ134),0)</f>
        <v>0</v>
      </c>
      <c r="DW133" s="59">
        <f>IF($C133&lt;&gt;0,SUM($CK134:DA134),0)</f>
        <v>0</v>
      </c>
      <c r="DX133" s="59">
        <f>IF($C133&lt;&gt;0,SUM($CK134:DB134),0)</f>
        <v>0</v>
      </c>
      <c r="DY133" s="952" t="str">
        <f t="shared" si="111"/>
        <v/>
      </c>
    </row>
    <row r="134" spans="1:129" ht="13.5" hidden="1" thickBot="1">
      <c r="A134" s="3" t="str">
        <f t="shared" si="112"/>
        <v/>
      </c>
      <c r="B134" s="805">
        <f>Dados_GLOBAL_Inicial!E134</f>
        <v>0</v>
      </c>
      <c r="C134" s="953">
        <f>IF(IFERROR(VALUE(Dados_GLOBAL_Inicial!F134),0)=0,0,Dados_GLOBAL_Inicial!F134)</f>
        <v>0</v>
      </c>
      <c r="D134" s="830">
        <f>Dados_GLOBAL_Inicial!G134</f>
        <v>0</v>
      </c>
      <c r="E134" s="830" t="str">
        <f>IF(IFERROR(VLOOKUP(F134,Cod_Gde_Itens!$A$1:$B$80,2,FALSE),0)&gt;549,IFERROR(VLOOKUP(F134,Cod_Gde_Itens!$A$1:$B$80,2,FALSE),0),IF(Dados_GLOBAL_Inicial!H134=0,"",Dados_GLOBAL_Inicial!H134))</f>
        <v/>
      </c>
      <c r="F134" s="823">
        <f>Dados_GLOBAL_Inicial!I134</f>
        <v>0</v>
      </c>
      <c r="G134" s="824">
        <f>Dados_GLOBAL_Inicial!J134</f>
        <v>0</v>
      </c>
      <c r="H134" s="454">
        <f>Dados_GLOBAL_Inicial!K134</f>
        <v>0</v>
      </c>
      <c r="I134" s="970">
        <f>SUM('MEDIÇÃO_OBJETO (1)'!I134)</f>
        <v>0</v>
      </c>
      <c r="J134" s="455">
        <f t="shared" si="113"/>
        <v>0</v>
      </c>
      <c r="K134" s="451">
        <f t="shared" si="115"/>
        <v>0</v>
      </c>
      <c r="L134" s="452">
        <f t="shared" si="88"/>
        <v>0</v>
      </c>
      <c r="M134" s="809">
        <f t="shared" si="116"/>
        <v>0</v>
      </c>
      <c r="N134" s="810">
        <f>IF(IFERROR(VALUE(Dados_GLOBAL_Inicial!L134),0)=0,0,Dados_GLOBAL_Inicial!L134)</f>
        <v>0</v>
      </c>
      <c r="O134" s="812">
        <f>SUM('MEDIÇÃO_OBJETO (1)'!O134)</f>
        <v>0</v>
      </c>
      <c r="P134" s="812">
        <f>SUM('MEDIÇÃO_OBJETO (1)'!P134)</f>
        <v>0</v>
      </c>
      <c r="Q134" s="813">
        <f t="shared" si="117"/>
        <v>0</v>
      </c>
      <c r="R134" s="951"/>
      <c r="S134" s="815">
        <f>SUM('MEDIÇÃO_OBJETO (1)'!S134)</f>
        <v>0</v>
      </c>
      <c r="T134" s="815">
        <f>SUM('MEDIÇÃO_OBJETO (1)'!T134)</f>
        <v>0</v>
      </c>
      <c r="V134" s="19"/>
      <c r="W134" s="978">
        <f t="shared" si="118"/>
        <v>0</v>
      </c>
      <c r="X134" s="816">
        <f t="shared" si="119"/>
        <v>0</v>
      </c>
      <c r="Y134" s="816">
        <f t="shared" si="120"/>
        <v>0</v>
      </c>
      <c r="Z134" s="817">
        <f t="shared" si="121"/>
        <v>0</v>
      </c>
      <c r="AB134" s="453">
        <f t="shared" si="108"/>
        <v>0</v>
      </c>
      <c r="AC134" s="14">
        <f t="shared" si="122"/>
        <v>0</v>
      </c>
      <c r="AD134" s="819"/>
      <c r="AE134" s="631">
        <f t="shared" si="109"/>
        <v>0</v>
      </c>
      <c r="AF134" s="818">
        <f>SUM('MEDIÇÃO_OBJETO (1)'!AG134)</f>
        <v>0</v>
      </c>
      <c r="AG134" s="541">
        <f>SUM('MEDIÇÃO_OBJETO (1)'!AH134)</f>
        <v>0</v>
      </c>
      <c r="AH134" s="541">
        <f>SUM('MEDIÇÃO_OBJETO (1)'!AI134)</f>
        <v>0</v>
      </c>
      <c r="AI134" s="541">
        <f>SUM('MEDIÇÃO_OBJETO (1)'!AJ134)</f>
        <v>0</v>
      </c>
      <c r="AJ134" s="541">
        <f>SUM('MEDIÇÃO_OBJETO (1)'!AK134)</f>
        <v>0</v>
      </c>
      <c r="AK134" s="541">
        <f>SUM('MEDIÇÃO_OBJETO (1)'!AL134)</f>
        <v>0</v>
      </c>
      <c r="AL134" s="541">
        <f>SUM('MEDIÇÃO_OBJETO (1)'!AM134)</f>
        <v>0</v>
      </c>
      <c r="AM134" s="541">
        <f>SUM('MEDIÇÃO_OBJETO (1)'!AN134)</f>
        <v>0</v>
      </c>
      <c r="AN134" s="541">
        <f>SUM('MEDIÇÃO_OBJETO (1)'!AO134)</f>
        <v>0</v>
      </c>
      <c r="AO134" s="541">
        <f>SUM('MEDIÇÃO_OBJETO (1)'!AP134)</f>
        <v>0</v>
      </c>
      <c r="AP134" s="541">
        <f>SUM('MEDIÇÃO_OBJETO (1)'!AQ134)</f>
        <v>0</v>
      </c>
      <c r="AQ134" s="541">
        <f>SUM('MEDIÇÃO_OBJETO (1)'!AR134)</f>
        <v>0</v>
      </c>
      <c r="AR134" s="541">
        <f>SUM('MEDIÇÃO_OBJETO (1)'!AS134)</f>
        <v>0</v>
      </c>
      <c r="AS134" s="541">
        <f>SUM('MEDIÇÃO_OBJETO (1)'!AT134)</f>
        <v>0</v>
      </c>
      <c r="AT134" s="541">
        <f>SUM('MEDIÇÃO_OBJETO (1)'!AU134)</f>
        <v>0</v>
      </c>
      <c r="AU134" s="541">
        <f>SUM('MEDIÇÃO_OBJETO (1)'!AV134)</f>
        <v>0</v>
      </c>
      <c r="AV134" s="541">
        <f>SUM('MEDIÇÃO_OBJETO (1)'!AW134)</f>
        <v>0</v>
      </c>
      <c r="AW134" s="541">
        <f>SUM('MEDIÇÃO_OBJETO (1)'!AX134)</f>
        <v>0</v>
      </c>
      <c r="AX134" s="977"/>
      <c r="BN134" s="992">
        <f t="shared" si="114"/>
        <v>0</v>
      </c>
      <c r="BO134" s="538">
        <f t="shared" si="110"/>
        <v>0</v>
      </c>
      <c r="BP134" s="987">
        <f>IF(RESUMO_GLOBAL!$X$53="a",ROUND(AF134*$N134,RESUMO_GLOBAL!$X$54),IF(RESUMO_GLOBAL!$X$53="t",TRUNC(AF134*$N134,RESUMO_GLOBAL!$X$54),AF134*$N134))</f>
        <v>0</v>
      </c>
      <c r="BQ134" s="987">
        <f>IF(RESUMO_GLOBAL!$X$53="a",ROUND(AG134*$N134,RESUMO_GLOBAL!$X$54),IF(RESUMO_GLOBAL!$X$53="t",TRUNC(AG134*$N134,RESUMO_GLOBAL!$X$54),AG134*$N134))</f>
        <v>0</v>
      </c>
      <c r="BR134" s="987">
        <f>IF(RESUMO_GLOBAL!$X$53="a",ROUND(AH134*$N134,RESUMO_GLOBAL!$X$54),IF(RESUMO_GLOBAL!$X$53="t",TRUNC(AH134*$N134,RESUMO_GLOBAL!$X$54),AH134*$N134))</f>
        <v>0</v>
      </c>
      <c r="BS134" s="987">
        <f>IF(RESUMO_GLOBAL!$X$53="a",ROUND(AI134*$N134,RESUMO_GLOBAL!$X$54),IF(RESUMO_GLOBAL!$X$53="t",TRUNC(AI134*$N134,RESUMO_GLOBAL!$X$54),AI134*$N134))</f>
        <v>0</v>
      </c>
      <c r="BT134" s="987">
        <f>IF(RESUMO_GLOBAL!$X$53="a",ROUND(AJ134*$N134,RESUMO_GLOBAL!$X$54),IF(RESUMO_GLOBAL!$X$53="t",TRUNC(AJ134*$N134,RESUMO_GLOBAL!$X$54),AJ134*$N134))</f>
        <v>0</v>
      </c>
      <c r="BU134" s="987">
        <f>IF(RESUMO_GLOBAL!$X$53="a",ROUND(AK134*$N134,RESUMO_GLOBAL!$X$54),IF(RESUMO_GLOBAL!$X$53="t",TRUNC(AK134*$N134,RESUMO_GLOBAL!$X$54),AK134*$N134))</f>
        <v>0</v>
      </c>
      <c r="BV134" s="987">
        <f>IF(RESUMO_GLOBAL!$X$53="a",ROUND(AL134*$N134,RESUMO_GLOBAL!$X$54),IF(RESUMO_GLOBAL!$X$53="t",TRUNC(AL134*$N134,RESUMO_GLOBAL!$X$54),AL134*$N134))</f>
        <v>0</v>
      </c>
      <c r="BW134" s="987">
        <f>IF(RESUMO_GLOBAL!$X$53="a",ROUND(AM134*$N134,RESUMO_GLOBAL!$X$54),IF(RESUMO_GLOBAL!$X$53="t",TRUNC(AM134*$N134,RESUMO_GLOBAL!$X$54),AM134*$N134))</f>
        <v>0</v>
      </c>
      <c r="BX134" s="987">
        <f>IF(RESUMO_GLOBAL!$X$53="a",ROUND(AN134*$N134,RESUMO_GLOBAL!$X$54),IF(RESUMO_GLOBAL!$X$53="t",TRUNC(AN134*$N134,RESUMO_GLOBAL!$X$54),AN134*$N134))</f>
        <v>0</v>
      </c>
      <c r="BY134" s="987">
        <f>IF(RESUMO_GLOBAL!$X$53="a",ROUND(AO134*$N134,RESUMO_GLOBAL!$X$54),IF(RESUMO_GLOBAL!$X$53="t",TRUNC(AO134*$N134,RESUMO_GLOBAL!$X$54),AO134*$N134))</f>
        <v>0</v>
      </c>
      <c r="BZ134" s="987">
        <f>IF(RESUMO_GLOBAL!$X$53="a",ROUND(AP134*$N134,RESUMO_GLOBAL!$X$54),IF(RESUMO_GLOBAL!$X$53="t",TRUNC(AP134*$N134,RESUMO_GLOBAL!$X$54),AP134*$N134))</f>
        <v>0</v>
      </c>
      <c r="CA134" s="987">
        <f>IF(RESUMO_GLOBAL!$X$53="a",ROUND(AQ134*$N134,RESUMO_GLOBAL!$X$54),IF(RESUMO_GLOBAL!$X$53="t",TRUNC(AQ134*$N134,RESUMO_GLOBAL!$X$54),AQ134*$N134))</f>
        <v>0</v>
      </c>
      <c r="CB134" s="987">
        <f>IF(RESUMO_GLOBAL!$X$53="a",ROUND(AR134*$N134,RESUMO_GLOBAL!$X$54),IF(RESUMO_GLOBAL!$X$53="t",TRUNC(AR134*$N134,RESUMO_GLOBAL!$X$54),AR134*$N134))</f>
        <v>0</v>
      </c>
      <c r="CC134" s="987">
        <f>IF(RESUMO_GLOBAL!$X$53="a",ROUND(AS134*$N134,RESUMO_GLOBAL!$X$54),IF(RESUMO_GLOBAL!$X$53="t",TRUNC(AS134*$N134,RESUMO_GLOBAL!$X$54),AS134*$N134))</f>
        <v>0</v>
      </c>
      <c r="CD134" s="987">
        <f>IF(RESUMO_GLOBAL!$X$53="a",ROUND(AT134*$N134,RESUMO_GLOBAL!$X$54),IF(RESUMO_GLOBAL!$X$53="t",TRUNC(AT134*$N134,RESUMO_GLOBAL!$X$54),AT134*$N134))</f>
        <v>0</v>
      </c>
      <c r="CE134" s="987">
        <f>IF(RESUMO_GLOBAL!$X$53="a",ROUND(AU134*$N134,RESUMO_GLOBAL!$X$54),IF(RESUMO_GLOBAL!$X$53="t",TRUNC(AU134*$N134,RESUMO_GLOBAL!$X$54),AU134*$N134))</f>
        <v>0</v>
      </c>
      <c r="CF134" s="987">
        <f>IF(RESUMO_GLOBAL!$X$53="a",ROUND(AV134*$N134,RESUMO_GLOBAL!$X$54),IF(RESUMO_GLOBAL!$X$53="t",TRUNC(AV134*$N134,RESUMO_GLOBAL!$X$54),AV134*$N134))</f>
        <v>0</v>
      </c>
      <c r="CG134" s="987">
        <f>IF(RESUMO_GLOBAL!$X$53="a",ROUND(AW134*$N134,RESUMO_GLOBAL!$X$54),IF(RESUMO_GLOBAL!$X$53="t",TRUNC(AW134*$N134,RESUMO_GLOBAL!$X$54),AW134*$N134))</f>
        <v>0</v>
      </c>
      <c r="CK134" s="59">
        <f t="shared" si="89"/>
        <v>0</v>
      </c>
      <c r="CL134" s="59">
        <f t="shared" si="90"/>
        <v>0</v>
      </c>
      <c r="CM134" s="59">
        <f t="shared" si="91"/>
        <v>0</v>
      </c>
      <c r="CN134" s="59">
        <f t="shared" si="92"/>
        <v>0</v>
      </c>
      <c r="CO134" s="59">
        <f t="shared" si="93"/>
        <v>0</v>
      </c>
      <c r="CP134" s="59">
        <f t="shared" si="94"/>
        <v>0</v>
      </c>
      <c r="CQ134" s="59">
        <f t="shared" si="95"/>
        <v>0</v>
      </c>
      <c r="CR134" s="59">
        <f t="shared" si="96"/>
        <v>0</v>
      </c>
      <c r="CS134" s="59">
        <f t="shared" si="97"/>
        <v>0</v>
      </c>
      <c r="CT134" s="59">
        <f t="shared" si="98"/>
        <v>0</v>
      </c>
      <c r="CU134" s="59">
        <f t="shared" si="99"/>
        <v>0</v>
      </c>
      <c r="CV134" s="59">
        <f t="shared" si="100"/>
        <v>0</v>
      </c>
      <c r="CW134" s="59">
        <f t="shared" si="101"/>
        <v>0</v>
      </c>
      <c r="CX134" s="59">
        <f t="shared" si="102"/>
        <v>0</v>
      </c>
      <c r="CY134" s="59">
        <f t="shared" si="103"/>
        <v>0</v>
      </c>
      <c r="CZ134" s="59">
        <f t="shared" si="104"/>
        <v>0</v>
      </c>
      <c r="DA134" s="59">
        <f t="shared" si="105"/>
        <v>0</v>
      </c>
      <c r="DB134" s="59">
        <f t="shared" si="106"/>
        <v>0</v>
      </c>
      <c r="DE134">
        <f t="shared" si="86"/>
        <v>129</v>
      </c>
      <c r="DF134" t="str">
        <f t="shared" si="107"/>
        <v/>
      </c>
      <c r="DG134" s="59">
        <f>IF($C134&lt;&gt;0,SUM($CK135:CK135),0)</f>
        <v>0</v>
      </c>
      <c r="DH134" s="59">
        <f>IF($C134&lt;&gt;0,SUM($CK135:CL135),0)</f>
        <v>0</v>
      </c>
      <c r="DI134" s="59">
        <f>IF($C134&lt;&gt;0,SUM($CK135:CM135),0)</f>
        <v>0</v>
      </c>
      <c r="DJ134" s="59">
        <f>IF($C134&lt;&gt;0,SUM($CK135:CN135),0)</f>
        <v>0</v>
      </c>
      <c r="DK134" s="59">
        <f>IF($C134&lt;&gt;0,SUM($CK135:CO135),0)</f>
        <v>0</v>
      </c>
      <c r="DL134" s="59">
        <f>IF($C134&lt;&gt;0,SUM($CK135:CP135),0)</f>
        <v>0</v>
      </c>
      <c r="DM134" s="59">
        <f>IF($C134&lt;&gt;0,SUM($CK135:CQ135),0)</f>
        <v>0</v>
      </c>
      <c r="DN134" s="59">
        <f>IF($C134&lt;&gt;0,SUM($CK135:CR135),0)</f>
        <v>0</v>
      </c>
      <c r="DO134" s="59">
        <f>IF($C134&lt;&gt;0,SUM($CK135:CS135),0)</f>
        <v>0</v>
      </c>
      <c r="DP134" s="59">
        <f>IF($C134&lt;&gt;0,SUM($CK135:CT135),0)</f>
        <v>0</v>
      </c>
      <c r="DQ134" s="59">
        <f>IF($C134&lt;&gt;0,SUM($CK135:CU135),0)</f>
        <v>0</v>
      </c>
      <c r="DR134" s="59">
        <f>IF($C134&lt;&gt;0,SUM($CK135:CV135),0)</f>
        <v>0</v>
      </c>
      <c r="DS134" s="59">
        <f>IF($C134&lt;&gt;0,SUM($CK135:CW135),0)</f>
        <v>0</v>
      </c>
      <c r="DT134" s="59">
        <f>IF($C134&lt;&gt;0,SUM($CK135:CX135),0)</f>
        <v>0</v>
      </c>
      <c r="DU134" s="59">
        <f>IF($C134&lt;&gt;0,SUM($CK135:CY135),0)</f>
        <v>0</v>
      </c>
      <c r="DV134" s="59">
        <f>IF($C134&lt;&gt;0,SUM($CK135:CZ135),0)</f>
        <v>0</v>
      </c>
      <c r="DW134" s="59">
        <f>IF($C134&lt;&gt;0,SUM($CK135:DA135),0)</f>
        <v>0</v>
      </c>
      <c r="DX134" s="59">
        <f>IF($C134&lt;&gt;0,SUM($CK135:DB135),0)</f>
        <v>0</v>
      </c>
      <c r="DY134" s="952" t="str">
        <f t="shared" si="111"/>
        <v/>
      </c>
    </row>
    <row r="135" spans="1:129" ht="13.5" hidden="1" thickBot="1">
      <c r="A135" s="3" t="str">
        <f t="shared" si="112"/>
        <v/>
      </c>
      <c r="B135" s="805">
        <f>Dados_GLOBAL_Inicial!E135</f>
        <v>0</v>
      </c>
      <c r="C135" s="953">
        <f>IF(IFERROR(VALUE(Dados_GLOBAL_Inicial!F135),0)=0,0,Dados_GLOBAL_Inicial!F135)</f>
        <v>0</v>
      </c>
      <c r="D135" s="830">
        <f>Dados_GLOBAL_Inicial!G135</f>
        <v>0</v>
      </c>
      <c r="E135" s="830" t="str">
        <f>IF(IFERROR(VLOOKUP(F135,Cod_Gde_Itens!$A$1:$B$80,2,FALSE),0)&gt;549,IFERROR(VLOOKUP(F135,Cod_Gde_Itens!$A$1:$B$80,2,FALSE),0),IF(Dados_GLOBAL_Inicial!H135=0,"",Dados_GLOBAL_Inicial!H135))</f>
        <v/>
      </c>
      <c r="F135" s="823">
        <f>Dados_GLOBAL_Inicial!I135</f>
        <v>0</v>
      </c>
      <c r="G135" s="824">
        <f>Dados_GLOBAL_Inicial!J135</f>
        <v>0</v>
      </c>
      <c r="H135" s="454">
        <f>Dados_GLOBAL_Inicial!K135</f>
        <v>0</v>
      </c>
      <c r="I135" s="970">
        <f>SUM('MEDIÇÃO_OBJETO (1)'!I135)</f>
        <v>0</v>
      </c>
      <c r="J135" s="455">
        <f t="shared" si="113"/>
        <v>0</v>
      </c>
      <c r="K135" s="451">
        <f t="shared" si="115"/>
        <v>0</v>
      </c>
      <c r="L135" s="452">
        <f t="shared" si="88"/>
        <v>0</v>
      </c>
      <c r="M135" s="809">
        <f t="shared" si="116"/>
        <v>0</v>
      </c>
      <c r="N135" s="810">
        <f>IF(IFERROR(VALUE(Dados_GLOBAL_Inicial!L135),0)=0,0,Dados_GLOBAL_Inicial!L135)</f>
        <v>0</v>
      </c>
      <c r="O135" s="812">
        <f>SUM('MEDIÇÃO_OBJETO (1)'!O135)</f>
        <v>0</v>
      </c>
      <c r="P135" s="812">
        <f>SUM('MEDIÇÃO_OBJETO (1)'!P135)</f>
        <v>0</v>
      </c>
      <c r="Q135" s="813">
        <f t="shared" si="117"/>
        <v>0</v>
      </c>
      <c r="R135" s="951"/>
      <c r="S135" s="815">
        <f>SUM('MEDIÇÃO_OBJETO (1)'!S135)</f>
        <v>0</v>
      </c>
      <c r="T135" s="815">
        <f>SUM('MEDIÇÃO_OBJETO (1)'!T135)</f>
        <v>0</v>
      </c>
      <c r="V135" s="19"/>
      <c r="W135" s="978">
        <f t="shared" si="118"/>
        <v>0</v>
      </c>
      <c r="X135" s="816">
        <f t="shared" si="119"/>
        <v>0</v>
      </c>
      <c r="Y135" s="816">
        <f t="shared" si="120"/>
        <v>0</v>
      </c>
      <c r="Z135" s="817">
        <f t="shared" si="121"/>
        <v>0</v>
      </c>
      <c r="AB135" s="453">
        <f t="shared" si="108"/>
        <v>0</v>
      </c>
      <c r="AC135" s="14">
        <f t="shared" si="122"/>
        <v>0</v>
      </c>
      <c r="AD135" s="819"/>
      <c r="AE135" s="631">
        <f t="shared" si="109"/>
        <v>0</v>
      </c>
      <c r="AF135" s="818">
        <f>SUM('MEDIÇÃO_OBJETO (1)'!AG135)</f>
        <v>0</v>
      </c>
      <c r="AG135" s="541">
        <f>SUM('MEDIÇÃO_OBJETO (1)'!AH135)</f>
        <v>0</v>
      </c>
      <c r="AH135" s="541">
        <f>SUM('MEDIÇÃO_OBJETO (1)'!AI135)</f>
        <v>0</v>
      </c>
      <c r="AI135" s="541">
        <f>SUM('MEDIÇÃO_OBJETO (1)'!AJ135)</f>
        <v>0</v>
      </c>
      <c r="AJ135" s="541">
        <f>SUM('MEDIÇÃO_OBJETO (1)'!AK135)</f>
        <v>0</v>
      </c>
      <c r="AK135" s="541">
        <f>SUM('MEDIÇÃO_OBJETO (1)'!AL135)</f>
        <v>0</v>
      </c>
      <c r="AL135" s="541">
        <f>SUM('MEDIÇÃO_OBJETO (1)'!AM135)</f>
        <v>0</v>
      </c>
      <c r="AM135" s="541">
        <f>SUM('MEDIÇÃO_OBJETO (1)'!AN135)</f>
        <v>0</v>
      </c>
      <c r="AN135" s="541">
        <f>SUM('MEDIÇÃO_OBJETO (1)'!AO135)</f>
        <v>0</v>
      </c>
      <c r="AO135" s="541">
        <f>SUM('MEDIÇÃO_OBJETO (1)'!AP135)</f>
        <v>0</v>
      </c>
      <c r="AP135" s="541">
        <f>SUM('MEDIÇÃO_OBJETO (1)'!AQ135)</f>
        <v>0</v>
      </c>
      <c r="AQ135" s="541">
        <f>SUM('MEDIÇÃO_OBJETO (1)'!AR135)</f>
        <v>0</v>
      </c>
      <c r="AR135" s="541">
        <f>SUM('MEDIÇÃO_OBJETO (1)'!AS135)</f>
        <v>0</v>
      </c>
      <c r="AS135" s="541">
        <f>SUM('MEDIÇÃO_OBJETO (1)'!AT135)</f>
        <v>0</v>
      </c>
      <c r="AT135" s="541">
        <f>SUM('MEDIÇÃO_OBJETO (1)'!AU135)</f>
        <v>0</v>
      </c>
      <c r="AU135" s="541">
        <f>SUM('MEDIÇÃO_OBJETO (1)'!AV135)</f>
        <v>0</v>
      </c>
      <c r="AV135" s="541">
        <f>SUM('MEDIÇÃO_OBJETO (1)'!AW135)</f>
        <v>0</v>
      </c>
      <c r="AW135" s="541">
        <f>SUM('MEDIÇÃO_OBJETO (1)'!AX135)</f>
        <v>0</v>
      </c>
      <c r="AX135" s="977"/>
      <c r="BN135" s="992">
        <f t="shared" si="114"/>
        <v>0</v>
      </c>
      <c r="BO135" s="538">
        <f t="shared" si="110"/>
        <v>0</v>
      </c>
      <c r="BP135" s="987">
        <f>IF(RESUMO_GLOBAL!$X$53="a",ROUND(AF135*$N135,RESUMO_GLOBAL!$X$54),IF(RESUMO_GLOBAL!$X$53="t",TRUNC(AF135*$N135,RESUMO_GLOBAL!$X$54),AF135*$N135))</f>
        <v>0</v>
      </c>
      <c r="BQ135" s="987">
        <f>IF(RESUMO_GLOBAL!$X$53="a",ROUND(AG135*$N135,RESUMO_GLOBAL!$X$54),IF(RESUMO_GLOBAL!$X$53="t",TRUNC(AG135*$N135,RESUMO_GLOBAL!$X$54),AG135*$N135))</f>
        <v>0</v>
      </c>
      <c r="BR135" s="987">
        <f>IF(RESUMO_GLOBAL!$X$53="a",ROUND(AH135*$N135,RESUMO_GLOBAL!$X$54),IF(RESUMO_GLOBAL!$X$53="t",TRUNC(AH135*$N135,RESUMO_GLOBAL!$X$54),AH135*$N135))</f>
        <v>0</v>
      </c>
      <c r="BS135" s="987">
        <f>IF(RESUMO_GLOBAL!$X$53="a",ROUND(AI135*$N135,RESUMO_GLOBAL!$X$54),IF(RESUMO_GLOBAL!$X$53="t",TRUNC(AI135*$N135,RESUMO_GLOBAL!$X$54),AI135*$N135))</f>
        <v>0</v>
      </c>
      <c r="BT135" s="987">
        <f>IF(RESUMO_GLOBAL!$X$53="a",ROUND(AJ135*$N135,RESUMO_GLOBAL!$X$54),IF(RESUMO_GLOBAL!$X$53="t",TRUNC(AJ135*$N135,RESUMO_GLOBAL!$X$54),AJ135*$N135))</f>
        <v>0</v>
      </c>
      <c r="BU135" s="987">
        <f>IF(RESUMO_GLOBAL!$X$53="a",ROUND(AK135*$N135,RESUMO_GLOBAL!$X$54),IF(RESUMO_GLOBAL!$X$53="t",TRUNC(AK135*$N135,RESUMO_GLOBAL!$X$54),AK135*$N135))</f>
        <v>0</v>
      </c>
      <c r="BV135" s="987">
        <f>IF(RESUMO_GLOBAL!$X$53="a",ROUND(AL135*$N135,RESUMO_GLOBAL!$X$54),IF(RESUMO_GLOBAL!$X$53="t",TRUNC(AL135*$N135,RESUMO_GLOBAL!$X$54),AL135*$N135))</f>
        <v>0</v>
      </c>
      <c r="BW135" s="987">
        <f>IF(RESUMO_GLOBAL!$X$53="a",ROUND(AM135*$N135,RESUMO_GLOBAL!$X$54),IF(RESUMO_GLOBAL!$X$53="t",TRUNC(AM135*$N135,RESUMO_GLOBAL!$X$54),AM135*$N135))</f>
        <v>0</v>
      </c>
      <c r="BX135" s="987">
        <f>IF(RESUMO_GLOBAL!$X$53="a",ROUND(AN135*$N135,RESUMO_GLOBAL!$X$54),IF(RESUMO_GLOBAL!$X$53="t",TRUNC(AN135*$N135,RESUMO_GLOBAL!$X$54),AN135*$N135))</f>
        <v>0</v>
      </c>
      <c r="BY135" s="987">
        <f>IF(RESUMO_GLOBAL!$X$53="a",ROUND(AO135*$N135,RESUMO_GLOBAL!$X$54),IF(RESUMO_GLOBAL!$X$53="t",TRUNC(AO135*$N135,RESUMO_GLOBAL!$X$54),AO135*$N135))</f>
        <v>0</v>
      </c>
      <c r="BZ135" s="987">
        <f>IF(RESUMO_GLOBAL!$X$53="a",ROUND(AP135*$N135,RESUMO_GLOBAL!$X$54),IF(RESUMO_GLOBAL!$X$53="t",TRUNC(AP135*$N135,RESUMO_GLOBAL!$X$54),AP135*$N135))</f>
        <v>0</v>
      </c>
      <c r="CA135" s="987">
        <f>IF(RESUMO_GLOBAL!$X$53="a",ROUND(AQ135*$N135,RESUMO_GLOBAL!$X$54),IF(RESUMO_GLOBAL!$X$53="t",TRUNC(AQ135*$N135,RESUMO_GLOBAL!$X$54),AQ135*$N135))</f>
        <v>0</v>
      </c>
      <c r="CB135" s="987">
        <f>IF(RESUMO_GLOBAL!$X$53="a",ROUND(AR135*$N135,RESUMO_GLOBAL!$X$54),IF(RESUMO_GLOBAL!$X$53="t",TRUNC(AR135*$N135,RESUMO_GLOBAL!$X$54),AR135*$N135))</f>
        <v>0</v>
      </c>
      <c r="CC135" s="987">
        <f>IF(RESUMO_GLOBAL!$X$53="a",ROUND(AS135*$N135,RESUMO_GLOBAL!$X$54),IF(RESUMO_GLOBAL!$X$53="t",TRUNC(AS135*$N135,RESUMO_GLOBAL!$X$54),AS135*$N135))</f>
        <v>0</v>
      </c>
      <c r="CD135" s="987">
        <f>IF(RESUMO_GLOBAL!$X$53="a",ROUND(AT135*$N135,RESUMO_GLOBAL!$X$54),IF(RESUMO_GLOBAL!$X$53="t",TRUNC(AT135*$N135,RESUMO_GLOBAL!$X$54),AT135*$N135))</f>
        <v>0</v>
      </c>
      <c r="CE135" s="987">
        <f>IF(RESUMO_GLOBAL!$X$53="a",ROUND(AU135*$N135,RESUMO_GLOBAL!$X$54),IF(RESUMO_GLOBAL!$X$53="t",TRUNC(AU135*$N135,RESUMO_GLOBAL!$X$54),AU135*$N135))</f>
        <v>0</v>
      </c>
      <c r="CF135" s="987">
        <f>IF(RESUMO_GLOBAL!$X$53="a",ROUND(AV135*$N135,RESUMO_GLOBAL!$X$54),IF(RESUMO_GLOBAL!$X$53="t",TRUNC(AV135*$N135,RESUMO_GLOBAL!$X$54),AV135*$N135))</f>
        <v>0</v>
      </c>
      <c r="CG135" s="987">
        <f>IF(RESUMO_GLOBAL!$X$53="a",ROUND(AW135*$N135,RESUMO_GLOBAL!$X$54),IF(RESUMO_GLOBAL!$X$53="t",TRUNC(AW135*$N135,RESUMO_GLOBAL!$X$54),AW135*$N135))</f>
        <v>0</v>
      </c>
      <c r="CK135" s="59">
        <f t="shared" si="89"/>
        <v>0</v>
      </c>
      <c r="CL135" s="59">
        <f t="shared" si="90"/>
        <v>0</v>
      </c>
      <c r="CM135" s="59">
        <f t="shared" si="91"/>
        <v>0</v>
      </c>
      <c r="CN135" s="59">
        <f t="shared" si="92"/>
        <v>0</v>
      </c>
      <c r="CO135" s="59">
        <f t="shared" si="93"/>
        <v>0</v>
      </c>
      <c r="CP135" s="59">
        <f t="shared" si="94"/>
        <v>0</v>
      </c>
      <c r="CQ135" s="59">
        <f t="shared" si="95"/>
        <v>0</v>
      </c>
      <c r="CR135" s="59">
        <f t="shared" si="96"/>
        <v>0</v>
      </c>
      <c r="CS135" s="59">
        <f t="shared" si="97"/>
        <v>0</v>
      </c>
      <c r="CT135" s="59">
        <f t="shared" si="98"/>
        <v>0</v>
      </c>
      <c r="CU135" s="59">
        <f t="shared" si="99"/>
        <v>0</v>
      </c>
      <c r="CV135" s="59">
        <f t="shared" si="100"/>
        <v>0</v>
      </c>
      <c r="CW135" s="59">
        <f t="shared" si="101"/>
        <v>0</v>
      </c>
      <c r="CX135" s="59">
        <f t="shared" si="102"/>
        <v>0</v>
      </c>
      <c r="CY135" s="59">
        <f t="shared" si="103"/>
        <v>0</v>
      </c>
      <c r="CZ135" s="59">
        <f t="shared" si="104"/>
        <v>0</v>
      </c>
      <c r="DA135" s="59">
        <f t="shared" si="105"/>
        <v>0</v>
      </c>
      <c r="DB135" s="59">
        <f t="shared" si="106"/>
        <v>0</v>
      </c>
      <c r="DE135">
        <f t="shared" ref="DE135:DE198" si="123">DE134+1</f>
        <v>130</v>
      </c>
      <c r="DF135" t="str">
        <f t="shared" si="107"/>
        <v/>
      </c>
      <c r="DG135" s="59">
        <f>IF($C135&lt;&gt;0,SUM($CK136:CK136),0)</f>
        <v>0</v>
      </c>
      <c r="DH135" s="59">
        <f>IF($C135&lt;&gt;0,SUM($CK136:CL136),0)</f>
        <v>0</v>
      </c>
      <c r="DI135" s="59">
        <f>IF($C135&lt;&gt;0,SUM($CK136:CM136),0)</f>
        <v>0</v>
      </c>
      <c r="DJ135" s="59">
        <f>IF($C135&lt;&gt;0,SUM($CK136:CN136),0)</f>
        <v>0</v>
      </c>
      <c r="DK135" s="59">
        <f>IF($C135&lt;&gt;0,SUM($CK136:CO136),0)</f>
        <v>0</v>
      </c>
      <c r="DL135" s="59">
        <f>IF($C135&lt;&gt;0,SUM($CK136:CP136),0)</f>
        <v>0</v>
      </c>
      <c r="DM135" s="59">
        <f>IF($C135&lt;&gt;0,SUM($CK136:CQ136),0)</f>
        <v>0</v>
      </c>
      <c r="DN135" s="59">
        <f>IF($C135&lt;&gt;0,SUM($CK136:CR136),0)</f>
        <v>0</v>
      </c>
      <c r="DO135" s="59">
        <f>IF($C135&lt;&gt;0,SUM($CK136:CS136),0)</f>
        <v>0</v>
      </c>
      <c r="DP135" s="59">
        <f>IF($C135&lt;&gt;0,SUM($CK136:CT136),0)</f>
        <v>0</v>
      </c>
      <c r="DQ135" s="59">
        <f>IF($C135&lt;&gt;0,SUM($CK136:CU136),0)</f>
        <v>0</v>
      </c>
      <c r="DR135" s="59">
        <f>IF($C135&lt;&gt;0,SUM($CK136:CV136),0)</f>
        <v>0</v>
      </c>
      <c r="DS135" s="59">
        <f>IF($C135&lt;&gt;0,SUM($CK136:CW136),0)</f>
        <v>0</v>
      </c>
      <c r="DT135" s="59">
        <f>IF($C135&lt;&gt;0,SUM($CK136:CX136),0)</f>
        <v>0</v>
      </c>
      <c r="DU135" s="59">
        <f>IF($C135&lt;&gt;0,SUM($CK136:CY136),0)</f>
        <v>0</v>
      </c>
      <c r="DV135" s="59">
        <f>IF($C135&lt;&gt;0,SUM($CK136:CZ136),0)</f>
        <v>0</v>
      </c>
      <c r="DW135" s="59">
        <f>IF($C135&lt;&gt;0,SUM($CK136:DA136),0)</f>
        <v>0</v>
      </c>
      <c r="DX135" s="59">
        <f>IF($C135&lt;&gt;0,SUM($CK136:DB136),0)</f>
        <v>0</v>
      </c>
      <c r="DY135" s="952" t="str">
        <f t="shared" si="111"/>
        <v/>
      </c>
    </row>
    <row r="136" spans="1:129" ht="13.5" hidden="1" thickBot="1">
      <c r="A136" s="3" t="str">
        <f t="shared" si="112"/>
        <v/>
      </c>
      <c r="B136" s="805">
        <f>Dados_GLOBAL_Inicial!E136</f>
        <v>0</v>
      </c>
      <c r="C136" s="953">
        <f>IF(IFERROR(VALUE(Dados_GLOBAL_Inicial!F136),0)=0,0,Dados_GLOBAL_Inicial!F136)</f>
        <v>0</v>
      </c>
      <c r="D136" s="830">
        <f>Dados_GLOBAL_Inicial!G136</f>
        <v>0</v>
      </c>
      <c r="E136" s="830" t="str">
        <f>IF(IFERROR(VLOOKUP(F136,Cod_Gde_Itens!$A$1:$B$80,2,FALSE),0)&gt;549,IFERROR(VLOOKUP(F136,Cod_Gde_Itens!$A$1:$B$80,2,FALSE),0),IF(Dados_GLOBAL_Inicial!H136=0,"",Dados_GLOBAL_Inicial!H136))</f>
        <v/>
      </c>
      <c r="F136" s="823">
        <f>Dados_GLOBAL_Inicial!I136</f>
        <v>0</v>
      </c>
      <c r="G136" s="824">
        <f>Dados_GLOBAL_Inicial!J136</f>
        <v>0</v>
      </c>
      <c r="H136" s="454">
        <f>Dados_GLOBAL_Inicial!K136</f>
        <v>0</v>
      </c>
      <c r="I136" s="970">
        <f>SUM('MEDIÇÃO_OBJETO (1)'!I136)</f>
        <v>0</v>
      </c>
      <c r="J136" s="455">
        <f t="shared" si="113"/>
        <v>0</v>
      </c>
      <c r="K136" s="451">
        <f t="shared" si="115"/>
        <v>0</v>
      </c>
      <c r="L136" s="452">
        <f t="shared" si="88"/>
        <v>0</v>
      </c>
      <c r="M136" s="809">
        <f t="shared" si="116"/>
        <v>0</v>
      </c>
      <c r="N136" s="810">
        <f>IF(IFERROR(VALUE(Dados_GLOBAL_Inicial!L136),0)=0,0,Dados_GLOBAL_Inicial!L136)</f>
        <v>0</v>
      </c>
      <c r="O136" s="812">
        <f>SUM('MEDIÇÃO_OBJETO (1)'!O136)</f>
        <v>0</v>
      </c>
      <c r="P136" s="812">
        <f>SUM('MEDIÇÃO_OBJETO (1)'!P136)</f>
        <v>0</v>
      </c>
      <c r="Q136" s="813">
        <f t="shared" si="117"/>
        <v>0</v>
      </c>
      <c r="R136" s="951"/>
      <c r="S136" s="815">
        <f>SUM('MEDIÇÃO_OBJETO (1)'!S136)</f>
        <v>0</v>
      </c>
      <c r="T136" s="815">
        <f>SUM('MEDIÇÃO_OBJETO (1)'!T136)</f>
        <v>0</v>
      </c>
      <c r="V136" s="19"/>
      <c r="W136" s="978">
        <f t="shared" si="118"/>
        <v>0</v>
      </c>
      <c r="X136" s="816">
        <f t="shared" si="119"/>
        <v>0</v>
      </c>
      <c r="Y136" s="816">
        <f t="shared" si="120"/>
        <v>0</v>
      </c>
      <c r="Z136" s="817">
        <f t="shared" si="121"/>
        <v>0</v>
      </c>
      <c r="AB136" s="453">
        <f t="shared" si="108"/>
        <v>0</v>
      </c>
      <c r="AC136" s="14">
        <f t="shared" si="122"/>
        <v>0</v>
      </c>
      <c r="AD136" s="819"/>
      <c r="AE136" s="631">
        <f t="shared" si="109"/>
        <v>0</v>
      </c>
      <c r="AF136" s="818">
        <f>SUM('MEDIÇÃO_OBJETO (1)'!AG136)</f>
        <v>0</v>
      </c>
      <c r="AG136" s="541">
        <f>SUM('MEDIÇÃO_OBJETO (1)'!AH136)</f>
        <v>0</v>
      </c>
      <c r="AH136" s="541">
        <f>SUM('MEDIÇÃO_OBJETO (1)'!AI136)</f>
        <v>0</v>
      </c>
      <c r="AI136" s="541">
        <f>SUM('MEDIÇÃO_OBJETO (1)'!AJ136)</f>
        <v>0</v>
      </c>
      <c r="AJ136" s="541">
        <f>SUM('MEDIÇÃO_OBJETO (1)'!AK136)</f>
        <v>0</v>
      </c>
      <c r="AK136" s="541">
        <f>SUM('MEDIÇÃO_OBJETO (1)'!AL136)</f>
        <v>0</v>
      </c>
      <c r="AL136" s="541">
        <f>SUM('MEDIÇÃO_OBJETO (1)'!AM136)</f>
        <v>0</v>
      </c>
      <c r="AM136" s="541">
        <f>SUM('MEDIÇÃO_OBJETO (1)'!AN136)</f>
        <v>0</v>
      </c>
      <c r="AN136" s="541">
        <f>SUM('MEDIÇÃO_OBJETO (1)'!AO136)</f>
        <v>0</v>
      </c>
      <c r="AO136" s="541">
        <f>SUM('MEDIÇÃO_OBJETO (1)'!AP136)</f>
        <v>0</v>
      </c>
      <c r="AP136" s="541">
        <f>SUM('MEDIÇÃO_OBJETO (1)'!AQ136)</f>
        <v>0</v>
      </c>
      <c r="AQ136" s="541">
        <f>SUM('MEDIÇÃO_OBJETO (1)'!AR136)</f>
        <v>0</v>
      </c>
      <c r="AR136" s="541">
        <f>SUM('MEDIÇÃO_OBJETO (1)'!AS136)</f>
        <v>0</v>
      </c>
      <c r="AS136" s="541">
        <f>SUM('MEDIÇÃO_OBJETO (1)'!AT136)</f>
        <v>0</v>
      </c>
      <c r="AT136" s="541">
        <f>SUM('MEDIÇÃO_OBJETO (1)'!AU136)</f>
        <v>0</v>
      </c>
      <c r="AU136" s="541">
        <f>SUM('MEDIÇÃO_OBJETO (1)'!AV136)</f>
        <v>0</v>
      </c>
      <c r="AV136" s="541">
        <f>SUM('MEDIÇÃO_OBJETO (1)'!AW136)</f>
        <v>0</v>
      </c>
      <c r="AW136" s="541">
        <f>SUM('MEDIÇÃO_OBJETO (1)'!AX136)</f>
        <v>0</v>
      </c>
      <c r="AX136" s="977"/>
      <c r="BN136" s="992">
        <f t="shared" si="114"/>
        <v>0</v>
      </c>
      <c r="BO136" s="538">
        <f t="shared" si="110"/>
        <v>0</v>
      </c>
      <c r="BP136" s="987">
        <f>IF(RESUMO_GLOBAL!$X$53="a",ROUND(AF136*$N136,RESUMO_GLOBAL!$X$54),IF(RESUMO_GLOBAL!$X$53="t",TRUNC(AF136*$N136,RESUMO_GLOBAL!$X$54),AF136*$N136))</f>
        <v>0</v>
      </c>
      <c r="BQ136" s="987">
        <f>IF(RESUMO_GLOBAL!$X$53="a",ROUND(AG136*$N136,RESUMO_GLOBAL!$X$54),IF(RESUMO_GLOBAL!$X$53="t",TRUNC(AG136*$N136,RESUMO_GLOBAL!$X$54),AG136*$N136))</f>
        <v>0</v>
      </c>
      <c r="BR136" s="987">
        <f>IF(RESUMO_GLOBAL!$X$53="a",ROUND(AH136*$N136,RESUMO_GLOBAL!$X$54),IF(RESUMO_GLOBAL!$X$53="t",TRUNC(AH136*$N136,RESUMO_GLOBAL!$X$54),AH136*$N136))</f>
        <v>0</v>
      </c>
      <c r="BS136" s="987">
        <f>IF(RESUMO_GLOBAL!$X$53="a",ROUND(AI136*$N136,RESUMO_GLOBAL!$X$54),IF(RESUMO_GLOBAL!$X$53="t",TRUNC(AI136*$N136,RESUMO_GLOBAL!$X$54),AI136*$N136))</f>
        <v>0</v>
      </c>
      <c r="BT136" s="987">
        <f>IF(RESUMO_GLOBAL!$X$53="a",ROUND(AJ136*$N136,RESUMO_GLOBAL!$X$54),IF(RESUMO_GLOBAL!$X$53="t",TRUNC(AJ136*$N136,RESUMO_GLOBAL!$X$54),AJ136*$N136))</f>
        <v>0</v>
      </c>
      <c r="BU136" s="987">
        <f>IF(RESUMO_GLOBAL!$X$53="a",ROUND(AK136*$N136,RESUMO_GLOBAL!$X$54),IF(RESUMO_GLOBAL!$X$53="t",TRUNC(AK136*$N136,RESUMO_GLOBAL!$X$54),AK136*$N136))</f>
        <v>0</v>
      </c>
      <c r="BV136" s="987">
        <f>IF(RESUMO_GLOBAL!$X$53="a",ROUND(AL136*$N136,RESUMO_GLOBAL!$X$54),IF(RESUMO_GLOBAL!$X$53="t",TRUNC(AL136*$N136,RESUMO_GLOBAL!$X$54),AL136*$N136))</f>
        <v>0</v>
      </c>
      <c r="BW136" s="987">
        <f>IF(RESUMO_GLOBAL!$X$53="a",ROUND(AM136*$N136,RESUMO_GLOBAL!$X$54),IF(RESUMO_GLOBAL!$X$53="t",TRUNC(AM136*$N136,RESUMO_GLOBAL!$X$54),AM136*$N136))</f>
        <v>0</v>
      </c>
      <c r="BX136" s="987">
        <f>IF(RESUMO_GLOBAL!$X$53="a",ROUND(AN136*$N136,RESUMO_GLOBAL!$X$54),IF(RESUMO_GLOBAL!$X$53="t",TRUNC(AN136*$N136,RESUMO_GLOBAL!$X$54),AN136*$N136))</f>
        <v>0</v>
      </c>
      <c r="BY136" s="987">
        <f>IF(RESUMO_GLOBAL!$X$53="a",ROUND(AO136*$N136,RESUMO_GLOBAL!$X$54),IF(RESUMO_GLOBAL!$X$53="t",TRUNC(AO136*$N136,RESUMO_GLOBAL!$X$54),AO136*$N136))</f>
        <v>0</v>
      </c>
      <c r="BZ136" s="987">
        <f>IF(RESUMO_GLOBAL!$X$53="a",ROUND(AP136*$N136,RESUMO_GLOBAL!$X$54),IF(RESUMO_GLOBAL!$X$53="t",TRUNC(AP136*$N136,RESUMO_GLOBAL!$X$54),AP136*$N136))</f>
        <v>0</v>
      </c>
      <c r="CA136" s="987">
        <f>IF(RESUMO_GLOBAL!$X$53="a",ROUND(AQ136*$N136,RESUMO_GLOBAL!$X$54),IF(RESUMO_GLOBAL!$X$53="t",TRUNC(AQ136*$N136,RESUMO_GLOBAL!$X$54),AQ136*$N136))</f>
        <v>0</v>
      </c>
      <c r="CB136" s="987">
        <f>IF(RESUMO_GLOBAL!$X$53="a",ROUND(AR136*$N136,RESUMO_GLOBAL!$X$54),IF(RESUMO_GLOBAL!$X$53="t",TRUNC(AR136*$N136,RESUMO_GLOBAL!$X$54),AR136*$N136))</f>
        <v>0</v>
      </c>
      <c r="CC136" s="987">
        <f>IF(RESUMO_GLOBAL!$X$53="a",ROUND(AS136*$N136,RESUMO_GLOBAL!$X$54),IF(RESUMO_GLOBAL!$X$53="t",TRUNC(AS136*$N136,RESUMO_GLOBAL!$X$54),AS136*$N136))</f>
        <v>0</v>
      </c>
      <c r="CD136" s="987">
        <f>IF(RESUMO_GLOBAL!$X$53="a",ROUND(AT136*$N136,RESUMO_GLOBAL!$X$54),IF(RESUMO_GLOBAL!$X$53="t",TRUNC(AT136*$N136,RESUMO_GLOBAL!$X$54),AT136*$N136))</f>
        <v>0</v>
      </c>
      <c r="CE136" s="987">
        <f>IF(RESUMO_GLOBAL!$X$53="a",ROUND(AU136*$N136,RESUMO_GLOBAL!$X$54),IF(RESUMO_GLOBAL!$X$53="t",TRUNC(AU136*$N136,RESUMO_GLOBAL!$X$54),AU136*$N136))</f>
        <v>0</v>
      </c>
      <c r="CF136" s="987">
        <f>IF(RESUMO_GLOBAL!$X$53="a",ROUND(AV136*$N136,RESUMO_GLOBAL!$X$54),IF(RESUMO_GLOBAL!$X$53="t",TRUNC(AV136*$N136,RESUMO_GLOBAL!$X$54),AV136*$N136))</f>
        <v>0</v>
      </c>
      <c r="CG136" s="987">
        <f>IF(RESUMO_GLOBAL!$X$53="a",ROUND(AW136*$N136,RESUMO_GLOBAL!$X$54),IF(RESUMO_GLOBAL!$X$53="t",TRUNC(AW136*$N136,RESUMO_GLOBAL!$X$54),AW136*$N136))</f>
        <v>0</v>
      </c>
      <c r="CK136" s="59">
        <f t="shared" si="89"/>
        <v>0</v>
      </c>
      <c r="CL136" s="59">
        <f t="shared" si="90"/>
        <v>0</v>
      </c>
      <c r="CM136" s="59">
        <f t="shared" si="91"/>
        <v>0</v>
      </c>
      <c r="CN136" s="59">
        <f t="shared" si="92"/>
        <v>0</v>
      </c>
      <c r="CO136" s="59">
        <f t="shared" si="93"/>
        <v>0</v>
      </c>
      <c r="CP136" s="59">
        <f t="shared" si="94"/>
        <v>0</v>
      </c>
      <c r="CQ136" s="59">
        <f t="shared" si="95"/>
        <v>0</v>
      </c>
      <c r="CR136" s="59">
        <f t="shared" si="96"/>
        <v>0</v>
      </c>
      <c r="CS136" s="59">
        <f t="shared" si="97"/>
        <v>0</v>
      </c>
      <c r="CT136" s="59">
        <f t="shared" si="98"/>
        <v>0</v>
      </c>
      <c r="CU136" s="59">
        <f t="shared" si="99"/>
        <v>0</v>
      </c>
      <c r="CV136" s="59">
        <f t="shared" si="100"/>
        <v>0</v>
      </c>
      <c r="CW136" s="59">
        <f t="shared" si="101"/>
        <v>0</v>
      </c>
      <c r="CX136" s="59">
        <f t="shared" si="102"/>
        <v>0</v>
      </c>
      <c r="CY136" s="59">
        <f t="shared" si="103"/>
        <v>0</v>
      </c>
      <c r="CZ136" s="59">
        <f t="shared" si="104"/>
        <v>0</v>
      </c>
      <c r="DA136" s="59">
        <f t="shared" si="105"/>
        <v>0</v>
      </c>
      <c r="DB136" s="59">
        <f t="shared" si="106"/>
        <v>0</v>
      </c>
      <c r="DE136">
        <f t="shared" si="123"/>
        <v>131</v>
      </c>
      <c r="DF136" t="str">
        <f t="shared" si="107"/>
        <v/>
      </c>
      <c r="DG136" s="59">
        <f>IF($C136&lt;&gt;0,SUM($CK137:CK137),0)</f>
        <v>0</v>
      </c>
      <c r="DH136" s="59">
        <f>IF($C136&lt;&gt;0,SUM($CK137:CL137),0)</f>
        <v>0</v>
      </c>
      <c r="DI136" s="59">
        <f>IF($C136&lt;&gt;0,SUM($CK137:CM137),0)</f>
        <v>0</v>
      </c>
      <c r="DJ136" s="59">
        <f>IF($C136&lt;&gt;0,SUM($CK137:CN137),0)</f>
        <v>0</v>
      </c>
      <c r="DK136" s="59">
        <f>IF($C136&lt;&gt;0,SUM($CK137:CO137),0)</f>
        <v>0</v>
      </c>
      <c r="DL136" s="59">
        <f>IF($C136&lt;&gt;0,SUM($CK137:CP137),0)</f>
        <v>0</v>
      </c>
      <c r="DM136" s="59">
        <f>IF($C136&lt;&gt;0,SUM($CK137:CQ137),0)</f>
        <v>0</v>
      </c>
      <c r="DN136" s="59">
        <f>IF($C136&lt;&gt;0,SUM($CK137:CR137),0)</f>
        <v>0</v>
      </c>
      <c r="DO136" s="59">
        <f>IF($C136&lt;&gt;0,SUM($CK137:CS137),0)</f>
        <v>0</v>
      </c>
      <c r="DP136" s="59">
        <f>IF($C136&lt;&gt;0,SUM($CK137:CT137),0)</f>
        <v>0</v>
      </c>
      <c r="DQ136" s="59">
        <f>IF($C136&lt;&gt;0,SUM($CK137:CU137),0)</f>
        <v>0</v>
      </c>
      <c r="DR136" s="59">
        <f>IF($C136&lt;&gt;0,SUM($CK137:CV137),0)</f>
        <v>0</v>
      </c>
      <c r="DS136" s="59">
        <f>IF($C136&lt;&gt;0,SUM($CK137:CW137),0)</f>
        <v>0</v>
      </c>
      <c r="DT136" s="59">
        <f>IF($C136&lt;&gt;0,SUM($CK137:CX137),0)</f>
        <v>0</v>
      </c>
      <c r="DU136" s="59">
        <f>IF($C136&lt;&gt;0,SUM($CK137:CY137),0)</f>
        <v>0</v>
      </c>
      <c r="DV136" s="59">
        <f>IF($C136&lt;&gt;0,SUM($CK137:CZ137),0)</f>
        <v>0</v>
      </c>
      <c r="DW136" s="59">
        <f>IF($C136&lt;&gt;0,SUM($CK137:DA137),0)</f>
        <v>0</v>
      </c>
      <c r="DX136" s="59">
        <f>IF($C136&lt;&gt;0,SUM($CK137:DB137),0)</f>
        <v>0</v>
      </c>
      <c r="DY136" s="952" t="str">
        <f t="shared" si="111"/>
        <v/>
      </c>
    </row>
    <row r="137" spans="1:129" ht="13.5" hidden="1" thickBot="1">
      <c r="A137" s="3" t="str">
        <f t="shared" si="112"/>
        <v/>
      </c>
      <c r="B137" s="805">
        <f>Dados_GLOBAL_Inicial!E137</f>
        <v>0</v>
      </c>
      <c r="C137" s="953">
        <f>IF(IFERROR(VALUE(Dados_GLOBAL_Inicial!F137),0)=0,0,Dados_GLOBAL_Inicial!F137)</f>
        <v>0</v>
      </c>
      <c r="D137" s="830">
        <f>Dados_GLOBAL_Inicial!G137</f>
        <v>0</v>
      </c>
      <c r="E137" s="830" t="str">
        <f>IF(IFERROR(VLOOKUP(F137,Cod_Gde_Itens!$A$1:$B$80,2,FALSE),0)&gt;549,IFERROR(VLOOKUP(F137,Cod_Gde_Itens!$A$1:$B$80,2,FALSE),0),IF(Dados_GLOBAL_Inicial!H137=0,"",Dados_GLOBAL_Inicial!H137))</f>
        <v/>
      </c>
      <c r="F137" s="823">
        <f>Dados_GLOBAL_Inicial!I137</f>
        <v>0</v>
      </c>
      <c r="G137" s="824">
        <f>Dados_GLOBAL_Inicial!J137</f>
        <v>0</v>
      </c>
      <c r="H137" s="454">
        <f>Dados_GLOBAL_Inicial!K137</f>
        <v>0</v>
      </c>
      <c r="I137" s="970">
        <f>SUM('MEDIÇÃO_OBJETO (1)'!I137)</f>
        <v>0</v>
      </c>
      <c r="J137" s="455">
        <f t="shared" si="113"/>
        <v>0</v>
      </c>
      <c r="K137" s="451">
        <f t="shared" si="115"/>
        <v>0</v>
      </c>
      <c r="L137" s="452">
        <f t="shared" si="88"/>
        <v>0</v>
      </c>
      <c r="M137" s="809">
        <f t="shared" si="116"/>
        <v>0</v>
      </c>
      <c r="N137" s="810">
        <f>IF(IFERROR(VALUE(Dados_GLOBAL_Inicial!L137),0)=0,0,Dados_GLOBAL_Inicial!L137)</f>
        <v>0</v>
      </c>
      <c r="O137" s="812">
        <f>SUM('MEDIÇÃO_OBJETO (1)'!O137)</f>
        <v>0</v>
      </c>
      <c r="P137" s="812">
        <f>SUM('MEDIÇÃO_OBJETO (1)'!P137)</f>
        <v>0</v>
      </c>
      <c r="Q137" s="813">
        <f t="shared" si="117"/>
        <v>0</v>
      </c>
      <c r="R137" s="951"/>
      <c r="S137" s="815">
        <f>SUM('MEDIÇÃO_OBJETO (1)'!S137)</f>
        <v>0</v>
      </c>
      <c r="T137" s="815">
        <f>SUM('MEDIÇÃO_OBJETO (1)'!T137)</f>
        <v>0</v>
      </c>
      <c r="V137" s="19"/>
      <c r="W137" s="978">
        <f t="shared" si="118"/>
        <v>0</v>
      </c>
      <c r="X137" s="816">
        <f t="shared" si="119"/>
        <v>0</v>
      </c>
      <c r="Y137" s="816">
        <f t="shared" si="120"/>
        <v>0</v>
      </c>
      <c r="Z137" s="817">
        <f t="shared" si="121"/>
        <v>0</v>
      </c>
      <c r="AB137" s="453">
        <f t="shared" si="108"/>
        <v>0</v>
      </c>
      <c r="AC137" s="14">
        <f t="shared" si="122"/>
        <v>0</v>
      </c>
      <c r="AD137" s="819"/>
      <c r="AE137" s="631">
        <f t="shared" si="109"/>
        <v>0</v>
      </c>
      <c r="AF137" s="818">
        <f>SUM('MEDIÇÃO_OBJETO (1)'!AG137)</f>
        <v>0</v>
      </c>
      <c r="AG137" s="541">
        <f>SUM('MEDIÇÃO_OBJETO (1)'!AH137)</f>
        <v>0</v>
      </c>
      <c r="AH137" s="541">
        <f>SUM('MEDIÇÃO_OBJETO (1)'!AI137)</f>
        <v>0</v>
      </c>
      <c r="AI137" s="541">
        <f>SUM('MEDIÇÃO_OBJETO (1)'!AJ137)</f>
        <v>0</v>
      </c>
      <c r="AJ137" s="541">
        <f>SUM('MEDIÇÃO_OBJETO (1)'!AK137)</f>
        <v>0</v>
      </c>
      <c r="AK137" s="541">
        <f>SUM('MEDIÇÃO_OBJETO (1)'!AL137)</f>
        <v>0</v>
      </c>
      <c r="AL137" s="541">
        <f>SUM('MEDIÇÃO_OBJETO (1)'!AM137)</f>
        <v>0</v>
      </c>
      <c r="AM137" s="541">
        <f>SUM('MEDIÇÃO_OBJETO (1)'!AN137)</f>
        <v>0</v>
      </c>
      <c r="AN137" s="541">
        <f>SUM('MEDIÇÃO_OBJETO (1)'!AO137)</f>
        <v>0</v>
      </c>
      <c r="AO137" s="541">
        <f>SUM('MEDIÇÃO_OBJETO (1)'!AP137)</f>
        <v>0</v>
      </c>
      <c r="AP137" s="541">
        <f>SUM('MEDIÇÃO_OBJETO (1)'!AQ137)</f>
        <v>0</v>
      </c>
      <c r="AQ137" s="541">
        <f>SUM('MEDIÇÃO_OBJETO (1)'!AR137)</f>
        <v>0</v>
      </c>
      <c r="AR137" s="541">
        <f>SUM('MEDIÇÃO_OBJETO (1)'!AS137)</f>
        <v>0</v>
      </c>
      <c r="AS137" s="541">
        <f>SUM('MEDIÇÃO_OBJETO (1)'!AT137)</f>
        <v>0</v>
      </c>
      <c r="AT137" s="541">
        <f>SUM('MEDIÇÃO_OBJETO (1)'!AU137)</f>
        <v>0</v>
      </c>
      <c r="AU137" s="541">
        <f>SUM('MEDIÇÃO_OBJETO (1)'!AV137)</f>
        <v>0</v>
      </c>
      <c r="AV137" s="541">
        <f>SUM('MEDIÇÃO_OBJETO (1)'!AW137)</f>
        <v>0</v>
      </c>
      <c r="AW137" s="541">
        <f>SUM('MEDIÇÃO_OBJETO (1)'!AX137)</f>
        <v>0</v>
      </c>
      <c r="AX137" s="977"/>
      <c r="BN137" s="992">
        <f t="shared" si="114"/>
        <v>0</v>
      </c>
      <c r="BO137" s="538">
        <f t="shared" si="110"/>
        <v>0</v>
      </c>
      <c r="BP137" s="987">
        <f>IF(RESUMO_GLOBAL!$X$53="a",ROUND(AF137*$N137,RESUMO_GLOBAL!$X$54),IF(RESUMO_GLOBAL!$X$53="t",TRUNC(AF137*$N137,RESUMO_GLOBAL!$X$54),AF137*$N137))</f>
        <v>0</v>
      </c>
      <c r="BQ137" s="987">
        <f>IF(RESUMO_GLOBAL!$X$53="a",ROUND(AG137*$N137,RESUMO_GLOBAL!$X$54),IF(RESUMO_GLOBAL!$X$53="t",TRUNC(AG137*$N137,RESUMO_GLOBAL!$X$54),AG137*$N137))</f>
        <v>0</v>
      </c>
      <c r="BR137" s="987">
        <f>IF(RESUMO_GLOBAL!$X$53="a",ROUND(AH137*$N137,RESUMO_GLOBAL!$X$54),IF(RESUMO_GLOBAL!$X$53="t",TRUNC(AH137*$N137,RESUMO_GLOBAL!$X$54),AH137*$N137))</f>
        <v>0</v>
      </c>
      <c r="BS137" s="987">
        <f>IF(RESUMO_GLOBAL!$X$53="a",ROUND(AI137*$N137,RESUMO_GLOBAL!$X$54),IF(RESUMO_GLOBAL!$X$53="t",TRUNC(AI137*$N137,RESUMO_GLOBAL!$X$54),AI137*$N137))</f>
        <v>0</v>
      </c>
      <c r="BT137" s="987">
        <f>IF(RESUMO_GLOBAL!$X$53="a",ROUND(AJ137*$N137,RESUMO_GLOBAL!$X$54),IF(RESUMO_GLOBAL!$X$53="t",TRUNC(AJ137*$N137,RESUMO_GLOBAL!$X$54),AJ137*$N137))</f>
        <v>0</v>
      </c>
      <c r="BU137" s="987">
        <f>IF(RESUMO_GLOBAL!$X$53="a",ROUND(AK137*$N137,RESUMO_GLOBAL!$X$54),IF(RESUMO_GLOBAL!$X$53="t",TRUNC(AK137*$N137,RESUMO_GLOBAL!$X$54),AK137*$N137))</f>
        <v>0</v>
      </c>
      <c r="BV137" s="987">
        <f>IF(RESUMO_GLOBAL!$X$53="a",ROUND(AL137*$N137,RESUMO_GLOBAL!$X$54),IF(RESUMO_GLOBAL!$X$53="t",TRUNC(AL137*$N137,RESUMO_GLOBAL!$X$54),AL137*$N137))</f>
        <v>0</v>
      </c>
      <c r="BW137" s="987">
        <f>IF(RESUMO_GLOBAL!$X$53="a",ROUND(AM137*$N137,RESUMO_GLOBAL!$X$54),IF(RESUMO_GLOBAL!$X$53="t",TRUNC(AM137*$N137,RESUMO_GLOBAL!$X$54),AM137*$N137))</f>
        <v>0</v>
      </c>
      <c r="BX137" s="987">
        <f>IF(RESUMO_GLOBAL!$X$53="a",ROUND(AN137*$N137,RESUMO_GLOBAL!$X$54),IF(RESUMO_GLOBAL!$X$53="t",TRUNC(AN137*$N137,RESUMO_GLOBAL!$X$54),AN137*$N137))</f>
        <v>0</v>
      </c>
      <c r="BY137" s="987">
        <f>IF(RESUMO_GLOBAL!$X$53="a",ROUND(AO137*$N137,RESUMO_GLOBAL!$X$54),IF(RESUMO_GLOBAL!$X$53="t",TRUNC(AO137*$N137,RESUMO_GLOBAL!$X$54),AO137*$N137))</f>
        <v>0</v>
      </c>
      <c r="BZ137" s="987">
        <f>IF(RESUMO_GLOBAL!$X$53="a",ROUND(AP137*$N137,RESUMO_GLOBAL!$X$54),IF(RESUMO_GLOBAL!$X$53="t",TRUNC(AP137*$N137,RESUMO_GLOBAL!$X$54),AP137*$N137))</f>
        <v>0</v>
      </c>
      <c r="CA137" s="987">
        <f>IF(RESUMO_GLOBAL!$X$53="a",ROUND(AQ137*$N137,RESUMO_GLOBAL!$X$54),IF(RESUMO_GLOBAL!$X$53="t",TRUNC(AQ137*$N137,RESUMO_GLOBAL!$X$54),AQ137*$N137))</f>
        <v>0</v>
      </c>
      <c r="CB137" s="987">
        <f>IF(RESUMO_GLOBAL!$X$53="a",ROUND(AR137*$N137,RESUMO_GLOBAL!$X$54),IF(RESUMO_GLOBAL!$X$53="t",TRUNC(AR137*$N137,RESUMO_GLOBAL!$X$54),AR137*$N137))</f>
        <v>0</v>
      </c>
      <c r="CC137" s="987">
        <f>IF(RESUMO_GLOBAL!$X$53="a",ROUND(AS137*$N137,RESUMO_GLOBAL!$X$54),IF(RESUMO_GLOBAL!$X$53="t",TRUNC(AS137*$N137,RESUMO_GLOBAL!$X$54),AS137*$N137))</f>
        <v>0</v>
      </c>
      <c r="CD137" s="987">
        <f>IF(RESUMO_GLOBAL!$X$53="a",ROUND(AT137*$N137,RESUMO_GLOBAL!$X$54),IF(RESUMO_GLOBAL!$X$53="t",TRUNC(AT137*$N137,RESUMO_GLOBAL!$X$54),AT137*$N137))</f>
        <v>0</v>
      </c>
      <c r="CE137" s="987">
        <f>IF(RESUMO_GLOBAL!$X$53="a",ROUND(AU137*$N137,RESUMO_GLOBAL!$X$54),IF(RESUMO_GLOBAL!$X$53="t",TRUNC(AU137*$N137,RESUMO_GLOBAL!$X$54),AU137*$N137))</f>
        <v>0</v>
      </c>
      <c r="CF137" s="987">
        <f>IF(RESUMO_GLOBAL!$X$53="a",ROUND(AV137*$N137,RESUMO_GLOBAL!$X$54),IF(RESUMO_GLOBAL!$X$53="t",TRUNC(AV137*$N137,RESUMO_GLOBAL!$X$54),AV137*$N137))</f>
        <v>0</v>
      </c>
      <c r="CG137" s="987">
        <f>IF(RESUMO_GLOBAL!$X$53="a",ROUND(AW137*$N137,RESUMO_GLOBAL!$X$54),IF(RESUMO_GLOBAL!$X$53="t",TRUNC(AW137*$N137,RESUMO_GLOBAL!$X$54),AW137*$N137))</f>
        <v>0</v>
      </c>
      <c r="CK137" s="59">
        <f t="shared" si="89"/>
        <v>0</v>
      </c>
      <c r="CL137" s="59">
        <f t="shared" si="90"/>
        <v>0</v>
      </c>
      <c r="CM137" s="59">
        <f t="shared" si="91"/>
        <v>0</v>
      </c>
      <c r="CN137" s="59">
        <f t="shared" si="92"/>
        <v>0</v>
      </c>
      <c r="CO137" s="59">
        <f t="shared" si="93"/>
        <v>0</v>
      </c>
      <c r="CP137" s="59">
        <f t="shared" si="94"/>
        <v>0</v>
      </c>
      <c r="CQ137" s="59">
        <f t="shared" si="95"/>
        <v>0</v>
      </c>
      <c r="CR137" s="59">
        <f t="shared" si="96"/>
        <v>0</v>
      </c>
      <c r="CS137" s="59">
        <f t="shared" si="97"/>
        <v>0</v>
      </c>
      <c r="CT137" s="59">
        <f t="shared" si="98"/>
        <v>0</v>
      </c>
      <c r="CU137" s="59">
        <f t="shared" si="99"/>
        <v>0</v>
      </c>
      <c r="CV137" s="59">
        <f t="shared" si="100"/>
        <v>0</v>
      </c>
      <c r="CW137" s="59">
        <f t="shared" si="101"/>
        <v>0</v>
      </c>
      <c r="CX137" s="59">
        <f t="shared" si="102"/>
        <v>0</v>
      </c>
      <c r="CY137" s="59">
        <f t="shared" si="103"/>
        <v>0</v>
      </c>
      <c r="CZ137" s="59">
        <f t="shared" si="104"/>
        <v>0</v>
      </c>
      <c r="DA137" s="59">
        <f t="shared" si="105"/>
        <v>0</v>
      </c>
      <c r="DB137" s="59">
        <f t="shared" si="106"/>
        <v>0</v>
      </c>
      <c r="DE137">
        <f t="shared" si="123"/>
        <v>132</v>
      </c>
      <c r="DF137" t="str">
        <f t="shared" si="107"/>
        <v/>
      </c>
      <c r="DG137" s="59">
        <f>IF($C137&lt;&gt;0,SUM($CK138:CK138),0)</f>
        <v>0</v>
      </c>
      <c r="DH137" s="59">
        <f>IF($C137&lt;&gt;0,SUM($CK138:CL138),0)</f>
        <v>0</v>
      </c>
      <c r="DI137" s="59">
        <f>IF($C137&lt;&gt;0,SUM($CK138:CM138),0)</f>
        <v>0</v>
      </c>
      <c r="DJ137" s="59">
        <f>IF($C137&lt;&gt;0,SUM($CK138:CN138),0)</f>
        <v>0</v>
      </c>
      <c r="DK137" s="59">
        <f>IF($C137&lt;&gt;0,SUM($CK138:CO138),0)</f>
        <v>0</v>
      </c>
      <c r="DL137" s="59">
        <f>IF($C137&lt;&gt;0,SUM($CK138:CP138),0)</f>
        <v>0</v>
      </c>
      <c r="DM137" s="59">
        <f>IF($C137&lt;&gt;0,SUM($CK138:CQ138),0)</f>
        <v>0</v>
      </c>
      <c r="DN137" s="59">
        <f>IF($C137&lt;&gt;0,SUM($CK138:CR138),0)</f>
        <v>0</v>
      </c>
      <c r="DO137" s="59">
        <f>IF($C137&lt;&gt;0,SUM($CK138:CS138),0)</f>
        <v>0</v>
      </c>
      <c r="DP137" s="59">
        <f>IF($C137&lt;&gt;0,SUM($CK138:CT138),0)</f>
        <v>0</v>
      </c>
      <c r="DQ137" s="59">
        <f>IF($C137&lt;&gt;0,SUM($CK138:CU138),0)</f>
        <v>0</v>
      </c>
      <c r="DR137" s="59">
        <f>IF($C137&lt;&gt;0,SUM($CK138:CV138),0)</f>
        <v>0</v>
      </c>
      <c r="DS137" s="59">
        <f>IF($C137&lt;&gt;0,SUM($CK138:CW138),0)</f>
        <v>0</v>
      </c>
      <c r="DT137" s="59">
        <f>IF($C137&lt;&gt;0,SUM($CK138:CX138),0)</f>
        <v>0</v>
      </c>
      <c r="DU137" s="59">
        <f>IF($C137&lt;&gt;0,SUM($CK138:CY138),0)</f>
        <v>0</v>
      </c>
      <c r="DV137" s="59">
        <f>IF($C137&lt;&gt;0,SUM($CK138:CZ138),0)</f>
        <v>0</v>
      </c>
      <c r="DW137" s="59">
        <f>IF($C137&lt;&gt;0,SUM($CK138:DA138),0)</f>
        <v>0</v>
      </c>
      <c r="DX137" s="59">
        <f>IF($C137&lt;&gt;0,SUM($CK138:DB138),0)</f>
        <v>0</v>
      </c>
      <c r="DY137" s="952" t="str">
        <f t="shared" si="111"/>
        <v/>
      </c>
    </row>
    <row r="138" spans="1:129" ht="13.5" hidden="1" thickBot="1">
      <c r="A138" s="3" t="str">
        <f t="shared" si="112"/>
        <v/>
      </c>
      <c r="B138" s="805">
        <f>Dados_GLOBAL_Inicial!E138</f>
        <v>0</v>
      </c>
      <c r="C138" s="953">
        <f>IF(IFERROR(VALUE(Dados_GLOBAL_Inicial!F138),0)=0,0,Dados_GLOBAL_Inicial!F138)</f>
        <v>0</v>
      </c>
      <c r="D138" s="830">
        <f>Dados_GLOBAL_Inicial!G138</f>
        <v>0</v>
      </c>
      <c r="E138" s="830" t="str">
        <f>IF(IFERROR(VLOOKUP(F138,Cod_Gde_Itens!$A$1:$B$80,2,FALSE),0)&gt;549,IFERROR(VLOOKUP(F138,Cod_Gde_Itens!$A$1:$B$80,2,FALSE),0),IF(Dados_GLOBAL_Inicial!H138=0,"",Dados_GLOBAL_Inicial!H138))</f>
        <v/>
      </c>
      <c r="F138" s="823">
        <f>Dados_GLOBAL_Inicial!I138</f>
        <v>0</v>
      </c>
      <c r="G138" s="824">
        <f>Dados_GLOBAL_Inicial!J138</f>
        <v>0</v>
      </c>
      <c r="H138" s="454">
        <f>Dados_GLOBAL_Inicial!K138</f>
        <v>0</v>
      </c>
      <c r="I138" s="970">
        <f>SUM('MEDIÇÃO_OBJETO (1)'!I138)</f>
        <v>0</v>
      </c>
      <c r="J138" s="455">
        <f t="shared" si="113"/>
        <v>0</v>
      </c>
      <c r="K138" s="451">
        <f t="shared" si="115"/>
        <v>0</v>
      </c>
      <c r="L138" s="452">
        <f t="shared" ref="L138:L154" si="124">IF(total=0,0,IF((A138)="c",ROUNDUP(P138/total,4),IF((A138)="b",ROUNDDOWN(P138/total,4),ROUND(P138/total,4))))</f>
        <v>0</v>
      </c>
      <c r="M138" s="809">
        <f t="shared" si="116"/>
        <v>0</v>
      </c>
      <c r="N138" s="810">
        <f>IF(IFERROR(VALUE(Dados_GLOBAL_Inicial!L138),0)=0,0,Dados_GLOBAL_Inicial!L138)</f>
        <v>0</v>
      </c>
      <c r="O138" s="812">
        <f>SUM('MEDIÇÃO_OBJETO (1)'!O138)</f>
        <v>0</v>
      </c>
      <c r="P138" s="812">
        <f>SUM('MEDIÇÃO_OBJETO (1)'!P138)</f>
        <v>0</v>
      </c>
      <c r="Q138" s="813">
        <f t="shared" si="117"/>
        <v>0</v>
      </c>
      <c r="R138" s="951"/>
      <c r="S138" s="815">
        <f>SUM('MEDIÇÃO_OBJETO (1)'!S138)</f>
        <v>0</v>
      </c>
      <c r="T138" s="815">
        <f>SUM('MEDIÇÃO_OBJETO (1)'!T138)</f>
        <v>0</v>
      </c>
      <c r="V138" s="19"/>
      <c r="W138" s="978">
        <f t="shared" si="118"/>
        <v>0</v>
      </c>
      <c r="X138" s="816">
        <f t="shared" si="119"/>
        <v>0</v>
      </c>
      <c r="Y138" s="816">
        <f t="shared" si="120"/>
        <v>0</v>
      </c>
      <c r="Z138" s="817">
        <f t="shared" si="121"/>
        <v>0</v>
      </c>
      <c r="AB138" s="453">
        <f t="shared" si="108"/>
        <v>0</v>
      </c>
      <c r="AC138" s="14">
        <f t="shared" si="122"/>
        <v>0</v>
      </c>
      <c r="AD138" s="819"/>
      <c r="AE138" s="631">
        <f t="shared" si="109"/>
        <v>0</v>
      </c>
      <c r="AF138" s="818">
        <f>SUM('MEDIÇÃO_OBJETO (1)'!AG138)</f>
        <v>0</v>
      </c>
      <c r="AG138" s="541">
        <f>SUM('MEDIÇÃO_OBJETO (1)'!AH138)</f>
        <v>0</v>
      </c>
      <c r="AH138" s="541">
        <f>SUM('MEDIÇÃO_OBJETO (1)'!AI138)</f>
        <v>0</v>
      </c>
      <c r="AI138" s="541">
        <f>SUM('MEDIÇÃO_OBJETO (1)'!AJ138)</f>
        <v>0</v>
      </c>
      <c r="AJ138" s="541">
        <f>SUM('MEDIÇÃO_OBJETO (1)'!AK138)</f>
        <v>0</v>
      </c>
      <c r="AK138" s="541">
        <f>SUM('MEDIÇÃO_OBJETO (1)'!AL138)</f>
        <v>0</v>
      </c>
      <c r="AL138" s="541">
        <f>SUM('MEDIÇÃO_OBJETO (1)'!AM138)</f>
        <v>0</v>
      </c>
      <c r="AM138" s="541">
        <f>SUM('MEDIÇÃO_OBJETO (1)'!AN138)</f>
        <v>0</v>
      </c>
      <c r="AN138" s="541">
        <f>SUM('MEDIÇÃO_OBJETO (1)'!AO138)</f>
        <v>0</v>
      </c>
      <c r="AO138" s="541">
        <f>SUM('MEDIÇÃO_OBJETO (1)'!AP138)</f>
        <v>0</v>
      </c>
      <c r="AP138" s="541">
        <f>SUM('MEDIÇÃO_OBJETO (1)'!AQ138)</f>
        <v>0</v>
      </c>
      <c r="AQ138" s="541">
        <f>SUM('MEDIÇÃO_OBJETO (1)'!AR138)</f>
        <v>0</v>
      </c>
      <c r="AR138" s="541">
        <f>SUM('MEDIÇÃO_OBJETO (1)'!AS138)</f>
        <v>0</v>
      </c>
      <c r="AS138" s="541">
        <f>SUM('MEDIÇÃO_OBJETO (1)'!AT138)</f>
        <v>0</v>
      </c>
      <c r="AT138" s="541">
        <f>SUM('MEDIÇÃO_OBJETO (1)'!AU138)</f>
        <v>0</v>
      </c>
      <c r="AU138" s="541">
        <f>SUM('MEDIÇÃO_OBJETO (1)'!AV138)</f>
        <v>0</v>
      </c>
      <c r="AV138" s="541">
        <f>SUM('MEDIÇÃO_OBJETO (1)'!AW138)</f>
        <v>0</v>
      </c>
      <c r="AW138" s="541">
        <f>SUM('MEDIÇÃO_OBJETO (1)'!AX138)</f>
        <v>0</v>
      </c>
      <c r="AX138" s="977"/>
      <c r="BN138" s="992">
        <f t="shared" si="114"/>
        <v>0</v>
      </c>
      <c r="BO138" s="538">
        <f t="shared" si="110"/>
        <v>0</v>
      </c>
      <c r="BP138" s="987">
        <f>IF(RESUMO_GLOBAL!$X$53="a",ROUND(AF138*$N138,RESUMO_GLOBAL!$X$54),IF(RESUMO_GLOBAL!$X$53="t",TRUNC(AF138*$N138,RESUMO_GLOBAL!$X$54),AF138*$N138))</f>
        <v>0</v>
      </c>
      <c r="BQ138" s="987">
        <f>IF(RESUMO_GLOBAL!$X$53="a",ROUND(AG138*$N138,RESUMO_GLOBAL!$X$54),IF(RESUMO_GLOBAL!$X$53="t",TRUNC(AG138*$N138,RESUMO_GLOBAL!$X$54),AG138*$N138))</f>
        <v>0</v>
      </c>
      <c r="BR138" s="987">
        <f>IF(RESUMO_GLOBAL!$X$53="a",ROUND(AH138*$N138,RESUMO_GLOBAL!$X$54),IF(RESUMO_GLOBAL!$X$53="t",TRUNC(AH138*$N138,RESUMO_GLOBAL!$X$54),AH138*$N138))</f>
        <v>0</v>
      </c>
      <c r="BS138" s="987">
        <f>IF(RESUMO_GLOBAL!$X$53="a",ROUND(AI138*$N138,RESUMO_GLOBAL!$X$54),IF(RESUMO_GLOBAL!$X$53="t",TRUNC(AI138*$N138,RESUMO_GLOBAL!$X$54),AI138*$N138))</f>
        <v>0</v>
      </c>
      <c r="BT138" s="987">
        <f>IF(RESUMO_GLOBAL!$X$53="a",ROUND(AJ138*$N138,RESUMO_GLOBAL!$X$54),IF(RESUMO_GLOBAL!$X$53="t",TRUNC(AJ138*$N138,RESUMO_GLOBAL!$X$54),AJ138*$N138))</f>
        <v>0</v>
      </c>
      <c r="BU138" s="987">
        <f>IF(RESUMO_GLOBAL!$X$53="a",ROUND(AK138*$N138,RESUMO_GLOBAL!$X$54),IF(RESUMO_GLOBAL!$X$53="t",TRUNC(AK138*$N138,RESUMO_GLOBAL!$X$54),AK138*$N138))</f>
        <v>0</v>
      </c>
      <c r="BV138" s="987">
        <f>IF(RESUMO_GLOBAL!$X$53="a",ROUND(AL138*$N138,RESUMO_GLOBAL!$X$54),IF(RESUMO_GLOBAL!$X$53="t",TRUNC(AL138*$N138,RESUMO_GLOBAL!$X$54),AL138*$N138))</f>
        <v>0</v>
      </c>
      <c r="BW138" s="987">
        <f>IF(RESUMO_GLOBAL!$X$53="a",ROUND(AM138*$N138,RESUMO_GLOBAL!$X$54),IF(RESUMO_GLOBAL!$X$53="t",TRUNC(AM138*$N138,RESUMO_GLOBAL!$X$54),AM138*$N138))</f>
        <v>0</v>
      </c>
      <c r="BX138" s="987">
        <f>IF(RESUMO_GLOBAL!$X$53="a",ROUND(AN138*$N138,RESUMO_GLOBAL!$X$54),IF(RESUMO_GLOBAL!$X$53="t",TRUNC(AN138*$N138,RESUMO_GLOBAL!$X$54),AN138*$N138))</f>
        <v>0</v>
      </c>
      <c r="BY138" s="987">
        <f>IF(RESUMO_GLOBAL!$X$53="a",ROUND(AO138*$N138,RESUMO_GLOBAL!$X$54),IF(RESUMO_GLOBAL!$X$53="t",TRUNC(AO138*$N138,RESUMO_GLOBAL!$X$54),AO138*$N138))</f>
        <v>0</v>
      </c>
      <c r="BZ138" s="987">
        <f>IF(RESUMO_GLOBAL!$X$53="a",ROUND(AP138*$N138,RESUMO_GLOBAL!$X$54),IF(RESUMO_GLOBAL!$X$53="t",TRUNC(AP138*$N138,RESUMO_GLOBAL!$X$54),AP138*$N138))</f>
        <v>0</v>
      </c>
      <c r="CA138" s="987">
        <f>IF(RESUMO_GLOBAL!$X$53="a",ROUND(AQ138*$N138,RESUMO_GLOBAL!$X$54),IF(RESUMO_GLOBAL!$X$53="t",TRUNC(AQ138*$N138,RESUMO_GLOBAL!$X$54),AQ138*$N138))</f>
        <v>0</v>
      </c>
      <c r="CB138" s="987">
        <f>IF(RESUMO_GLOBAL!$X$53="a",ROUND(AR138*$N138,RESUMO_GLOBAL!$X$54),IF(RESUMO_GLOBAL!$X$53="t",TRUNC(AR138*$N138,RESUMO_GLOBAL!$X$54),AR138*$N138))</f>
        <v>0</v>
      </c>
      <c r="CC138" s="987">
        <f>IF(RESUMO_GLOBAL!$X$53="a",ROUND(AS138*$N138,RESUMO_GLOBAL!$X$54),IF(RESUMO_GLOBAL!$X$53="t",TRUNC(AS138*$N138,RESUMO_GLOBAL!$X$54),AS138*$N138))</f>
        <v>0</v>
      </c>
      <c r="CD138" s="987">
        <f>IF(RESUMO_GLOBAL!$X$53="a",ROUND(AT138*$N138,RESUMO_GLOBAL!$X$54),IF(RESUMO_GLOBAL!$X$53="t",TRUNC(AT138*$N138,RESUMO_GLOBAL!$X$54),AT138*$N138))</f>
        <v>0</v>
      </c>
      <c r="CE138" s="987">
        <f>IF(RESUMO_GLOBAL!$X$53="a",ROUND(AU138*$N138,RESUMO_GLOBAL!$X$54),IF(RESUMO_GLOBAL!$X$53="t",TRUNC(AU138*$N138,RESUMO_GLOBAL!$X$54),AU138*$N138))</f>
        <v>0</v>
      </c>
      <c r="CF138" s="987">
        <f>IF(RESUMO_GLOBAL!$X$53="a",ROUND(AV138*$N138,RESUMO_GLOBAL!$X$54),IF(RESUMO_GLOBAL!$X$53="t",TRUNC(AV138*$N138,RESUMO_GLOBAL!$X$54),AV138*$N138))</f>
        <v>0</v>
      </c>
      <c r="CG138" s="987">
        <f>IF(RESUMO_GLOBAL!$X$53="a",ROUND(AW138*$N138,RESUMO_GLOBAL!$X$54),IF(RESUMO_GLOBAL!$X$53="t",TRUNC(AW138*$N138,RESUMO_GLOBAL!$X$54),AW138*$N138))</f>
        <v>0</v>
      </c>
      <c r="CK138" s="59">
        <f t="shared" ref="CK138:CK201" si="125">IF($C138&lt;&gt;0,0,SUM(CK139,BP138))</f>
        <v>0</v>
      </c>
      <c r="CL138" s="59">
        <f t="shared" ref="CL138:CL201" si="126">IF($C138&lt;&gt;0,0,SUM(CL139,BQ138))</f>
        <v>0</v>
      </c>
      <c r="CM138" s="59">
        <f t="shared" ref="CM138:CM201" si="127">IF($C138&lt;&gt;0,0,SUM(CM139,BR138))</f>
        <v>0</v>
      </c>
      <c r="CN138" s="59">
        <f t="shared" ref="CN138:CN201" si="128">IF($C138&lt;&gt;0,0,SUM(CN139,BS138))</f>
        <v>0</v>
      </c>
      <c r="CO138" s="59">
        <f t="shared" ref="CO138:CO201" si="129">IF($C138&lt;&gt;0,0,SUM(CO139,BT138))</f>
        <v>0</v>
      </c>
      <c r="CP138" s="59">
        <f t="shared" ref="CP138:CP201" si="130">IF($C138&lt;&gt;0,0,SUM(CP139,BU138))</f>
        <v>0</v>
      </c>
      <c r="CQ138" s="59">
        <f t="shared" ref="CQ138:CQ201" si="131">IF($C138&lt;&gt;0,0,SUM(CQ139,BV138))</f>
        <v>0</v>
      </c>
      <c r="CR138" s="59">
        <f t="shared" ref="CR138:CR201" si="132">IF($C138&lt;&gt;0,0,SUM(CR139,BW138))</f>
        <v>0</v>
      </c>
      <c r="CS138" s="59">
        <f t="shared" ref="CS138:CS201" si="133">IF($C138&lt;&gt;0,0,SUM(CS139,BX138))</f>
        <v>0</v>
      </c>
      <c r="CT138" s="59">
        <f t="shared" ref="CT138:CT201" si="134">IF($C138&lt;&gt;0,0,SUM(CT139,BY138))</f>
        <v>0</v>
      </c>
      <c r="CU138" s="59">
        <f t="shared" ref="CU138:CU201" si="135">IF($C138&lt;&gt;0,0,SUM(CU139,BZ138))</f>
        <v>0</v>
      </c>
      <c r="CV138" s="59">
        <f t="shared" ref="CV138:CV201" si="136">IF($C138&lt;&gt;0,0,SUM(CV139,CA138))</f>
        <v>0</v>
      </c>
      <c r="CW138" s="59">
        <f t="shared" ref="CW138:CW201" si="137">IF($C138&lt;&gt;0,0,SUM(CW139,CB138))</f>
        <v>0</v>
      </c>
      <c r="CX138" s="59">
        <f t="shared" ref="CX138:CX201" si="138">IF($C138&lt;&gt;0,0,SUM(CX139,CC138))</f>
        <v>0</v>
      </c>
      <c r="CY138" s="59">
        <f t="shared" ref="CY138:CY201" si="139">IF($C138&lt;&gt;0,0,SUM(CY139,CD138))</f>
        <v>0</v>
      </c>
      <c r="CZ138" s="59">
        <f t="shared" ref="CZ138:CZ201" si="140">IF($C138&lt;&gt;0,0,SUM(CZ139,CE138))</f>
        <v>0</v>
      </c>
      <c r="DA138" s="59">
        <f t="shared" ref="DA138:DA201" si="141">IF($C138&lt;&gt;0,0,SUM(DA139,CF138))</f>
        <v>0</v>
      </c>
      <c r="DB138" s="59">
        <f t="shared" ref="DB138:DB201" si="142">IF($C138&lt;&gt;0,0,SUM(DB139,CG138))</f>
        <v>0</v>
      </c>
      <c r="DE138">
        <f t="shared" si="123"/>
        <v>133</v>
      </c>
      <c r="DF138" t="str">
        <f t="shared" ref="DF138:DF201" si="143">IF(C138&lt;&gt;0,C138,"")</f>
        <v/>
      </c>
      <c r="DG138" s="59">
        <f>IF($C138&lt;&gt;0,SUM($CK139:CK139),0)</f>
        <v>0</v>
      </c>
      <c r="DH138" s="59">
        <f>IF($C138&lt;&gt;0,SUM($CK139:CL139),0)</f>
        <v>0</v>
      </c>
      <c r="DI138" s="59">
        <f>IF($C138&lt;&gt;0,SUM($CK139:CM139),0)</f>
        <v>0</v>
      </c>
      <c r="DJ138" s="59">
        <f>IF($C138&lt;&gt;0,SUM($CK139:CN139),0)</f>
        <v>0</v>
      </c>
      <c r="DK138" s="59">
        <f>IF($C138&lt;&gt;0,SUM($CK139:CO139),0)</f>
        <v>0</v>
      </c>
      <c r="DL138" s="59">
        <f>IF($C138&lt;&gt;0,SUM($CK139:CP139),0)</f>
        <v>0</v>
      </c>
      <c r="DM138" s="59">
        <f>IF($C138&lt;&gt;0,SUM($CK139:CQ139),0)</f>
        <v>0</v>
      </c>
      <c r="DN138" s="59">
        <f>IF($C138&lt;&gt;0,SUM($CK139:CR139),0)</f>
        <v>0</v>
      </c>
      <c r="DO138" s="59">
        <f>IF($C138&lt;&gt;0,SUM($CK139:CS139),0)</f>
        <v>0</v>
      </c>
      <c r="DP138" s="59">
        <f>IF($C138&lt;&gt;0,SUM($CK139:CT139),0)</f>
        <v>0</v>
      </c>
      <c r="DQ138" s="59">
        <f>IF($C138&lt;&gt;0,SUM($CK139:CU139),0)</f>
        <v>0</v>
      </c>
      <c r="DR138" s="59">
        <f>IF($C138&lt;&gt;0,SUM($CK139:CV139),0)</f>
        <v>0</v>
      </c>
      <c r="DS138" s="59">
        <f>IF($C138&lt;&gt;0,SUM($CK139:CW139),0)</f>
        <v>0</v>
      </c>
      <c r="DT138" s="59">
        <f>IF($C138&lt;&gt;0,SUM($CK139:CX139),0)</f>
        <v>0</v>
      </c>
      <c r="DU138" s="59">
        <f>IF($C138&lt;&gt;0,SUM($CK139:CY139),0)</f>
        <v>0</v>
      </c>
      <c r="DV138" s="59">
        <f>IF($C138&lt;&gt;0,SUM($CK139:CZ139),0)</f>
        <v>0</v>
      </c>
      <c r="DW138" s="59">
        <f>IF($C138&lt;&gt;0,SUM($CK139:DA139),0)</f>
        <v>0</v>
      </c>
      <c r="DX138" s="59">
        <f>IF($C138&lt;&gt;0,SUM($CK139:DB139),0)</f>
        <v>0</v>
      </c>
      <c r="DY138" s="952" t="str">
        <f t="shared" si="111"/>
        <v/>
      </c>
    </row>
    <row r="139" spans="1:129" ht="13.5" hidden="1" thickBot="1">
      <c r="A139" s="3" t="str">
        <f t="shared" si="112"/>
        <v/>
      </c>
      <c r="B139" s="805">
        <f>Dados_GLOBAL_Inicial!E139</f>
        <v>0</v>
      </c>
      <c r="C139" s="953">
        <f>IF(IFERROR(VALUE(Dados_GLOBAL_Inicial!F139),0)=0,0,Dados_GLOBAL_Inicial!F139)</f>
        <v>0</v>
      </c>
      <c r="D139" s="830">
        <f>Dados_GLOBAL_Inicial!G139</f>
        <v>0</v>
      </c>
      <c r="E139" s="830" t="str">
        <f>IF(IFERROR(VLOOKUP(F139,Cod_Gde_Itens!$A$1:$B$80,2,FALSE),0)&gt;549,IFERROR(VLOOKUP(F139,Cod_Gde_Itens!$A$1:$B$80,2,FALSE),0),IF(Dados_GLOBAL_Inicial!H139=0,"",Dados_GLOBAL_Inicial!H139))</f>
        <v/>
      </c>
      <c r="F139" s="823">
        <f>Dados_GLOBAL_Inicial!I139</f>
        <v>0</v>
      </c>
      <c r="G139" s="824">
        <f>Dados_GLOBAL_Inicial!J139</f>
        <v>0</v>
      </c>
      <c r="H139" s="454">
        <f>Dados_GLOBAL_Inicial!K139</f>
        <v>0</v>
      </c>
      <c r="I139" s="970">
        <f>SUM('MEDIÇÃO_OBJETO (1)'!I139)</f>
        <v>0</v>
      </c>
      <c r="J139" s="455">
        <f t="shared" si="113"/>
        <v>0</v>
      </c>
      <c r="K139" s="451">
        <f t="shared" si="115"/>
        <v>0</v>
      </c>
      <c r="L139" s="452">
        <f t="shared" si="124"/>
        <v>0</v>
      </c>
      <c r="M139" s="809">
        <f t="shared" si="116"/>
        <v>0</v>
      </c>
      <c r="N139" s="810">
        <f>IF(IFERROR(VALUE(Dados_GLOBAL_Inicial!L139),0)=0,0,Dados_GLOBAL_Inicial!L139)</f>
        <v>0</v>
      </c>
      <c r="O139" s="812">
        <f>SUM('MEDIÇÃO_OBJETO (1)'!O139)</f>
        <v>0</v>
      </c>
      <c r="P139" s="812">
        <f>SUM('MEDIÇÃO_OBJETO (1)'!P139)</f>
        <v>0</v>
      </c>
      <c r="Q139" s="813">
        <f t="shared" si="117"/>
        <v>0</v>
      </c>
      <c r="R139" s="951"/>
      <c r="S139" s="815">
        <f>SUM('MEDIÇÃO_OBJETO (1)'!S139)</f>
        <v>0</v>
      </c>
      <c r="T139" s="815">
        <f>SUM('MEDIÇÃO_OBJETO (1)'!T139)</f>
        <v>0</v>
      </c>
      <c r="V139" s="19"/>
      <c r="W139" s="978">
        <f t="shared" si="118"/>
        <v>0</v>
      </c>
      <c r="X139" s="816">
        <f t="shared" si="119"/>
        <v>0</v>
      </c>
      <c r="Y139" s="816">
        <f t="shared" si="120"/>
        <v>0</v>
      </c>
      <c r="Z139" s="817">
        <f t="shared" si="121"/>
        <v>0</v>
      </c>
      <c r="AB139" s="453">
        <f t="shared" ref="AB139:AB202" si="144">SUM(AF139:AW139)</f>
        <v>0</v>
      </c>
      <c r="AC139" s="14">
        <f t="shared" si="122"/>
        <v>0</v>
      </c>
      <c r="AD139" s="819"/>
      <c r="AE139" s="631">
        <f t="shared" ref="AE139:AE202" si="145">IFERROR(IF(C139=0,0,C139),0)</f>
        <v>0</v>
      </c>
      <c r="AF139" s="818">
        <f>SUM('MEDIÇÃO_OBJETO (1)'!AG139)</f>
        <v>0</v>
      </c>
      <c r="AG139" s="541">
        <f>SUM('MEDIÇÃO_OBJETO (1)'!AH139)</f>
        <v>0</v>
      </c>
      <c r="AH139" s="541">
        <f>SUM('MEDIÇÃO_OBJETO (1)'!AI139)</f>
        <v>0</v>
      </c>
      <c r="AI139" s="541">
        <f>SUM('MEDIÇÃO_OBJETO (1)'!AJ139)</f>
        <v>0</v>
      </c>
      <c r="AJ139" s="541">
        <f>SUM('MEDIÇÃO_OBJETO (1)'!AK139)</f>
        <v>0</v>
      </c>
      <c r="AK139" s="541">
        <f>SUM('MEDIÇÃO_OBJETO (1)'!AL139)</f>
        <v>0</v>
      </c>
      <c r="AL139" s="541">
        <f>SUM('MEDIÇÃO_OBJETO (1)'!AM139)</f>
        <v>0</v>
      </c>
      <c r="AM139" s="541">
        <f>SUM('MEDIÇÃO_OBJETO (1)'!AN139)</f>
        <v>0</v>
      </c>
      <c r="AN139" s="541">
        <f>SUM('MEDIÇÃO_OBJETO (1)'!AO139)</f>
        <v>0</v>
      </c>
      <c r="AO139" s="541">
        <f>SUM('MEDIÇÃO_OBJETO (1)'!AP139)</f>
        <v>0</v>
      </c>
      <c r="AP139" s="541">
        <f>SUM('MEDIÇÃO_OBJETO (1)'!AQ139)</f>
        <v>0</v>
      </c>
      <c r="AQ139" s="541">
        <f>SUM('MEDIÇÃO_OBJETO (1)'!AR139)</f>
        <v>0</v>
      </c>
      <c r="AR139" s="541">
        <f>SUM('MEDIÇÃO_OBJETO (1)'!AS139)</f>
        <v>0</v>
      </c>
      <c r="AS139" s="541">
        <f>SUM('MEDIÇÃO_OBJETO (1)'!AT139)</f>
        <v>0</v>
      </c>
      <c r="AT139" s="541">
        <f>SUM('MEDIÇÃO_OBJETO (1)'!AU139)</f>
        <v>0</v>
      </c>
      <c r="AU139" s="541">
        <f>SUM('MEDIÇÃO_OBJETO (1)'!AV139)</f>
        <v>0</v>
      </c>
      <c r="AV139" s="541">
        <f>SUM('MEDIÇÃO_OBJETO (1)'!AW139)</f>
        <v>0</v>
      </c>
      <c r="AW139" s="541">
        <f>SUM('MEDIÇÃO_OBJETO (1)'!AX139)</f>
        <v>0</v>
      </c>
      <c r="AX139" s="977"/>
      <c r="BN139" s="992">
        <f t="shared" si="114"/>
        <v>0</v>
      </c>
      <c r="BO139" s="538">
        <f t="shared" ref="BO139:BO202" si="146">IFERROR(SUM(BP139:CG139),0)</f>
        <v>0</v>
      </c>
      <c r="BP139" s="987">
        <f>IF(RESUMO_GLOBAL!$X$53="a",ROUND(AF139*$N139,RESUMO_GLOBAL!$X$54),IF(RESUMO_GLOBAL!$X$53="t",TRUNC(AF139*$N139,RESUMO_GLOBAL!$X$54),AF139*$N139))</f>
        <v>0</v>
      </c>
      <c r="BQ139" s="987">
        <f>IF(RESUMO_GLOBAL!$X$53="a",ROUND(AG139*$N139,RESUMO_GLOBAL!$X$54),IF(RESUMO_GLOBAL!$X$53="t",TRUNC(AG139*$N139,RESUMO_GLOBAL!$X$54),AG139*$N139))</f>
        <v>0</v>
      </c>
      <c r="BR139" s="987">
        <f>IF(RESUMO_GLOBAL!$X$53="a",ROUND(AH139*$N139,RESUMO_GLOBAL!$X$54),IF(RESUMO_GLOBAL!$X$53="t",TRUNC(AH139*$N139,RESUMO_GLOBAL!$X$54),AH139*$N139))</f>
        <v>0</v>
      </c>
      <c r="BS139" s="987">
        <f>IF(RESUMO_GLOBAL!$X$53="a",ROUND(AI139*$N139,RESUMO_GLOBAL!$X$54),IF(RESUMO_GLOBAL!$X$53="t",TRUNC(AI139*$N139,RESUMO_GLOBAL!$X$54),AI139*$N139))</f>
        <v>0</v>
      </c>
      <c r="BT139" s="987">
        <f>IF(RESUMO_GLOBAL!$X$53="a",ROUND(AJ139*$N139,RESUMO_GLOBAL!$X$54),IF(RESUMO_GLOBAL!$X$53="t",TRUNC(AJ139*$N139,RESUMO_GLOBAL!$X$54),AJ139*$N139))</f>
        <v>0</v>
      </c>
      <c r="BU139" s="987">
        <f>IF(RESUMO_GLOBAL!$X$53="a",ROUND(AK139*$N139,RESUMO_GLOBAL!$X$54),IF(RESUMO_GLOBAL!$X$53="t",TRUNC(AK139*$N139,RESUMO_GLOBAL!$X$54),AK139*$N139))</f>
        <v>0</v>
      </c>
      <c r="BV139" s="987">
        <f>IF(RESUMO_GLOBAL!$X$53="a",ROUND(AL139*$N139,RESUMO_GLOBAL!$X$54),IF(RESUMO_GLOBAL!$X$53="t",TRUNC(AL139*$N139,RESUMO_GLOBAL!$X$54),AL139*$N139))</f>
        <v>0</v>
      </c>
      <c r="BW139" s="987">
        <f>IF(RESUMO_GLOBAL!$X$53="a",ROUND(AM139*$N139,RESUMO_GLOBAL!$X$54),IF(RESUMO_GLOBAL!$X$53="t",TRUNC(AM139*$N139,RESUMO_GLOBAL!$X$54),AM139*$N139))</f>
        <v>0</v>
      </c>
      <c r="BX139" s="987">
        <f>IF(RESUMO_GLOBAL!$X$53="a",ROUND(AN139*$N139,RESUMO_GLOBAL!$X$54),IF(RESUMO_GLOBAL!$X$53="t",TRUNC(AN139*$N139,RESUMO_GLOBAL!$X$54),AN139*$N139))</f>
        <v>0</v>
      </c>
      <c r="BY139" s="987">
        <f>IF(RESUMO_GLOBAL!$X$53="a",ROUND(AO139*$N139,RESUMO_GLOBAL!$X$54),IF(RESUMO_GLOBAL!$X$53="t",TRUNC(AO139*$N139,RESUMO_GLOBAL!$X$54),AO139*$N139))</f>
        <v>0</v>
      </c>
      <c r="BZ139" s="987">
        <f>IF(RESUMO_GLOBAL!$X$53="a",ROUND(AP139*$N139,RESUMO_GLOBAL!$X$54),IF(RESUMO_GLOBAL!$X$53="t",TRUNC(AP139*$N139,RESUMO_GLOBAL!$X$54),AP139*$N139))</f>
        <v>0</v>
      </c>
      <c r="CA139" s="987">
        <f>IF(RESUMO_GLOBAL!$X$53="a",ROUND(AQ139*$N139,RESUMO_GLOBAL!$X$54),IF(RESUMO_GLOBAL!$X$53="t",TRUNC(AQ139*$N139,RESUMO_GLOBAL!$X$54),AQ139*$N139))</f>
        <v>0</v>
      </c>
      <c r="CB139" s="987">
        <f>IF(RESUMO_GLOBAL!$X$53="a",ROUND(AR139*$N139,RESUMO_GLOBAL!$X$54),IF(RESUMO_GLOBAL!$X$53="t",TRUNC(AR139*$N139,RESUMO_GLOBAL!$X$54),AR139*$N139))</f>
        <v>0</v>
      </c>
      <c r="CC139" s="987">
        <f>IF(RESUMO_GLOBAL!$X$53="a",ROUND(AS139*$N139,RESUMO_GLOBAL!$X$54),IF(RESUMO_GLOBAL!$X$53="t",TRUNC(AS139*$N139,RESUMO_GLOBAL!$X$54),AS139*$N139))</f>
        <v>0</v>
      </c>
      <c r="CD139" s="987">
        <f>IF(RESUMO_GLOBAL!$X$53="a",ROUND(AT139*$N139,RESUMO_GLOBAL!$X$54),IF(RESUMO_GLOBAL!$X$53="t",TRUNC(AT139*$N139,RESUMO_GLOBAL!$X$54),AT139*$N139))</f>
        <v>0</v>
      </c>
      <c r="CE139" s="987">
        <f>IF(RESUMO_GLOBAL!$X$53="a",ROUND(AU139*$N139,RESUMO_GLOBAL!$X$54),IF(RESUMO_GLOBAL!$X$53="t",TRUNC(AU139*$N139,RESUMO_GLOBAL!$X$54),AU139*$N139))</f>
        <v>0</v>
      </c>
      <c r="CF139" s="987">
        <f>IF(RESUMO_GLOBAL!$X$53="a",ROUND(AV139*$N139,RESUMO_GLOBAL!$X$54),IF(RESUMO_GLOBAL!$X$53="t",TRUNC(AV139*$N139,RESUMO_GLOBAL!$X$54),AV139*$N139))</f>
        <v>0</v>
      </c>
      <c r="CG139" s="987">
        <f>IF(RESUMO_GLOBAL!$X$53="a",ROUND(AW139*$N139,RESUMO_GLOBAL!$X$54),IF(RESUMO_GLOBAL!$X$53="t",TRUNC(AW139*$N139,RESUMO_GLOBAL!$X$54),AW139*$N139))</f>
        <v>0</v>
      </c>
      <c r="CK139" s="59">
        <f t="shared" si="125"/>
        <v>0</v>
      </c>
      <c r="CL139" s="59">
        <f t="shared" si="126"/>
        <v>0</v>
      </c>
      <c r="CM139" s="59">
        <f t="shared" si="127"/>
        <v>0</v>
      </c>
      <c r="CN139" s="59">
        <f t="shared" si="128"/>
        <v>0</v>
      </c>
      <c r="CO139" s="59">
        <f t="shared" si="129"/>
        <v>0</v>
      </c>
      <c r="CP139" s="59">
        <f t="shared" si="130"/>
        <v>0</v>
      </c>
      <c r="CQ139" s="59">
        <f t="shared" si="131"/>
        <v>0</v>
      </c>
      <c r="CR139" s="59">
        <f t="shared" si="132"/>
        <v>0</v>
      </c>
      <c r="CS139" s="59">
        <f t="shared" si="133"/>
        <v>0</v>
      </c>
      <c r="CT139" s="59">
        <f t="shared" si="134"/>
        <v>0</v>
      </c>
      <c r="CU139" s="59">
        <f t="shared" si="135"/>
        <v>0</v>
      </c>
      <c r="CV139" s="59">
        <f t="shared" si="136"/>
        <v>0</v>
      </c>
      <c r="CW139" s="59">
        <f t="shared" si="137"/>
        <v>0</v>
      </c>
      <c r="CX139" s="59">
        <f t="shared" si="138"/>
        <v>0</v>
      </c>
      <c r="CY139" s="59">
        <f t="shared" si="139"/>
        <v>0</v>
      </c>
      <c r="CZ139" s="59">
        <f t="shared" si="140"/>
        <v>0</v>
      </c>
      <c r="DA139" s="59">
        <f t="shared" si="141"/>
        <v>0</v>
      </c>
      <c r="DB139" s="59">
        <f t="shared" si="142"/>
        <v>0</v>
      </c>
      <c r="DE139">
        <f t="shared" si="123"/>
        <v>134</v>
      </c>
      <c r="DF139" t="str">
        <f t="shared" si="143"/>
        <v/>
      </c>
      <c r="DG139" s="59">
        <f>IF($C139&lt;&gt;0,SUM($CK140:CK140),0)</f>
        <v>0</v>
      </c>
      <c r="DH139" s="59">
        <f>IF($C139&lt;&gt;0,SUM($CK140:CL140),0)</f>
        <v>0</v>
      </c>
      <c r="DI139" s="59">
        <f>IF($C139&lt;&gt;0,SUM($CK140:CM140),0)</f>
        <v>0</v>
      </c>
      <c r="DJ139" s="59">
        <f>IF($C139&lt;&gt;0,SUM($CK140:CN140),0)</f>
        <v>0</v>
      </c>
      <c r="DK139" s="59">
        <f>IF($C139&lt;&gt;0,SUM($CK140:CO140),0)</f>
        <v>0</v>
      </c>
      <c r="DL139" s="59">
        <f>IF($C139&lt;&gt;0,SUM($CK140:CP140),0)</f>
        <v>0</v>
      </c>
      <c r="DM139" s="59">
        <f>IF($C139&lt;&gt;0,SUM($CK140:CQ140),0)</f>
        <v>0</v>
      </c>
      <c r="DN139" s="59">
        <f>IF($C139&lt;&gt;0,SUM($CK140:CR140),0)</f>
        <v>0</v>
      </c>
      <c r="DO139" s="59">
        <f>IF($C139&lt;&gt;0,SUM($CK140:CS140),0)</f>
        <v>0</v>
      </c>
      <c r="DP139" s="59">
        <f>IF($C139&lt;&gt;0,SUM($CK140:CT140),0)</f>
        <v>0</v>
      </c>
      <c r="DQ139" s="59">
        <f>IF($C139&lt;&gt;0,SUM($CK140:CU140),0)</f>
        <v>0</v>
      </c>
      <c r="DR139" s="59">
        <f>IF($C139&lt;&gt;0,SUM($CK140:CV140),0)</f>
        <v>0</v>
      </c>
      <c r="DS139" s="59">
        <f>IF($C139&lt;&gt;0,SUM($CK140:CW140),0)</f>
        <v>0</v>
      </c>
      <c r="DT139" s="59">
        <f>IF($C139&lt;&gt;0,SUM($CK140:CX140),0)</f>
        <v>0</v>
      </c>
      <c r="DU139" s="59">
        <f>IF($C139&lt;&gt;0,SUM($CK140:CY140),0)</f>
        <v>0</v>
      </c>
      <c r="DV139" s="59">
        <f>IF($C139&lt;&gt;0,SUM($CK140:CZ140),0)</f>
        <v>0</v>
      </c>
      <c r="DW139" s="59">
        <f>IF($C139&lt;&gt;0,SUM($CK140:DA140),0)</f>
        <v>0</v>
      </c>
      <c r="DX139" s="59">
        <f>IF($C139&lt;&gt;0,SUM($CK140:DB140),0)</f>
        <v>0</v>
      </c>
      <c r="DY139" s="952" t="str">
        <f t="shared" ref="DY139:DY202" si="147">IF(DX139=0,"",DX139)</f>
        <v/>
      </c>
    </row>
    <row r="140" spans="1:129" ht="13.5" hidden="1" thickBot="1">
      <c r="A140" s="3" t="str">
        <f t="shared" ref="A140:A203" si="148">IF(LEN(F140)&gt;3,"x",IF(N140&lt;0,"x",""))</f>
        <v/>
      </c>
      <c r="B140" s="805">
        <f>Dados_GLOBAL_Inicial!E140</f>
        <v>0</v>
      </c>
      <c r="C140" s="953">
        <f>IF(IFERROR(VALUE(Dados_GLOBAL_Inicial!F140),0)=0,0,Dados_GLOBAL_Inicial!F140)</f>
        <v>0</v>
      </c>
      <c r="D140" s="830">
        <f>Dados_GLOBAL_Inicial!G140</f>
        <v>0</v>
      </c>
      <c r="E140" s="830" t="str">
        <f>IF(IFERROR(VLOOKUP(F140,Cod_Gde_Itens!$A$1:$B$80,2,FALSE),0)&gt;549,IFERROR(VLOOKUP(F140,Cod_Gde_Itens!$A$1:$B$80,2,FALSE),0),IF(Dados_GLOBAL_Inicial!H140=0,"",Dados_GLOBAL_Inicial!H140))</f>
        <v/>
      </c>
      <c r="F140" s="823">
        <f>Dados_GLOBAL_Inicial!I140</f>
        <v>0</v>
      </c>
      <c r="G140" s="824">
        <f>Dados_GLOBAL_Inicial!J140</f>
        <v>0</v>
      </c>
      <c r="H140" s="454">
        <f>Dados_GLOBAL_Inicial!K140</f>
        <v>0</v>
      </c>
      <c r="I140" s="970">
        <f>SUM('MEDIÇÃO_OBJETO (1)'!I140)</f>
        <v>0</v>
      </c>
      <c r="J140" s="455">
        <f t="shared" ref="J140:J154" si="149">SUM(H140:I140)</f>
        <v>0</v>
      </c>
      <c r="K140" s="451">
        <f t="shared" si="115"/>
        <v>0</v>
      </c>
      <c r="L140" s="452">
        <f t="shared" si="124"/>
        <v>0</v>
      </c>
      <c r="M140" s="809">
        <f t="shared" si="116"/>
        <v>0</v>
      </c>
      <c r="N140" s="810">
        <f>IF(IFERROR(VALUE(Dados_GLOBAL_Inicial!L140),0)=0,0,Dados_GLOBAL_Inicial!L140)</f>
        <v>0</v>
      </c>
      <c r="O140" s="812">
        <f>SUM('MEDIÇÃO_OBJETO (1)'!O140)</f>
        <v>0</v>
      </c>
      <c r="P140" s="812">
        <f>SUM('MEDIÇÃO_OBJETO (1)'!P140)</f>
        <v>0</v>
      </c>
      <c r="Q140" s="813">
        <f t="shared" si="117"/>
        <v>0</v>
      </c>
      <c r="R140" s="951"/>
      <c r="S140" s="815">
        <f>SUM('MEDIÇÃO_OBJETO (1)'!S140)</f>
        <v>0</v>
      </c>
      <c r="T140" s="815">
        <f>SUM('MEDIÇÃO_OBJETO (1)'!T140)</f>
        <v>0</v>
      </c>
      <c r="V140" s="19"/>
      <c r="W140" s="978">
        <f t="shared" si="118"/>
        <v>0</v>
      </c>
      <c r="X140" s="816">
        <f t="shared" si="119"/>
        <v>0</v>
      </c>
      <c r="Y140" s="816">
        <f t="shared" si="120"/>
        <v>0</v>
      </c>
      <c r="Z140" s="817">
        <f t="shared" si="121"/>
        <v>0</v>
      </c>
      <c r="AB140" s="453">
        <f t="shared" si="144"/>
        <v>0</v>
      </c>
      <c r="AC140" s="14">
        <f t="shared" si="122"/>
        <v>0</v>
      </c>
      <c r="AD140" s="819"/>
      <c r="AE140" s="631">
        <f t="shared" si="145"/>
        <v>0</v>
      </c>
      <c r="AF140" s="818">
        <f>SUM('MEDIÇÃO_OBJETO (1)'!AG140)</f>
        <v>0</v>
      </c>
      <c r="AG140" s="541">
        <f>SUM('MEDIÇÃO_OBJETO (1)'!AH140)</f>
        <v>0</v>
      </c>
      <c r="AH140" s="541">
        <f>SUM('MEDIÇÃO_OBJETO (1)'!AI140)</f>
        <v>0</v>
      </c>
      <c r="AI140" s="541">
        <f>SUM('MEDIÇÃO_OBJETO (1)'!AJ140)</f>
        <v>0</v>
      </c>
      <c r="AJ140" s="541">
        <f>SUM('MEDIÇÃO_OBJETO (1)'!AK140)</f>
        <v>0</v>
      </c>
      <c r="AK140" s="541">
        <f>SUM('MEDIÇÃO_OBJETO (1)'!AL140)</f>
        <v>0</v>
      </c>
      <c r="AL140" s="541">
        <f>SUM('MEDIÇÃO_OBJETO (1)'!AM140)</f>
        <v>0</v>
      </c>
      <c r="AM140" s="541">
        <f>SUM('MEDIÇÃO_OBJETO (1)'!AN140)</f>
        <v>0</v>
      </c>
      <c r="AN140" s="541">
        <f>SUM('MEDIÇÃO_OBJETO (1)'!AO140)</f>
        <v>0</v>
      </c>
      <c r="AO140" s="541">
        <f>SUM('MEDIÇÃO_OBJETO (1)'!AP140)</f>
        <v>0</v>
      </c>
      <c r="AP140" s="541">
        <f>SUM('MEDIÇÃO_OBJETO (1)'!AQ140)</f>
        <v>0</v>
      </c>
      <c r="AQ140" s="541">
        <f>SUM('MEDIÇÃO_OBJETO (1)'!AR140)</f>
        <v>0</v>
      </c>
      <c r="AR140" s="541">
        <f>SUM('MEDIÇÃO_OBJETO (1)'!AS140)</f>
        <v>0</v>
      </c>
      <c r="AS140" s="541">
        <f>SUM('MEDIÇÃO_OBJETO (1)'!AT140)</f>
        <v>0</v>
      </c>
      <c r="AT140" s="541">
        <f>SUM('MEDIÇÃO_OBJETO (1)'!AU140)</f>
        <v>0</v>
      </c>
      <c r="AU140" s="541">
        <f>SUM('MEDIÇÃO_OBJETO (1)'!AV140)</f>
        <v>0</v>
      </c>
      <c r="AV140" s="541">
        <f>SUM('MEDIÇÃO_OBJETO (1)'!AW140)</f>
        <v>0</v>
      </c>
      <c r="AW140" s="541">
        <f>SUM('MEDIÇÃO_OBJETO (1)'!AX140)</f>
        <v>0</v>
      </c>
      <c r="AX140" s="977"/>
      <c r="BN140" s="992">
        <f t="shared" si="114"/>
        <v>0</v>
      </c>
      <c r="BO140" s="538">
        <f t="shared" si="146"/>
        <v>0</v>
      </c>
      <c r="BP140" s="987">
        <f>IF(RESUMO_GLOBAL!$X$53="a",ROUND(AF140*$N140,RESUMO_GLOBAL!$X$54),IF(RESUMO_GLOBAL!$X$53="t",TRUNC(AF140*$N140,RESUMO_GLOBAL!$X$54),AF140*$N140))</f>
        <v>0</v>
      </c>
      <c r="BQ140" s="987">
        <f>IF(RESUMO_GLOBAL!$X$53="a",ROUND(AG140*$N140,RESUMO_GLOBAL!$X$54),IF(RESUMO_GLOBAL!$X$53="t",TRUNC(AG140*$N140,RESUMO_GLOBAL!$X$54),AG140*$N140))</f>
        <v>0</v>
      </c>
      <c r="BR140" s="987">
        <f>IF(RESUMO_GLOBAL!$X$53="a",ROUND(AH140*$N140,RESUMO_GLOBAL!$X$54),IF(RESUMO_GLOBAL!$X$53="t",TRUNC(AH140*$N140,RESUMO_GLOBAL!$X$54),AH140*$N140))</f>
        <v>0</v>
      </c>
      <c r="BS140" s="987">
        <f>IF(RESUMO_GLOBAL!$X$53="a",ROUND(AI140*$N140,RESUMO_GLOBAL!$X$54),IF(RESUMO_GLOBAL!$X$53="t",TRUNC(AI140*$N140,RESUMO_GLOBAL!$X$54),AI140*$N140))</f>
        <v>0</v>
      </c>
      <c r="BT140" s="987">
        <f>IF(RESUMO_GLOBAL!$X$53="a",ROUND(AJ140*$N140,RESUMO_GLOBAL!$X$54),IF(RESUMO_GLOBAL!$X$53="t",TRUNC(AJ140*$N140,RESUMO_GLOBAL!$X$54),AJ140*$N140))</f>
        <v>0</v>
      </c>
      <c r="BU140" s="987">
        <f>IF(RESUMO_GLOBAL!$X$53="a",ROUND(AK140*$N140,RESUMO_GLOBAL!$X$54),IF(RESUMO_GLOBAL!$X$53="t",TRUNC(AK140*$N140,RESUMO_GLOBAL!$X$54),AK140*$N140))</f>
        <v>0</v>
      </c>
      <c r="BV140" s="987">
        <f>IF(RESUMO_GLOBAL!$X$53="a",ROUND(AL140*$N140,RESUMO_GLOBAL!$X$54),IF(RESUMO_GLOBAL!$X$53="t",TRUNC(AL140*$N140,RESUMO_GLOBAL!$X$54),AL140*$N140))</f>
        <v>0</v>
      </c>
      <c r="BW140" s="987">
        <f>IF(RESUMO_GLOBAL!$X$53="a",ROUND(AM140*$N140,RESUMO_GLOBAL!$X$54),IF(RESUMO_GLOBAL!$X$53="t",TRUNC(AM140*$N140,RESUMO_GLOBAL!$X$54),AM140*$N140))</f>
        <v>0</v>
      </c>
      <c r="BX140" s="987">
        <f>IF(RESUMO_GLOBAL!$X$53="a",ROUND(AN140*$N140,RESUMO_GLOBAL!$X$54),IF(RESUMO_GLOBAL!$X$53="t",TRUNC(AN140*$N140,RESUMO_GLOBAL!$X$54),AN140*$N140))</f>
        <v>0</v>
      </c>
      <c r="BY140" s="987">
        <f>IF(RESUMO_GLOBAL!$X$53="a",ROUND(AO140*$N140,RESUMO_GLOBAL!$X$54),IF(RESUMO_GLOBAL!$X$53="t",TRUNC(AO140*$N140,RESUMO_GLOBAL!$X$54),AO140*$N140))</f>
        <v>0</v>
      </c>
      <c r="BZ140" s="987">
        <f>IF(RESUMO_GLOBAL!$X$53="a",ROUND(AP140*$N140,RESUMO_GLOBAL!$X$54),IF(RESUMO_GLOBAL!$X$53="t",TRUNC(AP140*$N140,RESUMO_GLOBAL!$X$54),AP140*$N140))</f>
        <v>0</v>
      </c>
      <c r="CA140" s="987">
        <f>IF(RESUMO_GLOBAL!$X$53="a",ROUND(AQ140*$N140,RESUMO_GLOBAL!$X$54),IF(RESUMO_GLOBAL!$X$53="t",TRUNC(AQ140*$N140,RESUMO_GLOBAL!$X$54),AQ140*$N140))</f>
        <v>0</v>
      </c>
      <c r="CB140" s="987">
        <f>IF(RESUMO_GLOBAL!$X$53="a",ROUND(AR140*$N140,RESUMO_GLOBAL!$X$54),IF(RESUMO_GLOBAL!$X$53="t",TRUNC(AR140*$N140,RESUMO_GLOBAL!$X$54),AR140*$N140))</f>
        <v>0</v>
      </c>
      <c r="CC140" s="987">
        <f>IF(RESUMO_GLOBAL!$X$53="a",ROUND(AS140*$N140,RESUMO_GLOBAL!$X$54),IF(RESUMO_GLOBAL!$X$53="t",TRUNC(AS140*$N140,RESUMO_GLOBAL!$X$54),AS140*$N140))</f>
        <v>0</v>
      </c>
      <c r="CD140" s="987">
        <f>IF(RESUMO_GLOBAL!$X$53="a",ROUND(AT140*$N140,RESUMO_GLOBAL!$X$54),IF(RESUMO_GLOBAL!$X$53="t",TRUNC(AT140*$N140,RESUMO_GLOBAL!$X$54),AT140*$N140))</f>
        <v>0</v>
      </c>
      <c r="CE140" s="987">
        <f>IF(RESUMO_GLOBAL!$X$53="a",ROUND(AU140*$N140,RESUMO_GLOBAL!$X$54),IF(RESUMO_GLOBAL!$X$53="t",TRUNC(AU140*$N140,RESUMO_GLOBAL!$X$54),AU140*$N140))</f>
        <v>0</v>
      </c>
      <c r="CF140" s="987">
        <f>IF(RESUMO_GLOBAL!$X$53="a",ROUND(AV140*$N140,RESUMO_GLOBAL!$X$54),IF(RESUMO_GLOBAL!$X$53="t",TRUNC(AV140*$N140,RESUMO_GLOBAL!$X$54),AV140*$N140))</f>
        <v>0</v>
      </c>
      <c r="CG140" s="987">
        <f>IF(RESUMO_GLOBAL!$X$53="a",ROUND(AW140*$N140,RESUMO_GLOBAL!$X$54),IF(RESUMO_GLOBAL!$X$53="t",TRUNC(AW140*$N140,RESUMO_GLOBAL!$X$54),AW140*$N140))</f>
        <v>0</v>
      </c>
      <c r="CK140" s="59">
        <f t="shared" si="125"/>
        <v>0</v>
      </c>
      <c r="CL140" s="59">
        <f t="shared" si="126"/>
        <v>0</v>
      </c>
      <c r="CM140" s="59">
        <f t="shared" si="127"/>
        <v>0</v>
      </c>
      <c r="CN140" s="59">
        <f t="shared" si="128"/>
        <v>0</v>
      </c>
      <c r="CO140" s="59">
        <f t="shared" si="129"/>
        <v>0</v>
      </c>
      <c r="CP140" s="59">
        <f t="shared" si="130"/>
        <v>0</v>
      </c>
      <c r="CQ140" s="59">
        <f t="shared" si="131"/>
        <v>0</v>
      </c>
      <c r="CR140" s="59">
        <f t="shared" si="132"/>
        <v>0</v>
      </c>
      <c r="CS140" s="59">
        <f t="shared" si="133"/>
        <v>0</v>
      </c>
      <c r="CT140" s="59">
        <f t="shared" si="134"/>
        <v>0</v>
      </c>
      <c r="CU140" s="59">
        <f t="shared" si="135"/>
        <v>0</v>
      </c>
      <c r="CV140" s="59">
        <f t="shared" si="136"/>
        <v>0</v>
      </c>
      <c r="CW140" s="59">
        <f t="shared" si="137"/>
        <v>0</v>
      </c>
      <c r="CX140" s="59">
        <f t="shared" si="138"/>
        <v>0</v>
      </c>
      <c r="CY140" s="59">
        <f t="shared" si="139"/>
        <v>0</v>
      </c>
      <c r="CZ140" s="59">
        <f t="shared" si="140"/>
        <v>0</v>
      </c>
      <c r="DA140" s="59">
        <f t="shared" si="141"/>
        <v>0</v>
      </c>
      <c r="DB140" s="59">
        <f t="shared" si="142"/>
        <v>0</v>
      </c>
      <c r="DE140">
        <f t="shared" si="123"/>
        <v>135</v>
      </c>
      <c r="DF140" t="str">
        <f t="shared" si="143"/>
        <v/>
      </c>
      <c r="DG140" s="59">
        <f>IF($C140&lt;&gt;0,SUM($CK141:CK141),0)</f>
        <v>0</v>
      </c>
      <c r="DH140" s="59">
        <f>IF($C140&lt;&gt;0,SUM($CK141:CL141),0)</f>
        <v>0</v>
      </c>
      <c r="DI140" s="59">
        <f>IF($C140&lt;&gt;0,SUM($CK141:CM141),0)</f>
        <v>0</v>
      </c>
      <c r="DJ140" s="59">
        <f>IF($C140&lt;&gt;0,SUM($CK141:CN141),0)</f>
        <v>0</v>
      </c>
      <c r="DK140" s="59">
        <f>IF($C140&lt;&gt;0,SUM($CK141:CO141),0)</f>
        <v>0</v>
      </c>
      <c r="DL140" s="59">
        <f>IF($C140&lt;&gt;0,SUM($CK141:CP141),0)</f>
        <v>0</v>
      </c>
      <c r="DM140" s="59">
        <f>IF($C140&lt;&gt;0,SUM($CK141:CQ141),0)</f>
        <v>0</v>
      </c>
      <c r="DN140" s="59">
        <f>IF($C140&lt;&gt;0,SUM($CK141:CR141),0)</f>
        <v>0</v>
      </c>
      <c r="DO140" s="59">
        <f>IF($C140&lt;&gt;0,SUM($CK141:CS141),0)</f>
        <v>0</v>
      </c>
      <c r="DP140" s="59">
        <f>IF($C140&lt;&gt;0,SUM($CK141:CT141),0)</f>
        <v>0</v>
      </c>
      <c r="DQ140" s="59">
        <f>IF($C140&lt;&gt;0,SUM($CK141:CU141),0)</f>
        <v>0</v>
      </c>
      <c r="DR140" s="59">
        <f>IF($C140&lt;&gt;0,SUM($CK141:CV141),0)</f>
        <v>0</v>
      </c>
      <c r="DS140" s="59">
        <f>IF($C140&lt;&gt;0,SUM($CK141:CW141),0)</f>
        <v>0</v>
      </c>
      <c r="DT140" s="59">
        <f>IF($C140&lt;&gt;0,SUM($CK141:CX141),0)</f>
        <v>0</v>
      </c>
      <c r="DU140" s="59">
        <f>IF($C140&lt;&gt;0,SUM($CK141:CY141),0)</f>
        <v>0</v>
      </c>
      <c r="DV140" s="59">
        <f>IF($C140&lt;&gt;0,SUM($CK141:CZ141),0)</f>
        <v>0</v>
      </c>
      <c r="DW140" s="59">
        <f>IF($C140&lt;&gt;0,SUM($CK141:DA141),0)</f>
        <v>0</v>
      </c>
      <c r="DX140" s="59">
        <f>IF($C140&lt;&gt;0,SUM($CK141:DB141),0)</f>
        <v>0</v>
      </c>
      <c r="DY140" s="952" t="str">
        <f t="shared" si="147"/>
        <v/>
      </c>
    </row>
    <row r="141" spans="1:129" ht="13.5" hidden="1" thickBot="1">
      <c r="A141" s="3" t="str">
        <f t="shared" si="148"/>
        <v/>
      </c>
      <c r="B141" s="805">
        <f>Dados_GLOBAL_Inicial!E141</f>
        <v>0</v>
      </c>
      <c r="C141" s="953">
        <f>IF(IFERROR(VALUE(Dados_GLOBAL_Inicial!F141),0)=0,0,Dados_GLOBAL_Inicial!F141)</f>
        <v>0</v>
      </c>
      <c r="D141" s="830">
        <f>Dados_GLOBAL_Inicial!G141</f>
        <v>0</v>
      </c>
      <c r="E141" s="830" t="str">
        <f>IF(IFERROR(VLOOKUP(F141,Cod_Gde_Itens!$A$1:$B$80,2,FALSE),0)&gt;549,IFERROR(VLOOKUP(F141,Cod_Gde_Itens!$A$1:$B$80,2,FALSE),0),IF(Dados_GLOBAL_Inicial!H141=0,"",Dados_GLOBAL_Inicial!H141))</f>
        <v/>
      </c>
      <c r="F141" s="823">
        <f>Dados_GLOBAL_Inicial!I141</f>
        <v>0</v>
      </c>
      <c r="G141" s="824">
        <f>Dados_GLOBAL_Inicial!J141</f>
        <v>0</v>
      </c>
      <c r="H141" s="454">
        <f>Dados_GLOBAL_Inicial!K141</f>
        <v>0</v>
      </c>
      <c r="I141" s="970">
        <f>SUM('MEDIÇÃO_OBJETO (1)'!I141)</f>
        <v>0</v>
      </c>
      <c r="J141" s="455">
        <f t="shared" si="149"/>
        <v>0</v>
      </c>
      <c r="K141" s="451">
        <f t="shared" si="115"/>
        <v>0</v>
      </c>
      <c r="L141" s="452">
        <f t="shared" si="124"/>
        <v>0</v>
      </c>
      <c r="M141" s="809">
        <f t="shared" si="116"/>
        <v>0</v>
      </c>
      <c r="N141" s="810">
        <f>IF(IFERROR(VALUE(Dados_GLOBAL_Inicial!L141),0)=0,0,Dados_GLOBAL_Inicial!L141)</f>
        <v>0</v>
      </c>
      <c r="O141" s="812">
        <f>SUM('MEDIÇÃO_OBJETO (1)'!O141)</f>
        <v>0</v>
      </c>
      <c r="P141" s="812">
        <f>SUM('MEDIÇÃO_OBJETO (1)'!P141)</f>
        <v>0</v>
      </c>
      <c r="Q141" s="813">
        <f t="shared" si="117"/>
        <v>0</v>
      </c>
      <c r="R141" s="951"/>
      <c r="S141" s="815">
        <f>SUM('MEDIÇÃO_OBJETO (1)'!S141)</f>
        <v>0</v>
      </c>
      <c r="T141" s="815">
        <f>SUM('MEDIÇÃO_OBJETO (1)'!T141)</f>
        <v>0</v>
      </c>
      <c r="V141" s="19"/>
      <c r="W141" s="978">
        <f t="shared" si="118"/>
        <v>0</v>
      </c>
      <c r="X141" s="816">
        <f t="shared" si="119"/>
        <v>0</v>
      </c>
      <c r="Y141" s="816">
        <f t="shared" si="120"/>
        <v>0</v>
      </c>
      <c r="Z141" s="817">
        <f t="shared" si="121"/>
        <v>0</v>
      </c>
      <c r="AB141" s="453">
        <f t="shared" si="144"/>
        <v>0</v>
      </c>
      <c r="AC141" s="14">
        <f t="shared" si="122"/>
        <v>0</v>
      </c>
      <c r="AD141" s="819"/>
      <c r="AE141" s="631">
        <f t="shared" si="145"/>
        <v>0</v>
      </c>
      <c r="AF141" s="818">
        <f>SUM('MEDIÇÃO_OBJETO (1)'!AG141)</f>
        <v>0</v>
      </c>
      <c r="AG141" s="541">
        <f>SUM('MEDIÇÃO_OBJETO (1)'!AH141)</f>
        <v>0</v>
      </c>
      <c r="AH141" s="541">
        <f>SUM('MEDIÇÃO_OBJETO (1)'!AI141)</f>
        <v>0</v>
      </c>
      <c r="AI141" s="541">
        <f>SUM('MEDIÇÃO_OBJETO (1)'!AJ141)</f>
        <v>0</v>
      </c>
      <c r="AJ141" s="541">
        <f>SUM('MEDIÇÃO_OBJETO (1)'!AK141)</f>
        <v>0</v>
      </c>
      <c r="AK141" s="541">
        <f>SUM('MEDIÇÃO_OBJETO (1)'!AL141)</f>
        <v>0</v>
      </c>
      <c r="AL141" s="541">
        <f>SUM('MEDIÇÃO_OBJETO (1)'!AM141)</f>
        <v>0</v>
      </c>
      <c r="AM141" s="541">
        <f>SUM('MEDIÇÃO_OBJETO (1)'!AN141)</f>
        <v>0</v>
      </c>
      <c r="AN141" s="541">
        <f>SUM('MEDIÇÃO_OBJETO (1)'!AO141)</f>
        <v>0</v>
      </c>
      <c r="AO141" s="541">
        <f>SUM('MEDIÇÃO_OBJETO (1)'!AP141)</f>
        <v>0</v>
      </c>
      <c r="AP141" s="541">
        <f>SUM('MEDIÇÃO_OBJETO (1)'!AQ141)</f>
        <v>0</v>
      </c>
      <c r="AQ141" s="541">
        <f>SUM('MEDIÇÃO_OBJETO (1)'!AR141)</f>
        <v>0</v>
      </c>
      <c r="AR141" s="541">
        <f>SUM('MEDIÇÃO_OBJETO (1)'!AS141)</f>
        <v>0</v>
      </c>
      <c r="AS141" s="541">
        <f>SUM('MEDIÇÃO_OBJETO (1)'!AT141)</f>
        <v>0</v>
      </c>
      <c r="AT141" s="541">
        <f>SUM('MEDIÇÃO_OBJETO (1)'!AU141)</f>
        <v>0</v>
      </c>
      <c r="AU141" s="541">
        <f>SUM('MEDIÇÃO_OBJETO (1)'!AV141)</f>
        <v>0</v>
      </c>
      <c r="AV141" s="541">
        <f>SUM('MEDIÇÃO_OBJETO (1)'!AW141)</f>
        <v>0</v>
      </c>
      <c r="AW141" s="541">
        <f>SUM('MEDIÇÃO_OBJETO (1)'!AX141)</f>
        <v>0</v>
      </c>
      <c r="AX141" s="977"/>
      <c r="BN141" s="992">
        <f t="shared" si="114"/>
        <v>0</v>
      </c>
      <c r="BO141" s="538">
        <f t="shared" si="146"/>
        <v>0</v>
      </c>
      <c r="BP141" s="987">
        <f>IF(RESUMO_GLOBAL!$X$53="a",ROUND(AF141*$N141,RESUMO_GLOBAL!$X$54),IF(RESUMO_GLOBAL!$X$53="t",TRUNC(AF141*$N141,RESUMO_GLOBAL!$X$54),AF141*$N141))</f>
        <v>0</v>
      </c>
      <c r="BQ141" s="987">
        <f>IF(RESUMO_GLOBAL!$X$53="a",ROUND(AG141*$N141,RESUMO_GLOBAL!$X$54),IF(RESUMO_GLOBAL!$X$53="t",TRUNC(AG141*$N141,RESUMO_GLOBAL!$X$54),AG141*$N141))</f>
        <v>0</v>
      </c>
      <c r="BR141" s="987">
        <f>IF(RESUMO_GLOBAL!$X$53="a",ROUND(AH141*$N141,RESUMO_GLOBAL!$X$54),IF(RESUMO_GLOBAL!$X$53="t",TRUNC(AH141*$N141,RESUMO_GLOBAL!$X$54),AH141*$N141))</f>
        <v>0</v>
      </c>
      <c r="BS141" s="987">
        <f>IF(RESUMO_GLOBAL!$X$53="a",ROUND(AI141*$N141,RESUMO_GLOBAL!$X$54),IF(RESUMO_GLOBAL!$X$53="t",TRUNC(AI141*$N141,RESUMO_GLOBAL!$X$54),AI141*$N141))</f>
        <v>0</v>
      </c>
      <c r="BT141" s="987">
        <f>IF(RESUMO_GLOBAL!$X$53="a",ROUND(AJ141*$N141,RESUMO_GLOBAL!$X$54),IF(RESUMO_GLOBAL!$X$53="t",TRUNC(AJ141*$N141,RESUMO_GLOBAL!$X$54),AJ141*$N141))</f>
        <v>0</v>
      </c>
      <c r="BU141" s="987">
        <f>IF(RESUMO_GLOBAL!$X$53="a",ROUND(AK141*$N141,RESUMO_GLOBAL!$X$54),IF(RESUMO_GLOBAL!$X$53="t",TRUNC(AK141*$N141,RESUMO_GLOBAL!$X$54),AK141*$N141))</f>
        <v>0</v>
      </c>
      <c r="BV141" s="987">
        <f>IF(RESUMO_GLOBAL!$X$53="a",ROUND(AL141*$N141,RESUMO_GLOBAL!$X$54),IF(RESUMO_GLOBAL!$X$53="t",TRUNC(AL141*$N141,RESUMO_GLOBAL!$X$54),AL141*$N141))</f>
        <v>0</v>
      </c>
      <c r="BW141" s="987">
        <f>IF(RESUMO_GLOBAL!$X$53="a",ROUND(AM141*$N141,RESUMO_GLOBAL!$X$54),IF(RESUMO_GLOBAL!$X$53="t",TRUNC(AM141*$N141,RESUMO_GLOBAL!$X$54),AM141*$N141))</f>
        <v>0</v>
      </c>
      <c r="BX141" s="987">
        <f>IF(RESUMO_GLOBAL!$X$53="a",ROUND(AN141*$N141,RESUMO_GLOBAL!$X$54),IF(RESUMO_GLOBAL!$X$53="t",TRUNC(AN141*$N141,RESUMO_GLOBAL!$X$54),AN141*$N141))</f>
        <v>0</v>
      </c>
      <c r="BY141" s="987">
        <f>IF(RESUMO_GLOBAL!$X$53="a",ROUND(AO141*$N141,RESUMO_GLOBAL!$X$54),IF(RESUMO_GLOBAL!$X$53="t",TRUNC(AO141*$N141,RESUMO_GLOBAL!$X$54),AO141*$N141))</f>
        <v>0</v>
      </c>
      <c r="BZ141" s="987">
        <f>IF(RESUMO_GLOBAL!$X$53="a",ROUND(AP141*$N141,RESUMO_GLOBAL!$X$54),IF(RESUMO_GLOBAL!$X$53="t",TRUNC(AP141*$N141,RESUMO_GLOBAL!$X$54),AP141*$N141))</f>
        <v>0</v>
      </c>
      <c r="CA141" s="987">
        <f>IF(RESUMO_GLOBAL!$X$53="a",ROUND(AQ141*$N141,RESUMO_GLOBAL!$X$54),IF(RESUMO_GLOBAL!$X$53="t",TRUNC(AQ141*$N141,RESUMO_GLOBAL!$X$54),AQ141*$N141))</f>
        <v>0</v>
      </c>
      <c r="CB141" s="987">
        <f>IF(RESUMO_GLOBAL!$X$53="a",ROUND(AR141*$N141,RESUMO_GLOBAL!$X$54),IF(RESUMO_GLOBAL!$X$53="t",TRUNC(AR141*$N141,RESUMO_GLOBAL!$X$54),AR141*$N141))</f>
        <v>0</v>
      </c>
      <c r="CC141" s="987">
        <f>IF(RESUMO_GLOBAL!$X$53="a",ROUND(AS141*$N141,RESUMO_GLOBAL!$X$54),IF(RESUMO_GLOBAL!$X$53="t",TRUNC(AS141*$N141,RESUMO_GLOBAL!$X$54),AS141*$N141))</f>
        <v>0</v>
      </c>
      <c r="CD141" s="987">
        <f>IF(RESUMO_GLOBAL!$X$53="a",ROUND(AT141*$N141,RESUMO_GLOBAL!$X$54),IF(RESUMO_GLOBAL!$X$53="t",TRUNC(AT141*$N141,RESUMO_GLOBAL!$X$54),AT141*$N141))</f>
        <v>0</v>
      </c>
      <c r="CE141" s="987">
        <f>IF(RESUMO_GLOBAL!$X$53="a",ROUND(AU141*$N141,RESUMO_GLOBAL!$X$54),IF(RESUMO_GLOBAL!$X$53="t",TRUNC(AU141*$N141,RESUMO_GLOBAL!$X$54),AU141*$N141))</f>
        <v>0</v>
      </c>
      <c r="CF141" s="987">
        <f>IF(RESUMO_GLOBAL!$X$53="a",ROUND(AV141*$N141,RESUMO_GLOBAL!$X$54),IF(RESUMO_GLOBAL!$X$53="t",TRUNC(AV141*$N141,RESUMO_GLOBAL!$X$54),AV141*$N141))</f>
        <v>0</v>
      </c>
      <c r="CG141" s="987">
        <f>IF(RESUMO_GLOBAL!$X$53="a",ROUND(AW141*$N141,RESUMO_GLOBAL!$X$54),IF(RESUMO_GLOBAL!$X$53="t",TRUNC(AW141*$N141,RESUMO_GLOBAL!$X$54),AW141*$N141))</f>
        <v>0</v>
      </c>
      <c r="CK141" s="59">
        <f t="shared" si="125"/>
        <v>0</v>
      </c>
      <c r="CL141" s="59">
        <f t="shared" si="126"/>
        <v>0</v>
      </c>
      <c r="CM141" s="59">
        <f t="shared" si="127"/>
        <v>0</v>
      </c>
      <c r="CN141" s="59">
        <f t="shared" si="128"/>
        <v>0</v>
      </c>
      <c r="CO141" s="59">
        <f t="shared" si="129"/>
        <v>0</v>
      </c>
      <c r="CP141" s="59">
        <f t="shared" si="130"/>
        <v>0</v>
      </c>
      <c r="CQ141" s="59">
        <f t="shared" si="131"/>
        <v>0</v>
      </c>
      <c r="CR141" s="59">
        <f t="shared" si="132"/>
        <v>0</v>
      </c>
      <c r="CS141" s="59">
        <f t="shared" si="133"/>
        <v>0</v>
      </c>
      <c r="CT141" s="59">
        <f t="shared" si="134"/>
        <v>0</v>
      </c>
      <c r="CU141" s="59">
        <f t="shared" si="135"/>
        <v>0</v>
      </c>
      <c r="CV141" s="59">
        <f t="shared" si="136"/>
        <v>0</v>
      </c>
      <c r="CW141" s="59">
        <f t="shared" si="137"/>
        <v>0</v>
      </c>
      <c r="CX141" s="59">
        <f t="shared" si="138"/>
        <v>0</v>
      </c>
      <c r="CY141" s="59">
        <f t="shared" si="139"/>
        <v>0</v>
      </c>
      <c r="CZ141" s="59">
        <f t="shared" si="140"/>
        <v>0</v>
      </c>
      <c r="DA141" s="59">
        <f t="shared" si="141"/>
        <v>0</v>
      </c>
      <c r="DB141" s="59">
        <f t="shared" si="142"/>
        <v>0</v>
      </c>
      <c r="DE141">
        <f t="shared" si="123"/>
        <v>136</v>
      </c>
      <c r="DF141" t="str">
        <f t="shared" si="143"/>
        <v/>
      </c>
      <c r="DG141" s="59">
        <f>IF($C141&lt;&gt;0,SUM($CK142:CK142),0)</f>
        <v>0</v>
      </c>
      <c r="DH141" s="59">
        <f>IF($C141&lt;&gt;0,SUM($CK142:CL142),0)</f>
        <v>0</v>
      </c>
      <c r="DI141" s="59">
        <f>IF($C141&lt;&gt;0,SUM($CK142:CM142),0)</f>
        <v>0</v>
      </c>
      <c r="DJ141" s="59">
        <f>IF($C141&lt;&gt;0,SUM($CK142:CN142),0)</f>
        <v>0</v>
      </c>
      <c r="DK141" s="59">
        <f>IF($C141&lt;&gt;0,SUM($CK142:CO142),0)</f>
        <v>0</v>
      </c>
      <c r="DL141" s="59">
        <f>IF($C141&lt;&gt;0,SUM($CK142:CP142),0)</f>
        <v>0</v>
      </c>
      <c r="DM141" s="59">
        <f>IF($C141&lt;&gt;0,SUM($CK142:CQ142),0)</f>
        <v>0</v>
      </c>
      <c r="DN141" s="59">
        <f>IF($C141&lt;&gt;0,SUM($CK142:CR142),0)</f>
        <v>0</v>
      </c>
      <c r="DO141" s="59">
        <f>IF($C141&lt;&gt;0,SUM($CK142:CS142),0)</f>
        <v>0</v>
      </c>
      <c r="DP141" s="59">
        <f>IF($C141&lt;&gt;0,SUM($CK142:CT142),0)</f>
        <v>0</v>
      </c>
      <c r="DQ141" s="59">
        <f>IF($C141&lt;&gt;0,SUM($CK142:CU142),0)</f>
        <v>0</v>
      </c>
      <c r="DR141" s="59">
        <f>IF($C141&lt;&gt;0,SUM($CK142:CV142),0)</f>
        <v>0</v>
      </c>
      <c r="DS141" s="59">
        <f>IF($C141&lt;&gt;0,SUM($CK142:CW142),0)</f>
        <v>0</v>
      </c>
      <c r="DT141" s="59">
        <f>IF($C141&lt;&gt;0,SUM($CK142:CX142),0)</f>
        <v>0</v>
      </c>
      <c r="DU141" s="59">
        <f>IF($C141&lt;&gt;0,SUM($CK142:CY142),0)</f>
        <v>0</v>
      </c>
      <c r="DV141" s="59">
        <f>IF($C141&lt;&gt;0,SUM($CK142:CZ142),0)</f>
        <v>0</v>
      </c>
      <c r="DW141" s="59">
        <f>IF($C141&lt;&gt;0,SUM($CK142:DA142),0)</f>
        <v>0</v>
      </c>
      <c r="DX141" s="59">
        <f>IF($C141&lt;&gt;0,SUM($CK142:DB142),0)</f>
        <v>0</v>
      </c>
      <c r="DY141" s="952" t="str">
        <f t="shared" si="147"/>
        <v/>
      </c>
    </row>
    <row r="142" spans="1:129" ht="13.5" hidden="1" thickBot="1">
      <c r="A142" s="3" t="str">
        <f t="shared" si="148"/>
        <v/>
      </c>
      <c r="B142" s="805">
        <f>Dados_GLOBAL_Inicial!E142</f>
        <v>0</v>
      </c>
      <c r="C142" s="953">
        <f>IF(IFERROR(VALUE(Dados_GLOBAL_Inicial!F142),0)=0,0,Dados_GLOBAL_Inicial!F142)</f>
        <v>0</v>
      </c>
      <c r="D142" s="830">
        <f>Dados_GLOBAL_Inicial!G142</f>
        <v>0</v>
      </c>
      <c r="E142" s="830" t="str">
        <f>IF(IFERROR(VLOOKUP(F142,Cod_Gde_Itens!$A$1:$B$80,2,FALSE),0)&gt;549,IFERROR(VLOOKUP(F142,Cod_Gde_Itens!$A$1:$B$80,2,FALSE),0),IF(Dados_GLOBAL_Inicial!H142=0,"",Dados_GLOBAL_Inicial!H142))</f>
        <v/>
      </c>
      <c r="F142" s="823">
        <f>Dados_GLOBAL_Inicial!I142</f>
        <v>0</v>
      </c>
      <c r="G142" s="824">
        <f>Dados_GLOBAL_Inicial!J142</f>
        <v>0</v>
      </c>
      <c r="H142" s="454">
        <f>Dados_GLOBAL_Inicial!K142</f>
        <v>0</v>
      </c>
      <c r="I142" s="970">
        <f>SUM('MEDIÇÃO_OBJETO (1)'!I142)</f>
        <v>0</v>
      </c>
      <c r="J142" s="455">
        <f t="shared" si="149"/>
        <v>0</v>
      </c>
      <c r="K142" s="451">
        <f t="shared" si="115"/>
        <v>0</v>
      </c>
      <c r="L142" s="452">
        <f t="shared" si="124"/>
        <v>0</v>
      </c>
      <c r="M142" s="809">
        <f t="shared" si="116"/>
        <v>0</v>
      </c>
      <c r="N142" s="810">
        <f>IF(IFERROR(VALUE(Dados_GLOBAL_Inicial!L142),0)=0,0,Dados_GLOBAL_Inicial!L142)</f>
        <v>0</v>
      </c>
      <c r="O142" s="812">
        <f>SUM('MEDIÇÃO_OBJETO (1)'!O142)</f>
        <v>0</v>
      </c>
      <c r="P142" s="812">
        <f>SUM('MEDIÇÃO_OBJETO (1)'!P142)</f>
        <v>0</v>
      </c>
      <c r="Q142" s="813">
        <f t="shared" si="117"/>
        <v>0</v>
      </c>
      <c r="R142" s="951"/>
      <c r="S142" s="815">
        <f>SUM('MEDIÇÃO_OBJETO (1)'!S142)</f>
        <v>0</v>
      </c>
      <c r="T142" s="815">
        <f>SUM('MEDIÇÃO_OBJETO (1)'!T142)</f>
        <v>0</v>
      </c>
      <c r="V142" s="19"/>
      <c r="W142" s="978">
        <f t="shared" si="118"/>
        <v>0</v>
      </c>
      <c r="X142" s="816">
        <f t="shared" si="119"/>
        <v>0</v>
      </c>
      <c r="Y142" s="816">
        <f t="shared" si="120"/>
        <v>0</v>
      </c>
      <c r="Z142" s="817">
        <f t="shared" si="121"/>
        <v>0</v>
      </c>
      <c r="AB142" s="453">
        <f t="shared" si="144"/>
        <v>0</v>
      </c>
      <c r="AC142" s="14">
        <f t="shared" si="122"/>
        <v>0</v>
      </c>
      <c r="AD142" s="819"/>
      <c r="AE142" s="631">
        <f t="shared" si="145"/>
        <v>0</v>
      </c>
      <c r="AF142" s="818">
        <f>SUM('MEDIÇÃO_OBJETO (1)'!AG142)</f>
        <v>0</v>
      </c>
      <c r="AG142" s="541">
        <f>SUM('MEDIÇÃO_OBJETO (1)'!AH142)</f>
        <v>0</v>
      </c>
      <c r="AH142" s="541">
        <f>SUM('MEDIÇÃO_OBJETO (1)'!AI142)</f>
        <v>0</v>
      </c>
      <c r="AI142" s="541">
        <f>SUM('MEDIÇÃO_OBJETO (1)'!AJ142)</f>
        <v>0</v>
      </c>
      <c r="AJ142" s="541">
        <f>SUM('MEDIÇÃO_OBJETO (1)'!AK142)</f>
        <v>0</v>
      </c>
      <c r="AK142" s="541">
        <f>SUM('MEDIÇÃO_OBJETO (1)'!AL142)</f>
        <v>0</v>
      </c>
      <c r="AL142" s="541">
        <f>SUM('MEDIÇÃO_OBJETO (1)'!AM142)</f>
        <v>0</v>
      </c>
      <c r="AM142" s="541">
        <f>SUM('MEDIÇÃO_OBJETO (1)'!AN142)</f>
        <v>0</v>
      </c>
      <c r="AN142" s="541">
        <f>SUM('MEDIÇÃO_OBJETO (1)'!AO142)</f>
        <v>0</v>
      </c>
      <c r="AO142" s="541">
        <f>SUM('MEDIÇÃO_OBJETO (1)'!AP142)</f>
        <v>0</v>
      </c>
      <c r="AP142" s="541">
        <f>SUM('MEDIÇÃO_OBJETO (1)'!AQ142)</f>
        <v>0</v>
      </c>
      <c r="AQ142" s="541">
        <f>SUM('MEDIÇÃO_OBJETO (1)'!AR142)</f>
        <v>0</v>
      </c>
      <c r="AR142" s="541">
        <f>SUM('MEDIÇÃO_OBJETO (1)'!AS142)</f>
        <v>0</v>
      </c>
      <c r="AS142" s="541">
        <f>SUM('MEDIÇÃO_OBJETO (1)'!AT142)</f>
        <v>0</v>
      </c>
      <c r="AT142" s="541">
        <f>SUM('MEDIÇÃO_OBJETO (1)'!AU142)</f>
        <v>0</v>
      </c>
      <c r="AU142" s="541">
        <f>SUM('MEDIÇÃO_OBJETO (1)'!AV142)</f>
        <v>0</v>
      </c>
      <c r="AV142" s="541">
        <f>SUM('MEDIÇÃO_OBJETO (1)'!AW142)</f>
        <v>0</v>
      </c>
      <c r="AW142" s="541">
        <f>SUM('MEDIÇÃO_OBJETO (1)'!AX142)</f>
        <v>0</v>
      </c>
      <c r="AX142" s="977"/>
      <c r="BN142" s="992">
        <f t="shared" si="114"/>
        <v>0</v>
      </c>
      <c r="BO142" s="538">
        <f t="shared" si="146"/>
        <v>0</v>
      </c>
      <c r="BP142" s="987">
        <f>IF(RESUMO_GLOBAL!$X$53="a",ROUND(AF142*$N142,RESUMO_GLOBAL!$X$54),IF(RESUMO_GLOBAL!$X$53="t",TRUNC(AF142*$N142,RESUMO_GLOBAL!$X$54),AF142*$N142))</f>
        <v>0</v>
      </c>
      <c r="BQ142" s="987">
        <f>IF(RESUMO_GLOBAL!$X$53="a",ROUND(AG142*$N142,RESUMO_GLOBAL!$X$54),IF(RESUMO_GLOBAL!$X$53="t",TRUNC(AG142*$N142,RESUMO_GLOBAL!$X$54),AG142*$N142))</f>
        <v>0</v>
      </c>
      <c r="BR142" s="987">
        <f>IF(RESUMO_GLOBAL!$X$53="a",ROUND(AH142*$N142,RESUMO_GLOBAL!$X$54),IF(RESUMO_GLOBAL!$X$53="t",TRUNC(AH142*$N142,RESUMO_GLOBAL!$X$54),AH142*$N142))</f>
        <v>0</v>
      </c>
      <c r="BS142" s="987">
        <f>IF(RESUMO_GLOBAL!$X$53="a",ROUND(AI142*$N142,RESUMO_GLOBAL!$X$54),IF(RESUMO_GLOBAL!$X$53="t",TRUNC(AI142*$N142,RESUMO_GLOBAL!$X$54),AI142*$N142))</f>
        <v>0</v>
      </c>
      <c r="BT142" s="987">
        <f>IF(RESUMO_GLOBAL!$X$53="a",ROUND(AJ142*$N142,RESUMO_GLOBAL!$X$54),IF(RESUMO_GLOBAL!$X$53="t",TRUNC(AJ142*$N142,RESUMO_GLOBAL!$X$54),AJ142*$N142))</f>
        <v>0</v>
      </c>
      <c r="BU142" s="987">
        <f>IF(RESUMO_GLOBAL!$X$53="a",ROUND(AK142*$N142,RESUMO_GLOBAL!$X$54),IF(RESUMO_GLOBAL!$X$53="t",TRUNC(AK142*$N142,RESUMO_GLOBAL!$X$54),AK142*$N142))</f>
        <v>0</v>
      </c>
      <c r="BV142" s="987">
        <f>IF(RESUMO_GLOBAL!$X$53="a",ROUND(AL142*$N142,RESUMO_GLOBAL!$X$54),IF(RESUMO_GLOBAL!$X$53="t",TRUNC(AL142*$N142,RESUMO_GLOBAL!$X$54),AL142*$N142))</f>
        <v>0</v>
      </c>
      <c r="BW142" s="987">
        <f>IF(RESUMO_GLOBAL!$X$53="a",ROUND(AM142*$N142,RESUMO_GLOBAL!$X$54),IF(RESUMO_GLOBAL!$X$53="t",TRUNC(AM142*$N142,RESUMO_GLOBAL!$X$54),AM142*$N142))</f>
        <v>0</v>
      </c>
      <c r="BX142" s="987">
        <f>IF(RESUMO_GLOBAL!$X$53="a",ROUND(AN142*$N142,RESUMO_GLOBAL!$X$54),IF(RESUMO_GLOBAL!$X$53="t",TRUNC(AN142*$N142,RESUMO_GLOBAL!$X$54),AN142*$N142))</f>
        <v>0</v>
      </c>
      <c r="BY142" s="987">
        <f>IF(RESUMO_GLOBAL!$X$53="a",ROUND(AO142*$N142,RESUMO_GLOBAL!$X$54),IF(RESUMO_GLOBAL!$X$53="t",TRUNC(AO142*$N142,RESUMO_GLOBAL!$X$54),AO142*$N142))</f>
        <v>0</v>
      </c>
      <c r="BZ142" s="987">
        <f>IF(RESUMO_GLOBAL!$X$53="a",ROUND(AP142*$N142,RESUMO_GLOBAL!$X$54),IF(RESUMO_GLOBAL!$X$53="t",TRUNC(AP142*$N142,RESUMO_GLOBAL!$X$54),AP142*$N142))</f>
        <v>0</v>
      </c>
      <c r="CA142" s="987">
        <f>IF(RESUMO_GLOBAL!$X$53="a",ROUND(AQ142*$N142,RESUMO_GLOBAL!$X$54),IF(RESUMO_GLOBAL!$X$53="t",TRUNC(AQ142*$N142,RESUMO_GLOBAL!$X$54),AQ142*$N142))</f>
        <v>0</v>
      </c>
      <c r="CB142" s="987">
        <f>IF(RESUMO_GLOBAL!$X$53="a",ROUND(AR142*$N142,RESUMO_GLOBAL!$X$54),IF(RESUMO_GLOBAL!$X$53="t",TRUNC(AR142*$N142,RESUMO_GLOBAL!$X$54),AR142*$N142))</f>
        <v>0</v>
      </c>
      <c r="CC142" s="987">
        <f>IF(RESUMO_GLOBAL!$X$53="a",ROUND(AS142*$N142,RESUMO_GLOBAL!$X$54),IF(RESUMO_GLOBAL!$X$53="t",TRUNC(AS142*$N142,RESUMO_GLOBAL!$X$54),AS142*$N142))</f>
        <v>0</v>
      </c>
      <c r="CD142" s="987">
        <f>IF(RESUMO_GLOBAL!$X$53="a",ROUND(AT142*$N142,RESUMO_GLOBAL!$X$54),IF(RESUMO_GLOBAL!$X$53="t",TRUNC(AT142*$N142,RESUMO_GLOBAL!$X$54),AT142*$N142))</f>
        <v>0</v>
      </c>
      <c r="CE142" s="987">
        <f>IF(RESUMO_GLOBAL!$X$53="a",ROUND(AU142*$N142,RESUMO_GLOBAL!$X$54),IF(RESUMO_GLOBAL!$X$53="t",TRUNC(AU142*$N142,RESUMO_GLOBAL!$X$54),AU142*$N142))</f>
        <v>0</v>
      </c>
      <c r="CF142" s="987">
        <f>IF(RESUMO_GLOBAL!$X$53="a",ROUND(AV142*$N142,RESUMO_GLOBAL!$X$54),IF(RESUMO_GLOBAL!$X$53="t",TRUNC(AV142*$N142,RESUMO_GLOBAL!$X$54),AV142*$N142))</f>
        <v>0</v>
      </c>
      <c r="CG142" s="987">
        <f>IF(RESUMO_GLOBAL!$X$53="a",ROUND(AW142*$N142,RESUMO_GLOBAL!$X$54),IF(RESUMO_GLOBAL!$X$53="t",TRUNC(AW142*$N142,RESUMO_GLOBAL!$X$54),AW142*$N142))</f>
        <v>0</v>
      </c>
      <c r="CK142" s="59">
        <f t="shared" si="125"/>
        <v>0</v>
      </c>
      <c r="CL142" s="59">
        <f t="shared" si="126"/>
        <v>0</v>
      </c>
      <c r="CM142" s="59">
        <f t="shared" si="127"/>
        <v>0</v>
      </c>
      <c r="CN142" s="59">
        <f t="shared" si="128"/>
        <v>0</v>
      </c>
      <c r="CO142" s="59">
        <f t="shared" si="129"/>
        <v>0</v>
      </c>
      <c r="CP142" s="59">
        <f t="shared" si="130"/>
        <v>0</v>
      </c>
      <c r="CQ142" s="59">
        <f t="shared" si="131"/>
        <v>0</v>
      </c>
      <c r="CR142" s="59">
        <f t="shared" si="132"/>
        <v>0</v>
      </c>
      <c r="CS142" s="59">
        <f t="shared" si="133"/>
        <v>0</v>
      </c>
      <c r="CT142" s="59">
        <f t="shared" si="134"/>
        <v>0</v>
      </c>
      <c r="CU142" s="59">
        <f t="shared" si="135"/>
        <v>0</v>
      </c>
      <c r="CV142" s="59">
        <f t="shared" si="136"/>
        <v>0</v>
      </c>
      <c r="CW142" s="59">
        <f t="shared" si="137"/>
        <v>0</v>
      </c>
      <c r="CX142" s="59">
        <f t="shared" si="138"/>
        <v>0</v>
      </c>
      <c r="CY142" s="59">
        <f t="shared" si="139"/>
        <v>0</v>
      </c>
      <c r="CZ142" s="59">
        <f t="shared" si="140"/>
        <v>0</v>
      </c>
      <c r="DA142" s="59">
        <f t="shared" si="141"/>
        <v>0</v>
      </c>
      <c r="DB142" s="59">
        <f t="shared" si="142"/>
        <v>0</v>
      </c>
      <c r="DE142">
        <f t="shared" si="123"/>
        <v>137</v>
      </c>
      <c r="DF142" t="str">
        <f t="shared" si="143"/>
        <v/>
      </c>
      <c r="DG142" s="59">
        <f>IF($C142&lt;&gt;0,SUM($CK143:CK143),0)</f>
        <v>0</v>
      </c>
      <c r="DH142" s="59">
        <f>IF($C142&lt;&gt;0,SUM($CK143:CL143),0)</f>
        <v>0</v>
      </c>
      <c r="DI142" s="59">
        <f>IF($C142&lt;&gt;0,SUM($CK143:CM143),0)</f>
        <v>0</v>
      </c>
      <c r="DJ142" s="59">
        <f>IF($C142&lt;&gt;0,SUM($CK143:CN143),0)</f>
        <v>0</v>
      </c>
      <c r="DK142" s="59">
        <f>IF($C142&lt;&gt;0,SUM($CK143:CO143),0)</f>
        <v>0</v>
      </c>
      <c r="DL142" s="59">
        <f>IF($C142&lt;&gt;0,SUM($CK143:CP143),0)</f>
        <v>0</v>
      </c>
      <c r="DM142" s="59">
        <f>IF($C142&lt;&gt;0,SUM($CK143:CQ143),0)</f>
        <v>0</v>
      </c>
      <c r="DN142" s="59">
        <f>IF($C142&lt;&gt;0,SUM($CK143:CR143),0)</f>
        <v>0</v>
      </c>
      <c r="DO142" s="59">
        <f>IF($C142&lt;&gt;0,SUM($CK143:CS143),0)</f>
        <v>0</v>
      </c>
      <c r="DP142" s="59">
        <f>IF($C142&lt;&gt;0,SUM($CK143:CT143),0)</f>
        <v>0</v>
      </c>
      <c r="DQ142" s="59">
        <f>IF($C142&lt;&gt;0,SUM($CK143:CU143),0)</f>
        <v>0</v>
      </c>
      <c r="DR142" s="59">
        <f>IF($C142&lt;&gt;0,SUM($CK143:CV143),0)</f>
        <v>0</v>
      </c>
      <c r="DS142" s="59">
        <f>IF($C142&lt;&gt;0,SUM($CK143:CW143),0)</f>
        <v>0</v>
      </c>
      <c r="DT142" s="59">
        <f>IF($C142&lt;&gt;0,SUM($CK143:CX143),0)</f>
        <v>0</v>
      </c>
      <c r="DU142" s="59">
        <f>IF($C142&lt;&gt;0,SUM($CK143:CY143),0)</f>
        <v>0</v>
      </c>
      <c r="DV142" s="59">
        <f>IF($C142&lt;&gt;0,SUM($CK143:CZ143),0)</f>
        <v>0</v>
      </c>
      <c r="DW142" s="59">
        <f>IF($C142&lt;&gt;0,SUM($CK143:DA143),0)</f>
        <v>0</v>
      </c>
      <c r="DX142" s="59">
        <f>IF($C142&lt;&gt;0,SUM($CK143:DB143),0)</f>
        <v>0</v>
      </c>
      <c r="DY142" s="952" t="str">
        <f t="shared" si="147"/>
        <v/>
      </c>
    </row>
    <row r="143" spans="1:129" ht="13.5" hidden="1" thickBot="1">
      <c r="A143" s="3" t="str">
        <f t="shared" si="148"/>
        <v/>
      </c>
      <c r="B143" s="805">
        <f>Dados_GLOBAL_Inicial!E143</f>
        <v>0</v>
      </c>
      <c r="C143" s="953">
        <f>IF(IFERROR(VALUE(Dados_GLOBAL_Inicial!F143),0)=0,0,Dados_GLOBAL_Inicial!F143)</f>
        <v>0</v>
      </c>
      <c r="D143" s="830">
        <f>Dados_GLOBAL_Inicial!G143</f>
        <v>0</v>
      </c>
      <c r="E143" s="830" t="str">
        <f>IF(IFERROR(VLOOKUP(F143,Cod_Gde_Itens!$A$1:$B$80,2,FALSE),0)&gt;549,IFERROR(VLOOKUP(F143,Cod_Gde_Itens!$A$1:$B$80,2,FALSE),0),IF(Dados_GLOBAL_Inicial!H143=0,"",Dados_GLOBAL_Inicial!H143))</f>
        <v/>
      </c>
      <c r="F143" s="823">
        <f>Dados_GLOBAL_Inicial!I143</f>
        <v>0</v>
      </c>
      <c r="G143" s="824">
        <f>Dados_GLOBAL_Inicial!J143</f>
        <v>0</v>
      </c>
      <c r="H143" s="454">
        <f>Dados_GLOBAL_Inicial!K143</f>
        <v>0</v>
      </c>
      <c r="I143" s="970">
        <f>SUM('MEDIÇÃO_OBJETO (1)'!I143)</f>
        <v>0</v>
      </c>
      <c r="J143" s="455">
        <f t="shared" si="149"/>
        <v>0</v>
      </c>
      <c r="K143" s="451">
        <f t="shared" si="115"/>
        <v>0</v>
      </c>
      <c r="L143" s="452">
        <f t="shared" si="124"/>
        <v>0</v>
      </c>
      <c r="M143" s="809">
        <f t="shared" si="116"/>
        <v>0</v>
      </c>
      <c r="N143" s="810">
        <f>IF(IFERROR(VALUE(Dados_GLOBAL_Inicial!L143),0)=0,0,Dados_GLOBAL_Inicial!L143)</f>
        <v>0</v>
      </c>
      <c r="O143" s="812">
        <f>SUM('MEDIÇÃO_OBJETO (1)'!O143)</f>
        <v>0</v>
      </c>
      <c r="P143" s="812">
        <f>SUM('MEDIÇÃO_OBJETO (1)'!P143)</f>
        <v>0</v>
      </c>
      <c r="Q143" s="813">
        <f t="shared" si="117"/>
        <v>0</v>
      </c>
      <c r="R143" s="951"/>
      <c r="S143" s="815">
        <f>SUM('MEDIÇÃO_OBJETO (1)'!S143)</f>
        <v>0</v>
      </c>
      <c r="T143" s="815">
        <f>SUM('MEDIÇÃO_OBJETO (1)'!T143)</f>
        <v>0</v>
      </c>
      <c r="V143" s="19"/>
      <c r="W143" s="978">
        <f t="shared" si="118"/>
        <v>0</v>
      </c>
      <c r="X143" s="816">
        <f t="shared" si="119"/>
        <v>0</v>
      </c>
      <c r="Y143" s="816">
        <f t="shared" si="120"/>
        <v>0</v>
      </c>
      <c r="Z143" s="817">
        <f t="shared" si="121"/>
        <v>0</v>
      </c>
      <c r="AB143" s="453">
        <f t="shared" si="144"/>
        <v>0</v>
      </c>
      <c r="AC143" s="14">
        <f t="shared" si="122"/>
        <v>0</v>
      </c>
      <c r="AD143" s="819"/>
      <c r="AE143" s="631">
        <f t="shared" si="145"/>
        <v>0</v>
      </c>
      <c r="AF143" s="818">
        <f>SUM('MEDIÇÃO_OBJETO (1)'!AG143)</f>
        <v>0</v>
      </c>
      <c r="AG143" s="541">
        <f>SUM('MEDIÇÃO_OBJETO (1)'!AH143)</f>
        <v>0</v>
      </c>
      <c r="AH143" s="541">
        <f>SUM('MEDIÇÃO_OBJETO (1)'!AI143)</f>
        <v>0</v>
      </c>
      <c r="AI143" s="541">
        <f>SUM('MEDIÇÃO_OBJETO (1)'!AJ143)</f>
        <v>0</v>
      </c>
      <c r="AJ143" s="541">
        <f>SUM('MEDIÇÃO_OBJETO (1)'!AK143)</f>
        <v>0</v>
      </c>
      <c r="AK143" s="541">
        <f>SUM('MEDIÇÃO_OBJETO (1)'!AL143)</f>
        <v>0</v>
      </c>
      <c r="AL143" s="541">
        <f>SUM('MEDIÇÃO_OBJETO (1)'!AM143)</f>
        <v>0</v>
      </c>
      <c r="AM143" s="541">
        <f>SUM('MEDIÇÃO_OBJETO (1)'!AN143)</f>
        <v>0</v>
      </c>
      <c r="AN143" s="541">
        <f>SUM('MEDIÇÃO_OBJETO (1)'!AO143)</f>
        <v>0</v>
      </c>
      <c r="AO143" s="541">
        <f>SUM('MEDIÇÃO_OBJETO (1)'!AP143)</f>
        <v>0</v>
      </c>
      <c r="AP143" s="541">
        <f>SUM('MEDIÇÃO_OBJETO (1)'!AQ143)</f>
        <v>0</v>
      </c>
      <c r="AQ143" s="541">
        <f>SUM('MEDIÇÃO_OBJETO (1)'!AR143)</f>
        <v>0</v>
      </c>
      <c r="AR143" s="541">
        <f>SUM('MEDIÇÃO_OBJETO (1)'!AS143)</f>
        <v>0</v>
      </c>
      <c r="AS143" s="541">
        <f>SUM('MEDIÇÃO_OBJETO (1)'!AT143)</f>
        <v>0</v>
      </c>
      <c r="AT143" s="541">
        <f>SUM('MEDIÇÃO_OBJETO (1)'!AU143)</f>
        <v>0</v>
      </c>
      <c r="AU143" s="541">
        <f>SUM('MEDIÇÃO_OBJETO (1)'!AV143)</f>
        <v>0</v>
      </c>
      <c r="AV143" s="541">
        <f>SUM('MEDIÇÃO_OBJETO (1)'!AW143)</f>
        <v>0</v>
      </c>
      <c r="AW143" s="541">
        <f>SUM('MEDIÇÃO_OBJETO (1)'!AX143)</f>
        <v>0</v>
      </c>
      <c r="AX143" s="977"/>
      <c r="BN143" s="992">
        <f t="shared" si="114"/>
        <v>0</v>
      </c>
      <c r="BO143" s="538">
        <f t="shared" si="146"/>
        <v>0</v>
      </c>
      <c r="BP143" s="987">
        <f>IF(RESUMO_GLOBAL!$X$53="a",ROUND(AF143*$N143,RESUMO_GLOBAL!$X$54),IF(RESUMO_GLOBAL!$X$53="t",TRUNC(AF143*$N143,RESUMO_GLOBAL!$X$54),AF143*$N143))</f>
        <v>0</v>
      </c>
      <c r="BQ143" s="987">
        <f>IF(RESUMO_GLOBAL!$X$53="a",ROUND(AG143*$N143,RESUMO_GLOBAL!$X$54),IF(RESUMO_GLOBAL!$X$53="t",TRUNC(AG143*$N143,RESUMO_GLOBAL!$X$54),AG143*$N143))</f>
        <v>0</v>
      </c>
      <c r="BR143" s="987">
        <f>IF(RESUMO_GLOBAL!$X$53="a",ROUND(AH143*$N143,RESUMO_GLOBAL!$X$54),IF(RESUMO_GLOBAL!$X$53="t",TRUNC(AH143*$N143,RESUMO_GLOBAL!$X$54),AH143*$N143))</f>
        <v>0</v>
      </c>
      <c r="BS143" s="987">
        <f>IF(RESUMO_GLOBAL!$X$53="a",ROUND(AI143*$N143,RESUMO_GLOBAL!$X$54),IF(RESUMO_GLOBAL!$X$53="t",TRUNC(AI143*$N143,RESUMO_GLOBAL!$X$54),AI143*$N143))</f>
        <v>0</v>
      </c>
      <c r="BT143" s="987">
        <f>IF(RESUMO_GLOBAL!$X$53="a",ROUND(AJ143*$N143,RESUMO_GLOBAL!$X$54),IF(RESUMO_GLOBAL!$X$53="t",TRUNC(AJ143*$N143,RESUMO_GLOBAL!$X$54),AJ143*$N143))</f>
        <v>0</v>
      </c>
      <c r="BU143" s="987">
        <f>IF(RESUMO_GLOBAL!$X$53="a",ROUND(AK143*$N143,RESUMO_GLOBAL!$X$54),IF(RESUMO_GLOBAL!$X$53="t",TRUNC(AK143*$N143,RESUMO_GLOBAL!$X$54),AK143*$N143))</f>
        <v>0</v>
      </c>
      <c r="BV143" s="987">
        <f>IF(RESUMO_GLOBAL!$X$53="a",ROUND(AL143*$N143,RESUMO_GLOBAL!$X$54),IF(RESUMO_GLOBAL!$X$53="t",TRUNC(AL143*$N143,RESUMO_GLOBAL!$X$54),AL143*$N143))</f>
        <v>0</v>
      </c>
      <c r="BW143" s="987">
        <f>IF(RESUMO_GLOBAL!$X$53="a",ROUND(AM143*$N143,RESUMO_GLOBAL!$X$54),IF(RESUMO_GLOBAL!$X$53="t",TRUNC(AM143*$N143,RESUMO_GLOBAL!$X$54),AM143*$N143))</f>
        <v>0</v>
      </c>
      <c r="BX143" s="987">
        <f>IF(RESUMO_GLOBAL!$X$53="a",ROUND(AN143*$N143,RESUMO_GLOBAL!$X$54),IF(RESUMO_GLOBAL!$X$53="t",TRUNC(AN143*$N143,RESUMO_GLOBAL!$X$54),AN143*$N143))</f>
        <v>0</v>
      </c>
      <c r="BY143" s="987">
        <f>IF(RESUMO_GLOBAL!$X$53="a",ROUND(AO143*$N143,RESUMO_GLOBAL!$X$54),IF(RESUMO_GLOBAL!$X$53="t",TRUNC(AO143*$N143,RESUMO_GLOBAL!$X$54),AO143*$N143))</f>
        <v>0</v>
      </c>
      <c r="BZ143" s="987">
        <f>IF(RESUMO_GLOBAL!$X$53="a",ROUND(AP143*$N143,RESUMO_GLOBAL!$X$54),IF(RESUMO_GLOBAL!$X$53="t",TRUNC(AP143*$N143,RESUMO_GLOBAL!$X$54),AP143*$N143))</f>
        <v>0</v>
      </c>
      <c r="CA143" s="987">
        <f>IF(RESUMO_GLOBAL!$X$53="a",ROUND(AQ143*$N143,RESUMO_GLOBAL!$X$54),IF(RESUMO_GLOBAL!$X$53="t",TRUNC(AQ143*$N143,RESUMO_GLOBAL!$X$54),AQ143*$N143))</f>
        <v>0</v>
      </c>
      <c r="CB143" s="987">
        <f>IF(RESUMO_GLOBAL!$X$53="a",ROUND(AR143*$N143,RESUMO_GLOBAL!$X$54),IF(RESUMO_GLOBAL!$X$53="t",TRUNC(AR143*$N143,RESUMO_GLOBAL!$X$54),AR143*$N143))</f>
        <v>0</v>
      </c>
      <c r="CC143" s="987">
        <f>IF(RESUMO_GLOBAL!$X$53="a",ROUND(AS143*$N143,RESUMO_GLOBAL!$X$54),IF(RESUMO_GLOBAL!$X$53="t",TRUNC(AS143*$N143,RESUMO_GLOBAL!$X$54),AS143*$N143))</f>
        <v>0</v>
      </c>
      <c r="CD143" s="987">
        <f>IF(RESUMO_GLOBAL!$X$53="a",ROUND(AT143*$N143,RESUMO_GLOBAL!$X$54),IF(RESUMO_GLOBAL!$X$53="t",TRUNC(AT143*$N143,RESUMO_GLOBAL!$X$54),AT143*$N143))</f>
        <v>0</v>
      </c>
      <c r="CE143" s="987">
        <f>IF(RESUMO_GLOBAL!$X$53="a",ROUND(AU143*$N143,RESUMO_GLOBAL!$X$54),IF(RESUMO_GLOBAL!$X$53="t",TRUNC(AU143*$N143,RESUMO_GLOBAL!$X$54),AU143*$N143))</f>
        <v>0</v>
      </c>
      <c r="CF143" s="987">
        <f>IF(RESUMO_GLOBAL!$X$53="a",ROUND(AV143*$N143,RESUMO_GLOBAL!$X$54),IF(RESUMO_GLOBAL!$X$53="t",TRUNC(AV143*$N143,RESUMO_GLOBAL!$X$54),AV143*$N143))</f>
        <v>0</v>
      </c>
      <c r="CG143" s="987">
        <f>IF(RESUMO_GLOBAL!$X$53="a",ROUND(AW143*$N143,RESUMO_GLOBAL!$X$54),IF(RESUMO_GLOBAL!$X$53="t",TRUNC(AW143*$N143,RESUMO_GLOBAL!$X$54),AW143*$N143))</f>
        <v>0</v>
      </c>
      <c r="CK143" s="59">
        <f t="shared" si="125"/>
        <v>0</v>
      </c>
      <c r="CL143" s="59">
        <f t="shared" si="126"/>
        <v>0</v>
      </c>
      <c r="CM143" s="59">
        <f t="shared" si="127"/>
        <v>0</v>
      </c>
      <c r="CN143" s="59">
        <f t="shared" si="128"/>
        <v>0</v>
      </c>
      <c r="CO143" s="59">
        <f t="shared" si="129"/>
        <v>0</v>
      </c>
      <c r="CP143" s="59">
        <f t="shared" si="130"/>
        <v>0</v>
      </c>
      <c r="CQ143" s="59">
        <f t="shared" si="131"/>
        <v>0</v>
      </c>
      <c r="CR143" s="59">
        <f t="shared" si="132"/>
        <v>0</v>
      </c>
      <c r="CS143" s="59">
        <f t="shared" si="133"/>
        <v>0</v>
      </c>
      <c r="CT143" s="59">
        <f t="shared" si="134"/>
        <v>0</v>
      </c>
      <c r="CU143" s="59">
        <f t="shared" si="135"/>
        <v>0</v>
      </c>
      <c r="CV143" s="59">
        <f t="shared" si="136"/>
        <v>0</v>
      </c>
      <c r="CW143" s="59">
        <f t="shared" si="137"/>
        <v>0</v>
      </c>
      <c r="CX143" s="59">
        <f t="shared" si="138"/>
        <v>0</v>
      </c>
      <c r="CY143" s="59">
        <f t="shared" si="139"/>
        <v>0</v>
      </c>
      <c r="CZ143" s="59">
        <f t="shared" si="140"/>
        <v>0</v>
      </c>
      <c r="DA143" s="59">
        <f t="shared" si="141"/>
        <v>0</v>
      </c>
      <c r="DB143" s="59">
        <f t="shared" si="142"/>
        <v>0</v>
      </c>
      <c r="DE143">
        <f t="shared" si="123"/>
        <v>138</v>
      </c>
      <c r="DF143" t="str">
        <f t="shared" si="143"/>
        <v/>
      </c>
      <c r="DG143" s="59">
        <f>IF($C143&lt;&gt;0,SUM($CK144:CK144),0)</f>
        <v>0</v>
      </c>
      <c r="DH143" s="59">
        <f>IF($C143&lt;&gt;0,SUM($CK144:CL144),0)</f>
        <v>0</v>
      </c>
      <c r="DI143" s="59">
        <f>IF($C143&lt;&gt;0,SUM($CK144:CM144),0)</f>
        <v>0</v>
      </c>
      <c r="DJ143" s="59">
        <f>IF($C143&lt;&gt;0,SUM($CK144:CN144),0)</f>
        <v>0</v>
      </c>
      <c r="DK143" s="59">
        <f>IF($C143&lt;&gt;0,SUM($CK144:CO144),0)</f>
        <v>0</v>
      </c>
      <c r="DL143" s="59">
        <f>IF($C143&lt;&gt;0,SUM($CK144:CP144),0)</f>
        <v>0</v>
      </c>
      <c r="DM143" s="59">
        <f>IF($C143&lt;&gt;0,SUM($CK144:CQ144),0)</f>
        <v>0</v>
      </c>
      <c r="DN143" s="59">
        <f>IF($C143&lt;&gt;0,SUM($CK144:CR144),0)</f>
        <v>0</v>
      </c>
      <c r="DO143" s="59">
        <f>IF($C143&lt;&gt;0,SUM($CK144:CS144),0)</f>
        <v>0</v>
      </c>
      <c r="DP143" s="59">
        <f>IF($C143&lt;&gt;0,SUM($CK144:CT144),0)</f>
        <v>0</v>
      </c>
      <c r="DQ143" s="59">
        <f>IF($C143&lt;&gt;0,SUM($CK144:CU144),0)</f>
        <v>0</v>
      </c>
      <c r="DR143" s="59">
        <f>IF($C143&lt;&gt;0,SUM($CK144:CV144),0)</f>
        <v>0</v>
      </c>
      <c r="DS143" s="59">
        <f>IF($C143&lt;&gt;0,SUM($CK144:CW144),0)</f>
        <v>0</v>
      </c>
      <c r="DT143" s="59">
        <f>IF($C143&lt;&gt;0,SUM($CK144:CX144),0)</f>
        <v>0</v>
      </c>
      <c r="DU143" s="59">
        <f>IF($C143&lt;&gt;0,SUM($CK144:CY144),0)</f>
        <v>0</v>
      </c>
      <c r="DV143" s="59">
        <f>IF($C143&lt;&gt;0,SUM($CK144:CZ144),0)</f>
        <v>0</v>
      </c>
      <c r="DW143" s="59">
        <f>IF($C143&lt;&gt;0,SUM($CK144:DA144),0)</f>
        <v>0</v>
      </c>
      <c r="DX143" s="59">
        <f>IF($C143&lt;&gt;0,SUM($CK144:DB144),0)</f>
        <v>0</v>
      </c>
      <c r="DY143" s="952" t="str">
        <f t="shared" si="147"/>
        <v/>
      </c>
    </row>
    <row r="144" spans="1:129" ht="13.5" hidden="1" thickBot="1">
      <c r="A144" s="3" t="str">
        <f t="shared" si="148"/>
        <v/>
      </c>
      <c r="B144" s="805">
        <f>Dados_GLOBAL_Inicial!E144</f>
        <v>0</v>
      </c>
      <c r="C144" s="953">
        <f>IF(IFERROR(VALUE(Dados_GLOBAL_Inicial!F144),0)=0,0,Dados_GLOBAL_Inicial!F144)</f>
        <v>0</v>
      </c>
      <c r="D144" s="830">
        <f>Dados_GLOBAL_Inicial!G144</f>
        <v>0</v>
      </c>
      <c r="E144" s="830" t="str">
        <f>IF(IFERROR(VLOOKUP(F144,Cod_Gde_Itens!$A$1:$B$80,2,FALSE),0)&gt;549,IFERROR(VLOOKUP(F144,Cod_Gde_Itens!$A$1:$B$80,2,FALSE),0),IF(Dados_GLOBAL_Inicial!H144=0,"",Dados_GLOBAL_Inicial!H144))</f>
        <v/>
      </c>
      <c r="F144" s="823">
        <f>Dados_GLOBAL_Inicial!I144</f>
        <v>0</v>
      </c>
      <c r="G144" s="824">
        <f>Dados_GLOBAL_Inicial!J144</f>
        <v>0</v>
      </c>
      <c r="H144" s="454">
        <f>Dados_GLOBAL_Inicial!K144</f>
        <v>0</v>
      </c>
      <c r="I144" s="970">
        <f>SUM('MEDIÇÃO_OBJETO (1)'!I144)</f>
        <v>0</v>
      </c>
      <c r="J144" s="455">
        <f t="shared" si="149"/>
        <v>0</v>
      </c>
      <c r="K144" s="451">
        <f t="shared" si="115"/>
        <v>0</v>
      </c>
      <c r="L144" s="452">
        <f t="shared" si="124"/>
        <v>0</v>
      </c>
      <c r="M144" s="809">
        <f t="shared" si="116"/>
        <v>0</v>
      </c>
      <c r="N144" s="810">
        <f>IF(IFERROR(VALUE(Dados_GLOBAL_Inicial!L144),0)=0,0,Dados_GLOBAL_Inicial!L144)</f>
        <v>0</v>
      </c>
      <c r="O144" s="812">
        <f>SUM('MEDIÇÃO_OBJETO (1)'!O144)</f>
        <v>0</v>
      </c>
      <c r="P144" s="812">
        <f>SUM('MEDIÇÃO_OBJETO (1)'!P144)</f>
        <v>0</v>
      </c>
      <c r="Q144" s="813">
        <f t="shared" si="117"/>
        <v>0</v>
      </c>
      <c r="R144" s="951"/>
      <c r="S144" s="815">
        <f>SUM('MEDIÇÃO_OBJETO (1)'!S144)</f>
        <v>0</v>
      </c>
      <c r="T144" s="815">
        <f>SUM('MEDIÇÃO_OBJETO (1)'!T144)</f>
        <v>0</v>
      </c>
      <c r="V144" s="19"/>
      <c r="W144" s="978">
        <f t="shared" si="118"/>
        <v>0</v>
      </c>
      <c r="X144" s="816">
        <f t="shared" si="119"/>
        <v>0</v>
      </c>
      <c r="Y144" s="816">
        <f t="shared" si="120"/>
        <v>0</v>
      </c>
      <c r="Z144" s="817">
        <f t="shared" si="121"/>
        <v>0</v>
      </c>
      <c r="AB144" s="453">
        <f t="shared" si="144"/>
        <v>0</v>
      </c>
      <c r="AC144" s="14">
        <f t="shared" si="122"/>
        <v>0</v>
      </c>
      <c r="AD144" s="819"/>
      <c r="AE144" s="631">
        <f t="shared" si="145"/>
        <v>0</v>
      </c>
      <c r="AF144" s="818">
        <f>SUM('MEDIÇÃO_OBJETO (1)'!AG144)</f>
        <v>0</v>
      </c>
      <c r="AG144" s="541">
        <f>SUM('MEDIÇÃO_OBJETO (1)'!AH144)</f>
        <v>0</v>
      </c>
      <c r="AH144" s="541">
        <f>SUM('MEDIÇÃO_OBJETO (1)'!AI144)</f>
        <v>0</v>
      </c>
      <c r="AI144" s="541">
        <f>SUM('MEDIÇÃO_OBJETO (1)'!AJ144)</f>
        <v>0</v>
      </c>
      <c r="AJ144" s="541">
        <f>SUM('MEDIÇÃO_OBJETO (1)'!AK144)</f>
        <v>0</v>
      </c>
      <c r="AK144" s="541">
        <f>SUM('MEDIÇÃO_OBJETO (1)'!AL144)</f>
        <v>0</v>
      </c>
      <c r="AL144" s="541">
        <f>SUM('MEDIÇÃO_OBJETO (1)'!AM144)</f>
        <v>0</v>
      </c>
      <c r="AM144" s="541">
        <f>SUM('MEDIÇÃO_OBJETO (1)'!AN144)</f>
        <v>0</v>
      </c>
      <c r="AN144" s="541">
        <f>SUM('MEDIÇÃO_OBJETO (1)'!AO144)</f>
        <v>0</v>
      </c>
      <c r="AO144" s="541">
        <f>SUM('MEDIÇÃO_OBJETO (1)'!AP144)</f>
        <v>0</v>
      </c>
      <c r="AP144" s="541">
        <f>SUM('MEDIÇÃO_OBJETO (1)'!AQ144)</f>
        <v>0</v>
      </c>
      <c r="AQ144" s="541">
        <f>SUM('MEDIÇÃO_OBJETO (1)'!AR144)</f>
        <v>0</v>
      </c>
      <c r="AR144" s="541">
        <f>SUM('MEDIÇÃO_OBJETO (1)'!AS144)</f>
        <v>0</v>
      </c>
      <c r="AS144" s="541">
        <f>SUM('MEDIÇÃO_OBJETO (1)'!AT144)</f>
        <v>0</v>
      </c>
      <c r="AT144" s="541">
        <f>SUM('MEDIÇÃO_OBJETO (1)'!AU144)</f>
        <v>0</v>
      </c>
      <c r="AU144" s="541">
        <f>SUM('MEDIÇÃO_OBJETO (1)'!AV144)</f>
        <v>0</v>
      </c>
      <c r="AV144" s="541">
        <f>SUM('MEDIÇÃO_OBJETO (1)'!AW144)</f>
        <v>0</v>
      </c>
      <c r="AW144" s="541">
        <f>SUM('MEDIÇÃO_OBJETO (1)'!AX144)</f>
        <v>0</v>
      </c>
      <c r="AX144" s="977"/>
      <c r="BN144" s="992">
        <f t="shared" si="114"/>
        <v>0</v>
      </c>
      <c r="BO144" s="538">
        <f t="shared" si="146"/>
        <v>0</v>
      </c>
      <c r="BP144" s="987">
        <f>IF(RESUMO_GLOBAL!$X$53="a",ROUND(AF144*$N144,RESUMO_GLOBAL!$X$54),IF(RESUMO_GLOBAL!$X$53="t",TRUNC(AF144*$N144,RESUMO_GLOBAL!$X$54),AF144*$N144))</f>
        <v>0</v>
      </c>
      <c r="BQ144" s="987">
        <f>IF(RESUMO_GLOBAL!$X$53="a",ROUND(AG144*$N144,RESUMO_GLOBAL!$X$54),IF(RESUMO_GLOBAL!$X$53="t",TRUNC(AG144*$N144,RESUMO_GLOBAL!$X$54),AG144*$N144))</f>
        <v>0</v>
      </c>
      <c r="BR144" s="987">
        <f>IF(RESUMO_GLOBAL!$X$53="a",ROUND(AH144*$N144,RESUMO_GLOBAL!$X$54),IF(RESUMO_GLOBAL!$X$53="t",TRUNC(AH144*$N144,RESUMO_GLOBAL!$X$54),AH144*$N144))</f>
        <v>0</v>
      </c>
      <c r="BS144" s="987">
        <f>IF(RESUMO_GLOBAL!$X$53="a",ROUND(AI144*$N144,RESUMO_GLOBAL!$X$54),IF(RESUMO_GLOBAL!$X$53="t",TRUNC(AI144*$N144,RESUMO_GLOBAL!$X$54),AI144*$N144))</f>
        <v>0</v>
      </c>
      <c r="BT144" s="987">
        <f>IF(RESUMO_GLOBAL!$X$53="a",ROUND(AJ144*$N144,RESUMO_GLOBAL!$X$54),IF(RESUMO_GLOBAL!$X$53="t",TRUNC(AJ144*$N144,RESUMO_GLOBAL!$X$54),AJ144*$N144))</f>
        <v>0</v>
      </c>
      <c r="BU144" s="987">
        <f>IF(RESUMO_GLOBAL!$X$53="a",ROUND(AK144*$N144,RESUMO_GLOBAL!$X$54),IF(RESUMO_GLOBAL!$X$53="t",TRUNC(AK144*$N144,RESUMO_GLOBAL!$X$54),AK144*$N144))</f>
        <v>0</v>
      </c>
      <c r="BV144" s="987">
        <f>IF(RESUMO_GLOBAL!$X$53="a",ROUND(AL144*$N144,RESUMO_GLOBAL!$X$54),IF(RESUMO_GLOBAL!$X$53="t",TRUNC(AL144*$N144,RESUMO_GLOBAL!$X$54),AL144*$N144))</f>
        <v>0</v>
      </c>
      <c r="BW144" s="987">
        <f>IF(RESUMO_GLOBAL!$X$53="a",ROUND(AM144*$N144,RESUMO_GLOBAL!$X$54),IF(RESUMO_GLOBAL!$X$53="t",TRUNC(AM144*$N144,RESUMO_GLOBAL!$X$54),AM144*$N144))</f>
        <v>0</v>
      </c>
      <c r="BX144" s="987">
        <f>IF(RESUMO_GLOBAL!$X$53="a",ROUND(AN144*$N144,RESUMO_GLOBAL!$X$54),IF(RESUMO_GLOBAL!$X$53="t",TRUNC(AN144*$N144,RESUMO_GLOBAL!$X$54),AN144*$N144))</f>
        <v>0</v>
      </c>
      <c r="BY144" s="987">
        <f>IF(RESUMO_GLOBAL!$X$53="a",ROUND(AO144*$N144,RESUMO_GLOBAL!$X$54),IF(RESUMO_GLOBAL!$X$53="t",TRUNC(AO144*$N144,RESUMO_GLOBAL!$X$54),AO144*$N144))</f>
        <v>0</v>
      </c>
      <c r="BZ144" s="987">
        <f>IF(RESUMO_GLOBAL!$X$53="a",ROUND(AP144*$N144,RESUMO_GLOBAL!$X$54),IF(RESUMO_GLOBAL!$X$53="t",TRUNC(AP144*$N144,RESUMO_GLOBAL!$X$54),AP144*$N144))</f>
        <v>0</v>
      </c>
      <c r="CA144" s="987">
        <f>IF(RESUMO_GLOBAL!$X$53="a",ROUND(AQ144*$N144,RESUMO_GLOBAL!$X$54),IF(RESUMO_GLOBAL!$X$53="t",TRUNC(AQ144*$N144,RESUMO_GLOBAL!$X$54),AQ144*$N144))</f>
        <v>0</v>
      </c>
      <c r="CB144" s="987">
        <f>IF(RESUMO_GLOBAL!$X$53="a",ROUND(AR144*$N144,RESUMO_GLOBAL!$X$54),IF(RESUMO_GLOBAL!$X$53="t",TRUNC(AR144*$N144,RESUMO_GLOBAL!$X$54),AR144*$N144))</f>
        <v>0</v>
      </c>
      <c r="CC144" s="987">
        <f>IF(RESUMO_GLOBAL!$X$53="a",ROUND(AS144*$N144,RESUMO_GLOBAL!$X$54),IF(RESUMO_GLOBAL!$X$53="t",TRUNC(AS144*$N144,RESUMO_GLOBAL!$X$54),AS144*$N144))</f>
        <v>0</v>
      </c>
      <c r="CD144" s="987">
        <f>IF(RESUMO_GLOBAL!$X$53="a",ROUND(AT144*$N144,RESUMO_GLOBAL!$X$54),IF(RESUMO_GLOBAL!$X$53="t",TRUNC(AT144*$N144,RESUMO_GLOBAL!$X$54),AT144*$N144))</f>
        <v>0</v>
      </c>
      <c r="CE144" s="987">
        <f>IF(RESUMO_GLOBAL!$X$53="a",ROUND(AU144*$N144,RESUMO_GLOBAL!$X$54),IF(RESUMO_GLOBAL!$X$53="t",TRUNC(AU144*$N144,RESUMO_GLOBAL!$X$54),AU144*$N144))</f>
        <v>0</v>
      </c>
      <c r="CF144" s="987">
        <f>IF(RESUMO_GLOBAL!$X$53="a",ROUND(AV144*$N144,RESUMO_GLOBAL!$X$54),IF(RESUMO_GLOBAL!$X$53="t",TRUNC(AV144*$N144,RESUMO_GLOBAL!$X$54),AV144*$N144))</f>
        <v>0</v>
      </c>
      <c r="CG144" s="987">
        <f>IF(RESUMO_GLOBAL!$X$53="a",ROUND(AW144*$N144,RESUMO_GLOBAL!$X$54),IF(RESUMO_GLOBAL!$X$53="t",TRUNC(AW144*$N144,RESUMO_GLOBAL!$X$54),AW144*$N144))</f>
        <v>0</v>
      </c>
      <c r="CK144" s="59">
        <f t="shared" si="125"/>
        <v>0</v>
      </c>
      <c r="CL144" s="59">
        <f t="shared" si="126"/>
        <v>0</v>
      </c>
      <c r="CM144" s="59">
        <f t="shared" si="127"/>
        <v>0</v>
      </c>
      <c r="CN144" s="59">
        <f t="shared" si="128"/>
        <v>0</v>
      </c>
      <c r="CO144" s="59">
        <f t="shared" si="129"/>
        <v>0</v>
      </c>
      <c r="CP144" s="59">
        <f t="shared" si="130"/>
        <v>0</v>
      </c>
      <c r="CQ144" s="59">
        <f t="shared" si="131"/>
        <v>0</v>
      </c>
      <c r="CR144" s="59">
        <f t="shared" si="132"/>
        <v>0</v>
      </c>
      <c r="CS144" s="59">
        <f t="shared" si="133"/>
        <v>0</v>
      </c>
      <c r="CT144" s="59">
        <f t="shared" si="134"/>
        <v>0</v>
      </c>
      <c r="CU144" s="59">
        <f t="shared" si="135"/>
        <v>0</v>
      </c>
      <c r="CV144" s="59">
        <f t="shared" si="136"/>
        <v>0</v>
      </c>
      <c r="CW144" s="59">
        <f t="shared" si="137"/>
        <v>0</v>
      </c>
      <c r="CX144" s="59">
        <f t="shared" si="138"/>
        <v>0</v>
      </c>
      <c r="CY144" s="59">
        <f t="shared" si="139"/>
        <v>0</v>
      </c>
      <c r="CZ144" s="59">
        <f t="shared" si="140"/>
        <v>0</v>
      </c>
      <c r="DA144" s="59">
        <f t="shared" si="141"/>
        <v>0</v>
      </c>
      <c r="DB144" s="59">
        <f t="shared" si="142"/>
        <v>0</v>
      </c>
      <c r="DE144">
        <f t="shared" si="123"/>
        <v>139</v>
      </c>
      <c r="DF144" t="str">
        <f t="shared" si="143"/>
        <v/>
      </c>
      <c r="DG144" s="59">
        <f>IF($C144&lt;&gt;0,SUM($CK145:CK145),0)</f>
        <v>0</v>
      </c>
      <c r="DH144" s="59">
        <f>IF($C144&lt;&gt;0,SUM($CK145:CL145),0)</f>
        <v>0</v>
      </c>
      <c r="DI144" s="59">
        <f>IF($C144&lt;&gt;0,SUM($CK145:CM145),0)</f>
        <v>0</v>
      </c>
      <c r="DJ144" s="59">
        <f>IF($C144&lt;&gt;0,SUM($CK145:CN145),0)</f>
        <v>0</v>
      </c>
      <c r="DK144" s="59">
        <f>IF($C144&lt;&gt;0,SUM($CK145:CO145),0)</f>
        <v>0</v>
      </c>
      <c r="DL144" s="59">
        <f>IF($C144&lt;&gt;0,SUM($CK145:CP145),0)</f>
        <v>0</v>
      </c>
      <c r="DM144" s="59">
        <f>IF($C144&lt;&gt;0,SUM($CK145:CQ145),0)</f>
        <v>0</v>
      </c>
      <c r="DN144" s="59">
        <f>IF($C144&lt;&gt;0,SUM($CK145:CR145),0)</f>
        <v>0</v>
      </c>
      <c r="DO144" s="59">
        <f>IF($C144&lt;&gt;0,SUM($CK145:CS145),0)</f>
        <v>0</v>
      </c>
      <c r="DP144" s="59">
        <f>IF($C144&lt;&gt;0,SUM($CK145:CT145),0)</f>
        <v>0</v>
      </c>
      <c r="DQ144" s="59">
        <f>IF($C144&lt;&gt;0,SUM($CK145:CU145),0)</f>
        <v>0</v>
      </c>
      <c r="DR144" s="59">
        <f>IF($C144&lt;&gt;0,SUM($CK145:CV145),0)</f>
        <v>0</v>
      </c>
      <c r="DS144" s="59">
        <f>IF($C144&lt;&gt;0,SUM($CK145:CW145),0)</f>
        <v>0</v>
      </c>
      <c r="DT144" s="59">
        <f>IF($C144&lt;&gt;0,SUM($CK145:CX145),0)</f>
        <v>0</v>
      </c>
      <c r="DU144" s="59">
        <f>IF($C144&lt;&gt;0,SUM($CK145:CY145),0)</f>
        <v>0</v>
      </c>
      <c r="DV144" s="59">
        <f>IF($C144&lt;&gt;0,SUM($CK145:CZ145),0)</f>
        <v>0</v>
      </c>
      <c r="DW144" s="59">
        <f>IF($C144&lt;&gt;0,SUM($CK145:DA145),0)</f>
        <v>0</v>
      </c>
      <c r="DX144" s="59">
        <f>IF($C144&lt;&gt;0,SUM($CK145:DB145),0)</f>
        <v>0</v>
      </c>
      <c r="DY144" s="952" t="str">
        <f t="shared" si="147"/>
        <v/>
      </c>
    </row>
    <row r="145" spans="1:129" ht="13.5" hidden="1" thickBot="1">
      <c r="A145" s="3" t="str">
        <f t="shared" si="148"/>
        <v/>
      </c>
      <c r="B145" s="805">
        <f>Dados_GLOBAL_Inicial!E145</f>
        <v>0</v>
      </c>
      <c r="C145" s="953">
        <f>IF(IFERROR(VALUE(Dados_GLOBAL_Inicial!F145),0)=0,0,Dados_GLOBAL_Inicial!F145)</f>
        <v>0</v>
      </c>
      <c r="D145" s="830">
        <f>Dados_GLOBAL_Inicial!G145</f>
        <v>0</v>
      </c>
      <c r="E145" s="830" t="str">
        <f>IF(IFERROR(VLOOKUP(F145,Cod_Gde_Itens!$A$1:$B$80,2,FALSE),0)&gt;549,IFERROR(VLOOKUP(F145,Cod_Gde_Itens!$A$1:$B$80,2,FALSE),0),IF(Dados_GLOBAL_Inicial!H145=0,"",Dados_GLOBAL_Inicial!H145))</f>
        <v/>
      </c>
      <c r="F145" s="823">
        <f>Dados_GLOBAL_Inicial!I145</f>
        <v>0</v>
      </c>
      <c r="G145" s="824">
        <f>Dados_GLOBAL_Inicial!J145</f>
        <v>0</v>
      </c>
      <c r="H145" s="454">
        <f>Dados_GLOBAL_Inicial!K145</f>
        <v>0</v>
      </c>
      <c r="I145" s="970">
        <f>SUM('MEDIÇÃO_OBJETO (1)'!I145)</f>
        <v>0</v>
      </c>
      <c r="J145" s="455">
        <f t="shared" si="149"/>
        <v>0</v>
      </c>
      <c r="K145" s="451">
        <f t="shared" si="115"/>
        <v>0</v>
      </c>
      <c r="L145" s="452">
        <f t="shared" si="124"/>
        <v>0</v>
      </c>
      <c r="M145" s="809">
        <f t="shared" si="116"/>
        <v>0</v>
      </c>
      <c r="N145" s="810">
        <f>IF(IFERROR(VALUE(Dados_GLOBAL_Inicial!L145),0)=0,0,Dados_GLOBAL_Inicial!L145)</f>
        <v>0</v>
      </c>
      <c r="O145" s="812">
        <f>SUM('MEDIÇÃO_OBJETO (1)'!O145)</f>
        <v>0</v>
      </c>
      <c r="P145" s="812">
        <f>SUM('MEDIÇÃO_OBJETO (1)'!P145)</f>
        <v>0</v>
      </c>
      <c r="Q145" s="813">
        <f t="shared" si="117"/>
        <v>0</v>
      </c>
      <c r="R145" s="951"/>
      <c r="S145" s="815">
        <f>SUM('MEDIÇÃO_OBJETO (1)'!S145)</f>
        <v>0</v>
      </c>
      <c r="T145" s="815">
        <f>SUM('MEDIÇÃO_OBJETO (1)'!T145)</f>
        <v>0</v>
      </c>
      <c r="V145" s="19"/>
      <c r="W145" s="978">
        <f t="shared" si="118"/>
        <v>0</v>
      </c>
      <c r="X145" s="816">
        <f t="shared" si="119"/>
        <v>0</v>
      </c>
      <c r="Y145" s="816">
        <f t="shared" si="120"/>
        <v>0</v>
      </c>
      <c r="Z145" s="817">
        <f t="shared" si="121"/>
        <v>0</v>
      </c>
      <c r="AB145" s="453">
        <f t="shared" si="144"/>
        <v>0</v>
      </c>
      <c r="AC145" s="14">
        <f t="shared" si="122"/>
        <v>0</v>
      </c>
      <c r="AD145" s="819"/>
      <c r="AE145" s="631">
        <f t="shared" si="145"/>
        <v>0</v>
      </c>
      <c r="AF145" s="818">
        <f>SUM('MEDIÇÃO_OBJETO (1)'!AG145)</f>
        <v>0</v>
      </c>
      <c r="AG145" s="541">
        <f>SUM('MEDIÇÃO_OBJETO (1)'!AH145)</f>
        <v>0</v>
      </c>
      <c r="AH145" s="541">
        <f>SUM('MEDIÇÃO_OBJETO (1)'!AI145)</f>
        <v>0</v>
      </c>
      <c r="AI145" s="541">
        <f>SUM('MEDIÇÃO_OBJETO (1)'!AJ145)</f>
        <v>0</v>
      </c>
      <c r="AJ145" s="541">
        <f>SUM('MEDIÇÃO_OBJETO (1)'!AK145)</f>
        <v>0</v>
      </c>
      <c r="AK145" s="541">
        <f>SUM('MEDIÇÃO_OBJETO (1)'!AL145)</f>
        <v>0</v>
      </c>
      <c r="AL145" s="541">
        <f>SUM('MEDIÇÃO_OBJETO (1)'!AM145)</f>
        <v>0</v>
      </c>
      <c r="AM145" s="541">
        <f>SUM('MEDIÇÃO_OBJETO (1)'!AN145)</f>
        <v>0</v>
      </c>
      <c r="AN145" s="541">
        <f>SUM('MEDIÇÃO_OBJETO (1)'!AO145)</f>
        <v>0</v>
      </c>
      <c r="AO145" s="541">
        <f>SUM('MEDIÇÃO_OBJETO (1)'!AP145)</f>
        <v>0</v>
      </c>
      <c r="AP145" s="541">
        <f>SUM('MEDIÇÃO_OBJETO (1)'!AQ145)</f>
        <v>0</v>
      </c>
      <c r="AQ145" s="541">
        <f>SUM('MEDIÇÃO_OBJETO (1)'!AR145)</f>
        <v>0</v>
      </c>
      <c r="AR145" s="541">
        <f>SUM('MEDIÇÃO_OBJETO (1)'!AS145)</f>
        <v>0</v>
      </c>
      <c r="AS145" s="541">
        <f>SUM('MEDIÇÃO_OBJETO (1)'!AT145)</f>
        <v>0</v>
      </c>
      <c r="AT145" s="541">
        <f>SUM('MEDIÇÃO_OBJETO (1)'!AU145)</f>
        <v>0</v>
      </c>
      <c r="AU145" s="541">
        <f>SUM('MEDIÇÃO_OBJETO (1)'!AV145)</f>
        <v>0</v>
      </c>
      <c r="AV145" s="541">
        <f>SUM('MEDIÇÃO_OBJETO (1)'!AW145)</f>
        <v>0</v>
      </c>
      <c r="AW145" s="541">
        <f>SUM('MEDIÇÃO_OBJETO (1)'!AX145)</f>
        <v>0</v>
      </c>
      <c r="AX145" s="977"/>
      <c r="BN145" s="992">
        <f t="shared" si="114"/>
        <v>0</v>
      </c>
      <c r="BO145" s="538">
        <f t="shared" si="146"/>
        <v>0</v>
      </c>
      <c r="BP145" s="987">
        <f>IF(RESUMO_GLOBAL!$X$53="a",ROUND(AF145*$N145,RESUMO_GLOBAL!$X$54),IF(RESUMO_GLOBAL!$X$53="t",TRUNC(AF145*$N145,RESUMO_GLOBAL!$X$54),AF145*$N145))</f>
        <v>0</v>
      </c>
      <c r="BQ145" s="987">
        <f>IF(RESUMO_GLOBAL!$X$53="a",ROUND(AG145*$N145,RESUMO_GLOBAL!$X$54),IF(RESUMO_GLOBAL!$X$53="t",TRUNC(AG145*$N145,RESUMO_GLOBAL!$X$54),AG145*$N145))</f>
        <v>0</v>
      </c>
      <c r="BR145" s="987">
        <f>IF(RESUMO_GLOBAL!$X$53="a",ROUND(AH145*$N145,RESUMO_GLOBAL!$X$54),IF(RESUMO_GLOBAL!$X$53="t",TRUNC(AH145*$N145,RESUMO_GLOBAL!$X$54),AH145*$N145))</f>
        <v>0</v>
      </c>
      <c r="BS145" s="987">
        <f>IF(RESUMO_GLOBAL!$X$53="a",ROUND(AI145*$N145,RESUMO_GLOBAL!$X$54),IF(RESUMO_GLOBAL!$X$53="t",TRUNC(AI145*$N145,RESUMO_GLOBAL!$X$54),AI145*$N145))</f>
        <v>0</v>
      </c>
      <c r="BT145" s="987">
        <f>IF(RESUMO_GLOBAL!$X$53="a",ROUND(AJ145*$N145,RESUMO_GLOBAL!$X$54),IF(RESUMO_GLOBAL!$X$53="t",TRUNC(AJ145*$N145,RESUMO_GLOBAL!$X$54),AJ145*$N145))</f>
        <v>0</v>
      </c>
      <c r="BU145" s="987">
        <f>IF(RESUMO_GLOBAL!$X$53="a",ROUND(AK145*$N145,RESUMO_GLOBAL!$X$54),IF(RESUMO_GLOBAL!$X$53="t",TRUNC(AK145*$N145,RESUMO_GLOBAL!$X$54),AK145*$N145))</f>
        <v>0</v>
      </c>
      <c r="BV145" s="987">
        <f>IF(RESUMO_GLOBAL!$X$53="a",ROUND(AL145*$N145,RESUMO_GLOBAL!$X$54),IF(RESUMO_GLOBAL!$X$53="t",TRUNC(AL145*$N145,RESUMO_GLOBAL!$X$54),AL145*$N145))</f>
        <v>0</v>
      </c>
      <c r="BW145" s="987">
        <f>IF(RESUMO_GLOBAL!$X$53="a",ROUND(AM145*$N145,RESUMO_GLOBAL!$X$54),IF(RESUMO_GLOBAL!$X$53="t",TRUNC(AM145*$N145,RESUMO_GLOBAL!$X$54),AM145*$N145))</f>
        <v>0</v>
      </c>
      <c r="BX145" s="987">
        <f>IF(RESUMO_GLOBAL!$X$53="a",ROUND(AN145*$N145,RESUMO_GLOBAL!$X$54),IF(RESUMO_GLOBAL!$X$53="t",TRUNC(AN145*$N145,RESUMO_GLOBAL!$X$54),AN145*$N145))</f>
        <v>0</v>
      </c>
      <c r="BY145" s="987">
        <f>IF(RESUMO_GLOBAL!$X$53="a",ROUND(AO145*$N145,RESUMO_GLOBAL!$X$54),IF(RESUMO_GLOBAL!$X$53="t",TRUNC(AO145*$N145,RESUMO_GLOBAL!$X$54),AO145*$N145))</f>
        <v>0</v>
      </c>
      <c r="BZ145" s="987">
        <f>IF(RESUMO_GLOBAL!$X$53="a",ROUND(AP145*$N145,RESUMO_GLOBAL!$X$54),IF(RESUMO_GLOBAL!$X$53="t",TRUNC(AP145*$N145,RESUMO_GLOBAL!$X$54),AP145*$N145))</f>
        <v>0</v>
      </c>
      <c r="CA145" s="987">
        <f>IF(RESUMO_GLOBAL!$X$53="a",ROUND(AQ145*$N145,RESUMO_GLOBAL!$X$54),IF(RESUMO_GLOBAL!$X$53="t",TRUNC(AQ145*$N145,RESUMO_GLOBAL!$X$54),AQ145*$N145))</f>
        <v>0</v>
      </c>
      <c r="CB145" s="987">
        <f>IF(RESUMO_GLOBAL!$X$53="a",ROUND(AR145*$N145,RESUMO_GLOBAL!$X$54),IF(RESUMO_GLOBAL!$X$53="t",TRUNC(AR145*$N145,RESUMO_GLOBAL!$X$54),AR145*$N145))</f>
        <v>0</v>
      </c>
      <c r="CC145" s="987">
        <f>IF(RESUMO_GLOBAL!$X$53="a",ROUND(AS145*$N145,RESUMO_GLOBAL!$X$54),IF(RESUMO_GLOBAL!$X$53="t",TRUNC(AS145*$N145,RESUMO_GLOBAL!$X$54),AS145*$N145))</f>
        <v>0</v>
      </c>
      <c r="CD145" s="987">
        <f>IF(RESUMO_GLOBAL!$X$53="a",ROUND(AT145*$N145,RESUMO_GLOBAL!$X$54),IF(RESUMO_GLOBAL!$X$53="t",TRUNC(AT145*$N145,RESUMO_GLOBAL!$X$54),AT145*$N145))</f>
        <v>0</v>
      </c>
      <c r="CE145" s="987">
        <f>IF(RESUMO_GLOBAL!$X$53="a",ROUND(AU145*$N145,RESUMO_GLOBAL!$X$54),IF(RESUMO_GLOBAL!$X$53="t",TRUNC(AU145*$N145,RESUMO_GLOBAL!$X$54),AU145*$N145))</f>
        <v>0</v>
      </c>
      <c r="CF145" s="987">
        <f>IF(RESUMO_GLOBAL!$X$53="a",ROUND(AV145*$N145,RESUMO_GLOBAL!$X$54),IF(RESUMO_GLOBAL!$X$53="t",TRUNC(AV145*$N145,RESUMO_GLOBAL!$X$54),AV145*$N145))</f>
        <v>0</v>
      </c>
      <c r="CG145" s="987">
        <f>IF(RESUMO_GLOBAL!$X$53="a",ROUND(AW145*$N145,RESUMO_GLOBAL!$X$54),IF(RESUMO_GLOBAL!$X$53="t",TRUNC(AW145*$N145,RESUMO_GLOBAL!$X$54),AW145*$N145))</f>
        <v>0</v>
      </c>
      <c r="CK145" s="59">
        <f t="shared" si="125"/>
        <v>0</v>
      </c>
      <c r="CL145" s="59">
        <f t="shared" si="126"/>
        <v>0</v>
      </c>
      <c r="CM145" s="59">
        <f t="shared" si="127"/>
        <v>0</v>
      </c>
      <c r="CN145" s="59">
        <f t="shared" si="128"/>
        <v>0</v>
      </c>
      <c r="CO145" s="59">
        <f t="shared" si="129"/>
        <v>0</v>
      </c>
      <c r="CP145" s="59">
        <f t="shared" si="130"/>
        <v>0</v>
      </c>
      <c r="CQ145" s="59">
        <f t="shared" si="131"/>
        <v>0</v>
      </c>
      <c r="CR145" s="59">
        <f t="shared" si="132"/>
        <v>0</v>
      </c>
      <c r="CS145" s="59">
        <f t="shared" si="133"/>
        <v>0</v>
      </c>
      <c r="CT145" s="59">
        <f t="shared" si="134"/>
        <v>0</v>
      </c>
      <c r="CU145" s="59">
        <f t="shared" si="135"/>
        <v>0</v>
      </c>
      <c r="CV145" s="59">
        <f t="shared" si="136"/>
        <v>0</v>
      </c>
      <c r="CW145" s="59">
        <f t="shared" si="137"/>
        <v>0</v>
      </c>
      <c r="CX145" s="59">
        <f t="shared" si="138"/>
        <v>0</v>
      </c>
      <c r="CY145" s="59">
        <f t="shared" si="139"/>
        <v>0</v>
      </c>
      <c r="CZ145" s="59">
        <f t="shared" si="140"/>
        <v>0</v>
      </c>
      <c r="DA145" s="59">
        <f t="shared" si="141"/>
        <v>0</v>
      </c>
      <c r="DB145" s="59">
        <f t="shared" si="142"/>
        <v>0</v>
      </c>
      <c r="DE145">
        <f t="shared" si="123"/>
        <v>140</v>
      </c>
      <c r="DF145" t="str">
        <f t="shared" si="143"/>
        <v/>
      </c>
      <c r="DG145" s="59">
        <f>IF($C145&lt;&gt;0,SUM($CK146:CK146),0)</f>
        <v>0</v>
      </c>
      <c r="DH145" s="59">
        <f>IF($C145&lt;&gt;0,SUM($CK146:CL146),0)</f>
        <v>0</v>
      </c>
      <c r="DI145" s="59">
        <f>IF($C145&lt;&gt;0,SUM($CK146:CM146),0)</f>
        <v>0</v>
      </c>
      <c r="DJ145" s="59">
        <f>IF($C145&lt;&gt;0,SUM($CK146:CN146),0)</f>
        <v>0</v>
      </c>
      <c r="DK145" s="59">
        <f>IF($C145&lt;&gt;0,SUM($CK146:CO146),0)</f>
        <v>0</v>
      </c>
      <c r="DL145" s="59">
        <f>IF($C145&lt;&gt;0,SUM($CK146:CP146),0)</f>
        <v>0</v>
      </c>
      <c r="DM145" s="59">
        <f>IF($C145&lt;&gt;0,SUM($CK146:CQ146),0)</f>
        <v>0</v>
      </c>
      <c r="DN145" s="59">
        <f>IF($C145&lt;&gt;0,SUM($CK146:CR146),0)</f>
        <v>0</v>
      </c>
      <c r="DO145" s="59">
        <f>IF($C145&lt;&gt;0,SUM($CK146:CS146),0)</f>
        <v>0</v>
      </c>
      <c r="DP145" s="59">
        <f>IF($C145&lt;&gt;0,SUM($CK146:CT146),0)</f>
        <v>0</v>
      </c>
      <c r="DQ145" s="59">
        <f>IF($C145&lt;&gt;0,SUM($CK146:CU146),0)</f>
        <v>0</v>
      </c>
      <c r="DR145" s="59">
        <f>IF($C145&lt;&gt;0,SUM($CK146:CV146),0)</f>
        <v>0</v>
      </c>
      <c r="DS145" s="59">
        <f>IF($C145&lt;&gt;0,SUM($CK146:CW146),0)</f>
        <v>0</v>
      </c>
      <c r="DT145" s="59">
        <f>IF($C145&lt;&gt;0,SUM($CK146:CX146),0)</f>
        <v>0</v>
      </c>
      <c r="DU145" s="59">
        <f>IF($C145&lt;&gt;0,SUM($CK146:CY146),0)</f>
        <v>0</v>
      </c>
      <c r="DV145" s="59">
        <f>IF($C145&lt;&gt;0,SUM($CK146:CZ146),0)</f>
        <v>0</v>
      </c>
      <c r="DW145" s="59">
        <f>IF($C145&lt;&gt;0,SUM($CK146:DA146),0)</f>
        <v>0</v>
      </c>
      <c r="DX145" s="59">
        <f>IF($C145&lt;&gt;0,SUM($CK146:DB146),0)</f>
        <v>0</v>
      </c>
      <c r="DY145" s="952" t="str">
        <f t="shared" si="147"/>
        <v/>
      </c>
    </row>
    <row r="146" spans="1:129" ht="13.5" hidden="1" thickBot="1">
      <c r="A146" s="3" t="str">
        <f t="shared" si="148"/>
        <v/>
      </c>
      <c r="B146" s="805">
        <f>Dados_GLOBAL_Inicial!E146</f>
        <v>0</v>
      </c>
      <c r="C146" s="953">
        <f>IF(IFERROR(VALUE(Dados_GLOBAL_Inicial!F146),0)=0,0,Dados_GLOBAL_Inicial!F146)</f>
        <v>0</v>
      </c>
      <c r="D146" s="830">
        <f>Dados_GLOBAL_Inicial!G146</f>
        <v>0</v>
      </c>
      <c r="E146" s="830" t="str">
        <f>IF(IFERROR(VLOOKUP(F146,Cod_Gde_Itens!$A$1:$B$80,2,FALSE),0)&gt;549,IFERROR(VLOOKUP(F146,Cod_Gde_Itens!$A$1:$B$80,2,FALSE),0),IF(Dados_GLOBAL_Inicial!H146=0,"",Dados_GLOBAL_Inicial!H146))</f>
        <v/>
      </c>
      <c r="F146" s="823">
        <f>Dados_GLOBAL_Inicial!I146</f>
        <v>0</v>
      </c>
      <c r="G146" s="824">
        <f>Dados_GLOBAL_Inicial!J146</f>
        <v>0</v>
      </c>
      <c r="H146" s="454">
        <f>Dados_GLOBAL_Inicial!K146</f>
        <v>0</v>
      </c>
      <c r="I146" s="970">
        <f>SUM('MEDIÇÃO_OBJETO (1)'!I146)</f>
        <v>0</v>
      </c>
      <c r="J146" s="455">
        <f t="shared" si="149"/>
        <v>0</v>
      </c>
      <c r="K146" s="451">
        <f t="shared" si="115"/>
        <v>0</v>
      </c>
      <c r="L146" s="452">
        <f t="shared" si="124"/>
        <v>0</v>
      </c>
      <c r="M146" s="809">
        <f t="shared" si="116"/>
        <v>0</v>
      </c>
      <c r="N146" s="810">
        <f>IF(IFERROR(VALUE(Dados_GLOBAL_Inicial!L146),0)=0,0,Dados_GLOBAL_Inicial!L146)</f>
        <v>0</v>
      </c>
      <c r="O146" s="812">
        <f>SUM('MEDIÇÃO_OBJETO (1)'!O146)</f>
        <v>0</v>
      </c>
      <c r="P146" s="812">
        <f>SUM('MEDIÇÃO_OBJETO (1)'!P146)</f>
        <v>0</v>
      </c>
      <c r="Q146" s="813">
        <f t="shared" si="117"/>
        <v>0</v>
      </c>
      <c r="R146" s="951"/>
      <c r="S146" s="815">
        <f>SUM('MEDIÇÃO_OBJETO (1)'!S146)</f>
        <v>0</v>
      </c>
      <c r="T146" s="815">
        <f>SUM('MEDIÇÃO_OBJETO (1)'!T146)</f>
        <v>0</v>
      </c>
      <c r="V146" s="19"/>
      <c r="W146" s="978">
        <f t="shared" si="118"/>
        <v>0</v>
      </c>
      <c r="X146" s="816">
        <f t="shared" si="119"/>
        <v>0</v>
      </c>
      <c r="Y146" s="816">
        <f t="shared" si="120"/>
        <v>0</v>
      </c>
      <c r="Z146" s="817">
        <f t="shared" si="121"/>
        <v>0</v>
      </c>
      <c r="AB146" s="453">
        <f t="shared" si="144"/>
        <v>0</v>
      </c>
      <c r="AC146" s="14">
        <f t="shared" si="122"/>
        <v>0</v>
      </c>
      <c r="AD146" s="819"/>
      <c r="AE146" s="631">
        <f t="shared" si="145"/>
        <v>0</v>
      </c>
      <c r="AF146" s="818">
        <f>SUM('MEDIÇÃO_OBJETO (1)'!AG146)</f>
        <v>0</v>
      </c>
      <c r="AG146" s="541">
        <f>SUM('MEDIÇÃO_OBJETO (1)'!AH146)</f>
        <v>0</v>
      </c>
      <c r="AH146" s="541">
        <f>SUM('MEDIÇÃO_OBJETO (1)'!AI146)</f>
        <v>0</v>
      </c>
      <c r="AI146" s="541">
        <f>SUM('MEDIÇÃO_OBJETO (1)'!AJ146)</f>
        <v>0</v>
      </c>
      <c r="AJ146" s="541">
        <f>SUM('MEDIÇÃO_OBJETO (1)'!AK146)</f>
        <v>0</v>
      </c>
      <c r="AK146" s="541">
        <f>SUM('MEDIÇÃO_OBJETO (1)'!AL146)</f>
        <v>0</v>
      </c>
      <c r="AL146" s="541">
        <f>SUM('MEDIÇÃO_OBJETO (1)'!AM146)</f>
        <v>0</v>
      </c>
      <c r="AM146" s="541">
        <f>SUM('MEDIÇÃO_OBJETO (1)'!AN146)</f>
        <v>0</v>
      </c>
      <c r="AN146" s="541">
        <f>SUM('MEDIÇÃO_OBJETO (1)'!AO146)</f>
        <v>0</v>
      </c>
      <c r="AO146" s="541">
        <f>SUM('MEDIÇÃO_OBJETO (1)'!AP146)</f>
        <v>0</v>
      </c>
      <c r="AP146" s="541">
        <f>SUM('MEDIÇÃO_OBJETO (1)'!AQ146)</f>
        <v>0</v>
      </c>
      <c r="AQ146" s="541">
        <f>SUM('MEDIÇÃO_OBJETO (1)'!AR146)</f>
        <v>0</v>
      </c>
      <c r="AR146" s="541">
        <f>SUM('MEDIÇÃO_OBJETO (1)'!AS146)</f>
        <v>0</v>
      </c>
      <c r="AS146" s="541">
        <f>SUM('MEDIÇÃO_OBJETO (1)'!AT146)</f>
        <v>0</v>
      </c>
      <c r="AT146" s="541">
        <f>SUM('MEDIÇÃO_OBJETO (1)'!AU146)</f>
        <v>0</v>
      </c>
      <c r="AU146" s="541">
        <f>SUM('MEDIÇÃO_OBJETO (1)'!AV146)</f>
        <v>0</v>
      </c>
      <c r="AV146" s="541">
        <f>SUM('MEDIÇÃO_OBJETO (1)'!AW146)</f>
        <v>0</v>
      </c>
      <c r="AW146" s="541">
        <f>SUM('MEDIÇÃO_OBJETO (1)'!AX146)</f>
        <v>0</v>
      </c>
      <c r="AX146" s="977"/>
      <c r="BN146" s="992">
        <f t="shared" si="114"/>
        <v>0</v>
      </c>
      <c r="BO146" s="538">
        <f t="shared" si="146"/>
        <v>0</v>
      </c>
      <c r="BP146" s="987">
        <f>IF(RESUMO_GLOBAL!$X$53="a",ROUND(AF146*$N146,RESUMO_GLOBAL!$X$54),IF(RESUMO_GLOBAL!$X$53="t",TRUNC(AF146*$N146,RESUMO_GLOBAL!$X$54),AF146*$N146))</f>
        <v>0</v>
      </c>
      <c r="BQ146" s="987">
        <f>IF(RESUMO_GLOBAL!$X$53="a",ROUND(AG146*$N146,RESUMO_GLOBAL!$X$54),IF(RESUMO_GLOBAL!$X$53="t",TRUNC(AG146*$N146,RESUMO_GLOBAL!$X$54),AG146*$N146))</f>
        <v>0</v>
      </c>
      <c r="BR146" s="987">
        <f>IF(RESUMO_GLOBAL!$X$53="a",ROUND(AH146*$N146,RESUMO_GLOBAL!$X$54),IF(RESUMO_GLOBAL!$X$53="t",TRUNC(AH146*$N146,RESUMO_GLOBAL!$X$54),AH146*$N146))</f>
        <v>0</v>
      </c>
      <c r="BS146" s="987">
        <f>IF(RESUMO_GLOBAL!$X$53="a",ROUND(AI146*$N146,RESUMO_GLOBAL!$X$54),IF(RESUMO_GLOBAL!$X$53="t",TRUNC(AI146*$N146,RESUMO_GLOBAL!$X$54),AI146*$N146))</f>
        <v>0</v>
      </c>
      <c r="BT146" s="987">
        <f>IF(RESUMO_GLOBAL!$X$53="a",ROUND(AJ146*$N146,RESUMO_GLOBAL!$X$54),IF(RESUMO_GLOBAL!$X$53="t",TRUNC(AJ146*$N146,RESUMO_GLOBAL!$X$54),AJ146*$N146))</f>
        <v>0</v>
      </c>
      <c r="BU146" s="987">
        <f>IF(RESUMO_GLOBAL!$X$53="a",ROUND(AK146*$N146,RESUMO_GLOBAL!$X$54),IF(RESUMO_GLOBAL!$X$53="t",TRUNC(AK146*$N146,RESUMO_GLOBAL!$X$54),AK146*$N146))</f>
        <v>0</v>
      </c>
      <c r="BV146" s="987">
        <f>IF(RESUMO_GLOBAL!$X$53="a",ROUND(AL146*$N146,RESUMO_GLOBAL!$X$54),IF(RESUMO_GLOBAL!$X$53="t",TRUNC(AL146*$N146,RESUMO_GLOBAL!$X$54),AL146*$N146))</f>
        <v>0</v>
      </c>
      <c r="BW146" s="987">
        <f>IF(RESUMO_GLOBAL!$X$53="a",ROUND(AM146*$N146,RESUMO_GLOBAL!$X$54),IF(RESUMO_GLOBAL!$X$53="t",TRUNC(AM146*$N146,RESUMO_GLOBAL!$X$54),AM146*$N146))</f>
        <v>0</v>
      </c>
      <c r="BX146" s="987">
        <f>IF(RESUMO_GLOBAL!$X$53="a",ROUND(AN146*$N146,RESUMO_GLOBAL!$X$54),IF(RESUMO_GLOBAL!$X$53="t",TRUNC(AN146*$N146,RESUMO_GLOBAL!$X$54),AN146*$N146))</f>
        <v>0</v>
      </c>
      <c r="BY146" s="987">
        <f>IF(RESUMO_GLOBAL!$X$53="a",ROUND(AO146*$N146,RESUMO_GLOBAL!$X$54),IF(RESUMO_GLOBAL!$X$53="t",TRUNC(AO146*$N146,RESUMO_GLOBAL!$X$54),AO146*$N146))</f>
        <v>0</v>
      </c>
      <c r="BZ146" s="987">
        <f>IF(RESUMO_GLOBAL!$X$53="a",ROUND(AP146*$N146,RESUMO_GLOBAL!$X$54),IF(RESUMO_GLOBAL!$X$53="t",TRUNC(AP146*$N146,RESUMO_GLOBAL!$X$54),AP146*$N146))</f>
        <v>0</v>
      </c>
      <c r="CA146" s="987">
        <f>IF(RESUMO_GLOBAL!$X$53="a",ROUND(AQ146*$N146,RESUMO_GLOBAL!$X$54),IF(RESUMO_GLOBAL!$X$53="t",TRUNC(AQ146*$N146,RESUMO_GLOBAL!$X$54),AQ146*$N146))</f>
        <v>0</v>
      </c>
      <c r="CB146" s="987">
        <f>IF(RESUMO_GLOBAL!$X$53="a",ROUND(AR146*$N146,RESUMO_GLOBAL!$X$54),IF(RESUMO_GLOBAL!$X$53="t",TRUNC(AR146*$N146,RESUMO_GLOBAL!$X$54),AR146*$N146))</f>
        <v>0</v>
      </c>
      <c r="CC146" s="987">
        <f>IF(RESUMO_GLOBAL!$X$53="a",ROUND(AS146*$N146,RESUMO_GLOBAL!$X$54),IF(RESUMO_GLOBAL!$X$53="t",TRUNC(AS146*$N146,RESUMO_GLOBAL!$X$54),AS146*$N146))</f>
        <v>0</v>
      </c>
      <c r="CD146" s="987">
        <f>IF(RESUMO_GLOBAL!$X$53="a",ROUND(AT146*$N146,RESUMO_GLOBAL!$X$54),IF(RESUMO_GLOBAL!$X$53="t",TRUNC(AT146*$N146,RESUMO_GLOBAL!$X$54),AT146*$N146))</f>
        <v>0</v>
      </c>
      <c r="CE146" s="987">
        <f>IF(RESUMO_GLOBAL!$X$53="a",ROUND(AU146*$N146,RESUMO_GLOBAL!$X$54),IF(RESUMO_GLOBAL!$X$53="t",TRUNC(AU146*$N146,RESUMO_GLOBAL!$X$54),AU146*$N146))</f>
        <v>0</v>
      </c>
      <c r="CF146" s="987">
        <f>IF(RESUMO_GLOBAL!$X$53="a",ROUND(AV146*$N146,RESUMO_GLOBAL!$X$54),IF(RESUMO_GLOBAL!$X$53="t",TRUNC(AV146*$N146,RESUMO_GLOBAL!$X$54),AV146*$N146))</f>
        <v>0</v>
      </c>
      <c r="CG146" s="987">
        <f>IF(RESUMO_GLOBAL!$X$53="a",ROUND(AW146*$N146,RESUMO_GLOBAL!$X$54),IF(RESUMO_GLOBAL!$X$53="t",TRUNC(AW146*$N146,RESUMO_GLOBAL!$X$54),AW146*$N146))</f>
        <v>0</v>
      </c>
      <c r="CK146" s="59">
        <f t="shared" si="125"/>
        <v>0</v>
      </c>
      <c r="CL146" s="59">
        <f t="shared" si="126"/>
        <v>0</v>
      </c>
      <c r="CM146" s="59">
        <f t="shared" si="127"/>
        <v>0</v>
      </c>
      <c r="CN146" s="59">
        <f t="shared" si="128"/>
        <v>0</v>
      </c>
      <c r="CO146" s="59">
        <f t="shared" si="129"/>
        <v>0</v>
      </c>
      <c r="CP146" s="59">
        <f t="shared" si="130"/>
        <v>0</v>
      </c>
      <c r="CQ146" s="59">
        <f t="shared" si="131"/>
        <v>0</v>
      </c>
      <c r="CR146" s="59">
        <f t="shared" si="132"/>
        <v>0</v>
      </c>
      <c r="CS146" s="59">
        <f t="shared" si="133"/>
        <v>0</v>
      </c>
      <c r="CT146" s="59">
        <f t="shared" si="134"/>
        <v>0</v>
      </c>
      <c r="CU146" s="59">
        <f t="shared" si="135"/>
        <v>0</v>
      </c>
      <c r="CV146" s="59">
        <f t="shared" si="136"/>
        <v>0</v>
      </c>
      <c r="CW146" s="59">
        <f t="shared" si="137"/>
        <v>0</v>
      </c>
      <c r="CX146" s="59">
        <f t="shared" si="138"/>
        <v>0</v>
      </c>
      <c r="CY146" s="59">
        <f t="shared" si="139"/>
        <v>0</v>
      </c>
      <c r="CZ146" s="59">
        <f t="shared" si="140"/>
        <v>0</v>
      </c>
      <c r="DA146" s="59">
        <f t="shared" si="141"/>
        <v>0</v>
      </c>
      <c r="DB146" s="59">
        <f t="shared" si="142"/>
        <v>0</v>
      </c>
      <c r="DE146">
        <f t="shared" si="123"/>
        <v>141</v>
      </c>
      <c r="DF146" t="str">
        <f t="shared" si="143"/>
        <v/>
      </c>
      <c r="DG146" s="59">
        <f>IF($C146&lt;&gt;0,SUM($CK147:CK147),0)</f>
        <v>0</v>
      </c>
      <c r="DH146" s="59">
        <f>IF($C146&lt;&gt;0,SUM($CK147:CL147),0)</f>
        <v>0</v>
      </c>
      <c r="DI146" s="59">
        <f>IF($C146&lt;&gt;0,SUM($CK147:CM147),0)</f>
        <v>0</v>
      </c>
      <c r="DJ146" s="59">
        <f>IF($C146&lt;&gt;0,SUM($CK147:CN147),0)</f>
        <v>0</v>
      </c>
      <c r="DK146" s="59">
        <f>IF($C146&lt;&gt;0,SUM($CK147:CO147),0)</f>
        <v>0</v>
      </c>
      <c r="DL146" s="59">
        <f>IF($C146&lt;&gt;0,SUM($CK147:CP147),0)</f>
        <v>0</v>
      </c>
      <c r="DM146" s="59">
        <f>IF($C146&lt;&gt;0,SUM($CK147:CQ147),0)</f>
        <v>0</v>
      </c>
      <c r="DN146" s="59">
        <f>IF($C146&lt;&gt;0,SUM($CK147:CR147),0)</f>
        <v>0</v>
      </c>
      <c r="DO146" s="59">
        <f>IF($C146&lt;&gt;0,SUM($CK147:CS147),0)</f>
        <v>0</v>
      </c>
      <c r="DP146" s="59">
        <f>IF($C146&lt;&gt;0,SUM($CK147:CT147),0)</f>
        <v>0</v>
      </c>
      <c r="DQ146" s="59">
        <f>IF($C146&lt;&gt;0,SUM($CK147:CU147),0)</f>
        <v>0</v>
      </c>
      <c r="DR146" s="59">
        <f>IF($C146&lt;&gt;0,SUM($CK147:CV147),0)</f>
        <v>0</v>
      </c>
      <c r="DS146" s="59">
        <f>IF($C146&lt;&gt;0,SUM($CK147:CW147),0)</f>
        <v>0</v>
      </c>
      <c r="DT146" s="59">
        <f>IF($C146&lt;&gt;0,SUM($CK147:CX147),0)</f>
        <v>0</v>
      </c>
      <c r="DU146" s="59">
        <f>IF($C146&lt;&gt;0,SUM($CK147:CY147),0)</f>
        <v>0</v>
      </c>
      <c r="DV146" s="59">
        <f>IF($C146&lt;&gt;0,SUM($CK147:CZ147),0)</f>
        <v>0</v>
      </c>
      <c r="DW146" s="59">
        <f>IF($C146&lt;&gt;0,SUM($CK147:DA147),0)</f>
        <v>0</v>
      </c>
      <c r="DX146" s="59">
        <f>IF($C146&lt;&gt;0,SUM($CK147:DB147),0)</f>
        <v>0</v>
      </c>
      <c r="DY146" s="952" t="str">
        <f t="shared" si="147"/>
        <v/>
      </c>
    </row>
    <row r="147" spans="1:129" ht="13.5" hidden="1" thickBot="1">
      <c r="A147" s="3" t="str">
        <f t="shared" si="148"/>
        <v/>
      </c>
      <c r="B147" s="805">
        <f>Dados_GLOBAL_Inicial!E147</f>
        <v>0</v>
      </c>
      <c r="C147" s="953">
        <f>IF(IFERROR(VALUE(Dados_GLOBAL_Inicial!F147),0)=0,0,Dados_GLOBAL_Inicial!F147)</f>
        <v>0</v>
      </c>
      <c r="D147" s="830">
        <f>Dados_GLOBAL_Inicial!G147</f>
        <v>0</v>
      </c>
      <c r="E147" s="830" t="str">
        <f>IF(IFERROR(VLOOKUP(F147,Cod_Gde_Itens!$A$1:$B$80,2,FALSE),0)&gt;549,IFERROR(VLOOKUP(F147,Cod_Gde_Itens!$A$1:$B$80,2,FALSE),0),IF(Dados_GLOBAL_Inicial!H147=0,"",Dados_GLOBAL_Inicial!H147))</f>
        <v/>
      </c>
      <c r="F147" s="823">
        <f>Dados_GLOBAL_Inicial!I147</f>
        <v>0</v>
      </c>
      <c r="G147" s="824">
        <f>Dados_GLOBAL_Inicial!J147</f>
        <v>0</v>
      </c>
      <c r="H147" s="454">
        <f>Dados_GLOBAL_Inicial!K147</f>
        <v>0</v>
      </c>
      <c r="I147" s="970">
        <f>SUM('MEDIÇÃO_OBJETO (1)'!I147)</f>
        <v>0</v>
      </c>
      <c r="J147" s="455">
        <f t="shared" si="149"/>
        <v>0</v>
      </c>
      <c r="K147" s="451">
        <f t="shared" si="115"/>
        <v>0</v>
      </c>
      <c r="L147" s="452">
        <f t="shared" si="124"/>
        <v>0</v>
      </c>
      <c r="M147" s="809">
        <f t="shared" si="116"/>
        <v>0</v>
      </c>
      <c r="N147" s="810">
        <f>IF(IFERROR(VALUE(Dados_GLOBAL_Inicial!L147),0)=0,0,Dados_GLOBAL_Inicial!L147)</f>
        <v>0</v>
      </c>
      <c r="O147" s="812">
        <f>SUM('MEDIÇÃO_OBJETO (1)'!O147)</f>
        <v>0</v>
      </c>
      <c r="P147" s="812">
        <f>SUM('MEDIÇÃO_OBJETO (1)'!P147)</f>
        <v>0</v>
      </c>
      <c r="Q147" s="813">
        <f t="shared" si="117"/>
        <v>0</v>
      </c>
      <c r="R147" s="951"/>
      <c r="S147" s="815">
        <f>SUM('MEDIÇÃO_OBJETO (1)'!S147)</f>
        <v>0</v>
      </c>
      <c r="T147" s="815">
        <f>SUM('MEDIÇÃO_OBJETO (1)'!T147)</f>
        <v>0</v>
      </c>
      <c r="V147" s="19"/>
      <c r="W147" s="978">
        <f t="shared" si="118"/>
        <v>0</v>
      </c>
      <c r="X147" s="816">
        <f t="shared" si="119"/>
        <v>0</v>
      </c>
      <c r="Y147" s="816">
        <f t="shared" si="120"/>
        <v>0</v>
      </c>
      <c r="Z147" s="817">
        <f t="shared" si="121"/>
        <v>0</v>
      </c>
      <c r="AB147" s="453">
        <f t="shared" si="144"/>
        <v>0</v>
      </c>
      <c r="AC147" s="14">
        <f t="shared" si="122"/>
        <v>0</v>
      </c>
      <c r="AD147" s="819"/>
      <c r="AE147" s="631">
        <f t="shared" si="145"/>
        <v>0</v>
      </c>
      <c r="AF147" s="818">
        <f>SUM('MEDIÇÃO_OBJETO (1)'!AG147)</f>
        <v>0</v>
      </c>
      <c r="AG147" s="541">
        <f>SUM('MEDIÇÃO_OBJETO (1)'!AH147)</f>
        <v>0</v>
      </c>
      <c r="AH147" s="541">
        <f>SUM('MEDIÇÃO_OBJETO (1)'!AI147)</f>
        <v>0</v>
      </c>
      <c r="AI147" s="541">
        <f>SUM('MEDIÇÃO_OBJETO (1)'!AJ147)</f>
        <v>0</v>
      </c>
      <c r="AJ147" s="541">
        <f>SUM('MEDIÇÃO_OBJETO (1)'!AK147)</f>
        <v>0</v>
      </c>
      <c r="AK147" s="541">
        <f>SUM('MEDIÇÃO_OBJETO (1)'!AL147)</f>
        <v>0</v>
      </c>
      <c r="AL147" s="541">
        <f>SUM('MEDIÇÃO_OBJETO (1)'!AM147)</f>
        <v>0</v>
      </c>
      <c r="AM147" s="541">
        <f>SUM('MEDIÇÃO_OBJETO (1)'!AN147)</f>
        <v>0</v>
      </c>
      <c r="AN147" s="541">
        <f>SUM('MEDIÇÃO_OBJETO (1)'!AO147)</f>
        <v>0</v>
      </c>
      <c r="AO147" s="541">
        <f>SUM('MEDIÇÃO_OBJETO (1)'!AP147)</f>
        <v>0</v>
      </c>
      <c r="AP147" s="541">
        <f>SUM('MEDIÇÃO_OBJETO (1)'!AQ147)</f>
        <v>0</v>
      </c>
      <c r="AQ147" s="541">
        <f>SUM('MEDIÇÃO_OBJETO (1)'!AR147)</f>
        <v>0</v>
      </c>
      <c r="AR147" s="541">
        <f>SUM('MEDIÇÃO_OBJETO (1)'!AS147)</f>
        <v>0</v>
      </c>
      <c r="AS147" s="541">
        <f>SUM('MEDIÇÃO_OBJETO (1)'!AT147)</f>
        <v>0</v>
      </c>
      <c r="AT147" s="541">
        <f>SUM('MEDIÇÃO_OBJETO (1)'!AU147)</f>
        <v>0</v>
      </c>
      <c r="AU147" s="541">
        <f>SUM('MEDIÇÃO_OBJETO (1)'!AV147)</f>
        <v>0</v>
      </c>
      <c r="AV147" s="541">
        <f>SUM('MEDIÇÃO_OBJETO (1)'!AW147)</f>
        <v>0</v>
      </c>
      <c r="AW147" s="541">
        <f>SUM('MEDIÇÃO_OBJETO (1)'!AX147)</f>
        <v>0</v>
      </c>
      <c r="AX147" s="977"/>
      <c r="BN147" s="992">
        <f t="shared" si="114"/>
        <v>0</v>
      </c>
      <c r="BO147" s="538">
        <f t="shared" si="146"/>
        <v>0</v>
      </c>
      <c r="BP147" s="987">
        <f>IF(RESUMO_GLOBAL!$X$53="a",ROUND(AF147*$N147,RESUMO_GLOBAL!$X$54),IF(RESUMO_GLOBAL!$X$53="t",TRUNC(AF147*$N147,RESUMO_GLOBAL!$X$54),AF147*$N147))</f>
        <v>0</v>
      </c>
      <c r="BQ147" s="987">
        <f>IF(RESUMO_GLOBAL!$X$53="a",ROUND(AG147*$N147,RESUMO_GLOBAL!$X$54),IF(RESUMO_GLOBAL!$X$53="t",TRUNC(AG147*$N147,RESUMO_GLOBAL!$X$54),AG147*$N147))</f>
        <v>0</v>
      </c>
      <c r="BR147" s="987">
        <f>IF(RESUMO_GLOBAL!$X$53="a",ROUND(AH147*$N147,RESUMO_GLOBAL!$X$54),IF(RESUMO_GLOBAL!$X$53="t",TRUNC(AH147*$N147,RESUMO_GLOBAL!$X$54),AH147*$N147))</f>
        <v>0</v>
      </c>
      <c r="BS147" s="987">
        <f>IF(RESUMO_GLOBAL!$X$53="a",ROUND(AI147*$N147,RESUMO_GLOBAL!$X$54),IF(RESUMO_GLOBAL!$X$53="t",TRUNC(AI147*$N147,RESUMO_GLOBAL!$X$54),AI147*$N147))</f>
        <v>0</v>
      </c>
      <c r="BT147" s="987">
        <f>IF(RESUMO_GLOBAL!$X$53="a",ROUND(AJ147*$N147,RESUMO_GLOBAL!$X$54),IF(RESUMO_GLOBAL!$X$53="t",TRUNC(AJ147*$N147,RESUMO_GLOBAL!$X$54),AJ147*$N147))</f>
        <v>0</v>
      </c>
      <c r="BU147" s="987">
        <f>IF(RESUMO_GLOBAL!$X$53="a",ROUND(AK147*$N147,RESUMO_GLOBAL!$X$54),IF(RESUMO_GLOBAL!$X$53="t",TRUNC(AK147*$N147,RESUMO_GLOBAL!$X$54),AK147*$N147))</f>
        <v>0</v>
      </c>
      <c r="BV147" s="987">
        <f>IF(RESUMO_GLOBAL!$X$53="a",ROUND(AL147*$N147,RESUMO_GLOBAL!$X$54),IF(RESUMO_GLOBAL!$X$53="t",TRUNC(AL147*$N147,RESUMO_GLOBAL!$X$54),AL147*$N147))</f>
        <v>0</v>
      </c>
      <c r="BW147" s="987">
        <f>IF(RESUMO_GLOBAL!$X$53="a",ROUND(AM147*$N147,RESUMO_GLOBAL!$X$54),IF(RESUMO_GLOBAL!$X$53="t",TRUNC(AM147*$N147,RESUMO_GLOBAL!$X$54),AM147*$N147))</f>
        <v>0</v>
      </c>
      <c r="BX147" s="987">
        <f>IF(RESUMO_GLOBAL!$X$53="a",ROUND(AN147*$N147,RESUMO_GLOBAL!$X$54),IF(RESUMO_GLOBAL!$X$53="t",TRUNC(AN147*$N147,RESUMO_GLOBAL!$X$54),AN147*$N147))</f>
        <v>0</v>
      </c>
      <c r="BY147" s="987">
        <f>IF(RESUMO_GLOBAL!$X$53="a",ROUND(AO147*$N147,RESUMO_GLOBAL!$X$54),IF(RESUMO_GLOBAL!$X$53="t",TRUNC(AO147*$N147,RESUMO_GLOBAL!$X$54),AO147*$N147))</f>
        <v>0</v>
      </c>
      <c r="BZ147" s="987">
        <f>IF(RESUMO_GLOBAL!$X$53="a",ROUND(AP147*$N147,RESUMO_GLOBAL!$X$54),IF(RESUMO_GLOBAL!$X$53="t",TRUNC(AP147*$N147,RESUMO_GLOBAL!$X$54),AP147*$N147))</f>
        <v>0</v>
      </c>
      <c r="CA147" s="987">
        <f>IF(RESUMO_GLOBAL!$X$53="a",ROUND(AQ147*$N147,RESUMO_GLOBAL!$X$54),IF(RESUMO_GLOBAL!$X$53="t",TRUNC(AQ147*$N147,RESUMO_GLOBAL!$X$54),AQ147*$N147))</f>
        <v>0</v>
      </c>
      <c r="CB147" s="987">
        <f>IF(RESUMO_GLOBAL!$X$53="a",ROUND(AR147*$N147,RESUMO_GLOBAL!$X$54),IF(RESUMO_GLOBAL!$X$53="t",TRUNC(AR147*$N147,RESUMO_GLOBAL!$X$54),AR147*$N147))</f>
        <v>0</v>
      </c>
      <c r="CC147" s="987">
        <f>IF(RESUMO_GLOBAL!$X$53="a",ROUND(AS147*$N147,RESUMO_GLOBAL!$X$54),IF(RESUMO_GLOBAL!$X$53="t",TRUNC(AS147*$N147,RESUMO_GLOBAL!$X$54),AS147*$N147))</f>
        <v>0</v>
      </c>
      <c r="CD147" s="987">
        <f>IF(RESUMO_GLOBAL!$X$53="a",ROUND(AT147*$N147,RESUMO_GLOBAL!$X$54),IF(RESUMO_GLOBAL!$X$53="t",TRUNC(AT147*$N147,RESUMO_GLOBAL!$X$54),AT147*$N147))</f>
        <v>0</v>
      </c>
      <c r="CE147" s="987">
        <f>IF(RESUMO_GLOBAL!$X$53="a",ROUND(AU147*$N147,RESUMO_GLOBAL!$X$54),IF(RESUMO_GLOBAL!$X$53="t",TRUNC(AU147*$N147,RESUMO_GLOBAL!$X$54),AU147*$N147))</f>
        <v>0</v>
      </c>
      <c r="CF147" s="987">
        <f>IF(RESUMO_GLOBAL!$X$53="a",ROUND(AV147*$N147,RESUMO_GLOBAL!$X$54),IF(RESUMO_GLOBAL!$X$53="t",TRUNC(AV147*$N147,RESUMO_GLOBAL!$X$54),AV147*$N147))</f>
        <v>0</v>
      </c>
      <c r="CG147" s="987">
        <f>IF(RESUMO_GLOBAL!$X$53="a",ROUND(AW147*$N147,RESUMO_GLOBAL!$X$54),IF(RESUMO_GLOBAL!$X$53="t",TRUNC(AW147*$N147,RESUMO_GLOBAL!$X$54),AW147*$N147))</f>
        <v>0</v>
      </c>
      <c r="CK147" s="59">
        <f t="shared" si="125"/>
        <v>0</v>
      </c>
      <c r="CL147" s="59">
        <f t="shared" si="126"/>
        <v>0</v>
      </c>
      <c r="CM147" s="59">
        <f t="shared" si="127"/>
        <v>0</v>
      </c>
      <c r="CN147" s="59">
        <f t="shared" si="128"/>
        <v>0</v>
      </c>
      <c r="CO147" s="59">
        <f t="shared" si="129"/>
        <v>0</v>
      </c>
      <c r="CP147" s="59">
        <f t="shared" si="130"/>
        <v>0</v>
      </c>
      <c r="CQ147" s="59">
        <f t="shared" si="131"/>
        <v>0</v>
      </c>
      <c r="CR147" s="59">
        <f t="shared" si="132"/>
        <v>0</v>
      </c>
      <c r="CS147" s="59">
        <f t="shared" si="133"/>
        <v>0</v>
      </c>
      <c r="CT147" s="59">
        <f t="shared" si="134"/>
        <v>0</v>
      </c>
      <c r="CU147" s="59">
        <f t="shared" si="135"/>
        <v>0</v>
      </c>
      <c r="CV147" s="59">
        <f t="shared" si="136"/>
        <v>0</v>
      </c>
      <c r="CW147" s="59">
        <f t="shared" si="137"/>
        <v>0</v>
      </c>
      <c r="CX147" s="59">
        <f t="shared" si="138"/>
        <v>0</v>
      </c>
      <c r="CY147" s="59">
        <f t="shared" si="139"/>
        <v>0</v>
      </c>
      <c r="CZ147" s="59">
        <f t="shared" si="140"/>
        <v>0</v>
      </c>
      <c r="DA147" s="59">
        <f t="shared" si="141"/>
        <v>0</v>
      </c>
      <c r="DB147" s="59">
        <f t="shared" si="142"/>
        <v>0</v>
      </c>
      <c r="DE147">
        <f t="shared" si="123"/>
        <v>142</v>
      </c>
      <c r="DF147" t="str">
        <f t="shared" si="143"/>
        <v/>
      </c>
      <c r="DG147" s="59">
        <f>IF($C147&lt;&gt;0,SUM($CK148:CK148),0)</f>
        <v>0</v>
      </c>
      <c r="DH147" s="59">
        <f>IF($C147&lt;&gt;0,SUM($CK148:CL148),0)</f>
        <v>0</v>
      </c>
      <c r="DI147" s="59">
        <f>IF($C147&lt;&gt;0,SUM($CK148:CM148),0)</f>
        <v>0</v>
      </c>
      <c r="DJ147" s="59">
        <f>IF($C147&lt;&gt;0,SUM($CK148:CN148),0)</f>
        <v>0</v>
      </c>
      <c r="DK147" s="59">
        <f>IF($C147&lt;&gt;0,SUM($CK148:CO148),0)</f>
        <v>0</v>
      </c>
      <c r="DL147" s="59">
        <f>IF($C147&lt;&gt;0,SUM($CK148:CP148),0)</f>
        <v>0</v>
      </c>
      <c r="DM147" s="59">
        <f>IF($C147&lt;&gt;0,SUM($CK148:CQ148),0)</f>
        <v>0</v>
      </c>
      <c r="DN147" s="59">
        <f>IF($C147&lt;&gt;0,SUM($CK148:CR148),0)</f>
        <v>0</v>
      </c>
      <c r="DO147" s="59">
        <f>IF($C147&lt;&gt;0,SUM($CK148:CS148),0)</f>
        <v>0</v>
      </c>
      <c r="DP147" s="59">
        <f>IF($C147&lt;&gt;0,SUM($CK148:CT148),0)</f>
        <v>0</v>
      </c>
      <c r="DQ147" s="59">
        <f>IF($C147&lt;&gt;0,SUM($CK148:CU148),0)</f>
        <v>0</v>
      </c>
      <c r="DR147" s="59">
        <f>IF($C147&lt;&gt;0,SUM($CK148:CV148),0)</f>
        <v>0</v>
      </c>
      <c r="DS147" s="59">
        <f>IF($C147&lt;&gt;0,SUM($CK148:CW148),0)</f>
        <v>0</v>
      </c>
      <c r="DT147" s="59">
        <f>IF($C147&lt;&gt;0,SUM($CK148:CX148),0)</f>
        <v>0</v>
      </c>
      <c r="DU147" s="59">
        <f>IF($C147&lt;&gt;0,SUM($CK148:CY148),0)</f>
        <v>0</v>
      </c>
      <c r="DV147" s="59">
        <f>IF($C147&lt;&gt;0,SUM($CK148:CZ148),0)</f>
        <v>0</v>
      </c>
      <c r="DW147" s="59">
        <f>IF($C147&lt;&gt;0,SUM($CK148:DA148),0)</f>
        <v>0</v>
      </c>
      <c r="DX147" s="59">
        <f>IF($C147&lt;&gt;0,SUM($CK148:DB148),0)</f>
        <v>0</v>
      </c>
      <c r="DY147" s="952" t="str">
        <f t="shared" si="147"/>
        <v/>
      </c>
    </row>
    <row r="148" spans="1:129" ht="13.5" hidden="1" thickBot="1">
      <c r="A148" s="3" t="str">
        <f t="shared" si="148"/>
        <v/>
      </c>
      <c r="B148" s="805">
        <f>Dados_GLOBAL_Inicial!E148</f>
        <v>0</v>
      </c>
      <c r="C148" s="953">
        <f>IF(IFERROR(VALUE(Dados_GLOBAL_Inicial!F148),0)=0,0,Dados_GLOBAL_Inicial!F148)</f>
        <v>0</v>
      </c>
      <c r="D148" s="830">
        <f>Dados_GLOBAL_Inicial!G148</f>
        <v>0</v>
      </c>
      <c r="E148" s="830" t="str">
        <f>IF(IFERROR(VLOOKUP(F148,Cod_Gde_Itens!$A$1:$B$80,2,FALSE),0)&gt;549,IFERROR(VLOOKUP(F148,Cod_Gde_Itens!$A$1:$B$80,2,FALSE),0),IF(Dados_GLOBAL_Inicial!H148=0,"",Dados_GLOBAL_Inicial!H148))</f>
        <v/>
      </c>
      <c r="F148" s="823">
        <f>Dados_GLOBAL_Inicial!I148</f>
        <v>0</v>
      </c>
      <c r="G148" s="824">
        <f>Dados_GLOBAL_Inicial!J148</f>
        <v>0</v>
      </c>
      <c r="H148" s="454">
        <f>Dados_GLOBAL_Inicial!K148</f>
        <v>0</v>
      </c>
      <c r="I148" s="970">
        <f>SUM('MEDIÇÃO_OBJETO (1)'!I148)</f>
        <v>0</v>
      </c>
      <c r="J148" s="455">
        <f t="shared" si="149"/>
        <v>0</v>
      </c>
      <c r="K148" s="451">
        <f t="shared" si="115"/>
        <v>0</v>
      </c>
      <c r="L148" s="452">
        <f t="shared" si="124"/>
        <v>0</v>
      </c>
      <c r="M148" s="809">
        <f t="shared" si="116"/>
        <v>0</v>
      </c>
      <c r="N148" s="810">
        <f>IF(IFERROR(VALUE(Dados_GLOBAL_Inicial!L148),0)=0,0,Dados_GLOBAL_Inicial!L148)</f>
        <v>0</v>
      </c>
      <c r="O148" s="812">
        <f>SUM('MEDIÇÃO_OBJETO (1)'!O148)</f>
        <v>0</v>
      </c>
      <c r="P148" s="812">
        <f>SUM('MEDIÇÃO_OBJETO (1)'!P148)</f>
        <v>0</v>
      </c>
      <c r="Q148" s="813">
        <f t="shared" si="117"/>
        <v>0</v>
      </c>
      <c r="R148" s="951"/>
      <c r="S148" s="815">
        <f>SUM('MEDIÇÃO_OBJETO (1)'!S148)</f>
        <v>0</v>
      </c>
      <c r="T148" s="815">
        <f>SUM('MEDIÇÃO_OBJETO (1)'!T148)</f>
        <v>0</v>
      </c>
      <c r="V148" s="19"/>
      <c r="W148" s="978">
        <f t="shared" si="118"/>
        <v>0</v>
      </c>
      <c r="X148" s="816">
        <f t="shared" si="119"/>
        <v>0</v>
      </c>
      <c r="Y148" s="816">
        <f t="shared" si="120"/>
        <v>0</v>
      </c>
      <c r="Z148" s="817">
        <f t="shared" si="121"/>
        <v>0</v>
      </c>
      <c r="AB148" s="453">
        <f t="shared" si="144"/>
        <v>0</v>
      </c>
      <c r="AC148" s="14">
        <f t="shared" si="122"/>
        <v>0</v>
      </c>
      <c r="AD148" s="819"/>
      <c r="AE148" s="631">
        <f t="shared" si="145"/>
        <v>0</v>
      </c>
      <c r="AF148" s="818">
        <f>SUM('MEDIÇÃO_OBJETO (1)'!AG148)</f>
        <v>0</v>
      </c>
      <c r="AG148" s="541">
        <f>SUM('MEDIÇÃO_OBJETO (1)'!AH148)</f>
        <v>0</v>
      </c>
      <c r="AH148" s="541">
        <f>SUM('MEDIÇÃO_OBJETO (1)'!AI148)</f>
        <v>0</v>
      </c>
      <c r="AI148" s="541">
        <f>SUM('MEDIÇÃO_OBJETO (1)'!AJ148)</f>
        <v>0</v>
      </c>
      <c r="AJ148" s="541">
        <f>SUM('MEDIÇÃO_OBJETO (1)'!AK148)</f>
        <v>0</v>
      </c>
      <c r="AK148" s="541">
        <f>SUM('MEDIÇÃO_OBJETO (1)'!AL148)</f>
        <v>0</v>
      </c>
      <c r="AL148" s="541">
        <f>SUM('MEDIÇÃO_OBJETO (1)'!AM148)</f>
        <v>0</v>
      </c>
      <c r="AM148" s="541">
        <f>SUM('MEDIÇÃO_OBJETO (1)'!AN148)</f>
        <v>0</v>
      </c>
      <c r="AN148" s="541">
        <f>SUM('MEDIÇÃO_OBJETO (1)'!AO148)</f>
        <v>0</v>
      </c>
      <c r="AO148" s="541">
        <f>SUM('MEDIÇÃO_OBJETO (1)'!AP148)</f>
        <v>0</v>
      </c>
      <c r="AP148" s="541">
        <f>SUM('MEDIÇÃO_OBJETO (1)'!AQ148)</f>
        <v>0</v>
      </c>
      <c r="AQ148" s="541">
        <f>SUM('MEDIÇÃO_OBJETO (1)'!AR148)</f>
        <v>0</v>
      </c>
      <c r="AR148" s="541">
        <f>SUM('MEDIÇÃO_OBJETO (1)'!AS148)</f>
        <v>0</v>
      </c>
      <c r="AS148" s="541">
        <f>SUM('MEDIÇÃO_OBJETO (1)'!AT148)</f>
        <v>0</v>
      </c>
      <c r="AT148" s="541">
        <f>SUM('MEDIÇÃO_OBJETO (1)'!AU148)</f>
        <v>0</v>
      </c>
      <c r="AU148" s="541">
        <f>SUM('MEDIÇÃO_OBJETO (1)'!AV148)</f>
        <v>0</v>
      </c>
      <c r="AV148" s="541">
        <f>SUM('MEDIÇÃO_OBJETO (1)'!AW148)</f>
        <v>0</v>
      </c>
      <c r="AW148" s="541">
        <f>SUM('MEDIÇÃO_OBJETO (1)'!AX148)</f>
        <v>0</v>
      </c>
      <c r="AX148" s="977"/>
      <c r="BN148" s="992">
        <f t="shared" si="114"/>
        <v>0</v>
      </c>
      <c r="BO148" s="538">
        <f t="shared" si="146"/>
        <v>0</v>
      </c>
      <c r="BP148" s="987">
        <f>IF(RESUMO_GLOBAL!$X$53="a",ROUND(AF148*$N148,RESUMO_GLOBAL!$X$54),IF(RESUMO_GLOBAL!$X$53="t",TRUNC(AF148*$N148,RESUMO_GLOBAL!$X$54),AF148*$N148))</f>
        <v>0</v>
      </c>
      <c r="BQ148" s="987">
        <f>IF(RESUMO_GLOBAL!$X$53="a",ROUND(AG148*$N148,RESUMO_GLOBAL!$X$54),IF(RESUMO_GLOBAL!$X$53="t",TRUNC(AG148*$N148,RESUMO_GLOBAL!$X$54),AG148*$N148))</f>
        <v>0</v>
      </c>
      <c r="BR148" s="987">
        <f>IF(RESUMO_GLOBAL!$X$53="a",ROUND(AH148*$N148,RESUMO_GLOBAL!$X$54),IF(RESUMO_GLOBAL!$X$53="t",TRUNC(AH148*$N148,RESUMO_GLOBAL!$X$54),AH148*$N148))</f>
        <v>0</v>
      </c>
      <c r="BS148" s="987">
        <f>IF(RESUMO_GLOBAL!$X$53="a",ROUND(AI148*$N148,RESUMO_GLOBAL!$X$54),IF(RESUMO_GLOBAL!$X$53="t",TRUNC(AI148*$N148,RESUMO_GLOBAL!$X$54),AI148*$N148))</f>
        <v>0</v>
      </c>
      <c r="BT148" s="987">
        <f>IF(RESUMO_GLOBAL!$X$53="a",ROUND(AJ148*$N148,RESUMO_GLOBAL!$X$54),IF(RESUMO_GLOBAL!$X$53="t",TRUNC(AJ148*$N148,RESUMO_GLOBAL!$X$54),AJ148*$N148))</f>
        <v>0</v>
      </c>
      <c r="BU148" s="987">
        <f>IF(RESUMO_GLOBAL!$X$53="a",ROUND(AK148*$N148,RESUMO_GLOBAL!$X$54),IF(RESUMO_GLOBAL!$X$53="t",TRUNC(AK148*$N148,RESUMO_GLOBAL!$X$54),AK148*$N148))</f>
        <v>0</v>
      </c>
      <c r="BV148" s="987">
        <f>IF(RESUMO_GLOBAL!$X$53="a",ROUND(AL148*$N148,RESUMO_GLOBAL!$X$54),IF(RESUMO_GLOBAL!$X$53="t",TRUNC(AL148*$N148,RESUMO_GLOBAL!$X$54),AL148*$N148))</f>
        <v>0</v>
      </c>
      <c r="BW148" s="987">
        <f>IF(RESUMO_GLOBAL!$X$53="a",ROUND(AM148*$N148,RESUMO_GLOBAL!$X$54),IF(RESUMO_GLOBAL!$X$53="t",TRUNC(AM148*$N148,RESUMO_GLOBAL!$X$54),AM148*$N148))</f>
        <v>0</v>
      </c>
      <c r="BX148" s="987">
        <f>IF(RESUMO_GLOBAL!$X$53="a",ROUND(AN148*$N148,RESUMO_GLOBAL!$X$54),IF(RESUMO_GLOBAL!$X$53="t",TRUNC(AN148*$N148,RESUMO_GLOBAL!$X$54),AN148*$N148))</f>
        <v>0</v>
      </c>
      <c r="BY148" s="987">
        <f>IF(RESUMO_GLOBAL!$X$53="a",ROUND(AO148*$N148,RESUMO_GLOBAL!$X$54),IF(RESUMO_GLOBAL!$X$53="t",TRUNC(AO148*$N148,RESUMO_GLOBAL!$X$54),AO148*$N148))</f>
        <v>0</v>
      </c>
      <c r="BZ148" s="987">
        <f>IF(RESUMO_GLOBAL!$X$53="a",ROUND(AP148*$N148,RESUMO_GLOBAL!$X$54),IF(RESUMO_GLOBAL!$X$53="t",TRUNC(AP148*$N148,RESUMO_GLOBAL!$X$54),AP148*$N148))</f>
        <v>0</v>
      </c>
      <c r="CA148" s="987">
        <f>IF(RESUMO_GLOBAL!$X$53="a",ROUND(AQ148*$N148,RESUMO_GLOBAL!$X$54),IF(RESUMO_GLOBAL!$X$53="t",TRUNC(AQ148*$N148,RESUMO_GLOBAL!$X$54),AQ148*$N148))</f>
        <v>0</v>
      </c>
      <c r="CB148" s="987">
        <f>IF(RESUMO_GLOBAL!$X$53="a",ROUND(AR148*$N148,RESUMO_GLOBAL!$X$54),IF(RESUMO_GLOBAL!$X$53="t",TRUNC(AR148*$N148,RESUMO_GLOBAL!$X$54),AR148*$N148))</f>
        <v>0</v>
      </c>
      <c r="CC148" s="987">
        <f>IF(RESUMO_GLOBAL!$X$53="a",ROUND(AS148*$N148,RESUMO_GLOBAL!$X$54),IF(RESUMO_GLOBAL!$X$53="t",TRUNC(AS148*$N148,RESUMO_GLOBAL!$X$54),AS148*$N148))</f>
        <v>0</v>
      </c>
      <c r="CD148" s="987">
        <f>IF(RESUMO_GLOBAL!$X$53="a",ROUND(AT148*$N148,RESUMO_GLOBAL!$X$54),IF(RESUMO_GLOBAL!$X$53="t",TRUNC(AT148*$N148,RESUMO_GLOBAL!$X$54),AT148*$N148))</f>
        <v>0</v>
      </c>
      <c r="CE148" s="987">
        <f>IF(RESUMO_GLOBAL!$X$53="a",ROUND(AU148*$N148,RESUMO_GLOBAL!$X$54),IF(RESUMO_GLOBAL!$X$53="t",TRUNC(AU148*$N148,RESUMO_GLOBAL!$X$54),AU148*$N148))</f>
        <v>0</v>
      </c>
      <c r="CF148" s="987">
        <f>IF(RESUMO_GLOBAL!$X$53="a",ROUND(AV148*$N148,RESUMO_GLOBAL!$X$54),IF(RESUMO_GLOBAL!$X$53="t",TRUNC(AV148*$N148,RESUMO_GLOBAL!$X$54),AV148*$N148))</f>
        <v>0</v>
      </c>
      <c r="CG148" s="987">
        <f>IF(RESUMO_GLOBAL!$X$53="a",ROUND(AW148*$N148,RESUMO_GLOBAL!$X$54),IF(RESUMO_GLOBAL!$X$53="t",TRUNC(AW148*$N148,RESUMO_GLOBAL!$X$54),AW148*$N148))</f>
        <v>0</v>
      </c>
      <c r="CK148" s="59">
        <f t="shared" si="125"/>
        <v>0</v>
      </c>
      <c r="CL148" s="59">
        <f t="shared" si="126"/>
        <v>0</v>
      </c>
      <c r="CM148" s="59">
        <f t="shared" si="127"/>
        <v>0</v>
      </c>
      <c r="CN148" s="59">
        <f t="shared" si="128"/>
        <v>0</v>
      </c>
      <c r="CO148" s="59">
        <f t="shared" si="129"/>
        <v>0</v>
      </c>
      <c r="CP148" s="59">
        <f t="shared" si="130"/>
        <v>0</v>
      </c>
      <c r="CQ148" s="59">
        <f t="shared" si="131"/>
        <v>0</v>
      </c>
      <c r="CR148" s="59">
        <f t="shared" si="132"/>
        <v>0</v>
      </c>
      <c r="CS148" s="59">
        <f t="shared" si="133"/>
        <v>0</v>
      </c>
      <c r="CT148" s="59">
        <f t="shared" si="134"/>
        <v>0</v>
      </c>
      <c r="CU148" s="59">
        <f t="shared" si="135"/>
        <v>0</v>
      </c>
      <c r="CV148" s="59">
        <f t="shared" si="136"/>
        <v>0</v>
      </c>
      <c r="CW148" s="59">
        <f t="shared" si="137"/>
        <v>0</v>
      </c>
      <c r="CX148" s="59">
        <f t="shared" si="138"/>
        <v>0</v>
      </c>
      <c r="CY148" s="59">
        <f t="shared" si="139"/>
        <v>0</v>
      </c>
      <c r="CZ148" s="59">
        <f t="shared" si="140"/>
        <v>0</v>
      </c>
      <c r="DA148" s="59">
        <f t="shared" si="141"/>
        <v>0</v>
      </c>
      <c r="DB148" s="59">
        <f t="shared" si="142"/>
        <v>0</v>
      </c>
      <c r="DE148">
        <f t="shared" si="123"/>
        <v>143</v>
      </c>
      <c r="DF148" t="str">
        <f t="shared" si="143"/>
        <v/>
      </c>
      <c r="DG148" s="59">
        <f>IF($C148&lt;&gt;0,SUM($CK149:CK149),0)</f>
        <v>0</v>
      </c>
      <c r="DH148" s="59">
        <f>IF($C148&lt;&gt;0,SUM($CK149:CL149),0)</f>
        <v>0</v>
      </c>
      <c r="DI148" s="59">
        <f>IF($C148&lt;&gt;0,SUM($CK149:CM149),0)</f>
        <v>0</v>
      </c>
      <c r="DJ148" s="59">
        <f>IF($C148&lt;&gt;0,SUM($CK149:CN149),0)</f>
        <v>0</v>
      </c>
      <c r="DK148" s="59">
        <f>IF($C148&lt;&gt;0,SUM($CK149:CO149),0)</f>
        <v>0</v>
      </c>
      <c r="DL148" s="59">
        <f>IF($C148&lt;&gt;0,SUM($CK149:CP149),0)</f>
        <v>0</v>
      </c>
      <c r="DM148" s="59">
        <f>IF($C148&lt;&gt;0,SUM($CK149:CQ149),0)</f>
        <v>0</v>
      </c>
      <c r="DN148" s="59">
        <f>IF($C148&lt;&gt;0,SUM($CK149:CR149),0)</f>
        <v>0</v>
      </c>
      <c r="DO148" s="59">
        <f>IF($C148&lt;&gt;0,SUM($CK149:CS149),0)</f>
        <v>0</v>
      </c>
      <c r="DP148" s="59">
        <f>IF($C148&lt;&gt;0,SUM($CK149:CT149),0)</f>
        <v>0</v>
      </c>
      <c r="DQ148" s="59">
        <f>IF($C148&lt;&gt;0,SUM($CK149:CU149),0)</f>
        <v>0</v>
      </c>
      <c r="DR148" s="59">
        <f>IF($C148&lt;&gt;0,SUM($CK149:CV149),0)</f>
        <v>0</v>
      </c>
      <c r="DS148" s="59">
        <f>IF($C148&lt;&gt;0,SUM($CK149:CW149),0)</f>
        <v>0</v>
      </c>
      <c r="DT148" s="59">
        <f>IF($C148&lt;&gt;0,SUM($CK149:CX149),0)</f>
        <v>0</v>
      </c>
      <c r="DU148" s="59">
        <f>IF($C148&lt;&gt;0,SUM($CK149:CY149),0)</f>
        <v>0</v>
      </c>
      <c r="DV148" s="59">
        <f>IF($C148&lt;&gt;0,SUM($CK149:CZ149),0)</f>
        <v>0</v>
      </c>
      <c r="DW148" s="59">
        <f>IF($C148&lt;&gt;0,SUM($CK149:DA149),0)</f>
        <v>0</v>
      </c>
      <c r="DX148" s="59">
        <f>IF($C148&lt;&gt;0,SUM($CK149:DB149),0)</f>
        <v>0</v>
      </c>
      <c r="DY148" s="952" t="str">
        <f t="shared" si="147"/>
        <v/>
      </c>
    </row>
    <row r="149" spans="1:129" ht="13.5" hidden="1" thickBot="1">
      <c r="A149" s="3" t="str">
        <f t="shared" si="148"/>
        <v/>
      </c>
      <c r="B149" s="805">
        <f>Dados_GLOBAL_Inicial!E149</f>
        <v>0</v>
      </c>
      <c r="C149" s="953">
        <f>IF(IFERROR(VALUE(Dados_GLOBAL_Inicial!F149),0)=0,0,Dados_GLOBAL_Inicial!F149)</f>
        <v>0</v>
      </c>
      <c r="D149" s="830">
        <f>Dados_GLOBAL_Inicial!G149</f>
        <v>0</v>
      </c>
      <c r="E149" s="830" t="str">
        <f>IF(IFERROR(VLOOKUP(F149,Cod_Gde_Itens!$A$1:$B$80,2,FALSE),0)&gt;549,IFERROR(VLOOKUP(F149,Cod_Gde_Itens!$A$1:$B$80,2,FALSE),0),IF(Dados_GLOBAL_Inicial!H149=0,"",Dados_GLOBAL_Inicial!H149))</f>
        <v/>
      </c>
      <c r="F149" s="823">
        <f>Dados_GLOBAL_Inicial!I149</f>
        <v>0</v>
      </c>
      <c r="G149" s="824">
        <f>Dados_GLOBAL_Inicial!J149</f>
        <v>0</v>
      </c>
      <c r="H149" s="454">
        <f>Dados_GLOBAL_Inicial!K149</f>
        <v>0</v>
      </c>
      <c r="I149" s="970">
        <f>SUM('MEDIÇÃO_OBJETO (1)'!I149)</f>
        <v>0</v>
      </c>
      <c r="J149" s="455">
        <f t="shared" si="149"/>
        <v>0</v>
      </c>
      <c r="K149" s="451">
        <f t="shared" si="115"/>
        <v>0</v>
      </c>
      <c r="L149" s="452">
        <f t="shared" si="124"/>
        <v>0</v>
      </c>
      <c r="M149" s="809">
        <f t="shared" si="116"/>
        <v>0</v>
      </c>
      <c r="N149" s="810">
        <f>IF(IFERROR(VALUE(Dados_GLOBAL_Inicial!L149),0)=0,0,Dados_GLOBAL_Inicial!L149)</f>
        <v>0</v>
      </c>
      <c r="O149" s="812">
        <f>SUM('MEDIÇÃO_OBJETO (1)'!O149)</f>
        <v>0</v>
      </c>
      <c r="P149" s="812">
        <f>SUM('MEDIÇÃO_OBJETO (1)'!P149)</f>
        <v>0</v>
      </c>
      <c r="Q149" s="813">
        <f t="shared" si="117"/>
        <v>0</v>
      </c>
      <c r="R149" s="951"/>
      <c r="S149" s="815">
        <f>SUM('MEDIÇÃO_OBJETO (1)'!S149)</f>
        <v>0</v>
      </c>
      <c r="T149" s="815">
        <f>SUM('MEDIÇÃO_OBJETO (1)'!T149)</f>
        <v>0</v>
      </c>
      <c r="V149" s="19"/>
      <c r="W149" s="978">
        <f t="shared" si="118"/>
        <v>0</v>
      </c>
      <c r="X149" s="816">
        <f t="shared" si="119"/>
        <v>0</v>
      </c>
      <c r="Y149" s="816">
        <f t="shared" si="120"/>
        <v>0</v>
      </c>
      <c r="Z149" s="817">
        <f t="shared" si="121"/>
        <v>0</v>
      </c>
      <c r="AB149" s="453">
        <f t="shared" si="144"/>
        <v>0</v>
      </c>
      <c r="AC149" s="14">
        <f t="shared" si="122"/>
        <v>0</v>
      </c>
      <c r="AD149" s="819"/>
      <c r="AE149" s="631">
        <f t="shared" si="145"/>
        <v>0</v>
      </c>
      <c r="AF149" s="818">
        <f>SUM('MEDIÇÃO_OBJETO (1)'!AG149)</f>
        <v>0</v>
      </c>
      <c r="AG149" s="541">
        <f>SUM('MEDIÇÃO_OBJETO (1)'!AH149)</f>
        <v>0</v>
      </c>
      <c r="AH149" s="541">
        <f>SUM('MEDIÇÃO_OBJETO (1)'!AI149)</f>
        <v>0</v>
      </c>
      <c r="AI149" s="541">
        <f>SUM('MEDIÇÃO_OBJETO (1)'!AJ149)</f>
        <v>0</v>
      </c>
      <c r="AJ149" s="541">
        <f>SUM('MEDIÇÃO_OBJETO (1)'!AK149)</f>
        <v>0</v>
      </c>
      <c r="AK149" s="541">
        <f>SUM('MEDIÇÃO_OBJETO (1)'!AL149)</f>
        <v>0</v>
      </c>
      <c r="AL149" s="541">
        <f>SUM('MEDIÇÃO_OBJETO (1)'!AM149)</f>
        <v>0</v>
      </c>
      <c r="AM149" s="541">
        <f>SUM('MEDIÇÃO_OBJETO (1)'!AN149)</f>
        <v>0</v>
      </c>
      <c r="AN149" s="541">
        <f>SUM('MEDIÇÃO_OBJETO (1)'!AO149)</f>
        <v>0</v>
      </c>
      <c r="AO149" s="541">
        <f>SUM('MEDIÇÃO_OBJETO (1)'!AP149)</f>
        <v>0</v>
      </c>
      <c r="AP149" s="541">
        <f>SUM('MEDIÇÃO_OBJETO (1)'!AQ149)</f>
        <v>0</v>
      </c>
      <c r="AQ149" s="541">
        <f>SUM('MEDIÇÃO_OBJETO (1)'!AR149)</f>
        <v>0</v>
      </c>
      <c r="AR149" s="541">
        <f>SUM('MEDIÇÃO_OBJETO (1)'!AS149)</f>
        <v>0</v>
      </c>
      <c r="AS149" s="541">
        <f>SUM('MEDIÇÃO_OBJETO (1)'!AT149)</f>
        <v>0</v>
      </c>
      <c r="AT149" s="541">
        <f>SUM('MEDIÇÃO_OBJETO (1)'!AU149)</f>
        <v>0</v>
      </c>
      <c r="AU149" s="541">
        <f>SUM('MEDIÇÃO_OBJETO (1)'!AV149)</f>
        <v>0</v>
      </c>
      <c r="AV149" s="541">
        <f>SUM('MEDIÇÃO_OBJETO (1)'!AW149)</f>
        <v>0</v>
      </c>
      <c r="AW149" s="541">
        <f>SUM('MEDIÇÃO_OBJETO (1)'!AX149)</f>
        <v>0</v>
      </c>
      <c r="AX149" s="977"/>
      <c r="BN149" s="992">
        <f t="shared" si="114"/>
        <v>0</v>
      </c>
      <c r="BO149" s="538">
        <f t="shared" si="146"/>
        <v>0</v>
      </c>
      <c r="BP149" s="987">
        <f>IF(RESUMO_GLOBAL!$X$53="a",ROUND(AF149*$N149,RESUMO_GLOBAL!$X$54),IF(RESUMO_GLOBAL!$X$53="t",TRUNC(AF149*$N149,RESUMO_GLOBAL!$X$54),AF149*$N149))</f>
        <v>0</v>
      </c>
      <c r="BQ149" s="987">
        <f>IF(RESUMO_GLOBAL!$X$53="a",ROUND(AG149*$N149,RESUMO_GLOBAL!$X$54),IF(RESUMO_GLOBAL!$X$53="t",TRUNC(AG149*$N149,RESUMO_GLOBAL!$X$54),AG149*$N149))</f>
        <v>0</v>
      </c>
      <c r="BR149" s="987">
        <f>IF(RESUMO_GLOBAL!$X$53="a",ROUND(AH149*$N149,RESUMO_GLOBAL!$X$54),IF(RESUMO_GLOBAL!$X$53="t",TRUNC(AH149*$N149,RESUMO_GLOBAL!$X$54),AH149*$N149))</f>
        <v>0</v>
      </c>
      <c r="BS149" s="987">
        <f>IF(RESUMO_GLOBAL!$X$53="a",ROUND(AI149*$N149,RESUMO_GLOBAL!$X$54),IF(RESUMO_GLOBAL!$X$53="t",TRUNC(AI149*$N149,RESUMO_GLOBAL!$X$54),AI149*$N149))</f>
        <v>0</v>
      </c>
      <c r="BT149" s="987">
        <f>IF(RESUMO_GLOBAL!$X$53="a",ROUND(AJ149*$N149,RESUMO_GLOBAL!$X$54),IF(RESUMO_GLOBAL!$X$53="t",TRUNC(AJ149*$N149,RESUMO_GLOBAL!$X$54),AJ149*$N149))</f>
        <v>0</v>
      </c>
      <c r="BU149" s="987">
        <f>IF(RESUMO_GLOBAL!$X$53="a",ROUND(AK149*$N149,RESUMO_GLOBAL!$X$54),IF(RESUMO_GLOBAL!$X$53="t",TRUNC(AK149*$N149,RESUMO_GLOBAL!$X$54),AK149*$N149))</f>
        <v>0</v>
      </c>
      <c r="BV149" s="987">
        <f>IF(RESUMO_GLOBAL!$X$53="a",ROUND(AL149*$N149,RESUMO_GLOBAL!$X$54),IF(RESUMO_GLOBAL!$X$53="t",TRUNC(AL149*$N149,RESUMO_GLOBAL!$X$54),AL149*$N149))</f>
        <v>0</v>
      </c>
      <c r="BW149" s="987">
        <f>IF(RESUMO_GLOBAL!$X$53="a",ROUND(AM149*$N149,RESUMO_GLOBAL!$X$54),IF(RESUMO_GLOBAL!$X$53="t",TRUNC(AM149*$N149,RESUMO_GLOBAL!$X$54),AM149*$N149))</f>
        <v>0</v>
      </c>
      <c r="BX149" s="987">
        <f>IF(RESUMO_GLOBAL!$X$53="a",ROUND(AN149*$N149,RESUMO_GLOBAL!$X$54),IF(RESUMO_GLOBAL!$X$53="t",TRUNC(AN149*$N149,RESUMO_GLOBAL!$X$54),AN149*$N149))</f>
        <v>0</v>
      </c>
      <c r="BY149" s="987">
        <f>IF(RESUMO_GLOBAL!$X$53="a",ROUND(AO149*$N149,RESUMO_GLOBAL!$X$54),IF(RESUMO_GLOBAL!$X$53="t",TRUNC(AO149*$N149,RESUMO_GLOBAL!$X$54),AO149*$N149))</f>
        <v>0</v>
      </c>
      <c r="BZ149" s="987">
        <f>IF(RESUMO_GLOBAL!$X$53="a",ROUND(AP149*$N149,RESUMO_GLOBAL!$X$54),IF(RESUMO_GLOBAL!$X$53="t",TRUNC(AP149*$N149,RESUMO_GLOBAL!$X$54),AP149*$N149))</f>
        <v>0</v>
      </c>
      <c r="CA149" s="987">
        <f>IF(RESUMO_GLOBAL!$X$53="a",ROUND(AQ149*$N149,RESUMO_GLOBAL!$X$54),IF(RESUMO_GLOBAL!$X$53="t",TRUNC(AQ149*$N149,RESUMO_GLOBAL!$X$54),AQ149*$N149))</f>
        <v>0</v>
      </c>
      <c r="CB149" s="987">
        <f>IF(RESUMO_GLOBAL!$X$53="a",ROUND(AR149*$N149,RESUMO_GLOBAL!$X$54),IF(RESUMO_GLOBAL!$X$53="t",TRUNC(AR149*$N149,RESUMO_GLOBAL!$X$54),AR149*$N149))</f>
        <v>0</v>
      </c>
      <c r="CC149" s="987">
        <f>IF(RESUMO_GLOBAL!$X$53="a",ROUND(AS149*$N149,RESUMO_GLOBAL!$X$54),IF(RESUMO_GLOBAL!$X$53="t",TRUNC(AS149*$N149,RESUMO_GLOBAL!$X$54),AS149*$N149))</f>
        <v>0</v>
      </c>
      <c r="CD149" s="987">
        <f>IF(RESUMO_GLOBAL!$X$53="a",ROUND(AT149*$N149,RESUMO_GLOBAL!$X$54),IF(RESUMO_GLOBAL!$X$53="t",TRUNC(AT149*$N149,RESUMO_GLOBAL!$X$54),AT149*$N149))</f>
        <v>0</v>
      </c>
      <c r="CE149" s="987">
        <f>IF(RESUMO_GLOBAL!$X$53="a",ROUND(AU149*$N149,RESUMO_GLOBAL!$X$54),IF(RESUMO_GLOBAL!$X$53="t",TRUNC(AU149*$N149,RESUMO_GLOBAL!$X$54),AU149*$N149))</f>
        <v>0</v>
      </c>
      <c r="CF149" s="987">
        <f>IF(RESUMO_GLOBAL!$X$53="a",ROUND(AV149*$N149,RESUMO_GLOBAL!$X$54),IF(RESUMO_GLOBAL!$X$53="t",TRUNC(AV149*$N149,RESUMO_GLOBAL!$X$54),AV149*$N149))</f>
        <v>0</v>
      </c>
      <c r="CG149" s="987">
        <f>IF(RESUMO_GLOBAL!$X$53="a",ROUND(AW149*$N149,RESUMO_GLOBAL!$X$54),IF(RESUMO_GLOBAL!$X$53="t",TRUNC(AW149*$N149,RESUMO_GLOBAL!$X$54),AW149*$N149))</f>
        <v>0</v>
      </c>
      <c r="CK149" s="59">
        <f t="shared" si="125"/>
        <v>0</v>
      </c>
      <c r="CL149" s="59">
        <f t="shared" si="126"/>
        <v>0</v>
      </c>
      <c r="CM149" s="59">
        <f t="shared" si="127"/>
        <v>0</v>
      </c>
      <c r="CN149" s="59">
        <f t="shared" si="128"/>
        <v>0</v>
      </c>
      <c r="CO149" s="59">
        <f t="shared" si="129"/>
        <v>0</v>
      </c>
      <c r="CP149" s="59">
        <f t="shared" si="130"/>
        <v>0</v>
      </c>
      <c r="CQ149" s="59">
        <f t="shared" si="131"/>
        <v>0</v>
      </c>
      <c r="CR149" s="59">
        <f t="shared" si="132"/>
        <v>0</v>
      </c>
      <c r="CS149" s="59">
        <f t="shared" si="133"/>
        <v>0</v>
      </c>
      <c r="CT149" s="59">
        <f t="shared" si="134"/>
        <v>0</v>
      </c>
      <c r="CU149" s="59">
        <f t="shared" si="135"/>
        <v>0</v>
      </c>
      <c r="CV149" s="59">
        <f t="shared" si="136"/>
        <v>0</v>
      </c>
      <c r="CW149" s="59">
        <f t="shared" si="137"/>
        <v>0</v>
      </c>
      <c r="CX149" s="59">
        <f t="shared" si="138"/>
        <v>0</v>
      </c>
      <c r="CY149" s="59">
        <f t="shared" si="139"/>
        <v>0</v>
      </c>
      <c r="CZ149" s="59">
        <f t="shared" si="140"/>
        <v>0</v>
      </c>
      <c r="DA149" s="59">
        <f t="shared" si="141"/>
        <v>0</v>
      </c>
      <c r="DB149" s="59">
        <f t="shared" si="142"/>
        <v>0</v>
      </c>
      <c r="DE149">
        <f t="shared" si="123"/>
        <v>144</v>
      </c>
      <c r="DF149" t="str">
        <f t="shared" si="143"/>
        <v/>
      </c>
      <c r="DG149" s="59">
        <f>IF($C149&lt;&gt;0,SUM($CK150:CK150),0)</f>
        <v>0</v>
      </c>
      <c r="DH149" s="59">
        <f>IF($C149&lt;&gt;0,SUM($CK150:CL150),0)</f>
        <v>0</v>
      </c>
      <c r="DI149" s="59">
        <f>IF($C149&lt;&gt;0,SUM($CK150:CM150),0)</f>
        <v>0</v>
      </c>
      <c r="DJ149" s="59">
        <f>IF($C149&lt;&gt;0,SUM($CK150:CN150),0)</f>
        <v>0</v>
      </c>
      <c r="DK149" s="59">
        <f>IF($C149&lt;&gt;0,SUM($CK150:CO150),0)</f>
        <v>0</v>
      </c>
      <c r="DL149" s="59">
        <f>IF($C149&lt;&gt;0,SUM($CK150:CP150),0)</f>
        <v>0</v>
      </c>
      <c r="DM149" s="59">
        <f>IF($C149&lt;&gt;0,SUM($CK150:CQ150),0)</f>
        <v>0</v>
      </c>
      <c r="DN149" s="59">
        <f>IF($C149&lt;&gt;0,SUM($CK150:CR150),0)</f>
        <v>0</v>
      </c>
      <c r="DO149" s="59">
        <f>IF($C149&lt;&gt;0,SUM($CK150:CS150),0)</f>
        <v>0</v>
      </c>
      <c r="DP149" s="59">
        <f>IF($C149&lt;&gt;0,SUM($CK150:CT150),0)</f>
        <v>0</v>
      </c>
      <c r="DQ149" s="59">
        <f>IF($C149&lt;&gt;0,SUM($CK150:CU150),0)</f>
        <v>0</v>
      </c>
      <c r="DR149" s="59">
        <f>IF($C149&lt;&gt;0,SUM($CK150:CV150),0)</f>
        <v>0</v>
      </c>
      <c r="DS149" s="59">
        <f>IF($C149&lt;&gt;0,SUM($CK150:CW150),0)</f>
        <v>0</v>
      </c>
      <c r="DT149" s="59">
        <f>IF($C149&lt;&gt;0,SUM($CK150:CX150),0)</f>
        <v>0</v>
      </c>
      <c r="DU149" s="59">
        <f>IF($C149&lt;&gt;0,SUM($CK150:CY150),0)</f>
        <v>0</v>
      </c>
      <c r="DV149" s="59">
        <f>IF($C149&lt;&gt;0,SUM($CK150:CZ150),0)</f>
        <v>0</v>
      </c>
      <c r="DW149" s="59">
        <f>IF($C149&lt;&gt;0,SUM($CK150:DA150),0)</f>
        <v>0</v>
      </c>
      <c r="DX149" s="59">
        <f>IF($C149&lt;&gt;0,SUM($CK150:DB150),0)</f>
        <v>0</v>
      </c>
      <c r="DY149" s="952" t="str">
        <f t="shared" si="147"/>
        <v/>
      </c>
    </row>
    <row r="150" spans="1:129" ht="13.5" hidden="1" thickBot="1">
      <c r="A150" s="3" t="str">
        <f t="shared" si="148"/>
        <v/>
      </c>
      <c r="B150" s="805">
        <f>Dados_GLOBAL_Inicial!E150</f>
        <v>0</v>
      </c>
      <c r="C150" s="953">
        <f>IF(IFERROR(VALUE(Dados_GLOBAL_Inicial!F150),0)=0,0,Dados_GLOBAL_Inicial!F150)</f>
        <v>0</v>
      </c>
      <c r="D150" s="830">
        <f>Dados_GLOBAL_Inicial!G150</f>
        <v>0</v>
      </c>
      <c r="E150" s="830" t="str">
        <f>IF(IFERROR(VLOOKUP(F150,Cod_Gde_Itens!$A$1:$B$80,2,FALSE),0)&gt;549,IFERROR(VLOOKUP(F150,Cod_Gde_Itens!$A$1:$B$80,2,FALSE),0),IF(Dados_GLOBAL_Inicial!H150=0,"",Dados_GLOBAL_Inicial!H150))</f>
        <v/>
      </c>
      <c r="F150" s="823">
        <f>Dados_GLOBAL_Inicial!I150</f>
        <v>0</v>
      </c>
      <c r="G150" s="824">
        <f>Dados_GLOBAL_Inicial!J150</f>
        <v>0</v>
      </c>
      <c r="H150" s="454">
        <f>Dados_GLOBAL_Inicial!K150</f>
        <v>0</v>
      </c>
      <c r="I150" s="970">
        <f>SUM('MEDIÇÃO_OBJETO (1)'!I150)</f>
        <v>0</v>
      </c>
      <c r="J150" s="455">
        <f t="shared" si="149"/>
        <v>0</v>
      </c>
      <c r="K150" s="451">
        <f t="shared" si="115"/>
        <v>0</v>
      </c>
      <c r="L150" s="452">
        <f t="shared" si="124"/>
        <v>0</v>
      </c>
      <c r="M150" s="809">
        <f t="shared" si="116"/>
        <v>0</v>
      </c>
      <c r="N150" s="810">
        <f>IF(IFERROR(VALUE(Dados_GLOBAL_Inicial!L150),0)=0,0,Dados_GLOBAL_Inicial!L150)</f>
        <v>0</v>
      </c>
      <c r="O150" s="812">
        <f>SUM('MEDIÇÃO_OBJETO (1)'!O150)</f>
        <v>0</v>
      </c>
      <c r="P150" s="812">
        <f>SUM('MEDIÇÃO_OBJETO (1)'!P150)</f>
        <v>0</v>
      </c>
      <c r="Q150" s="813">
        <f t="shared" si="117"/>
        <v>0</v>
      </c>
      <c r="R150" s="951"/>
      <c r="S150" s="815">
        <f>SUM('MEDIÇÃO_OBJETO (1)'!S150)</f>
        <v>0</v>
      </c>
      <c r="T150" s="815">
        <f>SUM('MEDIÇÃO_OBJETO (1)'!T150)</f>
        <v>0</v>
      </c>
      <c r="V150" s="19"/>
      <c r="W150" s="978">
        <f t="shared" si="118"/>
        <v>0</v>
      </c>
      <c r="X150" s="816">
        <f t="shared" si="119"/>
        <v>0</v>
      </c>
      <c r="Y150" s="816">
        <f t="shared" si="120"/>
        <v>0</v>
      </c>
      <c r="Z150" s="817">
        <f t="shared" si="121"/>
        <v>0</v>
      </c>
      <c r="AB150" s="453">
        <f t="shared" si="144"/>
        <v>0</v>
      </c>
      <c r="AC150" s="14">
        <f t="shared" si="122"/>
        <v>0</v>
      </c>
      <c r="AD150" s="819"/>
      <c r="AE150" s="631">
        <f t="shared" si="145"/>
        <v>0</v>
      </c>
      <c r="AF150" s="818">
        <f>SUM('MEDIÇÃO_OBJETO (1)'!AG150)</f>
        <v>0</v>
      </c>
      <c r="AG150" s="541">
        <f>SUM('MEDIÇÃO_OBJETO (1)'!AH150)</f>
        <v>0</v>
      </c>
      <c r="AH150" s="541">
        <f>SUM('MEDIÇÃO_OBJETO (1)'!AI150)</f>
        <v>0</v>
      </c>
      <c r="AI150" s="541">
        <f>SUM('MEDIÇÃO_OBJETO (1)'!AJ150)</f>
        <v>0</v>
      </c>
      <c r="AJ150" s="541">
        <f>SUM('MEDIÇÃO_OBJETO (1)'!AK150)</f>
        <v>0</v>
      </c>
      <c r="AK150" s="541">
        <f>SUM('MEDIÇÃO_OBJETO (1)'!AL150)</f>
        <v>0</v>
      </c>
      <c r="AL150" s="541">
        <f>SUM('MEDIÇÃO_OBJETO (1)'!AM150)</f>
        <v>0</v>
      </c>
      <c r="AM150" s="541">
        <f>SUM('MEDIÇÃO_OBJETO (1)'!AN150)</f>
        <v>0</v>
      </c>
      <c r="AN150" s="541">
        <f>SUM('MEDIÇÃO_OBJETO (1)'!AO150)</f>
        <v>0</v>
      </c>
      <c r="AO150" s="541">
        <f>SUM('MEDIÇÃO_OBJETO (1)'!AP150)</f>
        <v>0</v>
      </c>
      <c r="AP150" s="541">
        <f>SUM('MEDIÇÃO_OBJETO (1)'!AQ150)</f>
        <v>0</v>
      </c>
      <c r="AQ150" s="541">
        <f>SUM('MEDIÇÃO_OBJETO (1)'!AR150)</f>
        <v>0</v>
      </c>
      <c r="AR150" s="541">
        <f>SUM('MEDIÇÃO_OBJETO (1)'!AS150)</f>
        <v>0</v>
      </c>
      <c r="AS150" s="541">
        <f>SUM('MEDIÇÃO_OBJETO (1)'!AT150)</f>
        <v>0</v>
      </c>
      <c r="AT150" s="541">
        <f>SUM('MEDIÇÃO_OBJETO (1)'!AU150)</f>
        <v>0</v>
      </c>
      <c r="AU150" s="541">
        <f>SUM('MEDIÇÃO_OBJETO (1)'!AV150)</f>
        <v>0</v>
      </c>
      <c r="AV150" s="541">
        <f>SUM('MEDIÇÃO_OBJETO (1)'!AW150)</f>
        <v>0</v>
      </c>
      <c r="AW150" s="541">
        <f>SUM('MEDIÇÃO_OBJETO (1)'!AX150)</f>
        <v>0</v>
      </c>
      <c r="AX150" s="977"/>
      <c r="BN150" s="992">
        <f t="shared" si="114"/>
        <v>0</v>
      </c>
      <c r="BO150" s="538">
        <f t="shared" si="146"/>
        <v>0</v>
      </c>
      <c r="BP150" s="987">
        <f>IF(RESUMO_GLOBAL!$X$53="a",ROUND(AF150*$N150,RESUMO_GLOBAL!$X$54),IF(RESUMO_GLOBAL!$X$53="t",TRUNC(AF150*$N150,RESUMO_GLOBAL!$X$54),AF150*$N150))</f>
        <v>0</v>
      </c>
      <c r="BQ150" s="987">
        <f>IF(RESUMO_GLOBAL!$X$53="a",ROUND(AG150*$N150,RESUMO_GLOBAL!$X$54),IF(RESUMO_GLOBAL!$X$53="t",TRUNC(AG150*$N150,RESUMO_GLOBAL!$X$54),AG150*$N150))</f>
        <v>0</v>
      </c>
      <c r="BR150" s="987">
        <f>IF(RESUMO_GLOBAL!$X$53="a",ROUND(AH150*$N150,RESUMO_GLOBAL!$X$54),IF(RESUMO_GLOBAL!$X$53="t",TRUNC(AH150*$N150,RESUMO_GLOBAL!$X$54),AH150*$N150))</f>
        <v>0</v>
      </c>
      <c r="BS150" s="987">
        <f>IF(RESUMO_GLOBAL!$X$53="a",ROUND(AI150*$N150,RESUMO_GLOBAL!$X$54),IF(RESUMO_GLOBAL!$X$53="t",TRUNC(AI150*$N150,RESUMO_GLOBAL!$X$54),AI150*$N150))</f>
        <v>0</v>
      </c>
      <c r="BT150" s="987">
        <f>IF(RESUMO_GLOBAL!$X$53="a",ROUND(AJ150*$N150,RESUMO_GLOBAL!$X$54),IF(RESUMO_GLOBAL!$X$53="t",TRUNC(AJ150*$N150,RESUMO_GLOBAL!$X$54),AJ150*$N150))</f>
        <v>0</v>
      </c>
      <c r="BU150" s="987">
        <f>IF(RESUMO_GLOBAL!$X$53="a",ROUND(AK150*$N150,RESUMO_GLOBAL!$X$54),IF(RESUMO_GLOBAL!$X$53="t",TRUNC(AK150*$N150,RESUMO_GLOBAL!$X$54),AK150*$N150))</f>
        <v>0</v>
      </c>
      <c r="BV150" s="987">
        <f>IF(RESUMO_GLOBAL!$X$53="a",ROUND(AL150*$N150,RESUMO_GLOBAL!$X$54),IF(RESUMO_GLOBAL!$X$53="t",TRUNC(AL150*$N150,RESUMO_GLOBAL!$X$54),AL150*$N150))</f>
        <v>0</v>
      </c>
      <c r="BW150" s="987">
        <f>IF(RESUMO_GLOBAL!$X$53="a",ROUND(AM150*$N150,RESUMO_GLOBAL!$X$54),IF(RESUMO_GLOBAL!$X$53="t",TRUNC(AM150*$N150,RESUMO_GLOBAL!$X$54),AM150*$N150))</f>
        <v>0</v>
      </c>
      <c r="BX150" s="987">
        <f>IF(RESUMO_GLOBAL!$X$53="a",ROUND(AN150*$N150,RESUMO_GLOBAL!$X$54),IF(RESUMO_GLOBAL!$X$53="t",TRUNC(AN150*$N150,RESUMO_GLOBAL!$X$54),AN150*$N150))</f>
        <v>0</v>
      </c>
      <c r="BY150" s="987">
        <f>IF(RESUMO_GLOBAL!$X$53="a",ROUND(AO150*$N150,RESUMO_GLOBAL!$X$54),IF(RESUMO_GLOBAL!$X$53="t",TRUNC(AO150*$N150,RESUMO_GLOBAL!$X$54),AO150*$N150))</f>
        <v>0</v>
      </c>
      <c r="BZ150" s="987">
        <f>IF(RESUMO_GLOBAL!$X$53="a",ROUND(AP150*$N150,RESUMO_GLOBAL!$X$54),IF(RESUMO_GLOBAL!$X$53="t",TRUNC(AP150*$N150,RESUMO_GLOBAL!$X$54),AP150*$N150))</f>
        <v>0</v>
      </c>
      <c r="CA150" s="987">
        <f>IF(RESUMO_GLOBAL!$X$53="a",ROUND(AQ150*$N150,RESUMO_GLOBAL!$X$54),IF(RESUMO_GLOBAL!$X$53="t",TRUNC(AQ150*$N150,RESUMO_GLOBAL!$X$54),AQ150*$N150))</f>
        <v>0</v>
      </c>
      <c r="CB150" s="987">
        <f>IF(RESUMO_GLOBAL!$X$53="a",ROUND(AR150*$N150,RESUMO_GLOBAL!$X$54),IF(RESUMO_GLOBAL!$X$53="t",TRUNC(AR150*$N150,RESUMO_GLOBAL!$X$54),AR150*$N150))</f>
        <v>0</v>
      </c>
      <c r="CC150" s="987">
        <f>IF(RESUMO_GLOBAL!$X$53="a",ROUND(AS150*$N150,RESUMO_GLOBAL!$X$54),IF(RESUMO_GLOBAL!$X$53="t",TRUNC(AS150*$N150,RESUMO_GLOBAL!$X$54),AS150*$N150))</f>
        <v>0</v>
      </c>
      <c r="CD150" s="987">
        <f>IF(RESUMO_GLOBAL!$X$53="a",ROUND(AT150*$N150,RESUMO_GLOBAL!$X$54),IF(RESUMO_GLOBAL!$X$53="t",TRUNC(AT150*$N150,RESUMO_GLOBAL!$X$54),AT150*$N150))</f>
        <v>0</v>
      </c>
      <c r="CE150" s="987">
        <f>IF(RESUMO_GLOBAL!$X$53="a",ROUND(AU150*$N150,RESUMO_GLOBAL!$X$54),IF(RESUMO_GLOBAL!$X$53="t",TRUNC(AU150*$N150,RESUMO_GLOBAL!$X$54),AU150*$N150))</f>
        <v>0</v>
      </c>
      <c r="CF150" s="987">
        <f>IF(RESUMO_GLOBAL!$X$53="a",ROUND(AV150*$N150,RESUMO_GLOBAL!$X$54),IF(RESUMO_GLOBAL!$X$53="t",TRUNC(AV150*$N150,RESUMO_GLOBAL!$X$54),AV150*$N150))</f>
        <v>0</v>
      </c>
      <c r="CG150" s="987">
        <f>IF(RESUMO_GLOBAL!$X$53="a",ROUND(AW150*$N150,RESUMO_GLOBAL!$X$54),IF(RESUMO_GLOBAL!$X$53="t",TRUNC(AW150*$N150,RESUMO_GLOBAL!$X$54),AW150*$N150))</f>
        <v>0</v>
      </c>
      <c r="CK150" s="59">
        <f t="shared" si="125"/>
        <v>0</v>
      </c>
      <c r="CL150" s="59">
        <f t="shared" si="126"/>
        <v>0</v>
      </c>
      <c r="CM150" s="59">
        <f t="shared" si="127"/>
        <v>0</v>
      </c>
      <c r="CN150" s="59">
        <f t="shared" si="128"/>
        <v>0</v>
      </c>
      <c r="CO150" s="59">
        <f t="shared" si="129"/>
        <v>0</v>
      </c>
      <c r="CP150" s="59">
        <f t="shared" si="130"/>
        <v>0</v>
      </c>
      <c r="CQ150" s="59">
        <f t="shared" si="131"/>
        <v>0</v>
      </c>
      <c r="CR150" s="59">
        <f t="shared" si="132"/>
        <v>0</v>
      </c>
      <c r="CS150" s="59">
        <f t="shared" si="133"/>
        <v>0</v>
      </c>
      <c r="CT150" s="59">
        <f t="shared" si="134"/>
        <v>0</v>
      </c>
      <c r="CU150" s="59">
        <f t="shared" si="135"/>
        <v>0</v>
      </c>
      <c r="CV150" s="59">
        <f t="shared" si="136"/>
        <v>0</v>
      </c>
      <c r="CW150" s="59">
        <f t="shared" si="137"/>
        <v>0</v>
      </c>
      <c r="CX150" s="59">
        <f t="shared" si="138"/>
        <v>0</v>
      </c>
      <c r="CY150" s="59">
        <f t="shared" si="139"/>
        <v>0</v>
      </c>
      <c r="CZ150" s="59">
        <f t="shared" si="140"/>
        <v>0</v>
      </c>
      <c r="DA150" s="59">
        <f t="shared" si="141"/>
        <v>0</v>
      </c>
      <c r="DB150" s="59">
        <f t="shared" si="142"/>
        <v>0</v>
      </c>
      <c r="DE150">
        <f t="shared" si="123"/>
        <v>145</v>
      </c>
      <c r="DF150" t="str">
        <f t="shared" si="143"/>
        <v/>
      </c>
      <c r="DG150" s="59">
        <f>IF($C150&lt;&gt;0,SUM($CK151:CK151),0)</f>
        <v>0</v>
      </c>
      <c r="DH150" s="59">
        <f>IF($C150&lt;&gt;0,SUM($CK151:CL151),0)</f>
        <v>0</v>
      </c>
      <c r="DI150" s="59">
        <f>IF($C150&lt;&gt;0,SUM($CK151:CM151),0)</f>
        <v>0</v>
      </c>
      <c r="DJ150" s="59">
        <f>IF($C150&lt;&gt;0,SUM($CK151:CN151),0)</f>
        <v>0</v>
      </c>
      <c r="DK150" s="59">
        <f>IF($C150&lt;&gt;0,SUM($CK151:CO151),0)</f>
        <v>0</v>
      </c>
      <c r="DL150" s="59">
        <f>IF($C150&lt;&gt;0,SUM($CK151:CP151),0)</f>
        <v>0</v>
      </c>
      <c r="DM150" s="59">
        <f>IF($C150&lt;&gt;0,SUM($CK151:CQ151),0)</f>
        <v>0</v>
      </c>
      <c r="DN150" s="59">
        <f>IF($C150&lt;&gt;0,SUM($CK151:CR151),0)</f>
        <v>0</v>
      </c>
      <c r="DO150" s="59">
        <f>IF($C150&lt;&gt;0,SUM($CK151:CS151),0)</f>
        <v>0</v>
      </c>
      <c r="DP150" s="59">
        <f>IF($C150&lt;&gt;0,SUM($CK151:CT151),0)</f>
        <v>0</v>
      </c>
      <c r="DQ150" s="59">
        <f>IF($C150&lt;&gt;0,SUM($CK151:CU151),0)</f>
        <v>0</v>
      </c>
      <c r="DR150" s="59">
        <f>IF($C150&lt;&gt;0,SUM($CK151:CV151),0)</f>
        <v>0</v>
      </c>
      <c r="DS150" s="59">
        <f>IF($C150&lt;&gt;0,SUM($CK151:CW151),0)</f>
        <v>0</v>
      </c>
      <c r="DT150" s="59">
        <f>IF($C150&lt;&gt;0,SUM($CK151:CX151),0)</f>
        <v>0</v>
      </c>
      <c r="DU150" s="59">
        <f>IF($C150&lt;&gt;0,SUM($CK151:CY151),0)</f>
        <v>0</v>
      </c>
      <c r="DV150" s="59">
        <f>IF($C150&lt;&gt;0,SUM($CK151:CZ151),0)</f>
        <v>0</v>
      </c>
      <c r="DW150" s="59">
        <f>IF($C150&lt;&gt;0,SUM($CK151:DA151),0)</f>
        <v>0</v>
      </c>
      <c r="DX150" s="59">
        <f>IF($C150&lt;&gt;0,SUM($CK151:DB151),0)</f>
        <v>0</v>
      </c>
      <c r="DY150" s="952" t="str">
        <f t="shared" si="147"/>
        <v/>
      </c>
    </row>
    <row r="151" spans="1:129" ht="13.5" hidden="1" thickBot="1">
      <c r="A151" s="3" t="str">
        <f t="shared" si="148"/>
        <v/>
      </c>
      <c r="B151" s="805">
        <f>Dados_GLOBAL_Inicial!E151</f>
        <v>0</v>
      </c>
      <c r="C151" s="953">
        <f>IF(IFERROR(VALUE(Dados_GLOBAL_Inicial!F151),0)=0,0,Dados_GLOBAL_Inicial!F151)</f>
        <v>0</v>
      </c>
      <c r="D151" s="830">
        <f>Dados_GLOBAL_Inicial!G151</f>
        <v>0</v>
      </c>
      <c r="E151" s="830" t="str">
        <f>IF(IFERROR(VLOOKUP(F151,Cod_Gde_Itens!$A$1:$B$80,2,FALSE),0)&gt;549,IFERROR(VLOOKUP(F151,Cod_Gde_Itens!$A$1:$B$80,2,FALSE),0),IF(Dados_GLOBAL_Inicial!H151=0,"",Dados_GLOBAL_Inicial!H151))</f>
        <v/>
      </c>
      <c r="F151" s="823">
        <f>Dados_GLOBAL_Inicial!I151</f>
        <v>0</v>
      </c>
      <c r="G151" s="824">
        <f>Dados_GLOBAL_Inicial!J151</f>
        <v>0</v>
      </c>
      <c r="H151" s="454">
        <f>Dados_GLOBAL_Inicial!K151</f>
        <v>0</v>
      </c>
      <c r="I151" s="970">
        <f>SUM('MEDIÇÃO_OBJETO (1)'!I151)</f>
        <v>0</v>
      </c>
      <c r="J151" s="455">
        <f t="shared" si="149"/>
        <v>0</v>
      </c>
      <c r="K151" s="451">
        <f t="shared" si="115"/>
        <v>0</v>
      </c>
      <c r="L151" s="452">
        <f t="shared" si="124"/>
        <v>0</v>
      </c>
      <c r="M151" s="809">
        <f t="shared" si="116"/>
        <v>0</v>
      </c>
      <c r="N151" s="810">
        <f>IF(IFERROR(VALUE(Dados_GLOBAL_Inicial!L151),0)=0,0,Dados_GLOBAL_Inicial!L151)</f>
        <v>0</v>
      </c>
      <c r="O151" s="812">
        <f>SUM('MEDIÇÃO_OBJETO (1)'!O151)</f>
        <v>0</v>
      </c>
      <c r="P151" s="812">
        <f>SUM('MEDIÇÃO_OBJETO (1)'!P151)</f>
        <v>0</v>
      </c>
      <c r="Q151" s="813">
        <f t="shared" si="117"/>
        <v>0</v>
      </c>
      <c r="R151" s="951"/>
      <c r="S151" s="815">
        <f>SUM('MEDIÇÃO_OBJETO (1)'!S151)</f>
        <v>0</v>
      </c>
      <c r="T151" s="815">
        <f>SUM('MEDIÇÃO_OBJETO (1)'!T151)</f>
        <v>0</v>
      </c>
      <c r="V151" s="19"/>
      <c r="W151" s="978">
        <f t="shared" si="118"/>
        <v>0</v>
      </c>
      <c r="X151" s="816">
        <f t="shared" si="119"/>
        <v>0</v>
      </c>
      <c r="Y151" s="816">
        <f t="shared" si="120"/>
        <v>0</v>
      </c>
      <c r="Z151" s="817">
        <f t="shared" si="121"/>
        <v>0</v>
      </c>
      <c r="AB151" s="453">
        <f t="shared" si="144"/>
        <v>0</v>
      </c>
      <c r="AC151" s="14">
        <f t="shared" si="122"/>
        <v>0</v>
      </c>
      <c r="AD151" s="819"/>
      <c r="AE151" s="631">
        <f t="shared" si="145"/>
        <v>0</v>
      </c>
      <c r="AF151" s="818">
        <f>SUM('MEDIÇÃO_OBJETO (1)'!AG151)</f>
        <v>0</v>
      </c>
      <c r="AG151" s="541">
        <f>SUM('MEDIÇÃO_OBJETO (1)'!AH151)</f>
        <v>0</v>
      </c>
      <c r="AH151" s="541">
        <f>SUM('MEDIÇÃO_OBJETO (1)'!AI151)</f>
        <v>0</v>
      </c>
      <c r="AI151" s="541">
        <f>SUM('MEDIÇÃO_OBJETO (1)'!AJ151)</f>
        <v>0</v>
      </c>
      <c r="AJ151" s="541">
        <f>SUM('MEDIÇÃO_OBJETO (1)'!AK151)</f>
        <v>0</v>
      </c>
      <c r="AK151" s="541">
        <f>SUM('MEDIÇÃO_OBJETO (1)'!AL151)</f>
        <v>0</v>
      </c>
      <c r="AL151" s="541">
        <f>SUM('MEDIÇÃO_OBJETO (1)'!AM151)</f>
        <v>0</v>
      </c>
      <c r="AM151" s="541">
        <f>SUM('MEDIÇÃO_OBJETO (1)'!AN151)</f>
        <v>0</v>
      </c>
      <c r="AN151" s="541">
        <f>SUM('MEDIÇÃO_OBJETO (1)'!AO151)</f>
        <v>0</v>
      </c>
      <c r="AO151" s="541">
        <f>SUM('MEDIÇÃO_OBJETO (1)'!AP151)</f>
        <v>0</v>
      </c>
      <c r="AP151" s="541">
        <f>SUM('MEDIÇÃO_OBJETO (1)'!AQ151)</f>
        <v>0</v>
      </c>
      <c r="AQ151" s="541">
        <f>SUM('MEDIÇÃO_OBJETO (1)'!AR151)</f>
        <v>0</v>
      </c>
      <c r="AR151" s="541">
        <f>SUM('MEDIÇÃO_OBJETO (1)'!AS151)</f>
        <v>0</v>
      </c>
      <c r="AS151" s="541">
        <f>SUM('MEDIÇÃO_OBJETO (1)'!AT151)</f>
        <v>0</v>
      </c>
      <c r="AT151" s="541">
        <f>SUM('MEDIÇÃO_OBJETO (1)'!AU151)</f>
        <v>0</v>
      </c>
      <c r="AU151" s="541">
        <f>SUM('MEDIÇÃO_OBJETO (1)'!AV151)</f>
        <v>0</v>
      </c>
      <c r="AV151" s="541">
        <f>SUM('MEDIÇÃO_OBJETO (1)'!AW151)</f>
        <v>0</v>
      </c>
      <c r="AW151" s="541">
        <f>SUM('MEDIÇÃO_OBJETO (1)'!AX151)</f>
        <v>0</v>
      </c>
      <c r="AX151" s="977"/>
      <c r="BN151" s="992">
        <f t="shared" si="114"/>
        <v>0</v>
      </c>
      <c r="BO151" s="538">
        <f t="shared" si="146"/>
        <v>0</v>
      </c>
      <c r="BP151" s="987">
        <f>IF(RESUMO_GLOBAL!$X$53="a",ROUND(AF151*$N151,RESUMO_GLOBAL!$X$54),IF(RESUMO_GLOBAL!$X$53="t",TRUNC(AF151*$N151,RESUMO_GLOBAL!$X$54),AF151*$N151))</f>
        <v>0</v>
      </c>
      <c r="BQ151" s="987">
        <f>IF(RESUMO_GLOBAL!$X$53="a",ROUND(AG151*$N151,RESUMO_GLOBAL!$X$54),IF(RESUMO_GLOBAL!$X$53="t",TRUNC(AG151*$N151,RESUMO_GLOBAL!$X$54),AG151*$N151))</f>
        <v>0</v>
      </c>
      <c r="BR151" s="987">
        <f>IF(RESUMO_GLOBAL!$X$53="a",ROUND(AH151*$N151,RESUMO_GLOBAL!$X$54),IF(RESUMO_GLOBAL!$X$53="t",TRUNC(AH151*$N151,RESUMO_GLOBAL!$X$54),AH151*$N151))</f>
        <v>0</v>
      </c>
      <c r="BS151" s="987">
        <f>IF(RESUMO_GLOBAL!$X$53="a",ROUND(AI151*$N151,RESUMO_GLOBAL!$X$54),IF(RESUMO_GLOBAL!$X$53="t",TRUNC(AI151*$N151,RESUMO_GLOBAL!$X$54),AI151*$N151))</f>
        <v>0</v>
      </c>
      <c r="BT151" s="987">
        <f>IF(RESUMO_GLOBAL!$X$53="a",ROUND(AJ151*$N151,RESUMO_GLOBAL!$X$54),IF(RESUMO_GLOBAL!$X$53="t",TRUNC(AJ151*$N151,RESUMO_GLOBAL!$X$54),AJ151*$N151))</f>
        <v>0</v>
      </c>
      <c r="BU151" s="987">
        <f>IF(RESUMO_GLOBAL!$X$53="a",ROUND(AK151*$N151,RESUMO_GLOBAL!$X$54),IF(RESUMO_GLOBAL!$X$53="t",TRUNC(AK151*$N151,RESUMO_GLOBAL!$X$54),AK151*$N151))</f>
        <v>0</v>
      </c>
      <c r="BV151" s="987">
        <f>IF(RESUMO_GLOBAL!$X$53="a",ROUND(AL151*$N151,RESUMO_GLOBAL!$X$54),IF(RESUMO_GLOBAL!$X$53="t",TRUNC(AL151*$N151,RESUMO_GLOBAL!$X$54),AL151*$N151))</f>
        <v>0</v>
      </c>
      <c r="BW151" s="987">
        <f>IF(RESUMO_GLOBAL!$X$53="a",ROUND(AM151*$N151,RESUMO_GLOBAL!$X$54),IF(RESUMO_GLOBAL!$X$53="t",TRUNC(AM151*$N151,RESUMO_GLOBAL!$X$54),AM151*$N151))</f>
        <v>0</v>
      </c>
      <c r="BX151" s="987">
        <f>IF(RESUMO_GLOBAL!$X$53="a",ROUND(AN151*$N151,RESUMO_GLOBAL!$X$54),IF(RESUMO_GLOBAL!$X$53="t",TRUNC(AN151*$N151,RESUMO_GLOBAL!$X$54),AN151*$N151))</f>
        <v>0</v>
      </c>
      <c r="BY151" s="987">
        <f>IF(RESUMO_GLOBAL!$X$53="a",ROUND(AO151*$N151,RESUMO_GLOBAL!$X$54),IF(RESUMO_GLOBAL!$X$53="t",TRUNC(AO151*$N151,RESUMO_GLOBAL!$X$54),AO151*$N151))</f>
        <v>0</v>
      </c>
      <c r="BZ151" s="987">
        <f>IF(RESUMO_GLOBAL!$X$53="a",ROUND(AP151*$N151,RESUMO_GLOBAL!$X$54),IF(RESUMO_GLOBAL!$X$53="t",TRUNC(AP151*$N151,RESUMO_GLOBAL!$X$54),AP151*$N151))</f>
        <v>0</v>
      </c>
      <c r="CA151" s="987">
        <f>IF(RESUMO_GLOBAL!$X$53="a",ROUND(AQ151*$N151,RESUMO_GLOBAL!$X$54),IF(RESUMO_GLOBAL!$X$53="t",TRUNC(AQ151*$N151,RESUMO_GLOBAL!$X$54),AQ151*$N151))</f>
        <v>0</v>
      </c>
      <c r="CB151" s="987">
        <f>IF(RESUMO_GLOBAL!$X$53="a",ROUND(AR151*$N151,RESUMO_GLOBAL!$X$54),IF(RESUMO_GLOBAL!$X$53="t",TRUNC(AR151*$N151,RESUMO_GLOBAL!$X$54),AR151*$N151))</f>
        <v>0</v>
      </c>
      <c r="CC151" s="987">
        <f>IF(RESUMO_GLOBAL!$X$53="a",ROUND(AS151*$N151,RESUMO_GLOBAL!$X$54),IF(RESUMO_GLOBAL!$X$53="t",TRUNC(AS151*$N151,RESUMO_GLOBAL!$X$54),AS151*$N151))</f>
        <v>0</v>
      </c>
      <c r="CD151" s="987">
        <f>IF(RESUMO_GLOBAL!$X$53="a",ROUND(AT151*$N151,RESUMO_GLOBAL!$X$54),IF(RESUMO_GLOBAL!$X$53="t",TRUNC(AT151*$N151,RESUMO_GLOBAL!$X$54),AT151*$N151))</f>
        <v>0</v>
      </c>
      <c r="CE151" s="987">
        <f>IF(RESUMO_GLOBAL!$X$53="a",ROUND(AU151*$N151,RESUMO_GLOBAL!$X$54),IF(RESUMO_GLOBAL!$X$53="t",TRUNC(AU151*$N151,RESUMO_GLOBAL!$X$54),AU151*$N151))</f>
        <v>0</v>
      </c>
      <c r="CF151" s="987">
        <f>IF(RESUMO_GLOBAL!$X$53="a",ROUND(AV151*$N151,RESUMO_GLOBAL!$X$54),IF(RESUMO_GLOBAL!$X$53="t",TRUNC(AV151*$N151,RESUMO_GLOBAL!$X$54),AV151*$N151))</f>
        <v>0</v>
      </c>
      <c r="CG151" s="987">
        <f>IF(RESUMO_GLOBAL!$X$53="a",ROUND(AW151*$N151,RESUMO_GLOBAL!$X$54),IF(RESUMO_GLOBAL!$X$53="t",TRUNC(AW151*$N151,RESUMO_GLOBAL!$X$54),AW151*$N151))</f>
        <v>0</v>
      </c>
      <c r="CK151" s="59">
        <f t="shared" si="125"/>
        <v>0</v>
      </c>
      <c r="CL151" s="59">
        <f t="shared" si="126"/>
        <v>0</v>
      </c>
      <c r="CM151" s="59">
        <f t="shared" si="127"/>
        <v>0</v>
      </c>
      <c r="CN151" s="59">
        <f t="shared" si="128"/>
        <v>0</v>
      </c>
      <c r="CO151" s="59">
        <f t="shared" si="129"/>
        <v>0</v>
      </c>
      <c r="CP151" s="59">
        <f t="shared" si="130"/>
        <v>0</v>
      </c>
      <c r="CQ151" s="59">
        <f t="shared" si="131"/>
        <v>0</v>
      </c>
      <c r="CR151" s="59">
        <f t="shared" si="132"/>
        <v>0</v>
      </c>
      <c r="CS151" s="59">
        <f t="shared" si="133"/>
        <v>0</v>
      </c>
      <c r="CT151" s="59">
        <f t="shared" si="134"/>
        <v>0</v>
      </c>
      <c r="CU151" s="59">
        <f t="shared" si="135"/>
        <v>0</v>
      </c>
      <c r="CV151" s="59">
        <f t="shared" si="136"/>
        <v>0</v>
      </c>
      <c r="CW151" s="59">
        <f t="shared" si="137"/>
        <v>0</v>
      </c>
      <c r="CX151" s="59">
        <f t="shared" si="138"/>
        <v>0</v>
      </c>
      <c r="CY151" s="59">
        <f t="shared" si="139"/>
        <v>0</v>
      </c>
      <c r="CZ151" s="59">
        <f t="shared" si="140"/>
        <v>0</v>
      </c>
      <c r="DA151" s="59">
        <f t="shared" si="141"/>
        <v>0</v>
      </c>
      <c r="DB151" s="59">
        <f t="shared" si="142"/>
        <v>0</v>
      </c>
      <c r="DE151">
        <f t="shared" si="123"/>
        <v>146</v>
      </c>
      <c r="DF151" t="str">
        <f t="shared" si="143"/>
        <v/>
      </c>
      <c r="DG151" s="59">
        <f>IF($C151&lt;&gt;0,SUM($CK152:CK152),0)</f>
        <v>0</v>
      </c>
      <c r="DH151" s="59">
        <f>IF($C151&lt;&gt;0,SUM($CK152:CL152),0)</f>
        <v>0</v>
      </c>
      <c r="DI151" s="59">
        <f>IF($C151&lt;&gt;0,SUM($CK152:CM152),0)</f>
        <v>0</v>
      </c>
      <c r="DJ151" s="59">
        <f>IF($C151&lt;&gt;0,SUM($CK152:CN152),0)</f>
        <v>0</v>
      </c>
      <c r="DK151" s="59">
        <f>IF($C151&lt;&gt;0,SUM($CK152:CO152),0)</f>
        <v>0</v>
      </c>
      <c r="DL151" s="59">
        <f>IF($C151&lt;&gt;0,SUM($CK152:CP152),0)</f>
        <v>0</v>
      </c>
      <c r="DM151" s="59">
        <f>IF($C151&lt;&gt;0,SUM($CK152:CQ152),0)</f>
        <v>0</v>
      </c>
      <c r="DN151" s="59">
        <f>IF($C151&lt;&gt;0,SUM($CK152:CR152),0)</f>
        <v>0</v>
      </c>
      <c r="DO151" s="59">
        <f>IF($C151&lt;&gt;0,SUM($CK152:CS152),0)</f>
        <v>0</v>
      </c>
      <c r="DP151" s="59">
        <f>IF($C151&lt;&gt;0,SUM($CK152:CT152),0)</f>
        <v>0</v>
      </c>
      <c r="DQ151" s="59">
        <f>IF($C151&lt;&gt;0,SUM($CK152:CU152),0)</f>
        <v>0</v>
      </c>
      <c r="DR151" s="59">
        <f>IF($C151&lt;&gt;0,SUM($CK152:CV152),0)</f>
        <v>0</v>
      </c>
      <c r="DS151" s="59">
        <f>IF($C151&lt;&gt;0,SUM($CK152:CW152),0)</f>
        <v>0</v>
      </c>
      <c r="DT151" s="59">
        <f>IF($C151&lt;&gt;0,SUM($CK152:CX152),0)</f>
        <v>0</v>
      </c>
      <c r="DU151" s="59">
        <f>IF($C151&lt;&gt;0,SUM($CK152:CY152),0)</f>
        <v>0</v>
      </c>
      <c r="DV151" s="59">
        <f>IF($C151&lt;&gt;0,SUM($CK152:CZ152),0)</f>
        <v>0</v>
      </c>
      <c r="DW151" s="59">
        <f>IF($C151&lt;&gt;0,SUM($CK152:DA152),0)</f>
        <v>0</v>
      </c>
      <c r="DX151" s="59">
        <f>IF($C151&lt;&gt;0,SUM($CK152:DB152),0)</f>
        <v>0</v>
      </c>
      <c r="DY151" s="952" t="str">
        <f t="shared" si="147"/>
        <v/>
      </c>
    </row>
    <row r="152" spans="1:129" ht="13.5" hidden="1" thickBot="1">
      <c r="A152" s="3" t="str">
        <f t="shared" si="148"/>
        <v/>
      </c>
      <c r="B152" s="805">
        <f>Dados_GLOBAL_Inicial!E152</f>
        <v>0</v>
      </c>
      <c r="C152" s="953">
        <f>IF(IFERROR(VALUE(Dados_GLOBAL_Inicial!F152),0)=0,0,Dados_GLOBAL_Inicial!F152)</f>
        <v>0</v>
      </c>
      <c r="D152" s="830">
        <f>Dados_GLOBAL_Inicial!G152</f>
        <v>0</v>
      </c>
      <c r="E152" s="830" t="str">
        <f>IF(IFERROR(VLOOKUP(F152,Cod_Gde_Itens!$A$1:$B$80,2,FALSE),0)&gt;549,IFERROR(VLOOKUP(F152,Cod_Gde_Itens!$A$1:$B$80,2,FALSE),0),IF(Dados_GLOBAL_Inicial!H152=0,"",Dados_GLOBAL_Inicial!H152))</f>
        <v/>
      </c>
      <c r="F152" s="823">
        <f>Dados_GLOBAL_Inicial!I152</f>
        <v>0</v>
      </c>
      <c r="G152" s="824">
        <f>Dados_GLOBAL_Inicial!J152</f>
        <v>0</v>
      </c>
      <c r="H152" s="454">
        <f>Dados_GLOBAL_Inicial!K152</f>
        <v>0</v>
      </c>
      <c r="I152" s="970">
        <f>SUM('MEDIÇÃO_OBJETO (1)'!I152)</f>
        <v>0</v>
      </c>
      <c r="J152" s="455">
        <f t="shared" si="149"/>
        <v>0</v>
      </c>
      <c r="K152" s="451">
        <f t="shared" si="115"/>
        <v>0</v>
      </c>
      <c r="L152" s="452">
        <f t="shared" si="124"/>
        <v>0</v>
      </c>
      <c r="M152" s="809">
        <f t="shared" si="116"/>
        <v>0</v>
      </c>
      <c r="N152" s="810">
        <f>IF(IFERROR(VALUE(Dados_GLOBAL_Inicial!L152),0)=0,0,Dados_GLOBAL_Inicial!L152)</f>
        <v>0</v>
      </c>
      <c r="O152" s="812">
        <f>SUM('MEDIÇÃO_OBJETO (1)'!O152)</f>
        <v>0</v>
      </c>
      <c r="P152" s="812">
        <f>SUM('MEDIÇÃO_OBJETO (1)'!P152)</f>
        <v>0</v>
      </c>
      <c r="Q152" s="813">
        <f t="shared" si="117"/>
        <v>0</v>
      </c>
      <c r="R152" s="951"/>
      <c r="S152" s="815">
        <f>SUM('MEDIÇÃO_OBJETO (1)'!S152)</f>
        <v>0</v>
      </c>
      <c r="T152" s="815">
        <f>SUM('MEDIÇÃO_OBJETO (1)'!T152)</f>
        <v>0</v>
      </c>
      <c r="V152" s="19"/>
      <c r="W152" s="978">
        <f t="shared" si="118"/>
        <v>0</v>
      </c>
      <c r="X152" s="816">
        <f t="shared" si="119"/>
        <v>0</v>
      </c>
      <c r="Y152" s="816">
        <f t="shared" si="120"/>
        <v>0</v>
      </c>
      <c r="Z152" s="817">
        <f t="shared" si="121"/>
        <v>0</v>
      </c>
      <c r="AB152" s="453">
        <f t="shared" si="144"/>
        <v>0</v>
      </c>
      <c r="AC152" s="14">
        <f t="shared" si="122"/>
        <v>0</v>
      </c>
      <c r="AD152" s="819"/>
      <c r="AE152" s="631">
        <f t="shared" si="145"/>
        <v>0</v>
      </c>
      <c r="AF152" s="818">
        <f>SUM('MEDIÇÃO_OBJETO (1)'!AG152)</f>
        <v>0</v>
      </c>
      <c r="AG152" s="541">
        <f>SUM('MEDIÇÃO_OBJETO (1)'!AH152)</f>
        <v>0</v>
      </c>
      <c r="AH152" s="541">
        <f>SUM('MEDIÇÃO_OBJETO (1)'!AI152)</f>
        <v>0</v>
      </c>
      <c r="AI152" s="541">
        <f>SUM('MEDIÇÃO_OBJETO (1)'!AJ152)</f>
        <v>0</v>
      </c>
      <c r="AJ152" s="541">
        <f>SUM('MEDIÇÃO_OBJETO (1)'!AK152)</f>
        <v>0</v>
      </c>
      <c r="AK152" s="541">
        <f>SUM('MEDIÇÃO_OBJETO (1)'!AL152)</f>
        <v>0</v>
      </c>
      <c r="AL152" s="541">
        <f>SUM('MEDIÇÃO_OBJETO (1)'!AM152)</f>
        <v>0</v>
      </c>
      <c r="AM152" s="541">
        <f>SUM('MEDIÇÃO_OBJETO (1)'!AN152)</f>
        <v>0</v>
      </c>
      <c r="AN152" s="541">
        <f>SUM('MEDIÇÃO_OBJETO (1)'!AO152)</f>
        <v>0</v>
      </c>
      <c r="AO152" s="541">
        <f>SUM('MEDIÇÃO_OBJETO (1)'!AP152)</f>
        <v>0</v>
      </c>
      <c r="AP152" s="541">
        <f>SUM('MEDIÇÃO_OBJETO (1)'!AQ152)</f>
        <v>0</v>
      </c>
      <c r="AQ152" s="541">
        <f>SUM('MEDIÇÃO_OBJETO (1)'!AR152)</f>
        <v>0</v>
      </c>
      <c r="AR152" s="541">
        <f>SUM('MEDIÇÃO_OBJETO (1)'!AS152)</f>
        <v>0</v>
      </c>
      <c r="AS152" s="541">
        <f>SUM('MEDIÇÃO_OBJETO (1)'!AT152)</f>
        <v>0</v>
      </c>
      <c r="AT152" s="541">
        <f>SUM('MEDIÇÃO_OBJETO (1)'!AU152)</f>
        <v>0</v>
      </c>
      <c r="AU152" s="541">
        <f>SUM('MEDIÇÃO_OBJETO (1)'!AV152)</f>
        <v>0</v>
      </c>
      <c r="AV152" s="541">
        <f>SUM('MEDIÇÃO_OBJETO (1)'!AW152)</f>
        <v>0</v>
      </c>
      <c r="AW152" s="541">
        <f>SUM('MEDIÇÃO_OBJETO (1)'!AX152)</f>
        <v>0</v>
      </c>
      <c r="AX152" s="977"/>
      <c r="BN152" s="992">
        <f t="shared" si="114"/>
        <v>0</v>
      </c>
      <c r="BO152" s="538">
        <f t="shared" si="146"/>
        <v>0</v>
      </c>
      <c r="BP152" s="987">
        <f>IF(RESUMO_GLOBAL!$X$53="a",ROUND(AF152*$N152,RESUMO_GLOBAL!$X$54),IF(RESUMO_GLOBAL!$X$53="t",TRUNC(AF152*$N152,RESUMO_GLOBAL!$X$54),AF152*$N152))</f>
        <v>0</v>
      </c>
      <c r="BQ152" s="987">
        <f>IF(RESUMO_GLOBAL!$X$53="a",ROUND(AG152*$N152,RESUMO_GLOBAL!$X$54),IF(RESUMO_GLOBAL!$X$53="t",TRUNC(AG152*$N152,RESUMO_GLOBAL!$X$54),AG152*$N152))</f>
        <v>0</v>
      </c>
      <c r="BR152" s="987">
        <f>IF(RESUMO_GLOBAL!$X$53="a",ROUND(AH152*$N152,RESUMO_GLOBAL!$X$54),IF(RESUMO_GLOBAL!$X$53="t",TRUNC(AH152*$N152,RESUMO_GLOBAL!$X$54),AH152*$N152))</f>
        <v>0</v>
      </c>
      <c r="BS152" s="987">
        <f>IF(RESUMO_GLOBAL!$X$53="a",ROUND(AI152*$N152,RESUMO_GLOBAL!$X$54),IF(RESUMO_GLOBAL!$X$53="t",TRUNC(AI152*$N152,RESUMO_GLOBAL!$X$54),AI152*$N152))</f>
        <v>0</v>
      </c>
      <c r="BT152" s="987">
        <f>IF(RESUMO_GLOBAL!$X$53="a",ROUND(AJ152*$N152,RESUMO_GLOBAL!$X$54),IF(RESUMO_GLOBAL!$X$53="t",TRUNC(AJ152*$N152,RESUMO_GLOBAL!$X$54),AJ152*$N152))</f>
        <v>0</v>
      </c>
      <c r="BU152" s="987">
        <f>IF(RESUMO_GLOBAL!$X$53="a",ROUND(AK152*$N152,RESUMO_GLOBAL!$X$54),IF(RESUMO_GLOBAL!$X$53="t",TRUNC(AK152*$N152,RESUMO_GLOBAL!$X$54),AK152*$N152))</f>
        <v>0</v>
      </c>
      <c r="BV152" s="987">
        <f>IF(RESUMO_GLOBAL!$X$53="a",ROUND(AL152*$N152,RESUMO_GLOBAL!$X$54),IF(RESUMO_GLOBAL!$X$53="t",TRUNC(AL152*$N152,RESUMO_GLOBAL!$X$54),AL152*$N152))</f>
        <v>0</v>
      </c>
      <c r="BW152" s="987">
        <f>IF(RESUMO_GLOBAL!$X$53="a",ROUND(AM152*$N152,RESUMO_GLOBAL!$X$54),IF(RESUMO_GLOBAL!$X$53="t",TRUNC(AM152*$N152,RESUMO_GLOBAL!$X$54),AM152*$N152))</f>
        <v>0</v>
      </c>
      <c r="BX152" s="987">
        <f>IF(RESUMO_GLOBAL!$X$53="a",ROUND(AN152*$N152,RESUMO_GLOBAL!$X$54),IF(RESUMO_GLOBAL!$X$53="t",TRUNC(AN152*$N152,RESUMO_GLOBAL!$X$54),AN152*$N152))</f>
        <v>0</v>
      </c>
      <c r="BY152" s="987">
        <f>IF(RESUMO_GLOBAL!$X$53="a",ROUND(AO152*$N152,RESUMO_GLOBAL!$X$54),IF(RESUMO_GLOBAL!$X$53="t",TRUNC(AO152*$N152,RESUMO_GLOBAL!$X$54),AO152*$N152))</f>
        <v>0</v>
      </c>
      <c r="BZ152" s="987">
        <f>IF(RESUMO_GLOBAL!$X$53="a",ROUND(AP152*$N152,RESUMO_GLOBAL!$X$54),IF(RESUMO_GLOBAL!$X$53="t",TRUNC(AP152*$N152,RESUMO_GLOBAL!$X$54),AP152*$N152))</f>
        <v>0</v>
      </c>
      <c r="CA152" s="987">
        <f>IF(RESUMO_GLOBAL!$X$53="a",ROUND(AQ152*$N152,RESUMO_GLOBAL!$X$54),IF(RESUMO_GLOBAL!$X$53="t",TRUNC(AQ152*$N152,RESUMO_GLOBAL!$X$54),AQ152*$N152))</f>
        <v>0</v>
      </c>
      <c r="CB152" s="987">
        <f>IF(RESUMO_GLOBAL!$X$53="a",ROUND(AR152*$N152,RESUMO_GLOBAL!$X$54),IF(RESUMO_GLOBAL!$X$53="t",TRUNC(AR152*$N152,RESUMO_GLOBAL!$X$54),AR152*$N152))</f>
        <v>0</v>
      </c>
      <c r="CC152" s="987">
        <f>IF(RESUMO_GLOBAL!$X$53="a",ROUND(AS152*$N152,RESUMO_GLOBAL!$X$54),IF(RESUMO_GLOBAL!$X$53="t",TRUNC(AS152*$N152,RESUMO_GLOBAL!$X$54),AS152*$N152))</f>
        <v>0</v>
      </c>
      <c r="CD152" s="987">
        <f>IF(RESUMO_GLOBAL!$X$53="a",ROUND(AT152*$N152,RESUMO_GLOBAL!$X$54),IF(RESUMO_GLOBAL!$X$53="t",TRUNC(AT152*$N152,RESUMO_GLOBAL!$X$54),AT152*$N152))</f>
        <v>0</v>
      </c>
      <c r="CE152" s="987">
        <f>IF(RESUMO_GLOBAL!$X$53="a",ROUND(AU152*$N152,RESUMO_GLOBAL!$X$54),IF(RESUMO_GLOBAL!$X$53="t",TRUNC(AU152*$N152,RESUMO_GLOBAL!$X$54),AU152*$N152))</f>
        <v>0</v>
      </c>
      <c r="CF152" s="987">
        <f>IF(RESUMO_GLOBAL!$X$53="a",ROUND(AV152*$N152,RESUMO_GLOBAL!$X$54),IF(RESUMO_GLOBAL!$X$53="t",TRUNC(AV152*$N152,RESUMO_GLOBAL!$X$54),AV152*$N152))</f>
        <v>0</v>
      </c>
      <c r="CG152" s="987">
        <f>IF(RESUMO_GLOBAL!$X$53="a",ROUND(AW152*$N152,RESUMO_GLOBAL!$X$54),IF(RESUMO_GLOBAL!$X$53="t",TRUNC(AW152*$N152,RESUMO_GLOBAL!$X$54),AW152*$N152))</f>
        <v>0</v>
      </c>
      <c r="CK152" s="59">
        <f t="shared" si="125"/>
        <v>0</v>
      </c>
      <c r="CL152" s="59">
        <f t="shared" si="126"/>
        <v>0</v>
      </c>
      <c r="CM152" s="59">
        <f t="shared" si="127"/>
        <v>0</v>
      </c>
      <c r="CN152" s="59">
        <f t="shared" si="128"/>
        <v>0</v>
      </c>
      <c r="CO152" s="59">
        <f t="shared" si="129"/>
        <v>0</v>
      </c>
      <c r="CP152" s="59">
        <f t="shared" si="130"/>
        <v>0</v>
      </c>
      <c r="CQ152" s="59">
        <f t="shared" si="131"/>
        <v>0</v>
      </c>
      <c r="CR152" s="59">
        <f t="shared" si="132"/>
        <v>0</v>
      </c>
      <c r="CS152" s="59">
        <f t="shared" si="133"/>
        <v>0</v>
      </c>
      <c r="CT152" s="59">
        <f t="shared" si="134"/>
        <v>0</v>
      </c>
      <c r="CU152" s="59">
        <f t="shared" si="135"/>
        <v>0</v>
      </c>
      <c r="CV152" s="59">
        <f t="shared" si="136"/>
        <v>0</v>
      </c>
      <c r="CW152" s="59">
        <f t="shared" si="137"/>
        <v>0</v>
      </c>
      <c r="CX152" s="59">
        <f t="shared" si="138"/>
        <v>0</v>
      </c>
      <c r="CY152" s="59">
        <f t="shared" si="139"/>
        <v>0</v>
      </c>
      <c r="CZ152" s="59">
        <f t="shared" si="140"/>
        <v>0</v>
      </c>
      <c r="DA152" s="59">
        <f t="shared" si="141"/>
        <v>0</v>
      </c>
      <c r="DB152" s="59">
        <f t="shared" si="142"/>
        <v>0</v>
      </c>
      <c r="DE152">
        <f t="shared" si="123"/>
        <v>147</v>
      </c>
      <c r="DF152" t="str">
        <f t="shared" si="143"/>
        <v/>
      </c>
      <c r="DG152" s="59">
        <f>IF($C152&lt;&gt;0,SUM($CK153:CK153),0)</f>
        <v>0</v>
      </c>
      <c r="DH152" s="59">
        <f>IF($C152&lt;&gt;0,SUM($CK153:CL153),0)</f>
        <v>0</v>
      </c>
      <c r="DI152" s="59">
        <f>IF($C152&lt;&gt;0,SUM($CK153:CM153),0)</f>
        <v>0</v>
      </c>
      <c r="DJ152" s="59">
        <f>IF($C152&lt;&gt;0,SUM($CK153:CN153),0)</f>
        <v>0</v>
      </c>
      <c r="DK152" s="59">
        <f>IF($C152&lt;&gt;0,SUM($CK153:CO153),0)</f>
        <v>0</v>
      </c>
      <c r="DL152" s="59">
        <f>IF($C152&lt;&gt;0,SUM($CK153:CP153),0)</f>
        <v>0</v>
      </c>
      <c r="DM152" s="59">
        <f>IF($C152&lt;&gt;0,SUM($CK153:CQ153),0)</f>
        <v>0</v>
      </c>
      <c r="DN152" s="59">
        <f>IF($C152&lt;&gt;0,SUM($CK153:CR153),0)</f>
        <v>0</v>
      </c>
      <c r="DO152" s="59">
        <f>IF($C152&lt;&gt;0,SUM($CK153:CS153),0)</f>
        <v>0</v>
      </c>
      <c r="DP152" s="59">
        <f>IF($C152&lt;&gt;0,SUM($CK153:CT153),0)</f>
        <v>0</v>
      </c>
      <c r="DQ152" s="59">
        <f>IF($C152&lt;&gt;0,SUM($CK153:CU153),0)</f>
        <v>0</v>
      </c>
      <c r="DR152" s="59">
        <f>IF($C152&lt;&gt;0,SUM($CK153:CV153),0)</f>
        <v>0</v>
      </c>
      <c r="DS152" s="59">
        <f>IF($C152&lt;&gt;0,SUM($CK153:CW153),0)</f>
        <v>0</v>
      </c>
      <c r="DT152" s="59">
        <f>IF($C152&lt;&gt;0,SUM($CK153:CX153),0)</f>
        <v>0</v>
      </c>
      <c r="DU152" s="59">
        <f>IF($C152&lt;&gt;0,SUM($CK153:CY153),0)</f>
        <v>0</v>
      </c>
      <c r="DV152" s="59">
        <f>IF($C152&lt;&gt;0,SUM($CK153:CZ153),0)</f>
        <v>0</v>
      </c>
      <c r="DW152" s="59">
        <f>IF($C152&lt;&gt;0,SUM($CK153:DA153),0)</f>
        <v>0</v>
      </c>
      <c r="DX152" s="59">
        <f>IF($C152&lt;&gt;0,SUM($CK153:DB153),0)</f>
        <v>0</v>
      </c>
      <c r="DY152" s="952" t="str">
        <f t="shared" si="147"/>
        <v/>
      </c>
    </row>
    <row r="153" spans="1:129" ht="13.5" hidden="1" thickBot="1">
      <c r="A153" s="3" t="str">
        <f t="shared" si="148"/>
        <v/>
      </c>
      <c r="B153" s="805">
        <f>Dados_GLOBAL_Inicial!E153</f>
        <v>0</v>
      </c>
      <c r="C153" s="953">
        <f>IF(IFERROR(VALUE(Dados_GLOBAL_Inicial!F153),0)=0,0,Dados_GLOBAL_Inicial!F153)</f>
        <v>0</v>
      </c>
      <c r="D153" s="830">
        <f>Dados_GLOBAL_Inicial!G153</f>
        <v>0</v>
      </c>
      <c r="E153" s="830" t="str">
        <f>IF(IFERROR(VLOOKUP(F153,Cod_Gde_Itens!$A$1:$B$80,2,FALSE),0)&gt;549,IFERROR(VLOOKUP(F153,Cod_Gde_Itens!$A$1:$B$80,2,FALSE),0),IF(Dados_GLOBAL_Inicial!H153=0,"",Dados_GLOBAL_Inicial!H153))</f>
        <v/>
      </c>
      <c r="F153" s="823">
        <f>Dados_GLOBAL_Inicial!I153</f>
        <v>0</v>
      </c>
      <c r="G153" s="824">
        <f>Dados_GLOBAL_Inicial!J153</f>
        <v>0</v>
      </c>
      <c r="H153" s="454">
        <f>Dados_GLOBAL_Inicial!K153</f>
        <v>0</v>
      </c>
      <c r="I153" s="970">
        <f>SUM('MEDIÇÃO_OBJETO (1)'!I153)</f>
        <v>0</v>
      </c>
      <c r="J153" s="455">
        <f t="shared" si="149"/>
        <v>0</v>
      </c>
      <c r="K153" s="451">
        <f t="shared" si="115"/>
        <v>0</v>
      </c>
      <c r="L153" s="452">
        <f t="shared" si="124"/>
        <v>0</v>
      </c>
      <c r="M153" s="809">
        <f t="shared" si="116"/>
        <v>0</v>
      </c>
      <c r="N153" s="810">
        <f>IF(IFERROR(VALUE(Dados_GLOBAL_Inicial!L153),0)=0,0,Dados_GLOBAL_Inicial!L153)</f>
        <v>0</v>
      </c>
      <c r="O153" s="812">
        <f>SUM('MEDIÇÃO_OBJETO (1)'!O153)</f>
        <v>0</v>
      </c>
      <c r="P153" s="812">
        <f>SUM('MEDIÇÃO_OBJETO (1)'!P153)</f>
        <v>0</v>
      </c>
      <c r="Q153" s="813">
        <f t="shared" si="117"/>
        <v>0</v>
      </c>
      <c r="R153" s="951"/>
      <c r="S153" s="815">
        <f>SUM('MEDIÇÃO_OBJETO (1)'!S153)</f>
        <v>0</v>
      </c>
      <c r="T153" s="815">
        <f>SUM('MEDIÇÃO_OBJETO (1)'!T153)</f>
        <v>0</v>
      </c>
      <c r="V153" s="19"/>
      <c r="W153" s="978">
        <f t="shared" si="118"/>
        <v>0</v>
      </c>
      <c r="X153" s="816">
        <f t="shared" si="119"/>
        <v>0</v>
      </c>
      <c r="Y153" s="816">
        <f t="shared" si="120"/>
        <v>0</v>
      </c>
      <c r="Z153" s="817">
        <f t="shared" si="121"/>
        <v>0</v>
      </c>
      <c r="AB153" s="453">
        <f t="shared" si="144"/>
        <v>0</v>
      </c>
      <c r="AC153" s="14">
        <f t="shared" si="122"/>
        <v>0</v>
      </c>
      <c r="AD153" s="819"/>
      <c r="AE153" s="631">
        <f t="shared" si="145"/>
        <v>0</v>
      </c>
      <c r="AF153" s="818">
        <f>SUM('MEDIÇÃO_OBJETO (1)'!AG153)</f>
        <v>0</v>
      </c>
      <c r="AG153" s="541">
        <f>SUM('MEDIÇÃO_OBJETO (1)'!AH153)</f>
        <v>0</v>
      </c>
      <c r="AH153" s="541">
        <f>SUM('MEDIÇÃO_OBJETO (1)'!AI153)</f>
        <v>0</v>
      </c>
      <c r="AI153" s="541">
        <f>SUM('MEDIÇÃO_OBJETO (1)'!AJ153)</f>
        <v>0</v>
      </c>
      <c r="AJ153" s="541">
        <f>SUM('MEDIÇÃO_OBJETO (1)'!AK153)</f>
        <v>0</v>
      </c>
      <c r="AK153" s="541">
        <f>SUM('MEDIÇÃO_OBJETO (1)'!AL153)</f>
        <v>0</v>
      </c>
      <c r="AL153" s="541">
        <f>SUM('MEDIÇÃO_OBJETO (1)'!AM153)</f>
        <v>0</v>
      </c>
      <c r="AM153" s="541">
        <f>SUM('MEDIÇÃO_OBJETO (1)'!AN153)</f>
        <v>0</v>
      </c>
      <c r="AN153" s="541">
        <f>SUM('MEDIÇÃO_OBJETO (1)'!AO153)</f>
        <v>0</v>
      </c>
      <c r="AO153" s="541">
        <f>SUM('MEDIÇÃO_OBJETO (1)'!AP153)</f>
        <v>0</v>
      </c>
      <c r="AP153" s="541">
        <f>SUM('MEDIÇÃO_OBJETO (1)'!AQ153)</f>
        <v>0</v>
      </c>
      <c r="AQ153" s="541">
        <f>SUM('MEDIÇÃO_OBJETO (1)'!AR153)</f>
        <v>0</v>
      </c>
      <c r="AR153" s="541">
        <f>SUM('MEDIÇÃO_OBJETO (1)'!AS153)</f>
        <v>0</v>
      </c>
      <c r="AS153" s="541">
        <f>SUM('MEDIÇÃO_OBJETO (1)'!AT153)</f>
        <v>0</v>
      </c>
      <c r="AT153" s="541">
        <f>SUM('MEDIÇÃO_OBJETO (1)'!AU153)</f>
        <v>0</v>
      </c>
      <c r="AU153" s="541">
        <f>SUM('MEDIÇÃO_OBJETO (1)'!AV153)</f>
        <v>0</v>
      </c>
      <c r="AV153" s="541">
        <f>SUM('MEDIÇÃO_OBJETO (1)'!AW153)</f>
        <v>0</v>
      </c>
      <c r="AW153" s="541">
        <f>SUM('MEDIÇÃO_OBJETO (1)'!AX153)</f>
        <v>0</v>
      </c>
      <c r="AX153" s="977"/>
      <c r="BN153" s="992">
        <f t="shared" si="114"/>
        <v>0</v>
      </c>
      <c r="BO153" s="538">
        <f t="shared" si="146"/>
        <v>0</v>
      </c>
      <c r="BP153" s="987">
        <f>IF(RESUMO_GLOBAL!$X$53="a",ROUND(AF153*$N153,RESUMO_GLOBAL!$X$54),IF(RESUMO_GLOBAL!$X$53="t",TRUNC(AF153*$N153,RESUMO_GLOBAL!$X$54),AF153*$N153))</f>
        <v>0</v>
      </c>
      <c r="BQ153" s="987">
        <f>IF(RESUMO_GLOBAL!$X$53="a",ROUND(AG153*$N153,RESUMO_GLOBAL!$X$54),IF(RESUMO_GLOBAL!$X$53="t",TRUNC(AG153*$N153,RESUMO_GLOBAL!$X$54),AG153*$N153))</f>
        <v>0</v>
      </c>
      <c r="BR153" s="987">
        <f>IF(RESUMO_GLOBAL!$X$53="a",ROUND(AH153*$N153,RESUMO_GLOBAL!$X$54),IF(RESUMO_GLOBAL!$X$53="t",TRUNC(AH153*$N153,RESUMO_GLOBAL!$X$54),AH153*$N153))</f>
        <v>0</v>
      </c>
      <c r="BS153" s="987">
        <f>IF(RESUMO_GLOBAL!$X$53="a",ROUND(AI153*$N153,RESUMO_GLOBAL!$X$54),IF(RESUMO_GLOBAL!$X$53="t",TRUNC(AI153*$N153,RESUMO_GLOBAL!$X$54),AI153*$N153))</f>
        <v>0</v>
      </c>
      <c r="BT153" s="987">
        <f>IF(RESUMO_GLOBAL!$X$53="a",ROUND(AJ153*$N153,RESUMO_GLOBAL!$X$54),IF(RESUMO_GLOBAL!$X$53="t",TRUNC(AJ153*$N153,RESUMO_GLOBAL!$X$54),AJ153*$N153))</f>
        <v>0</v>
      </c>
      <c r="BU153" s="987">
        <f>IF(RESUMO_GLOBAL!$X$53="a",ROUND(AK153*$N153,RESUMO_GLOBAL!$X$54),IF(RESUMO_GLOBAL!$X$53="t",TRUNC(AK153*$N153,RESUMO_GLOBAL!$X$54),AK153*$N153))</f>
        <v>0</v>
      </c>
      <c r="BV153" s="987">
        <f>IF(RESUMO_GLOBAL!$X$53="a",ROUND(AL153*$N153,RESUMO_GLOBAL!$X$54),IF(RESUMO_GLOBAL!$X$53="t",TRUNC(AL153*$N153,RESUMO_GLOBAL!$X$54),AL153*$N153))</f>
        <v>0</v>
      </c>
      <c r="BW153" s="987">
        <f>IF(RESUMO_GLOBAL!$X$53="a",ROUND(AM153*$N153,RESUMO_GLOBAL!$X$54),IF(RESUMO_GLOBAL!$X$53="t",TRUNC(AM153*$N153,RESUMO_GLOBAL!$X$54),AM153*$N153))</f>
        <v>0</v>
      </c>
      <c r="BX153" s="987">
        <f>IF(RESUMO_GLOBAL!$X$53="a",ROUND(AN153*$N153,RESUMO_GLOBAL!$X$54),IF(RESUMO_GLOBAL!$X$53="t",TRUNC(AN153*$N153,RESUMO_GLOBAL!$X$54),AN153*$N153))</f>
        <v>0</v>
      </c>
      <c r="BY153" s="987">
        <f>IF(RESUMO_GLOBAL!$X$53="a",ROUND(AO153*$N153,RESUMO_GLOBAL!$X$54),IF(RESUMO_GLOBAL!$X$53="t",TRUNC(AO153*$N153,RESUMO_GLOBAL!$X$54),AO153*$N153))</f>
        <v>0</v>
      </c>
      <c r="BZ153" s="987">
        <f>IF(RESUMO_GLOBAL!$X$53="a",ROUND(AP153*$N153,RESUMO_GLOBAL!$X$54),IF(RESUMO_GLOBAL!$X$53="t",TRUNC(AP153*$N153,RESUMO_GLOBAL!$X$54),AP153*$N153))</f>
        <v>0</v>
      </c>
      <c r="CA153" s="987">
        <f>IF(RESUMO_GLOBAL!$X$53="a",ROUND(AQ153*$N153,RESUMO_GLOBAL!$X$54),IF(RESUMO_GLOBAL!$X$53="t",TRUNC(AQ153*$N153,RESUMO_GLOBAL!$X$54),AQ153*$N153))</f>
        <v>0</v>
      </c>
      <c r="CB153" s="987">
        <f>IF(RESUMO_GLOBAL!$X$53="a",ROUND(AR153*$N153,RESUMO_GLOBAL!$X$54),IF(RESUMO_GLOBAL!$X$53="t",TRUNC(AR153*$N153,RESUMO_GLOBAL!$X$54),AR153*$N153))</f>
        <v>0</v>
      </c>
      <c r="CC153" s="987">
        <f>IF(RESUMO_GLOBAL!$X$53="a",ROUND(AS153*$N153,RESUMO_GLOBAL!$X$54),IF(RESUMO_GLOBAL!$X$53="t",TRUNC(AS153*$N153,RESUMO_GLOBAL!$X$54),AS153*$N153))</f>
        <v>0</v>
      </c>
      <c r="CD153" s="987">
        <f>IF(RESUMO_GLOBAL!$X$53="a",ROUND(AT153*$N153,RESUMO_GLOBAL!$X$54),IF(RESUMO_GLOBAL!$X$53="t",TRUNC(AT153*$N153,RESUMO_GLOBAL!$X$54),AT153*$N153))</f>
        <v>0</v>
      </c>
      <c r="CE153" s="987">
        <f>IF(RESUMO_GLOBAL!$X$53="a",ROUND(AU153*$N153,RESUMO_GLOBAL!$X$54),IF(RESUMO_GLOBAL!$X$53="t",TRUNC(AU153*$N153,RESUMO_GLOBAL!$X$54),AU153*$N153))</f>
        <v>0</v>
      </c>
      <c r="CF153" s="987">
        <f>IF(RESUMO_GLOBAL!$X$53="a",ROUND(AV153*$N153,RESUMO_GLOBAL!$X$54),IF(RESUMO_GLOBAL!$X$53="t",TRUNC(AV153*$N153,RESUMO_GLOBAL!$X$54),AV153*$N153))</f>
        <v>0</v>
      </c>
      <c r="CG153" s="987">
        <f>IF(RESUMO_GLOBAL!$X$53="a",ROUND(AW153*$N153,RESUMO_GLOBAL!$X$54),IF(RESUMO_GLOBAL!$X$53="t",TRUNC(AW153*$N153,RESUMO_GLOBAL!$X$54),AW153*$N153))</f>
        <v>0</v>
      </c>
      <c r="CK153" s="59">
        <f t="shared" si="125"/>
        <v>0</v>
      </c>
      <c r="CL153" s="59">
        <f t="shared" si="126"/>
        <v>0</v>
      </c>
      <c r="CM153" s="59">
        <f t="shared" si="127"/>
        <v>0</v>
      </c>
      <c r="CN153" s="59">
        <f t="shared" si="128"/>
        <v>0</v>
      </c>
      <c r="CO153" s="59">
        <f t="shared" si="129"/>
        <v>0</v>
      </c>
      <c r="CP153" s="59">
        <f t="shared" si="130"/>
        <v>0</v>
      </c>
      <c r="CQ153" s="59">
        <f t="shared" si="131"/>
        <v>0</v>
      </c>
      <c r="CR153" s="59">
        <f t="shared" si="132"/>
        <v>0</v>
      </c>
      <c r="CS153" s="59">
        <f t="shared" si="133"/>
        <v>0</v>
      </c>
      <c r="CT153" s="59">
        <f t="shared" si="134"/>
        <v>0</v>
      </c>
      <c r="CU153" s="59">
        <f t="shared" si="135"/>
        <v>0</v>
      </c>
      <c r="CV153" s="59">
        <f t="shared" si="136"/>
        <v>0</v>
      </c>
      <c r="CW153" s="59">
        <f t="shared" si="137"/>
        <v>0</v>
      </c>
      <c r="CX153" s="59">
        <f t="shared" si="138"/>
        <v>0</v>
      </c>
      <c r="CY153" s="59">
        <f t="shared" si="139"/>
        <v>0</v>
      </c>
      <c r="CZ153" s="59">
        <f t="shared" si="140"/>
        <v>0</v>
      </c>
      <c r="DA153" s="59">
        <f t="shared" si="141"/>
        <v>0</v>
      </c>
      <c r="DB153" s="59">
        <f t="shared" si="142"/>
        <v>0</v>
      </c>
      <c r="DE153">
        <f t="shared" si="123"/>
        <v>148</v>
      </c>
      <c r="DF153" t="str">
        <f t="shared" si="143"/>
        <v/>
      </c>
      <c r="DG153" s="59">
        <f>IF($C153&lt;&gt;0,SUM($CK154:CK154),0)</f>
        <v>0</v>
      </c>
      <c r="DH153" s="59">
        <f>IF($C153&lt;&gt;0,SUM($CK154:CL154),0)</f>
        <v>0</v>
      </c>
      <c r="DI153" s="59">
        <f>IF($C153&lt;&gt;0,SUM($CK154:CM154),0)</f>
        <v>0</v>
      </c>
      <c r="DJ153" s="59">
        <f>IF($C153&lt;&gt;0,SUM($CK154:CN154),0)</f>
        <v>0</v>
      </c>
      <c r="DK153" s="59">
        <f>IF($C153&lt;&gt;0,SUM($CK154:CO154),0)</f>
        <v>0</v>
      </c>
      <c r="DL153" s="59">
        <f>IF($C153&lt;&gt;0,SUM($CK154:CP154),0)</f>
        <v>0</v>
      </c>
      <c r="DM153" s="59">
        <f>IF($C153&lt;&gt;0,SUM($CK154:CQ154),0)</f>
        <v>0</v>
      </c>
      <c r="DN153" s="59">
        <f>IF($C153&lt;&gt;0,SUM($CK154:CR154),0)</f>
        <v>0</v>
      </c>
      <c r="DO153" s="59">
        <f>IF($C153&lt;&gt;0,SUM($CK154:CS154),0)</f>
        <v>0</v>
      </c>
      <c r="DP153" s="59">
        <f>IF($C153&lt;&gt;0,SUM($CK154:CT154),0)</f>
        <v>0</v>
      </c>
      <c r="DQ153" s="59">
        <f>IF($C153&lt;&gt;0,SUM($CK154:CU154),0)</f>
        <v>0</v>
      </c>
      <c r="DR153" s="59">
        <f>IF($C153&lt;&gt;0,SUM($CK154:CV154),0)</f>
        <v>0</v>
      </c>
      <c r="DS153" s="59">
        <f>IF($C153&lt;&gt;0,SUM($CK154:CW154),0)</f>
        <v>0</v>
      </c>
      <c r="DT153" s="59">
        <f>IF($C153&lt;&gt;0,SUM($CK154:CX154),0)</f>
        <v>0</v>
      </c>
      <c r="DU153" s="59">
        <f>IF($C153&lt;&gt;0,SUM($CK154:CY154),0)</f>
        <v>0</v>
      </c>
      <c r="DV153" s="59">
        <f>IF($C153&lt;&gt;0,SUM($CK154:CZ154),0)</f>
        <v>0</v>
      </c>
      <c r="DW153" s="59">
        <f>IF($C153&lt;&gt;0,SUM($CK154:DA154),0)</f>
        <v>0</v>
      </c>
      <c r="DX153" s="59">
        <f>IF($C153&lt;&gt;0,SUM($CK154:DB154),0)</f>
        <v>0</v>
      </c>
      <c r="DY153" s="952" t="str">
        <f t="shared" si="147"/>
        <v/>
      </c>
    </row>
    <row r="154" spans="1:129" ht="13.5" hidden="1" thickBot="1">
      <c r="A154" s="3" t="str">
        <f t="shared" si="148"/>
        <v/>
      </c>
      <c r="B154" s="805">
        <f>Dados_GLOBAL_Inicial!E154</f>
        <v>0</v>
      </c>
      <c r="C154" s="953">
        <f>IF(IFERROR(VALUE(Dados_GLOBAL_Inicial!F154),0)=0,0,Dados_GLOBAL_Inicial!F154)</f>
        <v>0</v>
      </c>
      <c r="D154" s="830">
        <f>Dados_GLOBAL_Inicial!G154</f>
        <v>0</v>
      </c>
      <c r="E154" s="830" t="str">
        <f>IF(IFERROR(VLOOKUP(F154,Cod_Gde_Itens!$A$1:$B$80,2,FALSE),0)&gt;549,IFERROR(VLOOKUP(F154,Cod_Gde_Itens!$A$1:$B$80,2,FALSE),0),IF(Dados_GLOBAL_Inicial!H154=0,"",Dados_GLOBAL_Inicial!H154))</f>
        <v/>
      </c>
      <c r="F154" s="823">
        <f>Dados_GLOBAL_Inicial!I154</f>
        <v>0</v>
      </c>
      <c r="G154" s="824">
        <f>Dados_GLOBAL_Inicial!J154</f>
        <v>0</v>
      </c>
      <c r="H154" s="454">
        <f>Dados_GLOBAL_Inicial!K154</f>
        <v>0</v>
      </c>
      <c r="I154" s="970">
        <f>SUM('MEDIÇÃO_OBJETO (1)'!I154)</f>
        <v>0</v>
      </c>
      <c r="J154" s="455">
        <f t="shared" si="149"/>
        <v>0</v>
      </c>
      <c r="K154" s="451">
        <f t="shared" si="115"/>
        <v>0</v>
      </c>
      <c r="L154" s="452">
        <f t="shared" si="124"/>
        <v>0</v>
      </c>
      <c r="M154" s="809">
        <f t="shared" si="116"/>
        <v>0</v>
      </c>
      <c r="N154" s="810">
        <f>IF(IFERROR(VALUE(Dados_GLOBAL_Inicial!L154),0)=0,0,Dados_GLOBAL_Inicial!L154)</f>
        <v>0</v>
      </c>
      <c r="O154" s="812">
        <f>SUM('MEDIÇÃO_OBJETO (1)'!O154)</f>
        <v>0</v>
      </c>
      <c r="P154" s="812">
        <f>SUM('MEDIÇÃO_OBJETO (1)'!P154)</f>
        <v>0</v>
      </c>
      <c r="Q154" s="813">
        <f t="shared" si="117"/>
        <v>0</v>
      </c>
      <c r="R154" s="951"/>
      <c r="S154" s="815">
        <f>SUM('MEDIÇÃO_OBJETO (1)'!S154)</f>
        <v>0</v>
      </c>
      <c r="T154" s="815">
        <f>SUM('MEDIÇÃO_OBJETO (1)'!T154)</f>
        <v>0</v>
      </c>
      <c r="V154" s="19"/>
      <c r="W154" s="978">
        <f t="shared" si="118"/>
        <v>0</v>
      </c>
      <c r="X154" s="816">
        <f t="shared" si="119"/>
        <v>0</v>
      </c>
      <c r="Y154" s="816">
        <f t="shared" si="120"/>
        <v>0</v>
      </c>
      <c r="Z154" s="817">
        <f t="shared" si="121"/>
        <v>0</v>
      </c>
      <c r="AB154" s="453">
        <f t="shared" si="144"/>
        <v>0</v>
      </c>
      <c r="AC154" s="14">
        <f t="shared" si="122"/>
        <v>0</v>
      </c>
      <c r="AD154" s="819"/>
      <c r="AE154" s="631">
        <f t="shared" si="145"/>
        <v>0</v>
      </c>
      <c r="AF154" s="818">
        <f>SUM('MEDIÇÃO_OBJETO (1)'!AG154)</f>
        <v>0</v>
      </c>
      <c r="AG154" s="541">
        <f>SUM('MEDIÇÃO_OBJETO (1)'!AH154)</f>
        <v>0</v>
      </c>
      <c r="AH154" s="541">
        <f>SUM('MEDIÇÃO_OBJETO (1)'!AI154)</f>
        <v>0</v>
      </c>
      <c r="AI154" s="541">
        <f>SUM('MEDIÇÃO_OBJETO (1)'!AJ154)</f>
        <v>0</v>
      </c>
      <c r="AJ154" s="541">
        <f>SUM('MEDIÇÃO_OBJETO (1)'!AK154)</f>
        <v>0</v>
      </c>
      <c r="AK154" s="541">
        <f>SUM('MEDIÇÃO_OBJETO (1)'!AL154)</f>
        <v>0</v>
      </c>
      <c r="AL154" s="541">
        <f>SUM('MEDIÇÃO_OBJETO (1)'!AM154)</f>
        <v>0</v>
      </c>
      <c r="AM154" s="541">
        <f>SUM('MEDIÇÃO_OBJETO (1)'!AN154)</f>
        <v>0</v>
      </c>
      <c r="AN154" s="541">
        <f>SUM('MEDIÇÃO_OBJETO (1)'!AO154)</f>
        <v>0</v>
      </c>
      <c r="AO154" s="541">
        <f>SUM('MEDIÇÃO_OBJETO (1)'!AP154)</f>
        <v>0</v>
      </c>
      <c r="AP154" s="541">
        <f>SUM('MEDIÇÃO_OBJETO (1)'!AQ154)</f>
        <v>0</v>
      </c>
      <c r="AQ154" s="541">
        <f>SUM('MEDIÇÃO_OBJETO (1)'!AR154)</f>
        <v>0</v>
      </c>
      <c r="AR154" s="541">
        <f>SUM('MEDIÇÃO_OBJETO (1)'!AS154)</f>
        <v>0</v>
      </c>
      <c r="AS154" s="541">
        <f>SUM('MEDIÇÃO_OBJETO (1)'!AT154)</f>
        <v>0</v>
      </c>
      <c r="AT154" s="541">
        <f>SUM('MEDIÇÃO_OBJETO (1)'!AU154)</f>
        <v>0</v>
      </c>
      <c r="AU154" s="541">
        <f>SUM('MEDIÇÃO_OBJETO (1)'!AV154)</f>
        <v>0</v>
      </c>
      <c r="AV154" s="541">
        <f>SUM('MEDIÇÃO_OBJETO (1)'!AW154)</f>
        <v>0</v>
      </c>
      <c r="AW154" s="541">
        <f>SUM('MEDIÇÃO_OBJETO (1)'!AX154)</f>
        <v>0</v>
      </c>
      <c r="AX154" s="977"/>
      <c r="BN154" s="992">
        <f t="shared" si="114"/>
        <v>0</v>
      </c>
      <c r="BO154" s="538">
        <f t="shared" si="146"/>
        <v>0</v>
      </c>
      <c r="BP154" s="987">
        <f>IF(RESUMO_GLOBAL!$X$53="a",ROUND(AF154*$N154,RESUMO_GLOBAL!$X$54),IF(RESUMO_GLOBAL!$X$53="t",TRUNC(AF154*$N154,RESUMO_GLOBAL!$X$54),AF154*$N154))</f>
        <v>0</v>
      </c>
      <c r="BQ154" s="987">
        <f>IF(RESUMO_GLOBAL!$X$53="a",ROUND(AG154*$N154,RESUMO_GLOBAL!$X$54),IF(RESUMO_GLOBAL!$X$53="t",TRUNC(AG154*$N154,RESUMO_GLOBAL!$X$54),AG154*$N154))</f>
        <v>0</v>
      </c>
      <c r="BR154" s="987">
        <f>IF(RESUMO_GLOBAL!$X$53="a",ROUND(AH154*$N154,RESUMO_GLOBAL!$X$54),IF(RESUMO_GLOBAL!$X$53="t",TRUNC(AH154*$N154,RESUMO_GLOBAL!$X$54),AH154*$N154))</f>
        <v>0</v>
      </c>
      <c r="BS154" s="987">
        <f>IF(RESUMO_GLOBAL!$X$53="a",ROUND(AI154*$N154,RESUMO_GLOBAL!$X$54),IF(RESUMO_GLOBAL!$X$53="t",TRUNC(AI154*$N154,RESUMO_GLOBAL!$X$54),AI154*$N154))</f>
        <v>0</v>
      </c>
      <c r="BT154" s="987">
        <f>IF(RESUMO_GLOBAL!$X$53="a",ROUND(AJ154*$N154,RESUMO_GLOBAL!$X$54),IF(RESUMO_GLOBAL!$X$53="t",TRUNC(AJ154*$N154,RESUMO_GLOBAL!$X$54),AJ154*$N154))</f>
        <v>0</v>
      </c>
      <c r="BU154" s="987">
        <f>IF(RESUMO_GLOBAL!$X$53="a",ROUND(AK154*$N154,RESUMO_GLOBAL!$X$54),IF(RESUMO_GLOBAL!$X$53="t",TRUNC(AK154*$N154,RESUMO_GLOBAL!$X$54),AK154*$N154))</f>
        <v>0</v>
      </c>
      <c r="BV154" s="987">
        <f>IF(RESUMO_GLOBAL!$X$53="a",ROUND(AL154*$N154,RESUMO_GLOBAL!$X$54),IF(RESUMO_GLOBAL!$X$53="t",TRUNC(AL154*$N154,RESUMO_GLOBAL!$X$54),AL154*$N154))</f>
        <v>0</v>
      </c>
      <c r="BW154" s="987">
        <f>IF(RESUMO_GLOBAL!$X$53="a",ROUND(AM154*$N154,RESUMO_GLOBAL!$X$54),IF(RESUMO_GLOBAL!$X$53="t",TRUNC(AM154*$N154,RESUMO_GLOBAL!$X$54),AM154*$N154))</f>
        <v>0</v>
      </c>
      <c r="BX154" s="987">
        <f>IF(RESUMO_GLOBAL!$X$53="a",ROUND(AN154*$N154,RESUMO_GLOBAL!$X$54),IF(RESUMO_GLOBAL!$X$53="t",TRUNC(AN154*$N154,RESUMO_GLOBAL!$X$54),AN154*$N154))</f>
        <v>0</v>
      </c>
      <c r="BY154" s="987">
        <f>IF(RESUMO_GLOBAL!$X$53="a",ROUND(AO154*$N154,RESUMO_GLOBAL!$X$54),IF(RESUMO_GLOBAL!$X$53="t",TRUNC(AO154*$N154,RESUMO_GLOBAL!$X$54),AO154*$N154))</f>
        <v>0</v>
      </c>
      <c r="BZ154" s="987">
        <f>IF(RESUMO_GLOBAL!$X$53="a",ROUND(AP154*$N154,RESUMO_GLOBAL!$X$54),IF(RESUMO_GLOBAL!$X$53="t",TRUNC(AP154*$N154,RESUMO_GLOBAL!$X$54),AP154*$N154))</f>
        <v>0</v>
      </c>
      <c r="CA154" s="987">
        <f>IF(RESUMO_GLOBAL!$X$53="a",ROUND(AQ154*$N154,RESUMO_GLOBAL!$X$54),IF(RESUMO_GLOBAL!$X$53="t",TRUNC(AQ154*$N154,RESUMO_GLOBAL!$X$54),AQ154*$N154))</f>
        <v>0</v>
      </c>
      <c r="CB154" s="987">
        <f>IF(RESUMO_GLOBAL!$X$53="a",ROUND(AR154*$N154,RESUMO_GLOBAL!$X$54),IF(RESUMO_GLOBAL!$X$53="t",TRUNC(AR154*$N154,RESUMO_GLOBAL!$X$54),AR154*$N154))</f>
        <v>0</v>
      </c>
      <c r="CC154" s="987">
        <f>IF(RESUMO_GLOBAL!$X$53="a",ROUND(AS154*$N154,RESUMO_GLOBAL!$X$54),IF(RESUMO_GLOBAL!$X$53="t",TRUNC(AS154*$N154,RESUMO_GLOBAL!$X$54),AS154*$N154))</f>
        <v>0</v>
      </c>
      <c r="CD154" s="987">
        <f>IF(RESUMO_GLOBAL!$X$53="a",ROUND(AT154*$N154,RESUMO_GLOBAL!$X$54),IF(RESUMO_GLOBAL!$X$53="t",TRUNC(AT154*$N154,RESUMO_GLOBAL!$X$54),AT154*$N154))</f>
        <v>0</v>
      </c>
      <c r="CE154" s="987">
        <f>IF(RESUMO_GLOBAL!$X$53="a",ROUND(AU154*$N154,RESUMO_GLOBAL!$X$54),IF(RESUMO_GLOBAL!$X$53="t",TRUNC(AU154*$N154,RESUMO_GLOBAL!$X$54),AU154*$N154))</f>
        <v>0</v>
      </c>
      <c r="CF154" s="987">
        <f>IF(RESUMO_GLOBAL!$X$53="a",ROUND(AV154*$N154,RESUMO_GLOBAL!$X$54),IF(RESUMO_GLOBAL!$X$53="t",TRUNC(AV154*$N154,RESUMO_GLOBAL!$X$54),AV154*$N154))</f>
        <v>0</v>
      </c>
      <c r="CG154" s="987">
        <f>IF(RESUMO_GLOBAL!$X$53="a",ROUND(AW154*$N154,RESUMO_GLOBAL!$X$54),IF(RESUMO_GLOBAL!$X$53="t",TRUNC(AW154*$N154,RESUMO_GLOBAL!$X$54),AW154*$N154))</f>
        <v>0</v>
      </c>
      <c r="CK154" s="59">
        <f t="shared" si="125"/>
        <v>0</v>
      </c>
      <c r="CL154" s="59">
        <f t="shared" si="126"/>
        <v>0</v>
      </c>
      <c r="CM154" s="59">
        <f t="shared" si="127"/>
        <v>0</v>
      </c>
      <c r="CN154" s="59">
        <f t="shared" si="128"/>
        <v>0</v>
      </c>
      <c r="CO154" s="59">
        <f t="shared" si="129"/>
        <v>0</v>
      </c>
      <c r="CP154" s="59">
        <f t="shared" si="130"/>
        <v>0</v>
      </c>
      <c r="CQ154" s="59">
        <f t="shared" si="131"/>
        <v>0</v>
      </c>
      <c r="CR154" s="59">
        <f t="shared" si="132"/>
        <v>0</v>
      </c>
      <c r="CS154" s="59">
        <f t="shared" si="133"/>
        <v>0</v>
      </c>
      <c r="CT154" s="59">
        <f t="shared" si="134"/>
        <v>0</v>
      </c>
      <c r="CU154" s="59">
        <f t="shared" si="135"/>
        <v>0</v>
      </c>
      <c r="CV154" s="59">
        <f t="shared" si="136"/>
        <v>0</v>
      </c>
      <c r="CW154" s="59">
        <f t="shared" si="137"/>
        <v>0</v>
      </c>
      <c r="CX154" s="59">
        <f t="shared" si="138"/>
        <v>0</v>
      </c>
      <c r="CY154" s="59">
        <f t="shared" si="139"/>
        <v>0</v>
      </c>
      <c r="CZ154" s="59">
        <f t="shared" si="140"/>
        <v>0</v>
      </c>
      <c r="DA154" s="59">
        <f t="shared" si="141"/>
        <v>0</v>
      </c>
      <c r="DB154" s="59">
        <f t="shared" si="142"/>
        <v>0</v>
      </c>
      <c r="DE154">
        <f t="shared" si="123"/>
        <v>149</v>
      </c>
      <c r="DF154" t="str">
        <f t="shared" si="143"/>
        <v/>
      </c>
      <c r="DG154" s="59">
        <f>IF($C154&lt;&gt;0,SUM($CK155:CK155),0)</f>
        <v>0</v>
      </c>
      <c r="DH154" s="59">
        <f>IF($C154&lt;&gt;0,SUM($CK155:CL155),0)</f>
        <v>0</v>
      </c>
      <c r="DI154" s="59">
        <f>IF($C154&lt;&gt;0,SUM($CK155:CM155),0)</f>
        <v>0</v>
      </c>
      <c r="DJ154" s="59">
        <f>IF($C154&lt;&gt;0,SUM($CK155:CN155),0)</f>
        <v>0</v>
      </c>
      <c r="DK154" s="59">
        <f>IF($C154&lt;&gt;0,SUM($CK155:CO155),0)</f>
        <v>0</v>
      </c>
      <c r="DL154" s="59">
        <f>IF($C154&lt;&gt;0,SUM($CK155:CP155),0)</f>
        <v>0</v>
      </c>
      <c r="DM154" s="59">
        <f>IF($C154&lt;&gt;0,SUM($CK155:CQ155),0)</f>
        <v>0</v>
      </c>
      <c r="DN154" s="59">
        <f>IF($C154&lt;&gt;0,SUM($CK155:CR155),0)</f>
        <v>0</v>
      </c>
      <c r="DO154" s="59">
        <f>IF($C154&lt;&gt;0,SUM($CK155:CS155),0)</f>
        <v>0</v>
      </c>
      <c r="DP154" s="59">
        <f>IF($C154&lt;&gt;0,SUM($CK155:CT155),0)</f>
        <v>0</v>
      </c>
      <c r="DQ154" s="59">
        <f>IF($C154&lt;&gt;0,SUM($CK155:CU155),0)</f>
        <v>0</v>
      </c>
      <c r="DR154" s="59">
        <f>IF($C154&lt;&gt;0,SUM($CK155:CV155),0)</f>
        <v>0</v>
      </c>
      <c r="DS154" s="59">
        <f>IF($C154&lt;&gt;0,SUM($CK155:CW155),0)</f>
        <v>0</v>
      </c>
      <c r="DT154" s="59">
        <f>IF($C154&lt;&gt;0,SUM($CK155:CX155),0)</f>
        <v>0</v>
      </c>
      <c r="DU154" s="59">
        <f>IF($C154&lt;&gt;0,SUM($CK155:CY155),0)</f>
        <v>0</v>
      </c>
      <c r="DV154" s="59">
        <f>IF($C154&lt;&gt;0,SUM($CK155:CZ155),0)</f>
        <v>0</v>
      </c>
      <c r="DW154" s="59">
        <f>IF($C154&lt;&gt;0,SUM($CK155:DA155),0)</f>
        <v>0</v>
      </c>
      <c r="DX154" s="59">
        <f>IF($C154&lt;&gt;0,SUM($CK155:DB155),0)</f>
        <v>0</v>
      </c>
      <c r="DY154" s="952" t="str">
        <f t="shared" si="147"/>
        <v/>
      </c>
    </row>
    <row r="155" spans="1:129" ht="13.5" hidden="1" thickBot="1">
      <c r="A155" s="3" t="str">
        <f t="shared" si="148"/>
        <v/>
      </c>
      <c r="B155" s="805">
        <f>Dados_GLOBAL_Inicial!E155</f>
        <v>0</v>
      </c>
      <c r="C155" s="953">
        <f>IF(IFERROR(VALUE(Dados_GLOBAL_Inicial!F155),0)=0,0,Dados_GLOBAL_Inicial!F155)</f>
        <v>0</v>
      </c>
      <c r="D155" s="830">
        <f>Dados_GLOBAL_Inicial!G155</f>
        <v>0</v>
      </c>
      <c r="E155" s="830" t="str">
        <f>IF(IFERROR(VLOOKUP(F155,Cod_Gde_Itens!$A$1:$B$80,2,FALSE),0)&gt;549,IFERROR(VLOOKUP(F155,Cod_Gde_Itens!$A$1:$B$80,2,FALSE),0),IF(Dados_GLOBAL_Inicial!H155=0,"",Dados_GLOBAL_Inicial!H155))</f>
        <v/>
      </c>
      <c r="F155" s="823">
        <f>Dados_GLOBAL_Inicial!I155</f>
        <v>0</v>
      </c>
      <c r="G155" s="824">
        <f>Dados_GLOBAL_Inicial!J155</f>
        <v>0</v>
      </c>
      <c r="H155" s="454">
        <f>Dados_GLOBAL_Inicial!K155</f>
        <v>0</v>
      </c>
      <c r="I155" s="970">
        <f>SUM('MEDIÇÃO_OBJETO (1)'!I155)</f>
        <v>0</v>
      </c>
      <c r="J155" s="455">
        <f t="shared" ref="J155:J218" si="150">SUM(H155:I155)</f>
        <v>0</v>
      </c>
      <c r="K155" s="451">
        <f t="shared" ref="K155:K218" si="151">AC155</f>
        <v>0</v>
      </c>
      <c r="L155" s="452">
        <f t="shared" ref="L155:L218" si="152">IF(total=0,0,IF((A155)="c",ROUNDUP(P155/total,4),IF((A155)="b",ROUNDDOWN(P155/total,4),ROUND(P155/total,4))))</f>
        <v>0</v>
      </c>
      <c r="M155" s="809">
        <f t="shared" ref="M155:M218" si="153">IF(J155=0,0,IF(K155&gt;100%,"excesso",IF(ISNUMBER(K155),ROUND(K155*L155,4),IF(K155="&lt;excesso",ROUND(100%*L155,4),0))))</f>
        <v>0</v>
      </c>
      <c r="N155" s="810">
        <f>IF(IFERROR(VALUE(Dados_GLOBAL_Inicial!L155),0)=0,0,Dados_GLOBAL_Inicial!L155)</f>
        <v>0</v>
      </c>
      <c r="O155" s="812">
        <f>SUM('MEDIÇÃO_OBJETO (1)'!O155)</f>
        <v>0</v>
      </c>
      <c r="P155" s="812">
        <f>SUM('MEDIÇÃO_OBJETO (1)'!P155)</f>
        <v>0</v>
      </c>
      <c r="Q155" s="813">
        <f t="shared" ref="Q155:Q218" si="154">P155-O155</f>
        <v>0</v>
      </c>
      <c r="R155" s="951"/>
      <c r="S155" s="815">
        <f>SUM('MEDIÇÃO_OBJETO (1)'!S155)</f>
        <v>0</v>
      </c>
      <c r="T155" s="815">
        <f>SUM('MEDIÇÃO_OBJETO (1)'!T155)</f>
        <v>0</v>
      </c>
      <c r="V155" s="19"/>
      <c r="W155" s="978">
        <f t="shared" ref="W155:W218" si="155">IF(C155&lt;&gt;0,0,W156+O155)</f>
        <v>0</v>
      </c>
      <c r="X155" s="816">
        <f t="shared" ref="X155:X218" si="156">IF(C155&lt;&gt;0,W156,0)</f>
        <v>0</v>
      </c>
      <c r="Y155" s="816">
        <f t="shared" ref="Y155:Y218" si="157">IF(C155&lt;&gt;0,0,Y156+P155)</f>
        <v>0</v>
      </c>
      <c r="Z155" s="817">
        <f t="shared" ref="Z155:Z218" si="158">IF(C155&lt;&gt;0,Y156,0)</f>
        <v>0</v>
      </c>
      <c r="AB155" s="453">
        <f t="shared" si="144"/>
        <v>0</v>
      </c>
      <c r="AC155" s="14">
        <f t="shared" ref="AC155:AC218" si="159">IF(J155=0,0,AB155/J155)</f>
        <v>0</v>
      </c>
      <c r="AD155" s="819"/>
      <c r="AE155" s="631">
        <f t="shared" si="145"/>
        <v>0</v>
      </c>
      <c r="AF155" s="818">
        <f>SUM('MEDIÇÃO_OBJETO (1)'!AG155)</f>
        <v>0</v>
      </c>
      <c r="AG155" s="541">
        <f>SUM('MEDIÇÃO_OBJETO (1)'!AH155)</f>
        <v>0</v>
      </c>
      <c r="AH155" s="541">
        <f>SUM('MEDIÇÃO_OBJETO (1)'!AI155)</f>
        <v>0</v>
      </c>
      <c r="AI155" s="541">
        <f>SUM('MEDIÇÃO_OBJETO (1)'!AJ155)</f>
        <v>0</v>
      </c>
      <c r="AJ155" s="541">
        <f>SUM('MEDIÇÃO_OBJETO (1)'!AK155)</f>
        <v>0</v>
      </c>
      <c r="AK155" s="541">
        <f>SUM('MEDIÇÃO_OBJETO (1)'!AL155)</f>
        <v>0</v>
      </c>
      <c r="AL155" s="541">
        <f>SUM('MEDIÇÃO_OBJETO (1)'!AM155)</f>
        <v>0</v>
      </c>
      <c r="AM155" s="541">
        <f>SUM('MEDIÇÃO_OBJETO (1)'!AN155)</f>
        <v>0</v>
      </c>
      <c r="AN155" s="541">
        <f>SUM('MEDIÇÃO_OBJETO (1)'!AO155)</f>
        <v>0</v>
      </c>
      <c r="AO155" s="541">
        <f>SUM('MEDIÇÃO_OBJETO (1)'!AP155)</f>
        <v>0</v>
      </c>
      <c r="AP155" s="541">
        <f>SUM('MEDIÇÃO_OBJETO (1)'!AQ155)</f>
        <v>0</v>
      </c>
      <c r="AQ155" s="541">
        <f>SUM('MEDIÇÃO_OBJETO (1)'!AR155)</f>
        <v>0</v>
      </c>
      <c r="AR155" s="541">
        <f>SUM('MEDIÇÃO_OBJETO (1)'!AS155)</f>
        <v>0</v>
      </c>
      <c r="AS155" s="541">
        <f>SUM('MEDIÇÃO_OBJETO (1)'!AT155)</f>
        <v>0</v>
      </c>
      <c r="AT155" s="541">
        <f>SUM('MEDIÇÃO_OBJETO (1)'!AU155)</f>
        <v>0</v>
      </c>
      <c r="AU155" s="541">
        <f>SUM('MEDIÇÃO_OBJETO (1)'!AV155)</f>
        <v>0</v>
      </c>
      <c r="AV155" s="541">
        <f>SUM('MEDIÇÃO_OBJETO (1)'!AW155)</f>
        <v>0</v>
      </c>
      <c r="AW155" s="541">
        <f>SUM('MEDIÇÃO_OBJETO (1)'!AX155)</f>
        <v>0</v>
      </c>
      <c r="AX155" s="977"/>
      <c r="BN155" s="992">
        <f t="shared" si="114"/>
        <v>0</v>
      </c>
      <c r="BO155" s="538">
        <f t="shared" si="146"/>
        <v>0</v>
      </c>
      <c r="BP155" s="987">
        <f>IF(RESUMO_GLOBAL!$X$53="a",ROUND(AF155*$N155,RESUMO_GLOBAL!$X$54),IF(RESUMO_GLOBAL!$X$53="t",TRUNC(AF155*$N155,RESUMO_GLOBAL!$X$54),AF155*$N155))</f>
        <v>0</v>
      </c>
      <c r="BQ155" s="987">
        <f>IF(RESUMO_GLOBAL!$X$53="a",ROUND(AG155*$N155,RESUMO_GLOBAL!$X$54),IF(RESUMO_GLOBAL!$X$53="t",TRUNC(AG155*$N155,RESUMO_GLOBAL!$X$54),AG155*$N155))</f>
        <v>0</v>
      </c>
      <c r="BR155" s="987">
        <f>IF(RESUMO_GLOBAL!$X$53="a",ROUND(AH155*$N155,RESUMO_GLOBAL!$X$54),IF(RESUMO_GLOBAL!$X$53="t",TRUNC(AH155*$N155,RESUMO_GLOBAL!$X$54),AH155*$N155))</f>
        <v>0</v>
      </c>
      <c r="BS155" s="987">
        <f>IF(RESUMO_GLOBAL!$X$53="a",ROUND(AI155*$N155,RESUMO_GLOBAL!$X$54),IF(RESUMO_GLOBAL!$X$53="t",TRUNC(AI155*$N155,RESUMO_GLOBAL!$X$54),AI155*$N155))</f>
        <v>0</v>
      </c>
      <c r="BT155" s="987">
        <f>IF(RESUMO_GLOBAL!$X$53="a",ROUND(AJ155*$N155,RESUMO_GLOBAL!$X$54),IF(RESUMO_GLOBAL!$X$53="t",TRUNC(AJ155*$N155,RESUMO_GLOBAL!$X$54),AJ155*$N155))</f>
        <v>0</v>
      </c>
      <c r="BU155" s="987">
        <f>IF(RESUMO_GLOBAL!$X$53="a",ROUND(AK155*$N155,RESUMO_GLOBAL!$X$54),IF(RESUMO_GLOBAL!$X$53="t",TRUNC(AK155*$N155,RESUMO_GLOBAL!$X$54),AK155*$N155))</f>
        <v>0</v>
      </c>
      <c r="BV155" s="987">
        <f>IF(RESUMO_GLOBAL!$X$53="a",ROUND(AL155*$N155,RESUMO_GLOBAL!$X$54),IF(RESUMO_GLOBAL!$X$53="t",TRUNC(AL155*$N155,RESUMO_GLOBAL!$X$54),AL155*$N155))</f>
        <v>0</v>
      </c>
      <c r="BW155" s="987">
        <f>IF(RESUMO_GLOBAL!$X$53="a",ROUND(AM155*$N155,RESUMO_GLOBAL!$X$54),IF(RESUMO_GLOBAL!$X$53="t",TRUNC(AM155*$N155,RESUMO_GLOBAL!$X$54),AM155*$N155))</f>
        <v>0</v>
      </c>
      <c r="BX155" s="987">
        <f>IF(RESUMO_GLOBAL!$X$53="a",ROUND(AN155*$N155,RESUMO_GLOBAL!$X$54),IF(RESUMO_GLOBAL!$X$53="t",TRUNC(AN155*$N155,RESUMO_GLOBAL!$X$54),AN155*$N155))</f>
        <v>0</v>
      </c>
      <c r="BY155" s="987">
        <f>IF(RESUMO_GLOBAL!$X$53="a",ROUND(AO155*$N155,RESUMO_GLOBAL!$X$54),IF(RESUMO_GLOBAL!$X$53="t",TRUNC(AO155*$N155,RESUMO_GLOBAL!$X$54),AO155*$N155))</f>
        <v>0</v>
      </c>
      <c r="BZ155" s="987">
        <f>IF(RESUMO_GLOBAL!$X$53="a",ROUND(AP155*$N155,RESUMO_GLOBAL!$X$54),IF(RESUMO_GLOBAL!$X$53="t",TRUNC(AP155*$N155,RESUMO_GLOBAL!$X$54),AP155*$N155))</f>
        <v>0</v>
      </c>
      <c r="CA155" s="987">
        <f>IF(RESUMO_GLOBAL!$X$53="a",ROUND(AQ155*$N155,RESUMO_GLOBAL!$X$54),IF(RESUMO_GLOBAL!$X$53="t",TRUNC(AQ155*$N155,RESUMO_GLOBAL!$X$54),AQ155*$N155))</f>
        <v>0</v>
      </c>
      <c r="CB155" s="987">
        <f>IF(RESUMO_GLOBAL!$X$53="a",ROUND(AR155*$N155,RESUMO_GLOBAL!$X$54),IF(RESUMO_GLOBAL!$X$53="t",TRUNC(AR155*$N155,RESUMO_GLOBAL!$X$54),AR155*$N155))</f>
        <v>0</v>
      </c>
      <c r="CC155" s="987">
        <f>IF(RESUMO_GLOBAL!$X$53="a",ROUND(AS155*$N155,RESUMO_GLOBAL!$X$54),IF(RESUMO_GLOBAL!$X$53="t",TRUNC(AS155*$N155,RESUMO_GLOBAL!$X$54),AS155*$N155))</f>
        <v>0</v>
      </c>
      <c r="CD155" s="987">
        <f>IF(RESUMO_GLOBAL!$X$53="a",ROUND(AT155*$N155,RESUMO_GLOBAL!$X$54),IF(RESUMO_GLOBAL!$X$53="t",TRUNC(AT155*$N155,RESUMO_GLOBAL!$X$54),AT155*$N155))</f>
        <v>0</v>
      </c>
      <c r="CE155" s="987">
        <f>IF(RESUMO_GLOBAL!$X$53="a",ROUND(AU155*$N155,RESUMO_GLOBAL!$X$54),IF(RESUMO_GLOBAL!$X$53="t",TRUNC(AU155*$N155,RESUMO_GLOBAL!$X$54),AU155*$N155))</f>
        <v>0</v>
      </c>
      <c r="CF155" s="987">
        <f>IF(RESUMO_GLOBAL!$X$53="a",ROUND(AV155*$N155,RESUMO_GLOBAL!$X$54),IF(RESUMO_GLOBAL!$X$53="t",TRUNC(AV155*$N155,RESUMO_GLOBAL!$X$54),AV155*$N155))</f>
        <v>0</v>
      </c>
      <c r="CG155" s="987">
        <f>IF(RESUMO_GLOBAL!$X$53="a",ROUND(AW155*$N155,RESUMO_GLOBAL!$X$54),IF(RESUMO_GLOBAL!$X$53="t",TRUNC(AW155*$N155,RESUMO_GLOBAL!$X$54),AW155*$N155))</f>
        <v>0</v>
      </c>
      <c r="CK155" s="59">
        <f t="shared" si="125"/>
        <v>0</v>
      </c>
      <c r="CL155" s="59">
        <f t="shared" si="126"/>
        <v>0</v>
      </c>
      <c r="CM155" s="59">
        <f t="shared" si="127"/>
        <v>0</v>
      </c>
      <c r="CN155" s="59">
        <f t="shared" si="128"/>
        <v>0</v>
      </c>
      <c r="CO155" s="59">
        <f t="shared" si="129"/>
        <v>0</v>
      </c>
      <c r="CP155" s="59">
        <f t="shared" si="130"/>
        <v>0</v>
      </c>
      <c r="CQ155" s="59">
        <f t="shared" si="131"/>
        <v>0</v>
      </c>
      <c r="CR155" s="59">
        <f t="shared" si="132"/>
        <v>0</v>
      </c>
      <c r="CS155" s="59">
        <f t="shared" si="133"/>
        <v>0</v>
      </c>
      <c r="CT155" s="59">
        <f t="shared" si="134"/>
        <v>0</v>
      </c>
      <c r="CU155" s="59">
        <f t="shared" si="135"/>
        <v>0</v>
      </c>
      <c r="CV155" s="59">
        <f t="shared" si="136"/>
        <v>0</v>
      </c>
      <c r="CW155" s="59">
        <f t="shared" si="137"/>
        <v>0</v>
      </c>
      <c r="CX155" s="59">
        <f t="shared" si="138"/>
        <v>0</v>
      </c>
      <c r="CY155" s="59">
        <f t="shared" si="139"/>
        <v>0</v>
      </c>
      <c r="CZ155" s="59">
        <f t="shared" si="140"/>
        <v>0</v>
      </c>
      <c r="DA155" s="59">
        <f t="shared" si="141"/>
        <v>0</v>
      </c>
      <c r="DB155" s="59">
        <f t="shared" si="142"/>
        <v>0</v>
      </c>
      <c r="DE155">
        <f t="shared" si="123"/>
        <v>150</v>
      </c>
      <c r="DF155" t="str">
        <f t="shared" si="143"/>
        <v/>
      </c>
      <c r="DG155" s="59">
        <f>IF($C155&lt;&gt;0,SUM($CK156:CK156),0)</f>
        <v>0</v>
      </c>
      <c r="DH155" s="59">
        <f>IF($C155&lt;&gt;0,SUM($CK156:CL156),0)</f>
        <v>0</v>
      </c>
      <c r="DI155" s="59">
        <f>IF($C155&lt;&gt;0,SUM($CK156:CM156),0)</f>
        <v>0</v>
      </c>
      <c r="DJ155" s="59">
        <f>IF($C155&lt;&gt;0,SUM($CK156:CN156),0)</f>
        <v>0</v>
      </c>
      <c r="DK155" s="59">
        <f>IF($C155&lt;&gt;0,SUM($CK156:CO156),0)</f>
        <v>0</v>
      </c>
      <c r="DL155" s="59">
        <f>IF($C155&lt;&gt;0,SUM($CK156:CP156),0)</f>
        <v>0</v>
      </c>
      <c r="DM155" s="59">
        <f>IF($C155&lt;&gt;0,SUM($CK156:CQ156),0)</f>
        <v>0</v>
      </c>
      <c r="DN155" s="59">
        <f>IF($C155&lt;&gt;0,SUM($CK156:CR156),0)</f>
        <v>0</v>
      </c>
      <c r="DO155" s="59">
        <f>IF($C155&lt;&gt;0,SUM($CK156:CS156),0)</f>
        <v>0</v>
      </c>
      <c r="DP155" s="59">
        <f>IF($C155&lt;&gt;0,SUM($CK156:CT156),0)</f>
        <v>0</v>
      </c>
      <c r="DQ155" s="59">
        <f>IF($C155&lt;&gt;0,SUM($CK156:CU156),0)</f>
        <v>0</v>
      </c>
      <c r="DR155" s="59">
        <f>IF($C155&lt;&gt;0,SUM($CK156:CV156),0)</f>
        <v>0</v>
      </c>
      <c r="DS155" s="59">
        <f>IF($C155&lt;&gt;0,SUM($CK156:CW156),0)</f>
        <v>0</v>
      </c>
      <c r="DT155" s="59">
        <f>IF($C155&lt;&gt;0,SUM($CK156:CX156),0)</f>
        <v>0</v>
      </c>
      <c r="DU155" s="59">
        <f>IF($C155&lt;&gt;0,SUM($CK156:CY156),0)</f>
        <v>0</v>
      </c>
      <c r="DV155" s="59">
        <f>IF($C155&lt;&gt;0,SUM($CK156:CZ156),0)</f>
        <v>0</v>
      </c>
      <c r="DW155" s="59">
        <f>IF($C155&lt;&gt;0,SUM($CK156:DA156),0)</f>
        <v>0</v>
      </c>
      <c r="DX155" s="59">
        <f>IF($C155&lt;&gt;0,SUM($CK156:DB156),0)</f>
        <v>0</v>
      </c>
      <c r="DY155" s="952" t="str">
        <f t="shared" si="147"/>
        <v/>
      </c>
    </row>
    <row r="156" spans="1:129" ht="13.5" hidden="1" thickBot="1">
      <c r="A156" s="3" t="str">
        <f t="shared" si="148"/>
        <v/>
      </c>
      <c r="B156" s="805">
        <f>Dados_GLOBAL_Inicial!E156</f>
        <v>0</v>
      </c>
      <c r="C156" s="953">
        <f>IF(IFERROR(VALUE(Dados_GLOBAL_Inicial!F156),0)=0,0,Dados_GLOBAL_Inicial!F156)</f>
        <v>0</v>
      </c>
      <c r="D156" s="830">
        <f>Dados_GLOBAL_Inicial!G156</f>
        <v>0</v>
      </c>
      <c r="E156" s="830" t="str">
        <f>IF(IFERROR(VLOOKUP(F156,Cod_Gde_Itens!$A$1:$B$80,2,FALSE),0)&gt;549,IFERROR(VLOOKUP(F156,Cod_Gde_Itens!$A$1:$B$80,2,FALSE),0),IF(Dados_GLOBAL_Inicial!H156=0,"",Dados_GLOBAL_Inicial!H156))</f>
        <v/>
      </c>
      <c r="F156" s="823">
        <f>Dados_GLOBAL_Inicial!I156</f>
        <v>0</v>
      </c>
      <c r="G156" s="824">
        <f>Dados_GLOBAL_Inicial!J156</f>
        <v>0</v>
      </c>
      <c r="H156" s="454">
        <f>Dados_GLOBAL_Inicial!K156</f>
        <v>0</v>
      </c>
      <c r="I156" s="970">
        <f>SUM('MEDIÇÃO_OBJETO (1)'!I156)</f>
        <v>0</v>
      </c>
      <c r="J156" s="455">
        <f t="shared" si="150"/>
        <v>0</v>
      </c>
      <c r="K156" s="451">
        <f t="shared" si="151"/>
        <v>0</v>
      </c>
      <c r="L156" s="452">
        <f t="shared" si="152"/>
        <v>0</v>
      </c>
      <c r="M156" s="809">
        <f t="shared" si="153"/>
        <v>0</v>
      </c>
      <c r="N156" s="810">
        <f>IF(IFERROR(VALUE(Dados_GLOBAL_Inicial!L156),0)=0,0,Dados_GLOBAL_Inicial!L156)</f>
        <v>0</v>
      </c>
      <c r="O156" s="812">
        <f>SUM('MEDIÇÃO_OBJETO (1)'!O156)</f>
        <v>0</v>
      </c>
      <c r="P156" s="812">
        <f>SUM('MEDIÇÃO_OBJETO (1)'!P156)</f>
        <v>0</v>
      </c>
      <c r="Q156" s="813">
        <f t="shared" si="154"/>
        <v>0</v>
      </c>
      <c r="R156" s="951"/>
      <c r="S156" s="815">
        <f>SUM('MEDIÇÃO_OBJETO (1)'!S156)</f>
        <v>0</v>
      </c>
      <c r="T156" s="815">
        <f>SUM('MEDIÇÃO_OBJETO (1)'!T156)</f>
        <v>0</v>
      </c>
      <c r="V156" s="19"/>
      <c r="W156" s="978">
        <f t="shared" si="155"/>
        <v>0</v>
      </c>
      <c r="X156" s="816">
        <f t="shared" si="156"/>
        <v>0</v>
      </c>
      <c r="Y156" s="816">
        <f t="shared" si="157"/>
        <v>0</v>
      </c>
      <c r="Z156" s="817">
        <f t="shared" si="158"/>
        <v>0</v>
      </c>
      <c r="AB156" s="453">
        <f t="shared" si="144"/>
        <v>0</v>
      </c>
      <c r="AC156" s="14">
        <f t="shared" si="159"/>
        <v>0</v>
      </c>
      <c r="AD156" s="819"/>
      <c r="AE156" s="631">
        <f t="shared" si="145"/>
        <v>0</v>
      </c>
      <c r="AF156" s="818">
        <f>SUM('MEDIÇÃO_OBJETO (1)'!AG156)</f>
        <v>0</v>
      </c>
      <c r="AG156" s="541">
        <f>SUM('MEDIÇÃO_OBJETO (1)'!AH156)</f>
        <v>0</v>
      </c>
      <c r="AH156" s="541">
        <f>SUM('MEDIÇÃO_OBJETO (1)'!AI156)</f>
        <v>0</v>
      </c>
      <c r="AI156" s="541">
        <f>SUM('MEDIÇÃO_OBJETO (1)'!AJ156)</f>
        <v>0</v>
      </c>
      <c r="AJ156" s="541">
        <f>SUM('MEDIÇÃO_OBJETO (1)'!AK156)</f>
        <v>0</v>
      </c>
      <c r="AK156" s="541">
        <f>SUM('MEDIÇÃO_OBJETO (1)'!AL156)</f>
        <v>0</v>
      </c>
      <c r="AL156" s="541">
        <f>SUM('MEDIÇÃO_OBJETO (1)'!AM156)</f>
        <v>0</v>
      </c>
      <c r="AM156" s="541">
        <f>SUM('MEDIÇÃO_OBJETO (1)'!AN156)</f>
        <v>0</v>
      </c>
      <c r="AN156" s="541">
        <f>SUM('MEDIÇÃO_OBJETO (1)'!AO156)</f>
        <v>0</v>
      </c>
      <c r="AO156" s="541">
        <f>SUM('MEDIÇÃO_OBJETO (1)'!AP156)</f>
        <v>0</v>
      </c>
      <c r="AP156" s="541">
        <f>SUM('MEDIÇÃO_OBJETO (1)'!AQ156)</f>
        <v>0</v>
      </c>
      <c r="AQ156" s="541">
        <f>SUM('MEDIÇÃO_OBJETO (1)'!AR156)</f>
        <v>0</v>
      </c>
      <c r="AR156" s="541">
        <f>SUM('MEDIÇÃO_OBJETO (1)'!AS156)</f>
        <v>0</v>
      </c>
      <c r="AS156" s="541">
        <f>SUM('MEDIÇÃO_OBJETO (1)'!AT156)</f>
        <v>0</v>
      </c>
      <c r="AT156" s="541">
        <f>SUM('MEDIÇÃO_OBJETO (1)'!AU156)</f>
        <v>0</v>
      </c>
      <c r="AU156" s="541">
        <f>SUM('MEDIÇÃO_OBJETO (1)'!AV156)</f>
        <v>0</v>
      </c>
      <c r="AV156" s="541">
        <f>SUM('MEDIÇÃO_OBJETO (1)'!AW156)</f>
        <v>0</v>
      </c>
      <c r="AW156" s="541">
        <f>SUM('MEDIÇÃO_OBJETO (1)'!AX156)</f>
        <v>0</v>
      </c>
      <c r="AX156" s="977"/>
      <c r="BN156" s="992">
        <f t="shared" si="114"/>
        <v>0</v>
      </c>
      <c r="BO156" s="538">
        <f t="shared" si="146"/>
        <v>0</v>
      </c>
      <c r="BP156" s="987">
        <f>IF(RESUMO_GLOBAL!$X$53="a",ROUND(AF156*$N156,RESUMO_GLOBAL!$X$54),IF(RESUMO_GLOBAL!$X$53="t",TRUNC(AF156*$N156,RESUMO_GLOBAL!$X$54),AF156*$N156))</f>
        <v>0</v>
      </c>
      <c r="BQ156" s="987">
        <f>IF(RESUMO_GLOBAL!$X$53="a",ROUND(AG156*$N156,RESUMO_GLOBAL!$X$54),IF(RESUMO_GLOBAL!$X$53="t",TRUNC(AG156*$N156,RESUMO_GLOBAL!$X$54),AG156*$N156))</f>
        <v>0</v>
      </c>
      <c r="BR156" s="987">
        <f>IF(RESUMO_GLOBAL!$X$53="a",ROUND(AH156*$N156,RESUMO_GLOBAL!$X$54),IF(RESUMO_GLOBAL!$X$53="t",TRUNC(AH156*$N156,RESUMO_GLOBAL!$X$54),AH156*$N156))</f>
        <v>0</v>
      </c>
      <c r="BS156" s="987">
        <f>IF(RESUMO_GLOBAL!$X$53="a",ROUND(AI156*$N156,RESUMO_GLOBAL!$X$54),IF(RESUMO_GLOBAL!$X$53="t",TRUNC(AI156*$N156,RESUMO_GLOBAL!$X$54),AI156*$N156))</f>
        <v>0</v>
      </c>
      <c r="BT156" s="987">
        <f>IF(RESUMO_GLOBAL!$X$53="a",ROUND(AJ156*$N156,RESUMO_GLOBAL!$X$54),IF(RESUMO_GLOBAL!$X$53="t",TRUNC(AJ156*$N156,RESUMO_GLOBAL!$X$54),AJ156*$N156))</f>
        <v>0</v>
      </c>
      <c r="BU156" s="987">
        <f>IF(RESUMO_GLOBAL!$X$53="a",ROUND(AK156*$N156,RESUMO_GLOBAL!$X$54),IF(RESUMO_GLOBAL!$X$53="t",TRUNC(AK156*$N156,RESUMO_GLOBAL!$X$54),AK156*$N156))</f>
        <v>0</v>
      </c>
      <c r="BV156" s="987">
        <f>IF(RESUMO_GLOBAL!$X$53="a",ROUND(AL156*$N156,RESUMO_GLOBAL!$X$54),IF(RESUMO_GLOBAL!$X$53="t",TRUNC(AL156*$N156,RESUMO_GLOBAL!$X$54),AL156*$N156))</f>
        <v>0</v>
      </c>
      <c r="BW156" s="987">
        <f>IF(RESUMO_GLOBAL!$X$53="a",ROUND(AM156*$N156,RESUMO_GLOBAL!$X$54),IF(RESUMO_GLOBAL!$X$53="t",TRUNC(AM156*$N156,RESUMO_GLOBAL!$X$54),AM156*$N156))</f>
        <v>0</v>
      </c>
      <c r="BX156" s="987">
        <f>IF(RESUMO_GLOBAL!$X$53="a",ROUND(AN156*$N156,RESUMO_GLOBAL!$X$54),IF(RESUMO_GLOBAL!$X$53="t",TRUNC(AN156*$N156,RESUMO_GLOBAL!$X$54),AN156*$N156))</f>
        <v>0</v>
      </c>
      <c r="BY156" s="987">
        <f>IF(RESUMO_GLOBAL!$X$53="a",ROUND(AO156*$N156,RESUMO_GLOBAL!$X$54),IF(RESUMO_GLOBAL!$X$53="t",TRUNC(AO156*$N156,RESUMO_GLOBAL!$X$54),AO156*$N156))</f>
        <v>0</v>
      </c>
      <c r="BZ156" s="987">
        <f>IF(RESUMO_GLOBAL!$X$53="a",ROUND(AP156*$N156,RESUMO_GLOBAL!$X$54),IF(RESUMO_GLOBAL!$X$53="t",TRUNC(AP156*$N156,RESUMO_GLOBAL!$X$54),AP156*$N156))</f>
        <v>0</v>
      </c>
      <c r="CA156" s="987">
        <f>IF(RESUMO_GLOBAL!$X$53="a",ROUND(AQ156*$N156,RESUMO_GLOBAL!$X$54),IF(RESUMO_GLOBAL!$X$53="t",TRUNC(AQ156*$N156,RESUMO_GLOBAL!$X$54),AQ156*$N156))</f>
        <v>0</v>
      </c>
      <c r="CB156" s="987">
        <f>IF(RESUMO_GLOBAL!$X$53="a",ROUND(AR156*$N156,RESUMO_GLOBAL!$X$54),IF(RESUMO_GLOBAL!$X$53="t",TRUNC(AR156*$N156,RESUMO_GLOBAL!$X$54),AR156*$N156))</f>
        <v>0</v>
      </c>
      <c r="CC156" s="987">
        <f>IF(RESUMO_GLOBAL!$X$53="a",ROUND(AS156*$N156,RESUMO_GLOBAL!$X$54),IF(RESUMO_GLOBAL!$X$53="t",TRUNC(AS156*$N156,RESUMO_GLOBAL!$X$54),AS156*$N156))</f>
        <v>0</v>
      </c>
      <c r="CD156" s="987">
        <f>IF(RESUMO_GLOBAL!$X$53="a",ROUND(AT156*$N156,RESUMO_GLOBAL!$X$54),IF(RESUMO_GLOBAL!$X$53="t",TRUNC(AT156*$N156,RESUMO_GLOBAL!$X$54),AT156*$N156))</f>
        <v>0</v>
      </c>
      <c r="CE156" s="987">
        <f>IF(RESUMO_GLOBAL!$X$53="a",ROUND(AU156*$N156,RESUMO_GLOBAL!$X$54),IF(RESUMO_GLOBAL!$X$53="t",TRUNC(AU156*$N156,RESUMO_GLOBAL!$X$54),AU156*$N156))</f>
        <v>0</v>
      </c>
      <c r="CF156" s="987">
        <f>IF(RESUMO_GLOBAL!$X$53="a",ROUND(AV156*$N156,RESUMO_GLOBAL!$X$54),IF(RESUMO_GLOBAL!$X$53="t",TRUNC(AV156*$N156,RESUMO_GLOBAL!$X$54),AV156*$N156))</f>
        <v>0</v>
      </c>
      <c r="CG156" s="987">
        <f>IF(RESUMO_GLOBAL!$X$53="a",ROUND(AW156*$N156,RESUMO_GLOBAL!$X$54),IF(RESUMO_GLOBAL!$X$53="t",TRUNC(AW156*$N156,RESUMO_GLOBAL!$X$54),AW156*$N156))</f>
        <v>0</v>
      </c>
      <c r="CK156" s="59">
        <f t="shared" si="125"/>
        <v>0</v>
      </c>
      <c r="CL156" s="59">
        <f t="shared" si="126"/>
        <v>0</v>
      </c>
      <c r="CM156" s="59">
        <f t="shared" si="127"/>
        <v>0</v>
      </c>
      <c r="CN156" s="59">
        <f t="shared" si="128"/>
        <v>0</v>
      </c>
      <c r="CO156" s="59">
        <f t="shared" si="129"/>
        <v>0</v>
      </c>
      <c r="CP156" s="59">
        <f t="shared" si="130"/>
        <v>0</v>
      </c>
      <c r="CQ156" s="59">
        <f t="shared" si="131"/>
        <v>0</v>
      </c>
      <c r="CR156" s="59">
        <f t="shared" si="132"/>
        <v>0</v>
      </c>
      <c r="CS156" s="59">
        <f t="shared" si="133"/>
        <v>0</v>
      </c>
      <c r="CT156" s="59">
        <f t="shared" si="134"/>
        <v>0</v>
      </c>
      <c r="CU156" s="59">
        <f t="shared" si="135"/>
        <v>0</v>
      </c>
      <c r="CV156" s="59">
        <f t="shared" si="136"/>
        <v>0</v>
      </c>
      <c r="CW156" s="59">
        <f t="shared" si="137"/>
        <v>0</v>
      </c>
      <c r="CX156" s="59">
        <f t="shared" si="138"/>
        <v>0</v>
      </c>
      <c r="CY156" s="59">
        <f t="shared" si="139"/>
        <v>0</v>
      </c>
      <c r="CZ156" s="59">
        <f t="shared" si="140"/>
        <v>0</v>
      </c>
      <c r="DA156" s="59">
        <f t="shared" si="141"/>
        <v>0</v>
      </c>
      <c r="DB156" s="59">
        <f t="shared" si="142"/>
        <v>0</v>
      </c>
      <c r="DE156">
        <f t="shared" si="123"/>
        <v>151</v>
      </c>
      <c r="DF156" t="str">
        <f t="shared" si="143"/>
        <v/>
      </c>
      <c r="DG156" s="59">
        <f>IF($C156&lt;&gt;0,SUM($CK157:CK157),0)</f>
        <v>0</v>
      </c>
      <c r="DH156" s="59">
        <f>IF($C156&lt;&gt;0,SUM($CK157:CL157),0)</f>
        <v>0</v>
      </c>
      <c r="DI156" s="59">
        <f>IF($C156&lt;&gt;0,SUM($CK157:CM157),0)</f>
        <v>0</v>
      </c>
      <c r="DJ156" s="59">
        <f>IF($C156&lt;&gt;0,SUM($CK157:CN157),0)</f>
        <v>0</v>
      </c>
      <c r="DK156" s="59">
        <f>IF($C156&lt;&gt;0,SUM($CK157:CO157),0)</f>
        <v>0</v>
      </c>
      <c r="DL156" s="59">
        <f>IF($C156&lt;&gt;0,SUM($CK157:CP157),0)</f>
        <v>0</v>
      </c>
      <c r="DM156" s="59">
        <f>IF($C156&lt;&gt;0,SUM($CK157:CQ157),0)</f>
        <v>0</v>
      </c>
      <c r="DN156" s="59">
        <f>IF($C156&lt;&gt;0,SUM($CK157:CR157),0)</f>
        <v>0</v>
      </c>
      <c r="DO156" s="59">
        <f>IF($C156&lt;&gt;0,SUM($CK157:CS157),0)</f>
        <v>0</v>
      </c>
      <c r="DP156" s="59">
        <f>IF($C156&lt;&gt;0,SUM($CK157:CT157),0)</f>
        <v>0</v>
      </c>
      <c r="DQ156" s="59">
        <f>IF($C156&lt;&gt;0,SUM($CK157:CU157),0)</f>
        <v>0</v>
      </c>
      <c r="DR156" s="59">
        <f>IF($C156&lt;&gt;0,SUM($CK157:CV157),0)</f>
        <v>0</v>
      </c>
      <c r="DS156" s="59">
        <f>IF($C156&lt;&gt;0,SUM($CK157:CW157),0)</f>
        <v>0</v>
      </c>
      <c r="DT156" s="59">
        <f>IF($C156&lt;&gt;0,SUM($CK157:CX157),0)</f>
        <v>0</v>
      </c>
      <c r="DU156" s="59">
        <f>IF($C156&lt;&gt;0,SUM($CK157:CY157),0)</f>
        <v>0</v>
      </c>
      <c r="DV156" s="59">
        <f>IF($C156&lt;&gt;0,SUM($CK157:CZ157),0)</f>
        <v>0</v>
      </c>
      <c r="DW156" s="59">
        <f>IF($C156&lt;&gt;0,SUM($CK157:DA157),0)</f>
        <v>0</v>
      </c>
      <c r="DX156" s="59">
        <f>IF($C156&lt;&gt;0,SUM($CK157:DB157),0)</f>
        <v>0</v>
      </c>
      <c r="DY156" s="952" t="str">
        <f t="shared" si="147"/>
        <v/>
      </c>
    </row>
    <row r="157" spans="1:129" ht="13.5" hidden="1" thickBot="1">
      <c r="A157" s="3" t="str">
        <f t="shared" si="148"/>
        <v/>
      </c>
      <c r="B157" s="805">
        <f>Dados_GLOBAL_Inicial!E157</f>
        <v>0</v>
      </c>
      <c r="C157" s="953">
        <f>IF(IFERROR(VALUE(Dados_GLOBAL_Inicial!F157),0)=0,0,Dados_GLOBAL_Inicial!F157)</f>
        <v>0</v>
      </c>
      <c r="D157" s="830">
        <f>Dados_GLOBAL_Inicial!G157</f>
        <v>0</v>
      </c>
      <c r="E157" s="830" t="str">
        <f>IF(IFERROR(VLOOKUP(F157,Cod_Gde_Itens!$A$1:$B$80,2,FALSE),0)&gt;549,IFERROR(VLOOKUP(F157,Cod_Gde_Itens!$A$1:$B$80,2,FALSE),0),IF(Dados_GLOBAL_Inicial!H157=0,"",Dados_GLOBAL_Inicial!H157))</f>
        <v/>
      </c>
      <c r="F157" s="823">
        <f>Dados_GLOBAL_Inicial!I157</f>
        <v>0</v>
      </c>
      <c r="G157" s="824">
        <f>Dados_GLOBAL_Inicial!J157</f>
        <v>0</v>
      </c>
      <c r="H157" s="454">
        <f>Dados_GLOBAL_Inicial!K157</f>
        <v>0</v>
      </c>
      <c r="I157" s="970">
        <f>SUM('MEDIÇÃO_OBJETO (1)'!I157)</f>
        <v>0</v>
      </c>
      <c r="J157" s="455">
        <f t="shared" si="150"/>
        <v>0</v>
      </c>
      <c r="K157" s="451">
        <f t="shared" si="151"/>
        <v>0</v>
      </c>
      <c r="L157" s="452">
        <f t="shared" si="152"/>
        <v>0</v>
      </c>
      <c r="M157" s="809">
        <f t="shared" si="153"/>
        <v>0</v>
      </c>
      <c r="N157" s="810">
        <f>IF(IFERROR(VALUE(Dados_GLOBAL_Inicial!L157),0)=0,0,Dados_GLOBAL_Inicial!L157)</f>
        <v>0</v>
      </c>
      <c r="O157" s="812">
        <f>SUM('MEDIÇÃO_OBJETO (1)'!O157)</f>
        <v>0</v>
      </c>
      <c r="P157" s="812">
        <f>SUM('MEDIÇÃO_OBJETO (1)'!P157)</f>
        <v>0</v>
      </c>
      <c r="Q157" s="813">
        <f t="shared" si="154"/>
        <v>0</v>
      </c>
      <c r="R157" s="951"/>
      <c r="S157" s="815">
        <f>SUM('MEDIÇÃO_OBJETO (1)'!S157)</f>
        <v>0</v>
      </c>
      <c r="T157" s="815">
        <f>SUM('MEDIÇÃO_OBJETO (1)'!T157)</f>
        <v>0</v>
      </c>
      <c r="V157" s="19"/>
      <c r="W157" s="978">
        <f t="shared" si="155"/>
        <v>0</v>
      </c>
      <c r="X157" s="816">
        <f t="shared" si="156"/>
        <v>0</v>
      </c>
      <c r="Y157" s="816">
        <f t="shared" si="157"/>
        <v>0</v>
      </c>
      <c r="Z157" s="817">
        <f t="shared" si="158"/>
        <v>0</v>
      </c>
      <c r="AB157" s="453">
        <f t="shared" si="144"/>
        <v>0</v>
      </c>
      <c r="AC157" s="14">
        <f t="shared" si="159"/>
        <v>0</v>
      </c>
      <c r="AD157" s="819"/>
      <c r="AE157" s="631">
        <f t="shared" si="145"/>
        <v>0</v>
      </c>
      <c r="AF157" s="818">
        <f>SUM('MEDIÇÃO_OBJETO (1)'!AG157)</f>
        <v>0</v>
      </c>
      <c r="AG157" s="541">
        <f>SUM('MEDIÇÃO_OBJETO (1)'!AH157)</f>
        <v>0</v>
      </c>
      <c r="AH157" s="541">
        <f>SUM('MEDIÇÃO_OBJETO (1)'!AI157)</f>
        <v>0</v>
      </c>
      <c r="AI157" s="541">
        <f>SUM('MEDIÇÃO_OBJETO (1)'!AJ157)</f>
        <v>0</v>
      </c>
      <c r="AJ157" s="541">
        <f>SUM('MEDIÇÃO_OBJETO (1)'!AK157)</f>
        <v>0</v>
      </c>
      <c r="AK157" s="541">
        <f>SUM('MEDIÇÃO_OBJETO (1)'!AL157)</f>
        <v>0</v>
      </c>
      <c r="AL157" s="541">
        <f>SUM('MEDIÇÃO_OBJETO (1)'!AM157)</f>
        <v>0</v>
      </c>
      <c r="AM157" s="541">
        <f>SUM('MEDIÇÃO_OBJETO (1)'!AN157)</f>
        <v>0</v>
      </c>
      <c r="AN157" s="541">
        <f>SUM('MEDIÇÃO_OBJETO (1)'!AO157)</f>
        <v>0</v>
      </c>
      <c r="AO157" s="541">
        <f>SUM('MEDIÇÃO_OBJETO (1)'!AP157)</f>
        <v>0</v>
      </c>
      <c r="AP157" s="541">
        <f>SUM('MEDIÇÃO_OBJETO (1)'!AQ157)</f>
        <v>0</v>
      </c>
      <c r="AQ157" s="541">
        <f>SUM('MEDIÇÃO_OBJETO (1)'!AR157)</f>
        <v>0</v>
      </c>
      <c r="AR157" s="541">
        <f>SUM('MEDIÇÃO_OBJETO (1)'!AS157)</f>
        <v>0</v>
      </c>
      <c r="AS157" s="541">
        <f>SUM('MEDIÇÃO_OBJETO (1)'!AT157)</f>
        <v>0</v>
      </c>
      <c r="AT157" s="541">
        <f>SUM('MEDIÇÃO_OBJETO (1)'!AU157)</f>
        <v>0</v>
      </c>
      <c r="AU157" s="541">
        <f>SUM('MEDIÇÃO_OBJETO (1)'!AV157)</f>
        <v>0</v>
      </c>
      <c r="AV157" s="541">
        <f>SUM('MEDIÇÃO_OBJETO (1)'!AW157)</f>
        <v>0</v>
      </c>
      <c r="AW157" s="541">
        <f>SUM('MEDIÇÃO_OBJETO (1)'!AX157)</f>
        <v>0</v>
      </c>
      <c r="AX157" s="977"/>
      <c r="BN157" s="992">
        <f t="shared" si="114"/>
        <v>0</v>
      </c>
      <c r="BO157" s="538">
        <f t="shared" si="146"/>
        <v>0</v>
      </c>
      <c r="BP157" s="987">
        <f>IF(RESUMO_GLOBAL!$X$53="a",ROUND(AF157*$N157,RESUMO_GLOBAL!$X$54),IF(RESUMO_GLOBAL!$X$53="t",TRUNC(AF157*$N157,RESUMO_GLOBAL!$X$54),AF157*$N157))</f>
        <v>0</v>
      </c>
      <c r="BQ157" s="987">
        <f>IF(RESUMO_GLOBAL!$X$53="a",ROUND(AG157*$N157,RESUMO_GLOBAL!$X$54),IF(RESUMO_GLOBAL!$X$53="t",TRUNC(AG157*$N157,RESUMO_GLOBAL!$X$54),AG157*$N157))</f>
        <v>0</v>
      </c>
      <c r="BR157" s="987">
        <f>IF(RESUMO_GLOBAL!$X$53="a",ROUND(AH157*$N157,RESUMO_GLOBAL!$X$54),IF(RESUMO_GLOBAL!$X$53="t",TRUNC(AH157*$N157,RESUMO_GLOBAL!$X$54),AH157*$N157))</f>
        <v>0</v>
      </c>
      <c r="BS157" s="987">
        <f>IF(RESUMO_GLOBAL!$X$53="a",ROUND(AI157*$N157,RESUMO_GLOBAL!$X$54),IF(RESUMO_GLOBAL!$X$53="t",TRUNC(AI157*$N157,RESUMO_GLOBAL!$X$54),AI157*$N157))</f>
        <v>0</v>
      </c>
      <c r="BT157" s="987">
        <f>IF(RESUMO_GLOBAL!$X$53="a",ROUND(AJ157*$N157,RESUMO_GLOBAL!$X$54),IF(RESUMO_GLOBAL!$X$53="t",TRUNC(AJ157*$N157,RESUMO_GLOBAL!$X$54),AJ157*$N157))</f>
        <v>0</v>
      </c>
      <c r="BU157" s="987">
        <f>IF(RESUMO_GLOBAL!$X$53="a",ROUND(AK157*$N157,RESUMO_GLOBAL!$X$54),IF(RESUMO_GLOBAL!$X$53="t",TRUNC(AK157*$N157,RESUMO_GLOBAL!$X$54),AK157*$N157))</f>
        <v>0</v>
      </c>
      <c r="BV157" s="987">
        <f>IF(RESUMO_GLOBAL!$X$53="a",ROUND(AL157*$N157,RESUMO_GLOBAL!$X$54),IF(RESUMO_GLOBAL!$X$53="t",TRUNC(AL157*$N157,RESUMO_GLOBAL!$X$54),AL157*$N157))</f>
        <v>0</v>
      </c>
      <c r="BW157" s="987">
        <f>IF(RESUMO_GLOBAL!$X$53="a",ROUND(AM157*$N157,RESUMO_GLOBAL!$X$54),IF(RESUMO_GLOBAL!$X$53="t",TRUNC(AM157*$N157,RESUMO_GLOBAL!$X$54),AM157*$N157))</f>
        <v>0</v>
      </c>
      <c r="BX157" s="987">
        <f>IF(RESUMO_GLOBAL!$X$53="a",ROUND(AN157*$N157,RESUMO_GLOBAL!$X$54),IF(RESUMO_GLOBAL!$X$53="t",TRUNC(AN157*$N157,RESUMO_GLOBAL!$X$54),AN157*$N157))</f>
        <v>0</v>
      </c>
      <c r="BY157" s="987">
        <f>IF(RESUMO_GLOBAL!$X$53="a",ROUND(AO157*$N157,RESUMO_GLOBAL!$X$54),IF(RESUMO_GLOBAL!$X$53="t",TRUNC(AO157*$N157,RESUMO_GLOBAL!$X$54),AO157*$N157))</f>
        <v>0</v>
      </c>
      <c r="BZ157" s="987">
        <f>IF(RESUMO_GLOBAL!$X$53="a",ROUND(AP157*$N157,RESUMO_GLOBAL!$X$54),IF(RESUMO_GLOBAL!$X$53="t",TRUNC(AP157*$N157,RESUMO_GLOBAL!$X$54),AP157*$N157))</f>
        <v>0</v>
      </c>
      <c r="CA157" s="987">
        <f>IF(RESUMO_GLOBAL!$X$53="a",ROUND(AQ157*$N157,RESUMO_GLOBAL!$X$54),IF(RESUMO_GLOBAL!$X$53="t",TRUNC(AQ157*$N157,RESUMO_GLOBAL!$X$54),AQ157*$N157))</f>
        <v>0</v>
      </c>
      <c r="CB157" s="987">
        <f>IF(RESUMO_GLOBAL!$X$53="a",ROUND(AR157*$N157,RESUMO_GLOBAL!$X$54),IF(RESUMO_GLOBAL!$X$53="t",TRUNC(AR157*$N157,RESUMO_GLOBAL!$X$54),AR157*$N157))</f>
        <v>0</v>
      </c>
      <c r="CC157" s="987">
        <f>IF(RESUMO_GLOBAL!$X$53="a",ROUND(AS157*$N157,RESUMO_GLOBAL!$X$54),IF(RESUMO_GLOBAL!$X$53="t",TRUNC(AS157*$N157,RESUMO_GLOBAL!$X$54),AS157*$N157))</f>
        <v>0</v>
      </c>
      <c r="CD157" s="987">
        <f>IF(RESUMO_GLOBAL!$X$53="a",ROUND(AT157*$N157,RESUMO_GLOBAL!$X$54),IF(RESUMO_GLOBAL!$X$53="t",TRUNC(AT157*$N157,RESUMO_GLOBAL!$X$54),AT157*$N157))</f>
        <v>0</v>
      </c>
      <c r="CE157" s="987">
        <f>IF(RESUMO_GLOBAL!$X$53="a",ROUND(AU157*$N157,RESUMO_GLOBAL!$X$54),IF(RESUMO_GLOBAL!$X$53="t",TRUNC(AU157*$N157,RESUMO_GLOBAL!$X$54),AU157*$N157))</f>
        <v>0</v>
      </c>
      <c r="CF157" s="987">
        <f>IF(RESUMO_GLOBAL!$X$53="a",ROUND(AV157*$N157,RESUMO_GLOBAL!$X$54),IF(RESUMO_GLOBAL!$X$53="t",TRUNC(AV157*$N157,RESUMO_GLOBAL!$X$54),AV157*$N157))</f>
        <v>0</v>
      </c>
      <c r="CG157" s="987">
        <f>IF(RESUMO_GLOBAL!$X$53="a",ROUND(AW157*$N157,RESUMO_GLOBAL!$X$54),IF(RESUMO_GLOBAL!$X$53="t",TRUNC(AW157*$N157,RESUMO_GLOBAL!$X$54),AW157*$N157))</f>
        <v>0</v>
      </c>
      <c r="CK157" s="59">
        <f t="shared" si="125"/>
        <v>0</v>
      </c>
      <c r="CL157" s="59">
        <f t="shared" si="126"/>
        <v>0</v>
      </c>
      <c r="CM157" s="59">
        <f t="shared" si="127"/>
        <v>0</v>
      </c>
      <c r="CN157" s="59">
        <f t="shared" si="128"/>
        <v>0</v>
      </c>
      <c r="CO157" s="59">
        <f t="shared" si="129"/>
        <v>0</v>
      </c>
      <c r="CP157" s="59">
        <f t="shared" si="130"/>
        <v>0</v>
      </c>
      <c r="CQ157" s="59">
        <f t="shared" si="131"/>
        <v>0</v>
      </c>
      <c r="CR157" s="59">
        <f t="shared" si="132"/>
        <v>0</v>
      </c>
      <c r="CS157" s="59">
        <f t="shared" si="133"/>
        <v>0</v>
      </c>
      <c r="CT157" s="59">
        <f t="shared" si="134"/>
        <v>0</v>
      </c>
      <c r="CU157" s="59">
        <f t="shared" si="135"/>
        <v>0</v>
      </c>
      <c r="CV157" s="59">
        <f t="shared" si="136"/>
        <v>0</v>
      </c>
      <c r="CW157" s="59">
        <f t="shared" si="137"/>
        <v>0</v>
      </c>
      <c r="CX157" s="59">
        <f t="shared" si="138"/>
        <v>0</v>
      </c>
      <c r="CY157" s="59">
        <f t="shared" si="139"/>
        <v>0</v>
      </c>
      <c r="CZ157" s="59">
        <f t="shared" si="140"/>
        <v>0</v>
      </c>
      <c r="DA157" s="59">
        <f t="shared" si="141"/>
        <v>0</v>
      </c>
      <c r="DB157" s="59">
        <f t="shared" si="142"/>
        <v>0</v>
      </c>
      <c r="DE157">
        <f t="shared" si="123"/>
        <v>152</v>
      </c>
      <c r="DF157" t="str">
        <f t="shared" si="143"/>
        <v/>
      </c>
      <c r="DG157" s="59">
        <f>IF($C157&lt;&gt;0,SUM($CK158:CK158),0)</f>
        <v>0</v>
      </c>
      <c r="DH157" s="59">
        <f>IF($C157&lt;&gt;0,SUM($CK158:CL158),0)</f>
        <v>0</v>
      </c>
      <c r="DI157" s="59">
        <f>IF($C157&lt;&gt;0,SUM($CK158:CM158),0)</f>
        <v>0</v>
      </c>
      <c r="DJ157" s="59">
        <f>IF($C157&lt;&gt;0,SUM($CK158:CN158),0)</f>
        <v>0</v>
      </c>
      <c r="DK157" s="59">
        <f>IF($C157&lt;&gt;0,SUM($CK158:CO158),0)</f>
        <v>0</v>
      </c>
      <c r="DL157" s="59">
        <f>IF($C157&lt;&gt;0,SUM($CK158:CP158),0)</f>
        <v>0</v>
      </c>
      <c r="DM157" s="59">
        <f>IF($C157&lt;&gt;0,SUM($CK158:CQ158),0)</f>
        <v>0</v>
      </c>
      <c r="DN157" s="59">
        <f>IF($C157&lt;&gt;0,SUM($CK158:CR158),0)</f>
        <v>0</v>
      </c>
      <c r="DO157" s="59">
        <f>IF($C157&lt;&gt;0,SUM($CK158:CS158),0)</f>
        <v>0</v>
      </c>
      <c r="DP157" s="59">
        <f>IF($C157&lt;&gt;0,SUM($CK158:CT158),0)</f>
        <v>0</v>
      </c>
      <c r="DQ157" s="59">
        <f>IF($C157&lt;&gt;0,SUM($CK158:CU158),0)</f>
        <v>0</v>
      </c>
      <c r="DR157" s="59">
        <f>IF($C157&lt;&gt;0,SUM($CK158:CV158),0)</f>
        <v>0</v>
      </c>
      <c r="DS157" s="59">
        <f>IF($C157&lt;&gt;0,SUM($CK158:CW158),0)</f>
        <v>0</v>
      </c>
      <c r="DT157" s="59">
        <f>IF($C157&lt;&gt;0,SUM($CK158:CX158),0)</f>
        <v>0</v>
      </c>
      <c r="DU157" s="59">
        <f>IF($C157&lt;&gt;0,SUM($CK158:CY158),0)</f>
        <v>0</v>
      </c>
      <c r="DV157" s="59">
        <f>IF($C157&lt;&gt;0,SUM($CK158:CZ158),0)</f>
        <v>0</v>
      </c>
      <c r="DW157" s="59">
        <f>IF($C157&lt;&gt;0,SUM($CK158:DA158),0)</f>
        <v>0</v>
      </c>
      <c r="DX157" s="59">
        <f>IF($C157&lt;&gt;0,SUM($CK158:DB158),0)</f>
        <v>0</v>
      </c>
      <c r="DY157" s="952" t="str">
        <f t="shared" si="147"/>
        <v/>
      </c>
    </row>
    <row r="158" spans="1:129" ht="13.5" hidden="1" thickBot="1">
      <c r="A158" s="3" t="str">
        <f t="shared" si="148"/>
        <v/>
      </c>
      <c r="B158" s="805">
        <f>Dados_GLOBAL_Inicial!E158</f>
        <v>0</v>
      </c>
      <c r="C158" s="953">
        <f>IF(IFERROR(VALUE(Dados_GLOBAL_Inicial!F158),0)=0,0,Dados_GLOBAL_Inicial!F158)</f>
        <v>0</v>
      </c>
      <c r="D158" s="830">
        <f>Dados_GLOBAL_Inicial!G158</f>
        <v>0</v>
      </c>
      <c r="E158" s="830" t="str">
        <f>IF(IFERROR(VLOOKUP(F158,Cod_Gde_Itens!$A$1:$B$80,2,FALSE),0)&gt;549,IFERROR(VLOOKUP(F158,Cod_Gde_Itens!$A$1:$B$80,2,FALSE),0),IF(Dados_GLOBAL_Inicial!H158=0,"",Dados_GLOBAL_Inicial!H158))</f>
        <v/>
      </c>
      <c r="F158" s="823">
        <f>Dados_GLOBAL_Inicial!I158</f>
        <v>0</v>
      </c>
      <c r="G158" s="824">
        <f>Dados_GLOBAL_Inicial!J158</f>
        <v>0</v>
      </c>
      <c r="H158" s="454">
        <f>Dados_GLOBAL_Inicial!K158</f>
        <v>0</v>
      </c>
      <c r="I158" s="970">
        <f>SUM('MEDIÇÃO_OBJETO (1)'!I158)</f>
        <v>0</v>
      </c>
      <c r="J158" s="455">
        <f t="shared" si="150"/>
        <v>0</v>
      </c>
      <c r="K158" s="451">
        <f t="shared" si="151"/>
        <v>0</v>
      </c>
      <c r="L158" s="452">
        <f t="shared" si="152"/>
        <v>0</v>
      </c>
      <c r="M158" s="809">
        <f t="shared" si="153"/>
        <v>0</v>
      </c>
      <c r="N158" s="810">
        <f>IF(IFERROR(VALUE(Dados_GLOBAL_Inicial!L158),0)=0,0,Dados_GLOBAL_Inicial!L158)</f>
        <v>0</v>
      </c>
      <c r="O158" s="812">
        <f>SUM('MEDIÇÃO_OBJETO (1)'!O158)</f>
        <v>0</v>
      </c>
      <c r="P158" s="812">
        <f>SUM('MEDIÇÃO_OBJETO (1)'!P158)</f>
        <v>0</v>
      </c>
      <c r="Q158" s="813">
        <f t="shared" si="154"/>
        <v>0</v>
      </c>
      <c r="R158" s="951"/>
      <c r="S158" s="815">
        <f>SUM('MEDIÇÃO_OBJETO (1)'!S158)</f>
        <v>0</v>
      </c>
      <c r="T158" s="815">
        <f>SUM('MEDIÇÃO_OBJETO (1)'!T158)</f>
        <v>0</v>
      </c>
      <c r="V158" s="19"/>
      <c r="W158" s="978">
        <f t="shared" si="155"/>
        <v>0</v>
      </c>
      <c r="X158" s="816">
        <f t="shared" si="156"/>
        <v>0</v>
      </c>
      <c r="Y158" s="816">
        <f t="shared" si="157"/>
        <v>0</v>
      </c>
      <c r="Z158" s="817">
        <f t="shared" si="158"/>
        <v>0</v>
      </c>
      <c r="AB158" s="453">
        <f t="shared" si="144"/>
        <v>0</v>
      </c>
      <c r="AC158" s="14">
        <f t="shared" si="159"/>
        <v>0</v>
      </c>
      <c r="AD158" s="819"/>
      <c r="AE158" s="631">
        <f t="shared" si="145"/>
        <v>0</v>
      </c>
      <c r="AF158" s="818">
        <f>SUM('MEDIÇÃO_OBJETO (1)'!AG158)</f>
        <v>0</v>
      </c>
      <c r="AG158" s="541">
        <f>SUM('MEDIÇÃO_OBJETO (1)'!AH158)</f>
        <v>0</v>
      </c>
      <c r="AH158" s="541">
        <f>SUM('MEDIÇÃO_OBJETO (1)'!AI158)</f>
        <v>0</v>
      </c>
      <c r="AI158" s="541">
        <f>SUM('MEDIÇÃO_OBJETO (1)'!AJ158)</f>
        <v>0</v>
      </c>
      <c r="AJ158" s="541">
        <f>SUM('MEDIÇÃO_OBJETO (1)'!AK158)</f>
        <v>0</v>
      </c>
      <c r="AK158" s="541">
        <f>SUM('MEDIÇÃO_OBJETO (1)'!AL158)</f>
        <v>0</v>
      </c>
      <c r="AL158" s="541">
        <f>SUM('MEDIÇÃO_OBJETO (1)'!AM158)</f>
        <v>0</v>
      </c>
      <c r="AM158" s="541">
        <f>SUM('MEDIÇÃO_OBJETO (1)'!AN158)</f>
        <v>0</v>
      </c>
      <c r="AN158" s="541">
        <f>SUM('MEDIÇÃO_OBJETO (1)'!AO158)</f>
        <v>0</v>
      </c>
      <c r="AO158" s="541">
        <f>SUM('MEDIÇÃO_OBJETO (1)'!AP158)</f>
        <v>0</v>
      </c>
      <c r="AP158" s="541">
        <f>SUM('MEDIÇÃO_OBJETO (1)'!AQ158)</f>
        <v>0</v>
      </c>
      <c r="AQ158" s="541">
        <f>SUM('MEDIÇÃO_OBJETO (1)'!AR158)</f>
        <v>0</v>
      </c>
      <c r="AR158" s="541">
        <f>SUM('MEDIÇÃO_OBJETO (1)'!AS158)</f>
        <v>0</v>
      </c>
      <c r="AS158" s="541">
        <f>SUM('MEDIÇÃO_OBJETO (1)'!AT158)</f>
        <v>0</v>
      </c>
      <c r="AT158" s="541">
        <f>SUM('MEDIÇÃO_OBJETO (1)'!AU158)</f>
        <v>0</v>
      </c>
      <c r="AU158" s="541">
        <f>SUM('MEDIÇÃO_OBJETO (1)'!AV158)</f>
        <v>0</v>
      </c>
      <c r="AV158" s="541">
        <f>SUM('MEDIÇÃO_OBJETO (1)'!AW158)</f>
        <v>0</v>
      </c>
      <c r="AW158" s="541">
        <f>SUM('MEDIÇÃO_OBJETO (1)'!AX158)</f>
        <v>0</v>
      </c>
      <c r="AX158" s="977"/>
      <c r="BN158" s="992">
        <f t="shared" si="114"/>
        <v>0</v>
      </c>
      <c r="BO158" s="538">
        <f t="shared" si="146"/>
        <v>0</v>
      </c>
      <c r="BP158" s="987">
        <f>IF(RESUMO_GLOBAL!$X$53="a",ROUND(AF158*$N158,RESUMO_GLOBAL!$X$54),IF(RESUMO_GLOBAL!$X$53="t",TRUNC(AF158*$N158,RESUMO_GLOBAL!$X$54),AF158*$N158))</f>
        <v>0</v>
      </c>
      <c r="BQ158" s="987">
        <f>IF(RESUMO_GLOBAL!$X$53="a",ROUND(AG158*$N158,RESUMO_GLOBAL!$X$54),IF(RESUMO_GLOBAL!$X$53="t",TRUNC(AG158*$N158,RESUMO_GLOBAL!$X$54),AG158*$N158))</f>
        <v>0</v>
      </c>
      <c r="BR158" s="987">
        <f>IF(RESUMO_GLOBAL!$X$53="a",ROUND(AH158*$N158,RESUMO_GLOBAL!$X$54),IF(RESUMO_GLOBAL!$X$53="t",TRUNC(AH158*$N158,RESUMO_GLOBAL!$X$54),AH158*$N158))</f>
        <v>0</v>
      </c>
      <c r="BS158" s="987">
        <f>IF(RESUMO_GLOBAL!$X$53="a",ROUND(AI158*$N158,RESUMO_GLOBAL!$X$54),IF(RESUMO_GLOBAL!$X$53="t",TRUNC(AI158*$N158,RESUMO_GLOBAL!$X$54),AI158*$N158))</f>
        <v>0</v>
      </c>
      <c r="BT158" s="987">
        <f>IF(RESUMO_GLOBAL!$X$53="a",ROUND(AJ158*$N158,RESUMO_GLOBAL!$X$54),IF(RESUMO_GLOBAL!$X$53="t",TRUNC(AJ158*$N158,RESUMO_GLOBAL!$X$54),AJ158*$N158))</f>
        <v>0</v>
      </c>
      <c r="BU158" s="987">
        <f>IF(RESUMO_GLOBAL!$X$53="a",ROUND(AK158*$N158,RESUMO_GLOBAL!$X$54),IF(RESUMO_GLOBAL!$X$53="t",TRUNC(AK158*$N158,RESUMO_GLOBAL!$X$54),AK158*$N158))</f>
        <v>0</v>
      </c>
      <c r="BV158" s="987">
        <f>IF(RESUMO_GLOBAL!$X$53="a",ROUND(AL158*$N158,RESUMO_GLOBAL!$X$54),IF(RESUMO_GLOBAL!$X$53="t",TRUNC(AL158*$N158,RESUMO_GLOBAL!$X$54),AL158*$N158))</f>
        <v>0</v>
      </c>
      <c r="BW158" s="987">
        <f>IF(RESUMO_GLOBAL!$X$53="a",ROUND(AM158*$N158,RESUMO_GLOBAL!$X$54),IF(RESUMO_GLOBAL!$X$53="t",TRUNC(AM158*$N158,RESUMO_GLOBAL!$X$54),AM158*$N158))</f>
        <v>0</v>
      </c>
      <c r="BX158" s="987">
        <f>IF(RESUMO_GLOBAL!$X$53="a",ROUND(AN158*$N158,RESUMO_GLOBAL!$X$54),IF(RESUMO_GLOBAL!$X$53="t",TRUNC(AN158*$N158,RESUMO_GLOBAL!$X$54),AN158*$N158))</f>
        <v>0</v>
      </c>
      <c r="BY158" s="987">
        <f>IF(RESUMO_GLOBAL!$X$53="a",ROUND(AO158*$N158,RESUMO_GLOBAL!$X$54),IF(RESUMO_GLOBAL!$X$53="t",TRUNC(AO158*$N158,RESUMO_GLOBAL!$X$54),AO158*$N158))</f>
        <v>0</v>
      </c>
      <c r="BZ158" s="987">
        <f>IF(RESUMO_GLOBAL!$X$53="a",ROUND(AP158*$N158,RESUMO_GLOBAL!$X$54),IF(RESUMO_GLOBAL!$X$53="t",TRUNC(AP158*$N158,RESUMO_GLOBAL!$X$54),AP158*$N158))</f>
        <v>0</v>
      </c>
      <c r="CA158" s="987">
        <f>IF(RESUMO_GLOBAL!$X$53="a",ROUND(AQ158*$N158,RESUMO_GLOBAL!$X$54),IF(RESUMO_GLOBAL!$X$53="t",TRUNC(AQ158*$N158,RESUMO_GLOBAL!$X$54),AQ158*$N158))</f>
        <v>0</v>
      </c>
      <c r="CB158" s="987">
        <f>IF(RESUMO_GLOBAL!$X$53="a",ROUND(AR158*$N158,RESUMO_GLOBAL!$X$54),IF(RESUMO_GLOBAL!$X$53="t",TRUNC(AR158*$N158,RESUMO_GLOBAL!$X$54),AR158*$N158))</f>
        <v>0</v>
      </c>
      <c r="CC158" s="987">
        <f>IF(RESUMO_GLOBAL!$X$53="a",ROUND(AS158*$N158,RESUMO_GLOBAL!$X$54),IF(RESUMO_GLOBAL!$X$53="t",TRUNC(AS158*$N158,RESUMO_GLOBAL!$X$54),AS158*$N158))</f>
        <v>0</v>
      </c>
      <c r="CD158" s="987">
        <f>IF(RESUMO_GLOBAL!$X$53="a",ROUND(AT158*$N158,RESUMO_GLOBAL!$X$54),IF(RESUMO_GLOBAL!$X$53="t",TRUNC(AT158*$N158,RESUMO_GLOBAL!$X$54),AT158*$N158))</f>
        <v>0</v>
      </c>
      <c r="CE158" s="987">
        <f>IF(RESUMO_GLOBAL!$X$53="a",ROUND(AU158*$N158,RESUMO_GLOBAL!$X$54),IF(RESUMO_GLOBAL!$X$53="t",TRUNC(AU158*$N158,RESUMO_GLOBAL!$X$54),AU158*$N158))</f>
        <v>0</v>
      </c>
      <c r="CF158" s="987">
        <f>IF(RESUMO_GLOBAL!$X$53="a",ROUND(AV158*$N158,RESUMO_GLOBAL!$X$54),IF(RESUMO_GLOBAL!$X$53="t",TRUNC(AV158*$N158,RESUMO_GLOBAL!$X$54),AV158*$N158))</f>
        <v>0</v>
      </c>
      <c r="CG158" s="987">
        <f>IF(RESUMO_GLOBAL!$X$53="a",ROUND(AW158*$N158,RESUMO_GLOBAL!$X$54),IF(RESUMO_GLOBAL!$X$53="t",TRUNC(AW158*$N158,RESUMO_GLOBAL!$X$54),AW158*$N158))</f>
        <v>0</v>
      </c>
      <c r="CK158" s="59">
        <f t="shared" si="125"/>
        <v>0</v>
      </c>
      <c r="CL158" s="59">
        <f t="shared" si="126"/>
        <v>0</v>
      </c>
      <c r="CM158" s="59">
        <f t="shared" si="127"/>
        <v>0</v>
      </c>
      <c r="CN158" s="59">
        <f t="shared" si="128"/>
        <v>0</v>
      </c>
      <c r="CO158" s="59">
        <f t="shared" si="129"/>
        <v>0</v>
      </c>
      <c r="CP158" s="59">
        <f t="shared" si="130"/>
        <v>0</v>
      </c>
      <c r="CQ158" s="59">
        <f t="shared" si="131"/>
        <v>0</v>
      </c>
      <c r="CR158" s="59">
        <f t="shared" si="132"/>
        <v>0</v>
      </c>
      <c r="CS158" s="59">
        <f t="shared" si="133"/>
        <v>0</v>
      </c>
      <c r="CT158" s="59">
        <f t="shared" si="134"/>
        <v>0</v>
      </c>
      <c r="CU158" s="59">
        <f t="shared" si="135"/>
        <v>0</v>
      </c>
      <c r="CV158" s="59">
        <f t="shared" si="136"/>
        <v>0</v>
      </c>
      <c r="CW158" s="59">
        <f t="shared" si="137"/>
        <v>0</v>
      </c>
      <c r="CX158" s="59">
        <f t="shared" si="138"/>
        <v>0</v>
      </c>
      <c r="CY158" s="59">
        <f t="shared" si="139"/>
        <v>0</v>
      </c>
      <c r="CZ158" s="59">
        <f t="shared" si="140"/>
        <v>0</v>
      </c>
      <c r="DA158" s="59">
        <f t="shared" si="141"/>
        <v>0</v>
      </c>
      <c r="DB158" s="59">
        <f t="shared" si="142"/>
        <v>0</v>
      </c>
      <c r="DE158">
        <f t="shared" si="123"/>
        <v>153</v>
      </c>
      <c r="DF158" t="str">
        <f t="shared" si="143"/>
        <v/>
      </c>
      <c r="DG158" s="59">
        <f>IF($C158&lt;&gt;0,SUM($CK159:CK159),0)</f>
        <v>0</v>
      </c>
      <c r="DH158" s="59">
        <f>IF($C158&lt;&gt;0,SUM($CK159:CL159),0)</f>
        <v>0</v>
      </c>
      <c r="DI158" s="59">
        <f>IF($C158&lt;&gt;0,SUM($CK159:CM159),0)</f>
        <v>0</v>
      </c>
      <c r="DJ158" s="59">
        <f>IF($C158&lt;&gt;0,SUM($CK159:CN159),0)</f>
        <v>0</v>
      </c>
      <c r="DK158" s="59">
        <f>IF($C158&lt;&gt;0,SUM($CK159:CO159),0)</f>
        <v>0</v>
      </c>
      <c r="DL158" s="59">
        <f>IF($C158&lt;&gt;0,SUM($CK159:CP159),0)</f>
        <v>0</v>
      </c>
      <c r="DM158" s="59">
        <f>IF($C158&lt;&gt;0,SUM($CK159:CQ159),0)</f>
        <v>0</v>
      </c>
      <c r="DN158" s="59">
        <f>IF($C158&lt;&gt;0,SUM($CK159:CR159),0)</f>
        <v>0</v>
      </c>
      <c r="DO158" s="59">
        <f>IF($C158&lt;&gt;0,SUM($CK159:CS159),0)</f>
        <v>0</v>
      </c>
      <c r="DP158" s="59">
        <f>IF($C158&lt;&gt;0,SUM($CK159:CT159),0)</f>
        <v>0</v>
      </c>
      <c r="DQ158" s="59">
        <f>IF($C158&lt;&gt;0,SUM($CK159:CU159),0)</f>
        <v>0</v>
      </c>
      <c r="DR158" s="59">
        <f>IF($C158&lt;&gt;0,SUM($CK159:CV159),0)</f>
        <v>0</v>
      </c>
      <c r="DS158" s="59">
        <f>IF($C158&lt;&gt;0,SUM($CK159:CW159),0)</f>
        <v>0</v>
      </c>
      <c r="DT158" s="59">
        <f>IF($C158&lt;&gt;0,SUM($CK159:CX159),0)</f>
        <v>0</v>
      </c>
      <c r="DU158" s="59">
        <f>IF($C158&lt;&gt;0,SUM($CK159:CY159),0)</f>
        <v>0</v>
      </c>
      <c r="DV158" s="59">
        <f>IF($C158&lt;&gt;0,SUM($CK159:CZ159),0)</f>
        <v>0</v>
      </c>
      <c r="DW158" s="59">
        <f>IF($C158&lt;&gt;0,SUM($CK159:DA159),0)</f>
        <v>0</v>
      </c>
      <c r="DX158" s="59">
        <f>IF($C158&lt;&gt;0,SUM($CK159:DB159),0)</f>
        <v>0</v>
      </c>
      <c r="DY158" s="952" t="str">
        <f t="shared" si="147"/>
        <v/>
      </c>
    </row>
    <row r="159" spans="1:129" ht="13.5" hidden="1" thickBot="1">
      <c r="A159" s="3" t="str">
        <f t="shared" si="148"/>
        <v/>
      </c>
      <c r="B159" s="805">
        <f>Dados_GLOBAL_Inicial!E159</f>
        <v>0</v>
      </c>
      <c r="C159" s="953">
        <f>IF(IFERROR(VALUE(Dados_GLOBAL_Inicial!F159),0)=0,0,Dados_GLOBAL_Inicial!F159)</f>
        <v>0</v>
      </c>
      <c r="D159" s="830">
        <f>Dados_GLOBAL_Inicial!G159</f>
        <v>0</v>
      </c>
      <c r="E159" s="830" t="str">
        <f>IF(IFERROR(VLOOKUP(F159,Cod_Gde_Itens!$A$1:$B$80,2,FALSE),0)&gt;549,IFERROR(VLOOKUP(F159,Cod_Gde_Itens!$A$1:$B$80,2,FALSE),0),IF(Dados_GLOBAL_Inicial!H159=0,"",Dados_GLOBAL_Inicial!H159))</f>
        <v/>
      </c>
      <c r="F159" s="823">
        <f>Dados_GLOBAL_Inicial!I159</f>
        <v>0</v>
      </c>
      <c r="G159" s="824">
        <f>Dados_GLOBAL_Inicial!J159</f>
        <v>0</v>
      </c>
      <c r="H159" s="454">
        <f>Dados_GLOBAL_Inicial!K159</f>
        <v>0</v>
      </c>
      <c r="I159" s="970">
        <f>SUM('MEDIÇÃO_OBJETO (1)'!I159)</f>
        <v>0</v>
      </c>
      <c r="J159" s="455">
        <f t="shared" si="150"/>
        <v>0</v>
      </c>
      <c r="K159" s="451">
        <f t="shared" si="151"/>
        <v>0</v>
      </c>
      <c r="L159" s="452">
        <f t="shared" si="152"/>
        <v>0</v>
      </c>
      <c r="M159" s="809">
        <f t="shared" si="153"/>
        <v>0</v>
      </c>
      <c r="N159" s="810">
        <f>IF(IFERROR(VALUE(Dados_GLOBAL_Inicial!L159),0)=0,0,Dados_GLOBAL_Inicial!L159)</f>
        <v>0</v>
      </c>
      <c r="O159" s="812">
        <f>SUM('MEDIÇÃO_OBJETO (1)'!O159)</f>
        <v>0</v>
      </c>
      <c r="P159" s="812">
        <f>SUM('MEDIÇÃO_OBJETO (1)'!P159)</f>
        <v>0</v>
      </c>
      <c r="Q159" s="813">
        <f t="shared" si="154"/>
        <v>0</v>
      </c>
      <c r="R159" s="951"/>
      <c r="S159" s="815">
        <f>SUM('MEDIÇÃO_OBJETO (1)'!S159)</f>
        <v>0</v>
      </c>
      <c r="T159" s="815">
        <f>SUM('MEDIÇÃO_OBJETO (1)'!T159)</f>
        <v>0</v>
      </c>
      <c r="V159" s="19"/>
      <c r="W159" s="978">
        <f t="shared" si="155"/>
        <v>0</v>
      </c>
      <c r="X159" s="816">
        <f t="shared" si="156"/>
        <v>0</v>
      </c>
      <c r="Y159" s="816">
        <f t="shared" si="157"/>
        <v>0</v>
      </c>
      <c r="Z159" s="817">
        <f t="shared" si="158"/>
        <v>0</v>
      </c>
      <c r="AB159" s="453">
        <f t="shared" si="144"/>
        <v>0</v>
      </c>
      <c r="AC159" s="14">
        <f t="shared" si="159"/>
        <v>0</v>
      </c>
      <c r="AD159" s="819"/>
      <c r="AE159" s="631">
        <f t="shared" si="145"/>
        <v>0</v>
      </c>
      <c r="AF159" s="818">
        <f>SUM('MEDIÇÃO_OBJETO (1)'!AG159)</f>
        <v>0</v>
      </c>
      <c r="AG159" s="541">
        <f>SUM('MEDIÇÃO_OBJETO (1)'!AH159)</f>
        <v>0</v>
      </c>
      <c r="AH159" s="541">
        <f>SUM('MEDIÇÃO_OBJETO (1)'!AI159)</f>
        <v>0</v>
      </c>
      <c r="AI159" s="541">
        <f>SUM('MEDIÇÃO_OBJETO (1)'!AJ159)</f>
        <v>0</v>
      </c>
      <c r="AJ159" s="541">
        <f>SUM('MEDIÇÃO_OBJETO (1)'!AK159)</f>
        <v>0</v>
      </c>
      <c r="AK159" s="541">
        <f>SUM('MEDIÇÃO_OBJETO (1)'!AL159)</f>
        <v>0</v>
      </c>
      <c r="AL159" s="541">
        <f>SUM('MEDIÇÃO_OBJETO (1)'!AM159)</f>
        <v>0</v>
      </c>
      <c r="AM159" s="541">
        <f>SUM('MEDIÇÃO_OBJETO (1)'!AN159)</f>
        <v>0</v>
      </c>
      <c r="AN159" s="541">
        <f>SUM('MEDIÇÃO_OBJETO (1)'!AO159)</f>
        <v>0</v>
      </c>
      <c r="AO159" s="541">
        <f>SUM('MEDIÇÃO_OBJETO (1)'!AP159)</f>
        <v>0</v>
      </c>
      <c r="AP159" s="541">
        <f>SUM('MEDIÇÃO_OBJETO (1)'!AQ159)</f>
        <v>0</v>
      </c>
      <c r="AQ159" s="541">
        <f>SUM('MEDIÇÃO_OBJETO (1)'!AR159)</f>
        <v>0</v>
      </c>
      <c r="AR159" s="541">
        <f>SUM('MEDIÇÃO_OBJETO (1)'!AS159)</f>
        <v>0</v>
      </c>
      <c r="AS159" s="541">
        <f>SUM('MEDIÇÃO_OBJETO (1)'!AT159)</f>
        <v>0</v>
      </c>
      <c r="AT159" s="541">
        <f>SUM('MEDIÇÃO_OBJETO (1)'!AU159)</f>
        <v>0</v>
      </c>
      <c r="AU159" s="541">
        <f>SUM('MEDIÇÃO_OBJETO (1)'!AV159)</f>
        <v>0</v>
      </c>
      <c r="AV159" s="541">
        <f>SUM('MEDIÇÃO_OBJETO (1)'!AW159)</f>
        <v>0</v>
      </c>
      <c r="AW159" s="541">
        <f>SUM('MEDIÇÃO_OBJETO (1)'!AX159)</f>
        <v>0</v>
      </c>
      <c r="AX159" s="977"/>
      <c r="BN159" s="992">
        <f t="shared" si="114"/>
        <v>0</v>
      </c>
      <c r="BO159" s="538">
        <f t="shared" si="146"/>
        <v>0</v>
      </c>
      <c r="BP159" s="987">
        <f>IF(RESUMO_GLOBAL!$X$53="a",ROUND(AF159*$N159,RESUMO_GLOBAL!$X$54),IF(RESUMO_GLOBAL!$X$53="t",TRUNC(AF159*$N159,RESUMO_GLOBAL!$X$54),AF159*$N159))</f>
        <v>0</v>
      </c>
      <c r="BQ159" s="987">
        <f>IF(RESUMO_GLOBAL!$X$53="a",ROUND(AG159*$N159,RESUMO_GLOBAL!$X$54),IF(RESUMO_GLOBAL!$X$53="t",TRUNC(AG159*$N159,RESUMO_GLOBAL!$X$54),AG159*$N159))</f>
        <v>0</v>
      </c>
      <c r="BR159" s="987">
        <f>IF(RESUMO_GLOBAL!$X$53="a",ROUND(AH159*$N159,RESUMO_GLOBAL!$X$54),IF(RESUMO_GLOBAL!$X$53="t",TRUNC(AH159*$N159,RESUMO_GLOBAL!$X$54),AH159*$N159))</f>
        <v>0</v>
      </c>
      <c r="BS159" s="987">
        <f>IF(RESUMO_GLOBAL!$X$53="a",ROUND(AI159*$N159,RESUMO_GLOBAL!$X$54),IF(RESUMO_GLOBAL!$X$53="t",TRUNC(AI159*$N159,RESUMO_GLOBAL!$X$54),AI159*$N159))</f>
        <v>0</v>
      </c>
      <c r="BT159" s="987">
        <f>IF(RESUMO_GLOBAL!$X$53="a",ROUND(AJ159*$N159,RESUMO_GLOBAL!$X$54),IF(RESUMO_GLOBAL!$X$53="t",TRUNC(AJ159*$N159,RESUMO_GLOBAL!$X$54),AJ159*$N159))</f>
        <v>0</v>
      </c>
      <c r="BU159" s="987">
        <f>IF(RESUMO_GLOBAL!$X$53="a",ROUND(AK159*$N159,RESUMO_GLOBAL!$X$54),IF(RESUMO_GLOBAL!$X$53="t",TRUNC(AK159*$N159,RESUMO_GLOBAL!$X$54),AK159*$N159))</f>
        <v>0</v>
      </c>
      <c r="BV159" s="987">
        <f>IF(RESUMO_GLOBAL!$X$53="a",ROUND(AL159*$N159,RESUMO_GLOBAL!$X$54),IF(RESUMO_GLOBAL!$X$53="t",TRUNC(AL159*$N159,RESUMO_GLOBAL!$X$54),AL159*$N159))</f>
        <v>0</v>
      </c>
      <c r="BW159" s="987">
        <f>IF(RESUMO_GLOBAL!$X$53="a",ROUND(AM159*$N159,RESUMO_GLOBAL!$X$54),IF(RESUMO_GLOBAL!$X$53="t",TRUNC(AM159*$N159,RESUMO_GLOBAL!$X$54),AM159*$N159))</f>
        <v>0</v>
      </c>
      <c r="BX159" s="987">
        <f>IF(RESUMO_GLOBAL!$X$53="a",ROUND(AN159*$N159,RESUMO_GLOBAL!$X$54),IF(RESUMO_GLOBAL!$X$53="t",TRUNC(AN159*$N159,RESUMO_GLOBAL!$X$54),AN159*$N159))</f>
        <v>0</v>
      </c>
      <c r="BY159" s="987">
        <f>IF(RESUMO_GLOBAL!$X$53="a",ROUND(AO159*$N159,RESUMO_GLOBAL!$X$54),IF(RESUMO_GLOBAL!$X$53="t",TRUNC(AO159*$N159,RESUMO_GLOBAL!$X$54),AO159*$N159))</f>
        <v>0</v>
      </c>
      <c r="BZ159" s="987">
        <f>IF(RESUMO_GLOBAL!$X$53="a",ROUND(AP159*$N159,RESUMO_GLOBAL!$X$54),IF(RESUMO_GLOBAL!$X$53="t",TRUNC(AP159*$N159,RESUMO_GLOBAL!$X$54),AP159*$N159))</f>
        <v>0</v>
      </c>
      <c r="CA159" s="987">
        <f>IF(RESUMO_GLOBAL!$X$53="a",ROUND(AQ159*$N159,RESUMO_GLOBAL!$X$54),IF(RESUMO_GLOBAL!$X$53="t",TRUNC(AQ159*$N159,RESUMO_GLOBAL!$X$54),AQ159*$N159))</f>
        <v>0</v>
      </c>
      <c r="CB159" s="987">
        <f>IF(RESUMO_GLOBAL!$X$53="a",ROUND(AR159*$N159,RESUMO_GLOBAL!$X$54),IF(RESUMO_GLOBAL!$X$53="t",TRUNC(AR159*$N159,RESUMO_GLOBAL!$X$54),AR159*$N159))</f>
        <v>0</v>
      </c>
      <c r="CC159" s="987">
        <f>IF(RESUMO_GLOBAL!$X$53="a",ROUND(AS159*$N159,RESUMO_GLOBAL!$X$54),IF(RESUMO_GLOBAL!$X$53="t",TRUNC(AS159*$N159,RESUMO_GLOBAL!$X$54),AS159*$N159))</f>
        <v>0</v>
      </c>
      <c r="CD159" s="987">
        <f>IF(RESUMO_GLOBAL!$X$53="a",ROUND(AT159*$N159,RESUMO_GLOBAL!$X$54),IF(RESUMO_GLOBAL!$X$53="t",TRUNC(AT159*$N159,RESUMO_GLOBAL!$X$54),AT159*$N159))</f>
        <v>0</v>
      </c>
      <c r="CE159" s="987">
        <f>IF(RESUMO_GLOBAL!$X$53="a",ROUND(AU159*$N159,RESUMO_GLOBAL!$X$54),IF(RESUMO_GLOBAL!$X$53="t",TRUNC(AU159*$N159,RESUMO_GLOBAL!$X$54),AU159*$N159))</f>
        <v>0</v>
      </c>
      <c r="CF159" s="987">
        <f>IF(RESUMO_GLOBAL!$X$53="a",ROUND(AV159*$N159,RESUMO_GLOBAL!$X$54),IF(RESUMO_GLOBAL!$X$53="t",TRUNC(AV159*$N159,RESUMO_GLOBAL!$X$54),AV159*$N159))</f>
        <v>0</v>
      </c>
      <c r="CG159" s="987">
        <f>IF(RESUMO_GLOBAL!$X$53="a",ROUND(AW159*$N159,RESUMO_GLOBAL!$X$54),IF(RESUMO_GLOBAL!$X$53="t",TRUNC(AW159*$N159,RESUMO_GLOBAL!$X$54),AW159*$N159))</f>
        <v>0</v>
      </c>
      <c r="CK159" s="59">
        <f t="shared" si="125"/>
        <v>0</v>
      </c>
      <c r="CL159" s="59">
        <f t="shared" si="126"/>
        <v>0</v>
      </c>
      <c r="CM159" s="59">
        <f t="shared" si="127"/>
        <v>0</v>
      </c>
      <c r="CN159" s="59">
        <f t="shared" si="128"/>
        <v>0</v>
      </c>
      <c r="CO159" s="59">
        <f t="shared" si="129"/>
        <v>0</v>
      </c>
      <c r="CP159" s="59">
        <f t="shared" si="130"/>
        <v>0</v>
      </c>
      <c r="CQ159" s="59">
        <f t="shared" si="131"/>
        <v>0</v>
      </c>
      <c r="CR159" s="59">
        <f t="shared" si="132"/>
        <v>0</v>
      </c>
      <c r="CS159" s="59">
        <f t="shared" si="133"/>
        <v>0</v>
      </c>
      <c r="CT159" s="59">
        <f t="shared" si="134"/>
        <v>0</v>
      </c>
      <c r="CU159" s="59">
        <f t="shared" si="135"/>
        <v>0</v>
      </c>
      <c r="CV159" s="59">
        <f t="shared" si="136"/>
        <v>0</v>
      </c>
      <c r="CW159" s="59">
        <f t="shared" si="137"/>
        <v>0</v>
      </c>
      <c r="CX159" s="59">
        <f t="shared" si="138"/>
        <v>0</v>
      </c>
      <c r="CY159" s="59">
        <f t="shared" si="139"/>
        <v>0</v>
      </c>
      <c r="CZ159" s="59">
        <f t="shared" si="140"/>
        <v>0</v>
      </c>
      <c r="DA159" s="59">
        <f t="shared" si="141"/>
        <v>0</v>
      </c>
      <c r="DB159" s="59">
        <f t="shared" si="142"/>
        <v>0</v>
      </c>
      <c r="DE159">
        <f t="shared" si="123"/>
        <v>154</v>
      </c>
      <c r="DF159" t="str">
        <f t="shared" si="143"/>
        <v/>
      </c>
      <c r="DG159" s="59">
        <f>IF($C159&lt;&gt;0,SUM($CK160:CK160),0)</f>
        <v>0</v>
      </c>
      <c r="DH159" s="59">
        <f>IF($C159&lt;&gt;0,SUM($CK160:CL160),0)</f>
        <v>0</v>
      </c>
      <c r="DI159" s="59">
        <f>IF($C159&lt;&gt;0,SUM($CK160:CM160),0)</f>
        <v>0</v>
      </c>
      <c r="DJ159" s="59">
        <f>IF($C159&lt;&gt;0,SUM($CK160:CN160),0)</f>
        <v>0</v>
      </c>
      <c r="DK159" s="59">
        <f>IF($C159&lt;&gt;0,SUM($CK160:CO160),0)</f>
        <v>0</v>
      </c>
      <c r="DL159" s="59">
        <f>IF($C159&lt;&gt;0,SUM($CK160:CP160),0)</f>
        <v>0</v>
      </c>
      <c r="DM159" s="59">
        <f>IF($C159&lt;&gt;0,SUM($CK160:CQ160),0)</f>
        <v>0</v>
      </c>
      <c r="DN159" s="59">
        <f>IF($C159&lt;&gt;0,SUM($CK160:CR160),0)</f>
        <v>0</v>
      </c>
      <c r="DO159" s="59">
        <f>IF($C159&lt;&gt;0,SUM($CK160:CS160),0)</f>
        <v>0</v>
      </c>
      <c r="DP159" s="59">
        <f>IF($C159&lt;&gt;0,SUM($CK160:CT160),0)</f>
        <v>0</v>
      </c>
      <c r="DQ159" s="59">
        <f>IF($C159&lt;&gt;0,SUM($CK160:CU160),0)</f>
        <v>0</v>
      </c>
      <c r="DR159" s="59">
        <f>IF($C159&lt;&gt;0,SUM($CK160:CV160),0)</f>
        <v>0</v>
      </c>
      <c r="DS159" s="59">
        <f>IF($C159&lt;&gt;0,SUM($CK160:CW160),0)</f>
        <v>0</v>
      </c>
      <c r="DT159" s="59">
        <f>IF($C159&lt;&gt;0,SUM($CK160:CX160),0)</f>
        <v>0</v>
      </c>
      <c r="DU159" s="59">
        <f>IF($C159&lt;&gt;0,SUM($CK160:CY160),0)</f>
        <v>0</v>
      </c>
      <c r="DV159" s="59">
        <f>IF($C159&lt;&gt;0,SUM($CK160:CZ160),0)</f>
        <v>0</v>
      </c>
      <c r="DW159" s="59">
        <f>IF($C159&lt;&gt;0,SUM($CK160:DA160),0)</f>
        <v>0</v>
      </c>
      <c r="DX159" s="59">
        <f>IF($C159&lt;&gt;0,SUM($CK160:DB160),0)</f>
        <v>0</v>
      </c>
      <c r="DY159" s="952" t="str">
        <f t="shared" si="147"/>
        <v/>
      </c>
    </row>
    <row r="160" spans="1:129" ht="13.5" hidden="1" thickBot="1">
      <c r="A160" s="3" t="str">
        <f t="shared" si="148"/>
        <v/>
      </c>
      <c r="B160" s="805">
        <f>Dados_GLOBAL_Inicial!E160</f>
        <v>0</v>
      </c>
      <c r="C160" s="953">
        <f>IF(IFERROR(VALUE(Dados_GLOBAL_Inicial!F160),0)=0,0,Dados_GLOBAL_Inicial!F160)</f>
        <v>0</v>
      </c>
      <c r="D160" s="830">
        <f>Dados_GLOBAL_Inicial!G160</f>
        <v>0</v>
      </c>
      <c r="E160" s="830" t="str">
        <f>IF(IFERROR(VLOOKUP(F160,Cod_Gde_Itens!$A$1:$B$80,2,FALSE),0)&gt;549,IFERROR(VLOOKUP(F160,Cod_Gde_Itens!$A$1:$B$80,2,FALSE),0),IF(Dados_GLOBAL_Inicial!H160=0,"",Dados_GLOBAL_Inicial!H160))</f>
        <v/>
      </c>
      <c r="F160" s="823">
        <f>Dados_GLOBAL_Inicial!I160</f>
        <v>0</v>
      </c>
      <c r="G160" s="824">
        <f>Dados_GLOBAL_Inicial!J160</f>
        <v>0</v>
      </c>
      <c r="H160" s="454">
        <f>Dados_GLOBAL_Inicial!K160</f>
        <v>0</v>
      </c>
      <c r="I160" s="970">
        <f>SUM('MEDIÇÃO_OBJETO (1)'!I160)</f>
        <v>0</v>
      </c>
      <c r="J160" s="455">
        <f t="shared" si="150"/>
        <v>0</v>
      </c>
      <c r="K160" s="451">
        <f t="shared" si="151"/>
        <v>0</v>
      </c>
      <c r="L160" s="452">
        <f t="shared" si="152"/>
        <v>0</v>
      </c>
      <c r="M160" s="809">
        <f t="shared" si="153"/>
        <v>0</v>
      </c>
      <c r="N160" s="810">
        <f>IF(IFERROR(VALUE(Dados_GLOBAL_Inicial!L160),0)=0,0,Dados_GLOBAL_Inicial!L160)</f>
        <v>0</v>
      </c>
      <c r="O160" s="812">
        <f>SUM('MEDIÇÃO_OBJETO (1)'!O160)</f>
        <v>0</v>
      </c>
      <c r="P160" s="812">
        <f>SUM('MEDIÇÃO_OBJETO (1)'!P160)</f>
        <v>0</v>
      </c>
      <c r="Q160" s="813">
        <f t="shared" si="154"/>
        <v>0</v>
      </c>
      <c r="R160" s="951"/>
      <c r="S160" s="815">
        <f>SUM('MEDIÇÃO_OBJETO (1)'!S160)</f>
        <v>0</v>
      </c>
      <c r="T160" s="815">
        <f>SUM('MEDIÇÃO_OBJETO (1)'!T160)</f>
        <v>0</v>
      </c>
      <c r="V160" s="19"/>
      <c r="W160" s="978">
        <f t="shared" si="155"/>
        <v>0</v>
      </c>
      <c r="X160" s="816">
        <f t="shared" si="156"/>
        <v>0</v>
      </c>
      <c r="Y160" s="816">
        <f t="shared" si="157"/>
        <v>0</v>
      </c>
      <c r="Z160" s="817">
        <f t="shared" si="158"/>
        <v>0</v>
      </c>
      <c r="AB160" s="453">
        <f t="shared" si="144"/>
        <v>0</v>
      </c>
      <c r="AC160" s="14">
        <f t="shared" si="159"/>
        <v>0</v>
      </c>
      <c r="AD160" s="819"/>
      <c r="AE160" s="631">
        <f t="shared" si="145"/>
        <v>0</v>
      </c>
      <c r="AF160" s="818">
        <f>SUM('MEDIÇÃO_OBJETO (1)'!AG160)</f>
        <v>0</v>
      </c>
      <c r="AG160" s="541">
        <f>SUM('MEDIÇÃO_OBJETO (1)'!AH160)</f>
        <v>0</v>
      </c>
      <c r="AH160" s="541">
        <f>SUM('MEDIÇÃO_OBJETO (1)'!AI160)</f>
        <v>0</v>
      </c>
      <c r="AI160" s="541">
        <f>SUM('MEDIÇÃO_OBJETO (1)'!AJ160)</f>
        <v>0</v>
      </c>
      <c r="AJ160" s="541">
        <f>SUM('MEDIÇÃO_OBJETO (1)'!AK160)</f>
        <v>0</v>
      </c>
      <c r="AK160" s="541">
        <f>SUM('MEDIÇÃO_OBJETO (1)'!AL160)</f>
        <v>0</v>
      </c>
      <c r="AL160" s="541">
        <f>SUM('MEDIÇÃO_OBJETO (1)'!AM160)</f>
        <v>0</v>
      </c>
      <c r="AM160" s="541">
        <f>SUM('MEDIÇÃO_OBJETO (1)'!AN160)</f>
        <v>0</v>
      </c>
      <c r="AN160" s="541">
        <f>SUM('MEDIÇÃO_OBJETO (1)'!AO160)</f>
        <v>0</v>
      </c>
      <c r="AO160" s="541">
        <f>SUM('MEDIÇÃO_OBJETO (1)'!AP160)</f>
        <v>0</v>
      </c>
      <c r="AP160" s="541">
        <f>SUM('MEDIÇÃO_OBJETO (1)'!AQ160)</f>
        <v>0</v>
      </c>
      <c r="AQ160" s="541">
        <f>SUM('MEDIÇÃO_OBJETO (1)'!AR160)</f>
        <v>0</v>
      </c>
      <c r="AR160" s="541">
        <f>SUM('MEDIÇÃO_OBJETO (1)'!AS160)</f>
        <v>0</v>
      </c>
      <c r="AS160" s="541">
        <f>SUM('MEDIÇÃO_OBJETO (1)'!AT160)</f>
        <v>0</v>
      </c>
      <c r="AT160" s="541">
        <f>SUM('MEDIÇÃO_OBJETO (1)'!AU160)</f>
        <v>0</v>
      </c>
      <c r="AU160" s="541">
        <f>SUM('MEDIÇÃO_OBJETO (1)'!AV160)</f>
        <v>0</v>
      </c>
      <c r="AV160" s="541">
        <f>SUM('MEDIÇÃO_OBJETO (1)'!AW160)</f>
        <v>0</v>
      </c>
      <c r="AW160" s="541">
        <f>SUM('MEDIÇÃO_OBJETO (1)'!AX160)</f>
        <v>0</v>
      </c>
      <c r="AX160" s="977"/>
      <c r="BN160" s="992">
        <f t="shared" si="114"/>
        <v>0</v>
      </c>
      <c r="BO160" s="538">
        <f t="shared" si="146"/>
        <v>0</v>
      </c>
      <c r="BP160" s="987">
        <f>IF(RESUMO_GLOBAL!$X$53="a",ROUND(AF160*$N160,RESUMO_GLOBAL!$X$54),IF(RESUMO_GLOBAL!$X$53="t",TRUNC(AF160*$N160,RESUMO_GLOBAL!$X$54),AF160*$N160))</f>
        <v>0</v>
      </c>
      <c r="BQ160" s="987">
        <f>IF(RESUMO_GLOBAL!$X$53="a",ROUND(AG160*$N160,RESUMO_GLOBAL!$X$54),IF(RESUMO_GLOBAL!$X$53="t",TRUNC(AG160*$N160,RESUMO_GLOBAL!$X$54),AG160*$N160))</f>
        <v>0</v>
      </c>
      <c r="BR160" s="987">
        <f>IF(RESUMO_GLOBAL!$X$53="a",ROUND(AH160*$N160,RESUMO_GLOBAL!$X$54),IF(RESUMO_GLOBAL!$X$53="t",TRUNC(AH160*$N160,RESUMO_GLOBAL!$X$54),AH160*$N160))</f>
        <v>0</v>
      </c>
      <c r="BS160" s="987">
        <f>IF(RESUMO_GLOBAL!$X$53="a",ROUND(AI160*$N160,RESUMO_GLOBAL!$X$54),IF(RESUMO_GLOBAL!$X$53="t",TRUNC(AI160*$N160,RESUMO_GLOBAL!$X$54),AI160*$N160))</f>
        <v>0</v>
      </c>
      <c r="BT160" s="987">
        <f>IF(RESUMO_GLOBAL!$X$53="a",ROUND(AJ160*$N160,RESUMO_GLOBAL!$X$54),IF(RESUMO_GLOBAL!$X$53="t",TRUNC(AJ160*$N160,RESUMO_GLOBAL!$X$54),AJ160*$N160))</f>
        <v>0</v>
      </c>
      <c r="BU160" s="987">
        <f>IF(RESUMO_GLOBAL!$X$53="a",ROUND(AK160*$N160,RESUMO_GLOBAL!$X$54),IF(RESUMO_GLOBAL!$X$53="t",TRUNC(AK160*$N160,RESUMO_GLOBAL!$X$54),AK160*$N160))</f>
        <v>0</v>
      </c>
      <c r="BV160" s="987">
        <f>IF(RESUMO_GLOBAL!$X$53="a",ROUND(AL160*$N160,RESUMO_GLOBAL!$X$54),IF(RESUMO_GLOBAL!$X$53="t",TRUNC(AL160*$N160,RESUMO_GLOBAL!$X$54),AL160*$N160))</f>
        <v>0</v>
      </c>
      <c r="BW160" s="987">
        <f>IF(RESUMO_GLOBAL!$X$53="a",ROUND(AM160*$N160,RESUMO_GLOBAL!$X$54),IF(RESUMO_GLOBAL!$X$53="t",TRUNC(AM160*$N160,RESUMO_GLOBAL!$X$54),AM160*$N160))</f>
        <v>0</v>
      </c>
      <c r="BX160" s="987">
        <f>IF(RESUMO_GLOBAL!$X$53="a",ROUND(AN160*$N160,RESUMO_GLOBAL!$X$54),IF(RESUMO_GLOBAL!$X$53="t",TRUNC(AN160*$N160,RESUMO_GLOBAL!$X$54),AN160*$N160))</f>
        <v>0</v>
      </c>
      <c r="BY160" s="987">
        <f>IF(RESUMO_GLOBAL!$X$53="a",ROUND(AO160*$N160,RESUMO_GLOBAL!$X$54),IF(RESUMO_GLOBAL!$X$53="t",TRUNC(AO160*$N160,RESUMO_GLOBAL!$X$54),AO160*$N160))</f>
        <v>0</v>
      </c>
      <c r="BZ160" s="987">
        <f>IF(RESUMO_GLOBAL!$X$53="a",ROUND(AP160*$N160,RESUMO_GLOBAL!$X$54),IF(RESUMO_GLOBAL!$X$53="t",TRUNC(AP160*$N160,RESUMO_GLOBAL!$X$54),AP160*$N160))</f>
        <v>0</v>
      </c>
      <c r="CA160" s="987">
        <f>IF(RESUMO_GLOBAL!$X$53="a",ROUND(AQ160*$N160,RESUMO_GLOBAL!$X$54),IF(RESUMO_GLOBAL!$X$53="t",TRUNC(AQ160*$N160,RESUMO_GLOBAL!$X$54),AQ160*$N160))</f>
        <v>0</v>
      </c>
      <c r="CB160" s="987">
        <f>IF(RESUMO_GLOBAL!$X$53="a",ROUND(AR160*$N160,RESUMO_GLOBAL!$X$54),IF(RESUMO_GLOBAL!$X$53="t",TRUNC(AR160*$N160,RESUMO_GLOBAL!$X$54),AR160*$N160))</f>
        <v>0</v>
      </c>
      <c r="CC160" s="987">
        <f>IF(RESUMO_GLOBAL!$X$53="a",ROUND(AS160*$N160,RESUMO_GLOBAL!$X$54),IF(RESUMO_GLOBAL!$X$53="t",TRUNC(AS160*$N160,RESUMO_GLOBAL!$X$54),AS160*$N160))</f>
        <v>0</v>
      </c>
      <c r="CD160" s="987">
        <f>IF(RESUMO_GLOBAL!$X$53="a",ROUND(AT160*$N160,RESUMO_GLOBAL!$X$54),IF(RESUMO_GLOBAL!$X$53="t",TRUNC(AT160*$N160,RESUMO_GLOBAL!$X$54),AT160*$N160))</f>
        <v>0</v>
      </c>
      <c r="CE160" s="987">
        <f>IF(RESUMO_GLOBAL!$X$53="a",ROUND(AU160*$N160,RESUMO_GLOBAL!$X$54),IF(RESUMO_GLOBAL!$X$53="t",TRUNC(AU160*$N160,RESUMO_GLOBAL!$X$54),AU160*$N160))</f>
        <v>0</v>
      </c>
      <c r="CF160" s="987">
        <f>IF(RESUMO_GLOBAL!$X$53="a",ROUND(AV160*$N160,RESUMO_GLOBAL!$X$54),IF(RESUMO_GLOBAL!$X$53="t",TRUNC(AV160*$N160,RESUMO_GLOBAL!$X$54),AV160*$N160))</f>
        <v>0</v>
      </c>
      <c r="CG160" s="987">
        <f>IF(RESUMO_GLOBAL!$X$53="a",ROUND(AW160*$N160,RESUMO_GLOBAL!$X$54),IF(RESUMO_GLOBAL!$X$53="t",TRUNC(AW160*$N160,RESUMO_GLOBAL!$X$54),AW160*$N160))</f>
        <v>0</v>
      </c>
      <c r="CK160" s="59">
        <f t="shared" si="125"/>
        <v>0</v>
      </c>
      <c r="CL160" s="59">
        <f t="shared" si="126"/>
        <v>0</v>
      </c>
      <c r="CM160" s="59">
        <f t="shared" si="127"/>
        <v>0</v>
      </c>
      <c r="CN160" s="59">
        <f t="shared" si="128"/>
        <v>0</v>
      </c>
      <c r="CO160" s="59">
        <f t="shared" si="129"/>
        <v>0</v>
      </c>
      <c r="CP160" s="59">
        <f t="shared" si="130"/>
        <v>0</v>
      </c>
      <c r="CQ160" s="59">
        <f t="shared" si="131"/>
        <v>0</v>
      </c>
      <c r="CR160" s="59">
        <f t="shared" si="132"/>
        <v>0</v>
      </c>
      <c r="CS160" s="59">
        <f t="shared" si="133"/>
        <v>0</v>
      </c>
      <c r="CT160" s="59">
        <f t="shared" si="134"/>
        <v>0</v>
      </c>
      <c r="CU160" s="59">
        <f t="shared" si="135"/>
        <v>0</v>
      </c>
      <c r="CV160" s="59">
        <f t="shared" si="136"/>
        <v>0</v>
      </c>
      <c r="CW160" s="59">
        <f t="shared" si="137"/>
        <v>0</v>
      </c>
      <c r="CX160" s="59">
        <f t="shared" si="138"/>
        <v>0</v>
      </c>
      <c r="CY160" s="59">
        <f t="shared" si="139"/>
        <v>0</v>
      </c>
      <c r="CZ160" s="59">
        <f t="shared" si="140"/>
        <v>0</v>
      </c>
      <c r="DA160" s="59">
        <f t="shared" si="141"/>
        <v>0</v>
      </c>
      <c r="DB160" s="59">
        <f t="shared" si="142"/>
        <v>0</v>
      </c>
      <c r="DE160">
        <f t="shared" si="123"/>
        <v>155</v>
      </c>
      <c r="DF160" t="str">
        <f t="shared" si="143"/>
        <v/>
      </c>
      <c r="DG160" s="59">
        <f>IF($C160&lt;&gt;0,SUM($CK161:CK161),0)</f>
        <v>0</v>
      </c>
      <c r="DH160" s="59">
        <f>IF($C160&lt;&gt;0,SUM($CK161:CL161),0)</f>
        <v>0</v>
      </c>
      <c r="DI160" s="59">
        <f>IF($C160&lt;&gt;0,SUM($CK161:CM161),0)</f>
        <v>0</v>
      </c>
      <c r="DJ160" s="59">
        <f>IF($C160&lt;&gt;0,SUM($CK161:CN161),0)</f>
        <v>0</v>
      </c>
      <c r="DK160" s="59">
        <f>IF($C160&lt;&gt;0,SUM($CK161:CO161),0)</f>
        <v>0</v>
      </c>
      <c r="DL160" s="59">
        <f>IF($C160&lt;&gt;0,SUM($CK161:CP161),0)</f>
        <v>0</v>
      </c>
      <c r="DM160" s="59">
        <f>IF($C160&lt;&gt;0,SUM($CK161:CQ161),0)</f>
        <v>0</v>
      </c>
      <c r="DN160" s="59">
        <f>IF($C160&lt;&gt;0,SUM($CK161:CR161),0)</f>
        <v>0</v>
      </c>
      <c r="DO160" s="59">
        <f>IF($C160&lt;&gt;0,SUM($CK161:CS161),0)</f>
        <v>0</v>
      </c>
      <c r="DP160" s="59">
        <f>IF($C160&lt;&gt;0,SUM($CK161:CT161),0)</f>
        <v>0</v>
      </c>
      <c r="DQ160" s="59">
        <f>IF($C160&lt;&gt;0,SUM($CK161:CU161),0)</f>
        <v>0</v>
      </c>
      <c r="DR160" s="59">
        <f>IF($C160&lt;&gt;0,SUM($CK161:CV161),0)</f>
        <v>0</v>
      </c>
      <c r="DS160" s="59">
        <f>IF($C160&lt;&gt;0,SUM($CK161:CW161),0)</f>
        <v>0</v>
      </c>
      <c r="DT160" s="59">
        <f>IF($C160&lt;&gt;0,SUM($CK161:CX161),0)</f>
        <v>0</v>
      </c>
      <c r="DU160" s="59">
        <f>IF($C160&lt;&gt;0,SUM($CK161:CY161),0)</f>
        <v>0</v>
      </c>
      <c r="DV160" s="59">
        <f>IF($C160&lt;&gt;0,SUM($CK161:CZ161),0)</f>
        <v>0</v>
      </c>
      <c r="DW160" s="59">
        <f>IF($C160&lt;&gt;0,SUM($CK161:DA161),0)</f>
        <v>0</v>
      </c>
      <c r="DX160" s="59">
        <f>IF($C160&lt;&gt;0,SUM($CK161:DB161),0)</f>
        <v>0</v>
      </c>
      <c r="DY160" s="952" t="str">
        <f t="shared" si="147"/>
        <v/>
      </c>
    </row>
    <row r="161" spans="1:129" ht="13.5" hidden="1" thickBot="1">
      <c r="A161" s="3" t="str">
        <f t="shared" si="148"/>
        <v/>
      </c>
      <c r="B161" s="805">
        <f>Dados_GLOBAL_Inicial!E161</f>
        <v>0</v>
      </c>
      <c r="C161" s="953">
        <f>IF(IFERROR(VALUE(Dados_GLOBAL_Inicial!F161),0)=0,0,Dados_GLOBAL_Inicial!F161)</f>
        <v>0</v>
      </c>
      <c r="D161" s="830">
        <f>Dados_GLOBAL_Inicial!G161</f>
        <v>0</v>
      </c>
      <c r="E161" s="830" t="str">
        <f>IF(IFERROR(VLOOKUP(F161,Cod_Gde_Itens!$A$1:$B$80,2,FALSE),0)&gt;549,IFERROR(VLOOKUP(F161,Cod_Gde_Itens!$A$1:$B$80,2,FALSE),0),IF(Dados_GLOBAL_Inicial!H161=0,"",Dados_GLOBAL_Inicial!H161))</f>
        <v/>
      </c>
      <c r="F161" s="823">
        <f>Dados_GLOBAL_Inicial!I161</f>
        <v>0</v>
      </c>
      <c r="G161" s="824">
        <f>Dados_GLOBAL_Inicial!J161</f>
        <v>0</v>
      </c>
      <c r="H161" s="454">
        <f>Dados_GLOBAL_Inicial!K161</f>
        <v>0</v>
      </c>
      <c r="I161" s="970">
        <f>SUM('MEDIÇÃO_OBJETO (1)'!I161)</f>
        <v>0</v>
      </c>
      <c r="J161" s="455">
        <f t="shared" si="150"/>
        <v>0</v>
      </c>
      <c r="K161" s="451">
        <f t="shared" si="151"/>
        <v>0</v>
      </c>
      <c r="L161" s="452">
        <f t="shared" si="152"/>
        <v>0</v>
      </c>
      <c r="M161" s="809">
        <f t="shared" si="153"/>
        <v>0</v>
      </c>
      <c r="N161" s="810">
        <f>IF(IFERROR(VALUE(Dados_GLOBAL_Inicial!L161),0)=0,0,Dados_GLOBAL_Inicial!L161)</f>
        <v>0</v>
      </c>
      <c r="O161" s="812">
        <f>SUM('MEDIÇÃO_OBJETO (1)'!O161)</f>
        <v>0</v>
      </c>
      <c r="P161" s="812">
        <f>SUM('MEDIÇÃO_OBJETO (1)'!P161)</f>
        <v>0</v>
      </c>
      <c r="Q161" s="813">
        <f t="shared" si="154"/>
        <v>0</v>
      </c>
      <c r="R161" s="951"/>
      <c r="S161" s="815">
        <f>SUM('MEDIÇÃO_OBJETO (1)'!S161)</f>
        <v>0</v>
      </c>
      <c r="T161" s="815">
        <f>SUM('MEDIÇÃO_OBJETO (1)'!T161)</f>
        <v>0</v>
      </c>
      <c r="V161" s="19"/>
      <c r="W161" s="978">
        <f t="shared" si="155"/>
        <v>0</v>
      </c>
      <c r="X161" s="816">
        <f t="shared" si="156"/>
        <v>0</v>
      </c>
      <c r="Y161" s="816">
        <f t="shared" si="157"/>
        <v>0</v>
      </c>
      <c r="Z161" s="817">
        <f t="shared" si="158"/>
        <v>0</v>
      </c>
      <c r="AB161" s="453">
        <f t="shared" si="144"/>
        <v>0</v>
      </c>
      <c r="AC161" s="14">
        <f t="shared" si="159"/>
        <v>0</v>
      </c>
      <c r="AD161" s="819"/>
      <c r="AE161" s="631">
        <f t="shared" si="145"/>
        <v>0</v>
      </c>
      <c r="AF161" s="818">
        <f>SUM('MEDIÇÃO_OBJETO (1)'!AG161)</f>
        <v>0</v>
      </c>
      <c r="AG161" s="541">
        <f>SUM('MEDIÇÃO_OBJETO (1)'!AH161)</f>
        <v>0</v>
      </c>
      <c r="AH161" s="541">
        <f>SUM('MEDIÇÃO_OBJETO (1)'!AI161)</f>
        <v>0</v>
      </c>
      <c r="AI161" s="541">
        <f>SUM('MEDIÇÃO_OBJETO (1)'!AJ161)</f>
        <v>0</v>
      </c>
      <c r="AJ161" s="541">
        <f>SUM('MEDIÇÃO_OBJETO (1)'!AK161)</f>
        <v>0</v>
      </c>
      <c r="AK161" s="541">
        <f>SUM('MEDIÇÃO_OBJETO (1)'!AL161)</f>
        <v>0</v>
      </c>
      <c r="AL161" s="541">
        <f>SUM('MEDIÇÃO_OBJETO (1)'!AM161)</f>
        <v>0</v>
      </c>
      <c r="AM161" s="541">
        <f>SUM('MEDIÇÃO_OBJETO (1)'!AN161)</f>
        <v>0</v>
      </c>
      <c r="AN161" s="541">
        <f>SUM('MEDIÇÃO_OBJETO (1)'!AO161)</f>
        <v>0</v>
      </c>
      <c r="AO161" s="541">
        <f>SUM('MEDIÇÃO_OBJETO (1)'!AP161)</f>
        <v>0</v>
      </c>
      <c r="AP161" s="541">
        <f>SUM('MEDIÇÃO_OBJETO (1)'!AQ161)</f>
        <v>0</v>
      </c>
      <c r="AQ161" s="541">
        <f>SUM('MEDIÇÃO_OBJETO (1)'!AR161)</f>
        <v>0</v>
      </c>
      <c r="AR161" s="541">
        <f>SUM('MEDIÇÃO_OBJETO (1)'!AS161)</f>
        <v>0</v>
      </c>
      <c r="AS161" s="541">
        <f>SUM('MEDIÇÃO_OBJETO (1)'!AT161)</f>
        <v>0</v>
      </c>
      <c r="AT161" s="541">
        <f>SUM('MEDIÇÃO_OBJETO (1)'!AU161)</f>
        <v>0</v>
      </c>
      <c r="AU161" s="541">
        <f>SUM('MEDIÇÃO_OBJETO (1)'!AV161)</f>
        <v>0</v>
      </c>
      <c r="AV161" s="541">
        <f>SUM('MEDIÇÃO_OBJETO (1)'!AW161)</f>
        <v>0</v>
      </c>
      <c r="AW161" s="541">
        <f>SUM('MEDIÇÃO_OBJETO (1)'!AX161)</f>
        <v>0</v>
      </c>
      <c r="AX161" s="977"/>
      <c r="BN161" s="992">
        <f t="shared" si="114"/>
        <v>0</v>
      </c>
      <c r="BO161" s="538">
        <f t="shared" si="146"/>
        <v>0</v>
      </c>
      <c r="BP161" s="987">
        <f>IF(RESUMO_GLOBAL!$X$53="a",ROUND(AF161*$N161,RESUMO_GLOBAL!$X$54),IF(RESUMO_GLOBAL!$X$53="t",TRUNC(AF161*$N161,RESUMO_GLOBAL!$X$54),AF161*$N161))</f>
        <v>0</v>
      </c>
      <c r="BQ161" s="987">
        <f>IF(RESUMO_GLOBAL!$X$53="a",ROUND(AG161*$N161,RESUMO_GLOBAL!$X$54),IF(RESUMO_GLOBAL!$X$53="t",TRUNC(AG161*$N161,RESUMO_GLOBAL!$X$54),AG161*$N161))</f>
        <v>0</v>
      </c>
      <c r="BR161" s="987">
        <f>IF(RESUMO_GLOBAL!$X$53="a",ROUND(AH161*$N161,RESUMO_GLOBAL!$X$54),IF(RESUMO_GLOBAL!$X$53="t",TRUNC(AH161*$N161,RESUMO_GLOBAL!$X$54),AH161*$N161))</f>
        <v>0</v>
      </c>
      <c r="BS161" s="987">
        <f>IF(RESUMO_GLOBAL!$X$53="a",ROUND(AI161*$N161,RESUMO_GLOBAL!$X$54),IF(RESUMO_GLOBAL!$X$53="t",TRUNC(AI161*$N161,RESUMO_GLOBAL!$X$54),AI161*$N161))</f>
        <v>0</v>
      </c>
      <c r="BT161" s="987">
        <f>IF(RESUMO_GLOBAL!$X$53="a",ROUND(AJ161*$N161,RESUMO_GLOBAL!$X$54),IF(RESUMO_GLOBAL!$X$53="t",TRUNC(AJ161*$N161,RESUMO_GLOBAL!$X$54),AJ161*$N161))</f>
        <v>0</v>
      </c>
      <c r="BU161" s="987">
        <f>IF(RESUMO_GLOBAL!$X$53="a",ROUND(AK161*$N161,RESUMO_GLOBAL!$X$54),IF(RESUMO_GLOBAL!$X$53="t",TRUNC(AK161*$N161,RESUMO_GLOBAL!$X$54),AK161*$N161))</f>
        <v>0</v>
      </c>
      <c r="BV161" s="987">
        <f>IF(RESUMO_GLOBAL!$X$53="a",ROUND(AL161*$N161,RESUMO_GLOBAL!$X$54),IF(RESUMO_GLOBAL!$X$53="t",TRUNC(AL161*$N161,RESUMO_GLOBAL!$X$54),AL161*$N161))</f>
        <v>0</v>
      </c>
      <c r="BW161" s="987">
        <f>IF(RESUMO_GLOBAL!$X$53="a",ROUND(AM161*$N161,RESUMO_GLOBAL!$X$54),IF(RESUMO_GLOBAL!$X$53="t",TRUNC(AM161*$N161,RESUMO_GLOBAL!$X$54),AM161*$N161))</f>
        <v>0</v>
      </c>
      <c r="BX161" s="987">
        <f>IF(RESUMO_GLOBAL!$X$53="a",ROUND(AN161*$N161,RESUMO_GLOBAL!$X$54),IF(RESUMO_GLOBAL!$X$53="t",TRUNC(AN161*$N161,RESUMO_GLOBAL!$X$54),AN161*$N161))</f>
        <v>0</v>
      </c>
      <c r="BY161" s="987">
        <f>IF(RESUMO_GLOBAL!$X$53="a",ROUND(AO161*$N161,RESUMO_GLOBAL!$X$54),IF(RESUMO_GLOBAL!$X$53="t",TRUNC(AO161*$N161,RESUMO_GLOBAL!$X$54),AO161*$N161))</f>
        <v>0</v>
      </c>
      <c r="BZ161" s="987">
        <f>IF(RESUMO_GLOBAL!$X$53="a",ROUND(AP161*$N161,RESUMO_GLOBAL!$X$54),IF(RESUMO_GLOBAL!$X$53="t",TRUNC(AP161*$N161,RESUMO_GLOBAL!$X$54),AP161*$N161))</f>
        <v>0</v>
      </c>
      <c r="CA161" s="987">
        <f>IF(RESUMO_GLOBAL!$X$53="a",ROUND(AQ161*$N161,RESUMO_GLOBAL!$X$54),IF(RESUMO_GLOBAL!$X$53="t",TRUNC(AQ161*$N161,RESUMO_GLOBAL!$X$54),AQ161*$N161))</f>
        <v>0</v>
      </c>
      <c r="CB161" s="987">
        <f>IF(RESUMO_GLOBAL!$X$53="a",ROUND(AR161*$N161,RESUMO_GLOBAL!$X$54),IF(RESUMO_GLOBAL!$X$53="t",TRUNC(AR161*$N161,RESUMO_GLOBAL!$X$54),AR161*$N161))</f>
        <v>0</v>
      </c>
      <c r="CC161" s="987">
        <f>IF(RESUMO_GLOBAL!$X$53="a",ROUND(AS161*$N161,RESUMO_GLOBAL!$X$54),IF(RESUMO_GLOBAL!$X$53="t",TRUNC(AS161*$N161,RESUMO_GLOBAL!$X$54),AS161*$N161))</f>
        <v>0</v>
      </c>
      <c r="CD161" s="987">
        <f>IF(RESUMO_GLOBAL!$X$53="a",ROUND(AT161*$N161,RESUMO_GLOBAL!$X$54),IF(RESUMO_GLOBAL!$X$53="t",TRUNC(AT161*$N161,RESUMO_GLOBAL!$X$54),AT161*$N161))</f>
        <v>0</v>
      </c>
      <c r="CE161" s="987">
        <f>IF(RESUMO_GLOBAL!$X$53="a",ROUND(AU161*$N161,RESUMO_GLOBAL!$X$54),IF(RESUMO_GLOBAL!$X$53="t",TRUNC(AU161*$N161,RESUMO_GLOBAL!$X$54),AU161*$N161))</f>
        <v>0</v>
      </c>
      <c r="CF161" s="987">
        <f>IF(RESUMO_GLOBAL!$X$53="a",ROUND(AV161*$N161,RESUMO_GLOBAL!$X$54),IF(RESUMO_GLOBAL!$X$53="t",TRUNC(AV161*$N161,RESUMO_GLOBAL!$X$54),AV161*$N161))</f>
        <v>0</v>
      </c>
      <c r="CG161" s="987">
        <f>IF(RESUMO_GLOBAL!$X$53="a",ROUND(AW161*$N161,RESUMO_GLOBAL!$X$54),IF(RESUMO_GLOBAL!$X$53="t",TRUNC(AW161*$N161,RESUMO_GLOBAL!$X$54),AW161*$N161))</f>
        <v>0</v>
      </c>
      <c r="CK161" s="59">
        <f t="shared" si="125"/>
        <v>0</v>
      </c>
      <c r="CL161" s="59">
        <f t="shared" si="126"/>
        <v>0</v>
      </c>
      <c r="CM161" s="59">
        <f t="shared" si="127"/>
        <v>0</v>
      </c>
      <c r="CN161" s="59">
        <f t="shared" si="128"/>
        <v>0</v>
      </c>
      <c r="CO161" s="59">
        <f t="shared" si="129"/>
        <v>0</v>
      </c>
      <c r="CP161" s="59">
        <f t="shared" si="130"/>
        <v>0</v>
      </c>
      <c r="CQ161" s="59">
        <f t="shared" si="131"/>
        <v>0</v>
      </c>
      <c r="CR161" s="59">
        <f t="shared" si="132"/>
        <v>0</v>
      </c>
      <c r="CS161" s="59">
        <f t="shared" si="133"/>
        <v>0</v>
      </c>
      <c r="CT161" s="59">
        <f t="shared" si="134"/>
        <v>0</v>
      </c>
      <c r="CU161" s="59">
        <f t="shared" si="135"/>
        <v>0</v>
      </c>
      <c r="CV161" s="59">
        <f t="shared" si="136"/>
        <v>0</v>
      </c>
      <c r="CW161" s="59">
        <f t="shared" si="137"/>
        <v>0</v>
      </c>
      <c r="CX161" s="59">
        <f t="shared" si="138"/>
        <v>0</v>
      </c>
      <c r="CY161" s="59">
        <f t="shared" si="139"/>
        <v>0</v>
      </c>
      <c r="CZ161" s="59">
        <f t="shared" si="140"/>
        <v>0</v>
      </c>
      <c r="DA161" s="59">
        <f t="shared" si="141"/>
        <v>0</v>
      </c>
      <c r="DB161" s="59">
        <f t="shared" si="142"/>
        <v>0</v>
      </c>
      <c r="DE161">
        <f t="shared" si="123"/>
        <v>156</v>
      </c>
      <c r="DF161" t="str">
        <f t="shared" si="143"/>
        <v/>
      </c>
      <c r="DG161" s="59">
        <f>IF($C161&lt;&gt;0,SUM($CK162:CK162),0)</f>
        <v>0</v>
      </c>
      <c r="DH161" s="59">
        <f>IF($C161&lt;&gt;0,SUM($CK162:CL162),0)</f>
        <v>0</v>
      </c>
      <c r="DI161" s="59">
        <f>IF($C161&lt;&gt;0,SUM($CK162:CM162),0)</f>
        <v>0</v>
      </c>
      <c r="DJ161" s="59">
        <f>IF($C161&lt;&gt;0,SUM($CK162:CN162),0)</f>
        <v>0</v>
      </c>
      <c r="DK161" s="59">
        <f>IF($C161&lt;&gt;0,SUM($CK162:CO162),0)</f>
        <v>0</v>
      </c>
      <c r="DL161" s="59">
        <f>IF($C161&lt;&gt;0,SUM($CK162:CP162),0)</f>
        <v>0</v>
      </c>
      <c r="DM161" s="59">
        <f>IF($C161&lt;&gt;0,SUM($CK162:CQ162),0)</f>
        <v>0</v>
      </c>
      <c r="DN161" s="59">
        <f>IF($C161&lt;&gt;0,SUM($CK162:CR162),0)</f>
        <v>0</v>
      </c>
      <c r="DO161" s="59">
        <f>IF($C161&lt;&gt;0,SUM($CK162:CS162),0)</f>
        <v>0</v>
      </c>
      <c r="DP161" s="59">
        <f>IF($C161&lt;&gt;0,SUM($CK162:CT162),0)</f>
        <v>0</v>
      </c>
      <c r="DQ161" s="59">
        <f>IF($C161&lt;&gt;0,SUM($CK162:CU162),0)</f>
        <v>0</v>
      </c>
      <c r="DR161" s="59">
        <f>IF($C161&lt;&gt;0,SUM($CK162:CV162),0)</f>
        <v>0</v>
      </c>
      <c r="DS161" s="59">
        <f>IF($C161&lt;&gt;0,SUM($CK162:CW162),0)</f>
        <v>0</v>
      </c>
      <c r="DT161" s="59">
        <f>IF($C161&lt;&gt;0,SUM($CK162:CX162),0)</f>
        <v>0</v>
      </c>
      <c r="DU161" s="59">
        <f>IF($C161&lt;&gt;0,SUM($CK162:CY162),0)</f>
        <v>0</v>
      </c>
      <c r="DV161" s="59">
        <f>IF($C161&lt;&gt;0,SUM($CK162:CZ162),0)</f>
        <v>0</v>
      </c>
      <c r="DW161" s="59">
        <f>IF($C161&lt;&gt;0,SUM($CK162:DA162),0)</f>
        <v>0</v>
      </c>
      <c r="DX161" s="59">
        <f>IF($C161&lt;&gt;0,SUM($CK162:DB162),0)</f>
        <v>0</v>
      </c>
      <c r="DY161" s="952" t="str">
        <f t="shared" si="147"/>
        <v/>
      </c>
    </row>
    <row r="162" spans="1:129" ht="13.5" hidden="1" thickBot="1">
      <c r="A162" s="3" t="str">
        <f t="shared" si="148"/>
        <v/>
      </c>
      <c r="B162" s="805">
        <f>Dados_GLOBAL_Inicial!E162</f>
        <v>0</v>
      </c>
      <c r="C162" s="953">
        <f>IF(IFERROR(VALUE(Dados_GLOBAL_Inicial!F162),0)=0,0,Dados_GLOBAL_Inicial!F162)</f>
        <v>0</v>
      </c>
      <c r="D162" s="830">
        <f>Dados_GLOBAL_Inicial!G162</f>
        <v>0</v>
      </c>
      <c r="E162" s="830" t="str">
        <f>IF(IFERROR(VLOOKUP(F162,Cod_Gde_Itens!$A$1:$B$80,2,FALSE),0)&gt;549,IFERROR(VLOOKUP(F162,Cod_Gde_Itens!$A$1:$B$80,2,FALSE),0),IF(Dados_GLOBAL_Inicial!H162=0,"",Dados_GLOBAL_Inicial!H162))</f>
        <v/>
      </c>
      <c r="F162" s="823">
        <f>Dados_GLOBAL_Inicial!I162</f>
        <v>0</v>
      </c>
      <c r="G162" s="824">
        <f>Dados_GLOBAL_Inicial!J162</f>
        <v>0</v>
      </c>
      <c r="H162" s="454">
        <f>Dados_GLOBAL_Inicial!K162</f>
        <v>0</v>
      </c>
      <c r="I162" s="970">
        <f>SUM('MEDIÇÃO_OBJETO (1)'!I162)</f>
        <v>0</v>
      </c>
      <c r="J162" s="455">
        <f t="shared" si="150"/>
        <v>0</v>
      </c>
      <c r="K162" s="451">
        <f t="shared" si="151"/>
        <v>0</v>
      </c>
      <c r="L162" s="452">
        <f t="shared" si="152"/>
        <v>0</v>
      </c>
      <c r="M162" s="809">
        <f t="shared" si="153"/>
        <v>0</v>
      </c>
      <c r="N162" s="810">
        <f>IF(IFERROR(VALUE(Dados_GLOBAL_Inicial!L162),0)=0,0,Dados_GLOBAL_Inicial!L162)</f>
        <v>0</v>
      </c>
      <c r="O162" s="812">
        <f>SUM('MEDIÇÃO_OBJETO (1)'!O162)</f>
        <v>0</v>
      </c>
      <c r="P162" s="812">
        <f>SUM('MEDIÇÃO_OBJETO (1)'!P162)</f>
        <v>0</v>
      </c>
      <c r="Q162" s="813">
        <f t="shared" si="154"/>
        <v>0</v>
      </c>
      <c r="R162" s="951"/>
      <c r="S162" s="815">
        <f>SUM('MEDIÇÃO_OBJETO (1)'!S162)</f>
        <v>0</v>
      </c>
      <c r="T162" s="815">
        <f>SUM('MEDIÇÃO_OBJETO (1)'!T162)</f>
        <v>0</v>
      </c>
      <c r="V162" s="19"/>
      <c r="W162" s="978">
        <f t="shared" si="155"/>
        <v>0</v>
      </c>
      <c r="X162" s="816">
        <f t="shared" si="156"/>
        <v>0</v>
      </c>
      <c r="Y162" s="816">
        <f t="shared" si="157"/>
        <v>0</v>
      </c>
      <c r="Z162" s="817">
        <f t="shared" si="158"/>
        <v>0</v>
      </c>
      <c r="AB162" s="453">
        <f t="shared" si="144"/>
        <v>0</v>
      </c>
      <c r="AC162" s="14">
        <f t="shared" si="159"/>
        <v>0</v>
      </c>
      <c r="AD162" s="819"/>
      <c r="AE162" s="631">
        <f t="shared" si="145"/>
        <v>0</v>
      </c>
      <c r="AF162" s="818">
        <f>SUM('MEDIÇÃO_OBJETO (1)'!AG162)</f>
        <v>0</v>
      </c>
      <c r="AG162" s="541">
        <f>SUM('MEDIÇÃO_OBJETO (1)'!AH162)</f>
        <v>0</v>
      </c>
      <c r="AH162" s="541">
        <f>SUM('MEDIÇÃO_OBJETO (1)'!AI162)</f>
        <v>0</v>
      </c>
      <c r="AI162" s="541">
        <f>SUM('MEDIÇÃO_OBJETO (1)'!AJ162)</f>
        <v>0</v>
      </c>
      <c r="AJ162" s="541">
        <f>SUM('MEDIÇÃO_OBJETO (1)'!AK162)</f>
        <v>0</v>
      </c>
      <c r="AK162" s="541">
        <f>SUM('MEDIÇÃO_OBJETO (1)'!AL162)</f>
        <v>0</v>
      </c>
      <c r="AL162" s="541">
        <f>SUM('MEDIÇÃO_OBJETO (1)'!AM162)</f>
        <v>0</v>
      </c>
      <c r="AM162" s="541">
        <f>SUM('MEDIÇÃO_OBJETO (1)'!AN162)</f>
        <v>0</v>
      </c>
      <c r="AN162" s="541">
        <f>SUM('MEDIÇÃO_OBJETO (1)'!AO162)</f>
        <v>0</v>
      </c>
      <c r="AO162" s="541">
        <f>SUM('MEDIÇÃO_OBJETO (1)'!AP162)</f>
        <v>0</v>
      </c>
      <c r="AP162" s="541">
        <f>SUM('MEDIÇÃO_OBJETO (1)'!AQ162)</f>
        <v>0</v>
      </c>
      <c r="AQ162" s="541">
        <f>SUM('MEDIÇÃO_OBJETO (1)'!AR162)</f>
        <v>0</v>
      </c>
      <c r="AR162" s="541">
        <f>SUM('MEDIÇÃO_OBJETO (1)'!AS162)</f>
        <v>0</v>
      </c>
      <c r="AS162" s="541">
        <f>SUM('MEDIÇÃO_OBJETO (1)'!AT162)</f>
        <v>0</v>
      </c>
      <c r="AT162" s="541">
        <f>SUM('MEDIÇÃO_OBJETO (1)'!AU162)</f>
        <v>0</v>
      </c>
      <c r="AU162" s="541">
        <f>SUM('MEDIÇÃO_OBJETO (1)'!AV162)</f>
        <v>0</v>
      </c>
      <c r="AV162" s="541">
        <f>SUM('MEDIÇÃO_OBJETO (1)'!AW162)</f>
        <v>0</v>
      </c>
      <c r="AW162" s="541">
        <f>SUM('MEDIÇÃO_OBJETO (1)'!AX162)</f>
        <v>0</v>
      </c>
      <c r="AX162" s="977"/>
      <c r="BN162" s="992">
        <f t="shared" si="114"/>
        <v>0</v>
      </c>
      <c r="BO162" s="538">
        <f t="shared" si="146"/>
        <v>0</v>
      </c>
      <c r="BP162" s="987">
        <f>IF(RESUMO_GLOBAL!$X$53="a",ROUND(AF162*$N162,RESUMO_GLOBAL!$X$54),IF(RESUMO_GLOBAL!$X$53="t",TRUNC(AF162*$N162,RESUMO_GLOBAL!$X$54),AF162*$N162))</f>
        <v>0</v>
      </c>
      <c r="BQ162" s="987">
        <f>IF(RESUMO_GLOBAL!$X$53="a",ROUND(AG162*$N162,RESUMO_GLOBAL!$X$54),IF(RESUMO_GLOBAL!$X$53="t",TRUNC(AG162*$N162,RESUMO_GLOBAL!$X$54),AG162*$N162))</f>
        <v>0</v>
      </c>
      <c r="BR162" s="987">
        <f>IF(RESUMO_GLOBAL!$X$53="a",ROUND(AH162*$N162,RESUMO_GLOBAL!$X$54),IF(RESUMO_GLOBAL!$X$53="t",TRUNC(AH162*$N162,RESUMO_GLOBAL!$X$54),AH162*$N162))</f>
        <v>0</v>
      </c>
      <c r="BS162" s="987">
        <f>IF(RESUMO_GLOBAL!$X$53="a",ROUND(AI162*$N162,RESUMO_GLOBAL!$X$54),IF(RESUMO_GLOBAL!$X$53="t",TRUNC(AI162*$N162,RESUMO_GLOBAL!$X$54),AI162*$N162))</f>
        <v>0</v>
      </c>
      <c r="BT162" s="987">
        <f>IF(RESUMO_GLOBAL!$X$53="a",ROUND(AJ162*$N162,RESUMO_GLOBAL!$X$54),IF(RESUMO_GLOBAL!$X$53="t",TRUNC(AJ162*$N162,RESUMO_GLOBAL!$X$54),AJ162*$N162))</f>
        <v>0</v>
      </c>
      <c r="BU162" s="987">
        <f>IF(RESUMO_GLOBAL!$X$53="a",ROUND(AK162*$N162,RESUMO_GLOBAL!$X$54),IF(RESUMO_GLOBAL!$X$53="t",TRUNC(AK162*$N162,RESUMO_GLOBAL!$X$54),AK162*$N162))</f>
        <v>0</v>
      </c>
      <c r="BV162" s="987">
        <f>IF(RESUMO_GLOBAL!$X$53="a",ROUND(AL162*$N162,RESUMO_GLOBAL!$X$54),IF(RESUMO_GLOBAL!$X$53="t",TRUNC(AL162*$N162,RESUMO_GLOBAL!$X$54),AL162*$N162))</f>
        <v>0</v>
      </c>
      <c r="BW162" s="987">
        <f>IF(RESUMO_GLOBAL!$X$53="a",ROUND(AM162*$N162,RESUMO_GLOBAL!$X$54),IF(RESUMO_GLOBAL!$X$53="t",TRUNC(AM162*$N162,RESUMO_GLOBAL!$X$54),AM162*$N162))</f>
        <v>0</v>
      </c>
      <c r="BX162" s="987">
        <f>IF(RESUMO_GLOBAL!$X$53="a",ROUND(AN162*$N162,RESUMO_GLOBAL!$X$54),IF(RESUMO_GLOBAL!$X$53="t",TRUNC(AN162*$N162,RESUMO_GLOBAL!$X$54),AN162*$N162))</f>
        <v>0</v>
      </c>
      <c r="BY162" s="987">
        <f>IF(RESUMO_GLOBAL!$X$53="a",ROUND(AO162*$N162,RESUMO_GLOBAL!$X$54),IF(RESUMO_GLOBAL!$X$53="t",TRUNC(AO162*$N162,RESUMO_GLOBAL!$X$54),AO162*$N162))</f>
        <v>0</v>
      </c>
      <c r="BZ162" s="987">
        <f>IF(RESUMO_GLOBAL!$X$53="a",ROUND(AP162*$N162,RESUMO_GLOBAL!$X$54),IF(RESUMO_GLOBAL!$X$53="t",TRUNC(AP162*$N162,RESUMO_GLOBAL!$X$54),AP162*$N162))</f>
        <v>0</v>
      </c>
      <c r="CA162" s="987">
        <f>IF(RESUMO_GLOBAL!$X$53="a",ROUND(AQ162*$N162,RESUMO_GLOBAL!$X$54),IF(RESUMO_GLOBAL!$X$53="t",TRUNC(AQ162*$N162,RESUMO_GLOBAL!$X$54),AQ162*$N162))</f>
        <v>0</v>
      </c>
      <c r="CB162" s="987">
        <f>IF(RESUMO_GLOBAL!$X$53="a",ROUND(AR162*$N162,RESUMO_GLOBAL!$X$54),IF(RESUMO_GLOBAL!$X$53="t",TRUNC(AR162*$N162,RESUMO_GLOBAL!$X$54),AR162*$N162))</f>
        <v>0</v>
      </c>
      <c r="CC162" s="987">
        <f>IF(RESUMO_GLOBAL!$X$53="a",ROUND(AS162*$N162,RESUMO_GLOBAL!$X$54),IF(RESUMO_GLOBAL!$X$53="t",TRUNC(AS162*$N162,RESUMO_GLOBAL!$X$54),AS162*$N162))</f>
        <v>0</v>
      </c>
      <c r="CD162" s="987">
        <f>IF(RESUMO_GLOBAL!$X$53="a",ROUND(AT162*$N162,RESUMO_GLOBAL!$X$54),IF(RESUMO_GLOBAL!$X$53="t",TRUNC(AT162*$N162,RESUMO_GLOBAL!$X$54),AT162*$N162))</f>
        <v>0</v>
      </c>
      <c r="CE162" s="987">
        <f>IF(RESUMO_GLOBAL!$X$53="a",ROUND(AU162*$N162,RESUMO_GLOBAL!$X$54),IF(RESUMO_GLOBAL!$X$53="t",TRUNC(AU162*$N162,RESUMO_GLOBAL!$X$54),AU162*$N162))</f>
        <v>0</v>
      </c>
      <c r="CF162" s="987">
        <f>IF(RESUMO_GLOBAL!$X$53="a",ROUND(AV162*$N162,RESUMO_GLOBAL!$X$54),IF(RESUMO_GLOBAL!$X$53="t",TRUNC(AV162*$N162,RESUMO_GLOBAL!$X$54),AV162*$N162))</f>
        <v>0</v>
      </c>
      <c r="CG162" s="987">
        <f>IF(RESUMO_GLOBAL!$X$53="a",ROUND(AW162*$N162,RESUMO_GLOBAL!$X$54),IF(RESUMO_GLOBAL!$X$53="t",TRUNC(AW162*$N162,RESUMO_GLOBAL!$X$54),AW162*$N162))</f>
        <v>0</v>
      </c>
      <c r="CK162" s="59">
        <f t="shared" si="125"/>
        <v>0</v>
      </c>
      <c r="CL162" s="59">
        <f t="shared" si="126"/>
        <v>0</v>
      </c>
      <c r="CM162" s="59">
        <f t="shared" si="127"/>
        <v>0</v>
      </c>
      <c r="CN162" s="59">
        <f t="shared" si="128"/>
        <v>0</v>
      </c>
      <c r="CO162" s="59">
        <f t="shared" si="129"/>
        <v>0</v>
      </c>
      <c r="CP162" s="59">
        <f t="shared" si="130"/>
        <v>0</v>
      </c>
      <c r="CQ162" s="59">
        <f t="shared" si="131"/>
        <v>0</v>
      </c>
      <c r="CR162" s="59">
        <f t="shared" si="132"/>
        <v>0</v>
      </c>
      <c r="CS162" s="59">
        <f t="shared" si="133"/>
        <v>0</v>
      </c>
      <c r="CT162" s="59">
        <f t="shared" si="134"/>
        <v>0</v>
      </c>
      <c r="CU162" s="59">
        <f t="shared" si="135"/>
        <v>0</v>
      </c>
      <c r="CV162" s="59">
        <f t="shared" si="136"/>
        <v>0</v>
      </c>
      <c r="CW162" s="59">
        <f t="shared" si="137"/>
        <v>0</v>
      </c>
      <c r="CX162" s="59">
        <f t="shared" si="138"/>
        <v>0</v>
      </c>
      <c r="CY162" s="59">
        <f t="shared" si="139"/>
        <v>0</v>
      </c>
      <c r="CZ162" s="59">
        <f t="shared" si="140"/>
        <v>0</v>
      </c>
      <c r="DA162" s="59">
        <f t="shared" si="141"/>
        <v>0</v>
      </c>
      <c r="DB162" s="59">
        <f t="shared" si="142"/>
        <v>0</v>
      </c>
      <c r="DE162">
        <f t="shared" si="123"/>
        <v>157</v>
      </c>
      <c r="DF162" t="str">
        <f t="shared" si="143"/>
        <v/>
      </c>
      <c r="DG162" s="59">
        <f>IF($C162&lt;&gt;0,SUM($CK163:CK163),0)</f>
        <v>0</v>
      </c>
      <c r="DH162" s="59">
        <f>IF($C162&lt;&gt;0,SUM($CK163:CL163),0)</f>
        <v>0</v>
      </c>
      <c r="DI162" s="59">
        <f>IF($C162&lt;&gt;0,SUM($CK163:CM163),0)</f>
        <v>0</v>
      </c>
      <c r="DJ162" s="59">
        <f>IF($C162&lt;&gt;0,SUM($CK163:CN163),0)</f>
        <v>0</v>
      </c>
      <c r="DK162" s="59">
        <f>IF($C162&lt;&gt;0,SUM($CK163:CO163),0)</f>
        <v>0</v>
      </c>
      <c r="DL162" s="59">
        <f>IF($C162&lt;&gt;0,SUM($CK163:CP163),0)</f>
        <v>0</v>
      </c>
      <c r="DM162" s="59">
        <f>IF($C162&lt;&gt;0,SUM($CK163:CQ163),0)</f>
        <v>0</v>
      </c>
      <c r="DN162" s="59">
        <f>IF($C162&lt;&gt;0,SUM($CK163:CR163),0)</f>
        <v>0</v>
      </c>
      <c r="DO162" s="59">
        <f>IF($C162&lt;&gt;0,SUM($CK163:CS163),0)</f>
        <v>0</v>
      </c>
      <c r="DP162" s="59">
        <f>IF($C162&lt;&gt;0,SUM($CK163:CT163),0)</f>
        <v>0</v>
      </c>
      <c r="DQ162" s="59">
        <f>IF($C162&lt;&gt;0,SUM($CK163:CU163),0)</f>
        <v>0</v>
      </c>
      <c r="DR162" s="59">
        <f>IF($C162&lt;&gt;0,SUM($CK163:CV163),0)</f>
        <v>0</v>
      </c>
      <c r="DS162" s="59">
        <f>IF($C162&lt;&gt;0,SUM($CK163:CW163),0)</f>
        <v>0</v>
      </c>
      <c r="DT162" s="59">
        <f>IF($C162&lt;&gt;0,SUM($CK163:CX163),0)</f>
        <v>0</v>
      </c>
      <c r="DU162" s="59">
        <f>IF($C162&lt;&gt;0,SUM($CK163:CY163),0)</f>
        <v>0</v>
      </c>
      <c r="DV162" s="59">
        <f>IF($C162&lt;&gt;0,SUM($CK163:CZ163),0)</f>
        <v>0</v>
      </c>
      <c r="DW162" s="59">
        <f>IF($C162&lt;&gt;0,SUM($CK163:DA163),0)</f>
        <v>0</v>
      </c>
      <c r="DX162" s="59">
        <f>IF($C162&lt;&gt;0,SUM($CK163:DB163),0)</f>
        <v>0</v>
      </c>
      <c r="DY162" s="952" t="str">
        <f t="shared" si="147"/>
        <v/>
      </c>
    </row>
    <row r="163" spans="1:129" ht="13.5" hidden="1" thickBot="1">
      <c r="A163" s="3" t="str">
        <f t="shared" si="148"/>
        <v/>
      </c>
      <c r="B163" s="805">
        <f>Dados_GLOBAL_Inicial!E163</f>
        <v>0</v>
      </c>
      <c r="C163" s="953">
        <f>IF(IFERROR(VALUE(Dados_GLOBAL_Inicial!F163),0)=0,0,Dados_GLOBAL_Inicial!F163)</f>
        <v>0</v>
      </c>
      <c r="D163" s="830">
        <f>Dados_GLOBAL_Inicial!G163</f>
        <v>0</v>
      </c>
      <c r="E163" s="830" t="str">
        <f>IF(IFERROR(VLOOKUP(F163,Cod_Gde_Itens!$A$1:$B$80,2,FALSE),0)&gt;549,IFERROR(VLOOKUP(F163,Cod_Gde_Itens!$A$1:$B$80,2,FALSE),0),IF(Dados_GLOBAL_Inicial!H163=0,"",Dados_GLOBAL_Inicial!H163))</f>
        <v/>
      </c>
      <c r="F163" s="823">
        <f>Dados_GLOBAL_Inicial!I163</f>
        <v>0</v>
      </c>
      <c r="G163" s="824">
        <f>Dados_GLOBAL_Inicial!J163</f>
        <v>0</v>
      </c>
      <c r="H163" s="454">
        <f>Dados_GLOBAL_Inicial!K163</f>
        <v>0</v>
      </c>
      <c r="I163" s="970">
        <f>SUM('MEDIÇÃO_OBJETO (1)'!I163)</f>
        <v>0</v>
      </c>
      <c r="J163" s="455">
        <f t="shared" si="150"/>
        <v>0</v>
      </c>
      <c r="K163" s="451">
        <f t="shared" si="151"/>
        <v>0</v>
      </c>
      <c r="L163" s="452">
        <f t="shared" si="152"/>
        <v>0</v>
      </c>
      <c r="M163" s="809">
        <f t="shared" si="153"/>
        <v>0</v>
      </c>
      <c r="N163" s="810">
        <f>IF(IFERROR(VALUE(Dados_GLOBAL_Inicial!L163),0)=0,0,Dados_GLOBAL_Inicial!L163)</f>
        <v>0</v>
      </c>
      <c r="O163" s="812">
        <f>SUM('MEDIÇÃO_OBJETO (1)'!O163)</f>
        <v>0</v>
      </c>
      <c r="P163" s="812">
        <f>SUM('MEDIÇÃO_OBJETO (1)'!P163)</f>
        <v>0</v>
      </c>
      <c r="Q163" s="813">
        <f t="shared" si="154"/>
        <v>0</v>
      </c>
      <c r="R163" s="951"/>
      <c r="S163" s="815">
        <f>SUM('MEDIÇÃO_OBJETO (1)'!S163)</f>
        <v>0</v>
      </c>
      <c r="T163" s="815">
        <f>SUM('MEDIÇÃO_OBJETO (1)'!T163)</f>
        <v>0</v>
      </c>
      <c r="V163" s="19"/>
      <c r="W163" s="978">
        <f t="shared" si="155"/>
        <v>0</v>
      </c>
      <c r="X163" s="816">
        <f t="shared" si="156"/>
        <v>0</v>
      </c>
      <c r="Y163" s="816">
        <f t="shared" si="157"/>
        <v>0</v>
      </c>
      <c r="Z163" s="817">
        <f t="shared" si="158"/>
        <v>0</v>
      </c>
      <c r="AB163" s="453">
        <f t="shared" si="144"/>
        <v>0</v>
      </c>
      <c r="AC163" s="14">
        <f t="shared" si="159"/>
        <v>0</v>
      </c>
      <c r="AD163" s="819"/>
      <c r="AE163" s="631">
        <f t="shared" si="145"/>
        <v>0</v>
      </c>
      <c r="AF163" s="818">
        <f>SUM('MEDIÇÃO_OBJETO (1)'!AG163)</f>
        <v>0</v>
      </c>
      <c r="AG163" s="541">
        <f>SUM('MEDIÇÃO_OBJETO (1)'!AH163)</f>
        <v>0</v>
      </c>
      <c r="AH163" s="541">
        <f>SUM('MEDIÇÃO_OBJETO (1)'!AI163)</f>
        <v>0</v>
      </c>
      <c r="AI163" s="541">
        <f>SUM('MEDIÇÃO_OBJETO (1)'!AJ163)</f>
        <v>0</v>
      </c>
      <c r="AJ163" s="541">
        <f>SUM('MEDIÇÃO_OBJETO (1)'!AK163)</f>
        <v>0</v>
      </c>
      <c r="AK163" s="541">
        <f>SUM('MEDIÇÃO_OBJETO (1)'!AL163)</f>
        <v>0</v>
      </c>
      <c r="AL163" s="541">
        <f>SUM('MEDIÇÃO_OBJETO (1)'!AM163)</f>
        <v>0</v>
      </c>
      <c r="AM163" s="541">
        <f>SUM('MEDIÇÃO_OBJETO (1)'!AN163)</f>
        <v>0</v>
      </c>
      <c r="AN163" s="541">
        <f>SUM('MEDIÇÃO_OBJETO (1)'!AO163)</f>
        <v>0</v>
      </c>
      <c r="AO163" s="541">
        <f>SUM('MEDIÇÃO_OBJETO (1)'!AP163)</f>
        <v>0</v>
      </c>
      <c r="AP163" s="541">
        <f>SUM('MEDIÇÃO_OBJETO (1)'!AQ163)</f>
        <v>0</v>
      </c>
      <c r="AQ163" s="541">
        <f>SUM('MEDIÇÃO_OBJETO (1)'!AR163)</f>
        <v>0</v>
      </c>
      <c r="AR163" s="541">
        <f>SUM('MEDIÇÃO_OBJETO (1)'!AS163)</f>
        <v>0</v>
      </c>
      <c r="AS163" s="541">
        <f>SUM('MEDIÇÃO_OBJETO (1)'!AT163)</f>
        <v>0</v>
      </c>
      <c r="AT163" s="541">
        <f>SUM('MEDIÇÃO_OBJETO (1)'!AU163)</f>
        <v>0</v>
      </c>
      <c r="AU163" s="541">
        <f>SUM('MEDIÇÃO_OBJETO (1)'!AV163)</f>
        <v>0</v>
      </c>
      <c r="AV163" s="541">
        <f>SUM('MEDIÇÃO_OBJETO (1)'!AW163)</f>
        <v>0</v>
      </c>
      <c r="AW163" s="541">
        <f>SUM('MEDIÇÃO_OBJETO (1)'!AX163)</f>
        <v>0</v>
      </c>
      <c r="AX163" s="977"/>
      <c r="BN163" s="992">
        <f t="shared" ref="BN163:BN226" si="160">O163-BO163</f>
        <v>0</v>
      </c>
      <c r="BO163" s="538">
        <f t="shared" si="146"/>
        <v>0</v>
      </c>
      <c r="BP163" s="987">
        <f>IF(RESUMO_GLOBAL!$X$53="a",ROUND(AF163*$N163,RESUMO_GLOBAL!$X$54),IF(RESUMO_GLOBAL!$X$53="t",TRUNC(AF163*$N163,RESUMO_GLOBAL!$X$54),AF163*$N163))</f>
        <v>0</v>
      </c>
      <c r="BQ163" s="987">
        <f>IF(RESUMO_GLOBAL!$X$53="a",ROUND(AG163*$N163,RESUMO_GLOBAL!$X$54),IF(RESUMO_GLOBAL!$X$53="t",TRUNC(AG163*$N163,RESUMO_GLOBAL!$X$54),AG163*$N163))</f>
        <v>0</v>
      </c>
      <c r="BR163" s="987">
        <f>IF(RESUMO_GLOBAL!$X$53="a",ROUND(AH163*$N163,RESUMO_GLOBAL!$X$54),IF(RESUMO_GLOBAL!$X$53="t",TRUNC(AH163*$N163,RESUMO_GLOBAL!$X$54),AH163*$N163))</f>
        <v>0</v>
      </c>
      <c r="BS163" s="987">
        <f>IF(RESUMO_GLOBAL!$X$53="a",ROUND(AI163*$N163,RESUMO_GLOBAL!$X$54),IF(RESUMO_GLOBAL!$X$53="t",TRUNC(AI163*$N163,RESUMO_GLOBAL!$X$54),AI163*$N163))</f>
        <v>0</v>
      </c>
      <c r="BT163" s="987">
        <f>IF(RESUMO_GLOBAL!$X$53="a",ROUND(AJ163*$N163,RESUMO_GLOBAL!$X$54),IF(RESUMO_GLOBAL!$X$53="t",TRUNC(AJ163*$N163,RESUMO_GLOBAL!$X$54),AJ163*$N163))</f>
        <v>0</v>
      </c>
      <c r="BU163" s="987">
        <f>IF(RESUMO_GLOBAL!$X$53="a",ROUND(AK163*$N163,RESUMO_GLOBAL!$X$54),IF(RESUMO_GLOBAL!$X$53="t",TRUNC(AK163*$N163,RESUMO_GLOBAL!$X$54),AK163*$N163))</f>
        <v>0</v>
      </c>
      <c r="BV163" s="987">
        <f>IF(RESUMO_GLOBAL!$X$53="a",ROUND(AL163*$N163,RESUMO_GLOBAL!$X$54),IF(RESUMO_GLOBAL!$X$53="t",TRUNC(AL163*$N163,RESUMO_GLOBAL!$X$54),AL163*$N163))</f>
        <v>0</v>
      </c>
      <c r="BW163" s="987">
        <f>IF(RESUMO_GLOBAL!$X$53="a",ROUND(AM163*$N163,RESUMO_GLOBAL!$X$54),IF(RESUMO_GLOBAL!$X$53="t",TRUNC(AM163*$N163,RESUMO_GLOBAL!$X$54),AM163*$N163))</f>
        <v>0</v>
      </c>
      <c r="BX163" s="987">
        <f>IF(RESUMO_GLOBAL!$X$53="a",ROUND(AN163*$N163,RESUMO_GLOBAL!$X$54),IF(RESUMO_GLOBAL!$X$53="t",TRUNC(AN163*$N163,RESUMO_GLOBAL!$X$54),AN163*$N163))</f>
        <v>0</v>
      </c>
      <c r="BY163" s="987">
        <f>IF(RESUMO_GLOBAL!$X$53="a",ROUND(AO163*$N163,RESUMO_GLOBAL!$X$54),IF(RESUMO_GLOBAL!$X$53="t",TRUNC(AO163*$N163,RESUMO_GLOBAL!$X$54),AO163*$N163))</f>
        <v>0</v>
      </c>
      <c r="BZ163" s="987">
        <f>IF(RESUMO_GLOBAL!$X$53="a",ROUND(AP163*$N163,RESUMO_GLOBAL!$X$54),IF(RESUMO_GLOBAL!$X$53="t",TRUNC(AP163*$N163,RESUMO_GLOBAL!$X$54),AP163*$N163))</f>
        <v>0</v>
      </c>
      <c r="CA163" s="987">
        <f>IF(RESUMO_GLOBAL!$X$53="a",ROUND(AQ163*$N163,RESUMO_GLOBAL!$X$54),IF(RESUMO_GLOBAL!$X$53="t",TRUNC(AQ163*$N163,RESUMO_GLOBAL!$X$54),AQ163*$N163))</f>
        <v>0</v>
      </c>
      <c r="CB163" s="987">
        <f>IF(RESUMO_GLOBAL!$X$53="a",ROUND(AR163*$N163,RESUMO_GLOBAL!$X$54),IF(RESUMO_GLOBAL!$X$53="t",TRUNC(AR163*$N163,RESUMO_GLOBAL!$X$54),AR163*$N163))</f>
        <v>0</v>
      </c>
      <c r="CC163" s="987">
        <f>IF(RESUMO_GLOBAL!$X$53="a",ROUND(AS163*$N163,RESUMO_GLOBAL!$X$54),IF(RESUMO_GLOBAL!$X$53="t",TRUNC(AS163*$N163,RESUMO_GLOBAL!$X$54),AS163*$N163))</f>
        <v>0</v>
      </c>
      <c r="CD163" s="987">
        <f>IF(RESUMO_GLOBAL!$X$53="a",ROUND(AT163*$N163,RESUMO_GLOBAL!$X$54),IF(RESUMO_GLOBAL!$X$53="t",TRUNC(AT163*$N163,RESUMO_GLOBAL!$X$54),AT163*$N163))</f>
        <v>0</v>
      </c>
      <c r="CE163" s="987">
        <f>IF(RESUMO_GLOBAL!$X$53="a",ROUND(AU163*$N163,RESUMO_GLOBAL!$X$54),IF(RESUMO_GLOBAL!$X$53="t",TRUNC(AU163*$N163,RESUMO_GLOBAL!$X$54),AU163*$N163))</f>
        <v>0</v>
      </c>
      <c r="CF163" s="987">
        <f>IF(RESUMO_GLOBAL!$X$53="a",ROUND(AV163*$N163,RESUMO_GLOBAL!$X$54),IF(RESUMO_GLOBAL!$X$53="t",TRUNC(AV163*$N163,RESUMO_GLOBAL!$X$54),AV163*$N163))</f>
        <v>0</v>
      </c>
      <c r="CG163" s="987">
        <f>IF(RESUMO_GLOBAL!$X$53="a",ROUND(AW163*$N163,RESUMO_GLOBAL!$X$54),IF(RESUMO_GLOBAL!$X$53="t",TRUNC(AW163*$N163,RESUMO_GLOBAL!$X$54),AW163*$N163))</f>
        <v>0</v>
      </c>
      <c r="CK163" s="59">
        <f t="shared" si="125"/>
        <v>0</v>
      </c>
      <c r="CL163" s="59">
        <f t="shared" si="126"/>
        <v>0</v>
      </c>
      <c r="CM163" s="59">
        <f t="shared" si="127"/>
        <v>0</v>
      </c>
      <c r="CN163" s="59">
        <f t="shared" si="128"/>
        <v>0</v>
      </c>
      <c r="CO163" s="59">
        <f t="shared" si="129"/>
        <v>0</v>
      </c>
      <c r="CP163" s="59">
        <f t="shared" si="130"/>
        <v>0</v>
      </c>
      <c r="CQ163" s="59">
        <f t="shared" si="131"/>
        <v>0</v>
      </c>
      <c r="CR163" s="59">
        <f t="shared" si="132"/>
        <v>0</v>
      </c>
      <c r="CS163" s="59">
        <f t="shared" si="133"/>
        <v>0</v>
      </c>
      <c r="CT163" s="59">
        <f t="shared" si="134"/>
        <v>0</v>
      </c>
      <c r="CU163" s="59">
        <f t="shared" si="135"/>
        <v>0</v>
      </c>
      <c r="CV163" s="59">
        <f t="shared" si="136"/>
        <v>0</v>
      </c>
      <c r="CW163" s="59">
        <f t="shared" si="137"/>
        <v>0</v>
      </c>
      <c r="CX163" s="59">
        <f t="shared" si="138"/>
        <v>0</v>
      </c>
      <c r="CY163" s="59">
        <f t="shared" si="139"/>
        <v>0</v>
      </c>
      <c r="CZ163" s="59">
        <f t="shared" si="140"/>
        <v>0</v>
      </c>
      <c r="DA163" s="59">
        <f t="shared" si="141"/>
        <v>0</v>
      </c>
      <c r="DB163" s="59">
        <f t="shared" si="142"/>
        <v>0</v>
      </c>
      <c r="DE163">
        <f t="shared" si="123"/>
        <v>158</v>
      </c>
      <c r="DF163" t="str">
        <f t="shared" si="143"/>
        <v/>
      </c>
      <c r="DG163" s="59">
        <f>IF($C163&lt;&gt;0,SUM($CK164:CK164),0)</f>
        <v>0</v>
      </c>
      <c r="DH163" s="59">
        <f>IF($C163&lt;&gt;0,SUM($CK164:CL164),0)</f>
        <v>0</v>
      </c>
      <c r="DI163" s="59">
        <f>IF($C163&lt;&gt;0,SUM($CK164:CM164),0)</f>
        <v>0</v>
      </c>
      <c r="DJ163" s="59">
        <f>IF($C163&lt;&gt;0,SUM($CK164:CN164),0)</f>
        <v>0</v>
      </c>
      <c r="DK163" s="59">
        <f>IF($C163&lt;&gt;0,SUM($CK164:CO164),0)</f>
        <v>0</v>
      </c>
      <c r="DL163" s="59">
        <f>IF($C163&lt;&gt;0,SUM($CK164:CP164),0)</f>
        <v>0</v>
      </c>
      <c r="DM163" s="59">
        <f>IF($C163&lt;&gt;0,SUM($CK164:CQ164),0)</f>
        <v>0</v>
      </c>
      <c r="DN163" s="59">
        <f>IF($C163&lt;&gt;0,SUM($CK164:CR164),0)</f>
        <v>0</v>
      </c>
      <c r="DO163" s="59">
        <f>IF($C163&lt;&gt;0,SUM($CK164:CS164),0)</f>
        <v>0</v>
      </c>
      <c r="DP163" s="59">
        <f>IF($C163&lt;&gt;0,SUM($CK164:CT164),0)</f>
        <v>0</v>
      </c>
      <c r="DQ163" s="59">
        <f>IF($C163&lt;&gt;0,SUM($CK164:CU164),0)</f>
        <v>0</v>
      </c>
      <c r="DR163" s="59">
        <f>IF($C163&lt;&gt;0,SUM($CK164:CV164),0)</f>
        <v>0</v>
      </c>
      <c r="DS163" s="59">
        <f>IF($C163&lt;&gt;0,SUM($CK164:CW164),0)</f>
        <v>0</v>
      </c>
      <c r="DT163" s="59">
        <f>IF($C163&lt;&gt;0,SUM($CK164:CX164),0)</f>
        <v>0</v>
      </c>
      <c r="DU163" s="59">
        <f>IF($C163&lt;&gt;0,SUM($CK164:CY164),0)</f>
        <v>0</v>
      </c>
      <c r="DV163" s="59">
        <f>IF($C163&lt;&gt;0,SUM($CK164:CZ164),0)</f>
        <v>0</v>
      </c>
      <c r="DW163" s="59">
        <f>IF($C163&lt;&gt;0,SUM($CK164:DA164),0)</f>
        <v>0</v>
      </c>
      <c r="DX163" s="59">
        <f>IF($C163&lt;&gt;0,SUM($CK164:DB164),0)</f>
        <v>0</v>
      </c>
      <c r="DY163" s="952" t="str">
        <f t="shared" si="147"/>
        <v/>
      </c>
    </row>
    <row r="164" spans="1:129" ht="13.5" hidden="1" thickBot="1">
      <c r="A164" s="3" t="str">
        <f t="shared" si="148"/>
        <v/>
      </c>
      <c r="B164" s="805">
        <f>Dados_GLOBAL_Inicial!E164</f>
        <v>0</v>
      </c>
      <c r="C164" s="953">
        <f>IF(IFERROR(VALUE(Dados_GLOBAL_Inicial!F164),0)=0,0,Dados_GLOBAL_Inicial!F164)</f>
        <v>0</v>
      </c>
      <c r="D164" s="830">
        <f>Dados_GLOBAL_Inicial!G164</f>
        <v>0</v>
      </c>
      <c r="E164" s="830" t="str">
        <f>IF(IFERROR(VLOOKUP(F164,Cod_Gde_Itens!$A$1:$B$80,2,FALSE),0)&gt;549,IFERROR(VLOOKUP(F164,Cod_Gde_Itens!$A$1:$B$80,2,FALSE),0),IF(Dados_GLOBAL_Inicial!H164=0,"",Dados_GLOBAL_Inicial!H164))</f>
        <v/>
      </c>
      <c r="F164" s="823">
        <f>Dados_GLOBAL_Inicial!I164</f>
        <v>0</v>
      </c>
      <c r="G164" s="824">
        <f>Dados_GLOBAL_Inicial!J164</f>
        <v>0</v>
      </c>
      <c r="H164" s="454">
        <f>Dados_GLOBAL_Inicial!K164</f>
        <v>0</v>
      </c>
      <c r="I164" s="970">
        <f>SUM('MEDIÇÃO_OBJETO (1)'!I164)</f>
        <v>0</v>
      </c>
      <c r="J164" s="455">
        <f t="shared" si="150"/>
        <v>0</v>
      </c>
      <c r="K164" s="451">
        <f t="shared" si="151"/>
        <v>0</v>
      </c>
      <c r="L164" s="452">
        <f t="shared" si="152"/>
        <v>0</v>
      </c>
      <c r="M164" s="809">
        <f t="shared" si="153"/>
        <v>0</v>
      </c>
      <c r="N164" s="810">
        <f>IF(IFERROR(VALUE(Dados_GLOBAL_Inicial!L164),0)=0,0,Dados_GLOBAL_Inicial!L164)</f>
        <v>0</v>
      </c>
      <c r="O164" s="812">
        <f>SUM('MEDIÇÃO_OBJETO (1)'!O164)</f>
        <v>0</v>
      </c>
      <c r="P164" s="812">
        <f>SUM('MEDIÇÃO_OBJETO (1)'!P164)</f>
        <v>0</v>
      </c>
      <c r="Q164" s="813">
        <f t="shared" si="154"/>
        <v>0</v>
      </c>
      <c r="R164" s="951"/>
      <c r="S164" s="815">
        <f>SUM('MEDIÇÃO_OBJETO (1)'!S164)</f>
        <v>0</v>
      </c>
      <c r="T164" s="815">
        <f>SUM('MEDIÇÃO_OBJETO (1)'!T164)</f>
        <v>0</v>
      </c>
      <c r="V164" s="19"/>
      <c r="W164" s="978">
        <f t="shared" si="155"/>
        <v>0</v>
      </c>
      <c r="X164" s="816">
        <f t="shared" si="156"/>
        <v>0</v>
      </c>
      <c r="Y164" s="816">
        <f t="shared" si="157"/>
        <v>0</v>
      </c>
      <c r="Z164" s="817">
        <f t="shared" si="158"/>
        <v>0</v>
      </c>
      <c r="AB164" s="453">
        <f t="shared" si="144"/>
        <v>0</v>
      </c>
      <c r="AC164" s="14">
        <f t="shared" si="159"/>
        <v>0</v>
      </c>
      <c r="AD164" s="819"/>
      <c r="AE164" s="631">
        <f t="shared" si="145"/>
        <v>0</v>
      </c>
      <c r="AF164" s="818">
        <f>SUM('MEDIÇÃO_OBJETO (1)'!AG164)</f>
        <v>0</v>
      </c>
      <c r="AG164" s="541">
        <f>SUM('MEDIÇÃO_OBJETO (1)'!AH164)</f>
        <v>0</v>
      </c>
      <c r="AH164" s="541">
        <f>SUM('MEDIÇÃO_OBJETO (1)'!AI164)</f>
        <v>0</v>
      </c>
      <c r="AI164" s="541">
        <f>SUM('MEDIÇÃO_OBJETO (1)'!AJ164)</f>
        <v>0</v>
      </c>
      <c r="AJ164" s="541">
        <f>SUM('MEDIÇÃO_OBJETO (1)'!AK164)</f>
        <v>0</v>
      </c>
      <c r="AK164" s="541">
        <f>SUM('MEDIÇÃO_OBJETO (1)'!AL164)</f>
        <v>0</v>
      </c>
      <c r="AL164" s="541">
        <f>SUM('MEDIÇÃO_OBJETO (1)'!AM164)</f>
        <v>0</v>
      </c>
      <c r="AM164" s="541">
        <f>SUM('MEDIÇÃO_OBJETO (1)'!AN164)</f>
        <v>0</v>
      </c>
      <c r="AN164" s="541">
        <f>SUM('MEDIÇÃO_OBJETO (1)'!AO164)</f>
        <v>0</v>
      </c>
      <c r="AO164" s="541">
        <f>SUM('MEDIÇÃO_OBJETO (1)'!AP164)</f>
        <v>0</v>
      </c>
      <c r="AP164" s="541">
        <f>SUM('MEDIÇÃO_OBJETO (1)'!AQ164)</f>
        <v>0</v>
      </c>
      <c r="AQ164" s="541">
        <f>SUM('MEDIÇÃO_OBJETO (1)'!AR164)</f>
        <v>0</v>
      </c>
      <c r="AR164" s="541">
        <f>SUM('MEDIÇÃO_OBJETO (1)'!AS164)</f>
        <v>0</v>
      </c>
      <c r="AS164" s="541">
        <f>SUM('MEDIÇÃO_OBJETO (1)'!AT164)</f>
        <v>0</v>
      </c>
      <c r="AT164" s="541">
        <f>SUM('MEDIÇÃO_OBJETO (1)'!AU164)</f>
        <v>0</v>
      </c>
      <c r="AU164" s="541">
        <f>SUM('MEDIÇÃO_OBJETO (1)'!AV164)</f>
        <v>0</v>
      </c>
      <c r="AV164" s="541">
        <f>SUM('MEDIÇÃO_OBJETO (1)'!AW164)</f>
        <v>0</v>
      </c>
      <c r="AW164" s="541">
        <f>SUM('MEDIÇÃO_OBJETO (1)'!AX164)</f>
        <v>0</v>
      </c>
      <c r="AX164" s="977"/>
      <c r="BN164" s="992">
        <f t="shared" si="160"/>
        <v>0</v>
      </c>
      <c r="BO164" s="538">
        <f t="shared" si="146"/>
        <v>0</v>
      </c>
      <c r="BP164" s="987">
        <f>IF(RESUMO_GLOBAL!$X$53="a",ROUND(AF164*$N164,RESUMO_GLOBAL!$X$54),IF(RESUMO_GLOBAL!$X$53="t",TRUNC(AF164*$N164,RESUMO_GLOBAL!$X$54),AF164*$N164))</f>
        <v>0</v>
      </c>
      <c r="BQ164" s="987">
        <f>IF(RESUMO_GLOBAL!$X$53="a",ROUND(AG164*$N164,RESUMO_GLOBAL!$X$54),IF(RESUMO_GLOBAL!$X$53="t",TRUNC(AG164*$N164,RESUMO_GLOBAL!$X$54),AG164*$N164))</f>
        <v>0</v>
      </c>
      <c r="BR164" s="987">
        <f>IF(RESUMO_GLOBAL!$X$53="a",ROUND(AH164*$N164,RESUMO_GLOBAL!$X$54),IF(RESUMO_GLOBAL!$X$53="t",TRUNC(AH164*$N164,RESUMO_GLOBAL!$X$54),AH164*$N164))</f>
        <v>0</v>
      </c>
      <c r="BS164" s="987">
        <f>IF(RESUMO_GLOBAL!$X$53="a",ROUND(AI164*$N164,RESUMO_GLOBAL!$X$54),IF(RESUMO_GLOBAL!$X$53="t",TRUNC(AI164*$N164,RESUMO_GLOBAL!$X$54),AI164*$N164))</f>
        <v>0</v>
      </c>
      <c r="BT164" s="987">
        <f>IF(RESUMO_GLOBAL!$X$53="a",ROUND(AJ164*$N164,RESUMO_GLOBAL!$X$54),IF(RESUMO_GLOBAL!$X$53="t",TRUNC(AJ164*$N164,RESUMO_GLOBAL!$X$54),AJ164*$N164))</f>
        <v>0</v>
      </c>
      <c r="BU164" s="987">
        <f>IF(RESUMO_GLOBAL!$X$53="a",ROUND(AK164*$N164,RESUMO_GLOBAL!$X$54),IF(RESUMO_GLOBAL!$X$53="t",TRUNC(AK164*$N164,RESUMO_GLOBAL!$X$54),AK164*$N164))</f>
        <v>0</v>
      </c>
      <c r="BV164" s="987">
        <f>IF(RESUMO_GLOBAL!$X$53="a",ROUND(AL164*$N164,RESUMO_GLOBAL!$X$54),IF(RESUMO_GLOBAL!$X$53="t",TRUNC(AL164*$N164,RESUMO_GLOBAL!$X$54),AL164*$N164))</f>
        <v>0</v>
      </c>
      <c r="BW164" s="987">
        <f>IF(RESUMO_GLOBAL!$X$53="a",ROUND(AM164*$N164,RESUMO_GLOBAL!$X$54),IF(RESUMO_GLOBAL!$X$53="t",TRUNC(AM164*$N164,RESUMO_GLOBAL!$X$54),AM164*$N164))</f>
        <v>0</v>
      </c>
      <c r="BX164" s="987">
        <f>IF(RESUMO_GLOBAL!$X$53="a",ROUND(AN164*$N164,RESUMO_GLOBAL!$X$54),IF(RESUMO_GLOBAL!$X$53="t",TRUNC(AN164*$N164,RESUMO_GLOBAL!$X$54),AN164*$N164))</f>
        <v>0</v>
      </c>
      <c r="BY164" s="987">
        <f>IF(RESUMO_GLOBAL!$X$53="a",ROUND(AO164*$N164,RESUMO_GLOBAL!$X$54),IF(RESUMO_GLOBAL!$X$53="t",TRUNC(AO164*$N164,RESUMO_GLOBAL!$X$54),AO164*$N164))</f>
        <v>0</v>
      </c>
      <c r="BZ164" s="987">
        <f>IF(RESUMO_GLOBAL!$X$53="a",ROUND(AP164*$N164,RESUMO_GLOBAL!$X$54),IF(RESUMO_GLOBAL!$X$53="t",TRUNC(AP164*$N164,RESUMO_GLOBAL!$X$54),AP164*$N164))</f>
        <v>0</v>
      </c>
      <c r="CA164" s="987">
        <f>IF(RESUMO_GLOBAL!$X$53="a",ROUND(AQ164*$N164,RESUMO_GLOBAL!$X$54),IF(RESUMO_GLOBAL!$X$53="t",TRUNC(AQ164*$N164,RESUMO_GLOBAL!$X$54),AQ164*$N164))</f>
        <v>0</v>
      </c>
      <c r="CB164" s="987">
        <f>IF(RESUMO_GLOBAL!$X$53="a",ROUND(AR164*$N164,RESUMO_GLOBAL!$X$54),IF(RESUMO_GLOBAL!$X$53="t",TRUNC(AR164*$N164,RESUMO_GLOBAL!$X$54),AR164*$N164))</f>
        <v>0</v>
      </c>
      <c r="CC164" s="987">
        <f>IF(RESUMO_GLOBAL!$X$53="a",ROUND(AS164*$N164,RESUMO_GLOBAL!$X$54),IF(RESUMO_GLOBAL!$X$53="t",TRUNC(AS164*$N164,RESUMO_GLOBAL!$X$54),AS164*$N164))</f>
        <v>0</v>
      </c>
      <c r="CD164" s="987">
        <f>IF(RESUMO_GLOBAL!$X$53="a",ROUND(AT164*$N164,RESUMO_GLOBAL!$X$54),IF(RESUMO_GLOBAL!$X$53="t",TRUNC(AT164*$N164,RESUMO_GLOBAL!$X$54),AT164*$N164))</f>
        <v>0</v>
      </c>
      <c r="CE164" s="987">
        <f>IF(RESUMO_GLOBAL!$X$53="a",ROUND(AU164*$N164,RESUMO_GLOBAL!$X$54),IF(RESUMO_GLOBAL!$X$53="t",TRUNC(AU164*$N164,RESUMO_GLOBAL!$X$54),AU164*$N164))</f>
        <v>0</v>
      </c>
      <c r="CF164" s="987">
        <f>IF(RESUMO_GLOBAL!$X$53="a",ROUND(AV164*$N164,RESUMO_GLOBAL!$X$54),IF(RESUMO_GLOBAL!$X$53="t",TRUNC(AV164*$N164,RESUMO_GLOBAL!$X$54),AV164*$N164))</f>
        <v>0</v>
      </c>
      <c r="CG164" s="987">
        <f>IF(RESUMO_GLOBAL!$X$53="a",ROUND(AW164*$N164,RESUMO_GLOBAL!$X$54),IF(RESUMO_GLOBAL!$X$53="t",TRUNC(AW164*$N164,RESUMO_GLOBAL!$X$54),AW164*$N164))</f>
        <v>0</v>
      </c>
      <c r="CK164" s="59">
        <f t="shared" si="125"/>
        <v>0</v>
      </c>
      <c r="CL164" s="59">
        <f t="shared" si="126"/>
        <v>0</v>
      </c>
      <c r="CM164" s="59">
        <f t="shared" si="127"/>
        <v>0</v>
      </c>
      <c r="CN164" s="59">
        <f t="shared" si="128"/>
        <v>0</v>
      </c>
      <c r="CO164" s="59">
        <f t="shared" si="129"/>
        <v>0</v>
      </c>
      <c r="CP164" s="59">
        <f t="shared" si="130"/>
        <v>0</v>
      </c>
      <c r="CQ164" s="59">
        <f t="shared" si="131"/>
        <v>0</v>
      </c>
      <c r="CR164" s="59">
        <f t="shared" si="132"/>
        <v>0</v>
      </c>
      <c r="CS164" s="59">
        <f t="shared" si="133"/>
        <v>0</v>
      </c>
      <c r="CT164" s="59">
        <f t="shared" si="134"/>
        <v>0</v>
      </c>
      <c r="CU164" s="59">
        <f t="shared" si="135"/>
        <v>0</v>
      </c>
      <c r="CV164" s="59">
        <f t="shared" si="136"/>
        <v>0</v>
      </c>
      <c r="CW164" s="59">
        <f t="shared" si="137"/>
        <v>0</v>
      </c>
      <c r="CX164" s="59">
        <f t="shared" si="138"/>
        <v>0</v>
      </c>
      <c r="CY164" s="59">
        <f t="shared" si="139"/>
        <v>0</v>
      </c>
      <c r="CZ164" s="59">
        <f t="shared" si="140"/>
        <v>0</v>
      </c>
      <c r="DA164" s="59">
        <f t="shared" si="141"/>
        <v>0</v>
      </c>
      <c r="DB164" s="59">
        <f t="shared" si="142"/>
        <v>0</v>
      </c>
      <c r="DE164">
        <f t="shared" si="123"/>
        <v>159</v>
      </c>
      <c r="DF164" t="str">
        <f t="shared" si="143"/>
        <v/>
      </c>
      <c r="DG164" s="59">
        <f>IF($C164&lt;&gt;0,SUM($CK165:CK165),0)</f>
        <v>0</v>
      </c>
      <c r="DH164" s="59">
        <f>IF($C164&lt;&gt;0,SUM($CK165:CL165),0)</f>
        <v>0</v>
      </c>
      <c r="DI164" s="59">
        <f>IF($C164&lt;&gt;0,SUM($CK165:CM165),0)</f>
        <v>0</v>
      </c>
      <c r="DJ164" s="59">
        <f>IF($C164&lt;&gt;0,SUM($CK165:CN165),0)</f>
        <v>0</v>
      </c>
      <c r="DK164" s="59">
        <f>IF($C164&lt;&gt;0,SUM($CK165:CO165),0)</f>
        <v>0</v>
      </c>
      <c r="DL164" s="59">
        <f>IF($C164&lt;&gt;0,SUM($CK165:CP165),0)</f>
        <v>0</v>
      </c>
      <c r="DM164" s="59">
        <f>IF($C164&lt;&gt;0,SUM($CK165:CQ165),0)</f>
        <v>0</v>
      </c>
      <c r="DN164" s="59">
        <f>IF($C164&lt;&gt;0,SUM($CK165:CR165),0)</f>
        <v>0</v>
      </c>
      <c r="DO164" s="59">
        <f>IF($C164&lt;&gt;0,SUM($CK165:CS165),0)</f>
        <v>0</v>
      </c>
      <c r="DP164" s="59">
        <f>IF($C164&lt;&gt;0,SUM($CK165:CT165),0)</f>
        <v>0</v>
      </c>
      <c r="DQ164" s="59">
        <f>IF($C164&lt;&gt;0,SUM($CK165:CU165),0)</f>
        <v>0</v>
      </c>
      <c r="DR164" s="59">
        <f>IF($C164&lt;&gt;0,SUM($CK165:CV165),0)</f>
        <v>0</v>
      </c>
      <c r="DS164" s="59">
        <f>IF($C164&lt;&gt;0,SUM($CK165:CW165),0)</f>
        <v>0</v>
      </c>
      <c r="DT164" s="59">
        <f>IF($C164&lt;&gt;0,SUM($CK165:CX165),0)</f>
        <v>0</v>
      </c>
      <c r="DU164" s="59">
        <f>IF($C164&lt;&gt;0,SUM($CK165:CY165),0)</f>
        <v>0</v>
      </c>
      <c r="DV164" s="59">
        <f>IF($C164&lt;&gt;0,SUM($CK165:CZ165),0)</f>
        <v>0</v>
      </c>
      <c r="DW164" s="59">
        <f>IF($C164&lt;&gt;0,SUM($CK165:DA165),0)</f>
        <v>0</v>
      </c>
      <c r="DX164" s="59">
        <f>IF($C164&lt;&gt;0,SUM($CK165:DB165),0)</f>
        <v>0</v>
      </c>
      <c r="DY164" s="952" t="str">
        <f t="shared" si="147"/>
        <v/>
      </c>
    </row>
    <row r="165" spans="1:129" ht="13.5" hidden="1" thickBot="1">
      <c r="A165" s="3" t="str">
        <f t="shared" si="148"/>
        <v/>
      </c>
      <c r="B165" s="805">
        <f>Dados_GLOBAL_Inicial!E165</f>
        <v>0</v>
      </c>
      <c r="C165" s="953">
        <f>IF(IFERROR(VALUE(Dados_GLOBAL_Inicial!F165),0)=0,0,Dados_GLOBAL_Inicial!F165)</f>
        <v>0</v>
      </c>
      <c r="D165" s="830">
        <f>Dados_GLOBAL_Inicial!G165</f>
        <v>0</v>
      </c>
      <c r="E165" s="830" t="str">
        <f>IF(IFERROR(VLOOKUP(F165,Cod_Gde_Itens!$A$1:$B$80,2,FALSE),0)&gt;549,IFERROR(VLOOKUP(F165,Cod_Gde_Itens!$A$1:$B$80,2,FALSE),0),IF(Dados_GLOBAL_Inicial!H165=0,"",Dados_GLOBAL_Inicial!H165))</f>
        <v/>
      </c>
      <c r="F165" s="823">
        <f>Dados_GLOBAL_Inicial!I165</f>
        <v>0</v>
      </c>
      <c r="G165" s="824">
        <f>Dados_GLOBAL_Inicial!J165</f>
        <v>0</v>
      </c>
      <c r="H165" s="454">
        <f>Dados_GLOBAL_Inicial!K165</f>
        <v>0</v>
      </c>
      <c r="I165" s="970">
        <f>SUM('MEDIÇÃO_OBJETO (1)'!I165)</f>
        <v>0</v>
      </c>
      <c r="J165" s="455">
        <f t="shared" si="150"/>
        <v>0</v>
      </c>
      <c r="K165" s="451">
        <f t="shared" si="151"/>
        <v>0</v>
      </c>
      <c r="L165" s="452">
        <f t="shared" si="152"/>
        <v>0</v>
      </c>
      <c r="M165" s="809">
        <f t="shared" si="153"/>
        <v>0</v>
      </c>
      <c r="N165" s="810">
        <f>IF(IFERROR(VALUE(Dados_GLOBAL_Inicial!L165),0)=0,0,Dados_GLOBAL_Inicial!L165)</f>
        <v>0</v>
      </c>
      <c r="O165" s="812">
        <f>SUM('MEDIÇÃO_OBJETO (1)'!O165)</f>
        <v>0</v>
      </c>
      <c r="P165" s="812">
        <f>SUM('MEDIÇÃO_OBJETO (1)'!P165)</f>
        <v>0</v>
      </c>
      <c r="Q165" s="813">
        <f t="shared" si="154"/>
        <v>0</v>
      </c>
      <c r="R165" s="951"/>
      <c r="S165" s="815">
        <f>SUM('MEDIÇÃO_OBJETO (1)'!S165)</f>
        <v>0</v>
      </c>
      <c r="T165" s="815">
        <f>SUM('MEDIÇÃO_OBJETO (1)'!T165)</f>
        <v>0</v>
      </c>
      <c r="V165" s="19"/>
      <c r="W165" s="978">
        <f t="shared" si="155"/>
        <v>0</v>
      </c>
      <c r="X165" s="816">
        <f t="shared" si="156"/>
        <v>0</v>
      </c>
      <c r="Y165" s="816">
        <f t="shared" si="157"/>
        <v>0</v>
      </c>
      <c r="Z165" s="817">
        <f t="shared" si="158"/>
        <v>0</v>
      </c>
      <c r="AB165" s="453">
        <f t="shared" si="144"/>
        <v>0</v>
      </c>
      <c r="AC165" s="14">
        <f t="shared" si="159"/>
        <v>0</v>
      </c>
      <c r="AD165" s="819"/>
      <c r="AE165" s="631">
        <f t="shared" si="145"/>
        <v>0</v>
      </c>
      <c r="AF165" s="818">
        <f>SUM('MEDIÇÃO_OBJETO (1)'!AG165)</f>
        <v>0</v>
      </c>
      <c r="AG165" s="541">
        <f>SUM('MEDIÇÃO_OBJETO (1)'!AH165)</f>
        <v>0</v>
      </c>
      <c r="AH165" s="541">
        <f>SUM('MEDIÇÃO_OBJETO (1)'!AI165)</f>
        <v>0</v>
      </c>
      <c r="AI165" s="541">
        <f>SUM('MEDIÇÃO_OBJETO (1)'!AJ165)</f>
        <v>0</v>
      </c>
      <c r="AJ165" s="541">
        <f>SUM('MEDIÇÃO_OBJETO (1)'!AK165)</f>
        <v>0</v>
      </c>
      <c r="AK165" s="541">
        <f>SUM('MEDIÇÃO_OBJETO (1)'!AL165)</f>
        <v>0</v>
      </c>
      <c r="AL165" s="541">
        <f>SUM('MEDIÇÃO_OBJETO (1)'!AM165)</f>
        <v>0</v>
      </c>
      <c r="AM165" s="541">
        <f>SUM('MEDIÇÃO_OBJETO (1)'!AN165)</f>
        <v>0</v>
      </c>
      <c r="AN165" s="541">
        <f>SUM('MEDIÇÃO_OBJETO (1)'!AO165)</f>
        <v>0</v>
      </c>
      <c r="AO165" s="541">
        <f>SUM('MEDIÇÃO_OBJETO (1)'!AP165)</f>
        <v>0</v>
      </c>
      <c r="AP165" s="541">
        <f>SUM('MEDIÇÃO_OBJETO (1)'!AQ165)</f>
        <v>0</v>
      </c>
      <c r="AQ165" s="541">
        <f>SUM('MEDIÇÃO_OBJETO (1)'!AR165)</f>
        <v>0</v>
      </c>
      <c r="AR165" s="541">
        <f>SUM('MEDIÇÃO_OBJETO (1)'!AS165)</f>
        <v>0</v>
      </c>
      <c r="AS165" s="541">
        <f>SUM('MEDIÇÃO_OBJETO (1)'!AT165)</f>
        <v>0</v>
      </c>
      <c r="AT165" s="541">
        <f>SUM('MEDIÇÃO_OBJETO (1)'!AU165)</f>
        <v>0</v>
      </c>
      <c r="AU165" s="541">
        <f>SUM('MEDIÇÃO_OBJETO (1)'!AV165)</f>
        <v>0</v>
      </c>
      <c r="AV165" s="541">
        <f>SUM('MEDIÇÃO_OBJETO (1)'!AW165)</f>
        <v>0</v>
      </c>
      <c r="AW165" s="541">
        <f>SUM('MEDIÇÃO_OBJETO (1)'!AX165)</f>
        <v>0</v>
      </c>
      <c r="AX165" s="977"/>
      <c r="BN165" s="992">
        <f t="shared" si="160"/>
        <v>0</v>
      </c>
      <c r="BO165" s="538">
        <f t="shared" si="146"/>
        <v>0</v>
      </c>
      <c r="BP165" s="987">
        <f>IF(RESUMO_GLOBAL!$X$53="a",ROUND(AF165*$N165,RESUMO_GLOBAL!$X$54),IF(RESUMO_GLOBAL!$X$53="t",TRUNC(AF165*$N165,RESUMO_GLOBAL!$X$54),AF165*$N165))</f>
        <v>0</v>
      </c>
      <c r="BQ165" s="987">
        <f>IF(RESUMO_GLOBAL!$X$53="a",ROUND(AG165*$N165,RESUMO_GLOBAL!$X$54),IF(RESUMO_GLOBAL!$X$53="t",TRUNC(AG165*$N165,RESUMO_GLOBAL!$X$54),AG165*$N165))</f>
        <v>0</v>
      </c>
      <c r="BR165" s="987">
        <f>IF(RESUMO_GLOBAL!$X$53="a",ROUND(AH165*$N165,RESUMO_GLOBAL!$X$54),IF(RESUMO_GLOBAL!$X$53="t",TRUNC(AH165*$N165,RESUMO_GLOBAL!$X$54),AH165*$N165))</f>
        <v>0</v>
      </c>
      <c r="BS165" s="987">
        <f>IF(RESUMO_GLOBAL!$X$53="a",ROUND(AI165*$N165,RESUMO_GLOBAL!$X$54),IF(RESUMO_GLOBAL!$X$53="t",TRUNC(AI165*$N165,RESUMO_GLOBAL!$X$54),AI165*$N165))</f>
        <v>0</v>
      </c>
      <c r="BT165" s="987">
        <f>IF(RESUMO_GLOBAL!$X$53="a",ROUND(AJ165*$N165,RESUMO_GLOBAL!$X$54),IF(RESUMO_GLOBAL!$X$53="t",TRUNC(AJ165*$N165,RESUMO_GLOBAL!$X$54),AJ165*$N165))</f>
        <v>0</v>
      </c>
      <c r="BU165" s="987">
        <f>IF(RESUMO_GLOBAL!$X$53="a",ROUND(AK165*$N165,RESUMO_GLOBAL!$X$54),IF(RESUMO_GLOBAL!$X$53="t",TRUNC(AK165*$N165,RESUMO_GLOBAL!$X$54),AK165*$N165))</f>
        <v>0</v>
      </c>
      <c r="BV165" s="987">
        <f>IF(RESUMO_GLOBAL!$X$53="a",ROUND(AL165*$N165,RESUMO_GLOBAL!$X$54),IF(RESUMO_GLOBAL!$X$53="t",TRUNC(AL165*$N165,RESUMO_GLOBAL!$X$54),AL165*$N165))</f>
        <v>0</v>
      </c>
      <c r="BW165" s="987">
        <f>IF(RESUMO_GLOBAL!$X$53="a",ROUND(AM165*$N165,RESUMO_GLOBAL!$X$54),IF(RESUMO_GLOBAL!$X$53="t",TRUNC(AM165*$N165,RESUMO_GLOBAL!$X$54),AM165*$N165))</f>
        <v>0</v>
      </c>
      <c r="BX165" s="987">
        <f>IF(RESUMO_GLOBAL!$X$53="a",ROUND(AN165*$N165,RESUMO_GLOBAL!$X$54),IF(RESUMO_GLOBAL!$X$53="t",TRUNC(AN165*$N165,RESUMO_GLOBAL!$X$54),AN165*$N165))</f>
        <v>0</v>
      </c>
      <c r="BY165" s="987">
        <f>IF(RESUMO_GLOBAL!$X$53="a",ROUND(AO165*$N165,RESUMO_GLOBAL!$X$54),IF(RESUMO_GLOBAL!$X$53="t",TRUNC(AO165*$N165,RESUMO_GLOBAL!$X$54),AO165*$N165))</f>
        <v>0</v>
      </c>
      <c r="BZ165" s="987">
        <f>IF(RESUMO_GLOBAL!$X$53="a",ROUND(AP165*$N165,RESUMO_GLOBAL!$X$54),IF(RESUMO_GLOBAL!$X$53="t",TRUNC(AP165*$N165,RESUMO_GLOBAL!$X$54),AP165*$N165))</f>
        <v>0</v>
      </c>
      <c r="CA165" s="987">
        <f>IF(RESUMO_GLOBAL!$X$53="a",ROUND(AQ165*$N165,RESUMO_GLOBAL!$X$54),IF(RESUMO_GLOBAL!$X$53="t",TRUNC(AQ165*$N165,RESUMO_GLOBAL!$X$54),AQ165*$N165))</f>
        <v>0</v>
      </c>
      <c r="CB165" s="987">
        <f>IF(RESUMO_GLOBAL!$X$53="a",ROUND(AR165*$N165,RESUMO_GLOBAL!$X$54),IF(RESUMO_GLOBAL!$X$53="t",TRUNC(AR165*$N165,RESUMO_GLOBAL!$X$54),AR165*$N165))</f>
        <v>0</v>
      </c>
      <c r="CC165" s="987">
        <f>IF(RESUMO_GLOBAL!$X$53="a",ROUND(AS165*$N165,RESUMO_GLOBAL!$X$54),IF(RESUMO_GLOBAL!$X$53="t",TRUNC(AS165*$N165,RESUMO_GLOBAL!$X$54),AS165*$N165))</f>
        <v>0</v>
      </c>
      <c r="CD165" s="987">
        <f>IF(RESUMO_GLOBAL!$X$53="a",ROUND(AT165*$N165,RESUMO_GLOBAL!$X$54),IF(RESUMO_GLOBAL!$X$53="t",TRUNC(AT165*$N165,RESUMO_GLOBAL!$X$54),AT165*$N165))</f>
        <v>0</v>
      </c>
      <c r="CE165" s="987">
        <f>IF(RESUMO_GLOBAL!$X$53="a",ROUND(AU165*$N165,RESUMO_GLOBAL!$X$54),IF(RESUMO_GLOBAL!$X$53="t",TRUNC(AU165*$N165,RESUMO_GLOBAL!$X$54),AU165*$N165))</f>
        <v>0</v>
      </c>
      <c r="CF165" s="987">
        <f>IF(RESUMO_GLOBAL!$X$53="a",ROUND(AV165*$N165,RESUMO_GLOBAL!$X$54),IF(RESUMO_GLOBAL!$X$53="t",TRUNC(AV165*$N165,RESUMO_GLOBAL!$X$54),AV165*$N165))</f>
        <v>0</v>
      </c>
      <c r="CG165" s="987">
        <f>IF(RESUMO_GLOBAL!$X$53="a",ROUND(AW165*$N165,RESUMO_GLOBAL!$X$54),IF(RESUMO_GLOBAL!$X$53="t",TRUNC(AW165*$N165,RESUMO_GLOBAL!$X$54),AW165*$N165))</f>
        <v>0</v>
      </c>
      <c r="CK165" s="59">
        <f t="shared" si="125"/>
        <v>0</v>
      </c>
      <c r="CL165" s="59">
        <f t="shared" si="126"/>
        <v>0</v>
      </c>
      <c r="CM165" s="59">
        <f t="shared" si="127"/>
        <v>0</v>
      </c>
      <c r="CN165" s="59">
        <f t="shared" si="128"/>
        <v>0</v>
      </c>
      <c r="CO165" s="59">
        <f t="shared" si="129"/>
        <v>0</v>
      </c>
      <c r="CP165" s="59">
        <f t="shared" si="130"/>
        <v>0</v>
      </c>
      <c r="CQ165" s="59">
        <f t="shared" si="131"/>
        <v>0</v>
      </c>
      <c r="CR165" s="59">
        <f t="shared" si="132"/>
        <v>0</v>
      </c>
      <c r="CS165" s="59">
        <f t="shared" si="133"/>
        <v>0</v>
      </c>
      <c r="CT165" s="59">
        <f t="shared" si="134"/>
        <v>0</v>
      </c>
      <c r="CU165" s="59">
        <f t="shared" si="135"/>
        <v>0</v>
      </c>
      <c r="CV165" s="59">
        <f t="shared" si="136"/>
        <v>0</v>
      </c>
      <c r="CW165" s="59">
        <f t="shared" si="137"/>
        <v>0</v>
      </c>
      <c r="CX165" s="59">
        <f t="shared" si="138"/>
        <v>0</v>
      </c>
      <c r="CY165" s="59">
        <f t="shared" si="139"/>
        <v>0</v>
      </c>
      <c r="CZ165" s="59">
        <f t="shared" si="140"/>
        <v>0</v>
      </c>
      <c r="DA165" s="59">
        <f t="shared" si="141"/>
        <v>0</v>
      </c>
      <c r="DB165" s="59">
        <f t="shared" si="142"/>
        <v>0</v>
      </c>
      <c r="DE165">
        <f t="shared" si="123"/>
        <v>160</v>
      </c>
      <c r="DF165" t="str">
        <f t="shared" si="143"/>
        <v/>
      </c>
      <c r="DG165" s="59">
        <f>IF($C165&lt;&gt;0,SUM($CK166:CK166),0)</f>
        <v>0</v>
      </c>
      <c r="DH165" s="59">
        <f>IF($C165&lt;&gt;0,SUM($CK166:CL166),0)</f>
        <v>0</v>
      </c>
      <c r="DI165" s="59">
        <f>IF($C165&lt;&gt;0,SUM($CK166:CM166),0)</f>
        <v>0</v>
      </c>
      <c r="DJ165" s="59">
        <f>IF($C165&lt;&gt;0,SUM($CK166:CN166),0)</f>
        <v>0</v>
      </c>
      <c r="DK165" s="59">
        <f>IF($C165&lt;&gt;0,SUM($CK166:CO166),0)</f>
        <v>0</v>
      </c>
      <c r="DL165" s="59">
        <f>IF($C165&lt;&gt;0,SUM($CK166:CP166),0)</f>
        <v>0</v>
      </c>
      <c r="DM165" s="59">
        <f>IF($C165&lt;&gt;0,SUM($CK166:CQ166),0)</f>
        <v>0</v>
      </c>
      <c r="DN165" s="59">
        <f>IF($C165&lt;&gt;0,SUM($CK166:CR166),0)</f>
        <v>0</v>
      </c>
      <c r="DO165" s="59">
        <f>IF($C165&lt;&gt;0,SUM($CK166:CS166),0)</f>
        <v>0</v>
      </c>
      <c r="DP165" s="59">
        <f>IF($C165&lt;&gt;0,SUM($CK166:CT166),0)</f>
        <v>0</v>
      </c>
      <c r="DQ165" s="59">
        <f>IF($C165&lt;&gt;0,SUM($CK166:CU166),0)</f>
        <v>0</v>
      </c>
      <c r="DR165" s="59">
        <f>IF($C165&lt;&gt;0,SUM($CK166:CV166),0)</f>
        <v>0</v>
      </c>
      <c r="DS165" s="59">
        <f>IF($C165&lt;&gt;0,SUM($CK166:CW166),0)</f>
        <v>0</v>
      </c>
      <c r="DT165" s="59">
        <f>IF($C165&lt;&gt;0,SUM($CK166:CX166),0)</f>
        <v>0</v>
      </c>
      <c r="DU165" s="59">
        <f>IF($C165&lt;&gt;0,SUM($CK166:CY166),0)</f>
        <v>0</v>
      </c>
      <c r="DV165" s="59">
        <f>IF($C165&lt;&gt;0,SUM($CK166:CZ166),0)</f>
        <v>0</v>
      </c>
      <c r="DW165" s="59">
        <f>IF($C165&lt;&gt;0,SUM($CK166:DA166),0)</f>
        <v>0</v>
      </c>
      <c r="DX165" s="59">
        <f>IF($C165&lt;&gt;0,SUM($CK166:DB166),0)</f>
        <v>0</v>
      </c>
      <c r="DY165" s="952" t="str">
        <f t="shared" si="147"/>
        <v/>
      </c>
    </row>
    <row r="166" spans="1:129" ht="13.5" hidden="1" thickBot="1">
      <c r="A166" s="3" t="str">
        <f t="shared" si="148"/>
        <v/>
      </c>
      <c r="B166" s="805">
        <f>Dados_GLOBAL_Inicial!E166</f>
        <v>0</v>
      </c>
      <c r="C166" s="953">
        <f>IF(IFERROR(VALUE(Dados_GLOBAL_Inicial!F166),0)=0,0,Dados_GLOBAL_Inicial!F166)</f>
        <v>0</v>
      </c>
      <c r="D166" s="830">
        <f>Dados_GLOBAL_Inicial!G166</f>
        <v>0</v>
      </c>
      <c r="E166" s="830" t="str">
        <f>IF(IFERROR(VLOOKUP(F166,Cod_Gde_Itens!$A$1:$B$80,2,FALSE),0)&gt;549,IFERROR(VLOOKUP(F166,Cod_Gde_Itens!$A$1:$B$80,2,FALSE),0),IF(Dados_GLOBAL_Inicial!H166=0,"",Dados_GLOBAL_Inicial!H166))</f>
        <v/>
      </c>
      <c r="F166" s="823">
        <f>Dados_GLOBAL_Inicial!I166</f>
        <v>0</v>
      </c>
      <c r="G166" s="824">
        <f>Dados_GLOBAL_Inicial!J166</f>
        <v>0</v>
      </c>
      <c r="H166" s="454">
        <f>Dados_GLOBAL_Inicial!K166</f>
        <v>0</v>
      </c>
      <c r="I166" s="970">
        <f>SUM('MEDIÇÃO_OBJETO (1)'!I166)</f>
        <v>0</v>
      </c>
      <c r="J166" s="455">
        <f t="shared" si="150"/>
        <v>0</v>
      </c>
      <c r="K166" s="451">
        <f t="shared" si="151"/>
        <v>0</v>
      </c>
      <c r="L166" s="452">
        <f t="shared" si="152"/>
        <v>0</v>
      </c>
      <c r="M166" s="809">
        <f t="shared" si="153"/>
        <v>0</v>
      </c>
      <c r="N166" s="810">
        <f>IF(IFERROR(VALUE(Dados_GLOBAL_Inicial!L166),0)=0,0,Dados_GLOBAL_Inicial!L166)</f>
        <v>0</v>
      </c>
      <c r="O166" s="812">
        <f>SUM('MEDIÇÃO_OBJETO (1)'!O166)</f>
        <v>0</v>
      </c>
      <c r="P166" s="812">
        <f>SUM('MEDIÇÃO_OBJETO (1)'!P166)</f>
        <v>0</v>
      </c>
      <c r="Q166" s="813">
        <f t="shared" si="154"/>
        <v>0</v>
      </c>
      <c r="R166" s="951"/>
      <c r="S166" s="815">
        <f>SUM('MEDIÇÃO_OBJETO (1)'!S166)</f>
        <v>0</v>
      </c>
      <c r="T166" s="815">
        <f>SUM('MEDIÇÃO_OBJETO (1)'!T166)</f>
        <v>0</v>
      </c>
      <c r="V166" s="19"/>
      <c r="W166" s="978">
        <f t="shared" si="155"/>
        <v>0</v>
      </c>
      <c r="X166" s="816">
        <f t="shared" si="156"/>
        <v>0</v>
      </c>
      <c r="Y166" s="816">
        <f t="shared" si="157"/>
        <v>0</v>
      </c>
      <c r="Z166" s="817">
        <f t="shared" si="158"/>
        <v>0</v>
      </c>
      <c r="AB166" s="453">
        <f t="shared" si="144"/>
        <v>0</v>
      </c>
      <c r="AC166" s="14">
        <f t="shared" si="159"/>
        <v>0</v>
      </c>
      <c r="AD166" s="819"/>
      <c r="AE166" s="631">
        <f t="shared" si="145"/>
        <v>0</v>
      </c>
      <c r="AF166" s="818">
        <f>SUM('MEDIÇÃO_OBJETO (1)'!AG166)</f>
        <v>0</v>
      </c>
      <c r="AG166" s="541">
        <f>SUM('MEDIÇÃO_OBJETO (1)'!AH166)</f>
        <v>0</v>
      </c>
      <c r="AH166" s="541">
        <f>SUM('MEDIÇÃO_OBJETO (1)'!AI166)</f>
        <v>0</v>
      </c>
      <c r="AI166" s="541">
        <f>SUM('MEDIÇÃO_OBJETO (1)'!AJ166)</f>
        <v>0</v>
      </c>
      <c r="AJ166" s="541">
        <f>SUM('MEDIÇÃO_OBJETO (1)'!AK166)</f>
        <v>0</v>
      </c>
      <c r="AK166" s="541">
        <f>SUM('MEDIÇÃO_OBJETO (1)'!AL166)</f>
        <v>0</v>
      </c>
      <c r="AL166" s="541">
        <f>SUM('MEDIÇÃO_OBJETO (1)'!AM166)</f>
        <v>0</v>
      </c>
      <c r="AM166" s="541">
        <f>SUM('MEDIÇÃO_OBJETO (1)'!AN166)</f>
        <v>0</v>
      </c>
      <c r="AN166" s="541">
        <f>SUM('MEDIÇÃO_OBJETO (1)'!AO166)</f>
        <v>0</v>
      </c>
      <c r="AO166" s="541">
        <f>SUM('MEDIÇÃO_OBJETO (1)'!AP166)</f>
        <v>0</v>
      </c>
      <c r="AP166" s="541">
        <f>SUM('MEDIÇÃO_OBJETO (1)'!AQ166)</f>
        <v>0</v>
      </c>
      <c r="AQ166" s="541">
        <f>SUM('MEDIÇÃO_OBJETO (1)'!AR166)</f>
        <v>0</v>
      </c>
      <c r="AR166" s="541">
        <f>SUM('MEDIÇÃO_OBJETO (1)'!AS166)</f>
        <v>0</v>
      </c>
      <c r="AS166" s="541">
        <f>SUM('MEDIÇÃO_OBJETO (1)'!AT166)</f>
        <v>0</v>
      </c>
      <c r="AT166" s="541">
        <f>SUM('MEDIÇÃO_OBJETO (1)'!AU166)</f>
        <v>0</v>
      </c>
      <c r="AU166" s="541">
        <f>SUM('MEDIÇÃO_OBJETO (1)'!AV166)</f>
        <v>0</v>
      </c>
      <c r="AV166" s="541">
        <f>SUM('MEDIÇÃO_OBJETO (1)'!AW166)</f>
        <v>0</v>
      </c>
      <c r="AW166" s="541">
        <f>SUM('MEDIÇÃO_OBJETO (1)'!AX166)</f>
        <v>0</v>
      </c>
      <c r="AX166" s="977"/>
      <c r="BN166" s="992">
        <f t="shared" si="160"/>
        <v>0</v>
      </c>
      <c r="BO166" s="538">
        <f t="shared" si="146"/>
        <v>0</v>
      </c>
      <c r="BP166" s="987">
        <f>IF(RESUMO_GLOBAL!$X$53="a",ROUND(AF166*$N166,RESUMO_GLOBAL!$X$54),IF(RESUMO_GLOBAL!$X$53="t",TRUNC(AF166*$N166,RESUMO_GLOBAL!$X$54),AF166*$N166))</f>
        <v>0</v>
      </c>
      <c r="BQ166" s="987">
        <f>IF(RESUMO_GLOBAL!$X$53="a",ROUND(AG166*$N166,RESUMO_GLOBAL!$X$54),IF(RESUMO_GLOBAL!$X$53="t",TRUNC(AG166*$N166,RESUMO_GLOBAL!$X$54),AG166*$N166))</f>
        <v>0</v>
      </c>
      <c r="BR166" s="987">
        <f>IF(RESUMO_GLOBAL!$X$53="a",ROUND(AH166*$N166,RESUMO_GLOBAL!$X$54),IF(RESUMO_GLOBAL!$X$53="t",TRUNC(AH166*$N166,RESUMO_GLOBAL!$X$54),AH166*$N166))</f>
        <v>0</v>
      </c>
      <c r="BS166" s="987">
        <f>IF(RESUMO_GLOBAL!$X$53="a",ROUND(AI166*$N166,RESUMO_GLOBAL!$X$54),IF(RESUMO_GLOBAL!$X$53="t",TRUNC(AI166*$N166,RESUMO_GLOBAL!$X$54),AI166*$N166))</f>
        <v>0</v>
      </c>
      <c r="BT166" s="987">
        <f>IF(RESUMO_GLOBAL!$X$53="a",ROUND(AJ166*$N166,RESUMO_GLOBAL!$X$54),IF(RESUMO_GLOBAL!$X$53="t",TRUNC(AJ166*$N166,RESUMO_GLOBAL!$X$54),AJ166*$N166))</f>
        <v>0</v>
      </c>
      <c r="BU166" s="987">
        <f>IF(RESUMO_GLOBAL!$X$53="a",ROUND(AK166*$N166,RESUMO_GLOBAL!$X$54),IF(RESUMO_GLOBAL!$X$53="t",TRUNC(AK166*$N166,RESUMO_GLOBAL!$X$54),AK166*$N166))</f>
        <v>0</v>
      </c>
      <c r="BV166" s="987">
        <f>IF(RESUMO_GLOBAL!$X$53="a",ROUND(AL166*$N166,RESUMO_GLOBAL!$X$54),IF(RESUMO_GLOBAL!$X$53="t",TRUNC(AL166*$N166,RESUMO_GLOBAL!$X$54),AL166*$N166))</f>
        <v>0</v>
      </c>
      <c r="BW166" s="987">
        <f>IF(RESUMO_GLOBAL!$X$53="a",ROUND(AM166*$N166,RESUMO_GLOBAL!$X$54),IF(RESUMO_GLOBAL!$X$53="t",TRUNC(AM166*$N166,RESUMO_GLOBAL!$X$54),AM166*$N166))</f>
        <v>0</v>
      </c>
      <c r="BX166" s="987">
        <f>IF(RESUMO_GLOBAL!$X$53="a",ROUND(AN166*$N166,RESUMO_GLOBAL!$X$54),IF(RESUMO_GLOBAL!$X$53="t",TRUNC(AN166*$N166,RESUMO_GLOBAL!$X$54),AN166*$N166))</f>
        <v>0</v>
      </c>
      <c r="BY166" s="987">
        <f>IF(RESUMO_GLOBAL!$X$53="a",ROUND(AO166*$N166,RESUMO_GLOBAL!$X$54),IF(RESUMO_GLOBAL!$X$53="t",TRUNC(AO166*$N166,RESUMO_GLOBAL!$X$54),AO166*$N166))</f>
        <v>0</v>
      </c>
      <c r="BZ166" s="987">
        <f>IF(RESUMO_GLOBAL!$X$53="a",ROUND(AP166*$N166,RESUMO_GLOBAL!$X$54),IF(RESUMO_GLOBAL!$X$53="t",TRUNC(AP166*$N166,RESUMO_GLOBAL!$X$54),AP166*$N166))</f>
        <v>0</v>
      </c>
      <c r="CA166" s="987">
        <f>IF(RESUMO_GLOBAL!$X$53="a",ROUND(AQ166*$N166,RESUMO_GLOBAL!$X$54),IF(RESUMO_GLOBAL!$X$53="t",TRUNC(AQ166*$N166,RESUMO_GLOBAL!$X$54),AQ166*$N166))</f>
        <v>0</v>
      </c>
      <c r="CB166" s="987">
        <f>IF(RESUMO_GLOBAL!$X$53="a",ROUND(AR166*$N166,RESUMO_GLOBAL!$X$54),IF(RESUMO_GLOBAL!$X$53="t",TRUNC(AR166*$N166,RESUMO_GLOBAL!$X$54),AR166*$N166))</f>
        <v>0</v>
      </c>
      <c r="CC166" s="987">
        <f>IF(RESUMO_GLOBAL!$X$53="a",ROUND(AS166*$N166,RESUMO_GLOBAL!$X$54),IF(RESUMO_GLOBAL!$X$53="t",TRUNC(AS166*$N166,RESUMO_GLOBAL!$X$54),AS166*$N166))</f>
        <v>0</v>
      </c>
      <c r="CD166" s="987">
        <f>IF(RESUMO_GLOBAL!$X$53="a",ROUND(AT166*$N166,RESUMO_GLOBAL!$X$54),IF(RESUMO_GLOBAL!$X$53="t",TRUNC(AT166*$N166,RESUMO_GLOBAL!$X$54),AT166*$N166))</f>
        <v>0</v>
      </c>
      <c r="CE166" s="987">
        <f>IF(RESUMO_GLOBAL!$X$53="a",ROUND(AU166*$N166,RESUMO_GLOBAL!$X$54),IF(RESUMO_GLOBAL!$X$53="t",TRUNC(AU166*$N166,RESUMO_GLOBAL!$X$54),AU166*$N166))</f>
        <v>0</v>
      </c>
      <c r="CF166" s="987">
        <f>IF(RESUMO_GLOBAL!$X$53="a",ROUND(AV166*$N166,RESUMO_GLOBAL!$X$54),IF(RESUMO_GLOBAL!$X$53="t",TRUNC(AV166*$N166,RESUMO_GLOBAL!$X$54),AV166*$N166))</f>
        <v>0</v>
      </c>
      <c r="CG166" s="987">
        <f>IF(RESUMO_GLOBAL!$X$53="a",ROUND(AW166*$N166,RESUMO_GLOBAL!$X$54),IF(RESUMO_GLOBAL!$X$53="t",TRUNC(AW166*$N166,RESUMO_GLOBAL!$X$54),AW166*$N166))</f>
        <v>0</v>
      </c>
      <c r="CK166" s="59">
        <f t="shared" si="125"/>
        <v>0</v>
      </c>
      <c r="CL166" s="59">
        <f t="shared" si="126"/>
        <v>0</v>
      </c>
      <c r="CM166" s="59">
        <f t="shared" si="127"/>
        <v>0</v>
      </c>
      <c r="CN166" s="59">
        <f t="shared" si="128"/>
        <v>0</v>
      </c>
      <c r="CO166" s="59">
        <f t="shared" si="129"/>
        <v>0</v>
      </c>
      <c r="CP166" s="59">
        <f t="shared" si="130"/>
        <v>0</v>
      </c>
      <c r="CQ166" s="59">
        <f t="shared" si="131"/>
        <v>0</v>
      </c>
      <c r="CR166" s="59">
        <f t="shared" si="132"/>
        <v>0</v>
      </c>
      <c r="CS166" s="59">
        <f t="shared" si="133"/>
        <v>0</v>
      </c>
      <c r="CT166" s="59">
        <f t="shared" si="134"/>
        <v>0</v>
      </c>
      <c r="CU166" s="59">
        <f t="shared" si="135"/>
        <v>0</v>
      </c>
      <c r="CV166" s="59">
        <f t="shared" si="136"/>
        <v>0</v>
      </c>
      <c r="CW166" s="59">
        <f t="shared" si="137"/>
        <v>0</v>
      </c>
      <c r="CX166" s="59">
        <f t="shared" si="138"/>
        <v>0</v>
      </c>
      <c r="CY166" s="59">
        <f t="shared" si="139"/>
        <v>0</v>
      </c>
      <c r="CZ166" s="59">
        <f t="shared" si="140"/>
        <v>0</v>
      </c>
      <c r="DA166" s="59">
        <f t="shared" si="141"/>
        <v>0</v>
      </c>
      <c r="DB166" s="59">
        <f t="shared" si="142"/>
        <v>0</v>
      </c>
      <c r="DE166">
        <f t="shared" si="123"/>
        <v>161</v>
      </c>
      <c r="DF166" t="str">
        <f t="shared" si="143"/>
        <v/>
      </c>
      <c r="DG166" s="59">
        <f>IF($C166&lt;&gt;0,SUM($CK167:CK167),0)</f>
        <v>0</v>
      </c>
      <c r="DH166" s="59">
        <f>IF($C166&lt;&gt;0,SUM($CK167:CL167),0)</f>
        <v>0</v>
      </c>
      <c r="DI166" s="59">
        <f>IF($C166&lt;&gt;0,SUM($CK167:CM167),0)</f>
        <v>0</v>
      </c>
      <c r="DJ166" s="59">
        <f>IF($C166&lt;&gt;0,SUM($CK167:CN167),0)</f>
        <v>0</v>
      </c>
      <c r="DK166" s="59">
        <f>IF($C166&lt;&gt;0,SUM($CK167:CO167),0)</f>
        <v>0</v>
      </c>
      <c r="DL166" s="59">
        <f>IF($C166&lt;&gt;0,SUM($CK167:CP167),0)</f>
        <v>0</v>
      </c>
      <c r="DM166" s="59">
        <f>IF($C166&lt;&gt;0,SUM($CK167:CQ167),0)</f>
        <v>0</v>
      </c>
      <c r="DN166" s="59">
        <f>IF($C166&lt;&gt;0,SUM($CK167:CR167),0)</f>
        <v>0</v>
      </c>
      <c r="DO166" s="59">
        <f>IF($C166&lt;&gt;0,SUM($CK167:CS167),0)</f>
        <v>0</v>
      </c>
      <c r="DP166" s="59">
        <f>IF($C166&lt;&gt;0,SUM($CK167:CT167),0)</f>
        <v>0</v>
      </c>
      <c r="DQ166" s="59">
        <f>IF($C166&lt;&gt;0,SUM($CK167:CU167),0)</f>
        <v>0</v>
      </c>
      <c r="DR166" s="59">
        <f>IF($C166&lt;&gt;0,SUM($CK167:CV167),0)</f>
        <v>0</v>
      </c>
      <c r="DS166" s="59">
        <f>IF($C166&lt;&gt;0,SUM($CK167:CW167),0)</f>
        <v>0</v>
      </c>
      <c r="DT166" s="59">
        <f>IF($C166&lt;&gt;0,SUM($CK167:CX167),0)</f>
        <v>0</v>
      </c>
      <c r="DU166" s="59">
        <f>IF($C166&lt;&gt;0,SUM($CK167:CY167),0)</f>
        <v>0</v>
      </c>
      <c r="DV166" s="59">
        <f>IF($C166&lt;&gt;0,SUM($CK167:CZ167),0)</f>
        <v>0</v>
      </c>
      <c r="DW166" s="59">
        <f>IF($C166&lt;&gt;0,SUM($CK167:DA167),0)</f>
        <v>0</v>
      </c>
      <c r="DX166" s="59">
        <f>IF($C166&lt;&gt;0,SUM($CK167:DB167),0)</f>
        <v>0</v>
      </c>
      <c r="DY166" s="952" t="str">
        <f t="shared" si="147"/>
        <v/>
      </c>
    </row>
    <row r="167" spans="1:129" ht="13.5" hidden="1" thickBot="1">
      <c r="A167" s="3" t="str">
        <f t="shared" si="148"/>
        <v/>
      </c>
      <c r="B167" s="805">
        <f>Dados_GLOBAL_Inicial!E167</f>
        <v>0</v>
      </c>
      <c r="C167" s="953">
        <f>IF(IFERROR(VALUE(Dados_GLOBAL_Inicial!F167),0)=0,0,Dados_GLOBAL_Inicial!F167)</f>
        <v>0</v>
      </c>
      <c r="D167" s="830">
        <f>Dados_GLOBAL_Inicial!G167</f>
        <v>0</v>
      </c>
      <c r="E167" s="830" t="str">
        <f>IF(IFERROR(VLOOKUP(F167,Cod_Gde_Itens!$A$1:$B$80,2,FALSE),0)&gt;549,IFERROR(VLOOKUP(F167,Cod_Gde_Itens!$A$1:$B$80,2,FALSE),0),IF(Dados_GLOBAL_Inicial!H167=0,"",Dados_GLOBAL_Inicial!H167))</f>
        <v/>
      </c>
      <c r="F167" s="823">
        <f>Dados_GLOBAL_Inicial!I167</f>
        <v>0</v>
      </c>
      <c r="G167" s="824">
        <f>Dados_GLOBAL_Inicial!J167</f>
        <v>0</v>
      </c>
      <c r="H167" s="454">
        <f>Dados_GLOBAL_Inicial!K167</f>
        <v>0</v>
      </c>
      <c r="I167" s="970">
        <f>SUM('MEDIÇÃO_OBJETO (1)'!I167)</f>
        <v>0</v>
      </c>
      <c r="J167" s="455">
        <f t="shared" si="150"/>
        <v>0</v>
      </c>
      <c r="K167" s="451">
        <f t="shared" si="151"/>
        <v>0</v>
      </c>
      <c r="L167" s="452">
        <f t="shared" si="152"/>
        <v>0</v>
      </c>
      <c r="M167" s="809">
        <f t="shared" si="153"/>
        <v>0</v>
      </c>
      <c r="N167" s="810">
        <f>IF(IFERROR(VALUE(Dados_GLOBAL_Inicial!L167),0)=0,0,Dados_GLOBAL_Inicial!L167)</f>
        <v>0</v>
      </c>
      <c r="O167" s="812">
        <f>SUM('MEDIÇÃO_OBJETO (1)'!O167)</f>
        <v>0</v>
      </c>
      <c r="P167" s="812">
        <f>SUM('MEDIÇÃO_OBJETO (1)'!P167)</f>
        <v>0</v>
      </c>
      <c r="Q167" s="813">
        <f t="shared" si="154"/>
        <v>0</v>
      </c>
      <c r="R167" s="951"/>
      <c r="S167" s="815">
        <f>SUM('MEDIÇÃO_OBJETO (1)'!S167)</f>
        <v>0</v>
      </c>
      <c r="T167" s="815">
        <f>SUM('MEDIÇÃO_OBJETO (1)'!T167)</f>
        <v>0</v>
      </c>
      <c r="V167" s="19"/>
      <c r="W167" s="978">
        <f t="shared" si="155"/>
        <v>0</v>
      </c>
      <c r="X167" s="816">
        <f t="shared" si="156"/>
        <v>0</v>
      </c>
      <c r="Y167" s="816">
        <f t="shared" si="157"/>
        <v>0</v>
      </c>
      <c r="Z167" s="817">
        <f t="shared" si="158"/>
        <v>0</v>
      </c>
      <c r="AB167" s="453">
        <f t="shared" si="144"/>
        <v>0</v>
      </c>
      <c r="AC167" s="14">
        <f t="shared" si="159"/>
        <v>0</v>
      </c>
      <c r="AD167" s="819"/>
      <c r="AE167" s="631">
        <f t="shared" si="145"/>
        <v>0</v>
      </c>
      <c r="AF167" s="818">
        <f>SUM('MEDIÇÃO_OBJETO (1)'!AG167)</f>
        <v>0</v>
      </c>
      <c r="AG167" s="541">
        <f>SUM('MEDIÇÃO_OBJETO (1)'!AH167)</f>
        <v>0</v>
      </c>
      <c r="AH167" s="541">
        <f>SUM('MEDIÇÃO_OBJETO (1)'!AI167)</f>
        <v>0</v>
      </c>
      <c r="AI167" s="541">
        <f>SUM('MEDIÇÃO_OBJETO (1)'!AJ167)</f>
        <v>0</v>
      </c>
      <c r="AJ167" s="541">
        <f>SUM('MEDIÇÃO_OBJETO (1)'!AK167)</f>
        <v>0</v>
      </c>
      <c r="AK167" s="541">
        <f>SUM('MEDIÇÃO_OBJETO (1)'!AL167)</f>
        <v>0</v>
      </c>
      <c r="AL167" s="541">
        <f>SUM('MEDIÇÃO_OBJETO (1)'!AM167)</f>
        <v>0</v>
      </c>
      <c r="AM167" s="541">
        <f>SUM('MEDIÇÃO_OBJETO (1)'!AN167)</f>
        <v>0</v>
      </c>
      <c r="AN167" s="541">
        <f>SUM('MEDIÇÃO_OBJETO (1)'!AO167)</f>
        <v>0</v>
      </c>
      <c r="AO167" s="541">
        <f>SUM('MEDIÇÃO_OBJETO (1)'!AP167)</f>
        <v>0</v>
      </c>
      <c r="AP167" s="541">
        <f>SUM('MEDIÇÃO_OBJETO (1)'!AQ167)</f>
        <v>0</v>
      </c>
      <c r="AQ167" s="541">
        <f>SUM('MEDIÇÃO_OBJETO (1)'!AR167)</f>
        <v>0</v>
      </c>
      <c r="AR167" s="541">
        <f>SUM('MEDIÇÃO_OBJETO (1)'!AS167)</f>
        <v>0</v>
      </c>
      <c r="AS167" s="541">
        <f>SUM('MEDIÇÃO_OBJETO (1)'!AT167)</f>
        <v>0</v>
      </c>
      <c r="AT167" s="541">
        <f>SUM('MEDIÇÃO_OBJETO (1)'!AU167)</f>
        <v>0</v>
      </c>
      <c r="AU167" s="541">
        <f>SUM('MEDIÇÃO_OBJETO (1)'!AV167)</f>
        <v>0</v>
      </c>
      <c r="AV167" s="541">
        <f>SUM('MEDIÇÃO_OBJETO (1)'!AW167)</f>
        <v>0</v>
      </c>
      <c r="AW167" s="541">
        <f>SUM('MEDIÇÃO_OBJETO (1)'!AX167)</f>
        <v>0</v>
      </c>
      <c r="AX167" s="977"/>
      <c r="BN167" s="992">
        <f t="shared" si="160"/>
        <v>0</v>
      </c>
      <c r="BO167" s="538">
        <f t="shared" si="146"/>
        <v>0</v>
      </c>
      <c r="BP167" s="987">
        <f>IF(RESUMO_GLOBAL!$X$53="a",ROUND(AF167*$N167,RESUMO_GLOBAL!$X$54),IF(RESUMO_GLOBAL!$X$53="t",TRUNC(AF167*$N167,RESUMO_GLOBAL!$X$54),AF167*$N167))</f>
        <v>0</v>
      </c>
      <c r="BQ167" s="987">
        <f>IF(RESUMO_GLOBAL!$X$53="a",ROUND(AG167*$N167,RESUMO_GLOBAL!$X$54),IF(RESUMO_GLOBAL!$X$53="t",TRUNC(AG167*$N167,RESUMO_GLOBAL!$X$54),AG167*$N167))</f>
        <v>0</v>
      </c>
      <c r="BR167" s="987">
        <f>IF(RESUMO_GLOBAL!$X$53="a",ROUND(AH167*$N167,RESUMO_GLOBAL!$X$54),IF(RESUMO_GLOBAL!$X$53="t",TRUNC(AH167*$N167,RESUMO_GLOBAL!$X$54),AH167*$N167))</f>
        <v>0</v>
      </c>
      <c r="BS167" s="987">
        <f>IF(RESUMO_GLOBAL!$X$53="a",ROUND(AI167*$N167,RESUMO_GLOBAL!$X$54),IF(RESUMO_GLOBAL!$X$53="t",TRUNC(AI167*$N167,RESUMO_GLOBAL!$X$54),AI167*$N167))</f>
        <v>0</v>
      </c>
      <c r="BT167" s="987">
        <f>IF(RESUMO_GLOBAL!$X$53="a",ROUND(AJ167*$N167,RESUMO_GLOBAL!$X$54),IF(RESUMO_GLOBAL!$X$53="t",TRUNC(AJ167*$N167,RESUMO_GLOBAL!$X$54),AJ167*$N167))</f>
        <v>0</v>
      </c>
      <c r="BU167" s="987">
        <f>IF(RESUMO_GLOBAL!$X$53="a",ROUND(AK167*$N167,RESUMO_GLOBAL!$X$54),IF(RESUMO_GLOBAL!$X$53="t",TRUNC(AK167*$N167,RESUMO_GLOBAL!$X$54),AK167*$N167))</f>
        <v>0</v>
      </c>
      <c r="BV167" s="987">
        <f>IF(RESUMO_GLOBAL!$X$53="a",ROUND(AL167*$N167,RESUMO_GLOBAL!$X$54),IF(RESUMO_GLOBAL!$X$53="t",TRUNC(AL167*$N167,RESUMO_GLOBAL!$X$54),AL167*$N167))</f>
        <v>0</v>
      </c>
      <c r="BW167" s="987">
        <f>IF(RESUMO_GLOBAL!$X$53="a",ROUND(AM167*$N167,RESUMO_GLOBAL!$X$54),IF(RESUMO_GLOBAL!$X$53="t",TRUNC(AM167*$N167,RESUMO_GLOBAL!$X$54),AM167*$N167))</f>
        <v>0</v>
      </c>
      <c r="BX167" s="987">
        <f>IF(RESUMO_GLOBAL!$X$53="a",ROUND(AN167*$N167,RESUMO_GLOBAL!$X$54),IF(RESUMO_GLOBAL!$X$53="t",TRUNC(AN167*$N167,RESUMO_GLOBAL!$X$54),AN167*$N167))</f>
        <v>0</v>
      </c>
      <c r="BY167" s="987">
        <f>IF(RESUMO_GLOBAL!$X$53="a",ROUND(AO167*$N167,RESUMO_GLOBAL!$X$54),IF(RESUMO_GLOBAL!$X$53="t",TRUNC(AO167*$N167,RESUMO_GLOBAL!$X$54),AO167*$N167))</f>
        <v>0</v>
      </c>
      <c r="BZ167" s="987">
        <f>IF(RESUMO_GLOBAL!$X$53="a",ROUND(AP167*$N167,RESUMO_GLOBAL!$X$54),IF(RESUMO_GLOBAL!$X$53="t",TRUNC(AP167*$N167,RESUMO_GLOBAL!$X$54),AP167*$N167))</f>
        <v>0</v>
      </c>
      <c r="CA167" s="987">
        <f>IF(RESUMO_GLOBAL!$X$53="a",ROUND(AQ167*$N167,RESUMO_GLOBAL!$X$54),IF(RESUMO_GLOBAL!$X$53="t",TRUNC(AQ167*$N167,RESUMO_GLOBAL!$X$54),AQ167*$N167))</f>
        <v>0</v>
      </c>
      <c r="CB167" s="987">
        <f>IF(RESUMO_GLOBAL!$X$53="a",ROUND(AR167*$N167,RESUMO_GLOBAL!$X$54),IF(RESUMO_GLOBAL!$X$53="t",TRUNC(AR167*$N167,RESUMO_GLOBAL!$X$54),AR167*$N167))</f>
        <v>0</v>
      </c>
      <c r="CC167" s="987">
        <f>IF(RESUMO_GLOBAL!$X$53="a",ROUND(AS167*$N167,RESUMO_GLOBAL!$X$54),IF(RESUMO_GLOBAL!$X$53="t",TRUNC(AS167*$N167,RESUMO_GLOBAL!$X$54),AS167*$N167))</f>
        <v>0</v>
      </c>
      <c r="CD167" s="987">
        <f>IF(RESUMO_GLOBAL!$X$53="a",ROUND(AT167*$N167,RESUMO_GLOBAL!$X$54),IF(RESUMO_GLOBAL!$X$53="t",TRUNC(AT167*$N167,RESUMO_GLOBAL!$X$54),AT167*$N167))</f>
        <v>0</v>
      </c>
      <c r="CE167" s="987">
        <f>IF(RESUMO_GLOBAL!$X$53="a",ROUND(AU167*$N167,RESUMO_GLOBAL!$X$54),IF(RESUMO_GLOBAL!$X$53="t",TRUNC(AU167*$N167,RESUMO_GLOBAL!$X$54),AU167*$N167))</f>
        <v>0</v>
      </c>
      <c r="CF167" s="987">
        <f>IF(RESUMO_GLOBAL!$X$53="a",ROUND(AV167*$N167,RESUMO_GLOBAL!$X$54),IF(RESUMO_GLOBAL!$X$53="t",TRUNC(AV167*$N167,RESUMO_GLOBAL!$X$54),AV167*$N167))</f>
        <v>0</v>
      </c>
      <c r="CG167" s="987">
        <f>IF(RESUMO_GLOBAL!$X$53="a",ROUND(AW167*$N167,RESUMO_GLOBAL!$X$54),IF(RESUMO_GLOBAL!$X$53="t",TRUNC(AW167*$N167,RESUMO_GLOBAL!$X$54),AW167*$N167))</f>
        <v>0</v>
      </c>
      <c r="CK167" s="59">
        <f t="shared" si="125"/>
        <v>0</v>
      </c>
      <c r="CL167" s="59">
        <f t="shared" si="126"/>
        <v>0</v>
      </c>
      <c r="CM167" s="59">
        <f t="shared" si="127"/>
        <v>0</v>
      </c>
      <c r="CN167" s="59">
        <f t="shared" si="128"/>
        <v>0</v>
      </c>
      <c r="CO167" s="59">
        <f t="shared" si="129"/>
        <v>0</v>
      </c>
      <c r="CP167" s="59">
        <f t="shared" si="130"/>
        <v>0</v>
      </c>
      <c r="CQ167" s="59">
        <f t="shared" si="131"/>
        <v>0</v>
      </c>
      <c r="CR167" s="59">
        <f t="shared" si="132"/>
        <v>0</v>
      </c>
      <c r="CS167" s="59">
        <f t="shared" si="133"/>
        <v>0</v>
      </c>
      <c r="CT167" s="59">
        <f t="shared" si="134"/>
        <v>0</v>
      </c>
      <c r="CU167" s="59">
        <f t="shared" si="135"/>
        <v>0</v>
      </c>
      <c r="CV167" s="59">
        <f t="shared" si="136"/>
        <v>0</v>
      </c>
      <c r="CW167" s="59">
        <f t="shared" si="137"/>
        <v>0</v>
      </c>
      <c r="CX167" s="59">
        <f t="shared" si="138"/>
        <v>0</v>
      </c>
      <c r="CY167" s="59">
        <f t="shared" si="139"/>
        <v>0</v>
      </c>
      <c r="CZ167" s="59">
        <f t="shared" si="140"/>
        <v>0</v>
      </c>
      <c r="DA167" s="59">
        <f t="shared" si="141"/>
        <v>0</v>
      </c>
      <c r="DB167" s="59">
        <f t="shared" si="142"/>
        <v>0</v>
      </c>
      <c r="DE167">
        <f t="shared" si="123"/>
        <v>162</v>
      </c>
      <c r="DF167" t="str">
        <f t="shared" si="143"/>
        <v/>
      </c>
      <c r="DG167" s="59">
        <f>IF($C167&lt;&gt;0,SUM($CK168:CK168),0)</f>
        <v>0</v>
      </c>
      <c r="DH167" s="59">
        <f>IF($C167&lt;&gt;0,SUM($CK168:CL168),0)</f>
        <v>0</v>
      </c>
      <c r="DI167" s="59">
        <f>IF($C167&lt;&gt;0,SUM($CK168:CM168),0)</f>
        <v>0</v>
      </c>
      <c r="DJ167" s="59">
        <f>IF($C167&lt;&gt;0,SUM($CK168:CN168),0)</f>
        <v>0</v>
      </c>
      <c r="DK167" s="59">
        <f>IF($C167&lt;&gt;0,SUM($CK168:CO168),0)</f>
        <v>0</v>
      </c>
      <c r="DL167" s="59">
        <f>IF($C167&lt;&gt;0,SUM($CK168:CP168),0)</f>
        <v>0</v>
      </c>
      <c r="DM167" s="59">
        <f>IF($C167&lt;&gt;0,SUM($CK168:CQ168),0)</f>
        <v>0</v>
      </c>
      <c r="DN167" s="59">
        <f>IF($C167&lt;&gt;0,SUM($CK168:CR168),0)</f>
        <v>0</v>
      </c>
      <c r="DO167" s="59">
        <f>IF($C167&lt;&gt;0,SUM($CK168:CS168),0)</f>
        <v>0</v>
      </c>
      <c r="DP167" s="59">
        <f>IF($C167&lt;&gt;0,SUM($CK168:CT168),0)</f>
        <v>0</v>
      </c>
      <c r="DQ167" s="59">
        <f>IF($C167&lt;&gt;0,SUM($CK168:CU168),0)</f>
        <v>0</v>
      </c>
      <c r="DR167" s="59">
        <f>IF($C167&lt;&gt;0,SUM($CK168:CV168),0)</f>
        <v>0</v>
      </c>
      <c r="DS167" s="59">
        <f>IF($C167&lt;&gt;0,SUM($CK168:CW168),0)</f>
        <v>0</v>
      </c>
      <c r="DT167" s="59">
        <f>IF($C167&lt;&gt;0,SUM($CK168:CX168),0)</f>
        <v>0</v>
      </c>
      <c r="DU167" s="59">
        <f>IF($C167&lt;&gt;0,SUM($CK168:CY168),0)</f>
        <v>0</v>
      </c>
      <c r="DV167" s="59">
        <f>IF($C167&lt;&gt;0,SUM($CK168:CZ168),0)</f>
        <v>0</v>
      </c>
      <c r="DW167" s="59">
        <f>IF($C167&lt;&gt;0,SUM($CK168:DA168),0)</f>
        <v>0</v>
      </c>
      <c r="DX167" s="59">
        <f>IF($C167&lt;&gt;0,SUM($CK168:DB168),0)</f>
        <v>0</v>
      </c>
      <c r="DY167" s="952" t="str">
        <f t="shared" si="147"/>
        <v/>
      </c>
    </row>
    <row r="168" spans="1:129" ht="13.5" hidden="1" thickBot="1">
      <c r="A168" s="3" t="str">
        <f t="shared" si="148"/>
        <v/>
      </c>
      <c r="B168" s="805">
        <f>Dados_GLOBAL_Inicial!E168</f>
        <v>0</v>
      </c>
      <c r="C168" s="953">
        <f>IF(IFERROR(VALUE(Dados_GLOBAL_Inicial!F168),0)=0,0,Dados_GLOBAL_Inicial!F168)</f>
        <v>0</v>
      </c>
      <c r="D168" s="830">
        <f>Dados_GLOBAL_Inicial!G168</f>
        <v>0</v>
      </c>
      <c r="E168" s="830" t="str">
        <f>IF(IFERROR(VLOOKUP(F168,Cod_Gde_Itens!$A$1:$B$80,2,FALSE),0)&gt;549,IFERROR(VLOOKUP(F168,Cod_Gde_Itens!$A$1:$B$80,2,FALSE),0),IF(Dados_GLOBAL_Inicial!H168=0,"",Dados_GLOBAL_Inicial!H168))</f>
        <v/>
      </c>
      <c r="F168" s="823">
        <f>Dados_GLOBAL_Inicial!I168</f>
        <v>0</v>
      </c>
      <c r="G168" s="824">
        <f>Dados_GLOBAL_Inicial!J168</f>
        <v>0</v>
      </c>
      <c r="H168" s="454">
        <f>Dados_GLOBAL_Inicial!K168</f>
        <v>0</v>
      </c>
      <c r="I168" s="970">
        <f>SUM('MEDIÇÃO_OBJETO (1)'!I168)</f>
        <v>0</v>
      </c>
      <c r="J168" s="455">
        <f t="shared" si="150"/>
        <v>0</v>
      </c>
      <c r="K168" s="451">
        <f t="shared" si="151"/>
        <v>0</v>
      </c>
      <c r="L168" s="452">
        <f t="shared" si="152"/>
        <v>0</v>
      </c>
      <c r="M168" s="809">
        <f t="shared" si="153"/>
        <v>0</v>
      </c>
      <c r="N168" s="810">
        <f>IF(IFERROR(VALUE(Dados_GLOBAL_Inicial!L168),0)=0,0,Dados_GLOBAL_Inicial!L168)</f>
        <v>0</v>
      </c>
      <c r="O168" s="812">
        <f>SUM('MEDIÇÃO_OBJETO (1)'!O168)</f>
        <v>0</v>
      </c>
      <c r="P168" s="812">
        <f>SUM('MEDIÇÃO_OBJETO (1)'!P168)</f>
        <v>0</v>
      </c>
      <c r="Q168" s="813">
        <f t="shared" si="154"/>
        <v>0</v>
      </c>
      <c r="R168" s="951"/>
      <c r="S168" s="815">
        <f>SUM('MEDIÇÃO_OBJETO (1)'!S168)</f>
        <v>0</v>
      </c>
      <c r="T168" s="815">
        <f>SUM('MEDIÇÃO_OBJETO (1)'!T168)</f>
        <v>0</v>
      </c>
      <c r="V168" s="19"/>
      <c r="W168" s="978">
        <f t="shared" si="155"/>
        <v>0</v>
      </c>
      <c r="X168" s="816">
        <f t="shared" si="156"/>
        <v>0</v>
      </c>
      <c r="Y168" s="816">
        <f t="shared" si="157"/>
        <v>0</v>
      </c>
      <c r="Z168" s="817">
        <f t="shared" si="158"/>
        <v>0</v>
      </c>
      <c r="AB168" s="453">
        <f t="shared" si="144"/>
        <v>0</v>
      </c>
      <c r="AC168" s="14">
        <f t="shared" si="159"/>
        <v>0</v>
      </c>
      <c r="AD168" s="819"/>
      <c r="AE168" s="631">
        <f t="shared" si="145"/>
        <v>0</v>
      </c>
      <c r="AF168" s="818">
        <f>SUM('MEDIÇÃO_OBJETO (1)'!AG168)</f>
        <v>0</v>
      </c>
      <c r="AG168" s="541">
        <f>SUM('MEDIÇÃO_OBJETO (1)'!AH168)</f>
        <v>0</v>
      </c>
      <c r="AH168" s="541">
        <f>SUM('MEDIÇÃO_OBJETO (1)'!AI168)</f>
        <v>0</v>
      </c>
      <c r="AI168" s="541">
        <f>SUM('MEDIÇÃO_OBJETO (1)'!AJ168)</f>
        <v>0</v>
      </c>
      <c r="AJ168" s="541">
        <f>SUM('MEDIÇÃO_OBJETO (1)'!AK168)</f>
        <v>0</v>
      </c>
      <c r="AK168" s="541">
        <f>SUM('MEDIÇÃO_OBJETO (1)'!AL168)</f>
        <v>0</v>
      </c>
      <c r="AL168" s="541">
        <f>SUM('MEDIÇÃO_OBJETO (1)'!AM168)</f>
        <v>0</v>
      </c>
      <c r="AM168" s="541">
        <f>SUM('MEDIÇÃO_OBJETO (1)'!AN168)</f>
        <v>0</v>
      </c>
      <c r="AN168" s="541">
        <f>SUM('MEDIÇÃO_OBJETO (1)'!AO168)</f>
        <v>0</v>
      </c>
      <c r="AO168" s="541">
        <f>SUM('MEDIÇÃO_OBJETO (1)'!AP168)</f>
        <v>0</v>
      </c>
      <c r="AP168" s="541">
        <f>SUM('MEDIÇÃO_OBJETO (1)'!AQ168)</f>
        <v>0</v>
      </c>
      <c r="AQ168" s="541">
        <f>SUM('MEDIÇÃO_OBJETO (1)'!AR168)</f>
        <v>0</v>
      </c>
      <c r="AR168" s="541">
        <f>SUM('MEDIÇÃO_OBJETO (1)'!AS168)</f>
        <v>0</v>
      </c>
      <c r="AS168" s="541">
        <f>SUM('MEDIÇÃO_OBJETO (1)'!AT168)</f>
        <v>0</v>
      </c>
      <c r="AT168" s="541">
        <f>SUM('MEDIÇÃO_OBJETO (1)'!AU168)</f>
        <v>0</v>
      </c>
      <c r="AU168" s="541">
        <f>SUM('MEDIÇÃO_OBJETO (1)'!AV168)</f>
        <v>0</v>
      </c>
      <c r="AV168" s="541">
        <f>SUM('MEDIÇÃO_OBJETO (1)'!AW168)</f>
        <v>0</v>
      </c>
      <c r="AW168" s="541">
        <f>SUM('MEDIÇÃO_OBJETO (1)'!AX168)</f>
        <v>0</v>
      </c>
      <c r="AX168" s="977"/>
      <c r="BN168" s="992">
        <f t="shared" si="160"/>
        <v>0</v>
      </c>
      <c r="BO168" s="538">
        <f t="shared" si="146"/>
        <v>0</v>
      </c>
      <c r="BP168" s="987">
        <f>IF(RESUMO_GLOBAL!$X$53="a",ROUND(AF168*$N168,RESUMO_GLOBAL!$X$54),IF(RESUMO_GLOBAL!$X$53="t",TRUNC(AF168*$N168,RESUMO_GLOBAL!$X$54),AF168*$N168))</f>
        <v>0</v>
      </c>
      <c r="BQ168" s="987">
        <f>IF(RESUMO_GLOBAL!$X$53="a",ROUND(AG168*$N168,RESUMO_GLOBAL!$X$54),IF(RESUMO_GLOBAL!$X$53="t",TRUNC(AG168*$N168,RESUMO_GLOBAL!$X$54),AG168*$N168))</f>
        <v>0</v>
      </c>
      <c r="BR168" s="987">
        <f>IF(RESUMO_GLOBAL!$X$53="a",ROUND(AH168*$N168,RESUMO_GLOBAL!$X$54),IF(RESUMO_GLOBAL!$X$53="t",TRUNC(AH168*$N168,RESUMO_GLOBAL!$X$54),AH168*$N168))</f>
        <v>0</v>
      </c>
      <c r="BS168" s="987">
        <f>IF(RESUMO_GLOBAL!$X$53="a",ROUND(AI168*$N168,RESUMO_GLOBAL!$X$54),IF(RESUMO_GLOBAL!$X$53="t",TRUNC(AI168*$N168,RESUMO_GLOBAL!$X$54),AI168*$N168))</f>
        <v>0</v>
      </c>
      <c r="BT168" s="987">
        <f>IF(RESUMO_GLOBAL!$X$53="a",ROUND(AJ168*$N168,RESUMO_GLOBAL!$X$54),IF(RESUMO_GLOBAL!$X$53="t",TRUNC(AJ168*$N168,RESUMO_GLOBAL!$X$54),AJ168*$N168))</f>
        <v>0</v>
      </c>
      <c r="BU168" s="987">
        <f>IF(RESUMO_GLOBAL!$X$53="a",ROUND(AK168*$N168,RESUMO_GLOBAL!$X$54),IF(RESUMO_GLOBAL!$X$53="t",TRUNC(AK168*$N168,RESUMO_GLOBAL!$X$54),AK168*$N168))</f>
        <v>0</v>
      </c>
      <c r="BV168" s="987">
        <f>IF(RESUMO_GLOBAL!$X$53="a",ROUND(AL168*$N168,RESUMO_GLOBAL!$X$54),IF(RESUMO_GLOBAL!$X$53="t",TRUNC(AL168*$N168,RESUMO_GLOBAL!$X$54),AL168*$N168))</f>
        <v>0</v>
      </c>
      <c r="BW168" s="987">
        <f>IF(RESUMO_GLOBAL!$X$53="a",ROUND(AM168*$N168,RESUMO_GLOBAL!$X$54),IF(RESUMO_GLOBAL!$X$53="t",TRUNC(AM168*$N168,RESUMO_GLOBAL!$X$54),AM168*$N168))</f>
        <v>0</v>
      </c>
      <c r="BX168" s="987">
        <f>IF(RESUMO_GLOBAL!$X$53="a",ROUND(AN168*$N168,RESUMO_GLOBAL!$X$54),IF(RESUMO_GLOBAL!$X$53="t",TRUNC(AN168*$N168,RESUMO_GLOBAL!$X$54),AN168*$N168))</f>
        <v>0</v>
      </c>
      <c r="BY168" s="987">
        <f>IF(RESUMO_GLOBAL!$X$53="a",ROUND(AO168*$N168,RESUMO_GLOBAL!$X$54),IF(RESUMO_GLOBAL!$X$53="t",TRUNC(AO168*$N168,RESUMO_GLOBAL!$X$54),AO168*$N168))</f>
        <v>0</v>
      </c>
      <c r="BZ168" s="987">
        <f>IF(RESUMO_GLOBAL!$X$53="a",ROUND(AP168*$N168,RESUMO_GLOBAL!$X$54),IF(RESUMO_GLOBAL!$X$53="t",TRUNC(AP168*$N168,RESUMO_GLOBAL!$X$54),AP168*$N168))</f>
        <v>0</v>
      </c>
      <c r="CA168" s="987">
        <f>IF(RESUMO_GLOBAL!$X$53="a",ROUND(AQ168*$N168,RESUMO_GLOBAL!$X$54),IF(RESUMO_GLOBAL!$X$53="t",TRUNC(AQ168*$N168,RESUMO_GLOBAL!$X$54),AQ168*$N168))</f>
        <v>0</v>
      </c>
      <c r="CB168" s="987">
        <f>IF(RESUMO_GLOBAL!$X$53="a",ROUND(AR168*$N168,RESUMO_GLOBAL!$X$54),IF(RESUMO_GLOBAL!$X$53="t",TRUNC(AR168*$N168,RESUMO_GLOBAL!$X$54),AR168*$N168))</f>
        <v>0</v>
      </c>
      <c r="CC168" s="987">
        <f>IF(RESUMO_GLOBAL!$X$53="a",ROUND(AS168*$N168,RESUMO_GLOBAL!$X$54),IF(RESUMO_GLOBAL!$X$53="t",TRUNC(AS168*$N168,RESUMO_GLOBAL!$X$54),AS168*$N168))</f>
        <v>0</v>
      </c>
      <c r="CD168" s="987">
        <f>IF(RESUMO_GLOBAL!$X$53="a",ROUND(AT168*$N168,RESUMO_GLOBAL!$X$54),IF(RESUMO_GLOBAL!$X$53="t",TRUNC(AT168*$N168,RESUMO_GLOBAL!$X$54),AT168*$N168))</f>
        <v>0</v>
      </c>
      <c r="CE168" s="987">
        <f>IF(RESUMO_GLOBAL!$X$53="a",ROUND(AU168*$N168,RESUMO_GLOBAL!$X$54),IF(RESUMO_GLOBAL!$X$53="t",TRUNC(AU168*$N168,RESUMO_GLOBAL!$X$54),AU168*$N168))</f>
        <v>0</v>
      </c>
      <c r="CF168" s="987">
        <f>IF(RESUMO_GLOBAL!$X$53="a",ROUND(AV168*$N168,RESUMO_GLOBAL!$X$54),IF(RESUMO_GLOBAL!$X$53="t",TRUNC(AV168*$N168,RESUMO_GLOBAL!$X$54),AV168*$N168))</f>
        <v>0</v>
      </c>
      <c r="CG168" s="987">
        <f>IF(RESUMO_GLOBAL!$X$53="a",ROUND(AW168*$N168,RESUMO_GLOBAL!$X$54),IF(RESUMO_GLOBAL!$X$53="t",TRUNC(AW168*$N168,RESUMO_GLOBAL!$X$54),AW168*$N168))</f>
        <v>0</v>
      </c>
      <c r="CK168" s="59">
        <f t="shared" si="125"/>
        <v>0</v>
      </c>
      <c r="CL168" s="59">
        <f t="shared" si="126"/>
        <v>0</v>
      </c>
      <c r="CM168" s="59">
        <f t="shared" si="127"/>
        <v>0</v>
      </c>
      <c r="CN168" s="59">
        <f t="shared" si="128"/>
        <v>0</v>
      </c>
      <c r="CO168" s="59">
        <f t="shared" si="129"/>
        <v>0</v>
      </c>
      <c r="CP168" s="59">
        <f t="shared" si="130"/>
        <v>0</v>
      </c>
      <c r="CQ168" s="59">
        <f t="shared" si="131"/>
        <v>0</v>
      </c>
      <c r="CR168" s="59">
        <f t="shared" si="132"/>
        <v>0</v>
      </c>
      <c r="CS168" s="59">
        <f t="shared" si="133"/>
        <v>0</v>
      </c>
      <c r="CT168" s="59">
        <f t="shared" si="134"/>
        <v>0</v>
      </c>
      <c r="CU168" s="59">
        <f t="shared" si="135"/>
        <v>0</v>
      </c>
      <c r="CV168" s="59">
        <f t="shared" si="136"/>
        <v>0</v>
      </c>
      <c r="CW168" s="59">
        <f t="shared" si="137"/>
        <v>0</v>
      </c>
      <c r="CX168" s="59">
        <f t="shared" si="138"/>
        <v>0</v>
      </c>
      <c r="CY168" s="59">
        <f t="shared" si="139"/>
        <v>0</v>
      </c>
      <c r="CZ168" s="59">
        <f t="shared" si="140"/>
        <v>0</v>
      </c>
      <c r="DA168" s="59">
        <f t="shared" si="141"/>
        <v>0</v>
      </c>
      <c r="DB168" s="59">
        <f t="shared" si="142"/>
        <v>0</v>
      </c>
      <c r="DE168">
        <f t="shared" si="123"/>
        <v>163</v>
      </c>
      <c r="DF168" t="str">
        <f t="shared" si="143"/>
        <v/>
      </c>
      <c r="DG168" s="59">
        <f>IF($C168&lt;&gt;0,SUM($CK169:CK169),0)</f>
        <v>0</v>
      </c>
      <c r="DH168" s="59">
        <f>IF($C168&lt;&gt;0,SUM($CK169:CL169),0)</f>
        <v>0</v>
      </c>
      <c r="DI168" s="59">
        <f>IF($C168&lt;&gt;0,SUM($CK169:CM169),0)</f>
        <v>0</v>
      </c>
      <c r="DJ168" s="59">
        <f>IF($C168&lt;&gt;0,SUM($CK169:CN169),0)</f>
        <v>0</v>
      </c>
      <c r="DK168" s="59">
        <f>IF($C168&lt;&gt;0,SUM($CK169:CO169),0)</f>
        <v>0</v>
      </c>
      <c r="DL168" s="59">
        <f>IF($C168&lt;&gt;0,SUM($CK169:CP169),0)</f>
        <v>0</v>
      </c>
      <c r="DM168" s="59">
        <f>IF($C168&lt;&gt;0,SUM($CK169:CQ169),0)</f>
        <v>0</v>
      </c>
      <c r="DN168" s="59">
        <f>IF($C168&lt;&gt;0,SUM($CK169:CR169),0)</f>
        <v>0</v>
      </c>
      <c r="DO168" s="59">
        <f>IF($C168&lt;&gt;0,SUM($CK169:CS169),0)</f>
        <v>0</v>
      </c>
      <c r="DP168" s="59">
        <f>IF($C168&lt;&gt;0,SUM($CK169:CT169),0)</f>
        <v>0</v>
      </c>
      <c r="DQ168" s="59">
        <f>IF($C168&lt;&gt;0,SUM($CK169:CU169),0)</f>
        <v>0</v>
      </c>
      <c r="DR168" s="59">
        <f>IF($C168&lt;&gt;0,SUM($CK169:CV169),0)</f>
        <v>0</v>
      </c>
      <c r="DS168" s="59">
        <f>IF($C168&lt;&gt;0,SUM($CK169:CW169),0)</f>
        <v>0</v>
      </c>
      <c r="DT168" s="59">
        <f>IF($C168&lt;&gt;0,SUM($CK169:CX169),0)</f>
        <v>0</v>
      </c>
      <c r="DU168" s="59">
        <f>IF($C168&lt;&gt;0,SUM($CK169:CY169),0)</f>
        <v>0</v>
      </c>
      <c r="DV168" s="59">
        <f>IF($C168&lt;&gt;0,SUM($CK169:CZ169),0)</f>
        <v>0</v>
      </c>
      <c r="DW168" s="59">
        <f>IF($C168&lt;&gt;0,SUM($CK169:DA169),0)</f>
        <v>0</v>
      </c>
      <c r="DX168" s="59">
        <f>IF($C168&lt;&gt;0,SUM($CK169:DB169),0)</f>
        <v>0</v>
      </c>
      <c r="DY168" s="952" t="str">
        <f t="shared" si="147"/>
        <v/>
      </c>
    </row>
    <row r="169" spans="1:129" ht="13.5" hidden="1" thickBot="1">
      <c r="A169" s="3" t="str">
        <f t="shared" si="148"/>
        <v/>
      </c>
      <c r="B169" s="805">
        <f>Dados_GLOBAL_Inicial!E169</f>
        <v>0</v>
      </c>
      <c r="C169" s="953">
        <f>IF(IFERROR(VALUE(Dados_GLOBAL_Inicial!F169),0)=0,0,Dados_GLOBAL_Inicial!F169)</f>
        <v>0</v>
      </c>
      <c r="D169" s="830">
        <f>Dados_GLOBAL_Inicial!G169</f>
        <v>0</v>
      </c>
      <c r="E169" s="830" t="str">
        <f>IF(IFERROR(VLOOKUP(F169,Cod_Gde_Itens!$A$1:$B$80,2,FALSE),0)&gt;549,IFERROR(VLOOKUP(F169,Cod_Gde_Itens!$A$1:$B$80,2,FALSE),0),IF(Dados_GLOBAL_Inicial!H169=0,"",Dados_GLOBAL_Inicial!H169))</f>
        <v/>
      </c>
      <c r="F169" s="823">
        <f>Dados_GLOBAL_Inicial!I169</f>
        <v>0</v>
      </c>
      <c r="G169" s="824">
        <f>Dados_GLOBAL_Inicial!J169</f>
        <v>0</v>
      </c>
      <c r="H169" s="454">
        <f>Dados_GLOBAL_Inicial!K169</f>
        <v>0</v>
      </c>
      <c r="I169" s="970">
        <f>SUM('MEDIÇÃO_OBJETO (1)'!I169)</f>
        <v>0</v>
      </c>
      <c r="J169" s="455">
        <f t="shared" si="150"/>
        <v>0</v>
      </c>
      <c r="K169" s="451">
        <f t="shared" si="151"/>
        <v>0</v>
      </c>
      <c r="L169" s="452">
        <f t="shared" si="152"/>
        <v>0</v>
      </c>
      <c r="M169" s="809">
        <f t="shared" si="153"/>
        <v>0</v>
      </c>
      <c r="N169" s="810">
        <f>IF(IFERROR(VALUE(Dados_GLOBAL_Inicial!L169),0)=0,0,Dados_GLOBAL_Inicial!L169)</f>
        <v>0</v>
      </c>
      <c r="O169" s="812">
        <f>SUM('MEDIÇÃO_OBJETO (1)'!O169)</f>
        <v>0</v>
      </c>
      <c r="P169" s="812">
        <f>SUM('MEDIÇÃO_OBJETO (1)'!P169)</f>
        <v>0</v>
      </c>
      <c r="Q169" s="813">
        <f t="shared" si="154"/>
        <v>0</v>
      </c>
      <c r="R169" s="951"/>
      <c r="S169" s="815">
        <f>SUM('MEDIÇÃO_OBJETO (1)'!S169)</f>
        <v>0</v>
      </c>
      <c r="T169" s="815">
        <f>SUM('MEDIÇÃO_OBJETO (1)'!T169)</f>
        <v>0</v>
      </c>
      <c r="V169" s="19"/>
      <c r="W169" s="978">
        <f t="shared" si="155"/>
        <v>0</v>
      </c>
      <c r="X169" s="816">
        <f t="shared" si="156"/>
        <v>0</v>
      </c>
      <c r="Y169" s="816">
        <f t="shared" si="157"/>
        <v>0</v>
      </c>
      <c r="Z169" s="817">
        <f t="shared" si="158"/>
        <v>0</v>
      </c>
      <c r="AB169" s="453">
        <f t="shared" si="144"/>
        <v>0</v>
      </c>
      <c r="AC169" s="14">
        <f t="shared" si="159"/>
        <v>0</v>
      </c>
      <c r="AD169" s="819"/>
      <c r="AE169" s="631">
        <f t="shared" si="145"/>
        <v>0</v>
      </c>
      <c r="AF169" s="818">
        <f>SUM('MEDIÇÃO_OBJETO (1)'!AG169)</f>
        <v>0</v>
      </c>
      <c r="AG169" s="541">
        <f>SUM('MEDIÇÃO_OBJETO (1)'!AH169)</f>
        <v>0</v>
      </c>
      <c r="AH169" s="541">
        <f>SUM('MEDIÇÃO_OBJETO (1)'!AI169)</f>
        <v>0</v>
      </c>
      <c r="AI169" s="541">
        <f>SUM('MEDIÇÃO_OBJETO (1)'!AJ169)</f>
        <v>0</v>
      </c>
      <c r="AJ169" s="541">
        <f>SUM('MEDIÇÃO_OBJETO (1)'!AK169)</f>
        <v>0</v>
      </c>
      <c r="AK169" s="541">
        <f>SUM('MEDIÇÃO_OBJETO (1)'!AL169)</f>
        <v>0</v>
      </c>
      <c r="AL169" s="541">
        <f>SUM('MEDIÇÃO_OBJETO (1)'!AM169)</f>
        <v>0</v>
      </c>
      <c r="AM169" s="541">
        <f>SUM('MEDIÇÃO_OBJETO (1)'!AN169)</f>
        <v>0</v>
      </c>
      <c r="AN169" s="541">
        <f>SUM('MEDIÇÃO_OBJETO (1)'!AO169)</f>
        <v>0</v>
      </c>
      <c r="AO169" s="541">
        <f>SUM('MEDIÇÃO_OBJETO (1)'!AP169)</f>
        <v>0</v>
      </c>
      <c r="AP169" s="541">
        <f>SUM('MEDIÇÃO_OBJETO (1)'!AQ169)</f>
        <v>0</v>
      </c>
      <c r="AQ169" s="541">
        <f>SUM('MEDIÇÃO_OBJETO (1)'!AR169)</f>
        <v>0</v>
      </c>
      <c r="AR169" s="541">
        <f>SUM('MEDIÇÃO_OBJETO (1)'!AS169)</f>
        <v>0</v>
      </c>
      <c r="AS169" s="541">
        <f>SUM('MEDIÇÃO_OBJETO (1)'!AT169)</f>
        <v>0</v>
      </c>
      <c r="AT169" s="541">
        <f>SUM('MEDIÇÃO_OBJETO (1)'!AU169)</f>
        <v>0</v>
      </c>
      <c r="AU169" s="541">
        <f>SUM('MEDIÇÃO_OBJETO (1)'!AV169)</f>
        <v>0</v>
      </c>
      <c r="AV169" s="541">
        <f>SUM('MEDIÇÃO_OBJETO (1)'!AW169)</f>
        <v>0</v>
      </c>
      <c r="AW169" s="541">
        <f>SUM('MEDIÇÃO_OBJETO (1)'!AX169)</f>
        <v>0</v>
      </c>
      <c r="AX169" s="977"/>
      <c r="BN169" s="992">
        <f t="shared" si="160"/>
        <v>0</v>
      </c>
      <c r="BO169" s="538">
        <f t="shared" si="146"/>
        <v>0</v>
      </c>
      <c r="BP169" s="987">
        <f>IF(RESUMO_GLOBAL!$X$53="a",ROUND(AF169*$N169,RESUMO_GLOBAL!$X$54),IF(RESUMO_GLOBAL!$X$53="t",TRUNC(AF169*$N169,RESUMO_GLOBAL!$X$54),AF169*$N169))</f>
        <v>0</v>
      </c>
      <c r="BQ169" s="987">
        <f>IF(RESUMO_GLOBAL!$X$53="a",ROUND(AG169*$N169,RESUMO_GLOBAL!$X$54),IF(RESUMO_GLOBAL!$X$53="t",TRUNC(AG169*$N169,RESUMO_GLOBAL!$X$54),AG169*$N169))</f>
        <v>0</v>
      </c>
      <c r="BR169" s="987">
        <f>IF(RESUMO_GLOBAL!$X$53="a",ROUND(AH169*$N169,RESUMO_GLOBAL!$X$54),IF(RESUMO_GLOBAL!$X$53="t",TRUNC(AH169*$N169,RESUMO_GLOBAL!$X$54),AH169*$N169))</f>
        <v>0</v>
      </c>
      <c r="BS169" s="987">
        <f>IF(RESUMO_GLOBAL!$X$53="a",ROUND(AI169*$N169,RESUMO_GLOBAL!$X$54),IF(RESUMO_GLOBAL!$X$53="t",TRUNC(AI169*$N169,RESUMO_GLOBAL!$X$54),AI169*$N169))</f>
        <v>0</v>
      </c>
      <c r="BT169" s="987">
        <f>IF(RESUMO_GLOBAL!$X$53="a",ROUND(AJ169*$N169,RESUMO_GLOBAL!$X$54),IF(RESUMO_GLOBAL!$X$53="t",TRUNC(AJ169*$N169,RESUMO_GLOBAL!$X$54),AJ169*$N169))</f>
        <v>0</v>
      </c>
      <c r="BU169" s="987">
        <f>IF(RESUMO_GLOBAL!$X$53="a",ROUND(AK169*$N169,RESUMO_GLOBAL!$X$54),IF(RESUMO_GLOBAL!$X$53="t",TRUNC(AK169*$N169,RESUMO_GLOBAL!$X$54),AK169*$N169))</f>
        <v>0</v>
      </c>
      <c r="BV169" s="987">
        <f>IF(RESUMO_GLOBAL!$X$53="a",ROUND(AL169*$N169,RESUMO_GLOBAL!$X$54),IF(RESUMO_GLOBAL!$X$53="t",TRUNC(AL169*$N169,RESUMO_GLOBAL!$X$54),AL169*$N169))</f>
        <v>0</v>
      </c>
      <c r="BW169" s="987">
        <f>IF(RESUMO_GLOBAL!$X$53="a",ROUND(AM169*$N169,RESUMO_GLOBAL!$X$54),IF(RESUMO_GLOBAL!$X$53="t",TRUNC(AM169*$N169,RESUMO_GLOBAL!$X$54),AM169*$N169))</f>
        <v>0</v>
      </c>
      <c r="BX169" s="987">
        <f>IF(RESUMO_GLOBAL!$X$53="a",ROUND(AN169*$N169,RESUMO_GLOBAL!$X$54),IF(RESUMO_GLOBAL!$X$53="t",TRUNC(AN169*$N169,RESUMO_GLOBAL!$X$54),AN169*$N169))</f>
        <v>0</v>
      </c>
      <c r="BY169" s="987">
        <f>IF(RESUMO_GLOBAL!$X$53="a",ROUND(AO169*$N169,RESUMO_GLOBAL!$X$54),IF(RESUMO_GLOBAL!$X$53="t",TRUNC(AO169*$N169,RESUMO_GLOBAL!$X$54),AO169*$N169))</f>
        <v>0</v>
      </c>
      <c r="BZ169" s="987">
        <f>IF(RESUMO_GLOBAL!$X$53="a",ROUND(AP169*$N169,RESUMO_GLOBAL!$X$54),IF(RESUMO_GLOBAL!$X$53="t",TRUNC(AP169*$N169,RESUMO_GLOBAL!$X$54),AP169*$N169))</f>
        <v>0</v>
      </c>
      <c r="CA169" s="987">
        <f>IF(RESUMO_GLOBAL!$X$53="a",ROUND(AQ169*$N169,RESUMO_GLOBAL!$X$54),IF(RESUMO_GLOBAL!$X$53="t",TRUNC(AQ169*$N169,RESUMO_GLOBAL!$X$54),AQ169*$N169))</f>
        <v>0</v>
      </c>
      <c r="CB169" s="987">
        <f>IF(RESUMO_GLOBAL!$X$53="a",ROUND(AR169*$N169,RESUMO_GLOBAL!$X$54),IF(RESUMO_GLOBAL!$X$53="t",TRUNC(AR169*$N169,RESUMO_GLOBAL!$X$54),AR169*$N169))</f>
        <v>0</v>
      </c>
      <c r="CC169" s="987">
        <f>IF(RESUMO_GLOBAL!$X$53="a",ROUND(AS169*$N169,RESUMO_GLOBAL!$X$54),IF(RESUMO_GLOBAL!$X$53="t",TRUNC(AS169*$N169,RESUMO_GLOBAL!$X$54),AS169*$N169))</f>
        <v>0</v>
      </c>
      <c r="CD169" s="987">
        <f>IF(RESUMO_GLOBAL!$X$53="a",ROUND(AT169*$N169,RESUMO_GLOBAL!$X$54),IF(RESUMO_GLOBAL!$X$53="t",TRUNC(AT169*$N169,RESUMO_GLOBAL!$X$54),AT169*$N169))</f>
        <v>0</v>
      </c>
      <c r="CE169" s="987">
        <f>IF(RESUMO_GLOBAL!$X$53="a",ROUND(AU169*$N169,RESUMO_GLOBAL!$X$54),IF(RESUMO_GLOBAL!$X$53="t",TRUNC(AU169*$N169,RESUMO_GLOBAL!$X$54),AU169*$N169))</f>
        <v>0</v>
      </c>
      <c r="CF169" s="987">
        <f>IF(RESUMO_GLOBAL!$X$53="a",ROUND(AV169*$N169,RESUMO_GLOBAL!$X$54),IF(RESUMO_GLOBAL!$X$53="t",TRUNC(AV169*$N169,RESUMO_GLOBAL!$X$54),AV169*$N169))</f>
        <v>0</v>
      </c>
      <c r="CG169" s="987">
        <f>IF(RESUMO_GLOBAL!$X$53="a",ROUND(AW169*$N169,RESUMO_GLOBAL!$X$54),IF(RESUMO_GLOBAL!$X$53="t",TRUNC(AW169*$N169,RESUMO_GLOBAL!$X$54),AW169*$N169))</f>
        <v>0</v>
      </c>
      <c r="CK169" s="59">
        <f t="shared" si="125"/>
        <v>0</v>
      </c>
      <c r="CL169" s="59">
        <f t="shared" si="126"/>
        <v>0</v>
      </c>
      <c r="CM169" s="59">
        <f t="shared" si="127"/>
        <v>0</v>
      </c>
      <c r="CN169" s="59">
        <f t="shared" si="128"/>
        <v>0</v>
      </c>
      <c r="CO169" s="59">
        <f t="shared" si="129"/>
        <v>0</v>
      </c>
      <c r="CP169" s="59">
        <f t="shared" si="130"/>
        <v>0</v>
      </c>
      <c r="CQ169" s="59">
        <f t="shared" si="131"/>
        <v>0</v>
      </c>
      <c r="CR169" s="59">
        <f t="shared" si="132"/>
        <v>0</v>
      </c>
      <c r="CS169" s="59">
        <f t="shared" si="133"/>
        <v>0</v>
      </c>
      <c r="CT169" s="59">
        <f t="shared" si="134"/>
        <v>0</v>
      </c>
      <c r="CU169" s="59">
        <f t="shared" si="135"/>
        <v>0</v>
      </c>
      <c r="CV169" s="59">
        <f t="shared" si="136"/>
        <v>0</v>
      </c>
      <c r="CW169" s="59">
        <f t="shared" si="137"/>
        <v>0</v>
      </c>
      <c r="CX169" s="59">
        <f t="shared" si="138"/>
        <v>0</v>
      </c>
      <c r="CY169" s="59">
        <f t="shared" si="139"/>
        <v>0</v>
      </c>
      <c r="CZ169" s="59">
        <f t="shared" si="140"/>
        <v>0</v>
      </c>
      <c r="DA169" s="59">
        <f t="shared" si="141"/>
        <v>0</v>
      </c>
      <c r="DB169" s="59">
        <f t="shared" si="142"/>
        <v>0</v>
      </c>
      <c r="DE169">
        <f t="shared" si="123"/>
        <v>164</v>
      </c>
      <c r="DF169" t="str">
        <f t="shared" si="143"/>
        <v/>
      </c>
      <c r="DG169" s="59">
        <f>IF($C169&lt;&gt;0,SUM($CK170:CK170),0)</f>
        <v>0</v>
      </c>
      <c r="DH169" s="59">
        <f>IF($C169&lt;&gt;0,SUM($CK170:CL170),0)</f>
        <v>0</v>
      </c>
      <c r="DI169" s="59">
        <f>IF($C169&lt;&gt;0,SUM($CK170:CM170),0)</f>
        <v>0</v>
      </c>
      <c r="DJ169" s="59">
        <f>IF($C169&lt;&gt;0,SUM($CK170:CN170),0)</f>
        <v>0</v>
      </c>
      <c r="DK169" s="59">
        <f>IF($C169&lt;&gt;0,SUM($CK170:CO170),0)</f>
        <v>0</v>
      </c>
      <c r="DL169" s="59">
        <f>IF($C169&lt;&gt;0,SUM($CK170:CP170),0)</f>
        <v>0</v>
      </c>
      <c r="DM169" s="59">
        <f>IF($C169&lt;&gt;0,SUM($CK170:CQ170),0)</f>
        <v>0</v>
      </c>
      <c r="DN169" s="59">
        <f>IF($C169&lt;&gt;0,SUM($CK170:CR170),0)</f>
        <v>0</v>
      </c>
      <c r="DO169" s="59">
        <f>IF($C169&lt;&gt;0,SUM($CK170:CS170),0)</f>
        <v>0</v>
      </c>
      <c r="DP169" s="59">
        <f>IF($C169&lt;&gt;0,SUM($CK170:CT170),0)</f>
        <v>0</v>
      </c>
      <c r="DQ169" s="59">
        <f>IF($C169&lt;&gt;0,SUM($CK170:CU170),0)</f>
        <v>0</v>
      </c>
      <c r="DR169" s="59">
        <f>IF($C169&lt;&gt;0,SUM($CK170:CV170),0)</f>
        <v>0</v>
      </c>
      <c r="DS169" s="59">
        <f>IF($C169&lt;&gt;0,SUM($CK170:CW170),0)</f>
        <v>0</v>
      </c>
      <c r="DT169" s="59">
        <f>IF($C169&lt;&gt;0,SUM($CK170:CX170),0)</f>
        <v>0</v>
      </c>
      <c r="DU169" s="59">
        <f>IF($C169&lt;&gt;0,SUM($CK170:CY170),0)</f>
        <v>0</v>
      </c>
      <c r="DV169" s="59">
        <f>IF($C169&lt;&gt;0,SUM($CK170:CZ170),0)</f>
        <v>0</v>
      </c>
      <c r="DW169" s="59">
        <f>IF($C169&lt;&gt;0,SUM($CK170:DA170),0)</f>
        <v>0</v>
      </c>
      <c r="DX169" s="59">
        <f>IF($C169&lt;&gt;0,SUM($CK170:DB170),0)</f>
        <v>0</v>
      </c>
      <c r="DY169" s="952" t="str">
        <f t="shared" si="147"/>
        <v/>
      </c>
    </row>
    <row r="170" spans="1:129" ht="13.5" hidden="1" thickBot="1">
      <c r="A170" s="3" t="str">
        <f t="shared" si="148"/>
        <v/>
      </c>
      <c r="B170" s="805">
        <f>Dados_GLOBAL_Inicial!E170</f>
        <v>0</v>
      </c>
      <c r="C170" s="953">
        <f>IF(IFERROR(VALUE(Dados_GLOBAL_Inicial!F170),0)=0,0,Dados_GLOBAL_Inicial!F170)</f>
        <v>0</v>
      </c>
      <c r="D170" s="830">
        <f>Dados_GLOBAL_Inicial!G170</f>
        <v>0</v>
      </c>
      <c r="E170" s="830" t="str">
        <f>IF(IFERROR(VLOOKUP(F170,Cod_Gde_Itens!$A$1:$B$80,2,FALSE),0)&gt;549,IFERROR(VLOOKUP(F170,Cod_Gde_Itens!$A$1:$B$80,2,FALSE),0),IF(Dados_GLOBAL_Inicial!H170=0,"",Dados_GLOBAL_Inicial!H170))</f>
        <v/>
      </c>
      <c r="F170" s="823">
        <f>Dados_GLOBAL_Inicial!I170</f>
        <v>0</v>
      </c>
      <c r="G170" s="824">
        <f>Dados_GLOBAL_Inicial!J170</f>
        <v>0</v>
      </c>
      <c r="H170" s="454">
        <f>Dados_GLOBAL_Inicial!K170</f>
        <v>0</v>
      </c>
      <c r="I170" s="970">
        <f>SUM('MEDIÇÃO_OBJETO (1)'!I170)</f>
        <v>0</v>
      </c>
      <c r="J170" s="455">
        <f t="shared" si="150"/>
        <v>0</v>
      </c>
      <c r="K170" s="451">
        <f t="shared" si="151"/>
        <v>0</v>
      </c>
      <c r="L170" s="452">
        <f t="shared" si="152"/>
        <v>0</v>
      </c>
      <c r="M170" s="809">
        <f t="shared" si="153"/>
        <v>0</v>
      </c>
      <c r="N170" s="810">
        <f>IF(IFERROR(VALUE(Dados_GLOBAL_Inicial!L170),0)=0,0,Dados_GLOBAL_Inicial!L170)</f>
        <v>0</v>
      </c>
      <c r="O170" s="812">
        <f>SUM('MEDIÇÃO_OBJETO (1)'!O170)</f>
        <v>0</v>
      </c>
      <c r="P170" s="812">
        <f>SUM('MEDIÇÃO_OBJETO (1)'!P170)</f>
        <v>0</v>
      </c>
      <c r="Q170" s="813">
        <f t="shared" si="154"/>
        <v>0</v>
      </c>
      <c r="R170" s="951"/>
      <c r="S170" s="815">
        <f>SUM('MEDIÇÃO_OBJETO (1)'!S170)</f>
        <v>0</v>
      </c>
      <c r="T170" s="815">
        <f>SUM('MEDIÇÃO_OBJETO (1)'!T170)</f>
        <v>0</v>
      </c>
      <c r="V170" s="19"/>
      <c r="W170" s="978">
        <f t="shared" si="155"/>
        <v>0</v>
      </c>
      <c r="X170" s="816">
        <f t="shared" si="156"/>
        <v>0</v>
      </c>
      <c r="Y170" s="816">
        <f t="shared" si="157"/>
        <v>0</v>
      </c>
      <c r="Z170" s="817">
        <f t="shared" si="158"/>
        <v>0</v>
      </c>
      <c r="AB170" s="453">
        <f t="shared" si="144"/>
        <v>0</v>
      </c>
      <c r="AC170" s="14">
        <f t="shared" si="159"/>
        <v>0</v>
      </c>
      <c r="AD170" s="819"/>
      <c r="AE170" s="631">
        <f t="shared" si="145"/>
        <v>0</v>
      </c>
      <c r="AF170" s="818">
        <f>SUM('MEDIÇÃO_OBJETO (1)'!AG170)</f>
        <v>0</v>
      </c>
      <c r="AG170" s="541">
        <f>SUM('MEDIÇÃO_OBJETO (1)'!AH170)</f>
        <v>0</v>
      </c>
      <c r="AH170" s="541">
        <f>SUM('MEDIÇÃO_OBJETO (1)'!AI170)</f>
        <v>0</v>
      </c>
      <c r="AI170" s="541">
        <f>SUM('MEDIÇÃO_OBJETO (1)'!AJ170)</f>
        <v>0</v>
      </c>
      <c r="AJ170" s="541">
        <f>SUM('MEDIÇÃO_OBJETO (1)'!AK170)</f>
        <v>0</v>
      </c>
      <c r="AK170" s="541">
        <f>SUM('MEDIÇÃO_OBJETO (1)'!AL170)</f>
        <v>0</v>
      </c>
      <c r="AL170" s="541">
        <f>SUM('MEDIÇÃO_OBJETO (1)'!AM170)</f>
        <v>0</v>
      </c>
      <c r="AM170" s="541">
        <f>SUM('MEDIÇÃO_OBJETO (1)'!AN170)</f>
        <v>0</v>
      </c>
      <c r="AN170" s="541">
        <f>SUM('MEDIÇÃO_OBJETO (1)'!AO170)</f>
        <v>0</v>
      </c>
      <c r="AO170" s="541">
        <f>SUM('MEDIÇÃO_OBJETO (1)'!AP170)</f>
        <v>0</v>
      </c>
      <c r="AP170" s="541">
        <f>SUM('MEDIÇÃO_OBJETO (1)'!AQ170)</f>
        <v>0</v>
      </c>
      <c r="AQ170" s="541">
        <f>SUM('MEDIÇÃO_OBJETO (1)'!AR170)</f>
        <v>0</v>
      </c>
      <c r="AR170" s="541">
        <f>SUM('MEDIÇÃO_OBJETO (1)'!AS170)</f>
        <v>0</v>
      </c>
      <c r="AS170" s="541">
        <f>SUM('MEDIÇÃO_OBJETO (1)'!AT170)</f>
        <v>0</v>
      </c>
      <c r="AT170" s="541">
        <f>SUM('MEDIÇÃO_OBJETO (1)'!AU170)</f>
        <v>0</v>
      </c>
      <c r="AU170" s="541">
        <f>SUM('MEDIÇÃO_OBJETO (1)'!AV170)</f>
        <v>0</v>
      </c>
      <c r="AV170" s="541">
        <f>SUM('MEDIÇÃO_OBJETO (1)'!AW170)</f>
        <v>0</v>
      </c>
      <c r="AW170" s="541">
        <f>SUM('MEDIÇÃO_OBJETO (1)'!AX170)</f>
        <v>0</v>
      </c>
      <c r="AX170" s="977"/>
      <c r="BN170" s="992">
        <f t="shared" si="160"/>
        <v>0</v>
      </c>
      <c r="BO170" s="538">
        <f t="shared" si="146"/>
        <v>0</v>
      </c>
      <c r="BP170" s="987">
        <f>IF(RESUMO_GLOBAL!$X$53="a",ROUND(AF170*$N170,RESUMO_GLOBAL!$X$54),IF(RESUMO_GLOBAL!$X$53="t",TRUNC(AF170*$N170,RESUMO_GLOBAL!$X$54),AF170*$N170))</f>
        <v>0</v>
      </c>
      <c r="BQ170" s="987">
        <f>IF(RESUMO_GLOBAL!$X$53="a",ROUND(AG170*$N170,RESUMO_GLOBAL!$X$54),IF(RESUMO_GLOBAL!$X$53="t",TRUNC(AG170*$N170,RESUMO_GLOBAL!$X$54),AG170*$N170))</f>
        <v>0</v>
      </c>
      <c r="BR170" s="987">
        <f>IF(RESUMO_GLOBAL!$X$53="a",ROUND(AH170*$N170,RESUMO_GLOBAL!$X$54),IF(RESUMO_GLOBAL!$X$53="t",TRUNC(AH170*$N170,RESUMO_GLOBAL!$X$54),AH170*$N170))</f>
        <v>0</v>
      </c>
      <c r="BS170" s="987">
        <f>IF(RESUMO_GLOBAL!$X$53="a",ROUND(AI170*$N170,RESUMO_GLOBAL!$X$54),IF(RESUMO_GLOBAL!$X$53="t",TRUNC(AI170*$N170,RESUMO_GLOBAL!$X$54),AI170*$N170))</f>
        <v>0</v>
      </c>
      <c r="BT170" s="987">
        <f>IF(RESUMO_GLOBAL!$X$53="a",ROUND(AJ170*$N170,RESUMO_GLOBAL!$X$54),IF(RESUMO_GLOBAL!$X$53="t",TRUNC(AJ170*$N170,RESUMO_GLOBAL!$X$54),AJ170*$N170))</f>
        <v>0</v>
      </c>
      <c r="BU170" s="987">
        <f>IF(RESUMO_GLOBAL!$X$53="a",ROUND(AK170*$N170,RESUMO_GLOBAL!$X$54),IF(RESUMO_GLOBAL!$X$53="t",TRUNC(AK170*$N170,RESUMO_GLOBAL!$X$54),AK170*$N170))</f>
        <v>0</v>
      </c>
      <c r="BV170" s="987">
        <f>IF(RESUMO_GLOBAL!$X$53="a",ROUND(AL170*$N170,RESUMO_GLOBAL!$X$54),IF(RESUMO_GLOBAL!$X$53="t",TRUNC(AL170*$N170,RESUMO_GLOBAL!$X$54),AL170*$N170))</f>
        <v>0</v>
      </c>
      <c r="BW170" s="987">
        <f>IF(RESUMO_GLOBAL!$X$53="a",ROUND(AM170*$N170,RESUMO_GLOBAL!$X$54),IF(RESUMO_GLOBAL!$X$53="t",TRUNC(AM170*$N170,RESUMO_GLOBAL!$X$54),AM170*$N170))</f>
        <v>0</v>
      </c>
      <c r="BX170" s="987">
        <f>IF(RESUMO_GLOBAL!$X$53="a",ROUND(AN170*$N170,RESUMO_GLOBAL!$X$54),IF(RESUMO_GLOBAL!$X$53="t",TRUNC(AN170*$N170,RESUMO_GLOBAL!$X$54),AN170*$N170))</f>
        <v>0</v>
      </c>
      <c r="BY170" s="987">
        <f>IF(RESUMO_GLOBAL!$X$53="a",ROUND(AO170*$N170,RESUMO_GLOBAL!$X$54),IF(RESUMO_GLOBAL!$X$53="t",TRUNC(AO170*$N170,RESUMO_GLOBAL!$X$54),AO170*$N170))</f>
        <v>0</v>
      </c>
      <c r="BZ170" s="987">
        <f>IF(RESUMO_GLOBAL!$X$53="a",ROUND(AP170*$N170,RESUMO_GLOBAL!$X$54),IF(RESUMO_GLOBAL!$X$53="t",TRUNC(AP170*$N170,RESUMO_GLOBAL!$X$54),AP170*$N170))</f>
        <v>0</v>
      </c>
      <c r="CA170" s="987">
        <f>IF(RESUMO_GLOBAL!$X$53="a",ROUND(AQ170*$N170,RESUMO_GLOBAL!$X$54),IF(RESUMO_GLOBAL!$X$53="t",TRUNC(AQ170*$N170,RESUMO_GLOBAL!$X$54),AQ170*$N170))</f>
        <v>0</v>
      </c>
      <c r="CB170" s="987">
        <f>IF(RESUMO_GLOBAL!$X$53="a",ROUND(AR170*$N170,RESUMO_GLOBAL!$X$54),IF(RESUMO_GLOBAL!$X$53="t",TRUNC(AR170*$N170,RESUMO_GLOBAL!$X$54),AR170*$N170))</f>
        <v>0</v>
      </c>
      <c r="CC170" s="987">
        <f>IF(RESUMO_GLOBAL!$X$53="a",ROUND(AS170*$N170,RESUMO_GLOBAL!$X$54),IF(RESUMO_GLOBAL!$X$53="t",TRUNC(AS170*$N170,RESUMO_GLOBAL!$X$54),AS170*$N170))</f>
        <v>0</v>
      </c>
      <c r="CD170" s="987">
        <f>IF(RESUMO_GLOBAL!$X$53="a",ROUND(AT170*$N170,RESUMO_GLOBAL!$X$54),IF(RESUMO_GLOBAL!$X$53="t",TRUNC(AT170*$N170,RESUMO_GLOBAL!$X$54),AT170*$N170))</f>
        <v>0</v>
      </c>
      <c r="CE170" s="987">
        <f>IF(RESUMO_GLOBAL!$X$53="a",ROUND(AU170*$N170,RESUMO_GLOBAL!$X$54),IF(RESUMO_GLOBAL!$X$53="t",TRUNC(AU170*$N170,RESUMO_GLOBAL!$X$54),AU170*$N170))</f>
        <v>0</v>
      </c>
      <c r="CF170" s="987">
        <f>IF(RESUMO_GLOBAL!$X$53="a",ROUND(AV170*$N170,RESUMO_GLOBAL!$X$54),IF(RESUMO_GLOBAL!$X$53="t",TRUNC(AV170*$N170,RESUMO_GLOBAL!$X$54),AV170*$N170))</f>
        <v>0</v>
      </c>
      <c r="CG170" s="987">
        <f>IF(RESUMO_GLOBAL!$X$53="a",ROUND(AW170*$N170,RESUMO_GLOBAL!$X$54),IF(RESUMO_GLOBAL!$X$53="t",TRUNC(AW170*$N170,RESUMO_GLOBAL!$X$54),AW170*$N170))</f>
        <v>0</v>
      </c>
      <c r="CK170" s="59">
        <f t="shared" si="125"/>
        <v>0</v>
      </c>
      <c r="CL170" s="59">
        <f t="shared" si="126"/>
        <v>0</v>
      </c>
      <c r="CM170" s="59">
        <f t="shared" si="127"/>
        <v>0</v>
      </c>
      <c r="CN170" s="59">
        <f t="shared" si="128"/>
        <v>0</v>
      </c>
      <c r="CO170" s="59">
        <f t="shared" si="129"/>
        <v>0</v>
      </c>
      <c r="CP170" s="59">
        <f t="shared" si="130"/>
        <v>0</v>
      </c>
      <c r="CQ170" s="59">
        <f t="shared" si="131"/>
        <v>0</v>
      </c>
      <c r="CR170" s="59">
        <f t="shared" si="132"/>
        <v>0</v>
      </c>
      <c r="CS170" s="59">
        <f t="shared" si="133"/>
        <v>0</v>
      </c>
      <c r="CT170" s="59">
        <f t="shared" si="134"/>
        <v>0</v>
      </c>
      <c r="CU170" s="59">
        <f t="shared" si="135"/>
        <v>0</v>
      </c>
      <c r="CV170" s="59">
        <f t="shared" si="136"/>
        <v>0</v>
      </c>
      <c r="CW170" s="59">
        <f t="shared" si="137"/>
        <v>0</v>
      </c>
      <c r="CX170" s="59">
        <f t="shared" si="138"/>
        <v>0</v>
      </c>
      <c r="CY170" s="59">
        <f t="shared" si="139"/>
        <v>0</v>
      </c>
      <c r="CZ170" s="59">
        <f t="shared" si="140"/>
        <v>0</v>
      </c>
      <c r="DA170" s="59">
        <f t="shared" si="141"/>
        <v>0</v>
      </c>
      <c r="DB170" s="59">
        <f t="shared" si="142"/>
        <v>0</v>
      </c>
      <c r="DE170">
        <f t="shared" si="123"/>
        <v>165</v>
      </c>
      <c r="DF170" t="str">
        <f t="shared" si="143"/>
        <v/>
      </c>
      <c r="DG170" s="59">
        <f>IF($C170&lt;&gt;0,SUM($CK171:CK171),0)</f>
        <v>0</v>
      </c>
      <c r="DH170" s="59">
        <f>IF($C170&lt;&gt;0,SUM($CK171:CL171),0)</f>
        <v>0</v>
      </c>
      <c r="DI170" s="59">
        <f>IF($C170&lt;&gt;0,SUM($CK171:CM171),0)</f>
        <v>0</v>
      </c>
      <c r="DJ170" s="59">
        <f>IF($C170&lt;&gt;0,SUM($CK171:CN171),0)</f>
        <v>0</v>
      </c>
      <c r="DK170" s="59">
        <f>IF($C170&lt;&gt;0,SUM($CK171:CO171),0)</f>
        <v>0</v>
      </c>
      <c r="DL170" s="59">
        <f>IF($C170&lt;&gt;0,SUM($CK171:CP171),0)</f>
        <v>0</v>
      </c>
      <c r="DM170" s="59">
        <f>IF($C170&lt;&gt;0,SUM($CK171:CQ171),0)</f>
        <v>0</v>
      </c>
      <c r="DN170" s="59">
        <f>IF($C170&lt;&gt;0,SUM($CK171:CR171),0)</f>
        <v>0</v>
      </c>
      <c r="DO170" s="59">
        <f>IF($C170&lt;&gt;0,SUM($CK171:CS171),0)</f>
        <v>0</v>
      </c>
      <c r="DP170" s="59">
        <f>IF($C170&lt;&gt;0,SUM($CK171:CT171),0)</f>
        <v>0</v>
      </c>
      <c r="DQ170" s="59">
        <f>IF($C170&lt;&gt;0,SUM($CK171:CU171),0)</f>
        <v>0</v>
      </c>
      <c r="DR170" s="59">
        <f>IF($C170&lt;&gt;0,SUM($CK171:CV171),0)</f>
        <v>0</v>
      </c>
      <c r="DS170" s="59">
        <f>IF($C170&lt;&gt;0,SUM($CK171:CW171),0)</f>
        <v>0</v>
      </c>
      <c r="DT170" s="59">
        <f>IF($C170&lt;&gt;0,SUM($CK171:CX171),0)</f>
        <v>0</v>
      </c>
      <c r="DU170" s="59">
        <f>IF($C170&lt;&gt;0,SUM($CK171:CY171),0)</f>
        <v>0</v>
      </c>
      <c r="DV170" s="59">
        <f>IF($C170&lt;&gt;0,SUM($CK171:CZ171),0)</f>
        <v>0</v>
      </c>
      <c r="DW170" s="59">
        <f>IF($C170&lt;&gt;0,SUM($CK171:DA171),0)</f>
        <v>0</v>
      </c>
      <c r="DX170" s="59">
        <f>IF($C170&lt;&gt;0,SUM($CK171:DB171),0)</f>
        <v>0</v>
      </c>
      <c r="DY170" s="952" t="str">
        <f t="shared" si="147"/>
        <v/>
      </c>
    </row>
    <row r="171" spans="1:129" ht="13.5" hidden="1" thickBot="1">
      <c r="A171" s="3" t="str">
        <f t="shared" si="148"/>
        <v/>
      </c>
      <c r="B171" s="805">
        <f>Dados_GLOBAL_Inicial!E171</f>
        <v>0</v>
      </c>
      <c r="C171" s="953">
        <f>IF(IFERROR(VALUE(Dados_GLOBAL_Inicial!F171),0)=0,0,Dados_GLOBAL_Inicial!F171)</f>
        <v>0</v>
      </c>
      <c r="D171" s="830">
        <f>Dados_GLOBAL_Inicial!G171</f>
        <v>0</v>
      </c>
      <c r="E171" s="830" t="str">
        <f>IF(IFERROR(VLOOKUP(F171,Cod_Gde_Itens!$A$1:$B$80,2,FALSE),0)&gt;549,IFERROR(VLOOKUP(F171,Cod_Gde_Itens!$A$1:$B$80,2,FALSE),0),IF(Dados_GLOBAL_Inicial!H171=0,"",Dados_GLOBAL_Inicial!H171))</f>
        <v/>
      </c>
      <c r="F171" s="823">
        <f>Dados_GLOBAL_Inicial!I171</f>
        <v>0</v>
      </c>
      <c r="G171" s="824">
        <f>Dados_GLOBAL_Inicial!J171</f>
        <v>0</v>
      </c>
      <c r="H171" s="454">
        <f>Dados_GLOBAL_Inicial!K171</f>
        <v>0</v>
      </c>
      <c r="I171" s="970">
        <f>SUM('MEDIÇÃO_OBJETO (1)'!I171)</f>
        <v>0</v>
      </c>
      <c r="J171" s="455">
        <f t="shared" si="150"/>
        <v>0</v>
      </c>
      <c r="K171" s="451">
        <f t="shared" si="151"/>
        <v>0</v>
      </c>
      <c r="L171" s="452">
        <f t="shared" si="152"/>
        <v>0</v>
      </c>
      <c r="M171" s="809">
        <f t="shared" si="153"/>
        <v>0</v>
      </c>
      <c r="N171" s="810">
        <f>IF(IFERROR(VALUE(Dados_GLOBAL_Inicial!L171),0)=0,0,Dados_GLOBAL_Inicial!L171)</f>
        <v>0</v>
      </c>
      <c r="O171" s="812">
        <f>SUM('MEDIÇÃO_OBJETO (1)'!O171)</f>
        <v>0</v>
      </c>
      <c r="P171" s="812">
        <f>SUM('MEDIÇÃO_OBJETO (1)'!P171)</f>
        <v>0</v>
      </c>
      <c r="Q171" s="813">
        <f t="shared" si="154"/>
        <v>0</v>
      </c>
      <c r="R171" s="951"/>
      <c r="S171" s="815">
        <f>SUM('MEDIÇÃO_OBJETO (1)'!S171)</f>
        <v>0</v>
      </c>
      <c r="T171" s="815">
        <f>SUM('MEDIÇÃO_OBJETO (1)'!T171)</f>
        <v>0</v>
      </c>
      <c r="V171" s="19"/>
      <c r="W171" s="978">
        <f t="shared" si="155"/>
        <v>0</v>
      </c>
      <c r="X171" s="816">
        <f t="shared" si="156"/>
        <v>0</v>
      </c>
      <c r="Y171" s="816">
        <f t="shared" si="157"/>
        <v>0</v>
      </c>
      <c r="Z171" s="817">
        <f t="shared" si="158"/>
        <v>0</v>
      </c>
      <c r="AB171" s="453">
        <f t="shared" si="144"/>
        <v>0</v>
      </c>
      <c r="AC171" s="14">
        <f t="shared" si="159"/>
        <v>0</v>
      </c>
      <c r="AD171" s="819"/>
      <c r="AE171" s="631">
        <f t="shared" si="145"/>
        <v>0</v>
      </c>
      <c r="AF171" s="818">
        <f>SUM('MEDIÇÃO_OBJETO (1)'!AG171)</f>
        <v>0</v>
      </c>
      <c r="AG171" s="541">
        <f>SUM('MEDIÇÃO_OBJETO (1)'!AH171)</f>
        <v>0</v>
      </c>
      <c r="AH171" s="541">
        <f>SUM('MEDIÇÃO_OBJETO (1)'!AI171)</f>
        <v>0</v>
      </c>
      <c r="AI171" s="541">
        <f>SUM('MEDIÇÃO_OBJETO (1)'!AJ171)</f>
        <v>0</v>
      </c>
      <c r="AJ171" s="541">
        <f>SUM('MEDIÇÃO_OBJETO (1)'!AK171)</f>
        <v>0</v>
      </c>
      <c r="AK171" s="541">
        <f>SUM('MEDIÇÃO_OBJETO (1)'!AL171)</f>
        <v>0</v>
      </c>
      <c r="AL171" s="541">
        <f>SUM('MEDIÇÃO_OBJETO (1)'!AM171)</f>
        <v>0</v>
      </c>
      <c r="AM171" s="541">
        <f>SUM('MEDIÇÃO_OBJETO (1)'!AN171)</f>
        <v>0</v>
      </c>
      <c r="AN171" s="541">
        <f>SUM('MEDIÇÃO_OBJETO (1)'!AO171)</f>
        <v>0</v>
      </c>
      <c r="AO171" s="541">
        <f>SUM('MEDIÇÃO_OBJETO (1)'!AP171)</f>
        <v>0</v>
      </c>
      <c r="AP171" s="541">
        <f>SUM('MEDIÇÃO_OBJETO (1)'!AQ171)</f>
        <v>0</v>
      </c>
      <c r="AQ171" s="541">
        <f>SUM('MEDIÇÃO_OBJETO (1)'!AR171)</f>
        <v>0</v>
      </c>
      <c r="AR171" s="541">
        <f>SUM('MEDIÇÃO_OBJETO (1)'!AS171)</f>
        <v>0</v>
      </c>
      <c r="AS171" s="541">
        <f>SUM('MEDIÇÃO_OBJETO (1)'!AT171)</f>
        <v>0</v>
      </c>
      <c r="AT171" s="541">
        <f>SUM('MEDIÇÃO_OBJETO (1)'!AU171)</f>
        <v>0</v>
      </c>
      <c r="AU171" s="541">
        <f>SUM('MEDIÇÃO_OBJETO (1)'!AV171)</f>
        <v>0</v>
      </c>
      <c r="AV171" s="541">
        <f>SUM('MEDIÇÃO_OBJETO (1)'!AW171)</f>
        <v>0</v>
      </c>
      <c r="AW171" s="541">
        <f>SUM('MEDIÇÃO_OBJETO (1)'!AX171)</f>
        <v>0</v>
      </c>
      <c r="AX171" s="977"/>
      <c r="BN171" s="992">
        <f t="shared" si="160"/>
        <v>0</v>
      </c>
      <c r="BO171" s="538">
        <f t="shared" si="146"/>
        <v>0</v>
      </c>
      <c r="BP171" s="987">
        <f>IF(RESUMO_GLOBAL!$X$53="a",ROUND(AF171*$N171,RESUMO_GLOBAL!$X$54),IF(RESUMO_GLOBAL!$X$53="t",TRUNC(AF171*$N171,RESUMO_GLOBAL!$X$54),AF171*$N171))</f>
        <v>0</v>
      </c>
      <c r="BQ171" s="987">
        <f>IF(RESUMO_GLOBAL!$X$53="a",ROUND(AG171*$N171,RESUMO_GLOBAL!$X$54),IF(RESUMO_GLOBAL!$X$53="t",TRUNC(AG171*$N171,RESUMO_GLOBAL!$X$54),AG171*$N171))</f>
        <v>0</v>
      </c>
      <c r="BR171" s="987">
        <f>IF(RESUMO_GLOBAL!$X$53="a",ROUND(AH171*$N171,RESUMO_GLOBAL!$X$54),IF(RESUMO_GLOBAL!$X$53="t",TRUNC(AH171*$N171,RESUMO_GLOBAL!$X$54),AH171*$N171))</f>
        <v>0</v>
      </c>
      <c r="BS171" s="987">
        <f>IF(RESUMO_GLOBAL!$X$53="a",ROUND(AI171*$N171,RESUMO_GLOBAL!$X$54),IF(RESUMO_GLOBAL!$X$53="t",TRUNC(AI171*$N171,RESUMO_GLOBAL!$X$54),AI171*$N171))</f>
        <v>0</v>
      </c>
      <c r="BT171" s="987">
        <f>IF(RESUMO_GLOBAL!$X$53="a",ROUND(AJ171*$N171,RESUMO_GLOBAL!$X$54),IF(RESUMO_GLOBAL!$X$53="t",TRUNC(AJ171*$N171,RESUMO_GLOBAL!$X$54),AJ171*$N171))</f>
        <v>0</v>
      </c>
      <c r="BU171" s="987">
        <f>IF(RESUMO_GLOBAL!$X$53="a",ROUND(AK171*$N171,RESUMO_GLOBAL!$X$54),IF(RESUMO_GLOBAL!$X$53="t",TRUNC(AK171*$N171,RESUMO_GLOBAL!$X$54),AK171*$N171))</f>
        <v>0</v>
      </c>
      <c r="BV171" s="987">
        <f>IF(RESUMO_GLOBAL!$X$53="a",ROUND(AL171*$N171,RESUMO_GLOBAL!$X$54),IF(RESUMO_GLOBAL!$X$53="t",TRUNC(AL171*$N171,RESUMO_GLOBAL!$X$54),AL171*$N171))</f>
        <v>0</v>
      </c>
      <c r="BW171" s="987">
        <f>IF(RESUMO_GLOBAL!$X$53="a",ROUND(AM171*$N171,RESUMO_GLOBAL!$X$54),IF(RESUMO_GLOBAL!$X$53="t",TRUNC(AM171*$N171,RESUMO_GLOBAL!$X$54),AM171*$N171))</f>
        <v>0</v>
      </c>
      <c r="BX171" s="987">
        <f>IF(RESUMO_GLOBAL!$X$53="a",ROUND(AN171*$N171,RESUMO_GLOBAL!$X$54),IF(RESUMO_GLOBAL!$X$53="t",TRUNC(AN171*$N171,RESUMO_GLOBAL!$X$54),AN171*$N171))</f>
        <v>0</v>
      </c>
      <c r="BY171" s="987">
        <f>IF(RESUMO_GLOBAL!$X$53="a",ROUND(AO171*$N171,RESUMO_GLOBAL!$X$54),IF(RESUMO_GLOBAL!$X$53="t",TRUNC(AO171*$N171,RESUMO_GLOBAL!$X$54),AO171*$N171))</f>
        <v>0</v>
      </c>
      <c r="BZ171" s="987">
        <f>IF(RESUMO_GLOBAL!$X$53="a",ROUND(AP171*$N171,RESUMO_GLOBAL!$X$54),IF(RESUMO_GLOBAL!$X$53="t",TRUNC(AP171*$N171,RESUMO_GLOBAL!$X$54),AP171*$N171))</f>
        <v>0</v>
      </c>
      <c r="CA171" s="987">
        <f>IF(RESUMO_GLOBAL!$X$53="a",ROUND(AQ171*$N171,RESUMO_GLOBAL!$X$54),IF(RESUMO_GLOBAL!$X$53="t",TRUNC(AQ171*$N171,RESUMO_GLOBAL!$X$54),AQ171*$N171))</f>
        <v>0</v>
      </c>
      <c r="CB171" s="987">
        <f>IF(RESUMO_GLOBAL!$X$53="a",ROUND(AR171*$N171,RESUMO_GLOBAL!$X$54),IF(RESUMO_GLOBAL!$X$53="t",TRUNC(AR171*$N171,RESUMO_GLOBAL!$X$54),AR171*$N171))</f>
        <v>0</v>
      </c>
      <c r="CC171" s="987">
        <f>IF(RESUMO_GLOBAL!$X$53="a",ROUND(AS171*$N171,RESUMO_GLOBAL!$X$54),IF(RESUMO_GLOBAL!$X$53="t",TRUNC(AS171*$N171,RESUMO_GLOBAL!$X$54),AS171*$N171))</f>
        <v>0</v>
      </c>
      <c r="CD171" s="987">
        <f>IF(RESUMO_GLOBAL!$X$53="a",ROUND(AT171*$N171,RESUMO_GLOBAL!$X$54),IF(RESUMO_GLOBAL!$X$53="t",TRUNC(AT171*$N171,RESUMO_GLOBAL!$X$54),AT171*$N171))</f>
        <v>0</v>
      </c>
      <c r="CE171" s="987">
        <f>IF(RESUMO_GLOBAL!$X$53="a",ROUND(AU171*$N171,RESUMO_GLOBAL!$X$54),IF(RESUMO_GLOBAL!$X$53="t",TRUNC(AU171*$N171,RESUMO_GLOBAL!$X$54),AU171*$N171))</f>
        <v>0</v>
      </c>
      <c r="CF171" s="987">
        <f>IF(RESUMO_GLOBAL!$X$53="a",ROUND(AV171*$N171,RESUMO_GLOBAL!$X$54),IF(RESUMO_GLOBAL!$X$53="t",TRUNC(AV171*$N171,RESUMO_GLOBAL!$X$54),AV171*$N171))</f>
        <v>0</v>
      </c>
      <c r="CG171" s="987">
        <f>IF(RESUMO_GLOBAL!$X$53="a",ROUND(AW171*$N171,RESUMO_GLOBAL!$X$54),IF(RESUMO_GLOBAL!$X$53="t",TRUNC(AW171*$N171,RESUMO_GLOBAL!$X$54),AW171*$N171))</f>
        <v>0</v>
      </c>
      <c r="CK171" s="59">
        <f t="shared" si="125"/>
        <v>0</v>
      </c>
      <c r="CL171" s="59">
        <f t="shared" si="126"/>
        <v>0</v>
      </c>
      <c r="CM171" s="59">
        <f t="shared" si="127"/>
        <v>0</v>
      </c>
      <c r="CN171" s="59">
        <f t="shared" si="128"/>
        <v>0</v>
      </c>
      <c r="CO171" s="59">
        <f t="shared" si="129"/>
        <v>0</v>
      </c>
      <c r="CP171" s="59">
        <f t="shared" si="130"/>
        <v>0</v>
      </c>
      <c r="CQ171" s="59">
        <f t="shared" si="131"/>
        <v>0</v>
      </c>
      <c r="CR171" s="59">
        <f t="shared" si="132"/>
        <v>0</v>
      </c>
      <c r="CS171" s="59">
        <f t="shared" si="133"/>
        <v>0</v>
      </c>
      <c r="CT171" s="59">
        <f t="shared" si="134"/>
        <v>0</v>
      </c>
      <c r="CU171" s="59">
        <f t="shared" si="135"/>
        <v>0</v>
      </c>
      <c r="CV171" s="59">
        <f t="shared" si="136"/>
        <v>0</v>
      </c>
      <c r="CW171" s="59">
        <f t="shared" si="137"/>
        <v>0</v>
      </c>
      <c r="CX171" s="59">
        <f t="shared" si="138"/>
        <v>0</v>
      </c>
      <c r="CY171" s="59">
        <f t="shared" si="139"/>
        <v>0</v>
      </c>
      <c r="CZ171" s="59">
        <f t="shared" si="140"/>
        <v>0</v>
      </c>
      <c r="DA171" s="59">
        <f t="shared" si="141"/>
        <v>0</v>
      </c>
      <c r="DB171" s="59">
        <f t="shared" si="142"/>
        <v>0</v>
      </c>
      <c r="DE171">
        <f t="shared" si="123"/>
        <v>166</v>
      </c>
      <c r="DF171" t="str">
        <f t="shared" si="143"/>
        <v/>
      </c>
      <c r="DG171" s="59">
        <f>IF($C171&lt;&gt;0,SUM($CK172:CK172),0)</f>
        <v>0</v>
      </c>
      <c r="DH171" s="59">
        <f>IF($C171&lt;&gt;0,SUM($CK172:CL172),0)</f>
        <v>0</v>
      </c>
      <c r="DI171" s="59">
        <f>IF($C171&lt;&gt;0,SUM($CK172:CM172),0)</f>
        <v>0</v>
      </c>
      <c r="DJ171" s="59">
        <f>IF($C171&lt;&gt;0,SUM($CK172:CN172),0)</f>
        <v>0</v>
      </c>
      <c r="DK171" s="59">
        <f>IF($C171&lt;&gt;0,SUM($CK172:CO172),0)</f>
        <v>0</v>
      </c>
      <c r="DL171" s="59">
        <f>IF($C171&lt;&gt;0,SUM($CK172:CP172),0)</f>
        <v>0</v>
      </c>
      <c r="DM171" s="59">
        <f>IF($C171&lt;&gt;0,SUM($CK172:CQ172),0)</f>
        <v>0</v>
      </c>
      <c r="DN171" s="59">
        <f>IF($C171&lt;&gt;0,SUM($CK172:CR172),0)</f>
        <v>0</v>
      </c>
      <c r="DO171" s="59">
        <f>IF($C171&lt;&gt;0,SUM($CK172:CS172),0)</f>
        <v>0</v>
      </c>
      <c r="DP171" s="59">
        <f>IF($C171&lt;&gt;0,SUM($CK172:CT172),0)</f>
        <v>0</v>
      </c>
      <c r="DQ171" s="59">
        <f>IF($C171&lt;&gt;0,SUM($CK172:CU172),0)</f>
        <v>0</v>
      </c>
      <c r="DR171" s="59">
        <f>IF($C171&lt;&gt;0,SUM($CK172:CV172),0)</f>
        <v>0</v>
      </c>
      <c r="DS171" s="59">
        <f>IF($C171&lt;&gt;0,SUM($CK172:CW172),0)</f>
        <v>0</v>
      </c>
      <c r="DT171" s="59">
        <f>IF($C171&lt;&gt;0,SUM($CK172:CX172),0)</f>
        <v>0</v>
      </c>
      <c r="DU171" s="59">
        <f>IF($C171&lt;&gt;0,SUM($CK172:CY172),0)</f>
        <v>0</v>
      </c>
      <c r="DV171" s="59">
        <f>IF($C171&lt;&gt;0,SUM($CK172:CZ172),0)</f>
        <v>0</v>
      </c>
      <c r="DW171" s="59">
        <f>IF($C171&lt;&gt;0,SUM($CK172:DA172),0)</f>
        <v>0</v>
      </c>
      <c r="DX171" s="59">
        <f>IF($C171&lt;&gt;0,SUM($CK172:DB172),0)</f>
        <v>0</v>
      </c>
      <c r="DY171" s="952" t="str">
        <f t="shared" si="147"/>
        <v/>
      </c>
    </row>
    <row r="172" spans="1:129" ht="13.5" hidden="1" thickBot="1">
      <c r="A172" s="3" t="str">
        <f t="shared" si="148"/>
        <v/>
      </c>
      <c r="B172" s="805">
        <f>Dados_GLOBAL_Inicial!E172</f>
        <v>0</v>
      </c>
      <c r="C172" s="953">
        <f>IF(IFERROR(VALUE(Dados_GLOBAL_Inicial!F172),0)=0,0,Dados_GLOBAL_Inicial!F172)</f>
        <v>0</v>
      </c>
      <c r="D172" s="830">
        <f>Dados_GLOBAL_Inicial!G172</f>
        <v>0</v>
      </c>
      <c r="E172" s="830" t="str">
        <f>IF(IFERROR(VLOOKUP(F172,Cod_Gde_Itens!$A$1:$B$80,2,FALSE),0)&gt;549,IFERROR(VLOOKUP(F172,Cod_Gde_Itens!$A$1:$B$80,2,FALSE),0),IF(Dados_GLOBAL_Inicial!H172=0,"",Dados_GLOBAL_Inicial!H172))</f>
        <v/>
      </c>
      <c r="F172" s="823">
        <f>Dados_GLOBAL_Inicial!I172</f>
        <v>0</v>
      </c>
      <c r="G172" s="824">
        <f>Dados_GLOBAL_Inicial!J172</f>
        <v>0</v>
      </c>
      <c r="H172" s="454">
        <f>Dados_GLOBAL_Inicial!K172</f>
        <v>0</v>
      </c>
      <c r="I172" s="970">
        <f>SUM('MEDIÇÃO_OBJETO (1)'!I172)</f>
        <v>0</v>
      </c>
      <c r="J172" s="455">
        <f t="shared" si="150"/>
        <v>0</v>
      </c>
      <c r="K172" s="451">
        <f t="shared" si="151"/>
        <v>0</v>
      </c>
      <c r="L172" s="452">
        <f t="shared" si="152"/>
        <v>0</v>
      </c>
      <c r="M172" s="809">
        <f t="shared" si="153"/>
        <v>0</v>
      </c>
      <c r="N172" s="810">
        <f>IF(IFERROR(VALUE(Dados_GLOBAL_Inicial!L172),0)=0,0,Dados_GLOBAL_Inicial!L172)</f>
        <v>0</v>
      </c>
      <c r="O172" s="812">
        <f>SUM('MEDIÇÃO_OBJETO (1)'!O172)</f>
        <v>0</v>
      </c>
      <c r="P172" s="812">
        <f>SUM('MEDIÇÃO_OBJETO (1)'!P172)</f>
        <v>0</v>
      </c>
      <c r="Q172" s="813">
        <f t="shared" si="154"/>
        <v>0</v>
      </c>
      <c r="R172" s="951"/>
      <c r="S172" s="815">
        <f>SUM('MEDIÇÃO_OBJETO (1)'!S172)</f>
        <v>0</v>
      </c>
      <c r="T172" s="815">
        <f>SUM('MEDIÇÃO_OBJETO (1)'!T172)</f>
        <v>0</v>
      </c>
      <c r="V172" s="19"/>
      <c r="W172" s="978">
        <f t="shared" si="155"/>
        <v>0</v>
      </c>
      <c r="X172" s="816">
        <f t="shared" si="156"/>
        <v>0</v>
      </c>
      <c r="Y172" s="816">
        <f t="shared" si="157"/>
        <v>0</v>
      </c>
      <c r="Z172" s="817">
        <f t="shared" si="158"/>
        <v>0</v>
      </c>
      <c r="AB172" s="453">
        <f t="shared" si="144"/>
        <v>0</v>
      </c>
      <c r="AC172" s="14">
        <f t="shared" si="159"/>
        <v>0</v>
      </c>
      <c r="AD172" s="819"/>
      <c r="AE172" s="631">
        <f t="shared" si="145"/>
        <v>0</v>
      </c>
      <c r="AF172" s="818">
        <f>SUM('MEDIÇÃO_OBJETO (1)'!AG172)</f>
        <v>0</v>
      </c>
      <c r="AG172" s="541">
        <f>SUM('MEDIÇÃO_OBJETO (1)'!AH172)</f>
        <v>0</v>
      </c>
      <c r="AH172" s="541">
        <f>SUM('MEDIÇÃO_OBJETO (1)'!AI172)</f>
        <v>0</v>
      </c>
      <c r="AI172" s="541">
        <f>SUM('MEDIÇÃO_OBJETO (1)'!AJ172)</f>
        <v>0</v>
      </c>
      <c r="AJ172" s="541">
        <f>SUM('MEDIÇÃO_OBJETO (1)'!AK172)</f>
        <v>0</v>
      </c>
      <c r="AK172" s="541">
        <f>SUM('MEDIÇÃO_OBJETO (1)'!AL172)</f>
        <v>0</v>
      </c>
      <c r="AL172" s="541">
        <f>SUM('MEDIÇÃO_OBJETO (1)'!AM172)</f>
        <v>0</v>
      </c>
      <c r="AM172" s="541">
        <f>SUM('MEDIÇÃO_OBJETO (1)'!AN172)</f>
        <v>0</v>
      </c>
      <c r="AN172" s="541">
        <f>SUM('MEDIÇÃO_OBJETO (1)'!AO172)</f>
        <v>0</v>
      </c>
      <c r="AO172" s="541">
        <f>SUM('MEDIÇÃO_OBJETO (1)'!AP172)</f>
        <v>0</v>
      </c>
      <c r="AP172" s="541">
        <f>SUM('MEDIÇÃO_OBJETO (1)'!AQ172)</f>
        <v>0</v>
      </c>
      <c r="AQ172" s="541">
        <f>SUM('MEDIÇÃO_OBJETO (1)'!AR172)</f>
        <v>0</v>
      </c>
      <c r="AR172" s="541">
        <f>SUM('MEDIÇÃO_OBJETO (1)'!AS172)</f>
        <v>0</v>
      </c>
      <c r="AS172" s="541">
        <f>SUM('MEDIÇÃO_OBJETO (1)'!AT172)</f>
        <v>0</v>
      </c>
      <c r="AT172" s="541">
        <f>SUM('MEDIÇÃO_OBJETO (1)'!AU172)</f>
        <v>0</v>
      </c>
      <c r="AU172" s="541">
        <f>SUM('MEDIÇÃO_OBJETO (1)'!AV172)</f>
        <v>0</v>
      </c>
      <c r="AV172" s="541">
        <f>SUM('MEDIÇÃO_OBJETO (1)'!AW172)</f>
        <v>0</v>
      </c>
      <c r="AW172" s="541">
        <f>SUM('MEDIÇÃO_OBJETO (1)'!AX172)</f>
        <v>0</v>
      </c>
      <c r="AX172" s="977"/>
      <c r="BN172" s="992">
        <f t="shared" si="160"/>
        <v>0</v>
      </c>
      <c r="BO172" s="538">
        <f t="shared" si="146"/>
        <v>0</v>
      </c>
      <c r="BP172" s="987">
        <f>IF(RESUMO_GLOBAL!$X$53="a",ROUND(AF172*$N172,RESUMO_GLOBAL!$X$54),IF(RESUMO_GLOBAL!$X$53="t",TRUNC(AF172*$N172,RESUMO_GLOBAL!$X$54),AF172*$N172))</f>
        <v>0</v>
      </c>
      <c r="BQ172" s="987">
        <f>IF(RESUMO_GLOBAL!$X$53="a",ROUND(AG172*$N172,RESUMO_GLOBAL!$X$54),IF(RESUMO_GLOBAL!$X$53="t",TRUNC(AG172*$N172,RESUMO_GLOBAL!$X$54),AG172*$N172))</f>
        <v>0</v>
      </c>
      <c r="BR172" s="987">
        <f>IF(RESUMO_GLOBAL!$X$53="a",ROUND(AH172*$N172,RESUMO_GLOBAL!$X$54),IF(RESUMO_GLOBAL!$X$53="t",TRUNC(AH172*$N172,RESUMO_GLOBAL!$X$54),AH172*$N172))</f>
        <v>0</v>
      </c>
      <c r="BS172" s="987">
        <f>IF(RESUMO_GLOBAL!$X$53="a",ROUND(AI172*$N172,RESUMO_GLOBAL!$X$54),IF(RESUMO_GLOBAL!$X$53="t",TRUNC(AI172*$N172,RESUMO_GLOBAL!$X$54),AI172*$N172))</f>
        <v>0</v>
      </c>
      <c r="BT172" s="987">
        <f>IF(RESUMO_GLOBAL!$X$53="a",ROUND(AJ172*$N172,RESUMO_GLOBAL!$X$54),IF(RESUMO_GLOBAL!$X$53="t",TRUNC(AJ172*$N172,RESUMO_GLOBAL!$X$54),AJ172*$N172))</f>
        <v>0</v>
      </c>
      <c r="BU172" s="987">
        <f>IF(RESUMO_GLOBAL!$X$53="a",ROUND(AK172*$N172,RESUMO_GLOBAL!$X$54),IF(RESUMO_GLOBAL!$X$53="t",TRUNC(AK172*$N172,RESUMO_GLOBAL!$X$54),AK172*$N172))</f>
        <v>0</v>
      </c>
      <c r="BV172" s="987">
        <f>IF(RESUMO_GLOBAL!$X$53="a",ROUND(AL172*$N172,RESUMO_GLOBAL!$X$54),IF(RESUMO_GLOBAL!$X$53="t",TRUNC(AL172*$N172,RESUMO_GLOBAL!$X$54),AL172*$N172))</f>
        <v>0</v>
      </c>
      <c r="BW172" s="987">
        <f>IF(RESUMO_GLOBAL!$X$53="a",ROUND(AM172*$N172,RESUMO_GLOBAL!$X$54),IF(RESUMO_GLOBAL!$X$53="t",TRUNC(AM172*$N172,RESUMO_GLOBAL!$X$54),AM172*$N172))</f>
        <v>0</v>
      </c>
      <c r="BX172" s="987">
        <f>IF(RESUMO_GLOBAL!$X$53="a",ROUND(AN172*$N172,RESUMO_GLOBAL!$X$54),IF(RESUMO_GLOBAL!$X$53="t",TRUNC(AN172*$N172,RESUMO_GLOBAL!$X$54),AN172*$N172))</f>
        <v>0</v>
      </c>
      <c r="BY172" s="987">
        <f>IF(RESUMO_GLOBAL!$X$53="a",ROUND(AO172*$N172,RESUMO_GLOBAL!$X$54),IF(RESUMO_GLOBAL!$X$53="t",TRUNC(AO172*$N172,RESUMO_GLOBAL!$X$54),AO172*$N172))</f>
        <v>0</v>
      </c>
      <c r="BZ172" s="987">
        <f>IF(RESUMO_GLOBAL!$X$53="a",ROUND(AP172*$N172,RESUMO_GLOBAL!$X$54),IF(RESUMO_GLOBAL!$X$53="t",TRUNC(AP172*$N172,RESUMO_GLOBAL!$X$54),AP172*$N172))</f>
        <v>0</v>
      </c>
      <c r="CA172" s="987">
        <f>IF(RESUMO_GLOBAL!$X$53="a",ROUND(AQ172*$N172,RESUMO_GLOBAL!$X$54),IF(RESUMO_GLOBAL!$X$53="t",TRUNC(AQ172*$N172,RESUMO_GLOBAL!$X$54),AQ172*$N172))</f>
        <v>0</v>
      </c>
      <c r="CB172" s="987">
        <f>IF(RESUMO_GLOBAL!$X$53="a",ROUND(AR172*$N172,RESUMO_GLOBAL!$X$54),IF(RESUMO_GLOBAL!$X$53="t",TRUNC(AR172*$N172,RESUMO_GLOBAL!$X$54),AR172*$N172))</f>
        <v>0</v>
      </c>
      <c r="CC172" s="987">
        <f>IF(RESUMO_GLOBAL!$X$53="a",ROUND(AS172*$N172,RESUMO_GLOBAL!$X$54),IF(RESUMO_GLOBAL!$X$53="t",TRUNC(AS172*$N172,RESUMO_GLOBAL!$X$54),AS172*$N172))</f>
        <v>0</v>
      </c>
      <c r="CD172" s="987">
        <f>IF(RESUMO_GLOBAL!$X$53="a",ROUND(AT172*$N172,RESUMO_GLOBAL!$X$54),IF(RESUMO_GLOBAL!$X$53="t",TRUNC(AT172*$N172,RESUMO_GLOBAL!$X$54),AT172*$N172))</f>
        <v>0</v>
      </c>
      <c r="CE172" s="987">
        <f>IF(RESUMO_GLOBAL!$X$53="a",ROUND(AU172*$N172,RESUMO_GLOBAL!$X$54),IF(RESUMO_GLOBAL!$X$53="t",TRUNC(AU172*$N172,RESUMO_GLOBAL!$X$54),AU172*$N172))</f>
        <v>0</v>
      </c>
      <c r="CF172" s="987">
        <f>IF(RESUMO_GLOBAL!$X$53="a",ROUND(AV172*$N172,RESUMO_GLOBAL!$X$54),IF(RESUMO_GLOBAL!$X$53="t",TRUNC(AV172*$N172,RESUMO_GLOBAL!$X$54),AV172*$N172))</f>
        <v>0</v>
      </c>
      <c r="CG172" s="987">
        <f>IF(RESUMO_GLOBAL!$X$53="a",ROUND(AW172*$N172,RESUMO_GLOBAL!$X$54),IF(RESUMO_GLOBAL!$X$53="t",TRUNC(AW172*$N172,RESUMO_GLOBAL!$X$54),AW172*$N172))</f>
        <v>0</v>
      </c>
      <c r="CK172" s="59">
        <f t="shared" si="125"/>
        <v>0</v>
      </c>
      <c r="CL172" s="59">
        <f t="shared" si="126"/>
        <v>0</v>
      </c>
      <c r="CM172" s="59">
        <f t="shared" si="127"/>
        <v>0</v>
      </c>
      <c r="CN172" s="59">
        <f t="shared" si="128"/>
        <v>0</v>
      </c>
      <c r="CO172" s="59">
        <f t="shared" si="129"/>
        <v>0</v>
      </c>
      <c r="CP172" s="59">
        <f t="shared" si="130"/>
        <v>0</v>
      </c>
      <c r="CQ172" s="59">
        <f t="shared" si="131"/>
        <v>0</v>
      </c>
      <c r="CR172" s="59">
        <f t="shared" si="132"/>
        <v>0</v>
      </c>
      <c r="CS172" s="59">
        <f t="shared" si="133"/>
        <v>0</v>
      </c>
      <c r="CT172" s="59">
        <f t="shared" si="134"/>
        <v>0</v>
      </c>
      <c r="CU172" s="59">
        <f t="shared" si="135"/>
        <v>0</v>
      </c>
      <c r="CV172" s="59">
        <f t="shared" si="136"/>
        <v>0</v>
      </c>
      <c r="CW172" s="59">
        <f t="shared" si="137"/>
        <v>0</v>
      </c>
      <c r="CX172" s="59">
        <f t="shared" si="138"/>
        <v>0</v>
      </c>
      <c r="CY172" s="59">
        <f t="shared" si="139"/>
        <v>0</v>
      </c>
      <c r="CZ172" s="59">
        <f t="shared" si="140"/>
        <v>0</v>
      </c>
      <c r="DA172" s="59">
        <f t="shared" si="141"/>
        <v>0</v>
      </c>
      <c r="DB172" s="59">
        <f t="shared" si="142"/>
        <v>0</v>
      </c>
      <c r="DE172">
        <f t="shared" si="123"/>
        <v>167</v>
      </c>
      <c r="DF172" t="str">
        <f t="shared" si="143"/>
        <v/>
      </c>
      <c r="DG172" s="59">
        <f>IF($C172&lt;&gt;0,SUM($CK173:CK173),0)</f>
        <v>0</v>
      </c>
      <c r="DH172" s="59">
        <f>IF($C172&lt;&gt;0,SUM($CK173:CL173),0)</f>
        <v>0</v>
      </c>
      <c r="DI172" s="59">
        <f>IF($C172&lt;&gt;0,SUM($CK173:CM173),0)</f>
        <v>0</v>
      </c>
      <c r="DJ172" s="59">
        <f>IF($C172&lt;&gt;0,SUM($CK173:CN173),0)</f>
        <v>0</v>
      </c>
      <c r="DK172" s="59">
        <f>IF($C172&lt;&gt;0,SUM($CK173:CO173),0)</f>
        <v>0</v>
      </c>
      <c r="DL172" s="59">
        <f>IF($C172&lt;&gt;0,SUM($CK173:CP173),0)</f>
        <v>0</v>
      </c>
      <c r="DM172" s="59">
        <f>IF($C172&lt;&gt;0,SUM($CK173:CQ173),0)</f>
        <v>0</v>
      </c>
      <c r="DN172" s="59">
        <f>IF($C172&lt;&gt;0,SUM($CK173:CR173),0)</f>
        <v>0</v>
      </c>
      <c r="DO172" s="59">
        <f>IF($C172&lt;&gt;0,SUM($CK173:CS173),0)</f>
        <v>0</v>
      </c>
      <c r="DP172" s="59">
        <f>IF($C172&lt;&gt;0,SUM($CK173:CT173),0)</f>
        <v>0</v>
      </c>
      <c r="DQ172" s="59">
        <f>IF($C172&lt;&gt;0,SUM($CK173:CU173),0)</f>
        <v>0</v>
      </c>
      <c r="DR172" s="59">
        <f>IF($C172&lt;&gt;0,SUM($CK173:CV173),0)</f>
        <v>0</v>
      </c>
      <c r="DS172" s="59">
        <f>IF($C172&lt;&gt;0,SUM($CK173:CW173),0)</f>
        <v>0</v>
      </c>
      <c r="DT172" s="59">
        <f>IF($C172&lt;&gt;0,SUM($CK173:CX173),0)</f>
        <v>0</v>
      </c>
      <c r="DU172" s="59">
        <f>IF($C172&lt;&gt;0,SUM($CK173:CY173),0)</f>
        <v>0</v>
      </c>
      <c r="DV172" s="59">
        <f>IF($C172&lt;&gt;0,SUM($CK173:CZ173),0)</f>
        <v>0</v>
      </c>
      <c r="DW172" s="59">
        <f>IF($C172&lt;&gt;0,SUM($CK173:DA173),0)</f>
        <v>0</v>
      </c>
      <c r="DX172" s="59">
        <f>IF($C172&lt;&gt;0,SUM($CK173:DB173),0)</f>
        <v>0</v>
      </c>
      <c r="DY172" s="952" t="str">
        <f t="shared" si="147"/>
        <v/>
      </c>
    </row>
    <row r="173" spans="1:129" ht="13.5" hidden="1" thickBot="1">
      <c r="A173" s="3" t="str">
        <f t="shared" si="148"/>
        <v/>
      </c>
      <c r="B173" s="805">
        <f>Dados_GLOBAL_Inicial!E173</f>
        <v>0</v>
      </c>
      <c r="C173" s="956">
        <f>IF(IFERROR(VALUE(Dados_GLOBAL_Inicial!F173),0)=0,0,Dados_GLOBAL_Inicial!F173)</f>
        <v>0</v>
      </c>
      <c r="D173" s="957">
        <f>Dados_GLOBAL_Inicial!G173</f>
        <v>0</v>
      </c>
      <c r="E173" s="957" t="str">
        <f>IF(IFERROR(VLOOKUP(F173,Cod_Gde_Itens!$A$1:$B$80,2,FALSE),0)&gt;549,IFERROR(VLOOKUP(F173,Cod_Gde_Itens!$A$1:$B$80,2,FALSE),0),IF(Dados_GLOBAL_Inicial!H173=0,"",Dados_GLOBAL_Inicial!H173))</f>
        <v/>
      </c>
      <c r="F173" s="958">
        <f>Dados_GLOBAL_Inicial!I173</f>
        <v>0</v>
      </c>
      <c r="G173" s="824">
        <f>Dados_GLOBAL_Inicial!J173</f>
        <v>0</v>
      </c>
      <c r="H173" s="454">
        <f>Dados_GLOBAL_Inicial!K173</f>
        <v>0</v>
      </c>
      <c r="I173" s="970">
        <f>SUM('MEDIÇÃO_OBJETO (1)'!I173)</f>
        <v>0</v>
      </c>
      <c r="J173" s="455">
        <f t="shared" si="150"/>
        <v>0</v>
      </c>
      <c r="K173" s="451">
        <f t="shared" si="151"/>
        <v>0</v>
      </c>
      <c r="L173" s="452">
        <f t="shared" si="152"/>
        <v>0</v>
      </c>
      <c r="M173" s="809">
        <f t="shared" si="153"/>
        <v>0</v>
      </c>
      <c r="N173" s="810">
        <f>IF(IFERROR(VALUE(Dados_GLOBAL_Inicial!L173),0)=0,0,Dados_GLOBAL_Inicial!L173)</f>
        <v>0</v>
      </c>
      <c r="O173" s="812">
        <f>SUM('MEDIÇÃO_OBJETO (1)'!O173)</f>
        <v>0</v>
      </c>
      <c r="P173" s="812">
        <f>SUM('MEDIÇÃO_OBJETO (1)'!P173)</f>
        <v>0</v>
      </c>
      <c r="Q173" s="813">
        <f t="shared" si="154"/>
        <v>0</v>
      </c>
      <c r="R173" s="951"/>
      <c r="S173" s="815">
        <f>SUM('MEDIÇÃO_OBJETO (1)'!S173)</f>
        <v>0</v>
      </c>
      <c r="T173" s="815">
        <f>SUM('MEDIÇÃO_OBJETO (1)'!T173)</f>
        <v>0</v>
      </c>
      <c r="V173" s="19"/>
      <c r="W173" s="978">
        <f t="shared" si="155"/>
        <v>0</v>
      </c>
      <c r="X173" s="816">
        <f t="shared" si="156"/>
        <v>0</v>
      </c>
      <c r="Y173" s="816">
        <f t="shared" si="157"/>
        <v>0</v>
      </c>
      <c r="Z173" s="817">
        <f t="shared" si="158"/>
        <v>0</v>
      </c>
      <c r="AB173" s="453">
        <f t="shared" si="144"/>
        <v>0</v>
      </c>
      <c r="AC173" s="14">
        <f t="shared" si="159"/>
        <v>0</v>
      </c>
      <c r="AD173" s="819"/>
      <c r="AE173" s="631">
        <f t="shared" si="145"/>
        <v>0</v>
      </c>
      <c r="AF173" s="818">
        <f>SUM('MEDIÇÃO_OBJETO (1)'!AG173)</f>
        <v>0</v>
      </c>
      <c r="AG173" s="541">
        <f>SUM('MEDIÇÃO_OBJETO (1)'!AH173)</f>
        <v>0</v>
      </c>
      <c r="AH173" s="541">
        <f>SUM('MEDIÇÃO_OBJETO (1)'!AI173)</f>
        <v>0</v>
      </c>
      <c r="AI173" s="541">
        <f>SUM('MEDIÇÃO_OBJETO (1)'!AJ173)</f>
        <v>0</v>
      </c>
      <c r="AJ173" s="541">
        <f>SUM('MEDIÇÃO_OBJETO (1)'!AK173)</f>
        <v>0</v>
      </c>
      <c r="AK173" s="541">
        <f>SUM('MEDIÇÃO_OBJETO (1)'!AL173)</f>
        <v>0</v>
      </c>
      <c r="AL173" s="541">
        <f>SUM('MEDIÇÃO_OBJETO (1)'!AM173)</f>
        <v>0</v>
      </c>
      <c r="AM173" s="541">
        <f>SUM('MEDIÇÃO_OBJETO (1)'!AN173)</f>
        <v>0</v>
      </c>
      <c r="AN173" s="541">
        <f>SUM('MEDIÇÃO_OBJETO (1)'!AO173)</f>
        <v>0</v>
      </c>
      <c r="AO173" s="541">
        <f>SUM('MEDIÇÃO_OBJETO (1)'!AP173)</f>
        <v>0</v>
      </c>
      <c r="AP173" s="541">
        <f>SUM('MEDIÇÃO_OBJETO (1)'!AQ173)</f>
        <v>0</v>
      </c>
      <c r="AQ173" s="541">
        <f>SUM('MEDIÇÃO_OBJETO (1)'!AR173)</f>
        <v>0</v>
      </c>
      <c r="AR173" s="541">
        <f>SUM('MEDIÇÃO_OBJETO (1)'!AS173)</f>
        <v>0</v>
      </c>
      <c r="AS173" s="541">
        <f>SUM('MEDIÇÃO_OBJETO (1)'!AT173)</f>
        <v>0</v>
      </c>
      <c r="AT173" s="541">
        <f>SUM('MEDIÇÃO_OBJETO (1)'!AU173)</f>
        <v>0</v>
      </c>
      <c r="AU173" s="541">
        <f>SUM('MEDIÇÃO_OBJETO (1)'!AV173)</f>
        <v>0</v>
      </c>
      <c r="AV173" s="541">
        <f>SUM('MEDIÇÃO_OBJETO (1)'!AW173)</f>
        <v>0</v>
      </c>
      <c r="AW173" s="541">
        <f>SUM('MEDIÇÃO_OBJETO (1)'!AX173)</f>
        <v>0</v>
      </c>
      <c r="AX173" s="977"/>
      <c r="BN173" s="992">
        <f t="shared" si="160"/>
        <v>0</v>
      </c>
      <c r="BO173" s="538">
        <f t="shared" si="146"/>
        <v>0</v>
      </c>
      <c r="BP173" s="987">
        <f>IF(RESUMO_GLOBAL!$X$53="a",ROUND(AF173*$N173,RESUMO_GLOBAL!$X$54),IF(RESUMO_GLOBAL!$X$53="t",TRUNC(AF173*$N173,RESUMO_GLOBAL!$X$54),AF173*$N173))</f>
        <v>0</v>
      </c>
      <c r="BQ173" s="987">
        <f>IF(RESUMO_GLOBAL!$X$53="a",ROUND(AG173*$N173,RESUMO_GLOBAL!$X$54),IF(RESUMO_GLOBAL!$X$53="t",TRUNC(AG173*$N173,RESUMO_GLOBAL!$X$54),AG173*$N173))</f>
        <v>0</v>
      </c>
      <c r="BR173" s="987">
        <f>IF(RESUMO_GLOBAL!$X$53="a",ROUND(AH173*$N173,RESUMO_GLOBAL!$X$54),IF(RESUMO_GLOBAL!$X$53="t",TRUNC(AH173*$N173,RESUMO_GLOBAL!$X$54),AH173*$N173))</f>
        <v>0</v>
      </c>
      <c r="BS173" s="987">
        <f>IF(RESUMO_GLOBAL!$X$53="a",ROUND(AI173*$N173,RESUMO_GLOBAL!$X$54),IF(RESUMO_GLOBAL!$X$53="t",TRUNC(AI173*$N173,RESUMO_GLOBAL!$X$54),AI173*$N173))</f>
        <v>0</v>
      </c>
      <c r="BT173" s="987">
        <f>IF(RESUMO_GLOBAL!$X$53="a",ROUND(AJ173*$N173,RESUMO_GLOBAL!$X$54),IF(RESUMO_GLOBAL!$X$53="t",TRUNC(AJ173*$N173,RESUMO_GLOBAL!$X$54),AJ173*$N173))</f>
        <v>0</v>
      </c>
      <c r="BU173" s="987">
        <f>IF(RESUMO_GLOBAL!$X$53="a",ROUND(AK173*$N173,RESUMO_GLOBAL!$X$54),IF(RESUMO_GLOBAL!$X$53="t",TRUNC(AK173*$N173,RESUMO_GLOBAL!$X$54),AK173*$N173))</f>
        <v>0</v>
      </c>
      <c r="BV173" s="987">
        <f>IF(RESUMO_GLOBAL!$X$53="a",ROUND(AL173*$N173,RESUMO_GLOBAL!$X$54),IF(RESUMO_GLOBAL!$X$53="t",TRUNC(AL173*$N173,RESUMO_GLOBAL!$X$54),AL173*$N173))</f>
        <v>0</v>
      </c>
      <c r="BW173" s="987">
        <f>IF(RESUMO_GLOBAL!$X$53="a",ROUND(AM173*$N173,RESUMO_GLOBAL!$X$54),IF(RESUMO_GLOBAL!$X$53="t",TRUNC(AM173*$N173,RESUMO_GLOBAL!$X$54),AM173*$N173))</f>
        <v>0</v>
      </c>
      <c r="BX173" s="987">
        <f>IF(RESUMO_GLOBAL!$X$53="a",ROUND(AN173*$N173,RESUMO_GLOBAL!$X$54),IF(RESUMO_GLOBAL!$X$53="t",TRUNC(AN173*$N173,RESUMO_GLOBAL!$X$54),AN173*$N173))</f>
        <v>0</v>
      </c>
      <c r="BY173" s="987">
        <f>IF(RESUMO_GLOBAL!$X$53="a",ROUND(AO173*$N173,RESUMO_GLOBAL!$X$54),IF(RESUMO_GLOBAL!$X$53="t",TRUNC(AO173*$N173,RESUMO_GLOBAL!$X$54),AO173*$N173))</f>
        <v>0</v>
      </c>
      <c r="BZ173" s="987">
        <f>IF(RESUMO_GLOBAL!$X$53="a",ROUND(AP173*$N173,RESUMO_GLOBAL!$X$54),IF(RESUMO_GLOBAL!$X$53="t",TRUNC(AP173*$N173,RESUMO_GLOBAL!$X$54),AP173*$N173))</f>
        <v>0</v>
      </c>
      <c r="CA173" s="987">
        <f>IF(RESUMO_GLOBAL!$X$53="a",ROUND(AQ173*$N173,RESUMO_GLOBAL!$X$54),IF(RESUMO_GLOBAL!$X$53="t",TRUNC(AQ173*$N173,RESUMO_GLOBAL!$X$54),AQ173*$N173))</f>
        <v>0</v>
      </c>
      <c r="CB173" s="987">
        <f>IF(RESUMO_GLOBAL!$X$53="a",ROUND(AR173*$N173,RESUMO_GLOBAL!$X$54),IF(RESUMO_GLOBAL!$X$53="t",TRUNC(AR173*$N173,RESUMO_GLOBAL!$X$54),AR173*$N173))</f>
        <v>0</v>
      </c>
      <c r="CC173" s="987">
        <f>IF(RESUMO_GLOBAL!$X$53="a",ROUND(AS173*$N173,RESUMO_GLOBAL!$X$54),IF(RESUMO_GLOBAL!$X$53="t",TRUNC(AS173*$N173,RESUMO_GLOBAL!$X$54),AS173*$N173))</f>
        <v>0</v>
      </c>
      <c r="CD173" s="987">
        <f>IF(RESUMO_GLOBAL!$X$53="a",ROUND(AT173*$N173,RESUMO_GLOBAL!$X$54),IF(RESUMO_GLOBAL!$X$53="t",TRUNC(AT173*$N173,RESUMO_GLOBAL!$X$54),AT173*$N173))</f>
        <v>0</v>
      </c>
      <c r="CE173" s="987">
        <f>IF(RESUMO_GLOBAL!$X$53="a",ROUND(AU173*$N173,RESUMO_GLOBAL!$X$54),IF(RESUMO_GLOBAL!$X$53="t",TRUNC(AU173*$N173,RESUMO_GLOBAL!$X$54),AU173*$N173))</f>
        <v>0</v>
      </c>
      <c r="CF173" s="987">
        <f>IF(RESUMO_GLOBAL!$X$53="a",ROUND(AV173*$N173,RESUMO_GLOBAL!$X$54),IF(RESUMO_GLOBAL!$X$53="t",TRUNC(AV173*$N173,RESUMO_GLOBAL!$X$54),AV173*$N173))</f>
        <v>0</v>
      </c>
      <c r="CG173" s="987">
        <f>IF(RESUMO_GLOBAL!$X$53="a",ROUND(AW173*$N173,RESUMO_GLOBAL!$X$54),IF(RESUMO_GLOBAL!$X$53="t",TRUNC(AW173*$N173,RESUMO_GLOBAL!$X$54),AW173*$N173))</f>
        <v>0</v>
      </c>
      <c r="CK173" s="59">
        <f t="shared" si="125"/>
        <v>0</v>
      </c>
      <c r="CL173" s="59">
        <f t="shared" si="126"/>
        <v>0</v>
      </c>
      <c r="CM173" s="59">
        <f t="shared" si="127"/>
        <v>0</v>
      </c>
      <c r="CN173" s="59">
        <f t="shared" si="128"/>
        <v>0</v>
      </c>
      <c r="CO173" s="59">
        <f t="shared" si="129"/>
        <v>0</v>
      </c>
      <c r="CP173" s="59">
        <f t="shared" si="130"/>
        <v>0</v>
      </c>
      <c r="CQ173" s="59">
        <f t="shared" si="131"/>
        <v>0</v>
      </c>
      <c r="CR173" s="59">
        <f t="shared" si="132"/>
        <v>0</v>
      </c>
      <c r="CS173" s="59">
        <f t="shared" si="133"/>
        <v>0</v>
      </c>
      <c r="CT173" s="59">
        <f t="shared" si="134"/>
        <v>0</v>
      </c>
      <c r="CU173" s="59">
        <f t="shared" si="135"/>
        <v>0</v>
      </c>
      <c r="CV173" s="59">
        <f t="shared" si="136"/>
        <v>0</v>
      </c>
      <c r="CW173" s="59">
        <f t="shared" si="137"/>
        <v>0</v>
      </c>
      <c r="CX173" s="59">
        <f t="shared" si="138"/>
        <v>0</v>
      </c>
      <c r="CY173" s="59">
        <f t="shared" si="139"/>
        <v>0</v>
      </c>
      <c r="CZ173" s="59">
        <f t="shared" si="140"/>
        <v>0</v>
      </c>
      <c r="DA173" s="59">
        <f t="shared" si="141"/>
        <v>0</v>
      </c>
      <c r="DB173" s="59">
        <f t="shared" si="142"/>
        <v>0</v>
      </c>
      <c r="DE173">
        <f t="shared" si="123"/>
        <v>168</v>
      </c>
      <c r="DF173" t="str">
        <f t="shared" si="143"/>
        <v/>
      </c>
      <c r="DG173" s="59">
        <f>IF($C173&lt;&gt;0,SUM($CK174:CK174),0)</f>
        <v>0</v>
      </c>
      <c r="DH173" s="59">
        <f>IF($C173&lt;&gt;0,SUM($CK174:CL174),0)</f>
        <v>0</v>
      </c>
      <c r="DI173" s="59">
        <f>IF($C173&lt;&gt;0,SUM($CK174:CM174),0)</f>
        <v>0</v>
      </c>
      <c r="DJ173" s="59">
        <f>IF($C173&lt;&gt;0,SUM($CK174:CN174),0)</f>
        <v>0</v>
      </c>
      <c r="DK173" s="59">
        <f>IF($C173&lt;&gt;0,SUM($CK174:CO174),0)</f>
        <v>0</v>
      </c>
      <c r="DL173" s="59">
        <f>IF($C173&lt;&gt;0,SUM($CK174:CP174),0)</f>
        <v>0</v>
      </c>
      <c r="DM173" s="59">
        <f>IF($C173&lt;&gt;0,SUM($CK174:CQ174),0)</f>
        <v>0</v>
      </c>
      <c r="DN173" s="59">
        <f>IF($C173&lt;&gt;0,SUM($CK174:CR174),0)</f>
        <v>0</v>
      </c>
      <c r="DO173" s="59">
        <f>IF($C173&lt;&gt;0,SUM($CK174:CS174),0)</f>
        <v>0</v>
      </c>
      <c r="DP173" s="59">
        <f>IF($C173&lt;&gt;0,SUM($CK174:CT174),0)</f>
        <v>0</v>
      </c>
      <c r="DQ173" s="59">
        <f>IF($C173&lt;&gt;0,SUM($CK174:CU174),0)</f>
        <v>0</v>
      </c>
      <c r="DR173" s="59">
        <f>IF($C173&lt;&gt;0,SUM($CK174:CV174),0)</f>
        <v>0</v>
      </c>
      <c r="DS173" s="59">
        <f>IF($C173&lt;&gt;0,SUM($CK174:CW174),0)</f>
        <v>0</v>
      </c>
      <c r="DT173" s="59">
        <f>IF($C173&lt;&gt;0,SUM($CK174:CX174),0)</f>
        <v>0</v>
      </c>
      <c r="DU173" s="59">
        <f>IF($C173&lt;&gt;0,SUM($CK174:CY174),0)</f>
        <v>0</v>
      </c>
      <c r="DV173" s="59">
        <f>IF($C173&lt;&gt;0,SUM($CK174:CZ174),0)</f>
        <v>0</v>
      </c>
      <c r="DW173" s="59">
        <f>IF($C173&lt;&gt;0,SUM($CK174:DA174),0)</f>
        <v>0</v>
      </c>
      <c r="DX173" s="59">
        <f>IF($C173&lt;&gt;0,SUM($CK174:DB174),0)</f>
        <v>0</v>
      </c>
      <c r="DY173" s="952" t="str">
        <f t="shared" si="147"/>
        <v/>
      </c>
    </row>
    <row r="174" spans="1:129" ht="13.5" hidden="1" thickBot="1">
      <c r="A174" s="3" t="str">
        <f t="shared" si="148"/>
        <v/>
      </c>
      <c r="B174" s="805">
        <f>Dados_GLOBAL_Inicial!E174</f>
        <v>0</v>
      </c>
      <c r="C174" s="953">
        <f>IF(IFERROR(VALUE(Dados_GLOBAL_Inicial!F174),0)=0,0,Dados_GLOBAL_Inicial!F174)</f>
        <v>0</v>
      </c>
      <c r="D174" s="830">
        <f>Dados_GLOBAL_Inicial!G174</f>
        <v>0</v>
      </c>
      <c r="E174" s="830" t="str">
        <f>IF(IFERROR(VLOOKUP(F174,Cod_Gde_Itens!$A$1:$B$80,2,FALSE),0)&gt;549,IFERROR(VLOOKUP(F174,Cod_Gde_Itens!$A$1:$B$80,2,FALSE),0),IF(Dados_GLOBAL_Inicial!H174=0,"",Dados_GLOBAL_Inicial!H174))</f>
        <v/>
      </c>
      <c r="F174" s="823">
        <f>Dados_GLOBAL_Inicial!I174</f>
        <v>0</v>
      </c>
      <c r="G174" s="824">
        <f>Dados_GLOBAL_Inicial!J174</f>
        <v>0</v>
      </c>
      <c r="H174" s="454">
        <f>Dados_GLOBAL_Inicial!K174</f>
        <v>0</v>
      </c>
      <c r="I174" s="970">
        <f>SUM('MEDIÇÃO_OBJETO (1)'!I174)</f>
        <v>0</v>
      </c>
      <c r="J174" s="455">
        <f t="shared" si="150"/>
        <v>0</v>
      </c>
      <c r="K174" s="451">
        <f t="shared" si="151"/>
        <v>0</v>
      </c>
      <c r="L174" s="452">
        <f t="shared" si="152"/>
        <v>0</v>
      </c>
      <c r="M174" s="809">
        <f t="shared" si="153"/>
        <v>0</v>
      </c>
      <c r="N174" s="810">
        <f>IF(IFERROR(VALUE(Dados_GLOBAL_Inicial!L174),0)=0,0,Dados_GLOBAL_Inicial!L174)</f>
        <v>0</v>
      </c>
      <c r="O174" s="812">
        <f>SUM('MEDIÇÃO_OBJETO (1)'!O174)</f>
        <v>0</v>
      </c>
      <c r="P174" s="812">
        <f>SUM('MEDIÇÃO_OBJETO (1)'!P174)</f>
        <v>0</v>
      </c>
      <c r="Q174" s="813">
        <f t="shared" si="154"/>
        <v>0</v>
      </c>
      <c r="R174" s="951"/>
      <c r="S174" s="815">
        <f>SUM('MEDIÇÃO_OBJETO (1)'!S174)</f>
        <v>0</v>
      </c>
      <c r="T174" s="815">
        <f>SUM('MEDIÇÃO_OBJETO (1)'!T174)</f>
        <v>0</v>
      </c>
      <c r="V174" s="19"/>
      <c r="W174" s="978">
        <f t="shared" si="155"/>
        <v>0</v>
      </c>
      <c r="X174" s="816">
        <f t="shared" si="156"/>
        <v>0</v>
      </c>
      <c r="Y174" s="816">
        <f t="shared" si="157"/>
        <v>0</v>
      </c>
      <c r="Z174" s="817">
        <f t="shared" si="158"/>
        <v>0</v>
      </c>
      <c r="AB174" s="453">
        <f t="shared" si="144"/>
        <v>0</v>
      </c>
      <c r="AC174" s="14">
        <f t="shared" si="159"/>
        <v>0</v>
      </c>
      <c r="AD174" s="819"/>
      <c r="AE174" s="631">
        <f t="shared" si="145"/>
        <v>0</v>
      </c>
      <c r="AF174" s="818">
        <f>SUM('MEDIÇÃO_OBJETO (1)'!AG174)</f>
        <v>0</v>
      </c>
      <c r="AG174" s="541">
        <f>SUM('MEDIÇÃO_OBJETO (1)'!AH174)</f>
        <v>0</v>
      </c>
      <c r="AH174" s="541">
        <f>SUM('MEDIÇÃO_OBJETO (1)'!AI174)</f>
        <v>0</v>
      </c>
      <c r="AI174" s="541">
        <f>SUM('MEDIÇÃO_OBJETO (1)'!AJ174)</f>
        <v>0</v>
      </c>
      <c r="AJ174" s="541">
        <f>SUM('MEDIÇÃO_OBJETO (1)'!AK174)</f>
        <v>0</v>
      </c>
      <c r="AK174" s="541">
        <f>SUM('MEDIÇÃO_OBJETO (1)'!AL174)</f>
        <v>0</v>
      </c>
      <c r="AL174" s="541">
        <f>SUM('MEDIÇÃO_OBJETO (1)'!AM174)</f>
        <v>0</v>
      </c>
      <c r="AM174" s="541">
        <f>SUM('MEDIÇÃO_OBJETO (1)'!AN174)</f>
        <v>0</v>
      </c>
      <c r="AN174" s="541">
        <f>SUM('MEDIÇÃO_OBJETO (1)'!AO174)</f>
        <v>0</v>
      </c>
      <c r="AO174" s="541">
        <f>SUM('MEDIÇÃO_OBJETO (1)'!AP174)</f>
        <v>0</v>
      </c>
      <c r="AP174" s="541">
        <f>SUM('MEDIÇÃO_OBJETO (1)'!AQ174)</f>
        <v>0</v>
      </c>
      <c r="AQ174" s="541">
        <f>SUM('MEDIÇÃO_OBJETO (1)'!AR174)</f>
        <v>0</v>
      </c>
      <c r="AR174" s="541">
        <f>SUM('MEDIÇÃO_OBJETO (1)'!AS174)</f>
        <v>0</v>
      </c>
      <c r="AS174" s="541">
        <f>SUM('MEDIÇÃO_OBJETO (1)'!AT174)</f>
        <v>0</v>
      </c>
      <c r="AT174" s="541">
        <f>SUM('MEDIÇÃO_OBJETO (1)'!AU174)</f>
        <v>0</v>
      </c>
      <c r="AU174" s="541">
        <f>SUM('MEDIÇÃO_OBJETO (1)'!AV174)</f>
        <v>0</v>
      </c>
      <c r="AV174" s="541">
        <f>SUM('MEDIÇÃO_OBJETO (1)'!AW174)</f>
        <v>0</v>
      </c>
      <c r="AW174" s="541">
        <f>SUM('MEDIÇÃO_OBJETO (1)'!AX174)</f>
        <v>0</v>
      </c>
      <c r="AX174" s="977"/>
      <c r="BN174" s="992">
        <f t="shared" si="160"/>
        <v>0</v>
      </c>
      <c r="BO174" s="538">
        <f t="shared" si="146"/>
        <v>0</v>
      </c>
      <c r="BP174" s="987">
        <f>IF(RESUMO_GLOBAL!$X$53="a",ROUND(AF174*$N174,RESUMO_GLOBAL!$X$54),IF(RESUMO_GLOBAL!$X$53="t",TRUNC(AF174*$N174,RESUMO_GLOBAL!$X$54),AF174*$N174))</f>
        <v>0</v>
      </c>
      <c r="BQ174" s="987">
        <f>IF(RESUMO_GLOBAL!$X$53="a",ROUND(AG174*$N174,RESUMO_GLOBAL!$X$54),IF(RESUMO_GLOBAL!$X$53="t",TRUNC(AG174*$N174,RESUMO_GLOBAL!$X$54),AG174*$N174))</f>
        <v>0</v>
      </c>
      <c r="BR174" s="987">
        <f>IF(RESUMO_GLOBAL!$X$53="a",ROUND(AH174*$N174,RESUMO_GLOBAL!$X$54),IF(RESUMO_GLOBAL!$X$53="t",TRUNC(AH174*$N174,RESUMO_GLOBAL!$X$54),AH174*$N174))</f>
        <v>0</v>
      </c>
      <c r="BS174" s="987">
        <f>IF(RESUMO_GLOBAL!$X$53="a",ROUND(AI174*$N174,RESUMO_GLOBAL!$X$54),IF(RESUMO_GLOBAL!$X$53="t",TRUNC(AI174*$N174,RESUMO_GLOBAL!$X$54),AI174*$N174))</f>
        <v>0</v>
      </c>
      <c r="BT174" s="987">
        <f>IF(RESUMO_GLOBAL!$X$53="a",ROUND(AJ174*$N174,RESUMO_GLOBAL!$X$54),IF(RESUMO_GLOBAL!$X$53="t",TRUNC(AJ174*$N174,RESUMO_GLOBAL!$X$54),AJ174*$N174))</f>
        <v>0</v>
      </c>
      <c r="BU174" s="987">
        <f>IF(RESUMO_GLOBAL!$X$53="a",ROUND(AK174*$N174,RESUMO_GLOBAL!$X$54),IF(RESUMO_GLOBAL!$X$53="t",TRUNC(AK174*$N174,RESUMO_GLOBAL!$X$54),AK174*$N174))</f>
        <v>0</v>
      </c>
      <c r="BV174" s="987">
        <f>IF(RESUMO_GLOBAL!$X$53="a",ROUND(AL174*$N174,RESUMO_GLOBAL!$X$54),IF(RESUMO_GLOBAL!$X$53="t",TRUNC(AL174*$N174,RESUMO_GLOBAL!$X$54),AL174*$N174))</f>
        <v>0</v>
      </c>
      <c r="BW174" s="987">
        <f>IF(RESUMO_GLOBAL!$X$53="a",ROUND(AM174*$N174,RESUMO_GLOBAL!$X$54),IF(RESUMO_GLOBAL!$X$53="t",TRUNC(AM174*$N174,RESUMO_GLOBAL!$X$54),AM174*$N174))</f>
        <v>0</v>
      </c>
      <c r="BX174" s="987">
        <f>IF(RESUMO_GLOBAL!$X$53="a",ROUND(AN174*$N174,RESUMO_GLOBAL!$X$54),IF(RESUMO_GLOBAL!$X$53="t",TRUNC(AN174*$N174,RESUMO_GLOBAL!$X$54),AN174*$N174))</f>
        <v>0</v>
      </c>
      <c r="BY174" s="987">
        <f>IF(RESUMO_GLOBAL!$X$53="a",ROUND(AO174*$N174,RESUMO_GLOBAL!$X$54),IF(RESUMO_GLOBAL!$X$53="t",TRUNC(AO174*$N174,RESUMO_GLOBAL!$X$54),AO174*$N174))</f>
        <v>0</v>
      </c>
      <c r="BZ174" s="987">
        <f>IF(RESUMO_GLOBAL!$X$53="a",ROUND(AP174*$N174,RESUMO_GLOBAL!$X$54),IF(RESUMO_GLOBAL!$X$53="t",TRUNC(AP174*$N174,RESUMO_GLOBAL!$X$54),AP174*$N174))</f>
        <v>0</v>
      </c>
      <c r="CA174" s="987">
        <f>IF(RESUMO_GLOBAL!$X$53="a",ROUND(AQ174*$N174,RESUMO_GLOBAL!$X$54),IF(RESUMO_GLOBAL!$X$53="t",TRUNC(AQ174*$N174,RESUMO_GLOBAL!$X$54),AQ174*$N174))</f>
        <v>0</v>
      </c>
      <c r="CB174" s="987">
        <f>IF(RESUMO_GLOBAL!$X$53="a",ROUND(AR174*$N174,RESUMO_GLOBAL!$X$54),IF(RESUMO_GLOBAL!$X$53="t",TRUNC(AR174*$N174,RESUMO_GLOBAL!$X$54),AR174*$N174))</f>
        <v>0</v>
      </c>
      <c r="CC174" s="987">
        <f>IF(RESUMO_GLOBAL!$X$53="a",ROUND(AS174*$N174,RESUMO_GLOBAL!$X$54),IF(RESUMO_GLOBAL!$X$53="t",TRUNC(AS174*$N174,RESUMO_GLOBAL!$X$54),AS174*$N174))</f>
        <v>0</v>
      </c>
      <c r="CD174" s="987">
        <f>IF(RESUMO_GLOBAL!$X$53="a",ROUND(AT174*$N174,RESUMO_GLOBAL!$X$54),IF(RESUMO_GLOBAL!$X$53="t",TRUNC(AT174*$N174,RESUMO_GLOBAL!$X$54),AT174*$N174))</f>
        <v>0</v>
      </c>
      <c r="CE174" s="987">
        <f>IF(RESUMO_GLOBAL!$X$53="a",ROUND(AU174*$N174,RESUMO_GLOBAL!$X$54),IF(RESUMO_GLOBAL!$X$53="t",TRUNC(AU174*$N174,RESUMO_GLOBAL!$X$54),AU174*$N174))</f>
        <v>0</v>
      </c>
      <c r="CF174" s="987">
        <f>IF(RESUMO_GLOBAL!$X$53="a",ROUND(AV174*$N174,RESUMO_GLOBAL!$X$54),IF(RESUMO_GLOBAL!$X$53="t",TRUNC(AV174*$N174,RESUMO_GLOBAL!$X$54),AV174*$N174))</f>
        <v>0</v>
      </c>
      <c r="CG174" s="987">
        <f>IF(RESUMO_GLOBAL!$X$53="a",ROUND(AW174*$N174,RESUMO_GLOBAL!$X$54),IF(RESUMO_GLOBAL!$X$53="t",TRUNC(AW174*$N174,RESUMO_GLOBAL!$X$54),AW174*$N174))</f>
        <v>0</v>
      </c>
      <c r="CK174" s="59">
        <f t="shared" si="125"/>
        <v>0</v>
      </c>
      <c r="CL174" s="59">
        <f t="shared" si="126"/>
        <v>0</v>
      </c>
      <c r="CM174" s="59">
        <f t="shared" si="127"/>
        <v>0</v>
      </c>
      <c r="CN174" s="59">
        <f t="shared" si="128"/>
        <v>0</v>
      </c>
      <c r="CO174" s="59">
        <f t="shared" si="129"/>
        <v>0</v>
      </c>
      <c r="CP174" s="59">
        <f t="shared" si="130"/>
        <v>0</v>
      </c>
      <c r="CQ174" s="59">
        <f t="shared" si="131"/>
        <v>0</v>
      </c>
      <c r="CR174" s="59">
        <f t="shared" si="132"/>
        <v>0</v>
      </c>
      <c r="CS174" s="59">
        <f t="shared" si="133"/>
        <v>0</v>
      </c>
      <c r="CT174" s="59">
        <f t="shared" si="134"/>
        <v>0</v>
      </c>
      <c r="CU174" s="59">
        <f t="shared" si="135"/>
        <v>0</v>
      </c>
      <c r="CV174" s="59">
        <f t="shared" si="136"/>
        <v>0</v>
      </c>
      <c r="CW174" s="59">
        <f t="shared" si="137"/>
        <v>0</v>
      </c>
      <c r="CX174" s="59">
        <f t="shared" si="138"/>
        <v>0</v>
      </c>
      <c r="CY174" s="59">
        <f t="shared" si="139"/>
        <v>0</v>
      </c>
      <c r="CZ174" s="59">
        <f t="shared" si="140"/>
        <v>0</v>
      </c>
      <c r="DA174" s="59">
        <f t="shared" si="141"/>
        <v>0</v>
      </c>
      <c r="DB174" s="59">
        <f t="shared" si="142"/>
        <v>0</v>
      </c>
      <c r="DE174">
        <f t="shared" si="123"/>
        <v>169</v>
      </c>
      <c r="DF174" t="str">
        <f t="shared" si="143"/>
        <v/>
      </c>
      <c r="DG174" s="59">
        <f>IF($C174&lt;&gt;0,SUM($CK175:CK175),0)</f>
        <v>0</v>
      </c>
      <c r="DH174" s="59">
        <f>IF($C174&lt;&gt;0,SUM($CK175:CL175),0)</f>
        <v>0</v>
      </c>
      <c r="DI174" s="59">
        <f>IF($C174&lt;&gt;0,SUM($CK175:CM175),0)</f>
        <v>0</v>
      </c>
      <c r="DJ174" s="59">
        <f>IF($C174&lt;&gt;0,SUM($CK175:CN175),0)</f>
        <v>0</v>
      </c>
      <c r="DK174" s="59">
        <f>IF($C174&lt;&gt;0,SUM($CK175:CO175),0)</f>
        <v>0</v>
      </c>
      <c r="DL174" s="59">
        <f>IF($C174&lt;&gt;0,SUM($CK175:CP175),0)</f>
        <v>0</v>
      </c>
      <c r="DM174" s="59">
        <f>IF($C174&lt;&gt;0,SUM($CK175:CQ175),0)</f>
        <v>0</v>
      </c>
      <c r="DN174" s="59">
        <f>IF($C174&lt;&gt;0,SUM($CK175:CR175),0)</f>
        <v>0</v>
      </c>
      <c r="DO174" s="59">
        <f>IF($C174&lt;&gt;0,SUM($CK175:CS175),0)</f>
        <v>0</v>
      </c>
      <c r="DP174" s="59">
        <f>IF($C174&lt;&gt;0,SUM($CK175:CT175),0)</f>
        <v>0</v>
      </c>
      <c r="DQ174" s="59">
        <f>IF($C174&lt;&gt;0,SUM($CK175:CU175),0)</f>
        <v>0</v>
      </c>
      <c r="DR174" s="59">
        <f>IF($C174&lt;&gt;0,SUM($CK175:CV175),0)</f>
        <v>0</v>
      </c>
      <c r="DS174" s="59">
        <f>IF($C174&lt;&gt;0,SUM($CK175:CW175),0)</f>
        <v>0</v>
      </c>
      <c r="DT174" s="59">
        <f>IF($C174&lt;&gt;0,SUM($CK175:CX175),0)</f>
        <v>0</v>
      </c>
      <c r="DU174" s="59">
        <f>IF($C174&lt;&gt;0,SUM($CK175:CY175),0)</f>
        <v>0</v>
      </c>
      <c r="DV174" s="59">
        <f>IF($C174&lt;&gt;0,SUM($CK175:CZ175),0)</f>
        <v>0</v>
      </c>
      <c r="DW174" s="59">
        <f>IF($C174&lt;&gt;0,SUM($CK175:DA175),0)</f>
        <v>0</v>
      </c>
      <c r="DX174" s="59">
        <f>IF($C174&lt;&gt;0,SUM($CK175:DB175),0)</f>
        <v>0</v>
      </c>
      <c r="DY174" s="952" t="str">
        <f t="shared" si="147"/>
        <v/>
      </c>
    </row>
    <row r="175" spans="1:129" ht="13.5" hidden="1" thickBot="1">
      <c r="A175" s="3" t="str">
        <f t="shared" si="148"/>
        <v/>
      </c>
      <c r="B175" s="805">
        <f>Dados_GLOBAL_Inicial!E175</f>
        <v>0</v>
      </c>
      <c r="C175" s="953">
        <f>IF(IFERROR(VALUE(Dados_GLOBAL_Inicial!F175),0)=0,0,Dados_GLOBAL_Inicial!F175)</f>
        <v>0</v>
      </c>
      <c r="D175" s="830">
        <f>Dados_GLOBAL_Inicial!G175</f>
        <v>0</v>
      </c>
      <c r="E175" s="830" t="str">
        <f>IF(IFERROR(VLOOKUP(F175,Cod_Gde_Itens!$A$1:$B$80,2,FALSE),0)&gt;549,IFERROR(VLOOKUP(F175,Cod_Gde_Itens!$A$1:$B$80,2,FALSE),0),IF(Dados_GLOBAL_Inicial!H175=0,"",Dados_GLOBAL_Inicial!H175))</f>
        <v/>
      </c>
      <c r="F175" s="823">
        <f>Dados_GLOBAL_Inicial!I175</f>
        <v>0</v>
      </c>
      <c r="G175" s="824">
        <f>Dados_GLOBAL_Inicial!J175</f>
        <v>0</v>
      </c>
      <c r="H175" s="454">
        <f>Dados_GLOBAL_Inicial!K175</f>
        <v>0</v>
      </c>
      <c r="I175" s="970">
        <f>SUM('MEDIÇÃO_OBJETO (1)'!I175)</f>
        <v>0</v>
      </c>
      <c r="J175" s="455">
        <f t="shared" si="150"/>
        <v>0</v>
      </c>
      <c r="K175" s="451">
        <f t="shared" si="151"/>
        <v>0</v>
      </c>
      <c r="L175" s="452">
        <f t="shared" si="152"/>
        <v>0</v>
      </c>
      <c r="M175" s="809">
        <f t="shared" si="153"/>
        <v>0</v>
      </c>
      <c r="N175" s="810">
        <f>IF(IFERROR(VALUE(Dados_GLOBAL_Inicial!L175),0)=0,0,Dados_GLOBAL_Inicial!L175)</f>
        <v>0</v>
      </c>
      <c r="O175" s="812">
        <f>SUM('MEDIÇÃO_OBJETO (1)'!O175)</f>
        <v>0</v>
      </c>
      <c r="P175" s="812">
        <f>SUM('MEDIÇÃO_OBJETO (1)'!P175)</f>
        <v>0</v>
      </c>
      <c r="Q175" s="813">
        <f t="shared" si="154"/>
        <v>0</v>
      </c>
      <c r="R175" s="951"/>
      <c r="S175" s="815">
        <f>SUM('MEDIÇÃO_OBJETO (1)'!S175)</f>
        <v>0</v>
      </c>
      <c r="T175" s="815">
        <f>SUM('MEDIÇÃO_OBJETO (1)'!T175)</f>
        <v>0</v>
      </c>
      <c r="V175" s="19"/>
      <c r="W175" s="978">
        <f t="shared" si="155"/>
        <v>0</v>
      </c>
      <c r="X175" s="816">
        <f t="shared" si="156"/>
        <v>0</v>
      </c>
      <c r="Y175" s="816">
        <f t="shared" si="157"/>
        <v>0</v>
      </c>
      <c r="Z175" s="817">
        <f t="shared" si="158"/>
        <v>0</v>
      </c>
      <c r="AB175" s="453">
        <f t="shared" si="144"/>
        <v>0</v>
      </c>
      <c r="AC175" s="14">
        <f t="shared" si="159"/>
        <v>0</v>
      </c>
      <c r="AD175" s="819"/>
      <c r="AE175" s="631">
        <f t="shared" si="145"/>
        <v>0</v>
      </c>
      <c r="AF175" s="818">
        <f>SUM('MEDIÇÃO_OBJETO (1)'!AG175)</f>
        <v>0</v>
      </c>
      <c r="AG175" s="541">
        <f>SUM('MEDIÇÃO_OBJETO (1)'!AH175)</f>
        <v>0</v>
      </c>
      <c r="AH175" s="541">
        <f>SUM('MEDIÇÃO_OBJETO (1)'!AI175)</f>
        <v>0</v>
      </c>
      <c r="AI175" s="541">
        <f>SUM('MEDIÇÃO_OBJETO (1)'!AJ175)</f>
        <v>0</v>
      </c>
      <c r="AJ175" s="541">
        <f>SUM('MEDIÇÃO_OBJETO (1)'!AK175)</f>
        <v>0</v>
      </c>
      <c r="AK175" s="541">
        <f>SUM('MEDIÇÃO_OBJETO (1)'!AL175)</f>
        <v>0</v>
      </c>
      <c r="AL175" s="541">
        <f>SUM('MEDIÇÃO_OBJETO (1)'!AM175)</f>
        <v>0</v>
      </c>
      <c r="AM175" s="541">
        <f>SUM('MEDIÇÃO_OBJETO (1)'!AN175)</f>
        <v>0</v>
      </c>
      <c r="AN175" s="541">
        <f>SUM('MEDIÇÃO_OBJETO (1)'!AO175)</f>
        <v>0</v>
      </c>
      <c r="AO175" s="541">
        <f>SUM('MEDIÇÃO_OBJETO (1)'!AP175)</f>
        <v>0</v>
      </c>
      <c r="AP175" s="541">
        <f>SUM('MEDIÇÃO_OBJETO (1)'!AQ175)</f>
        <v>0</v>
      </c>
      <c r="AQ175" s="541">
        <f>SUM('MEDIÇÃO_OBJETO (1)'!AR175)</f>
        <v>0</v>
      </c>
      <c r="AR175" s="541">
        <f>SUM('MEDIÇÃO_OBJETO (1)'!AS175)</f>
        <v>0</v>
      </c>
      <c r="AS175" s="541">
        <f>SUM('MEDIÇÃO_OBJETO (1)'!AT175)</f>
        <v>0</v>
      </c>
      <c r="AT175" s="541">
        <f>SUM('MEDIÇÃO_OBJETO (1)'!AU175)</f>
        <v>0</v>
      </c>
      <c r="AU175" s="541">
        <f>SUM('MEDIÇÃO_OBJETO (1)'!AV175)</f>
        <v>0</v>
      </c>
      <c r="AV175" s="541">
        <f>SUM('MEDIÇÃO_OBJETO (1)'!AW175)</f>
        <v>0</v>
      </c>
      <c r="AW175" s="541">
        <f>SUM('MEDIÇÃO_OBJETO (1)'!AX175)</f>
        <v>0</v>
      </c>
      <c r="AX175" s="977"/>
      <c r="BN175" s="992">
        <f t="shared" si="160"/>
        <v>0</v>
      </c>
      <c r="BO175" s="538">
        <f t="shared" si="146"/>
        <v>0</v>
      </c>
      <c r="BP175" s="987">
        <f>IF(RESUMO_GLOBAL!$X$53="a",ROUND(AF175*$N175,RESUMO_GLOBAL!$X$54),IF(RESUMO_GLOBAL!$X$53="t",TRUNC(AF175*$N175,RESUMO_GLOBAL!$X$54),AF175*$N175))</f>
        <v>0</v>
      </c>
      <c r="BQ175" s="987">
        <f>IF(RESUMO_GLOBAL!$X$53="a",ROUND(AG175*$N175,RESUMO_GLOBAL!$X$54),IF(RESUMO_GLOBAL!$X$53="t",TRUNC(AG175*$N175,RESUMO_GLOBAL!$X$54),AG175*$N175))</f>
        <v>0</v>
      </c>
      <c r="BR175" s="987">
        <f>IF(RESUMO_GLOBAL!$X$53="a",ROUND(AH175*$N175,RESUMO_GLOBAL!$X$54),IF(RESUMO_GLOBAL!$X$53="t",TRUNC(AH175*$N175,RESUMO_GLOBAL!$X$54),AH175*$N175))</f>
        <v>0</v>
      </c>
      <c r="BS175" s="987">
        <f>IF(RESUMO_GLOBAL!$X$53="a",ROUND(AI175*$N175,RESUMO_GLOBAL!$X$54),IF(RESUMO_GLOBAL!$X$53="t",TRUNC(AI175*$N175,RESUMO_GLOBAL!$X$54),AI175*$N175))</f>
        <v>0</v>
      </c>
      <c r="BT175" s="987">
        <f>IF(RESUMO_GLOBAL!$X$53="a",ROUND(AJ175*$N175,RESUMO_GLOBAL!$X$54),IF(RESUMO_GLOBAL!$X$53="t",TRUNC(AJ175*$N175,RESUMO_GLOBAL!$X$54),AJ175*$N175))</f>
        <v>0</v>
      </c>
      <c r="BU175" s="987">
        <f>IF(RESUMO_GLOBAL!$X$53="a",ROUND(AK175*$N175,RESUMO_GLOBAL!$X$54),IF(RESUMO_GLOBAL!$X$53="t",TRUNC(AK175*$N175,RESUMO_GLOBAL!$X$54),AK175*$N175))</f>
        <v>0</v>
      </c>
      <c r="BV175" s="987">
        <f>IF(RESUMO_GLOBAL!$X$53="a",ROUND(AL175*$N175,RESUMO_GLOBAL!$X$54),IF(RESUMO_GLOBAL!$X$53="t",TRUNC(AL175*$N175,RESUMO_GLOBAL!$X$54),AL175*$N175))</f>
        <v>0</v>
      </c>
      <c r="BW175" s="987">
        <f>IF(RESUMO_GLOBAL!$X$53="a",ROUND(AM175*$N175,RESUMO_GLOBAL!$X$54),IF(RESUMO_GLOBAL!$X$53="t",TRUNC(AM175*$N175,RESUMO_GLOBAL!$X$54),AM175*$N175))</f>
        <v>0</v>
      </c>
      <c r="BX175" s="987">
        <f>IF(RESUMO_GLOBAL!$X$53="a",ROUND(AN175*$N175,RESUMO_GLOBAL!$X$54),IF(RESUMO_GLOBAL!$X$53="t",TRUNC(AN175*$N175,RESUMO_GLOBAL!$X$54),AN175*$N175))</f>
        <v>0</v>
      </c>
      <c r="BY175" s="987">
        <f>IF(RESUMO_GLOBAL!$X$53="a",ROUND(AO175*$N175,RESUMO_GLOBAL!$X$54),IF(RESUMO_GLOBAL!$X$53="t",TRUNC(AO175*$N175,RESUMO_GLOBAL!$X$54),AO175*$N175))</f>
        <v>0</v>
      </c>
      <c r="BZ175" s="987">
        <f>IF(RESUMO_GLOBAL!$X$53="a",ROUND(AP175*$N175,RESUMO_GLOBAL!$X$54),IF(RESUMO_GLOBAL!$X$53="t",TRUNC(AP175*$N175,RESUMO_GLOBAL!$X$54),AP175*$N175))</f>
        <v>0</v>
      </c>
      <c r="CA175" s="987">
        <f>IF(RESUMO_GLOBAL!$X$53="a",ROUND(AQ175*$N175,RESUMO_GLOBAL!$X$54),IF(RESUMO_GLOBAL!$X$53="t",TRUNC(AQ175*$N175,RESUMO_GLOBAL!$X$54),AQ175*$N175))</f>
        <v>0</v>
      </c>
      <c r="CB175" s="987">
        <f>IF(RESUMO_GLOBAL!$X$53="a",ROUND(AR175*$N175,RESUMO_GLOBAL!$X$54),IF(RESUMO_GLOBAL!$X$53="t",TRUNC(AR175*$N175,RESUMO_GLOBAL!$X$54),AR175*$N175))</f>
        <v>0</v>
      </c>
      <c r="CC175" s="987">
        <f>IF(RESUMO_GLOBAL!$X$53="a",ROUND(AS175*$N175,RESUMO_GLOBAL!$X$54),IF(RESUMO_GLOBAL!$X$53="t",TRUNC(AS175*$N175,RESUMO_GLOBAL!$X$54),AS175*$N175))</f>
        <v>0</v>
      </c>
      <c r="CD175" s="987">
        <f>IF(RESUMO_GLOBAL!$X$53="a",ROUND(AT175*$N175,RESUMO_GLOBAL!$X$54),IF(RESUMO_GLOBAL!$X$53="t",TRUNC(AT175*$N175,RESUMO_GLOBAL!$X$54),AT175*$N175))</f>
        <v>0</v>
      </c>
      <c r="CE175" s="987">
        <f>IF(RESUMO_GLOBAL!$X$53="a",ROUND(AU175*$N175,RESUMO_GLOBAL!$X$54),IF(RESUMO_GLOBAL!$X$53="t",TRUNC(AU175*$N175,RESUMO_GLOBAL!$X$54),AU175*$N175))</f>
        <v>0</v>
      </c>
      <c r="CF175" s="987">
        <f>IF(RESUMO_GLOBAL!$X$53="a",ROUND(AV175*$N175,RESUMO_GLOBAL!$X$54),IF(RESUMO_GLOBAL!$X$53="t",TRUNC(AV175*$N175,RESUMO_GLOBAL!$X$54),AV175*$N175))</f>
        <v>0</v>
      </c>
      <c r="CG175" s="987">
        <f>IF(RESUMO_GLOBAL!$X$53="a",ROUND(AW175*$N175,RESUMO_GLOBAL!$X$54),IF(RESUMO_GLOBAL!$X$53="t",TRUNC(AW175*$N175,RESUMO_GLOBAL!$X$54),AW175*$N175))</f>
        <v>0</v>
      </c>
      <c r="CK175" s="59">
        <f t="shared" si="125"/>
        <v>0</v>
      </c>
      <c r="CL175" s="59">
        <f t="shared" si="126"/>
        <v>0</v>
      </c>
      <c r="CM175" s="59">
        <f t="shared" si="127"/>
        <v>0</v>
      </c>
      <c r="CN175" s="59">
        <f t="shared" si="128"/>
        <v>0</v>
      </c>
      <c r="CO175" s="59">
        <f t="shared" si="129"/>
        <v>0</v>
      </c>
      <c r="CP175" s="59">
        <f t="shared" si="130"/>
        <v>0</v>
      </c>
      <c r="CQ175" s="59">
        <f t="shared" si="131"/>
        <v>0</v>
      </c>
      <c r="CR175" s="59">
        <f t="shared" si="132"/>
        <v>0</v>
      </c>
      <c r="CS175" s="59">
        <f t="shared" si="133"/>
        <v>0</v>
      </c>
      <c r="CT175" s="59">
        <f t="shared" si="134"/>
        <v>0</v>
      </c>
      <c r="CU175" s="59">
        <f t="shared" si="135"/>
        <v>0</v>
      </c>
      <c r="CV175" s="59">
        <f t="shared" si="136"/>
        <v>0</v>
      </c>
      <c r="CW175" s="59">
        <f t="shared" si="137"/>
        <v>0</v>
      </c>
      <c r="CX175" s="59">
        <f t="shared" si="138"/>
        <v>0</v>
      </c>
      <c r="CY175" s="59">
        <f t="shared" si="139"/>
        <v>0</v>
      </c>
      <c r="CZ175" s="59">
        <f t="shared" si="140"/>
        <v>0</v>
      </c>
      <c r="DA175" s="59">
        <f t="shared" si="141"/>
        <v>0</v>
      </c>
      <c r="DB175" s="59">
        <f t="shared" si="142"/>
        <v>0</v>
      </c>
      <c r="DE175">
        <f t="shared" si="123"/>
        <v>170</v>
      </c>
      <c r="DF175" t="str">
        <f t="shared" si="143"/>
        <v/>
      </c>
      <c r="DG175" s="59">
        <f>IF($C175&lt;&gt;0,SUM($CK176:CK176),0)</f>
        <v>0</v>
      </c>
      <c r="DH175" s="59">
        <f>IF($C175&lt;&gt;0,SUM($CK176:CL176),0)</f>
        <v>0</v>
      </c>
      <c r="DI175" s="59">
        <f>IF($C175&lt;&gt;0,SUM($CK176:CM176),0)</f>
        <v>0</v>
      </c>
      <c r="DJ175" s="59">
        <f>IF($C175&lt;&gt;0,SUM($CK176:CN176),0)</f>
        <v>0</v>
      </c>
      <c r="DK175" s="59">
        <f>IF($C175&lt;&gt;0,SUM($CK176:CO176),0)</f>
        <v>0</v>
      </c>
      <c r="DL175" s="59">
        <f>IF($C175&lt;&gt;0,SUM($CK176:CP176),0)</f>
        <v>0</v>
      </c>
      <c r="DM175" s="59">
        <f>IF($C175&lt;&gt;0,SUM($CK176:CQ176),0)</f>
        <v>0</v>
      </c>
      <c r="DN175" s="59">
        <f>IF($C175&lt;&gt;0,SUM($CK176:CR176),0)</f>
        <v>0</v>
      </c>
      <c r="DO175" s="59">
        <f>IF($C175&lt;&gt;0,SUM($CK176:CS176),0)</f>
        <v>0</v>
      </c>
      <c r="DP175" s="59">
        <f>IF($C175&lt;&gt;0,SUM($CK176:CT176),0)</f>
        <v>0</v>
      </c>
      <c r="DQ175" s="59">
        <f>IF($C175&lt;&gt;0,SUM($CK176:CU176),0)</f>
        <v>0</v>
      </c>
      <c r="DR175" s="59">
        <f>IF($C175&lt;&gt;0,SUM($CK176:CV176),0)</f>
        <v>0</v>
      </c>
      <c r="DS175" s="59">
        <f>IF($C175&lt;&gt;0,SUM($CK176:CW176),0)</f>
        <v>0</v>
      </c>
      <c r="DT175" s="59">
        <f>IF($C175&lt;&gt;0,SUM($CK176:CX176),0)</f>
        <v>0</v>
      </c>
      <c r="DU175" s="59">
        <f>IF($C175&lt;&gt;0,SUM($CK176:CY176),0)</f>
        <v>0</v>
      </c>
      <c r="DV175" s="59">
        <f>IF($C175&lt;&gt;0,SUM($CK176:CZ176),0)</f>
        <v>0</v>
      </c>
      <c r="DW175" s="59">
        <f>IF($C175&lt;&gt;0,SUM($CK176:DA176),0)</f>
        <v>0</v>
      </c>
      <c r="DX175" s="59">
        <f>IF($C175&lt;&gt;0,SUM($CK176:DB176),0)</f>
        <v>0</v>
      </c>
      <c r="DY175" s="952" t="str">
        <f t="shared" si="147"/>
        <v/>
      </c>
    </row>
    <row r="176" spans="1:129" ht="13.5" hidden="1" thickBot="1">
      <c r="A176" s="3" t="str">
        <f t="shared" si="148"/>
        <v/>
      </c>
      <c r="B176" s="805">
        <f>Dados_GLOBAL_Inicial!E176</f>
        <v>0</v>
      </c>
      <c r="C176" s="953">
        <f>IF(IFERROR(VALUE(Dados_GLOBAL_Inicial!F176),0)=0,0,Dados_GLOBAL_Inicial!F176)</f>
        <v>0</v>
      </c>
      <c r="D176" s="830">
        <f>Dados_GLOBAL_Inicial!G176</f>
        <v>0</v>
      </c>
      <c r="E176" s="830" t="str">
        <f>IF(IFERROR(VLOOKUP(F176,Cod_Gde_Itens!$A$1:$B$80,2,FALSE),0)&gt;549,IFERROR(VLOOKUP(F176,Cod_Gde_Itens!$A$1:$B$80,2,FALSE),0),IF(Dados_GLOBAL_Inicial!H176=0,"",Dados_GLOBAL_Inicial!H176))</f>
        <v/>
      </c>
      <c r="F176" s="823">
        <f>Dados_GLOBAL_Inicial!I176</f>
        <v>0</v>
      </c>
      <c r="G176" s="824">
        <f>Dados_GLOBAL_Inicial!J176</f>
        <v>0</v>
      </c>
      <c r="H176" s="454">
        <f>Dados_GLOBAL_Inicial!K176</f>
        <v>0</v>
      </c>
      <c r="I176" s="970">
        <f>SUM('MEDIÇÃO_OBJETO (1)'!I176)</f>
        <v>0</v>
      </c>
      <c r="J176" s="455">
        <f t="shared" si="150"/>
        <v>0</v>
      </c>
      <c r="K176" s="451">
        <f t="shared" si="151"/>
        <v>0</v>
      </c>
      <c r="L176" s="452">
        <f t="shared" si="152"/>
        <v>0</v>
      </c>
      <c r="M176" s="809">
        <f t="shared" si="153"/>
        <v>0</v>
      </c>
      <c r="N176" s="810">
        <f>IF(IFERROR(VALUE(Dados_GLOBAL_Inicial!L176),0)=0,0,Dados_GLOBAL_Inicial!L176)</f>
        <v>0</v>
      </c>
      <c r="O176" s="812">
        <f>SUM('MEDIÇÃO_OBJETO (1)'!O176)</f>
        <v>0</v>
      </c>
      <c r="P176" s="812">
        <f>SUM('MEDIÇÃO_OBJETO (1)'!P176)</f>
        <v>0</v>
      </c>
      <c r="Q176" s="813">
        <f t="shared" si="154"/>
        <v>0</v>
      </c>
      <c r="R176" s="951"/>
      <c r="S176" s="815">
        <f>SUM('MEDIÇÃO_OBJETO (1)'!S176)</f>
        <v>0</v>
      </c>
      <c r="T176" s="815">
        <f>SUM('MEDIÇÃO_OBJETO (1)'!T176)</f>
        <v>0</v>
      </c>
      <c r="V176" s="19"/>
      <c r="W176" s="978">
        <f t="shared" si="155"/>
        <v>0</v>
      </c>
      <c r="X176" s="816">
        <f t="shared" si="156"/>
        <v>0</v>
      </c>
      <c r="Y176" s="816">
        <f t="shared" si="157"/>
        <v>0</v>
      </c>
      <c r="Z176" s="817">
        <f t="shared" si="158"/>
        <v>0</v>
      </c>
      <c r="AB176" s="453">
        <f t="shared" si="144"/>
        <v>0</v>
      </c>
      <c r="AC176" s="14">
        <f t="shared" si="159"/>
        <v>0</v>
      </c>
      <c r="AD176" s="819"/>
      <c r="AE176" s="631">
        <f t="shared" si="145"/>
        <v>0</v>
      </c>
      <c r="AF176" s="818">
        <f>SUM('MEDIÇÃO_OBJETO (1)'!AG176)</f>
        <v>0</v>
      </c>
      <c r="AG176" s="541">
        <f>SUM('MEDIÇÃO_OBJETO (1)'!AH176)</f>
        <v>0</v>
      </c>
      <c r="AH176" s="541">
        <f>SUM('MEDIÇÃO_OBJETO (1)'!AI176)</f>
        <v>0</v>
      </c>
      <c r="AI176" s="541">
        <f>SUM('MEDIÇÃO_OBJETO (1)'!AJ176)</f>
        <v>0</v>
      </c>
      <c r="AJ176" s="541">
        <f>SUM('MEDIÇÃO_OBJETO (1)'!AK176)</f>
        <v>0</v>
      </c>
      <c r="AK176" s="541">
        <f>SUM('MEDIÇÃO_OBJETO (1)'!AL176)</f>
        <v>0</v>
      </c>
      <c r="AL176" s="541">
        <f>SUM('MEDIÇÃO_OBJETO (1)'!AM176)</f>
        <v>0</v>
      </c>
      <c r="AM176" s="541">
        <f>SUM('MEDIÇÃO_OBJETO (1)'!AN176)</f>
        <v>0</v>
      </c>
      <c r="AN176" s="541">
        <f>SUM('MEDIÇÃO_OBJETO (1)'!AO176)</f>
        <v>0</v>
      </c>
      <c r="AO176" s="541">
        <f>SUM('MEDIÇÃO_OBJETO (1)'!AP176)</f>
        <v>0</v>
      </c>
      <c r="AP176" s="541">
        <f>SUM('MEDIÇÃO_OBJETO (1)'!AQ176)</f>
        <v>0</v>
      </c>
      <c r="AQ176" s="541">
        <f>SUM('MEDIÇÃO_OBJETO (1)'!AR176)</f>
        <v>0</v>
      </c>
      <c r="AR176" s="541">
        <f>SUM('MEDIÇÃO_OBJETO (1)'!AS176)</f>
        <v>0</v>
      </c>
      <c r="AS176" s="541">
        <f>SUM('MEDIÇÃO_OBJETO (1)'!AT176)</f>
        <v>0</v>
      </c>
      <c r="AT176" s="541">
        <f>SUM('MEDIÇÃO_OBJETO (1)'!AU176)</f>
        <v>0</v>
      </c>
      <c r="AU176" s="541">
        <f>SUM('MEDIÇÃO_OBJETO (1)'!AV176)</f>
        <v>0</v>
      </c>
      <c r="AV176" s="541">
        <f>SUM('MEDIÇÃO_OBJETO (1)'!AW176)</f>
        <v>0</v>
      </c>
      <c r="AW176" s="541">
        <f>SUM('MEDIÇÃO_OBJETO (1)'!AX176)</f>
        <v>0</v>
      </c>
      <c r="AX176" s="977"/>
      <c r="BN176" s="992">
        <f t="shared" si="160"/>
        <v>0</v>
      </c>
      <c r="BO176" s="538">
        <f t="shared" si="146"/>
        <v>0</v>
      </c>
      <c r="BP176" s="987">
        <f>IF(RESUMO_GLOBAL!$X$53="a",ROUND(AF176*$N176,RESUMO_GLOBAL!$X$54),IF(RESUMO_GLOBAL!$X$53="t",TRUNC(AF176*$N176,RESUMO_GLOBAL!$X$54),AF176*$N176))</f>
        <v>0</v>
      </c>
      <c r="BQ176" s="987">
        <f>IF(RESUMO_GLOBAL!$X$53="a",ROUND(AG176*$N176,RESUMO_GLOBAL!$X$54),IF(RESUMO_GLOBAL!$X$53="t",TRUNC(AG176*$N176,RESUMO_GLOBAL!$X$54),AG176*$N176))</f>
        <v>0</v>
      </c>
      <c r="BR176" s="987">
        <f>IF(RESUMO_GLOBAL!$X$53="a",ROUND(AH176*$N176,RESUMO_GLOBAL!$X$54),IF(RESUMO_GLOBAL!$X$53="t",TRUNC(AH176*$N176,RESUMO_GLOBAL!$X$54),AH176*$N176))</f>
        <v>0</v>
      </c>
      <c r="BS176" s="987">
        <f>IF(RESUMO_GLOBAL!$X$53="a",ROUND(AI176*$N176,RESUMO_GLOBAL!$X$54),IF(RESUMO_GLOBAL!$X$53="t",TRUNC(AI176*$N176,RESUMO_GLOBAL!$X$54),AI176*$N176))</f>
        <v>0</v>
      </c>
      <c r="BT176" s="987">
        <f>IF(RESUMO_GLOBAL!$X$53="a",ROUND(AJ176*$N176,RESUMO_GLOBAL!$X$54),IF(RESUMO_GLOBAL!$X$53="t",TRUNC(AJ176*$N176,RESUMO_GLOBAL!$X$54),AJ176*$N176))</f>
        <v>0</v>
      </c>
      <c r="BU176" s="987">
        <f>IF(RESUMO_GLOBAL!$X$53="a",ROUND(AK176*$N176,RESUMO_GLOBAL!$X$54),IF(RESUMO_GLOBAL!$X$53="t",TRUNC(AK176*$N176,RESUMO_GLOBAL!$X$54),AK176*$N176))</f>
        <v>0</v>
      </c>
      <c r="BV176" s="987">
        <f>IF(RESUMO_GLOBAL!$X$53="a",ROUND(AL176*$N176,RESUMO_GLOBAL!$X$54),IF(RESUMO_GLOBAL!$X$53="t",TRUNC(AL176*$N176,RESUMO_GLOBAL!$X$54),AL176*$N176))</f>
        <v>0</v>
      </c>
      <c r="BW176" s="987">
        <f>IF(RESUMO_GLOBAL!$X$53="a",ROUND(AM176*$N176,RESUMO_GLOBAL!$X$54),IF(RESUMO_GLOBAL!$X$53="t",TRUNC(AM176*$N176,RESUMO_GLOBAL!$X$54),AM176*$N176))</f>
        <v>0</v>
      </c>
      <c r="BX176" s="987">
        <f>IF(RESUMO_GLOBAL!$X$53="a",ROUND(AN176*$N176,RESUMO_GLOBAL!$X$54),IF(RESUMO_GLOBAL!$X$53="t",TRUNC(AN176*$N176,RESUMO_GLOBAL!$X$54),AN176*$N176))</f>
        <v>0</v>
      </c>
      <c r="BY176" s="987">
        <f>IF(RESUMO_GLOBAL!$X$53="a",ROUND(AO176*$N176,RESUMO_GLOBAL!$X$54),IF(RESUMO_GLOBAL!$X$53="t",TRUNC(AO176*$N176,RESUMO_GLOBAL!$X$54),AO176*$N176))</f>
        <v>0</v>
      </c>
      <c r="BZ176" s="987">
        <f>IF(RESUMO_GLOBAL!$X$53="a",ROUND(AP176*$N176,RESUMO_GLOBAL!$X$54),IF(RESUMO_GLOBAL!$X$53="t",TRUNC(AP176*$N176,RESUMO_GLOBAL!$X$54),AP176*$N176))</f>
        <v>0</v>
      </c>
      <c r="CA176" s="987">
        <f>IF(RESUMO_GLOBAL!$X$53="a",ROUND(AQ176*$N176,RESUMO_GLOBAL!$X$54),IF(RESUMO_GLOBAL!$X$53="t",TRUNC(AQ176*$N176,RESUMO_GLOBAL!$X$54),AQ176*$N176))</f>
        <v>0</v>
      </c>
      <c r="CB176" s="987">
        <f>IF(RESUMO_GLOBAL!$X$53="a",ROUND(AR176*$N176,RESUMO_GLOBAL!$X$54),IF(RESUMO_GLOBAL!$X$53="t",TRUNC(AR176*$N176,RESUMO_GLOBAL!$X$54),AR176*$N176))</f>
        <v>0</v>
      </c>
      <c r="CC176" s="987">
        <f>IF(RESUMO_GLOBAL!$X$53="a",ROUND(AS176*$N176,RESUMO_GLOBAL!$X$54),IF(RESUMO_GLOBAL!$X$53="t",TRUNC(AS176*$N176,RESUMO_GLOBAL!$X$54),AS176*$N176))</f>
        <v>0</v>
      </c>
      <c r="CD176" s="987">
        <f>IF(RESUMO_GLOBAL!$X$53="a",ROUND(AT176*$N176,RESUMO_GLOBAL!$X$54),IF(RESUMO_GLOBAL!$X$53="t",TRUNC(AT176*$N176,RESUMO_GLOBAL!$X$54),AT176*$N176))</f>
        <v>0</v>
      </c>
      <c r="CE176" s="987">
        <f>IF(RESUMO_GLOBAL!$X$53="a",ROUND(AU176*$N176,RESUMO_GLOBAL!$X$54),IF(RESUMO_GLOBAL!$X$53="t",TRUNC(AU176*$N176,RESUMO_GLOBAL!$X$54),AU176*$N176))</f>
        <v>0</v>
      </c>
      <c r="CF176" s="987">
        <f>IF(RESUMO_GLOBAL!$X$53="a",ROUND(AV176*$N176,RESUMO_GLOBAL!$X$54),IF(RESUMO_GLOBAL!$X$53="t",TRUNC(AV176*$N176,RESUMO_GLOBAL!$X$54),AV176*$N176))</f>
        <v>0</v>
      </c>
      <c r="CG176" s="987">
        <f>IF(RESUMO_GLOBAL!$X$53="a",ROUND(AW176*$N176,RESUMO_GLOBAL!$X$54),IF(RESUMO_GLOBAL!$X$53="t",TRUNC(AW176*$N176,RESUMO_GLOBAL!$X$54),AW176*$N176))</f>
        <v>0</v>
      </c>
      <c r="CK176" s="59">
        <f t="shared" si="125"/>
        <v>0</v>
      </c>
      <c r="CL176" s="59">
        <f t="shared" si="126"/>
        <v>0</v>
      </c>
      <c r="CM176" s="59">
        <f t="shared" si="127"/>
        <v>0</v>
      </c>
      <c r="CN176" s="59">
        <f t="shared" si="128"/>
        <v>0</v>
      </c>
      <c r="CO176" s="59">
        <f t="shared" si="129"/>
        <v>0</v>
      </c>
      <c r="CP176" s="59">
        <f t="shared" si="130"/>
        <v>0</v>
      </c>
      <c r="CQ176" s="59">
        <f t="shared" si="131"/>
        <v>0</v>
      </c>
      <c r="CR176" s="59">
        <f t="shared" si="132"/>
        <v>0</v>
      </c>
      <c r="CS176" s="59">
        <f t="shared" si="133"/>
        <v>0</v>
      </c>
      <c r="CT176" s="59">
        <f t="shared" si="134"/>
        <v>0</v>
      </c>
      <c r="CU176" s="59">
        <f t="shared" si="135"/>
        <v>0</v>
      </c>
      <c r="CV176" s="59">
        <f t="shared" si="136"/>
        <v>0</v>
      </c>
      <c r="CW176" s="59">
        <f t="shared" si="137"/>
        <v>0</v>
      </c>
      <c r="CX176" s="59">
        <f t="shared" si="138"/>
        <v>0</v>
      </c>
      <c r="CY176" s="59">
        <f t="shared" si="139"/>
        <v>0</v>
      </c>
      <c r="CZ176" s="59">
        <f t="shared" si="140"/>
        <v>0</v>
      </c>
      <c r="DA176" s="59">
        <f t="shared" si="141"/>
        <v>0</v>
      </c>
      <c r="DB176" s="59">
        <f t="shared" si="142"/>
        <v>0</v>
      </c>
      <c r="DE176">
        <f t="shared" si="123"/>
        <v>171</v>
      </c>
      <c r="DF176" t="str">
        <f t="shared" si="143"/>
        <v/>
      </c>
      <c r="DG176" s="59">
        <f>IF($C176&lt;&gt;0,SUM($CK177:CK177),0)</f>
        <v>0</v>
      </c>
      <c r="DH176" s="59">
        <f>IF($C176&lt;&gt;0,SUM($CK177:CL177),0)</f>
        <v>0</v>
      </c>
      <c r="DI176" s="59">
        <f>IF($C176&lt;&gt;0,SUM($CK177:CM177),0)</f>
        <v>0</v>
      </c>
      <c r="DJ176" s="59">
        <f>IF($C176&lt;&gt;0,SUM($CK177:CN177),0)</f>
        <v>0</v>
      </c>
      <c r="DK176" s="59">
        <f>IF($C176&lt;&gt;0,SUM($CK177:CO177),0)</f>
        <v>0</v>
      </c>
      <c r="DL176" s="59">
        <f>IF($C176&lt;&gt;0,SUM($CK177:CP177),0)</f>
        <v>0</v>
      </c>
      <c r="DM176" s="59">
        <f>IF($C176&lt;&gt;0,SUM($CK177:CQ177),0)</f>
        <v>0</v>
      </c>
      <c r="DN176" s="59">
        <f>IF($C176&lt;&gt;0,SUM($CK177:CR177),0)</f>
        <v>0</v>
      </c>
      <c r="DO176" s="59">
        <f>IF($C176&lt;&gt;0,SUM($CK177:CS177),0)</f>
        <v>0</v>
      </c>
      <c r="DP176" s="59">
        <f>IF($C176&lt;&gt;0,SUM($CK177:CT177),0)</f>
        <v>0</v>
      </c>
      <c r="DQ176" s="59">
        <f>IF($C176&lt;&gt;0,SUM($CK177:CU177),0)</f>
        <v>0</v>
      </c>
      <c r="DR176" s="59">
        <f>IF($C176&lt;&gt;0,SUM($CK177:CV177),0)</f>
        <v>0</v>
      </c>
      <c r="DS176" s="59">
        <f>IF($C176&lt;&gt;0,SUM($CK177:CW177),0)</f>
        <v>0</v>
      </c>
      <c r="DT176" s="59">
        <f>IF($C176&lt;&gt;0,SUM($CK177:CX177),0)</f>
        <v>0</v>
      </c>
      <c r="DU176" s="59">
        <f>IF($C176&lt;&gt;0,SUM($CK177:CY177),0)</f>
        <v>0</v>
      </c>
      <c r="DV176" s="59">
        <f>IF($C176&lt;&gt;0,SUM($CK177:CZ177),0)</f>
        <v>0</v>
      </c>
      <c r="DW176" s="59">
        <f>IF($C176&lt;&gt;0,SUM($CK177:DA177),0)</f>
        <v>0</v>
      </c>
      <c r="DX176" s="59">
        <f>IF($C176&lt;&gt;0,SUM($CK177:DB177),0)</f>
        <v>0</v>
      </c>
      <c r="DY176" s="952" t="str">
        <f t="shared" si="147"/>
        <v/>
      </c>
    </row>
    <row r="177" spans="1:129" ht="13.5" hidden="1" thickBot="1">
      <c r="A177" s="3" t="str">
        <f t="shared" si="148"/>
        <v/>
      </c>
      <c r="B177" s="805">
        <f>Dados_GLOBAL_Inicial!E177</f>
        <v>0</v>
      </c>
      <c r="C177" s="953">
        <f>IF(IFERROR(VALUE(Dados_GLOBAL_Inicial!F177),0)=0,0,Dados_GLOBAL_Inicial!F177)</f>
        <v>0</v>
      </c>
      <c r="D177" s="830">
        <f>Dados_GLOBAL_Inicial!G177</f>
        <v>0</v>
      </c>
      <c r="E177" s="830" t="str">
        <f>IF(IFERROR(VLOOKUP(F177,Cod_Gde_Itens!$A$1:$B$80,2,FALSE),0)&gt;549,IFERROR(VLOOKUP(F177,Cod_Gde_Itens!$A$1:$B$80,2,FALSE),0),IF(Dados_GLOBAL_Inicial!H177=0,"",Dados_GLOBAL_Inicial!H177))</f>
        <v/>
      </c>
      <c r="F177" s="823">
        <f>Dados_GLOBAL_Inicial!I177</f>
        <v>0</v>
      </c>
      <c r="G177" s="824">
        <f>Dados_GLOBAL_Inicial!J177</f>
        <v>0</v>
      </c>
      <c r="H177" s="454">
        <f>Dados_GLOBAL_Inicial!K177</f>
        <v>0</v>
      </c>
      <c r="I177" s="970">
        <f>SUM('MEDIÇÃO_OBJETO (1)'!I177)</f>
        <v>0</v>
      </c>
      <c r="J177" s="455">
        <f t="shared" si="150"/>
        <v>0</v>
      </c>
      <c r="K177" s="451">
        <f t="shared" si="151"/>
        <v>0</v>
      </c>
      <c r="L177" s="452">
        <f t="shared" si="152"/>
        <v>0</v>
      </c>
      <c r="M177" s="809">
        <f t="shared" si="153"/>
        <v>0</v>
      </c>
      <c r="N177" s="810">
        <f>IF(IFERROR(VALUE(Dados_GLOBAL_Inicial!L177),0)=0,0,Dados_GLOBAL_Inicial!L177)</f>
        <v>0</v>
      </c>
      <c r="O177" s="812">
        <f>SUM('MEDIÇÃO_OBJETO (1)'!O177)</f>
        <v>0</v>
      </c>
      <c r="P177" s="812">
        <f>SUM('MEDIÇÃO_OBJETO (1)'!P177)</f>
        <v>0</v>
      </c>
      <c r="Q177" s="813">
        <f t="shared" si="154"/>
        <v>0</v>
      </c>
      <c r="R177" s="951"/>
      <c r="S177" s="815">
        <f>SUM('MEDIÇÃO_OBJETO (1)'!S177)</f>
        <v>0</v>
      </c>
      <c r="T177" s="815">
        <f>SUM('MEDIÇÃO_OBJETO (1)'!T177)</f>
        <v>0</v>
      </c>
      <c r="V177" s="19"/>
      <c r="W177" s="978">
        <f t="shared" si="155"/>
        <v>0</v>
      </c>
      <c r="X177" s="816">
        <f t="shared" si="156"/>
        <v>0</v>
      </c>
      <c r="Y177" s="816">
        <f t="shared" si="157"/>
        <v>0</v>
      </c>
      <c r="Z177" s="817">
        <f t="shared" si="158"/>
        <v>0</v>
      </c>
      <c r="AB177" s="453">
        <f t="shared" si="144"/>
        <v>0</v>
      </c>
      <c r="AC177" s="14">
        <f t="shared" si="159"/>
        <v>0</v>
      </c>
      <c r="AD177" s="819"/>
      <c r="AE177" s="631">
        <f t="shared" si="145"/>
        <v>0</v>
      </c>
      <c r="AF177" s="818">
        <f>SUM('MEDIÇÃO_OBJETO (1)'!AG177)</f>
        <v>0</v>
      </c>
      <c r="AG177" s="541">
        <f>SUM('MEDIÇÃO_OBJETO (1)'!AH177)</f>
        <v>0</v>
      </c>
      <c r="AH177" s="541">
        <f>SUM('MEDIÇÃO_OBJETO (1)'!AI177)</f>
        <v>0</v>
      </c>
      <c r="AI177" s="541">
        <f>SUM('MEDIÇÃO_OBJETO (1)'!AJ177)</f>
        <v>0</v>
      </c>
      <c r="AJ177" s="541">
        <f>SUM('MEDIÇÃO_OBJETO (1)'!AK177)</f>
        <v>0</v>
      </c>
      <c r="AK177" s="541">
        <f>SUM('MEDIÇÃO_OBJETO (1)'!AL177)</f>
        <v>0</v>
      </c>
      <c r="AL177" s="541">
        <f>SUM('MEDIÇÃO_OBJETO (1)'!AM177)</f>
        <v>0</v>
      </c>
      <c r="AM177" s="541">
        <f>SUM('MEDIÇÃO_OBJETO (1)'!AN177)</f>
        <v>0</v>
      </c>
      <c r="AN177" s="541">
        <f>SUM('MEDIÇÃO_OBJETO (1)'!AO177)</f>
        <v>0</v>
      </c>
      <c r="AO177" s="541">
        <f>SUM('MEDIÇÃO_OBJETO (1)'!AP177)</f>
        <v>0</v>
      </c>
      <c r="AP177" s="541">
        <f>SUM('MEDIÇÃO_OBJETO (1)'!AQ177)</f>
        <v>0</v>
      </c>
      <c r="AQ177" s="541">
        <f>SUM('MEDIÇÃO_OBJETO (1)'!AR177)</f>
        <v>0</v>
      </c>
      <c r="AR177" s="541">
        <f>SUM('MEDIÇÃO_OBJETO (1)'!AS177)</f>
        <v>0</v>
      </c>
      <c r="AS177" s="541">
        <f>SUM('MEDIÇÃO_OBJETO (1)'!AT177)</f>
        <v>0</v>
      </c>
      <c r="AT177" s="541">
        <f>SUM('MEDIÇÃO_OBJETO (1)'!AU177)</f>
        <v>0</v>
      </c>
      <c r="AU177" s="541">
        <f>SUM('MEDIÇÃO_OBJETO (1)'!AV177)</f>
        <v>0</v>
      </c>
      <c r="AV177" s="541">
        <f>SUM('MEDIÇÃO_OBJETO (1)'!AW177)</f>
        <v>0</v>
      </c>
      <c r="AW177" s="541">
        <f>SUM('MEDIÇÃO_OBJETO (1)'!AX177)</f>
        <v>0</v>
      </c>
      <c r="AX177" s="977"/>
      <c r="BN177" s="992">
        <f t="shared" si="160"/>
        <v>0</v>
      </c>
      <c r="BO177" s="538">
        <f t="shared" si="146"/>
        <v>0</v>
      </c>
      <c r="BP177" s="987">
        <f>IF(RESUMO_GLOBAL!$X$53="a",ROUND(AF177*$N177,RESUMO_GLOBAL!$X$54),IF(RESUMO_GLOBAL!$X$53="t",TRUNC(AF177*$N177,RESUMO_GLOBAL!$X$54),AF177*$N177))</f>
        <v>0</v>
      </c>
      <c r="BQ177" s="987">
        <f>IF(RESUMO_GLOBAL!$X$53="a",ROUND(AG177*$N177,RESUMO_GLOBAL!$X$54),IF(RESUMO_GLOBAL!$X$53="t",TRUNC(AG177*$N177,RESUMO_GLOBAL!$X$54),AG177*$N177))</f>
        <v>0</v>
      </c>
      <c r="BR177" s="987">
        <f>IF(RESUMO_GLOBAL!$X$53="a",ROUND(AH177*$N177,RESUMO_GLOBAL!$X$54),IF(RESUMO_GLOBAL!$X$53="t",TRUNC(AH177*$N177,RESUMO_GLOBAL!$X$54),AH177*$N177))</f>
        <v>0</v>
      </c>
      <c r="BS177" s="987">
        <f>IF(RESUMO_GLOBAL!$X$53="a",ROUND(AI177*$N177,RESUMO_GLOBAL!$X$54),IF(RESUMO_GLOBAL!$X$53="t",TRUNC(AI177*$N177,RESUMO_GLOBAL!$X$54),AI177*$N177))</f>
        <v>0</v>
      </c>
      <c r="BT177" s="987">
        <f>IF(RESUMO_GLOBAL!$X$53="a",ROUND(AJ177*$N177,RESUMO_GLOBAL!$X$54),IF(RESUMO_GLOBAL!$X$53="t",TRUNC(AJ177*$N177,RESUMO_GLOBAL!$X$54),AJ177*$N177))</f>
        <v>0</v>
      </c>
      <c r="BU177" s="987">
        <f>IF(RESUMO_GLOBAL!$X$53="a",ROUND(AK177*$N177,RESUMO_GLOBAL!$X$54),IF(RESUMO_GLOBAL!$X$53="t",TRUNC(AK177*$N177,RESUMO_GLOBAL!$X$54),AK177*$N177))</f>
        <v>0</v>
      </c>
      <c r="BV177" s="987">
        <f>IF(RESUMO_GLOBAL!$X$53="a",ROUND(AL177*$N177,RESUMO_GLOBAL!$X$54),IF(RESUMO_GLOBAL!$X$53="t",TRUNC(AL177*$N177,RESUMO_GLOBAL!$X$54),AL177*$N177))</f>
        <v>0</v>
      </c>
      <c r="BW177" s="987">
        <f>IF(RESUMO_GLOBAL!$X$53="a",ROUND(AM177*$N177,RESUMO_GLOBAL!$X$54),IF(RESUMO_GLOBAL!$X$53="t",TRUNC(AM177*$N177,RESUMO_GLOBAL!$X$54),AM177*$N177))</f>
        <v>0</v>
      </c>
      <c r="BX177" s="987">
        <f>IF(RESUMO_GLOBAL!$X$53="a",ROUND(AN177*$N177,RESUMO_GLOBAL!$X$54),IF(RESUMO_GLOBAL!$X$53="t",TRUNC(AN177*$N177,RESUMO_GLOBAL!$X$54),AN177*$N177))</f>
        <v>0</v>
      </c>
      <c r="BY177" s="987">
        <f>IF(RESUMO_GLOBAL!$X$53="a",ROUND(AO177*$N177,RESUMO_GLOBAL!$X$54),IF(RESUMO_GLOBAL!$X$53="t",TRUNC(AO177*$N177,RESUMO_GLOBAL!$X$54),AO177*$N177))</f>
        <v>0</v>
      </c>
      <c r="BZ177" s="987">
        <f>IF(RESUMO_GLOBAL!$X$53="a",ROUND(AP177*$N177,RESUMO_GLOBAL!$X$54),IF(RESUMO_GLOBAL!$X$53="t",TRUNC(AP177*$N177,RESUMO_GLOBAL!$X$54),AP177*$N177))</f>
        <v>0</v>
      </c>
      <c r="CA177" s="987">
        <f>IF(RESUMO_GLOBAL!$X$53="a",ROUND(AQ177*$N177,RESUMO_GLOBAL!$X$54),IF(RESUMO_GLOBAL!$X$53="t",TRUNC(AQ177*$N177,RESUMO_GLOBAL!$X$54),AQ177*$N177))</f>
        <v>0</v>
      </c>
      <c r="CB177" s="987">
        <f>IF(RESUMO_GLOBAL!$X$53="a",ROUND(AR177*$N177,RESUMO_GLOBAL!$X$54),IF(RESUMO_GLOBAL!$X$53="t",TRUNC(AR177*$N177,RESUMO_GLOBAL!$X$54),AR177*$N177))</f>
        <v>0</v>
      </c>
      <c r="CC177" s="987">
        <f>IF(RESUMO_GLOBAL!$X$53="a",ROUND(AS177*$N177,RESUMO_GLOBAL!$X$54),IF(RESUMO_GLOBAL!$X$53="t",TRUNC(AS177*$N177,RESUMO_GLOBAL!$X$54),AS177*$N177))</f>
        <v>0</v>
      </c>
      <c r="CD177" s="987">
        <f>IF(RESUMO_GLOBAL!$X$53="a",ROUND(AT177*$N177,RESUMO_GLOBAL!$X$54),IF(RESUMO_GLOBAL!$X$53="t",TRUNC(AT177*$N177,RESUMO_GLOBAL!$X$54),AT177*$N177))</f>
        <v>0</v>
      </c>
      <c r="CE177" s="987">
        <f>IF(RESUMO_GLOBAL!$X$53="a",ROUND(AU177*$N177,RESUMO_GLOBAL!$X$54),IF(RESUMO_GLOBAL!$X$53="t",TRUNC(AU177*$N177,RESUMO_GLOBAL!$X$54),AU177*$N177))</f>
        <v>0</v>
      </c>
      <c r="CF177" s="987">
        <f>IF(RESUMO_GLOBAL!$X$53="a",ROUND(AV177*$N177,RESUMO_GLOBAL!$X$54),IF(RESUMO_GLOBAL!$X$53="t",TRUNC(AV177*$N177,RESUMO_GLOBAL!$X$54),AV177*$N177))</f>
        <v>0</v>
      </c>
      <c r="CG177" s="987">
        <f>IF(RESUMO_GLOBAL!$X$53="a",ROUND(AW177*$N177,RESUMO_GLOBAL!$X$54),IF(RESUMO_GLOBAL!$X$53="t",TRUNC(AW177*$N177,RESUMO_GLOBAL!$X$54),AW177*$N177))</f>
        <v>0</v>
      </c>
      <c r="CK177" s="59">
        <f t="shared" si="125"/>
        <v>0</v>
      </c>
      <c r="CL177" s="59">
        <f t="shared" si="126"/>
        <v>0</v>
      </c>
      <c r="CM177" s="59">
        <f t="shared" si="127"/>
        <v>0</v>
      </c>
      <c r="CN177" s="59">
        <f t="shared" si="128"/>
        <v>0</v>
      </c>
      <c r="CO177" s="59">
        <f t="shared" si="129"/>
        <v>0</v>
      </c>
      <c r="CP177" s="59">
        <f t="shared" si="130"/>
        <v>0</v>
      </c>
      <c r="CQ177" s="59">
        <f t="shared" si="131"/>
        <v>0</v>
      </c>
      <c r="CR177" s="59">
        <f t="shared" si="132"/>
        <v>0</v>
      </c>
      <c r="CS177" s="59">
        <f t="shared" si="133"/>
        <v>0</v>
      </c>
      <c r="CT177" s="59">
        <f t="shared" si="134"/>
        <v>0</v>
      </c>
      <c r="CU177" s="59">
        <f t="shared" si="135"/>
        <v>0</v>
      </c>
      <c r="CV177" s="59">
        <f t="shared" si="136"/>
        <v>0</v>
      </c>
      <c r="CW177" s="59">
        <f t="shared" si="137"/>
        <v>0</v>
      </c>
      <c r="CX177" s="59">
        <f t="shared" si="138"/>
        <v>0</v>
      </c>
      <c r="CY177" s="59">
        <f t="shared" si="139"/>
        <v>0</v>
      </c>
      <c r="CZ177" s="59">
        <f t="shared" si="140"/>
        <v>0</v>
      </c>
      <c r="DA177" s="59">
        <f t="shared" si="141"/>
        <v>0</v>
      </c>
      <c r="DB177" s="59">
        <f t="shared" si="142"/>
        <v>0</v>
      </c>
      <c r="DE177">
        <f t="shared" si="123"/>
        <v>172</v>
      </c>
      <c r="DF177" t="str">
        <f t="shared" si="143"/>
        <v/>
      </c>
      <c r="DG177" s="59">
        <f>IF($C177&lt;&gt;0,SUM($CK178:CK178),0)</f>
        <v>0</v>
      </c>
      <c r="DH177" s="59">
        <f>IF($C177&lt;&gt;0,SUM($CK178:CL178),0)</f>
        <v>0</v>
      </c>
      <c r="DI177" s="59">
        <f>IF($C177&lt;&gt;0,SUM($CK178:CM178),0)</f>
        <v>0</v>
      </c>
      <c r="DJ177" s="59">
        <f>IF($C177&lt;&gt;0,SUM($CK178:CN178),0)</f>
        <v>0</v>
      </c>
      <c r="DK177" s="59">
        <f>IF($C177&lt;&gt;0,SUM($CK178:CO178),0)</f>
        <v>0</v>
      </c>
      <c r="DL177" s="59">
        <f>IF($C177&lt;&gt;0,SUM($CK178:CP178),0)</f>
        <v>0</v>
      </c>
      <c r="DM177" s="59">
        <f>IF($C177&lt;&gt;0,SUM($CK178:CQ178),0)</f>
        <v>0</v>
      </c>
      <c r="DN177" s="59">
        <f>IF($C177&lt;&gt;0,SUM($CK178:CR178),0)</f>
        <v>0</v>
      </c>
      <c r="DO177" s="59">
        <f>IF($C177&lt;&gt;0,SUM($CK178:CS178),0)</f>
        <v>0</v>
      </c>
      <c r="DP177" s="59">
        <f>IF($C177&lt;&gt;0,SUM($CK178:CT178),0)</f>
        <v>0</v>
      </c>
      <c r="DQ177" s="59">
        <f>IF($C177&lt;&gt;0,SUM($CK178:CU178),0)</f>
        <v>0</v>
      </c>
      <c r="DR177" s="59">
        <f>IF($C177&lt;&gt;0,SUM($CK178:CV178),0)</f>
        <v>0</v>
      </c>
      <c r="DS177" s="59">
        <f>IF($C177&lt;&gt;0,SUM($CK178:CW178),0)</f>
        <v>0</v>
      </c>
      <c r="DT177" s="59">
        <f>IF($C177&lt;&gt;0,SUM($CK178:CX178),0)</f>
        <v>0</v>
      </c>
      <c r="DU177" s="59">
        <f>IF($C177&lt;&gt;0,SUM($CK178:CY178),0)</f>
        <v>0</v>
      </c>
      <c r="DV177" s="59">
        <f>IF($C177&lt;&gt;0,SUM($CK178:CZ178),0)</f>
        <v>0</v>
      </c>
      <c r="DW177" s="59">
        <f>IF($C177&lt;&gt;0,SUM($CK178:DA178),0)</f>
        <v>0</v>
      </c>
      <c r="DX177" s="59">
        <f>IF($C177&lt;&gt;0,SUM($CK178:DB178),0)</f>
        <v>0</v>
      </c>
      <c r="DY177" s="952" t="str">
        <f t="shared" si="147"/>
        <v/>
      </c>
    </row>
    <row r="178" spans="1:129" ht="13.5" hidden="1" thickBot="1">
      <c r="A178" s="3" t="str">
        <f t="shared" si="148"/>
        <v/>
      </c>
      <c r="B178" s="805">
        <f>Dados_GLOBAL_Inicial!E178</f>
        <v>0</v>
      </c>
      <c r="C178" s="956">
        <f>IF(IFERROR(VALUE(Dados_GLOBAL_Inicial!F178),0)=0,0,Dados_GLOBAL_Inicial!F178)</f>
        <v>0</v>
      </c>
      <c r="D178" s="957">
        <f>Dados_GLOBAL_Inicial!G178</f>
        <v>0</v>
      </c>
      <c r="E178" s="957" t="str">
        <f>IF(IFERROR(VLOOKUP(F178,Cod_Gde_Itens!$A$1:$B$80,2,FALSE),0)&gt;549,IFERROR(VLOOKUP(F178,Cod_Gde_Itens!$A$1:$B$80,2,FALSE),0),IF(Dados_GLOBAL_Inicial!H178=0,"",Dados_GLOBAL_Inicial!H178))</f>
        <v/>
      </c>
      <c r="F178" s="958">
        <f>Dados_GLOBAL_Inicial!I178</f>
        <v>0</v>
      </c>
      <c r="G178" s="824">
        <f>Dados_GLOBAL_Inicial!J178</f>
        <v>0</v>
      </c>
      <c r="H178" s="454">
        <f>Dados_GLOBAL_Inicial!K178</f>
        <v>0</v>
      </c>
      <c r="I178" s="970">
        <f>SUM('MEDIÇÃO_OBJETO (1)'!I178)</f>
        <v>0</v>
      </c>
      <c r="J178" s="455">
        <f t="shared" si="150"/>
        <v>0</v>
      </c>
      <c r="K178" s="451">
        <f t="shared" si="151"/>
        <v>0</v>
      </c>
      <c r="L178" s="452">
        <f t="shared" si="152"/>
        <v>0</v>
      </c>
      <c r="M178" s="809">
        <f t="shared" si="153"/>
        <v>0</v>
      </c>
      <c r="N178" s="810">
        <f>IF(IFERROR(VALUE(Dados_GLOBAL_Inicial!L178),0)=0,0,Dados_GLOBAL_Inicial!L178)</f>
        <v>0</v>
      </c>
      <c r="O178" s="812">
        <f>SUM('MEDIÇÃO_OBJETO (1)'!O178)</f>
        <v>0</v>
      </c>
      <c r="P178" s="812">
        <f>SUM('MEDIÇÃO_OBJETO (1)'!P178)</f>
        <v>0</v>
      </c>
      <c r="Q178" s="813">
        <f t="shared" si="154"/>
        <v>0</v>
      </c>
      <c r="R178" s="951"/>
      <c r="S178" s="815">
        <f>SUM('MEDIÇÃO_OBJETO (1)'!S178)</f>
        <v>0</v>
      </c>
      <c r="T178" s="815">
        <f>SUM('MEDIÇÃO_OBJETO (1)'!T178)</f>
        <v>0</v>
      </c>
      <c r="V178" s="19"/>
      <c r="W178" s="978">
        <f t="shared" si="155"/>
        <v>0</v>
      </c>
      <c r="X178" s="816">
        <f t="shared" si="156"/>
        <v>0</v>
      </c>
      <c r="Y178" s="816">
        <f t="shared" si="157"/>
        <v>0</v>
      </c>
      <c r="Z178" s="817">
        <f t="shared" si="158"/>
        <v>0</v>
      </c>
      <c r="AB178" s="453">
        <f t="shared" si="144"/>
        <v>0</v>
      </c>
      <c r="AC178" s="14">
        <f t="shared" si="159"/>
        <v>0</v>
      </c>
      <c r="AD178" s="819"/>
      <c r="AE178" s="631">
        <f t="shared" si="145"/>
        <v>0</v>
      </c>
      <c r="AF178" s="818">
        <f>SUM('MEDIÇÃO_OBJETO (1)'!AG178)</f>
        <v>0</v>
      </c>
      <c r="AG178" s="541">
        <f>SUM('MEDIÇÃO_OBJETO (1)'!AH178)</f>
        <v>0</v>
      </c>
      <c r="AH178" s="541">
        <f>SUM('MEDIÇÃO_OBJETO (1)'!AI178)</f>
        <v>0</v>
      </c>
      <c r="AI178" s="541">
        <f>SUM('MEDIÇÃO_OBJETO (1)'!AJ178)</f>
        <v>0</v>
      </c>
      <c r="AJ178" s="541">
        <f>SUM('MEDIÇÃO_OBJETO (1)'!AK178)</f>
        <v>0</v>
      </c>
      <c r="AK178" s="541">
        <f>SUM('MEDIÇÃO_OBJETO (1)'!AL178)</f>
        <v>0</v>
      </c>
      <c r="AL178" s="541">
        <f>SUM('MEDIÇÃO_OBJETO (1)'!AM178)</f>
        <v>0</v>
      </c>
      <c r="AM178" s="541">
        <f>SUM('MEDIÇÃO_OBJETO (1)'!AN178)</f>
        <v>0</v>
      </c>
      <c r="AN178" s="541">
        <f>SUM('MEDIÇÃO_OBJETO (1)'!AO178)</f>
        <v>0</v>
      </c>
      <c r="AO178" s="541">
        <f>SUM('MEDIÇÃO_OBJETO (1)'!AP178)</f>
        <v>0</v>
      </c>
      <c r="AP178" s="541">
        <f>SUM('MEDIÇÃO_OBJETO (1)'!AQ178)</f>
        <v>0</v>
      </c>
      <c r="AQ178" s="541">
        <f>SUM('MEDIÇÃO_OBJETO (1)'!AR178)</f>
        <v>0</v>
      </c>
      <c r="AR178" s="541">
        <f>SUM('MEDIÇÃO_OBJETO (1)'!AS178)</f>
        <v>0</v>
      </c>
      <c r="AS178" s="541">
        <f>SUM('MEDIÇÃO_OBJETO (1)'!AT178)</f>
        <v>0</v>
      </c>
      <c r="AT178" s="541">
        <f>SUM('MEDIÇÃO_OBJETO (1)'!AU178)</f>
        <v>0</v>
      </c>
      <c r="AU178" s="541">
        <f>SUM('MEDIÇÃO_OBJETO (1)'!AV178)</f>
        <v>0</v>
      </c>
      <c r="AV178" s="541">
        <f>SUM('MEDIÇÃO_OBJETO (1)'!AW178)</f>
        <v>0</v>
      </c>
      <c r="AW178" s="541">
        <f>SUM('MEDIÇÃO_OBJETO (1)'!AX178)</f>
        <v>0</v>
      </c>
      <c r="AX178" s="977"/>
      <c r="BN178" s="992">
        <f t="shared" si="160"/>
        <v>0</v>
      </c>
      <c r="BO178" s="538">
        <f t="shared" si="146"/>
        <v>0</v>
      </c>
      <c r="BP178" s="987">
        <f>IF(RESUMO_GLOBAL!$X$53="a",ROUND(AF178*$N178,RESUMO_GLOBAL!$X$54),IF(RESUMO_GLOBAL!$X$53="t",TRUNC(AF178*$N178,RESUMO_GLOBAL!$X$54),AF178*$N178))</f>
        <v>0</v>
      </c>
      <c r="BQ178" s="987">
        <f>IF(RESUMO_GLOBAL!$X$53="a",ROUND(AG178*$N178,RESUMO_GLOBAL!$X$54),IF(RESUMO_GLOBAL!$X$53="t",TRUNC(AG178*$N178,RESUMO_GLOBAL!$X$54),AG178*$N178))</f>
        <v>0</v>
      </c>
      <c r="BR178" s="987">
        <f>IF(RESUMO_GLOBAL!$X$53="a",ROUND(AH178*$N178,RESUMO_GLOBAL!$X$54),IF(RESUMO_GLOBAL!$X$53="t",TRUNC(AH178*$N178,RESUMO_GLOBAL!$X$54),AH178*$N178))</f>
        <v>0</v>
      </c>
      <c r="BS178" s="987">
        <f>IF(RESUMO_GLOBAL!$X$53="a",ROUND(AI178*$N178,RESUMO_GLOBAL!$X$54),IF(RESUMO_GLOBAL!$X$53="t",TRUNC(AI178*$N178,RESUMO_GLOBAL!$X$54),AI178*$N178))</f>
        <v>0</v>
      </c>
      <c r="BT178" s="987">
        <f>IF(RESUMO_GLOBAL!$X$53="a",ROUND(AJ178*$N178,RESUMO_GLOBAL!$X$54),IF(RESUMO_GLOBAL!$X$53="t",TRUNC(AJ178*$N178,RESUMO_GLOBAL!$X$54),AJ178*$N178))</f>
        <v>0</v>
      </c>
      <c r="BU178" s="987">
        <f>IF(RESUMO_GLOBAL!$X$53="a",ROUND(AK178*$N178,RESUMO_GLOBAL!$X$54),IF(RESUMO_GLOBAL!$X$53="t",TRUNC(AK178*$N178,RESUMO_GLOBAL!$X$54),AK178*$N178))</f>
        <v>0</v>
      </c>
      <c r="BV178" s="987">
        <f>IF(RESUMO_GLOBAL!$X$53="a",ROUND(AL178*$N178,RESUMO_GLOBAL!$X$54),IF(RESUMO_GLOBAL!$X$53="t",TRUNC(AL178*$N178,RESUMO_GLOBAL!$X$54),AL178*$N178))</f>
        <v>0</v>
      </c>
      <c r="BW178" s="987">
        <f>IF(RESUMO_GLOBAL!$X$53="a",ROUND(AM178*$N178,RESUMO_GLOBAL!$X$54),IF(RESUMO_GLOBAL!$X$53="t",TRUNC(AM178*$N178,RESUMO_GLOBAL!$X$54),AM178*$N178))</f>
        <v>0</v>
      </c>
      <c r="BX178" s="987">
        <f>IF(RESUMO_GLOBAL!$X$53="a",ROUND(AN178*$N178,RESUMO_GLOBAL!$X$54),IF(RESUMO_GLOBAL!$X$53="t",TRUNC(AN178*$N178,RESUMO_GLOBAL!$X$54),AN178*$N178))</f>
        <v>0</v>
      </c>
      <c r="BY178" s="987">
        <f>IF(RESUMO_GLOBAL!$X$53="a",ROUND(AO178*$N178,RESUMO_GLOBAL!$X$54),IF(RESUMO_GLOBAL!$X$53="t",TRUNC(AO178*$N178,RESUMO_GLOBAL!$X$54),AO178*$N178))</f>
        <v>0</v>
      </c>
      <c r="BZ178" s="987">
        <f>IF(RESUMO_GLOBAL!$X$53="a",ROUND(AP178*$N178,RESUMO_GLOBAL!$X$54),IF(RESUMO_GLOBAL!$X$53="t",TRUNC(AP178*$N178,RESUMO_GLOBAL!$X$54),AP178*$N178))</f>
        <v>0</v>
      </c>
      <c r="CA178" s="987">
        <f>IF(RESUMO_GLOBAL!$X$53="a",ROUND(AQ178*$N178,RESUMO_GLOBAL!$X$54),IF(RESUMO_GLOBAL!$X$53="t",TRUNC(AQ178*$N178,RESUMO_GLOBAL!$X$54),AQ178*$N178))</f>
        <v>0</v>
      </c>
      <c r="CB178" s="987">
        <f>IF(RESUMO_GLOBAL!$X$53="a",ROUND(AR178*$N178,RESUMO_GLOBAL!$X$54),IF(RESUMO_GLOBAL!$X$53="t",TRUNC(AR178*$N178,RESUMO_GLOBAL!$X$54),AR178*$N178))</f>
        <v>0</v>
      </c>
      <c r="CC178" s="987">
        <f>IF(RESUMO_GLOBAL!$X$53="a",ROUND(AS178*$N178,RESUMO_GLOBAL!$X$54),IF(RESUMO_GLOBAL!$X$53="t",TRUNC(AS178*$N178,RESUMO_GLOBAL!$X$54),AS178*$N178))</f>
        <v>0</v>
      </c>
      <c r="CD178" s="987">
        <f>IF(RESUMO_GLOBAL!$X$53="a",ROUND(AT178*$N178,RESUMO_GLOBAL!$X$54),IF(RESUMO_GLOBAL!$X$53="t",TRUNC(AT178*$N178,RESUMO_GLOBAL!$X$54),AT178*$N178))</f>
        <v>0</v>
      </c>
      <c r="CE178" s="987">
        <f>IF(RESUMO_GLOBAL!$X$53="a",ROUND(AU178*$N178,RESUMO_GLOBAL!$X$54),IF(RESUMO_GLOBAL!$X$53="t",TRUNC(AU178*$N178,RESUMO_GLOBAL!$X$54),AU178*$N178))</f>
        <v>0</v>
      </c>
      <c r="CF178" s="987">
        <f>IF(RESUMO_GLOBAL!$X$53="a",ROUND(AV178*$N178,RESUMO_GLOBAL!$X$54),IF(RESUMO_GLOBAL!$X$53="t",TRUNC(AV178*$N178,RESUMO_GLOBAL!$X$54),AV178*$N178))</f>
        <v>0</v>
      </c>
      <c r="CG178" s="987">
        <f>IF(RESUMO_GLOBAL!$X$53="a",ROUND(AW178*$N178,RESUMO_GLOBAL!$X$54),IF(RESUMO_GLOBAL!$X$53="t",TRUNC(AW178*$N178,RESUMO_GLOBAL!$X$54),AW178*$N178))</f>
        <v>0</v>
      </c>
      <c r="CK178" s="59">
        <f t="shared" si="125"/>
        <v>0</v>
      </c>
      <c r="CL178" s="59">
        <f t="shared" si="126"/>
        <v>0</v>
      </c>
      <c r="CM178" s="59">
        <f t="shared" si="127"/>
        <v>0</v>
      </c>
      <c r="CN178" s="59">
        <f t="shared" si="128"/>
        <v>0</v>
      </c>
      <c r="CO178" s="59">
        <f t="shared" si="129"/>
        <v>0</v>
      </c>
      <c r="CP178" s="59">
        <f t="shared" si="130"/>
        <v>0</v>
      </c>
      <c r="CQ178" s="59">
        <f t="shared" si="131"/>
        <v>0</v>
      </c>
      <c r="CR178" s="59">
        <f t="shared" si="132"/>
        <v>0</v>
      </c>
      <c r="CS178" s="59">
        <f t="shared" si="133"/>
        <v>0</v>
      </c>
      <c r="CT178" s="59">
        <f t="shared" si="134"/>
        <v>0</v>
      </c>
      <c r="CU178" s="59">
        <f t="shared" si="135"/>
        <v>0</v>
      </c>
      <c r="CV178" s="59">
        <f t="shared" si="136"/>
        <v>0</v>
      </c>
      <c r="CW178" s="59">
        <f t="shared" si="137"/>
        <v>0</v>
      </c>
      <c r="CX178" s="59">
        <f t="shared" si="138"/>
        <v>0</v>
      </c>
      <c r="CY178" s="59">
        <f t="shared" si="139"/>
        <v>0</v>
      </c>
      <c r="CZ178" s="59">
        <f t="shared" si="140"/>
        <v>0</v>
      </c>
      <c r="DA178" s="59">
        <f t="shared" si="141"/>
        <v>0</v>
      </c>
      <c r="DB178" s="59">
        <f t="shared" si="142"/>
        <v>0</v>
      </c>
      <c r="DE178">
        <f t="shared" si="123"/>
        <v>173</v>
      </c>
      <c r="DF178" t="str">
        <f t="shared" si="143"/>
        <v/>
      </c>
      <c r="DG178" s="59">
        <f>IF($C178&lt;&gt;0,SUM($CK179:CK179),0)</f>
        <v>0</v>
      </c>
      <c r="DH178" s="59">
        <f>IF($C178&lt;&gt;0,SUM($CK179:CL179),0)</f>
        <v>0</v>
      </c>
      <c r="DI178" s="59">
        <f>IF($C178&lt;&gt;0,SUM($CK179:CM179),0)</f>
        <v>0</v>
      </c>
      <c r="DJ178" s="59">
        <f>IF($C178&lt;&gt;0,SUM($CK179:CN179),0)</f>
        <v>0</v>
      </c>
      <c r="DK178" s="59">
        <f>IF($C178&lt;&gt;0,SUM($CK179:CO179),0)</f>
        <v>0</v>
      </c>
      <c r="DL178" s="59">
        <f>IF($C178&lt;&gt;0,SUM($CK179:CP179),0)</f>
        <v>0</v>
      </c>
      <c r="DM178" s="59">
        <f>IF($C178&lt;&gt;0,SUM($CK179:CQ179),0)</f>
        <v>0</v>
      </c>
      <c r="DN178" s="59">
        <f>IF($C178&lt;&gt;0,SUM($CK179:CR179),0)</f>
        <v>0</v>
      </c>
      <c r="DO178" s="59">
        <f>IF($C178&lt;&gt;0,SUM($CK179:CS179),0)</f>
        <v>0</v>
      </c>
      <c r="DP178" s="59">
        <f>IF($C178&lt;&gt;0,SUM($CK179:CT179),0)</f>
        <v>0</v>
      </c>
      <c r="DQ178" s="59">
        <f>IF($C178&lt;&gt;0,SUM($CK179:CU179),0)</f>
        <v>0</v>
      </c>
      <c r="DR178" s="59">
        <f>IF($C178&lt;&gt;0,SUM($CK179:CV179),0)</f>
        <v>0</v>
      </c>
      <c r="DS178" s="59">
        <f>IF($C178&lt;&gt;0,SUM($CK179:CW179),0)</f>
        <v>0</v>
      </c>
      <c r="DT178" s="59">
        <f>IF($C178&lt;&gt;0,SUM($CK179:CX179),0)</f>
        <v>0</v>
      </c>
      <c r="DU178" s="59">
        <f>IF($C178&lt;&gt;0,SUM($CK179:CY179),0)</f>
        <v>0</v>
      </c>
      <c r="DV178" s="59">
        <f>IF($C178&lt;&gt;0,SUM($CK179:CZ179),0)</f>
        <v>0</v>
      </c>
      <c r="DW178" s="59">
        <f>IF($C178&lt;&gt;0,SUM($CK179:DA179),0)</f>
        <v>0</v>
      </c>
      <c r="DX178" s="59">
        <f>IF($C178&lt;&gt;0,SUM($CK179:DB179),0)</f>
        <v>0</v>
      </c>
      <c r="DY178" s="952" t="str">
        <f t="shared" si="147"/>
        <v/>
      </c>
    </row>
    <row r="179" spans="1:129" ht="13.5" hidden="1" thickBot="1">
      <c r="A179" s="3" t="str">
        <f t="shared" si="148"/>
        <v/>
      </c>
      <c r="B179" s="805">
        <f>Dados_GLOBAL_Inicial!E179</f>
        <v>0</v>
      </c>
      <c r="C179" s="953">
        <f>IF(IFERROR(VALUE(Dados_GLOBAL_Inicial!F179),0)=0,0,Dados_GLOBAL_Inicial!F179)</f>
        <v>0</v>
      </c>
      <c r="D179" s="830">
        <f>Dados_GLOBAL_Inicial!G179</f>
        <v>0</v>
      </c>
      <c r="E179" s="830" t="str">
        <f>IF(IFERROR(VLOOKUP(F179,Cod_Gde_Itens!$A$1:$B$80,2,FALSE),0)&gt;549,IFERROR(VLOOKUP(F179,Cod_Gde_Itens!$A$1:$B$80,2,FALSE),0),IF(Dados_GLOBAL_Inicial!H179=0,"",Dados_GLOBAL_Inicial!H179))</f>
        <v/>
      </c>
      <c r="F179" s="823">
        <f>Dados_GLOBAL_Inicial!I179</f>
        <v>0</v>
      </c>
      <c r="G179" s="824">
        <f>Dados_GLOBAL_Inicial!J179</f>
        <v>0</v>
      </c>
      <c r="H179" s="454">
        <f>Dados_GLOBAL_Inicial!K179</f>
        <v>0</v>
      </c>
      <c r="I179" s="970">
        <f>SUM('MEDIÇÃO_OBJETO (1)'!I179)</f>
        <v>0</v>
      </c>
      <c r="J179" s="455">
        <f t="shared" si="150"/>
        <v>0</v>
      </c>
      <c r="K179" s="451">
        <f t="shared" si="151"/>
        <v>0</v>
      </c>
      <c r="L179" s="452">
        <f t="shared" si="152"/>
        <v>0</v>
      </c>
      <c r="M179" s="809">
        <f t="shared" si="153"/>
        <v>0</v>
      </c>
      <c r="N179" s="810">
        <f>IF(IFERROR(VALUE(Dados_GLOBAL_Inicial!L179),0)=0,0,Dados_GLOBAL_Inicial!L179)</f>
        <v>0</v>
      </c>
      <c r="O179" s="812">
        <f>SUM('MEDIÇÃO_OBJETO (1)'!O179)</f>
        <v>0</v>
      </c>
      <c r="P179" s="812">
        <f>SUM('MEDIÇÃO_OBJETO (1)'!P179)</f>
        <v>0</v>
      </c>
      <c r="Q179" s="813">
        <f t="shared" si="154"/>
        <v>0</v>
      </c>
      <c r="R179" s="951"/>
      <c r="S179" s="815">
        <f>SUM('MEDIÇÃO_OBJETO (1)'!S179)</f>
        <v>0</v>
      </c>
      <c r="T179" s="815">
        <f>SUM('MEDIÇÃO_OBJETO (1)'!T179)</f>
        <v>0</v>
      </c>
      <c r="V179" s="19"/>
      <c r="W179" s="978">
        <f t="shared" si="155"/>
        <v>0</v>
      </c>
      <c r="X179" s="816">
        <f t="shared" si="156"/>
        <v>0</v>
      </c>
      <c r="Y179" s="816">
        <f t="shared" si="157"/>
        <v>0</v>
      </c>
      <c r="Z179" s="817">
        <f t="shared" si="158"/>
        <v>0</v>
      </c>
      <c r="AB179" s="453">
        <f t="shared" si="144"/>
        <v>0</v>
      </c>
      <c r="AC179" s="14">
        <f t="shared" si="159"/>
        <v>0</v>
      </c>
      <c r="AD179" s="819"/>
      <c r="AE179" s="631">
        <f t="shared" si="145"/>
        <v>0</v>
      </c>
      <c r="AF179" s="818">
        <f>SUM('MEDIÇÃO_OBJETO (1)'!AG179)</f>
        <v>0</v>
      </c>
      <c r="AG179" s="541">
        <f>SUM('MEDIÇÃO_OBJETO (1)'!AH179)</f>
        <v>0</v>
      </c>
      <c r="AH179" s="541">
        <f>SUM('MEDIÇÃO_OBJETO (1)'!AI179)</f>
        <v>0</v>
      </c>
      <c r="AI179" s="541">
        <f>SUM('MEDIÇÃO_OBJETO (1)'!AJ179)</f>
        <v>0</v>
      </c>
      <c r="AJ179" s="541">
        <f>SUM('MEDIÇÃO_OBJETO (1)'!AK179)</f>
        <v>0</v>
      </c>
      <c r="AK179" s="541">
        <f>SUM('MEDIÇÃO_OBJETO (1)'!AL179)</f>
        <v>0</v>
      </c>
      <c r="AL179" s="541">
        <f>SUM('MEDIÇÃO_OBJETO (1)'!AM179)</f>
        <v>0</v>
      </c>
      <c r="AM179" s="541">
        <f>SUM('MEDIÇÃO_OBJETO (1)'!AN179)</f>
        <v>0</v>
      </c>
      <c r="AN179" s="541">
        <f>SUM('MEDIÇÃO_OBJETO (1)'!AO179)</f>
        <v>0</v>
      </c>
      <c r="AO179" s="541">
        <f>SUM('MEDIÇÃO_OBJETO (1)'!AP179)</f>
        <v>0</v>
      </c>
      <c r="AP179" s="541">
        <f>SUM('MEDIÇÃO_OBJETO (1)'!AQ179)</f>
        <v>0</v>
      </c>
      <c r="AQ179" s="541">
        <f>SUM('MEDIÇÃO_OBJETO (1)'!AR179)</f>
        <v>0</v>
      </c>
      <c r="AR179" s="541">
        <f>SUM('MEDIÇÃO_OBJETO (1)'!AS179)</f>
        <v>0</v>
      </c>
      <c r="AS179" s="541">
        <f>SUM('MEDIÇÃO_OBJETO (1)'!AT179)</f>
        <v>0</v>
      </c>
      <c r="AT179" s="541">
        <f>SUM('MEDIÇÃO_OBJETO (1)'!AU179)</f>
        <v>0</v>
      </c>
      <c r="AU179" s="541">
        <f>SUM('MEDIÇÃO_OBJETO (1)'!AV179)</f>
        <v>0</v>
      </c>
      <c r="AV179" s="541">
        <f>SUM('MEDIÇÃO_OBJETO (1)'!AW179)</f>
        <v>0</v>
      </c>
      <c r="AW179" s="541">
        <f>SUM('MEDIÇÃO_OBJETO (1)'!AX179)</f>
        <v>0</v>
      </c>
      <c r="AX179" s="977"/>
      <c r="BN179" s="992">
        <f t="shared" si="160"/>
        <v>0</v>
      </c>
      <c r="BO179" s="538">
        <f t="shared" si="146"/>
        <v>0</v>
      </c>
      <c r="BP179" s="987">
        <f>IF(RESUMO_GLOBAL!$X$53="a",ROUND(AF179*$N179,RESUMO_GLOBAL!$X$54),IF(RESUMO_GLOBAL!$X$53="t",TRUNC(AF179*$N179,RESUMO_GLOBAL!$X$54),AF179*$N179))</f>
        <v>0</v>
      </c>
      <c r="BQ179" s="987">
        <f>IF(RESUMO_GLOBAL!$X$53="a",ROUND(AG179*$N179,RESUMO_GLOBAL!$X$54),IF(RESUMO_GLOBAL!$X$53="t",TRUNC(AG179*$N179,RESUMO_GLOBAL!$X$54),AG179*$N179))</f>
        <v>0</v>
      </c>
      <c r="BR179" s="987">
        <f>IF(RESUMO_GLOBAL!$X$53="a",ROUND(AH179*$N179,RESUMO_GLOBAL!$X$54),IF(RESUMO_GLOBAL!$X$53="t",TRUNC(AH179*$N179,RESUMO_GLOBAL!$X$54),AH179*$N179))</f>
        <v>0</v>
      </c>
      <c r="BS179" s="987">
        <f>IF(RESUMO_GLOBAL!$X$53="a",ROUND(AI179*$N179,RESUMO_GLOBAL!$X$54),IF(RESUMO_GLOBAL!$X$53="t",TRUNC(AI179*$N179,RESUMO_GLOBAL!$X$54),AI179*$N179))</f>
        <v>0</v>
      </c>
      <c r="BT179" s="987">
        <f>IF(RESUMO_GLOBAL!$X$53="a",ROUND(AJ179*$N179,RESUMO_GLOBAL!$X$54),IF(RESUMO_GLOBAL!$X$53="t",TRUNC(AJ179*$N179,RESUMO_GLOBAL!$X$54),AJ179*$N179))</f>
        <v>0</v>
      </c>
      <c r="BU179" s="987">
        <f>IF(RESUMO_GLOBAL!$X$53="a",ROUND(AK179*$N179,RESUMO_GLOBAL!$X$54),IF(RESUMO_GLOBAL!$X$53="t",TRUNC(AK179*$N179,RESUMO_GLOBAL!$X$54),AK179*$N179))</f>
        <v>0</v>
      </c>
      <c r="BV179" s="987">
        <f>IF(RESUMO_GLOBAL!$X$53="a",ROUND(AL179*$N179,RESUMO_GLOBAL!$X$54),IF(RESUMO_GLOBAL!$X$53="t",TRUNC(AL179*$N179,RESUMO_GLOBAL!$X$54),AL179*$N179))</f>
        <v>0</v>
      </c>
      <c r="BW179" s="987">
        <f>IF(RESUMO_GLOBAL!$X$53="a",ROUND(AM179*$N179,RESUMO_GLOBAL!$X$54),IF(RESUMO_GLOBAL!$X$53="t",TRUNC(AM179*$N179,RESUMO_GLOBAL!$X$54),AM179*$N179))</f>
        <v>0</v>
      </c>
      <c r="BX179" s="987">
        <f>IF(RESUMO_GLOBAL!$X$53="a",ROUND(AN179*$N179,RESUMO_GLOBAL!$X$54),IF(RESUMO_GLOBAL!$X$53="t",TRUNC(AN179*$N179,RESUMO_GLOBAL!$X$54),AN179*$N179))</f>
        <v>0</v>
      </c>
      <c r="BY179" s="987">
        <f>IF(RESUMO_GLOBAL!$X$53="a",ROUND(AO179*$N179,RESUMO_GLOBAL!$X$54),IF(RESUMO_GLOBAL!$X$53="t",TRUNC(AO179*$N179,RESUMO_GLOBAL!$X$54),AO179*$N179))</f>
        <v>0</v>
      </c>
      <c r="BZ179" s="987">
        <f>IF(RESUMO_GLOBAL!$X$53="a",ROUND(AP179*$N179,RESUMO_GLOBAL!$X$54),IF(RESUMO_GLOBAL!$X$53="t",TRUNC(AP179*$N179,RESUMO_GLOBAL!$X$54),AP179*$N179))</f>
        <v>0</v>
      </c>
      <c r="CA179" s="987">
        <f>IF(RESUMO_GLOBAL!$X$53="a",ROUND(AQ179*$N179,RESUMO_GLOBAL!$X$54),IF(RESUMO_GLOBAL!$X$53="t",TRUNC(AQ179*$N179,RESUMO_GLOBAL!$X$54),AQ179*$N179))</f>
        <v>0</v>
      </c>
      <c r="CB179" s="987">
        <f>IF(RESUMO_GLOBAL!$X$53="a",ROUND(AR179*$N179,RESUMO_GLOBAL!$X$54),IF(RESUMO_GLOBAL!$X$53="t",TRUNC(AR179*$N179,RESUMO_GLOBAL!$X$54),AR179*$N179))</f>
        <v>0</v>
      </c>
      <c r="CC179" s="987">
        <f>IF(RESUMO_GLOBAL!$X$53="a",ROUND(AS179*$N179,RESUMO_GLOBAL!$X$54),IF(RESUMO_GLOBAL!$X$53="t",TRUNC(AS179*$N179,RESUMO_GLOBAL!$X$54),AS179*$N179))</f>
        <v>0</v>
      </c>
      <c r="CD179" s="987">
        <f>IF(RESUMO_GLOBAL!$X$53="a",ROUND(AT179*$N179,RESUMO_GLOBAL!$X$54),IF(RESUMO_GLOBAL!$X$53="t",TRUNC(AT179*$N179,RESUMO_GLOBAL!$X$54),AT179*$N179))</f>
        <v>0</v>
      </c>
      <c r="CE179" s="987">
        <f>IF(RESUMO_GLOBAL!$X$53="a",ROUND(AU179*$N179,RESUMO_GLOBAL!$X$54),IF(RESUMO_GLOBAL!$X$53="t",TRUNC(AU179*$N179,RESUMO_GLOBAL!$X$54),AU179*$N179))</f>
        <v>0</v>
      </c>
      <c r="CF179" s="987">
        <f>IF(RESUMO_GLOBAL!$X$53="a",ROUND(AV179*$N179,RESUMO_GLOBAL!$X$54),IF(RESUMO_GLOBAL!$X$53="t",TRUNC(AV179*$N179,RESUMO_GLOBAL!$X$54),AV179*$N179))</f>
        <v>0</v>
      </c>
      <c r="CG179" s="987">
        <f>IF(RESUMO_GLOBAL!$X$53="a",ROUND(AW179*$N179,RESUMO_GLOBAL!$X$54),IF(RESUMO_GLOBAL!$X$53="t",TRUNC(AW179*$N179,RESUMO_GLOBAL!$X$54),AW179*$N179))</f>
        <v>0</v>
      </c>
      <c r="CK179" s="59">
        <f t="shared" si="125"/>
        <v>0</v>
      </c>
      <c r="CL179" s="59">
        <f t="shared" si="126"/>
        <v>0</v>
      </c>
      <c r="CM179" s="59">
        <f t="shared" si="127"/>
        <v>0</v>
      </c>
      <c r="CN179" s="59">
        <f t="shared" si="128"/>
        <v>0</v>
      </c>
      <c r="CO179" s="59">
        <f t="shared" si="129"/>
        <v>0</v>
      </c>
      <c r="CP179" s="59">
        <f t="shared" si="130"/>
        <v>0</v>
      </c>
      <c r="CQ179" s="59">
        <f t="shared" si="131"/>
        <v>0</v>
      </c>
      <c r="CR179" s="59">
        <f t="shared" si="132"/>
        <v>0</v>
      </c>
      <c r="CS179" s="59">
        <f t="shared" si="133"/>
        <v>0</v>
      </c>
      <c r="CT179" s="59">
        <f t="shared" si="134"/>
        <v>0</v>
      </c>
      <c r="CU179" s="59">
        <f t="shared" si="135"/>
        <v>0</v>
      </c>
      <c r="CV179" s="59">
        <f t="shared" si="136"/>
        <v>0</v>
      </c>
      <c r="CW179" s="59">
        <f t="shared" si="137"/>
        <v>0</v>
      </c>
      <c r="CX179" s="59">
        <f t="shared" si="138"/>
        <v>0</v>
      </c>
      <c r="CY179" s="59">
        <f t="shared" si="139"/>
        <v>0</v>
      </c>
      <c r="CZ179" s="59">
        <f t="shared" si="140"/>
        <v>0</v>
      </c>
      <c r="DA179" s="59">
        <f t="shared" si="141"/>
        <v>0</v>
      </c>
      <c r="DB179" s="59">
        <f t="shared" si="142"/>
        <v>0</v>
      </c>
      <c r="DE179">
        <f t="shared" si="123"/>
        <v>174</v>
      </c>
      <c r="DF179" t="str">
        <f t="shared" si="143"/>
        <v/>
      </c>
      <c r="DG179" s="59">
        <f>IF($C179&lt;&gt;0,SUM($CK180:CK180),0)</f>
        <v>0</v>
      </c>
      <c r="DH179" s="59">
        <f>IF($C179&lt;&gt;0,SUM($CK180:CL180),0)</f>
        <v>0</v>
      </c>
      <c r="DI179" s="59">
        <f>IF($C179&lt;&gt;0,SUM($CK180:CM180),0)</f>
        <v>0</v>
      </c>
      <c r="DJ179" s="59">
        <f>IF($C179&lt;&gt;0,SUM($CK180:CN180),0)</f>
        <v>0</v>
      </c>
      <c r="DK179" s="59">
        <f>IF($C179&lt;&gt;0,SUM($CK180:CO180),0)</f>
        <v>0</v>
      </c>
      <c r="DL179" s="59">
        <f>IF($C179&lt;&gt;0,SUM($CK180:CP180),0)</f>
        <v>0</v>
      </c>
      <c r="DM179" s="59">
        <f>IF($C179&lt;&gt;0,SUM($CK180:CQ180),0)</f>
        <v>0</v>
      </c>
      <c r="DN179" s="59">
        <f>IF($C179&lt;&gt;0,SUM($CK180:CR180),0)</f>
        <v>0</v>
      </c>
      <c r="DO179" s="59">
        <f>IF($C179&lt;&gt;0,SUM($CK180:CS180),0)</f>
        <v>0</v>
      </c>
      <c r="DP179" s="59">
        <f>IF($C179&lt;&gt;0,SUM($CK180:CT180),0)</f>
        <v>0</v>
      </c>
      <c r="DQ179" s="59">
        <f>IF($C179&lt;&gt;0,SUM($CK180:CU180),0)</f>
        <v>0</v>
      </c>
      <c r="DR179" s="59">
        <f>IF($C179&lt;&gt;0,SUM($CK180:CV180),0)</f>
        <v>0</v>
      </c>
      <c r="DS179" s="59">
        <f>IF($C179&lt;&gt;0,SUM($CK180:CW180),0)</f>
        <v>0</v>
      </c>
      <c r="DT179" s="59">
        <f>IF($C179&lt;&gt;0,SUM($CK180:CX180),0)</f>
        <v>0</v>
      </c>
      <c r="DU179" s="59">
        <f>IF($C179&lt;&gt;0,SUM($CK180:CY180),0)</f>
        <v>0</v>
      </c>
      <c r="DV179" s="59">
        <f>IF($C179&lt;&gt;0,SUM($CK180:CZ180),0)</f>
        <v>0</v>
      </c>
      <c r="DW179" s="59">
        <f>IF($C179&lt;&gt;0,SUM($CK180:DA180),0)</f>
        <v>0</v>
      </c>
      <c r="DX179" s="59">
        <f>IF($C179&lt;&gt;0,SUM($CK180:DB180),0)</f>
        <v>0</v>
      </c>
      <c r="DY179" s="952" t="str">
        <f t="shared" si="147"/>
        <v/>
      </c>
    </row>
    <row r="180" spans="1:129" ht="13.5" hidden="1" thickBot="1">
      <c r="A180" s="3" t="str">
        <f t="shared" si="148"/>
        <v/>
      </c>
      <c r="B180" s="805">
        <f>Dados_GLOBAL_Inicial!E180</f>
        <v>0</v>
      </c>
      <c r="C180" s="953">
        <f>IF(IFERROR(VALUE(Dados_GLOBAL_Inicial!F180),0)=0,0,Dados_GLOBAL_Inicial!F180)</f>
        <v>0</v>
      </c>
      <c r="D180" s="830">
        <f>Dados_GLOBAL_Inicial!G180</f>
        <v>0</v>
      </c>
      <c r="E180" s="830" t="str">
        <f>IF(IFERROR(VLOOKUP(F180,Cod_Gde_Itens!$A$1:$B$80,2,FALSE),0)&gt;549,IFERROR(VLOOKUP(F180,Cod_Gde_Itens!$A$1:$B$80,2,FALSE),0),IF(Dados_GLOBAL_Inicial!H180=0,"",Dados_GLOBAL_Inicial!H180))</f>
        <v/>
      </c>
      <c r="F180" s="823">
        <f>Dados_GLOBAL_Inicial!I180</f>
        <v>0</v>
      </c>
      <c r="G180" s="824">
        <f>Dados_GLOBAL_Inicial!J180</f>
        <v>0</v>
      </c>
      <c r="H180" s="454">
        <f>Dados_GLOBAL_Inicial!K180</f>
        <v>0</v>
      </c>
      <c r="I180" s="970">
        <f>SUM('MEDIÇÃO_OBJETO (1)'!I180)</f>
        <v>0</v>
      </c>
      <c r="J180" s="455">
        <f t="shared" si="150"/>
        <v>0</v>
      </c>
      <c r="K180" s="451">
        <f t="shared" si="151"/>
        <v>0</v>
      </c>
      <c r="L180" s="452">
        <f t="shared" si="152"/>
        <v>0</v>
      </c>
      <c r="M180" s="809">
        <f t="shared" si="153"/>
        <v>0</v>
      </c>
      <c r="N180" s="810">
        <f>IF(IFERROR(VALUE(Dados_GLOBAL_Inicial!L180),0)=0,0,Dados_GLOBAL_Inicial!L180)</f>
        <v>0</v>
      </c>
      <c r="O180" s="812">
        <f>SUM('MEDIÇÃO_OBJETO (1)'!O180)</f>
        <v>0</v>
      </c>
      <c r="P180" s="812">
        <f>SUM('MEDIÇÃO_OBJETO (1)'!P180)</f>
        <v>0</v>
      </c>
      <c r="Q180" s="813">
        <f t="shared" si="154"/>
        <v>0</v>
      </c>
      <c r="R180" s="951"/>
      <c r="S180" s="815">
        <f>SUM('MEDIÇÃO_OBJETO (1)'!S180)</f>
        <v>0</v>
      </c>
      <c r="T180" s="815">
        <f>SUM('MEDIÇÃO_OBJETO (1)'!T180)</f>
        <v>0</v>
      </c>
      <c r="V180" s="19"/>
      <c r="W180" s="978">
        <f t="shared" si="155"/>
        <v>0</v>
      </c>
      <c r="X180" s="816">
        <f t="shared" si="156"/>
        <v>0</v>
      </c>
      <c r="Y180" s="816">
        <f t="shared" si="157"/>
        <v>0</v>
      </c>
      <c r="Z180" s="817">
        <f t="shared" si="158"/>
        <v>0</v>
      </c>
      <c r="AB180" s="453">
        <f t="shared" si="144"/>
        <v>0</v>
      </c>
      <c r="AC180" s="14">
        <f t="shared" si="159"/>
        <v>0</v>
      </c>
      <c r="AD180" s="819"/>
      <c r="AE180" s="631">
        <f t="shared" si="145"/>
        <v>0</v>
      </c>
      <c r="AF180" s="818">
        <f>SUM('MEDIÇÃO_OBJETO (1)'!AG180)</f>
        <v>0</v>
      </c>
      <c r="AG180" s="541">
        <f>SUM('MEDIÇÃO_OBJETO (1)'!AH180)</f>
        <v>0</v>
      </c>
      <c r="AH180" s="541">
        <f>SUM('MEDIÇÃO_OBJETO (1)'!AI180)</f>
        <v>0</v>
      </c>
      <c r="AI180" s="541">
        <f>SUM('MEDIÇÃO_OBJETO (1)'!AJ180)</f>
        <v>0</v>
      </c>
      <c r="AJ180" s="541">
        <f>SUM('MEDIÇÃO_OBJETO (1)'!AK180)</f>
        <v>0</v>
      </c>
      <c r="AK180" s="541">
        <f>SUM('MEDIÇÃO_OBJETO (1)'!AL180)</f>
        <v>0</v>
      </c>
      <c r="AL180" s="541">
        <f>SUM('MEDIÇÃO_OBJETO (1)'!AM180)</f>
        <v>0</v>
      </c>
      <c r="AM180" s="541">
        <f>SUM('MEDIÇÃO_OBJETO (1)'!AN180)</f>
        <v>0</v>
      </c>
      <c r="AN180" s="541">
        <f>SUM('MEDIÇÃO_OBJETO (1)'!AO180)</f>
        <v>0</v>
      </c>
      <c r="AO180" s="541">
        <f>SUM('MEDIÇÃO_OBJETO (1)'!AP180)</f>
        <v>0</v>
      </c>
      <c r="AP180" s="541">
        <f>SUM('MEDIÇÃO_OBJETO (1)'!AQ180)</f>
        <v>0</v>
      </c>
      <c r="AQ180" s="541">
        <f>SUM('MEDIÇÃO_OBJETO (1)'!AR180)</f>
        <v>0</v>
      </c>
      <c r="AR180" s="541">
        <f>SUM('MEDIÇÃO_OBJETO (1)'!AS180)</f>
        <v>0</v>
      </c>
      <c r="AS180" s="541">
        <f>SUM('MEDIÇÃO_OBJETO (1)'!AT180)</f>
        <v>0</v>
      </c>
      <c r="AT180" s="541">
        <f>SUM('MEDIÇÃO_OBJETO (1)'!AU180)</f>
        <v>0</v>
      </c>
      <c r="AU180" s="541">
        <f>SUM('MEDIÇÃO_OBJETO (1)'!AV180)</f>
        <v>0</v>
      </c>
      <c r="AV180" s="541">
        <f>SUM('MEDIÇÃO_OBJETO (1)'!AW180)</f>
        <v>0</v>
      </c>
      <c r="AW180" s="541">
        <f>SUM('MEDIÇÃO_OBJETO (1)'!AX180)</f>
        <v>0</v>
      </c>
      <c r="AX180" s="977"/>
      <c r="BN180" s="992">
        <f t="shared" si="160"/>
        <v>0</v>
      </c>
      <c r="BO180" s="538">
        <f t="shared" si="146"/>
        <v>0</v>
      </c>
      <c r="BP180" s="987">
        <f>IF(RESUMO_GLOBAL!$X$53="a",ROUND(AF180*$N180,RESUMO_GLOBAL!$X$54),IF(RESUMO_GLOBAL!$X$53="t",TRUNC(AF180*$N180,RESUMO_GLOBAL!$X$54),AF180*$N180))</f>
        <v>0</v>
      </c>
      <c r="BQ180" s="987">
        <f>IF(RESUMO_GLOBAL!$X$53="a",ROUND(AG180*$N180,RESUMO_GLOBAL!$X$54),IF(RESUMO_GLOBAL!$X$53="t",TRUNC(AG180*$N180,RESUMO_GLOBAL!$X$54),AG180*$N180))</f>
        <v>0</v>
      </c>
      <c r="BR180" s="987">
        <f>IF(RESUMO_GLOBAL!$X$53="a",ROUND(AH180*$N180,RESUMO_GLOBAL!$X$54),IF(RESUMO_GLOBAL!$X$53="t",TRUNC(AH180*$N180,RESUMO_GLOBAL!$X$54),AH180*$N180))</f>
        <v>0</v>
      </c>
      <c r="BS180" s="987">
        <f>IF(RESUMO_GLOBAL!$X$53="a",ROUND(AI180*$N180,RESUMO_GLOBAL!$X$54),IF(RESUMO_GLOBAL!$X$53="t",TRUNC(AI180*$N180,RESUMO_GLOBAL!$X$54),AI180*$N180))</f>
        <v>0</v>
      </c>
      <c r="BT180" s="987">
        <f>IF(RESUMO_GLOBAL!$X$53="a",ROUND(AJ180*$N180,RESUMO_GLOBAL!$X$54),IF(RESUMO_GLOBAL!$X$53="t",TRUNC(AJ180*$N180,RESUMO_GLOBAL!$X$54),AJ180*$N180))</f>
        <v>0</v>
      </c>
      <c r="BU180" s="987">
        <f>IF(RESUMO_GLOBAL!$X$53="a",ROUND(AK180*$N180,RESUMO_GLOBAL!$X$54),IF(RESUMO_GLOBAL!$X$53="t",TRUNC(AK180*$N180,RESUMO_GLOBAL!$X$54),AK180*$N180))</f>
        <v>0</v>
      </c>
      <c r="BV180" s="987">
        <f>IF(RESUMO_GLOBAL!$X$53="a",ROUND(AL180*$N180,RESUMO_GLOBAL!$X$54),IF(RESUMO_GLOBAL!$X$53="t",TRUNC(AL180*$N180,RESUMO_GLOBAL!$X$54),AL180*$N180))</f>
        <v>0</v>
      </c>
      <c r="BW180" s="987">
        <f>IF(RESUMO_GLOBAL!$X$53="a",ROUND(AM180*$N180,RESUMO_GLOBAL!$X$54),IF(RESUMO_GLOBAL!$X$53="t",TRUNC(AM180*$N180,RESUMO_GLOBAL!$X$54),AM180*$N180))</f>
        <v>0</v>
      </c>
      <c r="BX180" s="987">
        <f>IF(RESUMO_GLOBAL!$X$53="a",ROUND(AN180*$N180,RESUMO_GLOBAL!$X$54),IF(RESUMO_GLOBAL!$X$53="t",TRUNC(AN180*$N180,RESUMO_GLOBAL!$X$54),AN180*$N180))</f>
        <v>0</v>
      </c>
      <c r="BY180" s="987">
        <f>IF(RESUMO_GLOBAL!$X$53="a",ROUND(AO180*$N180,RESUMO_GLOBAL!$X$54),IF(RESUMO_GLOBAL!$X$53="t",TRUNC(AO180*$N180,RESUMO_GLOBAL!$X$54),AO180*$N180))</f>
        <v>0</v>
      </c>
      <c r="BZ180" s="987">
        <f>IF(RESUMO_GLOBAL!$X$53="a",ROUND(AP180*$N180,RESUMO_GLOBAL!$X$54),IF(RESUMO_GLOBAL!$X$53="t",TRUNC(AP180*$N180,RESUMO_GLOBAL!$X$54),AP180*$N180))</f>
        <v>0</v>
      </c>
      <c r="CA180" s="987">
        <f>IF(RESUMO_GLOBAL!$X$53="a",ROUND(AQ180*$N180,RESUMO_GLOBAL!$X$54),IF(RESUMO_GLOBAL!$X$53="t",TRUNC(AQ180*$N180,RESUMO_GLOBAL!$X$54),AQ180*$N180))</f>
        <v>0</v>
      </c>
      <c r="CB180" s="987">
        <f>IF(RESUMO_GLOBAL!$X$53="a",ROUND(AR180*$N180,RESUMO_GLOBAL!$X$54),IF(RESUMO_GLOBAL!$X$53="t",TRUNC(AR180*$N180,RESUMO_GLOBAL!$X$54),AR180*$N180))</f>
        <v>0</v>
      </c>
      <c r="CC180" s="987">
        <f>IF(RESUMO_GLOBAL!$X$53="a",ROUND(AS180*$N180,RESUMO_GLOBAL!$X$54),IF(RESUMO_GLOBAL!$X$53="t",TRUNC(AS180*$N180,RESUMO_GLOBAL!$X$54),AS180*$N180))</f>
        <v>0</v>
      </c>
      <c r="CD180" s="987">
        <f>IF(RESUMO_GLOBAL!$X$53="a",ROUND(AT180*$N180,RESUMO_GLOBAL!$X$54),IF(RESUMO_GLOBAL!$X$53="t",TRUNC(AT180*$N180,RESUMO_GLOBAL!$X$54),AT180*$N180))</f>
        <v>0</v>
      </c>
      <c r="CE180" s="987">
        <f>IF(RESUMO_GLOBAL!$X$53="a",ROUND(AU180*$N180,RESUMO_GLOBAL!$X$54),IF(RESUMO_GLOBAL!$X$53="t",TRUNC(AU180*$N180,RESUMO_GLOBAL!$X$54),AU180*$N180))</f>
        <v>0</v>
      </c>
      <c r="CF180" s="987">
        <f>IF(RESUMO_GLOBAL!$X$53="a",ROUND(AV180*$N180,RESUMO_GLOBAL!$X$54),IF(RESUMO_GLOBAL!$X$53="t",TRUNC(AV180*$N180,RESUMO_GLOBAL!$X$54),AV180*$N180))</f>
        <v>0</v>
      </c>
      <c r="CG180" s="987">
        <f>IF(RESUMO_GLOBAL!$X$53="a",ROUND(AW180*$N180,RESUMO_GLOBAL!$X$54),IF(RESUMO_GLOBAL!$X$53="t",TRUNC(AW180*$N180,RESUMO_GLOBAL!$X$54),AW180*$N180))</f>
        <v>0</v>
      </c>
      <c r="CK180" s="59">
        <f t="shared" si="125"/>
        <v>0</v>
      </c>
      <c r="CL180" s="59">
        <f t="shared" si="126"/>
        <v>0</v>
      </c>
      <c r="CM180" s="59">
        <f t="shared" si="127"/>
        <v>0</v>
      </c>
      <c r="CN180" s="59">
        <f t="shared" si="128"/>
        <v>0</v>
      </c>
      <c r="CO180" s="59">
        <f t="shared" si="129"/>
        <v>0</v>
      </c>
      <c r="CP180" s="59">
        <f t="shared" si="130"/>
        <v>0</v>
      </c>
      <c r="CQ180" s="59">
        <f t="shared" si="131"/>
        <v>0</v>
      </c>
      <c r="CR180" s="59">
        <f t="shared" si="132"/>
        <v>0</v>
      </c>
      <c r="CS180" s="59">
        <f t="shared" si="133"/>
        <v>0</v>
      </c>
      <c r="CT180" s="59">
        <f t="shared" si="134"/>
        <v>0</v>
      </c>
      <c r="CU180" s="59">
        <f t="shared" si="135"/>
        <v>0</v>
      </c>
      <c r="CV180" s="59">
        <f t="shared" si="136"/>
        <v>0</v>
      </c>
      <c r="CW180" s="59">
        <f t="shared" si="137"/>
        <v>0</v>
      </c>
      <c r="CX180" s="59">
        <f t="shared" si="138"/>
        <v>0</v>
      </c>
      <c r="CY180" s="59">
        <f t="shared" si="139"/>
        <v>0</v>
      </c>
      <c r="CZ180" s="59">
        <f t="shared" si="140"/>
        <v>0</v>
      </c>
      <c r="DA180" s="59">
        <f t="shared" si="141"/>
        <v>0</v>
      </c>
      <c r="DB180" s="59">
        <f t="shared" si="142"/>
        <v>0</v>
      </c>
      <c r="DE180">
        <f t="shared" si="123"/>
        <v>175</v>
      </c>
      <c r="DF180" t="str">
        <f t="shared" si="143"/>
        <v/>
      </c>
      <c r="DG180" s="59">
        <f>IF($C180&lt;&gt;0,SUM($CK181:CK181),0)</f>
        <v>0</v>
      </c>
      <c r="DH180" s="59">
        <f>IF($C180&lt;&gt;0,SUM($CK181:CL181),0)</f>
        <v>0</v>
      </c>
      <c r="DI180" s="59">
        <f>IF($C180&lt;&gt;0,SUM($CK181:CM181),0)</f>
        <v>0</v>
      </c>
      <c r="DJ180" s="59">
        <f>IF($C180&lt;&gt;0,SUM($CK181:CN181),0)</f>
        <v>0</v>
      </c>
      <c r="DK180" s="59">
        <f>IF($C180&lt;&gt;0,SUM($CK181:CO181),0)</f>
        <v>0</v>
      </c>
      <c r="DL180" s="59">
        <f>IF($C180&lt;&gt;0,SUM($CK181:CP181),0)</f>
        <v>0</v>
      </c>
      <c r="DM180" s="59">
        <f>IF($C180&lt;&gt;0,SUM($CK181:CQ181),0)</f>
        <v>0</v>
      </c>
      <c r="DN180" s="59">
        <f>IF($C180&lt;&gt;0,SUM($CK181:CR181),0)</f>
        <v>0</v>
      </c>
      <c r="DO180" s="59">
        <f>IF($C180&lt;&gt;0,SUM($CK181:CS181),0)</f>
        <v>0</v>
      </c>
      <c r="DP180" s="59">
        <f>IF($C180&lt;&gt;0,SUM($CK181:CT181),0)</f>
        <v>0</v>
      </c>
      <c r="DQ180" s="59">
        <f>IF($C180&lt;&gt;0,SUM($CK181:CU181),0)</f>
        <v>0</v>
      </c>
      <c r="DR180" s="59">
        <f>IF($C180&lt;&gt;0,SUM($CK181:CV181),0)</f>
        <v>0</v>
      </c>
      <c r="DS180" s="59">
        <f>IF($C180&lt;&gt;0,SUM($CK181:CW181),0)</f>
        <v>0</v>
      </c>
      <c r="DT180" s="59">
        <f>IF($C180&lt;&gt;0,SUM($CK181:CX181),0)</f>
        <v>0</v>
      </c>
      <c r="DU180" s="59">
        <f>IF($C180&lt;&gt;0,SUM($CK181:CY181),0)</f>
        <v>0</v>
      </c>
      <c r="DV180" s="59">
        <f>IF($C180&lt;&gt;0,SUM($CK181:CZ181),0)</f>
        <v>0</v>
      </c>
      <c r="DW180" s="59">
        <f>IF($C180&lt;&gt;0,SUM($CK181:DA181),0)</f>
        <v>0</v>
      </c>
      <c r="DX180" s="59">
        <f>IF($C180&lt;&gt;0,SUM($CK181:DB181),0)</f>
        <v>0</v>
      </c>
      <c r="DY180" s="952" t="str">
        <f t="shared" si="147"/>
        <v/>
      </c>
    </row>
    <row r="181" spans="1:129" ht="13.5" hidden="1" thickBot="1">
      <c r="A181" s="3" t="str">
        <f t="shared" si="148"/>
        <v/>
      </c>
      <c r="B181" s="805">
        <f>Dados_GLOBAL_Inicial!E181</f>
        <v>0</v>
      </c>
      <c r="C181" s="953">
        <f>IF(IFERROR(VALUE(Dados_GLOBAL_Inicial!F181),0)=0,0,Dados_GLOBAL_Inicial!F181)</f>
        <v>0</v>
      </c>
      <c r="D181" s="830">
        <f>Dados_GLOBAL_Inicial!G181</f>
        <v>0</v>
      </c>
      <c r="E181" s="830" t="str">
        <f>IF(IFERROR(VLOOKUP(F181,Cod_Gde_Itens!$A$1:$B$80,2,FALSE),0)&gt;549,IFERROR(VLOOKUP(F181,Cod_Gde_Itens!$A$1:$B$80,2,FALSE),0),IF(Dados_GLOBAL_Inicial!H181=0,"",Dados_GLOBAL_Inicial!H181))</f>
        <v/>
      </c>
      <c r="F181" s="823">
        <f>Dados_GLOBAL_Inicial!I181</f>
        <v>0</v>
      </c>
      <c r="G181" s="824">
        <f>Dados_GLOBAL_Inicial!J181</f>
        <v>0</v>
      </c>
      <c r="H181" s="454">
        <f>Dados_GLOBAL_Inicial!K181</f>
        <v>0</v>
      </c>
      <c r="I181" s="970">
        <f>SUM('MEDIÇÃO_OBJETO (1)'!I181)</f>
        <v>0</v>
      </c>
      <c r="J181" s="455">
        <f t="shared" si="150"/>
        <v>0</v>
      </c>
      <c r="K181" s="451">
        <f t="shared" si="151"/>
        <v>0</v>
      </c>
      <c r="L181" s="452">
        <f t="shared" si="152"/>
        <v>0</v>
      </c>
      <c r="M181" s="809">
        <f t="shared" si="153"/>
        <v>0</v>
      </c>
      <c r="N181" s="810">
        <f>IF(IFERROR(VALUE(Dados_GLOBAL_Inicial!L181),0)=0,0,Dados_GLOBAL_Inicial!L181)</f>
        <v>0</v>
      </c>
      <c r="O181" s="812">
        <f>SUM('MEDIÇÃO_OBJETO (1)'!O181)</f>
        <v>0</v>
      </c>
      <c r="P181" s="812">
        <f>SUM('MEDIÇÃO_OBJETO (1)'!P181)</f>
        <v>0</v>
      </c>
      <c r="Q181" s="813">
        <f t="shared" si="154"/>
        <v>0</v>
      </c>
      <c r="R181" s="951"/>
      <c r="S181" s="815">
        <f>SUM('MEDIÇÃO_OBJETO (1)'!S181)</f>
        <v>0</v>
      </c>
      <c r="T181" s="815">
        <f>SUM('MEDIÇÃO_OBJETO (1)'!T181)</f>
        <v>0</v>
      </c>
      <c r="V181" s="19"/>
      <c r="W181" s="978">
        <f t="shared" si="155"/>
        <v>0</v>
      </c>
      <c r="X181" s="816">
        <f t="shared" si="156"/>
        <v>0</v>
      </c>
      <c r="Y181" s="816">
        <f t="shared" si="157"/>
        <v>0</v>
      </c>
      <c r="Z181" s="817">
        <f t="shared" si="158"/>
        <v>0</v>
      </c>
      <c r="AB181" s="453">
        <f t="shared" si="144"/>
        <v>0</v>
      </c>
      <c r="AC181" s="14">
        <f t="shared" si="159"/>
        <v>0</v>
      </c>
      <c r="AD181" s="819"/>
      <c r="AE181" s="631">
        <f t="shared" si="145"/>
        <v>0</v>
      </c>
      <c r="AF181" s="818">
        <f>SUM('MEDIÇÃO_OBJETO (1)'!AG181)</f>
        <v>0</v>
      </c>
      <c r="AG181" s="541">
        <f>SUM('MEDIÇÃO_OBJETO (1)'!AH181)</f>
        <v>0</v>
      </c>
      <c r="AH181" s="541">
        <f>SUM('MEDIÇÃO_OBJETO (1)'!AI181)</f>
        <v>0</v>
      </c>
      <c r="AI181" s="541">
        <f>SUM('MEDIÇÃO_OBJETO (1)'!AJ181)</f>
        <v>0</v>
      </c>
      <c r="AJ181" s="541">
        <f>SUM('MEDIÇÃO_OBJETO (1)'!AK181)</f>
        <v>0</v>
      </c>
      <c r="AK181" s="541">
        <f>SUM('MEDIÇÃO_OBJETO (1)'!AL181)</f>
        <v>0</v>
      </c>
      <c r="AL181" s="541">
        <f>SUM('MEDIÇÃO_OBJETO (1)'!AM181)</f>
        <v>0</v>
      </c>
      <c r="AM181" s="541">
        <f>SUM('MEDIÇÃO_OBJETO (1)'!AN181)</f>
        <v>0</v>
      </c>
      <c r="AN181" s="541">
        <f>SUM('MEDIÇÃO_OBJETO (1)'!AO181)</f>
        <v>0</v>
      </c>
      <c r="AO181" s="541">
        <f>SUM('MEDIÇÃO_OBJETO (1)'!AP181)</f>
        <v>0</v>
      </c>
      <c r="AP181" s="541">
        <f>SUM('MEDIÇÃO_OBJETO (1)'!AQ181)</f>
        <v>0</v>
      </c>
      <c r="AQ181" s="541">
        <f>SUM('MEDIÇÃO_OBJETO (1)'!AR181)</f>
        <v>0</v>
      </c>
      <c r="AR181" s="541">
        <f>SUM('MEDIÇÃO_OBJETO (1)'!AS181)</f>
        <v>0</v>
      </c>
      <c r="AS181" s="541">
        <f>SUM('MEDIÇÃO_OBJETO (1)'!AT181)</f>
        <v>0</v>
      </c>
      <c r="AT181" s="541">
        <f>SUM('MEDIÇÃO_OBJETO (1)'!AU181)</f>
        <v>0</v>
      </c>
      <c r="AU181" s="541">
        <f>SUM('MEDIÇÃO_OBJETO (1)'!AV181)</f>
        <v>0</v>
      </c>
      <c r="AV181" s="541">
        <f>SUM('MEDIÇÃO_OBJETO (1)'!AW181)</f>
        <v>0</v>
      </c>
      <c r="AW181" s="541">
        <f>SUM('MEDIÇÃO_OBJETO (1)'!AX181)</f>
        <v>0</v>
      </c>
      <c r="AX181" s="977"/>
      <c r="BN181" s="992">
        <f t="shared" si="160"/>
        <v>0</v>
      </c>
      <c r="BO181" s="538">
        <f t="shared" si="146"/>
        <v>0</v>
      </c>
      <c r="BP181" s="987">
        <f>IF(RESUMO_GLOBAL!$X$53="a",ROUND(AF181*$N181,RESUMO_GLOBAL!$X$54),IF(RESUMO_GLOBAL!$X$53="t",TRUNC(AF181*$N181,RESUMO_GLOBAL!$X$54),AF181*$N181))</f>
        <v>0</v>
      </c>
      <c r="BQ181" s="987">
        <f>IF(RESUMO_GLOBAL!$X$53="a",ROUND(AG181*$N181,RESUMO_GLOBAL!$X$54),IF(RESUMO_GLOBAL!$X$53="t",TRUNC(AG181*$N181,RESUMO_GLOBAL!$X$54),AG181*$N181))</f>
        <v>0</v>
      </c>
      <c r="BR181" s="987">
        <f>IF(RESUMO_GLOBAL!$X$53="a",ROUND(AH181*$N181,RESUMO_GLOBAL!$X$54),IF(RESUMO_GLOBAL!$X$53="t",TRUNC(AH181*$N181,RESUMO_GLOBAL!$X$54),AH181*$N181))</f>
        <v>0</v>
      </c>
      <c r="BS181" s="987">
        <f>IF(RESUMO_GLOBAL!$X$53="a",ROUND(AI181*$N181,RESUMO_GLOBAL!$X$54),IF(RESUMO_GLOBAL!$X$53="t",TRUNC(AI181*$N181,RESUMO_GLOBAL!$X$54),AI181*$N181))</f>
        <v>0</v>
      </c>
      <c r="BT181" s="987">
        <f>IF(RESUMO_GLOBAL!$X$53="a",ROUND(AJ181*$N181,RESUMO_GLOBAL!$X$54),IF(RESUMO_GLOBAL!$X$53="t",TRUNC(AJ181*$N181,RESUMO_GLOBAL!$X$54),AJ181*$N181))</f>
        <v>0</v>
      </c>
      <c r="BU181" s="987">
        <f>IF(RESUMO_GLOBAL!$X$53="a",ROUND(AK181*$N181,RESUMO_GLOBAL!$X$54),IF(RESUMO_GLOBAL!$X$53="t",TRUNC(AK181*$N181,RESUMO_GLOBAL!$X$54),AK181*$N181))</f>
        <v>0</v>
      </c>
      <c r="BV181" s="987">
        <f>IF(RESUMO_GLOBAL!$X$53="a",ROUND(AL181*$N181,RESUMO_GLOBAL!$X$54),IF(RESUMO_GLOBAL!$X$53="t",TRUNC(AL181*$N181,RESUMO_GLOBAL!$X$54),AL181*$N181))</f>
        <v>0</v>
      </c>
      <c r="BW181" s="987">
        <f>IF(RESUMO_GLOBAL!$X$53="a",ROUND(AM181*$N181,RESUMO_GLOBAL!$X$54),IF(RESUMO_GLOBAL!$X$53="t",TRUNC(AM181*$N181,RESUMO_GLOBAL!$X$54),AM181*$N181))</f>
        <v>0</v>
      </c>
      <c r="BX181" s="987">
        <f>IF(RESUMO_GLOBAL!$X$53="a",ROUND(AN181*$N181,RESUMO_GLOBAL!$X$54),IF(RESUMO_GLOBAL!$X$53="t",TRUNC(AN181*$N181,RESUMO_GLOBAL!$X$54),AN181*$N181))</f>
        <v>0</v>
      </c>
      <c r="BY181" s="987">
        <f>IF(RESUMO_GLOBAL!$X$53="a",ROUND(AO181*$N181,RESUMO_GLOBAL!$X$54),IF(RESUMO_GLOBAL!$X$53="t",TRUNC(AO181*$N181,RESUMO_GLOBAL!$X$54),AO181*$N181))</f>
        <v>0</v>
      </c>
      <c r="BZ181" s="987">
        <f>IF(RESUMO_GLOBAL!$X$53="a",ROUND(AP181*$N181,RESUMO_GLOBAL!$X$54),IF(RESUMO_GLOBAL!$X$53="t",TRUNC(AP181*$N181,RESUMO_GLOBAL!$X$54),AP181*$N181))</f>
        <v>0</v>
      </c>
      <c r="CA181" s="987">
        <f>IF(RESUMO_GLOBAL!$X$53="a",ROUND(AQ181*$N181,RESUMO_GLOBAL!$X$54),IF(RESUMO_GLOBAL!$X$53="t",TRUNC(AQ181*$N181,RESUMO_GLOBAL!$X$54),AQ181*$N181))</f>
        <v>0</v>
      </c>
      <c r="CB181" s="987">
        <f>IF(RESUMO_GLOBAL!$X$53="a",ROUND(AR181*$N181,RESUMO_GLOBAL!$X$54),IF(RESUMO_GLOBAL!$X$53="t",TRUNC(AR181*$N181,RESUMO_GLOBAL!$X$54),AR181*$N181))</f>
        <v>0</v>
      </c>
      <c r="CC181" s="987">
        <f>IF(RESUMO_GLOBAL!$X$53="a",ROUND(AS181*$N181,RESUMO_GLOBAL!$X$54),IF(RESUMO_GLOBAL!$X$53="t",TRUNC(AS181*$N181,RESUMO_GLOBAL!$X$54),AS181*$N181))</f>
        <v>0</v>
      </c>
      <c r="CD181" s="987">
        <f>IF(RESUMO_GLOBAL!$X$53="a",ROUND(AT181*$N181,RESUMO_GLOBAL!$X$54),IF(RESUMO_GLOBAL!$X$53="t",TRUNC(AT181*$N181,RESUMO_GLOBAL!$X$54),AT181*$N181))</f>
        <v>0</v>
      </c>
      <c r="CE181" s="987">
        <f>IF(RESUMO_GLOBAL!$X$53="a",ROUND(AU181*$N181,RESUMO_GLOBAL!$X$54),IF(RESUMO_GLOBAL!$X$53="t",TRUNC(AU181*$N181,RESUMO_GLOBAL!$X$54),AU181*$N181))</f>
        <v>0</v>
      </c>
      <c r="CF181" s="987">
        <f>IF(RESUMO_GLOBAL!$X$53="a",ROUND(AV181*$N181,RESUMO_GLOBAL!$X$54),IF(RESUMO_GLOBAL!$X$53="t",TRUNC(AV181*$N181,RESUMO_GLOBAL!$X$54),AV181*$N181))</f>
        <v>0</v>
      </c>
      <c r="CG181" s="987">
        <f>IF(RESUMO_GLOBAL!$X$53="a",ROUND(AW181*$N181,RESUMO_GLOBAL!$X$54),IF(RESUMO_GLOBAL!$X$53="t",TRUNC(AW181*$N181,RESUMO_GLOBAL!$X$54),AW181*$N181))</f>
        <v>0</v>
      </c>
      <c r="CK181" s="59">
        <f t="shared" si="125"/>
        <v>0</v>
      </c>
      <c r="CL181" s="59">
        <f t="shared" si="126"/>
        <v>0</v>
      </c>
      <c r="CM181" s="59">
        <f t="shared" si="127"/>
        <v>0</v>
      </c>
      <c r="CN181" s="59">
        <f t="shared" si="128"/>
        <v>0</v>
      </c>
      <c r="CO181" s="59">
        <f t="shared" si="129"/>
        <v>0</v>
      </c>
      <c r="CP181" s="59">
        <f t="shared" si="130"/>
        <v>0</v>
      </c>
      <c r="CQ181" s="59">
        <f t="shared" si="131"/>
        <v>0</v>
      </c>
      <c r="CR181" s="59">
        <f t="shared" si="132"/>
        <v>0</v>
      </c>
      <c r="CS181" s="59">
        <f t="shared" si="133"/>
        <v>0</v>
      </c>
      <c r="CT181" s="59">
        <f t="shared" si="134"/>
        <v>0</v>
      </c>
      <c r="CU181" s="59">
        <f t="shared" si="135"/>
        <v>0</v>
      </c>
      <c r="CV181" s="59">
        <f t="shared" si="136"/>
        <v>0</v>
      </c>
      <c r="CW181" s="59">
        <f t="shared" si="137"/>
        <v>0</v>
      </c>
      <c r="CX181" s="59">
        <f t="shared" si="138"/>
        <v>0</v>
      </c>
      <c r="CY181" s="59">
        <f t="shared" si="139"/>
        <v>0</v>
      </c>
      <c r="CZ181" s="59">
        <f t="shared" si="140"/>
        <v>0</v>
      </c>
      <c r="DA181" s="59">
        <f t="shared" si="141"/>
        <v>0</v>
      </c>
      <c r="DB181" s="59">
        <f t="shared" si="142"/>
        <v>0</v>
      </c>
      <c r="DE181">
        <f t="shared" si="123"/>
        <v>176</v>
      </c>
      <c r="DF181" t="str">
        <f t="shared" si="143"/>
        <v/>
      </c>
      <c r="DG181" s="59">
        <f>IF($C181&lt;&gt;0,SUM($CK182:CK182),0)</f>
        <v>0</v>
      </c>
      <c r="DH181" s="59">
        <f>IF($C181&lt;&gt;0,SUM($CK182:CL182),0)</f>
        <v>0</v>
      </c>
      <c r="DI181" s="59">
        <f>IF($C181&lt;&gt;0,SUM($CK182:CM182),0)</f>
        <v>0</v>
      </c>
      <c r="DJ181" s="59">
        <f>IF($C181&lt;&gt;0,SUM($CK182:CN182),0)</f>
        <v>0</v>
      </c>
      <c r="DK181" s="59">
        <f>IF($C181&lt;&gt;0,SUM($CK182:CO182),0)</f>
        <v>0</v>
      </c>
      <c r="DL181" s="59">
        <f>IF($C181&lt;&gt;0,SUM($CK182:CP182),0)</f>
        <v>0</v>
      </c>
      <c r="DM181" s="59">
        <f>IF($C181&lt;&gt;0,SUM($CK182:CQ182),0)</f>
        <v>0</v>
      </c>
      <c r="DN181" s="59">
        <f>IF($C181&lt;&gt;0,SUM($CK182:CR182),0)</f>
        <v>0</v>
      </c>
      <c r="DO181" s="59">
        <f>IF($C181&lt;&gt;0,SUM($CK182:CS182),0)</f>
        <v>0</v>
      </c>
      <c r="DP181" s="59">
        <f>IF($C181&lt;&gt;0,SUM($CK182:CT182),0)</f>
        <v>0</v>
      </c>
      <c r="DQ181" s="59">
        <f>IF($C181&lt;&gt;0,SUM($CK182:CU182),0)</f>
        <v>0</v>
      </c>
      <c r="DR181" s="59">
        <f>IF($C181&lt;&gt;0,SUM($CK182:CV182),0)</f>
        <v>0</v>
      </c>
      <c r="DS181" s="59">
        <f>IF($C181&lt;&gt;0,SUM($CK182:CW182),0)</f>
        <v>0</v>
      </c>
      <c r="DT181" s="59">
        <f>IF($C181&lt;&gt;0,SUM($CK182:CX182),0)</f>
        <v>0</v>
      </c>
      <c r="DU181" s="59">
        <f>IF($C181&lt;&gt;0,SUM($CK182:CY182),0)</f>
        <v>0</v>
      </c>
      <c r="DV181" s="59">
        <f>IF($C181&lt;&gt;0,SUM($CK182:CZ182),0)</f>
        <v>0</v>
      </c>
      <c r="DW181" s="59">
        <f>IF($C181&lt;&gt;0,SUM($CK182:DA182),0)</f>
        <v>0</v>
      </c>
      <c r="DX181" s="59">
        <f>IF($C181&lt;&gt;0,SUM($CK182:DB182),0)</f>
        <v>0</v>
      </c>
      <c r="DY181" s="952" t="str">
        <f t="shared" si="147"/>
        <v/>
      </c>
    </row>
    <row r="182" spans="1:129" ht="13.5" hidden="1" thickBot="1">
      <c r="A182" s="3" t="str">
        <f t="shared" si="148"/>
        <v/>
      </c>
      <c r="B182" s="805">
        <f>Dados_GLOBAL_Inicial!E182</f>
        <v>0</v>
      </c>
      <c r="C182" s="953">
        <f>IF(IFERROR(VALUE(Dados_GLOBAL_Inicial!F182),0)=0,0,Dados_GLOBAL_Inicial!F182)</f>
        <v>0</v>
      </c>
      <c r="D182" s="830">
        <f>Dados_GLOBAL_Inicial!G182</f>
        <v>0</v>
      </c>
      <c r="E182" s="830" t="str">
        <f>IF(IFERROR(VLOOKUP(F182,Cod_Gde_Itens!$A$1:$B$80,2,FALSE),0)&gt;549,IFERROR(VLOOKUP(F182,Cod_Gde_Itens!$A$1:$B$80,2,FALSE),0),IF(Dados_GLOBAL_Inicial!H182=0,"",Dados_GLOBAL_Inicial!H182))</f>
        <v/>
      </c>
      <c r="F182" s="823">
        <f>Dados_GLOBAL_Inicial!I182</f>
        <v>0</v>
      </c>
      <c r="G182" s="824">
        <f>Dados_GLOBAL_Inicial!J182</f>
        <v>0</v>
      </c>
      <c r="H182" s="454">
        <f>Dados_GLOBAL_Inicial!K182</f>
        <v>0</v>
      </c>
      <c r="I182" s="970">
        <f>SUM('MEDIÇÃO_OBJETO (1)'!I182)</f>
        <v>0</v>
      </c>
      <c r="J182" s="455">
        <f t="shared" si="150"/>
        <v>0</v>
      </c>
      <c r="K182" s="451">
        <f t="shared" si="151"/>
        <v>0</v>
      </c>
      <c r="L182" s="452">
        <f t="shared" si="152"/>
        <v>0</v>
      </c>
      <c r="M182" s="809">
        <f t="shared" si="153"/>
        <v>0</v>
      </c>
      <c r="N182" s="810">
        <f>IF(IFERROR(VALUE(Dados_GLOBAL_Inicial!L182),0)=0,0,Dados_GLOBAL_Inicial!L182)</f>
        <v>0</v>
      </c>
      <c r="O182" s="812">
        <f>SUM('MEDIÇÃO_OBJETO (1)'!O182)</f>
        <v>0</v>
      </c>
      <c r="P182" s="812">
        <f>SUM('MEDIÇÃO_OBJETO (1)'!P182)</f>
        <v>0</v>
      </c>
      <c r="Q182" s="813">
        <f t="shared" si="154"/>
        <v>0</v>
      </c>
      <c r="R182" s="951"/>
      <c r="S182" s="815">
        <f>SUM('MEDIÇÃO_OBJETO (1)'!S182)</f>
        <v>0</v>
      </c>
      <c r="T182" s="815">
        <f>SUM('MEDIÇÃO_OBJETO (1)'!T182)</f>
        <v>0</v>
      </c>
      <c r="V182" s="19"/>
      <c r="W182" s="978">
        <f t="shared" si="155"/>
        <v>0</v>
      </c>
      <c r="X182" s="816">
        <f t="shared" si="156"/>
        <v>0</v>
      </c>
      <c r="Y182" s="816">
        <f t="shared" si="157"/>
        <v>0</v>
      </c>
      <c r="Z182" s="817">
        <f t="shared" si="158"/>
        <v>0</v>
      </c>
      <c r="AB182" s="453">
        <f t="shared" si="144"/>
        <v>0</v>
      </c>
      <c r="AC182" s="14">
        <f t="shared" si="159"/>
        <v>0</v>
      </c>
      <c r="AD182" s="819"/>
      <c r="AE182" s="631">
        <f t="shared" si="145"/>
        <v>0</v>
      </c>
      <c r="AF182" s="818">
        <f>SUM('MEDIÇÃO_OBJETO (1)'!AG182)</f>
        <v>0</v>
      </c>
      <c r="AG182" s="541">
        <f>SUM('MEDIÇÃO_OBJETO (1)'!AH182)</f>
        <v>0</v>
      </c>
      <c r="AH182" s="541">
        <f>SUM('MEDIÇÃO_OBJETO (1)'!AI182)</f>
        <v>0</v>
      </c>
      <c r="AI182" s="541">
        <f>SUM('MEDIÇÃO_OBJETO (1)'!AJ182)</f>
        <v>0</v>
      </c>
      <c r="AJ182" s="541">
        <f>SUM('MEDIÇÃO_OBJETO (1)'!AK182)</f>
        <v>0</v>
      </c>
      <c r="AK182" s="541">
        <f>SUM('MEDIÇÃO_OBJETO (1)'!AL182)</f>
        <v>0</v>
      </c>
      <c r="AL182" s="541">
        <f>SUM('MEDIÇÃO_OBJETO (1)'!AM182)</f>
        <v>0</v>
      </c>
      <c r="AM182" s="541">
        <f>SUM('MEDIÇÃO_OBJETO (1)'!AN182)</f>
        <v>0</v>
      </c>
      <c r="AN182" s="541">
        <f>SUM('MEDIÇÃO_OBJETO (1)'!AO182)</f>
        <v>0</v>
      </c>
      <c r="AO182" s="541">
        <f>SUM('MEDIÇÃO_OBJETO (1)'!AP182)</f>
        <v>0</v>
      </c>
      <c r="AP182" s="541">
        <f>SUM('MEDIÇÃO_OBJETO (1)'!AQ182)</f>
        <v>0</v>
      </c>
      <c r="AQ182" s="541">
        <f>SUM('MEDIÇÃO_OBJETO (1)'!AR182)</f>
        <v>0</v>
      </c>
      <c r="AR182" s="541">
        <f>SUM('MEDIÇÃO_OBJETO (1)'!AS182)</f>
        <v>0</v>
      </c>
      <c r="AS182" s="541">
        <f>SUM('MEDIÇÃO_OBJETO (1)'!AT182)</f>
        <v>0</v>
      </c>
      <c r="AT182" s="541">
        <f>SUM('MEDIÇÃO_OBJETO (1)'!AU182)</f>
        <v>0</v>
      </c>
      <c r="AU182" s="541">
        <f>SUM('MEDIÇÃO_OBJETO (1)'!AV182)</f>
        <v>0</v>
      </c>
      <c r="AV182" s="541">
        <f>SUM('MEDIÇÃO_OBJETO (1)'!AW182)</f>
        <v>0</v>
      </c>
      <c r="AW182" s="541">
        <f>SUM('MEDIÇÃO_OBJETO (1)'!AX182)</f>
        <v>0</v>
      </c>
      <c r="AX182" s="977"/>
      <c r="BN182" s="992">
        <f t="shared" si="160"/>
        <v>0</v>
      </c>
      <c r="BO182" s="538">
        <f t="shared" si="146"/>
        <v>0</v>
      </c>
      <c r="BP182" s="987">
        <f>IF(RESUMO_GLOBAL!$X$53="a",ROUND(AF182*$N182,RESUMO_GLOBAL!$X$54),IF(RESUMO_GLOBAL!$X$53="t",TRUNC(AF182*$N182,RESUMO_GLOBAL!$X$54),AF182*$N182))</f>
        <v>0</v>
      </c>
      <c r="BQ182" s="987">
        <f>IF(RESUMO_GLOBAL!$X$53="a",ROUND(AG182*$N182,RESUMO_GLOBAL!$X$54),IF(RESUMO_GLOBAL!$X$53="t",TRUNC(AG182*$N182,RESUMO_GLOBAL!$X$54),AG182*$N182))</f>
        <v>0</v>
      </c>
      <c r="BR182" s="987">
        <f>IF(RESUMO_GLOBAL!$X$53="a",ROUND(AH182*$N182,RESUMO_GLOBAL!$X$54),IF(RESUMO_GLOBAL!$X$53="t",TRUNC(AH182*$N182,RESUMO_GLOBAL!$X$54),AH182*$N182))</f>
        <v>0</v>
      </c>
      <c r="BS182" s="987">
        <f>IF(RESUMO_GLOBAL!$X$53="a",ROUND(AI182*$N182,RESUMO_GLOBAL!$X$54),IF(RESUMO_GLOBAL!$X$53="t",TRUNC(AI182*$N182,RESUMO_GLOBAL!$X$54),AI182*$N182))</f>
        <v>0</v>
      </c>
      <c r="BT182" s="987">
        <f>IF(RESUMO_GLOBAL!$X$53="a",ROUND(AJ182*$N182,RESUMO_GLOBAL!$X$54),IF(RESUMO_GLOBAL!$X$53="t",TRUNC(AJ182*$N182,RESUMO_GLOBAL!$X$54),AJ182*$N182))</f>
        <v>0</v>
      </c>
      <c r="BU182" s="987">
        <f>IF(RESUMO_GLOBAL!$X$53="a",ROUND(AK182*$N182,RESUMO_GLOBAL!$X$54),IF(RESUMO_GLOBAL!$X$53="t",TRUNC(AK182*$N182,RESUMO_GLOBAL!$X$54),AK182*$N182))</f>
        <v>0</v>
      </c>
      <c r="BV182" s="987">
        <f>IF(RESUMO_GLOBAL!$X$53="a",ROUND(AL182*$N182,RESUMO_GLOBAL!$X$54),IF(RESUMO_GLOBAL!$X$53="t",TRUNC(AL182*$N182,RESUMO_GLOBAL!$X$54),AL182*$N182))</f>
        <v>0</v>
      </c>
      <c r="BW182" s="987">
        <f>IF(RESUMO_GLOBAL!$X$53="a",ROUND(AM182*$N182,RESUMO_GLOBAL!$X$54),IF(RESUMO_GLOBAL!$X$53="t",TRUNC(AM182*$N182,RESUMO_GLOBAL!$X$54),AM182*$N182))</f>
        <v>0</v>
      </c>
      <c r="BX182" s="987">
        <f>IF(RESUMO_GLOBAL!$X$53="a",ROUND(AN182*$N182,RESUMO_GLOBAL!$X$54),IF(RESUMO_GLOBAL!$X$53="t",TRUNC(AN182*$N182,RESUMO_GLOBAL!$X$54),AN182*$N182))</f>
        <v>0</v>
      </c>
      <c r="BY182" s="987">
        <f>IF(RESUMO_GLOBAL!$X$53="a",ROUND(AO182*$N182,RESUMO_GLOBAL!$X$54),IF(RESUMO_GLOBAL!$X$53="t",TRUNC(AO182*$N182,RESUMO_GLOBAL!$X$54),AO182*$N182))</f>
        <v>0</v>
      </c>
      <c r="BZ182" s="987">
        <f>IF(RESUMO_GLOBAL!$X$53="a",ROUND(AP182*$N182,RESUMO_GLOBAL!$X$54),IF(RESUMO_GLOBAL!$X$53="t",TRUNC(AP182*$N182,RESUMO_GLOBAL!$X$54),AP182*$N182))</f>
        <v>0</v>
      </c>
      <c r="CA182" s="987">
        <f>IF(RESUMO_GLOBAL!$X$53="a",ROUND(AQ182*$N182,RESUMO_GLOBAL!$X$54),IF(RESUMO_GLOBAL!$X$53="t",TRUNC(AQ182*$N182,RESUMO_GLOBAL!$X$54),AQ182*$N182))</f>
        <v>0</v>
      </c>
      <c r="CB182" s="987">
        <f>IF(RESUMO_GLOBAL!$X$53="a",ROUND(AR182*$N182,RESUMO_GLOBAL!$X$54),IF(RESUMO_GLOBAL!$X$53="t",TRUNC(AR182*$N182,RESUMO_GLOBAL!$X$54),AR182*$N182))</f>
        <v>0</v>
      </c>
      <c r="CC182" s="987">
        <f>IF(RESUMO_GLOBAL!$X$53="a",ROUND(AS182*$N182,RESUMO_GLOBAL!$X$54),IF(RESUMO_GLOBAL!$X$53="t",TRUNC(AS182*$N182,RESUMO_GLOBAL!$X$54),AS182*$N182))</f>
        <v>0</v>
      </c>
      <c r="CD182" s="987">
        <f>IF(RESUMO_GLOBAL!$X$53="a",ROUND(AT182*$N182,RESUMO_GLOBAL!$X$54),IF(RESUMO_GLOBAL!$X$53="t",TRUNC(AT182*$N182,RESUMO_GLOBAL!$X$54),AT182*$N182))</f>
        <v>0</v>
      </c>
      <c r="CE182" s="987">
        <f>IF(RESUMO_GLOBAL!$X$53="a",ROUND(AU182*$N182,RESUMO_GLOBAL!$X$54),IF(RESUMO_GLOBAL!$X$53="t",TRUNC(AU182*$N182,RESUMO_GLOBAL!$X$54),AU182*$N182))</f>
        <v>0</v>
      </c>
      <c r="CF182" s="987">
        <f>IF(RESUMO_GLOBAL!$X$53="a",ROUND(AV182*$N182,RESUMO_GLOBAL!$X$54),IF(RESUMO_GLOBAL!$X$53="t",TRUNC(AV182*$N182,RESUMO_GLOBAL!$X$54),AV182*$N182))</f>
        <v>0</v>
      </c>
      <c r="CG182" s="987">
        <f>IF(RESUMO_GLOBAL!$X$53="a",ROUND(AW182*$N182,RESUMO_GLOBAL!$X$54),IF(RESUMO_GLOBAL!$X$53="t",TRUNC(AW182*$N182,RESUMO_GLOBAL!$X$54),AW182*$N182))</f>
        <v>0</v>
      </c>
      <c r="CK182" s="59">
        <f t="shared" si="125"/>
        <v>0</v>
      </c>
      <c r="CL182" s="59">
        <f t="shared" si="126"/>
        <v>0</v>
      </c>
      <c r="CM182" s="59">
        <f t="shared" si="127"/>
        <v>0</v>
      </c>
      <c r="CN182" s="59">
        <f t="shared" si="128"/>
        <v>0</v>
      </c>
      <c r="CO182" s="59">
        <f t="shared" si="129"/>
        <v>0</v>
      </c>
      <c r="CP182" s="59">
        <f t="shared" si="130"/>
        <v>0</v>
      </c>
      <c r="CQ182" s="59">
        <f t="shared" si="131"/>
        <v>0</v>
      </c>
      <c r="CR182" s="59">
        <f t="shared" si="132"/>
        <v>0</v>
      </c>
      <c r="CS182" s="59">
        <f t="shared" si="133"/>
        <v>0</v>
      </c>
      <c r="CT182" s="59">
        <f t="shared" si="134"/>
        <v>0</v>
      </c>
      <c r="CU182" s="59">
        <f t="shared" si="135"/>
        <v>0</v>
      </c>
      <c r="CV182" s="59">
        <f t="shared" si="136"/>
        <v>0</v>
      </c>
      <c r="CW182" s="59">
        <f t="shared" si="137"/>
        <v>0</v>
      </c>
      <c r="CX182" s="59">
        <f t="shared" si="138"/>
        <v>0</v>
      </c>
      <c r="CY182" s="59">
        <f t="shared" si="139"/>
        <v>0</v>
      </c>
      <c r="CZ182" s="59">
        <f t="shared" si="140"/>
        <v>0</v>
      </c>
      <c r="DA182" s="59">
        <f t="shared" si="141"/>
        <v>0</v>
      </c>
      <c r="DB182" s="59">
        <f t="shared" si="142"/>
        <v>0</v>
      </c>
      <c r="DE182">
        <f t="shared" si="123"/>
        <v>177</v>
      </c>
      <c r="DF182" t="str">
        <f t="shared" si="143"/>
        <v/>
      </c>
      <c r="DG182" s="59">
        <f>IF($C182&lt;&gt;0,SUM($CK183:CK183),0)</f>
        <v>0</v>
      </c>
      <c r="DH182" s="59">
        <f>IF($C182&lt;&gt;0,SUM($CK183:CL183),0)</f>
        <v>0</v>
      </c>
      <c r="DI182" s="59">
        <f>IF($C182&lt;&gt;0,SUM($CK183:CM183),0)</f>
        <v>0</v>
      </c>
      <c r="DJ182" s="59">
        <f>IF($C182&lt;&gt;0,SUM($CK183:CN183),0)</f>
        <v>0</v>
      </c>
      <c r="DK182" s="59">
        <f>IF($C182&lt;&gt;0,SUM($CK183:CO183),0)</f>
        <v>0</v>
      </c>
      <c r="DL182" s="59">
        <f>IF($C182&lt;&gt;0,SUM($CK183:CP183),0)</f>
        <v>0</v>
      </c>
      <c r="DM182" s="59">
        <f>IF($C182&lt;&gt;0,SUM($CK183:CQ183),0)</f>
        <v>0</v>
      </c>
      <c r="DN182" s="59">
        <f>IF($C182&lt;&gt;0,SUM($CK183:CR183),0)</f>
        <v>0</v>
      </c>
      <c r="DO182" s="59">
        <f>IF($C182&lt;&gt;0,SUM($CK183:CS183),0)</f>
        <v>0</v>
      </c>
      <c r="DP182" s="59">
        <f>IF($C182&lt;&gt;0,SUM($CK183:CT183),0)</f>
        <v>0</v>
      </c>
      <c r="DQ182" s="59">
        <f>IF($C182&lt;&gt;0,SUM($CK183:CU183),0)</f>
        <v>0</v>
      </c>
      <c r="DR182" s="59">
        <f>IF($C182&lt;&gt;0,SUM($CK183:CV183),0)</f>
        <v>0</v>
      </c>
      <c r="DS182" s="59">
        <f>IF($C182&lt;&gt;0,SUM($CK183:CW183),0)</f>
        <v>0</v>
      </c>
      <c r="DT182" s="59">
        <f>IF($C182&lt;&gt;0,SUM($CK183:CX183),0)</f>
        <v>0</v>
      </c>
      <c r="DU182" s="59">
        <f>IF($C182&lt;&gt;0,SUM($CK183:CY183),0)</f>
        <v>0</v>
      </c>
      <c r="DV182" s="59">
        <f>IF($C182&lt;&gt;0,SUM($CK183:CZ183),0)</f>
        <v>0</v>
      </c>
      <c r="DW182" s="59">
        <f>IF($C182&lt;&gt;0,SUM($CK183:DA183),0)</f>
        <v>0</v>
      </c>
      <c r="DX182" s="59">
        <f>IF($C182&lt;&gt;0,SUM($CK183:DB183),0)</f>
        <v>0</v>
      </c>
      <c r="DY182" s="952" t="str">
        <f t="shared" si="147"/>
        <v/>
      </c>
    </row>
    <row r="183" spans="1:129" ht="13.5" hidden="1" thickBot="1">
      <c r="A183" s="3" t="str">
        <f t="shared" si="148"/>
        <v/>
      </c>
      <c r="B183" s="805">
        <f>Dados_GLOBAL_Inicial!E183</f>
        <v>0</v>
      </c>
      <c r="C183" s="953">
        <f>IF(IFERROR(VALUE(Dados_GLOBAL_Inicial!F183),0)=0,0,Dados_GLOBAL_Inicial!F183)</f>
        <v>0</v>
      </c>
      <c r="D183" s="830">
        <f>Dados_GLOBAL_Inicial!G183</f>
        <v>0</v>
      </c>
      <c r="E183" s="830" t="str">
        <f>IF(IFERROR(VLOOKUP(F183,Cod_Gde_Itens!$A$1:$B$80,2,FALSE),0)&gt;549,IFERROR(VLOOKUP(F183,Cod_Gde_Itens!$A$1:$B$80,2,FALSE),0),IF(Dados_GLOBAL_Inicial!H183=0,"",Dados_GLOBAL_Inicial!H183))</f>
        <v/>
      </c>
      <c r="F183" s="823">
        <f>Dados_GLOBAL_Inicial!I183</f>
        <v>0</v>
      </c>
      <c r="G183" s="824">
        <f>Dados_GLOBAL_Inicial!J183</f>
        <v>0</v>
      </c>
      <c r="H183" s="454">
        <f>Dados_GLOBAL_Inicial!K183</f>
        <v>0</v>
      </c>
      <c r="I183" s="970">
        <f>SUM('MEDIÇÃO_OBJETO (1)'!I183)</f>
        <v>0</v>
      </c>
      <c r="J183" s="455">
        <f t="shared" si="150"/>
        <v>0</v>
      </c>
      <c r="K183" s="451">
        <f t="shared" si="151"/>
        <v>0</v>
      </c>
      <c r="L183" s="452">
        <f t="shared" si="152"/>
        <v>0</v>
      </c>
      <c r="M183" s="809">
        <f t="shared" si="153"/>
        <v>0</v>
      </c>
      <c r="N183" s="810">
        <f>IF(IFERROR(VALUE(Dados_GLOBAL_Inicial!L183),0)=0,0,Dados_GLOBAL_Inicial!L183)</f>
        <v>0</v>
      </c>
      <c r="O183" s="812">
        <f>SUM('MEDIÇÃO_OBJETO (1)'!O183)</f>
        <v>0</v>
      </c>
      <c r="P183" s="812">
        <f>SUM('MEDIÇÃO_OBJETO (1)'!P183)</f>
        <v>0</v>
      </c>
      <c r="Q183" s="813">
        <f t="shared" si="154"/>
        <v>0</v>
      </c>
      <c r="R183" s="951"/>
      <c r="S183" s="815">
        <f>SUM('MEDIÇÃO_OBJETO (1)'!S183)</f>
        <v>0</v>
      </c>
      <c r="T183" s="815">
        <f>SUM('MEDIÇÃO_OBJETO (1)'!T183)</f>
        <v>0</v>
      </c>
      <c r="V183" s="19"/>
      <c r="W183" s="978">
        <f t="shared" si="155"/>
        <v>0</v>
      </c>
      <c r="X183" s="816">
        <f t="shared" si="156"/>
        <v>0</v>
      </c>
      <c r="Y183" s="816">
        <f t="shared" si="157"/>
        <v>0</v>
      </c>
      <c r="Z183" s="817">
        <f t="shared" si="158"/>
        <v>0</v>
      </c>
      <c r="AB183" s="453">
        <f t="shared" si="144"/>
        <v>0</v>
      </c>
      <c r="AC183" s="14">
        <f t="shared" si="159"/>
        <v>0</v>
      </c>
      <c r="AD183" s="819"/>
      <c r="AE183" s="631">
        <f t="shared" si="145"/>
        <v>0</v>
      </c>
      <c r="AF183" s="818">
        <f>SUM('MEDIÇÃO_OBJETO (1)'!AG183)</f>
        <v>0</v>
      </c>
      <c r="AG183" s="541">
        <f>SUM('MEDIÇÃO_OBJETO (1)'!AH183)</f>
        <v>0</v>
      </c>
      <c r="AH183" s="541">
        <f>SUM('MEDIÇÃO_OBJETO (1)'!AI183)</f>
        <v>0</v>
      </c>
      <c r="AI183" s="541">
        <f>SUM('MEDIÇÃO_OBJETO (1)'!AJ183)</f>
        <v>0</v>
      </c>
      <c r="AJ183" s="541">
        <f>SUM('MEDIÇÃO_OBJETO (1)'!AK183)</f>
        <v>0</v>
      </c>
      <c r="AK183" s="541">
        <f>SUM('MEDIÇÃO_OBJETO (1)'!AL183)</f>
        <v>0</v>
      </c>
      <c r="AL183" s="541">
        <f>SUM('MEDIÇÃO_OBJETO (1)'!AM183)</f>
        <v>0</v>
      </c>
      <c r="AM183" s="541">
        <f>SUM('MEDIÇÃO_OBJETO (1)'!AN183)</f>
        <v>0</v>
      </c>
      <c r="AN183" s="541">
        <f>SUM('MEDIÇÃO_OBJETO (1)'!AO183)</f>
        <v>0</v>
      </c>
      <c r="AO183" s="541">
        <f>SUM('MEDIÇÃO_OBJETO (1)'!AP183)</f>
        <v>0</v>
      </c>
      <c r="AP183" s="541">
        <f>SUM('MEDIÇÃO_OBJETO (1)'!AQ183)</f>
        <v>0</v>
      </c>
      <c r="AQ183" s="541">
        <f>SUM('MEDIÇÃO_OBJETO (1)'!AR183)</f>
        <v>0</v>
      </c>
      <c r="AR183" s="541">
        <f>SUM('MEDIÇÃO_OBJETO (1)'!AS183)</f>
        <v>0</v>
      </c>
      <c r="AS183" s="541">
        <f>SUM('MEDIÇÃO_OBJETO (1)'!AT183)</f>
        <v>0</v>
      </c>
      <c r="AT183" s="541">
        <f>SUM('MEDIÇÃO_OBJETO (1)'!AU183)</f>
        <v>0</v>
      </c>
      <c r="AU183" s="541">
        <f>SUM('MEDIÇÃO_OBJETO (1)'!AV183)</f>
        <v>0</v>
      </c>
      <c r="AV183" s="541">
        <f>SUM('MEDIÇÃO_OBJETO (1)'!AW183)</f>
        <v>0</v>
      </c>
      <c r="AW183" s="541">
        <f>SUM('MEDIÇÃO_OBJETO (1)'!AX183)</f>
        <v>0</v>
      </c>
      <c r="AX183" s="977"/>
      <c r="BN183" s="992">
        <f t="shared" si="160"/>
        <v>0</v>
      </c>
      <c r="BO183" s="538">
        <f t="shared" si="146"/>
        <v>0</v>
      </c>
      <c r="BP183" s="987">
        <f>IF(RESUMO_GLOBAL!$X$53="a",ROUND(AF183*$N183,RESUMO_GLOBAL!$X$54),IF(RESUMO_GLOBAL!$X$53="t",TRUNC(AF183*$N183,RESUMO_GLOBAL!$X$54),AF183*$N183))</f>
        <v>0</v>
      </c>
      <c r="BQ183" s="987">
        <f>IF(RESUMO_GLOBAL!$X$53="a",ROUND(AG183*$N183,RESUMO_GLOBAL!$X$54),IF(RESUMO_GLOBAL!$X$53="t",TRUNC(AG183*$N183,RESUMO_GLOBAL!$X$54),AG183*$N183))</f>
        <v>0</v>
      </c>
      <c r="BR183" s="987">
        <f>IF(RESUMO_GLOBAL!$X$53="a",ROUND(AH183*$N183,RESUMO_GLOBAL!$X$54),IF(RESUMO_GLOBAL!$X$53="t",TRUNC(AH183*$N183,RESUMO_GLOBAL!$X$54),AH183*$N183))</f>
        <v>0</v>
      </c>
      <c r="BS183" s="987">
        <f>IF(RESUMO_GLOBAL!$X$53="a",ROUND(AI183*$N183,RESUMO_GLOBAL!$X$54),IF(RESUMO_GLOBAL!$X$53="t",TRUNC(AI183*$N183,RESUMO_GLOBAL!$X$54),AI183*$N183))</f>
        <v>0</v>
      </c>
      <c r="BT183" s="987">
        <f>IF(RESUMO_GLOBAL!$X$53="a",ROUND(AJ183*$N183,RESUMO_GLOBAL!$X$54),IF(RESUMO_GLOBAL!$X$53="t",TRUNC(AJ183*$N183,RESUMO_GLOBAL!$X$54),AJ183*$N183))</f>
        <v>0</v>
      </c>
      <c r="BU183" s="987">
        <f>IF(RESUMO_GLOBAL!$X$53="a",ROUND(AK183*$N183,RESUMO_GLOBAL!$X$54),IF(RESUMO_GLOBAL!$X$53="t",TRUNC(AK183*$N183,RESUMO_GLOBAL!$X$54),AK183*$N183))</f>
        <v>0</v>
      </c>
      <c r="BV183" s="987">
        <f>IF(RESUMO_GLOBAL!$X$53="a",ROUND(AL183*$N183,RESUMO_GLOBAL!$X$54),IF(RESUMO_GLOBAL!$X$53="t",TRUNC(AL183*$N183,RESUMO_GLOBAL!$X$54),AL183*$N183))</f>
        <v>0</v>
      </c>
      <c r="BW183" s="987">
        <f>IF(RESUMO_GLOBAL!$X$53="a",ROUND(AM183*$N183,RESUMO_GLOBAL!$X$54),IF(RESUMO_GLOBAL!$X$53="t",TRUNC(AM183*$N183,RESUMO_GLOBAL!$X$54),AM183*$N183))</f>
        <v>0</v>
      </c>
      <c r="BX183" s="987">
        <f>IF(RESUMO_GLOBAL!$X$53="a",ROUND(AN183*$N183,RESUMO_GLOBAL!$X$54),IF(RESUMO_GLOBAL!$X$53="t",TRUNC(AN183*$N183,RESUMO_GLOBAL!$X$54),AN183*$N183))</f>
        <v>0</v>
      </c>
      <c r="BY183" s="987">
        <f>IF(RESUMO_GLOBAL!$X$53="a",ROUND(AO183*$N183,RESUMO_GLOBAL!$X$54),IF(RESUMO_GLOBAL!$X$53="t",TRUNC(AO183*$N183,RESUMO_GLOBAL!$X$54),AO183*$N183))</f>
        <v>0</v>
      </c>
      <c r="BZ183" s="987">
        <f>IF(RESUMO_GLOBAL!$X$53="a",ROUND(AP183*$N183,RESUMO_GLOBAL!$X$54),IF(RESUMO_GLOBAL!$X$53="t",TRUNC(AP183*$N183,RESUMO_GLOBAL!$X$54),AP183*$N183))</f>
        <v>0</v>
      </c>
      <c r="CA183" s="987">
        <f>IF(RESUMO_GLOBAL!$X$53="a",ROUND(AQ183*$N183,RESUMO_GLOBAL!$X$54),IF(RESUMO_GLOBAL!$X$53="t",TRUNC(AQ183*$N183,RESUMO_GLOBAL!$X$54),AQ183*$N183))</f>
        <v>0</v>
      </c>
      <c r="CB183" s="987">
        <f>IF(RESUMO_GLOBAL!$X$53="a",ROUND(AR183*$N183,RESUMO_GLOBAL!$X$54),IF(RESUMO_GLOBAL!$X$53="t",TRUNC(AR183*$N183,RESUMO_GLOBAL!$X$54),AR183*$N183))</f>
        <v>0</v>
      </c>
      <c r="CC183" s="987">
        <f>IF(RESUMO_GLOBAL!$X$53="a",ROUND(AS183*$N183,RESUMO_GLOBAL!$X$54),IF(RESUMO_GLOBAL!$X$53="t",TRUNC(AS183*$N183,RESUMO_GLOBAL!$X$54),AS183*$N183))</f>
        <v>0</v>
      </c>
      <c r="CD183" s="987">
        <f>IF(RESUMO_GLOBAL!$X$53="a",ROUND(AT183*$N183,RESUMO_GLOBAL!$X$54),IF(RESUMO_GLOBAL!$X$53="t",TRUNC(AT183*$N183,RESUMO_GLOBAL!$X$54),AT183*$N183))</f>
        <v>0</v>
      </c>
      <c r="CE183" s="987">
        <f>IF(RESUMO_GLOBAL!$X$53="a",ROUND(AU183*$N183,RESUMO_GLOBAL!$X$54),IF(RESUMO_GLOBAL!$X$53="t",TRUNC(AU183*$N183,RESUMO_GLOBAL!$X$54),AU183*$N183))</f>
        <v>0</v>
      </c>
      <c r="CF183" s="987">
        <f>IF(RESUMO_GLOBAL!$X$53="a",ROUND(AV183*$N183,RESUMO_GLOBAL!$X$54),IF(RESUMO_GLOBAL!$X$53="t",TRUNC(AV183*$N183,RESUMO_GLOBAL!$X$54),AV183*$N183))</f>
        <v>0</v>
      </c>
      <c r="CG183" s="987">
        <f>IF(RESUMO_GLOBAL!$X$53="a",ROUND(AW183*$N183,RESUMO_GLOBAL!$X$54),IF(RESUMO_GLOBAL!$X$53="t",TRUNC(AW183*$N183,RESUMO_GLOBAL!$X$54),AW183*$N183))</f>
        <v>0</v>
      </c>
      <c r="CK183" s="59">
        <f t="shared" si="125"/>
        <v>0</v>
      </c>
      <c r="CL183" s="59">
        <f t="shared" si="126"/>
        <v>0</v>
      </c>
      <c r="CM183" s="59">
        <f t="shared" si="127"/>
        <v>0</v>
      </c>
      <c r="CN183" s="59">
        <f t="shared" si="128"/>
        <v>0</v>
      </c>
      <c r="CO183" s="59">
        <f t="shared" si="129"/>
        <v>0</v>
      </c>
      <c r="CP183" s="59">
        <f t="shared" si="130"/>
        <v>0</v>
      </c>
      <c r="CQ183" s="59">
        <f t="shared" si="131"/>
        <v>0</v>
      </c>
      <c r="CR183" s="59">
        <f t="shared" si="132"/>
        <v>0</v>
      </c>
      <c r="CS183" s="59">
        <f t="shared" si="133"/>
        <v>0</v>
      </c>
      <c r="CT183" s="59">
        <f t="shared" si="134"/>
        <v>0</v>
      </c>
      <c r="CU183" s="59">
        <f t="shared" si="135"/>
        <v>0</v>
      </c>
      <c r="CV183" s="59">
        <f t="shared" si="136"/>
        <v>0</v>
      </c>
      <c r="CW183" s="59">
        <f t="shared" si="137"/>
        <v>0</v>
      </c>
      <c r="CX183" s="59">
        <f t="shared" si="138"/>
        <v>0</v>
      </c>
      <c r="CY183" s="59">
        <f t="shared" si="139"/>
        <v>0</v>
      </c>
      <c r="CZ183" s="59">
        <f t="shared" si="140"/>
        <v>0</v>
      </c>
      <c r="DA183" s="59">
        <f t="shared" si="141"/>
        <v>0</v>
      </c>
      <c r="DB183" s="59">
        <f t="shared" si="142"/>
        <v>0</v>
      </c>
      <c r="DE183">
        <f t="shared" si="123"/>
        <v>178</v>
      </c>
      <c r="DF183" t="str">
        <f t="shared" si="143"/>
        <v/>
      </c>
      <c r="DG183" s="59">
        <f>IF($C183&lt;&gt;0,SUM($CK184:CK184),0)</f>
        <v>0</v>
      </c>
      <c r="DH183" s="59">
        <f>IF($C183&lt;&gt;0,SUM($CK184:CL184),0)</f>
        <v>0</v>
      </c>
      <c r="DI183" s="59">
        <f>IF($C183&lt;&gt;0,SUM($CK184:CM184),0)</f>
        <v>0</v>
      </c>
      <c r="DJ183" s="59">
        <f>IF($C183&lt;&gt;0,SUM($CK184:CN184),0)</f>
        <v>0</v>
      </c>
      <c r="DK183" s="59">
        <f>IF($C183&lt;&gt;0,SUM($CK184:CO184),0)</f>
        <v>0</v>
      </c>
      <c r="DL183" s="59">
        <f>IF($C183&lt;&gt;0,SUM($CK184:CP184),0)</f>
        <v>0</v>
      </c>
      <c r="DM183" s="59">
        <f>IF($C183&lt;&gt;0,SUM($CK184:CQ184),0)</f>
        <v>0</v>
      </c>
      <c r="DN183" s="59">
        <f>IF($C183&lt;&gt;0,SUM($CK184:CR184),0)</f>
        <v>0</v>
      </c>
      <c r="DO183" s="59">
        <f>IF($C183&lt;&gt;0,SUM($CK184:CS184),0)</f>
        <v>0</v>
      </c>
      <c r="DP183" s="59">
        <f>IF($C183&lt;&gt;0,SUM($CK184:CT184),0)</f>
        <v>0</v>
      </c>
      <c r="DQ183" s="59">
        <f>IF($C183&lt;&gt;0,SUM($CK184:CU184),0)</f>
        <v>0</v>
      </c>
      <c r="DR183" s="59">
        <f>IF($C183&lt;&gt;0,SUM($CK184:CV184),0)</f>
        <v>0</v>
      </c>
      <c r="DS183" s="59">
        <f>IF($C183&lt;&gt;0,SUM($CK184:CW184),0)</f>
        <v>0</v>
      </c>
      <c r="DT183" s="59">
        <f>IF($C183&lt;&gt;0,SUM($CK184:CX184),0)</f>
        <v>0</v>
      </c>
      <c r="DU183" s="59">
        <f>IF($C183&lt;&gt;0,SUM($CK184:CY184),0)</f>
        <v>0</v>
      </c>
      <c r="DV183" s="59">
        <f>IF($C183&lt;&gt;0,SUM($CK184:CZ184),0)</f>
        <v>0</v>
      </c>
      <c r="DW183" s="59">
        <f>IF($C183&lt;&gt;0,SUM($CK184:DA184),0)</f>
        <v>0</v>
      </c>
      <c r="DX183" s="59">
        <f>IF($C183&lt;&gt;0,SUM($CK184:DB184),0)</f>
        <v>0</v>
      </c>
      <c r="DY183" s="952" t="str">
        <f t="shared" si="147"/>
        <v/>
      </c>
    </row>
    <row r="184" spans="1:129" ht="13.5" hidden="1" thickBot="1">
      <c r="A184" s="3" t="str">
        <f t="shared" si="148"/>
        <v/>
      </c>
      <c r="B184" s="805">
        <f>Dados_GLOBAL_Inicial!E184</f>
        <v>0</v>
      </c>
      <c r="C184" s="953">
        <f>IF(IFERROR(VALUE(Dados_GLOBAL_Inicial!F184),0)=0,0,Dados_GLOBAL_Inicial!F184)</f>
        <v>0</v>
      </c>
      <c r="D184" s="830">
        <f>Dados_GLOBAL_Inicial!G184</f>
        <v>0</v>
      </c>
      <c r="E184" s="830" t="str">
        <f>IF(IFERROR(VLOOKUP(F184,Cod_Gde_Itens!$A$1:$B$80,2,FALSE),0)&gt;549,IFERROR(VLOOKUP(F184,Cod_Gde_Itens!$A$1:$B$80,2,FALSE),0),IF(Dados_GLOBAL_Inicial!H184=0,"",Dados_GLOBAL_Inicial!H184))</f>
        <v/>
      </c>
      <c r="F184" s="823">
        <f>Dados_GLOBAL_Inicial!I184</f>
        <v>0</v>
      </c>
      <c r="G184" s="824">
        <f>Dados_GLOBAL_Inicial!J184</f>
        <v>0</v>
      </c>
      <c r="H184" s="454">
        <f>Dados_GLOBAL_Inicial!K184</f>
        <v>0</v>
      </c>
      <c r="I184" s="970">
        <f>SUM('MEDIÇÃO_OBJETO (1)'!I184)</f>
        <v>0</v>
      </c>
      <c r="J184" s="455">
        <f t="shared" si="150"/>
        <v>0</v>
      </c>
      <c r="K184" s="451">
        <f t="shared" si="151"/>
        <v>0</v>
      </c>
      <c r="L184" s="452">
        <f t="shared" si="152"/>
        <v>0</v>
      </c>
      <c r="M184" s="809">
        <f t="shared" si="153"/>
        <v>0</v>
      </c>
      <c r="N184" s="810">
        <f>IF(IFERROR(VALUE(Dados_GLOBAL_Inicial!L184),0)=0,0,Dados_GLOBAL_Inicial!L184)</f>
        <v>0</v>
      </c>
      <c r="O184" s="812">
        <f>SUM('MEDIÇÃO_OBJETO (1)'!O184)</f>
        <v>0</v>
      </c>
      <c r="P184" s="812">
        <f>SUM('MEDIÇÃO_OBJETO (1)'!P184)</f>
        <v>0</v>
      </c>
      <c r="Q184" s="813">
        <f t="shared" si="154"/>
        <v>0</v>
      </c>
      <c r="R184" s="951"/>
      <c r="S184" s="815">
        <f>SUM('MEDIÇÃO_OBJETO (1)'!S184)</f>
        <v>0</v>
      </c>
      <c r="T184" s="815">
        <f>SUM('MEDIÇÃO_OBJETO (1)'!T184)</f>
        <v>0</v>
      </c>
      <c r="V184" s="19"/>
      <c r="W184" s="978">
        <f t="shared" si="155"/>
        <v>0</v>
      </c>
      <c r="X184" s="816">
        <f t="shared" si="156"/>
        <v>0</v>
      </c>
      <c r="Y184" s="816">
        <f t="shared" si="157"/>
        <v>0</v>
      </c>
      <c r="Z184" s="817">
        <f t="shared" si="158"/>
        <v>0</v>
      </c>
      <c r="AB184" s="453">
        <f t="shared" si="144"/>
        <v>0</v>
      </c>
      <c r="AC184" s="14">
        <f t="shared" si="159"/>
        <v>0</v>
      </c>
      <c r="AD184" s="819"/>
      <c r="AE184" s="631">
        <f t="shared" si="145"/>
        <v>0</v>
      </c>
      <c r="AF184" s="818">
        <f>SUM('MEDIÇÃO_OBJETO (1)'!AG184)</f>
        <v>0</v>
      </c>
      <c r="AG184" s="541">
        <f>SUM('MEDIÇÃO_OBJETO (1)'!AH184)</f>
        <v>0</v>
      </c>
      <c r="AH184" s="541">
        <f>SUM('MEDIÇÃO_OBJETO (1)'!AI184)</f>
        <v>0</v>
      </c>
      <c r="AI184" s="541">
        <f>SUM('MEDIÇÃO_OBJETO (1)'!AJ184)</f>
        <v>0</v>
      </c>
      <c r="AJ184" s="541">
        <f>SUM('MEDIÇÃO_OBJETO (1)'!AK184)</f>
        <v>0</v>
      </c>
      <c r="AK184" s="541">
        <f>SUM('MEDIÇÃO_OBJETO (1)'!AL184)</f>
        <v>0</v>
      </c>
      <c r="AL184" s="541">
        <f>SUM('MEDIÇÃO_OBJETO (1)'!AM184)</f>
        <v>0</v>
      </c>
      <c r="AM184" s="541">
        <f>SUM('MEDIÇÃO_OBJETO (1)'!AN184)</f>
        <v>0</v>
      </c>
      <c r="AN184" s="541">
        <f>SUM('MEDIÇÃO_OBJETO (1)'!AO184)</f>
        <v>0</v>
      </c>
      <c r="AO184" s="541">
        <f>SUM('MEDIÇÃO_OBJETO (1)'!AP184)</f>
        <v>0</v>
      </c>
      <c r="AP184" s="541">
        <f>SUM('MEDIÇÃO_OBJETO (1)'!AQ184)</f>
        <v>0</v>
      </c>
      <c r="AQ184" s="541">
        <f>SUM('MEDIÇÃO_OBJETO (1)'!AR184)</f>
        <v>0</v>
      </c>
      <c r="AR184" s="541">
        <f>SUM('MEDIÇÃO_OBJETO (1)'!AS184)</f>
        <v>0</v>
      </c>
      <c r="AS184" s="541">
        <f>SUM('MEDIÇÃO_OBJETO (1)'!AT184)</f>
        <v>0</v>
      </c>
      <c r="AT184" s="541">
        <f>SUM('MEDIÇÃO_OBJETO (1)'!AU184)</f>
        <v>0</v>
      </c>
      <c r="AU184" s="541">
        <f>SUM('MEDIÇÃO_OBJETO (1)'!AV184)</f>
        <v>0</v>
      </c>
      <c r="AV184" s="541">
        <f>SUM('MEDIÇÃO_OBJETO (1)'!AW184)</f>
        <v>0</v>
      </c>
      <c r="AW184" s="541">
        <f>SUM('MEDIÇÃO_OBJETO (1)'!AX184)</f>
        <v>0</v>
      </c>
      <c r="AX184" s="977"/>
      <c r="BN184" s="992">
        <f t="shared" si="160"/>
        <v>0</v>
      </c>
      <c r="BO184" s="538">
        <f t="shared" si="146"/>
        <v>0</v>
      </c>
      <c r="BP184" s="987">
        <f>IF(RESUMO_GLOBAL!$X$53="a",ROUND(AF184*$N184,RESUMO_GLOBAL!$X$54),IF(RESUMO_GLOBAL!$X$53="t",TRUNC(AF184*$N184,RESUMO_GLOBAL!$X$54),AF184*$N184))</f>
        <v>0</v>
      </c>
      <c r="BQ184" s="987">
        <f>IF(RESUMO_GLOBAL!$X$53="a",ROUND(AG184*$N184,RESUMO_GLOBAL!$X$54),IF(RESUMO_GLOBAL!$X$53="t",TRUNC(AG184*$N184,RESUMO_GLOBAL!$X$54),AG184*$N184))</f>
        <v>0</v>
      </c>
      <c r="BR184" s="987">
        <f>IF(RESUMO_GLOBAL!$X$53="a",ROUND(AH184*$N184,RESUMO_GLOBAL!$X$54),IF(RESUMO_GLOBAL!$X$53="t",TRUNC(AH184*$N184,RESUMO_GLOBAL!$X$54),AH184*$N184))</f>
        <v>0</v>
      </c>
      <c r="BS184" s="987">
        <f>IF(RESUMO_GLOBAL!$X$53="a",ROUND(AI184*$N184,RESUMO_GLOBAL!$X$54),IF(RESUMO_GLOBAL!$X$53="t",TRUNC(AI184*$N184,RESUMO_GLOBAL!$X$54),AI184*$N184))</f>
        <v>0</v>
      </c>
      <c r="BT184" s="987">
        <f>IF(RESUMO_GLOBAL!$X$53="a",ROUND(AJ184*$N184,RESUMO_GLOBAL!$X$54),IF(RESUMO_GLOBAL!$X$53="t",TRUNC(AJ184*$N184,RESUMO_GLOBAL!$X$54),AJ184*$N184))</f>
        <v>0</v>
      </c>
      <c r="BU184" s="987">
        <f>IF(RESUMO_GLOBAL!$X$53="a",ROUND(AK184*$N184,RESUMO_GLOBAL!$X$54),IF(RESUMO_GLOBAL!$X$53="t",TRUNC(AK184*$N184,RESUMO_GLOBAL!$X$54),AK184*$N184))</f>
        <v>0</v>
      </c>
      <c r="BV184" s="987">
        <f>IF(RESUMO_GLOBAL!$X$53="a",ROUND(AL184*$N184,RESUMO_GLOBAL!$X$54),IF(RESUMO_GLOBAL!$X$53="t",TRUNC(AL184*$N184,RESUMO_GLOBAL!$X$54),AL184*$N184))</f>
        <v>0</v>
      </c>
      <c r="BW184" s="987">
        <f>IF(RESUMO_GLOBAL!$X$53="a",ROUND(AM184*$N184,RESUMO_GLOBAL!$X$54),IF(RESUMO_GLOBAL!$X$53="t",TRUNC(AM184*$N184,RESUMO_GLOBAL!$X$54),AM184*$N184))</f>
        <v>0</v>
      </c>
      <c r="BX184" s="987">
        <f>IF(RESUMO_GLOBAL!$X$53="a",ROUND(AN184*$N184,RESUMO_GLOBAL!$X$54),IF(RESUMO_GLOBAL!$X$53="t",TRUNC(AN184*$N184,RESUMO_GLOBAL!$X$54),AN184*$N184))</f>
        <v>0</v>
      </c>
      <c r="BY184" s="987">
        <f>IF(RESUMO_GLOBAL!$X$53="a",ROUND(AO184*$N184,RESUMO_GLOBAL!$X$54),IF(RESUMO_GLOBAL!$X$53="t",TRUNC(AO184*$N184,RESUMO_GLOBAL!$X$54),AO184*$N184))</f>
        <v>0</v>
      </c>
      <c r="BZ184" s="987">
        <f>IF(RESUMO_GLOBAL!$X$53="a",ROUND(AP184*$N184,RESUMO_GLOBAL!$X$54),IF(RESUMO_GLOBAL!$X$53="t",TRUNC(AP184*$N184,RESUMO_GLOBAL!$X$54),AP184*$N184))</f>
        <v>0</v>
      </c>
      <c r="CA184" s="987">
        <f>IF(RESUMO_GLOBAL!$X$53="a",ROUND(AQ184*$N184,RESUMO_GLOBAL!$X$54),IF(RESUMO_GLOBAL!$X$53="t",TRUNC(AQ184*$N184,RESUMO_GLOBAL!$X$54),AQ184*$N184))</f>
        <v>0</v>
      </c>
      <c r="CB184" s="987">
        <f>IF(RESUMO_GLOBAL!$X$53="a",ROUND(AR184*$N184,RESUMO_GLOBAL!$X$54),IF(RESUMO_GLOBAL!$X$53="t",TRUNC(AR184*$N184,RESUMO_GLOBAL!$X$54),AR184*$N184))</f>
        <v>0</v>
      </c>
      <c r="CC184" s="987">
        <f>IF(RESUMO_GLOBAL!$X$53="a",ROUND(AS184*$N184,RESUMO_GLOBAL!$X$54),IF(RESUMO_GLOBAL!$X$53="t",TRUNC(AS184*$N184,RESUMO_GLOBAL!$X$54),AS184*$N184))</f>
        <v>0</v>
      </c>
      <c r="CD184" s="987">
        <f>IF(RESUMO_GLOBAL!$X$53="a",ROUND(AT184*$N184,RESUMO_GLOBAL!$X$54),IF(RESUMO_GLOBAL!$X$53="t",TRUNC(AT184*$N184,RESUMO_GLOBAL!$X$54),AT184*$N184))</f>
        <v>0</v>
      </c>
      <c r="CE184" s="987">
        <f>IF(RESUMO_GLOBAL!$X$53="a",ROUND(AU184*$N184,RESUMO_GLOBAL!$X$54),IF(RESUMO_GLOBAL!$X$53="t",TRUNC(AU184*$N184,RESUMO_GLOBAL!$X$54),AU184*$N184))</f>
        <v>0</v>
      </c>
      <c r="CF184" s="987">
        <f>IF(RESUMO_GLOBAL!$X$53="a",ROUND(AV184*$N184,RESUMO_GLOBAL!$X$54),IF(RESUMO_GLOBAL!$X$53="t",TRUNC(AV184*$N184,RESUMO_GLOBAL!$X$54),AV184*$N184))</f>
        <v>0</v>
      </c>
      <c r="CG184" s="987">
        <f>IF(RESUMO_GLOBAL!$X$53="a",ROUND(AW184*$N184,RESUMO_GLOBAL!$X$54),IF(RESUMO_GLOBAL!$X$53="t",TRUNC(AW184*$N184,RESUMO_GLOBAL!$X$54),AW184*$N184))</f>
        <v>0</v>
      </c>
      <c r="CK184" s="59">
        <f t="shared" si="125"/>
        <v>0</v>
      </c>
      <c r="CL184" s="59">
        <f t="shared" si="126"/>
        <v>0</v>
      </c>
      <c r="CM184" s="59">
        <f t="shared" si="127"/>
        <v>0</v>
      </c>
      <c r="CN184" s="59">
        <f t="shared" si="128"/>
        <v>0</v>
      </c>
      <c r="CO184" s="59">
        <f t="shared" si="129"/>
        <v>0</v>
      </c>
      <c r="CP184" s="59">
        <f t="shared" si="130"/>
        <v>0</v>
      </c>
      <c r="CQ184" s="59">
        <f t="shared" si="131"/>
        <v>0</v>
      </c>
      <c r="CR184" s="59">
        <f t="shared" si="132"/>
        <v>0</v>
      </c>
      <c r="CS184" s="59">
        <f t="shared" si="133"/>
        <v>0</v>
      </c>
      <c r="CT184" s="59">
        <f t="shared" si="134"/>
        <v>0</v>
      </c>
      <c r="CU184" s="59">
        <f t="shared" si="135"/>
        <v>0</v>
      </c>
      <c r="CV184" s="59">
        <f t="shared" si="136"/>
        <v>0</v>
      </c>
      <c r="CW184" s="59">
        <f t="shared" si="137"/>
        <v>0</v>
      </c>
      <c r="CX184" s="59">
        <f t="shared" si="138"/>
        <v>0</v>
      </c>
      <c r="CY184" s="59">
        <f t="shared" si="139"/>
        <v>0</v>
      </c>
      <c r="CZ184" s="59">
        <f t="shared" si="140"/>
        <v>0</v>
      </c>
      <c r="DA184" s="59">
        <f t="shared" si="141"/>
        <v>0</v>
      </c>
      <c r="DB184" s="59">
        <f t="shared" si="142"/>
        <v>0</v>
      </c>
      <c r="DE184">
        <f t="shared" si="123"/>
        <v>179</v>
      </c>
      <c r="DF184" t="str">
        <f t="shared" si="143"/>
        <v/>
      </c>
      <c r="DG184" s="59">
        <f>IF($C184&lt;&gt;0,SUM($CK185:CK185),0)</f>
        <v>0</v>
      </c>
      <c r="DH184" s="59">
        <f>IF($C184&lt;&gt;0,SUM($CK185:CL185),0)</f>
        <v>0</v>
      </c>
      <c r="DI184" s="59">
        <f>IF($C184&lt;&gt;0,SUM($CK185:CM185),0)</f>
        <v>0</v>
      </c>
      <c r="DJ184" s="59">
        <f>IF($C184&lt;&gt;0,SUM($CK185:CN185),0)</f>
        <v>0</v>
      </c>
      <c r="DK184" s="59">
        <f>IF($C184&lt;&gt;0,SUM($CK185:CO185),0)</f>
        <v>0</v>
      </c>
      <c r="DL184" s="59">
        <f>IF($C184&lt;&gt;0,SUM($CK185:CP185),0)</f>
        <v>0</v>
      </c>
      <c r="DM184" s="59">
        <f>IF($C184&lt;&gt;0,SUM($CK185:CQ185),0)</f>
        <v>0</v>
      </c>
      <c r="DN184" s="59">
        <f>IF($C184&lt;&gt;0,SUM($CK185:CR185),0)</f>
        <v>0</v>
      </c>
      <c r="DO184" s="59">
        <f>IF($C184&lt;&gt;0,SUM($CK185:CS185),0)</f>
        <v>0</v>
      </c>
      <c r="DP184" s="59">
        <f>IF($C184&lt;&gt;0,SUM($CK185:CT185),0)</f>
        <v>0</v>
      </c>
      <c r="DQ184" s="59">
        <f>IF($C184&lt;&gt;0,SUM($CK185:CU185),0)</f>
        <v>0</v>
      </c>
      <c r="DR184" s="59">
        <f>IF($C184&lt;&gt;0,SUM($CK185:CV185),0)</f>
        <v>0</v>
      </c>
      <c r="DS184" s="59">
        <f>IF($C184&lt;&gt;0,SUM($CK185:CW185),0)</f>
        <v>0</v>
      </c>
      <c r="DT184" s="59">
        <f>IF($C184&lt;&gt;0,SUM($CK185:CX185),0)</f>
        <v>0</v>
      </c>
      <c r="DU184" s="59">
        <f>IF($C184&lt;&gt;0,SUM($CK185:CY185),0)</f>
        <v>0</v>
      </c>
      <c r="DV184" s="59">
        <f>IF($C184&lt;&gt;0,SUM($CK185:CZ185),0)</f>
        <v>0</v>
      </c>
      <c r="DW184" s="59">
        <f>IF($C184&lt;&gt;0,SUM($CK185:DA185),0)</f>
        <v>0</v>
      </c>
      <c r="DX184" s="59">
        <f>IF($C184&lt;&gt;0,SUM($CK185:DB185),0)</f>
        <v>0</v>
      </c>
      <c r="DY184" s="952" t="str">
        <f t="shared" si="147"/>
        <v/>
      </c>
    </row>
    <row r="185" spans="1:129" ht="13.5" hidden="1" thickBot="1">
      <c r="A185" s="3" t="str">
        <f t="shared" si="148"/>
        <v/>
      </c>
      <c r="B185" s="805">
        <f>Dados_GLOBAL_Inicial!E185</f>
        <v>0</v>
      </c>
      <c r="C185" s="953">
        <f>IF(IFERROR(VALUE(Dados_GLOBAL_Inicial!F185),0)=0,0,Dados_GLOBAL_Inicial!F185)</f>
        <v>0</v>
      </c>
      <c r="D185" s="830">
        <f>Dados_GLOBAL_Inicial!G185</f>
        <v>0</v>
      </c>
      <c r="E185" s="830" t="str">
        <f>IF(IFERROR(VLOOKUP(F185,Cod_Gde_Itens!$A$1:$B$80,2,FALSE),0)&gt;549,IFERROR(VLOOKUP(F185,Cod_Gde_Itens!$A$1:$B$80,2,FALSE),0),IF(Dados_GLOBAL_Inicial!H185=0,"",Dados_GLOBAL_Inicial!H185))</f>
        <v/>
      </c>
      <c r="F185" s="823">
        <f>Dados_GLOBAL_Inicial!I185</f>
        <v>0</v>
      </c>
      <c r="G185" s="824">
        <f>Dados_GLOBAL_Inicial!J185</f>
        <v>0</v>
      </c>
      <c r="H185" s="454">
        <f>Dados_GLOBAL_Inicial!K185</f>
        <v>0</v>
      </c>
      <c r="I185" s="970">
        <f>SUM('MEDIÇÃO_OBJETO (1)'!I185)</f>
        <v>0</v>
      </c>
      <c r="J185" s="455">
        <f t="shared" si="150"/>
        <v>0</v>
      </c>
      <c r="K185" s="451">
        <f t="shared" si="151"/>
        <v>0</v>
      </c>
      <c r="L185" s="452">
        <f t="shared" si="152"/>
        <v>0</v>
      </c>
      <c r="M185" s="809">
        <f t="shared" si="153"/>
        <v>0</v>
      </c>
      <c r="N185" s="810">
        <f>IF(IFERROR(VALUE(Dados_GLOBAL_Inicial!L185),0)=0,0,Dados_GLOBAL_Inicial!L185)</f>
        <v>0</v>
      </c>
      <c r="O185" s="812">
        <f>SUM('MEDIÇÃO_OBJETO (1)'!O185)</f>
        <v>0</v>
      </c>
      <c r="P185" s="812">
        <f>SUM('MEDIÇÃO_OBJETO (1)'!P185)</f>
        <v>0</v>
      </c>
      <c r="Q185" s="813">
        <f t="shared" si="154"/>
        <v>0</v>
      </c>
      <c r="R185" s="951"/>
      <c r="S185" s="815">
        <f>SUM('MEDIÇÃO_OBJETO (1)'!S185)</f>
        <v>0</v>
      </c>
      <c r="T185" s="815">
        <f>SUM('MEDIÇÃO_OBJETO (1)'!T185)</f>
        <v>0</v>
      </c>
      <c r="V185" s="19"/>
      <c r="W185" s="978">
        <f t="shared" si="155"/>
        <v>0</v>
      </c>
      <c r="X185" s="816">
        <f t="shared" si="156"/>
        <v>0</v>
      </c>
      <c r="Y185" s="816">
        <f t="shared" si="157"/>
        <v>0</v>
      </c>
      <c r="Z185" s="817">
        <f t="shared" si="158"/>
        <v>0</v>
      </c>
      <c r="AB185" s="453">
        <f t="shared" si="144"/>
        <v>0</v>
      </c>
      <c r="AC185" s="14">
        <f t="shared" si="159"/>
        <v>0</v>
      </c>
      <c r="AD185" s="819"/>
      <c r="AE185" s="631">
        <f t="shared" si="145"/>
        <v>0</v>
      </c>
      <c r="AF185" s="818">
        <f>SUM('MEDIÇÃO_OBJETO (1)'!AG185)</f>
        <v>0</v>
      </c>
      <c r="AG185" s="541">
        <f>SUM('MEDIÇÃO_OBJETO (1)'!AH185)</f>
        <v>0</v>
      </c>
      <c r="AH185" s="541">
        <f>SUM('MEDIÇÃO_OBJETO (1)'!AI185)</f>
        <v>0</v>
      </c>
      <c r="AI185" s="541">
        <f>SUM('MEDIÇÃO_OBJETO (1)'!AJ185)</f>
        <v>0</v>
      </c>
      <c r="AJ185" s="541">
        <f>SUM('MEDIÇÃO_OBJETO (1)'!AK185)</f>
        <v>0</v>
      </c>
      <c r="AK185" s="541">
        <f>SUM('MEDIÇÃO_OBJETO (1)'!AL185)</f>
        <v>0</v>
      </c>
      <c r="AL185" s="541">
        <f>SUM('MEDIÇÃO_OBJETO (1)'!AM185)</f>
        <v>0</v>
      </c>
      <c r="AM185" s="541">
        <f>SUM('MEDIÇÃO_OBJETO (1)'!AN185)</f>
        <v>0</v>
      </c>
      <c r="AN185" s="541">
        <f>SUM('MEDIÇÃO_OBJETO (1)'!AO185)</f>
        <v>0</v>
      </c>
      <c r="AO185" s="541">
        <f>SUM('MEDIÇÃO_OBJETO (1)'!AP185)</f>
        <v>0</v>
      </c>
      <c r="AP185" s="541">
        <f>SUM('MEDIÇÃO_OBJETO (1)'!AQ185)</f>
        <v>0</v>
      </c>
      <c r="AQ185" s="541">
        <f>SUM('MEDIÇÃO_OBJETO (1)'!AR185)</f>
        <v>0</v>
      </c>
      <c r="AR185" s="541">
        <f>SUM('MEDIÇÃO_OBJETO (1)'!AS185)</f>
        <v>0</v>
      </c>
      <c r="AS185" s="541">
        <f>SUM('MEDIÇÃO_OBJETO (1)'!AT185)</f>
        <v>0</v>
      </c>
      <c r="AT185" s="541">
        <f>SUM('MEDIÇÃO_OBJETO (1)'!AU185)</f>
        <v>0</v>
      </c>
      <c r="AU185" s="541">
        <f>SUM('MEDIÇÃO_OBJETO (1)'!AV185)</f>
        <v>0</v>
      </c>
      <c r="AV185" s="541">
        <f>SUM('MEDIÇÃO_OBJETO (1)'!AW185)</f>
        <v>0</v>
      </c>
      <c r="AW185" s="541">
        <f>SUM('MEDIÇÃO_OBJETO (1)'!AX185)</f>
        <v>0</v>
      </c>
      <c r="AX185" s="977"/>
      <c r="BN185" s="992">
        <f t="shared" si="160"/>
        <v>0</v>
      </c>
      <c r="BO185" s="538">
        <f t="shared" si="146"/>
        <v>0</v>
      </c>
      <c r="BP185" s="987">
        <f>IF(RESUMO_GLOBAL!$X$53="a",ROUND(AF185*$N185,RESUMO_GLOBAL!$X$54),IF(RESUMO_GLOBAL!$X$53="t",TRUNC(AF185*$N185,RESUMO_GLOBAL!$X$54),AF185*$N185))</f>
        <v>0</v>
      </c>
      <c r="BQ185" s="987">
        <f>IF(RESUMO_GLOBAL!$X$53="a",ROUND(AG185*$N185,RESUMO_GLOBAL!$X$54),IF(RESUMO_GLOBAL!$X$53="t",TRUNC(AG185*$N185,RESUMO_GLOBAL!$X$54),AG185*$N185))</f>
        <v>0</v>
      </c>
      <c r="BR185" s="987">
        <f>IF(RESUMO_GLOBAL!$X$53="a",ROUND(AH185*$N185,RESUMO_GLOBAL!$X$54),IF(RESUMO_GLOBAL!$X$53="t",TRUNC(AH185*$N185,RESUMO_GLOBAL!$X$54),AH185*$N185))</f>
        <v>0</v>
      </c>
      <c r="BS185" s="987">
        <f>IF(RESUMO_GLOBAL!$X$53="a",ROUND(AI185*$N185,RESUMO_GLOBAL!$X$54),IF(RESUMO_GLOBAL!$X$53="t",TRUNC(AI185*$N185,RESUMO_GLOBAL!$X$54),AI185*$N185))</f>
        <v>0</v>
      </c>
      <c r="BT185" s="987">
        <f>IF(RESUMO_GLOBAL!$X$53="a",ROUND(AJ185*$N185,RESUMO_GLOBAL!$X$54),IF(RESUMO_GLOBAL!$X$53="t",TRUNC(AJ185*$N185,RESUMO_GLOBAL!$X$54),AJ185*$N185))</f>
        <v>0</v>
      </c>
      <c r="BU185" s="987">
        <f>IF(RESUMO_GLOBAL!$X$53="a",ROUND(AK185*$N185,RESUMO_GLOBAL!$X$54),IF(RESUMO_GLOBAL!$X$53="t",TRUNC(AK185*$N185,RESUMO_GLOBAL!$X$54),AK185*$N185))</f>
        <v>0</v>
      </c>
      <c r="BV185" s="987">
        <f>IF(RESUMO_GLOBAL!$X$53="a",ROUND(AL185*$N185,RESUMO_GLOBAL!$X$54),IF(RESUMO_GLOBAL!$X$53="t",TRUNC(AL185*$N185,RESUMO_GLOBAL!$X$54),AL185*$N185))</f>
        <v>0</v>
      </c>
      <c r="BW185" s="987">
        <f>IF(RESUMO_GLOBAL!$X$53="a",ROUND(AM185*$N185,RESUMO_GLOBAL!$X$54),IF(RESUMO_GLOBAL!$X$53="t",TRUNC(AM185*$N185,RESUMO_GLOBAL!$X$54),AM185*$N185))</f>
        <v>0</v>
      </c>
      <c r="BX185" s="987">
        <f>IF(RESUMO_GLOBAL!$X$53="a",ROUND(AN185*$N185,RESUMO_GLOBAL!$X$54),IF(RESUMO_GLOBAL!$X$53="t",TRUNC(AN185*$N185,RESUMO_GLOBAL!$X$54),AN185*$N185))</f>
        <v>0</v>
      </c>
      <c r="BY185" s="987">
        <f>IF(RESUMO_GLOBAL!$X$53="a",ROUND(AO185*$N185,RESUMO_GLOBAL!$X$54),IF(RESUMO_GLOBAL!$X$53="t",TRUNC(AO185*$N185,RESUMO_GLOBAL!$X$54),AO185*$N185))</f>
        <v>0</v>
      </c>
      <c r="BZ185" s="987">
        <f>IF(RESUMO_GLOBAL!$X$53="a",ROUND(AP185*$N185,RESUMO_GLOBAL!$X$54),IF(RESUMO_GLOBAL!$X$53="t",TRUNC(AP185*$N185,RESUMO_GLOBAL!$X$54),AP185*$N185))</f>
        <v>0</v>
      </c>
      <c r="CA185" s="987">
        <f>IF(RESUMO_GLOBAL!$X$53="a",ROUND(AQ185*$N185,RESUMO_GLOBAL!$X$54),IF(RESUMO_GLOBAL!$X$53="t",TRUNC(AQ185*$N185,RESUMO_GLOBAL!$X$54),AQ185*$N185))</f>
        <v>0</v>
      </c>
      <c r="CB185" s="987">
        <f>IF(RESUMO_GLOBAL!$X$53="a",ROUND(AR185*$N185,RESUMO_GLOBAL!$X$54),IF(RESUMO_GLOBAL!$X$53="t",TRUNC(AR185*$N185,RESUMO_GLOBAL!$X$54),AR185*$N185))</f>
        <v>0</v>
      </c>
      <c r="CC185" s="987">
        <f>IF(RESUMO_GLOBAL!$X$53="a",ROUND(AS185*$N185,RESUMO_GLOBAL!$X$54),IF(RESUMO_GLOBAL!$X$53="t",TRUNC(AS185*$N185,RESUMO_GLOBAL!$X$54),AS185*$N185))</f>
        <v>0</v>
      </c>
      <c r="CD185" s="987">
        <f>IF(RESUMO_GLOBAL!$X$53="a",ROUND(AT185*$N185,RESUMO_GLOBAL!$X$54),IF(RESUMO_GLOBAL!$X$53="t",TRUNC(AT185*$N185,RESUMO_GLOBAL!$X$54),AT185*$N185))</f>
        <v>0</v>
      </c>
      <c r="CE185" s="987">
        <f>IF(RESUMO_GLOBAL!$X$53="a",ROUND(AU185*$N185,RESUMO_GLOBAL!$X$54),IF(RESUMO_GLOBAL!$X$53="t",TRUNC(AU185*$N185,RESUMO_GLOBAL!$X$54),AU185*$N185))</f>
        <v>0</v>
      </c>
      <c r="CF185" s="987">
        <f>IF(RESUMO_GLOBAL!$X$53="a",ROUND(AV185*$N185,RESUMO_GLOBAL!$X$54),IF(RESUMO_GLOBAL!$X$53="t",TRUNC(AV185*$N185,RESUMO_GLOBAL!$X$54),AV185*$N185))</f>
        <v>0</v>
      </c>
      <c r="CG185" s="987">
        <f>IF(RESUMO_GLOBAL!$X$53="a",ROUND(AW185*$N185,RESUMO_GLOBAL!$X$54),IF(RESUMO_GLOBAL!$X$53="t",TRUNC(AW185*$N185,RESUMO_GLOBAL!$X$54),AW185*$N185))</f>
        <v>0</v>
      </c>
      <c r="CK185" s="59">
        <f t="shared" si="125"/>
        <v>0</v>
      </c>
      <c r="CL185" s="59">
        <f t="shared" si="126"/>
        <v>0</v>
      </c>
      <c r="CM185" s="59">
        <f t="shared" si="127"/>
        <v>0</v>
      </c>
      <c r="CN185" s="59">
        <f t="shared" si="128"/>
        <v>0</v>
      </c>
      <c r="CO185" s="59">
        <f t="shared" si="129"/>
        <v>0</v>
      </c>
      <c r="CP185" s="59">
        <f t="shared" si="130"/>
        <v>0</v>
      </c>
      <c r="CQ185" s="59">
        <f t="shared" si="131"/>
        <v>0</v>
      </c>
      <c r="CR185" s="59">
        <f t="shared" si="132"/>
        <v>0</v>
      </c>
      <c r="CS185" s="59">
        <f t="shared" si="133"/>
        <v>0</v>
      </c>
      <c r="CT185" s="59">
        <f t="shared" si="134"/>
        <v>0</v>
      </c>
      <c r="CU185" s="59">
        <f t="shared" si="135"/>
        <v>0</v>
      </c>
      <c r="CV185" s="59">
        <f t="shared" si="136"/>
        <v>0</v>
      </c>
      <c r="CW185" s="59">
        <f t="shared" si="137"/>
        <v>0</v>
      </c>
      <c r="CX185" s="59">
        <f t="shared" si="138"/>
        <v>0</v>
      </c>
      <c r="CY185" s="59">
        <f t="shared" si="139"/>
        <v>0</v>
      </c>
      <c r="CZ185" s="59">
        <f t="shared" si="140"/>
        <v>0</v>
      </c>
      <c r="DA185" s="59">
        <f t="shared" si="141"/>
        <v>0</v>
      </c>
      <c r="DB185" s="59">
        <f t="shared" si="142"/>
        <v>0</v>
      </c>
      <c r="DE185">
        <f t="shared" si="123"/>
        <v>180</v>
      </c>
      <c r="DF185" t="str">
        <f t="shared" si="143"/>
        <v/>
      </c>
      <c r="DG185" s="59">
        <f>IF($C185&lt;&gt;0,SUM($CK186:CK186),0)</f>
        <v>0</v>
      </c>
      <c r="DH185" s="59">
        <f>IF($C185&lt;&gt;0,SUM($CK186:CL186),0)</f>
        <v>0</v>
      </c>
      <c r="DI185" s="59">
        <f>IF($C185&lt;&gt;0,SUM($CK186:CM186),0)</f>
        <v>0</v>
      </c>
      <c r="DJ185" s="59">
        <f>IF($C185&lt;&gt;0,SUM($CK186:CN186),0)</f>
        <v>0</v>
      </c>
      <c r="DK185" s="59">
        <f>IF($C185&lt;&gt;0,SUM($CK186:CO186),0)</f>
        <v>0</v>
      </c>
      <c r="DL185" s="59">
        <f>IF($C185&lt;&gt;0,SUM($CK186:CP186),0)</f>
        <v>0</v>
      </c>
      <c r="DM185" s="59">
        <f>IF($C185&lt;&gt;0,SUM($CK186:CQ186),0)</f>
        <v>0</v>
      </c>
      <c r="DN185" s="59">
        <f>IF($C185&lt;&gt;0,SUM($CK186:CR186),0)</f>
        <v>0</v>
      </c>
      <c r="DO185" s="59">
        <f>IF($C185&lt;&gt;0,SUM($CK186:CS186),0)</f>
        <v>0</v>
      </c>
      <c r="DP185" s="59">
        <f>IF($C185&lt;&gt;0,SUM($CK186:CT186),0)</f>
        <v>0</v>
      </c>
      <c r="DQ185" s="59">
        <f>IF($C185&lt;&gt;0,SUM($CK186:CU186),0)</f>
        <v>0</v>
      </c>
      <c r="DR185" s="59">
        <f>IF($C185&lt;&gt;0,SUM($CK186:CV186),0)</f>
        <v>0</v>
      </c>
      <c r="DS185" s="59">
        <f>IF($C185&lt;&gt;0,SUM($CK186:CW186),0)</f>
        <v>0</v>
      </c>
      <c r="DT185" s="59">
        <f>IF($C185&lt;&gt;0,SUM($CK186:CX186),0)</f>
        <v>0</v>
      </c>
      <c r="DU185" s="59">
        <f>IF($C185&lt;&gt;0,SUM($CK186:CY186),0)</f>
        <v>0</v>
      </c>
      <c r="DV185" s="59">
        <f>IF($C185&lt;&gt;0,SUM($CK186:CZ186),0)</f>
        <v>0</v>
      </c>
      <c r="DW185" s="59">
        <f>IF($C185&lt;&gt;0,SUM($CK186:DA186),0)</f>
        <v>0</v>
      </c>
      <c r="DX185" s="59">
        <f>IF($C185&lt;&gt;0,SUM($CK186:DB186),0)</f>
        <v>0</v>
      </c>
      <c r="DY185" s="952" t="str">
        <f t="shared" si="147"/>
        <v/>
      </c>
    </row>
    <row r="186" spans="1:129" ht="13.5" hidden="1" thickBot="1">
      <c r="A186" s="3" t="str">
        <f t="shared" si="148"/>
        <v/>
      </c>
      <c r="B186" s="805">
        <f>Dados_GLOBAL_Inicial!E186</f>
        <v>0</v>
      </c>
      <c r="C186" s="953">
        <f>IF(IFERROR(VALUE(Dados_GLOBAL_Inicial!F186),0)=0,0,Dados_GLOBAL_Inicial!F186)</f>
        <v>0</v>
      </c>
      <c r="D186" s="830">
        <f>Dados_GLOBAL_Inicial!G186</f>
        <v>0</v>
      </c>
      <c r="E186" s="830" t="str">
        <f>IF(IFERROR(VLOOKUP(F186,Cod_Gde_Itens!$A$1:$B$80,2,FALSE),0)&gt;549,IFERROR(VLOOKUP(F186,Cod_Gde_Itens!$A$1:$B$80,2,FALSE),0),IF(Dados_GLOBAL_Inicial!H186=0,"",Dados_GLOBAL_Inicial!H186))</f>
        <v/>
      </c>
      <c r="F186" s="823">
        <f>Dados_GLOBAL_Inicial!I186</f>
        <v>0</v>
      </c>
      <c r="G186" s="824">
        <f>Dados_GLOBAL_Inicial!J186</f>
        <v>0</v>
      </c>
      <c r="H186" s="454">
        <f>Dados_GLOBAL_Inicial!K186</f>
        <v>0</v>
      </c>
      <c r="I186" s="970">
        <f>SUM('MEDIÇÃO_OBJETO (1)'!I186)</f>
        <v>0</v>
      </c>
      <c r="J186" s="455">
        <f t="shared" si="150"/>
        <v>0</v>
      </c>
      <c r="K186" s="451">
        <f t="shared" si="151"/>
        <v>0</v>
      </c>
      <c r="L186" s="452">
        <f t="shared" si="152"/>
        <v>0</v>
      </c>
      <c r="M186" s="809">
        <f t="shared" si="153"/>
        <v>0</v>
      </c>
      <c r="N186" s="810">
        <f>IF(IFERROR(VALUE(Dados_GLOBAL_Inicial!L186),0)=0,0,Dados_GLOBAL_Inicial!L186)</f>
        <v>0</v>
      </c>
      <c r="O186" s="812">
        <f>SUM('MEDIÇÃO_OBJETO (1)'!O186)</f>
        <v>0</v>
      </c>
      <c r="P186" s="812">
        <f>SUM('MEDIÇÃO_OBJETO (1)'!P186)</f>
        <v>0</v>
      </c>
      <c r="Q186" s="813">
        <f t="shared" si="154"/>
        <v>0</v>
      </c>
      <c r="R186" s="951"/>
      <c r="S186" s="815">
        <f>SUM('MEDIÇÃO_OBJETO (1)'!S186)</f>
        <v>0</v>
      </c>
      <c r="T186" s="815">
        <f>SUM('MEDIÇÃO_OBJETO (1)'!T186)</f>
        <v>0</v>
      </c>
      <c r="V186" s="19"/>
      <c r="W186" s="978">
        <f t="shared" si="155"/>
        <v>0</v>
      </c>
      <c r="X186" s="816">
        <f t="shared" si="156"/>
        <v>0</v>
      </c>
      <c r="Y186" s="816">
        <f t="shared" si="157"/>
        <v>0</v>
      </c>
      <c r="Z186" s="817">
        <f t="shared" si="158"/>
        <v>0</v>
      </c>
      <c r="AB186" s="453">
        <f t="shared" si="144"/>
        <v>0</v>
      </c>
      <c r="AC186" s="14">
        <f t="shared" si="159"/>
        <v>0</v>
      </c>
      <c r="AD186" s="819"/>
      <c r="AE186" s="631">
        <f t="shared" si="145"/>
        <v>0</v>
      </c>
      <c r="AF186" s="818">
        <f>SUM('MEDIÇÃO_OBJETO (1)'!AG186)</f>
        <v>0</v>
      </c>
      <c r="AG186" s="541">
        <f>SUM('MEDIÇÃO_OBJETO (1)'!AH186)</f>
        <v>0</v>
      </c>
      <c r="AH186" s="541">
        <f>SUM('MEDIÇÃO_OBJETO (1)'!AI186)</f>
        <v>0</v>
      </c>
      <c r="AI186" s="541">
        <f>SUM('MEDIÇÃO_OBJETO (1)'!AJ186)</f>
        <v>0</v>
      </c>
      <c r="AJ186" s="541">
        <f>SUM('MEDIÇÃO_OBJETO (1)'!AK186)</f>
        <v>0</v>
      </c>
      <c r="AK186" s="541">
        <f>SUM('MEDIÇÃO_OBJETO (1)'!AL186)</f>
        <v>0</v>
      </c>
      <c r="AL186" s="541">
        <f>SUM('MEDIÇÃO_OBJETO (1)'!AM186)</f>
        <v>0</v>
      </c>
      <c r="AM186" s="541">
        <f>SUM('MEDIÇÃO_OBJETO (1)'!AN186)</f>
        <v>0</v>
      </c>
      <c r="AN186" s="541">
        <f>SUM('MEDIÇÃO_OBJETO (1)'!AO186)</f>
        <v>0</v>
      </c>
      <c r="AO186" s="541">
        <f>SUM('MEDIÇÃO_OBJETO (1)'!AP186)</f>
        <v>0</v>
      </c>
      <c r="AP186" s="541">
        <f>SUM('MEDIÇÃO_OBJETO (1)'!AQ186)</f>
        <v>0</v>
      </c>
      <c r="AQ186" s="541">
        <f>SUM('MEDIÇÃO_OBJETO (1)'!AR186)</f>
        <v>0</v>
      </c>
      <c r="AR186" s="541">
        <f>SUM('MEDIÇÃO_OBJETO (1)'!AS186)</f>
        <v>0</v>
      </c>
      <c r="AS186" s="541">
        <f>SUM('MEDIÇÃO_OBJETO (1)'!AT186)</f>
        <v>0</v>
      </c>
      <c r="AT186" s="541">
        <f>SUM('MEDIÇÃO_OBJETO (1)'!AU186)</f>
        <v>0</v>
      </c>
      <c r="AU186" s="541">
        <f>SUM('MEDIÇÃO_OBJETO (1)'!AV186)</f>
        <v>0</v>
      </c>
      <c r="AV186" s="541">
        <f>SUM('MEDIÇÃO_OBJETO (1)'!AW186)</f>
        <v>0</v>
      </c>
      <c r="AW186" s="541">
        <f>SUM('MEDIÇÃO_OBJETO (1)'!AX186)</f>
        <v>0</v>
      </c>
      <c r="AX186" s="977"/>
      <c r="BN186" s="992">
        <f t="shared" si="160"/>
        <v>0</v>
      </c>
      <c r="BO186" s="538">
        <f t="shared" si="146"/>
        <v>0</v>
      </c>
      <c r="BP186" s="987">
        <f>IF(RESUMO_GLOBAL!$X$53="a",ROUND(AF186*$N186,RESUMO_GLOBAL!$X$54),IF(RESUMO_GLOBAL!$X$53="t",TRUNC(AF186*$N186,RESUMO_GLOBAL!$X$54),AF186*$N186))</f>
        <v>0</v>
      </c>
      <c r="BQ186" s="987">
        <f>IF(RESUMO_GLOBAL!$X$53="a",ROUND(AG186*$N186,RESUMO_GLOBAL!$X$54),IF(RESUMO_GLOBAL!$X$53="t",TRUNC(AG186*$N186,RESUMO_GLOBAL!$X$54),AG186*$N186))</f>
        <v>0</v>
      </c>
      <c r="BR186" s="987">
        <f>IF(RESUMO_GLOBAL!$X$53="a",ROUND(AH186*$N186,RESUMO_GLOBAL!$X$54),IF(RESUMO_GLOBAL!$X$53="t",TRUNC(AH186*$N186,RESUMO_GLOBAL!$X$54),AH186*$N186))</f>
        <v>0</v>
      </c>
      <c r="BS186" s="987">
        <f>IF(RESUMO_GLOBAL!$X$53="a",ROUND(AI186*$N186,RESUMO_GLOBAL!$X$54),IF(RESUMO_GLOBAL!$X$53="t",TRUNC(AI186*$N186,RESUMO_GLOBAL!$X$54),AI186*$N186))</f>
        <v>0</v>
      </c>
      <c r="BT186" s="987">
        <f>IF(RESUMO_GLOBAL!$X$53="a",ROUND(AJ186*$N186,RESUMO_GLOBAL!$X$54),IF(RESUMO_GLOBAL!$X$53="t",TRUNC(AJ186*$N186,RESUMO_GLOBAL!$X$54),AJ186*$N186))</f>
        <v>0</v>
      </c>
      <c r="BU186" s="987">
        <f>IF(RESUMO_GLOBAL!$X$53="a",ROUND(AK186*$N186,RESUMO_GLOBAL!$X$54),IF(RESUMO_GLOBAL!$X$53="t",TRUNC(AK186*$N186,RESUMO_GLOBAL!$X$54),AK186*$N186))</f>
        <v>0</v>
      </c>
      <c r="BV186" s="987">
        <f>IF(RESUMO_GLOBAL!$X$53="a",ROUND(AL186*$N186,RESUMO_GLOBAL!$X$54),IF(RESUMO_GLOBAL!$X$53="t",TRUNC(AL186*$N186,RESUMO_GLOBAL!$X$54),AL186*$N186))</f>
        <v>0</v>
      </c>
      <c r="BW186" s="987">
        <f>IF(RESUMO_GLOBAL!$X$53="a",ROUND(AM186*$N186,RESUMO_GLOBAL!$X$54),IF(RESUMO_GLOBAL!$X$53="t",TRUNC(AM186*$N186,RESUMO_GLOBAL!$X$54),AM186*$N186))</f>
        <v>0</v>
      </c>
      <c r="BX186" s="987">
        <f>IF(RESUMO_GLOBAL!$X$53="a",ROUND(AN186*$N186,RESUMO_GLOBAL!$X$54),IF(RESUMO_GLOBAL!$X$53="t",TRUNC(AN186*$N186,RESUMO_GLOBAL!$X$54),AN186*$N186))</f>
        <v>0</v>
      </c>
      <c r="BY186" s="987">
        <f>IF(RESUMO_GLOBAL!$X$53="a",ROUND(AO186*$N186,RESUMO_GLOBAL!$X$54),IF(RESUMO_GLOBAL!$X$53="t",TRUNC(AO186*$N186,RESUMO_GLOBAL!$X$54),AO186*$N186))</f>
        <v>0</v>
      </c>
      <c r="BZ186" s="987">
        <f>IF(RESUMO_GLOBAL!$X$53="a",ROUND(AP186*$N186,RESUMO_GLOBAL!$X$54),IF(RESUMO_GLOBAL!$X$53="t",TRUNC(AP186*$N186,RESUMO_GLOBAL!$X$54),AP186*$N186))</f>
        <v>0</v>
      </c>
      <c r="CA186" s="987">
        <f>IF(RESUMO_GLOBAL!$X$53="a",ROUND(AQ186*$N186,RESUMO_GLOBAL!$X$54),IF(RESUMO_GLOBAL!$X$53="t",TRUNC(AQ186*$N186,RESUMO_GLOBAL!$X$54),AQ186*$N186))</f>
        <v>0</v>
      </c>
      <c r="CB186" s="987">
        <f>IF(RESUMO_GLOBAL!$X$53="a",ROUND(AR186*$N186,RESUMO_GLOBAL!$X$54),IF(RESUMO_GLOBAL!$X$53="t",TRUNC(AR186*$N186,RESUMO_GLOBAL!$X$54),AR186*$N186))</f>
        <v>0</v>
      </c>
      <c r="CC186" s="987">
        <f>IF(RESUMO_GLOBAL!$X$53="a",ROUND(AS186*$N186,RESUMO_GLOBAL!$X$54),IF(RESUMO_GLOBAL!$X$53="t",TRUNC(AS186*$N186,RESUMO_GLOBAL!$X$54),AS186*$N186))</f>
        <v>0</v>
      </c>
      <c r="CD186" s="987">
        <f>IF(RESUMO_GLOBAL!$X$53="a",ROUND(AT186*$N186,RESUMO_GLOBAL!$X$54),IF(RESUMO_GLOBAL!$X$53="t",TRUNC(AT186*$N186,RESUMO_GLOBAL!$X$54),AT186*$N186))</f>
        <v>0</v>
      </c>
      <c r="CE186" s="987">
        <f>IF(RESUMO_GLOBAL!$X$53="a",ROUND(AU186*$N186,RESUMO_GLOBAL!$X$54),IF(RESUMO_GLOBAL!$X$53="t",TRUNC(AU186*$N186,RESUMO_GLOBAL!$X$54),AU186*$N186))</f>
        <v>0</v>
      </c>
      <c r="CF186" s="987">
        <f>IF(RESUMO_GLOBAL!$X$53="a",ROUND(AV186*$N186,RESUMO_GLOBAL!$X$54),IF(RESUMO_GLOBAL!$X$53="t",TRUNC(AV186*$N186,RESUMO_GLOBAL!$X$54),AV186*$N186))</f>
        <v>0</v>
      </c>
      <c r="CG186" s="987">
        <f>IF(RESUMO_GLOBAL!$X$53="a",ROUND(AW186*$N186,RESUMO_GLOBAL!$X$54),IF(RESUMO_GLOBAL!$X$53="t",TRUNC(AW186*$N186,RESUMO_GLOBAL!$X$54),AW186*$N186))</f>
        <v>0</v>
      </c>
      <c r="CK186" s="59">
        <f t="shared" si="125"/>
        <v>0</v>
      </c>
      <c r="CL186" s="59">
        <f t="shared" si="126"/>
        <v>0</v>
      </c>
      <c r="CM186" s="59">
        <f t="shared" si="127"/>
        <v>0</v>
      </c>
      <c r="CN186" s="59">
        <f t="shared" si="128"/>
        <v>0</v>
      </c>
      <c r="CO186" s="59">
        <f t="shared" si="129"/>
        <v>0</v>
      </c>
      <c r="CP186" s="59">
        <f t="shared" si="130"/>
        <v>0</v>
      </c>
      <c r="CQ186" s="59">
        <f t="shared" si="131"/>
        <v>0</v>
      </c>
      <c r="CR186" s="59">
        <f t="shared" si="132"/>
        <v>0</v>
      </c>
      <c r="CS186" s="59">
        <f t="shared" si="133"/>
        <v>0</v>
      </c>
      <c r="CT186" s="59">
        <f t="shared" si="134"/>
        <v>0</v>
      </c>
      <c r="CU186" s="59">
        <f t="shared" si="135"/>
        <v>0</v>
      </c>
      <c r="CV186" s="59">
        <f t="shared" si="136"/>
        <v>0</v>
      </c>
      <c r="CW186" s="59">
        <f t="shared" si="137"/>
        <v>0</v>
      </c>
      <c r="CX186" s="59">
        <f t="shared" si="138"/>
        <v>0</v>
      </c>
      <c r="CY186" s="59">
        <f t="shared" si="139"/>
        <v>0</v>
      </c>
      <c r="CZ186" s="59">
        <f t="shared" si="140"/>
        <v>0</v>
      </c>
      <c r="DA186" s="59">
        <f t="shared" si="141"/>
        <v>0</v>
      </c>
      <c r="DB186" s="59">
        <f t="shared" si="142"/>
        <v>0</v>
      </c>
      <c r="DE186">
        <f t="shared" si="123"/>
        <v>181</v>
      </c>
      <c r="DF186" t="str">
        <f t="shared" si="143"/>
        <v/>
      </c>
      <c r="DG186" s="59">
        <f>IF($C186&lt;&gt;0,SUM($CK187:CK187),0)</f>
        <v>0</v>
      </c>
      <c r="DH186" s="59">
        <f>IF($C186&lt;&gt;0,SUM($CK187:CL187),0)</f>
        <v>0</v>
      </c>
      <c r="DI186" s="59">
        <f>IF($C186&lt;&gt;0,SUM($CK187:CM187),0)</f>
        <v>0</v>
      </c>
      <c r="DJ186" s="59">
        <f>IF($C186&lt;&gt;0,SUM($CK187:CN187),0)</f>
        <v>0</v>
      </c>
      <c r="DK186" s="59">
        <f>IF($C186&lt;&gt;0,SUM($CK187:CO187),0)</f>
        <v>0</v>
      </c>
      <c r="DL186" s="59">
        <f>IF($C186&lt;&gt;0,SUM($CK187:CP187),0)</f>
        <v>0</v>
      </c>
      <c r="DM186" s="59">
        <f>IF($C186&lt;&gt;0,SUM($CK187:CQ187),0)</f>
        <v>0</v>
      </c>
      <c r="DN186" s="59">
        <f>IF($C186&lt;&gt;0,SUM($CK187:CR187),0)</f>
        <v>0</v>
      </c>
      <c r="DO186" s="59">
        <f>IF($C186&lt;&gt;0,SUM($CK187:CS187),0)</f>
        <v>0</v>
      </c>
      <c r="DP186" s="59">
        <f>IF($C186&lt;&gt;0,SUM($CK187:CT187),0)</f>
        <v>0</v>
      </c>
      <c r="DQ186" s="59">
        <f>IF($C186&lt;&gt;0,SUM($CK187:CU187),0)</f>
        <v>0</v>
      </c>
      <c r="DR186" s="59">
        <f>IF($C186&lt;&gt;0,SUM($CK187:CV187),0)</f>
        <v>0</v>
      </c>
      <c r="DS186" s="59">
        <f>IF($C186&lt;&gt;0,SUM($CK187:CW187),0)</f>
        <v>0</v>
      </c>
      <c r="DT186" s="59">
        <f>IF($C186&lt;&gt;0,SUM($CK187:CX187),0)</f>
        <v>0</v>
      </c>
      <c r="DU186" s="59">
        <f>IF($C186&lt;&gt;0,SUM($CK187:CY187),0)</f>
        <v>0</v>
      </c>
      <c r="DV186" s="59">
        <f>IF($C186&lt;&gt;0,SUM($CK187:CZ187),0)</f>
        <v>0</v>
      </c>
      <c r="DW186" s="59">
        <f>IF($C186&lt;&gt;0,SUM($CK187:DA187),0)</f>
        <v>0</v>
      </c>
      <c r="DX186" s="59">
        <f>IF($C186&lt;&gt;0,SUM($CK187:DB187),0)</f>
        <v>0</v>
      </c>
      <c r="DY186" s="952" t="str">
        <f t="shared" si="147"/>
        <v/>
      </c>
    </row>
    <row r="187" spans="1:129" ht="13.5" hidden="1" thickBot="1">
      <c r="A187" s="3" t="str">
        <f t="shared" si="148"/>
        <v/>
      </c>
      <c r="B187" s="805">
        <f>Dados_GLOBAL_Inicial!E187</f>
        <v>0</v>
      </c>
      <c r="C187" s="956">
        <f>IF(IFERROR(VALUE(Dados_GLOBAL_Inicial!F187),0)=0,0,Dados_GLOBAL_Inicial!F187)</f>
        <v>0</v>
      </c>
      <c r="D187" s="957">
        <f>Dados_GLOBAL_Inicial!G187</f>
        <v>0</v>
      </c>
      <c r="E187" s="957" t="str">
        <f>IF(IFERROR(VLOOKUP(F187,Cod_Gde_Itens!$A$1:$B$80,2,FALSE),0)&gt;549,IFERROR(VLOOKUP(F187,Cod_Gde_Itens!$A$1:$B$80,2,FALSE),0),IF(Dados_GLOBAL_Inicial!H187=0,"",Dados_GLOBAL_Inicial!H187))</f>
        <v/>
      </c>
      <c r="F187" s="958">
        <f>Dados_GLOBAL_Inicial!I187</f>
        <v>0</v>
      </c>
      <c r="G187" s="824">
        <f>Dados_GLOBAL_Inicial!J187</f>
        <v>0</v>
      </c>
      <c r="H187" s="454">
        <f>Dados_GLOBAL_Inicial!K187</f>
        <v>0</v>
      </c>
      <c r="I187" s="970">
        <f>SUM('MEDIÇÃO_OBJETO (1)'!I187)</f>
        <v>0</v>
      </c>
      <c r="J187" s="455">
        <f t="shared" si="150"/>
        <v>0</v>
      </c>
      <c r="K187" s="451">
        <f t="shared" si="151"/>
        <v>0</v>
      </c>
      <c r="L187" s="452">
        <f t="shared" si="152"/>
        <v>0</v>
      </c>
      <c r="M187" s="809">
        <f t="shared" si="153"/>
        <v>0</v>
      </c>
      <c r="N187" s="810">
        <f>IF(IFERROR(VALUE(Dados_GLOBAL_Inicial!L187),0)=0,0,Dados_GLOBAL_Inicial!L187)</f>
        <v>0</v>
      </c>
      <c r="O187" s="812">
        <f>SUM('MEDIÇÃO_OBJETO (1)'!O187)</f>
        <v>0</v>
      </c>
      <c r="P187" s="812">
        <f>SUM('MEDIÇÃO_OBJETO (1)'!P187)</f>
        <v>0</v>
      </c>
      <c r="Q187" s="813">
        <f t="shared" si="154"/>
        <v>0</v>
      </c>
      <c r="R187" s="951"/>
      <c r="S187" s="815">
        <f>SUM('MEDIÇÃO_OBJETO (1)'!S187)</f>
        <v>0</v>
      </c>
      <c r="T187" s="815">
        <f>SUM('MEDIÇÃO_OBJETO (1)'!T187)</f>
        <v>0</v>
      </c>
      <c r="V187" s="19"/>
      <c r="W187" s="978">
        <f t="shared" si="155"/>
        <v>0</v>
      </c>
      <c r="X187" s="816">
        <f t="shared" si="156"/>
        <v>0</v>
      </c>
      <c r="Y187" s="816">
        <f t="shared" si="157"/>
        <v>0</v>
      </c>
      <c r="Z187" s="817">
        <f t="shared" si="158"/>
        <v>0</v>
      </c>
      <c r="AB187" s="453">
        <f t="shared" si="144"/>
        <v>0</v>
      </c>
      <c r="AC187" s="14">
        <f t="shared" si="159"/>
        <v>0</v>
      </c>
      <c r="AD187" s="819"/>
      <c r="AE187" s="631">
        <f t="shared" si="145"/>
        <v>0</v>
      </c>
      <c r="AF187" s="818">
        <f>SUM('MEDIÇÃO_OBJETO (1)'!AG187)</f>
        <v>0</v>
      </c>
      <c r="AG187" s="541">
        <f>SUM('MEDIÇÃO_OBJETO (1)'!AH187)</f>
        <v>0</v>
      </c>
      <c r="AH187" s="541">
        <f>SUM('MEDIÇÃO_OBJETO (1)'!AI187)</f>
        <v>0</v>
      </c>
      <c r="AI187" s="541">
        <f>SUM('MEDIÇÃO_OBJETO (1)'!AJ187)</f>
        <v>0</v>
      </c>
      <c r="AJ187" s="541">
        <f>SUM('MEDIÇÃO_OBJETO (1)'!AK187)</f>
        <v>0</v>
      </c>
      <c r="AK187" s="541">
        <f>SUM('MEDIÇÃO_OBJETO (1)'!AL187)</f>
        <v>0</v>
      </c>
      <c r="AL187" s="541">
        <f>SUM('MEDIÇÃO_OBJETO (1)'!AM187)</f>
        <v>0</v>
      </c>
      <c r="AM187" s="541">
        <f>SUM('MEDIÇÃO_OBJETO (1)'!AN187)</f>
        <v>0</v>
      </c>
      <c r="AN187" s="541">
        <f>SUM('MEDIÇÃO_OBJETO (1)'!AO187)</f>
        <v>0</v>
      </c>
      <c r="AO187" s="541">
        <f>SUM('MEDIÇÃO_OBJETO (1)'!AP187)</f>
        <v>0</v>
      </c>
      <c r="AP187" s="541">
        <f>SUM('MEDIÇÃO_OBJETO (1)'!AQ187)</f>
        <v>0</v>
      </c>
      <c r="AQ187" s="541">
        <f>SUM('MEDIÇÃO_OBJETO (1)'!AR187)</f>
        <v>0</v>
      </c>
      <c r="AR187" s="541">
        <f>SUM('MEDIÇÃO_OBJETO (1)'!AS187)</f>
        <v>0</v>
      </c>
      <c r="AS187" s="541">
        <f>SUM('MEDIÇÃO_OBJETO (1)'!AT187)</f>
        <v>0</v>
      </c>
      <c r="AT187" s="541">
        <f>SUM('MEDIÇÃO_OBJETO (1)'!AU187)</f>
        <v>0</v>
      </c>
      <c r="AU187" s="541">
        <f>SUM('MEDIÇÃO_OBJETO (1)'!AV187)</f>
        <v>0</v>
      </c>
      <c r="AV187" s="541">
        <f>SUM('MEDIÇÃO_OBJETO (1)'!AW187)</f>
        <v>0</v>
      </c>
      <c r="AW187" s="541">
        <f>SUM('MEDIÇÃO_OBJETO (1)'!AX187)</f>
        <v>0</v>
      </c>
      <c r="AX187" s="977"/>
      <c r="BN187" s="992">
        <f t="shared" si="160"/>
        <v>0</v>
      </c>
      <c r="BO187" s="538">
        <f t="shared" si="146"/>
        <v>0</v>
      </c>
      <c r="BP187" s="987">
        <f>IF(RESUMO_GLOBAL!$X$53="a",ROUND(AF187*$N187,RESUMO_GLOBAL!$X$54),IF(RESUMO_GLOBAL!$X$53="t",TRUNC(AF187*$N187,RESUMO_GLOBAL!$X$54),AF187*$N187))</f>
        <v>0</v>
      </c>
      <c r="BQ187" s="987">
        <f>IF(RESUMO_GLOBAL!$X$53="a",ROUND(AG187*$N187,RESUMO_GLOBAL!$X$54),IF(RESUMO_GLOBAL!$X$53="t",TRUNC(AG187*$N187,RESUMO_GLOBAL!$X$54),AG187*$N187))</f>
        <v>0</v>
      </c>
      <c r="BR187" s="987">
        <f>IF(RESUMO_GLOBAL!$X$53="a",ROUND(AH187*$N187,RESUMO_GLOBAL!$X$54),IF(RESUMO_GLOBAL!$X$53="t",TRUNC(AH187*$N187,RESUMO_GLOBAL!$X$54),AH187*$N187))</f>
        <v>0</v>
      </c>
      <c r="BS187" s="987">
        <f>IF(RESUMO_GLOBAL!$X$53="a",ROUND(AI187*$N187,RESUMO_GLOBAL!$X$54),IF(RESUMO_GLOBAL!$X$53="t",TRUNC(AI187*$N187,RESUMO_GLOBAL!$X$54),AI187*$N187))</f>
        <v>0</v>
      </c>
      <c r="BT187" s="987">
        <f>IF(RESUMO_GLOBAL!$X$53="a",ROUND(AJ187*$N187,RESUMO_GLOBAL!$X$54),IF(RESUMO_GLOBAL!$X$53="t",TRUNC(AJ187*$N187,RESUMO_GLOBAL!$X$54),AJ187*$N187))</f>
        <v>0</v>
      </c>
      <c r="BU187" s="987">
        <f>IF(RESUMO_GLOBAL!$X$53="a",ROUND(AK187*$N187,RESUMO_GLOBAL!$X$54),IF(RESUMO_GLOBAL!$X$53="t",TRUNC(AK187*$N187,RESUMO_GLOBAL!$X$54),AK187*$N187))</f>
        <v>0</v>
      </c>
      <c r="BV187" s="987">
        <f>IF(RESUMO_GLOBAL!$X$53="a",ROUND(AL187*$N187,RESUMO_GLOBAL!$X$54),IF(RESUMO_GLOBAL!$X$53="t",TRUNC(AL187*$N187,RESUMO_GLOBAL!$X$54),AL187*$N187))</f>
        <v>0</v>
      </c>
      <c r="BW187" s="987">
        <f>IF(RESUMO_GLOBAL!$X$53="a",ROUND(AM187*$N187,RESUMO_GLOBAL!$X$54),IF(RESUMO_GLOBAL!$X$53="t",TRUNC(AM187*$N187,RESUMO_GLOBAL!$X$54),AM187*$N187))</f>
        <v>0</v>
      </c>
      <c r="BX187" s="987">
        <f>IF(RESUMO_GLOBAL!$X$53="a",ROUND(AN187*$N187,RESUMO_GLOBAL!$X$54),IF(RESUMO_GLOBAL!$X$53="t",TRUNC(AN187*$N187,RESUMO_GLOBAL!$X$54),AN187*$N187))</f>
        <v>0</v>
      </c>
      <c r="BY187" s="987">
        <f>IF(RESUMO_GLOBAL!$X$53="a",ROUND(AO187*$N187,RESUMO_GLOBAL!$X$54),IF(RESUMO_GLOBAL!$X$53="t",TRUNC(AO187*$N187,RESUMO_GLOBAL!$X$54),AO187*$N187))</f>
        <v>0</v>
      </c>
      <c r="BZ187" s="987">
        <f>IF(RESUMO_GLOBAL!$X$53="a",ROUND(AP187*$N187,RESUMO_GLOBAL!$X$54),IF(RESUMO_GLOBAL!$X$53="t",TRUNC(AP187*$N187,RESUMO_GLOBAL!$X$54),AP187*$N187))</f>
        <v>0</v>
      </c>
      <c r="CA187" s="987">
        <f>IF(RESUMO_GLOBAL!$X$53="a",ROUND(AQ187*$N187,RESUMO_GLOBAL!$X$54),IF(RESUMO_GLOBAL!$X$53="t",TRUNC(AQ187*$N187,RESUMO_GLOBAL!$X$54),AQ187*$N187))</f>
        <v>0</v>
      </c>
      <c r="CB187" s="987">
        <f>IF(RESUMO_GLOBAL!$X$53="a",ROUND(AR187*$N187,RESUMO_GLOBAL!$X$54),IF(RESUMO_GLOBAL!$X$53="t",TRUNC(AR187*$N187,RESUMO_GLOBAL!$X$54),AR187*$N187))</f>
        <v>0</v>
      </c>
      <c r="CC187" s="987">
        <f>IF(RESUMO_GLOBAL!$X$53="a",ROUND(AS187*$N187,RESUMO_GLOBAL!$X$54),IF(RESUMO_GLOBAL!$X$53="t",TRUNC(AS187*$N187,RESUMO_GLOBAL!$X$54),AS187*$N187))</f>
        <v>0</v>
      </c>
      <c r="CD187" s="987">
        <f>IF(RESUMO_GLOBAL!$X$53="a",ROUND(AT187*$N187,RESUMO_GLOBAL!$X$54),IF(RESUMO_GLOBAL!$X$53="t",TRUNC(AT187*$N187,RESUMO_GLOBAL!$X$54),AT187*$N187))</f>
        <v>0</v>
      </c>
      <c r="CE187" s="987">
        <f>IF(RESUMO_GLOBAL!$X$53="a",ROUND(AU187*$N187,RESUMO_GLOBAL!$X$54),IF(RESUMO_GLOBAL!$X$53="t",TRUNC(AU187*$N187,RESUMO_GLOBAL!$X$54),AU187*$N187))</f>
        <v>0</v>
      </c>
      <c r="CF187" s="987">
        <f>IF(RESUMO_GLOBAL!$X$53="a",ROUND(AV187*$N187,RESUMO_GLOBAL!$X$54),IF(RESUMO_GLOBAL!$X$53="t",TRUNC(AV187*$N187,RESUMO_GLOBAL!$X$54),AV187*$N187))</f>
        <v>0</v>
      </c>
      <c r="CG187" s="987">
        <f>IF(RESUMO_GLOBAL!$X$53="a",ROUND(AW187*$N187,RESUMO_GLOBAL!$X$54),IF(RESUMO_GLOBAL!$X$53="t",TRUNC(AW187*$N187,RESUMO_GLOBAL!$X$54),AW187*$N187))</f>
        <v>0</v>
      </c>
      <c r="CK187" s="59">
        <f t="shared" si="125"/>
        <v>0</v>
      </c>
      <c r="CL187" s="59">
        <f t="shared" si="126"/>
        <v>0</v>
      </c>
      <c r="CM187" s="59">
        <f t="shared" si="127"/>
        <v>0</v>
      </c>
      <c r="CN187" s="59">
        <f t="shared" si="128"/>
        <v>0</v>
      </c>
      <c r="CO187" s="59">
        <f t="shared" si="129"/>
        <v>0</v>
      </c>
      <c r="CP187" s="59">
        <f t="shared" si="130"/>
        <v>0</v>
      </c>
      <c r="CQ187" s="59">
        <f t="shared" si="131"/>
        <v>0</v>
      </c>
      <c r="CR187" s="59">
        <f t="shared" si="132"/>
        <v>0</v>
      </c>
      <c r="CS187" s="59">
        <f t="shared" si="133"/>
        <v>0</v>
      </c>
      <c r="CT187" s="59">
        <f t="shared" si="134"/>
        <v>0</v>
      </c>
      <c r="CU187" s="59">
        <f t="shared" si="135"/>
        <v>0</v>
      </c>
      <c r="CV187" s="59">
        <f t="shared" si="136"/>
        <v>0</v>
      </c>
      <c r="CW187" s="59">
        <f t="shared" si="137"/>
        <v>0</v>
      </c>
      <c r="CX187" s="59">
        <f t="shared" si="138"/>
        <v>0</v>
      </c>
      <c r="CY187" s="59">
        <f t="shared" si="139"/>
        <v>0</v>
      </c>
      <c r="CZ187" s="59">
        <f t="shared" si="140"/>
        <v>0</v>
      </c>
      <c r="DA187" s="59">
        <f t="shared" si="141"/>
        <v>0</v>
      </c>
      <c r="DB187" s="59">
        <f t="shared" si="142"/>
        <v>0</v>
      </c>
      <c r="DE187">
        <f t="shared" si="123"/>
        <v>182</v>
      </c>
      <c r="DF187" t="str">
        <f t="shared" si="143"/>
        <v/>
      </c>
      <c r="DG187" s="59">
        <f>IF($C187&lt;&gt;0,SUM($CK188:CK188),0)</f>
        <v>0</v>
      </c>
      <c r="DH187" s="59">
        <f>IF($C187&lt;&gt;0,SUM($CK188:CL188),0)</f>
        <v>0</v>
      </c>
      <c r="DI187" s="59">
        <f>IF($C187&lt;&gt;0,SUM($CK188:CM188),0)</f>
        <v>0</v>
      </c>
      <c r="DJ187" s="59">
        <f>IF($C187&lt;&gt;0,SUM($CK188:CN188),0)</f>
        <v>0</v>
      </c>
      <c r="DK187" s="59">
        <f>IF($C187&lt;&gt;0,SUM($CK188:CO188),0)</f>
        <v>0</v>
      </c>
      <c r="DL187" s="59">
        <f>IF($C187&lt;&gt;0,SUM($CK188:CP188),0)</f>
        <v>0</v>
      </c>
      <c r="DM187" s="59">
        <f>IF($C187&lt;&gt;0,SUM($CK188:CQ188),0)</f>
        <v>0</v>
      </c>
      <c r="DN187" s="59">
        <f>IF($C187&lt;&gt;0,SUM($CK188:CR188),0)</f>
        <v>0</v>
      </c>
      <c r="DO187" s="59">
        <f>IF($C187&lt;&gt;0,SUM($CK188:CS188),0)</f>
        <v>0</v>
      </c>
      <c r="DP187" s="59">
        <f>IF($C187&lt;&gt;0,SUM($CK188:CT188),0)</f>
        <v>0</v>
      </c>
      <c r="DQ187" s="59">
        <f>IF($C187&lt;&gt;0,SUM($CK188:CU188),0)</f>
        <v>0</v>
      </c>
      <c r="DR187" s="59">
        <f>IF($C187&lt;&gt;0,SUM($CK188:CV188),0)</f>
        <v>0</v>
      </c>
      <c r="DS187" s="59">
        <f>IF($C187&lt;&gt;0,SUM($CK188:CW188),0)</f>
        <v>0</v>
      </c>
      <c r="DT187" s="59">
        <f>IF($C187&lt;&gt;0,SUM($CK188:CX188),0)</f>
        <v>0</v>
      </c>
      <c r="DU187" s="59">
        <f>IF($C187&lt;&gt;0,SUM($CK188:CY188),0)</f>
        <v>0</v>
      </c>
      <c r="DV187" s="59">
        <f>IF($C187&lt;&gt;0,SUM($CK188:CZ188),0)</f>
        <v>0</v>
      </c>
      <c r="DW187" s="59">
        <f>IF($C187&lt;&gt;0,SUM($CK188:DA188),0)</f>
        <v>0</v>
      </c>
      <c r="DX187" s="59">
        <f>IF($C187&lt;&gt;0,SUM($CK188:DB188),0)</f>
        <v>0</v>
      </c>
      <c r="DY187" s="952" t="str">
        <f t="shared" si="147"/>
        <v/>
      </c>
    </row>
    <row r="188" spans="1:129" ht="13.5" hidden="1" thickBot="1">
      <c r="A188" s="3" t="str">
        <f t="shared" si="148"/>
        <v/>
      </c>
      <c r="B188" s="805">
        <f>Dados_GLOBAL_Inicial!E188</f>
        <v>0</v>
      </c>
      <c r="C188" s="953">
        <f>IF(IFERROR(VALUE(Dados_GLOBAL_Inicial!F188),0)=0,0,Dados_GLOBAL_Inicial!F188)</f>
        <v>0</v>
      </c>
      <c r="D188" s="830">
        <f>Dados_GLOBAL_Inicial!G188</f>
        <v>0</v>
      </c>
      <c r="E188" s="830" t="str">
        <f>IF(IFERROR(VLOOKUP(F188,Cod_Gde_Itens!$A$1:$B$80,2,FALSE),0)&gt;549,IFERROR(VLOOKUP(F188,Cod_Gde_Itens!$A$1:$B$80,2,FALSE),0),IF(Dados_GLOBAL_Inicial!H188=0,"",Dados_GLOBAL_Inicial!H188))</f>
        <v/>
      </c>
      <c r="F188" s="823">
        <f>Dados_GLOBAL_Inicial!I188</f>
        <v>0</v>
      </c>
      <c r="G188" s="824">
        <f>Dados_GLOBAL_Inicial!J188</f>
        <v>0</v>
      </c>
      <c r="H188" s="454">
        <f>Dados_GLOBAL_Inicial!K188</f>
        <v>0</v>
      </c>
      <c r="I188" s="970">
        <f>SUM('MEDIÇÃO_OBJETO (1)'!I188)</f>
        <v>0</v>
      </c>
      <c r="J188" s="455">
        <f t="shared" si="150"/>
        <v>0</v>
      </c>
      <c r="K188" s="451">
        <f t="shared" si="151"/>
        <v>0</v>
      </c>
      <c r="L188" s="452">
        <f t="shared" si="152"/>
        <v>0</v>
      </c>
      <c r="M188" s="809">
        <f t="shared" si="153"/>
        <v>0</v>
      </c>
      <c r="N188" s="810">
        <f>IF(IFERROR(VALUE(Dados_GLOBAL_Inicial!L188),0)=0,0,Dados_GLOBAL_Inicial!L188)</f>
        <v>0</v>
      </c>
      <c r="O188" s="812">
        <f>SUM('MEDIÇÃO_OBJETO (1)'!O188)</f>
        <v>0</v>
      </c>
      <c r="P188" s="812">
        <f>SUM('MEDIÇÃO_OBJETO (1)'!P188)</f>
        <v>0</v>
      </c>
      <c r="Q188" s="813">
        <f t="shared" si="154"/>
        <v>0</v>
      </c>
      <c r="R188" s="951"/>
      <c r="S188" s="815">
        <f>SUM('MEDIÇÃO_OBJETO (1)'!S188)</f>
        <v>0</v>
      </c>
      <c r="T188" s="815">
        <f>SUM('MEDIÇÃO_OBJETO (1)'!T188)</f>
        <v>0</v>
      </c>
      <c r="V188" s="19"/>
      <c r="W188" s="978">
        <f t="shared" si="155"/>
        <v>0</v>
      </c>
      <c r="X188" s="816">
        <f t="shared" si="156"/>
        <v>0</v>
      </c>
      <c r="Y188" s="816">
        <f t="shared" si="157"/>
        <v>0</v>
      </c>
      <c r="Z188" s="817">
        <f t="shared" si="158"/>
        <v>0</v>
      </c>
      <c r="AB188" s="453">
        <f t="shared" si="144"/>
        <v>0</v>
      </c>
      <c r="AC188" s="14">
        <f t="shared" si="159"/>
        <v>0</v>
      </c>
      <c r="AD188" s="819"/>
      <c r="AE188" s="631">
        <f t="shared" si="145"/>
        <v>0</v>
      </c>
      <c r="AF188" s="818">
        <f>SUM('MEDIÇÃO_OBJETO (1)'!AG188)</f>
        <v>0</v>
      </c>
      <c r="AG188" s="541">
        <f>SUM('MEDIÇÃO_OBJETO (1)'!AH188)</f>
        <v>0</v>
      </c>
      <c r="AH188" s="541">
        <f>SUM('MEDIÇÃO_OBJETO (1)'!AI188)</f>
        <v>0</v>
      </c>
      <c r="AI188" s="541">
        <f>SUM('MEDIÇÃO_OBJETO (1)'!AJ188)</f>
        <v>0</v>
      </c>
      <c r="AJ188" s="541">
        <f>SUM('MEDIÇÃO_OBJETO (1)'!AK188)</f>
        <v>0</v>
      </c>
      <c r="AK188" s="541">
        <f>SUM('MEDIÇÃO_OBJETO (1)'!AL188)</f>
        <v>0</v>
      </c>
      <c r="AL188" s="541">
        <f>SUM('MEDIÇÃO_OBJETO (1)'!AM188)</f>
        <v>0</v>
      </c>
      <c r="AM188" s="541">
        <f>SUM('MEDIÇÃO_OBJETO (1)'!AN188)</f>
        <v>0</v>
      </c>
      <c r="AN188" s="541">
        <f>SUM('MEDIÇÃO_OBJETO (1)'!AO188)</f>
        <v>0</v>
      </c>
      <c r="AO188" s="541">
        <f>SUM('MEDIÇÃO_OBJETO (1)'!AP188)</f>
        <v>0</v>
      </c>
      <c r="AP188" s="541">
        <f>SUM('MEDIÇÃO_OBJETO (1)'!AQ188)</f>
        <v>0</v>
      </c>
      <c r="AQ188" s="541">
        <f>SUM('MEDIÇÃO_OBJETO (1)'!AR188)</f>
        <v>0</v>
      </c>
      <c r="AR188" s="541">
        <f>SUM('MEDIÇÃO_OBJETO (1)'!AS188)</f>
        <v>0</v>
      </c>
      <c r="AS188" s="541">
        <f>SUM('MEDIÇÃO_OBJETO (1)'!AT188)</f>
        <v>0</v>
      </c>
      <c r="AT188" s="541">
        <f>SUM('MEDIÇÃO_OBJETO (1)'!AU188)</f>
        <v>0</v>
      </c>
      <c r="AU188" s="541">
        <f>SUM('MEDIÇÃO_OBJETO (1)'!AV188)</f>
        <v>0</v>
      </c>
      <c r="AV188" s="541">
        <f>SUM('MEDIÇÃO_OBJETO (1)'!AW188)</f>
        <v>0</v>
      </c>
      <c r="AW188" s="541">
        <f>SUM('MEDIÇÃO_OBJETO (1)'!AX188)</f>
        <v>0</v>
      </c>
      <c r="AX188" s="977"/>
      <c r="BN188" s="992">
        <f t="shared" si="160"/>
        <v>0</v>
      </c>
      <c r="BO188" s="538">
        <f t="shared" si="146"/>
        <v>0</v>
      </c>
      <c r="BP188" s="987">
        <f>IF(RESUMO_GLOBAL!$X$53="a",ROUND(AF188*$N188,RESUMO_GLOBAL!$X$54),IF(RESUMO_GLOBAL!$X$53="t",TRUNC(AF188*$N188,RESUMO_GLOBAL!$X$54),AF188*$N188))</f>
        <v>0</v>
      </c>
      <c r="BQ188" s="987">
        <f>IF(RESUMO_GLOBAL!$X$53="a",ROUND(AG188*$N188,RESUMO_GLOBAL!$X$54),IF(RESUMO_GLOBAL!$X$53="t",TRUNC(AG188*$N188,RESUMO_GLOBAL!$X$54),AG188*$N188))</f>
        <v>0</v>
      </c>
      <c r="BR188" s="987">
        <f>IF(RESUMO_GLOBAL!$X$53="a",ROUND(AH188*$N188,RESUMO_GLOBAL!$X$54),IF(RESUMO_GLOBAL!$X$53="t",TRUNC(AH188*$N188,RESUMO_GLOBAL!$X$54),AH188*$N188))</f>
        <v>0</v>
      </c>
      <c r="BS188" s="987">
        <f>IF(RESUMO_GLOBAL!$X$53="a",ROUND(AI188*$N188,RESUMO_GLOBAL!$X$54),IF(RESUMO_GLOBAL!$X$53="t",TRUNC(AI188*$N188,RESUMO_GLOBAL!$X$54),AI188*$N188))</f>
        <v>0</v>
      </c>
      <c r="BT188" s="987">
        <f>IF(RESUMO_GLOBAL!$X$53="a",ROUND(AJ188*$N188,RESUMO_GLOBAL!$X$54),IF(RESUMO_GLOBAL!$X$53="t",TRUNC(AJ188*$N188,RESUMO_GLOBAL!$X$54),AJ188*$N188))</f>
        <v>0</v>
      </c>
      <c r="BU188" s="987">
        <f>IF(RESUMO_GLOBAL!$X$53="a",ROUND(AK188*$N188,RESUMO_GLOBAL!$X$54),IF(RESUMO_GLOBAL!$X$53="t",TRUNC(AK188*$N188,RESUMO_GLOBAL!$X$54),AK188*$N188))</f>
        <v>0</v>
      </c>
      <c r="BV188" s="987">
        <f>IF(RESUMO_GLOBAL!$X$53="a",ROUND(AL188*$N188,RESUMO_GLOBAL!$X$54),IF(RESUMO_GLOBAL!$X$53="t",TRUNC(AL188*$N188,RESUMO_GLOBAL!$X$54),AL188*$N188))</f>
        <v>0</v>
      </c>
      <c r="BW188" s="987">
        <f>IF(RESUMO_GLOBAL!$X$53="a",ROUND(AM188*$N188,RESUMO_GLOBAL!$X$54),IF(RESUMO_GLOBAL!$X$53="t",TRUNC(AM188*$N188,RESUMO_GLOBAL!$X$54),AM188*$N188))</f>
        <v>0</v>
      </c>
      <c r="BX188" s="987">
        <f>IF(RESUMO_GLOBAL!$X$53="a",ROUND(AN188*$N188,RESUMO_GLOBAL!$X$54),IF(RESUMO_GLOBAL!$X$53="t",TRUNC(AN188*$N188,RESUMO_GLOBAL!$X$54),AN188*$N188))</f>
        <v>0</v>
      </c>
      <c r="BY188" s="987">
        <f>IF(RESUMO_GLOBAL!$X$53="a",ROUND(AO188*$N188,RESUMO_GLOBAL!$X$54),IF(RESUMO_GLOBAL!$X$53="t",TRUNC(AO188*$N188,RESUMO_GLOBAL!$X$54),AO188*$N188))</f>
        <v>0</v>
      </c>
      <c r="BZ188" s="987">
        <f>IF(RESUMO_GLOBAL!$X$53="a",ROUND(AP188*$N188,RESUMO_GLOBAL!$X$54),IF(RESUMO_GLOBAL!$X$53="t",TRUNC(AP188*$N188,RESUMO_GLOBAL!$X$54),AP188*$N188))</f>
        <v>0</v>
      </c>
      <c r="CA188" s="987">
        <f>IF(RESUMO_GLOBAL!$X$53="a",ROUND(AQ188*$N188,RESUMO_GLOBAL!$X$54),IF(RESUMO_GLOBAL!$X$53="t",TRUNC(AQ188*$N188,RESUMO_GLOBAL!$X$54),AQ188*$N188))</f>
        <v>0</v>
      </c>
      <c r="CB188" s="987">
        <f>IF(RESUMO_GLOBAL!$X$53="a",ROUND(AR188*$N188,RESUMO_GLOBAL!$X$54),IF(RESUMO_GLOBAL!$X$53="t",TRUNC(AR188*$N188,RESUMO_GLOBAL!$X$54),AR188*$N188))</f>
        <v>0</v>
      </c>
      <c r="CC188" s="987">
        <f>IF(RESUMO_GLOBAL!$X$53="a",ROUND(AS188*$N188,RESUMO_GLOBAL!$X$54),IF(RESUMO_GLOBAL!$X$53="t",TRUNC(AS188*$N188,RESUMO_GLOBAL!$X$54),AS188*$N188))</f>
        <v>0</v>
      </c>
      <c r="CD188" s="987">
        <f>IF(RESUMO_GLOBAL!$X$53="a",ROUND(AT188*$N188,RESUMO_GLOBAL!$X$54),IF(RESUMO_GLOBAL!$X$53="t",TRUNC(AT188*$N188,RESUMO_GLOBAL!$X$54),AT188*$N188))</f>
        <v>0</v>
      </c>
      <c r="CE188" s="987">
        <f>IF(RESUMO_GLOBAL!$X$53="a",ROUND(AU188*$N188,RESUMO_GLOBAL!$X$54),IF(RESUMO_GLOBAL!$X$53="t",TRUNC(AU188*$N188,RESUMO_GLOBAL!$X$54),AU188*$N188))</f>
        <v>0</v>
      </c>
      <c r="CF188" s="987">
        <f>IF(RESUMO_GLOBAL!$X$53="a",ROUND(AV188*$N188,RESUMO_GLOBAL!$X$54),IF(RESUMO_GLOBAL!$X$53="t",TRUNC(AV188*$N188,RESUMO_GLOBAL!$X$54),AV188*$N188))</f>
        <v>0</v>
      </c>
      <c r="CG188" s="987">
        <f>IF(RESUMO_GLOBAL!$X$53="a",ROUND(AW188*$N188,RESUMO_GLOBAL!$X$54),IF(RESUMO_GLOBAL!$X$53="t",TRUNC(AW188*$N188,RESUMO_GLOBAL!$X$54),AW188*$N188))</f>
        <v>0</v>
      </c>
      <c r="CK188" s="59">
        <f t="shared" si="125"/>
        <v>0</v>
      </c>
      <c r="CL188" s="59">
        <f t="shared" si="126"/>
        <v>0</v>
      </c>
      <c r="CM188" s="59">
        <f t="shared" si="127"/>
        <v>0</v>
      </c>
      <c r="CN188" s="59">
        <f t="shared" si="128"/>
        <v>0</v>
      </c>
      <c r="CO188" s="59">
        <f t="shared" si="129"/>
        <v>0</v>
      </c>
      <c r="CP188" s="59">
        <f t="shared" si="130"/>
        <v>0</v>
      </c>
      <c r="CQ188" s="59">
        <f t="shared" si="131"/>
        <v>0</v>
      </c>
      <c r="CR188" s="59">
        <f t="shared" si="132"/>
        <v>0</v>
      </c>
      <c r="CS188" s="59">
        <f t="shared" si="133"/>
        <v>0</v>
      </c>
      <c r="CT188" s="59">
        <f t="shared" si="134"/>
        <v>0</v>
      </c>
      <c r="CU188" s="59">
        <f t="shared" si="135"/>
        <v>0</v>
      </c>
      <c r="CV188" s="59">
        <f t="shared" si="136"/>
        <v>0</v>
      </c>
      <c r="CW188" s="59">
        <f t="shared" si="137"/>
        <v>0</v>
      </c>
      <c r="CX188" s="59">
        <f t="shared" si="138"/>
        <v>0</v>
      </c>
      <c r="CY188" s="59">
        <f t="shared" si="139"/>
        <v>0</v>
      </c>
      <c r="CZ188" s="59">
        <f t="shared" si="140"/>
        <v>0</v>
      </c>
      <c r="DA188" s="59">
        <f t="shared" si="141"/>
        <v>0</v>
      </c>
      <c r="DB188" s="59">
        <f t="shared" si="142"/>
        <v>0</v>
      </c>
      <c r="DE188">
        <f t="shared" si="123"/>
        <v>183</v>
      </c>
      <c r="DF188" t="str">
        <f t="shared" si="143"/>
        <v/>
      </c>
      <c r="DG188" s="59">
        <f>IF($C188&lt;&gt;0,SUM($CK189:CK189),0)</f>
        <v>0</v>
      </c>
      <c r="DH188" s="59">
        <f>IF($C188&lt;&gt;0,SUM($CK189:CL189),0)</f>
        <v>0</v>
      </c>
      <c r="DI188" s="59">
        <f>IF($C188&lt;&gt;0,SUM($CK189:CM189),0)</f>
        <v>0</v>
      </c>
      <c r="DJ188" s="59">
        <f>IF($C188&lt;&gt;0,SUM($CK189:CN189),0)</f>
        <v>0</v>
      </c>
      <c r="DK188" s="59">
        <f>IF($C188&lt;&gt;0,SUM($CK189:CO189),0)</f>
        <v>0</v>
      </c>
      <c r="DL188" s="59">
        <f>IF($C188&lt;&gt;0,SUM($CK189:CP189),0)</f>
        <v>0</v>
      </c>
      <c r="DM188" s="59">
        <f>IF($C188&lt;&gt;0,SUM($CK189:CQ189),0)</f>
        <v>0</v>
      </c>
      <c r="DN188" s="59">
        <f>IF($C188&lt;&gt;0,SUM($CK189:CR189),0)</f>
        <v>0</v>
      </c>
      <c r="DO188" s="59">
        <f>IF($C188&lt;&gt;0,SUM($CK189:CS189),0)</f>
        <v>0</v>
      </c>
      <c r="DP188" s="59">
        <f>IF($C188&lt;&gt;0,SUM($CK189:CT189),0)</f>
        <v>0</v>
      </c>
      <c r="DQ188" s="59">
        <f>IF($C188&lt;&gt;0,SUM($CK189:CU189),0)</f>
        <v>0</v>
      </c>
      <c r="DR188" s="59">
        <f>IF($C188&lt;&gt;0,SUM($CK189:CV189),0)</f>
        <v>0</v>
      </c>
      <c r="DS188" s="59">
        <f>IF($C188&lt;&gt;0,SUM($CK189:CW189),0)</f>
        <v>0</v>
      </c>
      <c r="DT188" s="59">
        <f>IF($C188&lt;&gt;0,SUM($CK189:CX189),0)</f>
        <v>0</v>
      </c>
      <c r="DU188" s="59">
        <f>IF($C188&lt;&gt;0,SUM($CK189:CY189),0)</f>
        <v>0</v>
      </c>
      <c r="DV188" s="59">
        <f>IF($C188&lt;&gt;0,SUM($CK189:CZ189),0)</f>
        <v>0</v>
      </c>
      <c r="DW188" s="59">
        <f>IF($C188&lt;&gt;0,SUM($CK189:DA189),0)</f>
        <v>0</v>
      </c>
      <c r="DX188" s="59">
        <f>IF($C188&lt;&gt;0,SUM($CK189:DB189),0)</f>
        <v>0</v>
      </c>
      <c r="DY188" s="952" t="str">
        <f t="shared" si="147"/>
        <v/>
      </c>
    </row>
    <row r="189" spans="1:129" ht="13.5" hidden="1" thickBot="1">
      <c r="A189" s="3" t="str">
        <f t="shared" si="148"/>
        <v/>
      </c>
      <c r="B189" s="805">
        <f>Dados_GLOBAL_Inicial!E189</f>
        <v>0</v>
      </c>
      <c r="C189" s="953">
        <f>IF(IFERROR(VALUE(Dados_GLOBAL_Inicial!F189),0)=0,0,Dados_GLOBAL_Inicial!F189)</f>
        <v>0</v>
      </c>
      <c r="D189" s="830">
        <f>Dados_GLOBAL_Inicial!G189</f>
        <v>0</v>
      </c>
      <c r="E189" s="830" t="str">
        <f>IF(IFERROR(VLOOKUP(F189,Cod_Gde_Itens!$A$1:$B$80,2,FALSE),0)&gt;549,IFERROR(VLOOKUP(F189,Cod_Gde_Itens!$A$1:$B$80,2,FALSE),0),IF(Dados_GLOBAL_Inicial!H189=0,"",Dados_GLOBAL_Inicial!H189))</f>
        <v/>
      </c>
      <c r="F189" s="823">
        <f>Dados_GLOBAL_Inicial!I189</f>
        <v>0</v>
      </c>
      <c r="G189" s="824">
        <f>Dados_GLOBAL_Inicial!J189</f>
        <v>0</v>
      </c>
      <c r="H189" s="454">
        <f>Dados_GLOBAL_Inicial!K189</f>
        <v>0</v>
      </c>
      <c r="I189" s="970">
        <f>SUM('MEDIÇÃO_OBJETO (1)'!I189)</f>
        <v>0</v>
      </c>
      <c r="J189" s="455">
        <f t="shared" si="150"/>
        <v>0</v>
      </c>
      <c r="K189" s="451">
        <f t="shared" si="151"/>
        <v>0</v>
      </c>
      <c r="L189" s="452">
        <f t="shared" si="152"/>
        <v>0</v>
      </c>
      <c r="M189" s="809">
        <f t="shared" si="153"/>
        <v>0</v>
      </c>
      <c r="N189" s="810">
        <f>IF(IFERROR(VALUE(Dados_GLOBAL_Inicial!L189),0)=0,0,Dados_GLOBAL_Inicial!L189)</f>
        <v>0</v>
      </c>
      <c r="O189" s="812">
        <f>SUM('MEDIÇÃO_OBJETO (1)'!O189)</f>
        <v>0</v>
      </c>
      <c r="P189" s="812">
        <f>SUM('MEDIÇÃO_OBJETO (1)'!P189)</f>
        <v>0</v>
      </c>
      <c r="Q189" s="813">
        <f t="shared" si="154"/>
        <v>0</v>
      </c>
      <c r="R189" s="951"/>
      <c r="S189" s="815">
        <f>SUM('MEDIÇÃO_OBJETO (1)'!S189)</f>
        <v>0</v>
      </c>
      <c r="T189" s="815">
        <f>SUM('MEDIÇÃO_OBJETO (1)'!T189)</f>
        <v>0</v>
      </c>
      <c r="V189" s="19"/>
      <c r="W189" s="978">
        <f t="shared" si="155"/>
        <v>0</v>
      </c>
      <c r="X189" s="816">
        <f t="shared" si="156"/>
        <v>0</v>
      </c>
      <c r="Y189" s="816">
        <f t="shared" si="157"/>
        <v>0</v>
      </c>
      <c r="Z189" s="817">
        <f t="shared" si="158"/>
        <v>0</v>
      </c>
      <c r="AB189" s="453">
        <f t="shared" si="144"/>
        <v>0</v>
      </c>
      <c r="AC189" s="14">
        <f t="shared" si="159"/>
        <v>0</v>
      </c>
      <c r="AD189" s="819"/>
      <c r="AE189" s="631">
        <f t="shared" si="145"/>
        <v>0</v>
      </c>
      <c r="AF189" s="818">
        <f>SUM('MEDIÇÃO_OBJETO (1)'!AG189)</f>
        <v>0</v>
      </c>
      <c r="AG189" s="541">
        <f>SUM('MEDIÇÃO_OBJETO (1)'!AH189)</f>
        <v>0</v>
      </c>
      <c r="AH189" s="541">
        <f>SUM('MEDIÇÃO_OBJETO (1)'!AI189)</f>
        <v>0</v>
      </c>
      <c r="AI189" s="541">
        <f>SUM('MEDIÇÃO_OBJETO (1)'!AJ189)</f>
        <v>0</v>
      </c>
      <c r="AJ189" s="541">
        <f>SUM('MEDIÇÃO_OBJETO (1)'!AK189)</f>
        <v>0</v>
      </c>
      <c r="AK189" s="541">
        <f>SUM('MEDIÇÃO_OBJETO (1)'!AL189)</f>
        <v>0</v>
      </c>
      <c r="AL189" s="541">
        <f>SUM('MEDIÇÃO_OBJETO (1)'!AM189)</f>
        <v>0</v>
      </c>
      <c r="AM189" s="541">
        <f>SUM('MEDIÇÃO_OBJETO (1)'!AN189)</f>
        <v>0</v>
      </c>
      <c r="AN189" s="541">
        <f>SUM('MEDIÇÃO_OBJETO (1)'!AO189)</f>
        <v>0</v>
      </c>
      <c r="AO189" s="541">
        <f>SUM('MEDIÇÃO_OBJETO (1)'!AP189)</f>
        <v>0</v>
      </c>
      <c r="AP189" s="541">
        <f>SUM('MEDIÇÃO_OBJETO (1)'!AQ189)</f>
        <v>0</v>
      </c>
      <c r="AQ189" s="541">
        <f>SUM('MEDIÇÃO_OBJETO (1)'!AR189)</f>
        <v>0</v>
      </c>
      <c r="AR189" s="541">
        <f>SUM('MEDIÇÃO_OBJETO (1)'!AS189)</f>
        <v>0</v>
      </c>
      <c r="AS189" s="541">
        <f>SUM('MEDIÇÃO_OBJETO (1)'!AT189)</f>
        <v>0</v>
      </c>
      <c r="AT189" s="541">
        <f>SUM('MEDIÇÃO_OBJETO (1)'!AU189)</f>
        <v>0</v>
      </c>
      <c r="AU189" s="541">
        <f>SUM('MEDIÇÃO_OBJETO (1)'!AV189)</f>
        <v>0</v>
      </c>
      <c r="AV189" s="541">
        <f>SUM('MEDIÇÃO_OBJETO (1)'!AW189)</f>
        <v>0</v>
      </c>
      <c r="AW189" s="541">
        <f>SUM('MEDIÇÃO_OBJETO (1)'!AX189)</f>
        <v>0</v>
      </c>
      <c r="AX189" s="977"/>
      <c r="BN189" s="992">
        <f t="shared" si="160"/>
        <v>0</v>
      </c>
      <c r="BO189" s="538">
        <f t="shared" si="146"/>
        <v>0</v>
      </c>
      <c r="BP189" s="987">
        <f>IF(RESUMO_GLOBAL!$X$53="a",ROUND(AF189*$N189,RESUMO_GLOBAL!$X$54),IF(RESUMO_GLOBAL!$X$53="t",TRUNC(AF189*$N189,RESUMO_GLOBAL!$X$54),AF189*$N189))</f>
        <v>0</v>
      </c>
      <c r="BQ189" s="987">
        <f>IF(RESUMO_GLOBAL!$X$53="a",ROUND(AG189*$N189,RESUMO_GLOBAL!$X$54),IF(RESUMO_GLOBAL!$X$53="t",TRUNC(AG189*$N189,RESUMO_GLOBAL!$X$54),AG189*$N189))</f>
        <v>0</v>
      </c>
      <c r="BR189" s="987">
        <f>IF(RESUMO_GLOBAL!$X$53="a",ROUND(AH189*$N189,RESUMO_GLOBAL!$X$54),IF(RESUMO_GLOBAL!$X$53="t",TRUNC(AH189*$N189,RESUMO_GLOBAL!$X$54),AH189*$N189))</f>
        <v>0</v>
      </c>
      <c r="BS189" s="987">
        <f>IF(RESUMO_GLOBAL!$X$53="a",ROUND(AI189*$N189,RESUMO_GLOBAL!$X$54),IF(RESUMO_GLOBAL!$X$53="t",TRUNC(AI189*$N189,RESUMO_GLOBAL!$X$54),AI189*$N189))</f>
        <v>0</v>
      </c>
      <c r="BT189" s="987">
        <f>IF(RESUMO_GLOBAL!$X$53="a",ROUND(AJ189*$N189,RESUMO_GLOBAL!$X$54),IF(RESUMO_GLOBAL!$X$53="t",TRUNC(AJ189*$N189,RESUMO_GLOBAL!$X$54),AJ189*$N189))</f>
        <v>0</v>
      </c>
      <c r="BU189" s="987">
        <f>IF(RESUMO_GLOBAL!$X$53="a",ROUND(AK189*$N189,RESUMO_GLOBAL!$X$54),IF(RESUMO_GLOBAL!$X$53="t",TRUNC(AK189*$N189,RESUMO_GLOBAL!$X$54),AK189*$N189))</f>
        <v>0</v>
      </c>
      <c r="BV189" s="987">
        <f>IF(RESUMO_GLOBAL!$X$53="a",ROUND(AL189*$N189,RESUMO_GLOBAL!$X$54),IF(RESUMO_GLOBAL!$X$53="t",TRUNC(AL189*$N189,RESUMO_GLOBAL!$X$54),AL189*$N189))</f>
        <v>0</v>
      </c>
      <c r="BW189" s="987">
        <f>IF(RESUMO_GLOBAL!$X$53="a",ROUND(AM189*$N189,RESUMO_GLOBAL!$X$54),IF(RESUMO_GLOBAL!$X$53="t",TRUNC(AM189*$N189,RESUMO_GLOBAL!$X$54),AM189*$N189))</f>
        <v>0</v>
      </c>
      <c r="BX189" s="987">
        <f>IF(RESUMO_GLOBAL!$X$53="a",ROUND(AN189*$N189,RESUMO_GLOBAL!$X$54),IF(RESUMO_GLOBAL!$X$53="t",TRUNC(AN189*$N189,RESUMO_GLOBAL!$X$54),AN189*$N189))</f>
        <v>0</v>
      </c>
      <c r="BY189" s="987">
        <f>IF(RESUMO_GLOBAL!$X$53="a",ROUND(AO189*$N189,RESUMO_GLOBAL!$X$54),IF(RESUMO_GLOBAL!$X$53="t",TRUNC(AO189*$N189,RESUMO_GLOBAL!$X$54),AO189*$N189))</f>
        <v>0</v>
      </c>
      <c r="BZ189" s="987">
        <f>IF(RESUMO_GLOBAL!$X$53="a",ROUND(AP189*$N189,RESUMO_GLOBAL!$X$54),IF(RESUMO_GLOBAL!$X$53="t",TRUNC(AP189*$N189,RESUMO_GLOBAL!$X$54),AP189*$N189))</f>
        <v>0</v>
      </c>
      <c r="CA189" s="987">
        <f>IF(RESUMO_GLOBAL!$X$53="a",ROUND(AQ189*$N189,RESUMO_GLOBAL!$X$54),IF(RESUMO_GLOBAL!$X$53="t",TRUNC(AQ189*$N189,RESUMO_GLOBAL!$X$54),AQ189*$N189))</f>
        <v>0</v>
      </c>
      <c r="CB189" s="987">
        <f>IF(RESUMO_GLOBAL!$X$53="a",ROUND(AR189*$N189,RESUMO_GLOBAL!$X$54),IF(RESUMO_GLOBAL!$X$53="t",TRUNC(AR189*$N189,RESUMO_GLOBAL!$X$54),AR189*$N189))</f>
        <v>0</v>
      </c>
      <c r="CC189" s="987">
        <f>IF(RESUMO_GLOBAL!$X$53="a",ROUND(AS189*$N189,RESUMO_GLOBAL!$X$54),IF(RESUMO_GLOBAL!$X$53="t",TRUNC(AS189*$N189,RESUMO_GLOBAL!$X$54),AS189*$N189))</f>
        <v>0</v>
      </c>
      <c r="CD189" s="987">
        <f>IF(RESUMO_GLOBAL!$X$53="a",ROUND(AT189*$N189,RESUMO_GLOBAL!$X$54),IF(RESUMO_GLOBAL!$X$53="t",TRUNC(AT189*$N189,RESUMO_GLOBAL!$X$54),AT189*$N189))</f>
        <v>0</v>
      </c>
      <c r="CE189" s="987">
        <f>IF(RESUMO_GLOBAL!$X$53="a",ROUND(AU189*$N189,RESUMO_GLOBAL!$X$54),IF(RESUMO_GLOBAL!$X$53="t",TRUNC(AU189*$N189,RESUMO_GLOBAL!$X$54),AU189*$N189))</f>
        <v>0</v>
      </c>
      <c r="CF189" s="987">
        <f>IF(RESUMO_GLOBAL!$X$53="a",ROUND(AV189*$N189,RESUMO_GLOBAL!$X$54),IF(RESUMO_GLOBAL!$X$53="t",TRUNC(AV189*$N189,RESUMO_GLOBAL!$X$54),AV189*$N189))</f>
        <v>0</v>
      </c>
      <c r="CG189" s="987">
        <f>IF(RESUMO_GLOBAL!$X$53="a",ROUND(AW189*$N189,RESUMO_GLOBAL!$X$54),IF(RESUMO_GLOBAL!$X$53="t",TRUNC(AW189*$N189,RESUMO_GLOBAL!$X$54),AW189*$N189))</f>
        <v>0</v>
      </c>
      <c r="CK189" s="59">
        <f t="shared" si="125"/>
        <v>0</v>
      </c>
      <c r="CL189" s="59">
        <f t="shared" si="126"/>
        <v>0</v>
      </c>
      <c r="CM189" s="59">
        <f t="shared" si="127"/>
        <v>0</v>
      </c>
      <c r="CN189" s="59">
        <f t="shared" si="128"/>
        <v>0</v>
      </c>
      <c r="CO189" s="59">
        <f t="shared" si="129"/>
        <v>0</v>
      </c>
      <c r="CP189" s="59">
        <f t="shared" si="130"/>
        <v>0</v>
      </c>
      <c r="CQ189" s="59">
        <f t="shared" si="131"/>
        <v>0</v>
      </c>
      <c r="CR189" s="59">
        <f t="shared" si="132"/>
        <v>0</v>
      </c>
      <c r="CS189" s="59">
        <f t="shared" si="133"/>
        <v>0</v>
      </c>
      <c r="CT189" s="59">
        <f t="shared" si="134"/>
        <v>0</v>
      </c>
      <c r="CU189" s="59">
        <f t="shared" si="135"/>
        <v>0</v>
      </c>
      <c r="CV189" s="59">
        <f t="shared" si="136"/>
        <v>0</v>
      </c>
      <c r="CW189" s="59">
        <f t="shared" si="137"/>
        <v>0</v>
      </c>
      <c r="CX189" s="59">
        <f t="shared" si="138"/>
        <v>0</v>
      </c>
      <c r="CY189" s="59">
        <f t="shared" si="139"/>
        <v>0</v>
      </c>
      <c r="CZ189" s="59">
        <f t="shared" si="140"/>
        <v>0</v>
      </c>
      <c r="DA189" s="59">
        <f t="shared" si="141"/>
        <v>0</v>
      </c>
      <c r="DB189" s="59">
        <f t="shared" si="142"/>
        <v>0</v>
      </c>
      <c r="DE189">
        <f t="shared" si="123"/>
        <v>184</v>
      </c>
      <c r="DF189" t="str">
        <f t="shared" si="143"/>
        <v/>
      </c>
      <c r="DG189" s="59">
        <f>IF($C189&lt;&gt;0,SUM($CK190:CK190),0)</f>
        <v>0</v>
      </c>
      <c r="DH189" s="59">
        <f>IF($C189&lt;&gt;0,SUM($CK190:CL190),0)</f>
        <v>0</v>
      </c>
      <c r="DI189" s="59">
        <f>IF($C189&lt;&gt;0,SUM($CK190:CM190),0)</f>
        <v>0</v>
      </c>
      <c r="DJ189" s="59">
        <f>IF($C189&lt;&gt;0,SUM($CK190:CN190),0)</f>
        <v>0</v>
      </c>
      <c r="DK189" s="59">
        <f>IF($C189&lt;&gt;0,SUM($CK190:CO190),0)</f>
        <v>0</v>
      </c>
      <c r="DL189" s="59">
        <f>IF($C189&lt;&gt;0,SUM($CK190:CP190),0)</f>
        <v>0</v>
      </c>
      <c r="DM189" s="59">
        <f>IF($C189&lt;&gt;0,SUM($CK190:CQ190),0)</f>
        <v>0</v>
      </c>
      <c r="DN189" s="59">
        <f>IF($C189&lt;&gt;0,SUM($CK190:CR190),0)</f>
        <v>0</v>
      </c>
      <c r="DO189" s="59">
        <f>IF($C189&lt;&gt;0,SUM($CK190:CS190),0)</f>
        <v>0</v>
      </c>
      <c r="DP189" s="59">
        <f>IF($C189&lt;&gt;0,SUM($CK190:CT190),0)</f>
        <v>0</v>
      </c>
      <c r="DQ189" s="59">
        <f>IF($C189&lt;&gt;0,SUM($CK190:CU190),0)</f>
        <v>0</v>
      </c>
      <c r="DR189" s="59">
        <f>IF($C189&lt;&gt;0,SUM($CK190:CV190),0)</f>
        <v>0</v>
      </c>
      <c r="DS189" s="59">
        <f>IF($C189&lt;&gt;0,SUM($CK190:CW190),0)</f>
        <v>0</v>
      </c>
      <c r="DT189" s="59">
        <f>IF($C189&lt;&gt;0,SUM($CK190:CX190),0)</f>
        <v>0</v>
      </c>
      <c r="DU189" s="59">
        <f>IF($C189&lt;&gt;0,SUM($CK190:CY190),0)</f>
        <v>0</v>
      </c>
      <c r="DV189" s="59">
        <f>IF($C189&lt;&gt;0,SUM($CK190:CZ190),0)</f>
        <v>0</v>
      </c>
      <c r="DW189" s="59">
        <f>IF($C189&lt;&gt;0,SUM($CK190:DA190),0)</f>
        <v>0</v>
      </c>
      <c r="DX189" s="59">
        <f>IF($C189&lt;&gt;0,SUM($CK190:DB190),0)</f>
        <v>0</v>
      </c>
      <c r="DY189" s="952" t="str">
        <f t="shared" si="147"/>
        <v/>
      </c>
    </row>
    <row r="190" spans="1:129" ht="13.5" hidden="1" thickBot="1">
      <c r="A190" s="3" t="str">
        <f t="shared" si="148"/>
        <v/>
      </c>
      <c r="B190" s="805">
        <f>Dados_GLOBAL_Inicial!E190</f>
        <v>0</v>
      </c>
      <c r="C190" s="953">
        <f>IF(IFERROR(VALUE(Dados_GLOBAL_Inicial!F190),0)=0,0,Dados_GLOBAL_Inicial!F190)</f>
        <v>0</v>
      </c>
      <c r="D190" s="830">
        <f>Dados_GLOBAL_Inicial!G190</f>
        <v>0</v>
      </c>
      <c r="E190" s="830" t="str">
        <f>IF(IFERROR(VLOOKUP(F190,Cod_Gde_Itens!$A$1:$B$80,2,FALSE),0)&gt;549,IFERROR(VLOOKUP(F190,Cod_Gde_Itens!$A$1:$B$80,2,FALSE),0),IF(Dados_GLOBAL_Inicial!H190=0,"",Dados_GLOBAL_Inicial!H190))</f>
        <v/>
      </c>
      <c r="F190" s="823">
        <f>Dados_GLOBAL_Inicial!I190</f>
        <v>0</v>
      </c>
      <c r="G190" s="824">
        <f>Dados_GLOBAL_Inicial!J190</f>
        <v>0</v>
      </c>
      <c r="H190" s="454">
        <f>Dados_GLOBAL_Inicial!K190</f>
        <v>0</v>
      </c>
      <c r="I190" s="970">
        <f>SUM('MEDIÇÃO_OBJETO (1)'!I190)</f>
        <v>0</v>
      </c>
      <c r="J190" s="455">
        <f t="shared" si="150"/>
        <v>0</v>
      </c>
      <c r="K190" s="451">
        <f t="shared" si="151"/>
        <v>0</v>
      </c>
      <c r="L190" s="452">
        <f t="shared" si="152"/>
        <v>0</v>
      </c>
      <c r="M190" s="809">
        <f t="shared" si="153"/>
        <v>0</v>
      </c>
      <c r="N190" s="810">
        <f>IF(IFERROR(VALUE(Dados_GLOBAL_Inicial!L190),0)=0,0,Dados_GLOBAL_Inicial!L190)</f>
        <v>0</v>
      </c>
      <c r="O190" s="812">
        <f>SUM('MEDIÇÃO_OBJETO (1)'!O190)</f>
        <v>0</v>
      </c>
      <c r="P190" s="812">
        <f>SUM('MEDIÇÃO_OBJETO (1)'!P190)</f>
        <v>0</v>
      </c>
      <c r="Q190" s="813">
        <f t="shared" si="154"/>
        <v>0</v>
      </c>
      <c r="R190" s="951"/>
      <c r="S190" s="815">
        <f>SUM('MEDIÇÃO_OBJETO (1)'!S190)</f>
        <v>0</v>
      </c>
      <c r="T190" s="815">
        <f>SUM('MEDIÇÃO_OBJETO (1)'!T190)</f>
        <v>0</v>
      </c>
      <c r="V190" s="19"/>
      <c r="W190" s="978">
        <f t="shared" si="155"/>
        <v>0</v>
      </c>
      <c r="X190" s="816">
        <f t="shared" si="156"/>
        <v>0</v>
      </c>
      <c r="Y190" s="816">
        <f t="shared" si="157"/>
        <v>0</v>
      </c>
      <c r="Z190" s="817">
        <f t="shared" si="158"/>
        <v>0</v>
      </c>
      <c r="AB190" s="453">
        <f t="shared" si="144"/>
        <v>0</v>
      </c>
      <c r="AC190" s="14">
        <f t="shared" si="159"/>
        <v>0</v>
      </c>
      <c r="AD190" s="819"/>
      <c r="AE190" s="631">
        <f t="shared" si="145"/>
        <v>0</v>
      </c>
      <c r="AF190" s="818">
        <f>SUM('MEDIÇÃO_OBJETO (1)'!AG190)</f>
        <v>0</v>
      </c>
      <c r="AG190" s="541">
        <f>SUM('MEDIÇÃO_OBJETO (1)'!AH190)</f>
        <v>0</v>
      </c>
      <c r="AH190" s="541">
        <f>SUM('MEDIÇÃO_OBJETO (1)'!AI190)</f>
        <v>0</v>
      </c>
      <c r="AI190" s="541">
        <f>SUM('MEDIÇÃO_OBJETO (1)'!AJ190)</f>
        <v>0</v>
      </c>
      <c r="AJ190" s="541">
        <f>SUM('MEDIÇÃO_OBJETO (1)'!AK190)</f>
        <v>0</v>
      </c>
      <c r="AK190" s="541">
        <f>SUM('MEDIÇÃO_OBJETO (1)'!AL190)</f>
        <v>0</v>
      </c>
      <c r="AL190" s="541">
        <f>SUM('MEDIÇÃO_OBJETO (1)'!AM190)</f>
        <v>0</v>
      </c>
      <c r="AM190" s="541">
        <f>SUM('MEDIÇÃO_OBJETO (1)'!AN190)</f>
        <v>0</v>
      </c>
      <c r="AN190" s="541">
        <f>SUM('MEDIÇÃO_OBJETO (1)'!AO190)</f>
        <v>0</v>
      </c>
      <c r="AO190" s="541">
        <f>SUM('MEDIÇÃO_OBJETO (1)'!AP190)</f>
        <v>0</v>
      </c>
      <c r="AP190" s="541">
        <f>SUM('MEDIÇÃO_OBJETO (1)'!AQ190)</f>
        <v>0</v>
      </c>
      <c r="AQ190" s="541">
        <f>SUM('MEDIÇÃO_OBJETO (1)'!AR190)</f>
        <v>0</v>
      </c>
      <c r="AR190" s="541">
        <f>SUM('MEDIÇÃO_OBJETO (1)'!AS190)</f>
        <v>0</v>
      </c>
      <c r="AS190" s="541">
        <f>SUM('MEDIÇÃO_OBJETO (1)'!AT190)</f>
        <v>0</v>
      </c>
      <c r="AT190" s="541">
        <f>SUM('MEDIÇÃO_OBJETO (1)'!AU190)</f>
        <v>0</v>
      </c>
      <c r="AU190" s="541">
        <f>SUM('MEDIÇÃO_OBJETO (1)'!AV190)</f>
        <v>0</v>
      </c>
      <c r="AV190" s="541">
        <f>SUM('MEDIÇÃO_OBJETO (1)'!AW190)</f>
        <v>0</v>
      </c>
      <c r="AW190" s="541">
        <f>SUM('MEDIÇÃO_OBJETO (1)'!AX190)</f>
        <v>0</v>
      </c>
      <c r="AX190" s="977"/>
      <c r="BN190" s="992">
        <f t="shared" si="160"/>
        <v>0</v>
      </c>
      <c r="BO190" s="538">
        <f t="shared" si="146"/>
        <v>0</v>
      </c>
      <c r="BP190" s="987">
        <f>IF(RESUMO_GLOBAL!$X$53="a",ROUND(AF190*$N190,RESUMO_GLOBAL!$X$54),IF(RESUMO_GLOBAL!$X$53="t",TRUNC(AF190*$N190,RESUMO_GLOBAL!$X$54),AF190*$N190))</f>
        <v>0</v>
      </c>
      <c r="BQ190" s="987">
        <f>IF(RESUMO_GLOBAL!$X$53="a",ROUND(AG190*$N190,RESUMO_GLOBAL!$X$54),IF(RESUMO_GLOBAL!$X$53="t",TRUNC(AG190*$N190,RESUMO_GLOBAL!$X$54),AG190*$N190))</f>
        <v>0</v>
      </c>
      <c r="BR190" s="987">
        <f>IF(RESUMO_GLOBAL!$X$53="a",ROUND(AH190*$N190,RESUMO_GLOBAL!$X$54),IF(RESUMO_GLOBAL!$X$53="t",TRUNC(AH190*$N190,RESUMO_GLOBAL!$X$54),AH190*$N190))</f>
        <v>0</v>
      </c>
      <c r="BS190" s="987">
        <f>IF(RESUMO_GLOBAL!$X$53="a",ROUND(AI190*$N190,RESUMO_GLOBAL!$X$54),IF(RESUMO_GLOBAL!$X$53="t",TRUNC(AI190*$N190,RESUMO_GLOBAL!$X$54),AI190*$N190))</f>
        <v>0</v>
      </c>
      <c r="BT190" s="987">
        <f>IF(RESUMO_GLOBAL!$X$53="a",ROUND(AJ190*$N190,RESUMO_GLOBAL!$X$54),IF(RESUMO_GLOBAL!$X$53="t",TRUNC(AJ190*$N190,RESUMO_GLOBAL!$X$54),AJ190*$N190))</f>
        <v>0</v>
      </c>
      <c r="BU190" s="987">
        <f>IF(RESUMO_GLOBAL!$X$53="a",ROUND(AK190*$N190,RESUMO_GLOBAL!$X$54),IF(RESUMO_GLOBAL!$X$53="t",TRUNC(AK190*$N190,RESUMO_GLOBAL!$X$54),AK190*$N190))</f>
        <v>0</v>
      </c>
      <c r="BV190" s="987">
        <f>IF(RESUMO_GLOBAL!$X$53="a",ROUND(AL190*$N190,RESUMO_GLOBAL!$X$54),IF(RESUMO_GLOBAL!$X$53="t",TRUNC(AL190*$N190,RESUMO_GLOBAL!$X$54),AL190*$N190))</f>
        <v>0</v>
      </c>
      <c r="BW190" s="987">
        <f>IF(RESUMO_GLOBAL!$X$53="a",ROUND(AM190*$N190,RESUMO_GLOBAL!$X$54),IF(RESUMO_GLOBAL!$X$53="t",TRUNC(AM190*$N190,RESUMO_GLOBAL!$X$54),AM190*$N190))</f>
        <v>0</v>
      </c>
      <c r="BX190" s="987">
        <f>IF(RESUMO_GLOBAL!$X$53="a",ROUND(AN190*$N190,RESUMO_GLOBAL!$X$54),IF(RESUMO_GLOBAL!$X$53="t",TRUNC(AN190*$N190,RESUMO_GLOBAL!$X$54),AN190*$N190))</f>
        <v>0</v>
      </c>
      <c r="BY190" s="987">
        <f>IF(RESUMO_GLOBAL!$X$53="a",ROUND(AO190*$N190,RESUMO_GLOBAL!$X$54),IF(RESUMO_GLOBAL!$X$53="t",TRUNC(AO190*$N190,RESUMO_GLOBAL!$X$54),AO190*$N190))</f>
        <v>0</v>
      </c>
      <c r="BZ190" s="987">
        <f>IF(RESUMO_GLOBAL!$X$53="a",ROUND(AP190*$N190,RESUMO_GLOBAL!$X$54),IF(RESUMO_GLOBAL!$X$53="t",TRUNC(AP190*$N190,RESUMO_GLOBAL!$X$54),AP190*$N190))</f>
        <v>0</v>
      </c>
      <c r="CA190" s="987">
        <f>IF(RESUMO_GLOBAL!$X$53="a",ROUND(AQ190*$N190,RESUMO_GLOBAL!$X$54),IF(RESUMO_GLOBAL!$X$53="t",TRUNC(AQ190*$N190,RESUMO_GLOBAL!$X$54),AQ190*$N190))</f>
        <v>0</v>
      </c>
      <c r="CB190" s="987">
        <f>IF(RESUMO_GLOBAL!$X$53="a",ROUND(AR190*$N190,RESUMO_GLOBAL!$X$54),IF(RESUMO_GLOBAL!$X$53="t",TRUNC(AR190*$N190,RESUMO_GLOBAL!$X$54),AR190*$N190))</f>
        <v>0</v>
      </c>
      <c r="CC190" s="987">
        <f>IF(RESUMO_GLOBAL!$X$53="a",ROUND(AS190*$N190,RESUMO_GLOBAL!$X$54),IF(RESUMO_GLOBAL!$X$53="t",TRUNC(AS190*$N190,RESUMO_GLOBAL!$X$54),AS190*$N190))</f>
        <v>0</v>
      </c>
      <c r="CD190" s="987">
        <f>IF(RESUMO_GLOBAL!$X$53="a",ROUND(AT190*$N190,RESUMO_GLOBAL!$X$54),IF(RESUMO_GLOBAL!$X$53="t",TRUNC(AT190*$N190,RESUMO_GLOBAL!$X$54),AT190*$N190))</f>
        <v>0</v>
      </c>
      <c r="CE190" s="987">
        <f>IF(RESUMO_GLOBAL!$X$53="a",ROUND(AU190*$N190,RESUMO_GLOBAL!$X$54),IF(RESUMO_GLOBAL!$X$53="t",TRUNC(AU190*$N190,RESUMO_GLOBAL!$X$54),AU190*$N190))</f>
        <v>0</v>
      </c>
      <c r="CF190" s="987">
        <f>IF(RESUMO_GLOBAL!$X$53="a",ROUND(AV190*$N190,RESUMO_GLOBAL!$X$54),IF(RESUMO_GLOBAL!$X$53="t",TRUNC(AV190*$N190,RESUMO_GLOBAL!$X$54),AV190*$N190))</f>
        <v>0</v>
      </c>
      <c r="CG190" s="987">
        <f>IF(RESUMO_GLOBAL!$X$53="a",ROUND(AW190*$N190,RESUMO_GLOBAL!$X$54),IF(RESUMO_GLOBAL!$X$53="t",TRUNC(AW190*$N190,RESUMO_GLOBAL!$X$54),AW190*$N190))</f>
        <v>0</v>
      </c>
      <c r="CK190" s="59">
        <f t="shared" si="125"/>
        <v>0</v>
      </c>
      <c r="CL190" s="59">
        <f t="shared" si="126"/>
        <v>0</v>
      </c>
      <c r="CM190" s="59">
        <f t="shared" si="127"/>
        <v>0</v>
      </c>
      <c r="CN190" s="59">
        <f t="shared" si="128"/>
        <v>0</v>
      </c>
      <c r="CO190" s="59">
        <f t="shared" si="129"/>
        <v>0</v>
      </c>
      <c r="CP190" s="59">
        <f t="shared" si="130"/>
        <v>0</v>
      </c>
      <c r="CQ190" s="59">
        <f t="shared" si="131"/>
        <v>0</v>
      </c>
      <c r="CR190" s="59">
        <f t="shared" si="132"/>
        <v>0</v>
      </c>
      <c r="CS190" s="59">
        <f t="shared" si="133"/>
        <v>0</v>
      </c>
      <c r="CT190" s="59">
        <f t="shared" si="134"/>
        <v>0</v>
      </c>
      <c r="CU190" s="59">
        <f t="shared" si="135"/>
        <v>0</v>
      </c>
      <c r="CV190" s="59">
        <f t="shared" si="136"/>
        <v>0</v>
      </c>
      <c r="CW190" s="59">
        <f t="shared" si="137"/>
        <v>0</v>
      </c>
      <c r="CX190" s="59">
        <f t="shared" si="138"/>
        <v>0</v>
      </c>
      <c r="CY190" s="59">
        <f t="shared" si="139"/>
        <v>0</v>
      </c>
      <c r="CZ190" s="59">
        <f t="shared" si="140"/>
        <v>0</v>
      </c>
      <c r="DA190" s="59">
        <f t="shared" si="141"/>
        <v>0</v>
      </c>
      <c r="DB190" s="59">
        <f t="shared" si="142"/>
        <v>0</v>
      </c>
      <c r="DE190">
        <f t="shared" si="123"/>
        <v>185</v>
      </c>
      <c r="DF190" t="str">
        <f t="shared" si="143"/>
        <v/>
      </c>
      <c r="DG190" s="59">
        <f>IF($C190&lt;&gt;0,SUM($CK191:CK191),0)</f>
        <v>0</v>
      </c>
      <c r="DH190" s="59">
        <f>IF($C190&lt;&gt;0,SUM($CK191:CL191),0)</f>
        <v>0</v>
      </c>
      <c r="DI190" s="59">
        <f>IF($C190&lt;&gt;0,SUM($CK191:CM191),0)</f>
        <v>0</v>
      </c>
      <c r="DJ190" s="59">
        <f>IF($C190&lt;&gt;0,SUM($CK191:CN191),0)</f>
        <v>0</v>
      </c>
      <c r="DK190" s="59">
        <f>IF($C190&lt;&gt;0,SUM($CK191:CO191),0)</f>
        <v>0</v>
      </c>
      <c r="DL190" s="59">
        <f>IF($C190&lt;&gt;0,SUM($CK191:CP191),0)</f>
        <v>0</v>
      </c>
      <c r="DM190" s="59">
        <f>IF($C190&lt;&gt;0,SUM($CK191:CQ191),0)</f>
        <v>0</v>
      </c>
      <c r="DN190" s="59">
        <f>IF($C190&lt;&gt;0,SUM($CK191:CR191),0)</f>
        <v>0</v>
      </c>
      <c r="DO190" s="59">
        <f>IF($C190&lt;&gt;0,SUM($CK191:CS191),0)</f>
        <v>0</v>
      </c>
      <c r="DP190" s="59">
        <f>IF($C190&lt;&gt;0,SUM($CK191:CT191),0)</f>
        <v>0</v>
      </c>
      <c r="DQ190" s="59">
        <f>IF($C190&lt;&gt;0,SUM($CK191:CU191),0)</f>
        <v>0</v>
      </c>
      <c r="DR190" s="59">
        <f>IF($C190&lt;&gt;0,SUM($CK191:CV191),0)</f>
        <v>0</v>
      </c>
      <c r="DS190" s="59">
        <f>IF($C190&lt;&gt;0,SUM($CK191:CW191),0)</f>
        <v>0</v>
      </c>
      <c r="DT190" s="59">
        <f>IF($C190&lt;&gt;0,SUM($CK191:CX191),0)</f>
        <v>0</v>
      </c>
      <c r="DU190" s="59">
        <f>IF($C190&lt;&gt;0,SUM($CK191:CY191),0)</f>
        <v>0</v>
      </c>
      <c r="DV190" s="59">
        <f>IF($C190&lt;&gt;0,SUM($CK191:CZ191),0)</f>
        <v>0</v>
      </c>
      <c r="DW190" s="59">
        <f>IF($C190&lt;&gt;0,SUM($CK191:DA191),0)</f>
        <v>0</v>
      </c>
      <c r="DX190" s="59">
        <f>IF($C190&lt;&gt;0,SUM($CK191:DB191),0)</f>
        <v>0</v>
      </c>
      <c r="DY190" s="952" t="str">
        <f t="shared" si="147"/>
        <v/>
      </c>
    </row>
    <row r="191" spans="1:129" ht="13.5" hidden="1" thickBot="1">
      <c r="A191" s="3" t="str">
        <f t="shared" si="148"/>
        <v/>
      </c>
      <c r="B191" s="805">
        <f>Dados_GLOBAL_Inicial!E191</f>
        <v>0</v>
      </c>
      <c r="C191" s="953">
        <f>IF(IFERROR(VALUE(Dados_GLOBAL_Inicial!F191),0)=0,0,Dados_GLOBAL_Inicial!F191)</f>
        <v>0</v>
      </c>
      <c r="D191" s="830">
        <f>Dados_GLOBAL_Inicial!G191</f>
        <v>0</v>
      </c>
      <c r="E191" s="830" t="str">
        <f>IF(IFERROR(VLOOKUP(F191,Cod_Gde_Itens!$A$1:$B$80,2,FALSE),0)&gt;549,IFERROR(VLOOKUP(F191,Cod_Gde_Itens!$A$1:$B$80,2,FALSE),0),IF(Dados_GLOBAL_Inicial!H191=0,"",Dados_GLOBAL_Inicial!H191))</f>
        <v/>
      </c>
      <c r="F191" s="823">
        <f>Dados_GLOBAL_Inicial!I191</f>
        <v>0</v>
      </c>
      <c r="G191" s="824">
        <f>Dados_GLOBAL_Inicial!J191</f>
        <v>0</v>
      </c>
      <c r="H191" s="454">
        <f>Dados_GLOBAL_Inicial!K191</f>
        <v>0</v>
      </c>
      <c r="I191" s="970">
        <f>SUM('MEDIÇÃO_OBJETO (1)'!I191)</f>
        <v>0</v>
      </c>
      <c r="J191" s="455">
        <f t="shared" si="150"/>
        <v>0</v>
      </c>
      <c r="K191" s="451">
        <f t="shared" si="151"/>
        <v>0</v>
      </c>
      <c r="L191" s="452">
        <f t="shared" si="152"/>
        <v>0</v>
      </c>
      <c r="M191" s="809">
        <f t="shared" si="153"/>
        <v>0</v>
      </c>
      <c r="N191" s="810">
        <f>IF(IFERROR(VALUE(Dados_GLOBAL_Inicial!L191),0)=0,0,Dados_GLOBAL_Inicial!L191)</f>
        <v>0</v>
      </c>
      <c r="O191" s="812">
        <f>SUM('MEDIÇÃO_OBJETO (1)'!O191)</f>
        <v>0</v>
      </c>
      <c r="P191" s="812">
        <f>SUM('MEDIÇÃO_OBJETO (1)'!P191)</f>
        <v>0</v>
      </c>
      <c r="Q191" s="813">
        <f t="shared" si="154"/>
        <v>0</v>
      </c>
      <c r="R191" s="951"/>
      <c r="S191" s="815">
        <f>SUM('MEDIÇÃO_OBJETO (1)'!S191)</f>
        <v>0</v>
      </c>
      <c r="T191" s="815">
        <f>SUM('MEDIÇÃO_OBJETO (1)'!T191)</f>
        <v>0</v>
      </c>
      <c r="V191" s="19"/>
      <c r="W191" s="978">
        <f t="shared" si="155"/>
        <v>0</v>
      </c>
      <c r="X191" s="816">
        <f t="shared" si="156"/>
        <v>0</v>
      </c>
      <c r="Y191" s="816">
        <f t="shared" si="157"/>
        <v>0</v>
      </c>
      <c r="Z191" s="817">
        <f t="shared" si="158"/>
        <v>0</v>
      </c>
      <c r="AB191" s="453">
        <f t="shared" si="144"/>
        <v>0</v>
      </c>
      <c r="AC191" s="14">
        <f t="shared" si="159"/>
        <v>0</v>
      </c>
      <c r="AD191" s="819"/>
      <c r="AE191" s="631">
        <f t="shared" si="145"/>
        <v>0</v>
      </c>
      <c r="AF191" s="818">
        <f>SUM('MEDIÇÃO_OBJETO (1)'!AG191)</f>
        <v>0</v>
      </c>
      <c r="AG191" s="541">
        <f>SUM('MEDIÇÃO_OBJETO (1)'!AH191)</f>
        <v>0</v>
      </c>
      <c r="AH191" s="541">
        <f>SUM('MEDIÇÃO_OBJETO (1)'!AI191)</f>
        <v>0</v>
      </c>
      <c r="AI191" s="541">
        <f>SUM('MEDIÇÃO_OBJETO (1)'!AJ191)</f>
        <v>0</v>
      </c>
      <c r="AJ191" s="541">
        <f>SUM('MEDIÇÃO_OBJETO (1)'!AK191)</f>
        <v>0</v>
      </c>
      <c r="AK191" s="541">
        <f>SUM('MEDIÇÃO_OBJETO (1)'!AL191)</f>
        <v>0</v>
      </c>
      <c r="AL191" s="541">
        <f>SUM('MEDIÇÃO_OBJETO (1)'!AM191)</f>
        <v>0</v>
      </c>
      <c r="AM191" s="541">
        <f>SUM('MEDIÇÃO_OBJETO (1)'!AN191)</f>
        <v>0</v>
      </c>
      <c r="AN191" s="541">
        <f>SUM('MEDIÇÃO_OBJETO (1)'!AO191)</f>
        <v>0</v>
      </c>
      <c r="AO191" s="541">
        <f>SUM('MEDIÇÃO_OBJETO (1)'!AP191)</f>
        <v>0</v>
      </c>
      <c r="AP191" s="541">
        <f>SUM('MEDIÇÃO_OBJETO (1)'!AQ191)</f>
        <v>0</v>
      </c>
      <c r="AQ191" s="541">
        <f>SUM('MEDIÇÃO_OBJETO (1)'!AR191)</f>
        <v>0</v>
      </c>
      <c r="AR191" s="541">
        <f>SUM('MEDIÇÃO_OBJETO (1)'!AS191)</f>
        <v>0</v>
      </c>
      <c r="AS191" s="541">
        <f>SUM('MEDIÇÃO_OBJETO (1)'!AT191)</f>
        <v>0</v>
      </c>
      <c r="AT191" s="541">
        <f>SUM('MEDIÇÃO_OBJETO (1)'!AU191)</f>
        <v>0</v>
      </c>
      <c r="AU191" s="541">
        <f>SUM('MEDIÇÃO_OBJETO (1)'!AV191)</f>
        <v>0</v>
      </c>
      <c r="AV191" s="541">
        <f>SUM('MEDIÇÃO_OBJETO (1)'!AW191)</f>
        <v>0</v>
      </c>
      <c r="AW191" s="541">
        <f>SUM('MEDIÇÃO_OBJETO (1)'!AX191)</f>
        <v>0</v>
      </c>
      <c r="AX191" s="977"/>
      <c r="BN191" s="992">
        <f t="shared" si="160"/>
        <v>0</v>
      </c>
      <c r="BO191" s="538">
        <f t="shared" si="146"/>
        <v>0</v>
      </c>
      <c r="BP191" s="987">
        <f>IF(RESUMO_GLOBAL!$X$53="a",ROUND(AF191*$N191,RESUMO_GLOBAL!$X$54),IF(RESUMO_GLOBAL!$X$53="t",TRUNC(AF191*$N191,RESUMO_GLOBAL!$X$54),AF191*$N191))</f>
        <v>0</v>
      </c>
      <c r="BQ191" s="987">
        <f>IF(RESUMO_GLOBAL!$X$53="a",ROUND(AG191*$N191,RESUMO_GLOBAL!$X$54),IF(RESUMO_GLOBAL!$X$53="t",TRUNC(AG191*$N191,RESUMO_GLOBAL!$X$54),AG191*$N191))</f>
        <v>0</v>
      </c>
      <c r="BR191" s="987">
        <f>IF(RESUMO_GLOBAL!$X$53="a",ROUND(AH191*$N191,RESUMO_GLOBAL!$X$54),IF(RESUMO_GLOBAL!$X$53="t",TRUNC(AH191*$N191,RESUMO_GLOBAL!$X$54),AH191*$N191))</f>
        <v>0</v>
      </c>
      <c r="BS191" s="987">
        <f>IF(RESUMO_GLOBAL!$X$53="a",ROUND(AI191*$N191,RESUMO_GLOBAL!$X$54),IF(RESUMO_GLOBAL!$X$53="t",TRUNC(AI191*$N191,RESUMO_GLOBAL!$X$54),AI191*$N191))</f>
        <v>0</v>
      </c>
      <c r="BT191" s="987">
        <f>IF(RESUMO_GLOBAL!$X$53="a",ROUND(AJ191*$N191,RESUMO_GLOBAL!$X$54),IF(RESUMO_GLOBAL!$X$53="t",TRUNC(AJ191*$N191,RESUMO_GLOBAL!$X$54),AJ191*$N191))</f>
        <v>0</v>
      </c>
      <c r="BU191" s="987">
        <f>IF(RESUMO_GLOBAL!$X$53="a",ROUND(AK191*$N191,RESUMO_GLOBAL!$X$54),IF(RESUMO_GLOBAL!$X$53="t",TRUNC(AK191*$N191,RESUMO_GLOBAL!$X$54),AK191*$N191))</f>
        <v>0</v>
      </c>
      <c r="BV191" s="987">
        <f>IF(RESUMO_GLOBAL!$X$53="a",ROUND(AL191*$N191,RESUMO_GLOBAL!$X$54),IF(RESUMO_GLOBAL!$X$53="t",TRUNC(AL191*$N191,RESUMO_GLOBAL!$X$54),AL191*$N191))</f>
        <v>0</v>
      </c>
      <c r="BW191" s="987">
        <f>IF(RESUMO_GLOBAL!$X$53="a",ROUND(AM191*$N191,RESUMO_GLOBAL!$X$54),IF(RESUMO_GLOBAL!$X$53="t",TRUNC(AM191*$N191,RESUMO_GLOBAL!$X$54),AM191*$N191))</f>
        <v>0</v>
      </c>
      <c r="BX191" s="987">
        <f>IF(RESUMO_GLOBAL!$X$53="a",ROUND(AN191*$N191,RESUMO_GLOBAL!$X$54),IF(RESUMO_GLOBAL!$X$53="t",TRUNC(AN191*$N191,RESUMO_GLOBAL!$X$54),AN191*$N191))</f>
        <v>0</v>
      </c>
      <c r="BY191" s="987">
        <f>IF(RESUMO_GLOBAL!$X$53="a",ROUND(AO191*$N191,RESUMO_GLOBAL!$X$54),IF(RESUMO_GLOBAL!$X$53="t",TRUNC(AO191*$N191,RESUMO_GLOBAL!$X$54),AO191*$N191))</f>
        <v>0</v>
      </c>
      <c r="BZ191" s="987">
        <f>IF(RESUMO_GLOBAL!$X$53="a",ROUND(AP191*$N191,RESUMO_GLOBAL!$X$54),IF(RESUMO_GLOBAL!$X$53="t",TRUNC(AP191*$N191,RESUMO_GLOBAL!$X$54),AP191*$N191))</f>
        <v>0</v>
      </c>
      <c r="CA191" s="987">
        <f>IF(RESUMO_GLOBAL!$X$53="a",ROUND(AQ191*$N191,RESUMO_GLOBAL!$X$54),IF(RESUMO_GLOBAL!$X$53="t",TRUNC(AQ191*$N191,RESUMO_GLOBAL!$X$54),AQ191*$N191))</f>
        <v>0</v>
      </c>
      <c r="CB191" s="987">
        <f>IF(RESUMO_GLOBAL!$X$53="a",ROUND(AR191*$N191,RESUMO_GLOBAL!$X$54),IF(RESUMO_GLOBAL!$X$53="t",TRUNC(AR191*$N191,RESUMO_GLOBAL!$X$54),AR191*$N191))</f>
        <v>0</v>
      </c>
      <c r="CC191" s="987">
        <f>IF(RESUMO_GLOBAL!$X$53="a",ROUND(AS191*$N191,RESUMO_GLOBAL!$X$54),IF(RESUMO_GLOBAL!$X$53="t",TRUNC(AS191*$N191,RESUMO_GLOBAL!$X$54),AS191*$N191))</f>
        <v>0</v>
      </c>
      <c r="CD191" s="987">
        <f>IF(RESUMO_GLOBAL!$X$53="a",ROUND(AT191*$N191,RESUMO_GLOBAL!$X$54),IF(RESUMO_GLOBAL!$X$53="t",TRUNC(AT191*$N191,RESUMO_GLOBAL!$X$54),AT191*$N191))</f>
        <v>0</v>
      </c>
      <c r="CE191" s="987">
        <f>IF(RESUMO_GLOBAL!$X$53="a",ROUND(AU191*$N191,RESUMO_GLOBAL!$X$54),IF(RESUMO_GLOBAL!$X$53="t",TRUNC(AU191*$N191,RESUMO_GLOBAL!$X$54),AU191*$N191))</f>
        <v>0</v>
      </c>
      <c r="CF191" s="987">
        <f>IF(RESUMO_GLOBAL!$X$53="a",ROUND(AV191*$N191,RESUMO_GLOBAL!$X$54),IF(RESUMO_GLOBAL!$X$53="t",TRUNC(AV191*$N191,RESUMO_GLOBAL!$X$54),AV191*$N191))</f>
        <v>0</v>
      </c>
      <c r="CG191" s="987">
        <f>IF(RESUMO_GLOBAL!$X$53="a",ROUND(AW191*$N191,RESUMO_GLOBAL!$X$54),IF(RESUMO_GLOBAL!$X$53="t",TRUNC(AW191*$N191,RESUMO_GLOBAL!$X$54),AW191*$N191))</f>
        <v>0</v>
      </c>
      <c r="CK191" s="59">
        <f t="shared" si="125"/>
        <v>0</v>
      </c>
      <c r="CL191" s="59">
        <f t="shared" si="126"/>
        <v>0</v>
      </c>
      <c r="CM191" s="59">
        <f t="shared" si="127"/>
        <v>0</v>
      </c>
      <c r="CN191" s="59">
        <f t="shared" si="128"/>
        <v>0</v>
      </c>
      <c r="CO191" s="59">
        <f t="shared" si="129"/>
        <v>0</v>
      </c>
      <c r="CP191" s="59">
        <f t="shared" si="130"/>
        <v>0</v>
      </c>
      <c r="CQ191" s="59">
        <f t="shared" si="131"/>
        <v>0</v>
      </c>
      <c r="CR191" s="59">
        <f t="shared" si="132"/>
        <v>0</v>
      </c>
      <c r="CS191" s="59">
        <f t="shared" si="133"/>
        <v>0</v>
      </c>
      <c r="CT191" s="59">
        <f t="shared" si="134"/>
        <v>0</v>
      </c>
      <c r="CU191" s="59">
        <f t="shared" si="135"/>
        <v>0</v>
      </c>
      <c r="CV191" s="59">
        <f t="shared" si="136"/>
        <v>0</v>
      </c>
      <c r="CW191" s="59">
        <f t="shared" si="137"/>
        <v>0</v>
      </c>
      <c r="CX191" s="59">
        <f t="shared" si="138"/>
        <v>0</v>
      </c>
      <c r="CY191" s="59">
        <f t="shared" si="139"/>
        <v>0</v>
      </c>
      <c r="CZ191" s="59">
        <f t="shared" si="140"/>
        <v>0</v>
      </c>
      <c r="DA191" s="59">
        <f t="shared" si="141"/>
        <v>0</v>
      </c>
      <c r="DB191" s="59">
        <f t="shared" si="142"/>
        <v>0</v>
      </c>
      <c r="DE191">
        <f t="shared" si="123"/>
        <v>186</v>
      </c>
      <c r="DF191" t="str">
        <f t="shared" si="143"/>
        <v/>
      </c>
      <c r="DG191" s="59">
        <f>IF($C191&lt;&gt;0,SUM($CK192:CK192),0)</f>
        <v>0</v>
      </c>
      <c r="DH191" s="59">
        <f>IF($C191&lt;&gt;0,SUM($CK192:CL192),0)</f>
        <v>0</v>
      </c>
      <c r="DI191" s="59">
        <f>IF($C191&lt;&gt;0,SUM($CK192:CM192),0)</f>
        <v>0</v>
      </c>
      <c r="DJ191" s="59">
        <f>IF($C191&lt;&gt;0,SUM($CK192:CN192),0)</f>
        <v>0</v>
      </c>
      <c r="DK191" s="59">
        <f>IF($C191&lt;&gt;0,SUM($CK192:CO192),0)</f>
        <v>0</v>
      </c>
      <c r="DL191" s="59">
        <f>IF($C191&lt;&gt;0,SUM($CK192:CP192),0)</f>
        <v>0</v>
      </c>
      <c r="DM191" s="59">
        <f>IF($C191&lt;&gt;0,SUM($CK192:CQ192),0)</f>
        <v>0</v>
      </c>
      <c r="DN191" s="59">
        <f>IF($C191&lt;&gt;0,SUM($CK192:CR192),0)</f>
        <v>0</v>
      </c>
      <c r="DO191" s="59">
        <f>IF($C191&lt;&gt;0,SUM($CK192:CS192),0)</f>
        <v>0</v>
      </c>
      <c r="DP191" s="59">
        <f>IF($C191&lt;&gt;0,SUM($CK192:CT192),0)</f>
        <v>0</v>
      </c>
      <c r="DQ191" s="59">
        <f>IF($C191&lt;&gt;0,SUM($CK192:CU192),0)</f>
        <v>0</v>
      </c>
      <c r="DR191" s="59">
        <f>IF($C191&lt;&gt;0,SUM($CK192:CV192),0)</f>
        <v>0</v>
      </c>
      <c r="DS191" s="59">
        <f>IF($C191&lt;&gt;0,SUM($CK192:CW192),0)</f>
        <v>0</v>
      </c>
      <c r="DT191" s="59">
        <f>IF($C191&lt;&gt;0,SUM($CK192:CX192),0)</f>
        <v>0</v>
      </c>
      <c r="DU191" s="59">
        <f>IF($C191&lt;&gt;0,SUM($CK192:CY192),0)</f>
        <v>0</v>
      </c>
      <c r="DV191" s="59">
        <f>IF($C191&lt;&gt;0,SUM($CK192:CZ192),0)</f>
        <v>0</v>
      </c>
      <c r="DW191" s="59">
        <f>IF($C191&lt;&gt;0,SUM($CK192:DA192),0)</f>
        <v>0</v>
      </c>
      <c r="DX191" s="59">
        <f>IF($C191&lt;&gt;0,SUM($CK192:DB192),0)</f>
        <v>0</v>
      </c>
      <c r="DY191" s="952" t="str">
        <f t="shared" si="147"/>
        <v/>
      </c>
    </row>
    <row r="192" spans="1:129" ht="13.5" hidden="1" thickBot="1">
      <c r="A192" s="3" t="str">
        <f t="shared" si="148"/>
        <v/>
      </c>
      <c r="B192" s="805">
        <f>Dados_GLOBAL_Inicial!E192</f>
        <v>0</v>
      </c>
      <c r="C192" s="956">
        <f>IF(IFERROR(VALUE(Dados_GLOBAL_Inicial!F192),0)=0,0,Dados_GLOBAL_Inicial!F192)</f>
        <v>0</v>
      </c>
      <c r="D192" s="957">
        <f>Dados_GLOBAL_Inicial!G192</f>
        <v>0</v>
      </c>
      <c r="E192" s="957" t="str">
        <f>IF(IFERROR(VLOOKUP(F192,Cod_Gde_Itens!$A$1:$B$80,2,FALSE),0)&gt;549,IFERROR(VLOOKUP(F192,Cod_Gde_Itens!$A$1:$B$80,2,FALSE),0),IF(Dados_GLOBAL_Inicial!H192=0,"",Dados_GLOBAL_Inicial!H192))</f>
        <v/>
      </c>
      <c r="F192" s="958">
        <f>Dados_GLOBAL_Inicial!I192</f>
        <v>0</v>
      </c>
      <c r="G192" s="824">
        <f>Dados_GLOBAL_Inicial!J192</f>
        <v>0</v>
      </c>
      <c r="H192" s="454">
        <f>Dados_GLOBAL_Inicial!K192</f>
        <v>0</v>
      </c>
      <c r="I192" s="970">
        <f>SUM('MEDIÇÃO_OBJETO (1)'!I192)</f>
        <v>0</v>
      </c>
      <c r="J192" s="455">
        <f t="shared" si="150"/>
        <v>0</v>
      </c>
      <c r="K192" s="451">
        <f t="shared" si="151"/>
        <v>0</v>
      </c>
      <c r="L192" s="452">
        <f t="shared" si="152"/>
        <v>0</v>
      </c>
      <c r="M192" s="809">
        <f t="shared" si="153"/>
        <v>0</v>
      </c>
      <c r="N192" s="810">
        <f>IF(IFERROR(VALUE(Dados_GLOBAL_Inicial!L192),0)=0,0,Dados_GLOBAL_Inicial!L192)</f>
        <v>0</v>
      </c>
      <c r="O192" s="812">
        <f>SUM('MEDIÇÃO_OBJETO (1)'!O192)</f>
        <v>0</v>
      </c>
      <c r="P192" s="812">
        <f>SUM('MEDIÇÃO_OBJETO (1)'!P192)</f>
        <v>0</v>
      </c>
      <c r="Q192" s="813">
        <f t="shared" si="154"/>
        <v>0</v>
      </c>
      <c r="R192" s="951"/>
      <c r="S192" s="815">
        <f>SUM('MEDIÇÃO_OBJETO (1)'!S192)</f>
        <v>0</v>
      </c>
      <c r="T192" s="815">
        <f>SUM('MEDIÇÃO_OBJETO (1)'!T192)</f>
        <v>0</v>
      </c>
      <c r="V192" s="19"/>
      <c r="W192" s="978">
        <f t="shared" si="155"/>
        <v>0</v>
      </c>
      <c r="X192" s="816">
        <f t="shared" si="156"/>
        <v>0</v>
      </c>
      <c r="Y192" s="816">
        <f t="shared" si="157"/>
        <v>0</v>
      </c>
      <c r="Z192" s="817">
        <f t="shared" si="158"/>
        <v>0</v>
      </c>
      <c r="AB192" s="453">
        <f t="shared" si="144"/>
        <v>0</v>
      </c>
      <c r="AC192" s="14">
        <f t="shared" si="159"/>
        <v>0</v>
      </c>
      <c r="AD192" s="819"/>
      <c r="AE192" s="631">
        <f t="shared" si="145"/>
        <v>0</v>
      </c>
      <c r="AF192" s="818">
        <f>SUM('MEDIÇÃO_OBJETO (1)'!AG192)</f>
        <v>0</v>
      </c>
      <c r="AG192" s="541">
        <f>SUM('MEDIÇÃO_OBJETO (1)'!AH192)</f>
        <v>0</v>
      </c>
      <c r="AH192" s="541">
        <f>SUM('MEDIÇÃO_OBJETO (1)'!AI192)</f>
        <v>0</v>
      </c>
      <c r="AI192" s="541">
        <f>SUM('MEDIÇÃO_OBJETO (1)'!AJ192)</f>
        <v>0</v>
      </c>
      <c r="AJ192" s="541">
        <f>SUM('MEDIÇÃO_OBJETO (1)'!AK192)</f>
        <v>0</v>
      </c>
      <c r="AK192" s="541">
        <f>SUM('MEDIÇÃO_OBJETO (1)'!AL192)</f>
        <v>0</v>
      </c>
      <c r="AL192" s="541">
        <f>SUM('MEDIÇÃO_OBJETO (1)'!AM192)</f>
        <v>0</v>
      </c>
      <c r="AM192" s="541">
        <f>SUM('MEDIÇÃO_OBJETO (1)'!AN192)</f>
        <v>0</v>
      </c>
      <c r="AN192" s="541">
        <f>SUM('MEDIÇÃO_OBJETO (1)'!AO192)</f>
        <v>0</v>
      </c>
      <c r="AO192" s="541">
        <f>SUM('MEDIÇÃO_OBJETO (1)'!AP192)</f>
        <v>0</v>
      </c>
      <c r="AP192" s="541">
        <f>SUM('MEDIÇÃO_OBJETO (1)'!AQ192)</f>
        <v>0</v>
      </c>
      <c r="AQ192" s="541">
        <f>SUM('MEDIÇÃO_OBJETO (1)'!AR192)</f>
        <v>0</v>
      </c>
      <c r="AR192" s="541">
        <f>SUM('MEDIÇÃO_OBJETO (1)'!AS192)</f>
        <v>0</v>
      </c>
      <c r="AS192" s="541">
        <f>SUM('MEDIÇÃO_OBJETO (1)'!AT192)</f>
        <v>0</v>
      </c>
      <c r="AT192" s="541">
        <f>SUM('MEDIÇÃO_OBJETO (1)'!AU192)</f>
        <v>0</v>
      </c>
      <c r="AU192" s="541">
        <f>SUM('MEDIÇÃO_OBJETO (1)'!AV192)</f>
        <v>0</v>
      </c>
      <c r="AV192" s="541">
        <f>SUM('MEDIÇÃO_OBJETO (1)'!AW192)</f>
        <v>0</v>
      </c>
      <c r="AW192" s="541">
        <f>SUM('MEDIÇÃO_OBJETO (1)'!AX192)</f>
        <v>0</v>
      </c>
      <c r="AX192" s="977"/>
      <c r="BN192" s="992">
        <f t="shared" si="160"/>
        <v>0</v>
      </c>
      <c r="BO192" s="538">
        <f t="shared" si="146"/>
        <v>0</v>
      </c>
      <c r="BP192" s="987">
        <f>IF(RESUMO_GLOBAL!$X$53="a",ROUND(AF192*$N192,RESUMO_GLOBAL!$X$54),IF(RESUMO_GLOBAL!$X$53="t",TRUNC(AF192*$N192,RESUMO_GLOBAL!$X$54),AF192*$N192))</f>
        <v>0</v>
      </c>
      <c r="BQ192" s="987">
        <f>IF(RESUMO_GLOBAL!$X$53="a",ROUND(AG192*$N192,RESUMO_GLOBAL!$X$54),IF(RESUMO_GLOBAL!$X$53="t",TRUNC(AG192*$N192,RESUMO_GLOBAL!$X$54),AG192*$N192))</f>
        <v>0</v>
      </c>
      <c r="BR192" s="987">
        <f>IF(RESUMO_GLOBAL!$X$53="a",ROUND(AH192*$N192,RESUMO_GLOBAL!$X$54),IF(RESUMO_GLOBAL!$X$53="t",TRUNC(AH192*$N192,RESUMO_GLOBAL!$X$54),AH192*$N192))</f>
        <v>0</v>
      </c>
      <c r="BS192" s="987">
        <f>IF(RESUMO_GLOBAL!$X$53="a",ROUND(AI192*$N192,RESUMO_GLOBAL!$X$54),IF(RESUMO_GLOBAL!$X$53="t",TRUNC(AI192*$N192,RESUMO_GLOBAL!$X$54),AI192*$N192))</f>
        <v>0</v>
      </c>
      <c r="BT192" s="987">
        <f>IF(RESUMO_GLOBAL!$X$53="a",ROUND(AJ192*$N192,RESUMO_GLOBAL!$X$54),IF(RESUMO_GLOBAL!$X$53="t",TRUNC(AJ192*$N192,RESUMO_GLOBAL!$X$54),AJ192*$N192))</f>
        <v>0</v>
      </c>
      <c r="BU192" s="987">
        <f>IF(RESUMO_GLOBAL!$X$53="a",ROUND(AK192*$N192,RESUMO_GLOBAL!$X$54),IF(RESUMO_GLOBAL!$X$53="t",TRUNC(AK192*$N192,RESUMO_GLOBAL!$X$54),AK192*$N192))</f>
        <v>0</v>
      </c>
      <c r="BV192" s="987">
        <f>IF(RESUMO_GLOBAL!$X$53="a",ROUND(AL192*$N192,RESUMO_GLOBAL!$X$54),IF(RESUMO_GLOBAL!$X$53="t",TRUNC(AL192*$N192,RESUMO_GLOBAL!$X$54),AL192*$N192))</f>
        <v>0</v>
      </c>
      <c r="BW192" s="987">
        <f>IF(RESUMO_GLOBAL!$X$53="a",ROUND(AM192*$N192,RESUMO_GLOBAL!$X$54),IF(RESUMO_GLOBAL!$X$53="t",TRUNC(AM192*$N192,RESUMO_GLOBAL!$X$54),AM192*$N192))</f>
        <v>0</v>
      </c>
      <c r="BX192" s="987">
        <f>IF(RESUMO_GLOBAL!$X$53="a",ROUND(AN192*$N192,RESUMO_GLOBAL!$X$54),IF(RESUMO_GLOBAL!$X$53="t",TRUNC(AN192*$N192,RESUMO_GLOBAL!$X$54),AN192*$N192))</f>
        <v>0</v>
      </c>
      <c r="BY192" s="987">
        <f>IF(RESUMO_GLOBAL!$X$53="a",ROUND(AO192*$N192,RESUMO_GLOBAL!$X$54),IF(RESUMO_GLOBAL!$X$53="t",TRUNC(AO192*$N192,RESUMO_GLOBAL!$X$54),AO192*$N192))</f>
        <v>0</v>
      </c>
      <c r="BZ192" s="987">
        <f>IF(RESUMO_GLOBAL!$X$53="a",ROUND(AP192*$N192,RESUMO_GLOBAL!$X$54),IF(RESUMO_GLOBAL!$X$53="t",TRUNC(AP192*$N192,RESUMO_GLOBAL!$X$54),AP192*$N192))</f>
        <v>0</v>
      </c>
      <c r="CA192" s="987">
        <f>IF(RESUMO_GLOBAL!$X$53="a",ROUND(AQ192*$N192,RESUMO_GLOBAL!$X$54),IF(RESUMO_GLOBAL!$X$53="t",TRUNC(AQ192*$N192,RESUMO_GLOBAL!$X$54),AQ192*$N192))</f>
        <v>0</v>
      </c>
      <c r="CB192" s="987">
        <f>IF(RESUMO_GLOBAL!$X$53="a",ROUND(AR192*$N192,RESUMO_GLOBAL!$X$54),IF(RESUMO_GLOBAL!$X$53="t",TRUNC(AR192*$N192,RESUMO_GLOBAL!$X$54),AR192*$N192))</f>
        <v>0</v>
      </c>
      <c r="CC192" s="987">
        <f>IF(RESUMO_GLOBAL!$X$53="a",ROUND(AS192*$N192,RESUMO_GLOBAL!$X$54),IF(RESUMO_GLOBAL!$X$53="t",TRUNC(AS192*$N192,RESUMO_GLOBAL!$X$54),AS192*$N192))</f>
        <v>0</v>
      </c>
      <c r="CD192" s="987">
        <f>IF(RESUMO_GLOBAL!$X$53="a",ROUND(AT192*$N192,RESUMO_GLOBAL!$X$54),IF(RESUMO_GLOBAL!$X$53="t",TRUNC(AT192*$N192,RESUMO_GLOBAL!$X$54),AT192*$N192))</f>
        <v>0</v>
      </c>
      <c r="CE192" s="987">
        <f>IF(RESUMO_GLOBAL!$X$53="a",ROUND(AU192*$N192,RESUMO_GLOBAL!$X$54),IF(RESUMO_GLOBAL!$X$53="t",TRUNC(AU192*$N192,RESUMO_GLOBAL!$X$54),AU192*$N192))</f>
        <v>0</v>
      </c>
      <c r="CF192" s="987">
        <f>IF(RESUMO_GLOBAL!$X$53="a",ROUND(AV192*$N192,RESUMO_GLOBAL!$X$54),IF(RESUMO_GLOBAL!$X$53="t",TRUNC(AV192*$N192,RESUMO_GLOBAL!$X$54),AV192*$N192))</f>
        <v>0</v>
      </c>
      <c r="CG192" s="987">
        <f>IF(RESUMO_GLOBAL!$X$53="a",ROUND(AW192*$N192,RESUMO_GLOBAL!$X$54),IF(RESUMO_GLOBAL!$X$53="t",TRUNC(AW192*$N192,RESUMO_GLOBAL!$X$54),AW192*$N192))</f>
        <v>0</v>
      </c>
      <c r="CK192" s="59">
        <f t="shared" si="125"/>
        <v>0</v>
      </c>
      <c r="CL192" s="59">
        <f t="shared" si="126"/>
        <v>0</v>
      </c>
      <c r="CM192" s="59">
        <f t="shared" si="127"/>
        <v>0</v>
      </c>
      <c r="CN192" s="59">
        <f t="shared" si="128"/>
        <v>0</v>
      </c>
      <c r="CO192" s="59">
        <f t="shared" si="129"/>
        <v>0</v>
      </c>
      <c r="CP192" s="59">
        <f t="shared" si="130"/>
        <v>0</v>
      </c>
      <c r="CQ192" s="59">
        <f t="shared" si="131"/>
        <v>0</v>
      </c>
      <c r="CR192" s="59">
        <f t="shared" si="132"/>
        <v>0</v>
      </c>
      <c r="CS192" s="59">
        <f t="shared" si="133"/>
        <v>0</v>
      </c>
      <c r="CT192" s="59">
        <f t="shared" si="134"/>
        <v>0</v>
      </c>
      <c r="CU192" s="59">
        <f t="shared" si="135"/>
        <v>0</v>
      </c>
      <c r="CV192" s="59">
        <f t="shared" si="136"/>
        <v>0</v>
      </c>
      <c r="CW192" s="59">
        <f t="shared" si="137"/>
        <v>0</v>
      </c>
      <c r="CX192" s="59">
        <f t="shared" si="138"/>
        <v>0</v>
      </c>
      <c r="CY192" s="59">
        <f t="shared" si="139"/>
        <v>0</v>
      </c>
      <c r="CZ192" s="59">
        <f t="shared" si="140"/>
        <v>0</v>
      </c>
      <c r="DA192" s="59">
        <f t="shared" si="141"/>
        <v>0</v>
      </c>
      <c r="DB192" s="59">
        <f t="shared" si="142"/>
        <v>0</v>
      </c>
      <c r="DE192">
        <f t="shared" si="123"/>
        <v>187</v>
      </c>
      <c r="DF192" t="str">
        <f t="shared" si="143"/>
        <v/>
      </c>
      <c r="DG192" s="59">
        <f>IF($C192&lt;&gt;0,SUM($CK193:CK193),0)</f>
        <v>0</v>
      </c>
      <c r="DH192" s="59">
        <f>IF($C192&lt;&gt;0,SUM($CK193:CL193),0)</f>
        <v>0</v>
      </c>
      <c r="DI192" s="59">
        <f>IF($C192&lt;&gt;0,SUM($CK193:CM193),0)</f>
        <v>0</v>
      </c>
      <c r="DJ192" s="59">
        <f>IF($C192&lt;&gt;0,SUM($CK193:CN193),0)</f>
        <v>0</v>
      </c>
      <c r="DK192" s="59">
        <f>IF($C192&lt;&gt;0,SUM($CK193:CO193),0)</f>
        <v>0</v>
      </c>
      <c r="DL192" s="59">
        <f>IF($C192&lt;&gt;0,SUM($CK193:CP193),0)</f>
        <v>0</v>
      </c>
      <c r="DM192" s="59">
        <f>IF($C192&lt;&gt;0,SUM($CK193:CQ193),0)</f>
        <v>0</v>
      </c>
      <c r="DN192" s="59">
        <f>IF($C192&lt;&gt;0,SUM($CK193:CR193),0)</f>
        <v>0</v>
      </c>
      <c r="DO192" s="59">
        <f>IF($C192&lt;&gt;0,SUM($CK193:CS193),0)</f>
        <v>0</v>
      </c>
      <c r="DP192" s="59">
        <f>IF($C192&lt;&gt;0,SUM($CK193:CT193),0)</f>
        <v>0</v>
      </c>
      <c r="DQ192" s="59">
        <f>IF($C192&lt;&gt;0,SUM($CK193:CU193),0)</f>
        <v>0</v>
      </c>
      <c r="DR192" s="59">
        <f>IF($C192&lt;&gt;0,SUM($CK193:CV193),0)</f>
        <v>0</v>
      </c>
      <c r="DS192" s="59">
        <f>IF($C192&lt;&gt;0,SUM($CK193:CW193),0)</f>
        <v>0</v>
      </c>
      <c r="DT192" s="59">
        <f>IF($C192&lt;&gt;0,SUM($CK193:CX193),0)</f>
        <v>0</v>
      </c>
      <c r="DU192" s="59">
        <f>IF($C192&lt;&gt;0,SUM($CK193:CY193),0)</f>
        <v>0</v>
      </c>
      <c r="DV192" s="59">
        <f>IF($C192&lt;&gt;0,SUM($CK193:CZ193),0)</f>
        <v>0</v>
      </c>
      <c r="DW192" s="59">
        <f>IF($C192&lt;&gt;0,SUM($CK193:DA193),0)</f>
        <v>0</v>
      </c>
      <c r="DX192" s="59">
        <f>IF($C192&lt;&gt;0,SUM($CK193:DB193),0)</f>
        <v>0</v>
      </c>
      <c r="DY192" s="952" t="str">
        <f t="shared" si="147"/>
        <v/>
      </c>
    </row>
    <row r="193" spans="1:129" ht="13.5" hidden="1" thickBot="1">
      <c r="A193" s="3" t="str">
        <f t="shared" si="148"/>
        <v/>
      </c>
      <c r="B193" s="805">
        <f>Dados_GLOBAL_Inicial!E193</f>
        <v>0</v>
      </c>
      <c r="C193" s="953">
        <f>IF(IFERROR(VALUE(Dados_GLOBAL_Inicial!F193),0)=0,0,Dados_GLOBAL_Inicial!F193)</f>
        <v>0</v>
      </c>
      <c r="D193" s="830">
        <f>Dados_GLOBAL_Inicial!G193</f>
        <v>0</v>
      </c>
      <c r="E193" s="830" t="str">
        <f>IF(IFERROR(VLOOKUP(F193,Cod_Gde_Itens!$A$1:$B$80,2,FALSE),0)&gt;549,IFERROR(VLOOKUP(F193,Cod_Gde_Itens!$A$1:$B$80,2,FALSE),0),IF(Dados_GLOBAL_Inicial!H193=0,"",Dados_GLOBAL_Inicial!H193))</f>
        <v/>
      </c>
      <c r="F193" s="823">
        <f>Dados_GLOBAL_Inicial!I193</f>
        <v>0</v>
      </c>
      <c r="G193" s="824">
        <f>Dados_GLOBAL_Inicial!J193</f>
        <v>0</v>
      </c>
      <c r="H193" s="454">
        <f>Dados_GLOBAL_Inicial!K193</f>
        <v>0</v>
      </c>
      <c r="I193" s="970">
        <f>SUM('MEDIÇÃO_OBJETO (1)'!I193)</f>
        <v>0</v>
      </c>
      <c r="J193" s="455">
        <f t="shared" si="150"/>
        <v>0</v>
      </c>
      <c r="K193" s="451">
        <f t="shared" si="151"/>
        <v>0</v>
      </c>
      <c r="L193" s="452">
        <f t="shared" si="152"/>
        <v>0</v>
      </c>
      <c r="M193" s="809">
        <f t="shared" si="153"/>
        <v>0</v>
      </c>
      <c r="N193" s="810">
        <f>IF(IFERROR(VALUE(Dados_GLOBAL_Inicial!L193),0)=0,0,Dados_GLOBAL_Inicial!L193)</f>
        <v>0</v>
      </c>
      <c r="O193" s="812">
        <f>SUM('MEDIÇÃO_OBJETO (1)'!O193)</f>
        <v>0</v>
      </c>
      <c r="P193" s="812">
        <f>SUM('MEDIÇÃO_OBJETO (1)'!P193)</f>
        <v>0</v>
      </c>
      <c r="Q193" s="813">
        <f t="shared" si="154"/>
        <v>0</v>
      </c>
      <c r="R193" s="951"/>
      <c r="S193" s="815">
        <f>SUM('MEDIÇÃO_OBJETO (1)'!S193)</f>
        <v>0</v>
      </c>
      <c r="T193" s="815">
        <f>SUM('MEDIÇÃO_OBJETO (1)'!T193)</f>
        <v>0</v>
      </c>
      <c r="V193" s="19"/>
      <c r="W193" s="978">
        <f t="shared" si="155"/>
        <v>0</v>
      </c>
      <c r="X193" s="816">
        <f t="shared" si="156"/>
        <v>0</v>
      </c>
      <c r="Y193" s="816">
        <f t="shared" si="157"/>
        <v>0</v>
      </c>
      <c r="Z193" s="817">
        <f t="shared" si="158"/>
        <v>0</v>
      </c>
      <c r="AB193" s="453">
        <f t="shared" si="144"/>
        <v>0</v>
      </c>
      <c r="AC193" s="14">
        <f t="shared" si="159"/>
        <v>0</v>
      </c>
      <c r="AD193" s="819"/>
      <c r="AE193" s="631">
        <f t="shared" si="145"/>
        <v>0</v>
      </c>
      <c r="AF193" s="818">
        <f>SUM('MEDIÇÃO_OBJETO (1)'!AG193)</f>
        <v>0</v>
      </c>
      <c r="AG193" s="541">
        <f>SUM('MEDIÇÃO_OBJETO (1)'!AH193)</f>
        <v>0</v>
      </c>
      <c r="AH193" s="541">
        <f>SUM('MEDIÇÃO_OBJETO (1)'!AI193)</f>
        <v>0</v>
      </c>
      <c r="AI193" s="541">
        <f>SUM('MEDIÇÃO_OBJETO (1)'!AJ193)</f>
        <v>0</v>
      </c>
      <c r="AJ193" s="541">
        <f>SUM('MEDIÇÃO_OBJETO (1)'!AK193)</f>
        <v>0</v>
      </c>
      <c r="AK193" s="541">
        <f>SUM('MEDIÇÃO_OBJETO (1)'!AL193)</f>
        <v>0</v>
      </c>
      <c r="AL193" s="541">
        <f>SUM('MEDIÇÃO_OBJETO (1)'!AM193)</f>
        <v>0</v>
      </c>
      <c r="AM193" s="541">
        <f>SUM('MEDIÇÃO_OBJETO (1)'!AN193)</f>
        <v>0</v>
      </c>
      <c r="AN193" s="541">
        <f>SUM('MEDIÇÃO_OBJETO (1)'!AO193)</f>
        <v>0</v>
      </c>
      <c r="AO193" s="541">
        <f>SUM('MEDIÇÃO_OBJETO (1)'!AP193)</f>
        <v>0</v>
      </c>
      <c r="AP193" s="541">
        <f>SUM('MEDIÇÃO_OBJETO (1)'!AQ193)</f>
        <v>0</v>
      </c>
      <c r="AQ193" s="541">
        <f>SUM('MEDIÇÃO_OBJETO (1)'!AR193)</f>
        <v>0</v>
      </c>
      <c r="AR193" s="541">
        <f>SUM('MEDIÇÃO_OBJETO (1)'!AS193)</f>
        <v>0</v>
      </c>
      <c r="AS193" s="541">
        <f>SUM('MEDIÇÃO_OBJETO (1)'!AT193)</f>
        <v>0</v>
      </c>
      <c r="AT193" s="541">
        <f>SUM('MEDIÇÃO_OBJETO (1)'!AU193)</f>
        <v>0</v>
      </c>
      <c r="AU193" s="541">
        <f>SUM('MEDIÇÃO_OBJETO (1)'!AV193)</f>
        <v>0</v>
      </c>
      <c r="AV193" s="541">
        <f>SUM('MEDIÇÃO_OBJETO (1)'!AW193)</f>
        <v>0</v>
      </c>
      <c r="AW193" s="541">
        <f>SUM('MEDIÇÃO_OBJETO (1)'!AX193)</f>
        <v>0</v>
      </c>
      <c r="AX193" s="977"/>
      <c r="BN193" s="992">
        <f t="shared" si="160"/>
        <v>0</v>
      </c>
      <c r="BO193" s="538">
        <f t="shared" si="146"/>
        <v>0</v>
      </c>
      <c r="BP193" s="987">
        <f>IF(RESUMO_GLOBAL!$X$53="a",ROUND(AF193*$N193,RESUMO_GLOBAL!$X$54),IF(RESUMO_GLOBAL!$X$53="t",TRUNC(AF193*$N193,RESUMO_GLOBAL!$X$54),AF193*$N193))</f>
        <v>0</v>
      </c>
      <c r="BQ193" s="987">
        <f>IF(RESUMO_GLOBAL!$X$53="a",ROUND(AG193*$N193,RESUMO_GLOBAL!$X$54),IF(RESUMO_GLOBAL!$X$53="t",TRUNC(AG193*$N193,RESUMO_GLOBAL!$X$54),AG193*$N193))</f>
        <v>0</v>
      </c>
      <c r="BR193" s="987">
        <f>IF(RESUMO_GLOBAL!$X$53="a",ROUND(AH193*$N193,RESUMO_GLOBAL!$X$54),IF(RESUMO_GLOBAL!$X$53="t",TRUNC(AH193*$N193,RESUMO_GLOBAL!$X$54),AH193*$N193))</f>
        <v>0</v>
      </c>
      <c r="BS193" s="987">
        <f>IF(RESUMO_GLOBAL!$X$53="a",ROUND(AI193*$N193,RESUMO_GLOBAL!$X$54),IF(RESUMO_GLOBAL!$X$53="t",TRUNC(AI193*$N193,RESUMO_GLOBAL!$X$54),AI193*$N193))</f>
        <v>0</v>
      </c>
      <c r="BT193" s="987">
        <f>IF(RESUMO_GLOBAL!$X$53="a",ROUND(AJ193*$N193,RESUMO_GLOBAL!$X$54),IF(RESUMO_GLOBAL!$X$53="t",TRUNC(AJ193*$N193,RESUMO_GLOBAL!$X$54),AJ193*$N193))</f>
        <v>0</v>
      </c>
      <c r="BU193" s="987">
        <f>IF(RESUMO_GLOBAL!$X$53="a",ROUND(AK193*$N193,RESUMO_GLOBAL!$X$54),IF(RESUMO_GLOBAL!$X$53="t",TRUNC(AK193*$N193,RESUMO_GLOBAL!$X$54),AK193*$N193))</f>
        <v>0</v>
      </c>
      <c r="BV193" s="987">
        <f>IF(RESUMO_GLOBAL!$X$53="a",ROUND(AL193*$N193,RESUMO_GLOBAL!$X$54),IF(RESUMO_GLOBAL!$X$53="t",TRUNC(AL193*$N193,RESUMO_GLOBAL!$X$54),AL193*$N193))</f>
        <v>0</v>
      </c>
      <c r="BW193" s="987">
        <f>IF(RESUMO_GLOBAL!$X$53="a",ROUND(AM193*$N193,RESUMO_GLOBAL!$X$54),IF(RESUMO_GLOBAL!$X$53="t",TRUNC(AM193*$N193,RESUMO_GLOBAL!$X$54),AM193*$N193))</f>
        <v>0</v>
      </c>
      <c r="BX193" s="987">
        <f>IF(RESUMO_GLOBAL!$X$53="a",ROUND(AN193*$N193,RESUMO_GLOBAL!$X$54),IF(RESUMO_GLOBAL!$X$53="t",TRUNC(AN193*$N193,RESUMO_GLOBAL!$X$54),AN193*$N193))</f>
        <v>0</v>
      </c>
      <c r="BY193" s="987">
        <f>IF(RESUMO_GLOBAL!$X$53="a",ROUND(AO193*$N193,RESUMO_GLOBAL!$X$54),IF(RESUMO_GLOBAL!$X$53="t",TRUNC(AO193*$N193,RESUMO_GLOBAL!$X$54),AO193*$N193))</f>
        <v>0</v>
      </c>
      <c r="BZ193" s="987">
        <f>IF(RESUMO_GLOBAL!$X$53="a",ROUND(AP193*$N193,RESUMO_GLOBAL!$X$54),IF(RESUMO_GLOBAL!$X$53="t",TRUNC(AP193*$N193,RESUMO_GLOBAL!$X$54),AP193*$N193))</f>
        <v>0</v>
      </c>
      <c r="CA193" s="987">
        <f>IF(RESUMO_GLOBAL!$X$53="a",ROUND(AQ193*$N193,RESUMO_GLOBAL!$X$54),IF(RESUMO_GLOBAL!$X$53="t",TRUNC(AQ193*$N193,RESUMO_GLOBAL!$X$54),AQ193*$N193))</f>
        <v>0</v>
      </c>
      <c r="CB193" s="987">
        <f>IF(RESUMO_GLOBAL!$X$53="a",ROUND(AR193*$N193,RESUMO_GLOBAL!$X$54),IF(RESUMO_GLOBAL!$X$53="t",TRUNC(AR193*$N193,RESUMO_GLOBAL!$X$54),AR193*$N193))</f>
        <v>0</v>
      </c>
      <c r="CC193" s="987">
        <f>IF(RESUMO_GLOBAL!$X$53="a",ROUND(AS193*$N193,RESUMO_GLOBAL!$X$54),IF(RESUMO_GLOBAL!$X$53="t",TRUNC(AS193*$N193,RESUMO_GLOBAL!$X$54),AS193*$N193))</f>
        <v>0</v>
      </c>
      <c r="CD193" s="987">
        <f>IF(RESUMO_GLOBAL!$X$53="a",ROUND(AT193*$N193,RESUMO_GLOBAL!$X$54),IF(RESUMO_GLOBAL!$X$53="t",TRUNC(AT193*$N193,RESUMO_GLOBAL!$X$54),AT193*$N193))</f>
        <v>0</v>
      </c>
      <c r="CE193" s="987">
        <f>IF(RESUMO_GLOBAL!$X$53="a",ROUND(AU193*$N193,RESUMO_GLOBAL!$X$54),IF(RESUMO_GLOBAL!$X$53="t",TRUNC(AU193*$N193,RESUMO_GLOBAL!$X$54),AU193*$N193))</f>
        <v>0</v>
      </c>
      <c r="CF193" s="987">
        <f>IF(RESUMO_GLOBAL!$X$53="a",ROUND(AV193*$N193,RESUMO_GLOBAL!$X$54),IF(RESUMO_GLOBAL!$X$53="t",TRUNC(AV193*$N193,RESUMO_GLOBAL!$X$54),AV193*$N193))</f>
        <v>0</v>
      </c>
      <c r="CG193" s="987">
        <f>IF(RESUMO_GLOBAL!$X$53="a",ROUND(AW193*$N193,RESUMO_GLOBAL!$X$54),IF(RESUMO_GLOBAL!$X$53="t",TRUNC(AW193*$N193,RESUMO_GLOBAL!$X$54),AW193*$N193))</f>
        <v>0</v>
      </c>
      <c r="CK193" s="59">
        <f t="shared" si="125"/>
        <v>0</v>
      </c>
      <c r="CL193" s="59">
        <f t="shared" si="126"/>
        <v>0</v>
      </c>
      <c r="CM193" s="59">
        <f t="shared" si="127"/>
        <v>0</v>
      </c>
      <c r="CN193" s="59">
        <f t="shared" si="128"/>
        <v>0</v>
      </c>
      <c r="CO193" s="59">
        <f t="shared" si="129"/>
        <v>0</v>
      </c>
      <c r="CP193" s="59">
        <f t="shared" si="130"/>
        <v>0</v>
      </c>
      <c r="CQ193" s="59">
        <f t="shared" si="131"/>
        <v>0</v>
      </c>
      <c r="CR193" s="59">
        <f t="shared" si="132"/>
        <v>0</v>
      </c>
      <c r="CS193" s="59">
        <f t="shared" si="133"/>
        <v>0</v>
      </c>
      <c r="CT193" s="59">
        <f t="shared" si="134"/>
        <v>0</v>
      </c>
      <c r="CU193" s="59">
        <f t="shared" si="135"/>
        <v>0</v>
      </c>
      <c r="CV193" s="59">
        <f t="shared" si="136"/>
        <v>0</v>
      </c>
      <c r="CW193" s="59">
        <f t="shared" si="137"/>
        <v>0</v>
      </c>
      <c r="CX193" s="59">
        <f t="shared" si="138"/>
        <v>0</v>
      </c>
      <c r="CY193" s="59">
        <f t="shared" si="139"/>
        <v>0</v>
      </c>
      <c r="CZ193" s="59">
        <f t="shared" si="140"/>
        <v>0</v>
      </c>
      <c r="DA193" s="59">
        <f t="shared" si="141"/>
        <v>0</v>
      </c>
      <c r="DB193" s="59">
        <f t="shared" si="142"/>
        <v>0</v>
      </c>
      <c r="DE193">
        <f t="shared" si="123"/>
        <v>188</v>
      </c>
      <c r="DF193" t="str">
        <f t="shared" si="143"/>
        <v/>
      </c>
      <c r="DG193" s="59">
        <f>IF($C193&lt;&gt;0,SUM($CK194:CK194),0)</f>
        <v>0</v>
      </c>
      <c r="DH193" s="59">
        <f>IF($C193&lt;&gt;0,SUM($CK194:CL194),0)</f>
        <v>0</v>
      </c>
      <c r="DI193" s="59">
        <f>IF($C193&lt;&gt;0,SUM($CK194:CM194),0)</f>
        <v>0</v>
      </c>
      <c r="DJ193" s="59">
        <f>IF($C193&lt;&gt;0,SUM($CK194:CN194),0)</f>
        <v>0</v>
      </c>
      <c r="DK193" s="59">
        <f>IF($C193&lt;&gt;0,SUM($CK194:CO194),0)</f>
        <v>0</v>
      </c>
      <c r="DL193" s="59">
        <f>IF($C193&lt;&gt;0,SUM($CK194:CP194),0)</f>
        <v>0</v>
      </c>
      <c r="DM193" s="59">
        <f>IF($C193&lt;&gt;0,SUM($CK194:CQ194),0)</f>
        <v>0</v>
      </c>
      <c r="DN193" s="59">
        <f>IF($C193&lt;&gt;0,SUM($CK194:CR194),0)</f>
        <v>0</v>
      </c>
      <c r="DO193" s="59">
        <f>IF($C193&lt;&gt;0,SUM($CK194:CS194),0)</f>
        <v>0</v>
      </c>
      <c r="DP193" s="59">
        <f>IF($C193&lt;&gt;0,SUM($CK194:CT194),0)</f>
        <v>0</v>
      </c>
      <c r="DQ193" s="59">
        <f>IF($C193&lt;&gt;0,SUM($CK194:CU194),0)</f>
        <v>0</v>
      </c>
      <c r="DR193" s="59">
        <f>IF($C193&lt;&gt;0,SUM($CK194:CV194),0)</f>
        <v>0</v>
      </c>
      <c r="DS193" s="59">
        <f>IF($C193&lt;&gt;0,SUM($CK194:CW194),0)</f>
        <v>0</v>
      </c>
      <c r="DT193" s="59">
        <f>IF($C193&lt;&gt;0,SUM($CK194:CX194),0)</f>
        <v>0</v>
      </c>
      <c r="DU193" s="59">
        <f>IF($C193&lt;&gt;0,SUM($CK194:CY194),0)</f>
        <v>0</v>
      </c>
      <c r="DV193" s="59">
        <f>IF($C193&lt;&gt;0,SUM($CK194:CZ194),0)</f>
        <v>0</v>
      </c>
      <c r="DW193" s="59">
        <f>IF($C193&lt;&gt;0,SUM($CK194:DA194),0)</f>
        <v>0</v>
      </c>
      <c r="DX193" s="59">
        <f>IF($C193&lt;&gt;0,SUM($CK194:DB194),0)</f>
        <v>0</v>
      </c>
      <c r="DY193" s="952" t="str">
        <f t="shared" si="147"/>
        <v/>
      </c>
    </row>
    <row r="194" spans="1:129" ht="13.5" hidden="1" thickBot="1">
      <c r="A194" s="3" t="str">
        <f t="shared" si="148"/>
        <v/>
      </c>
      <c r="B194" s="805">
        <f>Dados_GLOBAL_Inicial!E194</f>
        <v>0</v>
      </c>
      <c r="C194" s="953">
        <f>IF(IFERROR(VALUE(Dados_GLOBAL_Inicial!F194),0)=0,0,Dados_GLOBAL_Inicial!F194)</f>
        <v>0</v>
      </c>
      <c r="D194" s="830">
        <f>Dados_GLOBAL_Inicial!G194</f>
        <v>0</v>
      </c>
      <c r="E194" s="830" t="str">
        <f>IF(IFERROR(VLOOKUP(F194,Cod_Gde_Itens!$A$1:$B$80,2,FALSE),0)&gt;549,IFERROR(VLOOKUP(F194,Cod_Gde_Itens!$A$1:$B$80,2,FALSE),0),IF(Dados_GLOBAL_Inicial!H194=0,"",Dados_GLOBAL_Inicial!H194))</f>
        <v/>
      </c>
      <c r="F194" s="823">
        <f>Dados_GLOBAL_Inicial!I194</f>
        <v>0</v>
      </c>
      <c r="G194" s="824">
        <f>Dados_GLOBAL_Inicial!J194</f>
        <v>0</v>
      </c>
      <c r="H194" s="454">
        <f>Dados_GLOBAL_Inicial!K194</f>
        <v>0</v>
      </c>
      <c r="I194" s="970">
        <f>SUM('MEDIÇÃO_OBJETO (1)'!I194)</f>
        <v>0</v>
      </c>
      <c r="J194" s="455">
        <f t="shared" si="150"/>
        <v>0</v>
      </c>
      <c r="K194" s="451">
        <f t="shared" si="151"/>
        <v>0</v>
      </c>
      <c r="L194" s="452">
        <f t="shared" si="152"/>
        <v>0</v>
      </c>
      <c r="M194" s="809">
        <f t="shared" si="153"/>
        <v>0</v>
      </c>
      <c r="N194" s="810">
        <f>IF(IFERROR(VALUE(Dados_GLOBAL_Inicial!L194),0)=0,0,Dados_GLOBAL_Inicial!L194)</f>
        <v>0</v>
      </c>
      <c r="O194" s="812">
        <f>SUM('MEDIÇÃO_OBJETO (1)'!O194)</f>
        <v>0</v>
      </c>
      <c r="P194" s="812">
        <f>SUM('MEDIÇÃO_OBJETO (1)'!P194)</f>
        <v>0</v>
      </c>
      <c r="Q194" s="813">
        <f t="shared" si="154"/>
        <v>0</v>
      </c>
      <c r="R194" s="951"/>
      <c r="S194" s="815">
        <f>SUM('MEDIÇÃO_OBJETO (1)'!S194)</f>
        <v>0</v>
      </c>
      <c r="T194" s="815">
        <f>SUM('MEDIÇÃO_OBJETO (1)'!T194)</f>
        <v>0</v>
      </c>
      <c r="V194" s="19"/>
      <c r="W194" s="978">
        <f t="shared" si="155"/>
        <v>0</v>
      </c>
      <c r="X194" s="816">
        <f t="shared" si="156"/>
        <v>0</v>
      </c>
      <c r="Y194" s="816">
        <f t="shared" si="157"/>
        <v>0</v>
      </c>
      <c r="Z194" s="817">
        <f t="shared" si="158"/>
        <v>0</v>
      </c>
      <c r="AB194" s="453">
        <f t="shared" si="144"/>
        <v>0</v>
      </c>
      <c r="AC194" s="14">
        <f t="shared" si="159"/>
        <v>0</v>
      </c>
      <c r="AD194" s="819"/>
      <c r="AE194" s="631">
        <f t="shared" si="145"/>
        <v>0</v>
      </c>
      <c r="AF194" s="818">
        <f>SUM('MEDIÇÃO_OBJETO (1)'!AG194)</f>
        <v>0</v>
      </c>
      <c r="AG194" s="541">
        <f>SUM('MEDIÇÃO_OBJETO (1)'!AH194)</f>
        <v>0</v>
      </c>
      <c r="AH194" s="541">
        <f>SUM('MEDIÇÃO_OBJETO (1)'!AI194)</f>
        <v>0</v>
      </c>
      <c r="AI194" s="541">
        <f>SUM('MEDIÇÃO_OBJETO (1)'!AJ194)</f>
        <v>0</v>
      </c>
      <c r="AJ194" s="541">
        <f>SUM('MEDIÇÃO_OBJETO (1)'!AK194)</f>
        <v>0</v>
      </c>
      <c r="AK194" s="541">
        <f>SUM('MEDIÇÃO_OBJETO (1)'!AL194)</f>
        <v>0</v>
      </c>
      <c r="AL194" s="541">
        <f>SUM('MEDIÇÃO_OBJETO (1)'!AM194)</f>
        <v>0</v>
      </c>
      <c r="AM194" s="541">
        <f>SUM('MEDIÇÃO_OBJETO (1)'!AN194)</f>
        <v>0</v>
      </c>
      <c r="AN194" s="541">
        <f>SUM('MEDIÇÃO_OBJETO (1)'!AO194)</f>
        <v>0</v>
      </c>
      <c r="AO194" s="541">
        <f>SUM('MEDIÇÃO_OBJETO (1)'!AP194)</f>
        <v>0</v>
      </c>
      <c r="AP194" s="541">
        <f>SUM('MEDIÇÃO_OBJETO (1)'!AQ194)</f>
        <v>0</v>
      </c>
      <c r="AQ194" s="541">
        <f>SUM('MEDIÇÃO_OBJETO (1)'!AR194)</f>
        <v>0</v>
      </c>
      <c r="AR194" s="541">
        <f>SUM('MEDIÇÃO_OBJETO (1)'!AS194)</f>
        <v>0</v>
      </c>
      <c r="AS194" s="541">
        <f>SUM('MEDIÇÃO_OBJETO (1)'!AT194)</f>
        <v>0</v>
      </c>
      <c r="AT194" s="541">
        <f>SUM('MEDIÇÃO_OBJETO (1)'!AU194)</f>
        <v>0</v>
      </c>
      <c r="AU194" s="541">
        <f>SUM('MEDIÇÃO_OBJETO (1)'!AV194)</f>
        <v>0</v>
      </c>
      <c r="AV194" s="541">
        <f>SUM('MEDIÇÃO_OBJETO (1)'!AW194)</f>
        <v>0</v>
      </c>
      <c r="AW194" s="541">
        <f>SUM('MEDIÇÃO_OBJETO (1)'!AX194)</f>
        <v>0</v>
      </c>
      <c r="AX194" s="977"/>
      <c r="BN194" s="992">
        <f t="shared" si="160"/>
        <v>0</v>
      </c>
      <c r="BO194" s="538">
        <f t="shared" si="146"/>
        <v>0</v>
      </c>
      <c r="BP194" s="987">
        <f>IF(RESUMO_GLOBAL!$X$53="a",ROUND(AF194*$N194,RESUMO_GLOBAL!$X$54),IF(RESUMO_GLOBAL!$X$53="t",TRUNC(AF194*$N194,RESUMO_GLOBAL!$X$54),AF194*$N194))</f>
        <v>0</v>
      </c>
      <c r="BQ194" s="987">
        <f>IF(RESUMO_GLOBAL!$X$53="a",ROUND(AG194*$N194,RESUMO_GLOBAL!$X$54),IF(RESUMO_GLOBAL!$X$53="t",TRUNC(AG194*$N194,RESUMO_GLOBAL!$X$54),AG194*$N194))</f>
        <v>0</v>
      </c>
      <c r="BR194" s="987">
        <f>IF(RESUMO_GLOBAL!$X$53="a",ROUND(AH194*$N194,RESUMO_GLOBAL!$X$54),IF(RESUMO_GLOBAL!$X$53="t",TRUNC(AH194*$N194,RESUMO_GLOBAL!$X$54),AH194*$N194))</f>
        <v>0</v>
      </c>
      <c r="BS194" s="987">
        <f>IF(RESUMO_GLOBAL!$X$53="a",ROUND(AI194*$N194,RESUMO_GLOBAL!$X$54),IF(RESUMO_GLOBAL!$X$53="t",TRUNC(AI194*$N194,RESUMO_GLOBAL!$X$54),AI194*$N194))</f>
        <v>0</v>
      </c>
      <c r="BT194" s="987">
        <f>IF(RESUMO_GLOBAL!$X$53="a",ROUND(AJ194*$N194,RESUMO_GLOBAL!$X$54),IF(RESUMO_GLOBAL!$X$53="t",TRUNC(AJ194*$N194,RESUMO_GLOBAL!$X$54),AJ194*$N194))</f>
        <v>0</v>
      </c>
      <c r="BU194" s="987">
        <f>IF(RESUMO_GLOBAL!$X$53="a",ROUND(AK194*$N194,RESUMO_GLOBAL!$X$54),IF(RESUMO_GLOBAL!$X$53="t",TRUNC(AK194*$N194,RESUMO_GLOBAL!$X$54),AK194*$N194))</f>
        <v>0</v>
      </c>
      <c r="BV194" s="987">
        <f>IF(RESUMO_GLOBAL!$X$53="a",ROUND(AL194*$N194,RESUMO_GLOBAL!$X$54),IF(RESUMO_GLOBAL!$X$53="t",TRUNC(AL194*$N194,RESUMO_GLOBAL!$X$54),AL194*$N194))</f>
        <v>0</v>
      </c>
      <c r="BW194" s="987">
        <f>IF(RESUMO_GLOBAL!$X$53="a",ROUND(AM194*$N194,RESUMO_GLOBAL!$X$54),IF(RESUMO_GLOBAL!$X$53="t",TRUNC(AM194*$N194,RESUMO_GLOBAL!$X$54),AM194*$N194))</f>
        <v>0</v>
      </c>
      <c r="BX194" s="987">
        <f>IF(RESUMO_GLOBAL!$X$53="a",ROUND(AN194*$N194,RESUMO_GLOBAL!$X$54),IF(RESUMO_GLOBAL!$X$53="t",TRUNC(AN194*$N194,RESUMO_GLOBAL!$X$54),AN194*$N194))</f>
        <v>0</v>
      </c>
      <c r="BY194" s="987">
        <f>IF(RESUMO_GLOBAL!$X$53="a",ROUND(AO194*$N194,RESUMO_GLOBAL!$X$54),IF(RESUMO_GLOBAL!$X$53="t",TRUNC(AO194*$N194,RESUMO_GLOBAL!$X$54),AO194*$N194))</f>
        <v>0</v>
      </c>
      <c r="BZ194" s="987">
        <f>IF(RESUMO_GLOBAL!$X$53="a",ROUND(AP194*$N194,RESUMO_GLOBAL!$X$54),IF(RESUMO_GLOBAL!$X$53="t",TRUNC(AP194*$N194,RESUMO_GLOBAL!$X$54),AP194*$N194))</f>
        <v>0</v>
      </c>
      <c r="CA194" s="987">
        <f>IF(RESUMO_GLOBAL!$X$53="a",ROUND(AQ194*$N194,RESUMO_GLOBAL!$X$54),IF(RESUMO_GLOBAL!$X$53="t",TRUNC(AQ194*$N194,RESUMO_GLOBAL!$X$54),AQ194*$N194))</f>
        <v>0</v>
      </c>
      <c r="CB194" s="987">
        <f>IF(RESUMO_GLOBAL!$X$53="a",ROUND(AR194*$N194,RESUMO_GLOBAL!$X$54),IF(RESUMO_GLOBAL!$X$53="t",TRUNC(AR194*$N194,RESUMO_GLOBAL!$X$54),AR194*$N194))</f>
        <v>0</v>
      </c>
      <c r="CC194" s="987">
        <f>IF(RESUMO_GLOBAL!$X$53="a",ROUND(AS194*$N194,RESUMO_GLOBAL!$X$54),IF(RESUMO_GLOBAL!$X$53="t",TRUNC(AS194*$N194,RESUMO_GLOBAL!$X$54),AS194*$N194))</f>
        <v>0</v>
      </c>
      <c r="CD194" s="987">
        <f>IF(RESUMO_GLOBAL!$X$53="a",ROUND(AT194*$N194,RESUMO_GLOBAL!$X$54),IF(RESUMO_GLOBAL!$X$53="t",TRUNC(AT194*$N194,RESUMO_GLOBAL!$X$54),AT194*$N194))</f>
        <v>0</v>
      </c>
      <c r="CE194" s="987">
        <f>IF(RESUMO_GLOBAL!$X$53="a",ROUND(AU194*$N194,RESUMO_GLOBAL!$X$54),IF(RESUMO_GLOBAL!$X$53="t",TRUNC(AU194*$N194,RESUMO_GLOBAL!$X$54),AU194*$N194))</f>
        <v>0</v>
      </c>
      <c r="CF194" s="987">
        <f>IF(RESUMO_GLOBAL!$X$53="a",ROUND(AV194*$N194,RESUMO_GLOBAL!$X$54),IF(RESUMO_GLOBAL!$X$53="t",TRUNC(AV194*$N194,RESUMO_GLOBAL!$X$54),AV194*$N194))</f>
        <v>0</v>
      </c>
      <c r="CG194" s="987">
        <f>IF(RESUMO_GLOBAL!$X$53="a",ROUND(AW194*$N194,RESUMO_GLOBAL!$X$54),IF(RESUMO_GLOBAL!$X$53="t",TRUNC(AW194*$N194,RESUMO_GLOBAL!$X$54),AW194*$N194))</f>
        <v>0</v>
      </c>
      <c r="CK194" s="59">
        <f t="shared" si="125"/>
        <v>0</v>
      </c>
      <c r="CL194" s="59">
        <f t="shared" si="126"/>
        <v>0</v>
      </c>
      <c r="CM194" s="59">
        <f t="shared" si="127"/>
        <v>0</v>
      </c>
      <c r="CN194" s="59">
        <f t="shared" si="128"/>
        <v>0</v>
      </c>
      <c r="CO194" s="59">
        <f t="shared" si="129"/>
        <v>0</v>
      </c>
      <c r="CP194" s="59">
        <f t="shared" si="130"/>
        <v>0</v>
      </c>
      <c r="CQ194" s="59">
        <f t="shared" si="131"/>
        <v>0</v>
      </c>
      <c r="CR194" s="59">
        <f t="shared" si="132"/>
        <v>0</v>
      </c>
      <c r="CS194" s="59">
        <f t="shared" si="133"/>
        <v>0</v>
      </c>
      <c r="CT194" s="59">
        <f t="shared" si="134"/>
        <v>0</v>
      </c>
      <c r="CU194" s="59">
        <f t="shared" si="135"/>
        <v>0</v>
      </c>
      <c r="CV194" s="59">
        <f t="shared" si="136"/>
        <v>0</v>
      </c>
      <c r="CW194" s="59">
        <f t="shared" si="137"/>
        <v>0</v>
      </c>
      <c r="CX194" s="59">
        <f t="shared" si="138"/>
        <v>0</v>
      </c>
      <c r="CY194" s="59">
        <f t="shared" si="139"/>
        <v>0</v>
      </c>
      <c r="CZ194" s="59">
        <f t="shared" si="140"/>
        <v>0</v>
      </c>
      <c r="DA194" s="59">
        <f t="shared" si="141"/>
        <v>0</v>
      </c>
      <c r="DB194" s="59">
        <f t="shared" si="142"/>
        <v>0</v>
      </c>
      <c r="DE194">
        <f t="shared" si="123"/>
        <v>189</v>
      </c>
      <c r="DF194" t="str">
        <f t="shared" si="143"/>
        <v/>
      </c>
      <c r="DG194" s="59">
        <f>IF($C194&lt;&gt;0,SUM($CK195:CK195),0)</f>
        <v>0</v>
      </c>
      <c r="DH194" s="59">
        <f>IF($C194&lt;&gt;0,SUM($CK195:CL195),0)</f>
        <v>0</v>
      </c>
      <c r="DI194" s="59">
        <f>IF($C194&lt;&gt;0,SUM($CK195:CM195),0)</f>
        <v>0</v>
      </c>
      <c r="DJ194" s="59">
        <f>IF($C194&lt;&gt;0,SUM($CK195:CN195),0)</f>
        <v>0</v>
      </c>
      <c r="DK194" s="59">
        <f>IF($C194&lt;&gt;0,SUM($CK195:CO195),0)</f>
        <v>0</v>
      </c>
      <c r="DL194" s="59">
        <f>IF($C194&lt;&gt;0,SUM($CK195:CP195),0)</f>
        <v>0</v>
      </c>
      <c r="DM194" s="59">
        <f>IF($C194&lt;&gt;0,SUM($CK195:CQ195),0)</f>
        <v>0</v>
      </c>
      <c r="DN194" s="59">
        <f>IF($C194&lt;&gt;0,SUM($CK195:CR195),0)</f>
        <v>0</v>
      </c>
      <c r="DO194" s="59">
        <f>IF($C194&lt;&gt;0,SUM($CK195:CS195),0)</f>
        <v>0</v>
      </c>
      <c r="DP194" s="59">
        <f>IF($C194&lt;&gt;0,SUM($CK195:CT195),0)</f>
        <v>0</v>
      </c>
      <c r="DQ194" s="59">
        <f>IF($C194&lt;&gt;0,SUM($CK195:CU195),0)</f>
        <v>0</v>
      </c>
      <c r="DR194" s="59">
        <f>IF($C194&lt;&gt;0,SUM($CK195:CV195),0)</f>
        <v>0</v>
      </c>
      <c r="DS194" s="59">
        <f>IF($C194&lt;&gt;0,SUM($CK195:CW195),0)</f>
        <v>0</v>
      </c>
      <c r="DT194" s="59">
        <f>IF($C194&lt;&gt;0,SUM($CK195:CX195),0)</f>
        <v>0</v>
      </c>
      <c r="DU194" s="59">
        <f>IF($C194&lt;&gt;0,SUM($CK195:CY195),0)</f>
        <v>0</v>
      </c>
      <c r="DV194" s="59">
        <f>IF($C194&lt;&gt;0,SUM($CK195:CZ195),0)</f>
        <v>0</v>
      </c>
      <c r="DW194" s="59">
        <f>IF($C194&lt;&gt;0,SUM($CK195:DA195),0)</f>
        <v>0</v>
      </c>
      <c r="DX194" s="59">
        <f>IF($C194&lt;&gt;0,SUM($CK195:DB195),0)</f>
        <v>0</v>
      </c>
      <c r="DY194" s="952" t="str">
        <f t="shared" si="147"/>
        <v/>
      </c>
    </row>
    <row r="195" spans="1:129" ht="13.5" hidden="1" thickBot="1">
      <c r="A195" s="3" t="str">
        <f t="shared" si="148"/>
        <v/>
      </c>
      <c r="B195" s="805">
        <f>Dados_GLOBAL_Inicial!E195</f>
        <v>0</v>
      </c>
      <c r="C195" s="953">
        <f>IF(IFERROR(VALUE(Dados_GLOBAL_Inicial!F195),0)=0,0,Dados_GLOBAL_Inicial!F195)</f>
        <v>0</v>
      </c>
      <c r="D195" s="830">
        <f>Dados_GLOBAL_Inicial!G195</f>
        <v>0</v>
      </c>
      <c r="E195" s="830" t="str">
        <f>IF(IFERROR(VLOOKUP(F195,Cod_Gde_Itens!$A$1:$B$80,2,FALSE),0)&gt;549,IFERROR(VLOOKUP(F195,Cod_Gde_Itens!$A$1:$B$80,2,FALSE),0),IF(Dados_GLOBAL_Inicial!H195=0,"",Dados_GLOBAL_Inicial!H195))</f>
        <v/>
      </c>
      <c r="F195" s="823">
        <f>Dados_GLOBAL_Inicial!I195</f>
        <v>0</v>
      </c>
      <c r="G195" s="824">
        <f>Dados_GLOBAL_Inicial!J195</f>
        <v>0</v>
      </c>
      <c r="H195" s="454">
        <f>Dados_GLOBAL_Inicial!K195</f>
        <v>0</v>
      </c>
      <c r="I195" s="970">
        <f>SUM('MEDIÇÃO_OBJETO (1)'!I195)</f>
        <v>0</v>
      </c>
      <c r="J195" s="455">
        <f t="shared" si="150"/>
        <v>0</v>
      </c>
      <c r="K195" s="451">
        <f t="shared" si="151"/>
        <v>0</v>
      </c>
      <c r="L195" s="452">
        <f t="shared" si="152"/>
        <v>0</v>
      </c>
      <c r="M195" s="809">
        <f t="shared" si="153"/>
        <v>0</v>
      </c>
      <c r="N195" s="810">
        <f>IF(IFERROR(VALUE(Dados_GLOBAL_Inicial!L195),0)=0,0,Dados_GLOBAL_Inicial!L195)</f>
        <v>0</v>
      </c>
      <c r="O195" s="812">
        <f>SUM('MEDIÇÃO_OBJETO (1)'!O195)</f>
        <v>0</v>
      </c>
      <c r="P195" s="812">
        <f>SUM('MEDIÇÃO_OBJETO (1)'!P195)</f>
        <v>0</v>
      </c>
      <c r="Q195" s="813">
        <f t="shared" si="154"/>
        <v>0</v>
      </c>
      <c r="R195" s="951"/>
      <c r="S195" s="815">
        <f>SUM('MEDIÇÃO_OBJETO (1)'!S195)</f>
        <v>0</v>
      </c>
      <c r="T195" s="815">
        <f>SUM('MEDIÇÃO_OBJETO (1)'!T195)</f>
        <v>0</v>
      </c>
      <c r="V195" s="19"/>
      <c r="W195" s="978">
        <f t="shared" si="155"/>
        <v>0</v>
      </c>
      <c r="X195" s="816">
        <f t="shared" si="156"/>
        <v>0</v>
      </c>
      <c r="Y195" s="816">
        <f t="shared" si="157"/>
        <v>0</v>
      </c>
      <c r="Z195" s="817">
        <f t="shared" si="158"/>
        <v>0</v>
      </c>
      <c r="AB195" s="453">
        <f t="shared" si="144"/>
        <v>0</v>
      </c>
      <c r="AC195" s="14">
        <f t="shared" si="159"/>
        <v>0</v>
      </c>
      <c r="AD195" s="819"/>
      <c r="AE195" s="631">
        <f t="shared" si="145"/>
        <v>0</v>
      </c>
      <c r="AF195" s="818">
        <f>SUM('MEDIÇÃO_OBJETO (1)'!AG195)</f>
        <v>0</v>
      </c>
      <c r="AG195" s="541">
        <f>SUM('MEDIÇÃO_OBJETO (1)'!AH195)</f>
        <v>0</v>
      </c>
      <c r="AH195" s="541">
        <f>SUM('MEDIÇÃO_OBJETO (1)'!AI195)</f>
        <v>0</v>
      </c>
      <c r="AI195" s="541">
        <f>SUM('MEDIÇÃO_OBJETO (1)'!AJ195)</f>
        <v>0</v>
      </c>
      <c r="AJ195" s="541">
        <f>SUM('MEDIÇÃO_OBJETO (1)'!AK195)</f>
        <v>0</v>
      </c>
      <c r="AK195" s="541">
        <f>SUM('MEDIÇÃO_OBJETO (1)'!AL195)</f>
        <v>0</v>
      </c>
      <c r="AL195" s="541">
        <f>SUM('MEDIÇÃO_OBJETO (1)'!AM195)</f>
        <v>0</v>
      </c>
      <c r="AM195" s="541">
        <f>SUM('MEDIÇÃO_OBJETO (1)'!AN195)</f>
        <v>0</v>
      </c>
      <c r="AN195" s="541">
        <f>SUM('MEDIÇÃO_OBJETO (1)'!AO195)</f>
        <v>0</v>
      </c>
      <c r="AO195" s="541">
        <f>SUM('MEDIÇÃO_OBJETO (1)'!AP195)</f>
        <v>0</v>
      </c>
      <c r="AP195" s="541">
        <f>SUM('MEDIÇÃO_OBJETO (1)'!AQ195)</f>
        <v>0</v>
      </c>
      <c r="AQ195" s="541">
        <f>SUM('MEDIÇÃO_OBJETO (1)'!AR195)</f>
        <v>0</v>
      </c>
      <c r="AR195" s="541">
        <f>SUM('MEDIÇÃO_OBJETO (1)'!AS195)</f>
        <v>0</v>
      </c>
      <c r="AS195" s="541">
        <f>SUM('MEDIÇÃO_OBJETO (1)'!AT195)</f>
        <v>0</v>
      </c>
      <c r="AT195" s="541">
        <f>SUM('MEDIÇÃO_OBJETO (1)'!AU195)</f>
        <v>0</v>
      </c>
      <c r="AU195" s="541">
        <f>SUM('MEDIÇÃO_OBJETO (1)'!AV195)</f>
        <v>0</v>
      </c>
      <c r="AV195" s="541">
        <f>SUM('MEDIÇÃO_OBJETO (1)'!AW195)</f>
        <v>0</v>
      </c>
      <c r="AW195" s="541">
        <f>SUM('MEDIÇÃO_OBJETO (1)'!AX195)</f>
        <v>0</v>
      </c>
      <c r="AX195" s="977"/>
      <c r="BN195" s="992">
        <f t="shared" si="160"/>
        <v>0</v>
      </c>
      <c r="BO195" s="538">
        <f t="shared" si="146"/>
        <v>0</v>
      </c>
      <c r="BP195" s="987">
        <f>IF(RESUMO_GLOBAL!$X$53="a",ROUND(AF195*$N195,RESUMO_GLOBAL!$X$54),IF(RESUMO_GLOBAL!$X$53="t",TRUNC(AF195*$N195,RESUMO_GLOBAL!$X$54),AF195*$N195))</f>
        <v>0</v>
      </c>
      <c r="BQ195" s="987">
        <f>IF(RESUMO_GLOBAL!$X$53="a",ROUND(AG195*$N195,RESUMO_GLOBAL!$X$54),IF(RESUMO_GLOBAL!$X$53="t",TRUNC(AG195*$N195,RESUMO_GLOBAL!$X$54),AG195*$N195))</f>
        <v>0</v>
      </c>
      <c r="BR195" s="987">
        <f>IF(RESUMO_GLOBAL!$X$53="a",ROUND(AH195*$N195,RESUMO_GLOBAL!$X$54),IF(RESUMO_GLOBAL!$X$53="t",TRUNC(AH195*$N195,RESUMO_GLOBAL!$X$54),AH195*$N195))</f>
        <v>0</v>
      </c>
      <c r="BS195" s="987">
        <f>IF(RESUMO_GLOBAL!$X$53="a",ROUND(AI195*$N195,RESUMO_GLOBAL!$X$54),IF(RESUMO_GLOBAL!$X$53="t",TRUNC(AI195*$N195,RESUMO_GLOBAL!$X$54),AI195*$N195))</f>
        <v>0</v>
      </c>
      <c r="BT195" s="987">
        <f>IF(RESUMO_GLOBAL!$X$53="a",ROUND(AJ195*$N195,RESUMO_GLOBAL!$X$54),IF(RESUMO_GLOBAL!$X$53="t",TRUNC(AJ195*$N195,RESUMO_GLOBAL!$X$54),AJ195*$N195))</f>
        <v>0</v>
      </c>
      <c r="BU195" s="987">
        <f>IF(RESUMO_GLOBAL!$X$53="a",ROUND(AK195*$N195,RESUMO_GLOBAL!$X$54),IF(RESUMO_GLOBAL!$X$53="t",TRUNC(AK195*$N195,RESUMO_GLOBAL!$X$54),AK195*$N195))</f>
        <v>0</v>
      </c>
      <c r="BV195" s="987">
        <f>IF(RESUMO_GLOBAL!$X$53="a",ROUND(AL195*$N195,RESUMO_GLOBAL!$X$54),IF(RESUMO_GLOBAL!$X$53="t",TRUNC(AL195*$N195,RESUMO_GLOBAL!$X$54),AL195*$N195))</f>
        <v>0</v>
      </c>
      <c r="BW195" s="987">
        <f>IF(RESUMO_GLOBAL!$X$53="a",ROUND(AM195*$N195,RESUMO_GLOBAL!$X$54),IF(RESUMO_GLOBAL!$X$53="t",TRUNC(AM195*$N195,RESUMO_GLOBAL!$X$54),AM195*$N195))</f>
        <v>0</v>
      </c>
      <c r="BX195" s="987">
        <f>IF(RESUMO_GLOBAL!$X$53="a",ROUND(AN195*$N195,RESUMO_GLOBAL!$X$54),IF(RESUMO_GLOBAL!$X$53="t",TRUNC(AN195*$N195,RESUMO_GLOBAL!$X$54),AN195*$N195))</f>
        <v>0</v>
      </c>
      <c r="BY195" s="987">
        <f>IF(RESUMO_GLOBAL!$X$53="a",ROUND(AO195*$N195,RESUMO_GLOBAL!$X$54),IF(RESUMO_GLOBAL!$X$53="t",TRUNC(AO195*$N195,RESUMO_GLOBAL!$X$54),AO195*$N195))</f>
        <v>0</v>
      </c>
      <c r="BZ195" s="987">
        <f>IF(RESUMO_GLOBAL!$X$53="a",ROUND(AP195*$N195,RESUMO_GLOBAL!$X$54),IF(RESUMO_GLOBAL!$X$53="t",TRUNC(AP195*$N195,RESUMO_GLOBAL!$X$54),AP195*$N195))</f>
        <v>0</v>
      </c>
      <c r="CA195" s="987">
        <f>IF(RESUMO_GLOBAL!$X$53="a",ROUND(AQ195*$N195,RESUMO_GLOBAL!$X$54),IF(RESUMO_GLOBAL!$X$53="t",TRUNC(AQ195*$N195,RESUMO_GLOBAL!$X$54),AQ195*$N195))</f>
        <v>0</v>
      </c>
      <c r="CB195" s="987">
        <f>IF(RESUMO_GLOBAL!$X$53="a",ROUND(AR195*$N195,RESUMO_GLOBAL!$X$54),IF(RESUMO_GLOBAL!$X$53="t",TRUNC(AR195*$N195,RESUMO_GLOBAL!$X$54),AR195*$N195))</f>
        <v>0</v>
      </c>
      <c r="CC195" s="987">
        <f>IF(RESUMO_GLOBAL!$X$53="a",ROUND(AS195*$N195,RESUMO_GLOBAL!$X$54),IF(RESUMO_GLOBAL!$X$53="t",TRUNC(AS195*$N195,RESUMO_GLOBAL!$X$54),AS195*$N195))</f>
        <v>0</v>
      </c>
      <c r="CD195" s="987">
        <f>IF(RESUMO_GLOBAL!$X$53="a",ROUND(AT195*$N195,RESUMO_GLOBAL!$X$54),IF(RESUMO_GLOBAL!$X$53="t",TRUNC(AT195*$N195,RESUMO_GLOBAL!$X$54),AT195*$N195))</f>
        <v>0</v>
      </c>
      <c r="CE195" s="987">
        <f>IF(RESUMO_GLOBAL!$X$53="a",ROUND(AU195*$N195,RESUMO_GLOBAL!$X$54),IF(RESUMO_GLOBAL!$X$53="t",TRUNC(AU195*$N195,RESUMO_GLOBAL!$X$54),AU195*$N195))</f>
        <v>0</v>
      </c>
      <c r="CF195" s="987">
        <f>IF(RESUMO_GLOBAL!$X$53="a",ROUND(AV195*$N195,RESUMO_GLOBAL!$X$54),IF(RESUMO_GLOBAL!$X$53="t",TRUNC(AV195*$N195,RESUMO_GLOBAL!$X$54),AV195*$N195))</f>
        <v>0</v>
      </c>
      <c r="CG195" s="987">
        <f>IF(RESUMO_GLOBAL!$X$53="a",ROUND(AW195*$N195,RESUMO_GLOBAL!$X$54),IF(RESUMO_GLOBAL!$X$53="t",TRUNC(AW195*$N195,RESUMO_GLOBAL!$X$54),AW195*$N195))</f>
        <v>0</v>
      </c>
      <c r="CK195" s="59">
        <f t="shared" si="125"/>
        <v>0</v>
      </c>
      <c r="CL195" s="59">
        <f t="shared" si="126"/>
        <v>0</v>
      </c>
      <c r="CM195" s="59">
        <f t="shared" si="127"/>
        <v>0</v>
      </c>
      <c r="CN195" s="59">
        <f t="shared" si="128"/>
        <v>0</v>
      </c>
      <c r="CO195" s="59">
        <f t="shared" si="129"/>
        <v>0</v>
      </c>
      <c r="CP195" s="59">
        <f t="shared" si="130"/>
        <v>0</v>
      </c>
      <c r="CQ195" s="59">
        <f t="shared" si="131"/>
        <v>0</v>
      </c>
      <c r="CR195" s="59">
        <f t="shared" si="132"/>
        <v>0</v>
      </c>
      <c r="CS195" s="59">
        <f t="shared" si="133"/>
        <v>0</v>
      </c>
      <c r="CT195" s="59">
        <f t="shared" si="134"/>
        <v>0</v>
      </c>
      <c r="CU195" s="59">
        <f t="shared" si="135"/>
        <v>0</v>
      </c>
      <c r="CV195" s="59">
        <f t="shared" si="136"/>
        <v>0</v>
      </c>
      <c r="CW195" s="59">
        <f t="shared" si="137"/>
        <v>0</v>
      </c>
      <c r="CX195" s="59">
        <f t="shared" si="138"/>
        <v>0</v>
      </c>
      <c r="CY195" s="59">
        <f t="shared" si="139"/>
        <v>0</v>
      </c>
      <c r="CZ195" s="59">
        <f t="shared" si="140"/>
        <v>0</v>
      </c>
      <c r="DA195" s="59">
        <f t="shared" si="141"/>
        <v>0</v>
      </c>
      <c r="DB195" s="59">
        <f t="shared" si="142"/>
        <v>0</v>
      </c>
      <c r="DE195">
        <f t="shared" si="123"/>
        <v>190</v>
      </c>
      <c r="DF195" t="str">
        <f t="shared" si="143"/>
        <v/>
      </c>
      <c r="DG195" s="59">
        <f>IF($C195&lt;&gt;0,SUM($CK196:CK196),0)</f>
        <v>0</v>
      </c>
      <c r="DH195" s="59">
        <f>IF($C195&lt;&gt;0,SUM($CK196:CL196),0)</f>
        <v>0</v>
      </c>
      <c r="DI195" s="59">
        <f>IF($C195&lt;&gt;0,SUM($CK196:CM196),0)</f>
        <v>0</v>
      </c>
      <c r="DJ195" s="59">
        <f>IF($C195&lt;&gt;0,SUM($CK196:CN196),0)</f>
        <v>0</v>
      </c>
      <c r="DK195" s="59">
        <f>IF($C195&lt;&gt;0,SUM($CK196:CO196),0)</f>
        <v>0</v>
      </c>
      <c r="DL195" s="59">
        <f>IF($C195&lt;&gt;0,SUM($CK196:CP196),0)</f>
        <v>0</v>
      </c>
      <c r="DM195" s="59">
        <f>IF($C195&lt;&gt;0,SUM($CK196:CQ196),0)</f>
        <v>0</v>
      </c>
      <c r="DN195" s="59">
        <f>IF($C195&lt;&gt;0,SUM($CK196:CR196),0)</f>
        <v>0</v>
      </c>
      <c r="DO195" s="59">
        <f>IF($C195&lt;&gt;0,SUM($CK196:CS196),0)</f>
        <v>0</v>
      </c>
      <c r="DP195" s="59">
        <f>IF($C195&lt;&gt;0,SUM($CK196:CT196),0)</f>
        <v>0</v>
      </c>
      <c r="DQ195" s="59">
        <f>IF($C195&lt;&gt;0,SUM($CK196:CU196),0)</f>
        <v>0</v>
      </c>
      <c r="DR195" s="59">
        <f>IF($C195&lt;&gt;0,SUM($CK196:CV196),0)</f>
        <v>0</v>
      </c>
      <c r="DS195" s="59">
        <f>IF($C195&lt;&gt;0,SUM($CK196:CW196),0)</f>
        <v>0</v>
      </c>
      <c r="DT195" s="59">
        <f>IF($C195&lt;&gt;0,SUM($CK196:CX196),0)</f>
        <v>0</v>
      </c>
      <c r="DU195" s="59">
        <f>IF($C195&lt;&gt;0,SUM($CK196:CY196),0)</f>
        <v>0</v>
      </c>
      <c r="DV195" s="59">
        <f>IF($C195&lt;&gt;0,SUM($CK196:CZ196),0)</f>
        <v>0</v>
      </c>
      <c r="DW195" s="59">
        <f>IF($C195&lt;&gt;0,SUM($CK196:DA196),0)</f>
        <v>0</v>
      </c>
      <c r="DX195" s="59">
        <f>IF($C195&lt;&gt;0,SUM($CK196:DB196),0)</f>
        <v>0</v>
      </c>
      <c r="DY195" s="952" t="str">
        <f t="shared" si="147"/>
        <v/>
      </c>
    </row>
    <row r="196" spans="1:129" ht="13.5" hidden="1" thickBot="1">
      <c r="A196" s="3" t="str">
        <f t="shared" si="148"/>
        <v/>
      </c>
      <c r="B196" s="805">
        <f>Dados_GLOBAL_Inicial!E196</f>
        <v>0</v>
      </c>
      <c r="C196" s="953">
        <f>IF(IFERROR(VALUE(Dados_GLOBAL_Inicial!F196),0)=0,0,Dados_GLOBAL_Inicial!F196)</f>
        <v>0</v>
      </c>
      <c r="D196" s="830">
        <f>Dados_GLOBAL_Inicial!G196</f>
        <v>0</v>
      </c>
      <c r="E196" s="830" t="str">
        <f>IF(IFERROR(VLOOKUP(F196,Cod_Gde_Itens!$A$1:$B$80,2,FALSE),0)&gt;549,IFERROR(VLOOKUP(F196,Cod_Gde_Itens!$A$1:$B$80,2,FALSE),0),IF(Dados_GLOBAL_Inicial!H196=0,"",Dados_GLOBAL_Inicial!H196))</f>
        <v/>
      </c>
      <c r="F196" s="823">
        <f>Dados_GLOBAL_Inicial!I196</f>
        <v>0</v>
      </c>
      <c r="G196" s="824">
        <f>Dados_GLOBAL_Inicial!J196</f>
        <v>0</v>
      </c>
      <c r="H196" s="454">
        <f>Dados_GLOBAL_Inicial!K196</f>
        <v>0</v>
      </c>
      <c r="I196" s="970">
        <f>SUM('MEDIÇÃO_OBJETO (1)'!I196)</f>
        <v>0</v>
      </c>
      <c r="J196" s="455">
        <f t="shared" si="150"/>
        <v>0</v>
      </c>
      <c r="K196" s="451">
        <f t="shared" si="151"/>
        <v>0</v>
      </c>
      <c r="L196" s="452">
        <f t="shared" si="152"/>
        <v>0</v>
      </c>
      <c r="M196" s="809">
        <f t="shared" si="153"/>
        <v>0</v>
      </c>
      <c r="N196" s="810">
        <f>IF(IFERROR(VALUE(Dados_GLOBAL_Inicial!L196),0)=0,0,Dados_GLOBAL_Inicial!L196)</f>
        <v>0</v>
      </c>
      <c r="O196" s="812">
        <f>SUM('MEDIÇÃO_OBJETO (1)'!O196)</f>
        <v>0</v>
      </c>
      <c r="P196" s="812">
        <f>SUM('MEDIÇÃO_OBJETO (1)'!P196)</f>
        <v>0</v>
      </c>
      <c r="Q196" s="813">
        <f t="shared" si="154"/>
        <v>0</v>
      </c>
      <c r="R196" s="951"/>
      <c r="S196" s="815">
        <f>SUM('MEDIÇÃO_OBJETO (1)'!S196)</f>
        <v>0</v>
      </c>
      <c r="T196" s="815">
        <f>SUM('MEDIÇÃO_OBJETO (1)'!T196)</f>
        <v>0</v>
      </c>
      <c r="V196" s="19"/>
      <c r="W196" s="978">
        <f t="shared" si="155"/>
        <v>0</v>
      </c>
      <c r="X196" s="816">
        <f t="shared" si="156"/>
        <v>0</v>
      </c>
      <c r="Y196" s="816">
        <f t="shared" si="157"/>
        <v>0</v>
      </c>
      <c r="Z196" s="817">
        <f t="shared" si="158"/>
        <v>0</v>
      </c>
      <c r="AB196" s="453">
        <f t="shared" si="144"/>
        <v>0</v>
      </c>
      <c r="AC196" s="14">
        <f t="shared" si="159"/>
        <v>0</v>
      </c>
      <c r="AD196" s="819"/>
      <c r="AE196" s="631">
        <f t="shared" si="145"/>
        <v>0</v>
      </c>
      <c r="AF196" s="818">
        <f>SUM('MEDIÇÃO_OBJETO (1)'!AG196)</f>
        <v>0</v>
      </c>
      <c r="AG196" s="541">
        <f>SUM('MEDIÇÃO_OBJETO (1)'!AH196)</f>
        <v>0</v>
      </c>
      <c r="AH196" s="541">
        <f>SUM('MEDIÇÃO_OBJETO (1)'!AI196)</f>
        <v>0</v>
      </c>
      <c r="AI196" s="541">
        <f>SUM('MEDIÇÃO_OBJETO (1)'!AJ196)</f>
        <v>0</v>
      </c>
      <c r="AJ196" s="541">
        <f>SUM('MEDIÇÃO_OBJETO (1)'!AK196)</f>
        <v>0</v>
      </c>
      <c r="AK196" s="541">
        <f>SUM('MEDIÇÃO_OBJETO (1)'!AL196)</f>
        <v>0</v>
      </c>
      <c r="AL196" s="541">
        <f>SUM('MEDIÇÃO_OBJETO (1)'!AM196)</f>
        <v>0</v>
      </c>
      <c r="AM196" s="541">
        <f>SUM('MEDIÇÃO_OBJETO (1)'!AN196)</f>
        <v>0</v>
      </c>
      <c r="AN196" s="541">
        <f>SUM('MEDIÇÃO_OBJETO (1)'!AO196)</f>
        <v>0</v>
      </c>
      <c r="AO196" s="541">
        <f>SUM('MEDIÇÃO_OBJETO (1)'!AP196)</f>
        <v>0</v>
      </c>
      <c r="AP196" s="541">
        <f>SUM('MEDIÇÃO_OBJETO (1)'!AQ196)</f>
        <v>0</v>
      </c>
      <c r="AQ196" s="541">
        <f>SUM('MEDIÇÃO_OBJETO (1)'!AR196)</f>
        <v>0</v>
      </c>
      <c r="AR196" s="541">
        <f>SUM('MEDIÇÃO_OBJETO (1)'!AS196)</f>
        <v>0</v>
      </c>
      <c r="AS196" s="541">
        <f>SUM('MEDIÇÃO_OBJETO (1)'!AT196)</f>
        <v>0</v>
      </c>
      <c r="AT196" s="541">
        <f>SUM('MEDIÇÃO_OBJETO (1)'!AU196)</f>
        <v>0</v>
      </c>
      <c r="AU196" s="541">
        <f>SUM('MEDIÇÃO_OBJETO (1)'!AV196)</f>
        <v>0</v>
      </c>
      <c r="AV196" s="541">
        <f>SUM('MEDIÇÃO_OBJETO (1)'!AW196)</f>
        <v>0</v>
      </c>
      <c r="AW196" s="541">
        <f>SUM('MEDIÇÃO_OBJETO (1)'!AX196)</f>
        <v>0</v>
      </c>
      <c r="AX196" s="977"/>
      <c r="BN196" s="992">
        <f t="shared" si="160"/>
        <v>0</v>
      </c>
      <c r="BO196" s="538">
        <f t="shared" si="146"/>
        <v>0</v>
      </c>
      <c r="BP196" s="987">
        <f>IF(RESUMO_GLOBAL!$X$53="a",ROUND(AF196*$N196,RESUMO_GLOBAL!$X$54),IF(RESUMO_GLOBAL!$X$53="t",TRUNC(AF196*$N196,RESUMO_GLOBAL!$X$54),AF196*$N196))</f>
        <v>0</v>
      </c>
      <c r="BQ196" s="987">
        <f>IF(RESUMO_GLOBAL!$X$53="a",ROUND(AG196*$N196,RESUMO_GLOBAL!$X$54),IF(RESUMO_GLOBAL!$X$53="t",TRUNC(AG196*$N196,RESUMO_GLOBAL!$X$54),AG196*$N196))</f>
        <v>0</v>
      </c>
      <c r="BR196" s="987">
        <f>IF(RESUMO_GLOBAL!$X$53="a",ROUND(AH196*$N196,RESUMO_GLOBAL!$X$54),IF(RESUMO_GLOBAL!$X$53="t",TRUNC(AH196*$N196,RESUMO_GLOBAL!$X$54),AH196*$N196))</f>
        <v>0</v>
      </c>
      <c r="BS196" s="987">
        <f>IF(RESUMO_GLOBAL!$X$53="a",ROUND(AI196*$N196,RESUMO_GLOBAL!$X$54),IF(RESUMO_GLOBAL!$X$53="t",TRUNC(AI196*$N196,RESUMO_GLOBAL!$X$54),AI196*$N196))</f>
        <v>0</v>
      </c>
      <c r="BT196" s="987">
        <f>IF(RESUMO_GLOBAL!$X$53="a",ROUND(AJ196*$N196,RESUMO_GLOBAL!$X$54),IF(RESUMO_GLOBAL!$X$53="t",TRUNC(AJ196*$N196,RESUMO_GLOBAL!$X$54),AJ196*$N196))</f>
        <v>0</v>
      </c>
      <c r="BU196" s="987">
        <f>IF(RESUMO_GLOBAL!$X$53="a",ROUND(AK196*$N196,RESUMO_GLOBAL!$X$54),IF(RESUMO_GLOBAL!$X$53="t",TRUNC(AK196*$N196,RESUMO_GLOBAL!$X$54),AK196*$N196))</f>
        <v>0</v>
      </c>
      <c r="BV196" s="987">
        <f>IF(RESUMO_GLOBAL!$X$53="a",ROUND(AL196*$N196,RESUMO_GLOBAL!$X$54),IF(RESUMO_GLOBAL!$X$53="t",TRUNC(AL196*$N196,RESUMO_GLOBAL!$X$54),AL196*$N196))</f>
        <v>0</v>
      </c>
      <c r="BW196" s="987">
        <f>IF(RESUMO_GLOBAL!$X$53="a",ROUND(AM196*$N196,RESUMO_GLOBAL!$X$54),IF(RESUMO_GLOBAL!$X$53="t",TRUNC(AM196*$N196,RESUMO_GLOBAL!$X$54),AM196*$N196))</f>
        <v>0</v>
      </c>
      <c r="BX196" s="987">
        <f>IF(RESUMO_GLOBAL!$X$53="a",ROUND(AN196*$N196,RESUMO_GLOBAL!$X$54),IF(RESUMO_GLOBAL!$X$53="t",TRUNC(AN196*$N196,RESUMO_GLOBAL!$X$54),AN196*$N196))</f>
        <v>0</v>
      </c>
      <c r="BY196" s="987">
        <f>IF(RESUMO_GLOBAL!$X$53="a",ROUND(AO196*$N196,RESUMO_GLOBAL!$X$54),IF(RESUMO_GLOBAL!$X$53="t",TRUNC(AO196*$N196,RESUMO_GLOBAL!$X$54),AO196*$N196))</f>
        <v>0</v>
      </c>
      <c r="BZ196" s="987">
        <f>IF(RESUMO_GLOBAL!$X$53="a",ROUND(AP196*$N196,RESUMO_GLOBAL!$X$54),IF(RESUMO_GLOBAL!$X$53="t",TRUNC(AP196*$N196,RESUMO_GLOBAL!$X$54),AP196*$N196))</f>
        <v>0</v>
      </c>
      <c r="CA196" s="987">
        <f>IF(RESUMO_GLOBAL!$X$53="a",ROUND(AQ196*$N196,RESUMO_GLOBAL!$X$54),IF(RESUMO_GLOBAL!$X$53="t",TRUNC(AQ196*$N196,RESUMO_GLOBAL!$X$54),AQ196*$N196))</f>
        <v>0</v>
      </c>
      <c r="CB196" s="987">
        <f>IF(RESUMO_GLOBAL!$X$53="a",ROUND(AR196*$N196,RESUMO_GLOBAL!$X$54),IF(RESUMO_GLOBAL!$X$53="t",TRUNC(AR196*$N196,RESUMO_GLOBAL!$X$54),AR196*$N196))</f>
        <v>0</v>
      </c>
      <c r="CC196" s="987">
        <f>IF(RESUMO_GLOBAL!$X$53="a",ROUND(AS196*$N196,RESUMO_GLOBAL!$X$54),IF(RESUMO_GLOBAL!$X$53="t",TRUNC(AS196*$N196,RESUMO_GLOBAL!$X$54),AS196*$N196))</f>
        <v>0</v>
      </c>
      <c r="CD196" s="987">
        <f>IF(RESUMO_GLOBAL!$X$53="a",ROUND(AT196*$N196,RESUMO_GLOBAL!$X$54),IF(RESUMO_GLOBAL!$X$53="t",TRUNC(AT196*$N196,RESUMO_GLOBAL!$X$54),AT196*$N196))</f>
        <v>0</v>
      </c>
      <c r="CE196" s="987">
        <f>IF(RESUMO_GLOBAL!$X$53="a",ROUND(AU196*$N196,RESUMO_GLOBAL!$X$54),IF(RESUMO_GLOBAL!$X$53="t",TRUNC(AU196*$N196,RESUMO_GLOBAL!$X$54),AU196*$N196))</f>
        <v>0</v>
      </c>
      <c r="CF196" s="987">
        <f>IF(RESUMO_GLOBAL!$X$53="a",ROUND(AV196*$N196,RESUMO_GLOBAL!$X$54),IF(RESUMO_GLOBAL!$X$53="t",TRUNC(AV196*$N196,RESUMO_GLOBAL!$X$54),AV196*$N196))</f>
        <v>0</v>
      </c>
      <c r="CG196" s="987">
        <f>IF(RESUMO_GLOBAL!$X$53="a",ROUND(AW196*$N196,RESUMO_GLOBAL!$X$54),IF(RESUMO_GLOBAL!$X$53="t",TRUNC(AW196*$N196,RESUMO_GLOBAL!$X$54),AW196*$N196))</f>
        <v>0</v>
      </c>
      <c r="CK196" s="59">
        <f t="shared" si="125"/>
        <v>0</v>
      </c>
      <c r="CL196" s="59">
        <f t="shared" si="126"/>
        <v>0</v>
      </c>
      <c r="CM196" s="59">
        <f t="shared" si="127"/>
        <v>0</v>
      </c>
      <c r="CN196" s="59">
        <f t="shared" si="128"/>
        <v>0</v>
      </c>
      <c r="CO196" s="59">
        <f t="shared" si="129"/>
        <v>0</v>
      </c>
      <c r="CP196" s="59">
        <f t="shared" si="130"/>
        <v>0</v>
      </c>
      <c r="CQ196" s="59">
        <f t="shared" si="131"/>
        <v>0</v>
      </c>
      <c r="CR196" s="59">
        <f t="shared" si="132"/>
        <v>0</v>
      </c>
      <c r="CS196" s="59">
        <f t="shared" si="133"/>
        <v>0</v>
      </c>
      <c r="CT196" s="59">
        <f t="shared" si="134"/>
        <v>0</v>
      </c>
      <c r="CU196" s="59">
        <f t="shared" si="135"/>
        <v>0</v>
      </c>
      <c r="CV196" s="59">
        <f t="shared" si="136"/>
        <v>0</v>
      </c>
      <c r="CW196" s="59">
        <f t="shared" si="137"/>
        <v>0</v>
      </c>
      <c r="CX196" s="59">
        <f t="shared" si="138"/>
        <v>0</v>
      </c>
      <c r="CY196" s="59">
        <f t="shared" si="139"/>
        <v>0</v>
      </c>
      <c r="CZ196" s="59">
        <f t="shared" si="140"/>
        <v>0</v>
      </c>
      <c r="DA196" s="59">
        <f t="shared" si="141"/>
        <v>0</v>
      </c>
      <c r="DB196" s="59">
        <f t="shared" si="142"/>
        <v>0</v>
      </c>
      <c r="DE196">
        <f t="shared" si="123"/>
        <v>191</v>
      </c>
      <c r="DF196" t="str">
        <f t="shared" si="143"/>
        <v/>
      </c>
      <c r="DG196" s="59">
        <f>IF($C196&lt;&gt;0,SUM($CK197:CK197),0)</f>
        <v>0</v>
      </c>
      <c r="DH196" s="59">
        <f>IF($C196&lt;&gt;0,SUM($CK197:CL197),0)</f>
        <v>0</v>
      </c>
      <c r="DI196" s="59">
        <f>IF($C196&lt;&gt;0,SUM($CK197:CM197),0)</f>
        <v>0</v>
      </c>
      <c r="DJ196" s="59">
        <f>IF($C196&lt;&gt;0,SUM($CK197:CN197),0)</f>
        <v>0</v>
      </c>
      <c r="DK196" s="59">
        <f>IF($C196&lt;&gt;0,SUM($CK197:CO197),0)</f>
        <v>0</v>
      </c>
      <c r="DL196" s="59">
        <f>IF($C196&lt;&gt;0,SUM($CK197:CP197),0)</f>
        <v>0</v>
      </c>
      <c r="DM196" s="59">
        <f>IF($C196&lt;&gt;0,SUM($CK197:CQ197),0)</f>
        <v>0</v>
      </c>
      <c r="DN196" s="59">
        <f>IF($C196&lt;&gt;0,SUM($CK197:CR197),0)</f>
        <v>0</v>
      </c>
      <c r="DO196" s="59">
        <f>IF($C196&lt;&gt;0,SUM($CK197:CS197),0)</f>
        <v>0</v>
      </c>
      <c r="DP196" s="59">
        <f>IF($C196&lt;&gt;0,SUM($CK197:CT197),0)</f>
        <v>0</v>
      </c>
      <c r="DQ196" s="59">
        <f>IF($C196&lt;&gt;0,SUM($CK197:CU197),0)</f>
        <v>0</v>
      </c>
      <c r="DR196" s="59">
        <f>IF($C196&lt;&gt;0,SUM($CK197:CV197),0)</f>
        <v>0</v>
      </c>
      <c r="DS196" s="59">
        <f>IF($C196&lt;&gt;0,SUM($CK197:CW197),0)</f>
        <v>0</v>
      </c>
      <c r="DT196" s="59">
        <f>IF($C196&lt;&gt;0,SUM($CK197:CX197),0)</f>
        <v>0</v>
      </c>
      <c r="DU196" s="59">
        <f>IF($C196&lt;&gt;0,SUM($CK197:CY197),0)</f>
        <v>0</v>
      </c>
      <c r="DV196" s="59">
        <f>IF($C196&lt;&gt;0,SUM($CK197:CZ197),0)</f>
        <v>0</v>
      </c>
      <c r="DW196" s="59">
        <f>IF($C196&lt;&gt;0,SUM($CK197:DA197),0)</f>
        <v>0</v>
      </c>
      <c r="DX196" s="59">
        <f>IF($C196&lt;&gt;0,SUM($CK197:DB197),0)</f>
        <v>0</v>
      </c>
      <c r="DY196" s="952" t="str">
        <f t="shared" si="147"/>
        <v/>
      </c>
    </row>
    <row r="197" spans="1:129" ht="13.5" hidden="1" thickBot="1">
      <c r="A197" s="3" t="str">
        <f t="shared" si="148"/>
        <v/>
      </c>
      <c r="B197" s="805">
        <f>Dados_GLOBAL_Inicial!E197</f>
        <v>0</v>
      </c>
      <c r="C197" s="953">
        <f>IF(IFERROR(VALUE(Dados_GLOBAL_Inicial!F197),0)=0,0,Dados_GLOBAL_Inicial!F197)</f>
        <v>0</v>
      </c>
      <c r="D197" s="830">
        <f>Dados_GLOBAL_Inicial!G197</f>
        <v>0</v>
      </c>
      <c r="E197" s="830" t="str">
        <f>IF(IFERROR(VLOOKUP(F197,Cod_Gde_Itens!$A$1:$B$80,2,FALSE),0)&gt;549,IFERROR(VLOOKUP(F197,Cod_Gde_Itens!$A$1:$B$80,2,FALSE),0),IF(Dados_GLOBAL_Inicial!H197=0,"",Dados_GLOBAL_Inicial!H197))</f>
        <v/>
      </c>
      <c r="F197" s="823">
        <f>Dados_GLOBAL_Inicial!I197</f>
        <v>0</v>
      </c>
      <c r="G197" s="824">
        <f>Dados_GLOBAL_Inicial!J197</f>
        <v>0</v>
      </c>
      <c r="H197" s="454">
        <f>Dados_GLOBAL_Inicial!K197</f>
        <v>0</v>
      </c>
      <c r="I197" s="970">
        <f>SUM('MEDIÇÃO_OBJETO (1)'!I197)</f>
        <v>0</v>
      </c>
      <c r="J197" s="455">
        <f t="shared" si="150"/>
        <v>0</v>
      </c>
      <c r="K197" s="451">
        <f t="shared" si="151"/>
        <v>0</v>
      </c>
      <c r="L197" s="452">
        <f t="shared" si="152"/>
        <v>0</v>
      </c>
      <c r="M197" s="809">
        <f t="shared" si="153"/>
        <v>0</v>
      </c>
      <c r="N197" s="810">
        <f>IF(IFERROR(VALUE(Dados_GLOBAL_Inicial!L197),0)=0,0,Dados_GLOBAL_Inicial!L197)</f>
        <v>0</v>
      </c>
      <c r="O197" s="812">
        <f>SUM('MEDIÇÃO_OBJETO (1)'!O197)</f>
        <v>0</v>
      </c>
      <c r="P197" s="812">
        <f>SUM('MEDIÇÃO_OBJETO (1)'!P197)</f>
        <v>0</v>
      </c>
      <c r="Q197" s="813">
        <f t="shared" si="154"/>
        <v>0</v>
      </c>
      <c r="R197" s="951"/>
      <c r="S197" s="815">
        <f>SUM('MEDIÇÃO_OBJETO (1)'!S197)</f>
        <v>0</v>
      </c>
      <c r="T197" s="815">
        <f>SUM('MEDIÇÃO_OBJETO (1)'!T197)</f>
        <v>0</v>
      </c>
      <c r="V197" s="19"/>
      <c r="W197" s="978">
        <f t="shared" si="155"/>
        <v>0</v>
      </c>
      <c r="X197" s="816">
        <f t="shared" si="156"/>
        <v>0</v>
      </c>
      <c r="Y197" s="816">
        <f t="shared" si="157"/>
        <v>0</v>
      </c>
      <c r="Z197" s="817">
        <f t="shared" si="158"/>
        <v>0</v>
      </c>
      <c r="AB197" s="453">
        <f t="shared" si="144"/>
        <v>0</v>
      </c>
      <c r="AC197" s="14">
        <f t="shared" si="159"/>
        <v>0</v>
      </c>
      <c r="AD197" s="819"/>
      <c r="AE197" s="631">
        <f t="shared" si="145"/>
        <v>0</v>
      </c>
      <c r="AF197" s="818">
        <f>SUM('MEDIÇÃO_OBJETO (1)'!AG197)</f>
        <v>0</v>
      </c>
      <c r="AG197" s="541">
        <f>SUM('MEDIÇÃO_OBJETO (1)'!AH197)</f>
        <v>0</v>
      </c>
      <c r="AH197" s="541">
        <f>SUM('MEDIÇÃO_OBJETO (1)'!AI197)</f>
        <v>0</v>
      </c>
      <c r="AI197" s="541">
        <f>SUM('MEDIÇÃO_OBJETO (1)'!AJ197)</f>
        <v>0</v>
      </c>
      <c r="AJ197" s="541">
        <f>SUM('MEDIÇÃO_OBJETO (1)'!AK197)</f>
        <v>0</v>
      </c>
      <c r="AK197" s="541">
        <f>SUM('MEDIÇÃO_OBJETO (1)'!AL197)</f>
        <v>0</v>
      </c>
      <c r="AL197" s="541">
        <f>SUM('MEDIÇÃO_OBJETO (1)'!AM197)</f>
        <v>0</v>
      </c>
      <c r="AM197" s="541">
        <f>SUM('MEDIÇÃO_OBJETO (1)'!AN197)</f>
        <v>0</v>
      </c>
      <c r="AN197" s="541">
        <f>SUM('MEDIÇÃO_OBJETO (1)'!AO197)</f>
        <v>0</v>
      </c>
      <c r="AO197" s="541">
        <f>SUM('MEDIÇÃO_OBJETO (1)'!AP197)</f>
        <v>0</v>
      </c>
      <c r="AP197" s="541">
        <f>SUM('MEDIÇÃO_OBJETO (1)'!AQ197)</f>
        <v>0</v>
      </c>
      <c r="AQ197" s="541">
        <f>SUM('MEDIÇÃO_OBJETO (1)'!AR197)</f>
        <v>0</v>
      </c>
      <c r="AR197" s="541">
        <f>SUM('MEDIÇÃO_OBJETO (1)'!AS197)</f>
        <v>0</v>
      </c>
      <c r="AS197" s="541">
        <f>SUM('MEDIÇÃO_OBJETO (1)'!AT197)</f>
        <v>0</v>
      </c>
      <c r="AT197" s="541">
        <f>SUM('MEDIÇÃO_OBJETO (1)'!AU197)</f>
        <v>0</v>
      </c>
      <c r="AU197" s="541">
        <f>SUM('MEDIÇÃO_OBJETO (1)'!AV197)</f>
        <v>0</v>
      </c>
      <c r="AV197" s="541">
        <f>SUM('MEDIÇÃO_OBJETO (1)'!AW197)</f>
        <v>0</v>
      </c>
      <c r="AW197" s="541">
        <f>SUM('MEDIÇÃO_OBJETO (1)'!AX197)</f>
        <v>0</v>
      </c>
      <c r="AX197" s="977"/>
      <c r="BN197" s="992">
        <f t="shared" si="160"/>
        <v>0</v>
      </c>
      <c r="BO197" s="538">
        <f t="shared" si="146"/>
        <v>0</v>
      </c>
      <c r="BP197" s="987">
        <f>IF(RESUMO_GLOBAL!$X$53="a",ROUND(AF197*$N197,RESUMO_GLOBAL!$X$54),IF(RESUMO_GLOBAL!$X$53="t",TRUNC(AF197*$N197,RESUMO_GLOBAL!$X$54),AF197*$N197))</f>
        <v>0</v>
      </c>
      <c r="BQ197" s="987">
        <f>IF(RESUMO_GLOBAL!$X$53="a",ROUND(AG197*$N197,RESUMO_GLOBAL!$X$54),IF(RESUMO_GLOBAL!$X$53="t",TRUNC(AG197*$N197,RESUMO_GLOBAL!$X$54),AG197*$N197))</f>
        <v>0</v>
      </c>
      <c r="BR197" s="987">
        <f>IF(RESUMO_GLOBAL!$X$53="a",ROUND(AH197*$N197,RESUMO_GLOBAL!$X$54),IF(RESUMO_GLOBAL!$X$53="t",TRUNC(AH197*$N197,RESUMO_GLOBAL!$X$54),AH197*$N197))</f>
        <v>0</v>
      </c>
      <c r="BS197" s="987">
        <f>IF(RESUMO_GLOBAL!$X$53="a",ROUND(AI197*$N197,RESUMO_GLOBAL!$X$54),IF(RESUMO_GLOBAL!$X$53="t",TRUNC(AI197*$N197,RESUMO_GLOBAL!$X$54),AI197*$N197))</f>
        <v>0</v>
      </c>
      <c r="BT197" s="987">
        <f>IF(RESUMO_GLOBAL!$X$53="a",ROUND(AJ197*$N197,RESUMO_GLOBAL!$X$54),IF(RESUMO_GLOBAL!$X$53="t",TRUNC(AJ197*$N197,RESUMO_GLOBAL!$X$54),AJ197*$N197))</f>
        <v>0</v>
      </c>
      <c r="BU197" s="987">
        <f>IF(RESUMO_GLOBAL!$X$53="a",ROUND(AK197*$N197,RESUMO_GLOBAL!$X$54),IF(RESUMO_GLOBAL!$X$53="t",TRUNC(AK197*$N197,RESUMO_GLOBAL!$X$54),AK197*$N197))</f>
        <v>0</v>
      </c>
      <c r="BV197" s="987">
        <f>IF(RESUMO_GLOBAL!$X$53="a",ROUND(AL197*$N197,RESUMO_GLOBAL!$X$54),IF(RESUMO_GLOBAL!$X$53="t",TRUNC(AL197*$N197,RESUMO_GLOBAL!$X$54),AL197*$N197))</f>
        <v>0</v>
      </c>
      <c r="BW197" s="987">
        <f>IF(RESUMO_GLOBAL!$X$53="a",ROUND(AM197*$N197,RESUMO_GLOBAL!$X$54),IF(RESUMO_GLOBAL!$X$53="t",TRUNC(AM197*$N197,RESUMO_GLOBAL!$X$54),AM197*$N197))</f>
        <v>0</v>
      </c>
      <c r="BX197" s="987">
        <f>IF(RESUMO_GLOBAL!$X$53="a",ROUND(AN197*$N197,RESUMO_GLOBAL!$X$54),IF(RESUMO_GLOBAL!$X$53="t",TRUNC(AN197*$N197,RESUMO_GLOBAL!$X$54),AN197*$N197))</f>
        <v>0</v>
      </c>
      <c r="BY197" s="987">
        <f>IF(RESUMO_GLOBAL!$X$53="a",ROUND(AO197*$N197,RESUMO_GLOBAL!$X$54),IF(RESUMO_GLOBAL!$X$53="t",TRUNC(AO197*$N197,RESUMO_GLOBAL!$X$54),AO197*$N197))</f>
        <v>0</v>
      </c>
      <c r="BZ197" s="987">
        <f>IF(RESUMO_GLOBAL!$X$53="a",ROUND(AP197*$N197,RESUMO_GLOBAL!$X$54),IF(RESUMO_GLOBAL!$X$53="t",TRUNC(AP197*$N197,RESUMO_GLOBAL!$X$54),AP197*$N197))</f>
        <v>0</v>
      </c>
      <c r="CA197" s="987">
        <f>IF(RESUMO_GLOBAL!$X$53="a",ROUND(AQ197*$N197,RESUMO_GLOBAL!$X$54),IF(RESUMO_GLOBAL!$X$53="t",TRUNC(AQ197*$N197,RESUMO_GLOBAL!$X$54),AQ197*$N197))</f>
        <v>0</v>
      </c>
      <c r="CB197" s="987">
        <f>IF(RESUMO_GLOBAL!$X$53="a",ROUND(AR197*$N197,RESUMO_GLOBAL!$X$54),IF(RESUMO_GLOBAL!$X$53="t",TRUNC(AR197*$N197,RESUMO_GLOBAL!$X$54),AR197*$N197))</f>
        <v>0</v>
      </c>
      <c r="CC197" s="987">
        <f>IF(RESUMO_GLOBAL!$X$53="a",ROUND(AS197*$N197,RESUMO_GLOBAL!$X$54),IF(RESUMO_GLOBAL!$X$53="t",TRUNC(AS197*$N197,RESUMO_GLOBAL!$X$54),AS197*$N197))</f>
        <v>0</v>
      </c>
      <c r="CD197" s="987">
        <f>IF(RESUMO_GLOBAL!$X$53="a",ROUND(AT197*$N197,RESUMO_GLOBAL!$X$54),IF(RESUMO_GLOBAL!$X$53="t",TRUNC(AT197*$N197,RESUMO_GLOBAL!$X$54),AT197*$N197))</f>
        <v>0</v>
      </c>
      <c r="CE197" s="987">
        <f>IF(RESUMO_GLOBAL!$X$53="a",ROUND(AU197*$N197,RESUMO_GLOBAL!$X$54),IF(RESUMO_GLOBAL!$X$53="t",TRUNC(AU197*$N197,RESUMO_GLOBAL!$X$54),AU197*$N197))</f>
        <v>0</v>
      </c>
      <c r="CF197" s="987">
        <f>IF(RESUMO_GLOBAL!$X$53="a",ROUND(AV197*$N197,RESUMO_GLOBAL!$X$54),IF(RESUMO_GLOBAL!$X$53="t",TRUNC(AV197*$N197,RESUMO_GLOBAL!$X$54),AV197*$N197))</f>
        <v>0</v>
      </c>
      <c r="CG197" s="987">
        <f>IF(RESUMO_GLOBAL!$X$53="a",ROUND(AW197*$N197,RESUMO_GLOBAL!$X$54),IF(RESUMO_GLOBAL!$X$53="t",TRUNC(AW197*$N197,RESUMO_GLOBAL!$X$54),AW197*$N197))</f>
        <v>0</v>
      </c>
      <c r="CK197" s="59">
        <f t="shared" si="125"/>
        <v>0</v>
      </c>
      <c r="CL197" s="59">
        <f t="shared" si="126"/>
        <v>0</v>
      </c>
      <c r="CM197" s="59">
        <f t="shared" si="127"/>
        <v>0</v>
      </c>
      <c r="CN197" s="59">
        <f t="shared" si="128"/>
        <v>0</v>
      </c>
      <c r="CO197" s="59">
        <f t="shared" si="129"/>
        <v>0</v>
      </c>
      <c r="CP197" s="59">
        <f t="shared" si="130"/>
        <v>0</v>
      </c>
      <c r="CQ197" s="59">
        <f t="shared" si="131"/>
        <v>0</v>
      </c>
      <c r="CR197" s="59">
        <f t="shared" si="132"/>
        <v>0</v>
      </c>
      <c r="CS197" s="59">
        <f t="shared" si="133"/>
        <v>0</v>
      </c>
      <c r="CT197" s="59">
        <f t="shared" si="134"/>
        <v>0</v>
      </c>
      <c r="CU197" s="59">
        <f t="shared" si="135"/>
        <v>0</v>
      </c>
      <c r="CV197" s="59">
        <f t="shared" si="136"/>
        <v>0</v>
      </c>
      <c r="CW197" s="59">
        <f t="shared" si="137"/>
        <v>0</v>
      </c>
      <c r="CX197" s="59">
        <f t="shared" si="138"/>
        <v>0</v>
      </c>
      <c r="CY197" s="59">
        <f t="shared" si="139"/>
        <v>0</v>
      </c>
      <c r="CZ197" s="59">
        <f t="shared" si="140"/>
        <v>0</v>
      </c>
      <c r="DA197" s="59">
        <f t="shared" si="141"/>
        <v>0</v>
      </c>
      <c r="DB197" s="59">
        <f t="shared" si="142"/>
        <v>0</v>
      </c>
      <c r="DE197">
        <f t="shared" si="123"/>
        <v>192</v>
      </c>
      <c r="DF197" t="str">
        <f t="shared" si="143"/>
        <v/>
      </c>
      <c r="DG197" s="59">
        <f>IF($C197&lt;&gt;0,SUM($CK198:CK198),0)</f>
        <v>0</v>
      </c>
      <c r="DH197" s="59">
        <f>IF($C197&lt;&gt;0,SUM($CK198:CL198),0)</f>
        <v>0</v>
      </c>
      <c r="DI197" s="59">
        <f>IF($C197&lt;&gt;0,SUM($CK198:CM198),0)</f>
        <v>0</v>
      </c>
      <c r="DJ197" s="59">
        <f>IF($C197&lt;&gt;0,SUM($CK198:CN198),0)</f>
        <v>0</v>
      </c>
      <c r="DK197" s="59">
        <f>IF($C197&lt;&gt;0,SUM($CK198:CO198),0)</f>
        <v>0</v>
      </c>
      <c r="DL197" s="59">
        <f>IF($C197&lt;&gt;0,SUM($CK198:CP198),0)</f>
        <v>0</v>
      </c>
      <c r="DM197" s="59">
        <f>IF($C197&lt;&gt;0,SUM($CK198:CQ198),0)</f>
        <v>0</v>
      </c>
      <c r="DN197" s="59">
        <f>IF($C197&lt;&gt;0,SUM($CK198:CR198),0)</f>
        <v>0</v>
      </c>
      <c r="DO197" s="59">
        <f>IF($C197&lt;&gt;0,SUM($CK198:CS198),0)</f>
        <v>0</v>
      </c>
      <c r="DP197" s="59">
        <f>IF($C197&lt;&gt;0,SUM($CK198:CT198),0)</f>
        <v>0</v>
      </c>
      <c r="DQ197" s="59">
        <f>IF($C197&lt;&gt;0,SUM($CK198:CU198),0)</f>
        <v>0</v>
      </c>
      <c r="DR197" s="59">
        <f>IF($C197&lt;&gt;0,SUM($CK198:CV198),0)</f>
        <v>0</v>
      </c>
      <c r="DS197" s="59">
        <f>IF($C197&lt;&gt;0,SUM($CK198:CW198),0)</f>
        <v>0</v>
      </c>
      <c r="DT197" s="59">
        <f>IF($C197&lt;&gt;0,SUM($CK198:CX198),0)</f>
        <v>0</v>
      </c>
      <c r="DU197" s="59">
        <f>IF($C197&lt;&gt;0,SUM($CK198:CY198),0)</f>
        <v>0</v>
      </c>
      <c r="DV197" s="59">
        <f>IF($C197&lt;&gt;0,SUM($CK198:CZ198),0)</f>
        <v>0</v>
      </c>
      <c r="DW197" s="59">
        <f>IF($C197&lt;&gt;0,SUM($CK198:DA198),0)</f>
        <v>0</v>
      </c>
      <c r="DX197" s="59">
        <f>IF($C197&lt;&gt;0,SUM($CK198:DB198),0)</f>
        <v>0</v>
      </c>
      <c r="DY197" s="952" t="str">
        <f t="shared" si="147"/>
        <v/>
      </c>
    </row>
    <row r="198" spans="1:129" ht="13.5" hidden="1" thickBot="1">
      <c r="A198" s="3" t="str">
        <f t="shared" si="148"/>
        <v/>
      </c>
      <c r="B198" s="805">
        <f>Dados_GLOBAL_Inicial!E198</f>
        <v>0</v>
      </c>
      <c r="C198" s="953">
        <f>IF(IFERROR(VALUE(Dados_GLOBAL_Inicial!F198),0)=0,0,Dados_GLOBAL_Inicial!F198)</f>
        <v>0</v>
      </c>
      <c r="D198" s="830">
        <f>Dados_GLOBAL_Inicial!G198</f>
        <v>0</v>
      </c>
      <c r="E198" s="830" t="str">
        <f>IF(IFERROR(VLOOKUP(F198,Cod_Gde_Itens!$A$1:$B$80,2,FALSE),0)&gt;549,IFERROR(VLOOKUP(F198,Cod_Gde_Itens!$A$1:$B$80,2,FALSE),0),IF(Dados_GLOBAL_Inicial!H198=0,"",Dados_GLOBAL_Inicial!H198))</f>
        <v/>
      </c>
      <c r="F198" s="823">
        <f>Dados_GLOBAL_Inicial!I198</f>
        <v>0</v>
      </c>
      <c r="G198" s="824">
        <f>Dados_GLOBAL_Inicial!J198</f>
        <v>0</v>
      </c>
      <c r="H198" s="454">
        <f>Dados_GLOBAL_Inicial!K198</f>
        <v>0</v>
      </c>
      <c r="I198" s="970">
        <f>SUM('MEDIÇÃO_OBJETO (1)'!I198)</f>
        <v>0</v>
      </c>
      <c r="J198" s="455">
        <f t="shared" si="150"/>
        <v>0</v>
      </c>
      <c r="K198" s="451">
        <f t="shared" si="151"/>
        <v>0</v>
      </c>
      <c r="L198" s="452">
        <f t="shared" si="152"/>
        <v>0</v>
      </c>
      <c r="M198" s="809">
        <f t="shared" si="153"/>
        <v>0</v>
      </c>
      <c r="N198" s="810">
        <f>IF(IFERROR(VALUE(Dados_GLOBAL_Inicial!L198),0)=0,0,Dados_GLOBAL_Inicial!L198)</f>
        <v>0</v>
      </c>
      <c r="O198" s="812">
        <f>SUM('MEDIÇÃO_OBJETO (1)'!O198)</f>
        <v>0</v>
      </c>
      <c r="P198" s="812">
        <f>SUM('MEDIÇÃO_OBJETO (1)'!P198)</f>
        <v>0</v>
      </c>
      <c r="Q198" s="813">
        <f t="shared" si="154"/>
        <v>0</v>
      </c>
      <c r="R198" s="951"/>
      <c r="S198" s="815">
        <f>SUM('MEDIÇÃO_OBJETO (1)'!S198)</f>
        <v>0</v>
      </c>
      <c r="T198" s="815">
        <f>SUM('MEDIÇÃO_OBJETO (1)'!T198)</f>
        <v>0</v>
      </c>
      <c r="V198" s="19"/>
      <c r="W198" s="978">
        <f t="shared" si="155"/>
        <v>0</v>
      </c>
      <c r="X198" s="816">
        <f t="shared" si="156"/>
        <v>0</v>
      </c>
      <c r="Y198" s="816">
        <f t="shared" si="157"/>
        <v>0</v>
      </c>
      <c r="Z198" s="817">
        <f t="shared" si="158"/>
        <v>0</v>
      </c>
      <c r="AB198" s="453">
        <f t="shared" si="144"/>
        <v>0</v>
      </c>
      <c r="AC198" s="14">
        <f t="shared" si="159"/>
        <v>0</v>
      </c>
      <c r="AD198" s="819"/>
      <c r="AE198" s="631">
        <f t="shared" si="145"/>
        <v>0</v>
      </c>
      <c r="AF198" s="818">
        <f>SUM('MEDIÇÃO_OBJETO (1)'!AG198)</f>
        <v>0</v>
      </c>
      <c r="AG198" s="541">
        <f>SUM('MEDIÇÃO_OBJETO (1)'!AH198)</f>
        <v>0</v>
      </c>
      <c r="AH198" s="541">
        <f>SUM('MEDIÇÃO_OBJETO (1)'!AI198)</f>
        <v>0</v>
      </c>
      <c r="AI198" s="541">
        <f>SUM('MEDIÇÃO_OBJETO (1)'!AJ198)</f>
        <v>0</v>
      </c>
      <c r="AJ198" s="541">
        <f>SUM('MEDIÇÃO_OBJETO (1)'!AK198)</f>
        <v>0</v>
      </c>
      <c r="AK198" s="541">
        <f>SUM('MEDIÇÃO_OBJETO (1)'!AL198)</f>
        <v>0</v>
      </c>
      <c r="AL198" s="541">
        <f>SUM('MEDIÇÃO_OBJETO (1)'!AM198)</f>
        <v>0</v>
      </c>
      <c r="AM198" s="541">
        <f>SUM('MEDIÇÃO_OBJETO (1)'!AN198)</f>
        <v>0</v>
      </c>
      <c r="AN198" s="541">
        <f>SUM('MEDIÇÃO_OBJETO (1)'!AO198)</f>
        <v>0</v>
      </c>
      <c r="AO198" s="541">
        <f>SUM('MEDIÇÃO_OBJETO (1)'!AP198)</f>
        <v>0</v>
      </c>
      <c r="AP198" s="541">
        <f>SUM('MEDIÇÃO_OBJETO (1)'!AQ198)</f>
        <v>0</v>
      </c>
      <c r="AQ198" s="541">
        <f>SUM('MEDIÇÃO_OBJETO (1)'!AR198)</f>
        <v>0</v>
      </c>
      <c r="AR198" s="541">
        <f>SUM('MEDIÇÃO_OBJETO (1)'!AS198)</f>
        <v>0</v>
      </c>
      <c r="AS198" s="541">
        <f>SUM('MEDIÇÃO_OBJETO (1)'!AT198)</f>
        <v>0</v>
      </c>
      <c r="AT198" s="541">
        <f>SUM('MEDIÇÃO_OBJETO (1)'!AU198)</f>
        <v>0</v>
      </c>
      <c r="AU198" s="541">
        <f>SUM('MEDIÇÃO_OBJETO (1)'!AV198)</f>
        <v>0</v>
      </c>
      <c r="AV198" s="541">
        <f>SUM('MEDIÇÃO_OBJETO (1)'!AW198)</f>
        <v>0</v>
      </c>
      <c r="AW198" s="541">
        <f>SUM('MEDIÇÃO_OBJETO (1)'!AX198)</f>
        <v>0</v>
      </c>
      <c r="AX198" s="977"/>
      <c r="BN198" s="992">
        <f t="shared" si="160"/>
        <v>0</v>
      </c>
      <c r="BO198" s="538">
        <f t="shared" si="146"/>
        <v>0</v>
      </c>
      <c r="BP198" s="987">
        <f>IF(RESUMO_GLOBAL!$X$53="a",ROUND(AF198*$N198,RESUMO_GLOBAL!$X$54),IF(RESUMO_GLOBAL!$X$53="t",TRUNC(AF198*$N198,RESUMO_GLOBAL!$X$54),AF198*$N198))</f>
        <v>0</v>
      </c>
      <c r="BQ198" s="987">
        <f>IF(RESUMO_GLOBAL!$X$53="a",ROUND(AG198*$N198,RESUMO_GLOBAL!$X$54),IF(RESUMO_GLOBAL!$X$53="t",TRUNC(AG198*$N198,RESUMO_GLOBAL!$X$54),AG198*$N198))</f>
        <v>0</v>
      </c>
      <c r="BR198" s="987">
        <f>IF(RESUMO_GLOBAL!$X$53="a",ROUND(AH198*$N198,RESUMO_GLOBAL!$X$54),IF(RESUMO_GLOBAL!$X$53="t",TRUNC(AH198*$N198,RESUMO_GLOBAL!$X$54),AH198*$N198))</f>
        <v>0</v>
      </c>
      <c r="BS198" s="987">
        <f>IF(RESUMO_GLOBAL!$X$53="a",ROUND(AI198*$N198,RESUMO_GLOBAL!$X$54),IF(RESUMO_GLOBAL!$X$53="t",TRUNC(AI198*$N198,RESUMO_GLOBAL!$X$54),AI198*$N198))</f>
        <v>0</v>
      </c>
      <c r="BT198" s="987">
        <f>IF(RESUMO_GLOBAL!$X$53="a",ROUND(AJ198*$N198,RESUMO_GLOBAL!$X$54),IF(RESUMO_GLOBAL!$X$53="t",TRUNC(AJ198*$N198,RESUMO_GLOBAL!$X$54),AJ198*$N198))</f>
        <v>0</v>
      </c>
      <c r="BU198" s="987">
        <f>IF(RESUMO_GLOBAL!$X$53="a",ROUND(AK198*$N198,RESUMO_GLOBAL!$X$54),IF(RESUMO_GLOBAL!$X$53="t",TRUNC(AK198*$N198,RESUMO_GLOBAL!$X$54),AK198*$N198))</f>
        <v>0</v>
      </c>
      <c r="BV198" s="987">
        <f>IF(RESUMO_GLOBAL!$X$53="a",ROUND(AL198*$N198,RESUMO_GLOBAL!$X$54),IF(RESUMO_GLOBAL!$X$53="t",TRUNC(AL198*$N198,RESUMO_GLOBAL!$X$54),AL198*$N198))</f>
        <v>0</v>
      </c>
      <c r="BW198" s="987">
        <f>IF(RESUMO_GLOBAL!$X$53="a",ROUND(AM198*$N198,RESUMO_GLOBAL!$X$54),IF(RESUMO_GLOBAL!$X$53="t",TRUNC(AM198*$N198,RESUMO_GLOBAL!$X$54),AM198*$N198))</f>
        <v>0</v>
      </c>
      <c r="BX198" s="987">
        <f>IF(RESUMO_GLOBAL!$X$53="a",ROUND(AN198*$N198,RESUMO_GLOBAL!$X$54),IF(RESUMO_GLOBAL!$X$53="t",TRUNC(AN198*$N198,RESUMO_GLOBAL!$X$54),AN198*$N198))</f>
        <v>0</v>
      </c>
      <c r="BY198" s="987">
        <f>IF(RESUMO_GLOBAL!$X$53="a",ROUND(AO198*$N198,RESUMO_GLOBAL!$X$54),IF(RESUMO_GLOBAL!$X$53="t",TRUNC(AO198*$N198,RESUMO_GLOBAL!$X$54),AO198*$N198))</f>
        <v>0</v>
      </c>
      <c r="BZ198" s="987">
        <f>IF(RESUMO_GLOBAL!$X$53="a",ROUND(AP198*$N198,RESUMO_GLOBAL!$X$54),IF(RESUMO_GLOBAL!$X$53="t",TRUNC(AP198*$N198,RESUMO_GLOBAL!$X$54),AP198*$N198))</f>
        <v>0</v>
      </c>
      <c r="CA198" s="987">
        <f>IF(RESUMO_GLOBAL!$X$53="a",ROUND(AQ198*$N198,RESUMO_GLOBAL!$X$54),IF(RESUMO_GLOBAL!$X$53="t",TRUNC(AQ198*$N198,RESUMO_GLOBAL!$X$54),AQ198*$N198))</f>
        <v>0</v>
      </c>
      <c r="CB198" s="987">
        <f>IF(RESUMO_GLOBAL!$X$53="a",ROUND(AR198*$N198,RESUMO_GLOBAL!$X$54),IF(RESUMO_GLOBAL!$X$53="t",TRUNC(AR198*$N198,RESUMO_GLOBAL!$X$54),AR198*$N198))</f>
        <v>0</v>
      </c>
      <c r="CC198" s="987">
        <f>IF(RESUMO_GLOBAL!$X$53="a",ROUND(AS198*$N198,RESUMO_GLOBAL!$X$54),IF(RESUMO_GLOBAL!$X$53="t",TRUNC(AS198*$N198,RESUMO_GLOBAL!$X$54),AS198*$N198))</f>
        <v>0</v>
      </c>
      <c r="CD198" s="987">
        <f>IF(RESUMO_GLOBAL!$X$53="a",ROUND(AT198*$N198,RESUMO_GLOBAL!$X$54),IF(RESUMO_GLOBAL!$X$53="t",TRUNC(AT198*$N198,RESUMO_GLOBAL!$X$54),AT198*$N198))</f>
        <v>0</v>
      </c>
      <c r="CE198" s="987">
        <f>IF(RESUMO_GLOBAL!$X$53="a",ROUND(AU198*$N198,RESUMO_GLOBAL!$X$54),IF(RESUMO_GLOBAL!$X$53="t",TRUNC(AU198*$N198,RESUMO_GLOBAL!$X$54),AU198*$N198))</f>
        <v>0</v>
      </c>
      <c r="CF198" s="987">
        <f>IF(RESUMO_GLOBAL!$X$53="a",ROUND(AV198*$N198,RESUMO_GLOBAL!$X$54),IF(RESUMO_GLOBAL!$X$53="t",TRUNC(AV198*$N198,RESUMO_GLOBAL!$X$54),AV198*$N198))</f>
        <v>0</v>
      </c>
      <c r="CG198" s="987">
        <f>IF(RESUMO_GLOBAL!$X$53="a",ROUND(AW198*$N198,RESUMO_GLOBAL!$X$54),IF(RESUMO_GLOBAL!$X$53="t",TRUNC(AW198*$N198,RESUMO_GLOBAL!$X$54),AW198*$N198))</f>
        <v>0</v>
      </c>
      <c r="CK198" s="59">
        <f t="shared" si="125"/>
        <v>0</v>
      </c>
      <c r="CL198" s="59">
        <f t="shared" si="126"/>
        <v>0</v>
      </c>
      <c r="CM198" s="59">
        <f t="shared" si="127"/>
        <v>0</v>
      </c>
      <c r="CN198" s="59">
        <f t="shared" si="128"/>
        <v>0</v>
      </c>
      <c r="CO198" s="59">
        <f t="shared" si="129"/>
        <v>0</v>
      </c>
      <c r="CP198" s="59">
        <f t="shared" si="130"/>
        <v>0</v>
      </c>
      <c r="CQ198" s="59">
        <f t="shared" si="131"/>
        <v>0</v>
      </c>
      <c r="CR198" s="59">
        <f t="shared" si="132"/>
        <v>0</v>
      </c>
      <c r="CS198" s="59">
        <f t="shared" si="133"/>
        <v>0</v>
      </c>
      <c r="CT198" s="59">
        <f t="shared" si="134"/>
        <v>0</v>
      </c>
      <c r="CU198" s="59">
        <f t="shared" si="135"/>
        <v>0</v>
      </c>
      <c r="CV198" s="59">
        <f t="shared" si="136"/>
        <v>0</v>
      </c>
      <c r="CW198" s="59">
        <f t="shared" si="137"/>
        <v>0</v>
      </c>
      <c r="CX198" s="59">
        <f t="shared" si="138"/>
        <v>0</v>
      </c>
      <c r="CY198" s="59">
        <f t="shared" si="139"/>
        <v>0</v>
      </c>
      <c r="CZ198" s="59">
        <f t="shared" si="140"/>
        <v>0</v>
      </c>
      <c r="DA198" s="59">
        <f t="shared" si="141"/>
        <v>0</v>
      </c>
      <c r="DB198" s="59">
        <f t="shared" si="142"/>
        <v>0</v>
      </c>
      <c r="DE198">
        <f t="shared" si="123"/>
        <v>193</v>
      </c>
      <c r="DF198" t="str">
        <f t="shared" si="143"/>
        <v/>
      </c>
      <c r="DG198" s="59">
        <f>IF($C198&lt;&gt;0,SUM($CK199:CK199),0)</f>
        <v>0</v>
      </c>
      <c r="DH198" s="59">
        <f>IF($C198&lt;&gt;0,SUM($CK199:CL199),0)</f>
        <v>0</v>
      </c>
      <c r="DI198" s="59">
        <f>IF($C198&lt;&gt;0,SUM($CK199:CM199),0)</f>
        <v>0</v>
      </c>
      <c r="DJ198" s="59">
        <f>IF($C198&lt;&gt;0,SUM($CK199:CN199),0)</f>
        <v>0</v>
      </c>
      <c r="DK198" s="59">
        <f>IF($C198&lt;&gt;0,SUM($CK199:CO199),0)</f>
        <v>0</v>
      </c>
      <c r="DL198" s="59">
        <f>IF($C198&lt;&gt;0,SUM($CK199:CP199),0)</f>
        <v>0</v>
      </c>
      <c r="DM198" s="59">
        <f>IF($C198&lt;&gt;0,SUM($CK199:CQ199),0)</f>
        <v>0</v>
      </c>
      <c r="DN198" s="59">
        <f>IF($C198&lt;&gt;0,SUM($CK199:CR199),0)</f>
        <v>0</v>
      </c>
      <c r="DO198" s="59">
        <f>IF($C198&lt;&gt;0,SUM($CK199:CS199),0)</f>
        <v>0</v>
      </c>
      <c r="DP198" s="59">
        <f>IF($C198&lt;&gt;0,SUM($CK199:CT199),0)</f>
        <v>0</v>
      </c>
      <c r="DQ198" s="59">
        <f>IF($C198&lt;&gt;0,SUM($CK199:CU199),0)</f>
        <v>0</v>
      </c>
      <c r="DR198" s="59">
        <f>IF($C198&lt;&gt;0,SUM($CK199:CV199),0)</f>
        <v>0</v>
      </c>
      <c r="DS198" s="59">
        <f>IF($C198&lt;&gt;0,SUM($CK199:CW199),0)</f>
        <v>0</v>
      </c>
      <c r="DT198" s="59">
        <f>IF($C198&lt;&gt;0,SUM($CK199:CX199),0)</f>
        <v>0</v>
      </c>
      <c r="DU198" s="59">
        <f>IF($C198&lt;&gt;0,SUM($CK199:CY199),0)</f>
        <v>0</v>
      </c>
      <c r="DV198" s="59">
        <f>IF($C198&lt;&gt;0,SUM($CK199:CZ199),0)</f>
        <v>0</v>
      </c>
      <c r="DW198" s="59">
        <f>IF($C198&lt;&gt;0,SUM($CK199:DA199),0)</f>
        <v>0</v>
      </c>
      <c r="DX198" s="59">
        <f>IF($C198&lt;&gt;0,SUM($CK199:DB199),0)</f>
        <v>0</v>
      </c>
      <c r="DY198" s="952" t="str">
        <f t="shared" si="147"/>
        <v/>
      </c>
    </row>
    <row r="199" spans="1:129" ht="13.5" hidden="1" thickBot="1">
      <c r="A199" s="3" t="str">
        <f t="shared" si="148"/>
        <v/>
      </c>
      <c r="B199" s="805">
        <f>Dados_GLOBAL_Inicial!E199</f>
        <v>0</v>
      </c>
      <c r="C199" s="953">
        <f>IF(IFERROR(VALUE(Dados_GLOBAL_Inicial!F199),0)=0,0,Dados_GLOBAL_Inicial!F199)</f>
        <v>0</v>
      </c>
      <c r="D199" s="830">
        <f>Dados_GLOBAL_Inicial!G199</f>
        <v>0</v>
      </c>
      <c r="E199" s="830" t="str">
        <f>IF(IFERROR(VLOOKUP(F199,Cod_Gde_Itens!$A$1:$B$80,2,FALSE),0)&gt;549,IFERROR(VLOOKUP(F199,Cod_Gde_Itens!$A$1:$B$80,2,FALSE),0),IF(Dados_GLOBAL_Inicial!H199=0,"",Dados_GLOBAL_Inicial!H199))</f>
        <v/>
      </c>
      <c r="F199" s="823">
        <f>Dados_GLOBAL_Inicial!I199</f>
        <v>0</v>
      </c>
      <c r="G199" s="824">
        <f>Dados_GLOBAL_Inicial!J199</f>
        <v>0</v>
      </c>
      <c r="H199" s="454">
        <f>Dados_GLOBAL_Inicial!K199</f>
        <v>0</v>
      </c>
      <c r="I199" s="970">
        <f>SUM('MEDIÇÃO_OBJETO (1)'!I199)</f>
        <v>0</v>
      </c>
      <c r="J199" s="455">
        <f t="shared" si="150"/>
        <v>0</v>
      </c>
      <c r="K199" s="451">
        <f t="shared" si="151"/>
        <v>0</v>
      </c>
      <c r="L199" s="452">
        <f t="shared" si="152"/>
        <v>0</v>
      </c>
      <c r="M199" s="809">
        <f t="shared" si="153"/>
        <v>0</v>
      </c>
      <c r="N199" s="810">
        <f>IF(IFERROR(VALUE(Dados_GLOBAL_Inicial!L199),0)=0,0,Dados_GLOBAL_Inicial!L199)</f>
        <v>0</v>
      </c>
      <c r="O199" s="812">
        <f>SUM('MEDIÇÃO_OBJETO (1)'!O199)</f>
        <v>0</v>
      </c>
      <c r="P199" s="812">
        <f>SUM('MEDIÇÃO_OBJETO (1)'!P199)</f>
        <v>0</v>
      </c>
      <c r="Q199" s="813">
        <f t="shared" si="154"/>
        <v>0</v>
      </c>
      <c r="R199" s="951"/>
      <c r="S199" s="815">
        <f>SUM('MEDIÇÃO_OBJETO (1)'!S199)</f>
        <v>0</v>
      </c>
      <c r="T199" s="815">
        <f>SUM('MEDIÇÃO_OBJETO (1)'!T199)</f>
        <v>0</v>
      </c>
      <c r="V199" s="19"/>
      <c r="W199" s="978">
        <f t="shared" si="155"/>
        <v>0</v>
      </c>
      <c r="X199" s="816">
        <f t="shared" si="156"/>
        <v>0</v>
      </c>
      <c r="Y199" s="816">
        <f t="shared" si="157"/>
        <v>0</v>
      </c>
      <c r="Z199" s="817">
        <f t="shared" si="158"/>
        <v>0</v>
      </c>
      <c r="AB199" s="453">
        <f t="shared" si="144"/>
        <v>0</v>
      </c>
      <c r="AC199" s="14">
        <f t="shared" si="159"/>
        <v>0</v>
      </c>
      <c r="AD199" s="819"/>
      <c r="AE199" s="631">
        <f t="shared" si="145"/>
        <v>0</v>
      </c>
      <c r="AF199" s="818">
        <f>SUM('MEDIÇÃO_OBJETO (1)'!AG199)</f>
        <v>0</v>
      </c>
      <c r="AG199" s="541">
        <f>SUM('MEDIÇÃO_OBJETO (1)'!AH199)</f>
        <v>0</v>
      </c>
      <c r="AH199" s="541">
        <f>SUM('MEDIÇÃO_OBJETO (1)'!AI199)</f>
        <v>0</v>
      </c>
      <c r="AI199" s="541">
        <f>SUM('MEDIÇÃO_OBJETO (1)'!AJ199)</f>
        <v>0</v>
      </c>
      <c r="AJ199" s="541">
        <f>SUM('MEDIÇÃO_OBJETO (1)'!AK199)</f>
        <v>0</v>
      </c>
      <c r="AK199" s="541">
        <f>SUM('MEDIÇÃO_OBJETO (1)'!AL199)</f>
        <v>0</v>
      </c>
      <c r="AL199" s="541">
        <f>SUM('MEDIÇÃO_OBJETO (1)'!AM199)</f>
        <v>0</v>
      </c>
      <c r="AM199" s="541">
        <f>SUM('MEDIÇÃO_OBJETO (1)'!AN199)</f>
        <v>0</v>
      </c>
      <c r="AN199" s="541">
        <f>SUM('MEDIÇÃO_OBJETO (1)'!AO199)</f>
        <v>0</v>
      </c>
      <c r="AO199" s="541">
        <f>SUM('MEDIÇÃO_OBJETO (1)'!AP199)</f>
        <v>0</v>
      </c>
      <c r="AP199" s="541">
        <f>SUM('MEDIÇÃO_OBJETO (1)'!AQ199)</f>
        <v>0</v>
      </c>
      <c r="AQ199" s="541">
        <f>SUM('MEDIÇÃO_OBJETO (1)'!AR199)</f>
        <v>0</v>
      </c>
      <c r="AR199" s="541">
        <f>SUM('MEDIÇÃO_OBJETO (1)'!AS199)</f>
        <v>0</v>
      </c>
      <c r="AS199" s="541">
        <f>SUM('MEDIÇÃO_OBJETO (1)'!AT199)</f>
        <v>0</v>
      </c>
      <c r="AT199" s="541">
        <f>SUM('MEDIÇÃO_OBJETO (1)'!AU199)</f>
        <v>0</v>
      </c>
      <c r="AU199" s="541">
        <f>SUM('MEDIÇÃO_OBJETO (1)'!AV199)</f>
        <v>0</v>
      </c>
      <c r="AV199" s="541">
        <f>SUM('MEDIÇÃO_OBJETO (1)'!AW199)</f>
        <v>0</v>
      </c>
      <c r="AW199" s="541">
        <f>SUM('MEDIÇÃO_OBJETO (1)'!AX199)</f>
        <v>0</v>
      </c>
      <c r="AX199" s="977"/>
      <c r="BN199" s="992">
        <f t="shared" si="160"/>
        <v>0</v>
      </c>
      <c r="BO199" s="538">
        <f t="shared" si="146"/>
        <v>0</v>
      </c>
      <c r="BP199" s="987">
        <f>IF(RESUMO_GLOBAL!$X$53="a",ROUND(AF199*$N199,RESUMO_GLOBAL!$X$54),IF(RESUMO_GLOBAL!$X$53="t",TRUNC(AF199*$N199,RESUMO_GLOBAL!$X$54),AF199*$N199))</f>
        <v>0</v>
      </c>
      <c r="BQ199" s="987">
        <f>IF(RESUMO_GLOBAL!$X$53="a",ROUND(AG199*$N199,RESUMO_GLOBAL!$X$54),IF(RESUMO_GLOBAL!$X$53="t",TRUNC(AG199*$N199,RESUMO_GLOBAL!$X$54),AG199*$N199))</f>
        <v>0</v>
      </c>
      <c r="BR199" s="987">
        <f>IF(RESUMO_GLOBAL!$X$53="a",ROUND(AH199*$N199,RESUMO_GLOBAL!$X$54),IF(RESUMO_GLOBAL!$X$53="t",TRUNC(AH199*$N199,RESUMO_GLOBAL!$X$54),AH199*$N199))</f>
        <v>0</v>
      </c>
      <c r="BS199" s="987">
        <f>IF(RESUMO_GLOBAL!$X$53="a",ROUND(AI199*$N199,RESUMO_GLOBAL!$X$54),IF(RESUMO_GLOBAL!$X$53="t",TRUNC(AI199*$N199,RESUMO_GLOBAL!$X$54),AI199*$N199))</f>
        <v>0</v>
      </c>
      <c r="BT199" s="987">
        <f>IF(RESUMO_GLOBAL!$X$53="a",ROUND(AJ199*$N199,RESUMO_GLOBAL!$X$54),IF(RESUMO_GLOBAL!$X$53="t",TRUNC(AJ199*$N199,RESUMO_GLOBAL!$X$54),AJ199*$N199))</f>
        <v>0</v>
      </c>
      <c r="BU199" s="987">
        <f>IF(RESUMO_GLOBAL!$X$53="a",ROUND(AK199*$N199,RESUMO_GLOBAL!$X$54),IF(RESUMO_GLOBAL!$X$53="t",TRUNC(AK199*$N199,RESUMO_GLOBAL!$X$54),AK199*$N199))</f>
        <v>0</v>
      </c>
      <c r="BV199" s="987">
        <f>IF(RESUMO_GLOBAL!$X$53="a",ROUND(AL199*$N199,RESUMO_GLOBAL!$X$54),IF(RESUMO_GLOBAL!$X$53="t",TRUNC(AL199*$N199,RESUMO_GLOBAL!$X$54),AL199*$N199))</f>
        <v>0</v>
      </c>
      <c r="BW199" s="987">
        <f>IF(RESUMO_GLOBAL!$X$53="a",ROUND(AM199*$N199,RESUMO_GLOBAL!$X$54),IF(RESUMO_GLOBAL!$X$53="t",TRUNC(AM199*$N199,RESUMO_GLOBAL!$X$54),AM199*$N199))</f>
        <v>0</v>
      </c>
      <c r="BX199" s="987">
        <f>IF(RESUMO_GLOBAL!$X$53="a",ROUND(AN199*$N199,RESUMO_GLOBAL!$X$54),IF(RESUMO_GLOBAL!$X$53="t",TRUNC(AN199*$N199,RESUMO_GLOBAL!$X$54),AN199*$N199))</f>
        <v>0</v>
      </c>
      <c r="BY199" s="987">
        <f>IF(RESUMO_GLOBAL!$X$53="a",ROUND(AO199*$N199,RESUMO_GLOBAL!$X$54),IF(RESUMO_GLOBAL!$X$53="t",TRUNC(AO199*$N199,RESUMO_GLOBAL!$X$54),AO199*$N199))</f>
        <v>0</v>
      </c>
      <c r="BZ199" s="987">
        <f>IF(RESUMO_GLOBAL!$X$53="a",ROUND(AP199*$N199,RESUMO_GLOBAL!$X$54),IF(RESUMO_GLOBAL!$X$53="t",TRUNC(AP199*$N199,RESUMO_GLOBAL!$X$54),AP199*$N199))</f>
        <v>0</v>
      </c>
      <c r="CA199" s="987">
        <f>IF(RESUMO_GLOBAL!$X$53="a",ROUND(AQ199*$N199,RESUMO_GLOBAL!$X$54),IF(RESUMO_GLOBAL!$X$53="t",TRUNC(AQ199*$N199,RESUMO_GLOBAL!$X$54),AQ199*$N199))</f>
        <v>0</v>
      </c>
      <c r="CB199" s="987">
        <f>IF(RESUMO_GLOBAL!$X$53="a",ROUND(AR199*$N199,RESUMO_GLOBAL!$X$54),IF(RESUMO_GLOBAL!$X$53="t",TRUNC(AR199*$N199,RESUMO_GLOBAL!$X$54),AR199*$N199))</f>
        <v>0</v>
      </c>
      <c r="CC199" s="987">
        <f>IF(RESUMO_GLOBAL!$X$53="a",ROUND(AS199*$N199,RESUMO_GLOBAL!$X$54),IF(RESUMO_GLOBAL!$X$53="t",TRUNC(AS199*$N199,RESUMO_GLOBAL!$X$54),AS199*$N199))</f>
        <v>0</v>
      </c>
      <c r="CD199" s="987">
        <f>IF(RESUMO_GLOBAL!$X$53="a",ROUND(AT199*$N199,RESUMO_GLOBAL!$X$54),IF(RESUMO_GLOBAL!$X$53="t",TRUNC(AT199*$N199,RESUMO_GLOBAL!$X$54),AT199*$N199))</f>
        <v>0</v>
      </c>
      <c r="CE199" s="987">
        <f>IF(RESUMO_GLOBAL!$X$53="a",ROUND(AU199*$N199,RESUMO_GLOBAL!$X$54),IF(RESUMO_GLOBAL!$X$53="t",TRUNC(AU199*$N199,RESUMO_GLOBAL!$X$54),AU199*$N199))</f>
        <v>0</v>
      </c>
      <c r="CF199" s="987">
        <f>IF(RESUMO_GLOBAL!$X$53="a",ROUND(AV199*$N199,RESUMO_GLOBAL!$X$54),IF(RESUMO_GLOBAL!$X$53="t",TRUNC(AV199*$N199,RESUMO_GLOBAL!$X$54),AV199*$N199))</f>
        <v>0</v>
      </c>
      <c r="CG199" s="987">
        <f>IF(RESUMO_GLOBAL!$X$53="a",ROUND(AW199*$N199,RESUMO_GLOBAL!$X$54),IF(RESUMO_GLOBAL!$X$53="t",TRUNC(AW199*$N199,RESUMO_GLOBAL!$X$54),AW199*$N199))</f>
        <v>0</v>
      </c>
      <c r="CK199" s="59">
        <f t="shared" si="125"/>
        <v>0</v>
      </c>
      <c r="CL199" s="59">
        <f t="shared" si="126"/>
        <v>0</v>
      </c>
      <c r="CM199" s="59">
        <f t="shared" si="127"/>
        <v>0</v>
      </c>
      <c r="CN199" s="59">
        <f t="shared" si="128"/>
        <v>0</v>
      </c>
      <c r="CO199" s="59">
        <f t="shared" si="129"/>
        <v>0</v>
      </c>
      <c r="CP199" s="59">
        <f t="shared" si="130"/>
        <v>0</v>
      </c>
      <c r="CQ199" s="59">
        <f t="shared" si="131"/>
        <v>0</v>
      </c>
      <c r="CR199" s="59">
        <f t="shared" si="132"/>
        <v>0</v>
      </c>
      <c r="CS199" s="59">
        <f t="shared" si="133"/>
        <v>0</v>
      </c>
      <c r="CT199" s="59">
        <f t="shared" si="134"/>
        <v>0</v>
      </c>
      <c r="CU199" s="59">
        <f t="shared" si="135"/>
        <v>0</v>
      </c>
      <c r="CV199" s="59">
        <f t="shared" si="136"/>
        <v>0</v>
      </c>
      <c r="CW199" s="59">
        <f t="shared" si="137"/>
        <v>0</v>
      </c>
      <c r="CX199" s="59">
        <f t="shared" si="138"/>
        <v>0</v>
      </c>
      <c r="CY199" s="59">
        <f t="shared" si="139"/>
        <v>0</v>
      </c>
      <c r="CZ199" s="59">
        <f t="shared" si="140"/>
        <v>0</v>
      </c>
      <c r="DA199" s="59">
        <f t="shared" si="141"/>
        <v>0</v>
      </c>
      <c r="DB199" s="59">
        <f t="shared" si="142"/>
        <v>0</v>
      </c>
      <c r="DE199">
        <f t="shared" ref="DE199:DE262" si="161">DE198+1</f>
        <v>194</v>
      </c>
      <c r="DF199" t="str">
        <f t="shared" si="143"/>
        <v/>
      </c>
      <c r="DG199" s="59">
        <f>IF($C199&lt;&gt;0,SUM($CK200:CK200),0)</f>
        <v>0</v>
      </c>
      <c r="DH199" s="59">
        <f>IF($C199&lt;&gt;0,SUM($CK200:CL200),0)</f>
        <v>0</v>
      </c>
      <c r="DI199" s="59">
        <f>IF($C199&lt;&gt;0,SUM($CK200:CM200),0)</f>
        <v>0</v>
      </c>
      <c r="DJ199" s="59">
        <f>IF($C199&lt;&gt;0,SUM($CK200:CN200),0)</f>
        <v>0</v>
      </c>
      <c r="DK199" s="59">
        <f>IF($C199&lt;&gt;0,SUM($CK200:CO200),0)</f>
        <v>0</v>
      </c>
      <c r="DL199" s="59">
        <f>IF($C199&lt;&gt;0,SUM($CK200:CP200),0)</f>
        <v>0</v>
      </c>
      <c r="DM199" s="59">
        <f>IF($C199&lt;&gt;0,SUM($CK200:CQ200),0)</f>
        <v>0</v>
      </c>
      <c r="DN199" s="59">
        <f>IF($C199&lt;&gt;0,SUM($CK200:CR200),0)</f>
        <v>0</v>
      </c>
      <c r="DO199" s="59">
        <f>IF($C199&lt;&gt;0,SUM($CK200:CS200),0)</f>
        <v>0</v>
      </c>
      <c r="DP199" s="59">
        <f>IF($C199&lt;&gt;0,SUM($CK200:CT200),0)</f>
        <v>0</v>
      </c>
      <c r="DQ199" s="59">
        <f>IF($C199&lt;&gt;0,SUM($CK200:CU200),0)</f>
        <v>0</v>
      </c>
      <c r="DR199" s="59">
        <f>IF($C199&lt;&gt;0,SUM($CK200:CV200),0)</f>
        <v>0</v>
      </c>
      <c r="DS199" s="59">
        <f>IF($C199&lt;&gt;0,SUM($CK200:CW200),0)</f>
        <v>0</v>
      </c>
      <c r="DT199" s="59">
        <f>IF($C199&lt;&gt;0,SUM($CK200:CX200),0)</f>
        <v>0</v>
      </c>
      <c r="DU199" s="59">
        <f>IF($C199&lt;&gt;0,SUM($CK200:CY200),0)</f>
        <v>0</v>
      </c>
      <c r="DV199" s="59">
        <f>IF($C199&lt;&gt;0,SUM($CK200:CZ200),0)</f>
        <v>0</v>
      </c>
      <c r="DW199" s="59">
        <f>IF($C199&lt;&gt;0,SUM($CK200:DA200),0)</f>
        <v>0</v>
      </c>
      <c r="DX199" s="59">
        <f>IF($C199&lt;&gt;0,SUM($CK200:DB200),0)</f>
        <v>0</v>
      </c>
      <c r="DY199" s="952" t="str">
        <f t="shared" si="147"/>
        <v/>
      </c>
    </row>
    <row r="200" spans="1:129" ht="13.5" hidden="1" thickBot="1">
      <c r="A200" s="3" t="str">
        <f t="shared" si="148"/>
        <v/>
      </c>
      <c r="B200" s="805">
        <f>Dados_GLOBAL_Inicial!E200</f>
        <v>0</v>
      </c>
      <c r="C200" s="953">
        <f>IF(IFERROR(VALUE(Dados_GLOBAL_Inicial!F200),0)=0,0,Dados_GLOBAL_Inicial!F200)</f>
        <v>0</v>
      </c>
      <c r="D200" s="830">
        <f>Dados_GLOBAL_Inicial!G200</f>
        <v>0</v>
      </c>
      <c r="E200" s="830" t="str">
        <f>IF(IFERROR(VLOOKUP(F200,Cod_Gde_Itens!$A$1:$B$80,2,FALSE),0)&gt;549,IFERROR(VLOOKUP(F200,Cod_Gde_Itens!$A$1:$B$80,2,FALSE),0),IF(Dados_GLOBAL_Inicial!H200=0,"",Dados_GLOBAL_Inicial!H200))</f>
        <v/>
      </c>
      <c r="F200" s="823">
        <f>Dados_GLOBAL_Inicial!I200</f>
        <v>0</v>
      </c>
      <c r="G200" s="824">
        <f>Dados_GLOBAL_Inicial!J200</f>
        <v>0</v>
      </c>
      <c r="H200" s="454">
        <f>Dados_GLOBAL_Inicial!K200</f>
        <v>0</v>
      </c>
      <c r="I200" s="970">
        <f>SUM('MEDIÇÃO_OBJETO (1)'!I200)</f>
        <v>0</v>
      </c>
      <c r="J200" s="455">
        <f t="shared" si="150"/>
        <v>0</v>
      </c>
      <c r="K200" s="451">
        <f t="shared" si="151"/>
        <v>0</v>
      </c>
      <c r="L200" s="452">
        <f t="shared" si="152"/>
        <v>0</v>
      </c>
      <c r="M200" s="809">
        <f t="shared" si="153"/>
        <v>0</v>
      </c>
      <c r="N200" s="810">
        <f>IF(IFERROR(VALUE(Dados_GLOBAL_Inicial!L200),0)=0,0,Dados_GLOBAL_Inicial!L200)</f>
        <v>0</v>
      </c>
      <c r="O200" s="812">
        <f>SUM('MEDIÇÃO_OBJETO (1)'!O200)</f>
        <v>0</v>
      </c>
      <c r="P200" s="812">
        <f>SUM('MEDIÇÃO_OBJETO (1)'!P200)</f>
        <v>0</v>
      </c>
      <c r="Q200" s="813">
        <f t="shared" si="154"/>
        <v>0</v>
      </c>
      <c r="R200" s="951"/>
      <c r="S200" s="815">
        <f>SUM('MEDIÇÃO_OBJETO (1)'!S200)</f>
        <v>0</v>
      </c>
      <c r="T200" s="815">
        <f>SUM('MEDIÇÃO_OBJETO (1)'!T200)</f>
        <v>0</v>
      </c>
      <c r="V200" s="19"/>
      <c r="W200" s="978">
        <f t="shared" si="155"/>
        <v>0</v>
      </c>
      <c r="X200" s="816">
        <f t="shared" si="156"/>
        <v>0</v>
      </c>
      <c r="Y200" s="816">
        <f t="shared" si="157"/>
        <v>0</v>
      </c>
      <c r="Z200" s="817">
        <f t="shared" si="158"/>
        <v>0</v>
      </c>
      <c r="AB200" s="453">
        <f t="shared" si="144"/>
        <v>0</v>
      </c>
      <c r="AC200" s="14">
        <f t="shared" si="159"/>
        <v>0</v>
      </c>
      <c r="AD200" s="819"/>
      <c r="AE200" s="631">
        <f t="shared" si="145"/>
        <v>0</v>
      </c>
      <c r="AF200" s="818">
        <f>SUM('MEDIÇÃO_OBJETO (1)'!AG200)</f>
        <v>0</v>
      </c>
      <c r="AG200" s="541">
        <f>SUM('MEDIÇÃO_OBJETO (1)'!AH200)</f>
        <v>0</v>
      </c>
      <c r="AH200" s="541">
        <f>SUM('MEDIÇÃO_OBJETO (1)'!AI200)</f>
        <v>0</v>
      </c>
      <c r="AI200" s="541">
        <f>SUM('MEDIÇÃO_OBJETO (1)'!AJ200)</f>
        <v>0</v>
      </c>
      <c r="AJ200" s="541">
        <f>SUM('MEDIÇÃO_OBJETO (1)'!AK200)</f>
        <v>0</v>
      </c>
      <c r="AK200" s="541">
        <f>SUM('MEDIÇÃO_OBJETO (1)'!AL200)</f>
        <v>0</v>
      </c>
      <c r="AL200" s="541">
        <f>SUM('MEDIÇÃO_OBJETO (1)'!AM200)</f>
        <v>0</v>
      </c>
      <c r="AM200" s="541">
        <f>SUM('MEDIÇÃO_OBJETO (1)'!AN200)</f>
        <v>0</v>
      </c>
      <c r="AN200" s="541">
        <f>SUM('MEDIÇÃO_OBJETO (1)'!AO200)</f>
        <v>0</v>
      </c>
      <c r="AO200" s="541">
        <f>SUM('MEDIÇÃO_OBJETO (1)'!AP200)</f>
        <v>0</v>
      </c>
      <c r="AP200" s="541">
        <f>SUM('MEDIÇÃO_OBJETO (1)'!AQ200)</f>
        <v>0</v>
      </c>
      <c r="AQ200" s="541">
        <f>SUM('MEDIÇÃO_OBJETO (1)'!AR200)</f>
        <v>0</v>
      </c>
      <c r="AR200" s="541">
        <f>SUM('MEDIÇÃO_OBJETO (1)'!AS200)</f>
        <v>0</v>
      </c>
      <c r="AS200" s="541">
        <f>SUM('MEDIÇÃO_OBJETO (1)'!AT200)</f>
        <v>0</v>
      </c>
      <c r="AT200" s="541">
        <f>SUM('MEDIÇÃO_OBJETO (1)'!AU200)</f>
        <v>0</v>
      </c>
      <c r="AU200" s="541">
        <f>SUM('MEDIÇÃO_OBJETO (1)'!AV200)</f>
        <v>0</v>
      </c>
      <c r="AV200" s="541">
        <f>SUM('MEDIÇÃO_OBJETO (1)'!AW200)</f>
        <v>0</v>
      </c>
      <c r="AW200" s="541">
        <f>SUM('MEDIÇÃO_OBJETO (1)'!AX200)</f>
        <v>0</v>
      </c>
      <c r="AX200" s="977"/>
      <c r="BN200" s="992">
        <f t="shared" si="160"/>
        <v>0</v>
      </c>
      <c r="BO200" s="538">
        <f t="shared" si="146"/>
        <v>0</v>
      </c>
      <c r="BP200" s="987">
        <f>IF(RESUMO_GLOBAL!$X$53="a",ROUND(AF200*$N200,RESUMO_GLOBAL!$X$54),IF(RESUMO_GLOBAL!$X$53="t",TRUNC(AF200*$N200,RESUMO_GLOBAL!$X$54),AF200*$N200))</f>
        <v>0</v>
      </c>
      <c r="BQ200" s="987">
        <f>IF(RESUMO_GLOBAL!$X$53="a",ROUND(AG200*$N200,RESUMO_GLOBAL!$X$54),IF(RESUMO_GLOBAL!$X$53="t",TRUNC(AG200*$N200,RESUMO_GLOBAL!$X$54),AG200*$N200))</f>
        <v>0</v>
      </c>
      <c r="BR200" s="987">
        <f>IF(RESUMO_GLOBAL!$X$53="a",ROUND(AH200*$N200,RESUMO_GLOBAL!$X$54),IF(RESUMO_GLOBAL!$X$53="t",TRUNC(AH200*$N200,RESUMO_GLOBAL!$X$54),AH200*$N200))</f>
        <v>0</v>
      </c>
      <c r="BS200" s="987">
        <f>IF(RESUMO_GLOBAL!$X$53="a",ROUND(AI200*$N200,RESUMO_GLOBAL!$X$54),IF(RESUMO_GLOBAL!$X$53="t",TRUNC(AI200*$N200,RESUMO_GLOBAL!$X$54),AI200*$N200))</f>
        <v>0</v>
      </c>
      <c r="BT200" s="987">
        <f>IF(RESUMO_GLOBAL!$X$53="a",ROUND(AJ200*$N200,RESUMO_GLOBAL!$X$54),IF(RESUMO_GLOBAL!$X$53="t",TRUNC(AJ200*$N200,RESUMO_GLOBAL!$X$54),AJ200*$N200))</f>
        <v>0</v>
      </c>
      <c r="BU200" s="987">
        <f>IF(RESUMO_GLOBAL!$X$53="a",ROUND(AK200*$N200,RESUMO_GLOBAL!$X$54),IF(RESUMO_GLOBAL!$X$53="t",TRUNC(AK200*$N200,RESUMO_GLOBAL!$X$54),AK200*$N200))</f>
        <v>0</v>
      </c>
      <c r="BV200" s="987">
        <f>IF(RESUMO_GLOBAL!$X$53="a",ROUND(AL200*$N200,RESUMO_GLOBAL!$X$54),IF(RESUMO_GLOBAL!$X$53="t",TRUNC(AL200*$N200,RESUMO_GLOBAL!$X$54),AL200*$N200))</f>
        <v>0</v>
      </c>
      <c r="BW200" s="987">
        <f>IF(RESUMO_GLOBAL!$X$53="a",ROUND(AM200*$N200,RESUMO_GLOBAL!$X$54),IF(RESUMO_GLOBAL!$X$53="t",TRUNC(AM200*$N200,RESUMO_GLOBAL!$X$54),AM200*$N200))</f>
        <v>0</v>
      </c>
      <c r="BX200" s="987">
        <f>IF(RESUMO_GLOBAL!$X$53="a",ROUND(AN200*$N200,RESUMO_GLOBAL!$X$54),IF(RESUMO_GLOBAL!$X$53="t",TRUNC(AN200*$N200,RESUMO_GLOBAL!$X$54),AN200*$N200))</f>
        <v>0</v>
      </c>
      <c r="BY200" s="987">
        <f>IF(RESUMO_GLOBAL!$X$53="a",ROUND(AO200*$N200,RESUMO_GLOBAL!$X$54),IF(RESUMO_GLOBAL!$X$53="t",TRUNC(AO200*$N200,RESUMO_GLOBAL!$X$54),AO200*$N200))</f>
        <v>0</v>
      </c>
      <c r="BZ200" s="987">
        <f>IF(RESUMO_GLOBAL!$X$53="a",ROUND(AP200*$N200,RESUMO_GLOBAL!$X$54),IF(RESUMO_GLOBAL!$X$53="t",TRUNC(AP200*$N200,RESUMO_GLOBAL!$X$54),AP200*$N200))</f>
        <v>0</v>
      </c>
      <c r="CA200" s="987">
        <f>IF(RESUMO_GLOBAL!$X$53="a",ROUND(AQ200*$N200,RESUMO_GLOBAL!$X$54),IF(RESUMO_GLOBAL!$X$53="t",TRUNC(AQ200*$N200,RESUMO_GLOBAL!$X$54),AQ200*$N200))</f>
        <v>0</v>
      </c>
      <c r="CB200" s="987">
        <f>IF(RESUMO_GLOBAL!$X$53="a",ROUND(AR200*$N200,RESUMO_GLOBAL!$X$54),IF(RESUMO_GLOBAL!$X$53="t",TRUNC(AR200*$N200,RESUMO_GLOBAL!$X$54),AR200*$N200))</f>
        <v>0</v>
      </c>
      <c r="CC200" s="987">
        <f>IF(RESUMO_GLOBAL!$X$53="a",ROUND(AS200*$N200,RESUMO_GLOBAL!$X$54),IF(RESUMO_GLOBAL!$X$53="t",TRUNC(AS200*$N200,RESUMO_GLOBAL!$X$54),AS200*$N200))</f>
        <v>0</v>
      </c>
      <c r="CD200" s="987">
        <f>IF(RESUMO_GLOBAL!$X$53="a",ROUND(AT200*$N200,RESUMO_GLOBAL!$X$54),IF(RESUMO_GLOBAL!$X$53="t",TRUNC(AT200*$N200,RESUMO_GLOBAL!$X$54),AT200*$N200))</f>
        <v>0</v>
      </c>
      <c r="CE200" s="987">
        <f>IF(RESUMO_GLOBAL!$X$53="a",ROUND(AU200*$N200,RESUMO_GLOBAL!$X$54),IF(RESUMO_GLOBAL!$X$53="t",TRUNC(AU200*$N200,RESUMO_GLOBAL!$X$54),AU200*$N200))</f>
        <v>0</v>
      </c>
      <c r="CF200" s="987">
        <f>IF(RESUMO_GLOBAL!$X$53="a",ROUND(AV200*$N200,RESUMO_GLOBAL!$X$54),IF(RESUMO_GLOBAL!$X$53="t",TRUNC(AV200*$N200,RESUMO_GLOBAL!$X$54),AV200*$N200))</f>
        <v>0</v>
      </c>
      <c r="CG200" s="987">
        <f>IF(RESUMO_GLOBAL!$X$53="a",ROUND(AW200*$N200,RESUMO_GLOBAL!$X$54),IF(RESUMO_GLOBAL!$X$53="t",TRUNC(AW200*$N200,RESUMO_GLOBAL!$X$54),AW200*$N200))</f>
        <v>0</v>
      </c>
      <c r="CK200" s="59">
        <f t="shared" si="125"/>
        <v>0</v>
      </c>
      <c r="CL200" s="59">
        <f t="shared" si="126"/>
        <v>0</v>
      </c>
      <c r="CM200" s="59">
        <f t="shared" si="127"/>
        <v>0</v>
      </c>
      <c r="CN200" s="59">
        <f t="shared" si="128"/>
        <v>0</v>
      </c>
      <c r="CO200" s="59">
        <f t="shared" si="129"/>
        <v>0</v>
      </c>
      <c r="CP200" s="59">
        <f t="shared" si="130"/>
        <v>0</v>
      </c>
      <c r="CQ200" s="59">
        <f t="shared" si="131"/>
        <v>0</v>
      </c>
      <c r="CR200" s="59">
        <f t="shared" si="132"/>
        <v>0</v>
      </c>
      <c r="CS200" s="59">
        <f t="shared" si="133"/>
        <v>0</v>
      </c>
      <c r="CT200" s="59">
        <f t="shared" si="134"/>
        <v>0</v>
      </c>
      <c r="CU200" s="59">
        <f t="shared" si="135"/>
        <v>0</v>
      </c>
      <c r="CV200" s="59">
        <f t="shared" si="136"/>
        <v>0</v>
      </c>
      <c r="CW200" s="59">
        <f t="shared" si="137"/>
        <v>0</v>
      </c>
      <c r="CX200" s="59">
        <f t="shared" si="138"/>
        <v>0</v>
      </c>
      <c r="CY200" s="59">
        <f t="shared" si="139"/>
        <v>0</v>
      </c>
      <c r="CZ200" s="59">
        <f t="shared" si="140"/>
        <v>0</v>
      </c>
      <c r="DA200" s="59">
        <f t="shared" si="141"/>
        <v>0</v>
      </c>
      <c r="DB200" s="59">
        <f t="shared" si="142"/>
        <v>0</v>
      </c>
      <c r="DE200">
        <f t="shared" si="161"/>
        <v>195</v>
      </c>
      <c r="DF200" t="str">
        <f t="shared" si="143"/>
        <v/>
      </c>
      <c r="DG200" s="59">
        <f>IF($C200&lt;&gt;0,SUM($CK201:CK201),0)</f>
        <v>0</v>
      </c>
      <c r="DH200" s="59">
        <f>IF($C200&lt;&gt;0,SUM($CK201:CL201),0)</f>
        <v>0</v>
      </c>
      <c r="DI200" s="59">
        <f>IF($C200&lt;&gt;0,SUM($CK201:CM201),0)</f>
        <v>0</v>
      </c>
      <c r="DJ200" s="59">
        <f>IF($C200&lt;&gt;0,SUM($CK201:CN201),0)</f>
        <v>0</v>
      </c>
      <c r="DK200" s="59">
        <f>IF($C200&lt;&gt;0,SUM($CK201:CO201),0)</f>
        <v>0</v>
      </c>
      <c r="DL200" s="59">
        <f>IF($C200&lt;&gt;0,SUM($CK201:CP201),0)</f>
        <v>0</v>
      </c>
      <c r="DM200" s="59">
        <f>IF($C200&lt;&gt;0,SUM($CK201:CQ201),0)</f>
        <v>0</v>
      </c>
      <c r="DN200" s="59">
        <f>IF($C200&lt;&gt;0,SUM($CK201:CR201),0)</f>
        <v>0</v>
      </c>
      <c r="DO200" s="59">
        <f>IF($C200&lt;&gt;0,SUM($CK201:CS201),0)</f>
        <v>0</v>
      </c>
      <c r="DP200" s="59">
        <f>IF($C200&lt;&gt;0,SUM($CK201:CT201),0)</f>
        <v>0</v>
      </c>
      <c r="DQ200" s="59">
        <f>IF($C200&lt;&gt;0,SUM($CK201:CU201),0)</f>
        <v>0</v>
      </c>
      <c r="DR200" s="59">
        <f>IF($C200&lt;&gt;0,SUM($CK201:CV201),0)</f>
        <v>0</v>
      </c>
      <c r="DS200" s="59">
        <f>IF($C200&lt;&gt;0,SUM($CK201:CW201),0)</f>
        <v>0</v>
      </c>
      <c r="DT200" s="59">
        <f>IF($C200&lt;&gt;0,SUM($CK201:CX201),0)</f>
        <v>0</v>
      </c>
      <c r="DU200" s="59">
        <f>IF($C200&lt;&gt;0,SUM($CK201:CY201),0)</f>
        <v>0</v>
      </c>
      <c r="DV200" s="59">
        <f>IF($C200&lt;&gt;0,SUM($CK201:CZ201),0)</f>
        <v>0</v>
      </c>
      <c r="DW200" s="59">
        <f>IF($C200&lt;&gt;0,SUM($CK201:DA201),0)</f>
        <v>0</v>
      </c>
      <c r="DX200" s="59">
        <f>IF($C200&lt;&gt;0,SUM($CK201:DB201),0)</f>
        <v>0</v>
      </c>
      <c r="DY200" s="952" t="str">
        <f t="shared" si="147"/>
        <v/>
      </c>
    </row>
    <row r="201" spans="1:129" ht="13.5" hidden="1" thickBot="1">
      <c r="A201" s="3" t="str">
        <f t="shared" si="148"/>
        <v/>
      </c>
      <c r="B201" s="805">
        <f>Dados_GLOBAL_Inicial!E201</f>
        <v>0</v>
      </c>
      <c r="C201" s="953">
        <f>IF(IFERROR(VALUE(Dados_GLOBAL_Inicial!F201),0)=0,0,Dados_GLOBAL_Inicial!F201)</f>
        <v>0</v>
      </c>
      <c r="D201" s="830">
        <f>Dados_GLOBAL_Inicial!G201</f>
        <v>0</v>
      </c>
      <c r="E201" s="830" t="str">
        <f>IF(IFERROR(VLOOKUP(F201,Cod_Gde_Itens!$A$1:$B$80,2,FALSE),0)&gt;549,IFERROR(VLOOKUP(F201,Cod_Gde_Itens!$A$1:$B$80,2,FALSE),0),IF(Dados_GLOBAL_Inicial!H201=0,"",Dados_GLOBAL_Inicial!H201))</f>
        <v/>
      </c>
      <c r="F201" s="823">
        <f>Dados_GLOBAL_Inicial!I201</f>
        <v>0</v>
      </c>
      <c r="G201" s="824">
        <f>Dados_GLOBAL_Inicial!J201</f>
        <v>0</v>
      </c>
      <c r="H201" s="454">
        <f>Dados_GLOBAL_Inicial!K201</f>
        <v>0</v>
      </c>
      <c r="I201" s="970">
        <f>SUM('MEDIÇÃO_OBJETO (1)'!I201)</f>
        <v>0</v>
      </c>
      <c r="J201" s="455">
        <f t="shared" si="150"/>
        <v>0</v>
      </c>
      <c r="K201" s="451">
        <f t="shared" si="151"/>
        <v>0</v>
      </c>
      <c r="L201" s="452">
        <f t="shared" si="152"/>
        <v>0</v>
      </c>
      <c r="M201" s="809">
        <f t="shared" si="153"/>
        <v>0</v>
      </c>
      <c r="N201" s="810">
        <f>IF(IFERROR(VALUE(Dados_GLOBAL_Inicial!L201),0)=0,0,Dados_GLOBAL_Inicial!L201)</f>
        <v>0</v>
      </c>
      <c r="O201" s="812">
        <f>SUM('MEDIÇÃO_OBJETO (1)'!O201)</f>
        <v>0</v>
      </c>
      <c r="P201" s="812">
        <f>SUM('MEDIÇÃO_OBJETO (1)'!P201)</f>
        <v>0</v>
      </c>
      <c r="Q201" s="813">
        <f t="shared" si="154"/>
        <v>0</v>
      </c>
      <c r="R201" s="951"/>
      <c r="S201" s="815">
        <f>SUM('MEDIÇÃO_OBJETO (1)'!S201)</f>
        <v>0</v>
      </c>
      <c r="T201" s="815">
        <f>SUM('MEDIÇÃO_OBJETO (1)'!T201)</f>
        <v>0</v>
      </c>
      <c r="V201" s="19"/>
      <c r="W201" s="978">
        <f t="shared" si="155"/>
        <v>0</v>
      </c>
      <c r="X201" s="816">
        <f t="shared" si="156"/>
        <v>0</v>
      </c>
      <c r="Y201" s="816">
        <f t="shared" si="157"/>
        <v>0</v>
      </c>
      <c r="Z201" s="817">
        <f t="shared" si="158"/>
        <v>0</v>
      </c>
      <c r="AB201" s="453">
        <f t="shared" si="144"/>
        <v>0</v>
      </c>
      <c r="AC201" s="14">
        <f t="shared" si="159"/>
        <v>0</v>
      </c>
      <c r="AD201" s="819"/>
      <c r="AE201" s="631">
        <f t="shared" si="145"/>
        <v>0</v>
      </c>
      <c r="AF201" s="818">
        <f>SUM('MEDIÇÃO_OBJETO (1)'!AG201)</f>
        <v>0</v>
      </c>
      <c r="AG201" s="541">
        <f>SUM('MEDIÇÃO_OBJETO (1)'!AH201)</f>
        <v>0</v>
      </c>
      <c r="AH201" s="541">
        <f>SUM('MEDIÇÃO_OBJETO (1)'!AI201)</f>
        <v>0</v>
      </c>
      <c r="AI201" s="541">
        <f>SUM('MEDIÇÃO_OBJETO (1)'!AJ201)</f>
        <v>0</v>
      </c>
      <c r="AJ201" s="541">
        <f>SUM('MEDIÇÃO_OBJETO (1)'!AK201)</f>
        <v>0</v>
      </c>
      <c r="AK201" s="541">
        <f>SUM('MEDIÇÃO_OBJETO (1)'!AL201)</f>
        <v>0</v>
      </c>
      <c r="AL201" s="541">
        <f>SUM('MEDIÇÃO_OBJETO (1)'!AM201)</f>
        <v>0</v>
      </c>
      <c r="AM201" s="541">
        <f>SUM('MEDIÇÃO_OBJETO (1)'!AN201)</f>
        <v>0</v>
      </c>
      <c r="AN201" s="541">
        <f>SUM('MEDIÇÃO_OBJETO (1)'!AO201)</f>
        <v>0</v>
      </c>
      <c r="AO201" s="541">
        <f>SUM('MEDIÇÃO_OBJETO (1)'!AP201)</f>
        <v>0</v>
      </c>
      <c r="AP201" s="541">
        <f>SUM('MEDIÇÃO_OBJETO (1)'!AQ201)</f>
        <v>0</v>
      </c>
      <c r="AQ201" s="541">
        <f>SUM('MEDIÇÃO_OBJETO (1)'!AR201)</f>
        <v>0</v>
      </c>
      <c r="AR201" s="541">
        <f>SUM('MEDIÇÃO_OBJETO (1)'!AS201)</f>
        <v>0</v>
      </c>
      <c r="AS201" s="541">
        <f>SUM('MEDIÇÃO_OBJETO (1)'!AT201)</f>
        <v>0</v>
      </c>
      <c r="AT201" s="541">
        <f>SUM('MEDIÇÃO_OBJETO (1)'!AU201)</f>
        <v>0</v>
      </c>
      <c r="AU201" s="541">
        <f>SUM('MEDIÇÃO_OBJETO (1)'!AV201)</f>
        <v>0</v>
      </c>
      <c r="AV201" s="541">
        <f>SUM('MEDIÇÃO_OBJETO (1)'!AW201)</f>
        <v>0</v>
      </c>
      <c r="AW201" s="541">
        <f>SUM('MEDIÇÃO_OBJETO (1)'!AX201)</f>
        <v>0</v>
      </c>
      <c r="AX201" s="977"/>
      <c r="BN201" s="992">
        <f t="shared" si="160"/>
        <v>0</v>
      </c>
      <c r="BO201" s="538">
        <f t="shared" si="146"/>
        <v>0</v>
      </c>
      <c r="BP201" s="987">
        <f>IF(RESUMO_GLOBAL!$X$53="a",ROUND(AF201*$N201,RESUMO_GLOBAL!$X$54),IF(RESUMO_GLOBAL!$X$53="t",TRUNC(AF201*$N201,RESUMO_GLOBAL!$X$54),AF201*$N201))</f>
        <v>0</v>
      </c>
      <c r="BQ201" s="987">
        <f>IF(RESUMO_GLOBAL!$X$53="a",ROUND(AG201*$N201,RESUMO_GLOBAL!$X$54),IF(RESUMO_GLOBAL!$X$53="t",TRUNC(AG201*$N201,RESUMO_GLOBAL!$X$54),AG201*$N201))</f>
        <v>0</v>
      </c>
      <c r="BR201" s="987">
        <f>IF(RESUMO_GLOBAL!$X$53="a",ROUND(AH201*$N201,RESUMO_GLOBAL!$X$54),IF(RESUMO_GLOBAL!$X$53="t",TRUNC(AH201*$N201,RESUMO_GLOBAL!$X$54),AH201*$N201))</f>
        <v>0</v>
      </c>
      <c r="BS201" s="987">
        <f>IF(RESUMO_GLOBAL!$X$53="a",ROUND(AI201*$N201,RESUMO_GLOBAL!$X$54),IF(RESUMO_GLOBAL!$X$53="t",TRUNC(AI201*$N201,RESUMO_GLOBAL!$X$54),AI201*$N201))</f>
        <v>0</v>
      </c>
      <c r="BT201" s="987">
        <f>IF(RESUMO_GLOBAL!$X$53="a",ROUND(AJ201*$N201,RESUMO_GLOBAL!$X$54),IF(RESUMO_GLOBAL!$X$53="t",TRUNC(AJ201*$N201,RESUMO_GLOBAL!$X$54),AJ201*$N201))</f>
        <v>0</v>
      </c>
      <c r="BU201" s="987">
        <f>IF(RESUMO_GLOBAL!$X$53="a",ROUND(AK201*$N201,RESUMO_GLOBAL!$X$54),IF(RESUMO_GLOBAL!$X$53="t",TRUNC(AK201*$N201,RESUMO_GLOBAL!$X$54),AK201*$N201))</f>
        <v>0</v>
      </c>
      <c r="BV201" s="987">
        <f>IF(RESUMO_GLOBAL!$X$53="a",ROUND(AL201*$N201,RESUMO_GLOBAL!$X$54),IF(RESUMO_GLOBAL!$X$53="t",TRUNC(AL201*$N201,RESUMO_GLOBAL!$X$54),AL201*$N201))</f>
        <v>0</v>
      </c>
      <c r="BW201" s="987">
        <f>IF(RESUMO_GLOBAL!$X$53="a",ROUND(AM201*$N201,RESUMO_GLOBAL!$X$54),IF(RESUMO_GLOBAL!$X$53="t",TRUNC(AM201*$N201,RESUMO_GLOBAL!$X$54),AM201*$N201))</f>
        <v>0</v>
      </c>
      <c r="BX201" s="987">
        <f>IF(RESUMO_GLOBAL!$X$53="a",ROUND(AN201*$N201,RESUMO_GLOBAL!$X$54),IF(RESUMO_GLOBAL!$X$53="t",TRUNC(AN201*$N201,RESUMO_GLOBAL!$X$54),AN201*$N201))</f>
        <v>0</v>
      </c>
      <c r="BY201" s="987">
        <f>IF(RESUMO_GLOBAL!$X$53="a",ROUND(AO201*$N201,RESUMO_GLOBAL!$X$54),IF(RESUMO_GLOBAL!$X$53="t",TRUNC(AO201*$N201,RESUMO_GLOBAL!$X$54),AO201*$N201))</f>
        <v>0</v>
      </c>
      <c r="BZ201" s="987">
        <f>IF(RESUMO_GLOBAL!$X$53="a",ROUND(AP201*$N201,RESUMO_GLOBAL!$X$54),IF(RESUMO_GLOBAL!$X$53="t",TRUNC(AP201*$N201,RESUMO_GLOBAL!$X$54),AP201*$N201))</f>
        <v>0</v>
      </c>
      <c r="CA201" s="987">
        <f>IF(RESUMO_GLOBAL!$X$53="a",ROUND(AQ201*$N201,RESUMO_GLOBAL!$X$54),IF(RESUMO_GLOBAL!$X$53="t",TRUNC(AQ201*$N201,RESUMO_GLOBAL!$X$54),AQ201*$N201))</f>
        <v>0</v>
      </c>
      <c r="CB201" s="987">
        <f>IF(RESUMO_GLOBAL!$X$53="a",ROUND(AR201*$N201,RESUMO_GLOBAL!$X$54),IF(RESUMO_GLOBAL!$X$53="t",TRUNC(AR201*$N201,RESUMO_GLOBAL!$X$54),AR201*$N201))</f>
        <v>0</v>
      </c>
      <c r="CC201" s="987">
        <f>IF(RESUMO_GLOBAL!$X$53="a",ROUND(AS201*$N201,RESUMO_GLOBAL!$X$54),IF(RESUMO_GLOBAL!$X$53="t",TRUNC(AS201*$N201,RESUMO_GLOBAL!$X$54),AS201*$N201))</f>
        <v>0</v>
      </c>
      <c r="CD201" s="987">
        <f>IF(RESUMO_GLOBAL!$X$53="a",ROUND(AT201*$N201,RESUMO_GLOBAL!$X$54),IF(RESUMO_GLOBAL!$X$53="t",TRUNC(AT201*$N201,RESUMO_GLOBAL!$X$54),AT201*$N201))</f>
        <v>0</v>
      </c>
      <c r="CE201" s="987">
        <f>IF(RESUMO_GLOBAL!$X$53="a",ROUND(AU201*$N201,RESUMO_GLOBAL!$X$54),IF(RESUMO_GLOBAL!$X$53="t",TRUNC(AU201*$N201,RESUMO_GLOBAL!$X$54),AU201*$N201))</f>
        <v>0</v>
      </c>
      <c r="CF201" s="987">
        <f>IF(RESUMO_GLOBAL!$X$53="a",ROUND(AV201*$N201,RESUMO_GLOBAL!$X$54),IF(RESUMO_GLOBAL!$X$53="t",TRUNC(AV201*$N201,RESUMO_GLOBAL!$X$54),AV201*$N201))</f>
        <v>0</v>
      </c>
      <c r="CG201" s="987">
        <f>IF(RESUMO_GLOBAL!$X$53="a",ROUND(AW201*$N201,RESUMO_GLOBAL!$X$54),IF(RESUMO_GLOBAL!$X$53="t",TRUNC(AW201*$N201,RESUMO_GLOBAL!$X$54),AW201*$N201))</f>
        <v>0</v>
      </c>
      <c r="CK201" s="59">
        <f t="shared" si="125"/>
        <v>0</v>
      </c>
      <c r="CL201" s="59">
        <f t="shared" si="126"/>
        <v>0</v>
      </c>
      <c r="CM201" s="59">
        <f t="shared" si="127"/>
        <v>0</v>
      </c>
      <c r="CN201" s="59">
        <f t="shared" si="128"/>
        <v>0</v>
      </c>
      <c r="CO201" s="59">
        <f t="shared" si="129"/>
        <v>0</v>
      </c>
      <c r="CP201" s="59">
        <f t="shared" si="130"/>
        <v>0</v>
      </c>
      <c r="CQ201" s="59">
        <f t="shared" si="131"/>
        <v>0</v>
      </c>
      <c r="CR201" s="59">
        <f t="shared" si="132"/>
        <v>0</v>
      </c>
      <c r="CS201" s="59">
        <f t="shared" si="133"/>
        <v>0</v>
      </c>
      <c r="CT201" s="59">
        <f t="shared" si="134"/>
        <v>0</v>
      </c>
      <c r="CU201" s="59">
        <f t="shared" si="135"/>
        <v>0</v>
      </c>
      <c r="CV201" s="59">
        <f t="shared" si="136"/>
        <v>0</v>
      </c>
      <c r="CW201" s="59">
        <f t="shared" si="137"/>
        <v>0</v>
      </c>
      <c r="CX201" s="59">
        <f t="shared" si="138"/>
        <v>0</v>
      </c>
      <c r="CY201" s="59">
        <f t="shared" si="139"/>
        <v>0</v>
      </c>
      <c r="CZ201" s="59">
        <f t="shared" si="140"/>
        <v>0</v>
      </c>
      <c r="DA201" s="59">
        <f t="shared" si="141"/>
        <v>0</v>
      </c>
      <c r="DB201" s="59">
        <f t="shared" si="142"/>
        <v>0</v>
      </c>
      <c r="DE201">
        <f t="shared" si="161"/>
        <v>196</v>
      </c>
      <c r="DF201" t="str">
        <f t="shared" si="143"/>
        <v/>
      </c>
      <c r="DG201" s="59">
        <f>IF($C201&lt;&gt;0,SUM($CK202:CK202),0)</f>
        <v>0</v>
      </c>
      <c r="DH201" s="59">
        <f>IF($C201&lt;&gt;0,SUM($CK202:CL202),0)</f>
        <v>0</v>
      </c>
      <c r="DI201" s="59">
        <f>IF($C201&lt;&gt;0,SUM($CK202:CM202),0)</f>
        <v>0</v>
      </c>
      <c r="DJ201" s="59">
        <f>IF($C201&lt;&gt;0,SUM($CK202:CN202),0)</f>
        <v>0</v>
      </c>
      <c r="DK201" s="59">
        <f>IF($C201&lt;&gt;0,SUM($CK202:CO202),0)</f>
        <v>0</v>
      </c>
      <c r="DL201" s="59">
        <f>IF($C201&lt;&gt;0,SUM($CK202:CP202),0)</f>
        <v>0</v>
      </c>
      <c r="DM201" s="59">
        <f>IF($C201&lt;&gt;0,SUM($CK202:CQ202),0)</f>
        <v>0</v>
      </c>
      <c r="DN201" s="59">
        <f>IF($C201&lt;&gt;0,SUM($CK202:CR202),0)</f>
        <v>0</v>
      </c>
      <c r="DO201" s="59">
        <f>IF($C201&lt;&gt;0,SUM($CK202:CS202),0)</f>
        <v>0</v>
      </c>
      <c r="DP201" s="59">
        <f>IF($C201&lt;&gt;0,SUM($CK202:CT202),0)</f>
        <v>0</v>
      </c>
      <c r="DQ201" s="59">
        <f>IF($C201&lt;&gt;0,SUM($CK202:CU202),0)</f>
        <v>0</v>
      </c>
      <c r="DR201" s="59">
        <f>IF($C201&lt;&gt;0,SUM($CK202:CV202),0)</f>
        <v>0</v>
      </c>
      <c r="DS201" s="59">
        <f>IF($C201&lt;&gt;0,SUM($CK202:CW202),0)</f>
        <v>0</v>
      </c>
      <c r="DT201" s="59">
        <f>IF($C201&lt;&gt;0,SUM($CK202:CX202),0)</f>
        <v>0</v>
      </c>
      <c r="DU201" s="59">
        <f>IF($C201&lt;&gt;0,SUM($CK202:CY202),0)</f>
        <v>0</v>
      </c>
      <c r="DV201" s="59">
        <f>IF($C201&lt;&gt;0,SUM($CK202:CZ202),0)</f>
        <v>0</v>
      </c>
      <c r="DW201" s="59">
        <f>IF($C201&lt;&gt;0,SUM($CK202:DA202),0)</f>
        <v>0</v>
      </c>
      <c r="DX201" s="59">
        <f>IF($C201&lt;&gt;0,SUM($CK202:DB202),0)</f>
        <v>0</v>
      </c>
      <c r="DY201" s="952" t="str">
        <f t="shared" si="147"/>
        <v/>
      </c>
    </row>
    <row r="202" spans="1:129" ht="13.5" hidden="1" thickBot="1">
      <c r="A202" s="3" t="str">
        <f t="shared" si="148"/>
        <v/>
      </c>
      <c r="B202" s="805">
        <f>Dados_GLOBAL_Inicial!E202</f>
        <v>0</v>
      </c>
      <c r="C202" s="953">
        <f>IF(IFERROR(VALUE(Dados_GLOBAL_Inicial!F202),0)=0,0,Dados_GLOBAL_Inicial!F202)</f>
        <v>0</v>
      </c>
      <c r="D202" s="830">
        <f>Dados_GLOBAL_Inicial!G202</f>
        <v>0</v>
      </c>
      <c r="E202" s="830" t="str">
        <f>IF(IFERROR(VLOOKUP(F202,Cod_Gde_Itens!$A$1:$B$80,2,FALSE),0)&gt;549,IFERROR(VLOOKUP(F202,Cod_Gde_Itens!$A$1:$B$80,2,FALSE),0),IF(Dados_GLOBAL_Inicial!H202=0,"",Dados_GLOBAL_Inicial!H202))</f>
        <v/>
      </c>
      <c r="F202" s="823">
        <f>Dados_GLOBAL_Inicial!I202</f>
        <v>0</v>
      </c>
      <c r="G202" s="824">
        <f>Dados_GLOBAL_Inicial!J202</f>
        <v>0</v>
      </c>
      <c r="H202" s="454">
        <f>Dados_GLOBAL_Inicial!K202</f>
        <v>0</v>
      </c>
      <c r="I202" s="970">
        <f>SUM('MEDIÇÃO_OBJETO (1)'!I202)</f>
        <v>0</v>
      </c>
      <c r="J202" s="455">
        <f t="shared" si="150"/>
        <v>0</v>
      </c>
      <c r="K202" s="451">
        <f t="shared" si="151"/>
        <v>0</v>
      </c>
      <c r="L202" s="452">
        <f t="shared" si="152"/>
        <v>0</v>
      </c>
      <c r="M202" s="809">
        <f t="shared" si="153"/>
        <v>0</v>
      </c>
      <c r="N202" s="810">
        <f>IF(IFERROR(VALUE(Dados_GLOBAL_Inicial!L202),0)=0,0,Dados_GLOBAL_Inicial!L202)</f>
        <v>0</v>
      </c>
      <c r="O202" s="812">
        <f>SUM('MEDIÇÃO_OBJETO (1)'!O202)</f>
        <v>0</v>
      </c>
      <c r="P202" s="812">
        <f>SUM('MEDIÇÃO_OBJETO (1)'!P202)</f>
        <v>0</v>
      </c>
      <c r="Q202" s="813">
        <f t="shared" si="154"/>
        <v>0</v>
      </c>
      <c r="R202" s="951"/>
      <c r="S202" s="815">
        <f>SUM('MEDIÇÃO_OBJETO (1)'!S202)</f>
        <v>0</v>
      </c>
      <c r="T202" s="815">
        <f>SUM('MEDIÇÃO_OBJETO (1)'!T202)</f>
        <v>0</v>
      </c>
      <c r="V202" s="19"/>
      <c r="W202" s="978">
        <f t="shared" si="155"/>
        <v>0</v>
      </c>
      <c r="X202" s="816">
        <f t="shared" si="156"/>
        <v>0</v>
      </c>
      <c r="Y202" s="816">
        <f t="shared" si="157"/>
        <v>0</v>
      </c>
      <c r="Z202" s="817">
        <f t="shared" si="158"/>
        <v>0</v>
      </c>
      <c r="AB202" s="453">
        <f t="shared" si="144"/>
        <v>0</v>
      </c>
      <c r="AC202" s="14">
        <f t="shared" si="159"/>
        <v>0</v>
      </c>
      <c r="AD202" s="819"/>
      <c r="AE202" s="631">
        <f t="shared" si="145"/>
        <v>0</v>
      </c>
      <c r="AF202" s="818">
        <f>SUM('MEDIÇÃO_OBJETO (1)'!AG202)</f>
        <v>0</v>
      </c>
      <c r="AG202" s="541">
        <f>SUM('MEDIÇÃO_OBJETO (1)'!AH202)</f>
        <v>0</v>
      </c>
      <c r="AH202" s="541">
        <f>SUM('MEDIÇÃO_OBJETO (1)'!AI202)</f>
        <v>0</v>
      </c>
      <c r="AI202" s="541">
        <f>SUM('MEDIÇÃO_OBJETO (1)'!AJ202)</f>
        <v>0</v>
      </c>
      <c r="AJ202" s="541">
        <f>SUM('MEDIÇÃO_OBJETO (1)'!AK202)</f>
        <v>0</v>
      </c>
      <c r="AK202" s="541">
        <f>SUM('MEDIÇÃO_OBJETO (1)'!AL202)</f>
        <v>0</v>
      </c>
      <c r="AL202" s="541">
        <f>SUM('MEDIÇÃO_OBJETO (1)'!AM202)</f>
        <v>0</v>
      </c>
      <c r="AM202" s="541">
        <f>SUM('MEDIÇÃO_OBJETO (1)'!AN202)</f>
        <v>0</v>
      </c>
      <c r="AN202" s="541">
        <f>SUM('MEDIÇÃO_OBJETO (1)'!AO202)</f>
        <v>0</v>
      </c>
      <c r="AO202" s="541">
        <f>SUM('MEDIÇÃO_OBJETO (1)'!AP202)</f>
        <v>0</v>
      </c>
      <c r="AP202" s="541">
        <f>SUM('MEDIÇÃO_OBJETO (1)'!AQ202)</f>
        <v>0</v>
      </c>
      <c r="AQ202" s="541">
        <f>SUM('MEDIÇÃO_OBJETO (1)'!AR202)</f>
        <v>0</v>
      </c>
      <c r="AR202" s="541">
        <f>SUM('MEDIÇÃO_OBJETO (1)'!AS202)</f>
        <v>0</v>
      </c>
      <c r="AS202" s="541">
        <f>SUM('MEDIÇÃO_OBJETO (1)'!AT202)</f>
        <v>0</v>
      </c>
      <c r="AT202" s="541">
        <f>SUM('MEDIÇÃO_OBJETO (1)'!AU202)</f>
        <v>0</v>
      </c>
      <c r="AU202" s="541">
        <f>SUM('MEDIÇÃO_OBJETO (1)'!AV202)</f>
        <v>0</v>
      </c>
      <c r="AV202" s="541">
        <f>SUM('MEDIÇÃO_OBJETO (1)'!AW202)</f>
        <v>0</v>
      </c>
      <c r="AW202" s="541">
        <f>SUM('MEDIÇÃO_OBJETO (1)'!AX202)</f>
        <v>0</v>
      </c>
      <c r="AX202" s="977"/>
      <c r="BN202" s="992">
        <f t="shared" si="160"/>
        <v>0</v>
      </c>
      <c r="BO202" s="538">
        <f t="shared" si="146"/>
        <v>0</v>
      </c>
      <c r="BP202" s="987">
        <f>IF(RESUMO_GLOBAL!$X$53="a",ROUND(AF202*$N202,RESUMO_GLOBAL!$X$54),IF(RESUMO_GLOBAL!$X$53="t",TRUNC(AF202*$N202,RESUMO_GLOBAL!$X$54),AF202*$N202))</f>
        <v>0</v>
      </c>
      <c r="BQ202" s="987">
        <f>IF(RESUMO_GLOBAL!$X$53="a",ROUND(AG202*$N202,RESUMO_GLOBAL!$X$54),IF(RESUMO_GLOBAL!$X$53="t",TRUNC(AG202*$N202,RESUMO_GLOBAL!$X$54),AG202*$N202))</f>
        <v>0</v>
      </c>
      <c r="BR202" s="987">
        <f>IF(RESUMO_GLOBAL!$X$53="a",ROUND(AH202*$N202,RESUMO_GLOBAL!$X$54),IF(RESUMO_GLOBAL!$X$53="t",TRUNC(AH202*$N202,RESUMO_GLOBAL!$X$54),AH202*$N202))</f>
        <v>0</v>
      </c>
      <c r="BS202" s="987">
        <f>IF(RESUMO_GLOBAL!$X$53="a",ROUND(AI202*$N202,RESUMO_GLOBAL!$X$54),IF(RESUMO_GLOBAL!$X$53="t",TRUNC(AI202*$N202,RESUMO_GLOBAL!$X$54),AI202*$N202))</f>
        <v>0</v>
      </c>
      <c r="BT202" s="987">
        <f>IF(RESUMO_GLOBAL!$X$53="a",ROUND(AJ202*$N202,RESUMO_GLOBAL!$X$54),IF(RESUMO_GLOBAL!$X$53="t",TRUNC(AJ202*$N202,RESUMO_GLOBAL!$X$54),AJ202*$N202))</f>
        <v>0</v>
      </c>
      <c r="BU202" s="987">
        <f>IF(RESUMO_GLOBAL!$X$53="a",ROUND(AK202*$N202,RESUMO_GLOBAL!$X$54),IF(RESUMO_GLOBAL!$X$53="t",TRUNC(AK202*$N202,RESUMO_GLOBAL!$X$54),AK202*$N202))</f>
        <v>0</v>
      </c>
      <c r="BV202" s="987">
        <f>IF(RESUMO_GLOBAL!$X$53="a",ROUND(AL202*$N202,RESUMO_GLOBAL!$X$54),IF(RESUMO_GLOBAL!$X$53="t",TRUNC(AL202*$N202,RESUMO_GLOBAL!$X$54),AL202*$N202))</f>
        <v>0</v>
      </c>
      <c r="BW202" s="987">
        <f>IF(RESUMO_GLOBAL!$X$53="a",ROUND(AM202*$N202,RESUMO_GLOBAL!$X$54),IF(RESUMO_GLOBAL!$X$53="t",TRUNC(AM202*$N202,RESUMO_GLOBAL!$X$54),AM202*$N202))</f>
        <v>0</v>
      </c>
      <c r="BX202" s="987">
        <f>IF(RESUMO_GLOBAL!$X$53="a",ROUND(AN202*$N202,RESUMO_GLOBAL!$X$54),IF(RESUMO_GLOBAL!$X$53="t",TRUNC(AN202*$N202,RESUMO_GLOBAL!$X$54),AN202*$N202))</f>
        <v>0</v>
      </c>
      <c r="BY202" s="987">
        <f>IF(RESUMO_GLOBAL!$X$53="a",ROUND(AO202*$N202,RESUMO_GLOBAL!$X$54),IF(RESUMO_GLOBAL!$X$53="t",TRUNC(AO202*$N202,RESUMO_GLOBAL!$X$54),AO202*$N202))</f>
        <v>0</v>
      </c>
      <c r="BZ202" s="987">
        <f>IF(RESUMO_GLOBAL!$X$53="a",ROUND(AP202*$N202,RESUMO_GLOBAL!$X$54),IF(RESUMO_GLOBAL!$X$53="t",TRUNC(AP202*$N202,RESUMO_GLOBAL!$X$54),AP202*$N202))</f>
        <v>0</v>
      </c>
      <c r="CA202" s="987">
        <f>IF(RESUMO_GLOBAL!$X$53="a",ROUND(AQ202*$N202,RESUMO_GLOBAL!$X$54),IF(RESUMO_GLOBAL!$X$53="t",TRUNC(AQ202*$N202,RESUMO_GLOBAL!$X$54),AQ202*$N202))</f>
        <v>0</v>
      </c>
      <c r="CB202" s="987">
        <f>IF(RESUMO_GLOBAL!$X$53="a",ROUND(AR202*$N202,RESUMO_GLOBAL!$X$54),IF(RESUMO_GLOBAL!$X$53="t",TRUNC(AR202*$N202,RESUMO_GLOBAL!$X$54),AR202*$N202))</f>
        <v>0</v>
      </c>
      <c r="CC202" s="987">
        <f>IF(RESUMO_GLOBAL!$X$53="a",ROUND(AS202*$N202,RESUMO_GLOBAL!$X$54),IF(RESUMO_GLOBAL!$X$53="t",TRUNC(AS202*$N202,RESUMO_GLOBAL!$X$54),AS202*$N202))</f>
        <v>0</v>
      </c>
      <c r="CD202" s="987">
        <f>IF(RESUMO_GLOBAL!$X$53="a",ROUND(AT202*$N202,RESUMO_GLOBAL!$X$54),IF(RESUMO_GLOBAL!$X$53="t",TRUNC(AT202*$N202,RESUMO_GLOBAL!$X$54),AT202*$N202))</f>
        <v>0</v>
      </c>
      <c r="CE202" s="987">
        <f>IF(RESUMO_GLOBAL!$X$53="a",ROUND(AU202*$N202,RESUMO_GLOBAL!$X$54),IF(RESUMO_GLOBAL!$X$53="t",TRUNC(AU202*$N202,RESUMO_GLOBAL!$X$54),AU202*$N202))</f>
        <v>0</v>
      </c>
      <c r="CF202" s="987">
        <f>IF(RESUMO_GLOBAL!$X$53="a",ROUND(AV202*$N202,RESUMO_GLOBAL!$X$54),IF(RESUMO_GLOBAL!$X$53="t",TRUNC(AV202*$N202,RESUMO_GLOBAL!$X$54),AV202*$N202))</f>
        <v>0</v>
      </c>
      <c r="CG202" s="987">
        <f>IF(RESUMO_GLOBAL!$X$53="a",ROUND(AW202*$N202,RESUMO_GLOBAL!$X$54),IF(RESUMO_GLOBAL!$X$53="t",TRUNC(AW202*$N202,RESUMO_GLOBAL!$X$54),AW202*$N202))</f>
        <v>0</v>
      </c>
      <c r="CK202" s="59">
        <f t="shared" ref="CK202:CK265" si="162">IF($C202&lt;&gt;0,0,SUM(CK203,BP202))</f>
        <v>0</v>
      </c>
      <c r="CL202" s="59">
        <f t="shared" ref="CL202:CL265" si="163">IF($C202&lt;&gt;0,0,SUM(CL203,BQ202))</f>
        <v>0</v>
      </c>
      <c r="CM202" s="59">
        <f t="shared" ref="CM202:CM265" si="164">IF($C202&lt;&gt;0,0,SUM(CM203,BR202))</f>
        <v>0</v>
      </c>
      <c r="CN202" s="59">
        <f t="shared" ref="CN202:CN265" si="165">IF($C202&lt;&gt;0,0,SUM(CN203,BS202))</f>
        <v>0</v>
      </c>
      <c r="CO202" s="59">
        <f t="shared" ref="CO202:CO265" si="166">IF($C202&lt;&gt;0,0,SUM(CO203,BT202))</f>
        <v>0</v>
      </c>
      <c r="CP202" s="59">
        <f t="shared" ref="CP202:CP265" si="167">IF($C202&lt;&gt;0,0,SUM(CP203,BU202))</f>
        <v>0</v>
      </c>
      <c r="CQ202" s="59">
        <f t="shared" ref="CQ202:CQ265" si="168">IF($C202&lt;&gt;0,0,SUM(CQ203,BV202))</f>
        <v>0</v>
      </c>
      <c r="CR202" s="59">
        <f t="shared" ref="CR202:CR265" si="169">IF($C202&lt;&gt;0,0,SUM(CR203,BW202))</f>
        <v>0</v>
      </c>
      <c r="CS202" s="59">
        <f t="shared" ref="CS202:CS265" si="170">IF($C202&lt;&gt;0,0,SUM(CS203,BX202))</f>
        <v>0</v>
      </c>
      <c r="CT202" s="59">
        <f t="shared" ref="CT202:CT265" si="171">IF($C202&lt;&gt;0,0,SUM(CT203,BY202))</f>
        <v>0</v>
      </c>
      <c r="CU202" s="59">
        <f t="shared" ref="CU202:CU265" si="172">IF($C202&lt;&gt;0,0,SUM(CU203,BZ202))</f>
        <v>0</v>
      </c>
      <c r="CV202" s="59">
        <f t="shared" ref="CV202:CV265" si="173">IF($C202&lt;&gt;0,0,SUM(CV203,CA202))</f>
        <v>0</v>
      </c>
      <c r="CW202" s="59">
        <f t="shared" ref="CW202:CW265" si="174">IF($C202&lt;&gt;0,0,SUM(CW203,CB202))</f>
        <v>0</v>
      </c>
      <c r="CX202" s="59">
        <f t="shared" ref="CX202:CX265" si="175">IF($C202&lt;&gt;0,0,SUM(CX203,CC202))</f>
        <v>0</v>
      </c>
      <c r="CY202" s="59">
        <f t="shared" ref="CY202:CY265" si="176">IF($C202&lt;&gt;0,0,SUM(CY203,CD202))</f>
        <v>0</v>
      </c>
      <c r="CZ202" s="59">
        <f t="shared" ref="CZ202:CZ265" si="177">IF($C202&lt;&gt;0,0,SUM(CZ203,CE202))</f>
        <v>0</v>
      </c>
      <c r="DA202" s="59">
        <f t="shared" ref="DA202:DA265" si="178">IF($C202&lt;&gt;0,0,SUM(DA203,CF202))</f>
        <v>0</v>
      </c>
      <c r="DB202" s="59">
        <f t="shared" ref="DB202:DB265" si="179">IF($C202&lt;&gt;0,0,SUM(DB203,CG202))</f>
        <v>0</v>
      </c>
      <c r="DE202">
        <f t="shared" si="161"/>
        <v>197</v>
      </c>
      <c r="DF202" t="str">
        <f t="shared" ref="DF202:DF265" si="180">IF(C202&lt;&gt;0,C202,"")</f>
        <v/>
      </c>
      <c r="DG202" s="59">
        <f>IF($C202&lt;&gt;0,SUM($CK203:CK203),0)</f>
        <v>0</v>
      </c>
      <c r="DH202" s="59">
        <f>IF($C202&lt;&gt;0,SUM($CK203:CL203),0)</f>
        <v>0</v>
      </c>
      <c r="DI202" s="59">
        <f>IF($C202&lt;&gt;0,SUM($CK203:CM203),0)</f>
        <v>0</v>
      </c>
      <c r="DJ202" s="59">
        <f>IF($C202&lt;&gt;0,SUM($CK203:CN203),0)</f>
        <v>0</v>
      </c>
      <c r="DK202" s="59">
        <f>IF($C202&lt;&gt;0,SUM($CK203:CO203),0)</f>
        <v>0</v>
      </c>
      <c r="DL202" s="59">
        <f>IF($C202&lt;&gt;0,SUM($CK203:CP203),0)</f>
        <v>0</v>
      </c>
      <c r="DM202" s="59">
        <f>IF($C202&lt;&gt;0,SUM($CK203:CQ203),0)</f>
        <v>0</v>
      </c>
      <c r="DN202" s="59">
        <f>IF($C202&lt;&gt;0,SUM($CK203:CR203),0)</f>
        <v>0</v>
      </c>
      <c r="DO202" s="59">
        <f>IF($C202&lt;&gt;0,SUM($CK203:CS203),0)</f>
        <v>0</v>
      </c>
      <c r="DP202" s="59">
        <f>IF($C202&lt;&gt;0,SUM($CK203:CT203),0)</f>
        <v>0</v>
      </c>
      <c r="DQ202" s="59">
        <f>IF($C202&lt;&gt;0,SUM($CK203:CU203),0)</f>
        <v>0</v>
      </c>
      <c r="DR202" s="59">
        <f>IF($C202&lt;&gt;0,SUM($CK203:CV203),0)</f>
        <v>0</v>
      </c>
      <c r="DS202" s="59">
        <f>IF($C202&lt;&gt;0,SUM($CK203:CW203),0)</f>
        <v>0</v>
      </c>
      <c r="DT202" s="59">
        <f>IF($C202&lt;&gt;0,SUM($CK203:CX203),0)</f>
        <v>0</v>
      </c>
      <c r="DU202" s="59">
        <f>IF($C202&lt;&gt;0,SUM($CK203:CY203),0)</f>
        <v>0</v>
      </c>
      <c r="DV202" s="59">
        <f>IF($C202&lt;&gt;0,SUM($CK203:CZ203),0)</f>
        <v>0</v>
      </c>
      <c r="DW202" s="59">
        <f>IF($C202&lt;&gt;0,SUM($CK203:DA203),0)</f>
        <v>0</v>
      </c>
      <c r="DX202" s="59">
        <f>IF($C202&lt;&gt;0,SUM($CK203:DB203),0)</f>
        <v>0</v>
      </c>
      <c r="DY202" s="952" t="str">
        <f t="shared" si="147"/>
        <v/>
      </c>
    </row>
    <row r="203" spans="1:129" ht="13.5" hidden="1" thickBot="1">
      <c r="A203" s="3" t="str">
        <f t="shared" si="148"/>
        <v/>
      </c>
      <c r="B203" s="805">
        <f>Dados_GLOBAL_Inicial!E203</f>
        <v>0</v>
      </c>
      <c r="C203" s="953">
        <f>IF(IFERROR(VALUE(Dados_GLOBAL_Inicial!F203),0)=0,0,Dados_GLOBAL_Inicial!F203)</f>
        <v>0</v>
      </c>
      <c r="D203" s="830">
        <f>Dados_GLOBAL_Inicial!G203</f>
        <v>0</v>
      </c>
      <c r="E203" s="830" t="str">
        <f>IF(IFERROR(VLOOKUP(F203,Cod_Gde_Itens!$A$1:$B$80,2,FALSE),0)&gt;549,IFERROR(VLOOKUP(F203,Cod_Gde_Itens!$A$1:$B$80,2,FALSE),0),IF(Dados_GLOBAL_Inicial!H203=0,"",Dados_GLOBAL_Inicial!H203))</f>
        <v/>
      </c>
      <c r="F203" s="823">
        <f>Dados_GLOBAL_Inicial!I203</f>
        <v>0</v>
      </c>
      <c r="G203" s="824">
        <f>Dados_GLOBAL_Inicial!J203</f>
        <v>0</v>
      </c>
      <c r="H203" s="454">
        <f>Dados_GLOBAL_Inicial!K203</f>
        <v>0</v>
      </c>
      <c r="I203" s="970">
        <f>SUM('MEDIÇÃO_OBJETO (1)'!I203)</f>
        <v>0</v>
      </c>
      <c r="J203" s="455">
        <f t="shared" si="150"/>
        <v>0</v>
      </c>
      <c r="K203" s="451">
        <f t="shared" si="151"/>
        <v>0</v>
      </c>
      <c r="L203" s="452">
        <f t="shared" si="152"/>
        <v>0</v>
      </c>
      <c r="M203" s="809">
        <f t="shared" si="153"/>
        <v>0</v>
      </c>
      <c r="N203" s="810">
        <f>IF(IFERROR(VALUE(Dados_GLOBAL_Inicial!L203),0)=0,0,Dados_GLOBAL_Inicial!L203)</f>
        <v>0</v>
      </c>
      <c r="O203" s="812">
        <f>SUM('MEDIÇÃO_OBJETO (1)'!O203)</f>
        <v>0</v>
      </c>
      <c r="P203" s="812">
        <f>SUM('MEDIÇÃO_OBJETO (1)'!P203)</f>
        <v>0</v>
      </c>
      <c r="Q203" s="813">
        <f t="shared" si="154"/>
        <v>0</v>
      </c>
      <c r="R203" s="951"/>
      <c r="S203" s="815">
        <f>SUM('MEDIÇÃO_OBJETO (1)'!S203)</f>
        <v>0</v>
      </c>
      <c r="T203" s="815">
        <f>SUM('MEDIÇÃO_OBJETO (1)'!T203)</f>
        <v>0</v>
      </c>
      <c r="V203" s="19"/>
      <c r="W203" s="978">
        <f t="shared" si="155"/>
        <v>0</v>
      </c>
      <c r="X203" s="816">
        <f t="shared" si="156"/>
        <v>0</v>
      </c>
      <c r="Y203" s="816">
        <f t="shared" si="157"/>
        <v>0</v>
      </c>
      <c r="Z203" s="817">
        <f t="shared" si="158"/>
        <v>0</v>
      </c>
      <c r="AB203" s="453">
        <f t="shared" ref="AB203:AB266" si="181">SUM(AF203:AW203)</f>
        <v>0</v>
      </c>
      <c r="AC203" s="14">
        <f t="shared" si="159"/>
        <v>0</v>
      </c>
      <c r="AD203" s="819"/>
      <c r="AE203" s="631">
        <f t="shared" ref="AE203:AE266" si="182">IFERROR(IF(C203=0,0,C203),0)</f>
        <v>0</v>
      </c>
      <c r="AF203" s="818">
        <f>SUM('MEDIÇÃO_OBJETO (1)'!AG203)</f>
        <v>0</v>
      </c>
      <c r="AG203" s="541">
        <f>SUM('MEDIÇÃO_OBJETO (1)'!AH203)</f>
        <v>0</v>
      </c>
      <c r="AH203" s="541">
        <f>SUM('MEDIÇÃO_OBJETO (1)'!AI203)</f>
        <v>0</v>
      </c>
      <c r="AI203" s="541">
        <f>SUM('MEDIÇÃO_OBJETO (1)'!AJ203)</f>
        <v>0</v>
      </c>
      <c r="AJ203" s="541">
        <f>SUM('MEDIÇÃO_OBJETO (1)'!AK203)</f>
        <v>0</v>
      </c>
      <c r="AK203" s="541">
        <f>SUM('MEDIÇÃO_OBJETO (1)'!AL203)</f>
        <v>0</v>
      </c>
      <c r="AL203" s="541">
        <f>SUM('MEDIÇÃO_OBJETO (1)'!AM203)</f>
        <v>0</v>
      </c>
      <c r="AM203" s="541">
        <f>SUM('MEDIÇÃO_OBJETO (1)'!AN203)</f>
        <v>0</v>
      </c>
      <c r="AN203" s="541">
        <f>SUM('MEDIÇÃO_OBJETO (1)'!AO203)</f>
        <v>0</v>
      </c>
      <c r="AO203" s="541">
        <f>SUM('MEDIÇÃO_OBJETO (1)'!AP203)</f>
        <v>0</v>
      </c>
      <c r="AP203" s="541">
        <f>SUM('MEDIÇÃO_OBJETO (1)'!AQ203)</f>
        <v>0</v>
      </c>
      <c r="AQ203" s="541">
        <f>SUM('MEDIÇÃO_OBJETO (1)'!AR203)</f>
        <v>0</v>
      </c>
      <c r="AR203" s="541">
        <f>SUM('MEDIÇÃO_OBJETO (1)'!AS203)</f>
        <v>0</v>
      </c>
      <c r="AS203" s="541">
        <f>SUM('MEDIÇÃO_OBJETO (1)'!AT203)</f>
        <v>0</v>
      </c>
      <c r="AT203" s="541">
        <f>SUM('MEDIÇÃO_OBJETO (1)'!AU203)</f>
        <v>0</v>
      </c>
      <c r="AU203" s="541">
        <f>SUM('MEDIÇÃO_OBJETO (1)'!AV203)</f>
        <v>0</v>
      </c>
      <c r="AV203" s="541">
        <f>SUM('MEDIÇÃO_OBJETO (1)'!AW203)</f>
        <v>0</v>
      </c>
      <c r="AW203" s="541">
        <f>SUM('MEDIÇÃO_OBJETO (1)'!AX203)</f>
        <v>0</v>
      </c>
      <c r="AX203" s="977"/>
      <c r="BN203" s="992">
        <f t="shared" si="160"/>
        <v>0</v>
      </c>
      <c r="BO203" s="538">
        <f t="shared" ref="BO203:BO266" si="183">IFERROR(SUM(BP203:CG203),0)</f>
        <v>0</v>
      </c>
      <c r="BP203" s="987">
        <f>IF(RESUMO_GLOBAL!$X$53="a",ROUND(AF203*$N203,RESUMO_GLOBAL!$X$54),IF(RESUMO_GLOBAL!$X$53="t",TRUNC(AF203*$N203,RESUMO_GLOBAL!$X$54),AF203*$N203))</f>
        <v>0</v>
      </c>
      <c r="BQ203" s="987">
        <f>IF(RESUMO_GLOBAL!$X$53="a",ROUND(AG203*$N203,RESUMO_GLOBAL!$X$54),IF(RESUMO_GLOBAL!$X$53="t",TRUNC(AG203*$N203,RESUMO_GLOBAL!$X$54),AG203*$N203))</f>
        <v>0</v>
      </c>
      <c r="BR203" s="987">
        <f>IF(RESUMO_GLOBAL!$X$53="a",ROUND(AH203*$N203,RESUMO_GLOBAL!$X$54),IF(RESUMO_GLOBAL!$X$53="t",TRUNC(AH203*$N203,RESUMO_GLOBAL!$X$54),AH203*$N203))</f>
        <v>0</v>
      </c>
      <c r="BS203" s="987">
        <f>IF(RESUMO_GLOBAL!$X$53="a",ROUND(AI203*$N203,RESUMO_GLOBAL!$X$54),IF(RESUMO_GLOBAL!$X$53="t",TRUNC(AI203*$N203,RESUMO_GLOBAL!$X$54),AI203*$N203))</f>
        <v>0</v>
      </c>
      <c r="BT203" s="987">
        <f>IF(RESUMO_GLOBAL!$X$53="a",ROUND(AJ203*$N203,RESUMO_GLOBAL!$X$54),IF(RESUMO_GLOBAL!$X$53="t",TRUNC(AJ203*$N203,RESUMO_GLOBAL!$X$54),AJ203*$N203))</f>
        <v>0</v>
      </c>
      <c r="BU203" s="987">
        <f>IF(RESUMO_GLOBAL!$X$53="a",ROUND(AK203*$N203,RESUMO_GLOBAL!$X$54),IF(RESUMO_GLOBAL!$X$53="t",TRUNC(AK203*$N203,RESUMO_GLOBAL!$X$54),AK203*$N203))</f>
        <v>0</v>
      </c>
      <c r="BV203" s="987">
        <f>IF(RESUMO_GLOBAL!$X$53="a",ROUND(AL203*$N203,RESUMO_GLOBAL!$X$54),IF(RESUMO_GLOBAL!$X$53="t",TRUNC(AL203*$N203,RESUMO_GLOBAL!$X$54),AL203*$N203))</f>
        <v>0</v>
      </c>
      <c r="BW203" s="987">
        <f>IF(RESUMO_GLOBAL!$X$53="a",ROUND(AM203*$N203,RESUMO_GLOBAL!$X$54),IF(RESUMO_GLOBAL!$X$53="t",TRUNC(AM203*$N203,RESUMO_GLOBAL!$X$54),AM203*$N203))</f>
        <v>0</v>
      </c>
      <c r="BX203" s="987">
        <f>IF(RESUMO_GLOBAL!$X$53="a",ROUND(AN203*$N203,RESUMO_GLOBAL!$X$54),IF(RESUMO_GLOBAL!$X$53="t",TRUNC(AN203*$N203,RESUMO_GLOBAL!$X$54),AN203*$N203))</f>
        <v>0</v>
      </c>
      <c r="BY203" s="987">
        <f>IF(RESUMO_GLOBAL!$X$53="a",ROUND(AO203*$N203,RESUMO_GLOBAL!$X$54),IF(RESUMO_GLOBAL!$X$53="t",TRUNC(AO203*$N203,RESUMO_GLOBAL!$X$54),AO203*$N203))</f>
        <v>0</v>
      </c>
      <c r="BZ203" s="987">
        <f>IF(RESUMO_GLOBAL!$X$53="a",ROUND(AP203*$N203,RESUMO_GLOBAL!$X$54),IF(RESUMO_GLOBAL!$X$53="t",TRUNC(AP203*$N203,RESUMO_GLOBAL!$X$54),AP203*$N203))</f>
        <v>0</v>
      </c>
      <c r="CA203" s="987">
        <f>IF(RESUMO_GLOBAL!$X$53="a",ROUND(AQ203*$N203,RESUMO_GLOBAL!$X$54),IF(RESUMO_GLOBAL!$X$53="t",TRUNC(AQ203*$N203,RESUMO_GLOBAL!$X$54),AQ203*$N203))</f>
        <v>0</v>
      </c>
      <c r="CB203" s="987">
        <f>IF(RESUMO_GLOBAL!$X$53="a",ROUND(AR203*$N203,RESUMO_GLOBAL!$X$54),IF(RESUMO_GLOBAL!$X$53="t",TRUNC(AR203*$N203,RESUMO_GLOBAL!$X$54),AR203*$N203))</f>
        <v>0</v>
      </c>
      <c r="CC203" s="987">
        <f>IF(RESUMO_GLOBAL!$X$53="a",ROUND(AS203*$N203,RESUMO_GLOBAL!$X$54),IF(RESUMO_GLOBAL!$X$53="t",TRUNC(AS203*$N203,RESUMO_GLOBAL!$X$54),AS203*$N203))</f>
        <v>0</v>
      </c>
      <c r="CD203" s="987">
        <f>IF(RESUMO_GLOBAL!$X$53="a",ROUND(AT203*$N203,RESUMO_GLOBAL!$X$54),IF(RESUMO_GLOBAL!$X$53="t",TRUNC(AT203*$N203,RESUMO_GLOBAL!$X$54),AT203*$N203))</f>
        <v>0</v>
      </c>
      <c r="CE203" s="987">
        <f>IF(RESUMO_GLOBAL!$X$53="a",ROUND(AU203*$N203,RESUMO_GLOBAL!$X$54),IF(RESUMO_GLOBAL!$X$53="t",TRUNC(AU203*$N203,RESUMO_GLOBAL!$X$54),AU203*$N203))</f>
        <v>0</v>
      </c>
      <c r="CF203" s="987">
        <f>IF(RESUMO_GLOBAL!$X$53="a",ROUND(AV203*$N203,RESUMO_GLOBAL!$X$54),IF(RESUMO_GLOBAL!$X$53="t",TRUNC(AV203*$N203,RESUMO_GLOBAL!$X$54),AV203*$N203))</f>
        <v>0</v>
      </c>
      <c r="CG203" s="987">
        <f>IF(RESUMO_GLOBAL!$X$53="a",ROUND(AW203*$N203,RESUMO_GLOBAL!$X$54),IF(RESUMO_GLOBAL!$X$53="t",TRUNC(AW203*$N203,RESUMO_GLOBAL!$X$54),AW203*$N203))</f>
        <v>0</v>
      </c>
      <c r="CK203" s="59">
        <f t="shared" si="162"/>
        <v>0</v>
      </c>
      <c r="CL203" s="59">
        <f t="shared" si="163"/>
        <v>0</v>
      </c>
      <c r="CM203" s="59">
        <f t="shared" si="164"/>
        <v>0</v>
      </c>
      <c r="CN203" s="59">
        <f t="shared" si="165"/>
        <v>0</v>
      </c>
      <c r="CO203" s="59">
        <f t="shared" si="166"/>
        <v>0</v>
      </c>
      <c r="CP203" s="59">
        <f t="shared" si="167"/>
        <v>0</v>
      </c>
      <c r="CQ203" s="59">
        <f t="shared" si="168"/>
        <v>0</v>
      </c>
      <c r="CR203" s="59">
        <f t="shared" si="169"/>
        <v>0</v>
      </c>
      <c r="CS203" s="59">
        <f t="shared" si="170"/>
        <v>0</v>
      </c>
      <c r="CT203" s="59">
        <f t="shared" si="171"/>
        <v>0</v>
      </c>
      <c r="CU203" s="59">
        <f t="shared" si="172"/>
        <v>0</v>
      </c>
      <c r="CV203" s="59">
        <f t="shared" si="173"/>
        <v>0</v>
      </c>
      <c r="CW203" s="59">
        <f t="shared" si="174"/>
        <v>0</v>
      </c>
      <c r="CX203" s="59">
        <f t="shared" si="175"/>
        <v>0</v>
      </c>
      <c r="CY203" s="59">
        <f t="shared" si="176"/>
        <v>0</v>
      </c>
      <c r="CZ203" s="59">
        <f t="shared" si="177"/>
        <v>0</v>
      </c>
      <c r="DA203" s="59">
        <f t="shared" si="178"/>
        <v>0</v>
      </c>
      <c r="DB203" s="59">
        <f t="shared" si="179"/>
        <v>0</v>
      </c>
      <c r="DE203">
        <f t="shared" si="161"/>
        <v>198</v>
      </c>
      <c r="DF203" t="str">
        <f t="shared" si="180"/>
        <v/>
      </c>
      <c r="DG203" s="59">
        <f>IF($C203&lt;&gt;0,SUM($CK204:CK204),0)</f>
        <v>0</v>
      </c>
      <c r="DH203" s="59">
        <f>IF($C203&lt;&gt;0,SUM($CK204:CL204),0)</f>
        <v>0</v>
      </c>
      <c r="DI203" s="59">
        <f>IF($C203&lt;&gt;0,SUM($CK204:CM204),0)</f>
        <v>0</v>
      </c>
      <c r="DJ203" s="59">
        <f>IF($C203&lt;&gt;0,SUM($CK204:CN204),0)</f>
        <v>0</v>
      </c>
      <c r="DK203" s="59">
        <f>IF($C203&lt;&gt;0,SUM($CK204:CO204),0)</f>
        <v>0</v>
      </c>
      <c r="DL203" s="59">
        <f>IF($C203&lt;&gt;0,SUM($CK204:CP204),0)</f>
        <v>0</v>
      </c>
      <c r="DM203" s="59">
        <f>IF($C203&lt;&gt;0,SUM($CK204:CQ204),0)</f>
        <v>0</v>
      </c>
      <c r="DN203" s="59">
        <f>IF($C203&lt;&gt;0,SUM($CK204:CR204),0)</f>
        <v>0</v>
      </c>
      <c r="DO203" s="59">
        <f>IF($C203&lt;&gt;0,SUM($CK204:CS204),0)</f>
        <v>0</v>
      </c>
      <c r="DP203" s="59">
        <f>IF($C203&lt;&gt;0,SUM($CK204:CT204),0)</f>
        <v>0</v>
      </c>
      <c r="DQ203" s="59">
        <f>IF($C203&lt;&gt;0,SUM($CK204:CU204),0)</f>
        <v>0</v>
      </c>
      <c r="DR203" s="59">
        <f>IF($C203&lt;&gt;0,SUM($CK204:CV204),0)</f>
        <v>0</v>
      </c>
      <c r="DS203" s="59">
        <f>IF($C203&lt;&gt;0,SUM($CK204:CW204),0)</f>
        <v>0</v>
      </c>
      <c r="DT203" s="59">
        <f>IF($C203&lt;&gt;0,SUM($CK204:CX204),0)</f>
        <v>0</v>
      </c>
      <c r="DU203" s="59">
        <f>IF($C203&lt;&gt;0,SUM($CK204:CY204),0)</f>
        <v>0</v>
      </c>
      <c r="DV203" s="59">
        <f>IF($C203&lt;&gt;0,SUM($CK204:CZ204),0)</f>
        <v>0</v>
      </c>
      <c r="DW203" s="59">
        <f>IF($C203&lt;&gt;0,SUM($CK204:DA204),0)</f>
        <v>0</v>
      </c>
      <c r="DX203" s="59">
        <f>IF($C203&lt;&gt;0,SUM($CK204:DB204),0)</f>
        <v>0</v>
      </c>
      <c r="DY203" s="952" t="str">
        <f t="shared" ref="DY203:DY266" si="184">IF(DX203=0,"",DX203)</f>
        <v/>
      </c>
    </row>
    <row r="204" spans="1:129" ht="13.5" hidden="1" thickBot="1">
      <c r="A204" s="3" t="str">
        <f t="shared" ref="A204:A267" si="185">IF(LEN(F204)&gt;3,"x",IF(N204&lt;0,"x",""))</f>
        <v/>
      </c>
      <c r="B204" s="805">
        <f>Dados_GLOBAL_Inicial!E204</f>
        <v>0</v>
      </c>
      <c r="C204" s="953">
        <f>IF(IFERROR(VALUE(Dados_GLOBAL_Inicial!F204),0)=0,0,Dados_GLOBAL_Inicial!F204)</f>
        <v>0</v>
      </c>
      <c r="D204" s="830">
        <f>Dados_GLOBAL_Inicial!G204</f>
        <v>0</v>
      </c>
      <c r="E204" s="830" t="str">
        <f>IF(IFERROR(VLOOKUP(F204,Cod_Gde_Itens!$A$1:$B$80,2,FALSE),0)&gt;549,IFERROR(VLOOKUP(F204,Cod_Gde_Itens!$A$1:$B$80,2,FALSE),0),IF(Dados_GLOBAL_Inicial!H204=0,"",Dados_GLOBAL_Inicial!H204))</f>
        <v/>
      </c>
      <c r="F204" s="823">
        <f>Dados_GLOBAL_Inicial!I204</f>
        <v>0</v>
      </c>
      <c r="G204" s="824">
        <f>Dados_GLOBAL_Inicial!J204</f>
        <v>0</v>
      </c>
      <c r="H204" s="454">
        <f>Dados_GLOBAL_Inicial!K204</f>
        <v>0</v>
      </c>
      <c r="I204" s="970">
        <f>SUM('MEDIÇÃO_OBJETO (1)'!I204)</f>
        <v>0</v>
      </c>
      <c r="J204" s="455">
        <f t="shared" si="150"/>
        <v>0</v>
      </c>
      <c r="K204" s="451">
        <f t="shared" si="151"/>
        <v>0</v>
      </c>
      <c r="L204" s="452">
        <f t="shared" si="152"/>
        <v>0</v>
      </c>
      <c r="M204" s="809">
        <f t="shared" si="153"/>
        <v>0</v>
      </c>
      <c r="N204" s="810">
        <f>IF(IFERROR(VALUE(Dados_GLOBAL_Inicial!L204),0)=0,0,Dados_GLOBAL_Inicial!L204)</f>
        <v>0</v>
      </c>
      <c r="O204" s="812">
        <f>SUM('MEDIÇÃO_OBJETO (1)'!O204)</f>
        <v>0</v>
      </c>
      <c r="P204" s="812">
        <f>SUM('MEDIÇÃO_OBJETO (1)'!P204)</f>
        <v>0</v>
      </c>
      <c r="Q204" s="813">
        <f t="shared" si="154"/>
        <v>0</v>
      </c>
      <c r="R204" s="951"/>
      <c r="S204" s="815">
        <f>SUM('MEDIÇÃO_OBJETO (1)'!S204)</f>
        <v>0</v>
      </c>
      <c r="T204" s="815">
        <f>SUM('MEDIÇÃO_OBJETO (1)'!T204)</f>
        <v>0</v>
      </c>
      <c r="V204" s="19"/>
      <c r="W204" s="978">
        <f t="shared" si="155"/>
        <v>0</v>
      </c>
      <c r="X204" s="816">
        <f t="shared" si="156"/>
        <v>0</v>
      </c>
      <c r="Y204" s="816">
        <f t="shared" si="157"/>
        <v>0</v>
      </c>
      <c r="Z204" s="817">
        <f t="shared" si="158"/>
        <v>0</v>
      </c>
      <c r="AB204" s="453">
        <f t="shared" si="181"/>
        <v>0</v>
      </c>
      <c r="AC204" s="14">
        <f t="shared" si="159"/>
        <v>0</v>
      </c>
      <c r="AD204" s="819"/>
      <c r="AE204" s="631">
        <f t="shared" si="182"/>
        <v>0</v>
      </c>
      <c r="AF204" s="818">
        <f>SUM('MEDIÇÃO_OBJETO (1)'!AG204)</f>
        <v>0</v>
      </c>
      <c r="AG204" s="541">
        <f>SUM('MEDIÇÃO_OBJETO (1)'!AH204)</f>
        <v>0</v>
      </c>
      <c r="AH204" s="541">
        <f>SUM('MEDIÇÃO_OBJETO (1)'!AI204)</f>
        <v>0</v>
      </c>
      <c r="AI204" s="541">
        <f>SUM('MEDIÇÃO_OBJETO (1)'!AJ204)</f>
        <v>0</v>
      </c>
      <c r="AJ204" s="541">
        <f>SUM('MEDIÇÃO_OBJETO (1)'!AK204)</f>
        <v>0</v>
      </c>
      <c r="AK204" s="541">
        <f>SUM('MEDIÇÃO_OBJETO (1)'!AL204)</f>
        <v>0</v>
      </c>
      <c r="AL204" s="541">
        <f>SUM('MEDIÇÃO_OBJETO (1)'!AM204)</f>
        <v>0</v>
      </c>
      <c r="AM204" s="541">
        <f>SUM('MEDIÇÃO_OBJETO (1)'!AN204)</f>
        <v>0</v>
      </c>
      <c r="AN204" s="541">
        <f>SUM('MEDIÇÃO_OBJETO (1)'!AO204)</f>
        <v>0</v>
      </c>
      <c r="AO204" s="541">
        <f>SUM('MEDIÇÃO_OBJETO (1)'!AP204)</f>
        <v>0</v>
      </c>
      <c r="AP204" s="541">
        <f>SUM('MEDIÇÃO_OBJETO (1)'!AQ204)</f>
        <v>0</v>
      </c>
      <c r="AQ204" s="541">
        <f>SUM('MEDIÇÃO_OBJETO (1)'!AR204)</f>
        <v>0</v>
      </c>
      <c r="AR204" s="541">
        <f>SUM('MEDIÇÃO_OBJETO (1)'!AS204)</f>
        <v>0</v>
      </c>
      <c r="AS204" s="541">
        <f>SUM('MEDIÇÃO_OBJETO (1)'!AT204)</f>
        <v>0</v>
      </c>
      <c r="AT204" s="541">
        <f>SUM('MEDIÇÃO_OBJETO (1)'!AU204)</f>
        <v>0</v>
      </c>
      <c r="AU204" s="541">
        <f>SUM('MEDIÇÃO_OBJETO (1)'!AV204)</f>
        <v>0</v>
      </c>
      <c r="AV204" s="541">
        <f>SUM('MEDIÇÃO_OBJETO (1)'!AW204)</f>
        <v>0</v>
      </c>
      <c r="AW204" s="541">
        <f>SUM('MEDIÇÃO_OBJETO (1)'!AX204)</f>
        <v>0</v>
      </c>
      <c r="AX204" s="977"/>
      <c r="BN204" s="992">
        <f t="shared" si="160"/>
        <v>0</v>
      </c>
      <c r="BO204" s="538">
        <f t="shared" si="183"/>
        <v>0</v>
      </c>
      <c r="BP204" s="987">
        <f>IF(RESUMO_GLOBAL!$X$53="a",ROUND(AF204*$N204,RESUMO_GLOBAL!$X$54),IF(RESUMO_GLOBAL!$X$53="t",TRUNC(AF204*$N204,RESUMO_GLOBAL!$X$54),AF204*$N204))</f>
        <v>0</v>
      </c>
      <c r="BQ204" s="987">
        <f>IF(RESUMO_GLOBAL!$X$53="a",ROUND(AG204*$N204,RESUMO_GLOBAL!$X$54),IF(RESUMO_GLOBAL!$X$53="t",TRUNC(AG204*$N204,RESUMO_GLOBAL!$X$54),AG204*$N204))</f>
        <v>0</v>
      </c>
      <c r="BR204" s="987">
        <f>IF(RESUMO_GLOBAL!$X$53="a",ROUND(AH204*$N204,RESUMO_GLOBAL!$X$54),IF(RESUMO_GLOBAL!$X$53="t",TRUNC(AH204*$N204,RESUMO_GLOBAL!$X$54),AH204*$N204))</f>
        <v>0</v>
      </c>
      <c r="BS204" s="987">
        <f>IF(RESUMO_GLOBAL!$X$53="a",ROUND(AI204*$N204,RESUMO_GLOBAL!$X$54),IF(RESUMO_GLOBAL!$X$53="t",TRUNC(AI204*$N204,RESUMO_GLOBAL!$X$54),AI204*$N204))</f>
        <v>0</v>
      </c>
      <c r="BT204" s="987">
        <f>IF(RESUMO_GLOBAL!$X$53="a",ROUND(AJ204*$N204,RESUMO_GLOBAL!$X$54),IF(RESUMO_GLOBAL!$X$53="t",TRUNC(AJ204*$N204,RESUMO_GLOBAL!$X$54),AJ204*$N204))</f>
        <v>0</v>
      </c>
      <c r="BU204" s="987">
        <f>IF(RESUMO_GLOBAL!$X$53="a",ROUND(AK204*$N204,RESUMO_GLOBAL!$X$54),IF(RESUMO_GLOBAL!$X$53="t",TRUNC(AK204*$N204,RESUMO_GLOBAL!$X$54),AK204*$N204))</f>
        <v>0</v>
      </c>
      <c r="BV204" s="987">
        <f>IF(RESUMO_GLOBAL!$X$53="a",ROUND(AL204*$N204,RESUMO_GLOBAL!$X$54),IF(RESUMO_GLOBAL!$X$53="t",TRUNC(AL204*$N204,RESUMO_GLOBAL!$X$54),AL204*$N204))</f>
        <v>0</v>
      </c>
      <c r="BW204" s="987">
        <f>IF(RESUMO_GLOBAL!$X$53="a",ROUND(AM204*$N204,RESUMO_GLOBAL!$X$54),IF(RESUMO_GLOBAL!$X$53="t",TRUNC(AM204*$N204,RESUMO_GLOBAL!$X$54),AM204*$N204))</f>
        <v>0</v>
      </c>
      <c r="BX204" s="987">
        <f>IF(RESUMO_GLOBAL!$X$53="a",ROUND(AN204*$N204,RESUMO_GLOBAL!$X$54),IF(RESUMO_GLOBAL!$X$53="t",TRUNC(AN204*$N204,RESUMO_GLOBAL!$X$54),AN204*$N204))</f>
        <v>0</v>
      </c>
      <c r="BY204" s="987">
        <f>IF(RESUMO_GLOBAL!$X$53="a",ROUND(AO204*$N204,RESUMO_GLOBAL!$X$54),IF(RESUMO_GLOBAL!$X$53="t",TRUNC(AO204*$N204,RESUMO_GLOBAL!$X$54),AO204*$N204))</f>
        <v>0</v>
      </c>
      <c r="BZ204" s="987">
        <f>IF(RESUMO_GLOBAL!$X$53="a",ROUND(AP204*$N204,RESUMO_GLOBAL!$X$54),IF(RESUMO_GLOBAL!$X$53="t",TRUNC(AP204*$N204,RESUMO_GLOBAL!$X$54),AP204*$N204))</f>
        <v>0</v>
      </c>
      <c r="CA204" s="987">
        <f>IF(RESUMO_GLOBAL!$X$53="a",ROUND(AQ204*$N204,RESUMO_GLOBAL!$X$54),IF(RESUMO_GLOBAL!$X$53="t",TRUNC(AQ204*$N204,RESUMO_GLOBAL!$X$54),AQ204*$N204))</f>
        <v>0</v>
      </c>
      <c r="CB204" s="987">
        <f>IF(RESUMO_GLOBAL!$X$53="a",ROUND(AR204*$N204,RESUMO_GLOBAL!$X$54),IF(RESUMO_GLOBAL!$X$53="t",TRUNC(AR204*$N204,RESUMO_GLOBAL!$X$54),AR204*$N204))</f>
        <v>0</v>
      </c>
      <c r="CC204" s="987">
        <f>IF(RESUMO_GLOBAL!$X$53="a",ROUND(AS204*$N204,RESUMO_GLOBAL!$X$54),IF(RESUMO_GLOBAL!$X$53="t",TRUNC(AS204*$N204,RESUMO_GLOBAL!$X$54),AS204*$N204))</f>
        <v>0</v>
      </c>
      <c r="CD204" s="987">
        <f>IF(RESUMO_GLOBAL!$X$53="a",ROUND(AT204*$N204,RESUMO_GLOBAL!$X$54),IF(RESUMO_GLOBAL!$X$53="t",TRUNC(AT204*$N204,RESUMO_GLOBAL!$X$54),AT204*$N204))</f>
        <v>0</v>
      </c>
      <c r="CE204" s="987">
        <f>IF(RESUMO_GLOBAL!$X$53="a",ROUND(AU204*$N204,RESUMO_GLOBAL!$X$54),IF(RESUMO_GLOBAL!$X$53="t",TRUNC(AU204*$N204,RESUMO_GLOBAL!$X$54),AU204*$N204))</f>
        <v>0</v>
      </c>
      <c r="CF204" s="987">
        <f>IF(RESUMO_GLOBAL!$X$53="a",ROUND(AV204*$N204,RESUMO_GLOBAL!$X$54),IF(RESUMO_GLOBAL!$X$53="t",TRUNC(AV204*$N204,RESUMO_GLOBAL!$X$54),AV204*$N204))</f>
        <v>0</v>
      </c>
      <c r="CG204" s="987">
        <f>IF(RESUMO_GLOBAL!$X$53="a",ROUND(AW204*$N204,RESUMO_GLOBAL!$X$54),IF(RESUMO_GLOBAL!$X$53="t",TRUNC(AW204*$N204,RESUMO_GLOBAL!$X$54),AW204*$N204))</f>
        <v>0</v>
      </c>
      <c r="CK204" s="59">
        <f t="shared" si="162"/>
        <v>0</v>
      </c>
      <c r="CL204" s="59">
        <f t="shared" si="163"/>
        <v>0</v>
      </c>
      <c r="CM204" s="59">
        <f t="shared" si="164"/>
        <v>0</v>
      </c>
      <c r="CN204" s="59">
        <f t="shared" si="165"/>
        <v>0</v>
      </c>
      <c r="CO204" s="59">
        <f t="shared" si="166"/>
        <v>0</v>
      </c>
      <c r="CP204" s="59">
        <f t="shared" si="167"/>
        <v>0</v>
      </c>
      <c r="CQ204" s="59">
        <f t="shared" si="168"/>
        <v>0</v>
      </c>
      <c r="CR204" s="59">
        <f t="shared" si="169"/>
        <v>0</v>
      </c>
      <c r="CS204" s="59">
        <f t="shared" si="170"/>
        <v>0</v>
      </c>
      <c r="CT204" s="59">
        <f t="shared" si="171"/>
        <v>0</v>
      </c>
      <c r="CU204" s="59">
        <f t="shared" si="172"/>
        <v>0</v>
      </c>
      <c r="CV204" s="59">
        <f t="shared" si="173"/>
        <v>0</v>
      </c>
      <c r="CW204" s="59">
        <f t="shared" si="174"/>
        <v>0</v>
      </c>
      <c r="CX204" s="59">
        <f t="shared" si="175"/>
        <v>0</v>
      </c>
      <c r="CY204" s="59">
        <f t="shared" si="176"/>
        <v>0</v>
      </c>
      <c r="CZ204" s="59">
        <f t="shared" si="177"/>
        <v>0</v>
      </c>
      <c r="DA204" s="59">
        <f t="shared" si="178"/>
        <v>0</v>
      </c>
      <c r="DB204" s="59">
        <f t="shared" si="179"/>
        <v>0</v>
      </c>
      <c r="DE204">
        <f t="shared" si="161"/>
        <v>199</v>
      </c>
      <c r="DF204" t="str">
        <f t="shared" si="180"/>
        <v/>
      </c>
      <c r="DG204" s="59">
        <f>IF($C204&lt;&gt;0,SUM($CK205:CK205),0)</f>
        <v>0</v>
      </c>
      <c r="DH204" s="59">
        <f>IF($C204&lt;&gt;0,SUM($CK205:CL205),0)</f>
        <v>0</v>
      </c>
      <c r="DI204" s="59">
        <f>IF($C204&lt;&gt;0,SUM($CK205:CM205),0)</f>
        <v>0</v>
      </c>
      <c r="DJ204" s="59">
        <f>IF($C204&lt;&gt;0,SUM($CK205:CN205),0)</f>
        <v>0</v>
      </c>
      <c r="DK204" s="59">
        <f>IF($C204&lt;&gt;0,SUM($CK205:CO205),0)</f>
        <v>0</v>
      </c>
      <c r="DL204" s="59">
        <f>IF($C204&lt;&gt;0,SUM($CK205:CP205),0)</f>
        <v>0</v>
      </c>
      <c r="DM204" s="59">
        <f>IF($C204&lt;&gt;0,SUM($CK205:CQ205),0)</f>
        <v>0</v>
      </c>
      <c r="DN204" s="59">
        <f>IF($C204&lt;&gt;0,SUM($CK205:CR205),0)</f>
        <v>0</v>
      </c>
      <c r="DO204" s="59">
        <f>IF($C204&lt;&gt;0,SUM($CK205:CS205),0)</f>
        <v>0</v>
      </c>
      <c r="DP204" s="59">
        <f>IF($C204&lt;&gt;0,SUM($CK205:CT205),0)</f>
        <v>0</v>
      </c>
      <c r="DQ204" s="59">
        <f>IF($C204&lt;&gt;0,SUM($CK205:CU205),0)</f>
        <v>0</v>
      </c>
      <c r="DR204" s="59">
        <f>IF($C204&lt;&gt;0,SUM($CK205:CV205),0)</f>
        <v>0</v>
      </c>
      <c r="DS204" s="59">
        <f>IF($C204&lt;&gt;0,SUM($CK205:CW205),0)</f>
        <v>0</v>
      </c>
      <c r="DT204" s="59">
        <f>IF($C204&lt;&gt;0,SUM($CK205:CX205),0)</f>
        <v>0</v>
      </c>
      <c r="DU204" s="59">
        <f>IF($C204&lt;&gt;0,SUM($CK205:CY205),0)</f>
        <v>0</v>
      </c>
      <c r="DV204" s="59">
        <f>IF($C204&lt;&gt;0,SUM($CK205:CZ205),0)</f>
        <v>0</v>
      </c>
      <c r="DW204" s="59">
        <f>IF($C204&lt;&gt;0,SUM($CK205:DA205),0)</f>
        <v>0</v>
      </c>
      <c r="DX204" s="59">
        <f>IF($C204&lt;&gt;0,SUM($CK205:DB205),0)</f>
        <v>0</v>
      </c>
      <c r="DY204" s="952" t="str">
        <f t="shared" si="184"/>
        <v/>
      </c>
    </row>
    <row r="205" spans="1:129" ht="13.5" hidden="1" thickBot="1">
      <c r="A205" s="3" t="str">
        <f t="shared" si="185"/>
        <v/>
      </c>
      <c r="B205" s="805">
        <f>Dados_GLOBAL_Inicial!E205</f>
        <v>0</v>
      </c>
      <c r="C205" s="953">
        <f>IF(IFERROR(VALUE(Dados_GLOBAL_Inicial!F205),0)=0,0,Dados_GLOBAL_Inicial!F205)</f>
        <v>0</v>
      </c>
      <c r="D205" s="830">
        <f>Dados_GLOBAL_Inicial!G205</f>
        <v>0</v>
      </c>
      <c r="E205" s="830" t="str">
        <f>IF(IFERROR(VLOOKUP(F205,Cod_Gde_Itens!$A$1:$B$80,2,FALSE),0)&gt;549,IFERROR(VLOOKUP(F205,Cod_Gde_Itens!$A$1:$B$80,2,FALSE),0),IF(Dados_GLOBAL_Inicial!H205=0,"",Dados_GLOBAL_Inicial!H205))</f>
        <v/>
      </c>
      <c r="F205" s="823">
        <f>Dados_GLOBAL_Inicial!I205</f>
        <v>0</v>
      </c>
      <c r="G205" s="824">
        <f>Dados_GLOBAL_Inicial!J205</f>
        <v>0</v>
      </c>
      <c r="H205" s="454">
        <f>Dados_GLOBAL_Inicial!K205</f>
        <v>0</v>
      </c>
      <c r="I205" s="970">
        <f>SUM('MEDIÇÃO_OBJETO (1)'!I205)</f>
        <v>0</v>
      </c>
      <c r="J205" s="455">
        <f t="shared" si="150"/>
        <v>0</v>
      </c>
      <c r="K205" s="451">
        <f t="shared" si="151"/>
        <v>0</v>
      </c>
      <c r="L205" s="452">
        <f t="shared" si="152"/>
        <v>0</v>
      </c>
      <c r="M205" s="809">
        <f t="shared" si="153"/>
        <v>0</v>
      </c>
      <c r="N205" s="810">
        <f>IF(IFERROR(VALUE(Dados_GLOBAL_Inicial!L205),0)=0,0,Dados_GLOBAL_Inicial!L205)</f>
        <v>0</v>
      </c>
      <c r="O205" s="812">
        <f>SUM('MEDIÇÃO_OBJETO (1)'!O205)</f>
        <v>0</v>
      </c>
      <c r="P205" s="812">
        <f>SUM('MEDIÇÃO_OBJETO (1)'!P205)</f>
        <v>0</v>
      </c>
      <c r="Q205" s="813">
        <f t="shared" si="154"/>
        <v>0</v>
      </c>
      <c r="R205" s="951"/>
      <c r="S205" s="815">
        <f>SUM('MEDIÇÃO_OBJETO (1)'!S205)</f>
        <v>0</v>
      </c>
      <c r="T205" s="815">
        <f>SUM('MEDIÇÃO_OBJETO (1)'!T205)</f>
        <v>0</v>
      </c>
      <c r="V205" s="19"/>
      <c r="W205" s="978">
        <f t="shared" si="155"/>
        <v>0</v>
      </c>
      <c r="X205" s="816">
        <f t="shared" si="156"/>
        <v>0</v>
      </c>
      <c r="Y205" s="816">
        <f t="shared" si="157"/>
        <v>0</v>
      </c>
      <c r="Z205" s="817">
        <f t="shared" si="158"/>
        <v>0</v>
      </c>
      <c r="AB205" s="453">
        <f t="shared" si="181"/>
        <v>0</v>
      </c>
      <c r="AC205" s="14">
        <f t="shared" si="159"/>
        <v>0</v>
      </c>
      <c r="AD205" s="819"/>
      <c r="AE205" s="631">
        <f t="shared" si="182"/>
        <v>0</v>
      </c>
      <c r="AF205" s="818">
        <f>SUM('MEDIÇÃO_OBJETO (1)'!AG205)</f>
        <v>0</v>
      </c>
      <c r="AG205" s="541">
        <f>SUM('MEDIÇÃO_OBJETO (1)'!AH205)</f>
        <v>0</v>
      </c>
      <c r="AH205" s="541">
        <f>SUM('MEDIÇÃO_OBJETO (1)'!AI205)</f>
        <v>0</v>
      </c>
      <c r="AI205" s="541">
        <f>SUM('MEDIÇÃO_OBJETO (1)'!AJ205)</f>
        <v>0</v>
      </c>
      <c r="AJ205" s="541">
        <f>SUM('MEDIÇÃO_OBJETO (1)'!AK205)</f>
        <v>0</v>
      </c>
      <c r="AK205" s="541">
        <f>SUM('MEDIÇÃO_OBJETO (1)'!AL205)</f>
        <v>0</v>
      </c>
      <c r="AL205" s="541">
        <f>SUM('MEDIÇÃO_OBJETO (1)'!AM205)</f>
        <v>0</v>
      </c>
      <c r="AM205" s="541">
        <f>SUM('MEDIÇÃO_OBJETO (1)'!AN205)</f>
        <v>0</v>
      </c>
      <c r="AN205" s="541">
        <f>SUM('MEDIÇÃO_OBJETO (1)'!AO205)</f>
        <v>0</v>
      </c>
      <c r="AO205" s="541">
        <f>SUM('MEDIÇÃO_OBJETO (1)'!AP205)</f>
        <v>0</v>
      </c>
      <c r="AP205" s="541">
        <f>SUM('MEDIÇÃO_OBJETO (1)'!AQ205)</f>
        <v>0</v>
      </c>
      <c r="AQ205" s="541">
        <f>SUM('MEDIÇÃO_OBJETO (1)'!AR205)</f>
        <v>0</v>
      </c>
      <c r="AR205" s="541">
        <f>SUM('MEDIÇÃO_OBJETO (1)'!AS205)</f>
        <v>0</v>
      </c>
      <c r="AS205" s="541">
        <f>SUM('MEDIÇÃO_OBJETO (1)'!AT205)</f>
        <v>0</v>
      </c>
      <c r="AT205" s="541">
        <f>SUM('MEDIÇÃO_OBJETO (1)'!AU205)</f>
        <v>0</v>
      </c>
      <c r="AU205" s="541">
        <f>SUM('MEDIÇÃO_OBJETO (1)'!AV205)</f>
        <v>0</v>
      </c>
      <c r="AV205" s="541">
        <f>SUM('MEDIÇÃO_OBJETO (1)'!AW205)</f>
        <v>0</v>
      </c>
      <c r="AW205" s="541">
        <f>SUM('MEDIÇÃO_OBJETO (1)'!AX205)</f>
        <v>0</v>
      </c>
      <c r="AX205" s="977"/>
      <c r="BN205" s="992">
        <f t="shared" si="160"/>
        <v>0</v>
      </c>
      <c r="BO205" s="538">
        <f t="shared" si="183"/>
        <v>0</v>
      </c>
      <c r="BP205" s="987">
        <f>IF(RESUMO_GLOBAL!$X$53="a",ROUND(AF205*$N205,RESUMO_GLOBAL!$X$54),IF(RESUMO_GLOBAL!$X$53="t",TRUNC(AF205*$N205,RESUMO_GLOBAL!$X$54),AF205*$N205))</f>
        <v>0</v>
      </c>
      <c r="BQ205" s="987">
        <f>IF(RESUMO_GLOBAL!$X$53="a",ROUND(AG205*$N205,RESUMO_GLOBAL!$X$54),IF(RESUMO_GLOBAL!$X$53="t",TRUNC(AG205*$N205,RESUMO_GLOBAL!$X$54),AG205*$N205))</f>
        <v>0</v>
      </c>
      <c r="BR205" s="987">
        <f>IF(RESUMO_GLOBAL!$X$53="a",ROUND(AH205*$N205,RESUMO_GLOBAL!$X$54),IF(RESUMO_GLOBAL!$X$53="t",TRUNC(AH205*$N205,RESUMO_GLOBAL!$X$54),AH205*$N205))</f>
        <v>0</v>
      </c>
      <c r="BS205" s="987">
        <f>IF(RESUMO_GLOBAL!$X$53="a",ROUND(AI205*$N205,RESUMO_GLOBAL!$X$54),IF(RESUMO_GLOBAL!$X$53="t",TRUNC(AI205*$N205,RESUMO_GLOBAL!$X$54),AI205*$N205))</f>
        <v>0</v>
      </c>
      <c r="BT205" s="987">
        <f>IF(RESUMO_GLOBAL!$X$53="a",ROUND(AJ205*$N205,RESUMO_GLOBAL!$X$54),IF(RESUMO_GLOBAL!$X$53="t",TRUNC(AJ205*$N205,RESUMO_GLOBAL!$X$54),AJ205*$N205))</f>
        <v>0</v>
      </c>
      <c r="BU205" s="987">
        <f>IF(RESUMO_GLOBAL!$X$53="a",ROUND(AK205*$N205,RESUMO_GLOBAL!$X$54),IF(RESUMO_GLOBAL!$X$53="t",TRUNC(AK205*$N205,RESUMO_GLOBAL!$X$54),AK205*$N205))</f>
        <v>0</v>
      </c>
      <c r="BV205" s="987">
        <f>IF(RESUMO_GLOBAL!$X$53="a",ROUND(AL205*$N205,RESUMO_GLOBAL!$X$54),IF(RESUMO_GLOBAL!$X$53="t",TRUNC(AL205*$N205,RESUMO_GLOBAL!$X$54),AL205*$N205))</f>
        <v>0</v>
      </c>
      <c r="BW205" s="987">
        <f>IF(RESUMO_GLOBAL!$X$53="a",ROUND(AM205*$N205,RESUMO_GLOBAL!$X$54),IF(RESUMO_GLOBAL!$X$53="t",TRUNC(AM205*$N205,RESUMO_GLOBAL!$X$54),AM205*$N205))</f>
        <v>0</v>
      </c>
      <c r="BX205" s="987">
        <f>IF(RESUMO_GLOBAL!$X$53="a",ROUND(AN205*$N205,RESUMO_GLOBAL!$X$54),IF(RESUMO_GLOBAL!$X$53="t",TRUNC(AN205*$N205,RESUMO_GLOBAL!$X$54),AN205*$N205))</f>
        <v>0</v>
      </c>
      <c r="BY205" s="987">
        <f>IF(RESUMO_GLOBAL!$X$53="a",ROUND(AO205*$N205,RESUMO_GLOBAL!$X$54),IF(RESUMO_GLOBAL!$X$53="t",TRUNC(AO205*$N205,RESUMO_GLOBAL!$X$54),AO205*$N205))</f>
        <v>0</v>
      </c>
      <c r="BZ205" s="987">
        <f>IF(RESUMO_GLOBAL!$X$53="a",ROUND(AP205*$N205,RESUMO_GLOBAL!$X$54),IF(RESUMO_GLOBAL!$X$53="t",TRUNC(AP205*$N205,RESUMO_GLOBAL!$X$54),AP205*$N205))</f>
        <v>0</v>
      </c>
      <c r="CA205" s="987">
        <f>IF(RESUMO_GLOBAL!$X$53="a",ROUND(AQ205*$N205,RESUMO_GLOBAL!$X$54),IF(RESUMO_GLOBAL!$X$53="t",TRUNC(AQ205*$N205,RESUMO_GLOBAL!$X$54),AQ205*$N205))</f>
        <v>0</v>
      </c>
      <c r="CB205" s="987">
        <f>IF(RESUMO_GLOBAL!$X$53="a",ROUND(AR205*$N205,RESUMO_GLOBAL!$X$54),IF(RESUMO_GLOBAL!$X$53="t",TRUNC(AR205*$N205,RESUMO_GLOBAL!$X$54),AR205*$N205))</f>
        <v>0</v>
      </c>
      <c r="CC205" s="987">
        <f>IF(RESUMO_GLOBAL!$X$53="a",ROUND(AS205*$N205,RESUMO_GLOBAL!$X$54),IF(RESUMO_GLOBAL!$X$53="t",TRUNC(AS205*$N205,RESUMO_GLOBAL!$X$54),AS205*$N205))</f>
        <v>0</v>
      </c>
      <c r="CD205" s="987">
        <f>IF(RESUMO_GLOBAL!$X$53="a",ROUND(AT205*$N205,RESUMO_GLOBAL!$X$54),IF(RESUMO_GLOBAL!$X$53="t",TRUNC(AT205*$N205,RESUMO_GLOBAL!$X$54),AT205*$N205))</f>
        <v>0</v>
      </c>
      <c r="CE205" s="987">
        <f>IF(RESUMO_GLOBAL!$X$53="a",ROUND(AU205*$N205,RESUMO_GLOBAL!$X$54),IF(RESUMO_GLOBAL!$X$53="t",TRUNC(AU205*$N205,RESUMO_GLOBAL!$X$54),AU205*$N205))</f>
        <v>0</v>
      </c>
      <c r="CF205" s="987">
        <f>IF(RESUMO_GLOBAL!$X$53="a",ROUND(AV205*$N205,RESUMO_GLOBAL!$X$54),IF(RESUMO_GLOBAL!$X$53="t",TRUNC(AV205*$N205,RESUMO_GLOBAL!$X$54),AV205*$N205))</f>
        <v>0</v>
      </c>
      <c r="CG205" s="987">
        <f>IF(RESUMO_GLOBAL!$X$53="a",ROUND(AW205*$N205,RESUMO_GLOBAL!$X$54),IF(RESUMO_GLOBAL!$X$53="t",TRUNC(AW205*$N205,RESUMO_GLOBAL!$X$54),AW205*$N205))</f>
        <v>0</v>
      </c>
      <c r="CK205" s="59">
        <f t="shared" si="162"/>
        <v>0</v>
      </c>
      <c r="CL205" s="59">
        <f t="shared" si="163"/>
        <v>0</v>
      </c>
      <c r="CM205" s="59">
        <f t="shared" si="164"/>
        <v>0</v>
      </c>
      <c r="CN205" s="59">
        <f t="shared" si="165"/>
        <v>0</v>
      </c>
      <c r="CO205" s="59">
        <f t="shared" si="166"/>
        <v>0</v>
      </c>
      <c r="CP205" s="59">
        <f t="shared" si="167"/>
        <v>0</v>
      </c>
      <c r="CQ205" s="59">
        <f t="shared" si="168"/>
        <v>0</v>
      </c>
      <c r="CR205" s="59">
        <f t="shared" si="169"/>
        <v>0</v>
      </c>
      <c r="CS205" s="59">
        <f t="shared" si="170"/>
        <v>0</v>
      </c>
      <c r="CT205" s="59">
        <f t="shared" si="171"/>
        <v>0</v>
      </c>
      <c r="CU205" s="59">
        <f t="shared" si="172"/>
        <v>0</v>
      </c>
      <c r="CV205" s="59">
        <f t="shared" si="173"/>
        <v>0</v>
      </c>
      <c r="CW205" s="59">
        <f t="shared" si="174"/>
        <v>0</v>
      </c>
      <c r="CX205" s="59">
        <f t="shared" si="175"/>
        <v>0</v>
      </c>
      <c r="CY205" s="59">
        <f t="shared" si="176"/>
        <v>0</v>
      </c>
      <c r="CZ205" s="59">
        <f t="shared" si="177"/>
        <v>0</v>
      </c>
      <c r="DA205" s="59">
        <f t="shared" si="178"/>
        <v>0</v>
      </c>
      <c r="DB205" s="59">
        <f t="shared" si="179"/>
        <v>0</v>
      </c>
      <c r="DE205">
        <f t="shared" si="161"/>
        <v>200</v>
      </c>
      <c r="DF205" t="str">
        <f t="shared" si="180"/>
        <v/>
      </c>
      <c r="DG205" s="59">
        <f>IF($C205&lt;&gt;0,SUM($CK206:CK206),0)</f>
        <v>0</v>
      </c>
      <c r="DH205" s="59">
        <f>IF($C205&lt;&gt;0,SUM($CK206:CL206),0)</f>
        <v>0</v>
      </c>
      <c r="DI205" s="59">
        <f>IF($C205&lt;&gt;0,SUM($CK206:CM206),0)</f>
        <v>0</v>
      </c>
      <c r="DJ205" s="59">
        <f>IF($C205&lt;&gt;0,SUM($CK206:CN206),0)</f>
        <v>0</v>
      </c>
      <c r="DK205" s="59">
        <f>IF($C205&lt;&gt;0,SUM($CK206:CO206),0)</f>
        <v>0</v>
      </c>
      <c r="DL205" s="59">
        <f>IF($C205&lt;&gt;0,SUM($CK206:CP206),0)</f>
        <v>0</v>
      </c>
      <c r="DM205" s="59">
        <f>IF($C205&lt;&gt;0,SUM($CK206:CQ206),0)</f>
        <v>0</v>
      </c>
      <c r="DN205" s="59">
        <f>IF($C205&lt;&gt;0,SUM($CK206:CR206),0)</f>
        <v>0</v>
      </c>
      <c r="DO205" s="59">
        <f>IF($C205&lt;&gt;0,SUM($CK206:CS206),0)</f>
        <v>0</v>
      </c>
      <c r="DP205" s="59">
        <f>IF($C205&lt;&gt;0,SUM($CK206:CT206),0)</f>
        <v>0</v>
      </c>
      <c r="DQ205" s="59">
        <f>IF($C205&lt;&gt;0,SUM($CK206:CU206),0)</f>
        <v>0</v>
      </c>
      <c r="DR205" s="59">
        <f>IF($C205&lt;&gt;0,SUM($CK206:CV206),0)</f>
        <v>0</v>
      </c>
      <c r="DS205" s="59">
        <f>IF($C205&lt;&gt;0,SUM($CK206:CW206),0)</f>
        <v>0</v>
      </c>
      <c r="DT205" s="59">
        <f>IF($C205&lt;&gt;0,SUM($CK206:CX206),0)</f>
        <v>0</v>
      </c>
      <c r="DU205" s="59">
        <f>IF($C205&lt;&gt;0,SUM($CK206:CY206),0)</f>
        <v>0</v>
      </c>
      <c r="DV205" s="59">
        <f>IF($C205&lt;&gt;0,SUM($CK206:CZ206),0)</f>
        <v>0</v>
      </c>
      <c r="DW205" s="59">
        <f>IF($C205&lt;&gt;0,SUM($CK206:DA206),0)</f>
        <v>0</v>
      </c>
      <c r="DX205" s="59">
        <f>IF($C205&lt;&gt;0,SUM($CK206:DB206),0)</f>
        <v>0</v>
      </c>
      <c r="DY205" s="952" t="str">
        <f t="shared" si="184"/>
        <v/>
      </c>
    </row>
    <row r="206" spans="1:129" ht="13.5" hidden="1" thickBot="1">
      <c r="A206" s="3" t="str">
        <f t="shared" si="185"/>
        <v/>
      </c>
      <c r="B206" s="805">
        <f>Dados_GLOBAL_Inicial!E206</f>
        <v>0</v>
      </c>
      <c r="C206" s="953">
        <f>IF(IFERROR(VALUE(Dados_GLOBAL_Inicial!F206),0)=0,0,Dados_GLOBAL_Inicial!F206)</f>
        <v>0</v>
      </c>
      <c r="D206" s="830">
        <f>Dados_GLOBAL_Inicial!G206</f>
        <v>0</v>
      </c>
      <c r="E206" s="830" t="str">
        <f>IF(IFERROR(VLOOKUP(F206,Cod_Gde_Itens!$A$1:$B$80,2,FALSE),0)&gt;549,IFERROR(VLOOKUP(F206,Cod_Gde_Itens!$A$1:$B$80,2,FALSE),0),IF(Dados_GLOBAL_Inicial!H206=0,"",Dados_GLOBAL_Inicial!H206))</f>
        <v/>
      </c>
      <c r="F206" s="823">
        <f>Dados_GLOBAL_Inicial!I206</f>
        <v>0</v>
      </c>
      <c r="G206" s="824">
        <f>Dados_GLOBAL_Inicial!J206</f>
        <v>0</v>
      </c>
      <c r="H206" s="454">
        <f>Dados_GLOBAL_Inicial!K206</f>
        <v>0</v>
      </c>
      <c r="I206" s="970">
        <f>SUM('MEDIÇÃO_OBJETO (1)'!I206)</f>
        <v>0</v>
      </c>
      <c r="J206" s="455">
        <f t="shared" si="150"/>
        <v>0</v>
      </c>
      <c r="K206" s="451">
        <f t="shared" si="151"/>
        <v>0</v>
      </c>
      <c r="L206" s="452">
        <f t="shared" si="152"/>
        <v>0</v>
      </c>
      <c r="M206" s="809">
        <f t="shared" si="153"/>
        <v>0</v>
      </c>
      <c r="N206" s="810">
        <f>IF(IFERROR(VALUE(Dados_GLOBAL_Inicial!L206),0)=0,0,Dados_GLOBAL_Inicial!L206)</f>
        <v>0</v>
      </c>
      <c r="O206" s="812">
        <f>SUM('MEDIÇÃO_OBJETO (1)'!O206)</f>
        <v>0</v>
      </c>
      <c r="P206" s="812">
        <f>SUM('MEDIÇÃO_OBJETO (1)'!P206)</f>
        <v>0</v>
      </c>
      <c r="Q206" s="813">
        <f t="shared" si="154"/>
        <v>0</v>
      </c>
      <c r="R206" s="951"/>
      <c r="S206" s="815">
        <f>SUM('MEDIÇÃO_OBJETO (1)'!S206)</f>
        <v>0</v>
      </c>
      <c r="T206" s="815">
        <f>SUM('MEDIÇÃO_OBJETO (1)'!T206)</f>
        <v>0</v>
      </c>
      <c r="V206" s="19"/>
      <c r="W206" s="978">
        <f t="shared" si="155"/>
        <v>0</v>
      </c>
      <c r="X206" s="816">
        <f t="shared" si="156"/>
        <v>0</v>
      </c>
      <c r="Y206" s="816">
        <f t="shared" si="157"/>
        <v>0</v>
      </c>
      <c r="Z206" s="817">
        <f t="shared" si="158"/>
        <v>0</v>
      </c>
      <c r="AB206" s="453">
        <f t="shared" si="181"/>
        <v>0</v>
      </c>
      <c r="AC206" s="14">
        <f t="shared" si="159"/>
        <v>0</v>
      </c>
      <c r="AD206" s="819"/>
      <c r="AE206" s="631">
        <f t="shared" si="182"/>
        <v>0</v>
      </c>
      <c r="AF206" s="818">
        <f>SUM('MEDIÇÃO_OBJETO (1)'!AG206)</f>
        <v>0</v>
      </c>
      <c r="AG206" s="541">
        <f>SUM('MEDIÇÃO_OBJETO (1)'!AH206)</f>
        <v>0</v>
      </c>
      <c r="AH206" s="541">
        <f>SUM('MEDIÇÃO_OBJETO (1)'!AI206)</f>
        <v>0</v>
      </c>
      <c r="AI206" s="541">
        <f>SUM('MEDIÇÃO_OBJETO (1)'!AJ206)</f>
        <v>0</v>
      </c>
      <c r="AJ206" s="541">
        <f>SUM('MEDIÇÃO_OBJETO (1)'!AK206)</f>
        <v>0</v>
      </c>
      <c r="AK206" s="541">
        <f>SUM('MEDIÇÃO_OBJETO (1)'!AL206)</f>
        <v>0</v>
      </c>
      <c r="AL206" s="541">
        <f>SUM('MEDIÇÃO_OBJETO (1)'!AM206)</f>
        <v>0</v>
      </c>
      <c r="AM206" s="541">
        <f>SUM('MEDIÇÃO_OBJETO (1)'!AN206)</f>
        <v>0</v>
      </c>
      <c r="AN206" s="541">
        <f>SUM('MEDIÇÃO_OBJETO (1)'!AO206)</f>
        <v>0</v>
      </c>
      <c r="AO206" s="541">
        <f>SUM('MEDIÇÃO_OBJETO (1)'!AP206)</f>
        <v>0</v>
      </c>
      <c r="AP206" s="541">
        <f>SUM('MEDIÇÃO_OBJETO (1)'!AQ206)</f>
        <v>0</v>
      </c>
      <c r="AQ206" s="541">
        <f>SUM('MEDIÇÃO_OBJETO (1)'!AR206)</f>
        <v>0</v>
      </c>
      <c r="AR206" s="541">
        <f>SUM('MEDIÇÃO_OBJETO (1)'!AS206)</f>
        <v>0</v>
      </c>
      <c r="AS206" s="541">
        <f>SUM('MEDIÇÃO_OBJETO (1)'!AT206)</f>
        <v>0</v>
      </c>
      <c r="AT206" s="541">
        <f>SUM('MEDIÇÃO_OBJETO (1)'!AU206)</f>
        <v>0</v>
      </c>
      <c r="AU206" s="541">
        <f>SUM('MEDIÇÃO_OBJETO (1)'!AV206)</f>
        <v>0</v>
      </c>
      <c r="AV206" s="541">
        <f>SUM('MEDIÇÃO_OBJETO (1)'!AW206)</f>
        <v>0</v>
      </c>
      <c r="AW206" s="541">
        <f>SUM('MEDIÇÃO_OBJETO (1)'!AX206)</f>
        <v>0</v>
      </c>
      <c r="AX206" s="977"/>
      <c r="BN206" s="992">
        <f t="shared" si="160"/>
        <v>0</v>
      </c>
      <c r="BO206" s="538">
        <f t="shared" si="183"/>
        <v>0</v>
      </c>
      <c r="BP206" s="987">
        <f>IF(RESUMO_GLOBAL!$X$53="a",ROUND(AF206*$N206,RESUMO_GLOBAL!$X$54),IF(RESUMO_GLOBAL!$X$53="t",TRUNC(AF206*$N206,RESUMO_GLOBAL!$X$54),AF206*$N206))</f>
        <v>0</v>
      </c>
      <c r="BQ206" s="987">
        <f>IF(RESUMO_GLOBAL!$X$53="a",ROUND(AG206*$N206,RESUMO_GLOBAL!$X$54),IF(RESUMO_GLOBAL!$X$53="t",TRUNC(AG206*$N206,RESUMO_GLOBAL!$X$54),AG206*$N206))</f>
        <v>0</v>
      </c>
      <c r="BR206" s="987">
        <f>IF(RESUMO_GLOBAL!$X$53="a",ROUND(AH206*$N206,RESUMO_GLOBAL!$X$54),IF(RESUMO_GLOBAL!$X$53="t",TRUNC(AH206*$N206,RESUMO_GLOBAL!$X$54),AH206*$N206))</f>
        <v>0</v>
      </c>
      <c r="BS206" s="987">
        <f>IF(RESUMO_GLOBAL!$X$53="a",ROUND(AI206*$N206,RESUMO_GLOBAL!$X$54),IF(RESUMO_GLOBAL!$X$53="t",TRUNC(AI206*$N206,RESUMO_GLOBAL!$X$54),AI206*$N206))</f>
        <v>0</v>
      </c>
      <c r="BT206" s="987">
        <f>IF(RESUMO_GLOBAL!$X$53="a",ROUND(AJ206*$N206,RESUMO_GLOBAL!$X$54),IF(RESUMO_GLOBAL!$X$53="t",TRUNC(AJ206*$N206,RESUMO_GLOBAL!$X$54),AJ206*$N206))</f>
        <v>0</v>
      </c>
      <c r="BU206" s="987">
        <f>IF(RESUMO_GLOBAL!$X$53="a",ROUND(AK206*$N206,RESUMO_GLOBAL!$X$54),IF(RESUMO_GLOBAL!$X$53="t",TRUNC(AK206*$N206,RESUMO_GLOBAL!$X$54),AK206*$N206))</f>
        <v>0</v>
      </c>
      <c r="BV206" s="987">
        <f>IF(RESUMO_GLOBAL!$X$53="a",ROUND(AL206*$N206,RESUMO_GLOBAL!$X$54),IF(RESUMO_GLOBAL!$X$53="t",TRUNC(AL206*$N206,RESUMO_GLOBAL!$X$54),AL206*$N206))</f>
        <v>0</v>
      </c>
      <c r="BW206" s="987">
        <f>IF(RESUMO_GLOBAL!$X$53="a",ROUND(AM206*$N206,RESUMO_GLOBAL!$X$54),IF(RESUMO_GLOBAL!$X$53="t",TRUNC(AM206*$N206,RESUMO_GLOBAL!$X$54),AM206*$N206))</f>
        <v>0</v>
      </c>
      <c r="BX206" s="987">
        <f>IF(RESUMO_GLOBAL!$X$53="a",ROUND(AN206*$N206,RESUMO_GLOBAL!$X$54),IF(RESUMO_GLOBAL!$X$53="t",TRUNC(AN206*$N206,RESUMO_GLOBAL!$X$54),AN206*$N206))</f>
        <v>0</v>
      </c>
      <c r="BY206" s="987">
        <f>IF(RESUMO_GLOBAL!$X$53="a",ROUND(AO206*$N206,RESUMO_GLOBAL!$X$54),IF(RESUMO_GLOBAL!$X$53="t",TRUNC(AO206*$N206,RESUMO_GLOBAL!$X$54),AO206*$N206))</f>
        <v>0</v>
      </c>
      <c r="BZ206" s="987">
        <f>IF(RESUMO_GLOBAL!$X$53="a",ROUND(AP206*$N206,RESUMO_GLOBAL!$X$54),IF(RESUMO_GLOBAL!$X$53="t",TRUNC(AP206*$N206,RESUMO_GLOBAL!$X$54),AP206*$N206))</f>
        <v>0</v>
      </c>
      <c r="CA206" s="987">
        <f>IF(RESUMO_GLOBAL!$X$53="a",ROUND(AQ206*$N206,RESUMO_GLOBAL!$X$54),IF(RESUMO_GLOBAL!$X$53="t",TRUNC(AQ206*$N206,RESUMO_GLOBAL!$X$54),AQ206*$N206))</f>
        <v>0</v>
      </c>
      <c r="CB206" s="987">
        <f>IF(RESUMO_GLOBAL!$X$53="a",ROUND(AR206*$N206,RESUMO_GLOBAL!$X$54),IF(RESUMO_GLOBAL!$X$53="t",TRUNC(AR206*$N206,RESUMO_GLOBAL!$X$54),AR206*$N206))</f>
        <v>0</v>
      </c>
      <c r="CC206" s="987">
        <f>IF(RESUMO_GLOBAL!$X$53="a",ROUND(AS206*$N206,RESUMO_GLOBAL!$X$54),IF(RESUMO_GLOBAL!$X$53="t",TRUNC(AS206*$N206,RESUMO_GLOBAL!$X$54),AS206*$N206))</f>
        <v>0</v>
      </c>
      <c r="CD206" s="987">
        <f>IF(RESUMO_GLOBAL!$X$53="a",ROUND(AT206*$N206,RESUMO_GLOBAL!$X$54),IF(RESUMO_GLOBAL!$X$53="t",TRUNC(AT206*$N206,RESUMO_GLOBAL!$X$54),AT206*$N206))</f>
        <v>0</v>
      </c>
      <c r="CE206" s="987">
        <f>IF(RESUMO_GLOBAL!$X$53="a",ROUND(AU206*$N206,RESUMO_GLOBAL!$X$54),IF(RESUMO_GLOBAL!$X$53="t",TRUNC(AU206*$N206,RESUMO_GLOBAL!$X$54),AU206*$N206))</f>
        <v>0</v>
      </c>
      <c r="CF206" s="987">
        <f>IF(RESUMO_GLOBAL!$X$53="a",ROUND(AV206*$N206,RESUMO_GLOBAL!$X$54),IF(RESUMO_GLOBAL!$X$53="t",TRUNC(AV206*$N206,RESUMO_GLOBAL!$X$54),AV206*$N206))</f>
        <v>0</v>
      </c>
      <c r="CG206" s="987">
        <f>IF(RESUMO_GLOBAL!$X$53="a",ROUND(AW206*$N206,RESUMO_GLOBAL!$X$54),IF(RESUMO_GLOBAL!$X$53="t",TRUNC(AW206*$N206,RESUMO_GLOBAL!$X$54),AW206*$N206))</f>
        <v>0</v>
      </c>
      <c r="CK206" s="59">
        <f t="shared" si="162"/>
        <v>0</v>
      </c>
      <c r="CL206" s="59">
        <f t="shared" si="163"/>
        <v>0</v>
      </c>
      <c r="CM206" s="59">
        <f t="shared" si="164"/>
        <v>0</v>
      </c>
      <c r="CN206" s="59">
        <f t="shared" si="165"/>
        <v>0</v>
      </c>
      <c r="CO206" s="59">
        <f t="shared" si="166"/>
        <v>0</v>
      </c>
      <c r="CP206" s="59">
        <f t="shared" si="167"/>
        <v>0</v>
      </c>
      <c r="CQ206" s="59">
        <f t="shared" si="168"/>
        <v>0</v>
      </c>
      <c r="CR206" s="59">
        <f t="shared" si="169"/>
        <v>0</v>
      </c>
      <c r="CS206" s="59">
        <f t="shared" si="170"/>
        <v>0</v>
      </c>
      <c r="CT206" s="59">
        <f t="shared" si="171"/>
        <v>0</v>
      </c>
      <c r="CU206" s="59">
        <f t="shared" si="172"/>
        <v>0</v>
      </c>
      <c r="CV206" s="59">
        <f t="shared" si="173"/>
        <v>0</v>
      </c>
      <c r="CW206" s="59">
        <f t="shared" si="174"/>
        <v>0</v>
      </c>
      <c r="CX206" s="59">
        <f t="shared" si="175"/>
        <v>0</v>
      </c>
      <c r="CY206" s="59">
        <f t="shared" si="176"/>
        <v>0</v>
      </c>
      <c r="CZ206" s="59">
        <f t="shared" si="177"/>
        <v>0</v>
      </c>
      <c r="DA206" s="59">
        <f t="shared" si="178"/>
        <v>0</v>
      </c>
      <c r="DB206" s="59">
        <f t="shared" si="179"/>
        <v>0</v>
      </c>
      <c r="DE206">
        <f t="shared" si="161"/>
        <v>201</v>
      </c>
      <c r="DF206" t="str">
        <f t="shared" si="180"/>
        <v/>
      </c>
      <c r="DG206" s="59">
        <f>IF($C206&lt;&gt;0,SUM($CK207:CK207),0)</f>
        <v>0</v>
      </c>
      <c r="DH206" s="59">
        <f>IF($C206&lt;&gt;0,SUM($CK207:CL207),0)</f>
        <v>0</v>
      </c>
      <c r="DI206" s="59">
        <f>IF($C206&lt;&gt;0,SUM($CK207:CM207),0)</f>
        <v>0</v>
      </c>
      <c r="DJ206" s="59">
        <f>IF($C206&lt;&gt;0,SUM($CK207:CN207),0)</f>
        <v>0</v>
      </c>
      <c r="DK206" s="59">
        <f>IF($C206&lt;&gt;0,SUM($CK207:CO207),0)</f>
        <v>0</v>
      </c>
      <c r="DL206" s="59">
        <f>IF($C206&lt;&gt;0,SUM($CK207:CP207),0)</f>
        <v>0</v>
      </c>
      <c r="DM206" s="59">
        <f>IF($C206&lt;&gt;0,SUM($CK207:CQ207),0)</f>
        <v>0</v>
      </c>
      <c r="DN206" s="59">
        <f>IF($C206&lt;&gt;0,SUM($CK207:CR207),0)</f>
        <v>0</v>
      </c>
      <c r="DO206" s="59">
        <f>IF($C206&lt;&gt;0,SUM($CK207:CS207),0)</f>
        <v>0</v>
      </c>
      <c r="DP206" s="59">
        <f>IF($C206&lt;&gt;0,SUM($CK207:CT207),0)</f>
        <v>0</v>
      </c>
      <c r="DQ206" s="59">
        <f>IF($C206&lt;&gt;0,SUM($CK207:CU207),0)</f>
        <v>0</v>
      </c>
      <c r="DR206" s="59">
        <f>IF($C206&lt;&gt;0,SUM($CK207:CV207),0)</f>
        <v>0</v>
      </c>
      <c r="DS206" s="59">
        <f>IF($C206&lt;&gt;0,SUM($CK207:CW207),0)</f>
        <v>0</v>
      </c>
      <c r="DT206" s="59">
        <f>IF($C206&lt;&gt;0,SUM($CK207:CX207),0)</f>
        <v>0</v>
      </c>
      <c r="DU206" s="59">
        <f>IF($C206&lt;&gt;0,SUM($CK207:CY207),0)</f>
        <v>0</v>
      </c>
      <c r="DV206" s="59">
        <f>IF($C206&lt;&gt;0,SUM($CK207:CZ207),0)</f>
        <v>0</v>
      </c>
      <c r="DW206" s="59">
        <f>IF($C206&lt;&gt;0,SUM($CK207:DA207),0)</f>
        <v>0</v>
      </c>
      <c r="DX206" s="59">
        <f>IF($C206&lt;&gt;0,SUM($CK207:DB207),0)</f>
        <v>0</v>
      </c>
      <c r="DY206" s="952" t="str">
        <f t="shared" si="184"/>
        <v/>
      </c>
    </row>
    <row r="207" spans="1:129" ht="13.5" hidden="1" thickBot="1">
      <c r="A207" s="3" t="str">
        <f t="shared" si="185"/>
        <v/>
      </c>
      <c r="B207" s="805">
        <f>Dados_GLOBAL_Inicial!E207</f>
        <v>0</v>
      </c>
      <c r="C207" s="953">
        <f>IF(IFERROR(VALUE(Dados_GLOBAL_Inicial!F207),0)=0,0,Dados_GLOBAL_Inicial!F207)</f>
        <v>0</v>
      </c>
      <c r="D207" s="830">
        <f>Dados_GLOBAL_Inicial!G207</f>
        <v>0</v>
      </c>
      <c r="E207" s="830" t="str">
        <f>IF(IFERROR(VLOOKUP(F207,Cod_Gde_Itens!$A$1:$B$80,2,FALSE),0)&gt;549,IFERROR(VLOOKUP(F207,Cod_Gde_Itens!$A$1:$B$80,2,FALSE),0),IF(Dados_GLOBAL_Inicial!H207=0,"",Dados_GLOBAL_Inicial!H207))</f>
        <v/>
      </c>
      <c r="F207" s="823">
        <f>Dados_GLOBAL_Inicial!I207</f>
        <v>0</v>
      </c>
      <c r="G207" s="824">
        <f>Dados_GLOBAL_Inicial!J207</f>
        <v>0</v>
      </c>
      <c r="H207" s="454">
        <f>Dados_GLOBAL_Inicial!K207</f>
        <v>0</v>
      </c>
      <c r="I207" s="970">
        <f>SUM('MEDIÇÃO_OBJETO (1)'!I207)</f>
        <v>0</v>
      </c>
      <c r="J207" s="455">
        <f t="shared" si="150"/>
        <v>0</v>
      </c>
      <c r="K207" s="451">
        <f t="shared" si="151"/>
        <v>0</v>
      </c>
      <c r="L207" s="452">
        <f t="shared" si="152"/>
        <v>0</v>
      </c>
      <c r="M207" s="809">
        <f t="shared" si="153"/>
        <v>0</v>
      </c>
      <c r="N207" s="810">
        <f>IF(IFERROR(VALUE(Dados_GLOBAL_Inicial!L207),0)=0,0,Dados_GLOBAL_Inicial!L207)</f>
        <v>0</v>
      </c>
      <c r="O207" s="812">
        <f>SUM('MEDIÇÃO_OBJETO (1)'!O207)</f>
        <v>0</v>
      </c>
      <c r="P207" s="812">
        <f>SUM('MEDIÇÃO_OBJETO (1)'!P207)</f>
        <v>0</v>
      </c>
      <c r="Q207" s="813">
        <f t="shared" si="154"/>
        <v>0</v>
      </c>
      <c r="R207" s="951"/>
      <c r="S207" s="815">
        <f>SUM('MEDIÇÃO_OBJETO (1)'!S207)</f>
        <v>0</v>
      </c>
      <c r="T207" s="815">
        <f>SUM('MEDIÇÃO_OBJETO (1)'!T207)</f>
        <v>0</v>
      </c>
      <c r="V207" s="19"/>
      <c r="W207" s="978">
        <f t="shared" si="155"/>
        <v>0</v>
      </c>
      <c r="X207" s="816">
        <f t="shared" si="156"/>
        <v>0</v>
      </c>
      <c r="Y207" s="816">
        <f t="shared" si="157"/>
        <v>0</v>
      </c>
      <c r="Z207" s="817">
        <f t="shared" si="158"/>
        <v>0</v>
      </c>
      <c r="AB207" s="453">
        <f t="shared" si="181"/>
        <v>0</v>
      </c>
      <c r="AC207" s="14">
        <f t="shared" si="159"/>
        <v>0</v>
      </c>
      <c r="AD207" s="819"/>
      <c r="AE207" s="631">
        <f t="shared" si="182"/>
        <v>0</v>
      </c>
      <c r="AF207" s="818">
        <f>SUM('MEDIÇÃO_OBJETO (1)'!AG207)</f>
        <v>0</v>
      </c>
      <c r="AG207" s="541">
        <f>SUM('MEDIÇÃO_OBJETO (1)'!AH207)</f>
        <v>0</v>
      </c>
      <c r="AH207" s="541">
        <f>SUM('MEDIÇÃO_OBJETO (1)'!AI207)</f>
        <v>0</v>
      </c>
      <c r="AI207" s="541">
        <f>SUM('MEDIÇÃO_OBJETO (1)'!AJ207)</f>
        <v>0</v>
      </c>
      <c r="AJ207" s="541">
        <f>SUM('MEDIÇÃO_OBJETO (1)'!AK207)</f>
        <v>0</v>
      </c>
      <c r="AK207" s="541">
        <f>SUM('MEDIÇÃO_OBJETO (1)'!AL207)</f>
        <v>0</v>
      </c>
      <c r="AL207" s="541">
        <f>SUM('MEDIÇÃO_OBJETO (1)'!AM207)</f>
        <v>0</v>
      </c>
      <c r="AM207" s="541">
        <f>SUM('MEDIÇÃO_OBJETO (1)'!AN207)</f>
        <v>0</v>
      </c>
      <c r="AN207" s="541">
        <f>SUM('MEDIÇÃO_OBJETO (1)'!AO207)</f>
        <v>0</v>
      </c>
      <c r="AO207" s="541">
        <f>SUM('MEDIÇÃO_OBJETO (1)'!AP207)</f>
        <v>0</v>
      </c>
      <c r="AP207" s="541">
        <f>SUM('MEDIÇÃO_OBJETO (1)'!AQ207)</f>
        <v>0</v>
      </c>
      <c r="AQ207" s="541">
        <f>SUM('MEDIÇÃO_OBJETO (1)'!AR207)</f>
        <v>0</v>
      </c>
      <c r="AR207" s="541">
        <f>SUM('MEDIÇÃO_OBJETO (1)'!AS207)</f>
        <v>0</v>
      </c>
      <c r="AS207" s="541">
        <f>SUM('MEDIÇÃO_OBJETO (1)'!AT207)</f>
        <v>0</v>
      </c>
      <c r="AT207" s="541">
        <f>SUM('MEDIÇÃO_OBJETO (1)'!AU207)</f>
        <v>0</v>
      </c>
      <c r="AU207" s="541">
        <f>SUM('MEDIÇÃO_OBJETO (1)'!AV207)</f>
        <v>0</v>
      </c>
      <c r="AV207" s="541">
        <f>SUM('MEDIÇÃO_OBJETO (1)'!AW207)</f>
        <v>0</v>
      </c>
      <c r="AW207" s="541">
        <f>SUM('MEDIÇÃO_OBJETO (1)'!AX207)</f>
        <v>0</v>
      </c>
      <c r="AX207" s="977"/>
      <c r="BN207" s="992">
        <f t="shared" si="160"/>
        <v>0</v>
      </c>
      <c r="BO207" s="538">
        <f t="shared" si="183"/>
        <v>0</v>
      </c>
      <c r="BP207" s="987">
        <f>IF(RESUMO_GLOBAL!$X$53="a",ROUND(AF207*$N207,RESUMO_GLOBAL!$X$54),IF(RESUMO_GLOBAL!$X$53="t",TRUNC(AF207*$N207,RESUMO_GLOBAL!$X$54),AF207*$N207))</f>
        <v>0</v>
      </c>
      <c r="BQ207" s="987">
        <f>IF(RESUMO_GLOBAL!$X$53="a",ROUND(AG207*$N207,RESUMO_GLOBAL!$X$54),IF(RESUMO_GLOBAL!$X$53="t",TRUNC(AG207*$N207,RESUMO_GLOBAL!$X$54),AG207*$N207))</f>
        <v>0</v>
      </c>
      <c r="BR207" s="987">
        <f>IF(RESUMO_GLOBAL!$X$53="a",ROUND(AH207*$N207,RESUMO_GLOBAL!$X$54),IF(RESUMO_GLOBAL!$X$53="t",TRUNC(AH207*$N207,RESUMO_GLOBAL!$X$54),AH207*$N207))</f>
        <v>0</v>
      </c>
      <c r="BS207" s="987">
        <f>IF(RESUMO_GLOBAL!$X$53="a",ROUND(AI207*$N207,RESUMO_GLOBAL!$X$54),IF(RESUMO_GLOBAL!$X$53="t",TRUNC(AI207*$N207,RESUMO_GLOBAL!$X$54),AI207*$N207))</f>
        <v>0</v>
      </c>
      <c r="BT207" s="987">
        <f>IF(RESUMO_GLOBAL!$X$53="a",ROUND(AJ207*$N207,RESUMO_GLOBAL!$X$54),IF(RESUMO_GLOBAL!$X$53="t",TRUNC(AJ207*$N207,RESUMO_GLOBAL!$X$54),AJ207*$N207))</f>
        <v>0</v>
      </c>
      <c r="BU207" s="987">
        <f>IF(RESUMO_GLOBAL!$X$53="a",ROUND(AK207*$N207,RESUMO_GLOBAL!$X$54),IF(RESUMO_GLOBAL!$X$53="t",TRUNC(AK207*$N207,RESUMO_GLOBAL!$X$54),AK207*$N207))</f>
        <v>0</v>
      </c>
      <c r="BV207" s="987">
        <f>IF(RESUMO_GLOBAL!$X$53="a",ROUND(AL207*$N207,RESUMO_GLOBAL!$X$54),IF(RESUMO_GLOBAL!$X$53="t",TRUNC(AL207*$N207,RESUMO_GLOBAL!$X$54),AL207*$N207))</f>
        <v>0</v>
      </c>
      <c r="BW207" s="987">
        <f>IF(RESUMO_GLOBAL!$X$53="a",ROUND(AM207*$N207,RESUMO_GLOBAL!$X$54),IF(RESUMO_GLOBAL!$X$53="t",TRUNC(AM207*$N207,RESUMO_GLOBAL!$X$54),AM207*$N207))</f>
        <v>0</v>
      </c>
      <c r="BX207" s="987">
        <f>IF(RESUMO_GLOBAL!$X$53="a",ROUND(AN207*$N207,RESUMO_GLOBAL!$X$54),IF(RESUMO_GLOBAL!$X$53="t",TRUNC(AN207*$N207,RESUMO_GLOBAL!$X$54),AN207*$N207))</f>
        <v>0</v>
      </c>
      <c r="BY207" s="987">
        <f>IF(RESUMO_GLOBAL!$X$53="a",ROUND(AO207*$N207,RESUMO_GLOBAL!$X$54),IF(RESUMO_GLOBAL!$X$53="t",TRUNC(AO207*$N207,RESUMO_GLOBAL!$X$54),AO207*$N207))</f>
        <v>0</v>
      </c>
      <c r="BZ207" s="987">
        <f>IF(RESUMO_GLOBAL!$X$53="a",ROUND(AP207*$N207,RESUMO_GLOBAL!$X$54),IF(RESUMO_GLOBAL!$X$53="t",TRUNC(AP207*$N207,RESUMO_GLOBAL!$X$54),AP207*$N207))</f>
        <v>0</v>
      </c>
      <c r="CA207" s="987">
        <f>IF(RESUMO_GLOBAL!$X$53="a",ROUND(AQ207*$N207,RESUMO_GLOBAL!$X$54),IF(RESUMO_GLOBAL!$X$53="t",TRUNC(AQ207*$N207,RESUMO_GLOBAL!$X$54),AQ207*$N207))</f>
        <v>0</v>
      </c>
      <c r="CB207" s="987">
        <f>IF(RESUMO_GLOBAL!$X$53="a",ROUND(AR207*$N207,RESUMO_GLOBAL!$X$54),IF(RESUMO_GLOBAL!$X$53="t",TRUNC(AR207*$N207,RESUMO_GLOBAL!$X$54),AR207*$N207))</f>
        <v>0</v>
      </c>
      <c r="CC207" s="987">
        <f>IF(RESUMO_GLOBAL!$X$53="a",ROUND(AS207*$N207,RESUMO_GLOBAL!$X$54),IF(RESUMO_GLOBAL!$X$53="t",TRUNC(AS207*$N207,RESUMO_GLOBAL!$X$54),AS207*$N207))</f>
        <v>0</v>
      </c>
      <c r="CD207" s="987">
        <f>IF(RESUMO_GLOBAL!$X$53="a",ROUND(AT207*$N207,RESUMO_GLOBAL!$X$54),IF(RESUMO_GLOBAL!$X$53="t",TRUNC(AT207*$N207,RESUMO_GLOBAL!$X$54),AT207*$N207))</f>
        <v>0</v>
      </c>
      <c r="CE207" s="987">
        <f>IF(RESUMO_GLOBAL!$X$53="a",ROUND(AU207*$N207,RESUMO_GLOBAL!$X$54),IF(RESUMO_GLOBAL!$X$53="t",TRUNC(AU207*$N207,RESUMO_GLOBAL!$X$54),AU207*$N207))</f>
        <v>0</v>
      </c>
      <c r="CF207" s="987">
        <f>IF(RESUMO_GLOBAL!$X$53="a",ROUND(AV207*$N207,RESUMO_GLOBAL!$X$54),IF(RESUMO_GLOBAL!$X$53="t",TRUNC(AV207*$N207,RESUMO_GLOBAL!$X$54),AV207*$N207))</f>
        <v>0</v>
      </c>
      <c r="CG207" s="987">
        <f>IF(RESUMO_GLOBAL!$X$53="a",ROUND(AW207*$N207,RESUMO_GLOBAL!$X$54),IF(RESUMO_GLOBAL!$X$53="t",TRUNC(AW207*$N207,RESUMO_GLOBAL!$X$54),AW207*$N207))</f>
        <v>0</v>
      </c>
      <c r="CK207" s="59">
        <f t="shared" si="162"/>
        <v>0</v>
      </c>
      <c r="CL207" s="59">
        <f t="shared" si="163"/>
        <v>0</v>
      </c>
      <c r="CM207" s="59">
        <f t="shared" si="164"/>
        <v>0</v>
      </c>
      <c r="CN207" s="59">
        <f t="shared" si="165"/>
        <v>0</v>
      </c>
      <c r="CO207" s="59">
        <f t="shared" si="166"/>
        <v>0</v>
      </c>
      <c r="CP207" s="59">
        <f t="shared" si="167"/>
        <v>0</v>
      </c>
      <c r="CQ207" s="59">
        <f t="shared" si="168"/>
        <v>0</v>
      </c>
      <c r="CR207" s="59">
        <f t="shared" si="169"/>
        <v>0</v>
      </c>
      <c r="CS207" s="59">
        <f t="shared" si="170"/>
        <v>0</v>
      </c>
      <c r="CT207" s="59">
        <f t="shared" si="171"/>
        <v>0</v>
      </c>
      <c r="CU207" s="59">
        <f t="shared" si="172"/>
        <v>0</v>
      </c>
      <c r="CV207" s="59">
        <f t="shared" si="173"/>
        <v>0</v>
      </c>
      <c r="CW207" s="59">
        <f t="shared" si="174"/>
        <v>0</v>
      </c>
      <c r="CX207" s="59">
        <f t="shared" si="175"/>
        <v>0</v>
      </c>
      <c r="CY207" s="59">
        <f t="shared" si="176"/>
        <v>0</v>
      </c>
      <c r="CZ207" s="59">
        <f t="shared" si="177"/>
        <v>0</v>
      </c>
      <c r="DA207" s="59">
        <f t="shared" si="178"/>
        <v>0</v>
      </c>
      <c r="DB207" s="59">
        <f t="shared" si="179"/>
        <v>0</v>
      </c>
      <c r="DE207">
        <f t="shared" si="161"/>
        <v>202</v>
      </c>
      <c r="DF207" t="str">
        <f t="shared" si="180"/>
        <v/>
      </c>
      <c r="DG207" s="59">
        <f>IF($C207&lt;&gt;0,SUM($CK208:CK208),0)</f>
        <v>0</v>
      </c>
      <c r="DH207" s="59">
        <f>IF($C207&lt;&gt;0,SUM($CK208:CL208),0)</f>
        <v>0</v>
      </c>
      <c r="DI207" s="59">
        <f>IF($C207&lt;&gt;0,SUM($CK208:CM208),0)</f>
        <v>0</v>
      </c>
      <c r="DJ207" s="59">
        <f>IF($C207&lt;&gt;0,SUM($CK208:CN208),0)</f>
        <v>0</v>
      </c>
      <c r="DK207" s="59">
        <f>IF($C207&lt;&gt;0,SUM($CK208:CO208),0)</f>
        <v>0</v>
      </c>
      <c r="DL207" s="59">
        <f>IF($C207&lt;&gt;0,SUM($CK208:CP208),0)</f>
        <v>0</v>
      </c>
      <c r="DM207" s="59">
        <f>IF($C207&lt;&gt;0,SUM($CK208:CQ208),0)</f>
        <v>0</v>
      </c>
      <c r="DN207" s="59">
        <f>IF($C207&lt;&gt;0,SUM($CK208:CR208),0)</f>
        <v>0</v>
      </c>
      <c r="DO207" s="59">
        <f>IF($C207&lt;&gt;0,SUM($CK208:CS208),0)</f>
        <v>0</v>
      </c>
      <c r="DP207" s="59">
        <f>IF($C207&lt;&gt;0,SUM($CK208:CT208),0)</f>
        <v>0</v>
      </c>
      <c r="DQ207" s="59">
        <f>IF($C207&lt;&gt;0,SUM($CK208:CU208),0)</f>
        <v>0</v>
      </c>
      <c r="DR207" s="59">
        <f>IF($C207&lt;&gt;0,SUM($CK208:CV208),0)</f>
        <v>0</v>
      </c>
      <c r="DS207" s="59">
        <f>IF($C207&lt;&gt;0,SUM($CK208:CW208),0)</f>
        <v>0</v>
      </c>
      <c r="DT207" s="59">
        <f>IF($C207&lt;&gt;0,SUM($CK208:CX208),0)</f>
        <v>0</v>
      </c>
      <c r="DU207" s="59">
        <f>IF($C207&lt;&gt;0,SUM($CK208:CY208),0)</f>
        <v>0</v>
      </c>
      <c r="DV207" s="59">
        <f>IF($C207&lt;&gt;0,SUM($CK208:CZ208),0)</f>
        <v>0</v>
      </c>
      <c r="DW207" s="59">
        <f>IF($C207&lt;&gt;0,SUM($CK208:DA208),0)</f>
        <v>0</v>
      </c>
      <c r="DX207" s="59">
        <f>IF($C207&lt;&gt;0,SUM($CK208:DB208),0)</f>
        <v>0</v>
      </c>
      <c r="DY207" s="952" t="str">
        <f t="shared" si="184"/>
        <v/>
      </c>
    </row>
    <row r="208" spans="1:129" ht="13.5" hidden="1" thickBot="1">
      <c r="A208" s="3" t="str">
        <f t="shared" si="185"/>
        <v/>
      </c>
      <c r="B208" s="805">
        <f>Dados_GLOBAL_Inicial!E208</f>
        <v>0</v>
      </c>
      <c r="C208" s="956">
        <f>IF(IFERROR(VALUE(Dados_GLOBAL_Inicial!F208),0)=0,0,Dados_GLOBAL_Inicial!F208)</f>
        <v>0</v>
      </c>
      <c r="D208" s="957">
        <f>Dados_GLOBAL_Inicial!G208</f>
        <v>0</v>
      </c>
      <c r="E208" s="957" t="str">
        <f>IF(IFERROR(VLOOKUP(F208,Cod_Gde_Itens!$A$1:$B$80,2,FALSE),0)&gt;549,IFERROR(VLOOKUP(F208,Cod_Gde_Itens!$A$1:$B$80,2,FALSE),0),IF(Dados_GLOBAL_Inicial!H208=0,"",Dados_GLOBAL_Inicial!H208))</f>
        <v/>
      </c>
      <c r="F208" s="958">
        <f>Dados_GLOBAL_Inicial!I208</f>
        <v>0</v>
      </c>
      <c r="G208" s="824">
        <f>Dados_GLOBAL_Inicial!J208</f>
        <v>0</v>
      </c>
      <c r="H208" s="454">
        <f>Dados_GLOBAL_Inicial!K208</f>
        <v>0</v>
      </c>
      <c r="I208" s="970">
        <f>SUM('MEDIÇÃO_OBJETO (1)'!I208)</f>
        <v>0</v>
      </c>
      <c r="J208" s="455">
        <f t="shared" si="150"/>
        <v>0</v>
      </c>
      <c r="K208" s="451">
        <f t="shared" si="151"/>
        <v>0</v>
      </c>
      <c r="L208" s="452">
        <f t="shared" si="152"/>
        <v>0</v>
      </c>
      <c r="M208" s="809">
        <f t="shared" si="153"/>
        <v>0</v>
      </c>
      <c r="N208" s="810">
        <f>IF(IFERROR(VALUE(Dados_GLOBAL_Inicial!L208),0)=0,0,Dados_GLOBAL_Inicial!L208)</f>
        <v>0</v>
      </c>
      <c r="O208" s="812">
        <f>SUM('MEDIÇÃO_OBJETO (1)'!O208)</f>
        <v>0</v>
      </c>
      <c r="P208" s="812">
        <f>SUM('MEDIÇÃO_OBJETO (1)'!P208)</f>
        <v>0</v>
      </c>
      <c r="Q208" s="813">
        <f t="shared" si="154"/>
        <v>0</v>
      </c>
      <c r="R208" s="951"/>
      <c r="S208" s="815">
        <f>SUM('MEDIÇÃO_OBJETO (1)'!S208)</f>
        <v>0</v>
      </c>
      <c r="T208" s="815">
        <f>SUM('MEDIÇÃO_OBJETO (1)'!T208)</f>
        <v>0</v>
      </c>
      <c r="V208" s="19"/>
      <c r="W208" s="978">
        <f t="shared" si="155"/>
        <v>0</v>
      </c>
      <c r="X208" s="816">
        <f t="shared" si="156"/>
        <v>0</v>
      </c>
      <c r="Y208" s="816">
        <f t="shared" si="157"/>
        <v>0</v>
      </c>
      <c r="Z208" s="817">
        <f t="shared" si="158"/>
        <v>0</v>
      </c>
      <c r="AB208" s="453">
        <f t="shared" si="181"/>
        <v>0</v>
      </c>
      <c r="AC208" s="14">
        <f t="shared" si="159"/>
        <v>0</v>
      </c>
      <c r="AD208" s="819"/>
      <c r="AE208" s="631">
        <f t="shared" si="182"/>
        <v>0</v>
      </c>
      <c r="AF208" s="818">
        <f>SUM('MEDIÇÃO_OBJETO (1)'!AG208)</f>
        <v>0</v>
      </c>
      <c r="AG208" s="541">
        <f>SUM('MEDIÇÃO_OBJETO (1)'!AH208)</f>
        <v>0</v>
      </c>
      <c r="AH208" s="541">
        <f>SUM('MEDIÇÃO_OBJETO (1)'!AI208)</f>
        <v>0</v>
      </c>
      <c r="AI208" s="541">
        <f>SUM('MEDIÇÃO_OBJETO (1)'!AJ208)</f>
        <v>0</v>
      </c>
      <c r="AJ208" s="541">
        <f>SUM('MEDIÇÃO_OBJETO (1)'!AK208)</f>
        <v>0</v>
      </c>
      <c r="AK208" s="541">
        <f>SUM('MEDIÇÃO_OBJETO (1)'!AL208)</f>
        <v>0</v>
      </c>
      <c r="AL208" s="541">
        <f>SUM('MEDIÇÃO_OBJETO (1)'!AM208)</f>
        <v>0</v>
      </c>
      <c r="AM208" s="541">
        <f>SUM('MEDIÇÃO_OBJETO (1)'!AN208)</f>
        <v>0</v>
      </c>
      <c r="AN208" s="541">
        <f>SUM('MEDIÇÃO_OBJETO (1)'!AO208)</f>
        <v>0</v>
      </c>
      <c r="AO208" s="541">
        <f>SUM('MEDIÇÃO_OBJETO (1)'!AP208)</f>
        <v>0</v>
      </c>
      <c r="AP208" s="541">
        <f>SUM('MEDIÇÃO_OBJETO (1)'!AQ208)</f>
        <v>0</v>
      </c>
      <c r="AQ208" s="541">
        <f>SUM('MEDIÇÃO_OBJETO (1)'!AR208)</f>
        <v>0</v>
      </c>
      <c r="AR208" s="541">
        <f>SUM('MEDIÇÃO_OBJETO (1)'!AS208)</f>
        <v>0</v>
      </c>
      <c r="AS208" s="541">
        <f>SUM('MEDIÇÃO_OBJETO (1)'!AT208)</f>
        <v>0</v>
      </c>
      <c r="AT208" s="541">
        <f>SUM('MEDIÇÃO_OBJETO (1)'!AU208)</f>
        <v>0</v>
      </c>
      <c r="AU208" s="541">
        <f>SUM('MEDIÇÃO_OBJETO (1)'!AV208)</f>
        <v>0</v>
      </c>
      <c r="AV208" s="541">
        <f>SUM('MEDIÇÃO_OBJETO (1)'!AW208)</f>
        <v>0</v>
      </c>
      <c r="AW208" s="541">
        <f>SUM('MEDIÇÃO_OBJETO (1)'!AX208)</f>
        <v>0</v>
      </c>
      <c r="AX208" s="977"/>
      <c r="BN208" s="992">
        <f t="shared" si="160"/>
        <v>0</v>
      </c>
      <c r="BO208" s="538">
        <f t="shared" si="183"/>
        <v>0</v>
      </c>
      <c r="BP208" s="987">
        <f>IF(RESUMO_GLOBAL!$X$53="a",ROUND(AF208*$N208,RESUMO_GLOBAL!$X$54),IF(RESUMO_GLOBAL!$X$53="t",TRUNC(AF208*$N208,RESUMO_GLOBAL!$X$54),AF208*$N208))</f>
        <v>0</v>
      </c>
      <c r="BQ208" s="987">
        <f>IF(RESUMO_GLOBAL!$X$53="a",ROUND(AG208*$N208,RESUMO_GLOBAL!$X$54),IF(RESUMO_GLOBAL!$X$53="t",TRUNC(AG208*$N208,RESUMO_GLOBAL!$X$54),AG208*$N208))</f>
        <v>0</v>
      </c>
      <c r="BR208" s="987">
        <f>IF(RESUMO_GLOBAL!$X$53="a",ROUND(AH208*$N208,RESUMO_GLOBAL!$X$54),IF(RESUMO_GLOBAL!$X$53="t",TRUNC(AH208*$N208,RESUMO_GLOBAL!$X$54),AH208*$N208))</f>
        <v>0</v>
      </c>
      <c r="BS208" s="987">
        <f>IF(RESUMO_GLOBAL!$X$53="a",ROUND(AI208*$N208,RESUMO_GLOBAL!$X$54),IF(RESUMO_GLOBAL!$X$53="t",TRUNC(AI208*$N208,RESUMO_GLOBAL!$X$54),AI208*$N208))</f>
        <v>0</v>
      </c>
      <c r="BT208" s="987">
        <f>IF(RESUMO_GLOBAL!$X$53="a",ROUND(AJ208*$N208,RESUMO_GLOBAL!$X$54),IF(RESUMO_GLOBAL!$X$53="t",TRUNC(AJ208*$N208,RESUMO_GLOBAL!$X$54),AJ208*$N208))</f>
        <v>0</v>
      </c>
      <c r="BU208" s="987">
        <f>IF(RESUMO_GLOBAL!$X$53="a",ROUND(AK208*$N208,RESUMO_GLOBAL!$X$54),IF(RESUMO_GLOBAL!$X$53="t",TRUNC(AK208*$N208,RESUMO_GLOBAL!$X$54),AK208*$N208))</f>
        <v>0</v>
      </c>
      <c r="BV208" s="987">
        <f>IF(RESUMO_GLOBAL!$X$53="a",ROUND(AL208*$N208,RESUMO_GLOBAL!$X$54),IF(RESUMO_GLOBAL!$X$53="t",TRUNC(AL208*$N208,RESUMO_GLOBAL!$X$54),AL208*$N208))</f>
        <v>0</v>
      </c>
      <c r="BW208" s="987">
        <f>IF(RESUMO_GLOBAL!$X$53="a",ROUND(AM208*$N208,RESUMO_GLOBAL!$X$54),IF(RESUMO_GLOBAL!$X$53="t",TRUNC(AM208*$N208,RESUMO_GLOBAL!$X$54),AM208*$N208))</f>
        <v>0</v>
      </c>
      <c r="BX208" s="987">
        <f>IF(RESUMO_GLOBAL!$X$53="a",ROUND(AN208*$N208,RESUMO_GLOBAL!$X$54),IF(RESUMO_GLOBAL!$X$53="t",TRUNC(AN208*$N208,RESUMO_GLOBAL!$X$54),AN208*$N208))</f>
        <v>0</v>
      </c>
      <c r="BY208" s="987">
        <f>IF(RESUMO_GLOBAL!$X$53="a",ROUND(AO208*$N208,RESUMO_GLOBAL!$X$54),IF(RESUMO_GLOBAL!$X$53="t",TRUNC(AO208*$N208,RESUMO_GLOBAL!$X$54),AO208*$N208))</f>
        <v>0</v>
      </c>
      <c r="BZ208" s="987">
        <f>IF(RESUMO_GLOBAL!$X$53="a",ROUND(AP208*$N208,RESUMO_GLOBAL!$X$54),IF(RESUMO_GLOBAL!$X$53="t",TRUNC(AP208*$N208,RESUMO_GLOBAL!$X$54),AP208*$N208))</f>
        <v>0</v>
      </c>
      <c r="CA208" s="987">
        <f>IF(RESUMO_GLOBAL!$X$53="a",ROUND(AQ208*$N208,RESUMO_GLOBAL!$X$54),IF(RESUMO_GLOBAL!$X$53="t",TRUNC(AQ208*$N208,RESUMO_GLOBAL!$X$54),AQ208*$N208))</f>
        <v>0</v>
      </c>
      <c r="CB208" s="987">
        <f>IF(RESUMO_GLOBAL!$X$53="a",ROUND(AR208*$N208,RESUMO_GLOBAL!$X$54),IF(RESUMO_GLOBAL!$X$53="t",TRUNC(AR208*$N208,RESUMO_GLOBAL!$X$54),AR208*$N208))</f>
        <v>0</v>
      </c>
      <c r="CC208" s="987">
        <f>IF(RESUMO_GLOBAL!$X$53="a",ROUND(AS208*$N208,RESUMO_GLOBAL!$X$54),IF(RESUMO_GLOBAL!$X$53="t",TRUNC(AS208*$N208,RESUMO_GLOBAL!$X$54),AS208*$N208))</f>
        <v>0</v>
      </c>
      <c r="CD208" s="987">
        <f>IF(RESUMO_GLOBAL!$X$53="a",ROUND(AT208*$N208,RESUMO_GLOBAL!$X$54),IF(RESUMO_GLOBAL!$X$53="t",TRUNC(AT208*$N208,RESUMO_GLOBAL!$X$54),AT208*$N208))</f>
        <v>0</v>
      </c>
      <c r="CE208" s="987">
        <f>IF(RESUMO_GLOBAL!$X$53="a",ROUND(AU208*$N208,RESUMO_GLOBAL!$X$54),IF(RESUMO_GLOBAL!$X$53="t",TRUNC(AU208*$N208,RESUMO_GLOBAL!$X$54),AU208*$N208))</f>
        <v>0</v>
      </c>
      <c r="CF208" s="987">
        <f>IF(RESUMO_GLOBAL!$X$53="a",ROUND(AV208*$N208,RESUMO_GLOBAL!$X$54),IF(RESUMO_GLOBAL!$X$53="t",TRUNC(AV208*$N208,RESUMO_GLOBAL!$X$54),AV208*$N208))</f>
        <v>0</v>
      </c>
      <c r="CG208" s="987">
        <f>IF(RESUMO_GLOBAL!$X$53="a",ROUND(AW208*$N208,RESUMO_GLOBAL!$X$54),IF(RESUMO_GLOBAL!$X$53="t",TRUNC(AW208*$N208,RESUMO_GLOBAL!$X$54),AW208*$N208))</f>
        <v>0</v>
      </c>
      <c r="CK208" s="59">
        <f t="shared" si="162"/>
        <v>0</v>
      </c>
      <c r="CL208" s="59">
        <f t="shared" si="163"/>
        <v>0</v>
      </c>
      <c r="CM208" s="59">
        <f t="shared" si="164"/>
        <v>0</v>
      </c>
      <c r="CN208" s="59">
        <f t="shared" si="165"/>
        <v>0</v>
      </c>
      <c r="CO208" s="59">
        <f t="shared" si="166"/>
        <v>0</v>
      </c>
      <c r="CP208" s="59">
        <f t="shared" si="167"/>
        <v>0</v>
      </c>
      <c r="CQ208" s="59">
        <f t="shared" si="168"/>
        <v>0</v>
      </c>
      <c r="CR208" s="59">
        <f t="shared" si="169"/>
        <v>0</v>
      </c>
      <c r="CS208" s="59">
        <f t="shared" si="170"/>
        <v>0</v>
      </c>
      <c r="CT208" s="59">
        <f t="shared" si="171"/>
        <v>0</v>
      </c>
      <c r="CU208" s="59">
        <f t="shared" si="172"/>
        <v>0</v>
      </c>
      <c r="CV208" s="59">
        <f t="shared" si="173"/>
        <v>0</v>
      </c>
      <c r="CW208" s="59">
        <f t="shared" si="174"/>
        <v>0</v>
      </c>
      <c r="CX208" s="59">
        <f t="shared" si="175"/>
        <v>0</v>
      </c>
      <c r="CY208" s="59">
        <f t="shared" si="176"/>
        <v>0</v>
      </c>
      <c r="CZ208" s="59">
        <f t="shared" si="177"/>
        <v>0</v>
      </c>
      <c r="DA208" s="59">
        <f t="shared" si="178"/>
        <v>0</v>
      </c>
      <c r="DB208" s="59">
        <f t="shared" si="179"/>
        <v>0</v>
      </c>
      <c r="DE208">
        <f t="shared" si="161"/>
        <v>203</v>
      </c>
      <c r="DF208" t="str">
        <f t="shared" si="180"/>
        <v/>
      </c>
      <c r="DG208" s="59">
        <f>IF($C208&lt;&gt;0,SUM($CK209:CK209),0)</f>
        <v>0</v>
      </c>
      <c r="DH208" s="59">
        <f>IF($C208&lt;&gt;0,SUM($CK209:CL209),0)</f>
        <v>0</v>
      </c>
      <c r="DI208" s="59">
        <f>IF($C208&lt;&gt;0,SUM($CK209:CM209),0)</f>
        <v>0</v>
      </c>
      <c r="DJ208" s="59">
        <f>IF($C208&lt;&gt;0,SUM($CK209:CN209),0)</f>
        <v>0</v>
      </c>
      <c r="DK208" s="59">
        <f>IF($C208&lt;&gt;0,SUM($CK209:CO209),0)</f>
        <v>0</v>
      </c>
      <c r="DL208" s="59">
        <f>IF($C208&lt;&gt;0,SUM($CK209:CP209),0)</f>
        <v>0</v>
      </c>
      <c r="DM208" s="59">
        <f>IF($C208&lt;&gt;0,SUM($CK209:CQ209),0)</f>
        <v>0</v>
      </c>
      <c r="DN208" s="59">
        <f>IF($C208&lt;&gt;0,SUM($CK209:CR209),0)</f>
        <v>0</v>
      </c>
      <c r="DO208" s="59">
        <f>IF($C208&lt;&gt;0,SUM($CK209:CS209),0)</f>
        <v>0</v>
      </c>
      <c r="DP208" s="59">
        <f>IF($C208&lt;&gt;0,SUM($CK209:CT209),0)</f>
        <v>0</v>
      </c>
      <c r="DQ208" s="59">
        <f>IF($C208&lt;&gt;0,SUM($CK209:CU209),0)</f>
        <v>0</v>
      </c>
      <c r="DR208" s="59">
        <f>IF($C208&lt;&gt;0,SUM($CK209:CV209),0)</f>
        <v>0</v>
      </c>
      <c r="DS208" s="59">
        <f>IF($C208&lt;&gt;0,SUM($CK209:CW209),0)</f>
        <v>0</v>
      </c>
      <c r="DT208" s="59">
        <f>IF($C208&lt;&gt;0,SUM($CK209:CX209),0)</f>
        <v>0</v>
      </c>
      <c r="DU208" s="59">
        <f>IF($C208&lt;&gt;0,SUM($CK209:CY209),0)</f>
        <v>0</v>
      </c>
      <c r="DV208" s="59">
        <f>IF($C208&lt;&gt;0,SUM($CK209:CZ209),0)</f>
        <v>0</v>
      </c>
      <c r="DW208" s="59">
        <f>IF($C208&lt;&gt;0,SUM($CK209:DA209),0)</f>
        <v>0</v>
      </c>
      <c r="DX208" s="59">
        <f>IF($C208&lt;&gt;0,SUM($CK209:DB209),0)</f>
        <v>0</v>
      </c>
      <c r="DY208" s="952" t="str">
        <f t="shared" si="184"/>
        <v/>
      </c>
    </row>
    <row r="209" spans="1:129" ht="13.5" hidden="1" thickBot="1">
      <c r="A209" s="3" t="str">
        <f t="shared" si="185"/>
        <v/>
      </c>
      <c r="B209" s="805">
        <f>Dados_GLOBAL_Inicial!E209</f>
        <v>0</v>
      </c>
      <c r="C209" s="953">
        <f>IF(IFERROR(VALUE(Dados_GLOBAL_Inicial!F209),0)=0,0,Dados_GLOBAL_Inicial!F209)</f>
        <v>0</v>
      </c>
      <c r="D209" s="830">
        <f>Dados_GLOBAL_Inicial!G209</f>
        <v>0</v>
      </c>
      <c r="E209" s="830" t="str">
        <f>IF(IFERROR(VLOOKUP(F209,Cod_Gde_Itens!$A$1:$B$80,2,FALSE),0)&gt;549,IFERROR(VLOOKUP(F209,Cod_Gde_Itens!$A$1:$B$80,2,FALSE),0),IF(Dados_GLOBAL_Inicial!H209=0,"",Dados_GLOBAL_Inicial!H209))</f>
        <v/>
      </c>
      <c r="F209" s="823">
        <f>Dados_GLOBAL_Inicial!I209</f>
        <v>0</v>
      </c>
      <c r="G209" s="824">
        <f>Dados_GLOBAL_Inicial!J209</f>
        <v>0</v>
      </c>
      <c r="H209" s="454">
        <f>Dados_GLOBAL_Inicial!K209</f>
        <v>0</v>
      </c>
      <c r="I209" s="970">
        <f>SUM('MEDIÇÃO_OBJETO (1)'!I209)</f>
        <v>0</v>
      </c>
      <c r="J209" s="455">
        <f t="shared" si="150"/>
        <v>0</v>
      </c>
      <c r="K209" s="451">
        <f t="shared" si="151"/>
        <v>0</v>
      </c>
      <c r="L209" s="452">
        <f t="shared" si="152"/>
        <v>0</v>
      </c>
      <c r="M209" s="809">
        <f t="shared" si="153"/>
        <v>0</v>
      </c>
      <c r="N209" s="810">
        <f>IF(IFERROR(VALUE(Dados_GLOBAL_Inicial!L209),0)=0,0,Dados_GLOBAL_Inicial!L209)</f>
        <v>0</v>
      </c>
      <c r="O209" s="812">
        <f>SUM('MEDIÇÃO_OBJETO (1)'!O209)</f>
        <v>0</v>
      </c>
      <c r="P209" s="812">
        <f>SUM('MEDIÇÃO_OBJETO (1)'!P209)</f>
        <v>0</v>
      </c>
      <c r="Q209" s="813">
        <f t="shared" si="154"/>
        <v>0</v>
      </c>
      <c r="R209" s="951"/>
      <c r="S209" s="815">
        <f>SUM('MEDIÇÃO_OBJETO (1)'!S209)</f>
        <v>0</v>
      </c>
      <c r="T209" s="815">
        <f>SUM('MEDIÇÃO_OBJETO (1)'!T209)</f>
        <v>0</v>
      </c>
      <c r="V209" s="19"/>
      <c r="W209" s="978">
        <f t="shared" si="155"/>
        <v>0</v>
      </c>
      <c r="X209" s="816">
        <f t="shared" si="156"/>
        <v>0</v>
      </c>
      <c r="Y209" s="816">
        <f t="shared" si="157"/>
        <v>0</v>
      </c>
      <c r="Z209" s="817">
        <f t="shared" si="158"/>
        <v>0</v>
      </c>
      <c r="AB209" s="453">
        <f t="shared" si="181"/>
        <v>0</v>
      </c>
      <c r="AC209" s="14">
        <f t="shared" si="159"/>
        <v>0</v>
      </c>
      <c r="AD209" s="819"/>
      <c r="AE209" s="631">
        <f t="shared" si="182"/>
        <v>0</v>
      </c>
      <c r="AF209" s="818">
        <f>SUM('MEDIÇÃO_OBJETO (1)'!AG209)</f>
        <v>0</v>
      </c>
      <c r="AG209" s="541">
        <f>SUM('MEDIÇÃO_OBJETO (1)'!AH209)</f>
        <v>0</v>
      </c>
      <c r="AH209" s="541">
        <f>SUM('MEDIÇÃO_OBJETO (1)'!AI209)</f>
        <v>0</v>
      </c>
      <c r="AI209" s="541">
        <f>SUM('MEDIÇÃO_OBJETO (1)'!AJ209)</f>
        <v>0</v>
      </c>
      <c r="AJ209" s="541">
        <f>SUM('MEDIÇÃO_OBJETO (1)'!AK209)</f>
        <v>0</v>
      </c>
      <c r="AK209" s="541">
        <f>SUM('MEDIÇÃO_OBJETO (1)'!AL209)</f>
        <v>0</v>
      </c>
      <c r="AL209" s="541">
        <f>SUM('MEDIÇÃO_OBJETO (1)'!AM209)</f>
        <v>0</v>
      </c>
      <c r="AM209" s="541">
        <f>SUM('MEDIÇÃO_OBJETO (1)'!AN209)</f>
        <v>0</v>
      </c>
      <c r="AN209" s="541">
        <f>SUM('MEDIÇÃO_OBJETO (1)'!AO209)</f>
        <v>0</v>
      </c>
      <c r="AO209" s="541">
        <f>SUM('MEDIÇÃO_OBJETO (1)'!AP209)</f>
        <v>0</v>
      </c>
      <c r="AP209" s="541">
        <f>SUM('MEDIÇÃO_OBJETO (1)'!AQ209)</f>
        <v>0</v>
      </c>
      <c r="AQ209" s="541">
        <f>SUM('MEDIÇÃO_OBJETO (1)'!AR209)</f>
        <v>0</v>
      </c>
      <c r="AR209" s="541">
        <f>SUM('MEDIÇÃO_OBJETO (1)'!AS209)</f>
        <v>0</v>
      </c>
      <c r="AS209" s="541">
        <f>SUM('MEDIÇÃO_OBJETO (1)'!AT209)</f>
        <v>0</v>
      </c>
      <c r="AT209" s="541">
        <f>SUM('MEDIÇÃO_OBJETO (1)'!AU209)</f>
        <v>0</v>
      </c>
      <c r="AU209" s="541">
        <f>SUM('MEDIÇÃO_OBJETO (1)'!AV209)</f>
        <v>0</v>
      </c>
      <c r="AV209" s="541">
        <f>SUM('MEDIÇÃO_OBJETO (1)'!AW209)</f>
        <v>0</v>
      </c>
      <c r="AW209" s="541">
        <f>SUM('MEDIÇÃO_OBJETO (1)'!AX209)</f>
        <v>0</v>
      </c>
      <c r="AX209" s="977"/>
      <c r="BN209" s="992">
        <f t="shared" si="160"/>
        <v>0</v>
      </c>
      <c r="BO209" s="538">
        <f t="shared" si="183"/>
        <v>0</v>
      </c>
      <c r="BP209" s="987">
        <f>IF(RESUMO_GLOBAL!$X$53="a",ROUND(AF209*$N209,RESUMO_GLOBAL!$X$54),IF(RESUMO_GLOBAL!$X$53="t",TRUNC(AF209*$N209,RESUMO_GLOBAL!$X$54),AF209*$N209))</f>
        <v>0</v>
      </c>
      <c r="BQ209" s="987">
        <f>IF(RESUMO_GLOBAL!$X$53="a",ROUND(AG209*$N209,RESUMO_GLOBAL!$X$54),IF(RESUMO_GLOBAL!$X$53="t",TRUNC(AG209*$N209,RESUMO_GLOBAL!$X$54),AG209*$N209))</f>
        <v>0</v>
      </c>
      <c r="BR209" s="987">
        <f>IF(RESUMO_GLOBAL!$X$53="a",ROUND(AH209*$N209,RESUMO_GLOBAL!$X$54),IF(RESUMO_GLOBAL!$X$53="t",TRUNC(AH209*$N209,RESUMO_GLOBAL!$X$54),AH209*$N209))</f>
        <v>0</v>
      </c>
      <c r="BS209" s="987">
        <f>IF(RESUMO_GLOBAL!$X$53="a",ROUND(AI209*$N209,RESUMO_GLOBAL!$X$54),IF(RESUMO_GLOBAL!$X$53="t",TRUNC(AI209*$N209,RESUMO_GLOBAL!$X$54),AI209*$N209))</f>
        <v>0</v>
      </c>
      <c r="BT209" s="987">
        <f>IF(RESUMO_GLOBAL!$X$53="a",ROUND(AJ209*$N209,RESUMO_GLOBAL!$X$54),IF(RESUMO_GLOBAL!$X$53="t",TRUNC(AJ209*$N209,RESUMO_GLOBAL!$X$54),AJ209*$N209))</f>
        <v>0</v>
      </c>
      <c r="BU209" s="987">
        <f>IF(RESUMO_GLOBAL!$X$53="a",ROUND(AK209*$N209,RESUMO_GLOBAL!$X$54),IF(RESUMO_GLOBAL!$X$53="t",TRUNC(AK209*$N209,RESUMO_GLOBAL!$X$54),AK209*$N209))</f>
        <v>0</v>
      </c>
      <c r="BV209" s="987">
        <f>IF(RESUMO_GLOBAL!$X$53="a",ROUND(AL209*$N209,RESUMO_GLOBAL!$X$54),IF(RESUMO_GLOBAL!$X$53="t",TRUNC(AL209*$N209,RESUMO_GLOBAL!$X$54),AL209*$N209))</f>
        <v>0</v>
      </c>
      <c r="BW209" s="987">
        <f>IF(RESUMO_GLOBAL!$X$53="a",ROUND(AM209*$N209,RESUMO_GLOBAL!$X$54),IF(RESUMO_GLOBAL!$X$53="t",TRUNC(AM209*$N209,RESUMO_GLOBAL!$X$54),AM209*$N209))</f>
        <v>0</v>
      </c>
      <c r="BX209" s="987">
        <f>IF(RESUMO_GLOBAL!$X$53="a",ROUND(AN209*$N209,RESUMO_GLOBAL!$X$54),IF(RESUMO_GLOBAL!$X$53="t",TRUNC(AN209*$N209,RESUMO_GLOBAL!$X$54),AN209*$N209))</f>
        <v>0</v>
      </c>
      <c r="BY209" s="987">
        <f>IF(RESUMO_GLOBAL!$X$53="a",ROUND(AO209*$N209,RESUMO_GLOBAL!$X$54),IF(RESUMO_GLOBAL!$X$53="t",TRUNC(AO209*$N209,RESUMO_GLOBAL!$X$54),AO209*$N209))</f>
        <v>0</v>
      </c>
      <c r="BZ209" s="987">
        <f>IF(RESUMO_GLOBAL!$X$53="a",ROUND(AP209*$N209,RESUMO_GLOBAL!$X$54),IF(RESUMO_GLOBAL!$X$53="t",TRUNC(AP209*$N209,RESUMO_GLOBAL!$X$54),AP209*$N209))</f>
        <v>0</v>
      </c>
      <c r="CA209" s="987">
        <f>IF(RESUMO_GLOBAL!$X$53="a",ROUND(AQ209*$N209,RESUMO_GLOBAL!$X$54),IF(RESUMO_GLOBAL!$X$53="t",TRUNC(AQ209*$N209,RESUMO_GLOBAL!$X$54),AQ209*$N209))</f>
        <v>0</v>
      </c>
      <c r="CB209" s="987">
        <f>IF(RESUMO_GLOBAL!$X$53="a",ROUND(AR209*$N209,RESUMO_GLOBAL!$X$54),IF(RESUMO_GLOBAL!$X$53="t",TRUNC(AR209*$N209,RESUMO_GLOBAL!$X$54),AR209*$N209))</f>
        <v>0</v>
      </c>
      <c r="CC209" s="987">
        <f>IF(RESUMO_GLOBAL!$X$53="a",ROUND(AS209*$N209,RESUMO_GLOBAL!$X$54),IF(RESUMO_GLOBAL!$X$53="t",TRUNC(AS209*$N209,RESUMO_GLOBAL!$X$54),AS209*$N209))</f>
        <v>0</v>
      </c>
      <c r="CD209" s="987">
        <f>IF(RESUMO_GLOBAL!$X$53="a",ROUND(AT209*$N209,RESUMO_GLOBAL!$X$54),IF(RESUMO_GLOBAL!$X$53="t",TRUNC(AT209*$N209,RESUMO_GLOBAL!$X$54),AT209*$N209))</f>
        <v>0</v>
      </c>
      <c r="CE209" s="987">
        <f>IF(RESUMO_GLOBAL!$X$53="a",ROUND(AU209*$N209,RESUMO_GLOBAL!$X$54),IF(RESUMO_GLOBAL!$X$53="t",TRUNC(AU209*$N209,RESUMO_GLOBAL!$X$54),AU209*$N209))</f>
        <v>0</v>
      </c>
      <c r="CF209" s="987">
        <f>IF(RESUMO_GLOBAL!$X$53="a",ROUND(AV209*$N209,RESUMO_GLOBAL!$X$54),IF(RESUMO_GLOBAL!$X$53="t",TRUNC(AV209*$N209,RESUMO_GLOBAL!$X$54),AV209*$N209))</f>
        <v>0</v>
      </c>
      <c r="CG209" s="987">
        <f>IF(RESUMO_GLOBAL!$X$53="a",ROUND(AW209*$N209,RESUMO_GLOBAL!$X$54),IF(RESUMO_GLOBAL!$X$53="t",TRUNC(AW209*$N209,RESUMO_GLOBAL!$X$54),AW209*$N209))</f>
        <v>0</v>
      </c>
      <c r="CK209" s="59">
        <f t="shared" si="162"/>
        <v>0</v>
      </c>
      <c r="CL209" s="59">
        <f t="shared" si="163"/>
        <v>0</v>
      </c>
      <c r="CM209" s="59">
        <f t="shared" si="164"/>
        <v>0</v>
      </c>
      <c r="CN209" s="59">
        <f t="shared" si="165"/>
        <v>0</v>
      </c>
      <c r="CO209" s="59">
        <f t="shared" si="166"/>
        <v>0</v>
      </c>
      <c r="CP209" s="59">
        <f t="shared" si="167"/>
        <v>0</v>
      </c>
      <c r="CQ209" s="59">
        <f t="shared" si="168"/>
        <v>0</v>
      </c>
      <c r="CR209" s="59">
        <f t="shared" si="169"/>
        <v>0</v>
      </c>
      <c r="CS209" s="59">
        <f t="shared" si="170"/>
        <v>0</v>
      </c>
      <c r="CT209" s="59">
        <f t="shared" si="171"/>
        <v>0</v>
      </c>
      <c r="CU209" s="59">
        <f t="shared" si="172"/>
        <v>0</v>
      </c>
      <c r="CV209" s="59">
        <f t="shared" si="173"/>
        <v>0</v>
      </c>
      <c r="CW209" s="59">
        <f t="shared" si="174"/>
        <v>0</v>
      </c>
      <c r="CX209" s="59">
        <f t="shared" si="175"/>
        <v>0</v>
      </c>
      <c r="CY209" s="59">
        <f t="shared" si="176"/>
        <v>0</v>
      </c>
      <c r="CZ209" s="59">
        <f t="shared" si="177"/>
        <v>0</v>
      </c>
      <c r="DA209" s="59">
        <f t="shared" si="178"/>
        <v>0</v>
      </c>
      <c r="DB209" s="59">
        <f t="shared" si="179"/>
        <v>0</v>
      </c>
      <c r="DE209">
        <f t="shared" si="161"/>
        <v>204</v>
      </c>
      <c r="DF209" t="str">
        <f t="shared" si="180"/>
        <v/>
      </c>
      <c r="DG209" s="59">
        <f>IF($C209&lt;&gt;0,SUM($CK210:CK210),0)</f>
        <v>0</v>
      </c>
      <c r="DH209" s="59">
        <f>IF($C209&lt;&gt;0,SUM($CK210:CL210),0)</f>
        <v>0</v>
      </c>
      <c r="DI209" s="59">
        <f>IF($C209&lt;&gt;0,SUM($CK210:CM210),0)</f>
        <v>0</v>
      </c>
      <c r="DJ209" s="59">
        <f>IF($C209&lt;&gt;0,SUM($CK210:CN210),0)</f>
        <v>0</v>
      </c>
      <c r="DK209" s="59">
        <f>IF($C209&lt;&gt;0,SUM($CK210:CO210),0)</f>
        <v>0</v>
      </c>
      <c r="DL209" s="59">
        <f>IF($C209&lt;&gt;0,SUM($CK210:CP210),0)</f>
        <v>0</v>
      </c>
      <c r="DM209" s="59">
        <f>IF($C209&lt;&gt;0,SUM($CK210:CQ210),0)</f>
        <v>0</v>
      </c>
      <c r="DN209" s="59">
        <f>IF($C209&lt;&gt;0,SUM($CK210:CR210),0)</f>
        <v>0</v>
      </c>
      <c r="DO209" s="59">
        <f>IF($C209&lt;&gt;0,SUM($CK210:CS210),0)</f>
        <v>0</v>
      </c>
      <c r="DP209" s="59">
        <f>IF($C209&lt;&gt;0,SUM($CK210:CT210),0)</f>
        <v>0</v>
      </c>
      <c r="DQ209" s="59">
        <f>IF($C209&lt;&gt;0,SUM($CK210:CU210),0)</f>
        <v>0</v>
      </c>
      <c r="DR209" s="59">
        <f>IF($C209&lt;&gt;0,SUM($CK210:CV210),0)</f>
        <v>0</v>
      </c>
      <c r="DS209" s="59">
        <f>IF($C209&lt;&gt;0,SUM($CK210:CW210),0)</f>
        <v>0</v>
      </c>
      <c r="DT209" s="59">
        <f>IF($C209&lt;&gt;0,SUM($CK210:CX210),0)</f>
        <v>0</v>
      </c>
      <c r="DU209" s="59">
        <f>IF($C209&lt;&gt;0,SUM($CK210:CY210),0)</f>
        <v>0</v>
      </c>
      <c r="DV209" s="59">
        <f>IF($C209&lt;&gt;0,SUM($CK210:CZ210),0)</f>
        <v>0</v>
      </c>
      <c r="DW209" s="59">
        <f>IF($C209&lt;&gt;0,SUM($CK210:DA210),0)</f>
        <v>0</v>
      </c>
      <c r="DX209" s="59">
        <f>IF($C209&lt;&gt;0,SUM($CK210:DB210),0)</f>
        <v>0</v>
      </c>
      <c r="DY209" s="952" t="str">
        <f t="shared" si="184"/>
        <v/>
      </c>
    </row>
    <row r="210" spans="1:129" ht="13.5" hidden="1" thickBot="1">
      <c r="A210" s="3" t="str">
        <f t="shared" si="185"/>
        <v/>
      </c>
      <c r="B210" s="805">
        <f>Dados_GLOBAL_Inicial!E210</f>
        <v>0</v>
      </c>
      <c r="C210" s="953">
        <f>IF(IFERROR(VALUE(Dados_GLOBAL_Inicial!F210),0)=0,0,Dados_GLOBAL_Inicial!F210)</f>
        <v>0</v>
      </c>
      <c r="D210" s="830">
        <f>Dados_GLOBAL_Inicial!G210</f>
        <v>0</v>
      </c>
      <c r="E210" s="830" t="str">
        <f>IF(IFERROR(VLOOKUP(F210,Cod_Gde_Itens!$A$1:$B$80,2,FALSE),0)&gt;549,IFERROR(VLOOKUP(F210,Cod_Gde_Itens!$A$1:$B$80,2,FALSE),0),IF(Dados_GLOBAL_Inicial!H210=0,"",Dados_GLOBAL_Inicial!H210))</f>
        <v/>
      </c>
      <c r="F210" s="823">
        <f>Dados_GLOBAL_Inicial!I210</f>
        <v>0</v>
      </c>
      <c r="G210" s="824">
        <f>Dados_GLOBAL_Inicial!J210</f>
        <v>0</v>
      </c>
      <c r="H210" s="454">
        <f>Dados_GLOBAL_Inicial!K210</f>
        <v>0</v>
      </c>
      <c r="I210" s="970">
        <f>SUM('MEDIÇÃO_OBJETO (1)'!I210)</f>
        <v>0</v>
      </c>
      <c r="J210" s="455">
        <f t="shared" si="150"/>
        <v>0</v>
      </c>
      <c r="K210" s="451">
        <f t="shared" si="151"/>
        <v>0</v>
      </c>
      <c r="L210" s="452">
        <f t="shared" si="152"/>
        <v>0</v>
      </c>
      <c r="M210" s="809">
        <f t="shared" si="153"/>
        <v>0</v>
      </c>
      <c r="N210" s="810">
        <f>IF(IFERROR(VALUE(Dados_GLOBAL_Inicial!L210),0)=0,0,Dados_GLOBAL_Inicial!L210)</f>
        <v>0</v>
      </c>
      <c r="O210" s="812">
        <f>SUM('MEDIÇÃO_OBJETO (1)'!O210)</f>
        <v>0</v>
      </c>
      <c r="P210" s="812">
        <f>SUM('MEDIÇÃO_OBJETO (1)'!P210)</f>
        <v>0</v>
      </c>
      <c r="Q210" s="813">
        <f t="shared" si="154"/>
        <v>0</v>
      </c>
      <c r="R210" s="951"/>
      <c r="S210" s="815">
        <f>SUM('MEDIÇÃO_OBJETO (1)'!S210)</f>
        <v>0</v>
      </c>
      <c r="T210" s="815">
        <f>SUM('MEDIÇÃO_OBJETO (1)'!T210)</f>
        <v>0</v>
      </c>
      <c r="V210" s="19"/>
      <c r="W210" s="978">
        <f t="shared" si="155"/>
        <v>0</v>
      </c>
      <c r="X210" s="816">
        <f t="shared" si="156"/>
        <v>0</v>
      </c>
      <c r="Y210" s="816">
        <f t="shared" si="157"/>
        <v>0</v>
      </c>
      <c r="Z210" s="817">
        <f t="shared" si="158"/>
        <v>0</v>
      </c>
      <c r="AB210" s="453">
        <f t="shared" si="181"/>
        <v>0</v>
      </c>
      <c r="AC210" s="14">
        <f t="shared" si="159"/>
        <v>0</v>
      </c>
      <c r="AD210" s="819"/>
      <c r="AE210" s="631">
        <f t="shared" si="182"/>
        <v>0</v>
      </c>
      <c r="AF210" s="818">
        <f>SUM('MEDIÇÃO_OBJETO (1)'!AG210)</f>
        <v>0</v>
      </c>
      <c r="AG210" s="541">
        <f>SUM('MEDIÇÃO_OBJETO (1)'!AH210)</f>
        <v>0</v>
      </c>
      <c r="AH210" s="541">
        <f>SUM('MEDIÇÃO_OBJETO (1)'!AI210)</f>
        <v>0</v>
      </c>
      <c r="AI210" s="541">
        <f>SUM('MEDIÇÃO_OBJETO (1)'!AJ210)</f>
        <v>0</v>
      </c>
      <c r="AJ210" s="541">
        <f>SUM('MEDIÇÃO_OBJETO (1)'!AK210)</f>
        <v>0</v>
      </c>
      <c r="AK210" s="541">
        <f>SUM('MEDIÇÃO_OBJETO (1)'!AL210)</f>
        <v>0</v>
      </c>
      <c r="AL210" s="541">
        <f>SUM('MEDIÇÃO_OBJETO (1)'!AM210)</f>
        <v>0</v>
      </c>
      <c r="AM210" s="541">
        <f>SUM('MEDIÇÃO_OBJETO (1)'!AN210)</f>
        <v>0</v>
      </c>
      <c r="AN210" s="541">
        <f>SUM('MEDIÇÃO_OBJETO (1)'!AO210)</f>
        <v>0</v>
      </c>
      <c r="AO210" s="541">
        <f>SUM('MEDIÇÃO_OBJETO (1)'!AP210)</f>
        <v>0</v>
      </c>
      <c r="AP210" s="541">
        <f>SUM('MEDIÇÃO_OBJETO (1)'!AQ210)</f>
        <v>0</v>
      </c>
      <c r="AQ210" s="541">
        <f>SUM('MEDIÇÃO_OBJETO (1)'!AR210)</f>
        <v>0</v>
      </c>
      <c r="AR210" s="541">
        <f>SUM('MEDIÇÃO_OBJETO (1)'!AS210)</f>
        <v>0</v>
      </c>
      <c r="AS210" s="541">
        <f>SUM('MEDIÇÃO_OBJETO (1)'!AT210)</f>
        <v>0</v>
      </c>
      <c r="AT210" s="541">
        <f>SUM('MEDIÇÃO_OBJETO (1)'!AU210)</f>
        <v>0</v>
      </c>
      <c r="AU210" s="541">
        <f>SUM('MEDIÇÃO_OBJETO (1)'!AV210)</f>
        <v>0</v>
      </c>
      <c r="AV210" s="541">
        <f>SUM('MEDIÇÃO_OBJETO (1)'!AW210)</f>
        <v>0</v>
      </c>
      <c r="AW210" s="541">
        <f>SUM('MEDIÇÃO_OBJETO (1)'!AX210)</f>
        <v>0</v>
      </c>
      <c r="AX210" s="977"/>
      <c r="BN210" s="992">
        <f t="shared" si="160"/>
        <v>0</v>
      </c>
      <c r="BO210" s="538">
        <f t="shared" si="183"/>
        <v>0</v>
      </c>
      <c r="BP210" s="987">
        <f>IF(RESUMO_GLOBAL!$X$53="a",ROUND(AF210*$N210,RESUMO_GLOBAL!$X$54),IF(RESUMO_GLOBAL!$X$53="t",TRUNC(AF210*$N210,RESUMO_GLOBAL!$X$54),AF210*$N210))</f>
        <v>0</v>
      </c>
      <c r="BQ210" s="987">
        <f>IF(RESUMO_GLOBAL!$X$53="a",ROUND(AG210*$N210,RESUMO_GLOBAL!$X$54),IF(RESUMO_GLOBAL!$X$53="t",TRUNC(AG210*$N210,RESUMO_GLOBAL!$X$54),AG210*$N210))</f>
        <v>0</v>
      </c>
      <c r="BR210" s="987">
        <f>IF(RESUMO_GLOBAL!$X$53="a",ROUND(AH210*$N210,RESUMO_GLOBAL!$X$54),IF(RESUMO_GLOBAL!$X$53="t",TRUNC(AH210*$N210,RESUMO_GLOBAL!$X$54),AH210*$N210))</f>
        <v>0</v>
      </c>
      <c r="BS210" s="987">
        <f>IF(RESUMO_GLOBAL!$X$53="a",ROUND(AI210*$N210,RESUMO_GLOBAL!$X$54),IF(RESUMO_GLOBAL!$X$53="t",TRUNC(AI210*$N210,RESUMO_GLOBAL!$X$54),AI210*$N210))</f>
        <v>0</v>
      </c>
      <c r="BT210" s="987">
        <f>IF(RESUMO_GLOBAL!$X$53="a",ROUND(AJ210*$N210,RESUMO_GLOBAL!$X$54),IF(RESUMO_GLOBAL!$X$53="t",TRUNC(AJ210*$N210,RESUMO_GLOBAL!$X$54),AJ210*$N210))</f>
        <v>0</v>
      </c>
      <c r="BU210" s="987">
        <f>IF(RESUMO_GLOBAL!$X$53="a",ROUND(AK210*$N210,RESUMO_GLOBAL!$X$54),IF(RESUMO_GLOBAL!$X$53="t",TRUNC(AK210*$N210,RESUMO_GLOBAL!$X$54),AK210*$N210))</f>
        <v>0</v>
      </c>
      <c r="BV210" s="987">
        <f>IF(RESUMO_GLOBAL!$X$53="a",ROUND(AL210*$N210,RESUMO_GLOBAL!$X$54),IF(RESUMO_GLOBAL!$X$53="t",TRUNC(AL210*$N210,RESUMO_GLOBAL!$X$54),AL210*$N210))</f>
        <v>0</v>
      </c>
      <c r="BW210" s="987">
        <f>IF(RESUMO_GLOBAL!$X$53="a",ROUND(AM210*$N210,RESUMO_GLOBAL!$X$54),IF(RESUMO_GLOBAL!$X$53="t",TRUNC(AM210*$N210,RESUMO_GLOBAL!$X$54),AM210*$N210))</f>
        <v>0</v>
      </c>
      <c r="BX210" s="987">
        <f>IF(RESUMO_GLOBAL!$X$53="a",ROUND(AN210*$N210,RESUMO_GLOBAL!$X$54),IF(RESUMO_GLOBAL!$X$53="t",TRUNC(AN210*$N210,RESUMO_GLOBAL!$X$54),AN210*$N210))</f>
        <v>0</v>
      </c>
      <c r="BY210" s="987">
        <f>IF(RESUMO_GLOBAL!$X$53="a",ROUND(AO210*$N210,RESUMO_GLOBAL!$X$54),IF(RESUMO_GLOBAL!$X$53="t",TRUNC(AO210*$N210,RESUMO_GLOBAL!$X$54),AO210*$N210))</f>
        <v>0</v>
      </c>
      <c r="BZ210" s="987">
        <f>IF(RESUMO_GLOBAL!$X$53="a",ROUND(AP210*$N210,RESUMO_GLOBAL!$X$54),IF(RESUMO_GLOBAL!$X$53="t",TRUNC(AP210*$N210,RESUMO_GLOBAL!$X$54),AP210*$N210))</f>
        <v>0</v>
      </c>
      <c r="CA210" s="987">
        <f>IF(RESUMO_GLOBAL!$X$53="a",ROUND(AQ210*$N210,RESUMO_GLOBAL!$X$54),IF(RESUMO_GLOBAL!$X$53="t",TRUNC(AQ210*$N210,RESUMO_GLOBAL!$X$54),AQ210*$N210))</f>
        <v>0</v>
      </c>
      <c r="CB210" s="987">
        <f>IF(RESUMO_GLOBAL!$X$53="a",ROUND(AR210*$N210,RESUMO_GLOBAL!$X$54),IF(RESUMO_GLOBAL!$X$53="t",TRUNC(AR210*$N210,RESUMO_GLOBAL!$X$54),AR210*$N210))</f>
        <v>0</v>
      </c>
      <c r="CC210" s="987">
        <f>IF(RESUMO_GLOBAL!$X$53="a",ROUND(AS210*$N210,RESUMO_GLOBAL!$X$54),IF(RESUMO_GLOBAL!$X$53="t",TRUNC(AS210*$N210,RESUMO_GLOBAL!$X$54),AS210*$N210))</f>
        <v>0</v>
      </c>
      <c r="CD210" s="987">
        <f>IF(RESUMO_GLOBAL!$X$53="a",ROUND(AT210*$N210,RESUMO_GLOBAL!$X$54),IF(RESUMO_GLOBAL!$X$53="t",TRUNC(AT210*$N210,RESUMO_GLOBAL!$X$54),AT210*$N210))</f>
        <v>0</v>
      </c>
      <c r="CE210" s="987">
        <f>IF(RESUMO_GLOBAL!$X$53="a",ROUND(AU210*$N210,RESUMO_GLOBAL!$X$54),IF(RESUMO_GLOBAL!$X$53="t",TRUNC(AU210*$N210,RESUMO_GLOBAL!$X$54),AU210*$N210))</f>
        <v>0</v>
      </c>
      <c r="CF210" s="987">
        <f>IF(RESUMO_GLOBAL!$X$53="a",ROUND(AV210*$N210,RESUMO_GLOBAL!$X$54),IF(RESUMO_GLOBAL!$X$53="t",TRUNC(AV210*$N210,RESUMO_GLOBAL!$X$54),AV210*$N210))</f>
        <v>0</v>
      </c>
      <c r="CG210" s="987">
        <f>IF(RESUMO_GLOBAL!$X$53="a",ROUND(AW210*$N210,RESUMO_GLOBAL!$X$54),IF(RESUMO_GLOBAL!$X$53="t",TRUNC(AW210*$N210,RESUMO_GLOBAL!$X$54),AW210*$N210))</f>
        <v>0</v>
      </c>
      <c r="CK210" s="59">
        <f t="shared" si="162"/>
        <v>0</v>
      </c>
      <c r="CL210" s="59">
        <f t="shared" si="163"/>
        <v>0</v>
      </c>
      <c r="CM210" s="59">
        <f t="shared" si="164"/>
        <v>0</v>
      </c>
      <c r="CN210" s="59">
        <f t="shared" si="165"/>
        <v>0</v>
      </c>
      <c r="CO210" s="59">
        <f t="shared" si="166"/>
        <v>0</v>
      </c>
      <c r="CP210" s="59">
        <f t="shared" si="167"/>
        <v>0</v>
      </c>
      <c r="CQ210" s="59">
        <f t="shared" si="168"/>
        <v>0</v>
      </c>
      <c r="CR210" s="59">
        <f t="shared" si="169"/>
        <v>0</v>
      </c>
      <c r="CS210" s="59">
        <f t="shared" si="170"/>
        <v>0</v>
      </c>
      <c r="CT210" s="59">
        <f t="shared" si="171"/>
        <v>0</v>
      </c>
      <c r="CU210" s="59">
        <f t="shared" si="172"/>
        <v>0</v>
      </c>
      <c r="CV210" s="59">
        <f t="shared" si="173"/>
        <v>0</v>
      </c>
      <c r="CW210" s="59">
        <f t="shared" si="174"/>
        <v>0</v>
      </c>
      <c r="CX210" s="59">
        <f t="shared" si="175"/>
        <v>0</v>
      </c>
      <c r="CY210" s="59">
        <f t="shared" si="176"/>
        <v>0</v>
      </c>
      <c r="CZ210" s="59">
        <f t="shared" si="177"/>
        <v>0</v>
      </c>
      <c r="DA210" s="59">
        <f t="shared" si="178"/>
        <v>0</v>
      </c>
      <c r="DB210" s="59">
        <f t="shared" si="179"/>
        <v>0</v>
      </c>
      <c r="DE210">
        <f t="shared" si="161"/>
        <v>205</v>
      </c>
      <c r="DF210" t="str">
        <f t="shared" si="180"/>
        <v/>
      </c>
      <c r="DG210" s="59">
        <f>IF($C210&lt;&gt;0,SUM($CK211:CK211),0)</f>
        <v>0</v>
      </c>
      <c r="DH210" s="59">
        <f>IF($C210&lt;&gt;0,SUM($CK211:CL211),0)</f>
        <v>0</v>
      </c>
      <c r="DI210" s="59">
        <f>IF($C210&lt;&gt;0,SUM($CK211:CM211),0)</f>
        <v>0</v>
      </c>
      <c r="DJ210" s="59">
        <f>IF($C210&lt;&gt;0,SUM($CK211:CN211),0)</f>
        <v>0</v>
      </c>
      <c r="DK210" s="59">
        <f>IF($C210&lt;&gt;0,SUM($CK211:CO211),0)</f>
        <v>0</v>
      </c>
      <c r="DL210" s="59">
        <f>IF($C210&lt;&gt;0,SUM($CK211:CP211),0)</f>
        <v>0</v>
      </c>
      <c r="DM210" s="59">
        <f>IF($C210&lt;&gt;0,SUM($CK211:CQ211),0)</f>
        <v>0</v>
      </c>
      <c r="DN210" s="59">
        <f>IF($C210&lt;&gt;0,SUM($CK211:CR211),0)</f>
        <v>0</v>
      </c>
      <c r="DO210" s="59">
        <f>IF($C210&lt;&gt;0,SUM($CK211:CS211),0)</f>
        <v>0</v>
      </c>
      <c r="DP210" s="59">
        <f>IF($C210&lt;&gt;0,SUM($CK211:CT211),0)</f>
        <v>0</v>
      </c>
      <c r="DQ210" s="59">
        <f>IF($C210&lt;&gt;0,SUM($CK211:CU211),0)</f>
        <v>0</v>
      </c>
      <c r="DR210" s="59">
        <f>IF($C210&lt;&gt;0,SUM($CK211:CV211),0)</f>
        <v>0</v>
      </c>
      <c r="DS210" s="59">
        <f>IF($C210&lt;&gt;0,SUM($CK211:CW211),0)</f>
        <v>0</v>
      </c>
      <c r="DT210" s="59">
        <f>IF($C210&lt;&gt;0,SUM($CK211:CX211),0)</f>
        <v>0</v>
      </c>
      <c r="DU210" s="59">
        <f>IF($C210&lt;&gt;0,SUM($CK211:CY211),0)</f>
        <v>0</v>
      </c>
      <c r="DV210" s="59">
        <f>IF($C210&lt;&gt;0,SUM($CK211:CZ211),0)</f>
        <v>0</v>
      </c>
      <c r="DW210" s="59">
        <f>IF($C210&lt;&gt;0,SUM($CK211:DA211),0)</f>
        <v>0</v>
      </c>
      <c r="DX210" s="59">
        <f>IF($C210&lt;&gt;0,SUM($CK211:DB211),0)</f>
        <v>0</v>
      </c>
      <c r="DY210" s="952" t="str">
        <f t="shared" si="184"/>
        <v/>
      </c>
    </row>
    <row r="211" spans="1:129" ht="13.5" hidden="1" thickBot="1">
      <c r="A211" s="3" t="str">
        <f t="shared" si="185"/>
        <v/>
      </c>
      <c r="B211" s="805">
        <f>Dados_GLOBAL_Inicial!E211</f>
        <v>0</v>
      </c>
      <c r="C211" s="953">
        <f>IF(IFERROR(VALUE(Dados_GLOBAL_Inicial!F211),0)=0,0,Dados_GLOBAL_Inicial!F211)</f>
        <v>0</v>
      </c>
      <c r="D211" s="830">
        <f>Dados_GLOBAL_Inicial!G211</f>
        <v>0</v>
      </c>
      <c r="E211" s="830" t="str">
        <f>IF(IFERROR(VLOOKUP(F211,Cod_Gde_Itens!$A$1:$B$80,2,FALSE),0)&gt;549,IFERROR(VLOOKUP(F211,Cod_Gde_Itens!$A$1:$B$80,2,FALSE),0),IF(Dados_GLOBAL_Inicial!H211=0,"",Dados_GLOBAL_Inicial!H211))</f>
        <v/>
      </c>
      <c r="F211" s="823">
        <f>Dados_GLOBAL_Inicial!I211</f>
        <v>0</v>
      </c>
      <c r="G211" s="824">
        <f>Dados_GLOBAL_Inicial!J211</f>
        <v>0</v>
      </c>
      <c r="H211" s="454">
        <f>Dados_GLOBAL_Inicial!K211</f>
        <v>0</v>
      </c>
      <c r="I211" s="970">
        <f>SUM('MEDIÇÃO_OBJETO (1)'!I211)</f>
        <v>0</v>
      </c>
      <c r="J211" s="455">
        <f t="shared" si="150"/>
        <v>0</v>
      </c>
      <c r="K211" s="451">
        <f t="shared" si="151"/>
        <v>0</v>
      </c>
      <c r="L211" s="452">
        <f t="shared" si="152"/>
        <v>0</v>
      </c>
      <c r="M211" s="809">
        <f t="shared" si="153"/>
        <v>0</v>
      </c>
      <c r="N211" s="810">
        <f>IF(IFERROR(VALUE(Dados_GLOBAL_Inicial!L211),0)=0,0,Dados_GLOBAL_Inicial!L211)</f>
        <v>0</v>
      </c>
      <c r="O211" s="812">
        <f>SUM('MEDIÇÃO_OBJETO (1)'!O211)</f>
        <v>0</v>
      </c>
      <c r="P211" s="812">
        <f>SUM('MEDIÇÃO_OBJETO (1)'!P211)</f>
        <v>0</v>
      </c>
      <c r="Q211" s="813">
        <f t="shared" si="154"/>
        <v>0</v>
      </c>
      <c r="R211" s="951"/>
      <c r="S211" s="815">
        <f>SUM('MEDIÇÃO_OBJETO (1)'!S211)</f>
        <v>0</v>
      </c>
      <c r="T211" s="815">
        <f>SUM('MEDIÇÃO_OBJETO (1)'!T211)</f>
        <v>0</v>
      </c>
      <c r="V211" s="19"/>
      <c r="W211" s="978">
        <f t="shared" si="155"/>
        <v>0</v>
      </c>
      <c r="X211" s="816">
        <f t="shared" si="156"/>
        <v>0</v>
      </c>
      <c r="Y211" s="816">
        <f t="shared" si="157"/>
        <v>0</v>
      </c>
      <c r="Z211" s="817">
        <f t="shared" si="158"/>
        <v>0</v>
      </c>
      <c r="AB211" s="453">
        <f t="shared" si="181"/>
        <v>0</v>
      </c>
      <c r="AC211" s="14">
        <f t="shared" si="159"/>
        <v>0</v>
      </c>
      <c r="AD211" s="819"/>
      <c r="AE211" s="631">
        <f t="shared" si="182"/>
        <v>0</v>
      </c>
      <c r="AF211" s="818">
        <f>SUM('MEDIÇÃO_OBJETO (1)'!AG211)</f>
        <v>0</v>
      </c>
      <c r="AG211" s="541">
        <f>SUM('MEDIÇÃO_OBJETO (1)'!AH211)</f>
        <v>0</v>
      </c>
      <c r="AH211" s="541">
        <f>SUM('MEDIÇÃO_OBJETO (1)'!AI211)</f>
        <v>0</v>
      </c>
      <c r="AI211" s="541">
        <f>SUM('MEDIÇÃO_OBJETO (1)'!AJ211)</f>
        <v>0</v>
      </c>
      <c r="AJ211" s="541">
        <f>SUM('MEDIÇÃO_OBJETO (1)'!AK211)</f>
        <v>0</v>
      </c>
      <c r="AK211" s="541">
        <f>SUM('MEDIÇÃO_OBJETO (1)'!AL211)</f>
        <v>0</v>
      </c>
      <c r="AL211" s="541">
        <f>SUM('MEDIÇÃO_OBJETO (1)'!AM211)</f>
        <v>0</v>
      </c>
      <c r="AM211" s="541">
        <f>SUM('MEDIÇÃO_OBJETO (1)'!AN211)</f>
        <v>0</v>
      </c>
      <c r="AN211" s="541">
        <f>SUM('MEDIÇÃO_OBJETO (1)'!AO211)</f>
        <v>0</v>
      </c>
      <c r="AO211" s="541">
        <f>SUM('MEDIÇÃO_OBJETO (1)'!AP211)</f>
        <v>0</v>
      </c>
      <c r="AP211" s="541">
        <f>SUM('MEDIÇÃO_OBJETO (1)'!AQ211)</f>
        <v>0</v>
      </c>
      <c r="AQ211" s="541">
        <f>SUM('MEDIÇÃO_OBJETO (1)'!AR211)</f>
        <v>0</v>
      </c>
      <c r="AR211" s="541">
        <f>SUM('MEDIÇÃO_OBJETO (1)'!AS211)</f>
        <v>0</v>
      </c>
      <c r="AS211" s="541">
        <f>SUM('MEDIÇÃO_OBJETO (1)'!AT211)</f>
        <v>0</v>
      </c>
      <c r="AT211" s="541">
        <f>SUM('MEDIÇÃO_OBJETO (1)'!AU211)</f>
        <v>0</v>
      </c>
      <c r="AU211" s="541">
        <f>SUM('MEDIÇÃO_OBJETO (1)'!AV211)</f>
        <v>0</v>
      </c>
      <c r="AV211" s="541">
        <f>SUM('MEDIÇÃO_OBJETO (1)'!AW211)</f>
        <v>0</v>
      </c>
      <c r="AW211" s="541">
        <f>SUM('MEDIÇÃO_OBJETO (1)'!AX211)</f>
        <v>0</v>
      </c>
      <c r="AX211" s="977"/>
      <c r="BN211" s="992">
        <f t="shared" si="160"/>
        <v>0</v>
      </c>
      <c r="BO211" s="538">
        <f t="shared" si="183"/>
        <v>0</v>
      </c>
      <c r="BP211" s="987">
        <f>IF(RESUMO_GLOBAL!$X$53="a",ROUND(AF211*$N211,RESUMO_GLOBAL!$X$54),IF(RESUMO_GLOBAL!$X$53="t",TRUNC(AF211*$N211,RESUMO_GLOBAL!$X$54),AF211*$N211))</f>
        <v>0</v>
      </c>
      <c r="BQ211" s="987">
        <f>IF(RESUMO_GLOBAL!$X$53="a",ROUND(AG211*$N211,RESUMO_GLOBAL!$X$54),IF(RESUMO_GLOBAL!$X$53="t",TRUNC(AG211*$N211,RESUMO_GLOBAL!$X$54),AG211*$N211))</f>
        <v>0</v>
      </c>
      <c r="BR211" s="987">
        <f>IF(RESUMO_GLOBAL!$X$53="a",ROUND(AH211*$N211,RESUMO_GLOBAL!$X$54),IF(RESUMO_GLOBAL!$X$53="t",TRUNC(AH211*$N211,RESUMO_GLOBAL!$X$54),AH211*$N211))</f>
        <v>0</v>
      </c>
      <c r="BS211" s="987">
        <f>IF(RESUMO_GLOBAL!$X$53="a",ROUND(AI211*$N211,RESUMO_GLOBAL!$X$54),IF(RESUMO_GLOBAL!$X$53="t",TRUNC(AI211*$N211,RESUMO_GLOBAL!$X$54),AI211*$N211))</f>
        <v>0</v>
      </c>
      <c r="BT211" s="987">
        <f>IF(RESUMO_GLOBAL!$X$53="a",ROUND(AJ211*$N211,RESUMO_GLOBAL!$X$54),IF(RESUMO_GLOBAL!$X$53="t",TRUNC(AJ211*$N211,RESUMO_GLOBAL!$X$54),AJ211*$N211))</f>
        <v>0</v>
      </c>
      <c r="BU211" s="987">
        <f>IF(RESUMO_GLOBAL!$X$53="a",ROUND(AK211*$N211,RESUMO_GLOBAL!$X$54),IF(RESUMO_GLOBAL!$X$53="t",TRUNC(AK211*$N211,RESUMO_GLOBAL!$X$54),AK211*$N211))</f>
        <v>0</v>
      </c>
      <c r="BV211" s="987">
        <f>IF(RESUMO_GLOBAL!$X$53="a",ROUND(AL211*$N211,RESUMO_GLOBAL!$X$54),IF(RESUMO_GLOBAL!$X$53="t",TRUNC(AL211*$N211,RESUMO_GLOBAL!$X$54),AL211*$N211))</f>
        <v>0</v>
      </c>
      <c r="BW211" s="987">
        <f>IF(RESUMO_GLOBAL!$X$53="a",ROUND(AM211*$N211,RESUMO_GLOBAL!$X$54),IF(RESUMO_GLOBAL!$X$53="t",TRUNC(AM211*$N211,RESUMO_GLOBAL!$X$54),AM211*$N211))</f>
        <v>0</v>
      </c>
      <c r="BX211" s="987">
        <f>IF(RESUMO_GLOBAL!$X$53="a",ROUND(AN211*$N211,RESUMO_GLOBAL!$X$54),IF(RESUMO_GLOBAL!$X$53="t",TRUNC(AN211*$N211,RESUMO_GLOBAL!$X$54),AN211*$N211))</f>
        <v>0</v>
      </c>
      <c r="BY211" s="987">
        <f>IF(RESUMO_GLOBAL!$X$53="a",ROUND(AO211*$N211,RESUMO_GLOBAL!$X$54),IF(RESUMO_GLOBAL!$X$53="t",TRUNC(AO211*$N211,RESUMO_GLOBAL!$X$54),AO211*$N211))</f>
        <v>0</v>
      </c>
      <c r="BZ211" s="987">
        <f>IF(RESUMO_GLOBAL!$X$53="a",ROUND(AP211*$N211,RESUMO_GLOBAL!$X$54),IF(RESUMO_GLOBAL!$X$53="t",TRUNC(AP211*$N211,RESUMO_GLOBAL!$X$54),AP211*$N211))</f>
        <v>0</v>
      </c>
      <c r="CA211" s="987">
        <f>IF(RESUMO_GLOBAL!$X$53="a",ROUND(AQ211*$N211,RESUMO_GLOBAL!$X$54),IF(RESUMO_GLOBAL!$X$53="t",TRUNC(AQ211*$N211,RESUMO_GLOBAL!$X$54),AQ211*$N211))</f>
        <v>0</v>
      </c>
      <c r="CB211" s="987">
        <f>IF(RESUMO_GLOBAL!$X$53="a",ROUND(AR211*$N211,RESUMO_GLOBAL!$X$54),IF(RESUMO_GLOBAL!$X$53="t",TRUNC(AR211*$N211,RESUMO_GLOBAL!$X$54),AR211*$N211))</f>
        <v>0</v>
      </c>
      <c r="CC211" s="987">
        <f>IF(RESUMO_GLOBAL!$X$53="a",ROUND(AS211*$N211,RESUMO_GLOBAL!$X$54),IF(RESUMO_GLOBAL!$X$53="t",TRUNC(AS211*$N211,RESUMO_GLOBAL!$X$54),AS211*$N211))</f>
        <v>0</v>
      </c>
      <c r="CD211" s="987">
        <f>IF(RESUMO_GLOBAL!$X$53="a",ROUND(AT211*$N211,RESUMO_GLOBAL!$X$54),IF(RESUMO_GLOBAL!$X$53="t",TRUNC(AT211*$N211,RESUMO_GLOBAL!$X$54),AT211*$N211))</f>
        <v>0</v>
      </c>
      <c r="CE211" s="987">
        <f>IF(RESUMO_GLOBAL!$X$53="a",ROUND(AU211*$N211,RESUMO_GLOBAL!$X$54),IF(RESUMO_GLOBAL!$X$53="t",TRUNC(AU211*$N211,RESUMO_GLOBAL!$X$54),AU211*$N211))</f>
        <v>0</v>
      </c>
      <c r="CF211" s="987">
        <f>IF(RESUMO_GLOBAL!$X$53="a",ROUND(AV211*$N211,RESUMO_GLOBAL!$X$54),IF(RESUMO_GLOBAL!$X$53="t",TRUNC(AV211*$N211,RESUMO_GLOBAL!$X$54),AV211*$N211))</f>
        <v>0</v>
      </c>
      <c r="CG211" s="987">
        <f>IF(RESUMO_GLOBAL!$X$53="a",ROUND(AW211*$N211,RESUMO_GLOBAL!$X$54),IF(RESUMO_GLOBAL!$X$53="t",TRUNC(AW211*$N211,RESUMO_GLOBAL!$X$54),AW211*$N211))</f>
        <v>0</v>
      </c>
      <c r="CK211" s="59">
        <f t="shared" si="162"/>
        <v>0</v>
      </c>
      <c r="CL211" s="59">
        <f t="shared" si="163"/>
        <v>0</v>
      </c>
      <c r="CM211" s="59">
        <f t="shared" si="164"/>
        <v>0</v>
      </c>
      <c r="CN211" s="59">
        <f t="shared" si="165"/>
        <v>0</v>
      </c>
      <c r="CO211" s="59">
        <f t="shared" si="166"/>
        <v>0</v>
      </c>
      <c r="CP211" s="59">
        <f t="shared" si="167"/>
        <v>0</v>
      </c>
      <c r="CQ211" s="59">
        <f t="shared" si="168"/>
        <v>0</v>
      </c>
      <c r="CR211" s="59">
        <f t="shared" si="169"/>
        <v>0</v>
      </c>
      <c r="CS211" s="59">
        <f t="shared" si="170"/>
        <v>0</v>
      </c>
      <c r="CT211" s="59">
        <f t="shared" si="171"/>
        <v>0</v>
      </c>
      <c r="CU211" s="59">
        <f t="shared" si="172"/>
        <v>0</v>
      </c>
      <c r="CV211" s="59">
        <f t="shared" si="173"/>
        <v>0</v>
      </c>
      <c r="CW211" s="59">
        <f t="shared" si="174"/>
        <v>0</v>
      </c>
      <c r="CX211" s="59">
        <f t="shared" si="175"/>
        <v>0</v>
      </c>
      <c r="CY211" s="59">
        <f t="shared" si="176"/>
        <v>0</v>
      </c>
      <c r="CZ211" s="59">
        <f t="shared" si="177"/>
        <v>0</v>
      </c>
      <c r="DA211" s="59">
        <f t="shared" si="178"/>
        <v>0</v>
      </c>
      <c r="DB211" s="59">
        <f t="shared" si="179"/>
        <v>0</v>
      </c>
      <c r="DE211">
        <f t="shared" si="161"/>
        <v>206</v>
      </c>
      <c r="DF211" t="str">
        <f t="shared" si="180"/>
        <v/>
      </c>
      <c r="DG211" s="59">
        <f>IF($C211&lt;&gt;0,SUM($CK212:CK212),0)</f>
        <v>0</v>
      </c>
      <c r="DH211" s="59">
        <f>IF($C211&lt;&gt;0,SUM($CK212:CL212),0)</f>
        <v>0</v>
      </c>
      <c r="DI211" s="59">
        <f>IF($C211&lt;&gt;0,SUM($CK212:CM212),0)</f>
        <v>0</v>
      </c>
      <c r="DJ211" s="59">
        <f>IF($C211&lt;&gt;0,SUM($CK212:CN212),0)</f>
        <v>0</v>
      </c>
      <c r="DK211" s="59">
        <f>IF($C211&lt;&gt;0,SUM($CK212:CO212),0)</f>
        <v>0</v>
      </c>
      <c r="DL211" s="59">
        <f>IF($C211&lt;&gt;0,SUM($CK212:CP212),0)</f>
        <v>0</v>
      </c>
      <c r="DM211" s="59">
        <f>IF($C211&lt;&gt;0,SUM($CK212:CQ212),0)</f>
        <v>0</v>
      </c>
      <c r="DN211" s="59">
        <f>IF($C211&lt;&gt;0,SUM($CK212:CR212),0)</f>
        <v>0</v>
      </c>
      <c r="DO211" s="59">
        <f>IF($C211&lt;&gt;0,SUM($CK212:CS212),0)</f>
        <v>0</v>
      </c>
      <c r="DP211" s="59">
        <f>IF($C211&lt;&gt;0,SUM($CK212:CT212),0)</f>
        <v>0</v>
      </c>
      <c r="DQ211" s="59">
        <f>IF($C211&lt;&gt;0,SUM($CK212:CU212),0)</f>
        <v>0</v>
      </c>
      <c r="DR211" s="59">
        <f>IF($C211&lt;&gt;0,SUM($CK212:CV212),0)</f>
        <v>0</v>
      </c>
      <c r="DS211" s="59">
        <f>IF($C211&lt;&gt;0,SUM($CK212:CW212),0)</f>
        <v>0</v>
      </c>
      <c r="DT211" s="59">
        <f>IF($C211&lt;&gt;0,SUM($CK212:CX212),0)</f>
        <v>0</v>
      </c>
      <c r="DU211" s="59">
        <f>IF($C211&lt;&gt;0,SUM($CK212:CY212),0)</f>
        <v>0</v>
      </c>
      <c r="DV211" s="59">
        <f>IF($C211&lt;&gt;0,SUM($CK212:CZ212),0)</f>
        <v>0</v>
      </c>
      <c r="DW211" s="59">
        <f>IF($C211&lt;&gt;0,SUM($CK212:DA212),0)</f>
        <v>0</v>
      </c>
      <c r="DX211" s="59">
        <f>IF($C211&lt;&gt;0,SUM($CK212:DB212),0)</f>
        <v>0</v>
      </c>
      <c r="DY211" s="952" t="str">
        <f t="shared" si="184"/>
        <v/>
      </c>
    </row>
    <row r="212" spans="1:129" ht="13.5" hidden="1" thickBot="1">
      <c r="A212" s="3" t="str">
        <f t="shared" si="185"/>
        <v/>
      </c>
      <c r="B212" s="805">
        <f>Dados_GLOBAL_Inicial!E212</f>
        <v>0</v>
      </c>
      <c r="C212" s="953">
        <f>IF(IFERROR(VALUE(Dados_GLOBAL_Inicial!F212),0)=0,0,Dados_GLOBAL_Inicial!F212)</f>
        <v>0</v>
      </c>
      <c r="D212" s="830">
        <f>Dados_GLOBAL_Inicial!G212</f>
        <v>0</v>
      </c>
      <c r="E212" s="830" t="str">
        <f>IF(IFERROR(VLOOKUP(F212,Cod_Gde_Itens!$A$1:$B$80,2,FALSE),0)&gt;549,IFERROR(VLOOKUP(F212,Cod_Gde_Itens!$A$1:$B$80,2,FALSE),0),IF(Dados_GLOBAL_Inicial!H212=0,"",Dados_GLOBAL_Inicial!H212))</f>
        <v/>
      </c>
      <c r="F212" s="823">
        <f>Dados_GLOBAL_Inicial!I212</f>
        <v>0</v>
      </c>
      <c r="G212" s="824">
        <f>Dados_GLOBAL_Inicial!J212</f>
        <v>0</v>
      </c>
      <c r="H212" s="454">
        <f>Dados_GLOBAL_Inicial!K212</f>
        <v>0</v>
      </c>
      <c r="I212" s="970">
        <f>SUM('MEDIÇÃO_OBJETO (1)'!I212)</f>
        <v>0</v>
      </c>
      <c r="J212" s="455">
        <f t="shared" si="150"/>
        <v>0</v>
      </c>
      <c r="K212" s="451">
        <f t="shared" si="151"/>
        <v>0</v>
      </c>
      <c r="L212" s="452">
        <f t="shared" si="152"/>
        <v>0</v>
      </c>
      <c r="M212" s="809">
        <f t="shared" si="153"/>
        <v>0</v>
      </c>
      <c r="N212" s="810">
        <f>IF(IFERROR(VALUE(Dados_GLOBAL_Inicial!L212),0)=0,0,Dados_GLOBAL_Inicial!L212)</f>
        <v>0</v>
      </c>
      <c r="O212" s="812">
        <f>SUM('MEDIÇÃO_OBJETO (1)'!O212)</f>
        <v>0</v>
      </c>
      <c r="P212" s="812">
        <f>SUM('MEDIÇÃO_OBJETO (1)'!P212)</f>
        <v>0</v>
      </c>
      <c r="Q212" s="813">
        <f t="shared" si="154"/>
        <v>0</v>
      </c>
      <c r="R212" s="951"/>
      <c r="S212" s="815">
        <f>SUM('MEDIÇÃO_OBJETO (1)'!S212)</f>
        <v>0</v>
      </c>
      <c r="T212" s="815">
        <f>SUM('MEDIÇÃO_OBJETO (1)'!T212)</f>
        <v>0</v>
      </c>
      <c r="V212" s="19"/>
      <c r="W212" s="978">
        <f t="shared" si="155"/>
        <v>0</v>
      </c>
      <c r="X212" s="816">
        <f t="shared" si="156"/>
        <v>0</v>
      </c>
      <c r="Y212" s="816">
        <f t="shared" si="157"/>
        <v>0</v>
      </c>
      <c r="Z212" s="817">
        <f t="shared" si="158"/>
        <v>0</v>
      </c>
      <c r="AB212" s="453">
        <f t="shared" si="181"/>
        <v>0</v>
      </c>
      <c r="AC212" s="14">
        <f t="shared" si="159"/>
        <v>0</v>
      </c>
      <c r="AD212" s="819"/>
      <c r="AE212" s="631">
        <f t="shared" si="182"/>
        <v>0</v>
      </c>
      <c r="AF212" s="818">
        <f>SUM('MEDIÇÃO_OBJETO (1)'!AG212)</f>
        <v>0</v>
      </c>
      <c r="AG212" s="541">
        <f>SUM('MEDIÇÃO_OBJETO (1)'!AH212)</f>
        <v>0</v>
      </c>
      <c r="AH212" s="541">
        <f>SUM('MEDIÇÃO_OBJETO (1)'!AI212)</f>
        <v>0</v>
      </c>
      <c r="AI212" s="541">
        <f>SUM('MEDIÇÃO_OBJETO (1)'!AJ212)</f>
        <v>0</v>
      </c>
      <c r="AJ212" s="541">
        <f>SUM('MEDIÇÃO_OBJETO (1)'!AK212)</f>
        <v>0</v>
      </c>
      <c r="AK212" s="541">
        <f>SUM('MEDIÇÃO_OBJETO (1)'!AL212)</f>
        <v>0</v>
      </c>
      <c r="AL212" s="541">
        <f>SUM('MEDIÇÃO_OBJETO (1)'!AM212)</f>
        <v>0</v>
      </c>
      <c r="AM212" s="541">
        <f>SUM('MEDIÇÃO_OBJETO (1)'!AN212)</f>
        <v>0</v>
      </c>
      <c r="AN212" s="541">
        <f>SUM('MEDIÇÃO_OBJETO (1)'!AO212)</f>
        <v>0</v>
      </c>
      <c r="AO212" s="541">
        <f>SUM('MEDIÇÃO_OBJETO (1)'!AP212)</f>
        <v>0</v>
      </c>
      <c r="AP212" s="541">
        <f>SUM('MEDIÇÃO_OBJETO (1)'!AQ212)</f>
        <v>0</v>
      </c>
      <c r="AQ212" s="541">
        <f>SUM('MEDIÇÃO_OBJETO (1)'!AR212)</f>
        <v>0</v>
      </c>
      <c r="AR212" s="541">
        <f>SUM('MEDIÇÃO_OBJETO (1)'!AS212)</f>
        <v>0</v>
      </c>
      <c r="AS212" s="541">
        <f>SUM('MEDIÇÃO_OBJETO (1)'!AT212)</f>
        <v>0</v>
      </c>
      <c r="AT212" s="541">
        <f>SUM('MEDIÇÃO_OBJETO (1)'!AU212)</f>
        <v>0</v>
      </c>
      <c r="AU212" s="541">
        <f>SUM('MEDIÇÃO_OBJETO (1)'!AV212)</f>
        <v>0</v>
      </c>
      <c r="AV212" s="541">
        <f>SUM('MEDIÇÃO_OBJETO (1)'!AW212)</f>
        <v>0</v>
      </c>
      <c r="AW212" s="541">
        <f>SUM('MEDIÇÃO_OBJETO (1)'!AX212)</f>
        <v>0</v>
      </c>
      <c r="AX212" s="977"/>
      <c r="BN212" s="992">
        <f t="shared" si="160"/>
        <v>0</v>
      </c>
      <c r="BO212" s="538">
        <f t="shared" si="183"/>
        <v>0</v>
      </c>
      <c r="BP212" s="987">
        <f>IF(RESUMO_GLOBAL!$X$53="a",ROUND(AF212*$N212,RESUMO_GLOBAL!$X$54),IF(RESUMO_GLOBAL!$X$53="t",TRUNC(AF212*$N212,RESUMO_GLOBAL!$X$54),AF212*$N212))</f>
        <v>0</v>
      </c>
      <c r="BQ212" s="987">
        <f>IF(RESUMO_GLOBAL!$X$53="a",ROUND(AG212*$N212,RESUMO_GLOBAL!$X$54),IF(RESUMO_GLOBAL!$X$53="t",TRUNC(AG212*$N212,RESUMO_GLOBAL!$X$54),AG212*$N212))</f>
        <v>0</v>
      </c>
      <c r="BR212" s="987">
        <f>IF(RESUMO_GLOBAL!$X$53="a",ROUND(AH212*$N212,RESUMO_GLOBAL!$X$54),IF(RESUMO_GLOBAL!$X$53="t",TRUNC(AH212*$N212,RESUMO_GLOBAL!$X$54),AH212*$N212))</f>
        <v>0</v>
      </c>
      <c r="BS212" s="987">
        <f>IF(RESUMO_GLOBAL!$X$53="a",ROUND(AI212*$N212,RESUMO_GLOBAL!$X$54),IF(RESUMO_GLOBAL!$X$53="t",TRUNC(AI212*$N212,RESUMO_GLOBAL!$X$54),AI212*$N212))</f>
        <v>0</v>
      </c>
      <c r="BT212" s="987">
        <f>IF(RESUMO_GLOBAL!$X$53="a",ROUND(AJ212*$N212,RESUMO_GLOBAL!$X$54),IF(RESUMO_GLOBAL!$X$53="t",TRUNC(AJ212*$N212,RESUMO_GLOBAL!$X$54),AJ212*$N212))</f>
        <v>0</v>
      </c>
      <c r="BU212" s="987">
        <f>IF(RESUMO_GLOBAL!$X$53="a",ROUND(AK212*$N212,RESUMO_GLOBAL!$X$54),IF(RESUMO_GLOBAL!$X$53="t",TRUNC(AK212*$N212,RESUMO_GLOBAL!$X$54),AK212*$N212))</f>
        <v>0</v>
      </c>
      <c r="BV212" s="987">
        <f>IF(RESUMO_GLOBAL!$X$53="a",ROUND(AL212*$N212,RESUMO_GLOBAL!$X$54),IF(RESUMO_GLOBAL!$X$53="t",TRUNC(AL212*$N212,RESUMO_GLOBAL!$X$54),AL212*$N212))</f>
        <v>0</v>
      </c>
      <c r="BW212" s="987">
        <f>IF(RESUMO_GLOBAL!$X$53="a",ROUND(AM212*$N212,RESUMO_GLOBAL!$X$54),IF(RESUMO_GLOBAL!$X$53="t",TRUNC(AM212*$N212,RESUMO_GLOBAL!$X$54),AM212*$N212))</f>
        <v>0</v>
      </c>
      <c r="BX212" s="987">
        <f>IF(RESUMO_GLOBAL!$X$53="a",ROUND(AN212*$N212,RESUMO_GLOBAL!$X$54),IF(RESUMO_GLOBAL!$X$53="t",TRUNC(AN212*$N212,RESUMO_GLOBAL!$X$54),AN212*$N212))</f>
        <v>0</v>
      </c>
      <c r="BY212" s="987">
        <f>IF(RESUMO_GLOBAL!$X$53="a",ROUND(AO212*$N212,RESUMO_GLOBAL!$X$54),IF(RESUMO_GLOBAL!$X$53="t",TRUNC(AO212*$N212,RESUMO_GLOBAL!$X$54),AO212*$N212))</f>
        <v>0</v>
      </c>
      <c r="BZ212" s="987">
        <f>IF(RESUMO_GLOBAL!$X$53="a",ROUND(AP212*$N212,RESUMO_GLOBAL!$X$54),IF(RESUMO_GLOBAL!$X$53="t",TRUNC(AP212*$N212,RESUMO_GLOBAL!$X$54),AP212*$N212))</f>
        <v>0</v>
      </c>
      <c r="CA212" s="987">
        <f>IF(RESUMO_GLOBAL!$X$53="a",ROUND(AQ212*$N212,RESUMO_GLOBAL!$X$54),IF(RESUMO_GLOBAL!$X$53="t",TRUNC(AQ212*$N212,RESUMO_GLOBAL!$X$54),AQ212*$N212))</f>
        <v>0</v>
      </c>
      <c r="CB212" s="987">
        <f>IF(RESUMO_GLOBAL!$X$53="a",ROUND(AR212*$N212,RESUMO_GLOBAL!$X$54),IF(RESUMO_GLOBAL!$X$53="t",TRUNC(AR212*$N212,RESUMO_GLOBAL!$X$54),AR212*$N212))</f>
        <v>0</v>
      </c>
      <c r="CC212" s="987">
        <f>IF(RESUMO_GLOBAL!$X$53="a",ROUND(AS212*$N212,RESUMO_GLOBAL!$X$54),IF(RESUMO_GLOBAL!$X$53="t",TRUNC(AS212*$N212,RESUMO_GLOBAL!$X$54),AS212*$N212))</f>
        <v>0</v>
      </c>
      <c r="CD212" s="987">
        <f>IF(RESUMO_GLOBAL!$X$53="a",ROUND(AT212*$N212,RESUMO_GLOBAL!$X$54),IF(RESUMO_GLOBAL!$X$53="t",TRUNC(AT212*$N212,RESUMO_GLOBAL!$X$54),AT212*$N212))</f>
        <v>0</v>
      </c>
      <c r="CE212" s="987">
        <f>IF(RESUMO_GLOBAL!$X$53="a",ROUND(AU212*$N212,RESUMO_GLOBAL!$X$54),IF(RESUMO_GLOBAL!$X$53="t",TRUNC(AU212*$N212,RESUMO_GLOBAL!$X$54),AU212*$N212))</f>
        <v>0</v>
      </c>
      <c r="CF212" s="987">
        <f>IF(RESUMO_GLOBAL!$X$53="a",ROUND(AV212*$N212,RESUMO_GLOBAL!$X$54),IF(RESUMO_GLOBAL!$X$53="t",TRUNC(AV212*$N212,RESUMO_GLOBAL!$X$54),AV212*$N212))</f>
        <v>0</v>
      </c>
      <c r="CG212" s="987">
        <f>IF(RESUMO_GLOBAL!$X$53="a",ROUND(AW212*$N212,RESUMO_GLOBAL!$X$54),IF(RESUMO_GLOBAL!$X$53="t",TRUNC(AW212*$N212,RESUMO_GLOBAL!$X$54),AW212*$N212))</f>
        <v>0</v>
      </c>
      <c r="CK212" s="59">
        <f t="shared" si="162"/>
        <v>0</v>
      </c>
      <c r="CL212" s="59">
        <f t="shared" si="163"/>
        <v>0</v>
      </c>
      <c r="CM212" s="59">
        <f t="shared" si="164"/>
        <v>0</v>
      </c>
      <c r="CN212" s="59">
        <f t="shared" si="165"/>
        <v>0</v>
      </c>
      <c r="CO212" s="59">
        <f t="shared" si="166"/>
        <v>0</v>
      </c>
      <c r="CP212" s="59">
        <f t="shared" si="167"/>
        <v>0</v>
      </c>
      <c r="CQ212" s="59">
        <f t="shared" si="168"/>
        <v>0</v>
      </c>
      <c r="CR212" s="59">
        <f t="shared" si="169"/>
        <v>0</v>
      </c>
      <c r="CS212" s="59">
        <f t="shared" si="170"/>
        <v>0</v>
      </c>
      <c r="CT212" s="59">
        <f t="shared" si="171"/>
        <v>0</v>
      </c>
      <c r="CU212" s="59">
        <f t="shared" si="172"/>
        <v>0</v>
      </c>
      <c r="CV212" s="59">
        <f t="shared" si="173"/>
        <v>0</v>
      </c>
      <c r="CW212" s="59">
        <f t="shared" si="174"/>
        <v>0</v>
      </c>
      <c r="CX212" s="59">
        <f t="shared" si="175"/>
        <v>0</v>
      </c>
      <c r="CY212" s="59">
        <f t="shared" si="176"/>
        <v>0</v>
      </c>
      <c r="CZ212" s="59">
        <f t="shared" si="177"/>
        <v>0</v>
      </c>
      <c r="DA212" s="59">
        <f t="shared" si="178"/>
        <v>0</v>
      </c>
      <c r="DB212" s="59">
        <f t="shared" si="179"/>
        <v>0</v>
      </c>
      <c r="DE212">
        <f t="shared" si="161"/>
        <v>207</v>
      </c>
      <c r="DF212" t="str">
        <f t="shared" si="180"/>
        <v/>
      </c>
      <c r="DG212" s="59">
        <f>IF($C212&lt;&gt;0,SUM($CK213:CK213),0)</f>
        <v>0</v>
      </c>
      <c r="DH212" s="59">
        <f>IF($C212&lt;&gt;0,SUM($CK213:CL213),0)</f>
        <v>0</v>
      </c>
      <c r="DI212" s="59">
        <f>IF($C212&lt;&gt;0,SUM($CK213:CM213),0)</f>
        <v>0</v>
      </c>
      <c r="DJ212" s="59">
        <f>IF($C212&lt;&gt;0,SUM($CK213:CN213),0)</f>
        <v>0</v>
      </c>
      <c r="DK212" s="59">
        <f>IF($C212&lt;&gt;0,SUM($CK213:CO213),0)</f>
        <v>0</v>
      </c>
      <c r="DL212" s="59">
        <f>IF($C212&lt;&gt;0,SUM($CK213:CP213),0)</f>
        <v>0</v>
      </c>
      <c r="DM212" s="59">
        <f>IF($C212&lt;&gt;0,SUM($CK213:CQ213),0)</f>
        <v>0</v>
      </c>
      <c r="DN212" s="59">
        <f>IF($C212&lt;&gt;0,SUM($CK213:CR213),0)</f>
        <v>0</v>
      </c>
      <c r="DO212" s="59">
        <f>IF($C212&lt;&gt;0,SUM($CK213:CS213),0)</f>
        <v>0</v>
      </c>
      <c r="DP212" s="59">
        <f>IF($C212&lt;&gt;0,SUM($CK213:CT213),0)</f>
        <v>0</v>
      </c>
      <c r="DQ212" s="59">
        <f>IF($C212&lt;&gt;0,SUM($CK213:CU213),0)</f>
        <v>0</v>
      </c>
      <c r="DR212" s="59">
        <f>IF($C212&lt;&gt;0,SUM($CK213:CV213),0)</f>
        <v>0</v>
      </c>
      <c r="DS212" s="59">
        <f>IF($C212&lt;&gt;0,SUM($CK213:CW213),0)</f>
        <v>0</v>
      </c>
      <c r="DT212" s="59">
        <f>IF($C212&lt;&gt;0,SUM($CK213:CX213),0)</f>
        <v>0</v>
      </c>
      <c r="DU212" s="59">
        <f>IF($C212&lt;&gt;0,SUM($CK213:CY213),0)</f>
        <v>0</v>
      </c>
      <c r="DV212" s="59">
        <f>IF($C212&lt;&gt;0,SUM($CK213:CZ213),0)</f>
        <v>0</v>
      </c>
      <c r="DW212" s="59">
        <f>IF($C212&lt;&gt;0,SUM($CK213:DA213),0)</f>
        <v>0</v>
      </c>
      <c r="DX212" s="59">
        <f>IF($C212&lt;&gt;0,SUM($CK213:DB213),0)</f>
        <v>0</v>
      </c>
      <c r="DY212" s="952" t="str">
        <f t="shared" si="184"/>
        <v/>
      </c>
    </row>
    <row r="213" spans="1:129" ht="13.5" hidden="1" thickBot="1">
      <c r="A213" s="3" t="str">
        <f t="shared" si="185"/>
        <v/>
      </c>
      <c r="B213" s="805">
        <f>Dados_GLOBAL_Inicial!E213</f>
        <v>0</v>
      </c>
      <c r="C213" s="953">
        <f>IF(IFERROR(VALUE(Dados_GLOBAL_Inicial!F213),0)=0,0,Dados_GLOBAL_Inicial!F213)</f>
        <v>0</v>
      </c>
      <c r="D213" s="830">
        <f>Dados_GLOBAL_Inicial!G213</f>
        <v>0</v>
      </c>
      <c r="E213" s="830" t="str">
        <f>IF(IFERROR(VLOOKUP(F213,Cod_Gde_Itens!$A$1:$B$80,2,FALSE),0)&gt;549,IFERROR(VLOOKUP(F213,Cod_Gde_Itens!$A$1:$B$80,2,FALSE),0),IF(Dados_GLOBAL_Inicial!H213=0,"",Dados_GLOBAL_Inicial!H213))</f>
        <v/>
      </c>
      <c r="F213" s="823">
        <f>Dados_GLOBAL_Inicial!I213</f>
        <v>0</v>
      </c>
      <c r="G213" s="824">
        <f>Dados_GLOBAL_Inicial!J213</f>
        <v>0</v>
      </c>
      <c r="H213" s="454">
        <f>Dados_GLOBAL_Inicial!K213</f>
        <v>0</v>
      </c>
      <c r="I213" s="970">
        <f>SUM('MEDIÇÃO_OBJETO (1)'!I213)</f>
        <v>0</v>
      </c>
      <c r="J213" s="455">
        <f t="shared" si="150"/>
        <v>0</v>
      </c>
      <c r="K213" s="451">
        <f t="shared" si="151"/>
        <v>0</v>
      </c>
      <c r="L213" s="452">
        <f t="shared" si="152"/>
        <v>0</v>
      </c>
      <c r="M213" s="809">
        <f t="shared" si="153"/>
        <v>0</v>
      </c>
      <c r="N213" s="810">
        <f>IF(IFERROR(VALUE(Dados_GLOBAL_Inicial!L213),0)=0,0,Dados_GLOBAL_Inicial!L213)</f>
        <v>0</v>
      </c>
      <c r="O213" s="812">
        <f>SUM('MEDIÇÃO_OBJETO (1)'!O213)</f>
        <v>0</v>
      </c>
      <c r="P213" s="812">
        <f>SUM('MEDIÇÃO_OBJETO (1)'!P213)</f>
        <v>0</v>
      </c>
      <c r="Q213" s="813">
        <f t="shared" si="154"/>
        <v>0</v>
      </c>
      <c r="R213" s="951"/>
      <c r="S213" s="815">
        <f>SUM('MEDIÇÃO_OBJETO (1)'!S213)</f>
        <v>0</v>
      </c>
      <c r="T213" s="815">
        <f>SUM('MEDIÇÃO_OBJETO (1)'!T213)</f>
        <v>0</v>
      </c>
      <c r="V213" s="19"/>
      <c r="W213" s="978">
        <f t="shared" si="155"/>
        <v>0</v>
      </c>
      <c r="X213" s="816">
        <f t="shared" si="156"/>
        <v>0</v>
      </c>
      <c r="Y213" s="816">
        <f t="shared" si="157"/>
        <v>0</v>
      </c>
      <c r="Z213" s="817">
        <f t="shared" si="158"/>
        <v>0</v>
      </c>
      <c r="AB213" s="453">
        <f t="shared" si="181"/>
        <v>0</v>
      </c>
      <c r="AC213" s="14">
        <f t="shared" si="159"/>
        <v>0</v>
      </c>
      <c r="AD213" s="819"/>
      <c r="AE213" s="631">
        <f t="shared" si="182"/>
        <v>0</v>
      </c>
      <c r="AF213" s="818">
        <f>SUM('MEDIÇÃO_OBJETO (1)'!AG213)</f>
        <v>0</v>
      </c>
      <c r="AG213" s="541">
        <f>SUM('MEDIÇÃO_OBJETO (1)'!AH213)</f>
        <v>0</v>
      </c>
      <c r="AH213" s="541">
        <f>SUM('MEDIÇÃO_OBJETO (1)'!AI213)</f>
        <v>0</v>
      </c>
      <c r="AI213" s="541">
        <f>SUM('MEDIÇÃO_OBJETO (1)'!AJ213)</f>
        <v>0</v>
      </c>
      <c r="AJ213" s="541">
        <f>SUM('MEDIÇÃO_OBJETO (1)'!AK213)</f>
        <v>0</v>
      </c>
      <c r="AK213" s="541">
        <f>SUM('MEDIÇÃO_OBJETO (1)'!AL213)</f>
        <v>0</v>
      </c>
      <c r="AL213" s="541">
        <f>SUM('MEDIÇÃO_OBJETO (1)'!AM213)</f>
        <v>0</v>
      </c>
      <c r="AM213" s="541">
        <f>SUM('MEDIÇÃO_OBJETO (1)'!AN213)</f>
        <v>0</v>
      </c>
      <c r="AN213" s="541">
        <f>SUM('MEDIÇÃO_OBJETO (1)'!AO213)</f>
        <v>0</v>
      </c>
      <c r="AO213" s="541">
        <f>SUM('MEDIÇÃO_OBJETO (1)'!AP213)</f>
        <v>0</v>
      </c>
      <c r="AP213" s="541">
        <f>SUM('MEDIÇÃO_OBJETO (1)'!AQ213)</f>
        <v>0</v>
      </c>
      <c r="AQ213" s="541">
        <f>SUM('MEDIÇÃO_OBJETO (1)'!AR213)</f>
        <v>0</v>
      </c>
      <c r="AR213" s="541">
        <f>SUM('MEDIÇÃO_OBJETO (1)'!AS213)</f>
        <v>0</v>
      </c>
      <c r="AS213" s="541">
        <f>SUM('MEDIÇÃO_OBJETO (1)'!AT213)</f>
        <v>0</v>
      </c>
      <c r="AT213" s="541">
        <f>SUM('MEDIÇÃO_OBJETO (1)'!AU213)</f>
        <v>0</v>
      </c>
      <c r="AU213" s="541">
        <f>SUM('MEDIÇÃO_OBJETO (1)'!AV213)</f>
        <v>0</v>
      </c>
      <c r="AV213" s="541">
        <f>SUM('MEDIÇÃO_OBJETO (1)'!AW213)</f>
        <v>0</v>
      </c>
      <c r="AW213" s="541">
        <f>SUM('MEDIÇÃO_OBJETO (1)'!AX213)</f>
        <v>0</v>
      </c>
      <c r="AX213" s="977"/>
      <c r="BN213" s="992">
        <f t="shared" si="160"/>
        <v>0</v>
      </c>
      <c r="BO213" s="538">
        <f t="shared" si="183"/>
        <v>0</v>
      </c>
      <c r="BP213" s="987">
        <f>IF(RESUMO_GLOBAL!$X$53="a",ROUND(AF213*$N213,RESUMO_GLOBAL!$X$54),IF(RESUMO_GLOBAL!$X$53="t",TRUNC(AF213*$N213,RESUMO_GLOBAL!$X$54),AF213*$N213))</f>
        <v>0</v>
      </c>
      <c r="BQ213" s="987">
        <f>IF(RESUMO_GLOBAL!$X$53="a",ROUND(AG213*$N213,RESUMO_GLOBAL!$X$54),IF(RESUMO_GLOBAL!$X$53="t",TRUNC(AG213*$N213,RESUMO_GLOBAL!$X$54),AG213*$N213))</f>
        <v>0</v>
      </c>
      <c r="BR213" s="987">
        <f>IF(RESUMO_GLOBAL!$X$53="a",ROUND(AH213*$N213,RESUMO_GLOBAL!$X$54),IF(RESUMO_GLOBAL!$X$53="t",TRUNC(AH213*$N213,RESUMO_GLOBAL!$X$54),AH213*$N213))</f>
        <v>0</v>
      </c>
      <c r="BS213" s="987">
        <f>IF(RESUMO_GLOBAL!$X$53="a",ROUND(AI213*$N213,RESUMO_GLOBAL!$X$54),IF(RESUMO_GLOBAL!$X$53="t",TRUNC(AI213*$N213,RESUMO_GLOBAL!$X$54),AI213*$N213))</f>
        <v>0</v>
      </c>
      <c r="BT213" s="987">
        <f>IF(RESUMO_GLOBAL!$X$53="a",ROUND(AJ213*$N213,RESUMO_GLOBAL!$X$54),IF(RESUMO_GLOBAL!$X$53="t",TRUNC(AJ213*$N213,RESUMO_GLOBAL!$X$54),AJ213*$N213))</f>
        <v>0</v>
      </c>
      <c r="BU213" s="987">
        <f>IF(RESUMO_GLOBAL!$X$53="a",ROUND(AK213*$N213,RESUMO_GLOBAL!$X$54),IF(RESUMO_GLOBAL!$X$53="t",TRUNC(AK213*$N213,RESUMO_GLOBAL!$X$54),AK213*$N213))</f>
        <v>0</v>
      </c>
      <c r="BV213" s="987">
        <f>IF(RESUMO_GLOBAL!$X$53="a",ROUND(AL213*$N213,RESUMO_GLOBAL!$X$54),IF(RESUMO_GLOBAL!$X$53="t",TRUNC(AL213*$N213,RESUMO_GLOBAL!$X$54),AL213*$N213))</f>
        <v>0</v>
      </c>
      <c r="BW213" s="987">
        <f>IF(RESUMO_GLOBAL!$X$53="a",ROUND(AM213*$N213,RESUMO_GLOBAL!$X$54),IF(RESUMO_GLOBAL!$X$53="t",TRUNC(AM213*$N213,RESUMO_GLOBAL!$X$54),AM213*$N213))</f>
        <v>0</v>
      </c>
      <c r="BX213" s="987">
        <f>IF(RESUMO_GLOBAL!$X$53="a",ROUND(AN213*$N213,RESUMO_GLOBAL!$X$54),IF(RESUMO_GLOBAL!$X$53="t",TRUNC(AN213*$N213,RESUMO_GLOBAL!$X$54),AN213*$N213))</f>
        <v>0</v>
      </c>
      <c r="BY213" s="987">
        <f>IF(RESUMO_GLOBAL!$X$53="a",ROUND(AO213*$N213,RESUMO_GLOBAL!$X$54),IF(RESUMO_GLOBAL!$X$53="t",TRUNC(AO213*$N213,RESUMO_GLOBAL!$X$54),AO213*$N213))</f>
        <v>0</v>
      </c>
      <c r="BZ213" s="987">
        <f>IF(RESUMO_GLOBAL!$X$53="a",ROUND(AP213*$N213,RESUMO_GLOBAL!$X$54),IF(RESUMO_GLOBAL!$X$53="t",TRUNC(AP213*$N213,RESUMO_GLOBAL!$X$54),AP213*$N213))</f>
        <v>0</v>
      </c>
      <c r="CA213" s="987">
        <f>IF(RESUMO_GLOBAL!$X$53="a",ROUND(AQ213*$N213,RESUMO_GLOBAL!$X$54),IF(RESUMO_GLOBAL!$X$53="t",TRUNC(AQ213*$N213,RESUMO_GLOBAL!$X$54),AQ213*$N213))</f>
        <v>0</v>
      </c>
      <c r="CB213" s="987">
        <f>IF(RESUMO_GLOBAL!$X$53="a",ROUND(AR213*$N213,RESUMO_GLOBAL!$X$54),IF(RESUMO_GLOBAL!$X$53="t",TRUNC(AR213*$N213,RESUMO_GLOBAL!$X$54),AR213*$N213))</f>
        <v>0</v>
      </c>
      <c r="CC213" s="987">
        <f>IF(RESUMO_GLOBAL!$X$53="a",ROUND(AS213*$N213,RESUMO_GLOBAL!$X$54),IF(RESUMO_GLOBAL!$X$53="t",TRUNC(AS213*$N213,RESUMO_GLOBAL!$X$54),AS213*$N213))</f>
        <v>0</v>
      </c>
      <c r="CD213" s="987">
        <f>IF(RESUMO_GLOBAL!$X$53="a",ROUND(AT213*$N213,RESUMO_GLOBAL!$X$54),IF(RESUMO_GLOBAL!$X$53="t",TRUNC(AT213*$N213,RESUMO_GLOBAL!$X$54),AT213*$N213))</f>
        <v>0</v>
      </c>
      <c r="CE213" s="987">
        <f>IF(RESUMO_GLOBAL!$X$53="a",ROUND(AU213*$N213,RESUMO_GLOBAL!$X$54),IF(RESUMO_GLOBAL!$X$53="t",TRUNC(AU213*$N213,RESUMO_GLOBAL!$X$54),AU213*$N213))</f>
        <v>0</v>
      </c>
      <c r="CF213" s="987">
        <f>IF(RESUMO_GLOBAL!$X$53="a",ROUND(AV213*$N213,RESUMO_GLOBAL!$X$54),IF(RESUMO_GLOBAL!$X$53="t",TRUNC(AV213*$N213,RESUMO_GLOBAL!$X$54),AV213*$N213))</f>
        <v>0</v>
      </c>
      <c r="CG213" s="987">
        <f>IF(RESUMO_GLOBAL!$X$53="a",ROUND(AW213*$N213,RESUMO_GLOBAL!$X$54),IF(RESUMO_GLOBAL!$X$53="t",TRUNC(AW213*$N213,RESUMO_GLOBAL!$X$54),AW213*$N213))</f>
        <v>0</v>
      </c>
      <c r="CK213" s="59">
        <f t="shared" si="162"/>
        <v>0</v>
      </c>
      <c r="CL213" s="59">
        <f t="shared" si="163"/>
        <v>0</v>
      </c>
      <c r="CM213" s="59">
        <f t="shared" si="164"/>
        <v>0</v>
      </c>
      <c r="CN213" s="59">
        <f t="shared" si="165"/>
        <v>0</v>
      </c>
      <c r="CO213" s="59">
        <f t="shared" si="166"/>
        <v>0</v>
      </c>
      <c r="CP213" s="59">
        <f t="shared" si="167"/>
        <v>0</v>
      </c>
      <c r="CQ213" s="59">
        <f t="shared" si="168"/>
        <v>0</v>
      </c>
      <c r="CR213" s="59">
        <f t="shared" si="169"/>
        <v>0</v>
      </c>
      <c r="CS213" s="59">
        <f t="shared" si="170"/>
        <v>0</v>
      </c>
      <c r="CT213" s="59">
        <f t="shared" si="171"/>
        <v>0</v>
      </c>
      <c r="CU213" s="59">
        <f t="shared" si="172"/>
        <v>0</v>
      </c>
      <c r="CV213" s="59">
        <f t="shared" si="173"/>
        <v>0</v>
      </c>
      <c r="CW213" s="59">
        <f t="shared" si="174"/>
        <v>0</v>
      </c>
      <c r="CX213" s="59">
        <f t="shared" si="175"/>
        <v>0</v>
      </c>
      <c r="CY213" s="59">
        <f t="shared" si="176"/>
        <v>0</v>
      </c>
      <c r="CZ213" s="59">
        <f t="shared" si="177"/>
        <v>0</v>
      </c>
      <c r="DA213" s="59">
        <f t="shared" si="178"/>
        <v>0</v>
      </c>
      <c r="DB213" s="59">
        <f t="shared" si="179"/>
        <v>0</v>
      </c>
      <c r="DE213">
        <f t="shared" si="161"/>
        <v>208</v>
      </c>
      <c r="DF213" t="str">
        <f t="shared" si="180"/>
        <v/>
      </c>
      <c r="DG213" s="59">
        <f>IF($C213&lt;&gt;0,SUM($CK214:CK214),0)</f>
        <v>0</v>
      </c>
      <c r="DH213" s="59">
        <f>IF($C213&lt;&gt;0,SUM($CK214:CL214),0)</f>
        <v>0</v>
      </c>
      <c r="DI213" s="59">
        <f>IF($C213&lt;&gt;0,SUM($CK214:CM214),0)</f>
        <v>0</v>
      </c>
      <c r="DJ213" s="59">
        <f>IF($C213&lt;&gt;0,SUM($CK214:CN214),0)</f>
        <v>0</v>
      </c>
      <c r="DK213" s="59">
        <f>IF($C213&lt;&gt;0,SUM($CK214:CO214),0)</f>
        <v>0</v>
      </c>
      <c r="DL213" s="59">
        <f>IF($C213&lt;&gt;0,SUM($CK214:CP214),0)</f>
        <v>0</v>
      </c>
      <c r="DM213" s="59">
        <f>IF($C213&lt;&gt;0,SUM($CK214:CQ214),0)</f>
        <v>0</v>
      </c>
      <c r="DN213" s="59">
        <f>IF($C213&lt;&gt;0,SUM($CK214:CR214),0)</f>
        <v>0</v>
      </c>
      <c r="DO213" s="59">
        <f>IF($C213&lt;&gt;0,SUM($CK214:CS214),0)</f>
        <v>0</v>
      </c>
      <c r="DP213" s="59">
        <f>IF($C213&lt;&gt;0,SUM($CK214:CT214),0)</f>
        <v>0</v>
      </c>
      <c r="DQ213" s="59">
        <f>IF($C213&lt;&gt;0,SUM($CK214:CU214),0)</f>
        <v>0</v>
      </c>
      <c r="DR213" s="59">
        <f>IF($C213&lt;&gt;0,SUM($CK214:CV214),0)</f>
        <v>0</v>
      </c>
      <c r="DS213" s="59">
        <f>IF($C213&lt;&gt;0,SUM($CK214:CW214),0)</f>
        <v>0</v>
      </c>
      <c r="DT213" s="59">
        <f>IF($C213&lt;&gt;0,SUM($CK214:CX214),0)</f>
        <v>0</v>
      </c>
      <c r="DU213" s="59">
        <f>IF($C213&lt;&gt;0,SUM($CK214:CY214),0)</f>
        <v>0</v>
      </c>
      <c r="DV213" s="59">
        <f>IF($C213&lt;&gt;0,SUM($CK214:CZ214),0)</f>
        <v>0</v>
      </c>
      <c r="DW213" s="59">
        <f>IF($C213&lt;&gt;0,SUM($CK214:DA214),0)</f>
        <v>0</v>
      </c>
      <c r="DX213" s="59">
        <f>IF($C213&lt;&gt;0,SUM($CK214:DB214),0)</f>
        <v>0</v>
      </c>
      <c r="DY213" s="952" t="str">
        <f t="shared" si="184"/>
        <v/>
      </c>
    </row>
    <row r="214" spans="1:129" ht="13.5" hidden="1" thickBot="1">
      <c r="A214" s="3" t="str">
        <f t="shared" si="185"/>
        <v/>
      </c>
      <c r="B214" s="805">
        <f>Dados_GLOBAL_Inicial!E214</f>
        <v>0</v>
      </c>
      <c r="C214" s="953">
        <f>IF(IFERROR(VALUE(Dados_GLOBAL_Inicial!F214),0)=0,0,Dados_GLOBAL_Inicial!F214)</f>
        <v>0</v>
      </c>
      <c r="D214" s="830">
        <f>Dados_GLOBAL_Inicial!G214</f>
        <v>0</v>
      </c>
      <c r="E214" s="830" t="str">
        <f>IF(IFERROR(VLOOKUP(F214,Cod_Gde_Itens!$A$1:$B$80,2,FALSE),0)&gt;549,IFERROR(VLOOKUP(F214,Cod_Gde_Itens!$A$1:$B$80,2,FALSE),0),IF(Dados_GLOBAL_Inicial!H214=0,"",Dados_GLOBAL_Inicial!H214))</f>
        <v/>
      </c>
      <c r="F214" s="823">
        <f>Dados_GLOBAL_Inicial!I214</f>
        <v>0</v>
      </c>
      <c r="G214" s="824">
        <f>Dados_GLOBAL_Inicial!J214</f>
        <v>0</v>
      </c>
      <c r="H214" s="454">
        <f>Dados_GLOBAL_Inicial!K214</f>
        <v>0</v>
      </c>
      <c r="I214" s="970">
        <f>SUM('MEDIÇÃO_OBJETO (1)'!I214)</f>
        <v>0</v>
      </c>
      <c r="J214" s="455">
        <f t="shared" si="150"/>
        <v>0</v>
      </c>
      <c r="K214" s="451">
        <f t="shared" si="151"/>
        <v>0</v>
      </c>
      <c r="L214" s="452">
        <f t="shared" si="152"/>
        <v>0</v>
      </c>
      <c r="M214" s="809">
        <f t="shared" si="153"/>
        <v>0</v>
      </c>
      <c r="N214" s="810">
        <f>IF(IFERROR(VALUE(Dados_GLOBAL_Inicial!L214),0)=0,0,Dados_GLOBAL_Inicial!L214)</f>
        <v>0</v>
      </c>
      <c r="O214" s="812">
        <f>SUM('MEDIÇÃO_OBJETO (1)'!O214)</f>
        <v>0</v>
      </c>
      <c r="P214" s="812">
        <f>SUM('MEDIÇÃO_OBJETO (1)'!P214)</f>
        <v>0</v>
      </c>
      <c r="Q214" s="813">
        <f t="shared" si="154"/>
        <v>0</v>
      </c>
      <c r="R214" s="951"/>
      <c r="S214" s="815">
        <f>SUM('MEDIÇÃO_OBJETO (1)'!S214)</f>
        <v>0</v>
      </c>
      <c r="T214" s="815">
        <f>SUM('MEDIÇÃO_OBJETO (1)'!T214)</f>
        <v>0</v>
      </c>
      <c r="V214" s="19"/>
      <c r="W214" s="978">
        <f t="shared" si="155"/>
        <v>0</v>
      </c>
      <c r="X214" s="816">
        <f t="shared" si="156"/>
        <v>0</v>
      </c>
      <c r="Y214" s="816">
        <f t="shared" si="157"/>
        <v>0</v>
      </c>
      <c r="Z214" s="817">
        <f t="shared" si="158"/>
        <v>0</v>
      </c>
      <c r="AB214" s="453">
        <f t="shared" si="181"/>
        <v>0</v>
      </c>
      <c r="AC214" s="14">
        <f t="shared" si="159"/>
        <v>0</v>
      </c>
      <c r="AD214" s="819"/>
      <c r="AE214" s="631">
        <f t="shared" si="182"/>
        <v>0</v>
      </c>
      <c r="AF214" s="818">
        <f>SUM('MEDIÇÃO_OBJETO (1)'!AG214)</f>
        <v>0</v>
      </c>
      <c r="AG214" s="541">
        <f>SUM('MEDIÇÃO_OBJETO (1)'!AH214)</f>
        <v>0</v>
      </c>
      <c r="AH214" s="541">
        <f>SUM('MEDIÇÃO_OBJETO (1)'!AI214)</f>
        <v>0</v>
      </c>
      <c r="AI214" s="541">
        <f>SUM('MEDIÇÃO_OBJETO (1)'!AJ214)</f>
        <v>0</v>
      </c>
      <c r="AJ214" s="541">
        <f>SUM('MEDIÇÃO_OBJETO (1)'!AK214)</f>
        <v>0</v>
      </c>
      <c r="AK214" s="541">
        <f>SUM('MEDIÇÃO_OBJETO (1)'!AL214)</f>
        <v>0</v>
      </c>
      <c r="AL214" s="541">
        <f>SUM('MEDIÇÃO_OBJETO (1)'!AM214)</f>
        <v>0</v>
      </c>
      <c r="AM214" s="541">
        <f>SUM('MEDIÇÃO_OBJETO (1)'!AN214)</f>
        <v>0</v>
      </c>
      <c r="AN214" s="541">
        <f>SUM('MEDIÇÃO_OBJETO (1)'!AO214)</f>
        <v>0</v>
      </c>
      <c r="AO214" s="541">
        <f>SUM('MEDIÇÃO_OBJETO (1)'!AP214)</f>
        <v>0</v>
      </c>
      <c r="AP214" s="541">
        <f>SUM('MEDIÇÃO_OBJETO (1)'!AQ214)</f>
        <v>0</v>
      </c>
      <c r="AQ214" s="541">
        <f>SUM('MEDIÇÃO_OBJETO (1)'!AR214)</f>
        <v>0</v>
      </c>
      <c r="AR214" s="541">
        <f>SUM('MEDIÇÃO_OBJETO (1)'!AS214)</f>
        <v>0</v>
      </c>
      <c r="AS214" s="541">
        <f>SUM('MEDIÇÃO_OBJETO (1)'!AT214)</f>
        <v>0</v>
      </c>
      <c r="AT214" s="541">
        <f>SUM('MEDIÇÃO_OBJETO (1)'!AU214)</f>
        <v>0</v>
      </c>
      <c r="AU214" s="541">
        <f>SUM('MEDIÇÃO_OBJETO (1)'!AV214)</f>
        <v>0</v>
      </c>
      <c r="AV214" s="541">
        <f>SUM('MEDIÇÃO_OBJETO (1)'!AW214)</f>
        <v>0</v>
      </c>
      <c r="AW214" s="541">
        <f>SUM('MEDIÇÃO_OBJETO (1)'!AX214)</f>
        <v>0</v>
      </c>
      <c r="AX214" s="977"/>
      <c r="BN214" s="992">
        <f t="shared" si="160"/>
        <v>0</v>
      </c>
      <c r="BO214" s="538">
        <f t="shared" si="183"/>
        <v>0</v>
      </c>
      <c r="BP214" s="987">
        <f>IF(RESUMO_GLOBAL!$X$53="a",ROUND(AF214*$N214,RESUMO_GLOBAL!$X$54),IF(RESUMO_GLOBAL!$X$53="t",TRUNC(AF214*$N214,RESUMO_GLOBAL!$X$54),AF214*$N214))</f>
        <v>0</v>
      </c>
      <c r="BQ214" s="987">
        <f>IF(RESUMO_GLOBAL!$X$53="a",ROUND(AG214*$N214,RESUMO_GLOBAL!$X$54),IF(RESUMO_GLOBAL!$X$53="t",TRUNC(AG214*$N214,RESUMO_GLOBAL!$X$54),AG214*$N214))</f>
        <v>0</v>
      </c>
      <c r="BR214" s="987">
        <f>IF(RESUMO_GLOBAL!$X$53="a",ROUND(AH214*$N214,RESUMO_GLOBAL!$X$54),IF(RESUMO_GLOBAL!$X$53="t",TRUNC(AH214*$N214,RESUMO_GLOBAL!$X$54),AH214*$N214))</f>
        <v>0</v>
      </c>
      <c r="BS214" s="987">
        <f>IF(RESUMO_GLOBAL!$X$53="a",ROUND(AI214*$N214,RESUMO_GLOBAL!$X$54),IF(RESUMO_GLOBAL!$X$53="t",TRUNC(AI214*$N214,RESUMO_GLOBAL!$X$54),AI214*$N214))</f>
        <v>0</v>
      </c>
      <c r="BT214" s="987">
        <f>IF(RESUMO_GLOBAL!$X$53="a",ROUND(AJ214*$N214,RESUMO_GLOBAL!$X$54),IF(RESUMO_GLOBAL!$X$53="t",TRUNC(AJ214*$N214,RESUMO_GLOBAL!$X$54),AJ214*$N214))</f>
        <v>0</v>
      </c>
      <c r="BU214" s="987">
        <f>IF(RESUMO_GLOBAL!$X$53="a",ROUND(AK214*$N214,RESUMO_GLOBAL!$X$54),IF(RESUMO_GLOBAL!$X$53="t",TRUNC(AK214*$N214,RESUMO_GLOBAL!$X$54),AK214*$N214))</f>
        <v>0</v>
      </c>
      <c r="BV214" s="987">
        <f>IF(RESUMO_GLOBAL!$X$53="a",ROUND(AL214*$N214,RESUMO_GLOBAL!$X$54),IF(RESUMO_GLOBAL!$X$53="t",TRUNC(AL214*$N214,RESUMO_GLOBAL!$X$54),AL214*$N214))</f>
        <v>0</v>
      </c>
      <c r="BW214" s="987">
        <f>IF(RESUMO_GLOBAL!$X$53="a",ROUND(AM214*$N214,RESUMO_GLOBAL!$X$54),IF(RESUMO_GLOBAL!$X$53="t",TRUNC(AM214*$N214,RESUMO_GLOBAL!$X$54),AM214*$N214))</f>
        <v>0</v>
      </c>
      <c r="BX214" s="987">
        <f>IF(RESUMO_GLOBAL!$X$53="a",ROUND(AN214*$N214,RESUMO_GLOBAL!$X$54),IF(RESUMO_GLOBAL!$X$53="t",TRUNC(AN214*$N214,RESUMO_GLOBAL!$X$54),AN214*$N214))</f>
        <v>0</v>
      </c>
      <c r="BY214" s="987">
        <f>IF(RESUMO_GLOBAL!$X$53="a",ROUND(AO214*$N214,RESUMO_GLOBAL!$X$54),IF(RESUMO_GLOBAL!$X$53="t",TRUNC(AO214*$N214,RESUMO_GLOBAL!$X$54),AO214*$N214))</f>
        <v>0</v>
      </c>
      <c r="BZ214" s="987">
        <f>IF(RESUMO_GLOBAL!$X$53="a",ROUND(AP214*$N214,RESUMO_GLOBAL!$X$54),IF(RESUMO_GLOBAL!$X$53="t",TRUNC(AP214*$N214,RESUMO_GLOBAL!$X$54),AP214*$N214))</f>
        <v>0</v>
      </c>
      <c r="CA214" s="987">
        <f>IF(RESUMO_GLOBAL!$X$53="a",ROUND(AQ214*$N214,RESUMO_GLOBAL!$X$54),IF(RESUMO_GLOBAL!$X$53="t",TRUNC(AQ214*$N214,RESUMO_GLOBAL!$X$54),AQ214*$N214))</f>
        <v>0</v>
      </c>
      <c r="CB214" s="987">
        <f>IF(RESUMO_GLOBAL!$X$53="a",ROUND(AR214*$N214,RESUMO_GLOBAL!$X$54),IF(RESUMO_GLOBAL!$X$53="t",TRUNC(AR214*$N214,RESUMO_GLOBAL!$X$54),AR214*$N214))</f>
        <v>0</v>
      </c>
      <c r="CC214" s="987">
        <f>IF(RESUMO_GLOBAL!$X$53="a",ROUND(AS214*$N214,RESUMO_GLOBAL!$X$54),IF(RESUMO_GLOBAL!$X$53="t",TRUNC(AS214*$N214,RESUMO_GLOBAL!$X$54),AS214*$N214))</f>
        <v>0</v>
      </c>
      <c r="CD214" s="987">
        <f>IF(RESUMO_GLOBAL!$X$53="a",ROUND(AT214*$N214,RESUMO_GLOBAL!$X$54),IF(RESUMO_GLOBAL!$X$53="t",TRUNC(AT214*$N214,RESUMO_GLOBAL!$X$54),AT214*$N214))</f>
        <v>0</v>
      </c>
      <c r="CE214" s="987">
        <f>IF(RESUMO_GLOBAL!$X$53="a",ROUND(AU214*$N214,RESUMO_GLOBAL!$X$54),IF(RESUMO_GLOBAL!$X$53="t",TRUNC(AU214*$N214,RESUMO_GLOBAL!$X$54),AU214*$N214))</f>
        <v>0</v>
      </c>
      <c r="CF214" s="987">
        <f>IF(RESUMO_GLOBAL!$X$53="a",ROUND(AV214*$N214,RESUMO_GLOBAL!$X$54),IF(RESUMO_GLOBAL!$X$53="t",TRUNC(AV214*$N214,RESUMO_GLOBAL!$X$54),AV214*$N214))</f>
        <v>0</v>
      </c>
      <c r="CG214" s="987">
        <f>IF(RESUMO_GLOBAL!$X$53="a",ROUND(AW214*$N214,RESUMO_GLOBAL!$X$54),IF(RESUMO_GLOBAL!$X$53="t",TRUNC(AW214*$N214,RESUMO_GLOBAL!$X$54),AW214*$N214))</f>
        <v>0</v>
      </c>
      <c r="CK214" s="59">
        <f t="shared" si="162"/>
        <v>0</v>
      </c>
      <c r="CL214" s="59">
        <f t="shared" si="163"/>
        <v>0</v>
      </c>
      <c r="CM214" s="59">
        <f t="shared" si="164"/>
        <v>0</v>
      </c>
      <c r="CN214" s="59">
        <f t="shared" si="165"/>
        <v>0</v>
      </c>
      <c r="CO214" s="59">
        <f t="shared" si="166"/>
        <v>0</v>
      </c>
      <c r="CP214" s="59">
        <f t="shared" si="167"/>
        <v>0</v>
      </c>
      <c r="CQ214" s="59">
        <f t="shared" si="168"/>
        <v>0</v>
      </c>
      <c r="CR214" s="59">
        <f t="shared" si="169"/>
        <v>0</v>
      </c>
      <c r="CS214" s="59">
        <f t="shared" si="170"/>
        <v>0</v>
      </c>
      <c r="CT214" s="59">
        <f t="shared" si="171"/>
        <v>0</v>
      </c>
      <c r="CU214" s="59">
        <f t="shared" si="172"/>
        <v>0</v>
      </c>
      <c r="CV214" s="59">
        <f t="shared" si="173"/>
        <v>0</v>
      </c>
      <c r="CW214" s="59">
        <f t="shared" si="174"/>
        <v>0</v>
      </c>
      <c r="CX214" s="59">
        <f t="shared" si="175"/>
        <v>0</v>
      </c>
      <c r="CY214" s="59">
        <f t="shared" si="176"/>
        <v>0</v>
      </c>
      <c r="CZ214" s="59">
        <f t="shared" si="177"/>
        <v>0</v>
      </c>
      <c r="DA214" s="59">
        <f t="shared" si="178"/>
        <v>0</v>
      </c>
      <c r="DB214" s="59">
        <f t="shared" si="179"/>
        <v>0</v>
      </c>
      <c r="DE214">
        <f t="shared" si="161"/>
        <v>209</v>
      </c>
      <c r="DF214" t="str">
        <f t="shared" si="180"/>
        <v/>
      </c>
      <c r="DG214" s="59">
        <f>IF($C214&lt;&gt;0,SUM($CK215:CK215),0)</f>
        <v>0</v>
      </c>
      <c r="DH214" s="59">
        <f>IF($C214&lt;&gt;0,SUM($CK215:CL215),0)</f>
        <v>0</v>
      </c>
      <c r="DI214" s="59">
        <f>IF($C214&lt;&gt;0,SUM($CK215:CM215),0)</f>
        <v>0</v>
      </c>
      <c r="DJ214" s="59">
        <f>IF($C214&lt;&gt;0,SUM($CK215:CN215),0)</f>
        <v>0</v>
      </c>
      <c r="DK214" s="59">
        <f>IF($C214&lt;&gt;0,SUM($CK215:CO215),0)</f>
        <v>0</v>
      </c>
      <c r="DL214" s="59">
        <f>IF($C214&lt;&gt;0,SUM($CK215:CP215),0)</f>
        <v>0</v>
      </c>
      <c r="DM214" s="59">
        <f>IF($C214&lt;&gt;0,SUM($CK215:CQ215),0)</f>
        <v>0</v>
      </c>
      <c r="DN214" s="59">
        <f>IF($C214&lt;&gt;0,SUM($CK215:CR215),0)</f>
        <v>0</v>
      </c>
      <c r="DO214" s="59">
        <f>IF($C214&lt;&gt;0,SUM($CK215:CS215),0)</f>
        <v>0</v>
      </c>
      <c r="DP214" s="59">
        <f>IF($C214&lt;&gt;0,SUM($CK215:CT215),0)</f>
        <v>0</v>
      </c>
      <c r="DQ214" s="59">
        <f>IF($C214&lt;&gt;0,SUM($CK215:CU215),0)</f>
        <v>0</v>
      </c>
      <c r="DR214" s="59">
        <f>IF($C214&lt;&gt;0,SUM($CK215:CV215),0)</f>
        <v>0</v>
      </c>
      <c r="DS214" s="59">
        <f>IF($C214&lt;&gt;0,SUM($CK215:CW215),0)</f>
        <v>0</v>
      </c>
      <c r="DT214" s="59">
        <f>IF($C214&lt;&gt;0,SUM($CK215:CX215),0)</f>
        <v>0</v>
      </c>
      <c r="DU214" s="59">
        <f>IF($C214&lt;&gt;0,SUM($CK215:CY215),0)</f>
        <v>0</v>
      </c>
      <c r="DV214" s="59">
        <f>IF($C214&lt;&gt;0,SUM($CK215:CZ215),0)</f>
        <v>0</v>
      </c>
      <c r="DW214" s="59">
        <f>IF($C214&lt;&gt;0,SUM($CK215:DA215),0)</f>
        <v>0</v>
      </c>
      <c r="DX214" s="59">
        <f>IF($C214&lt;&gt;0,SUM($CK215:DB215),0)</f>
        <v>0</v>
      </c>
      <c r="DY214" s="952" t="str">
        <f t="shared" si="184"/>
        <v/>
      </c>
    </row>
    <row r="215" spans="1:129" ht="13.5" hidden="1" thickBot="1">
      <c r="A215" s="3" t="str">
        <f t="shared" si="185"/>
        <v/>
      </c>
      <c r="B215" s="805">
        <f>Dados_GLOBAL_Inicial!E215</f>
        <v>0</v>
      </c>
      <c r="C215" s="953">
        <f>IF(IFERROR(VALUE(Dados_GLOBAL_Inicial!F215),0)=0,0,Dados_GLOBAL_Inicial!F215)</f>
        <v>0</v>
      </c>
      <c r="D215" s="830">
        <f>Dados_GLOBAL_Inicial!G215</f>
        <v>0</v>
      </c>
      <c r="E215" s="830" t="str">
        <f>IF(IFERROR(VLOOKUP(F215,Cod_Gde_Itens!$A$1:$B$80,2,FALSE),0)&gt;549,IFERROR(VLOOKUP(F215,Cod_Gde_Itens!$A$1:$B$80,2,FALSE),0),IF(Dados_GLOBAL_Inicial!H215=0,"",Dados_GLOBAL_Inicial!H215))</f>
        <v/>
      </c>
      <c r="F215" s="823">
        <f>Dados_GLOBAL_Inicial!I215</f>
        <v>0</v>
      </c>
      <c r="G215" s="824">
        <f>Dados_GLOBAL_Inicial!J215</f>
        <v>0</v>
      </c>
      <c r="H215" s="454">
        <f>Dados_GLOBAL_Inicial!K215</f>
        <v>0</v>
      </c>
      <c r="I215" s="970">
        <f>SUM('MEDIÇÃO_OBJETO (1)'!I215)</f>
        <v>0</v>
      </c>
      <c r="J215" s="455">
        <f t="shared" si="150"/>
        <v>0</v>
      </c>
      <c r="K215" s="451">
        <f t="shared" si="151"/>
        <v>0</v>
      </c>
      <c r="L215" s="452">
        <f t="shared" si="152"/>
        <v>0</v>
      </c>
      <c r="M215" s="809">
        <f t="shared" si="153"/>
        <v>0</v>
      </c>
      <c r="N215" s="810">
        <f>IF(IFERROR(VALUE(Dados_GLOBAL_Inicial!L215),0)=0,0,Dados_GLOBAL_Inicial!L215)</f>
        <v>0</v>
      </c>
      <c r="O215" s="812">
        <f>SUM('MEDIÇÃO_OBJETO (1)'!O215)</f>
        <v>0</v>
      </c>
      <c r="P215" s="812">
        <f>SUM('MEDIÇÃO_OBJETO (1)'!P215)</f>
        <v>0</v>
      </c>
      <c r="Q215" s="813">
        <f t="shared" si="154"/>
        <v>0</v>
      </c>
      <c r="R215" s="951"/>
      <c r="S215" s="815">
        <f>SUM('MEDIÇÃO_OBJETO (1)'!S215)</f>
        <v>0</v>
      </c>
      <c r="T215" s="815">
        <f>SUM('MEDIÇÃO_OBJETO (1)'!T215)</f>
        <v>0</v>
      </c>
      <c r="V215" s="19"/>
      <c r="W215" s="978">
        <f t="shared" si="155"/>
        <v>0</v>
      </c>
      <c r="X215" s="816">
        <f t="shared" si="156"/>
        <v>0</v>
      </c>
      <c r="Y215" s="816">
        <f t="shared" si="157"/>
        <v>0</v>
      </c>
      <c r="Z215" s="817">
        <f t="shared" si="158"/>
        <v>0</v>
      </c>
      <c r="AB215" s="453">
        <f t="shared" si="181"/>
        <v>0</v>
      </c>
      <c r="AC215" s="14">
        <f t="shared" si="159"/>
        <v>0</v>
      </c>
      <c r="AD215" s="819"/>
      <c r="AE215" s="631">
        <f t="shared" si="182"/>
        <v>0</v>
      </c>
      <c r="AF215" s="818">
        <f>SUM('MEDIÇÃO_OBJETO (1)'!AG215)</f>
        <v>0</v>
      </c>
      <c r="AG215" s="541">
        <f>SUM('MEDIÇÃO_OBJETO (1)'!AH215)</f>
        <v>0</v>
      </c>
      <c r="AH215" s="541">
        <f>SUM('MEDIÇÃO_OBJETO (1)'!AI215)</f>
        <v>0</v>
      </c>
      <c r="AI215" s="541">
        <f>SUM('MEDIÇÃO_OBJETO (1)'!AJ215)</f>
        <v>0</v>
      </c>
      <c r="AJ215" s="541">
        <f>SUM('MEDIÇÃO_OBJETO (1)'!AK215)</f>
        <v>0</v>
      </c>
      <c r="AK215" s="541">
        <f>SUM('MEDIÇÃO_OBJETO (1)'!AL215)</f>
        <v>0</v>
      </c>
      <c r="AL215" s="541">
        <f>SUM('MEDIÇÃO_OBJETO (1)'!AM215)</f>
        <v>0</v>
      </c>
      <c r="AM215" s="541">
        <f>SUM('MEDIÇÃO_OBJETO (1)'!AN215)</f>
        <v>0</v>
      </c>
      <c r="AN215" s="541">
        <f>SUM('MEDIÇÃO_OBJETO (1)'!AO215)</f>
        <v>0</v>
      </c>
      <c r="AO215" s="541">
        <f>SUM('MEDIÇÃO_OBJETO (1)'!AP215)</f>
        <v>0</v>
      </c>
      <c r="AP215" s="541">
        <f>SUM('MEDIÇÃO_OBJETO (1)'!AQ215)</f>
        <v>0</v>
      </c>
      <c r="AQ215" s="541">
        <f>SUM('MEDIÇÃO_OBJETO (1)'!AR215)</f>
        <v>0</v>
      </c>
      <c r="AR215" s="541">
        <f>SUM('MEDIÇÃO_OBJETO (1)'!AS215)</f>
        <v>0</v>
      </c>
      <c r="AS215" s="541">
        <f>SUM('MEDIÇÃO_OBJETO (1)'!AT215)</f>
        <v>0</v>
      </c>
      <c r="AT215" s="541">
        <f>SUM('MEDIÇÃO_OBJETO (1)'!AU215)</f>
        <v>0</v>
      </c>
      <c r="AU215" s="541">
        <f>SUM('MEDIÇÃO_OBJETO (1)'!AV215)</f>
        <v>0</v>
      </c>
      <c r="AV215" s="541">
        <f>SUM('MEDIÇÃO_OBJETO (1)'!AW215)</f>
        <v>0</v>
      </c>
      <c r="AW215" s="541">
        <f>SUM('MEDIÇÃO_OBJETO (1)'!AX215)</f>
        <v>0</v>
      </c>
      <c r="AX215" s="977"/>
      <c r="BN215" s="992">
        <f t="shared" si="160"/>
        <v>0</v>
      </c>
      <c r="BO215" s="538">
        <f t="shared" si="183"/>
        <v>0</v>
      </c>
      <c r="BP215" s="987">
        <f>IF(RESUMO_GLOBAL!$X$53="a",ROUND(AF215*$N215,RESUMO_GLOBAL!$X$54),IF(RESUMO_GLOBAL!$X$53="t",TRUNC(AF215*$N215,RESUMO_GLOBAL!$X$54),AF215*$N215))</f>
        <v>0</v>
      </c>
      <c r="BQ215" s="987">
        <f>IF(RESUMO_GLOBAL!$X$53="a",ROUND(AG215*$N215,RESUMO_GLOBAL!$X$54),IF(RESUMO_GLOBAL!$X$53="t",TRUNC(AG215*$N215,RESUMO_GLOBAL!$X$54),AG215*$N215))</f>
        <v>0</v>
      </c>
      <c r="BR215" s="987">
        <f>IF(RESUMO_GLOBAL!$X$53="a",ROUND(AH215*$N215,RESUMO_GLOBAL!$X$54),IF(RESUMO_GLOBAL!$X$53="t",TRUNC(AH215*$N215,RESUMO_GLOBAL!$X$54),AH215*$N215))</f>
        <v>0</v>
      </c>
      <c r="BS215" s="987">
        <f>IF(RESUMO_GLOBAL!$X$53="a",ROUND(AI215*$N215,RESUMO_GLOBAL!$X$54),IF(RESUMO_GLOBAL!$X$53="t",TRUNC(AI215*$N215,RESUMO_GLOBAL!$X$54),AI215*$N215))</f>
        <v>0</v>
      </c>
      <c r="BT215" s="987">
        <f>IF(RESUMO_GLOBAL!$X$53="a",ROUND(AJ215*$N215,RESUMO_GLOBAL!$X$54),IF(RESUMO_GLOBAL!$X$53="t",TRUNC(AJ215*$N215,RESUMO_GLOBAL!$X$54),AJ215*$N215))</f>
        <v>0</v>
      </c>
      <c r="BU215" s="987">
        <f>IF(RESUMO_GLOBAL!$X$53="a",ROUND(AK215*$N215,RESUMO_GLOBAL!$X$54),IF(RESUMO_GLOBAL!$X$53="t",TRUNC(AK215*$N215,RESUMO_GLOBAL!$X$54),AK215*$N215))</f>
        <v>0</v>
      </c>
      <c r="BV215" s="987">
        <f>IF(RESUMO_GLOBAL!$X$53="a",ROUND(AL215*$N215,RESUMO_GLOBAL!$X$54),IF(RESUMO_GLOBAL!$X$53="t",TRUNC(AL215*$N215,RESUMO_GLOBAL!$X$54),AL215*$N215))</f>
        <v>0</v>
      </c>
      <c r="BW215" s="987">
        <f>IF(RESUMO_GLOBAL!$X$53="a",ROUND(AM215*$N215,RESUMO_GLOBAL!$X$54),IF(RESUMO_GLOBAL!$X$53="t",TRUNC(AM215*$N215,RESUMO_GLOBAL!$X$54),AM215*$N215))</f>
        <v>0</v>
      </c>
      <c r="BX215" s="987">
        <f>IF(RESUMO_GLOBAL!$X$53="a",ROUND(AN215*$N215,RESUMO_GLOBAL!$X$54),IF(RESUMO_GLOBAL!$X$53="t",TRUNC(AN215*$N215,RESUMO_GLOBAL!$X$54),AN215*$N215))</f>
        <v>0</v>
      </c>
      <c r="BY215" s="987">
        <f>IF(RESUMO_GLOBAL!$X$53="a",ROUND(AO215*$N215,RESUMO_GLOBAL!$X$54),IF(RESUMO_GLOBAL!$X$53="t",TRUNC(AO215*$N215,RESUMO_GLOBAL!$X$54),AO215*$N215))</f>
        <v>0</v>
      </c>
      <c r="BZ215" s="987">
        <f>IF(RESUMO_GLOBAL!$X$53="a",ROUND(AP215*$N215,RESUMO_GLOBAL!$X$54),IF(RESUMO_GLOBAL!$X$53="t",TRUNC(AP215*$N215,RESUMO_GLOBAL!$X$54),AP215*$N215))</f>
        <v>0</v>
      </c>
      <c r="CA215" s="987">
        <f>IF(RESUMO_GLOBAL!$X$53="a",ROUND(AQ215*$N215,RESUMO_GLOBAL!$X$54),IF(RESUMO_GLOBAL!$X$53="t",TRUNC(AQ215*$N215,RESUMO_GLOBAL!$X$54),AQ215*$N215))</f>
        <v>0</v>
      </c>
      <c r="CB215" s="987">
        <f>IF(RESUMO_GLOBAL!$X$53="a",ROUND(AR215*$N215,RESUMO_GLOBAL!$X$54),IF(RESUMO_GLOBAL!$X$53="t",TRUNC(AR215*$N215,RESUMO_GLOBAL!$X$54),AR215*$N215))</f>
        <v>0</v>
      </c>
      <c r="CC215" s="987">
        <f>IF(RESUMO_GLOBAL!$X$53="a",ROUND(AS215*$N215,RESUMO_GLOBAL!$X$54),IF(RESUMO_GLOBAL!$X$53="t",TRUNC(AS215*$N215,RESUMO_GLOBAL!$X$54),AS215*$N215))</f>
        <v>0</v>
      </c>
      <c r="CD215" s="987">
        <f>IF(RESUMO_GLOBAL!$X$53="a",ROUND(AT215*$N215,RESUMO_GLOBAL!$X$54),IF(RESUMO_GLOBAL!$X$53="t",TRUNC(AT215*$N215,RESUMO_GLOBAL!$X$54),AT215*$N215))</f>
        <v>0</v>
      </c>
      <c r="CE215" s="987">
        <f>IF(RESUMO_GLOBAL!$X$53="a",ROUND(AU215*$N215,RESUMO_GLOBAL!$X$54),IF(RESUMO_GLOBAL!$X$53="t",TRUNC(AU215*$N215,RESUMO_GLOBAL!$X$54),AU215*$N215))</f>
        <v>0</v>
      </c>
      <c r="CF215" s="987">
        <f>IF(RESUMO_GLOBAL!$X$53="a",ROUND(AV215*$N215,RESUMO_GLOBAL!$X$54),IF(RESUMO_GLOBAL!$X$53="t",TRUNC(AV215*$N215,RESUMO_GLOBAL!$X$54),AV215*$N215))</f>
        <v>0</v>
      </c>
      <c r="CG215" s="987">
        <f>IF(RESUMO_GLOBAL!$X$53="a",ROUND(AW215*$N215,RESUMO_GLOBAL!$X$54),IF(RESUMO_GLOBAL!$X$53="t",TRUNC(AW215*$N215,RESUMO_GLOBAL!$X$54),AW215*$N215))</f>
        <v>0</v>
      </c>
      <c r="CK215" s="59">
        <f t="shared" si="162"/>
        <v>0</v>
      </c>
      <c r="CL215" s="59">
        <f t="shared" si="163"/>
        <v>0</v>
      </c>
      <c r="CM215" s="59">
        <f t="shared" si="164"/>
        <v>0</v>
      </c>
      <c r="CN215" s="59">
        <f t="shared" si="165"/>
        <v>0</v>
      </c>
      <c r="CO215" s="59">
        <f t="shared" si="166"/>
        <v>0</v>
      </c>
      <c r="CP215" s="59">
        <f t="shared" si="167"/>
        <v>0</v>
      </c>
      <c r="CQ215" s="59">
        <f t="shared" si="168"/>
        <v>0</v>
      </c>
      <c r="CR215" s="59">
        <f t="shared" si="169"/>
        <v>0</v>
      </c>
      <c r="CS215" s="59">
        <f t="shared" si="170"/>
        <v>0</v>
      </c>
      <c r="CT215" s="59">
        <f t="shared" si="171"/>
        <v>0</v>
      </c>
      <c r="CU215" s="59">
        <f t="shared" si="172"/>
        <v>0</v>
      </c>
      <c r="CV215" s="59">
        <f t="shared" si="173"/>
        <v>0</v>
      </c>
      <c r="CW215" s="59">
        <f t="shared" si="174"/>
        <v>0</v>
      </c>
      <c r="CX215" s="59">
        <f t="shared" si="175"/>
        <v>0</v>
      </c>
      <c r="CY215" s="59">
        <f t="shared" si="176"/>
        <v>0</v>
      </c>
      <c r="CZ215" s="59">
        <f t="shared" si="177"/>
        <v>0</v>
      </c>
      <c r="DA215" s="59">
        <f t="shared" si="178"/>
        <v>0</v>
      </c>
      <c r="DB215" s="59">
        <f t="shared" si="179"/>
        <v>0</v>
      </c>
      <c r="DE215">
        <f t="shared" si="161"/>
        <v>210</v>
      </c>
      <c r="DF215" t="str">
        <f t="shared" si="180"/>
        <v/>
      </c>
      <c r="DG215" s="59">
        <f>IF($C215&lt;&gt;0,SUM($CK216:CK216),0)</f>
        <v>0</v>
      </c>
      <c r="DH215" s="59">
        <f>IF($C215&lt;&gt;0,SUM($CK216:CL216),0)</f>
        <v>0</v>
      </c>
      <c r="DI215" s="59">
        <f>IF($C215&lt;&gt;0,SUM($CK216:CM216),0)</f>
        <v>0</v>
      </c>
      <c r="DJ215" s="59">
        <f>IF($C215&lt;&gt;0,SUM($CK216:CN216),0)</f>
        <v>0</v>
      </c>
      <c r="DK215" s="59">
        <f>IF($C215&lt;&gt;0,SUM($CK216:CO216),0)</f>
        <v>0</v>
      </c>
      <c r="DL215" s="59">
        <f>IF($C215&lt;&gt;0,SUM($CK216:CP216),0)</f>
        <v>0</v>
      </c>
      <c r="DM215" s="59">
        <f>IF($C215&lt;&gt;0,SUM($CK216:CQ216),0)</f>
        <v>0</v>
      </c>
      <c r="DN215" s="59">
        <f>IF($C215&lt;&gt;0,SUM($CK216:CR216),0)</f>
        <v>0</v>
      </c>
      <c r="DO215" s="59">
        <f>IF($C215&lt;&gt;0,SUM($CK216:CS216),0)</f>
        <v>0</v>
      </c>
      <c r="DP215" s="59">
        <f>IF($C215&lt;&gt;0,SUM($CK216:CT216),0)</f>
        <v>0</v>
      </c>
      <c r="DQ215" s="59">
        <f>IF($C215&lt;&gt;0,SUM($CK216:CU216),0)</f>
        <v>0</v>
      </c>
      <c r="DR215" s="59">
        <f>IF($C215&lt;&gt;0,SUM($CK216:CV216),0)</f>
        <v>0</v>
      </c>
      <c r="DS215" s="59">
        <f>IF($C215&lt;&gt;0,SUM($CK216:CW216),0)</f>
        <v>0</v>
      </c>
      <c r="DT215" s="59">
        <f>IF($C215&lt;&gt;0,SUM($CK216:CX216),0)</f>
        <v>0</v>
      </c>
      <c r="DU215" s="59">
        <f>IF($C215&lt;&gt;0,SUM($CK216:CY216),0)</f>
        <v>0</v>
      </c>
      <c r="DV215" s="59">
        <f>IF($C215&lt;&gt;0,SUM($CK216:CZ216),0)</f>
        <v>0</v>
      </c>
      <c r="DW215" s="59">
        <f>IF($C215&lt;&gt;0,SUM($CK216:DA216),0)</f>
        <v>0</v>
      </c>
      <c r="DX215" s="59">
        <f>IF($C215&lt;&gt;0,SUM($CK216:DB216),0)</f>
        <v>0</v>
      </c>
      <c r="DY215" s="952" t="str">
        <f t="shared" si="184"/>
        <v/>
      </c>
    </row>
    <row r="216" spans="1:129" ht="13.5" hidden="1" thickBot="1">
      <c r="A216" s="3" t="str">
        <f t="shared" si="185"/>
        <v/>
      </c>
      <c r="B216" s="805">
        <f>Dados_GLOBAL_Inicial!E216</f>
        <v>0</v>
      </c>
      <c r="C216" s="953">
        <f>IF(IFERROR(VALUE(Dados_GLOBAL_Inicial!F216),0)=0,0,Dados_GLOBAL_Inicial!F216)</f>
        <v>0</v>
      </c>
      <c r="D216" s="830">
        <f>Dados_GLOBAL_Inicial!G216</f>
        <v>0</v>
      </c>
      <c r="E216" s="830" t="str">
        <f>IF(IFERROR(VLOOKUP(F216,Cod_Gde_Itens!$A$1:$B$80,2,FALSE),0)&gt;549,IFERROR(VLOOKUP(F216,Cod_Gde_Itens!$A$1:$B$80,2,FALSE),0),IF(Dados_GLOBAL_Inicial!H216=0,"",Dados_GLOBAL_Inicial!H216))</f>
        <v/>
      </c>
      <c r="F216" s="823">
        <f>Dados_GLOBAL_Inicial!I216</f>
        <v>0</v>
      </c>
      <c r="G216" s="824">
        <f>Dados_GLOBAL_Inicial!J216</f>
        <v>0</v>
      </c>
      <c r="H216" s="454">
        <f>Dados_GLOBAL_Inicial!K216</f>
        <v>0</v>
      </c>
      <c r="I216" s="970">
        <f>SUM('MEDIÇÃO_OBJETO (1)'!I216)</f>
        <v>0</v>
      </c>
      <c r="J216" s="455">
        <f t="shared" si="150"/>
        <v>0</v>
      </c>
      <c r="K216" s="451">
        <f t="shared" si="151"/>
        <v>0</v>
      </c>
      <c r="L216" s="452">
        <f t="shared" si="152"/>
        <v>0</v>
      </c>
      <c r="M216" s="809">
        <f t="shared" si="153"/>
        <v>0</v>
      </c>
      <c r="N216" s="810">
        <f>IF(IFERROR(VALUE(Dados_GLOBAL_Inicial!L216),0)=0,0,Dados_GLOBAL_Inicial!L216)</f>
        <v>0</v>
      </c>
      <c r="O216" s="812">
        <f>SUM('MEDIÇÃO_OBJETO (1)'!O216)</f>
        <v>0</v>
      </c>
      <c r="P216" s="812">
        <f>SUM('MEDIÇÃO_OBJETO (1)'!P216)</f>
        <v>0</v>
      </c>
      <c r="Q216" s="813">
        <f t="shared" si="154"/>
        <v>0</v>
      </c>
      <c r="R216" s="951"/>
      <c r="S216" s="815">
        <f>SUM('MEDIÇÃO_OBJETO (1)'!S216)</f>
        <v>0</v>
      </c>
      <c r="T216" s="815">
        <f>SUM('MEDIÇÃO_OBJETO (1)'!T216)</f>
        <v>0</v>
      </c>
      <c r="V216" s="19"/>
      <c r="W216" s="978">
        <f t="shared" si="155"/>
        <v>0</v>
      </c>
      <c r="X216" s="816">
        <f t="shared" si="156"/>
        <v>0</v>
      </c>
      <c r="Y216" s="816">
        <f t="shared" si="157"/>
        <v>0</v>
      </c>
      <c r="Z216" s="817">
        <f t="shared" si="158"/>
        <v>0</v>
      </c>
      <c r="AB216" s="453">
        <f t="shared" si="181"/>
        <v>0</v>
      </c>
      <c r="AC216" s="14">
        <f t="shared" si="159"/>
        <v>0</v>
      </c>
      <c r="AD216" s="819"/>
      <c r="AE216" s="631">
        <f t="shared" si="182"/>
        <v>0</v>
      </c>
      <c r="AF216" s="818">
        <f>SUM('MEDIÇÃO_OBJETO (1)'!AG216)</f>
        <v>0</v>
      </c>
      <c r="AG216" s="541">
        <f>SUM('MEDIÇÃO_OBJETO (1)'!AH216)</f>
        <v>0</v>
      </c>
      <c r="AH216" s="541">
        <f>SUM('MEDIÇÃO_OBJETO (1)'!AI216)</f>
        <v>0</v>
      </c>
      <c r="AI216" s="541">
        <f>SUM('MEDIÇÃO_OBJETO (1)'!AJ216)</f>
        <v>0</v>
      </c>
      <c r="AJ216" s="541">
        <f>SUM('MEDIÇÃO_OBJETO (1)'!AK216)</f>
        <v>0</v>
      </c>
      <c r="AK216" s="541">
        <f>SUM('MEDIÇÃO_OBJETO (1)'!AL216)</f>
        <v>0</v>
      </c>
      <c r="AL216" s="541">
        <f>SUM('MEDIÇÃO_OBJETO (1)'!AM216)</f>
        <v>0</v>
      </c>
      <c r="AM216" s="541">
        <f>SUM('MEDIÇÃO_OBJETO (1)'!AN216)</f>
        <v>0</v>
      </c>
      <c r="AN216" s="541">
        <f>SUM('MEDIÇÃO_OBJETO (1)'!AO216)</f>
        <v>0</v>
      </c>
      <c r="AO216" s="541">
        <f>SUM('MEDIÇÃO_OBJETO (1)'!AP216)</f>
        <v>0</v>
      </c>
      <c r="AP216" s="541">
        <f>SUM('MEDIÇÃO_OBJETO (1)'!AQ216)</f>
        <v>0</v>
      </c>
      <c r="AQ216" s="541">
        <f>SUM('MEDIÇÃO_OBJETO (1)'!AR216)</f>
        <v>0</v>
      </c>
      <c r="AR216" s="541">
        <f>SUM('MEDIÇÃO_OBJETO (1)'!AS216)</f>
        <v>0</v>
      </c>
      <c r="AS216" s="541">
        <f>SUM('MEDIÇÃO_OBJETO (1)'!AT216)</f>
        <v>0</v>
      </c>
      <c r="AT216" s="541">
        <f>SUM('MEDIÇÃO_OBJETO (1)'!AU216)</f>
        <v>0</v>
      </c>
      <c r="AU216" s="541">
        <f>SUM('MEDIÇÃO_OBJETO (1)'!AV216)</f>
        <v>0</v>
      </c>
      <c r="AV216" s="541">
        <f>SUM('MEDIÇÃO_OBJETO (1)'!AW216)</f>
        <v>0</v>
      </c>
      <c r="AW216" s="541">
        <f>SUM('MEDIÇÃO_OBJETO (1)'!AX216)</f>
        <v>0</v>
      </c>
      <c r="AX216" s="977"/>
      <c r="BN216" s="992">
        <f t="shared" si="160"/>
        <v>0</v>
      </c>
      <c r="BO216" s="538">
        <f t="shared" si="183"/>
        <v>0</v>
      </c>
      <c r="BP216" s="987">
        <f>IF(RESUMO_GLOBAL!$X$53="a",ROUND(AF216*$N216,RESUMO_GLOBAL!$X$54),IF(RESUMO_GLOBAL!$X$53="t",TRUNC(AF216*$N216,RESUMO_GLOBAL!$X$54),AF216*$N216))</f>
        <v>0</v>
      </c>
      <c r="BQ216" s="987">
        <f>IF(RESUMO_GLOBAL!$X$53="a",ROUND(AG216*$N216,RESUMO_GLOBAL!$X$54),IF(RESUMO_GLOBAL!$X$53="t",TRUNC(AG216*$N216,RESUMO_GLOBAL!$X$54),AG216*$N216))</f>
        <v>0</v>
      </c>
      <c r="BR216" s="987">
        <f>IF(RESUMO_GLOBAL!$X$53="a",ROUND(AH216*$N216,RESUMO_GLOBAL!$X$54),IF(RESUMO_GLOBAL!$X$53="t",TRUNC(AH216*$N216,RESUMO_GLOBAL!$X$54),AH216*$N216))</f>
        <v>0</v>
      </c>
      <c r="BS216" s="987">
        <f>IF(RESUMO_GLOBAL!$X$53="a",ROUND(AI216*$N216,RESUMO_GLOBAL!$X$54),IF(RESUMO_GLOBAL!$X$53="t",TRUNC(AI216*$N216,RESUMO_GLOBAL!$X$54),AI216*$N216))</f>
        <v>0</v>
      </c>
      <c r="BT216" s="987">
        <f>IF(RESUMO_GLOBAL!$X$53="a",ROUND(AJ216*$N216,RESUMO_GLOBAL!$X$54),IF(RESUMO_GLOBAL!$X$53="t",TRUNC(AJ216*$N216,RESUMO_GLOBAL!$X$54),AJ216*$N216))</f>
        <v>0</v>
      </c>
      <c r="BU216" s="987">
        <f>IF(RESUMO_GLOBAL!$X$53="a",ROUND(AK216*$N216,RESUMO_GLOBAL!$X$54),IF(RESUMO_GLOBAL!$X$53="t",TRUNC(AK216*$N216,RESUMO_GLOBAL!$X$54),AK216*$N216))</f>
        <v>0</v>
      </c>
      <c r="BV216" s="987">
        <f>IF(RESUMO_GLOBAL!$X$53="a",ROUND(AL216*$N216,RESUMO_GLOBAL!$X$54),IF(RESUMO_GLOBAL!$X$53="t",TRUNC(AL216*$N216,RESUMO_GLOBAL!$X$54),AL216*$N216))</f>
        <v>0</v>
      </c>
      <c r="BW216" s="987">
        <f>IF(RESUMO_GLOBAL!$X$53="a",ROUND(AM216*$N216,RESUMO_GLOBAL!$X$54),IF(RESUMO_GLOBAL!$X$53="t",TRUNC(AM216*$N216,RESUMO_GLOBAL!$X$54),AM216*$N216))</f>
        <v>0</v>
      </c>
      <c r="BX216" s="987">
        <f>IF(RESUMO_GLOBAL!$X$53="a",ROUND(AN216*$N216,RESUMO_GLOBAL!$X$54),IF(RESUMO_GLOBAL!$X$53="t",TRUNC(AN216*$N216,RESUMO_GLOBAL!$X$54),AN216*$N216))</f>
        <v>0</v>
      </c>
      <c r="BY216" s="987">
        <f>IF(RESUMO_GLOBAL!$X$53="a",ROUND(AO216*$N216,RESUMO_GLOBAL!$X$54),IF(RESUMO_GLOBAL!$X$53="t",TRUNC(AO216*$N216,RESUMO_GLOBAL!$X$54),AO216*$N216))</f>
        <v>0</v>
      </c>
      <c r="BZ216" s="987">
        <f>IF(RESUMO_GLOBAL!$X$53="a",ROUND(AP216*$N216,RESUMO_GLOBAL!$X$54),IF(RESUMO_GLOBAL!$X$53="t",TRUNC(AP216*$N216,RESUMO_GLOBAL!$X$54),AP216*$N216))</f>
        <v>0</v>
      </c>
      <c r="CA216" s="987">
        <f>IF(RESUMO_GLOBAL!$X$53="a",ROUND(AQ216*$N216,RESUMO_GLOBAL!$X$54),IF(RESUMO_GLOBAL!$X$53="t",TRUNC(AQ216*$N216,RESUMO_GLOBAL!$X$54),AQ216*$N216))</f>
        <v>0</v>
      </c>
      <c r="CB216" s="987">
        <f>IF(RESUMO_GLOBAL!$X$53="a",ROUND(AR216*$N216,RESUMO_GLOBAL!$X$54),IF(RESUMO_GLOBAL!$X$53="t",TRUNC(AR216*$N216,RESUMO_GLOBAL!$X$54),AR216*$N216))</f>
        <v>0</v>
      </c>
      <c r="CC216" s="987">
        <f>IF(RESUMO_GLOBAL!$X$53="a",ROUND(AS216*$N216,RESUMO_GLOBAL!$X$54),IF(RESUMO_GLOBAL!$X$53="t",TRUNC(AS216*$N216,RESUMO_GLOBAL!$X$54),AS216*$N216))</f>
        <v>0</v>
      </c>
      <c r="CD216" s="987">
        <f>IF(RESUMO_GLOBAL!$X$53="a",ROUND(AT216*$N216,RESUMO_GLOBAL!$X$54),IF(RESUMO_GLOBAL!$X$53="t",TRUNC(AT216*$N216,RESUMO_GLOBAL!$X$54),AT216*$N216))</f>
        <v>0</v>
      </c>
      <c r="CE216" s="987">
        <f>IF(RESUMO_GLOBAL!$X$53="a",ROUND(AU216*$N216,RESUMO_GLOBAL!$X$54),IF(RESUMO_GLOBAL!$X$53="t",TRUNC(AU216*$N216,RESUMO_GLOBAL!$X$54),AU216*$N216))</f>
        <v>0</v>
      </c>
      <c r="CF216" s="987">
        <f>IF(RESUMO_GLOBAL!$X$53="a",ROUND(AV216*$N216,RESUMO_GLOBAL!$X$54),IF(RESUMO_GLOBAL!$X$53="t",TRUNC(AV216*$N216,RESUMO_GLOBAL!$X$54),AV216*$N216))</f>
        <v>0</v>
      </c>
      <c r="CG216" s="987">
        <f>IF(RESUMO_GLOBAL!$X$53="a",ROUND(AW216*$N216,RESUMO_GLOBAL!$X$54),IF(RESUMO_GLOBAL!$X$53="t",TRUNC(AW216*$N216,RESUMO_GLOBAL!$X$54),AW216*$N216))</f>
        <v>0</v>
      </c>
      <c r="CK216" s="59">
        <f t="shared" si="162"/>
        <v>0</v>
      </c>
      <c r="CL216" s="59">
        <f t="shared" si="163"/>
        <v>0</v>
      </c>
      <c r="CM216" s="59">
        <f t="shared" si="164"/>
        <v>0</v>
      </c>
      <c r="CN216" s="59">
        <f t="shared" si="165"/>
        <v>0</v>
      </c>
      <c r="CO216" s="59">
        <f t="shared" si="166"/>
        <v>0</v>
      </c>
      <c r="CP216" s="59">
        <f t="shared" si="167"/>
        <v>0</v>
      </c>
      <c r="CQ216" s="59">
        <f t="shared" si="168"/>
        <v>0</v>
      </c>
      <c r="CR216" s="59">
        <f t="shared" si="169"/>
        <v>0</v>
      </c>
      <c r="CS216" s="59">
        <f t="shared" si="170"/>
        <v>0</v>
      </c>
      <c r="CT216" s="59">
        <f t="shared" si="171"/>
        <v>0</v>
      </c>
      <c r="CU216" s="59">
        <f t="shared" si="172"/>
        <v>0</v>
      </c>
      <c r="CV216" s="59">
        <f t="shared" si="173"/>
        <v>0</v>
      </c>
      <c r="CW216" s="59">
        <f t="shared" si="174"/>
        <v>0</v>
      </c>
      <c r="CX216" s="59">
        <f t="shared" si="175"/>
        <v>0</v>
      </c>
      <c r="CY216" s="59">
        <f t="shared" si="176"/>
        <v>0</v>
      </c>
      <c r="CZ216" s="59">
        <f t="shared" si="177"/>
        <v>0</v>
      </c>
      <c r="DA216" s="59">
        <f t="shared" si="178"/>
        <v>0</v>
      </c>
      <c r="DB216" s="59">
        <f t="shared" si="179"/>
        <v>0</v>
      </c>
      <c r="DE216">
        <f t="shared" si="161"/>
        <v>211</v>
      </c>
      <c r="DF216" t="str">
        <f t="shared" si="180"/>
        <v/>
      </c>
      <c r="DG216" s="59">
        <f>IF($C216&lt;&gt;0,SUM($CK217:CK217),0)</f>
        <v>0</v>
      </c>
      <c r="DH216" s="59">
        <f>IF($C216&lt;&gt;0,SUM($CK217:CL217),0)</f>
        <v>0</v>
      </c>
      <c r="DI216" s="59">
        <f>IF($C216&lt;&gt;0,SUM($CK217:CM217),0)</f>
        <v>0</v>
      </c>
      <c r="DJ216" s="59">
        <f>IF($C216&lt;&gt;0,SUM($CK217:CN217),0)</f>
        <v>0</v>
      </c>
      <c r="DK216" s="59">
        <f>IF($C216&lt;&gt;0,SUM($CK217:CO217),0)</f>
        <v>0</v>
      </c>
      <c r="DL216" s="59">
        <f>IF($C216&lt;&gt;0,SUM($CK217:CP217),0)</f>
        <v>0</v>
      </c>
      <c r="DM216" s="59">
        <f>IF($C216&lt;&gt;0,SUM($CK217:CQ217),0)</f>
        <v>0</v>
      </c>
      <c r="DN216" s="59">
        <f>IF($C216&lt;&gt;0,SUM($CK217:CR217),0)</f>
        <v>0</v>
      </c>
      <c r="DO216" s="59">
        <f>IF($C216&lt;&gt;0,SUM($CK217:CS217),0)</f>
        <v>0</v>
      </c>
      <c r="DP216" s="59">
        <f>IF($C216&lt;&gt;0,SUM($CK217:CT217),0)</f>
        <v>0</v>
      </c>
      <c r="DQ216" s="59">
        <f>IF($C216&lt;&gt;0,SUM($CK217:CU217),0)</f>
        <v>0</v>
      </c>
      <c r="DR216" s="59">
        <f>IF($C216&lt;&gt;0,SUM($CK217:CV217),0)</f>
        <v>0</v>
      </c>
      <c r="DS216" s="59">
        <f>IF($C216&lt;&gt;0,SUM($CK217:CW217),0)</f>
        <v>0</v>
      </c>
      <c r="DT216" s="59">
        <f>IF($C216&lt;&gt;0,SUM($CK217:CX217),0)</f>
        <v>0</v>
      </c>
      <c r="DU216" s="59">
        <f>IF($C216&lt;&gt;0,SUM($CK217:CY217),0)</f>
        <v>0</v>
      </c>
      <c r="DV216" s="59">
        <f>IF($C216&lt;&gt;0,SUM($CK217:CZ217),0)</f>
        <v>0</v>
      </c>
      <c r="DW216" s="59">
        <f>IF($C216&lt;&gt;0,SUM($CK217:DA217),0)</f>
        <v>0</v>
      </c>
      <c r="DX216" s="59">
        <f>IF($C216&lt;&gt;0,SUM($CK217:DB217),0)</f>
        <v>0</v>
      </c>
      <c r="DY216" s="952" t="str">
        <f t="shared" si="184"/>
        <v/>
      </c>
    </row>
    <row r="217" spans="1:129" ht="13.5" hidden="1" thickBot="1">
      <c r="A217" s="3" t="str">
        <f t="shared" si="185"/>
        <v/>
      </c>
      <c r="B217" s="805">
        <f>Dados_GLOBAL_Inicial!E217</f>
        <v>0</v>
      </c>
      <c r="C217" s="953">
        <f>IF(IFERROR(VALUE(Dados_GLOBAL_Inicial!F217),0)=0,0,Dados_GLOBAL_Inicial!F217)</f>
        <v>0</v>
      </c>
      <c r="D217" s="830">
        <f>Dados_GLOBAL_Inicial!G217</f>
        <v>0</v>
      </c>
      <c r="E217" s="830" t="str">
        <f>IF(IFERROR(VLOOKUP(F217,Cod_Gde_Itens!$A$1:$B$80,2,FALSE),0)&gt;549,IFERROR(VLOOKUP(F217,Cod_Gde_Itens!$A$1:$B$80,2,FALSE),0),IF(Dados_GLOBAL_Inicial!H217=0,"",Dados_GLOBAL_Inicial!H217))</f>
        <v/>
      </c>
      <c r="F217" s="823">
        <f>Dados_GLOBAL_Inicial!I217</f>
        <v>0</v>
      </c>
      <c r="G217" s="824">
        <f>Dados_GLOBAL_Inicial!J217</f>
        <v>0</v>
      </c>
      <c r="H217" s="454">
        <f>Dados_GLOBAL_Inicial!K217</f>
        <v>0</v>
      </c>
      <c r="I217" s="970">
        <f>SUM('MEDIÇÃO_OBJETO (1)'!I217)</f>
        <v>0</v>
      </c>
      <c r="J217" s="455">
        <f t="shared" si="150"/>
        <v>0</v>
      </c>
      <c r="K217" s="451">
        <f t="shared" si="151"/>
        <v>0</v>
      </c>
      <c r="L217" s="452">
        <f t="shared" si="152"/>
        <v>0</v>
      </c>
      <c r="M217" s="809">
        <f t="shared" si="153"/>
        <v>0</v>
      </c>
      <c r="N217" s="810">
        <f>IF(IFERROR(VALUE(Dados_GLOBAL_Inicial!L217),0)=0,0,Dados_GLOBAL_Inicial!L217)</f>
        <v>0</v>
      </c>
      <c r="O217" s="812">
        <f>SUM('MEDIÇÃO_OBJETO (1)'!O217)</f>
        <v>0</v>
      </c>
      <c r="P217" s="812">
        <f>SUM('MEDIÇÃO_OBJETO (1)'!P217)</f>
        <v>0</v>
      </c>
      <c r="Q217" s="813">
        <f t="shared" si="154"/>
        <v>0</v>
      </c>
      <c r="R217" s="951"/>
      <c r="S217" s="815">
        <f>SUM('MEDIÇÃO_OBJETO (1)'!S217)</f>
        <v>0</v>
      </c>
      <c r="T217" s="815">
        <f>SUM('MEDIÇÃO_OBJETO (1)'!T217)</f>
        <v>0</v>
      </c>
      <c r="V217" s="19"/>
      <c r="W217" s="978">
        <f t="shared" si="155"/>
        <v>0</v>
      </c>
      <c r="X217" s="816">
        <f t="shared" si="156"/>
        <v>0</v>
      </c>
      <c r="Y217" s="816">
        <f t="shared" si="157"/>
        <v>0</v>
      </c>
      <c r="Z217" s="817">
        <f t="shared" si="158"/>
        <v>0</v>
      </c>
      <c r="AB217" s="453">
        <f t="shared" si="181"/>
        <v>0</v>
      </c>
      <c r="AC217" s="14">
        <f t="shared" si="159"/>
        <v>0</v>
      </c>
      <c r="AD217" s="819"/>
      <c r="AE217" s="631">
        <f t="shared" si="182"/>
        <v>0</v>
      </c>
      <c r="AF217" s="818">
        <f>SUM('MEDIÇÃO_OBJETO (1)'!AG217)</f>
        <v>0</v>
      </c>
      <c r="AG217" s="541">
        <f>SUM('MEDIÇÃO_OBJETO (1)'!AH217)</f>
        <v>0</v>
      </c>
      <c r="AH217" s="541">
        <f>SUM('MEDIÇÃO_OBJETO (1)'!AI217)</f>
        <v>0</v>
      </c>
      <c r="AI217" s="541">
        <f>SUM('MEDIÇÃO_OBJETO (1)'!AJ217)</f>
        <v>0</v>
      </c>
      <c r="AJ217" s="541">
        <f>SUM('MEDIÇÃO_OBJETO (1)'!AK217)</f>
        <v>0</v>
      </c>
      <c r="AK217" s="541">
        <f>SUM('MEDIÇÃO_OBJETO (1)'!AL217)</f>
        <v>0</v>
      </c>
      <c r="AL217" s="541">
        <f>SUM('MEDIÇÃO_OBJETO (1)'!AM217)</f>
        <v>0</v>
      </c>
      <c r="AM217" s="541">
        <f>SUM('MEDIÇÃO_OBJETO (1)'!AN217)</f>
        <v>0</v>
      </c>
      <c r="AN217" s="541">
        <f>SUM('MEDIÇÃO_OBJETO (1)'!AO217)</f>
        <v>0</v>
      </c>
      <c r="AO217" s="541">
        <f>SUM('MEDIÇÃO_OBJETO (1)'!AP217)</f>
        <v>0</v>
      </c>
      <c r="AP217" s="541">
        <f>SUM('MEDIÇÃO_OBJETO (1)'!AQ217)</f>
        <v>0</v>
      </c>
      <c r="AQ217" s="541">
        <f>SUM('MEDIÇÃO_OBJETO (1)'!AR217)</f>
        <v>0</v>
      </c>
      <c r="AR217" s="541">
        <f>SUM('MEDIÇÃO_OBJETO (1)'!AS217)</f>
        <v>0</v>
      </c>
      <c r="AS217" s="541">
        <f>SUM('MEDIÇÃO_OBJETO (1)'!AT217)</f>
        <v>0</v>
      </c>
      <c r="AT217" s="541">
        <f>SUM('MEDIÇÃO_OBJETO (1)'!AU217)</f>
        <v>0</v>
      </c>
      <c r="AU217" s="541">
        <f>SUM('MEDIÇÃO_OBJETO (1)'!AV217)</f>
        <v>0</v>
      </c>
      <c r="AV217" s="541">
        <f>SUM('MEDIÇÃO_OBJETO (1)'!AW217)</f>
        <v>0</v>
      </c>
      <c r="AW217" s="541">
        <f>SUM('MEDIÇÃO_OBJETO (1)'!AX217)</f>
        <v>0</v>
      </c>
      <c r="AX217" s="977"/>
      <c r="BN217" s="992">
        <f t="shared" si="160"/>
        <v>0</v>
      </c>
      <c r="BO217" s="538">
        <f t="shared" si="183"/>
        <v>0</v>
      </c>
      <c r="BP217" s="987">
        <f>IF(RESUMO_GLOBAL!$X$53="a",ROUND(AF217*$N217,RESUMO_GLOBAL!$X$54),IF(RESUMO_GLOBAL!$X$53="t",TRUNC(AF217*$N217,RESUMO_GLOBAL!$X$54),AF217*$N217))</f>
        <v>0</v>
      </c>
      <c r="BQ217" s="987">
        <f>IF(RESUMO_GLOBAL!$X$53="a",ROUND(AG217*$N217,RESUMO_GLOBAL!$X$54),IF(RESUMO_GLOBAL!$X$53="t",TRUNC(AG217*$N217,RESUMO_GLOBAL!$X$54),AG217*$N217))</f>
        <v>0</v>
      </c>
      <c r="BR217" s="987">
        <f>IF(RESUMO_GLOBAL!$X$53="a",ROUND(AH217*$N217,RESUMO_GLOBAL!$X$54),IF(RESUMO_GLOBAL!$X$53="t",TRUNC(AH217*$N217,RESUMO_GLOBAL!$X$54),AH217*$N217))</f>
        <v>0</v>
      </c>
      <c r="BS217" s="987">
        <f>IF(RESUMO_GLOBAL!$X$53="a",ROUND(AI217*$N217,RESUMO_GLOBAL!$X$54),IF(RESUMO_GLOBAL!$X$53="t",TRUNC(AI217*$N217,RESUMO_GLOBAL!$X$54),AI217*$N217))</f>
        <v>0</v>
      </c>
      <c r="BT217" s="987">
        <f>IF(RESUMO_GLOBAL!$X$53="a",ROUND(AJ217*$N217,RESUMO_GLOBAL!$X$54),IF(RESUMO_GLOBAL!$X$53="t",TRUNC(AJ217*$N217,RESUMO_GLOBAL!$X$54),AJ217*$N217))</f>
        <v>0</v>
      </c>
      <c r="BU217" s="987">
        <f>IF(RESUMO_GLOBAL!$X$53="a",ROUND(AK217*$N217,RESUMO_GLOBAL!$X$54),IF(RESUMO_GLOBAL!$X$53="t",TRUNC(AK217*$N217,RESUMO_GLOBAL!$X$54),AK217*$N217))</f>
        <v>0</v>
      </c>
      <c r="BV217" s="987">
        <f>IF(RESUMO_GLOBAL!$X$53="a",ROUND(AL217*$N217,RESUMO_GLOBAL!$X$54),IF(RESUMO_GLOBAL!$X$53="t",TRUNC(AL217*$N217,RESUMO_GLOBAL!$X$54),AL217*$N217))</f>
        <v>0</v>
      </c>
      <c r="BW217" s="987">
        <f>IF(RESUMO_GLOBAL!$X$53="a",ROUND(AM217*$N217,RESUMO_GLOBAL!$X$54),IF(RESUMO_GLOBAL!$X$53="t",TRUNC(AM217*$N217,RESUMO_GLOBAL!$X$54),AM217*$N217))</f>
        <v>0</v>
      </c>
      <c r="BX217" s="987">
        <f>IF(RESUMO_GLOBAL!$X$53="a",ROUND(AN217*$N217,RESUMO_GLOBAL!$X$54),IF(RESUMO_GLOBAL!$X$53="t",TRUNC(AN217*$N217,RESUMO_GLOBAL!$X$54),AN217*$N217))</f>
        <v>0</v>
      </c>
      <c r="BY217" s="987">
        <f>IF(RESUMO_GLOBAL!$X$53="a",ROUND(AO217*$N217,RESUMO_GLOBAL!$X$54),IF(RESUMO_GLOBAL!$X$53="t",TRUNC(AO217*$N217,RESUMO_GLOBAL!$X$54),AO217*$N217))</f>
        <v>0</v>
      </c>
      <c r="BZ217" s="987">
        <f>IF(RESUMO_GLOBAL!$X$53="a",ROUND(AP217*$N217,RESUMO_GLOBAL!$X$54),IF(RESUMO_GLOBAL!$X$53="t",TRUNC(AP217*$N217,RESUMO_GLOBAL!$X$54),AP217*$N217))</f>
        <v>0</v>
      </c>
      <c r="CA217" s="987">
        <f>IF(RESUMO_GLOBAL!$X$53="a",ROUND(AQ217*$N217,RESUMO_GLOBAL!$X$54),IF(RESUMO_GLOBAL!$X$53="t",TRUNC(AQ217*$N217,RESUMO_GLOBAL!$X$54),AQ217*$N217))</f>
        <v>0</v>
      </c>
      <c r="CB217" s="987">
        <f>IF(RESUMO_GLOBAL!$X$53="a",ROUND(AR217*$N217,RESUMO_GLOBAL!$X$54),IF(RESUMO_GLOBAL!$X$53="t",TRUNC(AR217*$N217,RESUMO_GLOBAL!$X$54),AR217*$N217))</f>
        <v>0</v>
      </c>
      <c r="CC217" s="987">
        <f>IF(RESUMO_GLOBAL!$X$53="a",ROUND(AS217*$N217,RESUMO_GLOBAL!$X$54),IF(RESUMO_GLOBAL!$X$53="t",TRUNC(AS217*$N217,RESUMO_GLOBAL!$X$54),AS217*$N217))</f>
        <v>0</v>
      </c>
      <c r="CD217" s="987">
        <f>IF(RESUMO_GLOBAL!$X$53="a",ROUND(AT217*$N217,RESUMO_GLOBAL!$X$54),IF(RESUMO_GLOBAL!$X$53="t",TRUNC(AT217*$N217,RESUMO_GLOBAL!$X$54),AT217*$N217))</f>
        <v>0</v>
      </c>
      <c r="CE217" s="987">
        <f>IF(RESUMO_GLOBAL!$X$53="a",ROUND(AU217*$N217,RESUMO_GLOBAL!$X$54),IF(RESUMO_GLOBAL!$X$53="t",TRUNC(AU217*$N217,RESUMO_GLOBAL!$X$54),AU217*$N217))</f>
        <v>0</v>
      </c>
      <c r="CF217" s="987">
        <f>IF(RESUMO_GLOBAL!$X$53="a",ROUND(AV217*$N217,RESUMO_GLOBAL!$X$54),IF(RESUMO_GLOBAL!$X$53="t",TRUNC(AV217*$N217,RESUMO_GLOBAL!$X$54),AV217*$N217))</f>
        <v>0</v>
      </c>
      <c r="CG217" s="987">
        <f>IF(RESUMO_GLOBAL!$X$53="a",ROUND(AW217*$N217,RESUMO_GLOBAL!$X$54),IF(RESUMO_GLOBAL!$X$53="t",TRUNC(AW217*$N217,RESUMO_GLOBAL!$X$54),AW217*$N217))</f>
        <v>0</v>
      </c>
      <c r="CK217" s="59">
        <f t="shared" si="162"/>
        <v>0</v>
      </c>
      <c r="CL217" s="59">
        <f t="shared" si="163"/>
        <v>0</v>
      </c>
      <c r="CM217" s="59">
        <f t="shared" si="164"/>
        <v>0</v>
      </c>
      <c r="CN217" s="59">
        <f t="shared" si="165"/>
        <v>0</v>
      </c>
      <c r="CO217" s="59">
        <f t="shared" si="166"/>
        <v>0</v>
      </c>
      <c r="CP217" s="59">
        <f t="shared" si="167"/>
        <v>0</v>
      </c>
      <c r="CQ217" s="59">
        <f t="shared" si="168"/>
        <v>0</v>
      </c>
      <c r="CR217" s="59">
        <f t="shared" si="169"/>
        <v>0</v>
      </c>
      <c r="CS217" s="59">
        <f t="shared" si="170"/>
        <v>0</v>
      </c>
      <c r="CT217" s="59">
        <f t="shared" si="171"/>
        <v>0</v>
      </c>
      <c r="CU217" s="59">
        <f t="shared" si="172"/>
        <v>0</v>
      </c>
      <c r="CV217" s="59">
        <f t="shared" si="173"/>
        <v>0</v>
      </c>
      <c r="CW217" s="59">
        <f t="shared" si="174"/>
        <v>0</v>
      </c>
      <c r="CX217" s="59">
        <f t="shared" si="175"/>
        <v>0</v>
      </c>
      <c r="CY217" s="59">
        <f t="shared" si="176"/>
        <v>0</v>
      </c>
      <c r="CZ217" s="59">
        <f t="shared" si="177"/>
        <v>0</v>
      </c>
      <c r="DA217" s="59">
        <f t="shared" si="178"/>
        <v>0</v>
      </c>
      <c r="DB217" s="59">
        <f t="shared" si="179"/>
        <v>0</v>
      </c>
      <c r="DE217">
        <f t="shared" si="161"/>
        <v>212</v>
      </c>
      <c r="DF217" t="str">
        <f t="shared" si="180"/>
        <v/>
      </c>
      <c r="DG217" s="59">
        <f>IF($C217&lt;&gt;0,SUM($CK218:CK218),0)</f>
        <v>0</v>
      </c>
      <c r="DH217" s="59">
        <f>IF($C217&lt;&gt;0,SUM($CK218:CL218),0)</f>
        <v>0</v>
      </c>
      <c r="DI217" s="59">
        <f>IF($C217&lt;&gt;0,SUM($CK218:CM218),0)</f>
        <v>0</v>
      </c>
      <c r="DJ217" s="59">
        <f>IF($C217&lt;&gt;0,SUM($CK218:CN218),0)</f>
        <v>0</v>
      </c>
      <c r="DK217" s="59">
        <f>IF($C217&lt;&gt;0,SUM($CK218:CO218),0)</f>
        <v>0</v>
      </c>
      <c r="DL217" s="59">
        <f>IF($C217&lt;&gt;0,SUM($CK218:CP218),0)</f>
        <v>0</v>
      </c>
      <c r="DM217" s="59">
        <f>IF($C217&lt;&gt;0,SUM($CK218:CQ218),0)</f>
        <v>0</v>
      </c>
      <c r="DN217" s="59">
        <f>IF($C217&lt;&gt;0,SUM($CK218:CR218),0)</f>
        <v>0</v>
      </c>
      <c r="DO217" s="59">
        <f>IF($C217&lt;&gt;0,SUM($CK218:CS218),0)</f>
        <v>0</v>
      </c>
      <c r="DP217" s="59">
        <f>IF($C217&lt;&gt;0,SUM($CK218:CT218),0)</f>
        <v>0</v>
      </c>
      <c r="DQ217" s="59">
        <f>IF($C217&lt;&gt;0,SUM($CK218:CU218),0)</f>
        <v>0</v>
      </c>
      <c r="DR217" s="59">
        <f>IF($C217&lt;&gt;0,SUM($CK218:CV218),0)</f>
        <v>0</v>
      </c>
      <c r="DS217" s="59">
        <f>IF($C217&lt;&gt;0,SUM($CK218:CW218),0)</f>
        <v>0</v>
      </c>
      <c r="DT217" s="59">
        <f>IF($C217&lt;&gt;0,SUM($CK218:CX218),0)</f>
        <v>0</v>
      </c>
      <c r="DU217" s="59">
        <f>IF($C217&lt;&gt;0,SUM($CK218:CY218),0)</f>
        <v>0</v>
      </c>
      <c r="DV217" s="59">
        <f>IF($C217&lt;&gt;0,SUM($CK218:CZ218),0)</f>
        <v>0</v>
      </c>
      <c r="DW217" s="59">
        <f>IF($C217&lt;&gt;0,SUM($CK218:DA218),0)</f>
        <v>0</v>
      </c>
      <c r="DX217" s="59">
        <f>IF($C217&lt;&gt;0,SUM($CK218:DB218),0)</f>
        <v>0</v>
      </c>
      <c r="DY217" s="952" t="str">
        <f t="shared" si="184"/>
        <v/>
      </c>
    </row>
    <row r="218" spans="1:129" ht="13.5" hidden="1" thickBot="1">
      <c r="A218" s="3" t="str">
        <f t="shared" si="185"/>
        <v/>
      </c>
      <c r="B218" s="805">
        <f>Dados_GLOBAL_Inicial!E218</f>
        <v>0</v>
      </c>
      <c r="C218" s="953">
        <f>IF(IFERROR(VALUE(Dados_GLOBAL_Inicial!F218),0)=0,0,Dados_GLOBAL_Inicial!F218)</f>
        <v>0</v>
      </c>
      <c r="D218" s="830">
        <f>Dados_GLOBAL_Inicial!G218</f>
        <v>0</v>
      </c>
      <c r="E218" s="830" t="str">
        <f>IF(IFERROR(VLOOKUP(F218,Cod_Gde_Itens!$A$1:$B$80,2,FALSE),0)&gt;549,IFERROR(VLOOKUP(F218,Cod_Gde_Itens!$A$1:$B$80,2,FALSE),0),IF(Dados_GLOBAL_Inicial!H218=0,"",Dados_GLOBAL_Inicial!H218))</f>
        <v/>
      </c>
      <c r="F218" s="823">
        <f>Dados_GLOBAL_Inicial!I218</f>
        <v>0</v>
      </c>
      <c r="G218" s="824">
        <f>Dados_GLOBAL_Inicial!J218</f>
        <v>0</v>
      </c>
      <c r="H218" s="454">
        <f>Dados_GLOBAL_Inicial!K218</f>
        <v>0</v>
      </c>
      <c r="I218" s="970">
        <f>SUM('MEDIÇÃO_OBJETO (1)'!I218)</f>
        <v>0</v>
      </c>
      <c r="J218" s="455">
        <f t="shared" si="150"/>
        <v>0</v>
      </c>
      <c r="K218" s="451">
        <f t="shared" si="151"/>
        <v>0</v>
      </c>
      <c r="L218" s="452">
        <f t="shared" si="152"/>
        <v>0</v>
      </c>
      <c r="M218" s="809">
        <f t="shared" si="153"/>
        <v>0</v>
      </c>
      <c r="N218" s="810">
        <f>IF(IFERROR(VALUE(Dados_GLOBAL_Inicial!L218),0)=0,0,Dados_GLOBAL_Inicial!L218)</f>
        <v>0</v>
      </c>
      <c r="O218" s="812">
        <f>SUM('MEDIÇÃO_OBJETO (1)'!O218)</f>
        <v>0</v>
      </c>
      <c r="P218" s="812">
        <f>SUM('MEDIÇÃO_OBJETO (1)'!P218)</f>
        <v>0</v>
      </c>
      <c r="Q218" s="813">
        <f t="shared" si="154"/>
        <v>0</v>
      </c>
      <c r="R218" s="951"/>
      <c r="S218" s="815">
        <f>SUM('MEDIÇÃO_OBJETO (1)'!S218)</f>
        <v>0</v>
      </c>
      <c r="T218" s="815">
        <f>SUM('MEDIÇÃO_OBJETO (1)'!T218)</f>
        <v>0</v>
      </c>
      <c r="V218" s="19"/>
      <c r="W218" s="978">
        <f t="shared" si="155"/>
        <v>0</v>
      </c>
      <c r="X218" s="816">
        <f t="shared" si="156"/>
        <v>0</v>
      </c>
      <c r="Y218" s="816">
        <f t="shared" si="157"/>
        <v>0</v>
      </c>
      <c r="Z218" s="817">
        <f t="shared" si="158"/>
        <v>0</v>
      </c>
      <c r="AB218" s="453">
        <f t="shared" si="181"/>
        <v>0</v>
      </c>
      <c r="AC218" s="14">
        <f t="shared" si="159"/>
        <v>0</v>
      </c>
      <c r="AD218" s="819"/>
      <c r="AE218" s="631">
        <f t="shared" si="182"/>
        <v>0</v>
      </c>
      <c r="AF218" s="818">
        <f>SUM('MEDIÇÃO_OBJETO (1)'!AG218)</f>
        <v>0</v>
      </c>
      <c r="AG218" s="541">
        <f>SUM('MEDIÇÃO_OBJETO (1)'!AH218)</f>
        <v>0</v>
      </c>
      <c r="AH218" s="541">
        <f>SUM('MEDIÇÃO_OBJETO (1)'!AI218)</f>
        <v>0</v>
      </c>
      <c r="AI218" s="541">
        <f>SUM('MEDIÇÃO_OBJETO (1)'!AJ218)</f>
        <v>0</v>
      </c>
      <c r="AJ218" s="541">
        <f>SUM('MEDIÇÃO_OBJETO (1)'!AK218)</f>
        <v>0</v>
      </c>
      <c r="AK218" s="541">
        <f>SUM('MEDIÇÃO_OBJETO (1)'!AL218)</f>
        <v>0</v>
      </c>
      <c r="AL218" s="541">
        <f>SUM('MEDIÇÃO_OBJETO (1)'!AM218)</f>
        <v>0</v>
      </c>
      <c r="AM218" s="541">
        <f>SUM('MEDIÇÃO_OBJETO (1)'!AN218)</f>
        <v>0</v>
      </c>
      <c r="AN218" s="541">
        <f>SUM('MEDIÇÃO_OBJETO (1)'!AO218)</f>
        <v>0</v>
      </c>
      <c r="AO218" s="541">
        <f>SUM('MEDIÇÃO_OBJETO (1)'!AP218)</f>
        <v>0</v>
      </c>
      <c r="AP218" s="541">
        <f>SUM('MEDIÇÃO_OBJETO (1)'!AQ218)</f>
        <v>0</v>
      </c>
      <c r="AQ218" s="541">
        <f>SUM('MEDIÇÃO_OBJETO (1)'!AR218)</f>
        <v>0</v>
      </c>
      <c r="AR218" s="541">
        <f>SUM('MEDIÇÃO_OBJETO (1)'!AS218)</f>
        <v>0</v>
      </c>
      <c r="AS218" s="541">
        <f>SUM('MEDIÇÃO_OBJETO (1)'!AT218)</f>
        <v>0</v>
      </c>
      <c r="AT218" s="541">
        <f>SUM('MEDIÇÃO_OBJETO (1)'!AU218)</f>
        <v>0</v>
      </c>
      <c r="AU218" s="541">
        <f>SUM('MEDIÇÃO_OBJETO (1)'!AV218)</f>
        <v>0</v>
      </c>
      <c r="AV218" s="541">
        <f>SUM('MEDIÇÃO_OBJETO (1)'!AW218)</f>
        <v>0</v>
      </c>
      <c r="AW218" s="541">
        <f>SUM('MEDIÇÃO_OBJETO (1)'!AX218)</f>
        <v>0</v>
      </c>
      <c r="AX218" s="977"/>
      <c r="BN218" s="992">
        <f t="shared" si="160"/>
        <v>0</v>
      </c>
      <c r="BO218" s="538">
        <f t="shared" si="183"/>
        <v>0</v>
      </c>
      <c r="BP218" s="987">
        <f>IF(RESUMO_GLOBAL!$X$53="a",ROUND(AF218*$N218,RESUMO_GLOBAL!$X$54),IF(RESUMO_GLOBAL!$X$53="t",TRUNC(AF218*$N218,RESUMO_GLOBAL!$X$54),AF218*$N218))</f>
        <v>0</v>
      </c>
      <c r="BQ218" s="987">
        <f>IF(RESUMO_GLOBAL!$X$53="a",ROUND(AG218*$N218,RESUMO_GLOBAL!$X$54),IF(RESUMO_GLOBAL!$X$53="t",TRUNC(AG218*$N218,RESUMO_GLOBAL!$X$54),AG218*$N218))</f>
        <v>0</v>
      </c>
      <c r="BR218" s="987">
        <f>IF(RESUMO_GLOBAL!$X$53="a",ROUND(AH218*$N218,RESUMO_GLOBAL!$X$54),IF(RESUMO_GLOBAL!$X$53="t",TRUNC(AH218*$N218,RESUMO_GLOBAL!$X$54),AH218*$N218))</f>
        <v>0</v>
      </c>
      <c r="BS218" s="987">
        <f>IF(RESUMO_GLOBAL!$X$53="a",ROUND(AI218*$N218,RESUMO_GLOBAL!$X$54),IF(RESUMO_GLOBAL!$X$53="t",TRUNC(AI218*$N218,RESUMO_GLOBAL!$X$54),AI218*$N218))</f>
        <v>0</v>
      </c>
      <c r="BT218" s="987">
        <f>IF(RESUMO_GLOBAL!$X$53="a",ROUND(AJ218*$N218,RESUMO_GLOBAL!$X$54),IF(RESUMO_GLOBAL!$X$53="t",TRUNC(AJ218*$N218,RESUMO_GLOBAL!$X$54),AJ218*$N218))</f>
        <v>0</v>
      </c>
      <c r="BU218" s="987">
        <f>IF(RESUMO_GLOBAL!$X$53="a",ROUND(AK218*$N218,RESUMO_GLOBAL!$X$54),IF(RESUMO_GLOBAL!$X$53="t",TRUNC(AK218*$N218,RESUMO_GLOBAL!$X$54),AK218*$N218))</f>
        <v>0</v>
      </c>
      <c r="BV218" s="987">
        <f>IF(RESUMO_GLOBAL!$X$53="a",ROUND(AL218*$N218,RESUMO_GLOBAL!$X$54),IF(RESUMO_GLOBAL!$X$53="t",TRUNC(AL218*$N218,RESUMO_GLOBAL!$X$54),AL218*$N218))</f>
        <v>0</v>
      </c>
      <c r="BW218" s="987">
        <f>IF(RESUMO_GLOBAL!$X$53="a",ROUND(AM218*$N218,RESUMO_GLOBAL!$X$54),IF(RESUMO_GLOBAL!$X$53="t",TRUNC(AM218*$N218,RESUMO_GLOBAL!$X$54),AM218*$N218))</f>
        <v>0</v>
      </c>
      <c r="BX218" s="987">
        <f>IF(RESUMO_GLOBAL!$X$53="a",ROUND(AN218*$N218,RESUMO_GLOBAL!$X$54),IF(RESUMO_GLOBAL!$X$53="t",TRUNC(AN218*$N218,RESUMO_GLOBAL!$X$54),AN218*$N218))</f>
        <v>0</v>
      </c>
      <c r="BY218" s="987">
        <f>IF(RESUMO_GLOBAL!$X$53="a",ROUND(AO218*$N218,RESUMO_GLOBAL!$X$54),IF(RESUMO_GLOBAL!$X$53="t",TRUNC(AO218*$N218,RESUMO_GLOBAL!$X$54),AO218*$N218))</f>
        <v>0</v>
      </c>
      <c r="BZ218" s="987">
        <f>IF(RESUMO_GLOBAL!$X$53="a",ROUND(AP218*$N218,RESUMO_GLOBAL!$X$54),IF(RESUMO_GLOBAL!$X$53="t",TRUNC(AP218*$N218,RESUMO_GLOBAL!$X$54),AP218*$N218))</f>
        <v>0</v>
      </c>
      <c r="CA218" s="987">
        <f>IF(RESUMO_GLOBAL!$X$53="a",ROUND(AQ218*$N218,RESUMO_GLOBAL!$X$54),IF(RESUMO_GLOBAL!$X$53="t",TRUNC(AQ218*$N218,RESUMO_GLOBAL!$X$54),AQ218*$N218))</f>
        <v>0</v>
      </c>
      <c r="CB218" s="987">
        <f>IF(RESUMO_GLOBAL!$X$53="a",ROUND(AR218*$N218,RESUMO_GLOBAL!$X$54),IF(RESUMO_GLOBAL!$X$53="t",TRUNC(AR218*$N218,RESUMO_GLOBAL!$X$54),AR218*$N218))</f>
        <v>0</v>
      </c>
      <c r="CC218" s="987">
        <f>IF(RESUMO_GLOBAL!$X$53="a",ROUND(AS218*$N218,RESUMO_GLOBAL!$X$54),IF(RESUMO_GLOBAL!$X$53="t",TRUNC(AS218*$N218,RESUMO_GLOBAL!$X$54),AS218*$N218))</f>
        <v>0</v>
      </c>
      <c r="CD218" s="987">
        <f>IF(RESUMO_GLOBAL!$X$53="a",ROUND(AT218*$N218,RESUMO_GLOBAL!$X$54),IF(RESUMO_GLOBAL!$X$53="t",TRUNC(AT218*$N218,RESUMO_GLOBAL!$X$54),AT218*$N218))</f>
        <v>0</v>
      </c>
      <c r="CE218" s="987">
        <f>IF(RESUMO_GLOBAL!$X$53="a",ROUND(AU218*$N218,RESUMO_GLOBAL!$X$54),IF(RESUMO_GLOBAL!$X$53="t",TRUNC(AU218*$N218,RESUMO_GLOBAL!$X$54),AU218*$N218))</f>
        <v>0</v>
      </c>
      <c r="CF218" s="987">
        <f>IF(RESUMO_GLOBAL!$X$53="a",ROUND(AV218*$N218,RESUMO_GLOBAL!$X$54),IF(RESUMO_GLOBAL!$X$53="t",TRUNC(AV218*$N218,RESUMO_GLOBAL!$X$54),AV218*$N218))</f>
        <v>0</v>
      </c>
      <c r="CG218" s="987">
        <f>IF(RESUMO_GLOBAL!$X$53="a",ROUND(AW218*$N218,RESUMO_GLOBAL!$X$54),IF(RESUMO_GLOBAL!$X$53="t",TRUNC(AW218*$N218,RESUMO_GLOBAL!$X$54),AW218*$N218))</f>
        <v>0</v>
      </c>
      <c r="CK218" s="59">
        <f t="shared" si="162"/>
        <v>0</v>
      </c>
      <c r="CL218" s="59">
        <f t="shared" si="163"/>
        <v>0</v>
      </c>
      <c r="CM218" s="59">
        <f t="shared" si="164"/>
        <v>0</v>
      </c>
      <c r="CN218" s="59">
        <f t="shared" si="165"/>
        <v>0</v>
      </c>
      <c r="CO218" s="59">
        <f t="shared" si="166"/>
        <v>0</v>
      </c>
      <c r="CP218" s="59">
        <f t="shared" si="167"/>
        <v>0</v>
      </c>
      <c r="CQ218" s="59">
        <f t="shared" si="168"/>
        <v>0</v>
      </c>
      <c r="CR218" s="59">
        <f t="shared" si="169"/>
        <v>0</v>
      </c>
      <c r="CS218" s="59">
        <f t="shared" si="170"/>
        <v>0</v>
      </c>
      <c r="CT218" s="59">
        <f t="shared" si="171"/>
        <v>0</v>
      </c>
      <c r="CU218" s="59">
        <f t="shared" si="172"/>
        <v>0</v>
      </c>
      <c r="CV218" s="59">
        <f t="shared" si="173"/>
        <v>0</v>
      </c>
      <c r="CW218" s="59">
        <f t="shared" si="174"/>
        <v>0</v>
      </c>
      <c r="CX218" s="59">
        <f t="shared" si="175"/>
        <v>0</v>
      </c>
      <c r="CY218" s="59">
        <f t="shared" si="176"/>
        <v>0</v>
      </c>
      <c r="CZ218" s="59">
        <f t="shared" si="177"/>
        <v>0</v>
      </c>
      <c r="DA218" s="59">
        <f t="shared" si="178"/>
        <v>0</v>
      </c>
      <c r="DB218" s="59">
        <f t="shared" si="179"/>
        <v>0</v>
      </c>
      <c r="DE218">
        <f t="shared" si="161"/>
        <v>213</v>
      </c>
      <c r="DF218" t="str">
        <f t="shared" si="180"/>
        <v/>
      </c>
      <c r="DG218" s="59">
        <f>IF($C218&lt;&gt;0,SUM($CK219:CK219),0)</f>
        <v>0</v>
      </c>
      <c r="DH218" s="59">
        <f>IF($C218&lt;&gt;0,SUM($CK219:CL219),0)</f>
        <v>0</v>
      </c>
      <c r="DI218" s="59">
        <f>IF($C218&lt;&gt;0,SUM($CK219:CM219),0)</f>
        <v>0</v>
      </c>
      <c r="DJ218" s="59">
        <f>IF($C218&lt;&gt;0,SUM($CK219:CN219),0)</f>
        <v>0</v>
      </c>
      <c r="DK218" s="59">
        <f>IF($C218&lt;&gt;0,SUM($CK219:CO219),0)</f>
        <v>0</v>
      </c>
      <c r="DL218" s="59">
        <f>IF($C218&lt;&gt;0,SUM($CK219:CP219),0)</f>
        <v>0</v>
      </c>
      <c r="DM218" s="59">
        <f>IF($C218&lt;&gt;0,SUM($CK219:CQ219),0)</f>
        <v>0</v>
      </c>
      <c r="DN218" s="59">
        <f>IF($C218&lt;&gt;0,SUM($CK219:CR219),0)</f>
        <v>0</v>
      </c>
      <c r="DO218" s="59">
        <f>IF($C218&lt;&gt;0,SUM($CK219:CS219),0)</f>
        <v>0</v>
      </c>
      <c r="DP218" s="59">
        <f>IF($C218&lt;&gt;0,SUM($CK219:CT219),0)</f>
        <v>0</v>
      </c>
      <c r="DQ218" s="59">
        <f>IF($C218&lt;&gt;0,SUM($CK219:CU219),0)</f>
        <v>0</v>
      </c>
      <c r="DR218" s="59">
        <f>IF($C218&lt;&gt;0,SUM($CK219:CV219),0)</f>
        <v>0</v>
      </c>
      <c r="DS218" s="59">
        <f>IF($C218&lt;&gt;0,SUM($CK219:CW219),0)</f>
        <v>0</v>
      </c>
      <c r="DT218" s="59">
        <f>IF($C218&lt;&gt;0,SUM($CK219:CX219),0)</f>
        <v>0</v>
      </c>
      <c r="DU218" s="59">
        <f>IF($C218&lt;&gt;0,SUM($CK219:CY219),0)</f>
        <v>0</v>
      </c>
      <c r="DV218" s="59">
        <f>IF($C218&lt;&gt;0,SUM($CK219:CZ219),0)</f>
        <v>0</v>
      </c>
      <c r="DW218" s="59">
        <f>IF($C218&lt;&gt;0,SUM($CK219:DA219),0)</f>
        <v>0</v>
      </c>
      <c r="DX218" s="59">
        <f>IF($C218&lt;&gt;0,SUM($CK219:DB219),0)</f>
        <v>0</v>
      </c>
      <c r="DY218" s="952" t="str">
        <f t="shared" si="184"/>
        <v/>
      </c>
    </row>
    <row r="219" spans="1:129" ht="13.5" hidden="1" thickBot="1">
      <c r="A219" s="3" t="str">
        <f t="shared" si="185"/>
        <v/>
      </c>
      <c r="B219" s="805">
        <f>Dados_GLOBAL_Inicial!E219</f>
        <v>0</v>
      </c>
      <c r="C219" s="956">
        <f>IF(IFERROR(VALUE(Dados_GLOBAL_Inicial!F219),0)=0,0,Dados_GLOBAL_Inicial!F219)</f>
        <v>0</v>
      </c>
      <c r="D219" s="957">
        <f>Dados_GLOBAL_Inicial!G219</f>
        <v>0</v>
      </c>
      <c r="E219" s="957" t="str">
        <f>IF(IFERROR(VLOOKUP(F219,Cod_Gde_Itens!$A$1:$B$80,2,FALSE),0)&gt;549,IFERROR(VLOOKUP(F219,Cod_Gde_Itens!$A$1:$B$80,2,FALSE),0),IF(Dados_GLOBAL_Inicial!H219=0,"",Dados_GLOBAL_Inicial!H219))</f>
        <v/>
      </c>
      <c r="F219" s="958">
        <f>Dados_GLOBAL_Inicial!I219</f>
        <v>0</v>
      </c>
      <c r="G219" s="824">
        <f>Dados_GLOBAL_Inicial!J219</f>
        <v>0</v>
      </c>
      <c r="H219" s="454">
        <f>Dados_GLOBAL_Inicial!K219</f>
        <v>0</v>
      </c>
      <c r="I219" s="970">
        <f>SUM('MEDIÇÃO_OBJETO (1)'!I219)</f>
        <v>0</v>
      </c>
      <c r="J219" s="455">
        <f t="shared" ref="J219:J282" si="186">SUM(H219:I219)</f>
        <v>0</v>
      </c>
      <c r="K219" s="451">
        <f t="shared" ref="K219:K282" si="187">AC219</f>
        <v>0</v>
      </c>
      <c r="L219" s="452">
        <f t="shared" ref="L219:L282" si="188">IF(total=0,0,IF((A219)="c",ROUNDUP(P219/total,4),IF((A219)="b",ROUNDDOWN(P219/total,4),ROUND(P219/total,4))))</f>
        <v>0</v>
      </c>
      <c r="M219" s="809">
        <f t="shared" ref="M219:M282" si="189">IF(J219=0,0,IF(K219&gt;100%,"excesso",IF(ISNUMBER(K219),ROUND(K219*L219,4),IF(K219="&lt;excesso",ROUND(100%*L219,4),0))))</f>
        <v>0</v>
      </c>
      <c r="N219" s="810">
        <f>IF(IFERROR(VALUE(Dados_GLOBAL_Inicial!L219),0)=0,0,Dados_GLOBAL_Inicial!L219)</f>
        <v>0</v>
      </c>
      <c r="O219" s="812">
        <f>SUM('MEDIÇÃO_OBJETO (1)'!O219)</f>
        <v>0</v>
      </c>
      <c r="P219" s="812">
        <f>SUM('MEDIÇÃO_OBJETO (1)'!P219)</f>
        <v>0</v>
      </c>
      <c r="Q219" s="813">
        <f t="shared" ref="Q219:Q282" si="190">P219-O219</f>
        <v>0</v>
      </c>
      <c r="R219" s="951"/>
      <c r="S219" s="815">
        <f>SUM('MEDIÇÃO_OBJETO (1)'!S219)</f>
        <v>0</v>
      </c>
      <c r="T219" s="815">
        <f>SUM('MEDIÇÃO_OBJETO (1)'!T219)</f>
        <v>0</v>
      </c>
      <c r="V219" s="19"/>
      <c r="W219" s="978">
        <f t="shared" ref="W219:W282" si="191">IF(C219&lt;&gt;0,0,W220+O219)</f>
        <v>0</v>
      </c>
      <c r="X219" s="816">
        <f t="shared" ref="X219:X282" si="192">IF(C219&lt;&gt;0,W220,0)</f>
        <v>0</v>
      </c>
      <c r="Y219" s="816">
        <f t="shared" ref="Y219:Y282" si="193">IF(C219&lt;&gt;0,0,Y220+P219)</f>
        <v>0</v>
      </c>
      <c r="Z219" s="817">
        <f t="shared" ref="Z219:Z282" si="194">IF(C219&lt;&gt;0,Y220,0)</f>
        <v>0</v>
      </c>
      <c r="AB219" s="453">
        <f t="shared" si="181"/>
        <v>0</v>
      </c>
      <c r="AC219" s="14">
        <f t="shared" ref="AC219:AC282" si="195">IF(J219=0,0,AB219/J219)</f>
        <v>0</v>
      </c>
      <c r="AD219" s="819"/>
      <c r="AE219" s="631">
        <f t="shared" si="182"/>
        <v>0</v>
      </c>
      <c r="AF219" s="818">
        <f>SUM('MEDIÇÃO_OBJETO (1)'!AG219)</f>
        <v>0</v>
      </c>
      <c r="AG219" s="541">
        <f>SUM('MEDIÇÃO_OBJETO (1)'!AH219)</f>
        <v>0</v>
      </c>
      <c r="AH219" s="541">
        <f>SUM('MEDIÇÃO_OBJETO (1)'!AI219)</f>
        <v>0</v>
      </c>
      <c r="AI219" s="541">
        <f>SUM('MEDIÇÃO_OBJETO (1)'!AJ219)</f>
        <v>0</v>
      </c>
      <c r="AJ219" s="541">
        <f>SUM('MEDIÇÃO_OBJETO (1)'!AK219)</f>
        <v>0</v>
      </c>
      <c r="AK219" s="541">
        <f>SUM('MEDIÇÃO_OBJETO (1)'!AL219)</f>
        <v>0</v>
      </c>
      <c r="AL219" s="541">
        <f>SUM('MEDIÇÃO_OBJETO (1)'!AM219)</f>
        <v>0</v>
      </c>
      <c r="AM219" s="541">
        <f>SUM('MEDIÇÃO_OBJETO (1)'!AN219)</f>
        <v>0</v>
      </c>
      <c r="AN219" s="541">
        <f>SUM('MEDIÇÃO_OBJETO (1)'!AO219)</f>
        <v>0</v>
      </c>
      <c r="AO219" s="541">
        <f>SUM('MEDIÇÃO_OBJETO (1)'!AP219)</f>
        <v>0</v>
      </c>
      <c r="AP219" s="541">
        <f>SUM('MEDIÇÃO_OBJETO (1)'!AQ219)</f>
        <v>0</v>
      </c>
      <c r="AQ219" s="541">
        <f>SUM('MEDIÇÃO_OBJETO (1)'!AR219)</f>
        <v>0</v>
      </c>
      <c r="AR219" s="541">
        <f>SUM('MEDIÇÃO_OBJETO (1)'!AS219)</f>
        <v>0</v>
      </c>
      <c r="AS219" s="541">
        <f>SUM('MEDIÇÃO_OBJETO (1)'!AT219)</f>
        <v>0</v>
      </c>
      <c r="AT219" s="541">
        <f>SUM('MEDIÇÃO_OBJETO (1)'!AU219)</f>
        <v>0</v>
      </c>
      <c r="AU219" s="541">
        <f>SUM('MEDIÇÃO_OBJETO (1)'!AV219)</f>
        <v>0</v>
      </c>
      <c r="AV219" s="541">
        <f>SUM('MEDIÇÃO_OBJETO (1)'!AW219)</f>
        <v>0</v>
      </c>
      <c r="AW219" s="541">
        <f>SUM('MEDIÇÃO_OBJETO (1)'!AX219)</f>
        <v>0</v>
      </c>
      <c r="AX219" s="977"/>
      <c r="BN219" s="992">
        <f t="shared" si="160"/>
        <v>0</v>
      </c>
      <c r="BO219" s="538">
        <f t="shared" si="183"/>
        <v>0</v>
      </c>
      <c r="BP219" s="987">
        <f>IF(RESUMO_GLOBAL!$X$53="a",ROUND(AF219*$N219,RESUMO_GLOBAL!$X$54),IF(RESUMO_GLOBAL!$X$53="t",TRUNC(AF219*$N219,RESUMO_GLOBAL!$X$54),AF219*$N219))</f>
        <v>0</v>
      </c>
      <c r="BQ219" s="987">
        <f>IF(RESUMO_GLOBAL!$X$53="a",ROUND(AG219*$N219,RESUMO_GLOBAL!$X$54),IF(RESUMO_GLOBAL!$X$53="t",TRUNC(AG219*$N219,RESUMO_GLOBAL!$X$54),AG219*$N219))</f>
        <v>0</v>
      </c>
      <c r="BR219" s="987">
        <f>IF(RESUMO_GLOBAL!$X$53="a",ROUND(AH219*$N219,RESUMO_GLOBAL!$X$54),IF(RESUMO_GLOBAL!$X$53="t",TRUNC(AH219*$N219,RESUMO_GLOBAL!$X$54),AH219*$N219))</f>
        <v>0</v>
      </c>
      <c r="BS219" s="987">
        <f>IF(RESUMO_GLOBAL!$X$53="a",ROUND(AI219*$N219,RESUMO_GLOBAL!$X$54),IF(RESUMO_GLOBAL!$X$53="t",TRUNC(AI219*$N219,RESUMO_GLOBAL!$X$54),AI219*$N219))</f>
        <v>0</v>
      </c>
      <c r="BT219" s="987">
        <f>IF(RESUMO_GLOBAL!$X$53="a",ROUND(AJ219*$N219,RESUMO_GLOBAL!$X$54),IF(RESUMO_GLOBAL!$X$53="t",TRUNC(AJ219*$N219,RESUMO_GLOBAL!$X$54),AJ219*$N219))</f>
        <v>0</v>
      </c>
      <c r="BU219" s="987">
        <f>IF(RESUMO_GLOBAL!$X$53="a",ROUND(AK219*$N219,RESUMO_GLOBAL!$X$54),IF(RESUMO_GLOBAL!$X$53="t",TRUNC(AK219*$N219,RESUMO_GLOBAL!$X$54),AK219*$N219))</f>
        <v>0</v>
      </c>
      <c r="BV219" s="987">
        <f>IF(RESUMO_GLOBAL!$X$53="a",ROUND(AL219*$N219,RESUMO_GLOBAL!$X$54),IF(RESUMO_GLOBAL!$X$53="t",TRUNC(AL219*$N219,RESUMO_GLOBAL!$X$54),AL219*$N219))</f>
        <v>0</v>
      </c>
      <c r="BW219" s="987">
        <f>IF(RESUMO_GLOBAL!$X$53="a",ROUND(AM219*$N219,RESUMO_GLOBAL!$X$54),IF(RESUMO_GLOBAL!$X$53="t",TRUNC(AM219*$N219,RESUMO_GLOBAL!$X$54),AM219*$N219))</f>
        <v>0</v>
      </c>
      <c r="BX219" s="987">
        <f>IF(RESUMO_GLOBAL!$X$53="a",ROUND(AN219*$N219,RESUMO_GLOBAL!$X$54),IF(RESUMO_GLOBAL!$X$53="t",TRUNC(AN219*$N219,RESUMO_GLOBAL!$X$54),AN219*$N219))</f>
        <v>0</v>
      </c>
      <c r="BY219" s="987">
        <f>IF(RESUMO_GLOBAL!$X$53="a",ROUND(AO219*$N219,RESUMO_GLOBAL!$X$54),IF(RESUMO_GLOBAL!$X$53="t",TRUNC(AO219*$N219,RESUMO_GLOBAL!$X$54),AO219*$N219))</f>
        <v>0</v>
      </c>
      <c r="BZ219" s="987">
        <f>IF(RESUMO_GLOBAL!$X$53="a",ROUND(AP219*$N219,RESUMO_GLOBAL!$X$54),IF(RESUMO_GLOBAL!$X$53="t",TRUNC(AP219*$N219,RESUMO_GLOBAL!$X$54),AP219*$N219))</f>
        <v>0</v>
      </c>
      <c r="CA219" s="987">
        <f>IF(RESUMO_GLOBAL!$X$53="a",ROUND(AQ219*$N219,RESUMO_GLOBAL!$X$54),IF(RESUMO_GLOBAL!$X$53="t",TRUNC(AQ219*$N219,RESUMO_GLOBAL!$X$54),AQ219*$N219))</f>
        <v>0</v>
      </c>
      <c r="CB219" s="987">
        <f>IF(RESUMO_GLOBAL!$X$53="a",ROUND(AR219*$N219,RESUMO_GLOBAL!$X$54),IF(RESUMO_GLOBAL!$X$53="t",TRUNC(AR219*$N219,RESUMO_GLOBAL!$X$54),AR219*$N219))</f>
        <v>0</v>
      </c>
      <c r="CC219" s="987">
        <f>IF(RESUMO_GLOBAL!$X$53="a",ROUND(AS219*$N219,RESUMO_GLOBAL!$X$54),IF(RESUMO_GLOBAL!$X$53="t",TRUNC(AS219*$N219,RESUMO_GLOBAL!$X$54),AS219*$N219))</f>
        <v>0</v>
      </c>
      <c r="CD219" s="987">
        <f>IF(RESUMO_GLOBAL!$X$53="a",ROUND(AT219*$N219,RESUMO_GLOBAL!$X$54),IF(RESUMO_GLOBAL!$X$53="t",TRUNC(AT219*$N219,RESUMO_GLOBAL!$X$54),AT219*$N219))</f>
        <v>0</v>
      </c>
      <c r="CE219" s="987">
        <f>IF(RESUMO_GLOBAL!$X$53="a",ROUND(AU219*$N219,RESUMO_GLOBAL!$X$54),IF(RESUMO_GLOBAL!$X$53="t",TRUNC(AU219*$N219,RESUMO_GLOBAL!$X$54),AU219*$N219))</f>
        <v>0</v>
      </c>
      <c r="CF219" s="987">
        <f>IF(RESUMO_GLOBAL!$X$53="a",ROUND(AV219*$N219,RESUMO_GLOBAL!$X$54),IF(RESUMO_GLOBAL!$X$53="t",TRUNC(AV219*$N219,RESUMO_GLOBAL!$X$54),AV219*$N219))</f>
        <v>0</v>
      </c>
      <c r="CG219" s="987">
        <f>IF(RESUMO_GLOBAL!$X$53="a",ROUND(AW219*$N219,RESUMO_GLOBAL!$X$54),IF(RESUMO_GLOBAL!$X$53="t",TRUNC(AW219*$N219,RESUMO_GLOBAL!$X$54),AW219*$N219))</f>
        <v>0</v>
      </c>
      <c r="CK219" s="59">
        <f t="shared" si="162"/>
        <v>0</v>
      </c>
      <c r="CL219" s="59">
        <f t="shared" si="163"/>
        <v>0</v>
      </c>
      <c r="CM219" s="59">
        <f t="shared" si="164"/>
        <v>0</v>
      </c>
      <c r="CN219" s="59">
        <f t="shared" si="165"/>
        <v>0</v>
      </c>
      <c r="CO219" s="59">
        <f t="shared" si="166"/>
        <v>0</v>
      </c>
      <c r="CP219" s="59">
        <f t="shared" si="167"/>
        <v>0</v>
      </c>
      <c r="CQ219" s="59">
        <f t="shared" si="168"/>
        <v>0</v>
      </c>
      <c r="CR219" s="59">
        <f t="shared" si="169"/>
        <v>0</v>
      </c>
      <c r="CS219" s="59">
        <f t="shared" si="170"/>
        <v>0</v>
      </c>
      <c r="CT219" s="59">
        <f t="shared" si="171"/>
        <v>0</v>
      </c>
      <c r="CU219" s="59">
        <f t="shared" si="172"/>
        <v>0</v>
      </c>
      <c r="CV219" s="59">
        <f t="shared" si="173"/>
        <v>0</v>
      </c>
      <c r="CW219" s="59">
        <f t="shared" si="174"/>
        <v>0</v>
      </c>
      <c r="CX219" s="59">
        <f t="shared" si="175"/>
        <v>0</v>
      </c>
      <c r="CY219" s="59">
        <f t="shared" si="176"/>
        <v>0</v>
      </c>
      <c r="CZ219" s="59">
        <f t="shared" si="177"/>
        <v>0</v>
      </c>
      <c r="DA219" s="59">
        <f t="shared" si="178"/>
        <v>0</v>
      </c>
      <c r="DB219" s="59">
        <f t="shared" si="179"/>
        <v>0</v>
      </c>
      <c r="DE219">
        <f t="shared" si="161"/>
        <v>214</v>
      </c>
      <c r="DF219" t="str">
        <f t="shared" si="180"/>
        <v/>
      </c>
      <c r="DG219" s="59">
        <f>IF($C219&lt;&gt;0,SUM($CK220:CK220),0)</f>
        <v>0</v>
      </c>
      <c r="DH219" s="59">
        <f>IF($C219&lt;&gt;0,SUM($CK220:CL220),0)</f>
        <v>0</v>
      </c>
      <c r="DI219" s="59">
        <f>IF($C219&lt;&gt;0,SUM($CK220:CM220),0)</f>
        <v>0</v>
      </c>
      <c r="DJ219" s="59">
        <f>IF($C219&lt;&gt;0,SUM($CK220:CN220),0)</f>
        <v>0</v>
      </c>
      <c r="DK219" s="59">
        <f>IF($C219&lt;&gt;0,SUM($CK220:CO220),0)</f>
        <v>0</v>
      </c>
      <c r="DL219" s="59">
        <f>IF($C219&lt;&gt;0,SUM($CK220:CP220),0)</f>
        <v>0</v>
      </c>
      <c r="DM219" s="59">
        <f>IF($C219&lt;&gt;0,SUM($CK220:CQ220),0)</f>
        <v>0</v>
      </c>
      <c r="DN219" s="59">
        <f>IF($C219&lt;&gt;0,SUM($CK220:CR220),0)</f>
        <v>0</v>
      </c>
      <c r="DO219" s="59">
        <f>IF($C219&lt;&gt;0,SUM($CK220:CS220),0)</f>
        <v>0</v>
      </c>
      <c r="DP219" s="59">
        <f>IF($C219&lt;&gt;0,SUM($CK220:CT220),0)</f>
        <v>0</v>
      </c>
      <c r="DQ219" s="59">
        <f>IF($C219&lt;&gt;0,SUM($CK220:CU220),0)</f>
        <v>0</v>
      </c>
      <c r="DR219" s="59">
        <f>IF($C219&lt;&gt;0,SUM($CK220:CV220),0)</f>
        <v>0</v>
      </c>
      <c r="DS219" s="59">
        <f>IF($C219&lt;&gt;0,SUM($CK220:CW220),0)</f>
        <v>0</v>
      </c>
      <c r="DT219" s="59">
        <f>IF($C219&lt;&gt;0,SUM($CK220:CX220),0)</f>
        <v>0</v>
      </c>
      <c r="DU219" s="59">
        <f>IF($C219&lt;&gt;0,SUM($CK220:CY220),0)</f>
        <v>0</v>
      </c>
      <c r="DV219" s="59">
        <f>IF($C219&lt;&gt;0,SUM($CK220:CZ220),0)</f>
        <v>0</v>
      </c>
      <c r="DW219" s="59">
        <f>IF($C219&lt;&gt;0,SUM($CK220:DA220),0)</f>
        <v>0</v>
      </c>
      <c r="DX219" s="59">
        <f>IF($C219&lt;&gt;0,SUM($CK220:DB220),0)</f>
        <v>0</v>
      </c>
      <c r="DY219" s="952" t="str">
        <f t="shared" si="184"/>
        <v/>
      </c>
    </row>
    <row r="220" spans="1:129" ht="13.5" hidden="1" thickBot="1">
      <c r="A220" s="3" t="str">
        <f t="shared" si="185"/>
        <v/>
      </c>
      <c r="B220" s="805">
        <f>Dados_GLOBAL_Inicial!E220</f>
        <v>0</v>
      </c>
      <c r="C220" s="953">
        <f>IF(IFERROR(VALUE(Dados_GLOBAL_Inicial!F220),0)=0,0,Dados_GLOBAL_Inicial!F220)</f>
        <v>0</v>
      </c>
      <c r="D220" s="830">
        <f>Dados_GLOBAL_Inicial!G220</f>
        <v>0</v>
      </c>
      <c r="E220" s="830" t="str">
        <f>IF(IFERROR(VLOOKUP(F220,Cod_Gde_Itens!$A$1:$B$80,2,FALSE),0)&gt;549,IFERROR(VLOOKUP(F220,Cod_Gde_Itens!$A$1:$B$80,2,FALSE),0),IF(Dados_GLOBAL_Inicial!H220=0,"",Dados_GLOBAL_Inicial!H220))</f>
        <v/>
      </c>
      <c r="F220" s="823">
        <f>Dados_GLOBAL_Inicial!I220</f>
        <v>0</v>
      </c>
      <c r="G220" s="824">
        <f>Dados_GLOBAL_Inicial!J220</f>
        <v>0</v>
      </c>
      <c r="H220" s="454">
        <f>Dados_GLOBAL_Inicial!K220</f>
        <v>0</v>
      </c>
      <c r="I220" s="970">
        <f>SUM('MEDIÇÃO_OBJETO (1)'!I220)</f>
        <v>0</v>
      </c>
      <c r="J220" s="455">
        <f t="shared" si="186"/>
        <v>0</v>
      </c>
      <c r="K220" s="451">
        <f t="shared" si="187"/>
        <v>0</v>
      </c>
      <c r="L220" s="452">
        <f t="shared" si="188"/>
        <v>0</v>
      </c>
      <c r="M220" s="809">
        <f t="shared" si="189"/>
        <v>0</v>
      </c>
      <c r="N220" s="810">
        <f>IF(IFERROR(VALUE(Dados_GLOBAL_Inicial!L220),0)=0,0,Dados_GLOBAL_Inicial!L220)</f>
        <v>0</v>
      </c>
      <c r="O220" s="812">
        <f>SUM('MEDIÇÃO_OBJETO (1)'!O220)</f>
        <v>0</v>
      </c>
      <c r="P220" s="812">
        <f>SUM('MEDIÇÃO_OBJETO (1)'!P220)</f>
        <v>0</v>
      </c>
      <c r="Q220" s="813">
        <f t="shared" si="190"/>
        <v>0</v>
      </c>
      <c r="R220" s="951"/>
      <c r="S220" s="815">
        <f>SUM('MEDIÇÃO_OBJETO (1)'!S220)</f>
        <v>0</v>
      </c>
      <c r="T220" s="815">
        <f>SUM('MEDIÇÃO_OBJETO (1)'!T220)</f>
        <v>0</v>
      </c>
      <c r="V220" s="19"/>
      <c r="W220" s="978">
        <f t="shared" si="191"/>
        <v>0</v>
      </c>
      <c r="X220" s="816">
        <f t="shared" si="192"/>
        <v>0</v>
      </c>
      <c r="Y220" s="816">
        <f t="shared" si="193"/>
        <v>0</v>
      </c>
      <c r="Z220" s="817">
        <f t="shared" si="194"/>
        <v>0</v>
      </c>
      <c r="AB220" s="453">
        <f t="shared" si="181"/>
        <v>0</v>
      </c>
      <c r="AC220" s="14">
        <f t="shared" si="195"/>
        <v>0</v>
      </c>
      <c r="AD220" s="819"/>
      <c r="AE220" s="631">
        <f t="shared" si="182"/>
        <v>0</v>
      </c>
      <c r="AF220" s="818">
        <f>SUM('MEDIÇÃO_OBJETO (1)'!AG220)</f>
        <v>0</v>
      </c>
      <c r="AG220" s="541">
        <f>SUM('MEDIÇÃO_OBJETO (1)'!AH220)</f>
        <v>0</v>
      </c>
      <c r="AH220" s="541">
        <f>SUM('MEDIÇÃO_OBJETO (1)'!AI220)</f>
        <v>0</v>
      </c>
      <c r="AI220" s="541">
        <f>SUM('MEDIÇÃO_OBJETO (1)'!AJ220)</f>
        <v>0</v>
      </c>
      <c r="AJ220" s="541">
        <f>SUM('MEDIÇÃO_OBJETO (1)'!AK220)</f>
        <v>0</v>
      </c>
      <c r="AK220" s="541">
        <f>SUM('MEDIÇÃO_OBJETO (1)'!AL220)</f>
        <v>0</v>
      </c>
      <c r="AL220" s="541">
        <f>SUM('MEDIÇÃO_OBJETO (1)'!AM220)</f>
        <v>0</v>
      </c>
      <c r="AM220" s="541">
        <f>SUM('MEDIÇÃO_OBJETO (1)'!AN220)</f>
        <v>0</v>
      </c>
      <c r="AN220" s="541">
        <f>SUM('MEDIÇÃO_OBJETO (1)'!AO220)</f>
        <v>0</v>
      </c>
      <c r="AO220" s="541">
        <f>SUM('MEDIÇÃO_OBJETO (1)'!AP220)</f>
        <v>0</v>
      </c>
      <c r="AP220" s="541">
        <f>SUM('MEDIÇÃO_OBJETO (1)'!AQ220)</f>
        <v>0</v>
      </c>
      <c r="AQ220" s="541">
        <f>SUM('MEDIÇÃO_OBJETO (1)'!AR220)</f>
        <v>0</v>
      </c>
      <c r="AR220" s="541">
        <f>SUM('MEDIÇÃO_OBJETO (1)'!AS220)</f>
        <v>0</v>
      </c>
      <c r="AS220" s="541">
        <f>SUM('MEDIÇÃO_OBJETO (1)'!AT220)</f>
        <v>0</v>
      </c>
      <c r="AT220" s="541">
        <f>SUM('MEDIÇÃO_OBJETO (1)'!AU220)</f>
        <v>0</v>
      </c>
      <c r="AU220" s="541">
        <f>SUM('MEDIÇÃO_OBJETO (1)'!AV220)</f>
        <v>0</v>
      </c>
      <c r="AV220" s="541">
        <f>SUM('MEDIÇÃO_OBJETO (1)'!AW220)</f>
        <v>0</v>
      </c>
      <c r="AW220" s="541">
        <f>SUM('MEDIÇÃO_OBJETO (1)'!AX220)</f>
        <v>0</v>
      </c>
      <c r="AX220" s="977"/>
      <c r="BN220" s="992">
        <f t="shared" si="160"/>
        <v>0</v>
      </c>
      <c r="BO220" s="538">
        <f t="shared" si="183"/>
        <v>0</v>
      </c>
      <c r="BP220" s="987">
        <f>IF(RESUMO_GLOBAL!$X$53="a",ROUND(AF220*$N220,RESUMO_GLOBAL!$X$54),IF(RESUMO_GLOBAL!$X$53="t",TRUNC(AF220*$N220,RESUMO_GLOBAL!$X$54),AF220*$N220))</f>
        <v>0</v>
      </c>
      <c r="BQ220" s="987">
        <f>IF(RESUMO_GLOBAL!$X$53="a",ROUND(AG220*$N220,RESUMO_GLOBAL!$X$54),IF(RESUMO_GLOBAL!$X$53="t",TRUNC(AG220*$N220,RESUMO_GLOBAL!$X$54),AG220*$N220))</f>
        <v>0</v>
      </c>
      <c r="BR220" s="987">
        <f>IF(RESUMO_GLOBAL!$X$53="a",ROUND(AH220*$N220,RESUMO_GLOBAL!$X$54),IF(RESUMO_GLOBAL!$X$53="t",TRUNC(AH220*$N220,RESUMO_GLOBAL!$X$54),AH220*$N220))</f>
        <v>0</v>
      </c>
      <c r="BS220" s="987">
        <f>IF(RESUMO_GLOBAL!$X$53="a",ROUND(AI220*$N220,RESUMO_GLOBAL!$X$54),IF(RESUMO_GLOBAL!$X$53="t",TRUNC(AI220*$N220,RESUMO_GLOBAL!$X$54),AI220*$N220))</f>
        <v>0</v>
      </c>
      <c r="BT220" s="987">
        <f>IF(RESUMO_GLOBAL!$X$53="a",ROUND(AJ220*$N220,RESUMO_GLOBAL!$X$54),IF(RESUMO_GLOBAL!$X$53="t",TRUNC(AJ220*$N220,RESUMO_GLOBAL!$X$54),AJ220*$N220))</f>
        <v>0</v>
      </c>
      <c r="BU220" s="987">
        <f>IF(RESUMO_GLOBAL!$X$53="a",ROUND(AK220*$N220,RESUMO_GLOBAL!$X$54),IF(RESUMO_GLOBAL!$X$53="t",TRUNC(AK220*$N220,RESUMO_GLOBAL!$X$54),AK220*$N220))</f>
        <v>0</v>
      </c>
      <c r="BV220" s="987">
        <f>IF(RESUMO_GLOBAL!$X$53="a",ROUND(AL220*$N220,RESUMO_GLOBAL!$X$54),IF(RESUMO_GLOBAL!$X$53="t",TRUNC(AL220*$N220,RESUMO_GLOBAL!$X$54),AL220*$N220))</f>
        <v>0</v>
      </c>
      <c r="BW220" s="987">
        <f>IF(RESUMO_GLOBAL!$X$53="a",ROUND(AM220*$N220,RESUMO_GLOBAL!$X$54),IF(RESUMO_GLOBAL!$X$53="t",TRUNC(AM220*$N220,RESUMO_GLOBAL!$X$54),AM220*$N220))</f>
        <v>0</v>
      </c>
      <c r="BX220" s="987">
        <f>IF(RESUMO_GLOBAL!$X$53="a",ROUND(AN220*$N220,RESUMO_GLOBAL!$X$54),IF(RESUMO_GLOBAL!$X$53="t",TRUNC(AN220*$N220,RESUMO_GLOBAL!$X$54),AN220*$N220))</f>
        <v>0</v>
      </c>
      <c r="BY220" s="987">
        <f>IF(RESUMO_GLOBAL!$X$53="a",ROUND(AO220*$N220,RESUMO_GLOBAL!$X$54),IF(RESUMO_GLOBAL!$X$53="t",TRUNC(AO220*$N220,RESUMO_GLOBAL!$X$54),AO220*$N220))</f>
        <v>0</v>
      </c>
      <c r="BZ220" s="987">
        <f>IF(RESUMO_GLOBAL!$X$53="a",ROUND(AP220*$N220,RESUMO_GLOBAL!$X$54),IF(RESUMO_GLOBAL!$X$53="t",TRUNC(AP220*$N220,RESUMO_GLOBAL!$X$54),AP220*$N220))</f>
        <v>0</v>
      </c>
      <c r="CA220" s="987">
        <f>IF(RESUMO_GLOBAL!$X$53="a",ROUND(AQ220*$N220,RESUMO_GLOBAL!$X$54),IF(RESUMO_GLOBAL!$X$53="t",TRUNC(AQ220*$N220,RESUMO_GLOBAL!$X$54),AQ220*$N220))</f>
        <v>0</v>
      </c>
      <c r="CB220" s="987">
        <f>IF(RESUMO_GLOBAL!$X$53="a",ROUND(AR220*$N220,RESUMO_GLOBAL!$X$54),IF(RESUMO_GLOBAL!$X$53="t",TRUNC(AR220*$N220,RESUMO_GLOBAL!$X$54),AR220*$N220))</f>
        <v>0</v>
      </c>
      <c r="CC220" s="987">
        <f>IF(RESUMO_GLOBAL!$X$53="a",ROUND(AS220*$N220,RESUMO_GLOBAL!$X$54),IF(RESUMO_GLOBAL!$X$53="t",TRUNC(AS220*$N220,RESUMO_GLOBAL!$X$54),AS220*$N220))</f>
        <v>0</v>
      </c>
      <c r="CD220" s="987">
        <f>IF(RESUMO_GLOBAL!$X$53="a",ROUND(AT220*$N220,RESUMO_GLOBAL!$X$54),IF(RESUMO_GLOBAL!$X$53="t",TRUNC(AT220*$N220,RESUMO_GLOBAL!$X$54),AT220*$N220))</f>
        <v>0</v>
      </c>
      <c r="CE220" s="987">
        <f>IF(RESUMO_GLOBAL!$X$53="a",ROUND(AU220*$N220,RESUMO_GLOBAL!$X$54),IF(RESUMO_GLOBAL!$X$53="t",TRUNC(AU220*$N220,RESUMO_GLOBAL!$X$54),AU220*$N220))</f>
        <v>0</v>
      </c>
      <c r="CF220" s="987">
        <f>IF(RESUMO_GLOBAL!$X$53="a",ROUND(AV220*$N220,RESUMO_GLOBAL!$X$54),IF(RESUMO_GLOBAL!$X$53="t",TRUNC(AV220*$N220,RESUMO_GLOBAL!$X$54),AV220*$N220))</f>
        <v>0</v>
      </c>
      <c r="CG220" s="987">
        <f>IF(RESUMO_GLOBAL!$X$53="a",ROUND(AW220*$N220,RESUMO_GLOBAL!$X$54),IF(RESUMO_GLOBAL!$X$53="t",TRUNC(AW220*$N220,RESUMO_GLOBAL!$X$54),AW220*$N220))</f>
        <v>0</v>
      </c>
      <c r="CK220" s="59">
        <f t="shared" si="162"/>
        <v>0</v>
      </c>
      <c r="CL220" s="59">
        <f t="shared" si="163"/>
        <v>0</v>
      </c>
      <c r="CM220" s="59">
        <f t="shared" si="164"/>
        <v>0</v>
      </c>
      <c r="CN220" s="59">
        <f t="shared" si="165"/>
        <v>0</v>
      </c>
      <c r="CO220" s="59">
        <f t="shared" si="166"/>
        <v>0</v>
      </c>
      <c r="CP220" s="59">
        <f t="shared" si="167"/>
        <v>0</v>
      </c>
      <c r="CQ220" s="59">
        <f t="shared" si="168"/>
        <v>0</v>
      </c>
      <c r="CR220" s="59">
        <f t="shared" si="169"/>
        <v>0</v>
      </c>
      <c r="CS220" s="59">
        <f t="shared" si="170"/>
        <v>0</v>
      </c>
      <c r="CT220" s="59">
        <f t="shared" si="171"/>
        <v>0</v>
      </c>
      <c r="CU220" s="59">
        <f t="shared" si="172"/>
        <v>0</v>
      </c>
      <c r="CV220" s="59">
        <f t="shared" si="173"/>
        <v>0</v>
      </c>
      <c r="CW220" s="59">
        <f t="shared" si="174"/>
        <v>0</v>
      </c>
      <c r="CX220" s="59">
        <f t="shared" si="175"/>
        <v>0</v>
      </c>
      <c r="CY220" s="59">
        <f t="shared" si="176"/>
        <v>0</v>
      </c>
      <c r="CZ220" s="59">
        <f t="shared" si="177"/>
        <v>0</v>
      </c>
      <c r="DA220" s="59">
        <f t="shared" si="178"/>
        <v>0</v>
      </c>
      <c r="DB220" s="59">
        <f t="shared" si="179"/>
        <v>0</v>
      </c>
      <c r="DE220">
        <f t="shared" si="161"/>
        <v>215</v>
      </c>
      <c r="DF220" t="str">
        <f t="shared" si="180"/>
        <v/>
      </c>
      <c r="DG220" s="59">
        <f>IF($C220&lt;&gt;0,SUM($CK221:CK221),0)</f>
        <v>0</v>
      </c>
      <c r="DH220" s="59">
        <f>IF($C220&lt;&gt;0,SUM($CK221:CL221),0)</f>
        <v>0</v>
      </c>
      <c r="DI220" s="59">
        <f>IF($C220&lt;&gt;0,SUM($CK221:CM221),0)</f>
        <v>0</v>
      </c>
      <c r="DJ220" s="59">
        <f>IF($C220&lt;&gt;0,SUM($CK221:CN221),0)</f>
        <v>0</v>
      </c>
      <c r="DK220" s="59">
        <f>IF($C220&lt;&gt;0,SUM($CK221:CO221),0)</f>
        <v>0</v>
      </c>
      <c r="DL220" s="59">
        <f>IF($C220&lt;&gt;0,SUM($CK221:CP221),0)</f>
        <v>0</v>
      </c>
      <c r="DM220" s="59">
        <f>IF($C220&lt;&gt;0,SUM($CK221:CQ221),0)</f>
        <v>0</v>
      </c>
      <c r="DN220" s="59">
        <f>IF($C220&lt;&gt;0,SUM($CK221:CR221),0)</f>
        <v>0</v>
      </c>
      <c r="DO220" s="59">
        <f>IF($C220&lt;&gt;0,SUM($CK221:CS221),0)</f>
        <v>0</v>
      </c>
      <c r="DP220" s="59">
        <f>IF($C220&lt;&gt;0,SUM($CK221:CT221),0)</f>
        <v>0</v>
      </c>
      <c r="DQ220" s="59">
        <f>IF($C220&lt;&gt;0,SUM($CK221:CU221),0)</f>
        <v>0</v>
      </c>
      <c r="DR220" s="59">
        <f>IF($C220&lt;&gt;0,SUM($CK221:CV221),0)</f>
        <v>0</v>
      </c>
      <c r="DS220" s="59">
        <f>IF($C220&lt;&gt;0,SUM($CK221:CW221),0)</f>
        <v>0</v>
      </c>
      <c r="DT220" s="59">
        <f>IF($C220&lt;&gt;0,SUM($CK221:CX221),0)</f>
        <v>0</v>
      </c>
      <c r="DU220" s="59">
        <f>IF($C220&lt;&gt;0,SUM($CK221:CY221),0)</f>
        <v>0</v>
      </c>
      <c r="DV220" s="59">
        <f>IF($C220&lt;&gt;0,SUM($CK221:CZ221),0)</f>
        <v>0</v>
      </c>
      <c r="DW220" s="59">
        <f>IF($C220&lt;&gt;0,SUM($CK221:DA221),0)</f>
        <v>0</v>
      </c>
      <c r="DX220" s="59">
        <f>IF($C220&lt;&gt;0,SUM($CK221:DB221),0)</f>
        <v>0</v>
      </c>
      <c r="DY220" s="952" t="str">
        <f t="shared" si="184"/>
        <v/>
      </c>
    </row>
    <row r="221" spans="1:129" ht="13.5" hidden="1" thickBot="1">
      <c r="A221" s="3" t="str">
        <f t="shared" si="185"/>
        <v/>
      </c>
      <c r="B221" s="805">
        <f>Dados_GLOBAL_Inicial!E221</f>
        <v>0</v>
      </c>
      <c r="C221" s="953">
        <f>IF(IFERROR(VALUE(Dados_GLOBAL_Inicial!F221),0)=0,0,Dados_GLOBAL_Inicial!F221)</f>
        <v>0</v>
      </c>
      <c r="D221" s="830">
        <f>Dados_GLOBAL_Inicial!G221</f>
        <v>0</v>
      </c>
      <c r="E221" s="830" t="str">
        <f>IF(IFERROR(VLOOKUP(F221,Cod_Gde_Itens!$A$1:$B$80,2,FALSE),0)&gt;549,IFERROR(VLOOKUP(F221,Cod_Gde_Itens!$A$1:$B$80,2,FALSE),0),IF(Dados_GLOBAL_Inicial!H221=0,"",Dados_GLOBAL_Inicial!H221))</f>
        <v/>
      </c>
      <c r="F221" s="823">
        <f>Dados_GLOBAL_Inicial!I221</f>
        <v>0</v>
      </c>
      <c r="G221" s="824">
        <f>Dados_GLOBAL_Inicial!J221</f>
        <v>0</v>
      </c>
      <c r="H221" s="454">
        <f>Dados_GLOBAL_Inicial!K221</f>
        <v>0</v>
      </c>
      <c r="I221" s="970">
        <f>SUM('MEDIÇÃO_OBJETO (1)'!I221)</f>
        <v>0</v>
      </c>
      <c r="J221" s="455">
        <f t="shared" si="186"/>
        <v>0</v>
      </c>
      <c r="K221" s="451">
        <f t="shared" si="187"/>
        <v>0</v>
      </c>
      <c r="L221" s="452">
        <f t="shared" si="188"/>
        <v>0</v>
      </c>
      <c r="M221" s="809">
        <f t="shared" si="189"/>
        <v>0</v>
      </c>
      <c r="N221" s="810">
        <f>IF(IFERROR(VALUE(Dados_GLOBAL_Inicial!L221),0)=0,0,Dados_GLOBAL_Inicial!L221)</f>
        <v>0</v>
      </c>
      <c r="O221" s="812">
        <f>SUM('MEDIÇÃO_OBJETO (1)'!O221)</f>
        <v>0</v>
      </c>
      <c r="P221" s="812">
        <f>SUM('MEDIÇÃO_OBJETO (1)'!P221)</f>
        <v>0</v>
      </c>
      <c r="Q221" s="813">
        <f t="shared" si="190"/>
        <v>0</v>
      </c>
      <c r="R221" s="951"/>
      <c r="S221" s="815">
        <f>SUM('MEDIÇÃO_OBJETO (1)'!S221)</f>
        <v>0</v>
      </c>
      <c r="T221" s="815">
        <f>SUM('MEDIÇÃO_OBJETO (1)'!T221)</f>
        <v>0</v>
      </c>
      <c r="V221" s="19"/>
      <c r="W221" s="978">
        <f t="shared" si="191"/>
        <v>0</v>
      </c>
      <c r="X221" s="816">
        <f t="shared" si="192"/>
        <v>0</v>
      </c>
      <c r="Y221" s="816">
        <f t="shared" si="193"/>
        <v>0</v>
      </c>
      <c r="Z221" s="817">
        <f t="shared" si="194"/>
        <v>0</v>
      </c>
      <c r="AB221" s="453">
        <f t="shared" si="181"/>
        <v>0</v>
      </c>
      <c r="AC221" s="14">
        <f t="shared" si="195"/>
        <v>0</v>
      </c>
      <c r="AD221" s="819"/>
      <c r="AE221" s="631">
        <f t="shared" si="182"/>
        <v>0</v>
      </c>
      <c r="AF221" s="818">
        <f>SUM('MEDIÇÃO_OBJETO (1)'!AG221)</f>
        <v>0</v>
      </c>
      <c r="AG221" s="541">
        <f>SUM('MEDIÇÃO_OBJETO (1)'!AH221)</f>
        <v>0</v>
      </c>
      <c r="AH221" s="541">
        <f>SUM('MEDIÇÃO_OBJETO (1)'!AI221)</f>
        <v>0</v>
      </c>
      <c r="AI221" s="541">
        <f>SUM('MEDIÇÃO_OBJETO (1)'!AJ221)</f>
        <v>0</v>
      </c>
      <c r="AJ221" s="541">
        <f>SUM('MEDIÇÃO_OBJETO (1)'!AK221)</f>
        <v>0</v>
      </c>
      <c r="AK221" s="541">
        <f>SUM('MEDIÇÃO_OBJETO (1)'!AL221)</f>
        <v>0</v>
      </c>
      <c r="AL221" s="541">
        <f>SUM('MEDIÇÃO_OBJETO (1)'!AM221)</f>
        <v>0</v>
      </c>
      <c r="AM221" s="541">
        <f>SUM('MEDIÇÃO_OBJETO (1)'!AN221)</f>
        <v>0</v>
      </c>
      <c r="AN221" s="541">
        <f>SUM('MEDIÇÃO_OBJETO (1)'!AO221)</f>
        <v>0</v>
      </c>
      <c r="AO221" s="541">
        <f>SUM('MEDIÇÃO_OBJETO (1)'!AP221)</f>
        <v>0</v>
      </c>
      <c r="AP221" s="541">
        <f>SUM('MEDIÇÃO_OBJETO (1)'!AQ221)</f>
        <v>0</v>
      </c>
      <c r="AQ221" s="541">
        <f>SUM('MEDIÇÃO_OBJETO (1)'!AR221)</f>
        <v>0</v>
      </c>
      <c r="AR221" s="541">
        <f>SUM('MEDIÇÃO_OBJETO (1)'!AS221)</f>
        <v>0</v>
      </c>
      <c r="AS221" s="541">
        <f>SUM('MEDIÇÃO_OBJETO (1)'!AT221)</f>
        <v>0</v>
      </c>
      <c r="AT221" s="541">
        <f>SUM('MEDIÇÃO_OBJETO (1)'!AU221)</f>
        <v>0</v>
      </c>
      <c r="AU221" s="541">
        <f>SUM('MEDIÇÃO_OBJETO (1)'!AV221)</f>
        <v>0</v>
      </c>
      <c r="AV221" s="541">
        <f>SUM('MEDIÇÃO_OBJETO (1)'!AW221)</f>
        <v>0</v>
      </c>
      <c r="AW221" s="541">
        <f>SUM('MEDIÇÃO_OBJETO (1)'!AX221)</f>
        <v>0</v>
      </c>
      <c r="AX221" s="977"/>
      <c r="BN221" s="992">
        <f t="shared" si="160"/>
        <v>0</v>
      </c>
      <c r="BO221" s="538">
        <f t="shared" si="183"/>
        <v>0</v>
      </c>
      <c r="BP221" s="987">
        <f>IF(RESUMO_GLOBAL!$X$53="a",ROUND(AF221*$N221,RESUMO_GLOBAL!$X$54),IF(RESUMO_GLOBAL!$X$53="t",TRUNC(AF221*$N221,RESUMO_GLOBAL!$X$54),AF221*$N221))</f>
        <v>0</v>
      </c>
      <c r="BQ221" s="987">
        <f>IF(RESUMO_GLOBAL!$X$53="a",ROUND(AG221*$N221,RESUMO_GLOBAL!$X$54),IF(RESUMO_GLOBAL!$X$53="t",TRUNC(AG221*$N221,RESUMO_GLOBAL!$X$54),AG221*$N221))</f>
        <v>0</v>
      </c>
      <c r="BR221" s="987">
        <f>IF(RESUMO_GLOBAL!$X$53="a",ROUND(AH221*$N221,RESUMO_GLOBAL!$X$54),IF(RESUMO_GLOBAL!$X$53="t",TRUNC(AH221*$N221,RESUMO_GLOBAL!$X$54),AH221*$N221))</f>
        <v>0</v>
      </c>
      <c r="BS221" s="987">
        <f>IF(RESUMO_GLOBAL!$X$53="a",ROUND(AI221*$N221,RESUMO_GLOBAL!$X$54),IF(RESUMO_GLOBAL!$X$53="t",TRUNC(AI221*$N221,RESUMO_GLOBAL!$X$54),AI221*$N221))</f>
        <v>0</v>
      </c>
      <c r="BT221" s="987">
        <f>IF(RESUMO_GLOBAL!$X$53="a",ROUND(AJ221*$N221,RESUMO_GLOBAL!$X$54),IF(RESUMO_GLOBAL!$X$53="t",TRUNC(AJ221*$N221,RESUMO_GLOBAL!$X$54),AJ221*$N221))</f>
        <v>0</v>
      </c>
      <c r="BU221" s="987">
        <f>IF(RESUMO_GLOBAL!$X$53="a",ROUND(AK221*$N221,RESUMO_GLOBAL!$X$54),IF(RESUMO_GLOBAL!$X$53="t",TRUNC(AK221*$N221,RESUMO_GLOBAL!$X$54),AK221*$N221))</f>
        <v>0</v>
      </c>
      <c r="BV221" s="987">
        <f>IF(RESUMO_GLOBAL!$X$53="a",ROUND(AL221*$N221,RESUMO_GLOBAL!$X$54),IF(RESUMO_GLOBAL!$X$53="t",TRUNC(AL221*$N221,RESUMO_GLOBAL!$X$54),AL221*$N221))</f>
        <v>0</v>
      </c>
      <c r="BW221" s="987">
        <f>IF(RESUMO_GLOBAL!$X$53="a",ROUND(AM221*$N221,RESUMO_GLOBAL!$X$54),IF(RESUMO_GLOBAL!$X$53="t",TRUNC(AM221*$N221,RESUMO_GLOBAL!$X$54),AM221*$N221))</f>
        <v>0</v>
      </c>
      <c r="BX221" s="987">
        <f>IF(RESUMO_GLOBAL!$X$53="a",ROUND(AN221*$N221,RESUMO_GLOBAL!$X$54),IF(RESUMO_GLOBAL!$X$53="t",TRUNC(AN221*$N221,RESUMO_GLOBAL!$X$54),AN221*$N221))</f>
        <v>0</v>
      </c>
      <c r="BY221" s="987">
        <f>IF(RESUMO_GLOBAL!$X$53="a",ROUND(AO221*$N221,RESUMO_GLOBAL!$X$54),IF(RESUMO_GLOBAL!$X$53="t",TRUNC(AO221*$N221,RESUMO_GLOBAL!$X$54),AO221*$N221))</f>
        <v>0</v>
      </c>
      <c r="BZ221" s="987">
        <f>IF(RESUMO_GLOBAL!$X$53="a",ROUND(AP221*$N221,RESUMO_GLOBAL!$X$54),IF(RESUMO_GLOBAL!$X$53="t",TRUNC(AP221*$N221,RESUMO_GLOBAL!$X$54),AP221*$N221))</f>
        <v>0</v>
      </c>
      <c r="CA221" s="987">
        <f>IF(RESUMO_GLOBAL!$X$53="a",ROUND(AQ221*$N221,RESUMO_GLOBAL!$X$54),IF(RESUMO_GLOBAL!$X$53="t",TRUNC(AQ221*$N221,RESUMO_GLOBAL!$X$54),AQ221*$N221))</f>
        <v>0</v>
      </c>
      <c r="CB221" s="987">
        <f>IF(RESUMO_GLOBAL!$X$53="a",ROUND(AR221*$N221,RESUMO_GLOBAL!$X$54),IF(RESUMO_GLOBAL!$X$53="t",TRUNC(AR221*$N221,RESUMO_GLOBAL!$X$54),AR221*$N221))</f>
        <v>0</v>
      </c>
      <c r="CC221" s="987">
        <f>IF(RESUMO_GLOBAL!$X$53="a",ROUND(AS221*$N221,RESUMO_GLOBAL!$X$54),IF(RESUMO_GLOBAL!$X$53="t",TRUNC(AS221*$N221,RESUMO_GLOBAL!$X$54),AS221*$N221))</f>
        <v>0</v>
      </c>
      <c r="CD221" s="987">
        <f>IF(RESUMO_GLOBAL!$X$53="a",ROUND(AT221*$N221,RESUMO_GLOBAL!$X$54),IF(RESUMO_GLOBAL!$X$53="t",TRUNC(AT221*$N221,RESUMO_GLOBAL!$X$54),AT221*$N221))</f>
        <v>0</v>
      </c>
      <c r="CE221" s="987">
        <f>IF(RESUMO_GLOBAL!$X$53="a",ROUND(AU221*$N221,RESUMO_GLOBAL!$X$54),IF(RESUMO_GLOBAL!$X$53="t",TRUNC(AU221*$N221,RESUMO_GLOBAL!$X$54),AU221*$N221))</f>
        <v>0</v>
      </c>
      <c r="CF221" s="987">
        <f>IF(RESUMO_GLOBAL!$X$53="a",ROUND(AV221*$N221,RESUMO_GLOBAL!$X$54),IF(RESUMO_GLOBAL!$X$53="t",TRUNC(AV221*$N221,RESUMO_GLOBAL!$X$54),AV221*$N221))</f>
        <v>0</v>
      </c>
      <c r="CG221" s="987">
        <f>IF(RESUMO_GLOBAL!$X$53="a",ROUND(AW221*$N221,RESUMO_GLOBAL!$X$54),IF(RESUMO_GLOBAL!$X$53="t",TRUNC(AW221*$N221,RESUMO_GLOBAL!$X$54),AW221*$N221))</f>
        <v>0</v>
      </c>
      <c r="CK221" s="59">
        <f t="shared" si="162"/>
        <v>0</v>
      </c>
      <c r="CL221" s="59">
        <f t="shared" si="163"/>
        <v>0</v>
      </c>
      <c r="CM221" s="59">
        <f t="shared" si="164"/>
        <v>0</v>
      </c>
      <c r="CN221" s="59">
        <f t="shared" si="165"/>
        <v>0</v>
      </c>
      <c r="CO221" s="59">
        <f t="shared" si="166"/>
        <v>0</v>
      </c>
      <c r="CP221" s="59">
        <f t="shared" si="167"/>
        <v>0</v>
      </c>
      <c r="CQ221" s="59">
        <f t="shared" si="168"/>
        <v>0</v>
      </c>
      <c r="CR221" s="59">
        <f t="shared" si="169"/>
        <v>0</v>
      </c>
      <c r="CS221" s="59">
        <f t="shared" si="170"/>
        <v>0</v>
      </c>
      <c r="CT221" s="59">
        <f t="shared" si="171"/>
        <v>0</v>
      </c>
      <c r="CU221" s="59">
        <f t="shared" si="172"/>
        <v>0</v>
      </c>
      <c r="CV221" s="59">
        <f t="shared" si="173"/>
        <v>0</v>
      </c>
      <c r="CW221" s="59">
        <f t="shared" si="174"/>
        <v>0</v>
      </c>
      <c r="CX221" s="59">
        <f t="shared" si="175"/>
        <v>0</v>
      </c>
      <c r="CY221" s="59">
        <f t="shared" si="176"/>
        <v>0</v>
      </c>
      <c r="CZ221" s="59">
        <f t="shared" si="177"/>
        <v>0</v>
      </c>
      <c r="DA221" s="59">
        <f t="shared" si="178"/>
        <v>0</v>
      </c>
      <c r="DB221" s="59">
        <f t="shared" si="179"/>
        <v>0</v>
      </c>
      <c r="DE221">
        <f t="shared" si="161"/>
        <v>216</v>
      </c>
      <c r="DF221" t="str">
        <f t="shared" si="180"/>
        <v/>
      </c>
      <c r="DG221" s="59">
        <f>IF($C221&lt;&gt;0,SUM($CK222:CK222),0)</f>
        <v>0</v>
      </c>
      <c r="DH221" s="59">
        <f>IF($C221&lt;&gt;0,SUM($CK222:CL222),0)</f>
        <v>0</v>
      </c>
      <c r="DI221" s="59">
        <f>IF($C221&lt;&gt;0,SUM($CK222:CM222),0)</f>
        <v>0</v>
      </c>
      <c r="DJ221" s="59">
        <f>IF($C221&lt;&gt;0,SUM($CK222:CN222),0)</f>
        <v>0</v>
      </c>
      <c r="DK221" s="59">
        <f>IF($C221&lt;&gt;0,SUM($CK222:CO222),0)</f>
        <v>0</v>
      </c>
      <c r="DL221" s="59">
        <f>IF($C221&lt;&gt;0,SUM($CK222:CP222),0)</f>
        <v>0</v>
      </c>
      <c r="DM221" s="59">
        <f>IF($C221&lt;&gt;0,SUM($CK222:CQ222),0)</f>
        <v>0</v>
      </c>
      <c r="DN221" s="59">
        <f>IF($C221&lt;&gt;0,SUM($CK222:CR222),0)</f>
        <v>0</v>
      </c>
      <c r="DO221" s="59">
        <f>IF($C221&lt;&gt;0,SUM($CK222:CS222),0)</f>
        <v>0</v>
      </c>
      <c r="DP221" s="59">
        <f>IF($C221&lt;&gt;0,SUM($CK222:CT222),0)</f>
        <v>0</v>
      </c>
      <c r="DQ221" s="59">
        <f>IF($C221&lt;&gt;0,SUM($CK222:CU222),0)</f>
        <v>0</v>
      </c>
      <c r="DR221" s="59">
        <f>IF($C221&lt;&gt;0,SUM($CK222:CV222),0)</f>
        <v>0</v>
      </c>
      <c r="DS221" s="59">
        <f>IF($C221&lt;&gt;0,SUM($CK222:CW222),0)</f>
        <v>0</v>
      </c>
      <c r="DT221" s="59">
        <f>IF($C221&lt;&gt;0,SUM($CK222:CX222),0)</f>
        <v>0</v>
      </c>
      <c r="DU221" s="59">
        <f>IF($C221&lt;&gt;0,SUM($CK222:CY222),0)</f>
        <v>0</v>
      </c>
      <c r="DV221" s="59">
        <f>IF($C221&lt;&gt;0,SUM($CK222:CZ222),0)</f>
        <v>0</v>
      </c>
      <c r="DW221" s="59">
        <f>IF($C221&lt;&gt;0,SUM($CK222:DA222),0)</f>
        <v>0</v>
      </c>
      <c r="DX221" s="59">
        <f>IF($C221&lt;&gt;0,SUM($CK222:DB222),0)</f>
        <v>0</v>
      </c>
      <c r="DY221" s="952" t="str">
        <f t="shared" si="184"/>
        <v/>
      </c>
    </row>
    <row r="222" spans="1:129" ht="13.5" hidden="1" thickBot="1">
      <c r="A222" s="3" t="str">
        <f t="shared" si="185"/>
        <v/>
      </c>
      <c r="B222" s="805">
        <f>Dados_GLOBAL_Inicial!E222</f>
        <v>0</v>
      </c>
      <c r="C222" s="953">
        <f>IF(IFERROR(VALUE(Dados_GLOBAL_Inicial!F222),0)=0,0,Dados_GLOBAL_Inicial!F222)</f>
        <v>0</v>
      </c>
      <c r="D222" s="830">
        <f>Dados_GLOBAL_Inicial!G222</f>
        <v>0</v>
      </c>
      <c r="E222" s="830" t="str">
        <f>IF(IFERROR(VLOOKUP(F222,Cod_Gde_Itens!$A$1:$B$80,2,FALSE),0)&gt;549,IFERROR(VLOOKUP(F222,Cod_Gde_Itens!$A$1:$B$80,2,FALSE),0),IF(Dados_GLOBAL_Inicial!H222=0,"",Dados_GLOBAL_Inicial!H222))</f>
        <v/>
      </c>
      <c r="F222" s="823">
        <f>Dados_GLOBAL_Inicial!I222</f>
        <v>0</v>
      </c>
      <c r="G222" s="824">
        <f>Dados_GLOBAL_Inicial!J222</f>
        <v>0</v>
      </c>
      <c r="H222" s="454">
        <f>Dados_GLOBAL_Inicial!K222</f>
        <v>0</v>
      </c>
      <c r="I222" s="970">
        <f>SUM('MEDIÇÃO_OBJETO (1)'!I222)</f>
        <v>0</v>
      </c>
      <c r="J222" s="455">
        <f t="shared" si="186"/>
        <v>0</v>
      </c>
      <c r="K222" s="451">
        <f t="shared" si="187"/>
        <v>0</v>
      </c>
      <c r="L222" s="452">
        <f t="shared" si="188"/>
        <v>0</v>
      </c>
      <c r="M222" s="809">
        <f t="shared" si="189"/>
        <v>0</v>
      </c>
      <c r="N222" s="810">
        <f>IF(IFERROR(VALUE(Dados_GLOBAL_Inicial!L222),0)=0,0,Dados_GLOBAL_Inicial!L222)</f>
        <v>0</v>
      </c>
      <c r="O222" s="812">
        <f>SUM('MEDIÇÃO_OBJETO (1)'!O222)</f>
        <v>0</v>
      </c>
      <c r="P222" s="812">
        <f>SUM('MEDIÇÃO_OBJETO (1)'!P222)</f>
        <v>0</v>
      </c>
      <c r="Q222" s="813">
        <f t="shared" si="190"/>
        <v>0</v>
      </c>
      <c r="R222" s="951"/>
      <c r="S222" s="815">
        <f>SUM('MEDIÇÃO_OBJETO (1)'!S222)</f>
        <v>0</v>
      </c>
      <c r="T222" s="815">
        <f>SUM('MEDIÇÃO_OBJETO (1)'!T222)</f>
        <v>0</v>
      </c>
      <c r="V222" s="19"/>
      <c r="W222" s="978">
        <f t="shared" si="191"/>
        <v>0</v>
      </c>
      <c r="X222" s="816">
        <f t="shared" si="192"/>
        <v>0</v>
      </c>
      <c r="Y222" s="816">
        <f t="shared" si="193"/>
        <v>0</v>
      </c>
      <c r="Z222" s="817">
        <f t="shared" si="194"/>
        <v>0</v>
      </c>
      <c r="AB222" s="453">
        <f t="shared" si="181"/>
        <v>0</v>
      </c>
      <c r="AC222" s="14">
        <f t="shared" si="195"/>
        <v>0</v>
      </c>
      <c r="AD222" s="819"/>
      <c r="AE222" s="631">
        <f t="shared" si="182"/>
        <v>0</v>
      </c>
      <c r="AF222" s="818">
        <f>SUM('MEDIÇÃO_OBJETO (1)'!AG222)</f>
        <v>0</v>
      </c>
      <c r="AG222" s="541">
        <f>SUM('MEDIÇÃO_OBJETO (1)'!AH222)</f>
        <v>0</v>
      </c>
      <c r="AH222" s="541">
        <f>SUM('MEDIÇÃO_OBJETO (1)'!AI222)</f>
        <v>0</v>
      </c>
      <c r="AI222" s="541">
        <f>SUM('MEDIÇÃO_OBJETO (1)'!AJ222)</f>
        <v>0</v>
      </c>
      <c r="AJ222" s="541">
        <f>SUM('MEDIÇÃO_OBJETO (1)'!AK222)</f>
        <v>0</v>
      </c>
      <c r="AK222" s="541">
        <f>SUM('MEDIÇÃO_OBJETO (1)'!AL222)</f>
        <v>0</v>
      </c>
      <c r="AL222" s="541">
        <f>SUM('MEDIÇÃO_OBJETO (1)'!AM222)</f>
        <v>0</v>
      </c>
      <c r="AM222" s="541">
        <f>SUM('MEDIÇÃO_OBJETO (1)'!AN222)</f>
        <v>0</v>
      </c>
      <c r="AN222" s="541">
        <f>SUM('MEDIÇÃO_OBJETO (1)'!AO222)</f>
        <v>0</v>
      </c>
      <c r="AO222" s="541">
        <f>SUM('MEDIÇÃO_OBJETO (1)'!AP222)</f>
        <v>0</v>
      </c>
      <c r="AP222" s="541">
        <f>SUM('MEDIÇÃO_OBJETO (1)'!AQ222)</f>
        <v>0</v>
      </c>
      <c r="AQ222" s="541">
        <f>SUM('MEDIÇÃO_OBJETO (1)'!AR222)</f>
        <v>0</v>
      </c>
      <c r="AR222" s="541">
        <f>SUM('MEDIÇÃO_OBJETO (1)'!AS222)</f>
        <v>0</v>
      </c>
      <c r="AS222" s="541">
        <f>SUM('MEDIÇÃO_OBJETO (1)'!AT222)</f>
        <v>0</v>
      </c>
      <c r="AT222" s="541">
        <f>SUM('MEDIÇÃO_OBJETO (1)'!AU222)</f>
        <v>0</v>
      </c>
      <c r="AU222" s="541">
        <f>SUM('MEDIÇÃO_OBJETO (1)'!AV222)</f>
        <v>0</v>
      </c>
      <c r="AV222" s="541">
        <f>SUM('MEDIÇÃO_OBJETO (1)'!AW222)</f>
        <v>0</v>
      </c>
      <c r="AW222" s="541">
        <f>SUM('MEDIÇÃO_OBJETO (1)'!AX222)</f>
        <v>0</v>
      </c>
      <c r="AX222" s="977"/>
      <c r="BN222" s="992">
        <f t="shared" si="160"/>
        <v>0</v>
      </c>
      <c r="BO222" s="538">
        <f t="shared" si="183"/>
        <v>0</v>
      </c>
      <c r="BP222" s="987">
        <f>IF(RESUMO_GLOBAL!$X$53="a",ROUND(AF222*$N222,RESUMO_GLOBAL!$X$54),IF(RESUMO_GLOBAL!$X$53="t",TRUNC(AF222*$N222,RESUMO_GLOBAL!$X$54),AF222*$N222))</f>
        <v>0</v>
      </c>
      <c r="BQ222" s="987">
        <f>IF(RESUMO_GLOBAL!$X$53="a",ROUND(AG222*$N222,RESUMO_GLOBAL!$X$54),IF(RESUMO_GLOBAL!$X$53="t",TRUNC(AG222*$N222,RESUMO_GLOBAL!$X$54),AG222*$N222))</f>
        <v>0</v>
      </c>
      <c r="BR222" s="987">
        <f>IF(RESUMO_GLOBAL!$X$53="a",ROUND(AH222*$N222,RESUMO_GLOBAL!$X$54),IF(RESUMO_GLOBAL!$X$53="t",TRUNC(AH222*$N222,RESUMO_GLOBAL!$X$54),AH222*$N222))</f>
        <v>0</v>
      </c>
      <c r="BS222" s="987">
        <f>IF(RESUMO_GLOBAL!$X$53="a",ROUND(AI222*$N222,RESUMO_GLOBAL!$X$54),IF(RESUMO_GLOBAL!$X$53="t",TRUNC(AI222*$N222,RESUMO_GLOBAL!$X$54),AI222*$N222))</f>
        <v>0</v>
      </c>
      <c r="BT222" s="987">
        <f>IF(RESUMO_GLOBAL!$X$53="a",ROUND(AJ222*$N222,RESUMO_GLOBAL!$X$54),IF(RESUMO_GLOBAL!$X$53="t",TRUNC(AJ222*$N222,RESUMO_GLOBAL!$X$54),AJ222*$N222))</f>
        <v>0</v>
      </c>
      <c r="BU222" s="987">
        <f>IF(RESUMO_GLOBAL!$X$53="a",ROUND(AK222*$N222,RESUMO_GLOBAL!$X$54),IF(RESUMO_GLOBAL!$X$53="t",TRUNC(AK222*$N222,RESUMO_GLOBAL!$X$54),AK222*$N222))</f>
        <v>0</v>
      </c>
      <c r="BV222" s="987">
        <f>IF(RESUMO_GLOBAL!$X$53="a",ROUND(AL222*$N222,RESUMO_GLOBAL!$X$54),IF(RESUMO_GLOBAL!$X$53="t",TRUNC(AL222*$N222,RESUMO_GLOBAL!$X$54),AL222*$N222))</f>
        <v>0</v>
      </c>
      <c r="BW222" s="987">
        <f>IF(RESUMO_GLOBAL!$X$53="a",ROUND(AM222*$N222,RESUMO_GLOBAL!$X$54),IF(RESUMO_GLOBAL!$X$53="t",TRUNC(AM222*$N222,RESUMO_GLOBAL!$X$54),AM222*$N222))</f>
        <v>0</v>
      </c>
      <c r="BX222" s="987">
        <f>IF(RESUMO_GLOBAL!$X$53="a",ROUND(AN222*$N222,RESUMO_GLOBAL!$X$54),IF(RESUMO_GLOBAL!$X$53="t",TRUNC(AN222*$N222,RESUMO_GLOBAL!$X$54),AN222*$N222))</f>
        <v>0</v>
      </c>
      <c r="BY222" s="987">
        <f>IF(RESUMO_GLOBAL!$X$53="a",ROUND(AO222*$N222,RESUMO_GLOBAL!$X$54),IF(RESUMO_GLOBAL!$X$53="t",TRUNC(AO222*$N222,RESUMO_GLOBAL!$X$54),AO222*$N222))</f>
        <v>0</v>
      </c>
      <c r="BZ222" s="987">
        <f>IF(RESUMO_GLOBAL!$X$53="a",ROUND(AP222*$N222,RESUMO_GLOBAL!$X$54),IF(RESUMO_GLOBAL!$X$53="t",TRUNC(AP222*$N222,RESUMO_GLOBAL!$X$54),AP222*$N222))</f>
        <v>0</v>
      </c>
      <c r="CA222" s="987">
        <f>IF(RESUMO_GLOBAL!$X$53="a",ROUND(AQ222*$N222,RESUMO_GLOBAL!$X$54),IF(RESUMO_GLOBAL!$X$53="t",TRUNC(AQ222*$N222,RESUMO_GLOBAL!$X$54),AQ222*$N222))</f>
        <v>0</v>
      </c>
      <c r="CB222" s="987">
        <f>IF(RESUMO_GLOBAL!$X$53="a",ROUND(AR222*$N222,RESUMO_GLOBAL!$X$54),IF(RESUMO_GLOBAL!$X$53="t",TRUNC(AR222*$N222,RESUMO_GLOBAL!$X$54),AR222*$N222))</f>
        <v>0</v>
      </c>
      <c r="CC222" s="987">
        <f>IF(RESUMO_GLOBAL!$X$53="a",ROUND(AS222*$N222,RESUMO_GLOBAL!$X$54),IF(RESUMO_GLOBAL!$X$53="t",TRUNC(AS222*$N222,RESUMO_GLOBAL!$X$54),AS222*$N222))</f>
        <v>0</v>
      </c>
      <c r="CD222" s="987">
        <f>IF(RESUMO_GLOBAL!$X$53="a",ROUND(AT222*$N222,RESUMO_GLOBAL!$X$54),IF(RESUMO_GLOBAL!$X$53="t",TRUNC(AT222*$N222,RESUMO_GLOBAL!$X$54),AT222*$N222))</f>
        <v>0</v>
      </c>
      <c r="CE222" s="987">
        <f>IF(RESUMO_GLOBAL!$X$53="a",ROUND(AU222*$N222,RESUMO_GLOBAL!$X$54),IF(RESUMO_GLOBAL!$X$53="t",TRUNC(AU222*$N222,RESUMO_GLOBAL!$X$54),AU222*$N222))</f>
        <v>0</v>
      </c>
      <c r="CF222" s="987">
        <f>IF(RESUMO_GLOBAL!$X$53="a",ROUND(AV222*$N222,RESUMO_GLOBAL!$X$54),IF(RESUMO_GLOBAL!$X$53="t",TRUNC(AV222*$N222,RESUMO_GLOBAL!$X$54),AV222*$N222))</f>
        <v>0</v>
      </c>
      <c r="CG222" s="987">
        <f>IF(RESUMO_GLOBAL!$X$53="a",ROUND(AW222*$N222,RESUMO_GLOBAL!$X$54),IF(RESUMO_GLOBAL!$X$53="t",TRUNC(AW222*$N222,RESUMO_GLOBAL!$X$54),AW222*$N222))</f>
        <v>0</v>
      </c>
      <c r="CK222" s="59">
        <f t="shared" si="162"/>
        <v>0</v>
      </c>
      <c r="CL222" s="59">
        <f t="shared" si="163"/>
        <v>0</v>
      </c>
      <c r="CM222" s="59">
        <f t="shared" si="164"/>
        <v>0</v>
      </c>
      <c r="CN222" s="59">
        <f t="shared" si="165"/>
        <v>0</v>
      </c>
      <c r="CO222" s="59">
        <f t="shared" si="166"/>
        <v>0</v>
      </c>
      <c r="CP222" s="59">
        <f t="shared" si="167"/>
        <v>0</v>
      </c>
      <c r="CQ222" s="59">
        <f t="shared" si="168"/>
        <v>0</v>
      </c>
      <c r="CR222" s="59">
        <f t="shared" si="169"/>
        <v>0</v>
      </c>
      <c r="CS222" s="59">
        <f t="shared" si="170"/>
        <v>0</v>
      </c>
      <c r="CT222" s="59">
        <f t="shared" si="171"/>
        <v>0</v>
      </c>
      <c r="CU222" s="59">
        <f t="shared" si="172"/>
        <v>0</v>
      </c>
      <c r="CV222" s="59">
        <f t="shared" si="173"/>
        <v>0</v>
      </c>
      <c r="CW222" s="59">
        <f t="shared" si="174"/>
        <v>0</v>
      </c>
      <c r="CX222" s="59">
        <f t="shared" si="175"/>
        <v>0</v>
      </c>
      <c r="CY222" s="59">
        <f t="shared" si="176"/>
        <v>0</v>
      </c>
      <c r="CZ222" s="59">
        <f t="shared" si="177"/>
        <v>0</v>
      </c>
      <c r="DA222" s="59">
        <f t="shared" si="178"/>
        <v>0</v>
      </c>
      <c r="DB222" s="59">
        <f t="shared" si="179"/>
        <v>0</v>
      </c>
      <c r="DE222">
        <f t="shared" si="161"/>
        <v>217</v>
      </c>
      <c r="DF222" t="str">
        <f t="shared" si="180"/>
        <v/>
      </c>
      <c r="DG222" s="59">
        <f>IF($C222&lt;&gt;0,SUM($CK223:CK223),0)</f>
        <v>0</v>
      </c>
      <c r="DH222" s="59">
        <f>IF($C222&lt;&gt;0,SUM($CK223:CL223),0)</f>
        <v>0</v>
      </c>
      <c r="DI222" s="59">
        <f>IF($C222&lt;&gt;0,SUM($CK223:CM223),0)</f>
        <v>0</v>
      </c>
      <c r="DJ222" s="59">
        <f>IF($C222&lt;&gt;0,SUM($CK223:CN223),0)</f>
        <v>0</v>
      </c>
      <c r="DK222" s="59">
        <f>IF($C222&lt;&gt;0,SUM($CK223:CO223),0)</f>
        <v>0</v>
      </c>
      <c r="DL222" s="59">
        <f>IF($C222&lt;&gt;0,SUM($CK223:CP223),0)</f>
        <v>0</v>
      </c>
      <c r="DM222" s="59">
        <f>IF($C222&lt;&gt;0,SUM($CK223:CQ223),0)</f>
        <v>0</v>
      </c>
      <c r="DN222" s="59">
        <f>IF($C222&lt;&gt;0,SUM($CK223:CR223),0)</f>
        <v>0</v>
      </c>
      <c r="DO222" s="59">
        <f>IF($C222&lt;&gt;0,SUM($CK223:CS223),0)</f>
        <v>0</v>
      </c>
      <c r="DP222" s="59">
        <f>IF($C222&lt;&gt;0,SUM($CK223:CT223),0)</f>
        <v>0</v>
      </c>
      <c r="DQ222" s="59">
        <f>IF($C222&lt;&gt;0,SUM($CK223:CU223),0)</f>
        <v>0</v>
      </c>
      <c r="DR222" s="59">
        <f>IF($C222&lt;&gt;0,SUM($CK223:CV223),0)</f>
        <v>0</v>
      </c>
      <c r="DS222" s="59">
        <f>IF($C222&lt;&gt;0,SUM($CK223:CW223),0)</f>
        <v>0</v>
      </c>
      <c r="DT222" s="59">
        <f>IF($C222&lt;&gt;0,SUM($CK223:CX223),0)</f>
        <v>0</v>
      </c>
      <c r="DU222" s="59">
        <f>IF($C222&lt;&gt;0,SUM($CK223:CY223),0)</f>
        <v>0</v>
      </c>
      <c r="DV222" s="59">
        <f>IF($C222&lt;&gt;0,SUM($CK223:CZ223),0)</f>
        <v>0</v>
      </c>
      <c r="DW222" s="59">
        <f>IF($C222&lt;&gt;0,SUM($CK223:DA223),0)</f>
        <v>0</v>
      </c>
      <c r="DX222" s="59">
        <f>IF($C222&lt;&gt;0,SUM($CK223:DB223),0)</f>
        <v>0</v>
      </c>
      <c r="DY222" s="952" t="str">
        <f t="shared" si="184"/>
        <v/>
      </c>
    </row>
    <row r="223" spans="1:129" ht="13.5" hidden="1" thickBot="1">
      <c r="A223" s="3" t="str">
        <f t="shared" si="185"/>
        <v/>
      </c>
      <c r="B223" s="805">
        <f>Dados_GLOBAL_Inicial!E223</f>
        <v>0</v>
      </c>
      <c r="C223" s="953">
        <f>IF(IFERROR(VALUE(Dados_GLOBAL_Inicial!F223),0)=0,0,Dados_GLOBAL_Inicial!F223)</f>
        <v>0</v>
      </c>
      <c r="D223" s="830">
        <f>Dados_GLOBAL_Inicial!G223</f>
        <v>0</v>
      </c>
      <c r="E223" s="830" t="str">
        <f>IF(IFERROR(VLOOKUP(F223,Cod_Gde_Itens!$A$1:$B$80,2,FALSE),0)&gt;549,IFERROR(VLOOKUP(F223,Cod_Gde_Itens!$A$1:$B$80,2,FALSE),0),IF(Dados_GLOBAL_Inicial!H223=0,"",Dados_GLOBAL_Inicial!H223))</f>
        <v/>
      </c>
      <c r="F223" s="823">
        <f>Dados_GLOBAL_Inicial!I223</f>
        <v>0</v>
      </c>
      <c r="G223" s="824">
        <f>Dados_GLOBAL_Inicial!J223</f>
        <v>0</v>
      </c>
      <c r="H223" s="454">
        <f>Dados_GLOBAL_Inicial!K223</f>
        <v>0</v>
      </c>
      <c r="I223" s="970">
        <f>SUM('MEDIÇÃO_OBJETO (1)'!I223)</f>
        <v>0</v>
      </c>
      <c r="J223" s="455">
        <f t="shared" si="186"/>
        <v>0</v>
      </c>
      <c r="K223" s="451">
        <f t="shared" si="187"/>
        <v>0</v>
      </c>
      <c r="L223" s="452">
        <f t="shared" si="188"/>
        <v>0</v>
      </c>
      <c r="M223" s="809">
        <f t="shared" si="189"/>
        <v>0</v>
      </c>
      <c r="N223" s="810">
        <f>IF(IFERROR(VALUE(Dados_GLOBAL_Inicial!L223),0)=0,0,Dados_GLOBAL_Inicial!L223)</f>
        <v>0</v>
      </c>
      <c r="O223" s="812">
        <f>SUM('MEDIÇÃO_OBJETO (1)'!O223)</f>
        <v>0</v>
      </c>
      <c r="P223" s="812">
        <f>SUM('MEDIÇÃO_OBJETO (1)'!P223)</f>
        <v>0</v>
      </c>
      <c r="Q223" s="813">
        <f t="shared" si="190"/>
        <v>0</v>
      </c>
      <c r="R223" s="951"/>
      <c r="S223" s="815">
        <f>SUM('MEDIÇÃO_OBJETO (1)'!S223)</f>
        <v>0</v>
      </c>
      <c r="T223" s="815">
        <f>SUM('MEDIÇÃO_OBJETO (1)'!T223)</f>
        <v>0</v>
      </c>
      <c r="V223" s="19"/>
      <c r="W223" s="978">
        <f t="shared" si="191"/>
        <v>0</v>
      </c>
      <c r="X223" s="816">
        <f t="shared" si="192"/>
        <v>0</v>
      </c>
      <c r="Y223" s="816">
        <f t="shared" si="193"/>
        <v>0</v>
      </c>
      <c r="Z223" s="817">
        <f t="shared" si="194"/>
        <v>0</v>
      </c>
      <c r="AB223" s="453">
        <f t="shared" si="181"/>
        <v>0</v>
      </c>
      <c r="AC223" s="14">
        <f t="shared" si="195"/>
        <v>0</v>
      </c>
      <c r="AD223" s="819"/>
      <c r="AE223" s="631">
        <f t="shared" si="182"/>
        <v>0</v>
      </c>
      <c r="AF223" s="818">
        <f>SUM('MEDIÇÃO_OBJETO (1)'!AG223)</f>
        <v>0</v>
      </c>
      <c r="AG223" s="541">
        <f>SUM('MEDIÇÃO_OBJETO (1)'!AH223)</f>
        <v>0</v>
      </c>
      <c r="AH223" s="541">
        <f>SUM('MEDIÇÃO_OBJETO (1)'!AI223)</f>
        <v>0</v>
      </c>
      <c r="AI223" s="541">
        <f>SUM('MEDIÇÃO_OBJETO (1)'!AJ223)</f>
        <v>0</v>
      </c>
      <c r="AJ223" s="541">
        <f>SUM('MEDIÇÃO_OBJETO (1)'!AK223)</f>
        <v>0</v>
      </c>
      <c r="AK223" s="541">
        <f>SUM('MEDIÇÃO_OBJETO (1)'!AL223)</f>
        <v>0</v>
      </c>
      <c r="AL223" s="541">
        <f>SUM('MEDIÇÃO_OBJETO (1)'!AM223)</f>
        <v>0</v>
      </c>
      <c r="AM223" s="541">
        <f>SUM('MEDIÇÃO_OBJETO (1)'!AN223)</f>
        <v>0</v>
      </c>
      <c r="AN223" s="541">
        <f>SUM('MEDIÇÃO_OBJETO (1)'!AO223)</f>
        <v>0</v>
      </c>
      <c r="AO223" s="541">
        <f>SUM('MEDIÇÃO_OBJETO (1)'!AP223)</f>
        <v>0</v>
      </c>
      <c r="AP223" s="541">
        <f>SUM('MEDIÇÃO_OBJETO (1)'!AQ223)</f>
        <v>0</v>
      </c>
      <c r="AQ223" s="541">
        <f>SUM('MEDIÇÃO_OBJETO (1)'!AR223)</f>
        <v>0</v>
      </c>
      <c r="AR223" s="541">
        <f>SUM('MEDIÇÃO_OBJETO (1)'!AS223)</f>
        <v>0</v>
      </c>
      <c r="AS223" s="541">
        <f>SUM('MEDIÇÃO_OBJETO (1)'!AT223)</f>
        <v>0</v>
      </c>
      <c r="AT223" s="541">
        <f>SUM('MEDIÇÃO_OBJETO (1)'!AU223)</f>
        <v>0</v>
      </c>
      <c r="AU223" s="541">
        <f>SUM('MEDIÇÃO_OBJETO (1)'!AV223)</f>
        <v>0</v>
      </c>
      <c r="AV223" s="541">
        <f>SUM('MEDIÇÃO_OBJETO (1)'!AW223)</f>
        <v>0</v>
      </c>
      <c r="AW223" s="541">
        <f>SUM('MEDIÇÃO_OBJETO (1)'!AX223)</f>
        <v>0</v>
      </c>
      <c r="AX223" s="977"/>
      <c r="BN223" s="992">
        <f t="shared" si="160"/>
        <v>0</v>
      </c>
      <c r="BO223" s="538">
        <f t="shared" si="183"/>
        <v>0</v>
      </c>
      <c r="BP223" s="987">
        <f>IF(RESUMO_GLOBAL!$X$53="a",ROUND(AF223*$N223,RESUMO_GLOBAL!$X$54),IF(RESUMO_GLOBAL!$X$53="t",TRUNC(AF223*$N223,RESUMO_GLOBAL!$X$54),AF223*$N223))</f>
        <v>0</v>
      </c>
      <c r="BQ223" s="987">
        <f>IF(RESUMO_GLOBAL!$X$53="a",ROUND(AG223*$N223,RESUMO_GLOBAL!$X$54),IF(RESUMO_GLOBAL!$X$53="t",TRUNC(AG223*$N223,RESUMO_GLOBAL!$X$54),AG223*$N223))</f>
        <v>0</v>
      </c>
      <c r="BR223" s="987">
        <f>IF(RESUMO_GLOBAL!$X$53="a",ROUND(AH223*$N223,RESUMO_GLOBAL!$X$54),IF(RESUMO_GLOBAL!$X$53="t",TRUNC(AH223*$N223,RESUMO_GLOBAL!$X$54),AH223*$N223))</f>
        <v>0</v>
      </c>
      <c r="BS223" s="987">
        <f>IF(RESUMO_GLOBAL!$X$53="a",ROUND(AI223*$N223,RESUMO_GLOBAL!$X$54),IF(RESUMO_GLOBAL!$X$53="t",TRUNC(AI223*$N223,RESUMO_GLOBAL!$X$54),AI223*$N223))</f>
        <v>0</v>
      </c>
      <c r="BT223" s="987">
        <f>IF(RESUMO_GLOBAL!$X$53="a",ROUND(AJ223*$N223,RESUMO_GLOBAL!$X$54),IF(RESUMO_GLOBAL!$X$53="t",TRUNC(AJ223*$N223,RESUMO_GLOBAL!$X$54),AJ223*$N223))</f>
        <v>0</v>
      </c>
      <c r="BU223" s="987">
        <f>IF(RESUMO_GLOBAL!$X$53="a",ROUND(AK223*$N223,RESUMO_GLOBAL!$X$54),IF(RESUMO_GLOBAL!$X$53="t",TRUNC(AK223*$N223,RESUMO_GLOBAL!$X$54),AK223*$N223))</f>
        <v>0</v>
      </c>
      <c r="BV223" s="987">
        <f>IF(RESUMO_GLOBAL!$X$53="a",ROUND(AL223*$N223,RESUMO_GLOBAL!$X$54),IF(RESUMO_GLOBAL!$X$53="t",TRUNC(AL223*$N223,RESUMO_GLOBAL!$X$54),AL223*$N223))</f>
        <v>0</v>
      </c>
      <c r="BW223" s="987">
        <f>IF(RESUMO_GLOBAL!$X$53="a",ROUND(AM223*$N223,RESUMO_GLOBAL!$X$54),IF(RESUMO_GLOBAL!$X$53="t",TRUNC(AM223*$N223,RESUMO_GLOBAL!$X$54),AM223*$N223))</f>
        <v>0</v>
      </c>
      <c r="BX223" s="987">
        <f>IF(RESUMO_GLOBAL!$X$53="a",ROUND(AN223*$N223,RESUMO_GLOBAL!$X$54),IF(RESUMO_GLOBAL!$X$53="t",TRUNC(AN223*$N223,RESUMO_GLOBAL!$X$54),AN223*$N223))</f>
        <v>0</v>
      </c>
      <c r="BY223" s="987">
        <f>IF(RESUMO_GLOBAL!$X$53="a",ROUND(AO223*$N223,RESUMO_GLOBAL!$X$54),IF(RESUMO_GLOBAL!$X$53="t",TRUNC(AO223*$N223,RESUMO_GLOBAL!$X$54),AO223*$N223))</f>
        <v>0</v>
      </c>
      <c r="BZ223" s="987">
        <f>IF(RESUMO_GLOBAL!$X$53="a",ROUND(AP223*$N223,RESUMO_GLOBAL!$X$54),IF(RESUMO_GLOBAL!$X$53="t",TRUNC(AP223*$N223,RESUMO_GLOBAL!$X$54),AP223*$N223))</f>
        <v>0</v>
      </c>
      <c r="CA223" s="987">
        <f>IF(RESUMO_GLOBAL!$X$53="a",ROUND(AQ223*$N223,RESUMO_GLOBAL!$X$54),IF(RESUMO_GLOBAL!$X$53="t",TRUNC(AQ223*$N223,RESUMO_GLOBAL!$X$54),AQ223*$N223))</f>
        <v>0</v>
      </c>
      <c r="CB223" s="987">
        <f>IF(RESUMO_GLOBAL!$X$53="a",ROUND(AR223*$N223,RESUMO_GLOBAL!$X$54),IF(RESUMO_GLOBAL!$X$53="t",TRUNC(AR223*$N223,RESUMO_GLOBAL!$X$54),AR223*$N223))</f>
        <v>0</v>
      </c>
      <c r="CC223" s="987">
        <f>IF(RESUMO_GLOBAL!$X$53="a",ROUND(AS223*$N223,RESUMO_GLOBAL!$X$54),IF(RESUMO_GLOBAL!$X$53="t",TRUNC(AS223*$N223,RESUMO_GLOBAL!$X$54),AS223*$N223))</f>
        <v>0</v>
      </c>
      <c r="CD223" s="987">
        <f>IF(RESUMO_GLOBAL!$X$53="a",ROUND(AT223*$N223,RESUMO_GLOBAL!$X$54),IF(RESUMO_GLOBAL!$X$53="t",TRUNC(AT223*$N223,RESUMO_GLOBAL!$X$54),AT223*$N223))</f>
        <v>0</v>
      </c>
      <c r="CE223" s="987">
        <f>IF(RESUMO_GLOBAL!$X$53="a",ROUND(AU223*$N223,RESUMO_GLOBAL!$X$54),IF(RESUMO_GLOBAL!$X$53="t",TRUNC(AU223*$N223,RESUMO_GLOBAL!$X$54),AU223*$N223))</f>
        <v>0</v>
      </c>
      <c r="CF223" s="987">
        <f>IF(RESUMO_GLOBAL!$X$53="a",ROUND(AV223*$N223,RESUMO_GLOBAL!$X$54),IF(RESUMO_GLOBAL!$X$53="t",TRUNC(AV223*$N223,RESUMO_GLOBAL!$X$54),AV223*$N223))</f>
        <v>0</v>
      </c>
      <c r="CG223" s="987">
        <f>IF(RESUMO_GLOBAL!$X$53="a",ROUND(AW223*$N223,RESUMO_GLOBAL!$X$54),IF(RESUMO_GLOBAL!$X$53="t",TRUNC(AW223*$N223,RESUMO_GLOBAL!$X$54),AW223*$N223))</f>
        <v>0</v>
      </c>
      <c r="CK223" s="59">
        <f t="shared" si="162"/>
        <v>0</v>
      </c>
      <c r="CL223" s="59">
        <f t="shared" si="163"/>
        <v>0</v>
      </c>
      <c r="CM223" s="59">
        <f t="shared" si="164"/>
        <v>0</v>
      </c>
      <c r="CN223" s="59">
        <f t="shared" si="165"/>
        <v>0</v>
      </c>
      <c r="CO223" s="59">
        <f t="shared" si="166"/>
        <v>0</v>
      </c>
      <c r="CP223" s="59">
        <f t="shared" si="167"/>
        <v>0</v>
      </c>
      <c r="CQ223" s="59">
        <f t="shared" si="168"/>
        <v>0</v>
      </c>
      <c r="CR223" s="59">
        <f t="shared" si="169"/>
        <v>0</v>
      </c>
      <c r="CS223" s="59">
        <f t="shared" si="170"/>
        <v>0</v>
      </c>
      <c r="CT223" s="59">
        <f t="shared" si="171"/>
        <v>0</v>
      </c>
      <c r="CU223" s="59">
        <f t="shared" si="172"/>
        <v>0</v>
      </c>
      <c r="CV223" s="59">
        <f t="shared" si="173"/>
        <v>0</v>
      </c>
      <c r="CW223" s="59">
        <f t="shared" si="174"/>
        <v>0</v>
      </c>
      <c r="CX223" s="59">
        <f t="shared" si="175"/>
        <v>0</v>
      </c>
      <c r="CY223" s="59">
        <f t="shared" si="176"/>
        <v>0</v>
      </c>
      <c r="CZ223" s="59">
        <f t="shared" si="177"/>
        <v>0</v>
      </c>
      <c r="DA223" s="59">
        <f t="shared" si="178"/>
        <v>0</v>
      </c>
      <c r="DB223" s="59">
        <f t="shared" si="179"/>
        <v>0</v>
      </c>
      <c r="DE223">
        <f t="shared" si="161"/>
        <v>218</v>
      </c>
      <c r="DF223" t="str">
        <f t="shared" si="180"/>
        <v/>
      </c>
      <c r="DG223" s="59">
        <f>IF($C223&lt;&gt;0,SUM($CK224:CK224),0)</f>
        <v>0</v>
      </c>
      <c r="DH223" s="59">
        <f>IF($C223&lt;&gt;0,SUM($CK224:CL224),0)</f>
        <v>0</v>
      </c>
      <c r="DI223" s="59">
        <f>IF($C223&lt;&gt;0,SUM($CK224:CM224),0)</f>
        <v>0</v>
      </c>
      <c r="DJ223" s="59">
        <f>IF($C223&lt;&gt;0,SUM($CK224:CN224),0)</f>
        <v>0</v>
      </c>
      <c r="DK223" s="59">
        <f>IF($C223&lt;&gt;0,SUM($CK224:CO224),0)</f>
        <v>0</v>
      </c>
      <c r="DL223" s="59">
        <f>IF($C223&lt;&gt;0,SUM($CK224:CP224),0)</f>
        <v>0</v>
      </c>
      <c r="DM223" s="59">
        <f>IF($C223&lt;&gt;0,SUM($CK224:CQ224),0)</f>
        <v>0</v>
      </c>
      <c r="DN223" s="59">
        <f>IF($C223&lt;&gt;0,SUM($CK224:CR224),0)</f>
        <v>0</v>
      </c>
      <c r="DO223" s="59">
        <f>IF($C223&lt;&gt;0,SUM($CK224:CS224),0)</f>
        <v>0</v>
      </c>
      <c r="DP223" s="59">
        <f>IF($C223&lt;&gt;0,SUM($CK224:CT224),0)</f>
        <v>0</v>
      </c>
      <c r="DQ223" s="59">
        <f>IF($C223&lt;&gt;0,SUM($CK224:CU224),0)</f>
        <v>0</v>
      </c>
      <c r="DR223" s="59">
        <f>IF($C223&lt;&gt;0,SUM($CK224:CV224),0)</f>
        <v>0</v>
      </c>
      <c r="DS223" s="59">
        <f>IF($C223&lt;&gt;0,SUM($CK224:CW224),0)</f>
        <v>0</v>
      </c>
      <c r="DT223" s="59">
        <f>IF($C223&lt;&gt;0,SUM($CK224:CX224),0)</f>
        <v>0</v>
      </c>
      <c r="DU223" s="59">
        <f>IF($C223&lt;&gt;0,SUM($CK224:CY224),0)</f>
        <v>0</v>
      </c>
      <c r="DV223" s="59">
        <f>IF($C223&lt;&gt;0,SUM($CK224:CZ224),0)</f>
        <v>0</v>
      </c>
      <c r="DW223" s="59">
        <f>IF($C223&lt;&gt;0,SUM($CK224:DA224),0)</f>
        <v>0</v>
      </c>
      <c r="DX223" s="59">
        <f>IF($C223&lt;&gt;0,SUM($CK224:DB224),0)</f>
        <v>0</v>
      </c>
      <c r="DY223" s="952" t="str">
        <f t="shared" si="184"/>
        <v/>
      </c>
    </row>
    <row r="224" spans="1:129" ht="13.5" hidden="1" thickBot="1">
      <c r="A224" s="3" t="str">
        <f t="shared" si="185"/>
        <v/>
      </c>
      <c r="B224" s="805">
        <f>Dados_GLOBAL_Inicial!E224</f>
        <v>0</v>
      </c>
      <c r="C224" s="953">
        <f>IF(IFERROR(VALUE(Dados_GLOBAL_Inicial!F224),0)=0,0,Dados_GLOBAL_Inicial!F224)</f>
        <v>0</v>
      </c>
      <c r="D224" s="830">
        <f>Dados_GLOBAL_Inicial!G224</f>
        <v>0</v>
      </c>
      <c r="E224" s="830" t="str">
        <f>IF(IFERROR(VLOOKUP(F224,Cod_Gde_Itens!$A$1:$B$80,2,FALSE),0)&gt;549,IFERROR(VLOOKUP(F224,Cod_Gde_Itens!$A$1:$B$80,2,FALSE),0),IF(Dados_GLOBAL_Inicial!H224=0,"",Dados_GLOBAL_Inicial!H224))</f>
        <v/>
      </c>
      <c r="F224" s="823">
        <f>Dados_GLOBAL_Inicial!I224</f>
        <v>0</v>
      </c>
      <c r="G224" s="824">
        <f>Dados_GLOBAL_Inicial!J224</f>
        <v>0</v>
      </c>
      <c r="H224" s="454">
        <f>Dados_GLOBAL_Inicial!K224</f>
        <v>0</v>
      </c>
      <c r="I224" s="970">
        <f>SUM('MEDIÇÃO_OBJETO (1)'!I224)</f>
        <v>0</v>
      </c>
      <c r="J224" s="455">
        <f t="shared" si="186"/>
        <v>0</v>
      </c>
      <c r="K224" s="451">
        <f t="shared" si="187"/>
        <v>0</v>
      </c>
      <c r="L224" s="452">
        <f t="shared" si="188"/>
        <v>0</v>
      </c>
      <c r="M224" s="809">
        <f t="shared" si="189"/>
        <v>0</v>
      </c>
      <c r="N224" s="810">
        <f>IF(IFERROR(VALUE(Dados_GLOBAL_Inicial!L224),0)=0,0,Dados_GLOBAL_Inicial!L224)</f>
        <v>0</v>
      </c>
      <c r="O224" s="812">
        <f>SUM('MEDIÇÃO_OBJETO (1)'!O224)</f>
        <v>0</v>
      </c>
      <c r="P224" s="812">
        <f>SUM('MEDIÇÃO_OBJETO (1)'!P224)</f>
        <v>0</v>
      </c>
      <c r="Q224" s="813">
        <f t="shared" si="190"/>
        <v>0</v>
      </c>
      <c r="R224" s="951"/>
      <c r="S224" s="815">
        <f>SUM('MEDIÇÃO_OBJETO (1)'!S224)</f>
        <v>0</v>
      </c>
      <c r="T224" s="815">
        <f>SUM('MEDIÇÃO_OBJETO (1)'!T224)</f>
        <v>0</v>
      </c>
      <c r="V224" s="19"/>
      <c r="W224" s="978">
        <f t="shared" si="191"/>
        <v>0</v>
      </c>
      <c r="X224" s="816">
        <f t="shared" si="192"/>
        <v>0</v>
      </c>
      <c r="Y224" s="816">
        <f t="shared" si="193"/>
        <v>0</v>
      </c>
      <c r="Z224" s="817">
        <f t="shared" si="194"/>
        <v>0</v>
      </c>
      <c r="AB224" s="453">
        <f t="shared" si="181"/>
        <v>0</v>
      </c>
      <c r="AC224" s="14">
        <f t="shared" si="195"/>
        <v>0</v>
      </c>
      <c r="AD224" s="819"/>
      <c r="AE224" s="631">
        <f t="shared" si="182"/>
        <v>0</v>
      </c>
      <c r="AF224" s="818">
        <f>SUM('MEDIÇÃO_OBJETO (1)'!AG224)</f>
        <v>0</v>
      </c>
      <c r="AG224" s="541">
        <f>SUM('MEDIÇÃO_OBJETO (1)'!AH224)</f>
        <v>0</v>
      </c>
      <c r="AH224" s="541">
        <f>SUM('MEDIÇÃO_OBJETO (1)'!AI224)</f>
        <v>0</v>
      </c>
      <c r="AI224" s="541">
        <f>SUM('MEDIÇÃO_OBJETO (1)'!AJ224)</f>
        <v>0</v>
      </c>
      <c r="AJ224" s="541">
        <f>SUM('MEDIÇÃO_OBJETO (1)'!AK224)</f>
        <v>0</v>
      </c>
      <c r="AK224" s="541">
        <f>SUM('MEDIÇÃO_OBJETO (1)'!AL224)</f>
        <v>0</v>
      </c>
      <c r="AL224" s="541">
        <f>SUM('MEDIÇÃO_OBJETO (1)'!AM224)</f>
        <v>0</v>
      </c>
      <c r="AM224" s="541">
        <f>SUM('MEDIÇÃO_OBJETO (1)'!AN224)</f>
        <v>0</v>
      </c>
      <c r="AN224" s="541">
        <f>SUM('MEDIÇÃO_OBJETO (1)'!AO224)</f>
        <v>0</v>
      </c>
      <c r="AO224" s="541">
        <f>SUM('MEDIÇÃO_OBJETO (1)'!AP224)</f>
        <v>0</v>
      </c>
      <c r="AP224" s="541">
        <f>SUM('MEDIÇÃO_OBJETO (1)'!AQ224)</f>
        <v>0</v>
      </c>
      <c r="AQ224" s="541">
        <f>SUM('MEDIÇÃO_OBJETO (1)'!AR224)</f>
        <v>0</v>
      </c>
      <c r="AR224" s="541">
        <f>SUM('MEDIÇÃO_OBJETO (1)'!AS224)</f>
        <v>0</v>
      </c>
      <c r="AS224" s="541">
        <f>SUM('MEDIÇÃO_OBJETO (1)'!AT224)</f>
        <v>0</v>
      </c>
      <c r="AT224" s="541">
        <f>SUM('MEDIÇÃO_OBJETO (1)'!AU224)</f>
        <v>0</v>
      </c>
      <c r="AU224" s="541">
        <f>SUM('MEDIÇÃO_OBJETO (1)'!AV224)</f>
        <v>0</v>
      </c>
      <c r="AV224" s="541">
        <f>SUM('MEDIÇÃO_OBJETO (1)'!AW224)</f>
        <v>0</v>
      </c>
      <c r="AW224" s="541">
        <f>SUM('MEDIÇÃO_OBJETO (1)'!AX224)</f>
        <v>0</v>
      </c>
      <c r="AX224" s="977"/>
      <c r="BN224" s="992">
        <f t="shared" si="160"/>
        <v>0</v>
      </c>
      <c r="BO224" s="538">
        <f t="shared" si="183"/>
        <v>0</v>
      </c>
      <c r="BP224" s="987">
        <f>IF(RESUMO_GLOBAL!$X$53="a",ROUND(AF224*$N224,RESUMO_GLOBAL!$X$54),IF(RESUMO_GLOBAL!$X$53="t",TRUNC(AF224*$N224,RESUMO_GLOBAL!$X$54),AF224*$N224))</f>
        <v>0</v>
      </c>
      <c r="BQ224" s="987">
        <f>IF(RESUMO_GLOBAL!$X$53="a",ROUND(AG224*$N224,RESUMO_GLOBAL!$X$54),IF(RESUMO_GLOBAL!$X$53="t",TRUNC(AG224*$N224,RESUMO_GLOBAL!$X$54),AG224*$N224))</f>
        <v>0</v>
      </c>
      <c r="BR224" s="987">
        <f>IF(RESUMO_GLOBAL!$X$53="a",ROUND(AH224*$N224,RESUMO_GLOBAL!$X$54),IF(RESUMO_GLOBAL!$X$53="t",TRUNC(AH224*$N224,RESUMO_GLOBAL!$X$54),AH224*$N224))</f>
        <v>0</v>
      </c>
      <c r="BS224" s="987">
        <f>IF(RESUMO_GLOBAL!$X$53="a",ROUND(AI224*$N224,RESUMO_GLOBAL!$X$54),IF(RESUMO_GLOBAL!$X$53="t",TRUNC(AI224*$N224,RESUMO_GLOBAL!$X$54),AI224*$N224))</f>
        <v>0</v>
      </c>
      <c r="BT224" s="987">
        <f>IF(RESUMO_GLOBAL!$X$53="a",ROUND(AJ224*$N224,RESUMO_GLOBAL!$X$54),IF(RESUMO_GLOBAL!$X$53="t",TRUNC(AJ224*$N224,RESUMO_GLOBAL!$X$54),AJ224*$N224))</f>
        <v>0</v>
      </c>
      <c r="BU224" s="987">
        <f>IF(RESUMO_GLOBAL!$X$53="a",ROUND(AK224*$N224,RESUMO_GLOBAL!$X$54),IF(RESUMO_GLOBAL!$X$53="t",TRUNC(AK224*$N224,RESUMO_GLOBAL!$X$54),AK224*$N224))</f>
        <v>0</v>
      </c>
      <c r="BV224" s="987">
        <f>IF(RESUMO_GLOBAL!$X$53="a",ROUND(AL224*$N224,RESUMO_GLOBAL!$X$54),IF(RESUMO_GLOBAL!$X$53="t",TRUNC(AL224*$N224,RESUMO_GLOBAL!$X$54),AL224*$N224))</f>
        <v>0</v>
      </c>
      <c r="BW224" s="987">
        <f>IF(RESUMO_GLOBAL!$X$53="a",ROUND(AM224*$N224,RESUMO_GLOBAL!$X$54),IF(RESUMO_GLOBAL!$X$53="t",TRUNC(AM224*$N224,RESUMO_GLOBAL!$X$54),AM224*$N224))</f>
        <v>0</v>
      </c>
      <c r="BX224" s="987">
        <f>IF(RESUMO_GLOBAL!$X$53="a",ROUND(AN224*$N224,RESUMO_GLOBAL!$X$54),IF(RESUMO_GLOBAL!$X$53="t",TRUNC(AN224*$N224,RESUMO_GLOBAL!$X$54),AN224*$N224))</f>
        <v>0</v>
      </c>
      <c r="BY224" s="987">
        <f>IF(RESUMO_GLOBAL!$X$53="a",ROUND(AO224*$N224,RESUMO_GLOBAL!$X$54),IF(RESUMO_GLOBAL!$X$53="t",TRUNC(AO224*$N224,RESUMO_GLOBAL!$X$54),AO224*$N224))</f>
        <v>0</v>
      </c>
      <c r="BZ224" s="987">
        <f>IF(RESUMO_GLOBAL!$X$53="a",ROUND(AP224*$N224,RESUMO_GLOBAL!$X$54),IF(RESUMO_GLOBAL!$X$53="t",TRUNC(AP224*$N224,RESUMO_GLOBAL!$X$54),AP224*$N224))</f>
        <v>0</v>
      </c>
      <c r="CA224" s="987">
        <f>IF(RESUMO_GLOBAL!$X$53="a",ROUND(AQ224*$N224,RESUMO_GLOBAL!$X$54),IF(RESUMO_GLOBAL!$X$53="t",TRUNC(AQ224*$N224,RESUMO_GLOBAL!$X$54),AQ224*$N224))</f>
        <v>0</v>
      </c>
      <c r="CB224" s="987">
        <f>IF(RESUMO_GLOBAL!$X$53="a",ROUND(AR224*$N224,RESUMO_GLOBAL!$X$54),IF(RESUMO_GLOBAL!$X$53="t",TRUNC(AR224*$N224,RESUMO_GLOBAL!$X$54),AR224*$N224))</f>
        <v>0</v>
      </c>
      <c r="CC224" s="987">
        <f>IF(RESUMO_GLOBAL!$X$53="a",ROUND(AS224*$N224,RESUMO_GLOBAL!$X$54),IF(RESUMO_GLOBAL!$X$53="t",TRUNC(AS224*$N224,RESUMO_GLOBAL!$X$54),AS224*$N224))</f>
        <v>0</v>
      </c>
      <c r="CD224" s="987">
        <f>IF(RESUMO_GLOBAL!$X$53="a",ROUND(AT224*$N224,RESUMO_GLOBAL!$X$54),IF(RESUMO_GLOBAL!$X$53="t",TRUNC(AT224*$N224,RESUMO_GLOBAL!$X$54),AT224*$N224))</f>
        <v>0</v>
      </c>
      <c r="CE224" s="987">
        <f>IF(RESUMO_GLOBAL!$X$53="a",ROUND(AU224*$N224,RESUMO_GLOBAL!$X$54),IF(RESUMO_GLOBAL!$X$53="t",TRUNC(AU224*$N224,RESUMO_GLOBAL!$X$54),AU224*$N224))</f>
        <v>0</v>
      </c>
      <c r="CF224" s="987">
        <f>IF(RESUMO_GLOBAL!$X$53="a",ROUND(AV224*$N224,RESUMO_GLOBAL!$X$54),IF(RESUMO_GLOBAL!$X$53="t",TRUNC(AV224*$N224,RESUMO_GLOBAL!$X$54),AV224*$N224))</f>
        <v>0</v>
      </c>
      <c r="CG224" s="987">
        <f>IF(RESUMO_GLOBAL!$X$53="a",ROUND(AW224*$N224,RESUMO_GLOBAL!$X$54),IF(RESUMO_GLOBAL!$X$53="t",TRUNC(AW224*$N224,RESUMO_GLOBAL!$X$54),AW224*$N224))</f>
        <v>0</v>
      </c>
      <c r="CK224" s="59">
        <f t="shared" si="162"/>
        <v>0</v>
      </c>
      <c r="CL224" s="59">
        <f t="shared" si="163"/>
        <v>0</v>
      </c>
      <c r="CM224" s="59">
        <f t="shared" si="164"/>
        <v>0</v>
      </c>
      <c r="CN224" s="59">
        <f t="shared" si="165"/>
        <v>0</v>
      </c>
      <c r="CO224" s="59">
        <f t="shared" si="166"/>
        <v>0</v>
      </c>
      <c r="CP224" s="59">
        <f t="shared" si="167"/>
        <v>0</v>
      </c>
      <c r="CQ224" s="59">
        <f t="shared" si="168"/>
        <v>0</v>
      </c>
      <c r="CR224" s="59">
        <f t="shared" si="169"/>
        <v>0</v>
      </c>
      <c r="CS224" s="59">
        <f t="shared" si="170"/>
        <v>0</v>
      </c>
      <c r="CT224" s="59">
        <f t="shared" si="171"/>
        <v>0</v>
      </c>
      <c r="CU224" s="59">
        <f t="shared" si="172"/>
        <v>0</v>
      </c>
      <c r="CV224" s="59">
        <f t="shared" si="173"/>
        <v>0</v>
      </c>
      <c r="CW224" s="59">
        <f t="shared" si="174"/>
        <v>0</v>
      </c>
      <c r="CX224" s="59">
        <f t="shared" si="175"/>
        <v>0</v>
      </c>
      <c r="CY224" s="59">
        <f t="shared" si="176"/>
        <v>0</v>
      </c>
      <c r="CZ224" s="59">
        <f t="shared" si="177"/>
        <v>0</v>
      </c>
      <c r="DA224" s="59">
        <f t="shared" si="178"/>
        <v>0</v>
      </c>
      <c r="DB224" s="59">
        <f t="shared" si="179"/>
        <v>0</v>
      </c>
      <c r="DE224">
        <f t="shared" si="161"/>
        <v>219</v>
      </c>
      <c r="DF224" t="str">
        <f t="shared" si="180"/>
        <v/>
      </c>
      <c r="DG224" s="59">
        <f>IF($C224&lt;&gt;0,SUM($CK225:CK225),0)</f>
        <v>0</v>
      </c>
      <c r="DH224" s="59">
        <f>IF($C224&lt;&gt;0,SUM($CK225:CL225),0)</f>
        <v>0</v>
      </c>
      <c r="DI224" s="59">
        <f>IF($C224&lt;&gt;0,SUM($CK225:CM225),0)</f>
        <v>0</v>
      </c>
      <c r="DJ224" s="59">
        <f>IF($C224&lt;&gt;0,SUM($CK225:CN225),0)</f>
        <v>0</v>
      </c>
      <c r="DK224" s="59">
        <f>IF($C224&lt;&gt;0,SUM($CK225:CO225),0)</f>
        <v>0</v>
      </c>
      <c r="DL224" s="59">
        <f>IF($C224&lt;&gt;0,SUM($CK225:CP225),0)</f>
        <v>0</v>
      </c>
      <c r="DM224" s="59">
        <f>IF($C224&lt;&gt;0,SUM($CK225:CQ225),0)</f>
        <v>0</v>
      </c>
      <c r="DN224" s="59">
        <f>IF($C224&lt;&gt;0,SUM($CK225:CR225),0)</f>
        <v>0</v>
      </c>
      <c r="DO224" s="59">
        <f>IF($C224&lt;&gt;0,SUM($CK225:CS225),0)</f>
        <v>0</v>
      </c>
      <c r="DP224" s="59">
        <f>IF($C224&lt;&gt;0,SUM($CK225:CT225),0)</f>
        <v>0</v>
      </c>
      <c r="DQ224" s="59">
        <f>IF($C224&lt;&gt;0,SUM($CK225:CU225),0)</f>
        <v>0</v>
      </c>
      <c r="DR224" s="59">
        <f>IF($C224&lt;&gt;0,SUM($CK225:CV225),0)</f>
        <v>0</v>
      </c>
      <c r="DS224" s="59">
        <f>IF($C224&lt;&gt;0,SUM($CK225:CW225),0)</f>
        <v>0</v>
      </c>
      <c r="DT224" s="59">
        <f>IF($C224&lt;&gt;0,SUM($CK225:CX225),0)</f>
        <v>0</v>
      </c>
      <c r="DU224" s="59">
        <f>IF($C224&lt;&gt;0,SUM($CK225:CY225),0)</f>
        <v>0</v>
      </c>
      <c r="DV224" s="59">
        <f>IF($C224&lt;&gt;0,SUM($CK225:CZ225),0)</f>
        <v>0</v>
      </c>
      <c r="DW224" s="59">
        <f>IF($C224&lt;&gt;0,SUM($CK225:DA225),0)</f>
        <v>0</v>
      </c>
      <c r="DX224" s="59">
        <f>IF($C224&lt;&gt;0,SUM($CK225:DB225),0)</f>
        <v>0</v>
      </c>
      <c r="DY224" s="952" t="str">
        <f t="shared" si="184"/>
        <v/>
      </c>
    </row>
    <row r="225" spans="1:129" ht="13.5" hidden="1" thickBot="1">
      <c r="A225" s="3" t="str">
        <f t="shared" si="185"/>
        <v/>
      </c>
      <c r="B225" s="805">
        <f>Dados_GLOBAL_Inicial!E225</f>
        <v>0</v>
      </c>
      <c r="C225" s="953">
        <f>IF(IFERROR(VALUE(Dados_GLOBAL_Inicial!F225),0)=0,0,Dados_GLOBAL_Inicial!F225)</f>
        <v>0</v>
      </c>
      <c r="D225" s="830">
        <f>Dados_GLOBAL_Inicial!G225</f>
        <v>0</v>
      </c>
      <c r="E225" s="830" t="str">
        <f>IF(IFERROR(VLOOKUP(F225,Cod_Gde_Itens!$A$1:$B$80,2,FALSE),0)&gt;549,IFERROR(VLOOKUP(F225,Cod_Gde_Itens!$A$1:$B$80,2,FALSE),0),IF(Dados_GLOBAL_Inicial!H225=0,"",Dados_GLOBAL_Inicial!H225))</f>
        <v/>
      </c>
      <c r="F225" s="823">
        <f>Dados_GLOBAL_Inicial!I225</f>
        <v>0</v>
      </c>
      <c r="G225" s="824">
        <f>Dados_GLOBAL_Inicial!J225</f>
        <v>0</v>
      </c>
      <c r="H225" s="454">
        <f>Dados_GLOBAL_Inicial!K225</f>
        <v>0</v>
      </c>
      <c r="I225" s="970">
        <f>SUM('MEDIÇÃO_OBJETO (1)'!I225)</f>
        <v>0</v>
      </c>
      <c r="J225" s="455">
        <f t="shared" si="186"/>
        <v>0</v>
      </c>
      <c r="K225" s="451">
        <f t="shared" si="187"/>
        <v>0</v>
      </c>
      <c r="L225" s="452">
        <f t="shared" si="188"/>
        <v>0</v>
      </c>
      <c r="M225" s="809">
        <f t="shared" si="189"/>
        <v>0</v>
      </c>
      <c r="N225" s="810">
        <f>IF(IFERROR(VALUE(Dados_GLOBAL_Inicial!L225),0)=0,0,Dados_GLOBAL_Inicial!L225)</f>
        <v>0</v>
      </c>
      <c r="O225" s="812">
        <f>SUM('MEDIÇÃO_OBJETO (1)'!O225)</f>
        <v>0</v>
      </c>
      <c r="P225" s="812">
        <f>SUM('MEDIÇÃO_OBJETO (1)'!P225)</f>
        <v>0</v>
      </c>
      <c r="Q225" s="813">
        <f t="shared" si="190"/>
        <v>0</v>
      </c>
      <c r="R225" s="951"/>
      <c r="S225" s="815">
        <f>SUM('MEDIÇÃO_OBJETO (1)'!S225)</f>
        <v>0</v>
      </c>
      <c r="T225" s="815">
        <f>SUM('MEDIÇÃO_OBJETO (1)'!T225)</f>
        <v>0</v>
      </c>
      <c r="V225" s="19"/>
      <c r="W225" s="978">
        <f t="shared" si="191"/>
        <v>0</v>
      </c>
      <c r="X225" s="816">
        <f t="shared" si="192"/>
        <v>0</v>
      </c>
      <c r="Y225" s="816">
        <f t="shared" si="193"/>
        <v>0</v>
      </c>
      <c r="Z225" s="817">
        <f t="shared" si="194"/>
        <v>0</v>
      </c>
      <c r="AB225" s="453">
        <f t="shared" si="181"/>
        <v>0</v>
      </c>
      <c r="AC225" s="14">
        <f t="shared" si="195"/>
        <v>0</v>
      </c>
      <c r="AD225" s="819"/>
      <c r="AE225" s="631">
        <f t="shared" si="182"/>
        <v>0</v>
      </c>
      <c r="AF225" s="818">
        <f>SUM('MEDIÇÃO_OBJETO (1)'!AG225)</f>
        <v>0</v>
      </c>
      <c r="AG225" s="541">
        <f>SUM('MEDIÇÃO_OBJETO (1)'!AH225)</f>
        <v>0</v>
      </c>
      <c r="AH225" s="541">
        <f>SUM('MEDIÇÃO_OBJETO (1)'!AI225)</f>
        <v>0</v>
      </c>
      <c r="AI225" s="541">
        <f>SUM('MEDIÇÃO_OBJETO (1)'!AJ225)</f>
        <v>0</v>
      </c>
      <c r="AJ225" s="541">
        <f>SUM('MEDIÇÃO_OBJETO (1)'!AK225)</f>
        <v>0</v>
      </c>
      <c r="AK225" s="541">
        <f>SUM('MEDIÇÃO_OBJETO (1)'!AL225)</f>
        <v>0</v>
      </c>
      <c r="AL225" s="541">
        <f>SUM('MEDIÇÃO_OBJETO (1)'!AM225)</f>
        <v>0</v>
      </c>
      <c r="AM225" s="541">
        <f>SUM('MEDIÇÃO_OBJETO (1)'!AN225)</f>
        <v>0</v>
      </c>
      <c r="AN225" s="541">
        <f>SUM('MEDIÇÃO_OBJETO (1)'!AO225)</f>
        <v>0</v>
      </c>
      <c r="AO225" s="541">
        <f>SUM('MEDIÇÃO_OBJETO (1)'!AP225)</f>
        <v>0</v>
      </c>
      <c r="AP225" s="541">
        <f>SUM('MEDIÇÃO_OBJETO (1)'!AQ225)</f>
        <v>0</v>
      </c>
      <c r="AQ225" s="541">
        <f>SUM('MEDIÇÃO_OBJETO (1)'!AR225)</f>
        <v>0</v>
      </c>
      <c r="AR225" s="541">
        <f>SUM('MEDIÇÃO_OBJETO (1)'!AS225)</f>
        <v>0</v>
      </c>
      <c r="AS225" s="541">
        <f>SUM('MEDIÇÃO_OBJETO (1)'!AT225)</f>
        <v>0</v>
      </c>
      <c r="AT225" s="541">
        <f>SUM('MEDIÇÃO_OBJETO (1)'!AU225)</f>
        <v>0</v>
      </c>
      <c r="AU225" s="541">
        <f>SUM('MEDIÇÃO_OBJETO (1)'!AV225)</f>
        <v>0</v>
      </c>
      <c r="AV225" s="541">
        <f>SUM('MEDIÇÃO_OBJETO (1)'!AW225)</f>
        <v>0</v>
      </c>
      <c r="AW225" s="541">
        <f>SUM('MEDIÇÃO_OBJETO (1)'!AX225)</f>
        <v>0</v>
      </c>
      <c r="AX225" s="977"/>
      <c r="BN225" s="992">
        <f t="shared" si="160"/>
        <v>0</v>
      </c>
      <c r="BO225" s="538">
        <f t="shared" si="183"/>
        <v>0</v>
      </c>
      <c r="BP225" s="987">
        <f>IF(RESUMO_GLOBAL!$X$53="a",ROUND(AF225*$N225,RESUMO_GLOBAL!$X$54),IF(RESUMO_GLOBAL!$X$53="t",TRUNC(AF225*$N225,RESUMO_GLOBAL!$X$54),AF225*$N225))</f>
        <v>0</v>
      </c>
      <c r="BQ225" s="987">
        <f>IF(RESUMO_GLOBAL!$X$53="a",ROUND(AG225*$N225,RESUMO_GLOBAL!$X$54),IF(RESUMO_GLOBAL!$X$53="t",TRUNC(AG225*$N225,RESUMO_GLOBAL!$X$54),AG225*$N225))</f>
        <v>0</v>
      </c>
      <c r="BR225" s="987">
        <f>IF(RESUMO_GLOBAL!$X$53="a",ROUND(AH225*$N225,RESUMO_GLOBAL!$X$54),IF(RESUMO_GLOBAL!$X$53="t",TRUNC(AH225*$N225,RESUMO_GLOBAL!$X$54),AH225*$N225))</f>
        <v>0</v>
      </c>
      <c r="BS225" s="987">
        <f>IF(RESUMO_GLOBAL!$X$53="a",ROUND(AI225*$N225,RESUMO_GLOBAL!$X$54),IF(RESUMO_GLOBAL!$X$53="t",TRUNC(AI225*$N225,RESUMO_GLOBAL!$X$54),AI225*$N225))</f>
        <v>0</v>
      </c>
      <c r="BT225" s="987">
        <f>IF(RESUMO_GLOBAL!$X$53="a",ROUND(AJ225*$N225,RESUMO_GLOBAL!$X$54),IF(RESUMO_GLOBAL!$X$53="t",TRUNC(AJ225*$N225,RESUMO_GLOBAL!$X$54),AJ225*$N225))</f>
        <v>0</v>
      </c>
      <c r="BU225" s="987">
        <f>IF(RESUMO_GLOBAL!$X$53="a",ROUND(AK225*$N225,RESUMO_GLOBAL!$X$54),IF(RESUMO_GLOBAL!$X$53="t",TRUNC(AK225*$N225,RESUMO_GLOBAL!$X$54),AK225*$N225))</f>
        <v>0</v>
      </c>
      <c r="BV225" s="987">
        <f>IF(RESUMO_GLOBAL!$X$53="a",ROUND(AL225*$N225,RESUMO_GLOBAL!$X$54),IF(RESUMO_GLOBAL!$X$53="t",TRUNC(AL225*$N225,RESUMO_GLOBAL!$X$54),AL225*$N225))</f>
        <v>0</v>
      </c>
      <c r="BW225" s="987">
        <f>IF(RESUMO_GLOBAL!$X$53="a",ROUND(AM225*$N225,RESUMO_GLOBAL!$X$54),IF(RESUMO_GLOBAL!$X$53="t",TRUNC(AM225*$N225,RESUMO_GLOBAL!$X$54),AM225*$N225))</f>
        <v>0</v>
      </c>
      <c r="BX225" s="987">
        <f>IF(RESUMO_GLOBAL!$X$53="a",ROUND(AN225*$N225,RESUMO_GLOBAL!$X$54),IF(RESUMO_GLOBAL!$X$53="t",TRUNC(AN225*$N225,RESUMO_GLOBAL!$X$54),AN225*$N225))</f>
        <v>0</v>
      </c>
      <c r="BY225" s="987">
        <f>IF(RESUMO_GLOBAL!$X$53="a",ROUND(AO225*$N225,RESUMO_GLOBAL!$X$54),IF(RESUMO_GLOBAL!$X$53="t",TRUNC(AO225*$N225,RESUMO_GLOBAL!$X$54),AO225*$N225))</f>
        <v>0</v>
      </c>
      <c r="BZ225" s="987">
        <f>IF(RESUMO_GLOBAL!$X$53="a",ROUND(AP225*$N225,RESUMO_GLOBAL!$X$54),IF(RESUMO_GLOBAL!$X$53="t",TRUNC(AP225*$N225,RESUMO_GLOBAL!$X$54),AP225*$N225))</f>
        <v>0</v>
      </c>
      <c r="CA225" s="987">
        <f>IF(RESUMO_GLOBAL!$X$53="a",ROUND(AQ225*$N225,RESUMO_GLOBAL!$X$54),IF(RESUMO_GLOBAL!$X$53="t",TRUNC(AQ225*$N225,RESUMO_GLOBAL!$X$54),AQ225*$N225))</f>
        <v>0</v>
      </c>
      <c r="CB225" s="987">
        <f>IF(RESUMO_GLOBAL!$X$53="a",ROUND(AR225*$N225,RESUMO_GLOBAL!$X$54),IF(RESUMO_GLOBAL!$X$53="t",TRUNC(AR225*$N225,RESUMO_GLOBAL!$X$54),AR225*$N225))</f>
        <v>0</v>
      </c>
      <c r="CC225" s="987">
        <f>IF(RESUMO_GLOBAL!$X$53="a",ROUND(AS225*$N225,RESUMO_GLOBAL!$X$54),IF(RESUMO_GLOBAL!$X$53="t",TRUNC(AS225*$N225,RESUMO_GLOBAL!$X$54),AS225*$N225))</f>
        <v>0</v>
      </c>
      <c r="CD225" s="987">
        <f>IF(RESUMO_GLOBAL!$X$53="a",ROUND(AT225*$N225,RESUMO_GLOBAL!$X$54),IF(RESUMO_GLOBAL!$X$53="t",TRUNC(AT225*$N225,RESUMO_GLOBAL!$X$54),AT225*$N225))</f>
        <v>0</v>
      </c>
      <c r="CE225" s="987">
        <f>IF(RESUMO_GLOBAL!$X$53="a",ROUND(AU225*$N225,RESUMO_GLOBAL!$X$54),IF(RESUMO_GLOBAL!$X$53="t",TRUNC(AU225*$N225,RESUMO_GLOBAL!$X$54),AU225*$N225))</f>
        <v>0</v>
      </c>
      <c r="CF225" s="987">
        <f>IF(RESUMO_GLOBAL!$X$53="a",ROUND(AV225*$N225,RESUMO_GLOBAL!$X$54),IF(RESUMO_GLOBAL!$X$53="t",TRUNC(AV225*$N225,RESUMO_GLOBAL!$X$54),AV225*$N225))</f>
        <v>0</v>
      </c>
      <c r="CG225" s="987">
        <f>IF(RESUMO_GLOBAL!$X$53="a",ROUND(AW225*$N225,RESUMO_GLOBAL!$X$54),IF(RESUMO_GLOBAL!$X$53="t",TRUNC(AW225*$N225,RESUMO_GLOBAL!$X$54),AW225*$N225))</f>
        <v>0</v>
      </c>
      <c r="CK225" s="59">
        <f t="shared" si="162"/>
        <v>0</v>
      </c>
      <c r="CL225" s="59">
        <f t="shared" si="163"/>
        <v>0</v>
      </c>
      <c r="CM225" s="59">
        <f t="shared" si="164"/>
        <v>0</v>
      </c>
      <c r="CN225" s="59">
        <f t="shared" si="165"/>
        <v>0</v>
      </c>
      <c r="CO225" s="59">
        <f t="shared" si="166"/>
        <v>0</v>
      </c>
      <c r="CP225" s="59">
        <f t="shared" si="167"/>
        <v>0</v>
      </c>
      <c r="CQ225" s="59">
        <f t="shared" si="168"/>
        <v>0</v>
      </c>
      <c r="CR225" s="59">
        <f t="shared" si="169"/>
        <v>0</v>
      </c>
      <c r="CS225" s="59">
        <f t="shared" si="170"/>
        <v>0</v>
      </c>
      <c r="CT225" s="59">
        <f t="shared" si="171"/>
        <v>0</v>
      </c>
      <c r="CU225" s="59">
        <f t="shared" si="172"/>
        <v>0</v>
      </c>
      <c r="CV225" s="59">
        <f t="shared" si="173"/>
        <v>0</v>
      </c>
      <c r="CW225" s="59">
        <f t="shared" si="174"/>
        <v>0</v>
      </c>
      <c r="CX225" s="59">
        <f t="shared" si="175"/>
        <v>0</v>
      </c>
      <c r="CY225" s="59">
        <f t="shared" si="176"/>
        <v>0</v>
      </c>
      <c r="CZ225" s="59">
        <f t="shared" si="177"/>
        <v>0</v>
      </c>
      <c r="DA225" s="59">
        <f t="shared" si="178"/>
        <v>0</v>
      </c>
      <c r="DB225" s="59">
        <f t="shared" si="179"/>
        <v>0</v>
      </c>
      <c r="DE225">
        <f t="shared" si="161"/>
        <v>220</v>
      </c>
      <c r="DF225" t="str">
        <f t="shared" si="180"/>
        <v/>
      </c>
      <c r="DG225" s="59">
        <f>IF($C225&lt;&gt;0,SUM($CK226:CK226),0)</f>
        <v>0</v>
      </c>
      <c r="DH225" s="59">
        <f>IF($C225&lt;&gt;0,SUM($CK226:CL226),0)</f>
        <v>0</v>
      </c>
      <c r="DI225" s="59">
        <f>IF($C225&lt;&gt;0,SUM($CK226:CM226),0)</f>
        <v>0</v>
      </c>
      <c r="DJ225" s="59">
        <f>IF($C225&lt;&gt;0,SUM($CK226:CN226),0)</f>
        <v>0</v>
      </c>
      <c r="DK225" s="59">
        <f>IF($C225&lt;&gt;0,SUM($CK226:CO226),0)</f>
        <v>0</v>
      </c>
      <c r="DL225" s="59">
        <f>IF($C225&lt;&gt;0,SUM($CK226:CP226),0)</f>
        <v>0</v>
      </c>
      <c r="DM225" s="59">
        <f>IF($C225&lt;&gt;0,SUM($CK226:CQ226),0)</f>
        <v>0</v>
      </c>
      <c r="DN225" s="59">
        <f>IF($C225&lt;&gt;0,SUM($CK226:CR226),0)</f>
        <v>0</v>
      </c>
      <c r="DO225" s="59">
        <f>IF($C225&lt;&gt;0,SUM($CK226:CS226),0)</f>
        <v>0</v>
      </c>
      <c r="DP225" s="59">
        <f>IF($C225&lt;&gt;0,SUM($CK226:CT226),0)</f>
        <v>0</v>
      </c>
      <c r="DQ225" s="59">
        <f>IF($C225&lt;&gt;0,SUM($CK226:CU226),0)</f>
        <v>0</v>
      </c>
      <c r="DR225" s="59">
        <f>IF($C225&lt;&gt;0,SUM($CK226:CV226),0)</f>
        <v>0</v>
      </c>
      <c r="DS225" s="59">
        <f>IF($C225&lt;&gt;0,SUM($CK226:CW226),0)</f>
        <v>0</v>
      </c>
      <c r="DT225" s="59">
        <f>IF($C225&lt;&gt;0,SUM($CK226:CX226),0)</f>
        <v>0</v>
      </c>
      <c r="DU225" s="59">
        <f>IF($C225&lt;&gt;0,SUM($CK226:CY226),0)</f>
        <v>0</v>
      </c>
      <c r="DV225" s="59">
        <f>IF($C225&lt;&gt;0,SUM($CK226:CZ226),0)</f>
        <v>0</v>
      </c>
      <c r="DW225" s="59">
        <f>IF($C225&lt;&gt;0,SUM($CK226:DA226),0)</f>
        <v>0</v>
      </c>
      <c r="DX225" s="59">
        <f>IF($C225&lt;&gt;0,SUM($CK226:DB226),0)</f>
        <v>0</v>
      </c>
      <c r="DY225" s="952" t="str">
        <f t="shared" si="184"/>
        <v/>
      </c>
    </row>
    <row r="226" spans="1:129" ht="13.5" hidden="1" thickBot="1">
      <c r="A226" s="3" t="str">
        <f t="shared" si="185"/>
        <v/>
      </c>
      <c r="B226" s="805">
        <f>Dados_GLOBAL_Inicial!E226</f>
        <v>0</v>
      </c>
      <c r="C226" s="953">
        <f>IF(IFERROR(VALUE(Dados_GLOBAL_Inicial!F226),0)=0,0,Dados_GLOBAL_Inicial!F226)</f>
        <v>0</v>
      </c>
      <c r="D226" s="830">
        <f>Dados_GLOBAL_Inicial!G226</f>
        <v>0</v>
      </c>
      <c r="E226" s="830" t="str">
        <f>IF(IFERROR(VLOOKUP(F226,Cod_Gde_Itens!$A$1:$B$80,2,FALSE),0)&gt;549,IFERROR(VLOOKUP(F226,Cod_Gde_Itens!$A$1:$B$80,2,FALSE),0),IF(Dados_GLOBAL_Inicial!H226=0,"",Dados_GLOBAL_Inicial!H226))</f>
        <v/>
      </c>
      <c r="F226" s="823">
        <f>Dados_GLOBAL_Inicial!I226</f>
        <v>0</v>
      </c>
      <c r="G226" s="824">
        <f>Dados_GLOBAL_Inicial!J226</f>
        <v>0</v>
      </c>
      <c r="H226" s="454">
        <f>Dados_GLOBAL_Inicial!K226</f>
        <v>0</v>
      </c>
      <c r="I226" s="970">
        <f>SUM('MEDIÇÃO_OBJETO (1)'!I226)</f>
        <v>0</v>
      </c>
      <c r="J226" s="455">
        <f t="shared" si="186"/>
        <v>0</v>
      </c>
      <c r="K226" s="451">
        <f t="shared" si="187"/>
        <v>0</v>
      </c>
      <c r="L226" s="452">
        <f t="shared" si="188"/>
        <v>0</v>
      </c>
      <c r="M226" s="809">
        <f t="shared" si="189"/>
        <v>0</v>
      </c>
      <c r="N226" s="810">
        <f>IF(IFERROR(VALUE(Dados_GLOBAL_Inicial!L226),0)=0,0,Dados_GLOBAL_Inicial!L226)</f>
        <v>0</v>
      </c>
      <c r="O226" s="812">
        <f>SUM('MEDIÇÃO_OBJETO (1)'!O226)</f>
        <v>0</v>
      </c>
      <c r="P226" s="812">
        <f>SUM('MEDIÇÃO_OBJETO (1)'!P226)</f>
        <v>0</v>
      </c>
      <c r="Q226" s="813">
        <f t="shared" si="190"/>
        <v>0</v>
      </c>
      <c r="R226" s="951"/>
      <c r="S226" s="815">
        <f>SUM('MEDIÇÃO_OBJETO (1)'!S226)</f>
        <v>0</v>
      </c>
      <c r="T226" s="815">
        <f>SUM('MEDIÇÃO_OBJETO (1)'!T226)</f>
        <v>0</v>
      </c>
      <c r="V226" s="19"/>
      <c r="W226" s="978">
        <f t="shared" si="191"/>
        <v>0</v>
      </c>
      <c r="X226" s="816">
        <f t="shared" si="192"/>
        <v>0</v>
      </c>
      <c r="Y226" s="816">
        <f t="shared" si="193"/>
        <v>0</v>
      </c>
      <c r="Z226" s="817">
        <f t="shared" si="194"/>
        <v>0</v>
      </c>
      <c r="AB226" s="453">
        <f t="shared" si="181"/>
        <v>0</v>
      </c>
      <c r="AC226" s="14">
        <f t="shared" si="195"/>
        <v>0</v>
      </c>
      <c r="AD226" s="819"/>
      <c r="AE226" s="631">
        <f t="shared" si="182"/>
        <v>0</v>
      </c>
      <c r="AF226" s="818">
        <f>SUM('MEDIÇÃO_OBJETO (1)'!AG226)</f>
        <v>0</v>
      </c>
      <c r="AG226" s="541">
        <f>SUM('MEDIÇÃO_OBJETO (1)'!AH226)</f>
        <v>0</v>
      </c>
      <c r="AH226" s="541">
        <f>SUM('MEDIÇÃO_OBJETO (1)'!AI226)</f>
        <v>0</v>
      </c>
      <c r="AI226" s="541">
        <f>SUM('MEDIÇÃO_OBJETO (1)'!AJ226)</f>
        <v>0</v>
      </c>
      <c r="AJ226" s="541">
        <f>SUM('MEDIÇÃO_OBJETO (1)'!AK226)</f>
        <v>0</v>
      </c>
      <c r="AK226" s="541">
        <f>SUM('MEDIÇÃO_OBJETO (1)'!AL226)</f>
        <v>0</v>
      </c>
      <c r="AL226" s="541">
        <f>SUM('MEDIÇÃO_OBJETO (1)'!AM226)</f>
        <v>0</v>
      </c>
      <c r="AM226" s="541">
        <f>SUM('MEDIÇÃO_OBJETO (1)'!AN226)</f>
        <v>0</v>
      </c>
      <c r="AN226" s="541">
        <f>SUM('MEDIÇÃO_OBJETO (1)'!AO226)</f>
        <v>0</v>
      </c>
      <c r="AO226" s="541">
        <f>SUM('MEDIÇÃO_OBJETO (1)'!AP226)</f>
        <v>0</v>
      </c>
      <c r="AP226" s="541">
        <f>SUM('MEDIÇÃO_OBJETO (1)'!AQ226)</f>
        <v>0</v>
      </c>
      <c r="AQ226" s="541">
        <f>SUM('MEDIÇÃO_OBJETO (1)'!AR226)</f>
        <v>0</v>
      </c>
      <c r="AR226" s="541">
        <f>SUM('MEDIÇÃO_OBJETO (1)'!AS226)</f>
        <v>0</v>
      </c>
      <c r="AS226" s="541">
        <f>SUM('MEDIÇÃO_OBJETO (1)'!AT226)</f>
        <v>0</v>
      </c>
      <c r="AT226" s="541">
        <f>SUM('MEDIÇÃO_OBJETO (1)'!AU226)</f>
        <v>0</v>
      </c>
      <c r="AU226" s="541">
        <f>SUM('MEDIÇÃO_OBJETO (1)'!AV226)</f>
        <v>0</v>
      </c>
      <c r="AV226" s="541">
        <f>SUM('MEDIÇÃO_OBJETO (1)'!AW226)</f>
        <v>0</v>
      </c>
      <c r="AW226" s="541">
        <f>SUM('MEDIÇÃO_OBJETO (1)'!AX226)</f>
        <v>0</v>
      </c>
      <c r="AX226" s="977"/>
      <c r="BN226" s="992">
        <f t="shared" si="160"/>
        <v>0</v>
      </c>
      <c r="BO226" s="538">
        <f t="shared" si="183"/>
        <v>0</v>
      </c>
      <c r="BP226" s="987">
        <f>IF(RESUMO_GLOBAL!$X$53="a",ROUND(AF226*$N226,RESUMO_GLOBAL!$X$54),IF(RESUMO_GLOBAL!$X$53="t",TRUNC(AF226*$N226,RESUMO_GLOBAL!$X$54),AF226*$N226))</f>
        <v>0</v>
      </c>
      <c r="BQ226" s="987">
        <f>IF(RESUMO_GLOBAL!$X$53="a",ROUND(AG226*$N226,RESUMO_GLOBAL!$X$54),IF(RESUMO_GLOBAL!$X$53="t",TRUNC(AG226*$N226,RESUMO_GLOBAL!$X$54),AG226*$N226))</f>
        <v>0</v>
      </c>
      <c r="BR226" s="987">
        <f>IF(RESUMO_GLOBAL!$X$53="a",ROUND(AH226*$N226,RESUMO_GLOBAL!$X$54),IF(RESUMO_GLOBAL!$X$53="t",TRUNC(AH226*$N226,RESUMO_GLOBAL!$X$54),AH226*$N226))</f>
        <v>0</v>
      </c>
      <c r="BS226" s="987">
        <f>IF(RESUMO_GLOBAL!$X$53="a",ROUND(AI226*$N226,RESUMO_GLOBAL!$X$54),IF(RESUMO_GLOBAL!$X$53="t",TRUNC(AI226*$N226,RESUMO_GLOBAL!$X$54),AI226*$N226))</f>
        <v>0</v>
      </c>
      <c r="BT226" s="987">
        <f>IF(RESUMO_GLOBAL!$X$53="a",ROUND(AJ226*$N226,RESUMO_GLOBAL!$X$54),IF(RESUMO_GLOBAL!$X$53="t",TRUNC(AJ226*$N226,RESUMO_GLOBAL!$X$54),AJ226*$N226))</f>
        <v>0</v>
      </c>
      <c r="BU226" s="987">
        <f>IF(RESUMO_GLOBAL!$X$53="a",ROUND(AK226*$N226,RESUMO_GLOBAL!$X$54),IF(RESUMO_GLOBAL!$X$53="t",TRUNC(AK226*$N226,RESUMO_GLOBAL!$X$54),AK226*$N226))</f>
        <v>0</v>
      </c>
      <c r="BV226" s="987">
        <f>IF(RESUMO_GLOBAL!$X$53="a",ROUND(AL226*$N226,RESUMO_GLOBAL!$X$54),IF(RESUMO_GLOBAL!$X$53="t",TRUNC(AL226*$N226,RESUMO_GLOBAL!$X$54),AL226*$N226))</f>
        <v>0</v>
      </c>
      <c r="BW226" s="987">
        <f>IF(RESUMO_GLOBAL!$X$53="a",ROUND(AM226*$N226,RESUMO_GLOBAL!$X$54),IF(RESUMO_GLOBAL!$X$53="t",TRUNC(AM226*$N226,RESUMO_GLOBAL!$X$54),AM226*$N226))</f>
        <v>0</v>
      </c>
      <c r="BX226" s="987">
        <f>IF(RESUMO_GLOBAL!$X$53="a",ROUND(AN226*$N226,RESUMO_GLOBAL!$X$54),IF(RESUMO_GLOBAL!$X$53="t",TRUNC(AN226*$N226,RESUMO_GLOBAL!$X$54),AN226*$N226))</f>
        <v>0</v>
      </c>
      <c r="BY226" s="987">
        <f>IF(RESUMO_GLOBAL!$X$53="a",ROUND(AO226*$N226,RESUMO_GLOBAL!$X$54),IF(RESUMO_GLOBAL!$X$53="t",TRUNC(AO226*$N226,RESUMO_GLOBAL!$X$54),AO226*$N226))</f>
        <v>0</v>
      </c>
      <c r="BZ226" s="987">
        <f>IF(RESUMO_GLOBAL!$X$53="a",ROUND(AP226*$N226,RESUMO_GLOBAL!$X$54),IF(RESUMO_GLOBAL!$X$53="t",TRUNC(AP226*$N226,RESUMO_GLOBAL!$X$54),AP226*$N226))</f>
        <v>0</v>
      </c>
      <c r="CA226" s="987">
        <f>IF(RESUMO_GLOBAL!$X$53="a",ROUND(AQ226*$N226,RESUMO_GLOBAL!$X$54),IF(RESUMO_GLOBAL!$X$53="t",TRUNC(AQ226*$N226,RESUMO_GLOBAL!$X$54),AQ226*$N226))</f>
        <v>0</v>
      </c>
      <c r="CB226" s="987">
        <f>IF(RESUMO_GLOBAL!$X$53="a",ROUND(AR226*$N226,RESUMO_GLOBAL!$X$54),IF(RESUMO_GLOBAL!$X$53="t",TRUNC(AR226*$N226,RESUMO_GLOBAL!$X$54),AR226*$N226))</f>
        <v>0</v>
      </c>
      <c r="CC226" s="987">
        <f>IF(RESUMO_GLOBAL!$X$53="a",ROUND(AS226*$N226,RESUMO_GLOBAL!$X$54),IF(RESUMO_GLOBAL!$X$53="t",TRUNC(AS226*$N226,RESUMO_GLOBAL!$X$54),AS226*$N226))</f>
        <v>0</v>
      </c>
      <c r="CD226" s="987">
        <f>IF(RESUMO_GLOBAL!$X$53="a",ROUND(AT226*$N226,RESUMO_GLOBAL!$X$54),IF(RESUMO_GLOBAL!$X$53="t",TRUNC(AT226*$N226,RESUMO_GLOBAL!$X$54),AT226*$N226))</f>
        <v>0</v>
      </c>
      <c r="CE226" s="987">
        <f>IF(RESUMO_GLOBAL!$X$53="a",ROUND(AU226*$N226,RESUMO_GLOBAL!$X$54),IF(RESUMO_GLOBAL!$X$53="t",TRUNC(AU226*$N226,RESUMO_GLOBAL!$X$54),AU226*$N226))</f>
        <v>0</v>
      </c>
      <c r="CF226" s="987">
        <f>IF(RESUMO_GLOBAL!$X$53="a",ROUND(AV226*$N226,RESUMO_GLOBAL!$X$54),IF(RESUMO_GLOBAL!$X$53="t",TRUNC(AV226*$N226,RESUMO_GLOBAL!$X$54),AV226*$N226))</f>
        <v>0</v>
      </c>
      <c r="CG226" s="987">
        <f>IF(RESUMO_GLOBAL!$X$53="a",ROUND(AW226*$N226,RESUMO_GLOBAL!$X$54),IF(RESUMO_GLOBAL!$X$53="t",TRUNC(AW226*$N226,RESUMO_GLOBAL!$X$54),AW226*$N226))</f>
        <v>0</v>
      </c>
      <c r="CK226" s="59">
        <f t="shared" si="162"/>
        <v>0</v>
      </c>
      <c r="CL226" s="59">
        <f t="shared" si="163"/>
        <v>0</v>
      </c>
      <c r="CM226" s="59">
        <f t="shared" si="164"/>
        <v>0</v>
      </c>
      <c r="CN226" s="59">
        <f t="shared" si="165"/>
        <v>0</v>
      </c>
      <c r="CO226" s="59">
        <f t="shared" si="166"/>
        <v>0</v>
      </c>
      <c r="CP226" s="59">
        <f t="shared" si="167"/>
        <v>0</v>
      </c>
      <c r="CQ226" s="59">
        <f t="shared" si="168"/>
        <v>0</v>
      </c>
      <c r="CR226" s="59">
        <f t="shared" si="169"/>
        <v>0</v>
      </c>
      <c r="CS226" s="59">
        <f t="shared" si="170"/>
        <v>0</v>
      </c>
      <c r="CT226" s="59">
        <f t="shared" si="171"/>
        <v>0</v>
      </c>
      <c r="CU226" s="59">
        <f t="shared" si="172"/>
        <v>0</v>
      </c>
      <c r="CV226" s="59">
        <f t="shared" si="173"/>
        <v>0</v>
      </c>
      <c r="CW226" s="59">
        <f t="shared" si="174"/>
        <v>0</v>
      </c>
      <c r="CX226" s="59">
        <f t="shared" si="175"/>
        <v>0</v>
      </c>
      <c r="CY226" s="59">
        <f t="shared" si="176"/>
        <v>0</v>
      </c>
      <c r="CZ226" s="59">
        <f t="shared" si="177"/>
        <v>0</v>
      </c>
      <c r="DA226" s="59">
        <f t="shared" si="178"/>
        <v>0</v>
      </c>
      <c r="DB226" s="59">
        <f t="shared" si="179"/>
        <v>0</v>
      </c>
      <c r="DE226">
        <f t="shared" si="161"/>
        <v>221</v>
      </c>
      <c r="DF226" t="str">
        <f t="shared" si="180"/>
        <v/>
      </c>
      <c r="DG226" s="59">
        <f>IF($C226&lt;&gt;0,SUM($CK227:CK227),0)</f>
        <v>0</v>
      </c>
      <c r="DH226" s="59">
        <f>IF($C226&lt;&gt;0,SUM($CK227:CL227),0)</f>
        <v>0</v>
      </c>
      <c r="DI226" s="59">
        <f>IF($C226&lt;&gt;0,SUM($CK227:CM227),0)</f>
        <v>0</v>
      </c>
      <c r="DJ226" s="59">
        <f>IF($C226&lt;&gt;0,SUM($CK227:CN227),0)</f>
        <v>0</v>
      </c>
      <c r="DK226" s="59">
        <f>IF($C226&lt;&gt;0,SUM($CK227:CO227),0)</f>
        <v>0</v>
      </c>
      <c r="DL226" s="59">
        <f>IF($C226&lt;&gt;0,SUM($CK227:CP227),0)</f>
        <v>0</v>
      </c>
      <c r="DM226" s="59">
        <f>IF($C226&lt;&gt;0,SUM($CK227:CQ227),0)</f>
        <v>0</v>
      </c>
      <c r="DN226" s="59">
        <f>IF($C226&lt;&gt;0,SUM($CK227:CR227),0)</f>
        <v>0</v>
      </c>
      <c r="DO226" s="59">
        <f>IF($C226&lt;&gt;0,SUM($CK227:CS227),0)</f>
        <v>0</v>
      </c>
      <c r="DP226" s="59">
        <f>IF($C226&lt;&gt;0,SUM($CK227:CT227),0)</f>
        <v>0</v>
      </c>
      <c r="DQ226" s="59">
        <f>IF($C226&lt;&gt;0,SUM($CK227:CU227),0)</f>
        <v>0</v>
      </c>
      <c r="DR226" s="59">
        <f>IF($C226&lt;&gt;0,SUM($CK227:CV227),0)</f>
        <v>0</v>
      </c>
      <c r="DS226" s="59">
        <f>IF($C226&lt;&gt;0,SUM($CK227:CW227),0)</f>
        <v>0</v>
      </c>
      <c r="DT226" s="59">
        <f>IF($C226&lt;&gt;0,SUM($CK227:CX227),0)</f>
        <v>0</v>
      </c>
      <c r="DU226" s="59">
        <f>IF($C226&lt;&gt;0,SUM($CK227:CY227),0)</f>
        <v>0</v>
      </c>
      <c r="DV226" s="59">
        <f>IF($C226&lt;&gt;0,SUM($CK227:CZ227),0)</f>
        <v>0</v>
      </c>
      <c r="DW226" s="59">
        <f>IF($C226&lt;&gt;0,SUM($CK227:DA227),0)</f>
        <v>0</v>
      </c>
      <c r="DX226" s="59">
        <f>IF($C226&lt;&gt;0,SUM($CK227:DB227),0)</f>
        <v>0</v>
      </c>
      <c r="DY226" s="952" t="str">
        <f t="shared" si="184"/>
        <v/>
      </c>
    </row>
    <row r="227" spans="1:129" ht="13.5" hidden="1" thickBot="1">
      <c r="A227" s="3" t="str">
        <f t="shared" si="185"/>
        <v/>
      </c>
      <c r="B227" s="805">
        <f>Dados_GLOBAL_Inicial!E227</f>
        <v>0</v>
      </c>
      <c r="C227" s="953">
        <f>IF(IFERROR(VALUE(Dados_GLOBAL_Inicial!F227),0)=0,0,Dados_GLOBAL_Inicial!F227)</f>
        <v>0</v>
      </c>
      <c r="D227" s="830">
        <f>Dados_GLOBAL_Inicial!G227</f>
        <v>0</v>
      </c>
      <c r="E227" s="830" t="str">
        <f>IF(IFERROR(VLOOKUP(F227,Cod_Gde_Itens!$A$1:$B$80,2,FALSE),0)&gt;549,IFERROR(VLOOKUP(F227,Cod_Gde_Itens!$A$1:$B$80,2,FALSE),0),IF(Dados_GLOBAL_Inicial!H227=0,"",Dados_GLOBAL_Inicial!H227))</f>
        <v/>
      </c>
      <c r="F227" s="823">
        <f>Dados_GLOBAL_Inicial!I227</f>
        <v>0</v>
      </c>
      <c r="G227" s="824">
        <f>Dados_GLOBAL_Inicial!J227</f>
        <v>0</v>
      </c>
      <c r="H227" s="454">
        <f>Dados_GLOBAL_Inicial!K227</f>
        <v>0</v>
      </c>
      <c r="I227" s="970">
        <f>SUM('MEDIÇÃO_OBJETO (1)'!I227)</f>
        <v>0</v>
      </c>
      <c r="J227" s="455">
        <f t="shared" si="186"/>
        <v>0</v>
      </c>
      <c r="K227" s="451">
        <f t="shared" si="187"/>
        <v>0</v>
      </c>
      <c r="L227" s="452">
        <f t="shared" si="188"/>
        <v>0</v>
      </c>
      <c r="M227" s="809">
        <f t="shared" si="189"/>
        <v>0</v>
      </c>
      <c r="N227" s="810">
        <f>IF(IFERROR(VALUE(Dados_GLOBAL_Inicial!L227),0)=0,0,Dados_GLOBAL_Inicial!L227)</f>
        <v>0</v>
      </c>
      <c r="O227" s="812">
        <f>SUM('MEDIÇÃO_OBJETO (1)'!O227)</f>
        <v>0</v>
      </c>
      <c r="P227" s="812">
        <f>SUM('MEDIÇÃO_OBJETO (1)'!P227)</f>
        <v>0</v>
      </c>
      <c r="Q227" s="813">
        <f t="shared" si="190"/>
        <v>0</v>
      </c>
      <c r="R227" s="951"/>
      <c r="S227" s="815">
        <f>SUM('MEDIÇÃO_OBJETO (1)'!S227)</f>
        <v>0</v>
      </c>
      <c r="T227" s="815">
        <f>SUM('MEDIÇÃO_OBJETO (1)'!T227)</f>
        <v>0</v>
      </c>
      <c r="V227" s="19"/>
      <c r="W227" s="978">
        <f t="shared" si="191"/>
        <v>0</v>
      </c>
      <c r="X227" s="816">
        <f t="shared" si="192"/>
        <v>0</v>
      </c>
      <c r="Y227" s="816">
        <f t="shared" si="193"/>
        <v>0</v>
      </c>
      <c r="Z227" s="817">
        <f t="shared" si="194"/>
        <v>0</v>
      </c>
      <c r="AB227" s="453">
        <f t="shared" si="181"/>
        <v>0</v>
      </c>
      <c r="AC227" s="14">
        <f t="shared" si="195"/>
        <v>0</v>
      </c>
      <c r="AD227" s="819"/>
      <c r="AE227" s="631">
        <f t="shared" si="182"/>
        <v>0</v>
      </c>
      <c r="AF227" s="818">
        <f>SUM('MEDIÇÃO_OBJETO (1)'!AG227)</f>
        <v>0</v>
      </c>
      <c r="AG227" s="541">
        <f>SUM('MEDIÇÃO_OBJETO (1)'!AH227)</f>
        <v>0</v>
      </c>
      <c r="AH227" s="541">
        <f>SUM('MEDIÇÃO_OBJETO (1)'!AI227)</f>
        <v>0</v>
      </c>
      <c r="AI227" s="541">
        <f>SUM('MEDIÇÃO_OBJETO (1)'!AJ227)</f>
        <v>0</v>
      </c>
      <c r="AJ227" s="541">
        <f>SUM('MEDIÇÃO_OBJETO (1)'!AK227)</f>
        <v>0</v>
      </c>
      <c r="AK227" s="541">
        <f>SUM('MEDIÇÃO_OBJETO (1)'!AL227)</f>
        <v>0</v>
      </c>
      <c r="AL227" s="541">
        <f>SUM('MEDIÇÃO_OBJETO (1)'!AM227)</f>
        <v>0</v>
      </c>
      <c r="AM227" s="541">
        <f>SUM('MEDIÇÃO_OBJETO (1)'!AN227)</f>
        <v>0</v>
      </c>
      <c r="AN227" s="541">
        <f>SUM('MEDIÇÃO_OBJETO (1)'!AO227)</f>
        <v>0</v>
      </c>
      <c r="AO227" s="541">
        <f>SUM('MEDIÇÃO_OBJETO (1)'!AP227)</f>
        <v>0</v>
      </c>
      <c r="AP227" s="541">
        <f>SUM('MEDIÇÃO_OBJETO (1)'!AQ227)</f>
        <v>0</v>
      </c>
      <c r="AQ227" s="541">
        <f>SUM('MEDIÇÃO_OBJETO (1)'!AR227)</f>
        <v>0</v>
      </c>
      <c r="AR227" s="541">
        <f>SUM('MEDIÇÃO_OBJETO (1)'!AS227)</f>
        <v>0</v>
      </c>
      <c r="AS227" s="541">
        <f>SUM('MEDIÇÃO_OBJETO (1)'!AT227)</f>
        <v>0</v>
      </c>
      <c r="AT227" s="541">
        <f>SUM('MEDIÇÃO_OBJETO (1)'!AU227)</f>
        <v>0</v>
      </c>
      <c r="AU227" s="541">
        <f>SUM('MEDIÇÃO_OBJETO (1)'!AV227)</f>
        <v>0</v>
      </c>
      <c r="AV227" s="541">
        <f>SUM('MEDIÇÃO_OBJETO (1)'!AW227)</f>
        <v>0</v>
      </c>
      <c r="AW227" s="541">
        <f>SUM('MEDIÇÃO_OBJETO (1)'!AX227)</f>
        <v>0</v>
      </c>
      <c r="AX227" s="977"/>
      <c r="BN227" s="992">
        <f t="shared" ref="BN227:BN290" si="196">O227-BO227</f>
        <v>0</v>
      </c>
      <c r="BO227" s="538">
        <f t="shared" si="183"/>
        <v>0</v>
      </c>
      <c r="BP227" s="987">
        <f>IF(RESUMO_GLOBAL!$X$53="a",ROUND(AF227*$N227,RESUMO_GLOBAL!$X$54),IF(RESUMO_GLOBAL!$X$53="t",TRUNC(AF227*$N227,RESUMO_GLOBAL!$X$54),AF227*$N227))</f>
        <v>0</v>
      </c>
      <c r="BQ227" s="987">
        <f>IF(RESUMO_GLOBAL!$X$53="a",ROUND(AG227*$N227,RESUMO_GLOBAL!$X$54),IF(RESUMO_GLOBAL!$X$53="t",TRUNC(AG227*$N227,RESUMO_GLOBAL!$X$54),AG227*$N227))</f>
        <v>0</v>
      </c>
      <c r="BR227" s="987">
        <f>IF(RESUMO_GLOBAL!$X$53="a",ROUND(AH227*$N227,RESUMO_GLOBAL!$X$54),IF(RESUMO_GLOBAL!$X$53="t",TRUNC(AH227*$N227,RESUMO_GLOBAL!$X$54),AH227*$N227))</f>
        <v>0</v>
      </c>
      <c r="BS227" s="987">
        <f>IF(RESUMO_GLOBAL!$X$53="a",ROUND(AI227*$N227,RESUMO_GLOBAL!$X$54),IF(RESUMO_GLOBAL!$X$53="t",TRUNC(AI227*$N227,RESUMO_GLOBAL!$X$54),AI227*$N227))</f>
        <v>0</v>
      </c>
      <c r="BT227" s="987">
        <f>IF(RESUMO_GLOBAL!$X$53="a",ROUND(AJ227*$N227,RESUMO_GLOBAL!$X$54),IF(RESUMO_GLOBAL!$X$53="t",TRUNC(AJ227*$N227,RESUMO_GLOBAL!$X$54),AJ227*$N227))</f>
        <v>0</v>
      </c>
      <c r="BU227" s="987">
        <f>IF(RESUMO_GLOBAL!$X$53="a",ROUND(AK227*$N227,RESUMO_GLOBAL!$X$54),IF(RESUMO_GLOBAL!$X$53="t",TRUNC(AK227*$N227,RESUMO_GLOBAL!$X$54),AK227*$N227))</f>
        <v>0</v>
      </c>
      <c r="BV227" s="987">
        <f>IF(RESUMO_GLOBAL!$X$53="a",ROUND(AL227*$N227,RESUMO_GLOBAL!$X$54),IF(RESUMO_GLOBAL!$X$53="t",TRUNC(AL227*$N227,RESUMO_GLOBAL!$X$54),AL227*$N227))</f>
        <v>0</v>
      </c>
      <c r="BW227" s="987">
        <f>IF(RESUMO_GLOBAL!$X$53="a",ROUND(AM227*$N227,RESUMO_GLOBAL!$X$54),IF(RESUMO_GLOBAL!$X$53="t",TRUNC(AM227*$N227,RESUMO_GLOBAL!$X$54),AM227*$N227))</f>
        <v>0</v>
      </c>
      <c r="BX227" s="987">
        <f>IF(RESUMO_GLOBAL!$X$53="a",ROUND(AN227*$N227,RESUMO_GLOBAL!$X$54),IF(RESUMO_GLOBAL!$X$53="t",TRUNC(AN227*$N227,RESUMO_GLOBAL!$X$54),AN227*$N227))</f>
        <v>0</v>
      </c>
      <c r="BY227" s="987">
        <f>IF(RESUMO_GLOBAL!$X$53="a",ROUND(AO227*$N227,RESUMO_GLOBAL!$X$54),IF(RESUMO_GLOBAL!$X$53="t",TRUNC(AO227*$N227,RESUMO_GLOBAL!$X$54),AO227*$N227))</f>
        <v>0</v>
      </c>
      <c r="BZ227" s="987">
        <f>IF(RESUMO_GLOBAL!$X$53="a",ROUND(AP227*$N227,RESUMO_GLOBAL!$X$54),IF(RESUMO_GLOBAL!$X$53="t",TRUNC(AP227*$N227,RESUMO_GLOBAL!$X$54),AP227*$N227))</f>
        <v>0</v>
      </c>
      <c r="CA227" s="987">
        <f>IF(RESUMO_GLOBAL!$X$53="a",ROUND(AQ227*$N227,RESUMO_GLOBAL!$X$54),IF(RESUMO_GLOBAL!$X$53="t",TRUNC(AQ227*$N227,RESUMO_GLOBAL!$X$54),AQ227*$N227))</f>
        <v>0</v>
      </c>
      <c r="CB227" s="987">
        <f>IF(RESUMO_GLOBAL!$X$53="a",ROUND(AR227*$N227,RESUMO_GLOBAL!$X$54),IF(RESUMO_GLOBAL!$X$53="t",TRUNC(AR227*$N227,RESUMO_GLOBAL!$X$54),AR227*$N227))</f>
        <v>0</v>
      </c>
      <c r="CC227" s="987">
        <f>IF(RESUMO_GLOBAL!$X$53="a",ROUND(AS227*$N227,RESUMO_GLOBAL!$X$54),IF(RESUMO_GLOBAL!$X$53="t",TRUNC(AS227*$N227,RESUMO_GLOBAL!$X$54),AS227*$N227))</f>
        <v>0</v>
      </c>
      <c r="CD227" s="987">
        <f>IF(RESUMO_GLOBAL!$X$53="a",ROUND(AT227*$N227,RESUMO_GLOBAL!$X$54),IF(RESUMO_GLOBAL!$X$53="t",TRUNC(AT227*$N227,RESUMO_GLOBAL!$X$54),AT227*$N227))</f>
        <v>0</v>
      </c>
      <c r="CE227" s="987">
        <f>IF(RESUMO_GLOBAL!$X$53="a",ROUND(AU227*$N227,RESUMO_GLOBAL!$X$54),IF(RESUMO_GLOBAL!$X$53="t",TRUNC(AU227*$N227,RESUMO_GLOBAL!$X$54),AU227*$N227))</f>
        <v>0</v>
      </c>
      <c r="CF227" s="987">
        <f>IF(RESUMO_GLOBAL!$X$53="a",ROUND(AV227*$N227,RESUMO_GLOBAL!$X$54),IF(RESUMO_GLOBAL!$X$53="t",TRUNC(AV227*$N227,RESUMO_GLOBAL!$X$54),AV227*$N227))</f>
        <v>0</v>
      </c>
      <c r="CG227" s="987">
        <f>IF(RESUMO_GLOBAL!$X$53="a",ROUND(AW227*$N227,RESUMO_GLOBAL!$X$54),IF(RESUMO_GLOBAL!$X$53="t",TRUNC(AW227*$N227,RESUMO_GLOBAL!$X$54),AW227*$N227))</f>
        <v>0</v>
      </c>
      <c r="CK227" s="59">
        <f t="shared" si="162"/>
        <v>0</v>
      </c>
      <c r="CL227" s="59">
        <f t="shared" si="163"/>
        <v>0</v>
      </c>
      <c r="CM227" s="59">
        <f t="shared" si="164"/>
        <v>0</v>
      </c>
      <c r="CN227" s="59">
        <f t="shared" si="165"/>
        <v>0</v>
      </c>
      <c r="CO227" s="59">
        <f t="shared" si="166"/>
        <v>0</v>
      </c>
      <c r="CP227" s="59">
        <f t="shared" si="167"/>
        <v>0</v>
      </c>
      <c r="CQ227" s="59">
        <f t="shared" si="168"/>
        <v>0</v>
      </c>
      <c r="CR227" s="59">
        <f t="shared" si="169"/>
        <v>0</v>
      </c>
      <c r="CS227" s="59">
        <f t="shared" si="170"/>
        <v>0</v>
      </c>
      <c r="CT227" s="59">
        <f t="shared" si="171"/>
        <v>0</v>
      </c>
      <c r="CU227" s="59">
        <f t="shared" si="172"/>
        <v>0</v>
      </c>
      <c r="CV227" s="59">
        <f t="shared" si="173"/>
        <v>0</v>
      </c>
      <c r="CW227" s="59">
        <f t="shared" si="174"/>
        <v>0</v>
      </c>
      <c r="CX227" s="59">
        <f t="shared" si="175"/>
        <v>0</v>
      </c>
      <c r="CY227" s="59">
        <f t="shared" si="176"/>
        <v>0</v>
      </c>
      <c r="CZ227" s="59">
        <f t="shared" si="177"/>
        <v>0</v>
      </c>
      <c r="DA227" s="59">
        <f t="shared" si="178"/>
        <v>0</v>
      </c>
      <c r="DB227" s="59">
        <f t="shared" si="179"/>
        <v>0</v>
      </c>
      <c r="DE227">
        <f t="shared" si="161"/>
        <v>222</v>
      </c>
      <c r="DF227" t="str">
        <f t="shared" si="180"/>
        <v/>
      </c>
      <c r="DG227" s="59">
        <f>IF($C227&lt;&gt;0,SUM($CK228:CK228),0)</f>
        <v>0</v>
      </c>
      <c r="DH227" s="59">
        <f>IF($C227&lt;&gt;0,SUM($CK228:CL228),0)</f>
        <v>0</v>
      </c>
      <c r="DI227" s="59">
        <f>IF($C227&lt;&gt;0,SUM($CK228:CM228),0)</f>
        <v>0</v>
      </c>
      <c r="DJ227" s="59">
        <f>IF($C227&lt;&gt;0,SUM($CK228:CN228),0)</f>
        <v>0</v>
      </c>
      <c r="DK227" s="59">
        <f>IF($C227&lt;&gt;0,SUM($CK228:CO228),0)</f>
        <v>0</v>
      </c>
      <c r="DL227" s="59">
        <f>IF($C227&lt;&gt;0,SUM($CK228:CP228),0)</f>
        <v>0</v>
      </c>
      <c r="DM227" s="59">
        <f>IF($C227&lt;&gt;0,SUM($CK228:CQ228),0)</f>
        <v>0</v>
      </c>
      <c r="DN227" s="59">
        <f>IF($C227&lt;&gt;0,SUM($CK228:CR228),0)</f>
        <v>0</v>
      </c>
      <c r="DO227" s="59">
        <f>IF($C227&lt;&gt;0,SUM($CK228:CS228),0)</f>
        <v>0</v>
      </c>
      <c r="DP227" s="59">
        <f>IF($C227&lt;&gt;0,SUM($CK228:CT228),0)</f>
        <v>0</v>
      </c>
      <c r="DQ227" s="59">
        <f>IF($C227&lt;&gt;0,SUM($CK228:CU228),0)</f>
        <v>0</v>
      </c>
      <c r="DR227" s="59">
        <f>IF($C227&lt;&gt;0,SUM($CK228:CV228),0)</f>
        <v>0</v>
      </c>
      <c r="DS227" s="59">
        <f>IF($C227&lt;&gt;0,SUM($CK228:CW228),0)</f>
        <v>0</v>
      </c>
      <c r="DT227" s="59">
        <f>IF($C227&lt;&gt;0,SUM($CK228:CX228),0)</f>
        <v>0</v>
      </c>
      <c r="DU227" s="59">
        <f>IF($C227&lt;&gt;0,SUM($CK228:CY228),0)</f>
        <v>0</v>
      </c>
      <c r="DV227" s="59">
        <f>IF($C227&lt;&gt;0,SUM($CK228:CZ228),0)</f>
        <v>0</v>
      </c>
      <c r="DW227" s="59">
        <f>IF($C227&lt;&gt;0,SUM($CK228:DA228),0)</f>
        <v>0</v>
      </c>
      <c r="DX227" s="59">
        <f>IF($C227&lt;&gt;0,SUM($CK228:DB228),0)</f>
        <v>0</v>
      </c>
      <c r="DY227" s="952" t="str">
        <f t="shared" si="184"/>
        <v/>
      </c>
    </row>
    <row r="228" spans="1:129" ht="13.5" hidden="1" thickBot="1">
      <c r="A228" s="3" t="str">
        <f t="shared" si="185"/>
        <v/>
      </c>
      <c r="B228" s="805">
        <f>Dados_GLOBAL_Inicial!E228</f>
        <v>0</v>
      </c>
      <c r="C228" s="953">
        <f>IF(IFERROR(VALUE(Dados_GLOBAL_Inicial!F228),0)=0,0,Dados_GLOBAL_Inicial!F228)</f>
        <v>0</v>
      </c>
      <c r="D228" s="830">
        <f>Dados_GLOBAL_Inicial!G228</f>
        <v>0</v>
      </c>
      <c r="E228" s="830" t="str">
        <f>IF(IFERROR(VLOOKUP(F228,Cod_Gde_Itens!$A$1:$B$80,2,FALSE),0)&gt;549,IFERROR(VLOOKUP(F228,Cod_Gde_Itens!$A$1:$B$80,2,FALSE),0),IF(Dados_GLOBAL_Inicial!H228=0,"",Dados_GLOBAL_Inicial!H228))</f>
        <v/>
      </c>
      <c r="F228" s="823">
        <f>Dados_GLOBAL_Inicial!I228</f>
        <v>0</v>
      </c>
      <c r="G228" s="824">
        <f>Dados_GLOBAL_Inicial!J228</f>
        <v>0</v>
      </c>
      <c r="H228" s="454">
        <f>Dados_GLOBAL_Inicial!K228</f>
        <v>0</v>
      </c>
      <c r="I228" s="970">
        <f>SUM('MEDIÇÃO_OBJETO (1)'!I228)</f>
        <v>0</v>
      </c>
      <c r="J228" s="455">
        <f t="shared" si="186"/>
        <v>0</v>
      </c>
      <c r="K228" s="451">
        <f t="shared" si="187"/>
        <v>0</v>
      </c>
      <c r="L228" s="452">
        <f t="shared" si="188"/>
        <v>0</v>
      </c>
      <c r="M228" s="809">
        <f t="shared" si="189"/>
        <v>0</v>
      </c>
      <c r="N228" s="810">
        <f>IF(IFERROR(VALUE(Dados_GLOBAL_Inicial!L228),0)=0,0,Dados_GLOBAL_Inicial!L228)</f>
        <v>0</v>
      </c>
      <c r="O228" s="812">
        <f>SUM('MEDIÇÃO_OBJETO (1)'!O228)</f>
        <v>0</v>
      </c>
      <c r="P228" s="812">
        <f>SUM('MEDIÇÃO_OBJETO (1)'!P228)</f>
        <v>0</v>
      </c>
      <c r="Q228" s="813">
        <f t="shared" si="190"/>
        <v>0</v>
      </c>
      <c r="R228" s="951"/>
      <c r="S228" s="815">
        <f>SUM('MEDIÇÃO_OBJETO (1)'!S228)</f>
        <v>0</v>
      </c>
      <c r="T228" s="815">
        <f>SUM('MEDIÇÃO_OBJETO (1)'!T228)</f>
        <v>0</v>
      </c>
      <c r="V228" s="19"/>
      <c r="W228" s="978">
        <f t="shared" si="191"/>
        <v>0</v>
      </c>
      <c r="X228" s="816">
        <f t="shared" si="192"/>
        <v>0</v>
      </c>
      <c r="Y228" s="816">
        <f t="shared" si="193"/>
        <v>0</v>
      </c>
      <c r="Z228" s="817">
        <f t="shared" si="194"/>
        <v>0</v>
      </c>
      <c r="AB228" s="453">
        <f t="shared" si="181"/>
        <v>0</v>
      </c>
      <c r="AC228" s="14">
        <f t="shared" si="195"/>
        <v>0</v>
      </c>
      <c r="AD228" s="819"/>
      <c r="AE228" s="631">
        <f t="shared" si="182"/>
        <v>0</v>
      </c>
      <c r="AF228" s="818">
        <f>SUM('MEDIÇÃO_OBJETO (1)'!AG228)</f>
        <v>0</v>
      </c>
      <c r="AG228" s="541">
        <f>SUM('MEDIÇÃO_OBJETO (1)'!AH228)</f>
        <v>0</v>
      </c>
      <c r="AH228" s="541">
        <f>SUM('MEDIÇÃO_OBJETO (1)'!AI228)</f>
        <v>0</v>
      </c>
      <c r="AI228" s="541">
        <f>SUM('MEDIÇÃO_OBJETO (1)'!AJ228)</f>
        <v>0</v>
      </c>
      <c r="AJ228" s="541">
        <f>SUM('MEDIÇÃO_OBJETO (1)'!AK228)</f>
        <v>0</v>
      </c>
      <c r="AK228" s="541">
        <f>SUM('MEDIÇÃO_OBJETO (1)'!AL228)</f>
        <v>0</v>
      </c>
      <c r="AL228" s="541">
        <f>SUM('MEDIÇÃO_OBJETO (1)'!AM228)</f>
        <v>0</v>
      </c>
      <c r="AM228" s="541">
        <f>SUM('MEDIÇÃO_OBJETO (1)'!AN228)</f>
        <v>0</v>
      </c>
      <c r="AN228" s="541">
        <f>SUM('MEDIÇÃO_OBJETO (1)'!AO228)</f>
        <v>0</v>
      </c>
      <c r="AO228" s="541">
        <f>SUM('MEDIÇÃO_OBJETO (1)'!AP228)</f>
        <v>0</v>
      </c>
      <c r="AP228" s="541">
        <f>SUM('MEDIÇÃO_OBJETO (1)'!AQ228)</f>
        <v>0</v>
      </c>
      <c r="AQ228" s="541">
        <f>SUM('MEDIÇÃO_OBJETO (1)'!AR228)</f>
        <v>0</v>
      </c>
      <c r="AR228" s="541">
        <f>SUM('MEDIÇÃO_OBJETO (1)'!AS228)</f>
        <v>0</v>
      </c>
      <c r="AS228" s="541">
        <f>SUM('MEDIÇÃO_OBJETO (1)'!AT228)</f>
        <v>0</v>
      </c>
      <c r="AT228" s="541">
        <f>SUM('MEDIÇÃO_OBJETO (1)'!AU228)</f>
        <v>0</v>
      </c>
      <c r="AU228" s="541">
        <f>SUM('MEDIÇÃO_OBJETO (1)'!AV228)</f>
        <v>0</v>
      </c>
      <c r="AV228" s="541">
        <f>SUM('MEDIÇÃO_OBJETO (1)'!AW228)</f>
        <v>0</v>
      </c>
      <c r="AW228" s="541">
        <f>SUM('MEDIÇÃO_OBJETO (1)'!AX228)</f>
        <v>0</v>
      </c>
      <c r="AX228" s="977"/>
      <c r="BN228" s="992">
        <f t="shared" si="196"/>
        <v>0</v>
      </c>
      <c r="BO228" s="538">
        <f t="shared" si="183"/>
        <v>0</v>
      </c>
      <c r="BP228" s="987">
        <f>IF(RESUMO_GLOBAL!$X$53="a",ROUND(AF228*$N228,RESUMO_GLOBAL!$X$54),IF(RESUMO_GLOBAL!$X$53="t",TRUNC(AF228*$N228,RESUMO_GLOBAL!$X$54),AF228*$N228))</f>
        <v>0</v>
      </c>
      <c r="BQ228" s="987">
        <f>IF(RESUMO_GLOBAL!$X$53="a",ROUND(AG228*$N228,RESUMO_GLOBAL!$X$54),IF(RESUMO_GLOBAL!$X$53="t",TRUNC(AG228*$N228,RESUMO_GLOBAL!$X$54),AG228*$N228))</f>
        <v>0</v>
      </c>
      <c r="BR228" s="987">
        <f>IF(RESUMO_GLOBAL!$X$53="a",ROUND(AH228*$N228,RESUMO_GLOBAL!$X$54),IF(RESUMO_GLOBAL!$X$53="t",TRUNC(AH228*$N228,RESUMO_GLOBAL!$X$54),AH228*$N228))</f>
        <v>0</v>
      </c>
      <c r="BS228" s="987">
        <f>IF(RESUMO_GLOBAL!$X$53="a",ROUND(AI228*$N228,RESUMO_GLOBAL!$X$54),IF(RESUMO_GLOBAL!$X$53="t",TRUNC(AI228*$N228,RESUMO_GLOBAL!$X$54),AI228*$N228))</f>
        <v>0</v>
      </c>
      <c r="BT228" s="987">
        <f>IF(RESUMO_GLOBAL!$X$53="a",ROUND(AJ228*$N228,RESUMO_GLOBAL!$X$54),IF(RESUMO_GLOBAL!$X$53="t",TRUNC(AJ228*$N228,RESUMO_GLOBAL!$X$54),AJ228*$N228))</f>
        <v>0</v>
      </c>
      <c r="BU228" s="987">
        <f>IF(RESUMO_GLOBAL!$X$53="a",ROUND(AK228*$N228,RESUMO_GLOBAL!$X$54),IF(RESUMO_GLOBAL!$X$53="t",TRUNC(AK228*$N228,RESUMO_GLOBAL!$X$54),AK228*$N228))</f>
        <v>0</v>
      </c>
      <c r="BV228" s="987">
        <f>IF(RESUMO_GLOBAL!$X$53="a",ROUND(AL228*$N228,RESUMO_GLOBAL!$X$54),IF(RESUMO_GLOBAL!$X$53="t",TRUNC(AL228*$N228,RESUMO_GLOBAL!$X$54),AL228*$N228))</f>
        <v>0</v>
      </c>
      <c r="BW228" s="987">
        <f>IF(RESUMO_GLOBAL!$X$53="a",ROUND(AM228*$N228,RESUMO_GLOBAL!$X$54),IF(RESUMO_GLOBAL!$X$53="t",TRUNC(AM228*$N228,RESUMO_GLOBAL!$X$54),AM228*$N228))</f>
        <v>0</v>
      </c>
      <c r="BX228" s="987">
        <f>IF(RESUMO_GLOBAL!$X$53="a",ROUND(AN228*$N228,RESUMO_GLOBAL!$X$54),IF(RESUMO_GLOBAL!$X$53="t",TRUNC(AN228*$N228,RESUMO_GLOBAL!$X$54),AN228*$N228))</f>
        <v>0</v>
      </c>
      <c r="BY228" s="987">
        <f>IF(RESUMO_GLOBAL!$X$53="a",ROUND(AO228*$N228,RESUMO_GLOBAL!$X$54),IF(RESUMO_GLOBAL!$X$53="t",TRUNC(AO228*$N228,RESUMO_GLOBAL!$X$54),AO228*$N228))</f>
        <v>0</v>
      </c>
      <c r="BZ228" s="987">
        <f>IF(RESUMO_GLOBAL!$X$53="a",ROUND(AP228*$N228,RESUMO_GLOBAL!$X$54),IF(RESUMO_GLOBAL!$X$53="t",TRUNC(AP228*$N228,RESUMO_GLOBAL!$X$54),AP228*$N228))</f>
        <v>0</v>
      </c>
      <c r="CA228" s="987">
        <f>IF(RESUMO_GLOBAL!$X$53="a",ROUND(AQ228*$N228,RESUMO_GLOBAL!$X$54),IF(RESUMO_GLOBAL!$X$53="t",TRUNC(AQ228*$N228,RESUMO_GLOBAL!$X$54),AQ228*$N228))</f>
        <v>0</v>
      </c>
      <c r="CB228" s="987">
        <f>IF(RESUMO_GLOBAL!$X$53="a",ROUND(AR228*$N228,RESUMO_GLOBAL!$X$54),IF(RESUMO_GLOBAL!$X$53="t",TRUNC(AR228*$N228,RESUMO_GLOBAL!$X$54),AR228*$N228))</f>
        <v>0</v>
      </c>
      <c r="CC228" s="987">
        <f>IF(RESUMO_GLOBAL!$X$53="a",ROUND(AS228*$N228,RESUMO_GLOBAL!$X$54),IF(RESUMO_GLOBAL!$X$53="t",TRUNC(AS228*$N228,RESUMO_GLOBAL!$X$54),AS228*$N228))</f>
        <v>0</v>
      </c>
      <c r="CD228" s="987">
        <f>IF(RESUMO_GLOBAL!$X$53="a",ROUND(AT228*$N228,RESUMO_GLOBAL!$X$54),IF(RESUMO_GLOBAL!$X$53="t",TRUNC(AT228*$N228,RESUMO_GLOBAL!$X$54),AT228*$N228))</f>
        <v>0</v>
      </c>
      <c r="CE228" s="987">
        <f>IF(RESUMO_GLOBAL!$X$53="a",ROUND(AU228*$N228,RESUMO_GLOBAL!$X$54),IF(RESUMO_GLOBAL!$X$53="t",TRUNC(AU228*$N228,RESUMO_GLOBAL!$X$54),AU228*$N228))</f>
        <v>0</v>
      </c>
      <c r="CF228" s="987">
        <f>IF(RESUMO_GLOBAL!$X$53="a",ROUND(AV228*$N228,RESUMO_GLOBAL!$X$54),IF(RESUMO_GLOBAL!$X$53="t",TRUNC(AV228*$N228,RESUMO_GLOBAL!$X$54),AV228*$N228))</f>
        <v>0</v>
      </c>
      <c r="CG228" s="987">
        <f>IF(RESUMO_GLOBAL!$X$53="a",ROUND(AW228*$N228,RESUMO_GLOBAL!$X$54),IF(RESUMO_GLOBAL!$X$53="t",TRUNC(AW228*$N228,RESUMO_GLOBAL!$X$54),AW228*$N228))</f>
        <v>0</v>
      </c>
      <c r="CK228" s="59">
        <f t="shared" si="162"/>
        <v>0</v>
      </c>
      <c r="CL228" s="59">
        <f t="shared" si="163"/>
        <v>0</v>
      </c>
      <c r="CM228" s="59">
        <f t="shared" si="164"/>
        <v>0</v>
      </c>
      <c r="CN228" s="59">
        <f t="shared" si="165"/>
        <v>0</v>
      </c>
      <c r="CO228" s="59">
        <f t="shared" si="166"/>
        <v>0</v>
      </c>
      <c r="CP228" s="59">
        <f t="shared" si="167"/>
        <v>0</v>
      </c>
      <c r="CQ228" s="59">
        <f t="shared" si="168"/>
        <v>0</v>
      </c>
      <c r="CR228" s="59">
        <f t="shared" si="169"/>
        <v>0</v>
      </c>
      <c r="CS228" s="59">
        <f t="shared" si="170"/>
        <v>0</v>
      </c>
      <c r="CT228" s="59">
        <f t="shared" si="171"/>
        <v>0</v>
      </c>
      <c r="CU228" s="59">
        <f t="shared" si="172"/>
        <v>0</v>
      </c>
      <c r="CV228" s="59">
        <f t="shared" si="173"/>
        <v>0</v>
      </c>
      <c r="CW228" s="59">
        <f t="shared" si="174"/>
        <v>0</v>
      </c>
      <c r="CX228" s="59">
        <f t="shared" si="175"/>
        <v>0</v>
      </c>
      <c r="CY228" s="59">
        <f t="shared" si="176"/>
        <v>0</v>
      </c>
      <c r="CZ228" s="59">
        <f t="shared" si="177"/>
        <v>0</v>
      </c>
      <c r="DA228" s="59">
        <f t="shared" si="178"/>
        <v>0</v>
      </c>
      <c r="DB228" s="59">
        <f t="shared" si="179"/>
        <v>0</v>
      </c>
      <c r="DE228">
        <f t="shared" si="161"/>
        <v>223</v>
      </c>
      <c r="DF228" t="str">
        <f t="shared" si="180"/>
        <v/>
      </c>
      <c r="DG228" s="59">
        <f>IF($C228&lt;&gt;0,SUM($CK229:CK229),0)</f>
        <v>0</v>
      </c>
      <c r="DH228" s="59">
        <f>IF($C228&lt;&gt;0,SUM($CK229:CL229),0)</f>
        <v>0</v>
      </c>
      <c r="DI228" s="59">
        <f>IF($C228&lt;&gt;0,SUM($CK229:CM229),0)</f>
        <v>0</v>
      </c>
      <c r="DJ228" s="59">
        <f>IF($C228&lt;&gt;0,SUM($CK229:CN229),0)</f>
        <v>0</v>
      </c>
      <c r="DK228" s="59">
        <f>IF($C228&lt;&gt;0,SUM($CK229:CO229),0)</f>
        <v>0</v>
      </c>
      <c r="DL228" s="59">
        <f>IF($C228&lt;&gt;0,SUM($CK229:CP229),0)</f>
        <v>0</v>
      </c>
      <c r="DM228" s="59">
        <f>IF($C228&lt;&gt;0,SUM($CK229:CQ229),0)</f>
        <v>0</v>
      </c>
      <c r="DN228" s="59">
        <f>IF($C228&lt;&gt;0,SUM($CK229:CR229),0)</f>
        <v>0</v>
      </c>
      <c r="DO228" s="59">
        <f>IF($C228&lt;&gt;0,SUM($CK229:CS229),0)</f>
        <v>0</v>
      </c>
      <c r="DP228" s="59">
        <f>IF($C228&lt;&gt;0,SUM($CK229:CT229),0)</f>
        <v>0</v>
      </c>
      <c r="DQ228" s="59">
        <f>IF($C228&lt;&gt;0,SUM($CK229:CU229),0)</f>
        <v>0</v>
      </c>
      <c r="DR228" s="59">
        <f>IF($C228&lt;&gt;0,SUM($CK229:CV229),0)</f>
        <v>0</v>
      </c>
      <c r="DS228" s="59">
        <f>IF($C228&lt;&gt;0,SUM($CK229:CW229),0)</f>
        <v>0</v>
      </c>
      <c r="DT228" s="59">
        <f>IF($C228&lt;&gt;0,SUM($CK229:CX229),0)</f>
        <v>0</v>
      </c>
      <c r="DU228" s="59">
        <f>IF($C228&lt;&gt;0,SUM($CK229:CY229),0)</f>
        <v>0</v>
      </c>
      <c r="DV228" s="59">
        <f>IF($C228&lt;&gt;0,SUM($CK229:CZ229),0)</f>
        <v>0</v>
      </c>
      <c r="DW228" s="59">
        <f>IF($C228&lt;&gt;0,SUM($CK229:DA229),0)</f>
        <v>0</v>
      </c>
      <c r="DX228" s="59">
        <f>IF($C228&lt;&gt;0,SUM($CK229:DB229),0)</f>
        <v>0</v>
      </c>
      <c r="DY228" s="952" t="str">
        <f t="shared" si="184"/>
        <v/>
      </c>
    </row>
    <row r="229" spans="1:129" ht="13.5" hidden="1" thickBot="1">
      <c r="A229" s="3" t="str">
        <f t="shared" si="185"/>
        <v/>
      </c>
      <c r="B229" s="805">
        <f>Dados_GLOBAL_Inicial!E229</f>
        <v>0</v>
      </c>
      <c r="C229" s="953">
        <f>IF(IFERROR(VALUE(Dados_GLOBAL_Inicial!F229),0)=0,0,Dados_GLOBAL_Inicial!F229)</f>
        <v>0</v>
      </c>
      <c r="D229" s="830">
        <f>Dados_GLOBAL_Inicial!G229</f>
        <v>0</v>
      </c>
      <c r="E229" s="830" t="str">
        <f>IF(IFERROR(VLOOKUP(F229,Cod_Gde_Itens!$A$1:$B$80,2,FALSE),0)&gt;549,IFERROR(VLOOKUP(F229,Cod_Gde_Itens!$A$1:$B$80,2,FALSE),0),IF(Dados_GLOBAL_Inicial!H229=0,"",Dados_GLOBAL_Inicial!H229))</f>
        <v/>
      </c>
      <c r="F229" s="823">
        <f>Dados_GLOBAL_Inicial!I229</f>
        <v>0</v>
      </c>
      <c r="G229" s="824">
        <f>Dados_GLOBAL_Inicial!J229</f>
        <v>0</v>
      </c>
      <c r="H229" s="454">
        <f>Dados_GLOBAL_Inicial!K229</f>
        <v>0</v>
      </c>
      <c r="I229" s="970">
        <f>SUM('MEDIÇÃO_OBJETO (1)'!I229)</f>
        <v>0</v>
      </c>
      <c r="J229" s="455">
        <f t="shared" si="186"/>
        <v>0</v>
      </c>
      <c r="K229" s="451">
        <f t="shared" si="187"/>
        <v>0</v>
      </c>
      <c r="L229" s="452">
        <f t="shared" si="188"/>
        <v>0</v>
      </c>
      <c r="M229" s="809">
        <f t="shared" si="189"/>
        <v>0</v>
      </c>
      <c r="N229" s="810">
        <f>IF(IFERROR(VALUE(Dados_GLOBAL_Inicial!L229),0)=0,0,Dados_GLOBAL_Inicial!L229)</f>
        <v>0</v>
      </c>
      <c r="O229" s="812">
        <f>SUM('MEDIÇÃO_OBJETO (1)'!O229)</f>
        <v>0</v>
      </c>
      <c r="P229" s="812">
        <f>SUM('MEDIÇÃO_OBJETO (1)'!P229)</f>
        <v>0</v>
      </c>
      <c r="Q229" s="813">
        <f t="shared" si="190"/>
        <v>0</v>
      </c>
      <c r="R229" s="951"/>
      <c r="S229" s="815">
        <f>SUM('MEDIÇÃO_OBJETO (1)'!S229)</f>
        <v>0</v>
      </c>
      <c r="T229" s="815">
        <f>SUM('MEDIÇÃO_OBJETO (1)'!T229)</f>
        <v>0</v>
      </c>
      <c r="V229" s="19"/>
      <c r="W229" s="978">
        <f t="shared" si="191"/>
        <v>0</v>
      </c>
      <c r="X229" s="816">
        <f t="shared" si="192"/>
        <v>0</v>
      </c>
      <c r="Y229" s="816">
        <f t="shared" si="193"/>
        <v>0</v>
      </c>
      <c r="Z229" s="817">
        <f t="shared" si="194"/>
        <v>0</v>
      </c>
      <c r="AB229" s="453">
        <f t="shared" si="181"/>
        <v>0</v>
      </c>
      <c r="AC229" s="14">
        <f t="shared" si="195"/>
        <v>0</v>
      </c>
      <c r="AD229" s="819"/>
      <c r="AE229" s="631">
        <f t="shared" si="182"/>
        <v>0</v>
      </c>
      <c r="AF229" s="818">
        <f>SUM('MEDIÇÃO_OBJETO (1)'!AG229)</f>
        <v>0</v>
      </c>
      <c r="AG229" s="541">
        <f>SUM('MEDIÇÃO_OBJETO (1)'!AH229)</f>
        <v>0</v>
      </c>
      <c r="AH229" s="541">
        <f>SUM('MEDIÇÃO_OBJETO (1)'!AI229)</f>
        <v>0</v>
      </c>
      <c r="AI229" s="541">
        <f>SUM('MEDIÇÃO_OBJETO (1)'!AJ229)</f>
        <v>0</v>
      </c>
      <c r="AJ229" s="541">
        <f>SUM('MEDIÇÃO_OBJETO (1)'!AK229)</f>
        <v>0</v>
      </c>
      <c r="AK229" s="541">
        <f>SUM('MEDIÇÃO_OBJETO (1)'!AL229)</f>
        <v>0</v>
      </c>
      <c r="AL229" s="541">
        <f>SUM('MEDIÇÃO_OBJETO (1)'!AM229)</f>
        <v>0</v>
      </c>
      <c r="AM229" s="541">
        <f>SUM('MEDIÇÃO_OBJETO (1)'!AN229)</f>
        <v>0</v>
      </c>
      <c r="AN229" s="541">
        <f>SUM('MEDIÇÃO_OBJETO (1)'!AO229)</f>
        <v>0</v>
      </c>
      <c r="AO229" s="541">
        <f>SUM('MEDIÇÃO_OBJETO (1)'!AP229)</f>
        <v>0</v>
      </c>
      <c r="AP229" s="541">
        <f>SUM('MEDIÇÃO_OBJETO (1)'!AQ229)</f>
        <v>0</v>
      </c>
      <c r="AQ229" s="541">
        <f>SUM('MEDIÇÃO_OBJETO (1)'!AR229)</f>
        <v>0</v>
      </c>
      <c r="AR229" s="541">
        <f>SUM('MEDIÇÃO_OBJETO (1)'!AS229)</f>
        <v>0</v>
      </c>
      <c r="AS229" s="541">
        <f>SUM('MEDIÇÃO_OBJETO (1)'!AT229)</f>
        <v>0</v>
      </c>
      <c r="AT229" s="541">
        <f>SUM('MEDIÇÃO_OBJETO (1)'!AU229)</f>
        <v>0</v>
      </c>
      <c r="AU229" s="541">
        <f>SUM('MEDIÇÃO_OBJETO (1)'!AV229)</f>
        <v>0</v>
      </c>
      <c r="AV229" s="541">
        <f>SUM('MEDIÇÃO_OBJETO (1)'!AW229)</f>
        <v>0</v>
      </c>
      <c r="AW229" s="541">
        <f>SUM('MEDIÇÃO_OBJETO (1)'!AX229)</f>
        <v>0</v>
      </c>
      <c r="AX229" s="977"/>
      <c r="BN229" s="992">
        <f t="shared" si="196"/>
        <v>0</v>
      </c>
      <c r="BO229" s="538">
        <f t="shared" si="183"/>
        <v>0</v>
      </c>
      <c r="BP229" s="987">
        <f>IF(RESUMO_GLOBAL!$X$53="a",ROUND(AF229*$N229,RESUMO_GLOBAL!$X$54),IF(RESUMO_GLOBAL!$X$53="t",TRUNC(AF229*$N229,RESUMO_GLOBAL!$X$54),AF229*$N229))</f>
        <v>0</v>
      </c>
      <c r="BQ229" s="987">
        <f>IF(RESUMO_GLOBAL!$X$53="a",ROUND(AG229*$N229,RESUMO_GLOBAL!$X$54),IF(RESUMO_GLOBAL!$X$53="t",TRUNC(AG229*$N229,RESUMO_GLOBAL!$X$54),AG229*$N229))</f>
        <v>0</v>
      </c>
      <c r="BR229" s="987">
        <f>IF(RESUMO_GLOBAL!$X$53="a",ROUND(AH229*$N229,RESUMO_GLOBAL!$X$54),IF(RESUMO_GLOBAL!$X$53="t",TRUNC(AH229*$N229,RESUMO_GLOBAL!$X$54),AH229*$N229))</f>
        <v>0</v>
      </c>
      <c r="BS229" s="987">
        <f>IF(RESUMO_GLOBAL!$X$53="a",ROUND(AI229*$N229,RESUMO_GLOBAL!$X$54),IF(RESUMO_GLOBAL!$X$53="t",TRUNC(AI229*$N229,RESUMO_GLOBAL!$X$54),AI229*$N229))</f>
        <v>0</v>
      </c>
      <c r="BT229" s="987">
        <f>IF(RESUMO_GLOBAL!$X$53="a",ROUND(AJ229*$N229,RESUMO_GLOBAL!$X$54),IF(RESUMO_GLOBAL!$X$53="t",TRUNC(AJ229*$N229,RESUMO_GLOBAL!$X$54),AJ229*$N229))</f>
        <v>0</v>
      </c>
      <c r="BU229" s="987">
        <f>IF(RESUMO_GLOBAL!$X$53="a",ROUND(AK229*$N229,RESUMO_GLOBAL!$X$54),IF(RESUMO_GLOBAL!$X$53="t",TRUNC(AK229*$N229,RESUMO_GLOBAL!$X$54),AK229*$N229))</f>
        <v>0</v>
      </c>
      <c r="BV229" s="987">
        <f>IF(RESUMO_GLOBAL!$X$53="a",ROUND(AL229*$N229,RESUMO_GLOBAL!$X$54),IF(RESUMO_GLOBAL!$X$53="t",TRUNC(AL229*$N229,RESUMO_GLOBAL!$X$54),AL229*$N229))</f>
        <v>0</v>
      </c>
      <c r="BW229" s="987">
        <f>IF(RESUMO_GLOBAL!$X$53="a",ROUND(AM229*$N229,RESUMO_GLOBAL!$X$54),IF(RESUMO_GLOBAL!$X$53="t",TRUNC(AM229*$N229,RESUMO_GLOBAL!$X$54),AM229*$N229))</f>
        <v>0</v>
      </c>
      <c r="BX229" s="987">
        <f>IF(RESUMO_GLOBAL!$X$53="a",ROUND(AN229*$N229,RESUMO_GLOBAL!$X$54),IF(RESUMO_GLOBAL!$X$53="t",TRUNC(AN229*$N229,RESUMO_GLOBAL!$X$54),AN229*$N229))</f>
        <v>0</v>
      </c>
      <c r="BY229" s="987">
        <f>IF(RESUMO_GLOBAL!$X$53="a",ROUND(AO229*$N229,RESUMO_GLOBAL!$X$54),IF(RESUMO_GLOBAL!$X$53="t",TRUNC(AO229*$N229,RESUMO_GLOBAL!$X$54),AO229*$N229))</f>
        <v>0</v>
      </c>
      <c r="BZ229" s="987">
        <f>IF(RESUMO_GLOBAL!$X$53="a",ROUND(AP229*$N229,RESUMO_GLOBAL!$X$54),IF(RESUMO_GLOBAL!$X$53="t",TRUNC(AP229*$N229,RESUMO_GLOBAL!$X$54),AP229*$N229))</f>
        <v>0</v>
      </c>
      <c r="CA229" s="987">
        <f>IF(RESUMO_GLOBAL!$X$53="a",ROUND(AQ229*$N229,RESUMO_GLOBAL!$X$54),IF(RESUMO_GLOBAL!$X$53="t",TRUNC(AQ229*$N229,RESUMO_GLOBAL!$X$54),AQ229*$N229))</f>
        <v>0</v>
      </c>
      <c r="CB229" s="987">
        <f>IF(RESUMO_GLOBAL!$X$53="a",ROUND(AR229*$N229,RESUMO_GLOBAL!$X$54),IF(RESUMO_GLOBAL!$X$53="t",TRUNC(AR229*$N229,RESUMO_GLOBAL!$X$54),AR229*$N229))</f>
        <v>0</v>
      </c>
      <c r="CC229" s="987">
        <f>IF(RESUMO_GLOBAL!$X$53="a",ROUND(AS229*$N229,RESUMO_GLOBAL!$X$54),IF(RESUMO_GLOBAL!$X$53="t",TRUNC(AS229*$N229,RESUMO_GLOBAL!$X$54),AS229*$N229))</f>
        <v>0</v>
      </c>
      <c r="CD229" s="987">
        <f>IF(RESUMO_GLOBAL!$X$53="a",ROUND(AT229*$N229,RESUMO_GLOBAL!$X$54),IF(RESUMO_GLOBAL!$X$53="t",TRUNC(AT229*$N229,RESUMO_GLOBAL!$X$54),AT229*$N229))</f>
        <v>0</v>
      </c>
      <c r="CE229" s="987">
        <f>IF(RESUMO_GLOBAL!$X$53="a",ROUND(AU229*$N229,RESUMO_GLOBAL!$X$54),IF(RESUMO_GLOBAL!$X$53="t",TRUNC(AU229*$N229,RESUMO_GLOBAL!$X$54),AU229*$N229))</f>
        <v>0</v>
      </c>
      <c r="CF229" s="987">
        <f>IF(RESUMO_GLOBAL!$X$53="a",ROUND(AV229*$N229,RESUMO_GLOBAL!$X$54),IF(RESUMO_GLOBAL!$X$53="t",TRUNC(AV229*$N229,RESUMO_GLOBAL!$X$54),AV229*$N229))</f>
        <v>0</v>
      </c>
      <c r="CG229" s="987">
        <f>IF(RESUMO_GLOBAL!$X$53="a",ROUND(AW229*$N229,RESUMO_GLOBAL!$X$54),IF(RESUMO_GLOBAL!$X$53="t",TRUNC(AW229*$N229,RESUMO_GLOBAL!$X$54),AW229*$N229))</f>
        <v>0</v>
      </c>
      <c r="CK229" s="59">
        <f t="shared" si="162"/>
        <v>0</v>
      </c>
      <c r="CL229" s="59">
        <f t="shared" si="163"/>
        <v>0</v>
      </c>
      <c r="CM229" s="59">
        <f t="shared" si="164"/>
        <v>0</v>
      </c>
      <c r="CN229" s="59">
        <f t="shared" si="165"/>
        <v>0</v>
      </c>
      <c r="CO229" s="59">
        <f t="shared" si="166"/>
        <v>0</v>
      </c>
      <c r="CP229" s="59">
        <f t="shared" si="167"/>
        <v>0</v>
      </c>
      <c r="CQ229" s="59">
        <f t="shared" si="168"/>
        <v>0</v>
      </c>
      <c r="CR229" s="59">
        <f t="shared" si="169"/>
        <v>0</v>
      </c>
      <c r="CS229" s="59">
        <f t="shared" si="170"/>
        <v>0</v>
      </c>
      <c r="CT229" s="59">
        <f t="shared" si="171"/>
        <v>0</v>
      </c>
      <c r="CU229" s="59">
        <f t="shared" si="172"/>
        <v>0</v>
      </c>
      <c r="CV229" s="59">
        <f t="shared" si="173"/>
        <v>0</v>
      </c>
      <c r="CW229" s="59">
        <f t="shared" si="174"/>
        <v>0</v>
      </c>
      <c r="CX229" s="59">
        <f t="shared" si="175"/>
        <v>0</v>
      </c>
      <c r="CY229" s="59">
        <f t="shared" si="176"/>
        <v>0</v>
      </c>
      <c r="CZ229" s="59">
        <f t="shared" si="177"/>
        <v>0</v>
      </c>
      <c r="DA229" s="59">
        <f t="shared" si="178"/>
        <v>0</v>
      </c>
      <c r="DB229" s="59">
        <f t="shared" si="179"/>
        <v>0</v>
      </c>
      <c r="DE229">
        <f t="shared" si="161"/>
        <v>224</v>
      </c>
      <c r="DF229" t="str">
        <f t="shared" si="180"/>
        <v/>
      </c>
      <c r="DG229" s="59">
        <f>IF($C229&lt;&gt;0,SUM($CK230:CK230),0)</f>
        <v>0</v>
      </c>
      <c r="DH229" s="59">
        <f>IF($C229&lt;&gt;0,SUM($CK230:CL230),0)</f>
        <v>0</v>
      </c>
      <c r="DI229" s="59">
        <f>IF($C229&lt;&gt;0,SUM($CK230:CM230),0)</f>
        <v>0</v>
      </c>
      <c r="DJ229" s="59">
        <f>IF($C229&lt;&gt;0,SUM($CK230:CN230),0)</f>
        <v>0</v>
      </c>
      <c r="DK229" s="59">
        <f>IF($C229&lt;&gt;0,SUM($CK230:CO230),0)</f>
        <v>0</v>
      </c>
      <c r="DL229" s="59">
        <f>IF($C229&lt;&gt;0,SUM($CK230:CP230),0)</f>
        <v>0</v>
      </c>
      <c r="DM229" s="59">
        <f>IF($C229&lt;&gt;0,SUM($CK230:CQ230),0)</f>
        <v>0</v>
      </c>
      <c r="DN229" s="59">
        <f>IF($C229&lt;&gt;0,SUM($CK230:CR230),0)</f>
        <v>0</v>
      </c>
      <c r="DO229" s="59">
        <f>IF($C229&lt;&gt;0,SUM($CK230:CS230),0)</f>
        <v>0</v>
      </c>
      <c r="DP229" s="59">
        <f>IF($C229&lt;&gt;0,SUM($CK230:CT230),0)</f>
        <v>0</v>
      </c>
      <c r="DQ229" s="59">
        <f>IF($C229&lt;&gt;0,SUM($CK230:CU230),0)</f>
        <v>0</v>
      </c>
      <c r="DR229" s="59">
        <f>IF($C229&lt;&gt;0,SUM($CK230:CV230),0)</f>
        <v>0</v>
      </c>
      <c r="DS229" s="59">
        <f>IF($C229&lt;&gt;0,SUM($CK230:CW230),0)</f>
        <v>0</v>
      </c>
      <c r="DT229" s="59">
        <f>IF($C229&lt;&gt;0,SUM($CK230:CX230),0)</f>
        <v>0</v>
      </c>
      <c r="DU229" s="59">
        <f>IF($C229&lt;&gt;0,SUM($CK230:CY230),0)</f>
        <v>0</v>
      </c>
      <c r="DV229" s="59">
        <f>IF($C229&lt;&gt;0,SUM($CK230:CZ230),0)</f>
        <v>0</v>
      </c>
      <c r="DW229" s="59">
        <f>IF($C229&lt;&gt;0,SUM($CK230:DA230),0)</f>
        <v>0</v>
      </c>
      <c r="DX229" s="59">
        <f>IF($C229&lt;&gt;0,SUM($CK230:DB230),0)</f>
        <v>0</v>
      </c>
      <c r="DY229" s="952" t="str">
        <f t="shared" si="184"/>
        <v/>
      </c>
    </row>
    <row r="230" spans="1:129" ht="13.5" hidden="1" thickBot="1">
      <c r="A230" s="3" t="str">
        <f t="shared" si="185"/>
        <v/>
      </c>
      <c r="B230" s="805">
        <f>Dados_GLOBAL_Inicial!E230</f>
        <v>0</v>
      </c>
      <c r="C230" s="953">
        <f>IF(IFERROR(VALUE(Dados_GLOBAL_Inicial!F230),0)=0,0,Dados_GLOBAL_Inicial!F230)</f>
        <v>0</v>
      </c>
      <c r="D230" s="830">
        <f>Dados_GLOBAL_Inicial!G230</f>
        <v>0</v>
      </c>
      <c r="E230" s="830" t="str">
        <f>IF(IFERROR(VLOOKUP(F230,Cod_Gde_Itens!$A$1:$B$80,2,FALSE),0)&gt;549,IFERROR(VLOOKUP(F230,Cod_Gde_Itens!$A$1:$B$80,2,FALSE),0),IF(Dados_GLOBAL_Inicial!H230=0,"",Dados_GLOBAL_Inicial!H230))</f>
        <v/>
      </c>
      <c r="F230" s="823">
        <f>Dados_GLOBAL_Inicial!I230</f>
        <v>0</v>
      </c>
      <c r="G230" s="824">
        <f>Dados_GLOBAL_Inicial!J230</f>
        <v>0</v>
      </c>
      <c r="H230" s="454">
        <f>Dados_GLOBAL_Inicial!K230</f>
        <v>0</v>
      </c>
      <c r="I230" s="970">
        <f>SUM('MEDIÇÃO_OBJETO (1)'!I230)</f>
        <v>0</v>
      </c>
      <c r="J230" s="455">
        <f t="shared" si="186"/>
        <v>0</v>
      </c>
      <c r="K230" s="451">
        <f t="shared" si="187"/>
        <v>0</v>
      </c>
      <c r="L230" s="452">
        <f t="shared" si="188"/>
        <v>0</v>
      </c>
      <c r="M230" s="809">
        <f t="shared" si="189"/>
        <v>0</v>
      </c>
      <c r="N230" s="810">
        <f>IF(IFERROR(VALUE(Dados_GLOBAL_Inicial!L230),0)=0,0,Dados_GLOBAL_Inicial!L230)</f>
        <v>0</v>
      </c>
      <c r="O230" s="812">
        <f>SUM('MEDIÇÃO_OBJETO (1)'!O230)</f>
        <v>0</v>
      </c>
      <c r="P230" s="812">
        <f>SUM('MEDIÇÃO_OBJETO (1)'!P230)</f>
        <v>0</v>
      </c>
      <c r="Q230" s="813">
        <f t="shared" si="190"/>
        <v>0</v>
      </c>
      <c r="R230" s="951"/>
      <c r="S230" s="815">
        <f>SUM('MEDIÇÃO_OBJETO (1)'!S230)</f>
        <v>0</v>
      </c>
      <c r="T230" s="815">
        <f>SUM('MEDIÇÃO_OBJETO (1)'!T230)</f>
        <v>0</v>
      </c>
      <c r="V230" s="19"/>
      <c r="W230" s="978">
        <f t="shared" si="191"/>
        <v>0</v>
      </c>
      <c r="X230" s="816">
        <f t="shared" si="192"/>
        <v>0</v>
      </c>
      <c r="Y230" s="816">
        <f t="shared" si="193"/>
        <v>0</v>
      </c>
      <c r="Z230" s="817">
        <f t="shared" si="194"/>
        <v>0</v>
      </c>
      <c r="AB230" s="453">
        <f t="shared" si="181"/>
        <v>0</v>
      </c>
      <c r="AC230" s="14">
        <f t="shared" si="195"/>
        <v>0</v>
      </c>
      <c r="AD230" s="819"/>
      <c r="AE230" s="631">
        <f t="shared" si="182"/>
        <v>0</v>
      </c>
      <c r="AF230" s="818">
        <f>SUM('MEDIÇÃO_OBJETO (1)'!AG230)</f>
        <v>0</v>
      </c>
      <c r="AG230" s="541">
        <f>SUM('MEDIÇÃO_OBJETO (1)'!AH230)</f>
        <v>0</v>
      </c>
      <c r="AH230" s="541">
        <f>SUM('MEDIÇÃO_OBJETO (1)'!AI230)</f>
        <v>0</v>
      </c>
      <c r="AI230" s="541">
        <f>SUM('MEDIÇÃO_OBJETO (1)'!AJ230)</f>
        <v>0</v>
      </c>
      <c r="AJ230" s="541">
        <f>SUM('MEDIÇÃO_OBJETO (1)'!AK230)</f>
        <v>0</v>
      </c>
      <c r="AK230" s="541">
        <f>SUM('MEDIÇÃO_OBJETO (1)'!AL230)</f>
        <v>0</v>
      </c>
      <c r="AL230" s="541">
        <f>SUM('MEDIÇÃO_OBJETO (1)'!AM230)</f>
        <v>0</v>
      </c>
      <c r="AM230" s="541">
        <f>SUM('MEDIÇÃO_OBJETO (1)'!AN230)</f>
        <v>0</v>
      </c>
      <c r="AN230" s="541">
        <f>SUM('MEDIÇÃO_OBJETO (1)'!AO230)</f>
        <v>0</v>
      </c>
      <c r="AO230" s="541">
        <f>SUM('MEDIÇÃO_OBJETO (1)'!AP230)</f>
        <v>0</v>
      </c>
      <c r="AP230" s="541">
        <f>SUM('MEDIÇÃO_OBJETO (1)'!AQ230)</f>
        <v>0</v>
      </c>
      <c r="AQ230" s="541">
        <f>SUM('MEDIÇÃO_OBJETO (1)'!AR230)</f>
        <v>0</v>
      </c>
      <c r="AR230" s="541">
        <f>SUM('MEDIÇÃO_OBJETO (1)'!AS230)</f>
        <v>0</v>
      </c>
      <c r="AS230" s="541">
        <f>SUM('MEDIÇÃO_OBJETO (1)'!AT230)</f>
        <v>0</v>
      </c>
      <c r="AT230" s="541">
        <f>SUM('MEDIÇÃO_OBJETO (1)'!AU230)</f>
        <v>0</v>
      </c>
      <c r="AU230" s="541">
        <f>SUM('MEDIÇÃO_OBJETO (1)'!AV230)</f>
        <v>0</v>
      </c>
      <c r="AV230" s="541">
        <f>SUM('MEDIÇÃO_OBJETO (1)'!AW230)</f>
        <v>0</v>
      </c>
      <c r="AW230" s="541">
        <f>SUM('MEDIÇÃO_OBJETO (1)'!AX230)</f>
        <v>0</v>
      </c>
      <c r="AX230" s="977"/>
      <c r="BN230" s="992">
        <f t="shared" si="196"/>
        <v>0</v>
      </c>
      <c r="BO230" s="538">
        <f t="shared" si="183"/>
        <v>0</v>
      </c>
      <c r="BP230" s="987">
        <f>IF(RESUMO_GLOBAL!$X$53="a",ROUND(AF230*$N230,RESUMO_GLOBAL!$X$54),IF(RESUMO_GLOBAL!$X$53="t",TRUNC(AF230*$N230,RESUMO_GLOBAL!$X$54),AF230*$N230))</f>
        <v>0</v>
      </c>
      <c r="BQ230" s="987">
        <f>IF(RESUMO_GLOBAL!$X$53="a",ROUND(AG230*$N230,RESUMO_GLOBAL!$X$54),IF(RESUMO_GLOBAL!$X$53="t",TRUNC(AG230*$N230,RESUMO_GLOBAL!$X$54),AG230*$N230))</f>
        <v>0</v>
      </c>
      <c r="BR230" s="987">
        <f>IF(RESUMO_GLOBAL!$X$53="a",ROUND(AH230*$N230,RESUMO_GLOBAL!$X$54),IF(RESUMO_GLOBAL!$X$53="t",TRUNC(AH230*$N230,RESUMO_GLOBAL!$X$54),AH230*$N230))</f>
        <v>0</v>
      </c>
      <c r="BS230" s="987">
        <f>IF(RESUMO_GLOBAL!$X$53="a",ROUND(AI230*$N230,RESUMO_GLOBAL!$X$54),IF(RESUMO_GLOBAL!$X$53="t",TRUNC(AI230*$N230,RESUMO_GLOBAL!$X$54),AI230*$N230))</f>
        <v>0</v>
      </c>
      <c r="BT230" s="987">
        <f>IF(RESUMO_GLOBAL!$X$53="a",ROUND(AJ230*$N230,RESUMO_GLOBAL!$X$54),IF(RESUMO_GLOBAL!$X$53="t",TRUNC(AJ230*$N230,RESUMO_GLOBAL!$X$54),AJ230*$N230))</f>
        <v>0</v>
      </c>
      <c r="BU230" s="987">
        <f>IF(RESUMO_GLOBAL!$X$53="a",ROUND(AK230*$N230,RESUMO_GLOBAL!$X$54),IF(RESUMO_GLOBAL!$X$53="t",TRUNC(AK230*$N230,RESUMO_GLOBAL!$X$54),AK230*$N230))</f>
        <v>0</v>
      </c>
      <c r="BV230" s="987">
        <f>IF(RESUMO_GLOBAL!$X$53="a",ROUND(AL230*$N230,RESUMO_GLOBAL!$X$54),IF(RESUMO_GLOBAL!$X$53="t",TRUNC(AL230*$N230,RESUMO_GLOBAL!$X$54),AL230*$N230))</f>
        <v>0</v>
      </c>
      <c r="BW230" s="987">
        <f>IF(RESUMO_GLOBAL!$X$53="a",ROUND(AM230*$N230,RESUMO_GLOBAL!$X$54),IF(RESUMO_GLOBAL!$X$53="t",TRUNC(AM230*$N230,RESUMO_GLOBAL!$X$54),AM230*$N230))</f>
        <v>0</v>
      </c>
      <c r="BX230" s="987">
        <f>IF(RESUMO_GLOBAL!$X$53="a",ROUND(AN230*$N230,RESUMO_GLOBAL!$X$54),IF(RESUMO_GLOBAL!$X$53="t",TRUNC(AN230*$N230,RESUMO_GLOBAL!$X$54),AN230*$N230))</f>
        <v>0</v>
      </c>
      <c r="BY230" s="987">
        <f>IF(RESUMO_GLOBAL!$X$53="a",ROUND(AO230*$N230,RESUMO_GLOBAL!$X$54),IF(RESUMO_GLOBAL!$X$53="t",TRUNC(AO230*$N230,RESUMO_GLOBAL!$X$54),AO230*$N230))</f>
        <v>0</v>
      </c>
      <c r="BZ230" s="987">
        <f>IF(RESUMO_GLOBAL!$X$53="a",ROUND(AP230*$N230,RESUMO_GLOBAL!$X$54),IF(RESUMO_GLOBAL!$X$53="t",TRUNC(AP230*$N230,RESUMO_GLOBAL!$X$54),AP230*$N230))</f>
        <v>0</v>
      </c>
      <c r="CA230" s="987">
        <f>IF(RESUMO_GLOBAL!$X$53="a",ROUND(AQ230*$N230,RESUMO_GLOBAL!$X$54),IF(RESUMO_GLOBAL!$X$53="t",TRUNC(AQ230*$N230,RESUMO_GLOBAL!$X$54),AQ230*$N230))</f>
        <v>0</v>
      </c>
      <c r="CB230" s="987">
        <f>IF(RESUMO_GLOBAL!$X$53="a",ROUND(AR230*$N230,RESUMO_GLOBAL!$X$54),IF(RESUMO_GLOBAL!$X$53="t",TRUNC(AR230*$N230,RESUMO_GLOBAL!$X$54),AR230*$N230))</f>
        <v>0</v>
      </c>
      <c r="CC230" s="987">
        <f>IF(RESUMO_GLOBAL!$X$53="a",ROUND(AS230*$N230,RESUMO_GLOBAL!$X$54),IF(RESUMO_GLOBAL!$X$53="t",TRUNC(AS230*$N230,RESUMO_GLOBAL!$X$54),AS230*$N230))</f>
        <v>0</v>
      </c>
      <c r="CD230" s="987">
        <f>IF(RESUMO_GLOBAL!$X$53="a",ROUND(AT230*$N230,RESUMO_GLOBAL!$X$54),IF(RESUMO_GLOBAL!$X$53="t",TRUNC(AT230*$N230,RESUMO_GLOBAL!$X$54),AT230*$N230))</f>
        <v>0</v>
      </c>
      <c r="CE230" s="987">
        <f>IF(RESUMO_GLOBAL!$X$53="a",ROUND(AU230*$N230,RESUMO_GLOBAL!$X$54),IF(RESUMO_GLOBAL!$X$53="t",TRUNC(AU230*$N230,RESUMO_GLOBAL!$X$54),AU230*$N230))</f>
        <v>0</v>
      </c>
      <c r="CF230" s="987">
        <f>IF(RESUMO_GLOBAL!$X$53="a",ROUND(AV230*$N230,RESUMO_GLOBAL!$X$54),IF(RESUMO_GLOBAL!$X$53="t",TRUNC(AV230*$N230,RESUMO_GLOBAL!$X$54),AV230*$N230))</f>
        <v>0</v>
      </c>
      <c r="CG230" s="987">
        <f>IF(RESUMO_GLOBAL!$X$53="a",ROUND(AW230*$N230,RESUMO_GLOBAL!$X$54),IF(RESUMO_GLOBAL!$X$53="t",TRUNC(AW230*$N230,RESUMO_GLOBAL!$X$54),AW230*$N230))</f>
        <v>0</v>
      </c>
      <c r="CK230" s="59">
        <f t="shared" si="162"/>
        <v>0</v>
      </c>
      <c r="CL230" s="59">
        <f t="shared" si="163"/>
        <v>0</v>
      </c>
      <c r="CM230" s="59">
        <f t="shared" si="164"/>
        <v>0</v>
      </c>
      <c r="CN230" s="59">
        <f t="shared" si="165"/>
        <v>0</v>
      </c>
      <c r="CO230" s="59">
        <f t="shared" si="166"/>
        <v>0</v>
      </c>
      <c r="CP230" s="59">
        <f t="shared" si="167"/>
        <v>0</v>
      </c>
      <c r="CQ230" s="59">
        <f t="shared" si="168"/>
        <v>0</v>
      </c>
      <c r="CR230" s="59">
        <f t="shared" si="169"/>
        <v>0</v>
      </c>
      <c r="CS230" s="59">
        <f t="shared" si="170"/>
        <v>0</v>
      </c>
      <c r="CT230" s="59">
        <f t="shared" si="171"/>
        <v>0</v>
      </c>
      <c r="CU230" s="59">
        <f t="shared" si="172"/>
        <v>0</v>
      </c>
      <c r="CV230" s="59">
        <f t="shared" si="173"/>
        <v>0</v>
      </c>
      <c r="CW230" s="59">
        <f t="shared" si="174"/>
        <v>0</v>
      </c>
      <c r="CX230" s="59">
        <f t="shared" si="175"/>
        <v>0</v>
      </c>
      <c r="CY230" s="59">
        <f t="shared" si="176"/>
        <v>0</v>
      </c>
      <c r="CZ230" s="59">
        <f t="shared" si="177"/>
        <v>0</v>
      </c>
      <c r="DA230" s="59">
        <f t="shared" si="178"/>
        <v>0</v>
      </c>
      <c r="DB230" s="59">
        <f t="shared" si="179"/>
        <v>0</v>
      </c>
      <c r="DE230">
        <f t="shared" si="161"/>
        <v>225</v>
      </c>
      <c r="DF230" t="str">
        <f t="shared" si="180"/>
        <v/>
      </c>
      <c r="DG230" s="59">
        <f>IF($C230&lt;&gt;0,SUM($CK231:CK231),0)</f>
        <v>0</v>
      </c>
      <c r="DH230" s="59">
        <f>IF($C230&lt;&gt;0,SUM($CK231:CL231),0)</f>
        <v>0</v>
      </c>
      <c r="DI230" s="59">
        <f>IF($C230&lt;&gt;0,SUM($CK231:CM231),0)</f>
        <v>0</v>
      </c>
      <c r="DJ230" s="59">
        <f>IF($C230&lt;&gt;0,SUM($CK231:CN231),0)</f>
        <v>0</v>
      </c>
      <c r="DK230" s="59">
        <f>IF($C230&lt;&gt;0,SUM($CK231:CO231),0)</f>
        <v>0</v>
      </c>
      <c r="DL230" s="59">
        <f>IF($C230&lt;&gt;0,SUM($CK231:CP231),0)</f>
        <v>0</v>
      </c>
      <c r="DM230" s="59">
        <f>IF($C230&lt;&gt;0,SUM($CK231:CQ231),0)</f>
        <v>0</v>
      </c>
      <c r="DN230" s="59">
        <f>IF($C230&lt;&gt;0,SUM($CK231:CR231),0)</f>
        <v>0</v>
      </c>
      <c r="DO230" s="59">
        <f>IF($C230&lt;&gt;0,SUM($CK231:CS231),0)</f>
        <v>0</v>
      </c>
      <c r="DP230" s="59">
        <f>IF($C230&lt;&gt;0,SUM($CK231:CT231),0)</f>
        <v>0</v>
      </c>
      <c r="DQ230" s="59">
        <f>IF($C230&lt;&gt;0,SUM($CK231:CU231),0)</f>
        <v>0</v>
      </c>
      <c r="DR230" s="59">
        <f>IF($C230&lt;&gt;0,SUM($CK231:CV231),0)</f>
        <v>0</v>
      </c>
      <c r="DS230" s="59">
        <f>IF($C230&lt;&gt;0,SUM($CK231:CW231),0)</f>
        <v>0</v>
      </c>
      <c r="DT230" s="59">
        <f>IF($C230&lt;&gt;0,SUM($CK231:CX231),0)</f>
        <v>0</v>
      </c>
      <c r="DU230" s="59">
        <f>IF($C230&lt;&gt;0,SUM($CK231:CY231),0)</f>
        <v>0</v>
      </c>
      <c r="DV230" s="59">
        <f>IF($C230&lt;&gt;0,SUM($CK231:CZ231),0)</f>
        <v>0</v>
      </c>
      <c r="DW230" s="59">
        <f>IF($C230&lt;&gt;0,SUM($CK231:DA231),0)</f>
        <v>0</v>
      </c>
      <c r="DX230" s="59">
        <f>IF($C230&lt;&gt;0,SUM($CK231:DB231),0)</f>
        <v>0</v>
      </c>
      <c r="DY230" s="952" t="str">
        <f t="shared" si="184"/>
        <v/>
      </c>
    </row>
    <row r="231" spans="1:129" ht="13.5" hidden="1" thickBot="1">
      <c r="A231" s="3" t="str">
        <f t="shared" si="185"/>
        <v/>
      </c>
      <c r="B231" s="805">
        <f>Dados_GLOBAL_Inicial!E231</f>
        <v>0</v>
      </c>
      <c r="C231" s="953">
        <f>IF(IFERROR(VALUE(Dados_GLOBAL_Inicial!F231),0)=0,0,Dados_GLOBAL_Inicial!F231)</f>
        <v>0</v>
      </c>
      <c r="D231" s="830">
        <f>Dados_GLOBAL_Inicial!G231</f>
        <v>0</v>
      </c>
      <c r="E231" s="830" t="str">
        <f>IF(IFERROR(VLOOKUP(F231,Cod_Gde_Itens!$A$1:$B$80,2,FALSE),0)&gt;549,IFERROR(VLOOKUP(F231,Cod_Gde_Itens!$A$1:$B$80,2,FALSE),0),IF(Dados_GLOBAL_Inicial!H231=0,"",Dados_GLOBAL_Inicial!H231))</f>
        <v/>
      </c>
      <c r="F231" s="823">
        <f>Dados_GLOBAL_Inicial!I231</f>
        <v>0</v>
      </c>
      <c r="G231" s="824">
        <f>Dados_GLOBAL_Inicial!J231</f>
        <v>0</v>
      </c>
      <c r="H231" s="454">
        <f>Dados_GLOBAL_Inicial!K231</f>
        <v>0</v>
      </c>
      <c r="I231" s="970">
        <f>SUM('MEDIÇÃO_OBJETO (1)'!I231)</f>
        <v>0</v>
      </c>
      <c r="J231" s="455">
        <f t="shared" si="186"/>
        <v>0</v>
      </c>
      <c r="K231" s="451">
        <f t="shared" si="187"/>
        <v>0</v>
      </c>
      <c r="L231" s="452">
        <f t="shared" si="188"/>
        <v>0</v>
      </c>
      <c r="M231" s="809">
        <f t="shared" si="189"/>
        <v>0</v>
      </c>
      <c r="N231" s="810">
        <f>IF(IFERROR(VALUE(Dados_GLOBAL_Inicial!L231),0)=0,0,Dados_GLOBAL_Inicial!L231)</f>
        <v>0</v>
      </c>
      <c r="O231" s="812">
        <f>SUM('MEDIÇÃO_OBJETO (1)'!O231)</f>
        <v>0</v>
      </c>
      <c r="P231" s="812">
        <f>SUM('MEDIÇÃO_OBJETO (1)'!P231)</f>
        <v>0</v>
      </c>
      <c r="Q231" s="813">
        <f t="shared" si="190"/>
        <v>0</v>
      </c>
      <c r="R231" s="951"/>
      <c r="S231" s="815">
        <f>SUM('MEDIÇÃO_OBJETO (1)'!S231)</f>
        <v>0</v>
      </c>
      <c r="T231" s="815">
        <f>SUM('MEDIÇÃO_OBJETO (1)'!T231)</f>
        <v>0</v>
      </c>
      <c r="V231" s="19"/>
      <c r="W231" s="978">
        <f t="shared" si="191"/>
        <v>0</v>
      </c>
      <c r="X231" s="816">
        <f t="shared" si="192"/>
        <v>0</v>
      </c>
      <c r="Y231" s="816">
        <f t="shared" si="193"/>
        <v>0</v>
      </c>
      <c r="Z231" s="817">
        <f t="shared" si="194"/>
        <v>0</v>
      </c>
      <c r="AB231" s="453">
        <f t="shared" si="181"/>
        <v>0</v>
      </c>
      <c r="AC231" s="14">
        <f t="shared" si="195"/>
        <v>0</v>
      </c>
      <c r="AD231" s="819"/>
      <c r="AE231" s="631">
        <f t="shared" si="182"/>
        <v>0</v>
      </c>
      <c r="AF231" s="818">
        <f>SUM('MEDIÇÃO_OBJETO (1)'!AG231)</f>
        <v>0</v>
      </c>
      <c r="AG231" s="541">
        <f>SUM('MEDIÇÃO_OBJETO (1)'!AH231)</f>
        <v>0</v>
      </c>
      <c r="AH231" s="541">
        <f>SUM('MEDIÇÃO_OBJETO (1)'!AI231)</f>
        <v>0</v>
      </c>
      <c r="AI231" s="541">
        <f>SUM('MEDIÇÃO_OBJETO (1)'!AJ231)</f>
        <v>0</v>
      </c>
      <c r="AJ231" s="541">
        <f>SUM('MEDIÇÃO_OBJETO (1)'!AK231)</f>
        <v>0</v>
      </c>
      <c r="AK231" s="541">
        <f>SUM('MEDIÇÃO_OBJETO (1)'!AL231)</f>
        <v>0</v>
      </c>
      <c r="AL231" s="541">
        <f>SUM('MEDIÇÃO_OBJETO (1)'!AM231)</f>
        <v>0</v>
      </c>
      <c r="AM231" s="541">
        <f>SUM('MEDIÇÃO_OBJETO (1)'!AN231)</f>
        <v>0</v>
      </c>
      <c r="AN231" s="541">
        <f>SUM('MEDIÇÃO_OBJETO (1)'!AO231)</f>
        <v>0</v>
      </c>
      <c r="AO231" s="541">
        <f>SUM('MEDIÇÃO_OBJETO (1)'!AP231)</f>
        <v>0</v>
      </c>
      <c r="AP231" s="541">
        <f>SUM('MEDIÇÃO_OBJETO (1)'!AQ231)</f>
        <v>0</v>
      </c>
      <c r="AQ231" s="541">
        <f>SUM('MEDIÇÃO_OBJETO (1)'!AR231)</f>
        <v>0</v>
      </c>
      <c r="AR231" s="541">
        <f>SUM('MEDIÇÃO_OBJETO (1)'!AS231)</f>
        <v>0</v>
      </c>
      <c r="AS231" s="541">
        <f>SUM('MEDIÇÃO_OBJETO (1)'!AT231)</f>
        <v>0</v>
      </c>
      <c r="AT231" s="541">
        <f>SUM('MEDIÇÃO_OBJETO (1)'!AU231)</f>
        <v>0</v>
      </c>
      <c r="AU231" s="541">
        <f>SUM('MEDIÇÃO_OBJETO (1)'!AV231)</f>
        <v>0</v>
      </c>
      <c r="AV231" s="541">
        <f>SUM('MEDIÇÃO_OBJETO (1)'!AW231)</f>
        <v>0</v>
      </c>
      <c r="AW231" s="541">
        <f>SUM('MEDIÇÃO_OBJETO (1)'!AX231)</f>
        <v>0</v>
      </c>
      <c r="AX231" s="977"/>
      <c r="BN231" s="992">
        <f t="shared" si="196"/>
        <v>0</v>
      </c>
      <c r="BO231" s="538">
        <f t="shared" si="183"/>
        <v>0</v>
      </c>
      <c r="BP231" s="987">
        <f>IF(RESUMO_GLOBAL!$X$53="a",ROUND(AF231*$N231,RESUMO_GLOBAL!$X$54),IF(RESUMO_GLOBAL!$X$53="t",TRUNC(AF231*$N231,RESUMO_GLOBAL!$X$54),AF231*$N231))</f>
        <v>0</v>
      </c>
      <c r="BQ231" s="987">
        <f>IF(RESUMO_GLOBAL!$X$53="a",ROUND(AG231*$N231,RESUMO_GLOBAL!$X$54),IF(RESUMO_GLOBAL!$X$53="t",TRUNC(AG231*$N231,RESUMO_GLOBAL!$X$54),AG231*$N231))</f>
        <v>0</v>
      </c>
      <c r="BR231" s="987">
        <f>IF(RESUMO_GLOBAL!$X$53="a",ROUND(AH231*$N231,RESUMO_GLOBAL!$X$54),IF(RESUMO_GLOBAL!$X$53="t",TRUNC(AH231*$N231,RESUMO_GLOBAL!$X$54),AH231*$N231))</f>
        <v>0</v>
      </c>
      <c r="BS231" s="987">
        <f>IF(RESUMO_GLOBAL!$X$53="a",ROUND(AI231*$N231,RESUMO_GLOBAL!$X$54),IF(RESUMO_GLOBAL!$X$53="t",TRUNC(AI231*$N231,RESUMO_GLOBAL!$X$54),AI231*$N231))</f>
        <v>0</v>
      </c>
      <c r="BT231" s="987">
        <f>IF(RESUMO_GLOBAL!$X$53="a",ROUND(AJ231*$N231,RESUMO_GLOBAL!$X$54),IF(RESUMO_GLOBAL!$X$53="t",TRUNC(AJ231*$N231,RESUMO_GLOBAL!$X$54),AJ231*$N231))</f>
        <v>0</v>
      </c>
      <c r="BU231" s="987">
        <f>IF(RESUMO_GLOBAL!$X$53="a",ROUND(AK231*$N231,RESUMO_GLOBAL!$X$54),IF(RESUMO_GLOBAL!$X$53="t",TRUNC(AK231*$N231,RESUMO_GLOBAL!$X$54),AK231*$N231))</f>
        <v>0</v>
      </c>
      <c r="BV231" s="987">
        <f>IF(RESUMO_GLOBAL!$X$53="a",ROUND(AL231*$N231,RESUMO_GLOBAL!$X$54),IF(RESUMO_GLOBAL!$X$53="t",TRUNC(AL231*$N231,RESUMO_GLOBAL!$X$54),AL231*$N231))</f>
        <v>0</v>
      </c>
      <c r="BW231" s="987">
        <f>IF(RESUMO_GLOBAL!$X$53="a",ROUND(AM231*$N231,RESUMO_GLOBAL!$X$54),IF(RESUMO_GLOBAL!$X$53="t",TRUNC(AM231*$N231,RESUMO_GLOBAL!$X$54),AM231*$N231))</f>
        <v>0</v>
      </c>
      <c r="BX231" s="987">
        <f>IF(RESUMO_GLOBAL!$X$53="a",ROUND(AN231*$N231,RESUMO_GLOBAL!$X$54),IF(RESUMO_GLOBAL!$X$53="t",TRUNC(AN231*$N231,RESUMO_GLOBAL!$X$54),AN231*$N231))</f>
        <v>0</v>
      </c>
      <c r="BY231" s="987">
        <f>IF(RESUMO_GLOBAL!$X$53="a",ROUND(AO231*$N231,RESUMO_GLOBAL!$X$54),IF(RESUMO_GLOBAL!$X$53="t",TRUNC(AO231*$N231,RESUMO_GLOBAL!$X$54),AO231*$N231))</f>
        <v>0</v>
      </c>
      <c r="BZ231" s="987">
        <f>IF(RESUMO_GLOBAL!$X$53="a",ROUND(AP231*$N231,RESUMO_GLOBAL!$X$54),IF(RESUMO_GLOBAL!$X$53="t",TRUNC(AP231*$N231,RESUMO_GLOBAL!$X$54),AP231*$N231))</f>
        <v>0</v>
      </c>
      <c r="CA231" s="987">
        <f>IF(RESUMO_GLOBAL!$X$53="a",ROUND(AQ231*$N231,RESUMO_GLOBAL!$X$54),IF(RESUMO_GLOBAL!$X$53="t",TRUNC(AQ231*$N231,RESUMO_GLOBAL!$X$54),AQ231*$N231))</f>
        <v>0</v>
      </c>
      <c r="CB231" s="987">
        <f>IF(RESUMO_GLOBAL!$X$53="a",ROUND(AR231*$N231,RESUMO_GLOBAL!$X$54),IF(RESUMO_GLOBAL!$X$53="t",TRUNC(AR231*$N231,RESUMO_GLOBAL!$X$54),AR231*$N231))</f>
        <v>0</v>
      </c>
      <c r="CC231" s="987">
        <f>IF(RESUMO_GLOBAL!$X$53="a",ROUND(AS231*$N231,RESUMO_GLOBAL!$X$54),IF(RESUMO_GLOBAL!$X$53="t",TRUNC(AS231*$N231,RESUMO_GLOBAL!$X$54),AS231*$N231))</f>
        <v>0</v>
      </c>
      <c r="CD231" s="987">
        <f>IF(RESUMO_GLOBAL!$X$53="a",ROUND(AT231*$N231,RESUMO_GLOBAL!$X$54),IF(RESUMO_GLOBAL!$X$53="t",TRUNC(AT231*$N231,RESUMO_GLOBAL!$X$54),AT231*$N231))</f>
        <v>0</v>
      </c>
      <c r="CE231" s="987">
        <f>IF(RESUMO_GLOBAL!$X$53="a",ROUND(AU231*$N231,RESUMO_GLOBAL!$X$54),IF(RESUMO_GLOBAL!$X$53="t",TRUNC(AU231*$N231,RESUMO_GLOBAL!$X$54),AU231*$N231))</f>
        <v>0</v>
      </c>
      <c r="CF231" s="987">
        <f>IF(RESUMO_GLOBAL!$X$53="a",ROUND(AV231*$N231,RESUMO_GLOBAL!$X$54),IF(RESUMO_GLOBAL!$X$53="t",TRUNC(AV231*$N231,RESUMO_GLOBAL!$X$54),AV231*$N231))</f>
        <v>0</v>
      </c>
      <c r="CG231" s="987">
        <f>IF(RESUMO_GLOBAL!$X$53="a",ROUND(AW231*$N231,RESUMO_GLOBAL!$X$54),IF(RESUMO_GLOBAL!$X$53="t",TRUNC(AW231*$N231,RESUMO_GLOBAL!$X$54),AW231*$N231))</f>
        <v>0</v>
      </c>
      <c r="CK231" s="59">
        <f t="shared" si="162"/>
        <v>0</v>
      </c>
      <c r="CL231" s="59">
        <f t="shared" si="163"/>
        <v>0</v>
      </c>
      <c r="CM231" s="59">
        <f t="shared" si="164"/>
        <v>0</v>
      </c>
      <c r="CN231" s="59">
        <f t="shared" si="165"/>
        <v>0</v>
      </c>
      <c r="CO231" s="59">
        <f t="shared" si="166"/>
        <v>0</v>
      </c>
      <c r="CP231" s="59">
        <f t="shared" si="167"/>
        <v>0</v>
      </c>
      <c r="CQ231" s="59">
        <f t="shared" si="168"/>
        <v>0</v>
      </c>
      <c r="CR231" s="59">
        <f t="shared" si="169"/>
        <v>0</v>
      </c>
      <c r="CS231" s="59">
        <f t="shared" si="170"/>
        <v>0</v>
      </c>
      <c r="CT231" s="59">
        <f t="shared" si="171"/>
        <v>0</v>
      </c>
      <c r="CU231" s="59">
        <f t="shared" si="172"/>
        <v>0</v>
      </c>
      <c r="CV231" s="59">
        <f t="shared" si="173"/>
        <v>0</v>
      </c>
      <c r="CW231" s="59">
        <f t="shared" si="174"/>
        <v>0</v>
      </c>
      <c r="CX231" s="59">
        <f t="shared" si="175"/>
        <v>0</v>
      </c>
      <c r="CY231" s="59">
        <f t="shared" si="176"/>
        <v>0</v>
      </c>
      <c r="CZ231" s="59">
        <f t="shared" si="177"/>
        <v>0</v>
      </c>
      <c r="DA231" s="59">
        <f t="shared" si="178"/>
        <v>0</v>
      </c>
      <c r="DB231" s="59">
        <f t="shared" si="179"/>
        <v>0</v>
      </c>
      <c r="DE231">
        <f t="shared" si="161"/>
        <v>226</v>
      </c>
      <c r="DF231" t="str">
        <f t="shared" si="180"/>
        <v/>
      </c>
      <c r="DG231" s="59">
        <f>IF($C231&lt;&gt;0,SUM($CK232:CK232),0)</f>
        <v>0</v>
      </c>
      <c r="DH231" s="59">
        <f>IF($C231&lt;&gt;0,SUM($CK232:CL232),0)</f>
        <v>0</v>
      </c>
      <c r="DI231" s="59">
        <f>IF($C231&lt;&gt;0,SUM($CK232:CM232),0)</f>
        <v>0</v>
      </c>
      <c r="DJ231" s="59">
        <f>IF($C231&lt;&gt;0,SUM($CK232:CN232),0)</f>
        <v>0</v>
      </c>
      <c r="DK231" s="59">
        <f>IF($C231&lt;&gt;0,SUM($CK232:CO232),0)</f>
        <v>0</v>
      </c>
      <c r="DL231" s="59">
        <f>IF($C231&lt;&gt;0,SUM($CK232:CP232),0)</f>
        <v>0</v>
      </c>
      <c r="DM231" s="59">
        <f>IF($C231&lt;&gt;0,SUM($CK232:CQ232),0)</f>
        <v>0</v>
      </c>
      <c r="DN231" s="59">
        <f>IF($C231&lt;&gt;0,SUM($CK232:CR232),0)</f>
        <v>0</v>
      </c>
      <c r="DO231" s="59">
        <f>IF($C231&lt;&gt;0,SUM($CK232:CS232),0)</f>
        <v>0</v>
      </c>
      <c r="DP231" s="59">
        <f>IF($C231&lt;&gt;0,SUM($CK232:CT232),0)</f>
        <v>0</v>
      </c>
      <c r="DQ231" s="59">
        <f>IF($C231&lt;&gt;0,SUM($CK232:CU232),0)</f>
        <v>0</v>
      </c>
      <c r="DR231" s="59">
        <f>IF($C231&lt;&gt;0,SUM($CK232:CV232),0)</f>
        <v>0</v>
      </c>
      <c r="DS231" s="59">
        <f>IF($C231&lt;&gt;0,SUM($CK232:CW232),0)</f>
        <v>0</v>
      </c>
      <c r="DT231" s="59">
        <f>IF($C231&lt;&gt;0,SUM($CK232:CX232),0)</f>
        <v>0</v>
      </c>
      <c r="DU231" s="59">
        <f>IF($C231&lt;&gt;0,SUM($CK232:CY232),0)</f>
        <v>0</v>
      </c>
      <c r="DV231" s="59">
        <f>IF($C231&lt;&gt;0,SUM($CK232:CZ232),0)</f>
        <v>0</v>
      </c>
      <c r="DW231" s="59">
        <f>IF($C231&lt;&gt;0,SUM($CK232:DA232),0)</f>
        <v>0</v>
      </c>
      <c r="DX231" s="59">
        <f>IF($C231&lt;&gt;0,SUM($CK232:DB232),0)</f>
        <v>0</v>
      </c>
      <c r="DY231" s="952" t="str">
        <f t="shared" si="184"/>
        <v/>
      </c>
    </row>
    <row r="232" spans="1:129" ht="13.5" hidden="1" thickBot="1">
      <c r="A232" s="3" t="str">
        <f t="shared" si="185"/>
        <v/>
      </c>
      <c r="B232" s="805">
        <f>Dados_GLOBAL_Inicial!E232</f>
        <v>0</v>
      </c>
      <c r="C232" s="953">
        <f>IF(IFERROR(VALUE(Dados_GLOBAL_Inicial!F232),0)=0,0,Dados_GLOBAL_Inicial!F232)</f>
        <v>0</v>
      </c>
      <c r="D232" s="830">
        <f>Dados_GLOBAL_Inicial!G232</f>
        <v>0</v>
      </c>
      <c r="E232" s="830" t="str">
        <f>IF(IFERROR(VLOOKUP(F232,Cod_Gde_Itens!$A$1:$B$80,2,FALSE),0)&gt;549,IFERROR(VLOOKUP(F232,Cod_Gde_Itens!$A$1:$B$80,2,FALSE),0),IF(Dados_GLOBAL_Inicial!H232=0,"",Dados_GLOBAL_Inicial!H232))</f>
        <v/>
      </c>
      <c r="F232" s="823">
        <f>Dados_GLOBAL_Inicial!I232</f>
        <v>0</v>
      </c>
      <c r="G232" s="824">
        <f>Dados_GLOBAL_Inicial!J232</f>
        <v>0</v>
      </c>
      <c r="H232" s="454">
        <f>Dados_GLOBAL_Inicial!K232</f>
        <v>0</v>
      </c>
      <c r="I232" s="970">
        <f>SUM('MEDIÇÃO_OBJETO (1)'!I232)</f>
        <v>0</v>
      </c>
      <c r="J232" s="455">
        <f t="shared" si="186"/>
        <v>0</v>
      </c>
      <c r="K232" s="451">
        <f t="shared" si="187"/>
        <v>0</v>
      </c>
      <c r="L232" s="452">
        <f t="shared" si="188"/>
        <v>0</v>
      </c>
      <c r="M232" s="809">
        <f t="shared" si="189"/>
        <v>0</v>
      </c>
      <c r="N232" s="810">
        <f>IF(IFERROR(VALUE(Dados_GLOBAL_Inicial!L232),0)=0,0,Dados_GLOBAL_Inicial!L232)</f>
        <v>0</v>
      </c>
      <c r="O232" s="812">
        <f>SUM('MEDIÇÃO_OBJETO (1)'!O232)</f>
        <v>0</v>
      </c>
      <c r="P232" s="812">
        <f>SUM('MEDIÇÃO_OBJETO (1)'!P232)</f>
        <v>0</v>
      </c>
      <c r="Q232" s="813">
        <f t="shared" si="190"/>
        <v>0</v>
      </c>
      <c r="R232" s="951"/>
      <c r="S232" s="815">
        <f>SUM('MEDIÇÃO_OBJETO (1)'!S232)</f>
        <v>0</v>
      </c>
      <c r="T232" s="815">
        <f>SUM('MEDIÇÃO_OBJETO (1)'!T232)</f>
        <v>0</v>
      </c>
      <c r="V232" s="19"/>
      <c r="W232" s="978">
        <f t="shared" si="191"/>
        <v>0</v>
      </c>
      <c r="X232" s="816">
        <f t="shared" si="192"/>
        <v>0</v>
      </c>
      <c r="Y232" s="816">
        <f t="shared" si="193"/>
        <v>0</v>
      </c>
      <c r="Z232" s="817">
        <f t="shared" si="194"/>
        <v>0</v>
      </c>
      <c r="AB232" s="453">
        <f t="shared" si="181"/>
        <v>0</v>
      </c>
      <c r="AC232" s="14">
        <f t="shared" si="195"/>
        <v>0</v>
      </c>
      <c r="AD232" s="819"/>
      <c r="AE232" s="631">
        <f t="shared" si="182"/>
        <v>0</v>
      </c>
      <c r="AF232" s="818">
        <f>SUM('MEDIÇÃO_OBJETO (1)'!AG232)</f>
        <v>0</v>
      </c>
      <c r="AG232" s="541">
        <f>SUM('MEDIÇÃO_OBJETO (1)'!AH232)</f>
        <v>0</v>
      </c>
      <c r="AH232" s="541">
        <f>SUM('MEDIÇÃO_OBJETO (1)'!AI232)</f>
        <v>0</v>
      </c>
      <c r="AI232" s="541">
        <f>SUM('MEDIÇÃO_OBJETO (1)'!AJ232)</f>
        <v>0</v>
      </c>
      <c r="AJ232" s="541">
        <f>SUM('MEDIÇÃO_OBJETO (1)'!AK232)</f>
        <v>0</v>
      </c>
      <c r="AK232" s="541">
        <f>SUM('MEDIÇÃO_OBJETO (1)'!AL232)</f>
        <v>0</v>
      </c>
      <c r="AL232" s="541">
        <f>SUM('MEDIÇÃO_OBJETO (1)'!AM232)</f>
        <v>0</v>
      </c>
      <c r="AM232" s="541">
        <f>SUM('MEDIÇÃO_OBJETO (1)'!AN232)</f>
        <v>0</v>
      </c>
      <c r="AN232" s="541">
        <f>SUM('MEDIÇÃO_OBJETO (1)'!AO232)</f>
        <v>0</v>
      </c>
      <c r="AO232" s="541">
        <f>SUM('MEDIÇÃO_OBJETO (1)'!AP232)</f>
        <v>0</v>
      </c>
      <c r="AP232" s="541">
        <f>SUM('MEDIÇÃO_OBJETO (1)'!AQ232)</f>
        <v>0</v>
      </c>
      <c r="AQ232" s="541">
        <f>SUM('MEDIÇÃO_OBJETO (1)'!AR232)</f>
        <v>0</v>
      </c>
      <c r="AR232" s="541">
        <f>SUM('MEDIÇÃO_OBJETO (1)'!AS232)</f>
        <v>0</v>
      </c>
      <c r="AS232" s="541">
        <f>SUM('MEDIÇÃO_OBJETO (1)'!AT232)</f>
        <v>0</v>
      </c>
      <c r="AT232" s="541">
        <f>SUM('MEDIÇÃO_OBJETO (1)'!AU232)</f>
        <v>0</v>
      </c>
      <c r="AU232" s="541">
        <f>SUM('MEDIÇÃO_OBJETO (1)'!AV232)</f>
        <v>0</v>
      </c>
      <c r="AV232" s="541">
        <f>SUM('MEDIÇÃO_OBJETO (1)'!AW232)</f>
        <v>0</v>
      </c>
      <c r="AW232" s="541">
        <f>SUM('MEDIÇÃO_OBJETO (1)'!AX232)</f>
        <v>0</v>
      </c>
      <c r="AX232" s="977"/>
      <c r="BN232" s="992">
        <f t="shared" si="196"/>
        <v>0</v>
      </c>
      <c r="BO232" s="538">
        <f t="shared" si="183"/>
        <v>0</v>
      </c>
      <c r="BP232" s="987">
        <f>IF(RESUMO_GLOBAL!$X$53="a",ROUND(AF232*$N232,RESUMO_GLOBAL!$X$54),IF(RESUMO_GLOBAL!$X$53="t",TRUNC(AF232*$N232,RESUMO_GLOBAL!$X$54),AF232*$N232))</f>
        <v>0</v>
      </c>
      <c r="BQ232" s="987">
        <f>IF(RESUMO_GLOBAL!$X$53="a",ROUND(AG232*$N232,RESUMO_GLOBAL!$X$54),IF(RESUMO_GLOBAL!$X$53="t",TRUNC(AG232*$N232,RESUMO_GLOBAL!$X$54),AG232*$N232))</f>
        <v>0</v>
      </c>
      <c r="BR232" s="987">
        <f>IF(RESUMO_GLOBAL!$X$53="a",ROUND(AH232*$N232,RESUMO_GLOBAL!$X$54),IF(RESUMO_GLOBAL!$X$53="t",TRUNC(AH232*$N232,RESUMO_GLOBAL!$X$54),AH232*$N232))</f>
        <v>0</v>
      </c>
      <c r="BS232" s="987">
        <f>IF(RESUMO_GLOBAL!$X$53="a",ROUND(AI232*$N232,RESUMO_GLOBAL!$X$54),IF(RESUMO_GLOBAL!$X$53="t",TRUNC(AI232*$N232,RESUMO_GLOBAL!$X$54),AI232*$N232))</f>
        <v>0</v>
      </c>
      <c r="BT232" s="987">
        <f>IF(RESUMO_GLOBAL!$X$53="a",ROUND(AJ232*$N232,RESUMO_GLOBAL!$X$54),IF(RESUMO_GLOBAL!$X$53="t",TRUNC(AJ232*$N232,RESUMO_GLOBAL!$X$54),AJ232*$N232))</f>
        <v>0</v>
      </c>
      <c r="BU232" s="987">
        <f>IF(RESUMO_GLOBAL!$X$53="a",ROUND(AK232*$N232,RESUMO_GLOBAL!$X$54),IF(RESUMO_GLOBAL!$X$53="t",TRUNC(AK232*$N232,RESUMO_GLOBAL!$X$54),AK232*$N232))</f>
        <v>0</v>
      </c>
      <c r="BV232" s="987">
        <f>IF(RESUMO_GLOBAL!$X$53="a",ROUND(AL232*$N232,RESUMO_GLOBAL!$X$54),IF(RESUMO_GLOBAL!$X$53="t",TRUNC(AL232*$N232,RESUMO_GLOBAL!$X$54),AL232*$N232))</f>
        <v>0</v>
      </c>
      <c r="BW232" s="987">
        <f>IF(RESUMO_GLOBAL!$X$53="a",ROUND(AM232*$N232,RESUMO_GLOBAL!$X$54),IF(RESUMO_GLOBAL!$X$53="t",TRUNC(AM232*$N232,RESUMO_GLOBAL!$X$54),AM232*$N232))</f>
        <v>0</v>
      </c>
      <c r="BX232" s="987">
        <f>IF(RESUMO_GLOBAL!$X$53="a",ROUND(AN232*$N232,RESUMO_GLOBAL!$X$54),IF(RESUMO_GLOBAL!$X$53="t",TRUNC(AN232*$N232,RESUMO_GLOBAL!$X$54),AN232*$N232))</f>
        <v>0</v>
      </c>
      <c r="BY232" s="987">
        <f>IF(RESUMO_GLOBAL!$X$53="a",ROUND(AO232*$N232,RESUMO_GLOBAL!$X$54),IF(RESUMO_GLOBAL!$X$53="t",TRUNC(AO232*$N232,RESUMO_GLOBAL!$X$54),AO232*$N232))</f>
        <v>0</v>
      </c>
      <c r="BZ232" s="987">
        <f>IF(RESUMO_GLOBAL!$X$53="a",ROUND(AP232*$N232,RESUMO_GLOBAL!$X$54),IF(RESUMO_GLOBAL!$X$53="t",TRUNC(AP232*$N232,RESUMO_GLOBAL!$X$54),AP232*$N232))</f>
        <v>0</v>
      </c>
      <c r="CA232" s="987">
        <f>IF(RESUMO_GLOBAL!$X$53="a",ROUND(AQ232*$N232,RESUMO_GLOBAL!$X$54),IF(RESUMO_GLOBAL!$X$53="t",TRUNC(AQ232*$N232,RESUMO_GLOBAL!$X$54),AQ232*$N232))</f>
        <v>0</v>
      </c>
      <c r="CB232" s="987">
        <f>IF(RESUMO_GLOBAL!$X$53="a",ROUND(AR232*$N232,RESUMO_GLOBAL!$X$54),IF(RESUMO_GLOBAL!$X$53="t",TRUNC(AR232*$N232,RESUMO_GLOBAL!$X$54),AR232*$N232))</f>
        <v>0</v>
      </c>
      <c r="CC232" s="987">
        <f>IF(RESUMO_GLOBAL!$X$53="a",ROUND(AS232*$N232,RESUMO_GLOBAL!$X$54),IF(RESUMO_GLOBAL!$X$53="t",TRUNC(AS232*$N232,RESUMO_GLOBAL!$X$54),AS232*$N232))</f>
        <v>0</v>
      </c>
      <c r="CD232" s="987">
        <f>IF(RESUMO_GLOBAL!$X$53="a",ROUND(AT232*$N232,RESUMO_GLOBAL!$X$54),IF(RESUMO_GLOBAL!$X$53="t",TRUNC(AT232*$N232,RESUMO_GLOBAL!$X$54),AT232*$N232))</f>
        <v>0</v>
      </c>
      <c r="CE232" s="987">
        <f>IF(RESUMO_GLOBAL!$X$53="a",ROUND(AU232*$N232,RESUMO_GLOBAL!$X$54),IF(RESUMO_GLOBAL!$X$53="t",TRUNC(AU232*$N232,RESUMO_GLOBAL!$X$54),AU232*$N232))</f>
        <v>0</v>
      </c>
      <c r="CF232" s="987">
        <f>IF(RESUMO_GLOBAL!$X$53="a",ROUND(AV232*$N232,RESUMO_GLOBAL!$X$54),IF(RESUMO_GLOBAL!$X$53="t",TRUNC(AV232*$N232,RESUMO_GLOBAL!$X$54),AV232*$N232))</f>
        <v>0</v>
      </c>
      <c r="CG232" s="987">
        <f>IF(RESUMO_GLOBAL!$X$53="a",ROUND(AW232*$N232,RESUMO_GLOBAL!$X$54),IF(RESUMO_GLOBAL!$X$53="t",TRUNC(AW232*$N232,RESUMO_GLOBAL!$X$54),AW232*$N232))</f>
        <v>0</v>
      </c>
      <c r="CK232" s="59">
        <f t="shared" si="162"/>
        <v>0</v>
      </c>
      <c r="CL232" s="59">
        <f t="shared" si="163"/>
        <v>0</v>
      </c>
      <c r="CM232" s="59">
        <f t="shared" si="164"/>
        <v>0</v>
      </c>
      <c r="CN232" s="59">
        <f t="shared" si="165"/>
        <v>0</v>
      </c>
      <c r="CO232" s="59">
        <f t="shared" si="166"/>
        <v>0</v>
      </c>
      <c r="CP232" s="59">
        <f t="shared" si="167"/>
        <v>0</v>
      </c>
      <c r="CQ232" s="59">
        <f t="shared" si="168"/>
        <v>0</v>
      </c>
      <c r="CR232" s="59">
        <f t="shared" si="169"/>
        <v>0</v>
      </c>
      <c r="CS232" s="59">
        <f t="shared" si="170"/>
        <v>0</v>
      </c>
      <c r="CT232" s="59">
        <f t="shared" si="171"/>
        <v>0</v>
      </c>
      <c r="CU232" s="59">
        <f t="shared" si="172"/>
        <v>0</v>
      </c>
      <c r="CV232" s="59">
        <f t="shared" si="173"/>
        <v>0</v>
      </c>
      <c r="CW232" s="59">
        <f t="shared" si="174"/>
        <v>0</v>
      </c>
      <c r="CX232" s="59">
        <f t="shared" si="175"/>
        <v>0</v>
      </c>
      <c r="CY232" s="59">
        <f t="shared" si="176"/>
        <v>0</v>
      </c>
      <c r="CZ232" s="59">
        <f t="shared" si="177"/>
        <v>0</v>
      </c>
      <c r="DA232" s="59">
        <f t="shared" si="178"/>
        <v>0</v>
      </c>
      <c r="DB232" s="59">
        <f t="shared" si="179"/>
        <v>0</v>
      </c>
      <c r="DE232">
        <f t="shared" si="161"/>
        <v>227</v>
      </c>
      <c r="DF232" t="str">
        <f t="shared" si="180"/>
        <v/>
      </c>
      <c r="DG232" s="59">
        <f>IF($C232&lt;&gt;0,SUM($CK233:CK233),0)</f>
        <v>0</v>
      </c>
      <c r="DH232" s="59">
        <f>IF($C232&lt;&gt;0,SUM($CK233:CL233),0)</f>
        <v>0</v>
      </c>
      <c r="DI232" s="59">
        <f>IF($C232&lt;&gt;0,SUM($CK233:CM233),0)</f>
        <v>0</v>
      </c>
      <c r="DJ232" s="59">
        <f>IF($C232&lt;&gt;0,SUM($CK233:CN233),0)</f>
        <v>0</v>
      </c>
      <c r="DK232" s="59">
        <f>IF($C232&lt;&gt;0,SUM($CK233:CO233),0)</f>
        <v>0</v>
      </c>
      <c r="DL232" s="59">
        <f>IF($C232&lt;&gt;0,SUM($CK233:CP233),0)</f>
        <v>0</v>
      </c>
      <c r="DM232" s="59">
        <f>IF($C232&lt;&gt;0,SUM($CK233:CQ233),0)</f>
        <v>0</v>
      </c>
      <c r="DN232" s="59">
        <f>IF($C232&lt;&gt;0,SUM($CK233:CR233),0)</f>
        <v>0</v>
      </c>
      <c r="DO232" s="59">
        <f>IF($C232&lt;&gt;0,SUM($CK233:CS233),0)</f>
        <v>0</v>
      </c>
      <c r="DP232" s="59">
        <f>IF($C232&lt;&gt;0,SUM($CK233:CT233),0)</f>
        <v>0</v>
      </c>
      <c r="DQ232" s="59">
        <f>IF($C232&lt;&gt;0,SUM($CK233:CU233),0)</f>
        <v>0</v>
      </c>
      <c r="DR232" s="59">
        <f>IF($C232&lt;&gt;0,SUM($CK233:CV233),0)</f>
        <v>0</v>
      </c>
      <c r="DS232" s="59">
        <f>IF($C232&lt;&gt;0,SUM($CK233:CW233),0)</f>
        <v>0</v>
      </c>
      <c r="DT232" s="59">
        <f>IF($C232&lt;&gt;0,SUM($CK233:CX233),0)</f>
        <v>0</v>
      </c>
      <c r="DU232" s="59">
        <f>IF($C232&lt;&gt;0,SUM($CK233:CY233),0)</f>
        <v>0</v>
      </c>
      <c r="DV232" s="59">
        <f>IF($C232&lt;&gt;0,SUM($CK233:CZ233),0)</f>
        <v>0</v>
      </c>
      <c r="DW232" s="59">
        <f>IF($C232&lt;&gt;0,SUM($CK233:DA233),0)</f>
        <v>0</v>
      </c>
      <c r="DX232" s="59">
        <f>IF($C232&lt;&gt;0,SUM($CK233:DB233),0)</f>
        <v>0</v>
      </c>
      <c r="DY232" s="952" t="str">
        <f t="shared" si="184"/>
        <v/>
      </c>
    </row>
    <row r="233" spans="1:129" ht="13.5" hidden="1" thickBot="1">
      <c r="A233" s="3" t="str">
        <f t="shared" si="185"/>
        <v/>
      </c>
      <c r="B233" s="805">
        <f>Dados_GLOBAL_Inicial!E233</f>
        <v>0</v>
      </c>
      <c r="C233" s="953">
        <f>IF(IFERROR(VALUE(Dados_GLOBAL_Inicial!F233),0)=0,0,Dados_GLOBAL_Inicial!F233)</f>
        <v>0</v>
      </c>
      <c r="D233" s="830">
        <f>Dados_GLOBAL_Inicial!G233</f>
        <v>0</v>
      </c>
      <c r="E233" s="830" t="str">
        <f>IF(IFERROR(VLOOKUP(F233,Cod_Gde_Itens!$A$1:$B$80,2,FALSE),0)&gt;549,IFERROR(VLOOKUP(F233,Cod_Gde_Itens!$A$1:$B$80,2,FALSE),0),IF(Dados_GLOBAL_Inicial!H233=0,"",Dados_GLOBAL_Inicial!H233))</f>
        <v/>
      </c>
      <c r="F233" s="823">
        <f>Dados_GLOBAL_Inicial!I233</f>
        <v>0</v>
      </c>
      <c r="G233" s="824">
        <f>Dados_GLOBAL_Inicial!J233</f>
        <v>0</v>
      </c>
      <c r="H233" s="454">
        <f>Dados_GLOBAL_Inicial!K233</f>
        <v>0</v>
      </c>
      <c r="I233" s="970">
        <f>SUM('MEDIÇÃO_OBJETO (1)'!I233)</f>
        <v>0</v>
      </c>
      <c r="J233" s="455">
        <f t="shared" si="186"/>
        <v>0</v>
      </c>
      <c r="K233" s="451">
        <f t="shared" si="187"/>
        <v>0</v>
      </c>
      <c r="L233" s="452">
        <f t="shared" si="188"/>
        <v>0</v>
      </c>
      <c r="M233" s="809">
        <f t="shared" si="189"/>
        <v>0</v>
      </c>
      <c r="N233" s="810">
        <f>IF(IFERROR(VALUE(Dados_GLOBAL_Inicial!L233),0)=0,0,Dados_GLOBAL_Inicial!L233)</f>
        <v>0</v>
      </c>
      <c r="O233" s="812">
        <f>SUM('MEDIÇÃO_OBJETO (1)'!O233)</f>
        <v>0</v>
      </c>
      <c r="P233" s="812">
        <f>SUM('MEDIÇÃO_OBJETO (1)'!P233)</f>
        <v>0</v>
      </c>
      <c r="Q233" s="813">
        <f t="shared" si="190"/>
        <v>0</v>
      </c>
      <c r="R233" s="951"/>
      <c r="S233" s="815">
        <f>SUM('MEDIÇÃO_OBJETO (1)'!S233)</f>
        <v>0</v>
      </c>
      <c r="T233" s="815">
        <f>SUM('MEDIÇÃO_OBJETO (1)'!T233)</f>
        <v>0</v>
      </c>
      <c r="V233" s="19"/>
      <c r="W233" s="978">
        <f t="shared" si="191"/>
        <v>0</v>
      </c>
      <c r="X233" s="816">
        <f t="shared" si="192"/>
        <v>0</v>
      </c>
      <c r="Y233" s="816">
        <f t="shared" si="193"/>
        <v>0</v>
      </c>
      <c r="Z233" s="817">
        <f t="shared" si="194"/>
        <v>0</v>
      </c>
      <c r="AB233" s="453">
        <f t="shared" si="181"/>
        <v>0</v>
      </c>
      <c r="AC233" s="14">
        <f t="shared" si="195"/>
        <v>0</v>
      </c>
      <c r="AD233" s="819"/>
      <c r="AE233" s="631">
        <f t="shared" si="182"/>
        <v>0</v>
      </c>
      <c r="AF233" s="818">
        <f>SUM('MEDIÇÃO_OBJETO (1)'!AG233)</f>
        <v>0</v>
      </c>
      <c r="AG233" s="541">
        <f>SUM('MEDIÇÃO_OBJETO (1)'!AH233)</f>
        <v>0</v>
      </c>
      <c r="AH233" s="541">
        <f>SUM('MEDIÇÃO_OBJETO (1)'!AI233)</f>
        <v>0</v>
      </c>
      <c r="AI233" s="541">
        <f>SUM('MEDIÇÃO_OBJETO (1)'!AJ233)</f>
        <v>0</v>
      </c>
      <c r="AJ233" s="541">
        <f>SUM('MEDIÇÃO_OBJETO (1)'!AK233)</f>
        <v>0</v>
      </c>
      <c r="AK233" s="541">
        <f>SUM('MEDIÇÃO_OBJETO (1)'!AL233)</f>
        <v>0</v>
      </c>
      <c r="AL233" s="541">
        <f>SUM('MEDIÇÃO_OBJETO (1)'!AM233)</f>
        <v>0</v>
      </c>
      <c r="AM233" s="541">
        <f>SUM('MEDIÇÃO_OBJETO (1)'!AN233)</f>
        <v>0</v>
      </c>
      <c r="AN233" s="541">
        <f>SUM('MEDIÇÃO_OBJETO (1)'!AO233)</f>
        <v>0</v>
      </c>
      <c r="AO233" s="541">
        <f>SUM('MEDIÇÃO_OBJETO (1)'!AP233)</f>
        <v>0</v>
      </c>
      <c r="AP233" s="541">
        <f>SUM('MEDIÇÃO_OBJETO (1)'!AQ233)</f>
        <v>0</v>
      </c>
      <c r="AQ233" s="541">
        <f>SUM('MEDIÇÃO_OBJETO (1)'!AR233)</f>
        <v>0</v>
      </c>
      <c r="AR233" s="541">
        <f>SUM('MEDIÇÃO_OBJETO (1)'!AS233)</f>
        <v>0</v>
      </c>
      <c r="AS233" s="541">
        <f>SUM('MEDIÇÃO_OBJETO (1)'!AT233)</f>
        <v>0</v>
      </c>
      <c r="AT233" s="541">
        <f>SUM('MEDIÇÃO_OBJETO (1)'!AU233)</f>
        <v>0</v>
      </c>
      <c r="AU233" s="541">
        <f>SUM('MEDIÇÃO_OBJETO (1)'!AV233)</f>
        <v>0</v>
      </c>
      <c r="AV233" s="541">
        <f>SUM('MEDIÇÃO_OBJETO (1)'!AW233)</f>
        <v>0</v>
      </c>
      <c r="AW233" s="541">
        <f>SUM('MEDIÇÃO_OBJETO (1)'!AX233)</f>
        <v>0</v>
      </c>
      <c r="AX233" s="977"/>
      <c r="BN233" s="992">
        <f t="shared" si="196"/>
        <v>0</v>
      </c>
      <c r="BO233" s="538">
        <f t="shared" si="183"/>
        <v>0</v>
      </c>
      <c r="BP233" s="987">
        <f>IF(RESUMO_GLOBAL!$X$53="a",ROUND(AF233*$N233,RESUMO_GLOBAL!$X$54),IF(RESUMO_GLOBAL!$X$53="t",TRUNC(AF233*$N233,RESUMO_GLOBAL!$X$54),AF233*$N233))</f>
        <v>0</v>
      </c>
      <c r="BQ233" s="987">
        <f>IF(RESUMO_GLOBAL!$X$53="a",ROUND(AG233*$N233,RESUMO_GLOBAL!$X$54),IF(RESUMO_GLOBAL!$X$53="t",TRUNC(AG233*$N233,RESUMO_GLOBAL!$X$54),AG233*$N233))</f>
        <v>0</v>
      </c>
      <c r="BR233" s="987">
        <f>IF(RESUMO_GLOBAL!$X$53="a",ROUND(AH233*$N233,RESUMO_GLOBAL!$X$54),IF(RESUMO_GLOBAL!$X$53="t",TRUNC(AH233*$N233,RESUMO_GLOBAL!$X$54),AH233*$N233))</f>
        <v>0</v>
      </c>
      <c r="BS233" s="987">
        <f>IF(RESUMO_GLOBAL!$X$53="a",ROUND(AI233*$N233,RESUMO_GLOBAL!$X$54),IF(RESUMO_GLOBAL!$X$53="t",TRUNC(AI233*$N233,RESUMO_GLOBAL!$X$54),AI233*$N233))</f>
        <v>0</v>
      </c>
      <c r="BT233" s="987">
        <f>IF(RESUMO_GLOBAL!$X$53="a",ROUND(AJ233*$N233,RESUMO_GLOBAL!$X$54),IF(RESUMO_GLOBAL!$X$53="t",TRUNC(AJ233*$N233,RESUMO_GLOBAL!$X$54),AJ233*$N233))</f>
        <v>0</v>
      </c>
      <c r="BU233" s="987">
        <f>IF(RESUMO_GLOBAL!$X$53="a",ROUND(AK233*$N233,RESUMO_GLOBAL!$X$54),IF(RESUMO_GLOBAL!$X$53="t",TRUNC(AK233*$N233,RESUMO_GLOBAL!$X$54),AK233*$N233))</f>
        <v>0</v>
      </c>
      <c r="BV233" s="987">
        <f>IF(RESUMO_GLOBAL!$X$53="a",ROUND(AL233*$N233,RESUMO_GLOBAL!$X$54),IF(RESUMO_GLOBAL!$X$53="t",TRUNC(AL233*$N233,RESUMO_GLOBAL!$X$54),AL233*$N233))</f>
        <v>0</v>
      </c>
      <c r="BW233" s="987">
        <f>IF(RESUMO_GLOBAL!$X$53="a",ROUND(AM233*$N233,RESUMO_GLOBAL!$X$54),IF(RESUMO_GLOBAL!$X$53="t",TRUNC(AM233*$N233,RESUMO_GLOBAL!$X$54),AM233*$N233))</f>
        <v>0</v>
      </c>
      <c r="BX233" s="987">
        <f>IF(RESUMO_GLOBAL!$X$53="a",ROUND(AN233*$N233,RESUMO_GLOBAL!$X$54),IF(RESUMO_GLOBAL!$X$53="t",TRUNC(AN233*$N233,RESUMO_GLOBAL!$X$54),AN233*$N233))</f>
        <v>0</v>
      </c>
      <c r="BY233" s="987">
        <f>IF(RESUMO_GLOBAL!$X$53="a",ROUND(AO233*$N233,RESUMO_GLOBAL!$X$54),IF(RESUMO_GLOBAL!$X$53="t",TRUNC(AO233*$N233,RESUMO_GLOBAL!$X$54),AO233*$N233))</f>
        <v>0</v>
      </c>
      <c r="BZ233" s="987">
        <f>IF(RESUMO_GLOBAL!$X$53="a",ROUND(AP233*$N233,RESUMO_GLOBAL!$X$54),IF(RESUMO_GLOBAL!$X$53="t",TRUNC(AP233*$N233,RESUMO_GLOBAL!$X$54),AP233*$N233))</f>
        <v>0</v>
      </c>
      <c r="CA233" s="987">
        <f>IF(RESUMO_GLOBAL!$X$53="a",ROUND(AQ233*$N233,RESUMO_GLOBAL!$X$54),IF(RESUMO_GLOBAL!$X$53="t",TRUNC(AQ233*$N233,RESUMO_GLOBAL!$X$54),AQ233*$N233))</f>
        <v>0</v>
      </c>
      <c r="CB233" s="987">
        <f>IF(RESUMO_GLOBAL!$X$53="a",ROUND(AR233*$N233,RESUMO_GLOBAL!$X$54),IF(RESUMO_GLOBAL!$X$53="t",TRUNC(AR233*$N233,RESUMO_GLOBAL!$X$54),AR233*$N233))</f>
        <v>0</v>
      </c>
      <c r="CC233" s="987">
        <f>IF(RESUMO_GLOBAL!$X$53="a",ROUND(AS233*$N233,RESUMO_GLOBAL!$X$54),IF(RESUMO_GLOBAL!$X$53="t",TRUNC(AS233*$N233,RESUMO_GLOBAL!$X$54),AS233*$N233))</f>
        <v>0</v>
      </c>
      <c r="CD233" s="987">
        <f>IF(RESUMO_GLOBAL!$X$53="a",ROUND(AT233*$N233,RESUMO_GLOBAL!$X$54),IF(RESUMO_GLOBAL!$X$53="t",TRUNC(AT233*$N233,RESUMO_GLOBAL!$X$54),AT233*$N233))</f>
        <v>0</v>
      </c>
      <c r="CE233" s="987">
        <f>IF(RESUMO_GLOBAL!$X$53="a",ROUND(AU233*$N233,RESUMO_GLOBAL!$X$54),IF(RESUMO_GLOBAL!$X$53="t",TRUNC(AU233*$N233,RESUMO_GLOBAL!$X$54),AU233*$N233))</f>
        <v>0</v>
      </c>
      <c r="CF233" s="987">
        <f>IF(RESUMO_GLOBAL!$X$53="a",ROUND(AV233*$N233,RESUMO_GLOBAL!$X$54),IF(RESUMO_GLOBAL!$X$53="t",TRUNC(AV233*$N233,RESUMO_GLOBAL!$X$54),AV233*$N233))</f>
        <v>0</v>
      </c>
      <c r="CG233" s="987">
        <f>IF(RESUMO_GLOBAL!$X$53="a",ROUND(AW233*$N233,RESUMO_GLOBAL!$X$54),IF(RESUMO_GLOBAL!$X$53="t",TRUNC(AW233*$N233,RESUMO_GLOBAL!$X$54),AW233*$N233))</f>
        <v>0</v>
      </c>
      <c r="CK233" s="59">
        <f t="shared" si="162"/>
        <v>0</v>
      </c>
      <c r="CL233" s="59">
        <f t="shared" si="163"/>
        <v>0</v>
      </c>
      <c r="CM233" s="59">
        <f t="shared" si="164"/>
        <v>0</v>
      </c>
      <c r="CN233" s="59">
        <f t="shared" si="165"/>
        <v>0</v>
      </c>
      <c r="CO233" s="59">
        <f t="shared" si="166"/>
        <v>0</v>
      </c>
      <c r="CP233" s="59">
        <f t="shared" si="167"/>
        <v>0</v>
      </c>
      <c r="CQ233" s="59">
        <f t="shared" si="168"/>
        <v>0</v>
      </c>
      <c r="CR233" s="59">
        <f t="shared" si="169"/>
        <v>0</v>
      </c>
      <c r="CS233" s="59">
        <f t="shared" si="170"/>
        <v>0</v>
      </c>
      <c r="CT233" s="59">
        <f t="shared" si="171"/>
        <v>0</v>
      </c>
      <c r="CU233" s="59">
        <f t="shared" si="172"/>
        <v>0</v>
      </c>
      <c r="CV233" s="59">
        <f t="shared" si="173"/>
        <v>0</v>
      </c>
      <c r="CW233" s="59">
        <f t="shared" si="174"/>
        <v>0</v>
      </c>
      <c r="CX233" s="59">
        <f t="shared" si="175"/>
        <v>0</v>
      </c>
      <c r="CY233" s="59">
        <f t="shared" si="176"/>
        <v>0</v>
      </c>
      <c r="CZ233" s="59">
        <f t="shared" si="177"/>
        <v>0</v>
      </c>
      <c r="DA233" s="59">
        <f t="shared" si="178"/>
        <v>0</v>
      </c>
      <c r="DB233" s="59">
        <f t="shared" si="179"/>
        <v>0</v>
      </c>
      <c r="DE233">
        <f t="shared" si="161"/>
        <v>228</v>
      </c>
      <c r="DF233" t="str">
        <f t="shared" si="180"/>
        <v/>
      </c>
      <c r="DG233" s="59">
        <f>IF($C233&lt;&gt;0,SUM($CK234:CK234),0)</f>
        <v>0</v>
      </c>
      <c r="DH233" s="59">
        <f>IF($C233&lt;&gt;0,SUM($CK234:CL234),0)</f>
        <v>0</v>
      </c>
      <c r="DI233" s="59">
        <f>IF($C233&lt;&gt;0,SUM($CK234:CM234),0)</f>
        <v>0</v>
      </c>
      <c r="DJ233" s="59">
        <f>IF($C233&lt;&gt;0,SUM($CK234:CN234),0)</f>
        <v>0</v>
      </c>
      <c r="DK233" s="59">
        <f>IF($C233&lt;&gt;0,SUM($CK234:CO234),0)</f>
        <v>0</v>
      </c>
      <c r="DL233" s="59">
        <f>IF($C233&lt;&gt;0,SUM($CK234:CP234),0)</f>
        <v>0</v>
      </c>
      <c r="DM233" s="59">
        <f>IF($C233&lt;&gt;0,SUM($CK234:CQ234),0)</f>
        <v>0</v>
      </c>
      <c r="DN233" s="59">
        <f>IF($C233&lt;&gt;0,SUM($CK234:CR234),0)</f>
        <v>0</v>
      </c>
      <c r="DO233" s="59">
        <f>IF($C233&lt;&gt;0,SUM($CK234:CS234),0)</f>
        <v>0</v>
      </c>
      <c r="DP233" s="59">
        <f>IF($C233&lt;&gt;0,SUM($CK234:CT234),0)</f>
        <v>0</v>
      </c>
      <c r="DQ233" s="59">
        <f>IF($C233&lt;&gt;0,SUM($CK234:CU234),0)</f>
        <v>0</v>
      </c>
      <c r="DR233" s="59">
        <f>IF($C233&lt;&gt;0,SUM($CK234:CV234),0)</f>
        <v>0</v>
      </c>
      <c r="DS233" s="59">
        <f>IF($C233&lt;&gt;0,SUM($CK234:CW234),0)</f>
        <v>0</v>
      </c>
      <c r="DT233" s="59">
        <f>IF($C233&lt;&gt;0,SUM($CK234:CX234),0)</f>
        <v>0</v>
      </c>
      <c r="DU233" s="59">
        <f>IF($C233&lt;&gt;0,SUM($CK234:CY234),0)</f>
        <v>0</v>
      </c>
      <c r="DV233" s="59">
        <f>IF($C233&lt;&gt;0,SUM($CK234:CZ234),0)</f>
        <v>0</v>
      </c>
      <c r="DW233" s="59">
        <f>IF($C233&lt;&gt;0,SUM($CK234:DA234),0)</f>
        <v>0</v>
      </c>
      <c r="DX233" s="59">
        <f>IF($C233&lt;&gt;0,SUM($CK234:DB234),0)</f>
        <v>0</v>
      </c>
      <c r="DY233" s="952" t="str">
        <f t="shared" si="184"/>
        <v/>
      </c>
    </row>
    <row r="234" spans="1:129" ht="13.5" hidden="1" thickBot="1">
      <c r="A234" s="3" t="str">
        <f t="shared" si="185"/>
        <v/>
      </c>
      <c r="B234" s="805">
        <f>Dados_GLOBAL_Inicial!E234</f>
        <v>0</v>
      </c>
      <c r="C234" s="953">
        <f>IF(IFERROR(VALUE(Dados_GLOBAL_Inicial!F234),0)=0,0,Dados_GLOBAL_Inicial!F234)</f>
        <v>0</v>
      </c>
      <c r="D234" s="830">
        <f>Dados_GLOBAL_Inicial!G234</f>
        <v>0</v>
      </c>
      <c r="E234" s="830" t="str">
        <f>IF(IFERROR(VLOOKUP(F234,Cod_Gde_Itens!$A$1:$B$80,2,FALSE),0)&gt;549,IFERROR(VLOOKUP(F234,Cod_Gde_Itens!$A$1:$B$80,2,FALSE),0),IF(Dados_GLOBAL_Inicial!H234=0,"",Dados_GLOBAL_Inicial!H234))</f>
        <v/>
      </c>
      <c r="F234" s="823">
        <f>Dados_GLOBAL_Inicial!I234</f>
        <v>0</v>
      </c>
      <c r="G234" s="824">
        <f>Dados_GLOBAL_Inicial!J234</f>
        <v>0</v>
      </c>
      <c r="H234" s="454">
        <f>Dados_GLOBAL_Inicial!K234</f>
        <v>0</v>
      </c>
      <c r="I234" s="970">
        <f>SUM('MEDIÇÃO_OBJETO (1)'!I234)</f>
        <v>0</v>
      </c>
      <c r="J234" s="455">
        <f t="shared" si="186"/>
        <v>0</v>
      </c>
      <c r="K234" s="451">
        <f t="shared" si="187"/>
        <v>0</v>
      </c>
      <c r="L234" s="452">
        <f t="shared" si="188"/>
        <v>0</v>
      </c>
      <c r="M234" s="809">
        <f t="shared" si="189"/>
        <v>0</v>
      </c>
      <c r="N234" s="810">
        <f>IF(IFERROR(VALUE(Dados_GLOBAL_Inicial!L234),0)=0,0,Dados_GLOBAL_Inicial!L234)</f>
        <v>0</v>
      </c>
      <c r="O234" s="812">
        <f>SUM('MEDIÇÃO_OBJETO (1)'!O234)</f>
        <v>0</v>
      </c>
      <c r="P234" s="812">
        <f>SUM('MEDIÇÃO_OBJETO (1)'!P234)</f>
        <v>0</v>
      </c>
      <c r="Q234" s="813">
        <f t="shared" si="190"/>
        <v>0</v>
      </c>
      <c r="R234" s="951"/>
      <c r="S234" s="815">
        <f>SUM('MEDIÇÃO_OBJETO (1)'!S234)</f>
        <v>0</v>
      </c>
      <c r="T234" s="815">
        <f>SUM('MEDIÇÃO_OBJETO (1)'!T234)</f>
        <v>0</v>
      </c>
      <c r="V234" s="19"/>
      <c r="W234" s="978">
        <f t="shared" si="191"/>
        <v>0</v>
      </c>
      <c r="X234" s="816">
        <f t="shared" si="192"/>
        <v>0</v>
      </c>
      <c r="Y234" s="816">
        <f t="shared" si="193"/>
        <v>0</v>
      </c>
      <c r="Z234" s="817">
        <f t="shared" si="194"/>
        <v>0</v>
      </c>
      <c r="AB234" s="453">
        <f t="shared" si="181"/>
        <v>0</v>
      </c>
      <c r="AC234" s="14">
        <f t="shared" si="195"/>
        <v>0</v>
      </c>
      <c r="AD234" s="819"/>
      <c r="AE234" s="631">
        <f t="shared" si="182"/>
        <v>0</v>
      </c>
      <c r="AF234" s="818">
        <f>SUM('MEDIÇÃO_OBJETO (1)'!AG234)</f>
        <v>0</v>
      </c>
      <c r="AG234" s="541">
        <f>SUM('MEDIÇÃO_OBJETO (1)'!AH234)</f>
        <v>0</v>
      </c>
      <c r="AH234" s="541">
        <f>SUM('MEDIÇÃO_OBJETO (1)'!AI234)</f>
        <v>0</v>
      </c>
      <c r="AI234" s="541">
        <f>SUM('MEDIÇÃO_OBJETO (1)'!AJ234)</f>
        <v>0</v>
      </c>
      <c r="AJ234" s="541">
        <f>SUM('MEDIÇÃO_OBJETO (1)'!AK234)</f>
        <v>0</v>
      </c>
      <c r="AK234" s="541">
        <f>SUM('MEDIÇÃO_OBJETO (1)'!AL234)</f>
        <v>0</v>
      </c>
      <c r="AL234" s="541">
        <f>SUM('MEDIÇÃO_OBJETO (1)'!AM234)</f>
        <v>0</v>
      </c>
      <c r="AM234" s="541">
        <f>SUM('MEDIÇÃO_OBJETO (1)'!AN234)</f>
        <v>0</v>
      </c>
      <c r="AN234" s="541">
        <f>SUM('MEDIÇÃO_OBJETO (1)'!AO234)</f>
        <v>0</v>
      </c>
      <c r="AO234" s="541">
        <f>SUM('MEDIÇÃO_OBJETO (1)'!AP234)</f>
        <v>0</v>
      </c>
      <c r="AP234" s="541">
        <f>SUM('MEDIÇÃO_OBJETO (1)'!AQ234)</f>
        <v>0</v>
      </c>
      <c r="AQ234" s="541">
        <f>SUM('MEDIÇÃO_OBJETO (1)'!AR234)</f>
        <v>0</v>
      </c>
      <c r="AR234" s="541">
        <f>SUM('MEDIÇÃO_OBJETO (1)'!AS234)</f>
        <v>0</v>
      </c>
      <c r="AS234" s="541">
        <f>SUM('MEDIÇÃO_OBJETO (1)'!AT234)</f>
        <v>0</v>
      </c>
      <c r="AT234" s="541">
        <f>SUM('MEDIÇÃO_OBJETO (1)'!AU234)</f>
        <v>0</v>
      </c>
      <c r="AU234" s="541">
        <f>SUM('MEDIÇÃO_OBJETO (1)'!AV234)</f>
        <v>0</v>
      </c>
      <c r="AV234" s="541">
        <f>SUM('MEDIÇÃO_OBJETO (1)'!AW234)</f>
        <v>0</v>
      </c>
      <c r="AW234" s="541">
        <f>SUM('MEDIÇÃO_OBJETO (1)'!AX234)</f>
        <v>0</v>
      </c>
      <c r="AX234" s="977"/>
      <c r="BN234" s="992">
        <f t="shared" si="196"/>
        <v>0</v>
      </c>
      <c r="BO234" s="538">
        <f t="shared" si="183"/>
        <v>0</v>
      </c>
      <c r="BP234" s="987">
        <f>IF(RESUMO_GLOBAL!$X$53="a",ROUND(AF234*$N234,RESUMO_GLOBAL!$X$54),IF(RESUMO_GLOBAL!$X$53="t",TRUNC(AF234*$N234,RESUMO_GLOBAL!$X$54),AF234*$N234))</f>
        <v>0</v>
      </c>
      <c r="BQ234" s="987">
        <f>IF(RESUMO_GLOBAL!$X$53="a",ROUND(AG234*$N234,RESUMO_GLOBAL!$X$54),IF(RESUMO_GLOBAL!$X$53="t",TRUNC(AG234*$N234,RESUMO_GLOBAL!$X$54),AG234*$N234))</f>
        <v>0</v>
      </c>
      <c r="BR234" s="987">
        <f>IF(RESUMO_GLOBAL!$X$53="a",ROUND(AH234*$N234,RESUMO_GLOBAL!$X$54),IF(RESUMO_GLOBAL!$X$53="t",TRUNC(AH234*$N234,RESUMO_GLOBAL!$X$54),AH234*$N234))</f>
        <v>0</v>
      </c>
      <c r="BS234" s="987">
        <f>IF(RESUMO_GLOBAL!$X$53="a",ROUND(AI234*$N234,RESUMO_GLOBAL!$X$54),IF(RESUMO_GLOBAL!$X$53="t",TRUNC(AI234*$N234,RESUMO_GLOBAL!$X$54),AI234*$N234))</f>
        <v>0</v>
      </c>
      <c r="BT234" s="987">
        <f>IF(RESUMO_GLOBAL!$X$53="a",ROUND(AJ234*$N234,RESUMO_GLOBAL!$X$54),IF(RESUMO_GLOBAL!$X$53="t",TRUNC(AJ234*$N234,RESUMO_GLOBAL!$X$54),AJ234*$N234))</f>
        <v>0</v>
      </c>
      <c r="BU234" s="987">
        <f>IF(RESUMO_GLOBAL!$X$53="a",ROUND(AK234*$N234,RESUMO_GLOBAL!$X$54),IF(RESUMO_GLOBAL!$X$53="t",TRUNC(AK234*$N234,RESUMO_GLOBAL!$X$54),AK234*$N234))</f>
        <v>0</v>
      </c>
      <c r="BV234" s="987">
        <f>IF(RESUMO_GLOBAL!$X$53="a",ROUND(AL234*$N234,RESUMO_GLOBAL!$X$54),IF(RESUMO_GLOBAL!$X$53="t",TRUNC(AL234*$N234,RESUMO_GLOBAL!$X$54),AL234*$N234))</f>
        <v>0</v>
      </c>
      <c r="BW234" s="987">
        <f>IF(RESUMO_GLOBAL!$X$53="a",ROUND(AM234*$N234,RESUMO_GLOBAL!$X$54),IF(RESUMO_GLOBAL!$X$53="t",TRUNC(AM234*$N234,RESUMO_GLOBAL!$X$54),AM234*$N234))</f>
        <v>0</v>
      </c>
      <c r="BX234" s="987">
        <f>IF(RESUMO_GLOBAL!$X$53="a",ROUND(AN234*$N234,RESUMO_GLOBAL!$X$54),IF(RESUMO_GLOBAL!$X$53="t",TRUNC(AN234*$N234,RESUMO_GLOBAL!$X$54),AN234*$N234))</f>
        <v>0</v>
      </c>
      <c r="BY234" s="987">
        <f>IF(RESUMO_GLOBAL!$X$53="a",ROUND(AO234*$N234,RESUMO_GLOBAL!$X$54),IF(RESUMO_GLOBAL!$X$53="t",TRUNC(AO234*$N234,RESUMO_GLOBAL!$X$54),AO234*$N234))</f>
        <v>0</v>
      </c>
      <c r="BZ234" s="987">
        <f>IF(RESUMO_GLOBAL!$X$53="a",ROUND(AP234*$N234,RESUMO_GLOBAL!$X$54),IF(RESUMO_GLOBAL!$X$53="t",TRUNC(AP234*$N234,RESUMO_GLOBAL!$X$54),AP234*$N234))</f>
        <v>0</v>
      </c>
      <c r="CA234" s="987">
        <f>IF(RESUMO_GLOBAL!$X$53="a",ROUND(AQ234*$N234,RESUMO_GLOBAL!$X$54),IF(RESUMO_GLOBAL!$X$53="t",TRUNC(AQ234*$N234,RESUMO_GLOBAL!$X$54),AQ234*$N234))</f>
        <v>0</v>
      </c>
      <c r="CB234" s="987">
        <f>IF(RESUMO_GLOBAL!$X$53="a",ROUND(AR234*$N234,RESUMO_GLOBAL!$X$54),IF(RESUMO_GLOBAL!$X$53="t",TRUNC(AR234*$N234,RESUMO_GLOBAL!$X$54),AR234*$N234))</f>
        <v>0</v>
      </c>
      <c r="CC234" s="987">
        <f>IF(RESUMO_GLOBAL!$X$53="a",ROUND(AS234*$N234,RESUMO_GLOBAL!$X$54),IF(RESUMO_GLOBAL!$X$53="t",TRUNC(AS234*$N234,RESUMO_GLOBAL!$X$54),AS234*$N234))</f>
        <v>0</v>
      </c>
      <c r="CD234" s="987">
        <f>IF(RESUMO_GLOBAL!$X$53="a",ROUND(AT234*$N234,RESUMO_GLOBAL!$X$54),IF(RESUMO_GLOBAL!$X$53="t",TRUNC(AT234*$N234,RESUMO_GLOBAL!$X$54),AT234*$N234))</f>
        <v>0</v>
      </c>
      <c r="CE234" s="987">
        <f>IF(RESUMO_GLOBAL!$X$53="a",ROUND(AU234*$N234,RESUMO_GLOBAL!$X$54),IF(RESUMO_GLOBAL!$X$53="t",TRUNC(AU234*$N234,RESUMO_GLOBAL!$X$54),AU234*$N234))</f>
        <v>0</v>
      </c>
      <c r="CF234" s="987">
        <f>IF(RESUMO_GLOBAL!$X$53="a",ROUND(AV234*$N234,RESUMO_GLOBAL!$X$54),IF(RESUMO_GLOBAL!$X$53="t",TRUNC(AV234*$N234,RESUMO_GLOBAL!$X$54),AV234*$N234))</f>
        <v>0</v>
      </c>
      <c r="CG234" s="987">
        <f>IF(RESUMO_GLOBAL!$X$53="a",ROUND(AW234*$N234,RESUMO_GLOBAL!$X$54),IF(RESUMO_GLOBAL!$X$53="t",TRUNC(AW234*$N234,RESUMO_GLOBAL!$X$54),AW234*$N234))</f>
        <v>0</v>
      </c>
      <c r="CK234" s="59">
        <f t="shared" si="162"/>
        <v>0</v>
      </c>
      <c r="CL234" s="59">
        <f t="shared" si="163"/>
        <v>0</v>
      </c>
      <c r="CM234" s="59">
        <f t="shared" si="164"/>
        <v>0</v>
      </c>
      <c r="CN234" s="59">
        <f t="shared" si="165"/>
        <v>0</v>
      </c>
      <c r="CO234" s="59">
        <f t="shared" si="166"/>
        <v>0</v>
      </c>
      <c r="CP234" s="59">
        <f t="shared" si="167"/>
        <v>0</v>
      </c>
      <c r="CQ234" s="59">
        <f t="shared" si="168"/>
        <v>0</v>
      </c>
      <c r="CR234" s="59">
        <f t="shared" si="169"/>
        <v>0</v>
      </c>
      <c r="CS234" s="59">
        <f t="shared" si="170"/>
        <v>0</v>
      </c>
      <c r="CT234" s="59">
        <f t="shared" si="171"/>
        <v>0</v>
      </c>
      <c r="CU234" s="59">
        <f t="shared" si="172"/>
        <v>0</v>
      </c>
      <c r="CV234" s="59">
        <f t="shared" si="173"/>
        <v>0</v>
      </c>
      <c r="CW234" s="59">
        <f t="shared" si="174"/>
        <v>0</v>
      </c>
      <c r="CX234" s="59">
        <f t="shared" si="175"/>
        <v>0</v>
      </c>
      <c r="CY234" s="59">
        <f t="shared" si="176"/>
        <v>0</v>
      </c>
      <c r="CZ234" s="59">
        <f t="shared" si="177"/>
        <v>0</v>
      </c>
      <c r="DA234" s="59">
        <f t="shared" si="178"/>
        <v>0</v>
      </c>
      <c r="DB234" s="59">
        <f t="shared" si="179"/>
        <v>0</v>
      </c>
      <c r="DE234">
        <f t="shared" si="161"/>
        <v>229</v>
      </c>
      <c r="DF234" t="str">
        <f t="shared" si="180"/>
        <v/>
      </c>
      <c r="DG234" s="59">
        <f>IF($C234&lt;&gt;0,SUM($CK235:CK235),0)</f>
        <v>0</v>
      </c>
      <c r="DH234" s="59">
        <f>IF($C234&lt;&gt;0,SUM($CK235:CL235),0)</f>
        <v>0</v>
      </c>
      <c r="DI234" s="59">
        <f>IF($C234&lt;&gt;0,SUM($CK235:CM235),0)</f>
        <v>0</v>
      </c>
      <c r="DJ234" s="59">
        <f>IF($C234&lt;&gt;0,SUM($CK235:CN235),0)</f>
        <v>0</v>
      </c>
      <c r="DK234" s="59">
        <f>IF($C234&lt;&gt;0,SUM($CK235:CO235),0)</f>
        <v>0</v>
      </c>
      <c r="DL234" s="59">
        <f>IF($C234&lt;&gt;0,SUM($CK235:CP235),0)</f>
        <v>0</v>
      </c>
      <c r="DM234" s="59">
        <f>IF($C234&lt;&gt;0,SUM($CK235:CQ235),0)</f>
        <v>0</v>
      </c>
      <c r="DN234" s="59">
        <f>IF($C234&lt;&gt;0,SUM($CK235:CR235),0)</f>
        <v>0</v>
      </c>
      <c r="DO234" s="59">
        <f>IF($C234&lt;&gt;0,SUM($CK235:CS235),0)</f>
        <v>0</v>
      </c>
      <c r="DP234" s="59">
        <f>IF($C234&lt;&gt;0,SUM($CK235:CT235),0)</f>
        <v>0</v>
      </c>
      <c r="DQ234" s="59">
        <f>IF($C234&lt;&gt;0,SUM($CK235:CU235),0)</f>
        <v>0</v>
      </c>
      <c r="DR234" s="59">
        <f>IF($C234&lt;&gt;0,SUM($CK235:CV235),0)</f>
        <v>0</v>
      </c>
      <c r="DS234" s="59">
        <f>IF($C234&lt;&gt;0,SUM($CK235:CW235),0)</f>
        <v>0</v>
      </c>
      <c r="DT234" s="59">
        <f>IF($C234&lt;&gt;0,SUM($CK235:CX235),0)</f>
        <v>0</v>
      </c>
      <c r="DU234" s="59">
        <f>IF($C234&lt;&gt;0,SUM($CK235:CY235),0)</f>
        <v>0</v>
      </c>
      <c r="DV234" s="59">
        <f>IF($C234&lt;&gt;0,SUM($CK235:CZ235),0)</f>
        <v>0</v>
      </c>
      <c r="DW234" s="59">
        <f>IF($C234&lt;&gt;0,SUM($CK235:DA235),0)</f>
        <v>0</v>
      </c>
      <c r="DX234" s="59">
        <f>IF($C234&lt;&gt;0,SUM($CK235:DB235),0)</f>
        <v>0</v>
      </c>
      <c r="DY234" s="952" t="str">
        <f t="shared" si="184"/>
        <v/>
      </c>
    </row>
    <row r="235" spans="1:129" ht="13.5" hidden="1" thickBot="1">
      <c r="A235" s="3" t="str">
        <f t="shared" si="185"/>
        <v/>
      </c>
      <c r="B235" s="805">
        <f>Dados_GLOBAL_Inicial!E235</f>
        <v>0</v>
      </c>
      <c r="C235" s="953">
        <f>IF(IFERROR(VALUE(Dados_GLOBAL_Inicial!F235),0)=0,0,Dados_GLOBAL_Inicial!F235)</f>
        <v>0</v>
      </c>
      <c r="D235" s="830">
        <f>Dados_GLOBAL_Inicial!G235</f>
        <v>0</v>
      </c>
      <c r="E235" s="830" t="str">
        <f>IF(IFERROR(VLOOKUP(F235,Cod_Gde_Itens!$A$1:$B$80,2,FALSE),0)&gt;549,IFERROR(VLOOKUP(F235,Cod_Gde_Itens!$A$1:$B$80,2,FALSE),0),IF(Dados_GLOBAL_Inicial!H235=0,"",Dados_GLOBAL_Inicial!H235))</f>
        <v/>
      </c>
      <c r="F235" s="823">
        <f>Dados_GLOBAL_Inicial!I235</f>
        <v>0</v>
      </c>
      <c r="G235" s="824">
        <f>Dados_GLOBAL_Inicial!J235</f>
        <v>0</v>
      </c>
      <c r="H235" s="454">
        <f>Dados_GLOBAL_Inicial!K235</f>
        <v>0</v>
      </c>
      <c r="I235" s="970">
        <f>SUM('MEDIÇÃO_OBJETO (1)'!I235)</f>
        <v>0</v>
      </c>
      <c r="J235" s="455">
        <f t="shared" si="186"/>
        <v>0</v>
      </c>
      <c r="K235" s="451">
        <f t="shared" si="187"/>
        <v>0</v>
      </c>
      <c r="L235" s="452">
        <f t="shared" si="188"/>
        <v>0</v>
      </c>
      <c r="M235" s="809">
        <f t="shared" si="189"/>
        <v>0</v>
      </c>
      <c r="N235" s="810">
        <f>IF(IFERROR(VALUE(Dados_GLOBAL_Inicial!L235),0)=0,0,Dados_GLOBAL_Inicial!L235)</f>
        <v>0</v>
      </c>
      <c r="O235" s="812">
        <f>SUM('MEDIÇÃO_OBJETO (1)'!O235)</f>
        <v>0</v>
      </c>
      <c r="P235" s="812">
        <f>SUM('MEDIÇÃO_OBJETO (1)'!P235)</f>
        <v>0</v>
      </c>
      <c r="Q235" s="813">
        <f t="shared" si="190"/>
        <v>0</v>
      </c>
      <c r="R235" s="951"/>
      <c r="S235" s="815">
        <f>SUM('MEDIÇÃO_OBJETO (1)'!S235)</f>
        <v>0</v>
      </c>
      <c r="T235" s="815">
        <f>SUM('MEDIÇÃO_OBJETO (1)'!T235)</f>
        <v>0</v>
      </c>
      <c r="V235" s="19"/>
      <c r="W235" s="978">
        <f t="shared" si="191"/>
        <v>0</v>
      </c>
      <c r="X235" s="816">
        <f t="shared" si="192"/>
        <v>0</v>
      </c>
      <c r="Y235" s="816">
        <f t="shared" si="193"/>
        <v>0</v>
      </c>
      <c r="Z235" s="817">
        <f t="shared" si="194"/>
        <v>0</v>
      </c>
      <c r="AB235" s="453">
        <f t="shared" si="181"/>
        <v>0</v>
      </c>
      <c r="AC235" s="14">
        <f t="shared" si="195"/>
        <v>0</v>
      </c>
      <c r="AD235" s="819"/>
      <c r="AE235" s="631">
        <f t="shared" si="182"/>
        <v>0</v>
      </c>
      <c r="AF235" s="818">
        <f>SUM('MEDIÇÃO_OBJETO (1)'!AG235)</f>
        <v>0</v>
      </c>
      <c r="AG235" s="541">
        <f>SUM('MEDIÇÃO_OBJETO (1)'!AH235)</f>
        <v>0</v>
      </c>
      <c r="AH235" s="541">
        <f>SUM('MEDIÇÃO_OBJETO (1)'!AI235)</f>
        <v>0</v>
      </c>
      <c r="AI235" s="541">
        <f>SUM('MEDIÇÃO_OBJETO (1)'!AJ235)</f>
        <v>0</v>
      </c>
      <c r="AJ235" s="541">
        <f>SUM('MEDIÇÃO_OBJETO (1)'!AK235)</f>
        <v>0</v>
      </c>
      <c r="AK235" s="541">
        <f>SUM('MEDIÇÃO_OBJETO (1)'!AL235)</f>
        <v>0</v>
      </c>
      <c r="AL235" s="541">
        <f>SUM('MEDIÇÃO_OBJETO (1)'!AM235)</f>
        <v>0</v>
      </c>
      <c r="AM235" s="541">
        <f>SUM('MEDIÇÃO_OBJETO (1)'!AN235)</f>
        <v>0</v>
      </c>
      <c r="AN235" s="541">
        <f>SUM('MEDIÇÃO_OBJETO (1)'!AO235)</f>
        <v>0</v>
      </c>
      <c r="AO235" s="541">
        <f>SUM('MEDIÇÃO_OBJETO (1)'!AP235)</f>
        <v>0</v>
      </c>
      <c r="AP235" s="541">
        <f>SUM('MEDIÇÃO_OBJETO (1)'!AQ235)</f>
        <v>0</v>
      </c>
      <c r="AQ235" s="541">
        <f>SUM('MEDIÇÃO_OBJETO (1)'!AR235)</f>
        <v>0</v>
      </c>
      <c r="AR235" s="541">
        <f>SUM('MEDIÇÃO_OBJETO (1)'!AS235)</f>
        <v>0</v>
      </c>
      <c r="AS235" s="541">
        <f>SUM('MEDIÇÃO_OBJETO (1)'!AT235)</f>
        <v>0</v>
      </c>
      <c r="AT235" s="541">
        <f>SUM('MEDIÇÃO_OBJETO (1)'!AU235)</f>
        <v>0</v>
      </c>
      <c r="AU235" s="541">
        <f>SUM('MEDIÇÃO_OBJETO (1)'!AV235)</f>
        <v>0</v>
      </c>
      <c r="AV235" s="541">
        <f>SUM('MEDIÇÃO_OBJETO (1)'!AW235)</f>
        <v>0</v>
      </c>
      <c r="AW235" s="541">
        <f>SUM('MEDIÇÃO_OBJETO (1)'!AX235)</f>
        <v>0</v>
      </c>
      <c r="AX235" s="977"/>
      <c r="BN235" s="992">
        <f t="shared" si="196"/>
        <v>0</v>
      </c>
      <c r="BO235" s="538">
        <f t="shared" si="183"/>
        <v>0</v>
      </c>
      <c r="BP235" s="987">
        <f>IF(RESUMO_GLOBAL!$X$53="a",ROUND(AF235*$N235,RESUMO_GLOBAL!$X$54),IF(RESUMO_GLOBAL!$X$53="t",TRUNC(AF235*$N235,RESUMO_GLOBAL!$X$54),AF235*$N235))</f>
        <v>0</v>
      </c>
      <c r="BQ235" s="987">
        <f>IF(RESUMO_GLOBAL!$X$53="a",ROUND(AG235*$N235,RESUMO_GLOBAL!$X$54),IF(RESUMO_GLOBAL!$X$53="t",TRUNC(AG235*$N235,RESUMO_GLOBAL!$X$54),AG235*$N235))</f>
        <v>0</v>
      </c>
      <c r="BR235" s="987">
        <f>IF(RESUMO_GLOBAL!$X$53="a",ROUND(AH235*$N235,RESUMO_GLOBAL!$X$54),IF(RESUMO_GLOBAL!$X$53="t",TRUNC(AH235*$N235,RESUMO_GLOBAL!$X$54),AH235*$N235))</f>
        <v>0</v>
      </c>
      <c r="BS235" s="987">
        <f>IF(RESUMO_GLOBAL!$X$53="a",ROUND(AI235*$N235,RESUMO_GLOBAL!$X$54),IF(RESUMO_GLOBAL!$X$53="t",TRUNC(AI235*$N235,RESUMO_GLOBAL!$X$54),AI235*$N235))</f>
        <v>0</v>
      </c>
      <c r="BT235" s="987">
        <f>IF(RESUMO_GLOBAL!$X$53="a",ROUND(AJ235*$N235,RESUMO_GLOBAL!$X$54),IF(RESUMO_GLOBAL!$X$53="t",TRUNC(AJ235*$N235,RESUMO_GLOBAL!$X$54),AJ235*$N235))</f>
        <v>0</v>
      </c>
      <c r="BU235" s="987">
        <f>IF(RESUMO_GLOBAL!$X$53="a",ROUND(AK235*$N235,RESUMO_GLOBAL!$X$54),IF(RESUMO_GLOBAL!$X$53="t",TRUNC(AK235*$N235,RESUMO_GLOBAL!$X$54),AK235*$N235))</f>
        <v>0</v>
      </c>
      <c r="BV235" s="987">
        <f>IF(RESUMO_GLOBAL!$X$53="a",ROUND(AL235*$N235,RESUMO_GLOBAL!$X$54),IF(RESUMO_GLOBAL!$X$53="t",TRUNC(AL235*$N235,RESUMO_GLOBAL!$X$54),AL235*$N235))</f>
        <v>0</v>
      </c>
      <c r="BW235" s="987">
        <f>IF(RESUMO_GLOBAL!$X$53="a",ROUND(AM235*$N235,RESUMO_GLOBAL!$X$54),IF(RESUMO_GLOBAL!$X$53="t",TRUNC(AM235*$N235,RESUMO_GLOBAL!$X$54),AM235*$N235))</f>
        <v>0</v>
      </c>
      <c r="BX235" s="987">
        <f>IF(RESUMO_GLOBAL!$X$53="a",ROUND(AN235*$N235,RESUMO_GLOBAL!$X$54),IF(RESUMO_GLOBAL!$X$53="t",TRUNC(AN235*$N235,RESUMO_GLOBAL!$X$54),AN235*$N235))</f>
        <v>0</v>
      </c>
      <c r="BY235" s="987">
        <f>IF(RESUMO_GLOBAL!$X$53="a",ROUND(AO235*$N235,RESUMO_GLOBAL!$X$54),IF(RESUMO_GLOBAL!$X$53="t",TRUNC(AO235*$N235,RESUMO_GLOBAL!$X$54),AO235*$N235))</f>
        <v>0</v>
      </c>
      <c r="BZ235" s="987">
        <f>IF(RESUMO_GLOBAL!$X$53="a",ROUND(AP235*$N235,RESUMO_GLOBAL!$X$54),IF(RESUMO_GLOBAL!$X$53="t",TRUNC(AP235*$N235,RESUMO_GLOBAL!$X$54),AP235*$N235))</f>
        <v>0</v>
      </c>
      <c r="CA235" s="987">
        <f>IF(RESUMO_GLOBAL!$X$53="a",ROUND(AQ235*$N235,RESUMO_GLOBAL!$X$54),IF(RESUMO_GLOBAL!$X$53="t",TRUNC(AQ235*$N235,RESUMO_GLOBAL!$X$54),AQ235*$N235))</f>
        <v>0</v>
      </c>
      <c r="CB235" s="987">
        <f>IF(RESUMO_GLOBAL!$X$53="a",ROUND(AR235*$N235,RESUMO_GLOBAL!$X$54),IF(RESUMO_GLOBAL!$X$53="t",TRUNC(AR235*$N235,RESUMO_GLOBAL!$X$54),AR235*$N235))</f>
        <v>0</v>
      </c>
      <c r="CC235" s="987">
        <f>IF(RESUMO_GLOBAL!$X$53="a",ROUND(AS235*$N235,RESUMO_GLOBAL!$X$54),IF(RESUMO_GLOBAL!$X$53="t",TRUNC(AS235*$N235,RESUMO_GLOBAL!$X$54),AS235*$N235))</f>
        <v>0</v>
      </c>
      <c r="CD235" s="987">
        <f>IF(RESUMO_GLOBAL!$X$53="a",ROUND(AT235*$N235,RESUMO_GLOBAL!$X$54),IF(RESUMO_GLOBAL!$X$53="t",TRUNC(AT235*$N235,RESUMO_GLOBAL!$X$54),AT235*$N235))</f>
        <v>0</v>
      </c>
      <c r="CE235" s="987">
        <f>IF(RESUMO_GLOBAL!$X$53="a",ROUND(AU235*$N235,RESUMO_GLOBAL!$X$54),IF(RESUMO_GLOBAL!$X$53="t",TRUNC(AU235*$N235,RESUMO_GLOBAL!$X$54),AU235*$N235))</f>
        <v>0</v>
      </c>
      <c r="CF235" s="987">
        <f>IF(RESUMO_GLOBAL!$X$53="a",ROUND(AV235*$N235,RESUMO_GLOBAL!$X$54),IF(RESUMO_GLOBAL!$X$53="t",TRUNC(AV235*$N235,RESUMO_GLOBAL!$X$54),AV235*$N235))</f>
        <v>0</v>
      </c>
      <c r="CG235" s="987">
        <f>IF(RESUMO_GLOBAL!$X$53="a",ROUND(AW235*$N235,RESUMO_GLOBAL!$X$54),IF(RESUMO_GLOBAL!$X$53="t",TRUNC(AW235*$N235,RESUMO_GLOBAL!$X$54),AW235*$N235))</f>
        <v>0</v>
      </c>
      <c r="CK235" s="59">
        <f t="shared" si="162"/>
        <v>0</v>
      </c>
      <c r="CL235" s="59">
        <f t="shared" si="163"/>
        <v>0</v>
      </c>
      <c r="CM235" s="59">
        <f t="shared" si="164"/>
        <v>0</v>
      </c>
      <c r="CN235" s="59">
        <f t="shared" si="165"/>
        <v>0</v>
      </c>
      <c r="CO235" s="59">
        <f t="shared" si="166"/>
        <v>0</v>
      </c>
      <c r="CP235" s="59">
        <f t="shared" si="167"/>
        <v>0</v>
      </c>
      <c r="CQ235" s="59">
        <f t="shared" si="168"/>
        <v>0</v>
      </c>
      <c r="CR235" s="59">
        <f t="shared" si="169"/>
        <v>0</v>
      </c>
      <c r="CS235" s="59">
        <f t="shared" si="170"/>
        <v>0</v>
      </c>
      <c r="CT235" s="59">
        <f t="shared" si="171"/>
        <v>0</v>
      </c>
      <c r="CU235" s="59">
        <f t="shared" si="172"/>
        <v>0</v>
      </c>
      <c r="CV235" s="59">
        <f t="shared" si="173"/>
        <v>0</v>
      </c>
      <c r="CW235" s="59">
        <f t="shared" si="174"/>
        <v>0</v>
      </c>
      <c r="CX235" s="59">
        <f t="shared" si="175"/>
        <v>0</v>
      </c>
      <c r="CY235" s="59">
        <f t="shared" si="176"/>
        <v>0</v>
      </c>
      <c r="CZ235" s="59">
        <f t="shared" si="177"/>
        <v>0</v>
      </c>
      <c r="DA235" s="59">
        <f t="shared" si="178"/>
        <v>0</v>
      </c>
      <c r="DB235" s="59">
        <f t="shared" si="179"/>
        <v>0</v>
      </c>
      <c r="DE235">
        <f t="shared" si="161"/>
        <v>230</v>
      </c>
      <c r="DF235" t="str">
        <f t="shared" si="180"/>
        <v/>
      </c>
      <c r="DG235" s="59">
        <f>IF($C235&lt;&gt;0,SUM($CK236:CK236),0)</f>
        <v>0</v>
      </c>
      <c r="DH235" s="59">
        <f>IF($C235&lt;&gt;0,SUM($CK236:CL236),0)</f>
        <v>0</v>
      </c>
      <c r="DI235" s="59">
        <f>IF($C235&lt;&gt;0,SUM($CK236:CM236),0)</f>
        <v>0</v>
      </c>
      <c r="DJ235" s="59">
        <f>IF($C235&lt;&gt;0,SUM($CK236:CN236),0)</f>
        <v>0</v>
      </c>
      <c r="DK235" s="59">
        <f>IF($C235&lt;&gt;0,SUM($CK236:CO236),0)</f>
        <v>0</v>
      </c>
      <c r="DL235" s="59">
        <f>IF($C235&lt;&gt;0,SUM($CK236:CP236),0)</f>
        <v>0</v>
      </c>
      <c r="DM235" s="59">
        <f>IF($C235&lt;&gt;0,SUM($CK236:CQ236),0)</f>
        <v>0</v>
      </c>
      <c r="DN235" s="59">
        <f>IF($C235&lt;&gt;0,SUM($CK236:CR236),0)</f>
        <v>0</v>
      </c>
      <c r="DO235" s="59">
        <f>IF($C235&lt;&gt;0,SUM($CK236:CS236),0)</f>
        <v>0</v>
      </c>
      <c r="DP235" s="59">
        <f>IF($C235&lt;&gt;0,SUM($CK236:CT236),0)</f>
        <v>0</v>
      </c>
      <c r="DQ235" s="59">
        <f>IF($C235&lt;&gt;0,SUM($CK236:CU236),0)</f>
        <v>0</v>
      </c>
      <c r="DR235" s="59">
        <f>IF($C235&lt;&gt;0,SUM($CK236:CV236),0)</f>
        <v>0</v>
      </c>
      <c r="DS235" s="59">
        <f>IF($C235&lt;&gt;0,SUM($CK236:CW236),0)</f>
        <v>0</v>
      </c>
      <c r="DT235" s="59">
        <f>IF($C235&lt;&gt;0,SUM($CK236:CX236),0)</f>
        <v>0</v>
      </c>
      <c r="DU235" s="59">
        <f>IF($C235&lt;&gt;0,SUM($CK236:CY236),0)</f>
        <v>0</v>
      </c>
      <c r="DV235" s="59">
        <f>IF($C235&lt;&gt;0,SUM($CK236:CZ236),0)</f>
        <v>0</v>
      </c>
      <c r="DW235" s="59">
        <f>IF($C235&lt;&gt;0,SUM($CK236:DA236),0)</f>
        <v>0</v>
      </c>
      <c r="DX235" s="59">
        <f>IF($C235&lt;&gt;0,SUM($CK236:DB236),0)</f>
        <v>0</v>
      </c>
      <c r="DY235" s="952" t="str">
        <f t="shared" si="184"/>
        <v/>
      </c>
    </row>
    <row r="236" spans="1:129" ht="13.5" hidden="1" thickBot="1">
      <c r="A236" s="3" t="str">
        <f t="shared" si="185"/>
        <v/>
      </c>
      <c r="B236" s="805">
        <f>Dados_GLOBAL_Inicial!E236</f>
        <v>0</v>
      </c>
      <c r="C236" s="953">
        <f>IF(IFERROR(VALUE(Dados_GLOBAL_Inicial!F236),0)=0,0,Dados_GLOBAL_Inicial!F236)</f>
        <v>0</v>
      </c>
      <c r="D236" s="830">
        <f>Dados_GLOBAL_Inicial!G236</f>
        <v>0</v>
      </c>
      <c r="E236" s="830" t="str">
        <f>IF(IFERROR(VLOOKUP(F236,Cod_Gde_Itens!$A$1:$B$80,2,FALSE),0)&gt;549,IFERROR(VLOOKUP(F236,Cod_Gde_Itens!$A$1:$B$80,2,FALSE),0),IF(Dados_GLOBAL_Inicial!H236=0,"",Dados_GLOBAL_Inicial!H236))</f>
        <v/>
      </c>
      <c r="F236" s="823">
        <f>Dados_GLOBAL_Inicial!I236</f>
        <v>0</v>
      </c>
      <c r="G236" s="824">
        <f>Dados_GLOBAL_Inicial!J236</f>
        <v>0</v>
      </c>
      <c r="H236" s="454">
        <f>Dados_GLOBAL_Inicial!K236</f>
        <v>0</v>
      </c>
      <c r="I236" s="970">
        <f>SUM('MEDIÇÃO_OBJETO (1)'!I236)</f>
        <v>0</v>
      </c>
      <c r="J236" s="455">
        <f t="shared" si="186"/>
        <v>0</v>
      </c>
      <c r="K236" s="451">
        <f t="shared" si="187"/>
        <v>0</v>
      </c>
      <c r="L236" s="452">
        <f t="shared" si="188"/>
        <v>0</v>
      </c>
      <c r="M236" s="809">
        <f t="shared" si="189"/>
        <v>0</v>
      </c>
      <c r="N236" s="810">
        <f>IF(IFERROR(VALUE(Dados_GLOBAL_Inicial!L236),0)=0,0,Dados_GLOBAL_Inicial!L236)</f>
        <v>0</v>
      </c>
      <c r="O236" s="812">
        <f>SUM('MEDIÇÃO_OBJETO (1)'!O236)</f>
        <v>0</v>
      </c>
      <c r="P236" s="812">
        <f>SUM('MEDIÇÃO_OBJETO (1)'!P236)</f>
        <v>0</v>
      </c>
      <c r="Q236" s="813">
        <f t="shared" si="190"/>
        <v>0</v>
      </c>
      <c r="R236" s="951"/>
      <c r="S236" s="815">
        <f>SUM('MEDIÇÃO_OBJETO (1)'!S236)</f>
        <v>0</v>
      </c>
      <c r="T236" s="815">
        <f>SUM('MEDIÇÃO_OBJETO (1)'!T236)</f>
        <v>0</v>
      </c>
      <c r="V236" s="19"/>
      <c r="W236" s="978">
        <f t="shared" si="191"/>
        <v>0</v>
      </c>
      <c r="X236" s="816">
        <f t="shared" si="192"/>
        <v>0</v>
      </c>
      <c r="Y236" s="816">
        <f t="shared" si="193"/>
        <v>0</v>
      </c>
      <c r="Z236" s="817">
        <f t="shared" si="194"/>
        <v>0</v>
      </c>
      <c r="AB236" s="453">
        <f t="shared" si="181"/>
        <v>0</v>
      </c>
      <c r="AC236" s="14">
        <f t="shared" si="195"/>
        <v>0</v>
      </c>
      <c r="AD236" s="819"/>
      <c r="AE236" s="631">
        <f t="shared" si="182"/>
        <v>0</v>
      </c>
      <c r="AF236" s="818">
        <f>SUM('MEDIÇÃO_OBJETO (1)'!AG236)</f>
        <v>0</v>
      </c>
      <c r="AG236" s="541">
        <f>SUM('MEDIÇÃO_OBJETO (1)'!AH236)</f>
        <v>0</v>
      </c>
      <c r="AH236" s="541">
        <f>SUM('MEDIÇÃO_OBJETO (1)'!AI236)</f>
        <v>0</v>
      </c>
      <c r="AI236" s="541">
        <f>SUM('MEDIÇÃO_OBJETO (1)'!AJ236)</f>
        <v>0</v>
      </c>
      <c r="AJ236" s="541">
        <f>SUM('MEDIÇÃO_OBJETO (1)'!AK236)</f>
        <v>0</v>
      </c>
      <c r="AK236" s="541">
        <f>SUM('MEDIÇÃO_OBJETO (1)'!AL236)</f>
        <v>0</v>
      </c>
      <c r="AL236" s="541">
        <f>SUM('MEDIÇÃO_OBJETO (1)'!AM236)</f>
        <v>0</v>
      </c>
      <c r="AM236" s="541">
        <f>SUM('MEDIÇÃO_OBJETO (1)'!AN236)</f>
        <v>0</v>
      </c>
      <c r="AN236" s="541">
        <f>SUM('MEDIÇÃO_OBJETO (1)'!AO236)</f>
        <v>0</v>
      </c>
      <c r="AO236" s="541">
        <f>SUM('MEDIÇÃO_OBJETO (1)'!AP236)</f>
        <v>0</v>
      </c>
      <c r="AP236" s="541">
        <f>SUM('MEDIÇÃO_OBJETO (1)'!AQ236)</f>
        <v>0</v>
      </c>
      <c r="AQ236" s="541">
        <f>SUM('MEDIÇÃO_OBJETO (1)'!AR236)</f>
        <v>0</v>
      </c>
      <c r="AR236" s="541">
        <f>SUM('MEDIÇÃO_OBJETO (1)'!AS236)</f>
        <v>0</v>
      </c>
      <c r="AS236" s="541">
        <f>SUM('MEDIÇÃO_OBJETO (1)'!AT236)</f>
        <v>0</v>
      </c>
      <c r="AT236" s="541">
        <f>SUM('MEDIÇÃO_OBJETO (1)'!AU236)</f>
        <v>0</v>
      </c>
      <c r="AU236" s="541">
        <f>SUM('MEDIÇÃO_OBJETO (1)'!AV236)</f>
        <v>0</v>
      </c>
      <c r="AV236" s="541">
        <f>SUM('MEDIÇÃO_OBJETO (1)'!AW236)</f>
        <v>0</v>
      </c>
      <c r="AW236" s="541">
        <f>SUM('MEDIÇÃO_OBJETO (1)'!AX236)</f>
        <v>0</v>
      </c>
      <c r="AX236" s="977"/>
      <c r="BN236" s="992">
        <f t="shared" si="196"/>
        <v>0</v>
      </c>
      <c r="BO236" s="538">
        <f t="shared" si="183"/>
        <v>0</v>
      </c>
      <c r="BP236" s="987">
        <f>IF(RESUMO_GLOBAL!$X$53="a",ROUND(AF236*$N236,RESUMO_GLOBAL!$X$54),IF(RESUMO_GLOBAL!$X$53="t",TRUNC(AF236*$N236,RESUMO_GLOBAL!$X$54),AF236*$N236))</f>
        <v>0</v>
      </c>
      <c r="BQ236" s="987">
        <f>IF(RESUMO_GLOBAL!$X$53="a",ROUND(AG236*$N236,RESUMO_GLOBAL!$X$54),IF(RESUMO_GLOBAL!$X$53="t",TRUNC(AG236*$N236,RESUMO_GLOBAL!$X$54),AG236*$N236))</f>
        <v>0</v>
      </c>
      <c r="BR236" s="987">
        <f>IF(RESUMO_GLOBAL!$X$53="a",ROUND(AH236*$N236,RESUMO_GLOBAL!$X$54),IF(RESUMO_GLOBAL!$X$53="t",TRUNC(AH236*$N236,RESUMO_GLOBAL!$X$54),AH236*$N236))</f>
        <v>0</v>
      </c>
      <c r="BS236" s="987">
        <f>IF(RESUMO_GLOBAL!$X$53="a",ROUND(AI236*$N236,RESUMO_GLOBAL!$X$54),IF(RESUMO_GLOBAL!$X$53="t",TRUNC(AI236*$N236,RESUMO_GLOBAL!$X$54),AI236*$N236))</f>
        <v>0</v>
      </c>
      <c r="BT236" s="987">
        <f>IF(RESUMO_GLOBAL!$X$53="a",ROUND(AJ236*$N236,RESUMO_GLOBAL!$X$54),IF(RESUMO_GLOBAL!$X$53="t",TRUNC(AJ236*$N236,RESUMO_GLOBAL!$X$54),AJ236*$N236))</f>
        <v>0</v>
      </c>
      <c r="BU236" s="987">
        <f>IF(RESUMO_GLOBAL!$X$53="a",ROUND(AK236*$N236,RESUMO_GLOBAL!$X$54),IF(RESUMO_GLOBAL!$X$53="t",TRUNC(AK236*$N236,RESUMO_GLOBAL!$X$54),AK236*$N236))</f>
        <v>0</v>
      </c>
      <c r="BV236" s="987">
        <f>IF(RESUMO_GLOBAL!$X$53="a",ROUND(AL236*$N236,RESUMO_GLOBAL!$X$54),IF(RESUMO_GLOBAL!$X$53="t",TRUNC(AL236*$N236,RESUMO_GLOBAL!$X$54),AL236*$N236))</f>
        <v>0</v>
      </c>
      <c r="BW236" s="987">
        <f>IF(RESUMO_GLOBAL!$X$53="a",ROUND(AM236*$N236,RESUMO_GLOBAL!$X$54),IF(RESUMO_GLOBAL!$X$53="t",TRUNC(AM236*$N236,RESUMO_GLOBAL!$X$54),AM236*$N236))</f>
        <v>0</v>
      </c>
      <c r="BX236" s="987">
        <f>IF(RESUMO_GLOBAL!$X$53="a",ROUND(AN236*$N236,RESUMO_GLOBAL!$X$54),IF(RESUMO_GLOBAL!$X$53="t",TRUNC(AN236*$N236,RESUMO_GLOBAL!$X$54),AN236*$N236))</f>
        <v>0</v>
      </c>
      <c r="BY236" s="987">
        <f>IF(RESUMO_GLOBAL!$X$53="a",ROUND(AO236*$N236,RESUMO_GLOBAL!$X$54),IF(RESUMO_GLOBAL!$X$53="t",TRUNC(AO236*$N236,RESUMO_GLOBAL!$X$54),AO236*$N236))</f>
        <v>0</v>
      </c>
      <c r="BZ236" s="987">
        <f>IF(RESUMO_GLOBAL!$X$53="a",ROUND(AP236*$N236,RESUMO_GLOBAL!$X$54),IF(RESUMO_GLOBAL!$X$53="t",TRUNC(AP236*$N236,RESUMO_GLOBAL!$X$54),AP236*$N236))</f>
        <v>0</v>
      </c>
      <c r="CA236" s="987">
        <f>IF(RESUMO_GLOBAL!$X$53="a",ROUND(AQ236*$N236,RESUMO_GLOBAL!$X$54),IF(RESUMO_GLOBAL!$X$53="t",TRUNC(AQ236*$N236,RESUMO_GLOBAL!$X$54),AQ236*$N236))</f>
        <v>0</v>
      </c>
      <c r="CB236" s="987">
        <f>IF(RESUMO_GLOBAL!$X$53="a",ROUND(AR236*$N236,RESUMO_GLOBAL!$X$54),IF(RESUMO_GLOBAL!$X$53="t",TRUNC(AR236*$N236,RESUMO_GLOBAL!$X$54),AR236*$N236))</f>
        <v>0</v>
      </c>
      <c r="CC236" s="987">
        <f>IF(RESUMO_GLOBAL!$X$53="a",ROUND(AS236*$N236,RESUMO_GLOBAL!$X$54),IF(RESUMO_GLOBAL!$X$53="t",TRUNC(AS236*$N236,RESUMO_GLOBAL!$X$54),AS236*$N236))</f>
        <v>0</v>
      </c>
      <c r="CD236" s="987">
        <f>IF(RESUMO_GLOBAL!$X$53="a",ROUND(AT236*$N236,RESUMO_GLOBAL!$X$54),IF(RESUMO_GLOBAL!$X$53="t",TRUNC(AT236*$N236,RESUMO_GLOBAL!$X$54),AT236*$N236))</f>
        <v>0</v>
      </c>
      <c r="CE236" s="987">
        <f>IF(RESUMO_GLOBAL!$X$53="a",ROUND(AU236*$N236,RESUMO_GLOBAL!$X$54),IF(RESUMO_GLOBAL!$X$53="t",TRUNC(AU236*$N236,RESUMO_GLOBAL!$X$54),AU236*$N236))</f>
        <v>0</v>
      </c>
      <c r="CF236" s="987">
        <f>IF(RESUMO_GLOBAL!$X$53="a",ROUND(AV236*$N236,RESUMO_GLOBAL!$X$54),IF(RESUMO_GLOBAL!$X$53="t",TRUNC(AV236*$N236,RESUMO_GLOBAL!$X$54),AV236*$N236))</f>
        <v>0</v>
      </c>
      <c r="CG236" s="987">
        <f>IF(RESUMO_GLOBAL!$X$53="a",ROUND(AW236*$N236,RESUMO_GLOBAL!$X$54),IF(RESUMO_GLOBAL!$X$53="t",TRUNC(AW236*$N236,RESUMO_GLOBAL!$X$54),AW236*$N236))</f>
        <v>0</v>
      </c>
      <c r="CK236" s="59">
        <f t="shared" si="162"/>
        <v>0</v>
      </c>
      <c r="CL236" s="59">
        <f t="shared" si="163"/>
        <v>0</v>
      </c>
      <c r="CM236" s="59">
        <f t="shared" si="164"/>
        <v>0</v>
      </c>
      <c r="CN236" s="59">
        <f t="shared" si="165"/>
        <v>0</v>
      </c>
      <c r="CO236" s="59">
        <f t="shared" si="166"/>
        <v>0</v>
      </c>
      <c r="CP236" s="59">
        <f t="shared" si="167"/>
        <v>0</v>
      </c>
      <c r="CQ236" s="59">
        <f t="shared" si="168"/>
        <v>0</v>
      </c>
      <c r="CR236" s="59">
        <f t="shared" si="169"/>
        <v>0</v>
      </c>
      <c r="CS236" s="59">
        <f t="shared" si="170"/>
        <v>0</v>
      </c>
      <c r="CT236" s="59">
        <f t="shared" si="171"/>
        <v>0</v>
      </c>
      <c r="CU236" s="59">
        <f t="shared" si="172"/>
        <v>0</v>
      </c>
      <c r="CV236" s="59">
        <f t="shared" si="173"/>
        <v>0</v>
      </c>
      <c r="CW236" s="59">
        <f t="shared" si="174"/>
        <v>0</v>
      </c>
      <c r="CX236" s="59">
        <f t="shared" si="175"/>
        <v>0</v>
      </c>
      <c r="CY236" s="59">
        <f t="shared" si="176"/>
        <v>0</v>
      </c>
      <c r="CZ236" s="59">
        <f t="shared" si="177"/>
        <v>0</v>
      </c>
      <c r="DA236" s="59">
        <f t="shared" si="178"/>
        <v>0</v>
      </c>
      <c r="DB236" s="59">
        <f t="shared" si="179"/>
        <v>0</v>
      </c>
      <c r="DE236">
        <f t="shared" si="161"/>
        <v>231</v>
      </c>
      <c r="DF236" t="str">
        <f t="shared" si="180"/>
        <v/>
      </c>
      <c r="DG236" s="59">
        <f>IF($C236&lt;&gt;0,SUM($CK237:CK237),0)</f>
        <v>0</v>
      </c>
      <c r="DH236" s="59">
        <f>IF($C236&lt;&gt;0,SUM($CK237:CL237),0)</f>
        <v>0</v>
      </c>
      <c r="DI236" s="59">
        <f>IF($C236&lt;&gt;0,SUM($CK237:CM237),0)</f>
        <v>0</v>
      </c>
      <c r="DJ236" s="59">
        <f>IF($C236&lt;&gt;0,SUM($CK237:CN237),0)</f>
        <v>0</v>
      </c>
      <c r="DK236" s="59">
        <f>IF($C236&lt;&gt;0,SUM($CK237:CO237),0)</f>
        <v>0</v>
      </c>
      <c r="DL236" s="59">
        <f>IF($C236&lt;&gt;0,SUM($CK237:CP237),0)</f>
        <v>0</v>
      </c>
      <c r="DM236" s="59">
        <f>IF($C236&lt;&gt;0,SUM($CK237:CQ237),0)</f>
        <v>0</v>
      </c>
      <c r="DN236" s="59">
        <f>IF($C236&lt;&gt;0,SUM($CK237:CR237),0)</f>
        <v>0</v>
      </c>
      <c r="DO236" s="59">
        <f>IF($C236&lt;&gt;0,SUM($CK237:CS237),0)</f>
        <v>0</v>
      </c>
      <c r="DP236" s="59">
        <f>IF($C236&lt;&gt;0,SUM($CK237:CT237),0)</f>
        <v>0</v>
      </c>
      <c r="DQ236" s="59">
        <f>IF($C236&lt;&gt;0,SUM($CK237:CU237),0)</f>
        <v>0</v>
      </c>
      <c r="DR236" s="59">
        <f>IF($C236&lt;&gt;0,SUM($CK237:CV237),0)</f>
        <v>0</v>
      </c>
      <c r="DS236" s="59">
        <f>IF($C236&lt;&gt;0,SUM($CK237:CW237),0)</f>
        <v>0</v>
      </c>
      <c r="DT236" s="59">
        <f>IF($C236&lt;&gt;0,SUM($CK237:CX237),0)</f>
        <v>0</v>
      </c>
      <c r="DU236" s="59">
        <f>IF($C236&lt;&gt;0,SUM($CK237:CY237),0)</f>
        <v>0</v>
      </c>
      <c r="DV236" s="59">
        <f>IF($C236&lt;&gt;0,SUM($CK237:CZ237),0)</f>
        <v>0</v>
      </c>
      <c r="DW236" s="59">
        <f>IF($C236&lt;&gt;0,SUM($CK237:DA237),0)</f>
        <v>0</v>
      </c>
      <c r="DX236" s="59">
        <f>IF($C236&lt;&gt;0,SUM($CK237:DB237),0)</f>
        <v>0</v>
      </c>
      <c r="DY236" s="952" t="str">
        <f t="shared" si="184"/>
        <v/>
      </c>
    </row>
    <row r="237" spans="1:129" ht="13.5" hidden="1" thickBot="1">
      <c r="A237" s="3" t="str">
        <f t="shared" si="185"/>
        <v/>
      </c>
      <c r="B237" s="805">
        <f>Dados_GLOBAL_Inicial!E237</f>
        <v>0</v>
      </c>
      <c r="C237" s="953">
        <f>IF(IFERROR(VALUE(Dados_GLOBAL_Inicial!F237),0)=0,0,Dados_GLOBAL_Inicial!F237)</f>
        <v>0</v>
      </c>
      <c r="D237" s="830">
        <f>Dados_GLOBAL_Inicial!G237</f>
        <v>0</v>
      </c>
      <c r="E237" s="830" t="str">
        <f>IF(IFERROR(VLOOKUP(F237,Cod_Gde_Itens!$A$1:$B$80,2,FALSE),0)&gt;549,IFERROR(VLOOKUP(F237,Cod_Gde_Itens!$A$1:$B$80,2,FALSE),0),IF(Dados_GLOBAL_Inicial!H237=0,"",Dados_GLOBAL_Inicial!H237))</f>
        <v/>
      </c>
      <c r="F237" s="823">
        <f>Dados_GLOBAL_Inicial!I237</f>
        <v>0</v>
      </c>
      <c r="G237" s="824">
        <f>Dados_GLOBAL_Inicial!J237</f>
        <v>0</v>
      </c>
      <c r="H237" s="454">
        <f>Dados_GLOBAL_Inicial!K237</f>
        <v>0</v>
      </c>
      <c r="I237" s="970">
        <f>SUM('MEDIÇÃO_OBJETO (1)'!I237)</f>
        <v>0</v>
      </c>
      <c r="J237" s="455">
        <f t="shared" si="186"/>
        <v>0</v>
      </c>
      <c r="K237" s="451">
        <f t="shared" si="187"/>
        <v>0</v>
      </c>
      <c r="L237" s="452">
        <f t="shared" si="188"/>
        <v>0</v>
      </c>
      <c r="M237" s="809">
        <f t="shared" si="189"/>
        <v>0</v>
      </c>
      <c r="N237" s="810">
        <f>IF(IFERROR(VALUE(Dados_GLOBAL_Inicial!L237),0)=0,0,Dados_GLOBAL_Inicial!L237)</f>
        <v>0</v>
      </c>
      <c r="O237" s="812">
        <f>SUM('MEDIÇÃO_OBJETO (1)'!O237)</f>
        <v>0</v>
      </c>
      <c r="P237" s="812">
        <f>SUM('MEDIÇÃO_OBJETO (1)'!P237)</f>
        <v>0</v>
      </c>
      <c r="Q237" s="813">
        <f t="shared" si="190"/>
        <v>0</v>
      </c>
      <c r="R237" s="951"/>
      <c r="S237" s="815">
        <f>SUM('MEDIÇÃO_OBJETO (1)'!S237)</f>
        <v>0</v>
      </c>
      <c r="T237" s="815">
        <f>SUM('MEDIÇÃO_OBJETO (1)'!T237)</f>
        <v>0</v>
      </c>
      <c r="V237" s="19"/>
      <c r="W237" s="978">
        <f t="shared" si="191"/>
        <v>0</v>
      </c>
      <c r="X237" s="816">
        <f t="shared" si="192"/>
        <v>0</v>
      </c>
      <c r="Y237" s="816">
        <f t="shared" si="193"/>
        <v>0</v>
      </c>
      <c r="Z237" s="817">
        <f t="shared" si="194"/>
        <v>0</v>
      </c>
      <c r="AB237" s="453">
        <f t="shared" si="181"/>
        <v>0</v>
      </c>
      <c r="AC237" s="14">
        <f t="shared" si="195"/>
        <v>0</v>
      </c>
      <c r="AD237" s="819"/>
      <c r="AE237" s="631">
        <f t="shared" si="182"/>
        <v>0</v>
      </c>
      <c r="AF237" s="818">
        <f>SUM('MEDIÇÃO_OBJETO (1)'!AG237)</f>
        <v>0</v>
      </c>
      <c r="AG237" s="541">
        <f>SUM('MEDIÇÃO_OBJETO (1)'!AH237)</f>
        <v>0</v>
      </c>
      <c r="AH237" s="541">
        <f>SUM('MEDIÇÃO_OBJETO (1)'!AI237)</f>
        <v>0</v>
      </c>
      <c r="AI237" s="541">
        <f>SUM('MEDIÇÃO_OBJETO (1)'!AJ237)</f>
        <v>0</v>
      </c>
      <c r="AJ237" s="541">
        <f>SUM('MEDIÇÃO_OBJETO (1)'!AK237)</f>
        <v>0</v>
      </c>
      <c r="AK237" s="541">
        <f>SUM('MEDIÇÃO_OBJETO (1)'!AL237)</f>
        <v>0</v>
      </c>
      <c r="AL237" s="541">
        <f>SUM('MEDIÇÃO_OBJETO (1)'!AM237)</f>
        <v>0</v>
      </c>
      <c r="AM237" s="541">
        <f>SUM('MEDIÇÃO_OBJETO (1)'!AN237)</f>
        <v>0</v>
      </c>
      <c r="AN237" s="541">
        <f>SUM('MEDIÇÃO_OBJETO (1)'!AO237)</f>
        <v>0</v>
      </c>
      <c r="AO237" s="541">
        <f>SUM('MEDIÇÃO_OBJETO (1)'!AP237)</f>
        <v>0</v>
      </c>
      <c r="AP237" s="541">
        <f>SUM('MEDIÇÃO_OBJETO (1)'!AQ237)</f>
        <v>0</v>
      </c>
      <c r="AQ237" s="541">
        <f>SUM('MEDIÇÃO_OBJETO (1)'!AR237)</f>
        <v>0</v>
      </c>
      <c r="AR237" s="541">
        <f>SUM('MEDIÇÃO_OBJETO (1)'!AS237)</f>
        <v>0</v>
      </c>
      <c r="AS237" s="541">
        <f>SUM('MEDIÇÃO_OBJETO (1)'!AT237)</f>
        <v>0</v>
      </c>
      <c r="AT237" s="541">
        <f>SUM('MEDIÇÃO_OBJETO (1)'!AU237)</f>
        <v>0</v>
      </c>
      <c r="AU237" s="541">
        <f>SUM('MEDIÇÃO_OBJETO (1)'!AV237)</f>
        <v>0</v>
      </c>
      <c r="AV237" s="541">
        <f>SUM('MEDIÇÃO_OBJETO (1)'!AW237)</f>
        <v>0</v>
      </c>
      <c r="AW237" s="541">
        <f>SUM('MEDIÇÃO_OBJETO (1)'!AX237)</f>
        <v>0</v>
      </c>
      <c r="AX237" s="977"/>
      <c r="BN237" s="992">
        <f t="shared" si="196"/>
        <v>0</v>
      </c>
      <c r="BO237" s="538">
        <f t="shared" si="183"/>
        <v>0</v>
      </c>
      <c r="BP237" s="987">
        <f>IF(RESUMO_GLOBAL!$X$53="a",ROUND(AF237*$N237,RESUMO_GLOBAL!$X$54),IF(RESUMO_GLOBAL!$X$53="t",TRUNC(AF237*$N237,RESUMO_GLOBAL!$X$54),AF237*$N237))</f>
        <v>0</v>
      </c>
      <c r="BQ237" s="987">
        <f>IF(RESUMO_GLOBAL!$X$53="a",ROUND(AG237*$N237,RESUMO_GLOBAL!$X$54),IF(RESUMO_GLOBAL!$X$53="t",TRUNC(AG237*$N237,RESUMO_GLOBAL!$X$54),AG237*$N237))</f>
        <v>0</v>
      </c>
      <c r="BR237" s="987">
        <f>IF(RESUMO_GLOBAL!$X$53="a",ROUND(AH237*$N237,RESUMO_GLOBAL!$X$54),IF(RESUMO_GLOBAL!$X$53="t",TRUNC(AH237*$N237,RESUMO_GLOBAL!$X$54),AH237*$N237))</f>
        <v>0</v>
      </c>
      <c r="BS237" s="987">
        <f>IF(RESUMO_GLOBAL!$X$53="a",ROUND(AI237*$N237,RESUMO_GLOBAL!$X$54),IF(RESUMO_GLOBAL!$X$53="t",TRUNC(AI237*$N237,RESUMO_GLOBAL!$X$54),AI237*$N237))</f>
        <v>0</v>
      </c>
      <c r="BT237" s="987">
        <f>IF(RESUMO_GLOBAL!$X$53="a",ROUND(AJ237*$N237,RESUMO_GLOBAL!$X$54),IF(RESUMO_GLOBAL!$X$53="t",TRUNC(AJ237*$N237,RESUMO_GLOBAL!$X$54),AJ237*$N237))</f>
        <v>0</v>
      </c>
      <c r="BU237" s="987">
        <f>IF(RESUMO_GLOBAL!$X$53="a",ROUND(AK237*$N237,RESUMO_GLOBAL!$X$54),IF(RESUMO_GLOBAL!$X$53="t",TRUNC(AK237*$N237,RESUMO_GLOBAL!$X$54),AK237*$N237))</f>
        <v>0</v>
      </c>
      <c r="BV237" s="987">
        <f>IF(RESUMO_GLOBAL!$X$53="a",ROUND(AL237*$N237,RESUMO_GLOBAL!$X$54),IF(RESUMO_GLOBAL!$X$53="t",TRUNC(AL237*$N237,RESUMO_GLOBAL!$X$54),AL237*$N237))</f>
        <v>0</v>
      </c>
      <c r="BW237" s="987">
        <f>IF(RESUMO_GLOBAL!$X$53="a",ROUND(AM237*$N237,RESUMO_GLOBAL!$X$54),IF(RESUMO_GLOBAL!$X$53="t",TRUNC(AM237*$N237,RESUMO_GLOBAL!$X$54),AM237*$N237))</f>
        <v>0</v>
      </c>
      <c r="BX237" s="987">
        <f>IF(RESUMO_GLOBAL!$X$53="a",ROUND(AN237*$N237,RESUMO_GLOBAL!$X$54),IF(RESUMO_GLOBAL!$X$53="t",TRUNC(AN237*$N237,RESUMO_GLOBAL!$X$54),AN237*$N237))</f>
        <v>0</v>
      </c>
      <c r="BY237" s="987">
        <f>IF(RESUMO_GLOBAL!$X$53="a",ROUND(AO237*$N237,RESUMO_GLOBAL!$X$54),IF(RESUMO_GLOBAL!$X$53="t",TRUNC(AO237*$N237,RESUMO_GLOBAL!$X$54),AO237*$N237))</f>
        <v>0</v>
      </c>
      <c r="BZ237" s="987">
        <f>IF(RESUMO_GLOBAL!$X$53="a",ROUND(AP237*$N237,RESUMO_GLOBAL!$X$54),IF(RESUMO_GLOBAL!$X$53="t",TRUNC(AP237*$N237,RESUMO_GLOBAL!$X$54),AP237*$N237))</f>
        <v>0</v>
      </c>
      <c r="CA237" s="987">
        <f>IF(RESUMO_GLOBAL!$X$53="a",ROUND(AQ237*$N237,RESUMO_GLOBAL!$X$54),IF(RESUMO_GLOBAL!$X$53="t",TRUNC(AQ237*$N237,RESUMO_GLOBAL!$X$54),AQ237*$N237))</f>
        <v>0</v>
      </c>
      <c r="CB237" s="987">
        <f>IF(RESUMO_GLOBAL!$X$53="a",ROUND(AR237*$N237,RESUMO_GLOBAL!$X$54),IF(RESUMO_GLOBAL!$X$53="t",TRUNC(AR237*$N237,RESUMO_GLOBAL!$X$54),AR237*$N237))</f>
        <v>0</v>
      </c>
      <c r="CC237" s="987">
        <f>IF(RESUMO_GLOBAL!$X$53="a",ROUND(AS237*$N237,RESUMO_GLOBAL!$X$54),IF(RESUMO_GLOBAL!$X$53="t",TRUNC(AS237*$N237,RESUMO_GLOBAL!$X$54),AS237*$N237))</f>
        <v>0</v>
      </c>
      <c r="CD237" s="987">
        <f>IF(RESUMO_GLOBAL!$X$53="a",ROUND(AT237*$N237,RESUMO_GLOBAL!$X$54),IF(RESUMO_GLOBAL!$X$53="t",TRUNC(AT237*$N237,RESUMO_GLOBAL!$X$54),AT237*$N237))</f>
        <v>0</v>
      </c>
      <c r="CE237" s="987">
        <f>IF(RESUMO_GLOBAL!$X$53="a",ROUND(AU237*$N237,RESUMO_GLOBAL!$X$54),IF(RESUMO_GLOBAL!$X$53="t",TRUNC(AU237*$N237,RESUMO_GLOBAL!$X$54),AU237*$N237))</f>
        <v>0</v>
      </c>
      <c r="CF237" s="987">
        <f>IF(RESUMO_GLOBAL!$X$53="a",ROUND(AV237*$N237,RESUMO_GLOBAL!$X$54),IF(RESUMO_GLOBAL!$X$53="t",TRUNC(AV237*$N237,RESUMO_GLOBAL!$X$54),AV237*$N237))</f>
        <v>0</v>
      </c>
      <c r="CG237" s="987">
        <f>IF(RESUMO_GLOBAL!$X$53="a",ROUND(AW237*$N237,RESUMO_GLOBAL!$X$54),IF(RESUMO_GLOBAL!$X$53="t",TRUNC(AW237*$N237,RESUMO_GLOBAL!$X$54),AW237*$N237))</f>
        <v>0</v>
      </c>
      <c r="CK237" s="59">
        <f t="shared" si="162"/>
        <v>0</v>
      </c>
      <c r="CL237" s="59">
        <f t="shared" si="163"/>
        <v>0</v>
      </c>
      <c r="CM237" s="59">
        <f t="shared" si="164"/>
        <v>0</v>
      </c>
      <c r="CN237" s="59">
        <f t="shared" si="165"/>
        <v>0</v>
      </c>
      <c r="CO237" s="59">
        <f t="shared" si="166"/>
        <v>0</v>
      </c>
      <c r="CP237" s="59">
        <f t="shared" si="167"/>
        <v>0</v>
      </c>
      <c r="CQ237" s="59">
        <f t="shared" si="168"/>
        <v>0</v>
      </c>
      <c r="CR237" s="59">
        <f t="shared" si="169"/>
        <v>0</v>
      </c>
      <c r="CS237" s="59">
        <f t="shared" si="170"/>
        <v>0</v>
      </c>
      <c r="CT237" s="59">
        <f t="shared" si="171"/>
        <v>0</v>
      </c>
      <c r="CU237" s="59">
        <f t="shared" si="172"/>
        <v>0</v>
      </c>
      <c r="CV237" s="59">
        <f t="shared" si="173"/>
        <v>0</v>
      </c>
      <c r="CW237" s="59">
        <f t="shared" si="174"/>
        <v>0</v>
      </c>
      <c r="CX237" s="59">
        <f t="shared" si="175"/>
        <v>0</v>
      </c>
      <c r="CY237" s="59">
        <f t="shared" si="176"/>
        <v>0</v>
      </c>
      <c r="CZ237" s="59">
        <f t="shared" si="177"/>
        <v>0</v>
      </c>
      <c r="DA237" s="59">
        <f t="shared" si="178"/>
        <v>0</v>
      </c>
      <c r="DB237" s="59">
        <f t="shared" si="179"/>
        <v>0</v>
      </c>
      <c r="DE237">
        <f t="shared" si="161"/>
        <v>232</v>
      </c>
      <c r="DF237" t="str">
        <f t="shared" si="180"/>
        <v/>
      </c>
      <c r="DG237" s="59">
        <f>IF($C237&lt;&gt;0,SUM($CK238:CK238),0)</f>
        <v>0</v>
      </c>
      <c r="DH237" s="59">
        <f>IF($C237&lt;&gt;0,SUM($CK238:CL238),0)</f>
        <v>0</v>
      </c>
      <c r="DI237" s="59">
        <f>IF($C237&lt;&gt;0,SUM($CK238:CM238),0)</f>
        <v>0</v>
      </c>
      <c r="DJ237" s="59">
        <f>IF($C237&lt;&gt;0,SUM($CK238:CN238),0)</f>
        <v>0</v>
      </c>
      <c r="DK237" s="59">
        <f>IF($C237&lt;&gt;0,SUM($CK238:CO238),0)</f>
        <v>0</v>
      </c>
      <c r="DL237" s="59">
        <f>IF($C237&lt;&gt;0,SUM($CK238:CP238),0)</f>
        <v>0</v>
      </c>
      <c r="DM237" s="59">
        <f>IF($C237&lt;&gt;0,SUM($CK238:CQ238),0)</f>
        <v>0</v>
      </c>
      <c r="DN237" s="59">
        <f>IF($C237&lt;&gt;0,SUM($CK238:CR238),0)</f>
        <v>0</v>
      </c>
      <c r="DO237" s="59">
        <f>IF($C237&lt;&gt;0,SUM($CK238:CS238),0)</f>
        <v>0</v>
      </c>
      <c r="DP237" s="59">
        <f>IF($C237&lt;&gt;0,SUM($CK238:CT238),0)</f>
        <v>0</v>
      </c>
      <c r="DQ237" s="59">
        <f>IF($C237&lt;&gt;0,SUM($CK238:CU238),0)</f>
        <v>0</v>
      </c>
      <c r="DR237" s="59">
        <f>IF($C237&lt;&gt;0,SUM($CK238:CV238),0)</f>
        <v>0</v>
      </c>
      <c r="DS237" s="59">
        <f>IF($C237&lt;&gt;0,SUM($CK238:CW238),0)</f>
        <v>0</v>
      </c>
      <c r="DT237" s="59">
        <f>IF($C237&lt;&gt;0,SUM($CK238:CX238),0)</f>
        <v>0</v>
      </c>
      <c r="DU237" s="59">
        <f>IF($C237&lt;&gt;0,SUM($CK238:CY238),0)</f>
        <v>0</v>
      </c>
      <c r="DV237" s="59">
        <f>IF($C237&lt;&gt;0,SUM($CK238:CZ238),0)</f>
        <v>0</v>
      </c>
      <c r="DW237" s="59">
        <f>IF($C237&lt;&gt;0,SUM($CK238:DA238),0)</f>
        <v>0</v>
      </c>
      <c r="DX237" s="59">
        <f>IF($C237&lt;&gt;0,SUM($CK238:DB238),0)</f>
        <v>0</v>
      </c>
      <c r="DY237" s="952" t="str">
        <f t="shared" si="184"/>
        <v/>
      </c>
    </row>
    <row r="238" spans="1:129" ht="13.5" hidden="1" thickBot="1">
      <c r="A238" s="3" t="str">
        <f t="shared" si="185"/>
        <v/>
      </c>
      <c r="B238" s="805">
        <f>Dados_GLOBAL_Inicial!E238</f>
        <v>0</v>
      </c>
      <c r="C238" s="953">
        <f>IF(IFERROR(VALUE(Dados_GLOBAL_Inicial!F238),0)=0,0,Dados_GLOBAL_Inicial!F238)</f>
        <v>0</v>
      </c>
      <c r="D238" s="830">
        <f>Dados_GLOBAL_Inicial!G238</f>
        <v>0</v>
      </c>
      <c r="E238" s="830" t="str">
        <f>IF(IFERROR(VLOOKUP(F238,Cod_Gde_Itens!$A$1:$B$80,2,FALSE),0)&gt;549,IFERROR(VLOOKUP(F238,Cod_Gde_Itens!$A$1:$B$80,2,FALSE),0),IF(Dados_GLOBAL_Inicial!H238=0,"",Dados_GLOBAL_Inicial!H238))</f>
        <v/>
      </c>
      <c r="F238" s="823">
        <f>Dados_GLOBAL_Inicial!I238</f>
        <v>0</v>
      </c>
      <c r="G238" s="824">
        <f>Dados_GLOBAL_Inicial!J238</f>
        <v>0</v>
      </c>
      <c r="H238" s="454">
        <f>Dados_GLOBAL_Inicial!K238</f>
        <v>0</v>
      </c>
      <c r="I238" s="970">
        <f>SUM('MEDIÇÃO_OBJETO (1)'!I238)</f>
        <v>0</v>
      </c>
      <c r="J238" s="455">
        <f t="shared" si="186"/>
        <v>0</v>
      </c>
      <c r="K238" s="451">
        <f t="shared" si="187"/>
        <v>0</v>
      </c>
      <c r="L238" s="452">
        <f t="shared" si="188"/>
        <v>0</v>
      </c>
      <c r="M238" s="809">
        <f t="shared" si="189"/>
        <v>0</v>
      </c>
      <c r="N238" s="810">
        <f>IF(IFERROR(VALUE(Dados_GLOBAL_Inicial!L238),0)=0,0,Dados_GLOBAL_Inicial!L238)</f>
        <v>0</v>
      </c>
      <c r="O238" s="812">
        <f>SUM('MEDIÇÃO_OBJETO (1)'!O238)</f>
        <v>0</v>
      </c>
      <c r="P238" s="812">
        <f>SUM('MEDIÇÃO_OBJETO (1)'!P238)</f>
        <v>0</v>
      </c>
      <c r="Q238" s="813">
        <f t="shared" si="190"/>
        <v>0</v>
      </c>
      <c r="R238" s="951"/>
      <c r="S238" s="815">
        <f>SUM('MEDIÇÃO_OBJETO (1)'!S238)</f>
        <v>0</v>
      </c>
      <c r="T238" s="815">
        <f>SUM('MEDIÇÃO_OBJETO (1)'!T238)</f>
        <v>0</v>
      </c>
      <c r="V238" s="19"/>
      <c r="W238" s="978">
        <f t="shared" si="191"/>
        <v>0</v>
      </c>
      <c r="X238" s="816">
        <f t="shared" si="192"/>
        <v>0</v>
      </c>
      <c r="Y238" s="816">
        <f t="shared" si="193"/>
        <v>0</v>
      </c>
      <c r="Z238" s="817">
        <f t="shared" si="194"/>
        <v>0</v>
      </c>
      <c r="AB238" s="453">
        <f t="shared" si="181"/>
        <v>0</v>
      </c>
      <c r="AC238" s="14">
        <f t="shared" si="195"/>
        <v>0</v>
      </c>
      <c r="AD238" s="819"/>
      <c r="AE238" s="631">
        <f t="shared" si="182"/>
        <v>0</v>
      </c>
      <c r="AF238" s="818">
        <f>SUM('MEDIÇÃO_OBJETO (1)'!AG238)</f>
        <v>0</v>
      </c>
      <c r="AG238" s="541">
        <f>SUM('MEDIÇÃO_OBJETO (1)'!AH238)</f>
        <v>0</v>
      </c>
      <c r="AH238" s="541">
        <f>SUM('MEDIÇÃO_OBJETO (1)'!AI238)</f>
        <v>0</v>
      </c>
      <c r="AI238" s="541">
        <f>SUM('MEDIÇÃO_OBJETO (1)'!AJ238)</f>
        <v>0</v>
      </c>
      <c r="AJ238" s="541">
        <f>SUM('MEDIÇÃO_OBJETO (1)'!AK238)</f>
        <v>0</v>
      </c>
      <c r="AK238" s="541">
        <f>SUM('MEDIÇÃO_OBJETO (1)'!AL238)</f>
        <v>0</v>
      </c>
      <c r="AL238" s="541">
        <f>SUM('MEDIÇÃO_OBJETO (1)'!AM238)</f>
        <v>0</v>
      </c>
      <c r="AM238" s="541">
        <f>SUM('MEDIÇÃO_OBJETO (1)'!AN238)</f>
        <v>0</v>
      </c>
      <c r="AN238" s="541">
        <f>SUM('MEDIÇÃO_OBJETO (1)'!AO238)</f>
        <v>0</v>
      </c>
      <c r="AO238" s="541">
        <f>SUM('MEDIÇÃO_OBJETO (1)'!AP238)</f>
        <v>0</v>
      </c>
      <c r="AP238" s="541">
        <f>SUM('MEDIÇÃO_OBJETO (1)'!AQ238)</f>
        <v>0</v>
      </c>
      <c r="AQ238" s="541">
        <f>SUM('MEDIÇÃO_OBJETO (1)'!AR238)</f>
        <v>0</v>
      </c>
      <c r="AR238" s="541">
        <f>SUM('MEDIÇÃO_OBJETO (1)'!AS238)</f>
        <v>0</v>
      </c>
      <c r="AS238" s="541">
        <f>SUM('MEDIÇÃO_OBJETO (1)'!AT238)</f>
        <v>0</v>
      </c>
      <c r="AT238" s="541">
        <f>SUM('MEDIÇÃO_OBJETO (1)'!AU238)</f>
        <v>0</v>
      </c>
      <c r="AU238" s="541">
        <f>SUM('MEDIÇÃO_OBJETO (1)'!AV238)</f>
        <v>0</v>
      </c>
      <c r="AV238" s="541">
        <f>SUM('MEDIÇÃO_OBJETO (1)'!AW238)</f>
        <v>0</v>
      </c>
      <c r="AW238" s="541">
        <f>SUM('MEDIÇÃO_OBJETO (1)'!AX238)</f>
        <v>0</v>
      </c>
      <c r="AX238" s="977"/>
      <c r="BN238" s="992">
        <f t="shared" si="196"/>
        <v>0</v>
      </c>
      <c r="BO238" s="538">
        <f t="shared" si="183"/>
        <v>0</v>
      </c>
      <c r="BP238" s="987">
        <f>IF(RESUMO_GLOBAL!$X$53="a",ROUND(AF238*$N238,RESUMO_GLOBAL!$X$54),IF(RESUMO_GLOBAL!$X$53="t",TRUNC(AF238*$N238,RESUMO_GLOBAL!$X$54),AF238*$N238))</f>
        <v>0</v>
      </c>
      <c r="BQ238" s="987">
        <f>IF(RESUMO_GLOBAL!$X$53="a",ROUND(AG238*$N238,RESUMO_GLOBAL!$X$54),IF(RESUMO_GLOBAL!$X$53="t",TRUNC(AG238*$N238,RESUMO_GLOBAL!$X$54),AG238*$N238))</f>
        <v>0</v>
      </c>
      <c r="BR238" s="987">
        <f>IF(RESUMO_GLOBAL!$X$53="a",ROUND(AH238*$N238,RESUMO_GLOBAL!$X$54),IF(RESUMO_GLOBAL!$X$53="t",TRUNC(AH238*$N238,RESUMO_GLOBAL!$X$54),AH238*$N238))</f>
        <v>0</v>
      </c>
      <c r="BS238" s="987">
        <f>IF(RESUMO_GLOBAL!$X$53="a",ROUND(AI238*$N238,RESUMO_GLOBAL!$X$54),IF(RESUMO_GLOBAL!$X$53="t",TRUNC(AI238*$N238,RESUMO_GLOBAL!$X$54),AI238*$N238))</f>
        <v>0</v>
      </c>
      <c r="BT238" s="987">
        <f>IF(RESUMO_GLOBAL!$X$53="a",ROUND(AJ238*$N238,RESUMO_GLOBAL!$X$54),IF(RESUMO_GLOBAL!$X$53="t",TRUNC(AJ238*$N238,RESUMO_GLOBAL!$X$54),AJ238*$N238))</f>
        <v>0</v>
      </c>
      <c r="BU238" s="987">
        <f>IF(RESUMO_GLOBAL!$X$53="a",ROUND(AK238*$N238,RESUMO_GLOBAL!$X$54),IF(RESUMO_GLOBAL!$X$53="t",TRUNC(AK238*$N238,RESUMO_GLOBAL!$X$54),AK238*$N238))</f>
        <v>0</v>
      </c>
      <c r="BV238" s="987">
        <f>IF(RESUMO_GLOBAL!$X$53="a",ROUND(AL238*$N238,RESUMO_GLOBAL!$X$54),IF(RESUMO_GLOBAL!$X$53="t",TRUNC(AL238*$N238,RESUMO_GLOBAL!$X$54),AL238*$N238))</f>
        <v>0</v>
      </c>
      <c r="BW238" s="987">
        <f>IF(RESUMO_GLOBAL!$X$53="a",ROUND(AM238*$N238,RESUMO_GLOBAL!$X$54),IF(RESUMO_GLOBAL!$X$53="t",TRUNC(AM238*$N238,RESUMO_GLOBAL!$X$54),AM238*$N238))</f>
        <v>0</v>
      </c>
      <c r="BX238" s="987">
        <f>IF(RESUMO_GLOBAL!$X$53="a",ROUND(AN238*$N238,RESUMO_GLOBAL!$X$54),IF(RESUMO_GLOBAL!$X$53="t",TRUNC(AN238*$N238,RESUMO_GLOBAL!$X$54),AN238*$N238))</f>
        <v>0</v>
      </c>
      <c r="BY238" s="987">
        <f>IF(RESUMO_GLOBAL!$X$53="a",ROUND(AO238*$N238,RESUMO_GLOBAL!$X$54),IF(RESUMO_GLOBAL!$X$53="t",TRUNC(AO238*$N238,RESUMO_GLOBAL!$X$54),AO238*$N238))</f>
        <v>0</v>
      </c>
      <c r="BZ238" s="987">
        <f>IF(RESUMO_GLOBAL!$X$53="a",ROUND(AP238*$N238,RESUMO_GLOBAL!$X$54),IF(RESUMO_GLOBAL!$X$53="t",TRUNC(AP238*$N238,RESUMO_GLOBAL!$X$54),AP238*$N238))</f>
        <v>0</v>
      </c>
      <c r="CA238" s="987">
        <f>IF(RESUMO_GLOBAL!$X$53="a",ROUND(AQ238*$N238,RESUMO_GLOBAL!$X$54),IF(RESUMO_GLOBAL!$X$53="t",TRUNC(AQ238*$N238,RESUMO_GLOBAL!$X$54),AQ238*$N238))</f>
        <v>0</v>
      </c>
      <c r="CB238" s="987">
        <f>IF(RESUMO_GLOBAL!$X$53="a",ROUND(AR238*$N238,RESUMO_GLOBAL!$X$54),IF(RESUMO_GLOBAL!$X$53="t",TRUNC(AR238*$N238,RESUMO_GLOBAL!$X$54),AR238*$N238))</f>
        <v>0</v>
      </c>
      <c r="CC238" s="987">
        <f>IF(RESUMO_GLOBAL!$X$53="a",ROUND(AS238*$N238,RESUMO_GLOBAL!$X$54),IF(RESUMO_GLOBAL!$X$53="t",TRUNC(AS238*$N238,RESUMO_GLOBAL!$X$54),AS238*$N238))</f>
        <v>0</v>
      </c>
      <c r="CD238" s="987">
        <f>IF(RESUMO_GLOBAL!$X$53="a",ROUND(AT238*$N238,RESUMO_GLOBAL!$X$54),IF(RESUMO_GLOBAL!$X$53="t",TRUNC(AT238*$N238,RESUMO_GLOBAL!$X$54),AT238*$N238))</f>
        <v>0</v>
      </c>
      <c r="CE238" s="987">
        <f>IF(RESUMO_GLOBAL!$X$53="a",ROUND(AU238*$N238,RESUMO_GLOBAL!$X$54),IF(RESUMO_GLOBAL!$X$53="t",TRUNC(AU238*$N238,RESUMO_GLOBAL!$X$54),AU238*$N238))</f>
        <v>0</v>
      </c>
      <c r="CF238" s="987">
        <f>IF(RESUMO_GLOBAL!$X$53="a",ROUND(AV238*$N238,RESUMO_GLOBAL!$X$54),IF(RESUMO_GLOBAL!$X$53="t",TRUNC(AV238*$N238,RESUMO_GLOBAL!$X$54),AV238*$N238))</f>
        <v>0</v>
      </c>
      <c r="CG238" s="987">
        <f>IF(RESUMO_GLOBAL!$X$53="a",ROUND(AW238*$N238,RESUMO_GLOBAL!$X$54),IF(RESUMO_GLOBAL!$X$53="t",TRUNC(AW238*$N238,RESUMO_GLOBAL!$X$54),AW238*$N238))</f>
        <v>0</v>
      </c>
      <c r="CK238" s="59">
        <f t="shared" si="162"/>
        <v>0</v>
      </c>
      <c r="CL238" s="59">
        <f t="shared" si="163"/>
        <v>0</v>
      </c>
      <c r="CM238" s="59">
        <f t="shared" si="164"/>
        <v>0</v>
      </c>
      <c r="CN238" s="59">
        <f t="shared" si="165"/>
        <v>0</v>
      </c>
      <c r="CO238" s="59">
        <f t="shared" si="166"/>
        <v>0</v>
      </c>
      <c r="CP238" s="59">
        <f t="shared" si="167"/>
        <v>0</v>
      </c>
      <c r="CQ238" s="59">
        <f t="shared" si="168"/>
        <v>0</v>
      </c>
      <c r="CR238" s="59">
        <f t="shared" si="169"/>
        <v>0</v>
      </c>
      <c r="CS238" s="59">
        <f t="shared" si="170"/>
        <v>0</v>
      </c>
      <c r="CT238" s="59">
        <f t="shared" si="171"/>
        <v>0</v>
      </c>
      <c r="CU238" s="59">
        <f t="shared" si="172"/>
        <v>0</v>
      </c>
      <c r="CV238" s="59">
        <f t="shared" si="173"/>
        <v>0</v>
      </c>
      <c r="CW238" s="59">
        <f t="shared" si="174"/>
        <v>0</v>
      </c>
      <c r="CX238" s="59">
        <f t="shared" si="175"/>
        <v>0</v>
      </c>
      <c r="CY238" s="59">
        <f t="shared" si="176"/>
        <v>0</v>
      </c>
      <c r="CZ238" s="59">
        <f t="shared" si="177"/>
        <v>0</v>
      </c>
      <c r="DA238" s="59">
        <f t="shared" si="178"/>
        <v>0</v>
      </c>
      <c r="DB238" s="59">
        <f t="shared" si="179"/>
        <v>0</v>
      </c>
      <c r="DE238">
        <f t="shared" si="161"/>
        <v>233</v>
      </c>
      <c r="DF238" t="str">
        <f t="shared" si="180"/>
        <v/>
      </c>
      <c r="DG238" s="59">
        <f>IF($C238&lt;&gt;0,SUM($CK239:CK239),0)</f>
        <v>0</v>
      </c>
      <c r="DH238" s="59">
        <f>IF($C238&lt;&gt;0,SUM($CK239:CL239),0)</f>
        <v>0</v>
      </c>
      <c r="DI238" s="59">
        <f>IF($C238&lt;&gt;0,SUM($CK239:CM239),0)</f>
        <v>0</v>
      </c>
      <c r="DJ238" s="59">
        <f>IF($C238&lt;&gt;0,SUM($CK239:CN239),0)</f>
        <v>0</v>
      </c>
      <c r="DK238" s="59">
        <f>IF($C238&lt;&gt;0,SUM($CK239:CO239),0)</f>
        <v>0</v>
      </c>
      <c r="DL238" s="59">
        <f>IF($C238&lt;&gt;0,SUM($CK239:CP239),0)</f>
        <v>0</v>
      </c>
      <c r="DM238" s="59">
        <f>IF($C238&lt;&gt;0,SUM($CK239:CQ239),0)</f>
        <v>0</v>
      </c>
      <c r="DN238" s="59">
        <f>IF($C238&lt;&gt;0,SUM($CK239:CR239),0)</f>
        <v>0</v>
      </c>
      <c r="DO238" s="59">
        <f>IF($C238&lt;&gt;0,SUM($CK239:CS239),0)</f>
        <v>0</v>
      </c>
      <c r="DP238" s="59">
        <f>IF($C238&lt;&gt;0,SUM($CK239:CT239),0)</f>
        <v>0</v>
      </c>
      <c r="DQ238" s="59">
        <f>IF($C238&lt;&gt;0,SUM($CK239:CU239),0)</f>
        <v>0</v>
      </c>
      <c r="DR238" s="59">
        <f>IF($C238&lt;&gt;0,SUM($CK239:CV239),0)</f>
        <v>0</v>
      </c>
      <c r="DS238" s="59">
        <f>IF($C238&lt;&gt;0,SUM($CK239:CW239),0)</f>
        <v>0</v>
      </c>
      <c r="DT238" s="59">
        <f>IF($C238&lt;&gt;0,SUM($CK239:CX239),0)</f>
        <v>0</v>
      </c>
      <c r="DU238" s="59">
        <f>IF($C238&lt;&gt;0,SUM($CK239:CY239),0)</f>
        <v>0</v>
      </c>
      <c r="DV238" s="59">
        <f>IF($C238&lt;&gt;0,SUM($CK239:CZ239),0)</f>
        <v>0</v>
      </c>
      <c r="DW238" s="59">
        <f>IF($C238&lt;&gt;0,SUM($CK239:DA239),0)</f>
        <v>0</v>
      </c>
      <c r="DX238" s="59">
        <f>IF($C238&lt;&gt;0,SUM($CK239:DB239),0)</f>
        <v>0</v>
      </c>
      <c r="DY238" s="952" t="str">
        <f t="shared" si="184"/>
        <v/>
      </c>
    </row>
    <row r="239" spans="1:129" ht="13.5" hidden="1" thickBot="1">
      <c r="A239" s="3" t="str">
        <f t="shared" si="185"/>
        <v/>
      </c>
      <c r="B239" s="805">
        <f>Dados_GLOBAL_Inicial!E239</f>
        <v>0</v>
      </c>
      <c r="C239" s="953">
        <f>IF(IFERROR(VALUE(Dados_GLOBAL_Inicial!F239),0)=0,0,Dados_GLOBAL_Inicial!F239)</f>
        <v>0</v>
      </c>
      <c r="D239" s="830">
        <f>Dados_GLOBAL_Inicial!G239</f>
        <v>0</v>
      </c>
      <c r="E239" s="830" t="str">
        <f>IF(IFERROR(VLOOKUP(F239,Cod_Gde_Itens!$A$1:$B$80,2,FALSE),0)&gt;549,IFERROR(VLOOKUP(F239,Cod_Gde_Itens!$A$1:$B$80,2,FALSE),0),IF(Dados_GLOBAL_Inicial!H239=0,"",Dados_GLOBAL_Inicial!H239))</f>
        <v/>
      </c>
      <c r="F239" s="823">
        <f>Dados_GLOBAL_Inicial!I239</f>
        <v>0</v>
      </c>
      <c r="G239" s="824">
        <f>Dados_GLOBAL_Inicial!J239</f>
        <v>0</v>
      </c>
      <c r="H239" s="454">
        <f>Dados_GLOBAL_Inicial!K239</f>
        <v>0</v>
      </c>
      <c r="I239" s="970">
        <f>SUM('MEDIÇÃO_OBJETO (1)'!I239)</f>
        <v>0</v>
      </c>
      <c r="J239" s="455">
        <f t="shared" si="186"/>
        <v>0</v>
      </c>
      <c r="K239" s="451">
        <f t="shared" si="187"/>
        <v>0</v>
      </c>
      <c r="L239" s="452">
        <f t="shared" si="188"/>
        <v>0</v>
      </c>
      <c r="M239" s="809">
        <f t="shared" si="189"/>
        <v>0</v>
      </c>
      <c r="N239" s="810">
        <f>IF(IFERROR(VALUE(Dados_GLOBAL_Inicial!L239),0)=0,0,Dados_GLOBAL_Inicial!L239)</f>
        <v>0</v>
      </c>
      <c r="O239" s="812">
        <f>SUM('MEDIÇÃO_OBJETO (1)'!O239)</f>
        <v>0</v>
      </c>
      <c r="P239" s="812">
        <f>SUM('MEDIÇÃO_OBJETO (1)'!P239)</f>
        <v>0</v>
      </c>
      <c r="Q239" s="813">
        <f t="shared" si="190"/>
        <v>0</v>
      </c>
      <c r="R239" s="951"/>
      <c r="S239" s="815">
        <f>SUM('MEDIÇÃO_OBJETO (1)'!S239)</f>
        <v>0</v>
      </c>
      <c r="T239" s="815">
        <f>SUM('MEDIÇÃO_OBJETO (1)'!T239)</f>
        <v>0</v>
      </c>
      <c r="V239" s="19"/>
      <c r="W239" s="978">
        <f t="shared" si="191"/>
        <v>0</v>
      </c>
      <c r="X239" s="816">
        <f t="shared" si="192"/>
        <v>0</v>
      </c>
      <c r="Y239" s="816">
        <f t="shared" si="193"/>
        <v>0</v>
      </c>
      <c r="Z239" s="817">
        <f t="shared" si="194"/>
        <v>0</v>
      </c>
      <c r="AB239" s="453">
        <f t="shared" si="181"/>
        <v>0</v>
      </c>
      <c r="AC239" s="14">
        <f t="shared" si="195"/>
        <v>0</v>
      </c>
      <c r="AD239" s="819"/>
      <c r="AE239" s="631">
        <f t="shared" si="182"/>
        <v>0</v>
      </c>
      <c r="AF239" s="818">
        <f>SUM('MEDIÇÃO_OBJETO (1)'!AG239)</f>
        <v>0</v>
      </c>
      <c r="AG239" s="541">
        <f>SUM('MEDIÇÃO_OBJETO (1)'!AH239)</f>
        <v>0</v>
      </c>
      <c r="AH239" s="541">
        <f>SUM('MEDIÇÃO_OBJETO (1)'!AI239)</f>
        <v>0</v>
      </c>
      <c r="AI239" s="541">
        <f>SUM('MEDIÇÃO_OBJETO (1)'!AJ239)</f>
        <v>0</v>
      </c>
      <c r="AJ239" s="541">
        <f>SUM('MEDIÇÃO_OBJETO (1)'!AK239)</f>
        <v>0</v>
      </c>
      <c r="AK239" s="541">
        <f>SUM('MEDIÇÃO_OBJETO (1)'!AL239)</f>
        <v>0</v>
      </c>
      <c r="AL239" s="541">
        <f>SUM('MEDIÇÃO_OBJETO (1)'!AM239)</f>
        <v>0</v>
      </c>
      <c r="AM239" s="541">
        <f>SUM('MEDIÇÃO_OBJETO (1)'!AN239)</f>
        <v>0</v>
      </c>
      <c r="AN239" s="541">
        <f>SUM('MEDIÇÃO_OBJETO (1)'!AO239)</f>
        <v>0</v>
      </c>
      <c r="AO239" s="541">
        <f>SUM('MEDIÇÃO_OBJETO (1)'!AP239)</f>
        <v>0</v>
      </c>
      <c r="AP239" s="541">
        <f>SUM('MEDIÇÃO_OBJETO (1)'!AQ239)</f>
        <v>0</v>
      </c>
      <c r="AQ239" s="541">
        <f>SUM('MEDIÇÃO_OBJETO (1)'!AR239)</f>
        <v>0</v>
      </c>
      <c r="AR239" s="541">
        <f>SUM('MEDIÇÃO_OBJETO (1)'!AS239)</f>
        <v>0</v>
      </c>
      <c r="AS239" s="541">
        <f>SUM('MEDIÇÃO_OBJETO (1)'!AT239)</f>
        <v>0</v>
      </c>
      <c r="AT239" s="541">
        <f>SUM('MEDIÇÃO_OBJETO (1)'!AU239)</f>
        <v>0</v>
      </c>
      <c r="AU239" s="541">
        <f>SUM('MEDIÇÃO_OBJETO (1)'!AV239)</f>
        <v>0</v>
      </c>
      <c r="AV239" s="541">
        <f>SUM('MEDIÇÃO_OBJETO (1)'!AW239)</f>
        <v>0</v>
      </c>
      <c r="AW239" s="541">
        <f>SUM('MEDIÇÃO_OBJETO (1)'!AX239)</f>
        <v>0</v>
      </c>
      <c r="AX239" s="977"/>
      <c r="BN239" s="992">
        <f t="shared" si="196"/>
        <v>0</v>
      </c>
      <c r="BO239" s="538">
        <f t="shared" si="183"/>
        <v>0</v>
      </c>
      <c r="BP239" s="987">
        <f>IF(RESUMO_GLOBAL!$X$53="a",ROUND(AF239*$N239,RESUMO_GLOBAL!$X$54),IF(RESUMO_GLOBAL!$X$53="t",TRUNC(AF239*$N239,RESUMO_GLOBAL!$X$54),AF239*$N239))</f>
        <v>0</v>
      </c>
      <c r="BQ239" s="987">
        <f>IF(RESUMO_GLOBAL!$X$53="a",ROUND(AG239*$N239,RESUMO_GLOBAL!$X$54),IF(RESUMO_GLOBAL!$X$53="t",TRUNC(AG239*$N239,RESUMO_GLOBAL!$X$54),AG239*$N239))</f>
        <v>0</v>
      </c>
      <c r="BR239" s="987">
        <f>IF(RESUMO_GLOBAL!$X$53="a",ROUND(AH239*$N239,RESUMO_GLOBAL!$X$54),IF(RESUMO_GLOBAL!$X$53="t",TRUNC(AH239*$N239,RESUMO_GLOBAL!$X$54),AH239*$N239))</f>
        <v>0</v>
      </c>
      <c r="BS239" s="987">
        <f>IF(RESUMO_GLOBAL!$X$53="a",ROUND(AI239*$N239,RESUMO_GLOBAL!$X$54),IF(RESUMO_GLOBAL!$X$53="t",TRUNC(AI239*$N239,RESUMO_GLOBAL!$X$54),AI239*$N239))</f>
        <v>0</v>
      </c>
      <c r="BT239" s="987">
        <f>IF(RESUMO_GLOBAL!$X$53="a",ROUND(AJ239*$N239,RESUMO_GLOBAL!$X$54),IF(RESUMO_GLOBAL!$X$53="t",TRUNC(AJ239*$N239,RESUMO_GLOBAL!$X$54),AJ239*$N239))</f>
        <v>0</v>
      </c>
      <c r="BU239" s="987">
        <f>IF(RESUMO_GLOBAL!$X$53="a",ROUND(AK239*$N239,RESUMO_GLOBAL!$X$54),IF(RESUMO_GLOBAL!$X$53="t",TRUNC(AK239*$N239,RESUMO_GLOBAL!$X$54),AK239*$N239))</f>
        <v>0</v>
      </c>
      <c r="BV239" s="987">
        <f>IF(RESUMO_GLOBAL!$X$53="a",ROUND(AL239*$N239,RESUMO_GLOBAL!$X$54),IF(RESUMO_GLOBAL!$X$53="t",TRUNC(AL239*$N239,RESUMO_GLOBAL!$X$54),AL239*$N239))</f>
        <v>0</v>
      </c>
      <c r="BW239" s="987">
        <f>IF(RESUMO_GLOBAL!$X$53="a",ROUND(AM239*$N239,RESUMO_GLOBAL!$X$54),IF(RESUMO_GLOBAL!$X$53="t",TRUNC(AM239*$N239,RESUMO_GLOBAL!$X$54),AM239*$N239))</f>
        <v>0</v>
      </c>
      <c r="BX239" s="987">
        <f>IF(RESUMO_GLOBAL!$X$53="a",ROUND(AN239*$N239,RESUMO_GLOBAL!$X$54),IF(RESUMO_GLOBAL!$X$53="t",TRUNC(AN239*$N239,RESUMO_GLOBAL!$X$54),AN239*$N239))</f>
        <v>0</v>
      </c>
      <c r="BY239" s="987">
        <f>IF(RESUMO_GLOBAL!$X$53="a",ROUND(AO239*$N239,RESUMO_GLOBAL!$X$54),IF(RESUMO_GLOBAL!$X$53="t",TRUNC(AO239*$N239,RESUMO_GLOBAL!$X$54),AO239*$N239))</f>
        <v>0</v>
      </c>
      <c r="BZ239" s="987">
        <f>IF(RESUMO_GLOBAL!$X$53="a",ROUND(AP239*$N239,RESUMO_GLOBAL!$X$54),IF(RESUMO_GLOBAL!$X$53="t",TRUNC(AP239*$N239,RESUMO_GLOBAL!$X$54),AP239*$N239))</f>
        <v>0</v>
      </c>
      <c r="CA239" s="987">
        <f>IF(RESUMO_GLOBAL!$X$53="a",ROUND(AQ239*$N239,RESUMO_GLOBAL!$X$54),IF(RESUMO_GLOBAL!$X$53="t",TRUNC(AQ239*$N239,RESUMO_GLOBAL!$X$54),AQ239*$N239))</f>
        <v>0</v>
      </c>
      <c r="CB239" s="987">
        <f>IF(RESUMO_GLOBAL!$X$53="a",ROUND(AR239*$N239,RESUMO_GLOBAL!$X$54),IF(RESUMO_GLOBAL!$X$53="t",TRUNC(AR239*$N239,RESUMO_GLOBAL!$X$54),AR239*$N239))</f>
        <v>0</v>
      </c>
      <c r="CC239" s="987">
        <f>IF(RESUMO_GLOBAL!$X$53="a",ROUND(AS239*$N239,RESUMO_GLOBAL!$X$54),IF(RESUMO_GLOBAL!$X$53="t",TRUNC(AS239*$N239,RESUMO_GLOBAL!$X$54),AS239*$N239))</f>
        <v>0</v>
      </c>
      <c r="CD239" s="987">
        <f>IF(RESUMO_GLOBAL!$X$53="a",ROUND(AT239*$N239,RESUMO_GLOBAL!$X$54),IF(RESUMO_GLOBAL!$X$53="t",TRUNC(AT239*$N239,RESUMO_GLOBAL!$X$54),AT239*$N239))</f>
        <v>0</v>
      </c>
      <c r="CE239" s="987">
        <f>IF(RESUMO_GLOBAL!$X$53="a",ROUND(AU239*$N239,RESUMO_GLOBAL!$X$54),IF(RESUMO_GLOBAL!$X$53="t",TRUNC(AU239*$N239,RESUMO_GLOBAL!$X$54),AU239*$N239))</f>
        <v>0</v>
      </c>
      <c r="CF239" s="987">
        <f>IF(RESUMO_GLOBAL!$X$53="a",ROUND(AV239*$N239,RESUMO_GLOBAL!$X$54),IF(RESUMO_GLOBAL!$X$53="t",TRUNC(AV239*$N239,RESUMO_GLOBAL!$X$54),AV239*$N239))</f>
        <v>0</v>
      </c>
      <c r="CG239" s="987">
        <f>IF(RESUMO_GLOBAL!$X$53="a",ROUND(AW239*$N239,RESUMO_GLOBAL!$X$54),IF(RESUMO_GLOBAL!$X$53="t",TRUNC(AW239*$N239,RESUMO_GLOBAL!$X$54),AW239*$N239))</f>
        <v>0</v>
      </c>
      <c r="CK239" s="59">
        <f t="shared" si="162"/>
        <v>0</v>
      </c>
      <c r="CL239" s="59">
        <f t="shared" si="163"/>
        <v>0</v>
      </c>
      <c r="CM239" s="59">
        <f t="shared" si="164"/>
        <v>0</v>
      </c>
      <c r="CN239" s="59">
        <f t="shared" si="165"/>
        <v>0</v>
      </c>
      <c r="CO239" s="59">
        <f t="shared" si="166"/>
        <v>0</v>
      </c>
      <c r="CP239" s="59">
        <f t="shared" si="167"/>
        <v>0</v>
      </c>
      <c r="CQ239" s="59">
        <f t="shared" si="168"/>
        <v>0</v>
      </c>
      <c r="CR239" s="59">
        <f t="shared" si="169"/>
        <v>0</v>
      </c>
      <c r="CS239" s="59">
        <f t="shared" si="170"/>
        <v>0</v>
      </c>
      <c r="CT239" s="59">
        <f t="shared" si="171"/>
        <v>0</v>
      </c>
      <c r="CU239" s="59">
        <f t="shared" si="172"/>
        <v>0</v>
      </c>
      <c r="CV239" s="59">
        <f t="shared" si="173"/>
        <v>0</v>
      </c>
      <c r="CW239" s="59">
        <f t="shared" si="174"/>
        <v>0</v>
      </c>
      <c r="CX239" s="59">
        <f t="shared" si="175"/>
        <v>0</v>
      </c>
      <c r="CY239" s="59">
        <f t="shared" si="176"/>
        <v>0</v>
      </c>
      <c r="CZ239" s="59">
        <f t="shared" si="177"/>
        <v>0</v>
      </c>
      <c r="DA239" s="59">
        <f t="shared" si="178"/>
        <v>0</v>
      </c>
      <c r="DB239" s="59">
        <f t="shared" si="179"/>
        <v>0</v>
      </c>
      <c r="DE239">
        <f t="shared" si="161"/>
        <v>234</v>
      </c>
      <c r="DF239" t="str">
        <f t="shared" si="180"/>
        <v/>
      </c>
      <c r="DG239" s="59">
        <f>IF($C239&lt;&gt;0,SUM($CK240:CK240),0)</f>
        <v>0</v>
      </c>
      <c r="DH239" s="59">
        <f>IF($C239&lt;&gt;0,SUM($CK240:CL240),0)</f>
        <v>0</v>
      </c>
      <c r="DI239" s="59">
        <f>IF($C239&lt;&gt;0,SUM($CK240:CM240),0)</f>
        <v>0</v>
      </c>
      <c r="DJ239" s="59">
        <f>IF($C239&lt;&gt;0,SUM($CK240:CN240),0)</f>
        <v>0</v>
      </c>
      <c r="DK239" s="59">
        <f>IF($C239&lt;&gt;0,SUM($CK240:CO240),0)</f>
        <v>0</v>
      </c>
      <c r="DL239" s="59">
        <f>IF($C239&lt;&gt;0,SUM($CK240:CP240),0)</f>
        <v>0</v>
      </c>
      <c r="DM239" s="59">
        <f>IF($C239&lt;&gt;0,SUM($CK240:CQ240),0)</f>
        <v>0</v>
      </c>
      <c r="DN239" s="59">
        <f>IF($C239&lt;&gt;0,SUM($CK240:CR240),0)</f>
        <v>0</v>
      </c>
      <c r="DO239" s="59">
        <f>IF($C239&lt;&gt;0,SUM($CK240:CS240),0)</f>
        <v>0</v>
      </c>
      <c r="DP239" s="59">
        <f>IF($C239&lt;&gt;0,SUM($CK240:CT240),0)</f>
        <v>0</v>
      </c>
      <c r="DQ239" s="59">
        <f>IF($C239&lt;&gt;0,SUM($CK240:CU240),0)</f>
        <v>0</v>
      </c>
      <c r="DR239" s="59">
        <f>IF($C239&lt;&gt;0,SUM($CK240:CV240),0)</f>
        <v>0</v>
      </c>
      <c r="DS239" s="59">
        <f>IF($C239&lt;&gt;0,SUM($CK240:CW240),0)</f>
        <v>0</v>
      </c>
      <c r="DT239" s="59">
        <f>IF($C239&lt;&gt;0,SUM($CK240:CX240),0)</f>
        <v>0</v>
      </c>
      <c r="DU239" s="59">
        <f>IF($C239&lt;&gt;0,SUM($CK240:CY240),0)</f>
        <v>0</v>
      </c>
      <c r="DV239" s="59">
        <f>IF($C239&lt;&gt;0,SUM($CK240:CZ240),0)</f>
        <v>0</v>
      </c>
      <c r="DW239" s="59">
        <f>IF($C239&lt;&gt;0,SUM($CK240:DA240),0)</f>
        <v>0</v>
      </c>
      <c r="DX239" s="59">
        <f>IF($C239&lt;&gt;0,SUM($CK240:DB240),0)</f>
        <v>0</v>
      </c>
      <c r="DY239" s="952" t="str">
        <f t="shared" si="184"/>
        <v/>
      </c>
    </row>
    <row r="240" spans="1:129" ht="13.5" hidden="1" thickBot="1">
      <c r="A240" s="3" t="str">
        <f t="shared" si="185"/>
        <v/>
      </c>
      <c r="B240" s="805">
        <f>Dados_GLOBAL_Inicial!E240</f>
        <v>0</v>
      </c>
      <c r="C240" s="953">
        <f>IF(IFERROR(VALUE(Dados_GLOBAL_Inicial!F240),0)=0,0,Dados_GLOBAL_Inicial!F240)</f>
        <v>0</v>
      </c>
      <c r="D240" s="830">
        <f>Dados_GLOBAL_Inicial!G240</f>
        <v>0</v>
      </c>
      <c r="E240" s="830" t="str">
        <f>IF(IFERROR(VLOOKUP(F240,Cod_Gde_Itens!$A$1:$B$80,2,FALSE),0)&gt;549,IFERROR(VLOOKUP(F240,Cod_Gde_Itens!$A$1:$B$80,2,FALSE),0),IF(Dados_GLOBAL_Inicial!H240=0,"",Dados_GLOBAL_Inicial!H240))</f>
        <v/>
      </c>
      <c r="F240" s="823">
        <f>Dados_GLOBAL_Inicial!I240</f>
        <v>0</v>
      </c>
      <c r="G240" s="824">
        <f>Dados_GLOBAL_Inicial!J240</f>
        <v>0</v>
      </c>
      <c r="H240" s="454">
        <f>Dados_GLOBAL_Inicial!K240</f>
        <v>0</v>
      </c>
      <c r="I240" s="970">
        <f>SUM('MEDIÇÃO_OBJETO (1)'!I240)</f>
        <v>0</v>
      </c>
      <c r="J240" s="455">
        <f t="shared" si="186"/>
        <v>0</v>
      </c>
      <c r="K240" s="451">
        <f t="shared" si="187"/>
        <v>0</v>
      </c>
      <c r="L240" s="452">
        <f t="shared" si="188"/>
        <v>0</v>
      </c>
      <c r="M240" s="809">
        <f t="shared" si="189"/>
        <v>0</v>
      </c>
      <c r="N240" s="810">
        <f>IF(IFERROR(VALUE(Dados_GLOBAL_Inicial!L240),0)=0,0,Dados_GLOBAL_Inicial!L240)</f>
        <v>0</v>
      </c>
      <c r="O240" s="812">
        <f>SUM('MEDIÇÃO_OBJETO (1)'!O240)</f>
        <v>0</v>
      </c>
      <c r="P240" s="812">
        <f>SUM('MEDIÇÃO_OBJETO (1)'!P240)</f>
        <v>0</v>
      </c>
      <c r="Q240" s="813">
        <f t="shared" si="190"/>
        <v>0</v>
      </c>
      <c r="R240" s="951"/>
      <c r="S240" s="815">
        <f>SUM('MEDIÇÃO_OBJETO (1)'!S240)</f>
        <v>0</v>
      </c>
      <c r="T240" s="815">
        <f>SUM('MEDIÇÃO_OBJETO (1)'!T240)</f>
        <v>0</v>
      </c>
      <c r="V240" s="19"/>
      <c r="W240" s="978">
        <f t="shared" si="191"/>
        <v>0</v>
      </c>
      <c r="X240" s="816">
        <f t="shared" si="192"/>
        <v>0</v>
      </c>
      <c r="Y240" s="816">
        <f t="shared" si="193"/>
        <v>0</v>
      </c>
      <c r="Z240" s="817">
        <f t="shared" si="194"/>
        <v>0</v>
      </c>
      <c r="AB240" s="453">
        <f t="shared" si="181"/>
        <v>0</v>
      </c>
      <c r="AC240" s="14">
        <f t="shared" si="195"/>
        <v>0</v>
      </c>
      <c r="AD240" s="819"/>
      <c r="AE240" s="631">
        <f t="shared" si="182"/>
        <v>0</v>
      </c>
      <c r="AF240" s="818">
        <f>SUM('MEDIÇÃO_OBJETO (1)'!AG240)</f>
        <v>0</v>
      </c>
      <c r="AG240" s="541">
        <f>SUM('MEDIÇÃO_OBJETO (1)'!AH240)</f>
        <v>0</v>
      </c>
      <c r="AH240" s="541">
        <f>SUM('MEDIÇÃO_OBJETO (1)'!AI240)</f>
        <v>0</v>
      </c>
      <c r="AI240" s="541">
        <f>SUM('MEDIÇÃO_OBJETO (1)'!AJ240)</f>
        <v>0</v>
      </c>
      <c r="AJ240" s="541">
        <f>SUM('MEDIÇÃO_OBJETO (1)'!AK240)</f>
        <v>0</v>
      </c>
      <c r="AK240" s="541">
        <f>SUM('MEDIÇÃO_OBJETO (1)'!AL240)</f>
        <v>0</v>
      </c>
      <c r="AL240" s="541">
        <f>SUM('MEDIÇÃO_OBJETO (1)'!AM240)</f>
        <v>0</v>
      </c>
      <c r="AM240" s="541">
        <f>SUM('MEDIÇÃO_OBJETO (1)'!AN240)</f>
        <v>0</v>
      </c>
      <c r="AN240" s="541">
        <f>SUM('MEDIÇÃO_OBJETO (1)'!AO240)</f>
        <v>0</v>
      </c>
      <c r="AO240" s="541">
        <f>SUM('MEDIÇÃO_OBJETO (1)'!AP240)</f>
        <v>0</v>
      </c>
      <c r="AP240" s="541">
        <f>SUM('MEDIÇÃO_OBJETO (1)'!AQ240)</f>
        <v>0</v>
      </c>
      <c r="AQ240" s="541">
        <f>SUM('MEDIÇÃO_OBJETO (1)'!AR240)</f>
        <v>0</v>
      </c>
      <c r="AR240" s="541">
        <f>SUM('MEDIÇÃO_OBJETO (1)'!AS240)</f>
        <v>0</v>
      </c>
      <c r="AS240" s="541">
        <f>SUM('MEDIÇÃO_OBJETO (1)'!AT240)</f>
        <v>0</v>
      </c>
      <c r="AT240" s="541">
        <f>SUM('MEDIÇÃO_OBJETO (1)'!AU240)</f>
        <v>0</v>
      </c>
      <c r="AU240" s="541">
        <f>SUM('MEDIÇÃO_OBJETO (1)'!AV240)</f>
        <v>0</v>
      </c>
      <c r="AV240" s="541">
        <f>SUM('MEDIÇÃO_OBJETO (1)'!AW240)</f>
        <v>0</v>
      </c>
      <c r="AW240" s="541">
        <f>SUM('MEDIÇÃO_OBJETO (1)'!AX240)</f>
        <v>0</v>
      </c>
      <c r="AX240" s="977"/>
      <c r="BN240" s="992">
        <f t="shared" si="196"/>
        <v>0</v>
      </c>
      <c r="BO240" s="538">
        <f t="shared" si="183"/>
        <v>0</v>
      </c>
      <c r="BP240" s="987">
        <f>IF(RESUMO_GLOBAL!$X$53="a",ROUND(AF240*$N240,RESUMO_GLOBAL!$X$54),IF(RESUMO_GLOBAL!$X$53="t",TRUNC(AF240*$N240,RESUMO_GLOBAL!$X$54),AF240*$N240))</f>
        <v>0</v>
      </c>
      <c r="BQ240" s="987">
        <f>IF(RESUMO_GLOBAL!$X$53="a",ROUND(AG240*$N240,RESUMO_GLOBAL!$X$54),IF(RESUMO_GLOBAL!$X$53="t",TRUNC(AG240*$N240,RESUMO_GLOBAL!$X$54),AG240*$N240))</f>
        <v>0</v>
      </c>
      <c r="BR240" s="987">
        <f>IF(RESUMO_GLOBAL!$X$53="a",ROUND(AH240*$N240,RESUMO_GLOBAL!$X$54),IF(RESUMO_GLOBAL!$X$53="t",TRUNC(AH240*$N240,RESUMO_GLOBAL!$X$54),AH240*$N240))</f>
        <v>0</v>
      </c>
      <c r="BS240" s="987">
        <f>IF(RESUMO_GLOBAL!$X$53="a",ROUND(AI240*$N240,RESUMO_GLOBAL!$X$54),IF(RESUMO_GLOBAL!$X$53="t",TRUNC(AI240*$N240,RESUMO_GLOBAL!$X$54),AI240*$N240))</f>
        <v>0</v>
      </c>
      <c r="BT240" s="987">
        <f>IF(RESUMO_GLOBAL!$X$53="a",ROUND(AJ240*$N240,RESUMO_GLOBAL!$X$54),IF(RESUMO_GLOBAL!$X$53="t",TRUNC(AJ240*$N240,RESUMO_GLOBAL!$X$54),AJ240*$N240))</f>
        <v>0</v>
      </c>
      <c r="BU240" s="987">
        <f>IF(RESUMO_GLOBAL!$X$53="a",ROUND(AK240*$N240,RESUMO_GLOBAL!$X$54),IF(RESUMO_GLOBAL!$X$53="t",TRUNC(AK240*$N240,RESUMO_GLOBAL!$X$54),AK240*$N240))</f>
        <v>0</v>
      </c>
      <c r="BV240" s="987">
        <f>IF(RESUMO_GLOBAL!$X$53="a",ROUND(AL240*$N240,RESUMO_GLOBAL!$X$54),IF(RESUMO_GLOBAL!$X$53="t",TRUNC(AL240*$N240,RESUMO_GLOBAL!$X$54),AL240*$N240))</f>
        <v>0</v>
      </c>
      <c r="BW240" s="987">
        <f>IF(RESUMO_GLOBAL!$X$53="a",ROUND(AM240*$N240,RESUMO_GLOBAL!$X$54),IF(RESUMO_GLOBAL!$X$53="t",TRUNC(AM240*$N240,RESUMO_GLOBAL!$X$54),AM240*$N240))</f>
        <v>0</v>
      </c>
      <c r="BX240" s="987">
        <f>IF(RESUMO_GLOBAL!$X$53="a",ROUND(AN240*$N240,RESUMO_GLOBAL!$X$54),IF(RESUMO_GLOBAL!$X$53="t",TRUNC(AN240*$N240,RESUMO_GLOBAL!$X$54),AN240*$N240))</f>
        <v>0</v>
      </c>
      <c r="BY240" s="987">
        <f>IF(RESUMO_GLOBAL!$X$53="a",ROUND(AO240*$N240,RESUMO_GLOBAL!$X$54),IF(RESUMO_GLOBAL!$X$53="t",TRUNC(AO240*$N240,RESUMO_GLOBAL!$X$54),AO240*$N240))</f>
        <v>0</v>
      </c>
      <c r="BZ240" s="987">
        <f>IF(RESUMO_GLOBAL!$X$53="a",ROUND(AP240*$N240,RESUMO_GLOBAL!$X$54),IF(RESUMO_GLOBAL!$X$53="t",TRUNC(AP240*$N240,RESUMO_GLOBAL!$X$54),AP240*$N240))</f>
        <v>0</v>
      </c>
      <c r="CA240" s="987">
        <f>IF(RESUMO_GLOBAL!$X$53="a",ROUND(AQ240*$N240,RESUMO_GLOBAL!$X$54),IF(RESUMO_GLOBAL!$X$53="t",TRUNC(AQ240*$N240,RESUMO_GLOBAL!$X$54),AQ240*$N240))</f>
        <v>0</v>
      </c>
      <c r="CB240" s="987">
        <f>IF(RESUMO_GLOBAL!$X$53="a",ROUND(AR240*$N240,RESUMO_GLOBAL!$X$54),IF(RESUMO_GLOBAL!$X$53="t",TRUNC(AR240*$N240,RESUMO_GLOBAL!$X$54),AR240*$N240))</f>
        <v>0</v>
      </c>
      <c r="CC240" s="987">
        <f>IF(RESUMO_GLOBAL!$X$53="a",ROUND(AS240*$N240,RESUMO_GLOBAL!$X$54),IF(RESUMO_GLOBAL!$X$53="t",TRUNC(AS240*$N240,RESUMO_GLOBAL!$X$54),AS240*$N240))</f>
        <v>0</v>
      </c>
      <c r="CD240" s="987">
        <f>IF(RESUMO_GLOBAL!$X$53="a",ROUND(AT240*$N240,RESUMO_GLOBAL!$X$54),IF(RESUMO_GLOBAL!$X$53="t",TRUNC(AT240*$N240,RESUMO_GLOBAL!$X$54),AT240*$N240))</f>
        <v>0</v>
      </c>
      <c r="CE240" s="987">
        <f>IF(RESUMO_GLOBAL!$X$53="a",ROUND(AU240*$N240,RESUMO_GLOBAL!$X$54),IF(RESUMO_GLOBAL!$X$53="t",TRUNC(AU240*$N240,RESUMO_GLOBAL!$X$54),AU240*$N240))</f>
        <v>0</v>
      </c>
      <c r="CF240" s="987">
        <f>IF(RESUMO_GLOBAL!$X$53="a",ROUND(AV240*$N240,RESUMO_GLOBAL!$X$54),IF(RESUMO_GLOBAL!$X$53="t",TRUNC(AV240*$N240,RESUMO_GLOBAL!$X$54),AV240*$N240))</f>
        <v>0</v>
      </c>
      <c r="CG240" s="987">
        <f>IF(RESUMO_GLOBAL!$X$53="a",ROUND(AW240*$N240,RESUMO_GLOBAL!$X$54),IF(RESUMO_GLOBAL!$X$53="t",TRUNC(AW240*$N240,RESUMO_GLOBAL!$X$54),AW240*$N240))</f>
        <v>0</v>
      </c>
      <c r="CK240" s="59">
        <f t="shared" si="162"/>
        <v>0</v>
      </c>
      <c r="CL240" s="59">
        <f t="shared" si="163"/>
        <v>0</v>
      </c>
      <c r="CM240" s="59">
        <f t="shared" si="164"/>
        <v>0</v>
      </c>
      <c r="CN240" s="59">
        <f t="shared" si="165"/>
        <v>0</v>
      </c>
      <c r="CO240" s="59">
        <f t="shared" si="166"/>
        <v>0</v>
      </c>
      <c r="CP240" s="59">
        <f t="shared" si="167"/>
        <v>0</v>
      </c>
      <c r="CQ240" s="59">
        <f t="shared" si="168"/>
        <v>0</v>
      </c>
      <c r="CR240" s="59">
        <f t="shared" si="169"/>
        <v>0</v>
      </c>
      <c r="CS240" s="59">
        <f t="shared" si="170"/>
        <v>0</v>
      </c>
      <c r="CT240" s="59">
        <f t="shared" si="171"/>
        <v>0</v>
      </c>
      <c r="CU240" s="59">
        <f t="shared" si="172"/>
        <v>0</v>
      </c>
      <c r="CV240" s="59">
        <f t="shared" si="173"/>
        <v>0</v>
      </c>
      <c r="CW240" s="59">
        <f t="shared" si="174"/>
        <v>0</v>
      </c>
      <c r="CX240" s="59">
        <f t="shared" si="175"/>
        <v>0</v>
      </c>
      <c r="CY240" s="59">
        <f t="shared" si="176"/>
        <v>0</v>
      </c>
      <c r="CZ240" s="59">
        <f t="shared" si="177"/>
        <v>0</v>
      </c>
      <c r="DA240" s="59">
        <f t="shared" si="178"/>
        <v>0</v>
      </c>
      <c r="DB240" s="59">
        <f t="shared" si="179"/>
        <v>0</v>
      </c>
      <c r="DE240">
        <f t="shared" si="161"/>
        <v>235</v>
      </c>
      <c r="DF240" t="str">
        <f t="shared" si="180"/>
        <v/>
      </c>
      <c r="DG240" s="59">
        <f>IF($C240&lt;&gt;0,SUM($CK241:CK241),0)</f>
        <v>0</v>
      </c>
      <c r="DH240" s="59">
        <f>IF($C240&lt;&gt;0,SUM($CK241:CL241),0)</f>
        <v>0</v>
      </c>
      <c r="DI240" s="59">
        <f>IF($C240&lt;&gt;0,SUM($CK241:CM241),0)</f>
        <v>0</v>
      </c>
      <c r="DJ240" s="59">
        <f>IF($C240&lt;&gt;0,SUM($CK241:CN241),0)</f>
        <v>0</v>
      </c>
      <c r="DK240" s="59">
        <f>IF($C240&lt;&gt;0,SUM($CK241:CO241),0)</f>
        <v>0</v>
      </c>
      <c r="DL240" s="59">
        <f>IF($C240&lt;&gt;0,SUM($CK241:CP241),0)</f>
        <v>0</v>
      </c>
      <c r="DM240" s="59">
        <f>IF($C240&lt;&gt;0,SUM($CK241:CQ241),0)</f>
        <v>0</v>
      </c>
      <c r="DN240" s="59">
        <f>IF($C240&lt;&gt;0,SUM($CK241:CR241),0)</f>
        <v>0</v>
      </c>
      <c r="DO240" s="59">
        <f>IF($C240&lt;&gt;0,SUM($CK241:CS241),0)</f>
        <v>0</v>
      </c>
      <c r="DP240" s="59">
        <f>IF($C240&lt;&gt;0,SUM($CK241:CT241),0)</f>
        <v>0</v>
      </c>
      <c r="DQ240" s="59">
        <f>IF($C240&lt;&gt;0,SUM($CK241:CU241),0)</f>
        <v>0</v>
      </c>
      <c r="DR240" s="59">
        <f>IF($C240&lt;&gt;0,SUM($CK241:CV241),0)</f>
        <v>0</v>
      </c>
      <c r="DS240" s="59">
        <f>IF($C240&lt;&gt;0,SUM($CK241:CW241),0)</f>
        <v>0</v>
      </c>
      <c r="DT240" s="59">
        <f>IF($C240&lt;&gt;0,SUM($CK241:CX241),0)</f>
        <v>0</v>
      </c>
      <c r="DU240" s="59">
        <f>IF($C240&lt;&gt;0,SUM($CK241:CY241),0)</f>
        <v>0</v>
      </c>
      <c r="DV240" s="59">
        <f>IF($C240&lt;&gt;0,SUM($CK241:CZ241),0)</f>
        <v>0</v>
      </c>
      <c r="DW240" s="59">
        <f>IF($C240&lt;&gt;0,SUM($CK241:DA241),0)</f>
        <v>0</v>
      </c>
      <c r="DX240" s="59">
        <f>IF($C240&lt;&gt;0,SUM($CK241:DB241),0)</f>
        <v>0</v>
      </c>
      <c r="DY240" s="952" t="str">
        <f t="shared" si="184"/>
        <v/>
      </c>
    </row>
    <row r="241" spans="1:129" ht="13.5" hidden="1" thickBot="1">
      <c r="A241" s="3" t="str">
        <f t="shared" si="185"/>
        <v/>
      </c>
      <c r="B241" s="805">
        <f>Dados_GLOBAL_Inicial!E241</f>
        <v>0</v>
      </c>
      <c r="C241" s="953">
        <f>IF(IFERROR(VALUE(Dados_GLOBAL_Inicial!F241),0)=0,0,Dados_GLOBAL_Inicial!F241)</f>
        <v>0</v>
      </c>
      <c r="D241" s="830">
        <f>Dados_GLOBAL_Inicial!G241</f>
        <v>0</v>
      </c>
      <c r="E241" s="830" t="str">
        <f>IF(IFERROR(VLOOKUP(F241,Cod_Gde_Itens!$A$1:$B$80,2,FALSE),0)&gt;549,IFERROR(VLOOKUP(F241,Cod_Gde_Itens!$A$1:$B$80,2,FALSE),0),IF(Dados_GLOBAL_Inicial!H241=0,"",Dados_GLOBAL_Inicial!H241))</f>
        <v/>
      </c>
      <c r="F241" s="823">
        <f>Dados_GLOBAL_Inicial!I241</f>
        <v>0</v>
      </c>
      <c r="G241" s="824">
        <f>Dados_GLOBAL_Inicial!J241</f>
        <v>0</v>
      </c>
      <c r="H241" s="454">
        <f>Dados_GLOBAL_Inicial!K241</f>
        <v>0</v>
      </c>
      <c r="I241" s="970">
        <f>SUM('MEDIÇÃO_OBJETO (1)'!I241)</f>
        <v>0</v>
      </c>
      <c r="J241" s="455">
        <f t="shared" si="186"/>
        <v>0</v>
      </c>
      <c r="K241" s="451">
        <f t="shared" si="187"/>
        <v>0</v>
      </c>
      <c r="L241" s="452">
        <f t="shared" si="188"/>
        <v>0</v>
      </c>
      <c r="M241" s="809">
        <f t="shared" si="189"/>
        <v>0</v>
      </c>
      <c r="N241" s="810">
        <f>IF(IFERROR(VALUE(Dados_GLOBAL_Inicial!L241),0)=0,0,Dados_GLOBAL_Inicial!L241)</f>
        <v>0</v>
      </c>
      <c r="O241" s="812">
        <f>SUM('MEDIÇÃO_OBJETO (1)'!O241)</f>
        <v>0</v>
      </c>
      <c r="P241" s="812">
        <f>SUM('MEDIÇÃO_OBJETO (1)'!P241)</f>
        <v>0</v>
      </c>
      <c r="Q241" s="813">
        <f t="shared" si="190"/>
        <v>0</v>
      </c>
      <c r="R241" s="951"/>
      <c r="S241" s="815">
        <f>SUM('MEDIÇÃO_OBJETO (1)'!S241)</f>
        <v>0</v>
      </c>
      <c r="T241" s="815">
        <f>SUM('MEDIÇÃO_OBJETO (1)'!T241)</f>
        <v>0</v>
      </c>
      <c r="V241" s="19"/>
      <c r="W241" s="978">
        <f t="shared" si="191"/>
        <v>0</v>
      </c>
      <c r="X241" s="816">
        <f t="shared" si="192"/>
        <v>0</v>
      </c>
      <c r="Y241" s="816">
        <f t="shared" si="193"/>
        <v>0</v>
      </c>
      <c r="Z241" s="817">
        <f t="shared" si="194"/>
        <v>0</v>
      </c>
      <c r="AB241" s="453">
        <f t="shared" si="181"/>
        <v>0</v>
      </c>
      <c r="AC241" s="14">
        <f t="shared" si="195"/>
        <v>0</v>
      </c>
      <c r="AD241" s="819"/>
      <c r="AE241" s="631">
        <f t="shared" si="182"/>
        <v>0</v>
      </c>
      <c r="AF241" s="818">
        <f>SUM('MEDIÇÃO_OBJETO (1)'!AG241)</f>
        <v>0</v>
      </c>
      <c r="AG241" s="541">
        <f>SUM('MEDIÇÃO_OBJETO (1)'!AH241)</f>
        <v>0</v>
      </c>
      <c r="AH241" s="541">
        <f>SUM('MEDIÇÃO_OBJETO (1)'!AI241)</f>
        <v>0</v>
      </c>
      <c r="AI241" s="541">
        <f>SUM('MEDIÇÃO_OBJETO (1)'!AJ241)</f>
        <v>0</v>
      </c>
      <c r="AJ241" s="541">
        <f>SUM('MEDIÇÃO_OBJETO (1)'!AK241)</f>
        <v>0</v>
      </c>
      <c r="AK241" s="541">
        <f>SUM('MEDIÇÃO_OBJETO (1)'!AL241)</f>
        <v>0</v>
      </c>
      <c r="AL241" s="541">
        <f>SUM('MEDIÇÃO_OBJETO (1)'!AM241)</f>
        <v>0</v>
      </c>
      <c r="AM241" s="541">
        <f>SUM('MEDIÇÃO_OBJETO (1)'!AN241)</f>
        <v>0</v>
      </c>
      <c r="AN241" s="541">
        <f>SUM('MEDIÇÃO_OBJETO (1)'!AO241)</f>
        <v>0</v>
      </c>
      <c r="AO241" s="541">
        <f>SUM('MEDIÇÃO_OBJETO (1)'!AP241)</f>
        <v>0</v>
      </c>
      <c r="AP241" s="541">
        <f>SUM('MEDIÇÃO_OBJETO (1)'!AQ241)</f>
        <v>0</v>
      </c>
      <c r="AQ241" s="541">
        <f>SUM('MEDIÇÃO_OBJETO (1)'!AR241)</f>
        <v>0</v>
      </c>
      <c r="AR241" s="541">
        <f>SUM('MEDIÇÃO_OBJETO (1)'!AS241)</f>
        <v>0</v>
      </c>
      <c r="AS241" s="541">
        <f>SUM('MEDIÇÃO_OBJETO (1)'!AT241)</f>
        <v>0</v>
      </c>
      <c r="AT241" s="541">
        <f>SUM('MEDIÇÃO_OBJETO (1)'!AU241)</f>
        <v>0</v>
      </c>
      <c r="AU241" s="541">
        <f>SUM('MEDIÇÃO_OBJETO (1)'!AV241)</f>
        <v>0</v>
      </c>
      <c r="AV241" s="541">
        <f>SUM('MEDIÇÃO_OBJETO (1)'!AW241)</f>
        <v>0</v>
      </c>
      <c r="AW241" s="541">
        <f>SUM('MEDIÇÃO_OBJETO (1)'!AX241)</f>
        <v>0</v>
      </c>
      <c r="AX241" s="977"/>
      <c r="BN241" s="992">
        <f t="shared" si="196"/>
        <v>0</v>
      </c>
      <c r="BO241" s="538">
        <f t="shared" si="183"/>
        <v>0</v>
      </c>
      <c r="BP241" s="987">
        <f>IF(RESUMO_GLOBAL!$X$53="a",ROUND(AF241*$N241,RESUMO_GLOBAL!$X$54),IF(RESUMO_GLOBAL!$X$53="t",TRUNC(AF241*$N241,RESUMO_GLOBAL!$X$54),AF241*$N241))</f>
        <v>0</v>
      </c>
      <c r="BQ241" s="987">
        <f>IF(RESUMO_GLOBAL!$X$53="a",ROUND(AG241*$N241,RESUMO_GLOBAL!$X$54),IF(RESUMO_GLOBAL!$X$53="t",TRUNC(AG241*$N241,RESUMO_GLOBAL!$X$54),AG241*$N241))</f>
        <v>0</v>
      </c>
      <c r="BR241" s="987">
        <f>IF(RESUMO_GLOBAL!$X$53="a",ROUND(AH241*$N241,RESUMO_GLOBAL!$X$54),IF(RESUMO_GLOBAL!$X$53="t",TRUNC(AH241*$N241,RESUMO_GLOBAL!$X$54),AH241*$N241))</f>
        <v>0</v>
      </c>
      <c r="BS241" s="987">
        <f>IF(RESUMO_GLOBAL!$X$53="a",ROUND(AI241*$N241,RESUMO_GLOBAL!$X$54),IF(RESUMO_GLOBAL!$X$53="t",TRUNC(AI241*$N241,RESUMO_GLOBAL!$X$54),AI241*$N241))</f>
        <v>0</v>
      </c>
      <c r="BT241" s="987">
        <f>IF(RESUMO_GLOBAL!$X$53="a",ROUND(AJ241*$N241,RESUMO_GLOBAL!$X$54),IF(RESUMO_GLOBAL!$X$53="t",TRUNC(AJ241*$N241,RESUMO_GLOBAL!$X$54),AJ241*$N241))</f>
        <v>0</v>
      </c>
      <c r="BU241" s="987">
        <f>IF(RESUMO_GLOBAL!$X$53="a",ROUND(AK241*$N241,RESUMO_GLOBAL!$X$54),IF(RESUMO_GLOBAL!$X$53="t",TRUNC(AK241*$N241,RESUMO_GLOBAL!$X$54),AK241*$N241))</f>
        <v>0</v>
      </c>
      <c r="BV241" s="987">
        <f>IF(RESUMO_GLOBAL!$X$53="a",ROUND(AL241*$N241,RESUMO_GLOBAL!$X$54),IF(RESUMO_GLOBAL!$X$53="t",TRUNC(AL241*$N241,RESUMO_GLOBAL!$X$54),AL241*$N241))</f>
        <v>0</v>
      </c>
      <c r="BW241" s="987">
        <f>IF(RESUMO_GLOBAL!$X$53="a",ROUND(AM241*$N241,RESUMO_GLOBAL!$X$54),IF(RESUMO_GLOBAL!$X$53="t",TRUNC(AM241*$N241,RESUMO_GLOBAL!$X$54),AM241*$N241))</f>
        <v>0</v>
      </c>
      <c r="BX241" s="987">
        <f>IF(RESUMO_GLOBAL!$X$53="a",ROUND(AN241*$N241,RESUMO_GLOBAL!$X$54),IF(RESUMO_GLOBAL!$X$53="t",TRUNC(AN241*$N241,RESUMO_GLOBAL!$X$54),AN241*$N241))</f>
        <v>0</v>
      </c>
      <c r="BY241" s="987">
        <f>IF(RESUMO_GLOBAL!$X$53="a",ROUND(AO241*$N241,RESUMO_GLOBAL!$X$54),IF(RESUMO_GLOBAL!$X$53="t",TRUNC(AO241*$N241,RESUMO_GLOBAL!$X$54),AO241*$N241))</f>
        <v>0</v>
      </c>
      <c r="BZ241" s="987">
        <f>IF(RESUMO_GLOBAL!$X$53="a",ROUND(AP241*$N241,RESUMO_GLOBAL!$X$54),IF(RESUMO_GLOBAL!$X$53="t",TRUNC(AP241*$N241,RESUMO_GLOBAL!$X$54),AP241*$N241))</f>
        <v>0</v>
      </c>
      <c r="CA241" s="987">
        <f>IF(RESUMO_GLOBAL!$X$53="a",ROUND(AQ241*$N241,RESUMO_GLOBAL!$X$54),IF(RESUMO_GLOBAL!$X$53="t",TRUNC(AQ241*$N241,RESUMO_GLOBAL!$X$54),AQ241*$N241))</f>
        <v>0</v>
      </c>
      <c r="CB241" s="987">
        <f>IF(RESUMO_GLOBAL!$X$53="a",ROUND(AR241*$N241,RESUMO_GLOBAL!$X$54),IF(RESUMO_GLOBAL!$X$53="t",TRUNC(AR241*$N241,RESUMO_GLOBAL!$X$54),AR241*$N241))</f>
        <v>0</v>
      </c>
      <c r="CC241" s="987">
        <f>IF(RESUMO_GLOBAL!$X$53="a",ROUND(AS241*$N241,RESUMO_GLOBAL!$X$54),IF(RESUMO_GLOBAL!$X$53="t",TRUNC(AS241*$N241,RESUMO_GLOBAL!$X$54),AS241*$N241))</f>
        <v>0</v>
      </c>
      <c r="CD241" s="987">
        <f>IF(RESUMO_GLOBAL!$X$53="a",ROUND(AT241*$N241,RESUMO_GLOBAL!$X$54),IF(RESUMO_GLOBAL!$X$53="t",TRUNC(AT241*$N241,RESUMO_GLOBAL!$X$54),AT241*$N241))</f>
        <v>0</v>
      </c>
      <c r="CE241" s="987">
        <f>IF(RESUMO_GLOBAL!$X$53="a",ROUND(AU241*$N241,RESUMO_GLOBAL!$X$54),IF(RESUMO_GLOBAL!$X$53="t",TRUNC(AU241*$N241,RESUMO_GLOBAL!$X$54),AU241*$N241))</f>
        <v>0</v>
      </c>
      <c r="CF241" s="987">
        <f>IF(RESUMO_GLOBAL!$X$53="a",ROUND(AV241*$N241,RESUMO_GLOBAL!$X$54),IF(RESUMO_GLOBAL!$X$53="t",TRUNC(AV241*$N241,RESUMO_GLOBAL!$X$54),AV241*$N241))</f>
        <v>0</v>
      </c>
      <c r="CG241" s="987">
        <f>IF(RESUMO_GLOBAL!$X$53="a",ROUND(AW241*$N241,RESUMO_GLOBAL!$X$54),IF(RESUMO_GLOBAL!$X$53="t",TRUNC(AW241*$N241,RESUMO_GLOBAL!$X$54),AW241*$N241))</f>
        <v>0</v>
      </c>
      <c r="CK241" s="59">
        <f t="shared" si="162"/>
        <v>0</v>
      </c>
      <c r="CL241" s="59">
        <f t="shared" si="163"/>
        <v>0</v>
      </c>
      <c r="CM241" s="59">
        <f t="shared" si="164"/>
        <v>0</v>
      </c>
      <c r="CN241" s="59">
        <f t="shared" si="165"/>
        <v>0</v>
      </c>
      <c r="CO241" s="59">
        <f t="shared" si="166"/>
        <v>0</v>
      </c>
      <c r="CP241" s="59">
        <f t="shared" si="167"/>
        <v>0</v>
      </c>
      <c r="CQ241" s="59">
        <f t="shared" si="168"/>
        <v>0</v>
      </c>
      <c r="CR241" s="59">
        <f t="shared" si="169"/>
        <v>0</v>
      </c>
      <c r="CS241" s="59">
        <f t="shared" si="170"/>
        <v>0</v>
      </c>
      <c r="CT241" s="59">
        <f t="shared" si="171"/>
        <v>0</v>
      </c>
      <c r="CU241" s="59">
        <f t="shared" si="172"/>
        <v>0</v>
      </c>
      <c r="CV241" s="59">
        <f t="shared" si="173"/>
        <v>0</v>
      </c>
      <c r="CW241" s="59">
        <f t="shared" si="174"/>
        <v>0</v>
      </c>
      <c r="CX241" s="59">
        <f t="shared" si="175"/>
        <v>0</v>
      </c>
      <c r="CY241" s="59">
        <f t="shared" si="176"/>
        <v>0</v>
      </c>
      <c r="CZ241" s="59">
        <f t="shared" si="177"/>
        <v>0</v>
      </c>
      <c r="DA241" s="59">
        <f t="shared" si="178"/>
        <v>0</v>
      </c>
      <c r="DB241" s="59">
        <f t="shared" si="179"/>
        <v>0</v>
      </c>
      <c r="DE241">
        <f t="shared" si="161"/>
        <v>236</v>
      </c>
      <c r="DF241" t="str">
        <f t="shared" si="180"/>
        <v/>
      </c>
      <c r="DG241" s="59">
        <f>IF($C241&lt;&gt;0,SUM($CK242:CK242),0)</f>
        <v>0</v>
      </c>
      <c r="DH241" s="59">
        <f>IF($C241&lt;&gt;0,SUM($CK242:CL242),0)</f>
        <v>0</v>
      </c>
      <c r="DI241" s="59">
        <f>IF($C241&lt;&gt;0,SUM($CK242:CM242),0)</f>
        <v>0</v>
      </c>
      <c r="DJ241" s="59">
        <f>IF($C241&lt;&gt;0,SUM($CK242:CN242),0)</f>
        <v>0</v>
      </c>
      <c r="DK241" s="59">
        <f>IF($C241&lt;&gt;0,SUM($CK242:CO242),0)</f>
        <v>0</v>
      </c>
      <c r="DL241" s="59">
        <f>IF($C241&lt;&gt;0,SUM($CK242:CP242),0)</f>
        <v>0</v>
      </c>
      <c r="DM241" s="59">
        <f>IF($C241&lt;&gt;0,SUM($CK242:CQ242),0)</f>
        <v>0</v>
      </c>
      <c r="DN241" s="59">
        <f>IF($C241&lt;&gt;0,SUM($CK242:CR242),0)</f>
        <v>0</v>
      </c>
      <c r="DO241" s="59">
        <f>IF($C241&lt;&gt;0,SUM($CK242:CS242),0)</f>
        <v>0</v>
      </c>
      <c r="DP241" s="59">
        <f>IF($C241&lt;&gt;0,SUM($CK242:CT242),0)</f>
        <v>0</v>
      </c>
      <c r="DQ241" s="59">
        <f>IF($C241&lt;&gt;0,SUM($CK242:CU242),0)</f>
        <v>0</v>
      </c>
      <c r="DR241" s="59">
        <f>IF($C241&lt;&gt;0,SUM($CK242:CV242),0)</f>
        <v>0</v>
      </c>
      <c r="DS241" s="59">
        <f>IF($C241&lt;&gt;0,SUM($CK242:CW242),0)</f>
        <v>0</v>
      </c>
      <c r="DT241" s="59">
        <f>IF($C241&lt;&gt;0,SUM($CK242:CX242),0)</f>
        <v>0</v>
      </c>
      <c r="DU241" s="59">
        <f>IF($C241&lt;&gt;0,SUM($CK242:CY242),0)</f>
        <v>0</v>
      </c>
      <c r="DV241" s="59">
        <f>IF($C241&lt;&gt;0,SUM($CK242:CZ242),0)</f>
        <v>0</v>
      </c>
      <c r="DW241" s="59">
        <f>IF($C241&lt;&gt;0,SUM($CK242:DA242),0)</f>
        <v>0</v>
      </c>
      <c r="DX241" s="59">
        <f>IF($C241&lt;&gt;0,SUM($CK242:DB242),0)</f>
        <v>0</v>
      </c>
      <c r="DY241" s="952" t="str">
        <f t="shared" si="184"/>
        <v/>
      </c>
    </row>
    <row r="242" spans="1:129" ht="13.5" hidden="1" thickBot="1">
      <c r="A242" s="3" t="str">
        <f t="shared" si="185"/>
        <v/>
      </c>
      <c r="B242" s="805">
        <f>Dados_GLOBAL_Inicial!E242</f>
        <v>0</v>
      </c>
      <c r="C242" s="953">
        <f>IF(IFERROR(VALUE(Dados_GLOBAL_Inicial!F242),0)=0,0,Dados_GLOBAL_Inicial!F242)</f>
        <v>0</v>
      </c>
      <c r="D242" s="830">
        <f>Dados_GLOBAL_Inicial!G242</f>
        <v>0</v>
      </c>
      <c r="E242" s="830" t="str">
        <f>IF(IFERROR(VLOOKUP(F242,Cod_Gde_Itens!$A$1:$B$80,2,FALSE),0)&gt;549,IFERROR(VLOOKUP(F242,Cod_Gde_Itens!$A$1:$B$80,2,FALSE),0),IF(Dados_GLOBAL_Inicial!H242=0,"",Dados_GLOBAL_Inicial!H242))</f>
        <v/>
      </c>
      <c r="F242" s="823">
        <f>Dados_GLOBAL_Inicial!I242</f>
        <v>0</v>
      </c>
      <c r="G242" s="824">
        <f>Dados_GLOBAL_Inicial!J242</f>
        <v>0</v>
      </c>
      <c r="H242" s="454">
        <f>Dados_GLOBAL_Inicial!K242</f>
        <v>0</v>
      </c>
      <c r="I242" s="970">
        <f>SUM('MEDIÇÃO_OBJETO (1)'!I242)</f>
        <v>0</v>
      </c>
      <c r="J242" s="455">
        <f t="shared" si="186"/>
        <v>0</v>
      </c>
      <c r="K242" s="451">
        <f t="shared" si="187"/>
        <v>0</v>
      </c>
      <c r="L242" s="452">
        <f t="shared" si="188"/>
        <v>0</v>
      </c>
      <c r="M242" s="809">
        <f t="shared" si="189"/>
        <v>0</v>
      </c>
      <c r="N242" s="810">
        <f>IF(IFERROR(VALUE(Dados_GLOBAL_Inicial!L242),0)=0,0,Dados_GLOBAL_Inicial!L242)</f>
        <v>0</v>
      </c>
      <c r="O242" s="812">
        <f>SUM('MEDIÇÃO_OBJETO (1)'!O242)</f>
        <v>0</v>
      </c>
      <c r="P242" s="812">
        <f>SUM('MEDIÇÃO_OBJETO (1)'!P242)</f>
        <v>0</v>
      </c>
      <c r="Q242" s="813">
        <f t="shared" si="190"/>
        <v>0</v>
      </c>
      <c r="R242" s="951"/>
      <c r="S242" s="815">
        <f>SUM('MEDIÇÃO_OBJETO (1)'!S242)</f>
        <v>0</v>
      </c>
      <c r="T242" s="815">
        <f>SUM('MEDIÇÃO_OBJETO (1)'!T242)</f>
        <v>0</v>
      </c>
      <c r="V242" s="19"/>
      <c r="W242" s="978">
        <f t="shared" si="191"/>
        <v>0</v>
      </c>
      <c r="X242" s="816">
        <f t="shared" si="192"/>
        <v>0</v>
      </c>
      <c r="Y242" s="816">
        <f t="shared" si="193"/>
        <v>0</v>
      </c>
      <c r="Z242" s="817">
        <f t="shared" si="194"/>
        <v>0</v>
      </c>
      <c r="AB242" s="453">
        <f t="shared" si="181"/>
        <v>0</v>
      </c>
      <c r="AC242" s="14">
        <f t="shared" si="195"/>
        <v>0</v>
      </c>
      <c r="AD242" s="819"/>
      <c r="AE242" s="631">
        <f t="shared" si="182"/>
        <v>0</v>
      </c>
      <c r="AF242" s="818">
        <f>SUM('MEDIÇÃO_OBJETO (1)'!AG242)</f>
        <v>0</v>
      </c>
      <c r="AG242" s="541">
        <f>SUM('MEDIÇÃO_OBJETO (1)'!AH242)</f>
        <v>0</v>
      </c>
      <c r="AH242" s="541">
        <f>SUM('MEDIÇÃO_OBJETO (1)'!AI242)</f>
        <v>0</v>
      </c>
      <c r="AI242" s="541">
        <f>SUM('MEDIÇÃO_OBJETO (1)'!AJ242)</f>
        <v>0</v>
      </c>
      <c r="AJ242" s="541">
        <f>SUM('MEDIÇÃO_OBJETO (1)'!AK242)</f>
        <v>0</v>
      </c>
      <c r="AK242" s="541">
        <f>SUM('MEDIÇÃO_OBJETO (1)'!AL242)</f>
        <v>0</v>
      </c>
      <c r="AL242" s="541">
        <f>SUM('MEDIÇÃO_OBJETO (1)'!AM242)</f>
        <v>0</v>
      </c>
      <c r="AM242" s="541">
        <f>SUM('MEDIÇÃO_OBJETO (1)'!AN242)</f>
        <v>0</v>
      </c>
      <c r="AN242" s="541">
        <f>SUM('MEDIÇÃO_OBJETO (1)'!AO242)</f>
        <v>0</v>
      </c>
      <c r="AO242" s="541">
        <f>SUM('MEDIÇÃO_OBJETO (1)'!AP242)</f>
        <v>0</v>
      </c>
      <c r="AP242" s="541">
        <f>SUM('MEDIÇÃO_OBJETO (1)'!AQ242)</f>
        <v>0</v>
      </c>
      <c r="AQ242" s="541">
        <f>SUM('MEDIÇÃO_OBJETO (1)'!AR242)</f>
        <v>0</v>
      </c>
      <c r="AR242" s="541">
        <f>SUM('MEDIÇÃO_OBJETO (1)'!AS242)</f>
        <v>0</v>
      </c>
      <c r="AS242" s="541">
        <f>SUM('MEDIÇÃO_OBJETO (1)'!AT242)</f>
        <v>0</v>
      </c>
      <c r="AT242" s="541">
        <f>SUM('MEDIÇÃO_OBJETO (1)'!AU242)</f>
        <v>0</v>
      </c>
      <c r="AU242" s="541">
        <f>SUM('MEDIÇÃO_OBJETO (1)'!AV242)</f>
        <v>0</v>
      </c>
      <c r="AV242" s="541">
        <f>SUM('MEDIÇÃO_OBJETO (1)'!AW242)</f>
        <v>0</v>
      </c>
      <c r="AW242" s="541">
        <f>SUM('MEDIÇÃO_OBJETO (1)'!AX242)</f>
        <v>0</v>
      </c>
      <c r="AX242" s="977"/>
      <c r="BN242" s="992">
        <f t="shared" si="196"/>
        <v>0</v>
      </c>
      <c r="BO242" s="538">
        <f t="shared" si="183"/>
        <v>0</v>
      </c>
      <c r="BP242" s="987">
        <f>IF(RESUMO_GLOBAL!$X$53="a",ROUND(AF242*$N242,RESUMO_GLOBAL!$X$54),IF(RESUMO_GLOBAL!$X$53="t",TRUNC(AF242*$N242,RESUMO_GLOBAL!$X$54),AF242*$N242))</f>
        <v>0</v>
      </c>
      <c r="BQ242" s="987">
        <f>IF(RESUMO_GLOBAL!$X$53="a",ROUND(AG242*$N242,RESUMO_GLOBAL!$X$54),IF(RESUMO_GLOBAL!$X$53="t",TRUNC(AG242*$N242,RESUMO_GLOBAL!$X$54),AG242*$N242))</f>
        <v>0</v>
      </c>
      <c r="BR242" s="987">
        <f>IF(RESUMO_GLOBAL!$X$53="a",ROUND(AH242*$N242,RESUMO_GLOBAL!$X$54),IF(RESUMO_GLOBAL!$X$53="t",TRUNC(AH242*$N242,RESUMO_GLOBAL!$X$54),AH242*$N242))</f>
        <v>0</v>
      </c>
      <c r="BS242" s="987">
        <f>IF(RESUMO_GLOBAL!$X$53="a",ROUND(AI242*$N242,RESUMO_GLOBAL!$X$54),IF(RESUMO_GLOBAL!$X$53="t",TRUNC(AI242*$N242,RESUMO_GLOBAL!$X$54),AI242*$N242))</f>
        <v>0</v>
      </c>
      <c r="BT242" s="987">
        <f>IF(RESUMO_GLOBAL!$X$53="a",ROUND(AJ242*$N242,RESUMO_GLOBAL!$X$54),IF(RESUMO_GLOBAL!$X$53="t",TRUNC(AJ242*$N242,RESUMO_GLOBAL!$X$54),AJ242*$N242))</f>
        <v>0</v>
      </c>
      <c r="BU242" s="987">
        <f>IF(RESUMO_GLOBAL!$X$53="a",ROUND(AK242*$N242,RESUMO_GLOBAL!$X$54),IF(RESUMO_GLOBAL!$X$53="t",TRUNC(AK242*$N242,RESUMO_GLOBAL!$X$54),AK242*$N242))</f>
        <v>0</v>
      </c>
      <c r="BV242" s="987">
        <f>IF(RESUMO_GLOBAL!$X$53="a",ROUND(AL242*$N242,RESUMO_GLOBAL!$X$54),IF(RESUMO_GLOBAL!$X$53="t",TRUNC(AL242*$N242,RESUMO_GLOBAL!$X$54),AL242*$N242))</f>
        <v>0</v>
      </c>
      <c r="BW242" s="987">
        <f>IF(RESUMO_GLOBAL!$X$53="a",ROUND(AM242*$N242,RESUMO_GLOBAL!$X$54),IF(RESUMO_GLOBAL!$X$53="t",TRUNC(AM242*$N242,RESUMO_GLOBAL!$X$54),AM242*$N242))</f>
        <v>0</v>
      </c>
      <c r="BX242" s="987">
        <f>IF(RESUMO_GLOBAL!$X$53="a",ROUND(AN242*$N242,RESUMO_GLOBAL!$X$54),IF(RESUMO_GLOBAL!$X$53="t",TRUNC(AN242*$N242,RESUMO_GLOBAL!$X$54),AN242*$N242))</f>
        <v>0</v>
      </c>
      <c r="BY242" s="987">
        <f>IF(RESUMO_GLOBAL!$X$53="a",ROUND(AO242*$N242,RESUMO_GLOBAL!$X$54),IF(RESUMO_GLOBAL!$X$53="t",TRUNC(AO242*$N242,RESUMO_GLOBAL!$X$54),AO242*$N242))</f>
        <v>0</v>
      </c>
      <c r="BZ242" s="987">
        <f>IF(RESUMO_GLOBAL!$X$53="a",ROUND(AP242*$N242,RESUMO_GLOBAL!$X$54),IF(RESUMO_GLOBAL!$X$53="t",TRUNC(AP242*$N242,RESUMO_GLOBAL!$X$54),AP242*$N242))</f>
        <v>0</v>
      </c>
      <c r="CA242" s="987">
        <f>IF(RESUMO_GLOBAL!$X$53="a",ROUND(AQ242*$N242,RESUMO_GLOBAL!$X$54),IF(RESUMO_GLOBAL!$X$53="t",TRUNC(AQ242*$N242,RESUMO_GLOBAL!$X$54),AQ242*$N242))</f>
        <v>0</v>
      </c>
      <c r="CB242" s="987">
        <f>IF(RESUMO_GLOBAL!$X$53="a",ROUND(AR242*$N242,RESUMO_GLOBAL!$X$54),IF(RESUMO_GLOBAL!$X$53="t",TRUNC(AR242*$N242,RESUMO_GLOBAL!$X$54),AR242*$N242))</f>
        <v>0</v>
      </c>
      <c r="CC242" s="987">
        <f>IF(RESUMO_GLOBAL!$X$53="a",ROUND(AS242*$N242,RESUMO_GLOBAL!$X$54),IF(RESUMO_GLOBAL!$X$53="t",TRUNC(AS242*$N242,RESUMO_GLOBAL!$X$54),AS242*$N242))</f>
        <v>0</v>
      </c>
      <c r="CD242" s="987">
        <f>IF(RESUMO_GLOBAL!$X$53="a",ROUND(AT242*$N242,RESUMO_GLOBAL!$X$54),IF(RESUMO_GLOBAL!$X$53="t",TRUNC(AT242*$N242,RESUMO_GLOBAL!$X$54),AT242*$N242))</f>
        <v>0</v>
      </c>
      <c r="CE242" s="987">
        <f>IF(RESUMO_GLOBAL!$X$53="a",ROUND(AU242*$N242,RESUMO_GLOBAL!$X$54),IF(RESUMO_GLOBAL!$X$53="t",TRUNC(AU242*$N242,RESUMO_GLOBAL!$X$54),AU242*$N242))</f>
        <v>0</v>
      </c>
      <c r="CF242" s="987">
        <f>IF(RESUMO_GLOBAL!$X$53="a",ROUND(AV242*$N242,RESUMO_GLOBAL!$X$54),IF(RESUMO_GLOBAL!$X$53="t",TRUNC(AV242*$N242,RESUMO_GLOBAL!$X$54),AV242*$N242))</f>
        <v>0</v>
      </c>
      <c r="CG242" s="987">
        <f>IF(RESUMO_GLOBAL!$X$53="a",ROUND(AW242*$N242,RESUMO_GLOBAL!$X$54),IF(RESUMO_GLOBAL!$X$53="t",TRUNC(AW242*$N242,RESUMO_GLOBAL!$X$54),AW242*$N242))</f>
        <v>0</v>
      </c>
      <c r="CK242" s="59">
        <f t="shared" si="162"/>
        <v>0</v>
      </c>
      <c r="CL242" s="59">
        <f t="shared" si="163"/>
        <v>0</v>
      </c>
      <c r="CM242" s="59">
        <f t="shared" si="164"/>
        <v>0</v>
      </c>
      <c r="CN242" s="59">
        <f t="shared" si="165"/>
        <v>0</v>
      </c>
      <c r="CO242" s="59">
        <f t="shared" si="166"/>
        <v>0</v>
      </c>
      <c r="CP242" s="59">
        <f t="shared" si="167"/>
        <v>0</v>
      </c>
      <c r="CQ242" s="59">
        <f t="shared" si="168"/>
        <v>0</v>
      </c>
      <c r="CR242" s="59">
        <f t="shared" si="169"/>
        <v>0</v>
      </c>
      <c r="CS242" s="59">
        <f t="shared" si="170"/>
        <v>0</v>
      </c>
      <c r="CT242" s="59">
        <f t="shared" si="171"/>
        <v>0</v>
      </c>
      <c r="CU242" s="59">
        <f t="shared" si="172"/>
        <v>0</v>
      </c>
      <c r="CV242" s="59">
        <f t="shared" si="173"/>
        <v>0</v>
      </c>
      <c r="CW242" s="59">
        <f t="shared" si="174"/>
        <v>0</v>
      </c>
      <c r="CX242" s="59">
        <f t="shared" si="175"/>
        <v>0</v>
      </c>
      <c r="CY242" s="59">
        <f t="shared" si="176"/>
        <v>0</v>
      </c>
      <c r="CZ242" s="59">
        <f t="shared" si="177"/>
        <v>0</v>
      </c>
      <c r="DA242" s="59">
        <f t="shared" si="178"/>
        <v>0</v>
      </c>
      <c r="DB242" s="59">
        <f t="shared" si="179"/>
        <v>0</v>
      </c>
      <c r="DE242">
        <f t="shared" si="161"/>
        <v>237</v>
      </c>
      <c r="DF242" t="str">
        <f t="shared" si="180"/>
        <v/>
      </c>
      <c r="DG242" s="59">
        <f>IF($C242&lt;&gt;0,SUM($CK243:CK243),0)</f>
        <v>0</v>
      </c>
      <c r="DH242" s="59">
        <f>IF($C242&lt;&gt;0,SUM($CK243:CL243),0)</f>
        <v>0</v>
      </c>
      <c r="DI242" s="59">
        <f>IF($C242&lt;&gt;0,SUM($CK243:CM243),0)</f>
        <v>0</v>
      </c>
      <c r="DJ242" s="59">
        <f>IF($C242&lt;&gt;0,SUM($CK243:CN243),0)</f>
        <v>0</v>
      </c>
      <c r="DK242" s="59">
        <f>IF($C242&lt;&gt;0,SUM($CK243:CO243),0)</f>
        <v>0</v>
      </c>
      <c r="DL242" s="59">
        <f>IF($C242&lt;&gt;0,SUM($CK243:CP243),0)</f>
        <v>0</v>
      </c>
      <c r="DM242" s="59">
        <f>IF($C242&lt;&gt;0,SUM($CK243:CQ243),0)</f>
        <v>0</v>
      </c>
      <c r="DN242" s="59">
        <f>IF($C242&lt;&gt;0,SUM($CK243:CR243),0)</f>
        <v>0</v>
      </c>
      <c r="DO242" s="59">
        <f>IF($C242&lt;&gt;0,SUM($CK243:CS243),0)</f>
        <v>0</v>
      </c>
      <c r="DP242" s="59">
        <f>IF($C242&lt;&gt;0,SUM($CK243:CT243),0)</f>
        <v>0</v>
      </c>
      <c r="DQ242" s="59">
        <f>IF($C242&lt;&gt;0,SUM($CK243:CU243),0)</f>
        <v>0</v>
      </c>
      <c r="DR242" s="59">
        <f>IF($C242&lt;&gt;0,SUM($CK243:CV243),0)</f>
        <v>0</v>
      </c>
      <c r="DS242" s="59">
        <f>IF($C242&lt;&gt;0,SUM($CK243:CW243),0)</f>
        <v>0</v>
      </c>
      <c r="DT242" s="59">
        <f>IF($C242&lt;&gt;0,SUM($CK243:CX243),0)</f>
        <v>0</v>
      </c>
      <c r="DU242" s="59">
        <f>IF($C242&lt;&gt;0,SUM($CK243:CY243),0)</f>
        <v>0</v>
      </c>
      <c r="DV242" s="59">
        <f>IF($C242&lt;&gt;0,SUM($CK243:CZ243),0)</f>
        <v>0</v>
      </c>
      <c r="DW242" s="59">
        <f>IF($C242&lt;&gt;0,SUM($CK243:DA243),0)</f>
        <v>0</v>
      </c>
      <c r="DX242" s="59">
        <f>IF($C242&lt;&gt;0,SUM($CK243:DB243),0)</f>
        <v>0</v>
      </c>
      <c r="DY242" s="952" t="str">
        <f t="shared" si="184"/>
        <v/>
      </c>
    </row>
    <row r="243" spans="1:129" ht="13.5" hidden="1" thickBot="1">
      <c r="A243" s="3" t="str">
        <f t="shared" si="185"/>
        <v/>
      </c>
      <c r="B243" s="805">
        <f>Dados_GLOBAL_Inicial!E243</f>
        <v>0</v>
      </c>
      <c r="C243" s="953">
        <f>IF(IFERROR(VALUE(Dados_GLOBAL_Inicial!F243),0)=0,0,Dados_GLOBAL_Inicial!F243)</f>
        <v>0</v>
      </c>
      <c r="D243" s="830">
        <f>Dados_GLOBAL_Inicial!G243</f>
        <v>0</v>
      </c>
      <c r="E243" s="830" t="str">
        <f>IF(IFERROR(VLOOKUP(F243,Cod_Gde_Itens!$A$1:$B$80,2,FALSE),0)&gt;549,IFERROR(VLOOKUP(F243,Cod_Gde_Itens!$A$1:$B$80,2,FALSE),0),IF(Dados_GLOBAL_Inicial!H243=0,"",Dados_GLOBAL_Inicial!H243))</f>
        <v/>
      </c>
      <c r="F243" s="823">
        <f>Dados_GLOBAL_Inicial!I243</f>
        <v>0</v>
      </c>
      <c r="G243" s="824">
        <f>Dados_GLOBAL_Inicial!J243</f>
        <v>0</v>
      </c>
      <c r="H243" s="454">
        <f>Dados_GLOBAL_Inicial!K243</f>
        <v>0</v>
      </c>
      <c r="I243" s="970">
        <f>SUM('MEDIÇÃO_OBJETO (1)'!I243)</f>
        <v>0</v>
      </c>
      <c r="J243" s="455">
        <f t="shared" si="186"/>
        <v>0</v>
      </c>
      <c r="K243" s="451">
        <f t="shared" si="187"/>
        <v>0</v>
      </c>
      <c r="L243" s="452">
        <f t="shared" si="188"/>
        <v>0</v>
      </c>
      <c r="M243" s="809">
        <f t="shared" si="189"/>
        <v>0</v>
      </c>
      <c r="N243" s="810">
        <f>IF(IFERROR(VALUE(Dados_GLOBAL_Inicial!L243),0)=0,0,Dados_GLOBAL_Inicial!L243)</f>
        <v>0</v>
      </c>
      <c r="O243" s="812">
        <f>SUM('MEDIÇÃO_OBJETO (1)'!O243)</f>
        <v>0</v>
      </c>
      <c r="P243" s="812">
        <f>SUM('MEDIÇÃO_OBJETO (1)'!P243)</f>
        <v>0</v>
      </c>
      <c r="Q243" s="813">
        <f t="shared" si="190"/>
        <v>0</v>
      </c>
      <c r="R243" s="951"/>
      <c r="S243" s="815">
        <f>SUM('MEDIÇÃO_OBJETO (1)'!S243)</f>
        <v>0</v>
      </c>
      <c r="T243" s="815">
        <f>SUM('MEDIÇÃO_OBJETO (1)'!T243)</f>
        <v>0</v>
      </c>
      <c r="V243" s="19"/>
      <c r="W243" s="978">
        <f t="shared" si="191"/>
        <v>0</v>
      </c>
      <c r="X243" s="816">
        <f t="shared" si="192"/>
        <v>0</v>
      </c>
      <c r="Y243" s="816">
        <f t="shared" si="193"/>
        <v>0</v>
      </c>
      <c r="Z243" s="817">
        <f t="shared" si="194"/>
        <v>0</v>
      </c>
      <c r="AB243" s="453">
        <f t="shared" si="181"/>
        <v>0</v>
      </c>
      <c r="AC243" s="14">
        <f t="shared" si="195"/>
        <v>0</v>
      </c>
      <c r="AD243" s="819"/>
      <c r="AE243" s="631">
        <f t="shared" si="182"/>
        <v>0</v>
      </c>
      <c r="AF243" s="818">
        <f>SUM('MEDIÇÃO_OBJETO (1)'!AG243)</f>
        <v>0</v>
      </c>
      <c r="AG243" s="541">
        <f>SUM('MEDIÇÃO_OBJETO (1)'!AH243)</f>
        <v>0</v>
      </c>
      <c r="AH243" s="541">
        <f>SUM('MEDIÇÃO_OBJETO (1)'!AI243)</f>
        <v>0</v>
      </c>
      <c r="AI243" s="541">
        <f>SUM('MEDIÇÃO_OBJETO (1)'!AJ243)</f>
        <v>0</v>
      </c>
      <c r="AJ243" s="541">
        <f>SUM('MEDIÇÃO_OBJETO (1)'!AK243)</f>
        <v>0</v>
      </c>
      <c r="AK243" s="541">
        <f>SUM('MEDIÇÃO_OBJETO (1)'!AL243)</f>
        <v>0</v>
      </c>
      <c r="AL243" s="541">
        <f>SUM('MEDIÇÃO_OBJETO (1)'!AM243)</f>
        <v>0</v>
      </c>
      <c r="AM243" s="541">
        <f>SUM('MEDIÇÃO_OBJETO (1)'!AN243)</f>
        <v>0</v>
      </c>
      <c r="AN243" s="541">
        <f>SUM('MEDIÇÃO_OBJETO (1)'!AO243)</f>
        <v>0</v>
      </c>
      <c r="AO243" s="541">
        <f>SUM('MEDIÇÃO_OBJETO (1)'!AP243)</f>
        <v>0</v>
      </c>
      <c r="AP243" s="541">
        <f>SUM('MEDIÇÃO_OBJETO (1)'!AQ243)</f>
        <v>0</v>
      </c>
      <c r="AQ243" s="541">
        <f>SUM('MEDIÇÃO_OBJETO (1)'!AR243)</f>
        <v>0</v>
      </c>
      <c r="AR243" s="541">
        <f>SUM('MEDIÇÃO_OBJETO (1)'!AS243)</f>
        <v>0</v>
      </c>
      <c r="AS243" s="541">
        <f>SUM('MEDIÇÃO_OBJETO (1)'!AT243)</f>
        <v>0</v>
      </c>
      <c r="AT243" s="541">
        <f>SUM('MEDIÇÃO_OBJETO (1)'!AU243)</f>
        <v>0</v>
      </c>
      <c r="AU243" s="541">
        <f>SUM('MEDIÇÃO_OBJETO (1)'!AV243)</f>
        <v>0</v>
      </c>
      <c r="AV243" s="541">
        <f>SUM('MEDIÇÃO_OBJETO (1)'!AW243)</f>
        <v>0</v>
      </c>
      <c r="AW243" s="541">
        <f>SUM('MEDIÇÃO_OBJETO (1)'!AX243)</f>
        <v>0</v>
      </c>
      <c r="AX243" s="977"/>
      <c r="BN243" s="992">
        <f t="shared" si="196"/>
        <v>0</v>
      </c>
      <c r="BO243" s="538">
        <f t="shared" si="183"/>
        <v>0</v>
      </c>
      <c r="BP243" s="987">
        <f>IF(RESUMO_GLOBAL!$X$53="a",ROUND(AF243*$N243,RESUMO_GLOBAL!$X$54),IF(RESUMO_GLOBAL!$X$53="t",TRUNC(AF243*$N243,RESUMO_GLOBAL!$X$54),AF243*$N243))</f>
        <v>0</v>
      </c>
      <c r="BQ243" s="987">
        <f>IF(RESUMO_GLOBAL!$X$53="a",ROUND(AG243*$N243,RESUMO_GLOBAL!$X$54),IF(RESUMO_GLOBAL!$X$53="t",TRUNC(AG243*$N243,RESUMO_GLOBAL!$X$54),AG243*$N243))</f>
        <v>0</v>
      </c>
      <c r="BR243" s="987">
        <f>IF(RESUMO_GLOBAL!$X$53="a",ROUND(AH243*$N243,RESUMO_GLOBAL!$X$54),IF(RESUMO_GLOBAL!$X$53="t",TRUNC(AH243*$N243,RESUMO_GLOBAL!$X$54),AH243*$N243))</f>
        <v>0</v>
      </c>
      <c r="BS243" s="987">
        <f>IF(RESUMO_GLOBAL!$X$53="a",ROUND(AI243*$N243,RESUMO_GLOBAL!$X$54),IF(RESUMO_GLOBAL!$X$53="t",TRUNC(AI243*$N243,RESUMO_GLOBAL!$X$54),AI243*$N243))</f>
        <v>0</v>
      </c>
      <c r="BT243" s="987">
        <f>IF(RESUMO_GLOBAL!$X$53="a",ROUND(AJ243*$N243,RESUMO_GLOBAL!$X$54),IF(RESUMO_GLOBAL!$X$53="t",TRUNC(AJ243*$N243,RESUMO_GLOBAL!$X$54),AJ243*$N243))</f>
        <v>0</v>
      </c>
      <c r="BU243" s="987">
        <f>IF(RESUMO_GLOBAL!$X$53="a",ROUND(AK243*$N243,RESUMO_GLOBAL!$X$54),IF(RESUMO_GLOBAL!$X$53="t",TRUNC(AK243*$N243,RESUMO_GLOBAL!$X$54),AK243*$N243))</f>
        <v>0</v>
      </c>
      <c r="BV243" s="987">
        <f>IF(RESUMO_GLOBAL!$X$53="a",ROUND(AL243*$N243,RESUMO_GLOBAL!$X$54),IF(RESUMO_GLOBAL!$X$53="t",TRUNC(AL243*$N243,RESUMO_GLOBAL!$X$54),AL243*$N243))</f>
        <v>0</v>
      </c>
      <c r="BW243" s="987">
        <f>IF(RESUMO_GLOBAL!$X$53="a",ROUND(AM243*$N243,RESUMO_GLOBAL!$X$54),IF(RESUMO_GLOBAL!$X$53="t",TRUNC(AM243*$N243,RESUMO_GLOBAL!$X$54),AM243*$N243))</f>
        <v>0</v>
      </c>
      <c r="BX243" s="987">
        <f>IF(RESUMO_GLOBAL!$X$53="a",ROUND(AN243*$N243,RESUMO_GLOBAL!$X$54),IF(RESUMO_GLOBAL!$X$53="t",TRUNC(AN243*$N243,RESUMO_GLOBAL!$X$54),AN243*$N243))</f>
        <v>0</v>
      </c>
      <c r="BY243" s="987">
        <f>IF(RESUMO_GLOBAL!$X$53="a",ROUND(AO243*$N243,RESUMO_GLOBAL!$X$54),IF(RESUMO_GLOBAL!$X$53="t",TRUNC(AO243*$N243,RESUMO_GLOBAL!$X$54),AO243*$N243))</f>
        <v>0</v>
      </c>
      <c r="BZ243" s="987">
        <f>IF(RESUMO_GLOBAL!$X$53="a",ROUND(AP243*$N243,RESUMO_GLOBAL!$X$54),IF(RESUMO_GLOBAL!$X$53="t",TRUNC(AP243*$N243,RESUMO_GLOBAL!$X$54),AP243*$N243))</f>
        <v>0</v>
      </c>
      <c r="CA243" s="987">
        <f>IF(RESUMO_GLOBAL!$X$53="a",ROUND(AQ243*$N243,RESUMO_GLOBAL!$X$54),IF(RESUMO_GLOBAL!$X$53="t",TRUNC(AQ243*$N243,RESUMO_GLOBAL!$X$54),AQ243*$N243))</f>
        <v>0</v>
      </c>
      <c r="CB243" s="987">
        <f>IF(RESUMO_GLOBAL!$X$53="a",ROUND(AR243*$N243,RESUMO_GLOBAL!$X$54),IF(RESUMO_GLOBAL!$X$53="t",TRUNC(AR243*$N243,RESUMO_GLOBAL!$X$54),AR243*$N243))</f>
        <v>0</v>
      </c>
      <c r="CC243" s="987">
        <f>IF(RESUMO_GLOBAL!$X$53="a",ROUND(AS243*$N243,RESUMO_GLOBAL!$X$54),IF(RESUMO_GLOBAL!$X$53="t",TRUNC(AS243*$N243,RESUMO_GLOBAL!$X$54),AS243*$N243))</f>
        <v>0</v>
      </c>
      <c r="CD243" s="987">
        <f>IF(RESUMO_GLOBAL!$X$53="a",ROUND(AT243*$N243,RESUMO_GLOBAL!$X$54),IF(RESUMO_GLOBAL!$X$53="t",TRUNC(AT243*$N243,RESUMO_GLOBAL!$X$54),AT243*$N243))</f>
        <v>0</v>
      </c>
      <c r="CE243" s="987">
        <f>IF(RESUMO_GLOBAL!$X$53="a",ROUND(AU243*$N243,RESUMO_GLOBAL!$X$54),IF(RESUMO_GLOBAL!$X$53="t",TRUNC(AU243*$N243,RESUMO_GLOBAL!$X$54),AU243*$N243))</f>
        <v>0</v>
      </c>
      <c r="CF243" s="987">
        <f>IF(RESUMO_GLOBAL!$X$53="a",ROUND(AV243*$N243,RESUMO_GLOBAL!$X$54),IF(RESUMO_GLOBAL!$X$53="t",TRUNC(AV243*$N243,RESUMO_GLOBAL!$X$54),AV243*$N243))</f>
        <v>0</v>
      </c>
      <c r="CG243" s="987">
        <f>IF(RESUMO_GLOBAL!$X$53="a",ROUND(AW243*$N243,RESUMO_GLOBAL!$X$54),IF(RESUMO_GLOBAL!$X$53="t",TRUNC(AW243*$N243,RESUMO_GLOBAL!$X$54),AW243*$N243))</f>
        <v>0</v>
      </c>
      <c r="CK243" s="59">
        <f t="shared" si="162"/>
        <v>0</v>
      </c>
      <c r="CL243" s="59">
        <f t="shared" si="163"/>
        <v>0</v>
      </c>
      <c r="CM243" s="59">
        <f t="shared" si="164"/>
        <v>0</v>
      </c>
      <c r="CN243" s="59">
        <f t="shared" si="165"/>
        <v>0</v>
      </c>
      <c r="CO243" s="59">
        <f t="shared" si="166"/>
        <v>0</v>
      </c>
      <c r="CP243" s="59">
        <f t="shared" si="167"/>
        <v>0</v>
      </c>
      <c r="CQ243" s="59">
        <f t="shared" si="168"/>
        <v>0</v>
      </c>
      <c r="CR243" s="59">
        <f t="shared" si="169"/>
        <v>0</v>
      </c>
      <c r="CS243" s="59">
        <f t="shared" si="170"/>
        <v>0</v>
      </c>
      <c r="CT243" s="59">
        <f t="shared" si="171"/>
        <v>0</v>
      </c>
      <c r="CU243" s="59">
        <f t="shared" si="172"/>
        <v>0</v>
      </c>
      <c r="CV243" s="59">
        <f t="shared" si="173"/>
        <v>0</v>
      </c>
      <c r="CW243" s="59">
        <f t="shared" si="174"/>
        <v>0</v>
      </c>
      <c r="CX243" s="59">
        <f t="shared" si="175"/>
        <v>0</v>
      </c>
      <c r="CY243" s="59">
        <f t="shared" si="176"/>
        <v>0</v>
      </c>
      <c r="CZ243" s="59">
        <f t="shared" si="177"/>
        <v>0</v>
      </c>
      <c r="DA243" s="59">
        <f t="shared" si="178"/>
        <v>0</v>
      </c>
      <c r="DB243" s="59">
        <f t="shared" si="179"/>
        <v>0</v>
      </c>
      <c r="DE243">
        <f t="shared" si="161"/>
        <v>238</v>
      </c>
      <c r="DF243" t="str">
        <f t="shared" si="180"/>
        <v/>
      </c>
      <c r="DG243" s="59">
        <f>IF($C243&lt;&gt;0,SUM($CK244:CK244),0)</f>
        <v>0</v>
      </c>
      <c r="DH243" s="59">
        <f>IF($C243&lt;&gt;0,SUM($CK244:CL244),0)</f>
        <v>0</v>
      </c>
      <c r="DI243" s="59">
        <f>IF($C243&lt;&gt;0,SUM($CK244:CM244),0)</f>
        <v>0</v>
      </c>
      <c r="DJ243" s="59">
        <f>IF($C243&lt;&gt;0,SUM($CK244:CN244),0)</f>
        <v>0</v>
      </c>
      <c r="DK243" s="59">
        <f>IF($C243&lt;&gt;0,SUM($CK244:CO244),0)</f>
        <v>0</v>
      </c>
      <c r="DL243" s="59">
        <f>IF($C243&lt;&gt;0,SUM($CK244:CP244),0)</f>
        <v>0</v>
      </c>
      <c r="DM243" s="59">
        <f>IF($C243&lt;&gt;0,SUM($CK244:CQ244),0)</f>
        <v>0</v>
      </c>
      <c r="DN243" s="59">
        <f>IF($C243&lt;&gt;0,SUM($CK244:CR244),0)</f>
        <v>0</v>
      </c>
      <c r="DO243" s="59">
        <f>IF($C243&lt;&gt;0,SUM($CK244:CS244),0)</f>
        <v>0</v>
      </c>
      <c r="DP243" s="59">
        <f>IF($C243&lt;&gt;0,SUM($CK244:CT244),0)</f>
        <v>0</v>
      </c>
      <c r="DQ243" s="59">
        <f>IF($C243&lt;&gt;0,SUM($CK244:CU244),0)</f>
        <v>0</v>
      </c>
      <c r="DR243" s="59">
        <f>IF($C243&lt;&gt;0,SUM($CK244:CV244),0)</f>
        <v>0</v>
      </c>
      <c r="DS243" s="59">
        <f>IF($C243&lt;&gt;0,SUM($CK244:CW244),0)</f>
        <v>0</v>
      </c>
      <c r="DT243" s="59">
        <f>IF($C243&lt;&gt;0,SUM($CK244:CX244),0)</f>
        <v>0</v>
      </c>
      <c r="DU243" s="59">
        <f>IF($C243&lt;&gt;0,SUM($CK244:CY244),0)</f>
        <v>0</v>
      </c>
      <c r="DV243" s="59">
        <f>IF($C243&lt;&gt;0,SUM($CK244:CZ244),0)</f>
        <v>0</v>
      </c>
      <c r="DW243" s="59">
        <f>IF($C243&lt;&gt;0,SUM($CK244:DA244),0)</f>
        <v>0</v>
      </c>
      <c r="DX243" s="59">
        <f>IF($C243&lt;&gt;0,SUM($CK244:DB244),0)</f>
        <v>0</v>
      </c>
      <c r="DY243" s="952" t="str">
        <f t="shared" si="184"/>
        <v/>
      </c>
    </row>
    <row r="244" spans="1:129" ht="13.5" hidden="1" thickBot="1">
      <c r="A244" s="3" t="str">
        <f t="shared" si="185"/>
        <v/>
      </c>
      <c r="B244" s="805">
        <f>Dados_GLOBAL_Inicial!E244</f>
        <v>0</v>
      </c>
      <c r="C244" s="953">
        <f>IF(IFERROR(VALUE(Dados_GLOBAL_Inicial!F244),0)=0,0,Dados_GLOBAL_Inicial!F244)</f>
        <v>0</v>
      </c>
      <c r="D244" s="830">
        <f>Dados_GLOBAL_Inicial!G244</f>
        <v>0</v>
      </c>
      <c r="E244" s="830" t="str">
        <f>IF(IFERROR(VLOOKUP(F244,Cod_Gde_Itens!$A$1:$B$80,2,FALSE),0)&gt;549,IFERROR(VLOOKUP(F244,Cod_Gde_Itens!$A$1:$B$80,2,FALSE),0),IF(Dados_GLOBAL_Inicial!H244=0,"",Dados_GLOBAL_Inicial!H244))</f>
        <v/>
      </c>
      <c r="F244" s="823">
        <f>Dados_GLOBAL_Inicial!I244</f>
        <v>0</v>
      </c>
      <c r="G244" s="824">
        <f>Dados_GLOBAL_Inicial!J244</f>
        <v>0</v>
      </c>
      <c r="H244" s="454">
        <f>Dados_GLOBAL_Inicial!K244</f>
        <v>0</v>
      </c>
      <c r="I244" s="970">
        <f>SUM('MEDIÇÃO_OBJETO (1)'!I244)</f>
        <v>0</v>
      </c>
      <c r="J244" s="455">
        <f t="shared" si="186"/>
        <v>0</v>
      </c>
      <c r="K244" s="451">
        <f t="shared" si="187"/>
        <v>0</v>
      </c>
      <c r="L244" s="452">
        <f t="shared" si="188"/>
        <v>0</v>
      </c>
      <c r="M244" s="809">
        <f t="shared" si="189"/>
        <v>0</v>
      </c>
      <c r="N244" s="810">
        <f>IF(IFERROR(VALUE(Dados_GLOBAL_Inicial!L244),0)=0,0,Dados_GLOBAL_Inicial!L244)</f>
        <v>0</v>
      </c>
      <c r="O244" s="812">
        <f>SUM('MEDIÇÃO_OBJETO (1)'!O244)</f>
        <v>0</v>
      </c>
      <c r="P244" s="812">
        <f>SUM('MEDIÇÃO_OBJETO (1)'!P244)</f>
        <v>0</v>
      </c>
      <c r="Q244" s="813">
        <f t="shared" si="190"/>
        <v>0</v>
      </c>
      <c r="R244" s="951"/>
      <c r="S244" s="815">
        <f>SUM('MEDIÇÃO_OBJETO (1)'!S244)</f>
        <v>0</v>
      </c>
      <c r="T244" s="815">
        <f>SUM('MEDIÇÃO_OBJETO (1)'!T244)</f>
        <v>0</v>
      </c>
      <c r="V244" s="19"/>
      <c r="W244" s="978">
        <f t="shared" si="191"/>
        <v>0</v>
      </c>
      <c r="X244" s="816">
        <f t="shared" si="192"/>
        <v>0</v>
      </c>
      <c r="Y244" s="816">
        <f t="shared" si="193"/>
        <v>0</v>
      </c>
      <c r="Z244" s="817">
        <f t="shared" si="194"/>
        <v>0</v>
      </c>
      <c r="AB244" s="453">
        <f t="shared" si="181"/>
        <v>0</v>
      </c>
      <c r="AC244" s="14">
        <f t="shared" si="195"/>
        <v>0</v>
      </c>
      <c r="AD244" s="819"/>
      <c r="AE244" s="631">
        <f t="shared" si="182"/>
        <v>0</v>
      </c>
      <c r="AF244" s="818">
        <f>SUM('MEDIÇÃO_OBJETO (1)'!AG244)</f>
        <v>0</v>
      </c>
      <c r="AG244" s="541">
        <f>SUM('MEDIÇÃO_OBJETO (1)'!AH244)</f>
        <v>0</v>
      </c>
      <c r="AH244" s="541">
        <f>SUM('MEDIÇÃO_OBJETO (1)'!AI244)</f>
        <v>0</v>
      </c>
      <c r="AI244" s="541">
        <f>SUM('MEDIÇÃO_OBJETO (1)'!AJ244)</f>
        <v>0</v>
      </c>
      <c r="AJ244" s="541">
        <f>SUM('MEDIÇÃO_OBJETO (1)'!AK244)</f>
        <v>0</v>
      </c>
      <c r="AK244" s="541">
        <f>SUM('MEDIÇÃO_OBJETO (1)'!AL244)</f>
        <v>0</v>
      </c>
      <c r="AL244" s="541">
        <f>SUM('MEDIÇÃO_OBJETO (1)'!AM244)</f>
        <v>0</v>
      </c>
      <c r="AM244" s="541">
        <f>SUM('MEDIÇÃO_OBJETO (1)'!AN244)</f>
        <v>0</v>
      </c>
      <c r="AN244" s="541">
        <f>SUM('MEDIÇÃO_OBJETO (1)'!AO244)</f>
        <v>0</v>
      </c>
      <c r="AO244" s="541">
        <f>SUM('MEDIÇÃO_OBJETO (1)'!AP244)</f>
        <v>0</v>
      </c>
      <c r="AP244" s="541">
        <f>SUM('MEDIÇÃO_OBJETO (1)'!AQ244)</f>
        <v>0</v>
      </c>
      <c r="AQ244" s="541">
        <f>SUM('MEDIÇÃO_OBJETO (1)'!AR244)</f>
        <v>0</v>
      </c>
      <c r="AR244" s="541">
        <f>SUM('MEDIÇÃO_OBJETO (1)'!AS244)</f>
        <v>0</v>
      </c>
      <c r="AS244" s="541">
        <f>SUM('MEDIÇÃO_OBJETO (1)'!AT244)</f>
        <v>0</v>
      </c>
      <c r="AT244" s="541">
        <f>SUM('MEDIÇÃO_OBJETO (1)'!AU244)</f>
        <v>0</v>
      </c>
      <c r="AU244" s="541">
        <f>SUM('MEDIÇÃO_OBJETO (1)'!AV244)</f>
        <v>0</v>
      </c>
      <c r="AV244" s="541">
        <f>SUM('MEDIÇÃO_OBJETO (1)'!AW244)</f>
        <v>0</v>
      </c>
      <c r="AW244" s="541">
        <f>SUM('MEDIÇÃO_OBJETO (1)'!AX244)</f>
        <v>0</v>
      </c>
      <c r="AX244" s="977"/>
      <c r="BN244" s="992">
        <f t="shared" si="196"/>
        <v>0</v>
      </c>
      <c r="BO244" s="538">
        <f t="shared" si="183"/>
        <v>0</v>
      </c>
      <c r="BP244" s="987">
        <f>IF(RESUMO_GLOBAL!$X$53="a",ROUND(AF244*$N244,RESUMO_GLOBAL!$X$54),IF(RESUMO_GLOBAL!$X$53="t",TRUNC(AF244*$N244,RESUMO_GLOBAL!$X$54),AF244*$N244))</f>
        <v>0</v>
      </c>
      <c r="BQ244" s="987">
        <f>IF(RESUMO_GLOBAL!$X$53="a",ROUND(AG244*$N244,RESUMO_GLOBAL!$X$54),IF(RESUMO_GLOBAL!$X$53="t",TRUNC(AG244*$N244,RESUMO_GLOBAL!$X$54),AG244*$N244))</f>
        <v>0</v>
      </c>
      <c r="BR244" s="987">
        <f>IF(RESUMO_GLOBAL!$X$53="a",ROUND(AH244*$N244,RESUMO_GLOBAL!$X$54),IF(RESUMO_GLOBAL!$X$53="t",TRUNC(AH244*$N244,RESUMO_GLOBAL!$X$54),AH244*$N244))</f>
        <v>0</v>
      </c>
      <c r="BS244" s="987">
        <f>IF(RESUMO_GLOBAL!$X$53="a",ROUND(AI244*$N244,RESUMO_GLOBAL!$X$54),IF(RESUMO_GLOBAL!$X$53="t",TRUNC(AI244*$N244,RESUMO_GLOBAL!$X$54),AI244*$N244))</f>
        <v>0</v>
      </c>
      <c r="BT244" s="987">
        <f>IF(RESUMO_GLOBAL!$X$53="a",ROUND(AJ244*$N244,RESUMO_GLOBAL!$X$54),IF(RESUMO_GLOBAL!$X$53="t",TRUNC(AJ244*$N244,RESUMO_GLOBAL!$X$54),AJ244*$N244))</f>
        <v>0</v>
      </c>
      <c r="BU244" s="987">
        <f>IF(RESUMO_GLOBAL!$X$53="a",ROUND(AK244*$N244,RESUMO_GLOBAL!$X$54),IF(RESUMO_GLOBAL!$X$53="t",TRUNC(AK244*$N244,RESUMO_GLOBAL!$X$54),AK244*$N244))</f>
        <v>0</v>
      </c>
      <c r="BV244" s="987">
        <f>IF(RESUMO_GLOBAL!$X$53="a",ROUND(AL244*$N244,RESUMO_GLOBAL!$X$54),IF(RESUMO_GLOBAL!$X$53="t",TRUNC(AL244*$N244,RESUMO_GLOBAL!$X$54),AL244*$N244))</f>
        <v>0</v>
      </c>
      <c r="BW244" s="987">
        <f>IF(RESUMO_GLOBAL!$X$53="a",ROUND(AM244*$N244,RESUMO_GLOBAL!$X$54),IF(RESUMO_GLOBAL!$X$53="t",TRUNC(AM244*$N244,RESUMO_GLOBAL!$X$54),AM244*$N244))</f>
        <v>0</v>
      </c>
      <c r="BX244" s="987">
        <f>IF(RESUMO_GLOBAL!$X$53="a",ROUND(AN244*$N244,RESUMO_GLOBAL!$X$54),IF(RESUMO_GLOBAL!$X$53="t",TRUNC(AN244*$N244,RESUMO_GLOBAL!$X$54),AN244*$N244))</f>
        <v>0</v>
      </c>
      <c r="BY244" s="987">
        <f>IF(RESUMO_GLOBAL!$X$53="a",ROUND(AO244*$N244,RESUMO_GLOBAL!$X$54),IF(RESUMO_GLOBAL!$X$53="t",TRUNC(AO244*$N244,RESUMO_GLOBAL!$X$54),AO244*$N244))</f>
        <v>0</v>
      </c>
      <c r="BZ244" s="987">
        <f>IF(RESUMO_GLOBAL!$X$53="a",ROUND(AP244*$N244,RESUMO_GLOBAL!$X$54),IF(RESUMO_GLOBAL!$X$53="t",TRUNC(AP244*$N244,RESUMO_GLOBAL!$X$54),AP244*$N244))</f>
        <v>0</v>
      </c>
      <c r="CA244" s="987">
        <f>IF(RESUMO_GLOBAL!$X$53="a",ROUND(AQ244*$N244,RESUMO_GLOBAL!$X$54),IF(RESUMO_GLOBAL!$X$53="t",TRUNC(AQ244*$N244,RESUMO_GLOBAL!$X$54),AQ244*$N244))</f>
        <v>0</v>
      </c>
      <c r="CB244" s="987">
        <f>IF(RESUMO_GLOBAL!$X$53="a",ROUND(AR244*$N244,RESUMO_GLOBAL!$X$54),IF(RESUMO_GLOBAL!$X$53="t",TRUNC(AR244*$N244,RESUMO_GLOBAL!$X$54),AR244*$N244))</f>
        <v>0</v>
      </c>
      <c r="CC244" s="987">
        <f>IF(RESUMO_GLOBAL!$X$53="a",ROUND(AS244*$N244,RESUMO_GLOBAL!$X$54),IF(RESUMO_GLOBAL!$X$53="t",TRUNC(AS244*$N244,RESUMO_GLOBAL!$X$54),AS244*$N244))</f>
        <v>0</v>
      </c>
      <c r="CD244" s="987">
        <f>IF(RESUMO_GLOBAL!$X$53="a",ROUND(AT244*$N244,RESUMO_GLOBAL!$X$54),IF(RESUMO_GLOBAL!$X$53="t",TRUNC(AT244*$N244,RESUMO_GLOBAL!$X$54),AT244*$N244))</f>
        <v>0</v>
      </c>
      <c r="CE244" s="987">
        <f>IF(RESUMO_GLOBAL!$X$53="a",ROUND(AU244*$N244,RESUMO_GLOBAL!$X$54),IF(RESUMO_GLOBAL!$X$53="t",TRUNC(AU244*$N244,RESUMO_GLOBAL!$X$54),AU244*$N244))</f>
        <v>0</v>
      </c>
      <c r="CF244" s="987">
        <f>IF(RESUMO_GLOBAL!$X$53="a",ROUND(AV244*$N244,RESUMO_GLOBAL!$X$54),IF(RESUMO_GLOBAL!$X$53="t",TRUNC(AV244*$N244,RESUMO_GLOBAL!$X$54),AV244*$N244))</f>
        <v>0</v>
      </c>
      <c r="CG244" s="987">
        <f>IF(RESUMO_GLOBAL!$X$53="a",ROUND(AW244*$N244,RESUMO_GLOBAL!$X$54),IF(RESUMO_GLOBAL!$X$53="t",TRUNC(AW244*$N244,RESUMO_GLOBAL!$X$54),AW244*$N244))</f>
        <v>0</v>
      </c>
      <c r="CK244" s="59">
        <f t="shared" si="162"/>
        <v>0</v>
      </c>
      <c r="CL244" s="59">
        <f t="shared" si="163"/>
        <v>0</v>
      </c>
      <c r="CM244" s="59">
        <f t="shared" si="164"/>
        <v>0</v>
      </c>
      <c r="CN244" s="59">
        <f t="shared" si="165"/>
        <v>0</v>
      </c>
      <c r="CO244" s="59">
        <f t="shared" si="166"/>
        <v>0</v>
      </c>
      <c r="CP244" s="59">
        <f t="shared" si="167"/>
        <v>0</v>
      </c>
      <c r="CQ244" s="59">
        <f t="shared" si="168"/>
        <v>0</v>
      </c>
      <c r="CR244" s="59">
        <f t="shared" si="169"/>
        <v>0</v>
      </c>
      <c r="CS244" s="59">
        <f t="shared" si="170"/>
        <v>0</v>
      </c>
      <c r="CT244" s="59">
        <f t="shared" si="171"/>
        <v>0</v>
      </c>
      <c r="CU244" s="59">
        <f t="shared" si="172"/>
        <v>0</v>
      </c>
      <c r="CV244" s="59">
        <f t="shared" si="173"/>
        <v>0</v>
      </c>
      <c r="CW244" s="59">
        <f t="shared" si="174"/>
        <v>0</v>
      </c>
      <c r="CX244" s="59">
        <f t="shared" si="175"/>
        <v>0</v>
      </c>
      <c r="CY244" s="59">
        <f t="shared" si="176"/>
        <v>0</v>
      </c>
      <c r="CZ244" s="59">
        <f t="shared" si="177"/>
        <v>0</v>
      </c>
      <c r="DA244" s="59">
        <f t="shared" si="178"/>
        <v>0</v>
      </c>
      <c r="DB244" s="59">
        <f t="shared" si="179"/>
        <v>0</v>
      </c>
      <c r="DE244">
        <f t="shared" si="161"/>
        <v>239</v>
      </c>
      <c r="DF244" t="str">
        <f t="shared" si="180"/>
        <v/>
      </c>
      <c r="DG244" s="59">
        <f>IF($C244&lt;&gt;0,SUM($CK245:CK245),0)</f>
        <v>0</v>
      </c>
      <c r="DH244" s="59">
        <f>IF($C244&lt;&gt;0,SUM($CK245:CL245),0)</f>
        <v>0</v>
      </c>
      <c r="DI244" s="59">
        <f>IF($C244&lt;&gt;0,SUM($CK245:CM245),0)</f>
        <v>0</v>
      </c>
      <c r="DJ244" s="59">
        <f>IF($C244&lt;&gt;0,SUM($CK245:CN245),0)</f>
        <v>0</v>
      </c>
      <c r="DK244" s="59">
        <f>IF($C244&lt;&gt;0,SUM($CK245:CO245),0)</f>
        <v>0</v>
      </c>
      <c r="DL244" s="59">
        <f>IF($C244&lt;&gt;0,SUM($CK245:CP245),0)</f>
        <v>0</v>
      </c>
      <c r="DM244" s="59">
        <f>IF($C244&lt;&gt;0,SUM($CK245:CQ245),0)</f>
        <v>0</v>
      </c>
      <c r="DN244" s="59">
        <f>IF($C244&lt;&gt;0,SUM($CK245:CR245),0)</f>
        <v>0</v>
      </c>
      <c r="DO244" s="59">
        <f>IF($C244&lt;&gt;0,SUM($CK245:CS245),0)</f>
        <v>0</v>
      </c>
      <c r="DP244" s="59">
        <f>IF($C244&lt;&gt;0,SUM($CK245:CT245),0)</f>
        <v>0</v>
      </c>
      <c r="DQ244" s="59">
        <f>IF($C244&lt;&gt;0,SUM($CK245:CU245),0)</f>
        <v>0</v>
      </c>
      <c r="DR244" s="59">
        <f>IF($C244&lt;&gt;0,SUM($CK245:CV245),0)</f>
        <v>0</v>
      </c>
      <c r="DS244" s="59">
        <f>IF($C244&lt;&gt;0,SUM($CK245:CW245),0)</f>
        <v>0</v>
      </c>
      <c r="DT244" s="59">
        <f>IF($C244&lt;&gt;0,SUM($CK245:CX245),0)</f>
        <v>0</v>
      </c>
      <c r="DU244" s="59">
        <f>IF($C244&lt;&gt;0,SUM($CK245:CY245),0)</f>
        <v>0</v>
      </c>
      <c r="DV244" s="59">
        <f>IF($C244&lt;&gt;0,SUM($CK245:CZ245),0)</f>
        <v>0</v>
      </c>
      <c r="DW244" s="59">
        <f>IF($C244&lt;&gt;0,SUM($CK245:DA245),0)</f>
        <v>0</v>
      </c>
      <c r="DX244" s="59">
        <f>IF($C244&lt;&gt;0,SUM($CK245:DB245),0)</f>
        <v>0</v>
      </c>
      <c r="DY244" s="952" t="str">
        <f t="shared" si="184"/>
        <v/>
      </c>
    </row>
    <row r="245" spans="1:129" ht="13.5" hidden="1" thickBot="1">
      <c r="A245" s="3" t="str">
        <f t="shared" si="185"/>
        <v/>
      </c>
      <c r="B245" s="805">
        <f>Dados_GLOBAL_Inicial!E245</f>
        <v>0</v>
      </c>
      <c r="C245" s="953">
        <f>IF(IFERROR(VALUE(Dados_GLOBAL_Inicial!F245),0)=0,0,Dados_GLOBAL_Inicial!F245)</f>
        <v>0</v>
      </c>
      <c r="D245" s="830">
        <f>Dados_GLOBAL_Inicial!G245</f>
        <v>0</v>
      </c>
      <c r="E245" s="830" t="str">
        <f>IF(IFERROR(VLOOKUP(F245,Cod_Gde_Itens!$A$1:$B$80,2,FALSE),0)&gt;549,IFERROR(VLOOKUP(F245,Cod_Gde_Itens!$A$1:$B$80,2,FALSE),0),IF(Dados_GLOBAL_Inicial!H245=0,"",Dados_GLOBAL_Inicial!H245))</f>
        <v/>
      </c>
      <c r="F245" s="823">
        <f>Dados_GLOBAL_Inicial!I245</f>
        <v>0</v>
      </c>
      <c r="G245" s="824">
        <f>Dados_GLOBAL_Inicial!J245</f>
        <v>0</v>
      </c>
      <c r="H245" s="454">
        <f>Dados_GLOBAL_Inicial!K245</f>
        <v>0</v>
      </c>
      <c r="I245" s="970">
        <f>SUM('MEDIÇÃO_OBJETO (1)'!I245)</f>
        <v>0</v>
      </c>
      <c r="J245" s="455">
        <f t="shared" si="186"/>
        <v>0</v>
      </c>
      <c r="K245" s="451">
        <f t="shared" si="187"/>
        <v>0</v>
      </c>
      <c r="L245" s="452">
        <f t="shared" si="188"/>
        <v>0</v>
      </c>
      <c r="M245" s="809">
        <f t="shared" si="189"/>
        <v>0</v>
      </c>
      <c r="N245" s="810">
        <f>IF(IFERROR(VALUE(Dados_GLOBAL_Inicial!L245),0)=0,0,Dados_GLOBAL_Inicial!L245)</f>
        <v>0</v>
      </c>
      <c r="O245" s="812">
        <f>SUM('MEDIÇÃO_OBJETO (1)'!O245)</f>
        <v>0</v>
      </c>
      <c r="P245" s="812">
        <f>SUM('MEDIÇÃO_OBJETO (1)'!P245)</f>
        <v>0</v>
      </c>
      <c r="Q245" s="813">
        <f t="shared" si="190"/>
        <v>0</v>
      </c>
      <c r="R245" s="951"/>
      <c r="S245" s="815">
        <f>SUM('MEDIÇÃO_OBJETO (1)'!S245)</f>
        <v>0</v>
      </c>
      <c r="T245" s="815">
        <f>SUM('MEDIÇÃO_OBJETO (1)'!T245)</f>
        <v>0</v>
      </c>
      <c r="V245" s="19"/>
      <c r="W245" s="978">
        <f t="shared" si="191"/>
        <v>0</v>
      </c>
      <c r="X245" s="816">
        <f t="shared" si="192"/>
        <v>0</v>
      </c>
      <c r="Y245" s="816">
        <f t="shared" si="193"/>
        <v>0</v>
      </c>
      <c r="Z245" s="817">
        <f t="shared" si="194"/>
        <v>0</v>
      </c>
      <c r="AB245" s="453">
        <f t="shared" si="181"/>
        <v>0</v>
      </c>
      <c r="AC245" s="14">
        <f t="shared" si="195"/>
        <v>0</v>
      </c>
      <c r="AD245" s="819"/>
      <c r="AE245" s="631">
        <f t="shared" si="182"/>
        <v>0</v>
      </c>
      <c r="AF245" s="818">
        <f>SUM('MEDIÇÃO_OBJETO (1)'!AG245)</f>
        <v>0</v>
      </c>
      <c r="AG245" s="541">
        <f>SUM('MEDIÇÃO_OBJETO (1)'!AH245)</f>
        <v>0</v>
      </c>
      <c r="AH245" s="541">
        <f>SUM('MEDIÇÃO_OBJETO (1)'!AI245)</f>
        <v>0</v>
      </c>
      <c r="AI245" s="541">
        <f>SUM('MEDIÇÃO_OBJETO (1)'!AJ245)</f>
        <v>0</v>
      </c>
      <c r="AJ245" s="541">
        <f>SUM('MEDIÇÃO_OBJETO (1)'!AK245)</f>
        <v>0</v>
      </c>
      <c r="AK245" s="541">
        <f>SUM('MEDIÇÃO_OBJETO (1)'!AL245)</f>
        <v>0</v>
      </c>
      <c r="AL245" s="541">
        <f>SUM('MEDIÇÃO_OBJETO (1)'!AM245)</f>
        <v>0</v>
      </c>
      <c r="AM245" s="541">
        <f>SUM('MEDIÇÃO_OBJETO (1)'!AN245)</f>
        <v>0</v>
      </c>
      <c r="AN245" s="541">
        <f>SUM('MEDIÇÃO_OBJETO (1)'!AO245)</f>
        <v>0</v>
      </c>
      <c r="AO245" s="541">
        <f>SUM('MEDIÇÃO_OBJETO (1)'!AP245)</f>
        <v>0</v>
      </c>
      <c r="AP245" s="541">
        <f>SUM('MEDIÇÃO_OBJETO (1)'!AQ245)</f>
        <v>0</v>
      </c>
      <c r="AQ245" s="541">
        <f>SUM('MEDIÇÃO_OBJETO (1)'!AR245)</f>
        <v>0</v>
      </c>
      <c r="AR245" s="541">
        <f>SUM('MEDIÇÃO_OBJETO (1)'!AS245)</f>
        <v>0</v>
      </c>
      <c r="AS245" s="541">
        <f>SUM('MEDIÇÃO_OBJETO (1)'!AT245)</f>
        <v>0</v>
      </c>
      <c r="AT245" s="541">
        <f>SUM('MEDIÇÃO_OBJETO (1)'!AU245)</f>
        <v>0</v>
      </c>
      <c r="AU245" s="541">
        <f>SUM('MEDIÇÃO_OBJETO (1)'!AV245)</f>
        <v>0</v>
      </c>
      <c r="AV245" s="541">
        <f>SUM('MEDIÇÃO_OBJETO (1)'!AW245)</f>
        <v>0</v>
      </c>
      <c r="AW245" s="541">
        <f>SUM('MEDIÇÃO_OBJETO (1)'!AX245)</f>
        <v>0</v>
      </c>
      <c r="AX245" s="977"/>
      <c r="BN245" s="992">
        <f t="shared" si="196"/>
        <v>0</v>
      </c>
      <c r="BO245" s="538">
        <f t="shared" si="183"/>
        <v>0</v>
      </c>
      <c r="BP245" s="987">
        <f>IF(RESUMO_GLOBAL!$X$53="a",ROUND(AF245*$N245,RESUMO_GLOBAL!$X$54),IF(RESUMO_GLOBAL!$X$53="t",TRUNC(AF245*$N245,RESUMO_GLOBAL!$X$54),AF245*$N245))</f>
        <v>0</v>
      </c>
      <c r="BQ245" s="987">
        <f>IF(RESUMO_GLOBAL!$X$53="a",ROUND(AG245*$N245,RESUMO_GLOBAL!$X$54),IF(RESUMO_GLOBAL!$X$53="t",TRUNC(AG245*$N245,RESUMO_GLOBAL!$X$54),AG245*$N245))</f>
        <v>0</v>
      </c>
      <c r="BR245" s="987">
        <f>IF(RESUMO_GLOBAL!$X$53="a",ROUND(AH245*$N245,RESUMO_GLOBAL!$X$54),IF(RESUMO_GLOBAL!$X$53="t",TRUNC(AH245*$N245,RESUMO_GLOBAL!$X$54),AH245*$N245))</f>
        <v>0</v>
      </c>
      <c r="BS245" s="987">
        <f>IF(RESUMO_GLOBAL!$X$53="a",ROUND(AI245*$N245,RESUMO_GLOBAL!$X$54),IF(RESUMO_GLOBAL!$X$53="t",TRUNC(AI245*$N245,RESUMO_GLOBAL!$X$54),AI245*$N245))</f>
        <v>0</v>
      </c>
      <c r="BT245" s="987">
        <f>IF(RESUMO_GLOBAL!$X$53="a",ROUND(AJ245*$N245,RESUMO_GLOBAL!$X$54),IF(RESUMO_GLOBAL!$X$53="t",TRUNC(AJ245*$N245,RESUMO_GLOBAL!$X$54),AJ245*$N245))</f>
        <v>0</v>
      </c>
      <c r="BU245" s="987">
        <f>IF(RESUMO_GLOBAL!$X$53="a",ROUND(AK245*$N245,RESUMO_GLOBAL!$X$54),IF(RESUMO_GLOBAL!$X$53="t",TRUNC(AK245*$N245,RESUMO_GLOBAL!$X$54),AK245*$N245))</f>
        <v>0</v>
      </c>
      <c r="BV245" s="987">
        <f>IF(RESUMO_GLOBAL!$X$53="a",ROUND(AL245*$N245,RESUMO_GLOBAL!$X$54),IF(RESUMO_GLOBAL!$X$53="t",TRUNC(AL245*$N245,RESUMO_GLOBAL!$X$54),AL245*$N245))</f>
        <v>0</v>
      </c>
      <c r="BW245" s="987">
        <f>IF(RESUMO_GLOBAL!$X$53="a",ROUND(AM245*$N245,RESUMO_GLOBAL!$X$54),IF(RESUMO_GLOBAL!$X$53="t",TRUNC(AM245*$N245,RESUMO_GLOBAL!$X$54),AM245*$N245))</f>
        <v>0</v>
      </c>
      <c r="BX245" s="987">
        <f>IF(RESUMO_GLOBAL!$X$53="a",ROUND(AN245*$N245,RESUMO_GLOBAL!$X$54),IF(RESUMO_GLOBAL!$X$53="t",TRUNC(AN245*$N245,RESUMO_GLOBAL!$X$54),AN245*$N245))</f>
        <v>0</v>
      </c>
      <c r="BY245" s="987">
        <f>IF(RESUMO_GLOBAL!$X$53="a",ROUND(AO245*$N245,RESUMO_GLOBAL!$X$54),IF(RESUMO_GLOBAL!$X$53="t",TRUNC(AO245*$N245,RESUMO_GLOBAL!$X$54),AO245*$N245))</f>
        <v>0</v>
      </c>
      <c r="BZ245" s="987">
        <f>IF(RESUMO_GLOBAL!$X$53="a",ROUND(AP245*$N245,RESUMO_GLOBAL!$X$54),IF(RESUMO_GLOBAL!$X$53="t",TRUNC(AP245*$N245,RESUMO_GLOBAL!$X$54),AP245*$N245))</f>
        <v>0</v>
      </c>
      <c r="CA245" s="987">
        <f>IF(RESUMO_GLOBAL!$X$53="a",ROUND(AQ245*$N245,RESUMO_GLOBAL!$X$54),IF(RESUMO_GLOBAL!$X$53="t",TRUNC(AQ245*$N245,RESUMO_GLOBAL!$X$54),AQ245*$N245))</f>
        <v>0</v>
      </c>
      <c r="CB245" s="987">
        <f>IF(RESUMO_GLOBAL!$X$53="a",ROUND(AR245*$N245,RESUMO_GLOBAL!$X$54),IF(RESUMO_GLOBAL!$X$53="t",TRUNC(AR245*$N245,RESUMO_GLOBAL!$X$54),AR245*$N245))</f>
        <v>0</v>
      </c>
      <c r="CC245" s="987">
        <f>IF(RESUMO_GLOBAL!$X$53="a",ROUND(AS245*$N245,RESUMO_GLOBAL!$X$54),IF(RESUMO_GLOBAL!$X$53="t",TRUNC(AS245*$N245,RESUMO_GLOBAL!$X$54),AS245*$N245))</f>
        <v>0</v>
      </c>
      <c r="CD245" s="987">
        <f>IF(RESUMO_GLOBAL!$X$53="a",ROUND(AT245*$N245,RESUMO_GLOBAL!$X$54),IF(RESUMO_GLOBAL!$X$53="t",TRUNC(AT245*$N245,RESUMO_GLOBAL!$X$54),AT245*$N245))</f>
        <v>0</v>
      </c>
      <c r="CE245" s="987">
        <f>IF(RESUMO_GLOBAL!$X$53="a",ROUND(AU245*$N245,RESUMO_GLOBAL!$X$54),IF(RESUMO_GLOBAL!$X$53="t",TRUNC(AU245*$N245,RESUMO_GLOBAL!$X$54),AU245*$N245))</f>
        <v>0</v>
      </c>
      <c r="CF245" s="987">
        <f>IF(RESUMO_GLOBAL!$X$53="a",ROUND(AV245*$N245,RESUMO_GLOBAL!$X$54),IF(RESUMO_GLOBAL!$X$53="t",TRUNC(AV245*$N245,RESUMO_GLOBAL!$X$54),AV245*$N245))</f>
        <v>0</v>
      </c>
      <c r="CG245" s="987">
        <f>IF(RESUMO_GLOBAL!$X$53="a",ROUND(AW245*$N245,RESUMO_GLOBAL!$X$54),IF(RESUMO_GLOBAL!$X$53="t",TRUNC(AW245*$N245,RESUMO_GLOBAL!$X$54),AW245*$N245))</f>
        <v>0</v>
      </c>
      <c r="CK245" s="59">
        <f t="shared" si="162"/>
        <v>0</v>
      </c>
      <c r="CL245" s="59">
        <f t="shared" si="163"/>
        <v>0</v>
      </c>
      <c r="CM245" s="59">
        <f t="shared" si="164"/>
        <v>0</v>
      </c>
      <c r="CN245" s="59">
        <f t="shared" si="165"/>
        <v>0</v>
      </c>
      <c r="CO245" s="59">
        <f t="shared" si="166"/>
        <v>0</v>
      </c>
      <c r="CP245" s="59">
        <f t="shared" si="167"/>
        <v>0</v>
      </c>
      <c r="CQ245" s="59">
        <f t="shared" si="168"/>
        <v>0</v>
      </c>
      <c r="CR245" s="59">
        <f t="shared" si="169"/>
        <v>0</v>
      </c>
      <c r="CS245" s="59">
        <f t="shared" si="170"/>
        <v>0</v>
      </c>
      <c r="CT245" s="59">
        <f t="shared" si="171"/>
        <v>0</v>
      </c>
      <c r="CU245" s="59">
        <f t="shared" si="172"/>
        <v>0</v>
      </c>
      <c r="CV245" s="59">
        <f t="shared" si="173"/>
        <v>0</v>
      </c>
      <c r="CW245" s="59">
        <f t="shared" si="174"/>
        <v>0</v>
      </c>
      <c r="CX245" s="59">
        <f t="shared" si="175"/>
        <v>0</v>
      </c>
      <c r="CY245" s="59">
        <f t="shared" si="176"/>
        <v>0</v>
      </c>
      <c r="CZ245" s="59">
        <f t="shared" si="177"/>
        <v>0</v>
      </c>
      <c r="DA245" s="59">
        <f t="shared" si="178"/>
        <v>0</v>
      </c>
      <c r="DB245" s="59">
        <f t="shared" si="179"/>
        <v>0</v>
      </c>
      <c r="DE245">
        <f t="shared" si="161"/>
        <v>240</v>
      </c>
      <c r="DF245" t="str">
        <f t="shared" si="180"/>
        <v/>
      </c>
      <c r="DG245" s="59">
        <f>IF($C245&lt;&gt;0,SUM($CK246:CK246),0)</f>
        <v>0</v>
      </c>
      <c r="DH245" s="59">
        <f>IF($C245&lt;&gt;0,SUM($CK246:CL246),0)</f>
        <v>0</v>
      </c>
      <c r="DI245" s="59">
        <f>IF($C245&lt;&gt;0,SUM($CK246:CM246),0)</f>
        <v>0</v>
      </c>
      <c r="DJ245" s="59">
        <f>IF($C245&lt;&gt;0,SUM($CK246:CN246),0)</f>
        <v>0</v>
      </c>
      <c r="DK245" s="59">
        <f>IF($C245&lt;&gt;0,SUM($CK246:CO246),0)</f>
        <v>0</v>
      </c>
      <c r="DL245" s="59">
        <f>IF($C245&lt;&gt;0,SUM($CK246:CP246),0)</f>
        <v>0</v>
      </c>
      <c r="DM245" s="59">
        <f>IF($C245&lt;&gt;0,SUM($CK246:CQ246),0)</f>
        <v>0</v>
      </c>
      <c r="DN245" s="59">
        <f>IF($C245&lt;&gt;0,SUM($CK246:CR246),0)</f>
        <v>0</v>
      </c>
      <c r="DO245" s="59">
        <f>IF($C245&lt;&gt;0,SUM($CK246:CS246),0)</f>
        <v>0</v>
      </c>
      <c r="DP245" s="59">
        <f>IF($C245&lt;&gt;0,SUM($CK246:CT246),0)</f>
        <v>0</v>
      </c>
      <c r="DQ245" s="59">
        <f>IF($C245&lt;&gt;0,SUM($CK246:CU246),0)</f>
        <v>0</v>
      </c>
      <c r="DR245" s="59">
        <f>IF($C245&lt;&gt;0,SUM($CK246:CV246),0)</f>
        <v>0</v>
      </c>
      <c r="DS245" s="59">
        <f>IF($C245&lt;&gt;0,SUM($CK246:CW246),0)</f>
        <v>0</v>
      </c>
      <c r="DT245" s="59">
        <f>IF($C245&lt;&gt;0,SUM($CK246:CX246),0)</f>
        <v>0</v>
      </c>
      <c r="DU245" s="59">
        <f>IF($C245&lt;&gt;0,SUM($CK246:CY246),0)</f>
        <v>0</v>
      </c>
      <c r="DV245" s="59">
        <f>IF($C245&lt;&gt;0,SUM($CK246:CZ246),0)</f>
        <v>0</v>
      </c>
      <c r="DW245" s="59">
        <f>IF($C245&lt;&gt;0,SUM($CK246:DA246),0)</f>
        <v>0</v>
      </c>
      <c r="DX245" s="59">
        <f>IF($C245&lt;&gt;0,SUM($CK246:DB246),0)</f>
        <v>0</v>
      </c>
      <c r="DY245" s="952" t="str">
        <f t="shared" si="184"/>
        <v/>
      </c>
    </row>
    <row r="246" spans="1:129" ht="13.5" hidden="1" thickBot="1">
      <c r="A246" s="3" t="str">
        <f t="shared" si="185"/>
        <v/>
      </c>
      <c r="B246" s="805">
        <f>Dados_GLOBAL_Inicial!E246</f>
        <v>0</v>
      </c>
      <c r="C246" s="953">
        <f>IF(IFERROR(VALUE(Dados_GLOBAL_Inicial!F246),0)=0,0,Dados_GLOBAL_Inicial!F246)</f>
        <v>0</v>
      </c>
      <c r="D246" s="830">
        <f>Dados_GLOBAL_Inicial!G246</f>
        <v>0</v>
      </c>
      <c r="E246" s="830" t="str">
        <f>IF(IFERROR(VLOOKUP(F246,Cod_Gde_Itens!$A$1:$B$80,2,FALSE),0)&gt;549,IFERROR(VLOOKUP(F246,Cod_Gde_Itens!$A$1:$B$80,2,FALSE),0),IF(Dados_GLOBAL_Inicial!H246=0,"",Dados_GLOBAL_Inicial!H246))</f>
        <v/>
      </c>
      <c r="F246" s="823">
        <f>Dados_GLOBAL_Inicial!I246</f>
        <v>0</v>
      </c>
      <c r="G246" s="824">
        <f>Dados_GLOBAL_Inicial!J246</f>
        <v>0</v>
      </c>
      <c r="H246" s="454">
        <f>Dados_GLOBAL_Inicial!K246</f>
        <v>0</v>
      </c>
      <c r="I246" s="970">
        <f>SUM('MEDIÇÃO_OBJETO (1)'!I246)</f>
        <v>0</v>
      </c>
      <c r="J246" s="455">
        <f t="shared" si="186"/>
        <v>0</v>
      </c>
      <c r="K246" s="451">
        <f t="shared" si="187"/>
        <v>0</v>
      </c>
      <c r="L246" s="452">
        <f t="shared" si="188"/>
        <v>0</v>
      </c>
      <c r="M246" s="809">
        <f t="shared" si="189"/>
        <v>0</v>
      </c>
      <c r="N246" s="810">
        <f>IF(IFERROR(VALUE(Dados_GLOBAL_Inicial!L246),0)=0,0,Dados_GLOBAL_Inicial!L246)</f>
        <v>0</v>
      </c>
      <c r="O246" s="812">
        <f>SUM('MEDIÇÃO_OBJETO (1)'!O246)</f>
        <v>0</v>
      </c>
      <c r="P246" s="812">
        <f>SUM('MEDIÇÃO_OBJETO (1)'!P246)</f>
        <v>0</v>
      </c>
      <c r="Q246" s="813">
        <f t="shared" si="190"/>
        <v>0</v>
      </c>
      <c r="R246" s="951"/>
      <c r="S246" s="815">
        <f>SUM('MEDIÇÃO_OBJETO (1)'!S246)</f>
        <v>0</v>
      </c>
      <c r="T246" s="815">
        <f>SUM('MEDIÇÃO_OBJETO (1)'!T246)</f>
        <v>0</v>
      </c>
      <c r="V246" s="19"/>
      <c r="W246" s="978">
        <f t="shared" si="191"/>
        <v>0</v>
      </c>
      <c r="X246" s="816">
        <f t="shared" si="192"/>
        <v>0</v>
      </c>
      <c r="Y246" s="816">
        <f t="shared" si="193"/>
        <v>0</v>
      </c>
      <c r="Z246" s="817">
        <f t="shared" si="194"/>
        <v>0</v>
      </c>
      <c r="AB246" s="453">
        <f t="shared" si="181"/>
        <v>0</v>
      </c>
      <c r="AC246" s="14">
        <f t="shared" si="195"/>
        <v>0</v>
      </c>
      <c r="AD246" s="819"/>
      <c r="AE246" s="631">
        <f t="shared" si="182"/>
        <v>0</v>
      </c>
      <c r="AF246" s="818">
        <f>SUM('MEDIÇÃO_OBJETO (1)'!AG246)</f>
        <v>0</v>
      </c>
      <c r="AG246" s="541">
        <f>SUM('MEDIÇÃO_OBJETO (1)'!AH246)</f>
        <v>0</v>
      </c>
      <c r="AH246" s="541">
        <f>SUM('MEDIÇÃO_OBJETO (1)'!AI246)</f>
        <v>0</v>
      </c>
      <c r="AI246" s="541">
        <f>SUM('MEDIÇÃO_OBJETO (1)'!AJ246)</f>
        <v>0</v>
      </c>
      <c r="AJ246" s="541">
        <f>SUM('MEDIÇÃO_OBJETO (1)'!AK246)</f>
        <v>0</v>
      </c>
      <c r="AK246" s="541">
        <f>SUM('MEDIÇÃO_OBJETO (1)'!AL246)</f>
        <v>0</v>
      </c>
      <c r="AL246" s="541">
        <f>SUM('MEDIÇÃO_OBJETO (1)'!AM246)</f>
        <v>0</v>
      </c>
      <c r="AM246" s="541">
        <f>SUM('MEDIÇÃO_OBJETO (1)'!AN246)</f>
        <v>0</v>
      </c>
      <c r="AN246" s="541">
        <f>SUM('MEDIÇÃO_OBJETO (1)'!AO246)</f>
        <v>0</v>
      </c>
      <c r="AO246" s="541">
        <f>SUM('MEDIÇÃO_OBJETO (1)'!AP246)</f>
        <v>0</v>
      </c>
      <c r="AP246" s="541">
        <f>SUM('MEDIÇÃO_OBJETO (1)'!AQ246)</f>
        <v>0</v>
      </c>
      <c r="AQ246" s="541">
        <f>SUM('MEDIÇÃO_OBJETO (1)'!AR246)</f>
        <v>0</v>
      </c>
      <c r="AR246" s="541">
        <f>SUM('MEDIÇÃO_OBJETO (1)'!AS246)</f>
        <v>0</v>
      </c>
      <c r="AS246" s="541">
        <f>SUM('MEDIÇÃO_OBJETO (1)'!AT246)</f>
        <v>0</v>
      </c>
      <c r="AT246" s="541">
        <f>SUM('MEDIÇÃO_OBJETO (1)'!AU246)</f>
        <v>0</v>
      </c>
      <c r="AU246" s="541">
        <f>SUM('MEDIÇÃO_OBJETO (1)'!AV246)</f>
        <v>0</v>
      </c>
      <c r="AV246" s="541">
        <f>SUM('MEDIÇÃO_OBJETO (1)'!AW246)</f>
        <v>0</v>
      </c>
      <c r="AW246" s="541">
        <f>SUM('MEDIÇÃO_OBJETO (1)'!AX246)</f>
        <v>0</v>
      </c>
      <c r="AX246" s="977"/>
      <c r="BN246" s="992">
        <f t="shared" si="196"/>
        <v>0</v>
      </c>
      <c r="BO246" s="538">
        <f t="shared" si="183"/>
        <v>0</v>
      </c>
      <c r="BP246" s="987">
        <f>IF(RESUMO_GLOBAL!$X$53="a",ROUND(AF246*$N246,RESUMO_GLOBAL!$X$54),IF(RESUMO_GLOBAL!$X$53="t",TRUNC(AF246*$N246,RESUMO_GLOBAL!$X$54),AF246*$N246))</f>
        <v>0</v>
      </c>
      <c r="BQ246" s="987">
        <f>IF(RESUMO_GLOBAL!$X$53="a",ROUND(AG246*$N246,RESUMO_GLOBAL!$X$54),IF(RESUMO_GLOBAL!$X$53="t",TRUNC(AG246*$N246,RESUMO_GLOBAL!$X$54),AG246*$N246))</f>
        <v>0</v>
      </c>
      <c r="BR246" s="987">
        <f>IF(RESUMO_GLOBAL!$X$53="a",ROUND(AH246*$N246,RESUMO_GLOBAL!$X$54),IF(RESUMO_GLOBAL!$X$53="t",TRUNC(AH246*$N246,RESUMO_GLOBAL!$X$54),AH246*$N246))</f>
        <v>0</v>
      </c>
      <c r="BS246" s="987">
        <f>IF(RESUMO_GLOBAL!$X$53="a",ROUND(AI246*$N246,RESUMO_GLOBAL!$X$54),IF(RESUMO_GLOBAL!$X$53="t",TRUNC(AI246*$N246,RESUMO_GLOBAL!$X$54),AI246*$N246))</f>
        <v>0</v>
      </c>
      <c r="BT246" s="987">
        <f>IF(RESUMO_GLOBAL!$X$53="a",ROUND(AJ246*$N246,RESUMO_GLOBAL!$X$54),IF(RESUMO_GLOBAL!$X$53="t",TRUNC(AJ246*$N246,RESUMO_GLOBAL!$X$54),AJ246*$N246))</f>
        <v>0</v>
      </c>
      <c r="BU246" s="987">
        <f>IF(RESUMO_GLOBAL!$X$53="a",ROUND(AK246*$N246,RESUMO_GLOBAL!$X$54),IF(RESUMO_GLOBAL!$X$53="t",TRUNC(AK246*$N246,RESUMO_GLOBAL!$X$54),AK246*$N246))</f>
        <v>0</v>
      </c>
      <c r="BV246" s="987">
        <f>IF(RESUMO_GLOBAL!$X$53="a",ROUND(AL246*$N246,RESUMO_GLOBAL!$X$54),IF(RESUMO_GLOBAL!$X$53="t",TRUNC(AL246*$N246,RESUMO_GLOBAL!$X$54),AL246*$N246))</f>
        <v>0</v>
      </c>
      <c r="BW246" s="987">
        <f>IF(RESUMO_GLOBAL!$X$53="a",ROUND(AM246*$N246,RESUMO_GLOBAL!$X$54),IF(RESUMO_GLOBAL!$X$53="t",TRUNC(AM246*$N246,RESUMO_GLOBAL!$X$54),AM246*$N246))</f>
        <v>0</v>
      </c>
      <c r="BX246" s="987">
        <f>IF(RESUMO_GLOBAL!$X$53="a",ROUND(AN246*$N246,RESUMO_GLOBAL!$X$54),IF(RESUMO_GLOBAL!$X$53="t",TRUNC(AN246*$N246,RESUMO_GLOBAL!$X$54),AN246*$N246))</f>
        <v>0</v>
      </c>
      <c r="BY246" s="987">
        <f>IF(RESUMO_GLOBAL!$X$53="a",ROUND(AO246*$N246,RESUMO_GLOBAL!$X$54),IF(RESUMO_GLOBAL!$X$53="t",TRUNC(AO246*$N246,RESUMO_GLOBAL!$X$54),AO246*$N246))</f>
        <v>0</v>
      </c>
      <c r="BZ246" s="987">
        <f>IF(RESUMO_GLOBAL!$X$53="a",ROUND(AP246*$N246,RESUMO_GLOBAL!$X$54),IF(RESUMO_GLOBAL!$X$53="t",TRUNC(AP246*$N246,RESUMO_GLOBAL!$X$54),AP246*$N246))</f>
        <v>0</v>
      </c>
      <c r="CA246" s="987">
        <f>IF(RESUMO_GLOBAL!$X$53="a",ROUND(AQ246*$N246,RESUMO_GLOBAL!$X$54),IF(RESUMO_GLOBAL!$X$53="t",TRUNC(AQ246*$N246,RESUMO_GLOBAL!$X$54),AQ246*$N246))</f>
        <v>0</v>
      </c>
      <c r="CB246" s="987">
        <f>IF(RESUMO_GLOBAL!$X$53="a",ROUND(AR246*$N246,RESUMO_GLOBAL!$X$54),IF(RESUMO_GLOBAL!$X$53="t",TRUNC(AR246*$N246,RESUMO_GLOBAL!$X$54),AR246*$N246))</f>
        <v>0</v>
      </c>
      <c r="CC246" s="987">
        <f>IF(RESUMO_GLOBAL!$X$53="a",ROUND(AS246*$N246,RESUMO_GLOBAL!$X$54),IF(RESUMO_GLOBAL!$X$53="t",TRUNC(AS246*$N246,RESUMO_GLOBAL!$X$54),AS246*$N246))</f>
        <v>0</v>
      </c>
      <c r="CD246" s="987">
        <f>IF(RESUMO_GLOBAL!$X$53="a",ROUND(AT246*$N246,RESUMO_GLOBAL!$X$54),IF(RESUMO_GLOBAL!$X$53="t",TRUNC(AT246*$N246,RESUMO_GLOBAL!$X$54),AT246*$N246))</f>
        <v>0</v>
      </c>
      <c r="CE246" s="987">
        <f>IF(RESUMO_GLOBAL!$X$53="a",ROUND(AU246*$N246,RESUMO_GLOBAL!$X$54),IF(RESUMO_GLOBAL!$X$53="t",TRUNC(AU246*$N246,RESUMO_GLOBAL!$X$54),AU246*$N246))</f>
        <v>0</v>
      </c>
      <c r="CF246" s="987">
        <f>IF(RESUMO_GLOBAL!$X$53="a",ROUND(AV246*$N246,RESUMO_GLOBAL!$X$54),IF(RESUMO_GLOBAL!$X$53="t",TRUNC(AV246*$N246,RESUMO_GLOBAL!$X$54),AV246*$N246))</f>
        <v>0</v>
      </c>
      <c r="CG246" s="987">
        <f>IF(RESUMO_GLOBAL!$X$53="a",ROUND(AW246*$N246,RESUMO_GLOBAL!$X$54),IF(RESUMO_GLOBAL!$X$53="t",TRUNC(AW246*$N246,RESUMO_GLOBAL!$X$54),AW246*$N246))</f>
        <v>0</v>
      </c>
      <c r="CK246" s="59">
        <f t="shared" si="162"/>
        <v>0</v>
      </c>
      <c r="CL246" s="59">
        <f t="shared" si="163"/>
        <v>0</v>
      </c>
      <c r="CM246" s="59">
        <f t="shared" si="164"/>
        <v>0</v>
      </c>
      <c r="CN246" s="59">
        <f t="shared" si="165"/>
        <v>0</v>
      </c>
      <c r="CO246" s="59">
        <f t="shared" si="166"/>
        <v>0</v>
      </c>
      <c r="CP246" s="59">
        <f t="shared" si="167"/>
        <v>0</v>
      </c>
      <c r="CQ246" s="59">
        <f t="shared" si="168"/>
        <v>0</v>
      </c>
      <c r="CR246" s="59">
        <f t="shared" si="169"/>
        <v>0</v>
      </c>
      <c r="CS246" s="59">
        <f t="shared" si="170"/>
        <v>0</v>
      </c>
      <c r="CT246" s="59">
        <f t="shared" si="171"/>
        <v>0</v>
      </c>
      <c r="CU246" s="59">
        <f t="shared" si="172"/>
        <v>0</v>
      </c>
      <c r="CV246" s="59">
        <f t="shared" si="173"/>
        <v>0</v>
      </c>
      <c r="CW246" s="59">
        <f t="shared" si="174"/>
        <v>0</v>
      </c>
      <c r="CX246" s="59">
        <f t="shared" si="175"/>
        <v>0</v>
      </c>
      <c r="CY246" s="59">
        <f t="shared" si="176"/>
        <v>0</v>
      </c>
      <c r="CZ246" s="59">
        <f t="shared" si="177"/>
        <v>0</v>
      </c>
      <c r="DA246" s="59">
        <f t="shared" si="178"/>
        <v>0</v>
      </c>
      <c r="DB246" s="59">
        <f t="shared" si="179"/>
        <v>0</v>
      </c>
      <c r="DE246">
        <f t="shared" si="161"/>
        <v>241</v>
      </c>
      <c r="DF246" t="str">
        <f t="shared" si="180"/>
        <v/>
      </c>
      <c r="DG246" s="59">
        <f>IF($C246&lt;&gt;0,SUM($CK247:CK247),0)</f>
        <v>0</v>
      </c>
      <c r="DH246" s="59">
        <f>IF($C246&lt;&gt;0,SUM($CK247:CL247),0)</f>
        <v>0</v>
      </c>
      <c r="DI246" s="59">
        <f>IF($C246&lt;&gt;0,SUM($CK247:CM247),0)</f>
        <v>0</v>
      </c>
      <c r="DJ246" s="59">
        <f>IF($C246&lt;&gt;0,SUM($CK247:CN247),0)</f>
        <v>0</v>
      </c>
      <c r="DK246" s="59">
        <f>IF($C246&lt;&gt;0,SUM($CK247:CO247),0)</f>
        <v>0</v>
      </c>
      <c r="DL246" s="59">
        <f>IF($C246&lt;&gt;0,SUM($CK247:CP247),0)</f>
        <v>0</v>
      </c>
      <c r="DM246" s="59">
        <f>IF($C246&lt;&gt;0,SUM($CK247:CQ247),0)</f>
        <v>0</v>
      </c>
      <c r="DN246" s="59">
        <f>IF($C246&lt;&gt;0,SUM($CK247:CR247),0)</f>
        <v>0</v>
      </c>
      <c r="DO246" s="59">
        <f>IF($C246&lt;&gt;0,SUM($CK247:CS247),0)</f>
        <v>0</v>
      </c>
      <c r="DP246" s="59">
        <f>IF($C246&lt;&gt;0,SUM($CK247:CT247),0)</f>
        <v>0</v>
      </c>
      <c r="DQ246" s="59">
        <f>IF($C246&lt;&gt;0,SUM($CK247:CU247),0)</f>
        <v>0</v>
      </c>
      <c r="DR246" s="59">
        <f>IF($C246&lt;&gt;0,SUM($CK247:CV247),0)</f>
        <v>0</v>
      </c>
      <c r="DS246" s="59">
        <f>IF($C246&lt;&gt;0,SUM($CK247:CW247),0)</f>
        <v>0</v>
      </c>
      <c r="DT246" s="59">
        <f>IF($C246&lt;&gt;0,SUM($CK247:CX247),0)</f>
        <v>0</v>
      </c>
      <c r="DU246" s="59">
        <f>IF($C246&lt;&gt;0,SUM($CK247:CY247),0)</f>
        <v>0</v>
      </c>
      <c r="DV246" s="59">
        <f>IF($C246&lt;&gt;0,SUM($CK247:CZ247),0)</f>
        <v>0</v>
      </c>
      <c r="DW246" s="59">
        <f>IF($C246&lt;&gt;0,SUM($CK247:DA247),0)</f>
        <v>0</v>
      </c>
      <c r="DX246" s="59">
        <f>IF($C246&lt;&gt;0,SUM($CK247:DB247),0)</f>
        <v>0</v>
      </c>
      <c r="DY246" s="952" t="str">
        <f t="shared" si="184"/>
        <v/>
      </c>
    </row>
    <row r="247" spans="1:129" ht="13.5" hidden="1" thickBot="1">
      <c r="A247" s="3" t="str">
        <f t="shared" si="185"/>
        <v/>
      </c>
      <c r="B247" s="805">
        <f>Dados_GLOBAL_Inicial!E247</f>
        <v>0</v>
      </c>
      <c r="C247" s="953">
        <f>IF(IFERROR(VALUE(Dados_GLOBAL_Inicial!F247),0)=0,0,Dados_GLOBAL_Inicial!F247)</f>
        <v>0</v>
      </c>
      <c r="D247" s="830">
        <f>Dados_GLOBAL_Inicial!G247</f>
        <v>0</v>
      </c>
      <c r="E247" s="830" t="str">
        <f>IF(IFERROR(VLOOKUP(F247,Cod_Gde_Itens!$A$1:$B$80,2,FALSE),0)&gt;549,IFERROR(VLOOKUP(F247,Cod_Gde_Itens!$A$1:$B$80,2,FALSE),0),IF(Dados_GLOBAL_Inicial!H247=0,"",Dados_GLOBAL_Inicial!H247))</f>
        <v/>
      </c>
      <c r="F247" s="823">
        <f>Dados_GLOBAL_Inicial!I247</f>
        <v>0</v>
      </c>
      <c r="G247" s="824">
        <f>Dados_GLOBAL_Inicial!J247</f>
        <v>0</v>
      </c>
      <c r="H247" s="454">
        <f>Dados_GLOBAL_Inicial!K247</f>
        <v>0</v>
      </c>
      <c r="I247" s="970">
        <f>SUM('MEDIÇÃO_OBJETO (1)'!I247)</f>
        <v>0</v>
      </c>
      <c r="J247" s="455">
        <f t="shared" si="186"/>
        <v>0</v>
      </c>
      <c r="K247" s="451">
        <f t="shared" si="187"/>
        <v>0</v>
      </c>
      <c r="L247" s="452">
        <f t="shared" si="188"/>
        <v>0</v>
      </c>
      <c r="M247" s="809">
        <f t="shared" si="189"/>
        <v>0</v>
      </c>
      <c r="N247" s="810">
        <f>IF(IFERROR(VALUE(Dados_GLOBAL_Inicial!L247),0)=0,0,Dados_GLOBAL_Inicial!L247)</f>
        <v>0</v>
      </c>
      <c r="O247" s="812">
        <f>SUM('MEDIÇÃO_OBJETO (1)'!O247)</f>
        <v>0</v>
      </c>
      <c r="P247" s="812">
        <f>SUM('MEDIÇÃO_OBJETO (1)'!P247)</f>
        <v>0</v>
      </c>
      <c r="Q247" s="813">
        <f t="shared" si="190"/>
        <v>0</v>
      </c>
      <c r="R247" s="951"/>
      <c r="S247" s="815">
        <f>SUM('MEDIÇÃO_OBJETO (1)'!S247)</f>
        <v>0</v>
      </c>
      <c r="T247" s="815">
        <f>SUM('MEDIÇÃO_OBJETO (1)'!T247)</f>
        <v>0</v>
      </c>
      <c r="V247" s="19"/>
      <c r="W247" s="978">
        <f t="shared" si="191"/>
        <v>0</v>
      </c>
      <c r="X247" s="816">
        <f t="shared" si="192"/>
        <v>0</v>
      </c>
      <c r="Y247" s="816">
        <f t="shared" si="193"/>
        <v>0</v>
      </c>
      <c r="Z247" s="817">
        <f t="shared" si="194"/>
        <v>0</v>
      </c>
      <c r="AB247" s="453">
        <f t="shared" si="181"/>
        <v>0</v>
      </c>
      <c r="AC247" s="14">
        <f t="shared" si="195"/>
        <v>0</v>
      </c>
      <c r="AD247" s="819"/>
      <c r="AE247" s="631">
        <f t="shared" si="182"/>
        <v>0</v>
      </c>
      <c r="AF247" s="818">
        <f>SUM('MEDIÇÃO_OBJETO (1)'!AG247)</f>
        <v>0</v>
      </c>
      <c r="AG247" s="541">
        <f>SUM('MEDIÇÃO_OBJETO (1)'!AH247)</f>
        <v>0</v>
      </c>
      <c r="AH247" s="541">
        <f>SUM('MEDIÇÃO_OBJETO (1)'!AI247)</f>
        <v>0</v>
      </c>
      <c r="AI247" s="541">
        <f>SUM('MEDIÇÃO_OBJETO (1)'!AJ247)</f>
        <v>0</v>
      </c>
      <c r="AJ247" s="541">
        <f>SUM('MEDIÇÃO_OBJETO (1)'!AK247)</f>
        <v>0</v>
      </c>
      <c r="AK247" s="541">
        <f>SUM('MEDIÇÃO_OBJETO (1)'!AL247)</f>
        <v>0</v>
      </c>
      <c r="AL247" s="541">
        <f>SUM('MEDIÇÃO_OBJETO (1)'!AM247)</f>
        <v>0</v>
      </c>
      <c r="AM247" s="541">
        <f>SUM('MEDIÇÃO_OBJETO (1)'!AN247)</f>
        <v>0</v>
      </c>
      <c r="AN247" s="541">
        <f>SUM('MEDIÇÃO_OBJETO (1)'!AO247)</f>
        <v>0</v>
      </c>
      <c r="AO247" s="541">
        <f>SUM('MEDIÇÃO_OBJETO (1)'!AP247)</f>
        <v>0</v>
      </c>
      <c r="AP247" s="541">
        <f>SUM('MEDIÇÃO_OBJETO (1)'!AQ247)</f>
        <v>0</v>
      </c>
      <c r="AQ247" s="541">
        <f>SUM('MEDIÇÃO_OBJETO (1)'!AR247)</f>
        <v>0</v>
      </c>
      <c r="AR247" s="541">
        <f>SUM('MEDIÇÃO_OBJETO (1)'!AS247)</f>
        <v>0</v>
      </c>
      <c r="AS247" s="541">
        <f>SUM('MEDIÇÃO_OBJETO (1)'!AT247)</f>
        <v>0</v>
      </c>
      <c r="AT247" s="541">
        <f>SUM('MEDIÇÃO_OBJETO (1)'!AU247)</f>
        <v>0</v>
      </c>
      <c r="AU247" s="541">
        <f>SUM('MEDIÇÃO_OBJETO (1)'!AV247)</f>
        <v>0</v>
      </c>
      <c r="AV247" s="541">
        <f>SUM('MEDIÇÃO_OBJETO (1)'!AW247)</f>
        <v>0</v>
      </c>
      <c r="AW247" s="541">
        <f>SUM('MEDIÇÃO_OBJETO (1)'!AX247)</f>
        <v>0</v>
      </c>
      <c r="AX247" s="977"/>
      <c r="BN247" s="992">
        <f t="shared" si="196"/>
        <v>0</v>
      </c>
      <c r="BO247" s="538">
        <f t="shared" si="183"/>
        <v>0</v>
      </c>
      <c r="BP247" s="987">
        <f>IF(RESUMO_GLOBAL!$X$53="a",ROUND(AF247*$N247,RESUMO_GLOBAL!$X$54),IF(RESUMO_GLOBAL!$X$53="t",TRUNC(AF247*$N247,RESUMO_GLOBAL!$X$54),AF247*$N247))</f>
        <v>0</v>
      </c>
      <c r="BQ247" s="987">
        <f>IF(RESUMO_GLOBAL!$X$53="a",ROUND(AG247*$N247,RESUMO_GLOBAL!$X$54),IF(RESUMO_GLOBAL!$X$53="t",TRUNC(AG247*$N247,RESUMO_GLOBAL!$X$54),AG247*$N247))</f>
        <v>0</v>
      </c>
      <c r="BR247" s="987">
        <f>IF(RESUMO_GLOBAL!$X$53="a",ROUND(AH247*$N247,RESUMO_GLOBAL!$X$54),IF(RESUMO_GLOBAL!$X$53="t",TRUNC(AH247*$N247,RESUMO_GLOBAL!$X$54),AH247*$N247))</f>
        <v>0</v>
      </c>
      <c r="BS247" s="987">
        <f>IF(RESUMO_GLOBAL!$X$53="a",ROUND(AI247*$N247,RESUMO_GLOBAL!$X$54),IF(RESUMO_GLOBAL!$X$53="t",TRUNC(AI247*$N247,RESUMO_GLOBAL!$X$54),AI247*$N247))</f>
        <v>0</v>
      </c>
      <c r="BT247" s="987">
        <f>IF(RESUMO_GLOBAL!$X$53="a",ROUND(AJ247*$N247,RESUMO_GLOBAL!$X$54),IF(RESUMO_GLOBAL!$X$53="t",TRUNC(AJ247*$N247,RESUMO_GLOBAL!$X$54),AJ247*$N247))</f>
        <v>0</v>
      </c>
      <c r="BU247" s="987">
        <f>IF(RESUMO_GLOBAL!$X$53="a",ROUND(AK247*$N247,RESUMO_GLOBAL!$X$54),IF(RESUMO_GLOBAL!$X$53="t",TRUNC(AK247*$N247,RESUMO_GLOBAL!$X$54),AK247*$N247))</f>
        <v>0</v>
      </c>
      <c r="BV247" s="987">
        <f>IF(RESUMO_GLOBAL!$X$53="a",ROUND(AL247*$N247,RESUMO_GLOBAL!$X$54),IF(RESUMO_GLOBAL!$X$53="t",TRUNC(AL247*$N247,RESUMO_GLOBAL!$X$54),AL247*$N247))</f>
        <v>0</v>
      </c>
      <c r="BW247" s="987">
        <f>IF(RESUMO_GLOBAL!$X$53="a",ROUND(AM247*$N247,RESUMO_GLOBAL!$X$54),IF(RESUMO_GLOBAL!$X$53="t",TRUNC(AM247*$N247,RESUMO_GLOBAL!$X$54),AM247*$N247))</f>
        <v>0</v>
      </c>
      <c r="BX247" s="987">
        <f>IF(RESUMO_GLOBAL!$X$53="a",ROUND(AN247*$N247,RESUMO_GLOBAL!$X$54),IF(RESUMO_GLOBAL!$X$53="t",TRUNC(AN247*$N247,RESUMO_GLOBAL!$X$54),AN247*$N247))</f>
        <v>0</v>
      </c>
      <c r="BY247" s="987">
        <f>IF(RESUMO_GLOBAL!$X$53="a",ROUND(AO247*$N247,RESUMO_GLOBAL!$X$54),IF(RESUMO_GLOBAL!$X$53="t",TRUNC(AO247*$N247,RESUMO_GLOBAL!$X$54),AO247*$N247))</f>
        <v>0</v>
      </c>
      <c r="BZ247" s="987">
        <f>IF(RESUMO_GLOBAL!$X$53="a",ROUND(AP247*$N247,RESUMO_GLOBAL!$X$54),IF(RESUMO_GLOBAL!$X$53="t",TRUNC(AP247*$N247,RESUMO_GLOBAL!$X$54),AP247*$N247))</f>
        <v>0</v>
      </c>
      <c r="CA247" s="987">
        <f>IF(RESUMO_GLOBAL!$X$53="a",ROUND(AQ247*$N247,RESUMO_GLOBAL!$X$54),IF(RESUMO_GLOBAL!$X$53="t",TRUNC(AQ247*$N247,RESUMO_GLOBAL!$X$54),AQ247*$N247))</f>
        <v>0</v>
      </c>
      <c r="CB247" s="987">
        <f>IF(RESUMO_GLOBAL!$X$53="a",ROUND(AR247*$N247,RESUMO_GLOBAL!$X$54),IF(RESUMO_GLOBAL!$X$53="t",TRUNC(AR247*$N247,RESUMO_GLOBAL!$X$54),AR247*$N247))</f>
        <v>0</v>
      </c>
      <c r="CC247" s="987">
        <f>IF(RESUMO_GLOBAL!$X$53="a",ROUND(AS247*$N247,RESUMO_GLOBAL!$X$54),IF(RESUMO_GLOBAL!$X$53="t",TRUNC(AS247*$N247,RESUMO_GLOBAL!$X$54),AS247*$N247))</f>
        <v>0</v>
      </c>
      <c r="CD247" s="987">
        <f>IF(RESUMO_GLOBAL!$X$53="a",ROUND(AT247*$N247,RESUMO_GLOBAL!$X$54),IF(RESUMO_GLOBAL!$X$53="t",TRUNC(AT247*$N247,RESUMO_GLOBAL!$X$54),AT247*$N247))</f>
        <v>0</v>
      </c>
      <c r="CE247" s="987">
        <f>IF(RESUMO_GLOBAL!$X$53="a",ROUND(AU247*$N247,RESUMO_GLOBAL!$X$54),IF(RESUMO_GLOBAL!$X$53="t",TRUNC(AU247*$N247,RESUMO_GLOBAL!$X$54),AU247*$N247))</f>
        <v>0</v>
      </c>
      <c r="CF247" s="987">
        <f>IF(RESUMO_GLOBAL!$X$53="a",ROUND(AV247*$N247,RESUMO_GLOBAL!$X$54),IF(RESUMO_GLOBAL!$X$53="t",TRUNC(AV247*$N247,RESUMO_GLOBAL!$X$54),AV247*$N247))</f>
        <v>0</v>
      </c>
      <c r="CG247" s="987">
        <f>IF(RESUMO_GLOBAL!$X$53="a",ROUND(AW247*$N247,RESUMO_GLOBAL!$X$54),IF(RESUMO_GLOBAL!$X$53="t",TRUNC(AW247*$N247,RESUMO_GLOBAL!$X$54),AW247*$N247))</f>
        <v>0</v>
      </c>
      <c r="CK247" s="59">
        <f t="shared" si="162"/>
        <v>0</v>
      </c>
      <c r="CL247" s="59">
        <f t="shared" si="163"/>
        <v>0</v>
      </c>
      <c r="CM247" s="59">
        <f t="shared" si="164"/>
        <v>0</v>
      </c>
      <c r="CN247" s="59">
        <f t="shared" si="165"/>
        <v>0</v>
      </c>
      <c r="CO247" s="59">
        <f t="shared" si="166"/>
        <v>0</v>
      </c>
      <c r="CP247" s="59">
        <f t="shared" si="167"/>
        <v>0</v>
      </c>
      <c r="CQ247" s="59">
        <f t="shared" si="168"/>
        <v>0</v>
      </c>
      <c r="CR247" s="59">
        <f t="shared" si="169"/>
        <v>0</v>
      </c>
      <c r="CS247" s="59">
        <f t="shared" si="170"/>
        <v>0</v>
      </c>
      <c r="CT247" s="59">
        <f t="shared" si="171"/>
        <v>0</v>
      </c>
      <c r="CU247" s="59">
        <f t="shared" si="172"/>
        <v>0</v>
      </c>
      <c r="CV247" s="59">
        <f t="shared" si="173"/>
        <v>0</v>
      </c>
      <c r="CW247" s="59">
        <f t="shared" si="174"/>
        <v>0</v>
      </c>
      <c r="CX247" s="59">
        <f t="shared" si="175"/>
        <v>0</v>
      </c>
      <c r="CY247" s="59">
        <f t="shared" si="176"/>
        <v>0</v>
      </c>
      <c r="CZ247" s="59">
        <f t="shared" si="177"/>
        <v>0</v>
      </c>
      <c r="DA247" s="59">
        <f t="shared" si="178"/>
        <v>0</v>
      </c>
      <c r="DB247" s="59">
        <f t="shared" si="179"/>
        <v>0</v>
      </c>
      <c r="DE247">
        <f t="shared" si="161"/>
        <v>242</v>
      </c>
      <c r="DF247" t="str">
        <f t="shared" si="180"/>
        <v/>
      </c>
      <c r="DG247" s="59">
        <f>IF($C247&lt;&gt;0,SUM($CK248:CK248),0)</f>
        <v>0</v>
      </c>
      <c r="DH247" s="59">
        <f>IF($C247&lt;&gt;0,SUM($CK248:CL248),0)</f>
        <v>0</v>
      </c>
      <c r="DI247" s="59">
        <f>IF($C247&lt;&gt;0,SUM($CK248:CM248),0)</f>
        <v>0</v>
      </c>
      <c r="DJ247" s="59">
        <f>IF($C247&lt;&gt;0,SUM($CK248:CN248),0)</f>
        <v>0</v>
      </c>
      <c r="DK247" s="59">
        <f>IF($C247&lt;&gt;0,SUM($CK248:CO248),0)</f>
        <v>0</v>
      </c>
      <c r="DL247" s="59">
        <f>IF($C247&lt;&gt;0,SUM($CK248:CP248),0)</f>
        <v>0</v>
      </c>
      <c r="DM247" s="59">
        <f>IF($C247&lt;&gt;0,SUM($CK248:CQ248),0)</f>
        <v>0</v>
      </c>
      <c r="DN247" s="59">
        <f>IF($C247&lt;&gt;0,SUM($CK248:CR248),0)</f>
        <v>0</v>
      </c>
      <c r="DO247" s="59">
        <f>IF($C247&lt;&gt;0,SUM($CK248:CS248),0)</f>
        <v>0</v>
      </c>
      <c r="DP247" s="59">
        <f>IF($C247&lt;&gt;0,SUM($CK248:CT248),0)</f>
        <v>0</v>
      </c>
      <c r="DQ247" s="59">
        <f>IF($C247&lt;&gt;0,SUM($CK248:CU248),0)</f>
        <v>0</v>
      </c>
      <c r="DR247" s="59">
        <f>IF($C247&lt;&gt;0,SUM($CK248:CV248),0)</f>
        <v>0</v>
      </c>
      <c r="DS247" s="59">
        <f>IF($C247&lt;&gt;0,SUM($CK248:CW248),0)</f>
        <v>0</v>
      </c>
      <c r="DT247" s="59">
        <f>IF($C247&lt;&gt;0,SUM($CK248:CX248),0)</f>
        <v>0</v>
      </c>
      <c r="DU247" s="59">
        <f>IF($C247&lt;&gt;0,SUM($CK248:CY248),0)</f>
        <v>0</v>
      </c>
      <c r="DV247" s="59">
        <f>IF($C247&lt;&gt;0,SUM($CK248:CZ248),0)</f>
        <v>0</v>
      </c>
      <c r="DW247" s="59">
        <f>IF($C247&lt;&gt;0,SUM($CK248:DA248),0)</f>
        <v>0</v>
      </c>
      <c r="DX247" s="59">
        <f>IF($C247&lt;&gt;0,SUM($CK248:DB248),0)</f>
        <v>0</v>
      </c>
      <c r="DY247" s="952" t="str">
        <f t="shared" si="184"/>
        <v/>
      </c>
    </row>
    <row r="248" spans="1:129" ht="13.5" hidden="1" thickBot="1">
      <c r="A248" s="3" t="str">
        <f t="shared" si="185"/>
        <v/>
      </c>
      <c r="B248" s="805">
        <f>Dados_GLOBAL_Inicial!E248</f>
        <v>0</v>
      </c>
      <c r="C248" s="953">
        <f>IF(IFERROR(VALUE(Dados_GLOBAL_Inicial!F248),0)=0,0,Dados_GLOBAL_Inicial!F248)</f>
        <v>0</v>
      </c>
      <c r="D248" s="830">
        <f>Dados_GLOBAL_Inicial!G248</f>
        <v>0</v>
      </c>
      <c r="E248" s="830" t="str">
        <f>IF(IFERROR(VLOOKUP(F248,Cod_Gde_Itens!$A$1:$B$80,2,FALSE),0)&gt;549,IFERROR(VLOOKUP(F248,Cod_Gde_Itens!$A$1:$B$80,2,FALSE),0),IF(Dados_GLOBAL_Inicial!H248=0,"",Dados_GLOBAL_Inicial!H248))</f>
        <v/>
      </c>
      <c r="F248" s="823">
        <f>Dados_GLOBAL_Inicial!I248</f>
        <v>0</v>
      </c>
      <c r="G248" s="824">
        <f>Dados_GLOBAL_Inicial!J248</f>
        <v>0</v>
      </c>
      <c r="H248" s="454">
        <f>Dados_GLOBAL_Inicial!K248</f>
        <v>0</v>
      </c>
      <c r="I248" s="970">
        <f>SUM('MEDIÇÃO_OBJETO (1)'!I248)</f>
        <v>0</v>
      </c>
      <c r="J248" s="455">
        <f t="shared" si="186"/>
        <v>0</v>
      </c>
      <c r="K248" s="451">
        <f t="shared" si="187"/>
        <v>0</v>
      </c>
      <c r="L248" s="452">
        <f t="shared" si="188"/>
        <v>0</v>
      </c>
      <c r="M248" s="809">
        <f t="shared" si="189"/>
        <v>0</v>
      </c>
      <c r="N248" s="810">
        <f>IF(IFERROR(VALUE(Dados_GLOBAL_Inicial!L248),0)=0,0,Dados_GLOBAL_Inicial!L248)</f>
        <v>0</v>
      </c>
      <c r="O248" s="812">
        <f>SUM('MEDIÇÃO_OBJETO (1)'!O248)</f>
        <v>0</v>
      </c>
      <c r="P248" s="812">
        <f>SUM('MEDIÇÃO_OBJETO (1)'!P248)</f>
        <v>0</v>
      </c>
      <c r="Q248" s="813">
        <f t="shared" si="190"/>
        <v>0</v>
      </c>
      <c r="R248" s="951"/>
      <c r="S248" s="815">
        <f>SUM('MEDIÇÃO_OBJETO (1)'!S248)</f>
        <v>0</v>
      </c>
      <c r="T248" s="815">
        <f>SUM('MEDIÇÃO_OBJETO (1)'!T248)</f>
        <v>0</v>
      </c>
      <c r="V248" s="19"/>
      <c r="W248" s="978">
        <f t="shared" si="191"/>
        <v>0</v>
      </c>
      <c r="X248" s="816">
        <f t="shared" si="192"/>
        <v>0</v>
      </c>
      <c r="Y248" s="816">
        <f t="shared" si="193"/>
        <v>0</v>
      </c>
      <c r="Z248" s="817">
        <f t="shared" si="194"/>
        <v>0</v>
      </c>
      <c r="AB248" s="453">
        <f t="shared" si="181"/>
        <v>0</v>
      </c>
      <c r="AC248" s="14">
        <f t="shared" si="195"/>
        <v>0</v>
      </c>
      <c r="AD248" s="819"/>
      <c r="AE248" s="631">
        <f t="shared" si="182"/>
        <v>0</v>
      </c>
      <c r="AF248" s="818">
        <f>SUM('MEDIÇÃO_OBJETO (1)'!AG248)</f>
        <v>0</v>
      </c>
      <c r="AG248" s="541">
        <f>SUM('MEDIÇÃO_OBJETO (1)'!AH248)</f>
        <v>0</v>
      </c>
      <c r="AH248" s="541">
        <f>SUM('MEDIÇÃO_OBJETO (1)'!AI248)</f>
        <v>0</v>
      </c>
      <c r="AI248" s="541">
        <f>SUM('MEDIÇÃO_OBJETO (1)'!AJ248)</f>
        <v>0</v>
      </c>
      <c r="AJ248" s="541">
        <f>SUM('MEDIÇÃO_OBJETO (1)'!AK248)</f>
        <v>0</v>
      </c>
      <c r="AK248" s="541">
        <f>SUM('MEDIÇÃO_OBJETO (1)'!AL248)</f>
        <v>0</v>
      </c>
      <c r="AL248" s="541">
        <f>SUM('MEDIÇÃO_OBJETO (1)'!AM248)</f>
        <v>0</v>
      </c>
      <c r="AM248" s="541">
        <f>SUM('MEDIÇÃO_OBJETO (1)'!AN248)</f>
        <v>0</v>
      </c>
      <c r="AN248" s="541">
        <f>SUM('MEDIÇÃO_OBJETO (1)'!AO248)</f>
        <v>0</v>
      </c>
      <c r="AO248" s="541">
        <f>SUM('MEDIÇÃO_OBJETO (1)'!AP248)</f>
        <v>0</v>
      </c>
      <c r="AP248" s="541">
        <f>SUM('MEDIÇÃO_OBJETO (1)'!AQ248)</f>
        <v>0</v>
      </c>
      <c r="AQ248" s="541">
        <f>SUM('MEDIÇÃO_OBJETO (1)'!AR248)</f>
        <v>0</v>
      </c>
      <c r="AR248" s="541">
        <f>SUM('MEDIÇÃO_OBJETO (1)'!AS248)</f>
        <v>0</v>
      </c>
      <c r="AS248" s="541">
        <f>SUM('MEDIÇÃO_OBJETO (1)'!AT248)</f>
        <v>0</v>
      </c>
      <c r="AT248" s="541">
        <f>SUM('MEDIÇÃO_OBJETO (1)'!AU248)</f>
        <v>0</v>
      </c>
      <c r="AU248" s="541">
        <f>SUM('MEDIÇÃO_OBJETO (1)'!AV248)</f>
        <v>0</v>
      </c>
      <c r="AV248" s="541">
        <f>SUM('MEDIÇÃO_OBJETO (1)'!AW248)</f>
        <v>0</v>
      </c>
      <c r="AW248" s="541">
        <f>SUM('MEDIÇÃO_OBJETO (1)'!AX248)</f>
        <v>0</v>
      </c>
      <c r="AX248" s="977"/>
      <c r="BN248" s="992">
        <f t="shared" si="196"/>
        <v>0</v>
      </c>
      <c r="BO248" s="538">
        <f t="shared" si="183"/>
        <v>0</v>
      </c>
      <c r="BP248" s="987">
        <f>IF(RESUMO_GLOBAL!$X$53="a",ROUND(AF248*$N248,RESUMO_GLOBAL!$X$54),IF(RESUMO_GLOBAL!$X$53="t",TRUNC(AF248*$N248,RESUMO_GLOBAL!$X$54),AF248*$N248))</f>
        <v>0</v>
      </c>
      <c r="BQ248" s="987">
        <f>IF(RESUMO_GLOBAL!$X$53="a",ROUND(AG248*$N248,RESUMO_GLOBAL!$X$54),IF(RESUMO_GLOBAL!$X$53="t",TRUNC(AG248*$N248,RESUMO_GLOBAL!$X$54),AG248*$N248))</f>
        <v>0</v>
      </c>
      <c r="BR248" s="987">
        <f>IF(RESUMO_GLOBAL!$X$53="a",ROUND(AH248*$N248,RESUMO_GLOBAL!$X$54),IF(RESUMO_GLOBAL!$X$53="t",TRUNC(AH248*$N248,RESUMO_GLOBAL!$X$54),AH248*$N248))</f>
        <v>0</v>
      </c>
      <c r="BS248" s="987">
        <f>IF(RESUMO_GLOBAL!$X$53="a",ROUND(AI248*$N248,RESUMO_GLOBAL!$X$54),IF(RESUMO_GLOBAL!$X$53="t",TRUNC(AI248*$N248,RESUMO_GLOBAL!$X$54),AI248*$N248))</f>
        <v>0</v>
      </c>
      <c r="BT248" s="987">
        <f>IF(RESUMO_GLOBAL!$X$53="a",ROUND(AJ248*$N248,RESUMO_GLOBAL!$X$54),IF(RESUMO_GLOBAL!$X$53="t",TRUNC(AJ248*$N248,RESUMO_GLOBAL!$X$54),AJ248*$N248))</f>
        <v>0</v>
      </c>
      <c r="BU248" s="987">
        <f>IF(RESUMO_GLOBAL!$X$53="a",ROUND(AK248*$N248,RESUMO_GLOBAL!$X$54),IF(RESUMO_GLOBAL!$X$53="t",TRUNC(AK248*$N248,RESUMO_GLOBAL!$X$54),AK248*$N248))</f>
        <v>0</v>
      </c>
      <c r="BV248" s="987">
        <f>IF(RESUMO_GLOBAL!$X$53="a",ROUND(AL248*$N248,RESUMO_GLOBAL!$X$54),IF(RESUMO_GLOBAL!$X$53="t",TRUNC(AL248*$N248,RESUMO_GLOBAL!$X$54),AL248*$N248))</f>
        <v>0</v>
      </c>
      <c r="BW248" s="987">
        <f>IF(RESUMO_GLOBAL!$X$53="a",ROUND(AM248*$N248,RESUMO_GLOBAL!$X$54),IF(RESUMO_GLOBAL!$X$53="t",TRUNC(AM248*$N248,RESUMO_GLOBAL!$X$54),AM248*$N248))</f>
        <v>0</v>
      </c>
      <c r="BX248" s="987">
        <f>IF(RESUMO_GLOBAL!$X$53="a",ROUND(AN248*$N248,RESUMO_GLOBAL!$X$54),IF(RESUMO_GLOBAL!$X$53="t",TRUNC(AN248*$N248,RESUMO_GLOBAL!$X$54),AN248*$N248))</f>
        <v>0</v>
      </c>
      <c r="BY248" s="987">
        <f>IF(RESUMO_GLOBAL!$X$53="a",ROUND(AO248*$N248,RESUMO_GLOBAL!$X$54),IF(RESUMO_GLOBAL!$X$53="t",TRUNC(AO248*$N248,RESUMO_GLOBAL!$X$54),AO248*$N248))</f>
        <v>0</v>
      </c>
      <c r="BZ248" s="987">
        <f>IF(RESUMO_GLOBAL!$X$53="a",ROUND(AP248*$N248,RESUMO_GLOBAL!$X$54),IF(RESUMO_GLOBAL!$X$53="t",TRUNC(AP248*$N248,RESUMO_GLOBAL!$X$54),AP248*$N248))</f>
        <v>0</v>
      </c>
      <c r="CA248" s="987">
        <f>IF(RESUMO_GLOBAL!$X$53="a",ROUND(AQ248*$N248,RESUMO_GLOBAL!$X$54),IF(RESUMO_GLOBAL!$X$53="t",TRUNC(AQ248*$N248,RESUMO_GLOBAL!$X$54),AQ248*$N248))</f>
        <v>0</v>
      </c>
      <c r="CB248" s="987">
        <f>IF(RESUMO_GLOBAL!$X$53="a",ROUND(AR248*$N248,RESUMO_GLOBAL!$X$54),IF(RESUMO_GLOBAL!$X$53="t",TRUNC(AR248*$N248,RESUMO_GLOBAL!$X$54),AR248*$N248))</f>
        <v>0</v>
      </c>
      <c r="CC248" s="987">
        <f>IF(RESUMO_GLOBAL!$X$53="a",ROUND(AS248*$N248,RESUMO_GLOBAL!$X$54),IF(RESUMO_GLOBAL!$X$53="t",TRUNC(AS248*$N248,RESUMO_GLOBAL!$X$54),AS248*$N248))</f>
        <v>0</v>
      </c>
      <c r="CD248" s="987">
        <f>IF(RESUMO_GLOBAL!$X$53="a",ROUND(AT248*$N248,RESUMO_GLOBAL!$X$54),IF(RESUMO_GLOBAL!$X$53="t",TRUNC(AT248*$N248,RESUMO_GLOBAL!$X$54),AT248*$N248))</f>
        <v>0</v>
      </c>
      <c r="CE248" s="987">
        <f>IF(RESUMO_GLOBAL!$X$53="a",ROUND(AU248*$N248,RESUMO_GLOBAL!$X$54),IF(RESUMO_GLOBAL!$X$53="t",TRUNC(AU248*$N248,RESUMO_GLOBAL!$X$54),AU248*$N248))</f>
        <v>0</v>
      </c>
      <c r="CF248" s="987">
        <f>IF(RESUMO_GLOBAL!$X$53="a",ROUND(AV248*$N248,RESUMO_GLOBAL!$X$54),IF(RESUMO_GLOBAL!$X$53="t",TRUNC(AV248*$N248,RESUMO_GLOBAL!$X$54),AV248*$N248))</f>
        <v>0</v>
      </c>
      <c r="CG248" s="987">
        <f>IF(RESUMO_GLOBAL!$X$53="a",ROUND(AW248*$N248,RESUMO_GLOBAL!$X$54),IF(RESUMO_GLOBAL!$X$53="t",TRUNC(AW248*$N248,RESUMO_GLOBAL!$X$54),AW248*$N248))</f>
        <v>0</v>
      </c>
      <c r="CK248" s="59">
        <f t="shared" si="162"/>
        <v>0</v>
      </c>
      <c r="CL248" s="59">
        <f t="shared" si="163"/>
        <v>0</v>
      </c>
      <c r="CM248" s="59">
        <f t="shared" si="164"/>
        <v>0</v>
      </c>
      <c r="CN248" s="59">
        <f t="shared" si="165"/>
        <v>0</v>
      </c>
      <c r="CO248" s="59">
        <f t="shared" si="166"/>
        <v>0</v>
      </c>
      <c r="CP248" s="59">
        <f t="shared" si="167"/>
        <v>0</v>
      </c>
      <c r="CQ248" s="59">
        <f t="shared" si="168"/>
        <v>0</v>
      </c>
      <c r="CR248" s="59">
        <f t="shared" si="169"/>
        <v>0</v>
      </c>
      <c r="CS248" s="59">
        <f t="shared" si="170"/>
        <v>0</v>
      </c>
      <c r="CT248" s="59">
        <f t="shared" si="171"/>
        <v>0</v>
      </c>
      <c r="CU248" s="59">
        <f t="shared" si="172"/>
        <v>0</v>
      </c>
      <c r="CV248" s="59">
        <f t="shared" si="173"/>
        <v>0</v>
      </c>
      <c r="CW248" s="59">
        <f t="shared" si="174"/>
        <v>0</v>
      </c>
      <c r="CX248" s="59">
        <f t="shared" si="175"/>
        <v>0</v>
      </c>
      <c r="CY248" s="59">
        <f t="shared" si="176"/>
        <v>0</v>
      </c>
      <c r="CZ248" s="59">
        <f t="shared" si="177"/>
        <v>0</v>
      </c>
      <c r="DA248" s="59">
        <f t="shared" si="178"/>
        <v>0</v>
      </c>
      <c r="DB248" s="59">
        <f t="shared" si="179"/>
        <v>0</v>
      </c>
      <c r="DE248">
        <f t="shared" si="161"/>
        <v>243</v>
      </c>
      <c r="DF248" t="str">
        <f t="shared" si="180"/>
        <v/>
      </c>
      <c r="DG248" s="59">
        <f>IF($C248&lt;&gt;0,SUM($CK249:CK249),0)</f>
        <v>0</v>
      </c>
      <c r="DH248" s="59">
        <f>IF($C248&lt;&gt;0,SUM($CK249:CL249),0)</f>
        <v>0</v>
      </c>
      <c r="DI248" s="59">
        <f>IF($C248&lt;&gt;0,SUM($CK249:CM249),0)</f>
        <v>0</v>
      </c>
      <c r="DJ248" s="59">
        <f>IF($C248&lt;&gt;0,SUM($CK249:CN249),0)</f>
        <v>0</v>
      </c>
      <c r="DK248" s="59">
        <f>IF($C248&lt;&gt;0,SUM($CK249:CO249),0)</f>
        <v>0</v>
      </c>
      <c r="DL248" s="59">
        <f>IF($C248&lt;&gt;0,SUM($CK249:CP249),0)</f>
        <v>0</v>
      </c>
      <c r="DM248" s="59">
        <f>IF($C248&lt;&gt;0,SUM($CK249:CQ249),0)</f>
        <v>0</v>
      </c>
      <c r="DN248" s="59">
        <f>IF($C248&lt;&gt;0,SUM($CK249:CR249),0)</f>
        <v>0</v>
      </c>
      <c r="DO248" s="59">
        <f>IF($C248&lt;&gt;0,SUM($CK249:CS249),0)</f>
        <v>0</v>
      </c>
      <c r="DP248" s="59">
        <f>IF($C248&lt;&gt;0,SUM($CK249:CT249),0)</f>
        <v>0</v>
      </c>
      <c r="DQ248" s="59">
        <f>IF($C248&lt;&gt;0,SUM($CK249:CU249),0)</f>
        <v>0</v>
      </c>
      <c r="DR248" s="59">
        <f>IF($C248&lt;&gt;0,SUM($CK249:CV249),0)</f>
        <v>0</v>
      </c>
      <c r="DS248" s="59">
        <f>IF($C248&lt;&gt;0,SUM($CK249:CW249),0)</f>
        <v>0</v>
      </c>
      <c r="DT248" s="59">
        <f>IF($C248&lt;&gt;0,SUM($CK249:CX249),0)</f>
        <v>0</v>
      </c>
      <c r="DU248" s="59">
        <f>IF($C248&lt;&gt;0,SUM($CK249:CY249),0)</f>
        <v>0</v>
      </c>
      <c r="DV248" s="59">
        <f>IF($C248&lt;&gt;0,SUM($CK249:CZ249),0)</f>
        <v>0</v>
      </c>
      <c r="DW248" s="59">
        <f>IF($C248&lt;&gt;0,SUM($CK249:DA249),0)</f>
        <v>0</v>
      </c>
      <c r="DX248" s="59">
        <f>IF($C248&lt;&gt;0,SUM($CK249:DB249),0)</f>
        <v>0</v>
      </c>
      <c r="DY248" s="952" t="str">
        <f t="shared" si="184"/>
        <v/>
      </c>
    </row>
    <row r="249" spans="1:129" ht="13.5" hidden="1" thickBot="1">
      <c r="A249" s="3" t="str">
        <f t="shared" si="185"/>
        <v/>
      </c>
      <c r="B249" s="805">
        <f>Dados_GLOBAL_Inicial!E249</f>
        <v>0</v>
      </c>
      <c r="C249" s="953">
        <f>IF(IFERROR(VALUE(Dados_GLOBAL_Inicial!F249),0)=0,0,Dados_GLOBAL_Inicial!F249)</f>
        <v>0</v>
      </c>
      <c r="D249" s="830">
        <f>Dados_GLOBAL_Inicial!G249</f>
        <v>0</v>
      </c>
      <c r="E249" s="830" t="str">
        <f>IF(IFERROR(VLOOKUP(F249,Cod_Gde_Itens!$A$1:$B$80,2,FALSE),0)&gt;549,IFERROR(VLOOKUP(F249,Cod_Gde_Itens!$A$1:$B$80,2,FALSE),0),IF(Dados_GLOBAL_Inicial!H249=0,"",Dados_GLOBAL_Inicial!H249))</f>
        <v/>
      </c>
      <c r="F249" s="823">
        <f>Dados_GLOBAL_Inicial!I249</f>
        <v>0</v>
      </c>
      <c r="G249" s="824">
        <f>Dados_GLOBAL_Inicial!J249</f>
        <v>0</v>
      </c>
      <c r="H249" s="454">
        <f>Dados_GLOBAL_Inicial!K249</f>
        <v>0</v>
      </c>
      <c r="I249" s="970">
        <f>SUM('MEDIÇÃO_OBJETO (1)'!I249)</f>
        <v>0</v>
      </c>
      <c r="J249" s="455">
        <f t="shared" si="186"/>
        <v>0</v>
      </c>
      <c r="K249" s="451">
        <f t="shared" si="187"/>
        <v>0</v>
      </c>
      <c r="L249" s="452">
        <f t="shared" si="188"/>
        <v>0</v>
      </c>
      <c r="M249" s="809">
        <f t="shared" si="189"/>
        <v>0</v>
      </c>
      <c r="N249" s="810">
        <f>IF(IFERROR(VALUE(Dados_GLOBAL_Inicial!L249),0)=0,0,Dados_GLOBAL_Inicial!L249)</f>
        <v>0</v>
      </c>
      <c r="O249" s="812">
        <f>SUM('MEDIÇÃO_OBJETO (1)'!O249)</f>
        <v>0</v>
      </c>
      <c r="P249" s="812">
        <f>SUM('MEDIÇÃO_OBJETO (1)'!P249)</f>
        <v>0</v>
      </c>
      <c r="Q249" s="813">
        <f t="shared" si="190"/>
        <v>0</v>
      </c>
      <c r="R249" s="951"/>
      <c r="S249" s="815">
        <f>SUM('MEDIÇÃO_OBJETO (1)'!S249)</f>
        <v>0</v>
      </c>
      <c r="T249" s="815">
        <f>SUM('MEDIÇÃO_OBJETO (1)'!T249)</f>
        <v>0</v>
      </c>
      <c r="V249" s="19"/>
      <c r="W249" s="978">
        <f t="shared" si="191"/>
        <v>0</v>
      </c>
      <c r="X249" s="816">
        <f t="shared" si="192"/>
        <v>0</v>
      </c>
      <c r="Y249" s="816">
        <f t="shared" si="193"/>
        <v>0</v>
      </c>
      <c r="Z249" s="817">
        <f t="shared" si="194"/>
        <v>0</v>
      </c>
      <c r="AB249" s="453">
        <f t="shared" si="181"/>
        <v>0</v>
      </c>
      <c r="AC249" s="14">
        <f t="shared" si="195"/>
        <v>0</v>
      </c>
      <c r="AD249" s="819"/>
      <c r="AE249" s="631">
        <f t="shared" si="182"/>
        <v>0</v>
      </c>
      <c r="AF249" s="818">
        <f>SUM('MEDIÇÃO_OBJETO (1)'!AG249)</f>
        <v>0</v>
      </c>
      <c r="AG249" s="541">
        <f>SUM('MEDIÇÃO_OBJETO (1)'!AH249)</f>
        <v>0</v>
      </c>
      <c r="AH249" s="541">
        <f>SUM('MEDIÇÃO_OBJETO (1)'!AI249)</f>
        <v>0</v>
      </c>
      <c r="AI249" s="541">
        <f>SUM('MEDIÇÃO_OBJETO (1)'!AJ249)</f>
        <v>0</v>
      </c>
      <c r="AJ249" s="541">
        <f>SUM('MEDIÇÃO_OBJETO (1)'!AK249)</f>
        <v>0</v>
      </c>
      <c r="AK249" s="541">
        <f>SUM('MEDIÇÃO_OBJETO (1)'!AL249)</f>
        <v>0</v>
      </c>
      <c r="AL249" s="541">
        <f>SUM('MEDIÇÃO_OBJETO (1)'!AM249)</f>
        <v>0</v>
      </c>
      <c r="AM249" s="541">
        <f>SUM('MEDIÇÃO_OBJETO (1)'!AN249)</f>
        <v>0</v>
      </c>
      <c r="AN249" s="541">
        <f>SUM('MEDIÇÃO_OBJETO (1)'!AO249)</f>
        <v>0</v>
      </c>
      <c r="AO249" s="541">
        <f>SUM('MEDIÇÃO_OBJETO (1)'!AP249)</f>
        <v>0</v>
      </c>
      <c r="AP249" s="541">
        <f>SUM('MEDIÇÃO_OBJETO (1)'!AQ249)</f>
        <v>0</v>
      </c>
      <c r="AQ249" s="541">
        <f>SUM('MEDIÇÃO_OBJETO (1)'!AR249)</f>
        <v>0</v>
      </c>
      <c r="AR249" s="541">
        <f>SUM('MEDIÇÃO_OBJETO (1)'!AS249)</f>
        <v>0</v>
      </c>
      <c r="AS249" s="541">
        <f>SUM('MEDIÇÃO_OBJETO (1)'!AT249)</f>
        <v>0</v>
      </c>
      <c r="AT249" s="541">
        <f>SUM('MEDIÇÃO_OBJETO (1)'!AU249)</f>
        <v>0</v>
      </c>
      <c r="AU249" s="541">
        <f>SUM('MEDIÇÃO_OBJETO (1)'!AV249)</f>
        <v>0</v>
      </c>
      <c r="AV249" s="541">
        <f>SUM('MEDIÇÃO_OBJETO (1)'!AW249)</f>
        <v>0</v>
      </c>
      <c r="AW249" s="541">
        <f>SUM('MEDIÇÃO_OBJETO (1)'!AX249)</f>
        <v>0</v>
      </c>
      <c r="AX249" s="977"/>
      <c r="BN249" s="992">
        <f t="shared" si="196"/>
        <v>0</v>
      </c>
      <c r="BO249" s="538">
        <f t="shared" si="183"/>
        <v>0</v>
      </c>
      <c r="BP249" s="987">
        <f>IF(RESUMO_GLOBAL!$X$53="a",ROUND(AF249*$N249,RESUMO_GLOBAL!$X$54),IF(RESUMO_GLOBAL!$X$53="t",TRUNC(AF249*$N249,RESUMO_GLOBAL!$X$54),AF249*$N249))</f>
        <v>0</v>
      </c>
      <c r="BQ249" s="987">
        <f>IF(RESUMO_GLOBAL!$X$53="a",ROUND(AG249*$N249,RESUMO_GLOBAL!$X$54),IF(RESUMO_GLOBAL!$X$53="t",TRUNC(AG249*$N249,RESUMO_GLOBAL!$X$54),AG249*$N249))</f>
        <v>0</v>
      </c>
      <c r="BR249" s="987">
        <f>IF(RESUMO_GLOBAL!$X$53="a",ROUND(AH249*$N249,RESUMO_GLOBAL!$X$54),IF(RESUMO_GLOBAL!$X$53="t",TRUNC(AH249*$N249,RESUMO_GLOBAL!$X$54),AH249*$N249))</f>
        <v>0</v>
      </c>
      <c r="BS249" s="987">
        <f>IF(RESUMO_GLOBAL!$X$53="a",ROUND(AI249*$N249,RESUMO_GLOBAL!$X$54),IF(RESUMO_GLOBAL!$X$53="t",TRUNC(AI249*$N249,RESUMO_GLOBAL!$X$54),AI249*$N249))</f>
        <v>0</v>
      </c>
      <c r="BT249" s="987">
        <f>IF(RESUMO_GLOBAL!$X$53="a",ROUND(AJ249*$N249,RESUMO_GLOBAL!$X$54),IF(RESUMO_GLOBAL!$X$53="t",TRUNC(AJ249*$N249,RESUMO_GLOBAL!$X$54),AJ249*$N249))</f>
        <v>0</v>
      </c>
      <c r="BU249" s="987">
        <f>IF(RESUMO_GLOBAL!$X$53="a",ROUND(AK249*$N249,RESUMO_GLOBAL!$X$54),IF(RESUMO_GLOBAL!$X$53="t",TRUNC(AK249*$N249,RESUMO_GLOBAL!$X$54),AK249*$N249))</f>
        <v>0</v>
      </c>
      <c r="BV249" s="987">
        <f>IF(RESUMO_GLOBAL!$X$53="a",ROUND(AL249*$N249,RESUMO_GLOBAL!$X$54),IF(RESUMO_GLOBAL!$X$53="t",TRUNC(AL249*$N249,RESUMO_GLOBAL!$X$54),AL249*$N249))</f>
        <v>0</v>
      </c>
      <c r="BW249" s="987">
        <f>IF(RESUMO_GLOBAL!$X$53="a",ROUND(AM249*$N249,RESUMO_GLOBAL!$X$54),IF(RESUMO_GLOBAL!$X$53="t",TRUNC(AM249*$N249,RESUMO_GLOBAL!$X$54),AM249*$N249))</f>
        <v>0</v>
      </c>
      <c r="BX249" s="987">
        <f>IF(RESUMO_GLOBAL!$X$53="a",ROUND(AN249*$N249,RESUMO_GLOBAL!$X$54),IF(RESUMO_GLOBAL!$X$53="t",TRUNC(AN249*$N249,RESUMO_GLOBAL!$X$54),AN249*$N249))</f>
        <v>0</v>
      </c>
      <c r="BY249" s="987">
        <f>IF(RESUMO_GLOBAL!$X$53="a",ROUND(AO249*$N249,RESUMO_GLOBAL!$X$54),IF(RESUMO_GLOBAL!$X$53="t",TRUNC(AO249*$N249,RESUMO_GLOBAL!$X$54),AO249*$N249))</f>
        <v>0</v>
      </c>
      <c r="BZ249" s="987">
        <f>IF(RESUMO_GLOBAL!$X$53="a",ROUND(AP249*$N249,RESUMO_GLOBAL!$X$54),IF(RESUMO_GLOBAL!$X$53="t",TRUNC(AP249*$N249,RESUMO_GLOBAL!$X$54),AP249*$N249))</f>
        <v>0</v>
      </c>
      <c r="CA249" s="987">
        <f>IF(RESUMO_GLOBAL!$X$53="a",ROUND(AQ249*$N249,RESUMO_GLOBAL!$X$54),IF(RESUMO_GLOBAL!$X$53="t",TRUNC(AQ249*$N249,RESUMO_GLOBAL!$X$54),AQ249*$N249))</f>
        <v>0</v>
      </c>
      <c r="CB249" s="987">
        <f>IF(RESUMO_GLOBAL!$X$53="a",ROUND(AR249*$N249,RESUMO_GLOBAL!$X$54),IF(RESUMO_GLOBAL!$X$53="t",TRUNC(AR249*$N249,RESUMO_GLOBAL!$X$54),AR249*$N249))</f>
        <v>0</v>
      </c>
      <c r="CC249" s="987">
        <f>IF(RESUMO_GLOBAL!$X$53="a",ROUND(AS249*$N249,RESUMO_GLOBAL!$X$54),IF(RESUMO_GLOBAL!$X$53="t",TRUNC(AS249*$N249,RESUMO_GLOBAL!$X$54),AS249*$N249))</f>
        <v>0</v>
      </c>
      <c r="CD249" s="987">
        <f>IF(RESUMO_GLOBAL!$X$53="a",ROUND(AT249*$N249,RESUMO_GLOBAL!$X$54),IF(RESUMO_GLOBAL!$X$53="t",TRUNC(AT249*$N249,RESUMO_GLOBAL!$X$54),AT249*$N249))</f>
        <v>0</v>
      </c>
      <c r="CE249" s="987">
        <f>IF(RESUMO_GLOBAL!$X$53="a",ROUND(AU249*$N249,RESUMO_GLOBAL!$X$54),IF(RESUMO_GLOBAL!$X$53="t",TRUNC(AU249*$N249,RESUMO_GLOBAL!$X$54),AU249*$N249))</f>
        <v>0</v>
      </c>
      <c r="CF249" s="987">
        <f>IF(RESUMO_GLOBAL!$X$53="a",ROUND(AV249*$N249,RESUMO_GLOBAL!$X$54),IF(RESUMO_GLOBAL!$X$53="t",TRUNC(AV249*$N249,RESUMO_GLOBAL!$X$54),AV249*$N249))</f>
        <v>0</v>
      </c>
      <c r="CG249" s="987">
        <f>IF(RESUMO_GLOBAL!$X$53="a",ROUND(AW249*$N249,RESUMO_GLOBAL!$X$54),IF(RESUMO_GLOBAL!$X$53="t",TRUNC(AW249*$N249,RESUMO_GLOBAL!$X$54),AW249*$N249))</f>
        <v>0</v>
      </c>
      <c r="CK249" s="59">
        <f t="shared" si="162"/>
        <v>0</v>
      </c>
      <c r="CL249" s="59">
        <f t="shared" si="163"/>
        <v>0</v>
      </c>
      <c r="CM249" s="59">
        <f t="shared" si="164"/>
        <v>0</v>
      </c>
      <c r="CN249" s="59">
        <f t="shared" si="165"/>
        <v>0</v>
      </c>
      <c r="CO249" s="59">
        <f t="shared" si="166"/>
        <v>0</v>
      </c>
      <c r="CP249" s="59">
        <f t="shared" si="167"/>
        <v>0</v>
      </c>
      <c r="CQ249" s="59">
        <f t="shared" si="168"/>
        <v>0</v>
      </c>
      <c r="CR249" s="59">
        <f t="shared" si="169"/>
        <v>0</v>
      </c>
      <c r="CS249" s="59">
        <f t="shared" si="170"/>
        <v>0</v>
      </c>
      <c r="CT249" s="59">
        <f t="shared" si="171"/>
        <v>0</v>
      </c>
      <c r="CU249" s="59">
        <f t="shared" si="172"/>
        <v>0</v>
      </c>
      <c r="CV249" s="59">
        <f t="shared" si="173"/>
        <v>0</v>
      </c>
      <c r="CW249" s="59">
        <f t="shared" si="174"/>
        <v>0</v>
      </c>
      <c r="CX249" s="59">
        <f t="shared" si="175"/>
        <v>0</v>
      </c>
      <c r="CY249" s="59">
        <f t="shared" si="176"/>
        <v>0</v>
      </c>
      <c r="CZ249" s="59">
        <f t="shared" si="177"/>
        <v>0</v>
      </c>
      <c r="DA249" s="59">
        <f t="shared" si="178"/>
        <v>0</v>
      </c>
      <c r="DB249" s="59">
        <f t="shared" si="179"/>
        <v>0</v>
      </c>
      <c r="DE249">
        <f t="shared" si="161"/>
        <v>244</v>
      </c>
      <c r="DF249" t="str">
        <f t="shared" si="180"/>
        <v/>
      </c>
      <c r="DG249" s="59">
        <f>IF($C249&lt;&gt;0,SUM($CK250:CK250),0)</f>
        <v>0</v>
      </c>
      <c r="DH249" s="59">
        <f>IF($C249&lt;&gt;0,SUM($CK250:CL250),0)</f>
        <v>0</v>
      </c>
      <c r="DI249" s="59">
        <f>IF($C249&lt;&gt;0,SUM($CK250:CM250),0)</f>
        <v>0</v>
      </c>
      <c r="DJ249" s="59">
        <f>IF($C249&lt;&gt;0,SUM($CK250:CN250),0)</f>
        <v>0</v>
      </c>
      <c r="DK249" s="59">
        <f>IF($C249&lt;&gt;0,SUM($CK250:CO250),0)</f>
        <v>0</v>
      </c>
      <c r="DL249" s="59">
        <f>IF($C249&lt;&gt;0,SUM($CK250:CP250),0)</f>
        <v>0</v>
      </c>
      <c r="DM249" s="59">
        <f>IF($C249&lt;&gt;0,SUM($CK250:CQ250),0)</f>
        <v>0</v>
      </c>
      <c r="DN249" s="59">
        <f>IF($C249&lt;&gt;0,SUM($CK250:CR250),0)</f>
        <v>0</v>
      </c>
      <c r="DO249" s="59">
        <f>IF($C249&lt;&gt;0,SUM($CK250:CS250),0)</f>
        <v>0</v>
      </c>
      <c r="DP249" s="59">
        <f>IF($C249&lt;&gt;0,SUM($CK250:CT250),0)</f>
        <v>0</v>
      </c>
      <c r="DQ249" s="59">
        <f>IF($C249&lt;&gt;0,SUM($CK250:CU250),0)</f>
        <v>0</v>
      </c>
      <c r="DR249" s="59">
        <f>IF($C249&lt;&gt;0,SUM($CK250:CV250),0)</f>
        <v>0</v>
      </c>
      <c r="DS249" s="59">
        <f>IF($C249&lt;&gt;0,SUM($CK250:CW250),0)</f>
        <v>0</v>
      </c>
      <c r="DT249" s="59">
        <f>IF($C249&lt;&gt;0,SUM($CK250:CX250),0)</f>
        <v>0</v>
      </c>
      <c r="DU249" s="59">
        <f>IF($C249&lt;&gt;0,SUM($CK250:CY250),0)</f>
        <v>0</v>
      </c>
      <c r="DV249" s="59">
        <f>IF($C249&lt;&gt;0,SUM($CK250:CZ250),0)</f>
        <v>0</v>
      </c>
      <c r="DW249" s="59">
        <f>IF($C249&lt;&gt;0,SUM($CK250:DA250),0)</f>
        <v>0</v>
      </c>
      <c r="DX249" s="59">
        <f>IF($C249&lt;&gt;0,SUM($CK250:DB250),0)</f>
        <v>0</v>
      </c>
      <c r="DY249" s="952" t="str">
        <f t="shared" si="184"/>
        <v/>
      </c>
    </row>
    <row r="250" spans="1:129" ht="13.5" hidden="1" thickBot="1">
      <c r="A250" s="3" t="str">
        <f t="shared" si="185"/>
        <v/>
      </c>
      <c r="B250" s="805">
        <f>Dados_GLOBAL_Inicial!E250</f>
        <v>0</v>
      </c>
      <c r="C250" s="953">
        <f>IF(IFERROR(VALUE(Dados_GLOBAL_Inicial!F250),0)=0,0,Dados_GLOBAL_Inicial!F250)</f>
        <v>0</v>
      </c>
      <c r="D250" s="830">
        <f>Dados_GLOBAL_Inicial!G250</f>
        <v>0</v>
      </c>
      <c r="E250" s="830" t="str">
        <f>IF(IFERROR(VLOOKUP(F250,Cod_Gde_Itens!$A$1:$B$80,2,FALSE),0)&gt;549,IFERROR(VLOOKUP(F250,Cod_Gde_Itens!$A$1:$B$80,2,FALSE),0),IF(Dados_GLOBAL_Inicial!H250=0,"",Dados_GLOBAL_Inicial!H250))</f>
        <v/>
      </c>
      <c r="F250" s="823">
        <f>Dados_GLOBAL_Inicial!I250</f>
        <v>0</v>
      </c>
      <c r="G250" s="824">
        <f>Dados_GLOBAL_Inicial!J250</f>
        <v>0</v>
      </c>
      <c r="H250" s="454">
        <f>Dados_GLOBAL_Inicial!K250</f>
        <v>0</v>
      </c>
      <c r="I250" s="970">
        <f>SUM('MEDIÇÃO_OBJETO (1)'!I250)</f>
        <v>0</v>
      </c>
      <c r="J250" s="455">
        <f t="shared" si="186"/>
        <v>0</v>
      </c>
      <c r="K250" s="451">
        <f t="shared" si="187"/>
        <v>0</v>
      </c>
      <c r="L250" s="452">
        <f t="shared" si="188"/>
        <v>0</v>
      </c>
      <c r="M250" s="809">
        <f t="shared" si="189"/>
        <v>0</v>
      </c>
      <c r="N250" s="810">
        <f>IF(IFERROR(VALUE(Dados_GLOBAL_Inicial!L250),0)=0,0,Dados_GLOBAL_Inicial!L250)</f>
        <v>0</v>
      </c>
      <c r="O250" s="812">
        <f>SUM('MEDIÇÃO_OBJETO (1)'!O250)</f>
        <v>0</v>
      </c>
      <c r="P250" s="812">
        <f>SUM('MEDIÇÃO_OBJETO (1)'!P250)</f>
        <v>0</v>
      </c>
      <c r="Q250" s="813">
        <f t="shared" si="190"/>
        <v>0</v>
      </c>
      <c r="R250" s="951"/>
      <c r="S250" s="815">
        <f>SUM('MEDIÇÃO_OBJETO (1)'!S250)</f>
        <v>0</v>
      </c>
      <c r="T250" s="815">
        <f>SUM('MEDIÇÃO_OBJETO (1)'!T250)</f>
        <v>0</v>
      </c>
      <c r="V250" s="19"/>
      <c r="W250" s="978">
        <f t="shared" si="191"/>
        <v>0</v>
      </c>
      <c r="X250" s="816">
        <f t="shared" si="192"/>
        <v>0</v>
      </c>
      <c r="Y250" s="816">
        <f t="shared" si="193"/>
        <v>0</v>
      </c>
      <c r="Z250" s="817">
        <f t="shared" si="194"/>
        <v>0</v>
      </c>
      <c r="AB250" s="453">
        <f t="shared" si="181"/>
        <v>0</v>
      </c>
      <c r="AC250" s="14">
        <f t="shared" si="195"/>
        <v>0</v>
      </c>
      <c r="AD250" s="819"/>
      <c r="AE250" s="631">
        <f t="shared" si="182"/>
        <v>0</v>
      </c>
      <c r="AF250" s="818">
        <f>SUM('MEDIÇÃO_OBJETO (1)'!AG250)</f>
        <v>0</v>
      </c>
      <c r="AG250" s="541">
        <f>SUM('MEDIÇÃO_OBJETO (1)'!AH250)</f>
        <v>0</v>
      </c>
      <c r="AH250" s="541">
        <f>SUM('MEDIÇÃO_OBJETO (1)'!AI250)</f>
        <v>0</v>
      </c>
      <c r="AI250" s="541">
        <f>SUM('MEDIÇÃO_OBJETO (1)'!AJ250)</f>
        <v>0</v>
      </c>
      <c r="AJ250" s="541">
        <f>SUM('MEDIÇÃO_OBJETO (1)'!AK250)</f>
        <v>0</v>
      </c>
      <c r="AK250" s="541">
        <f>SUM('MEDIÇÃO_OBJETO (1)'!AL250)</f>
        <v>0</v>
      </c>
      <c r="AL250" s="541">
        <f>SUM('MEDIÇÃO_OBJETO (1)'!AM250)</f>
        <v>0</v>
      </c>
      <c r="AM250" s="541">
        <f>SUM('MEDIÇÃO_OBJETO (1)'!AN250)</f>
        <v>0</v>
      </c>
      <c r="AN250" s="541">
        <f>SUM('MEDIÇÃO_OBJETO (1)'!AO250)</f>
        <v>0</v>
      </c>
      <c r="AO250" s="541">
        <f>SUM('MEDIÇÃO_OBJETO (1)'!AP250)</f>
        <v>0</v>
      </c>
      <c r="AP250" s="541">
        <f>SUM('MEDIÇÃO_OBJETO (1)'!AQ250)</f>
        <v>0</v>
      </c>
      <c r="AQ250" s="541">
        <f>SUM('MEDIÇÃO_OBJETO (1)'!AR250)</f>
        <v>0</v>
      </c>
      <c r="AR250" s="541">
        <f>SUM('MEDIÇÃO_OBJETO (1)'!AS250)</f>
        <v>0</v>
      </c>
      <c r="AS250" s="541">
        <f>SUM('MEDIÇÃO_OBJETO (1)'!AT250)</f>
        <v>0</v>
      </c>
      <c r="AT250" s="541">
        <f>SUM('MEDIÇÃO_OBJETO (1)'!AU250)</f>
        <v>0</v>
      </c>
      <c r="AU250" s="541">
        <f>SUM('MEDIÇÃO_OBJETO (1)'!AV250)</f>
        <v>0</v>
      </c>
      <c r="AV250" s="541">
        <f>SUM('MEDIÇÃO_OBJETO (1)'!AW250)</f>
        <v>0</v>
      </c>
      <c r="AW250" s="541">
        <f>SUM('MEDIÇÃO_OBJETO (1)'!AX250)</f>
        <v>0</v>
      </c>
      <c r="AX250" s="977"/>
      <c r="BN250" s="992">
        <f t="shared" si="196"/>
        <v>0</v>
      </c>
      <c r="BO250" s="538">
        <f t="shared" si="183"/>
        <v>0</v>
      </c>
      <c r="BP250" s="987">
        <f>IF(RESUMO_GLOBAL!$X$53="a",ROUND(AF250*$N250,RESUMO_GLOBAL!$X$54),IF(RESUMO_GLOBAL!$X$53="t",TRUNC(AF250*$N250,RESUMO_GLOBAL!$X$54),AF250*$N250))</f>
        <v>0</v>
      </c>
      <c r="BQ250" s="987">
        <f>IF(RESUMO_GLOBAL!$X$53="a",ROUND(AG250*$N250,RESUMO_GLOBAL!$X$54),IF(RESUMO_GLOBAL!$X$53="t",TRUNC(AG250*$N250,RESUMO_GLOBAL!$X$54),AG250*$N250))</f>
        <v>0</v>
      </c>
      <c r="BR250" s="987">
        <f>IF(RESUMO_GLOBAL!$X$53="a",ROUND(AH250*$N250,RESUMO_GLOBAL!$X$54),IF(RESUMO_GLOBAL!$X$53="t",TRUNC(AH250*$N250,RESUMO_GLOBAL!$X$54),AH250*$N250))</f>
        <v>0</v>
      </c>
      <c r="BS250" s="987">
        <f>IF(RESUMO_GLOBAL!$X$53="a",ROUND(AI250*$N250,RESUMO_GLOBAL!$X$54),IF(RESUMO_GLOBAL!$X$53="t",TRUNC(AI250*$N250,RESUMO_GLOBAL!$X$54),AI250*$N250))</f>
        <v>0</v>
      </c>
      <c r="BT250" s="987">
        <f>IF(RESUMO_GLOBAL!$X$53="a",ROUND(AJ250*$N250,RESUMO_GLOBAL!$X$54),IF(RESUMO_GLOBAL!$X$53="t",TRUNC(AJ250*$N250,RESUMO_GLOBAL!$X$54),AJ250*$N250))</f>
        <v>0</v>
      </c>
      <c r="BU250" s="987">
        <f>IF(RESUMO_GLOBAL!$X$53="a",ROUND(AK250*$N250,RESUMO_GLOBAL!$X$54),IF(RESUMO_GLOBAL!$X$53="t",TRUNC(AK250*$N250,RESUMO_GLOBAL!$X$54),AK250*$N250))</f>
        <v>0</v>
      </c>
      <c r="BV250" s="987">
        <f>IF(RESUMO_GLOBAL!$X$53="a",ROUND(AL250*$N250,RESUMO_GLOBAL!$X$54),IF(RESUMO_GLOBAL!$X$53="t",TRUNC(AL250*$N250,RESUMO_GLOBAL!$X$54),AL250*$N250))</f>
        <v>0</v>
      </c>
      <c r="BW250" s="987">
        <f>IF(RESUMO_GLOBAL!$X$53="a",ROUND(AM250*$N250,RESUMO_GLOBAL!$X$54),IF(RESUMO_GLOBAL!$X$53="t",TRUNC(AM250*$N250,RESUMO_GLOBAL!$X$54),AM250*$N250))</f>
        <v>0</v>
      </c>
      <c r="BX250" s="987">
        <f>IF(RESUMO_GLOBAL!$X$53="a",ROUND(AN250*$N250,RESUMO_GLOBAL!$X$54),IF(RESUMO_GLOBAL!$X$53="t",TRUNC(AN250*$N250,RESUMO_GLOBAL!$X$54),AN250*$N250))</f>
        <v>0</v>
      </c>
      <c r="BY250" s="987">
        <f>IF(RESUMO_GLOBAL!$X$53="a",ROUND(AO250*$N250,RESUMO_GLOBAL!$X$54),IF(RESUMO_GLOBAL!$X$53="t",TRUNC(AO250*$N250,RESUMO_GLOBAL!$X$54),AO250*$N250))</f>
        <v>0</v>
      </c>
      <c r="BZ250" s="987">
        <f>IF(RESUMO_GLOBAL!$X$53="a",ROUND(AP250*$N250,RESUMO_GLOBAL!$X$54),IF(RESUMO_GLOBAL!$X$53="t",TRUNC(AP250*$N250,RESUMO_GLOBAL!$X$54),AP250*$N250))</f>
        <v>0</v>
      </c>
      <c r="CA250" s="987">
        <f>IF(RESUMO_GLOBAL!$X$53="a",ROUND(AQ250*$N250,RESUMO_GLOBAL!$X$54),IF(RESUMO_GLOBAL!$X$53="t",TRUNC(AQ250*$N250,RESUMO_GLOBAL!$X$54),AQ250*$N250))</f>
        <v>0</v>
      </c>
      <c r="CB250" s="987">
        <f>IF(RESUMO_GLOBAL!$X$53="a",ROUND(AR250*$N250,RESUMO_GLOBAL!$X$54),IF(RESUMO_GLOBAL!$X$53="t",TRUNC(AR250*$N250,RESUMO_GLOBAL!$X$54),AR250*$N250))</f>
        <v>0</v>
      </c>
      <c r="CC250" s="987">
        <f>IF(RESUMO_GLOBAL!$X$53="a",ROUND(AS250*$N250,RESUMO_GLOBAL!$X$54),IF(RESUMO_GLOBAL!$X$53="t",TRUNC(AS250*$N250,RESUMO_GLOBAL!$X$54),AS250*$N250))</f>
        <v>0</v>
      </c>
      <c r="CD250" s="987">
        <f>IF(RESUMO_GLOBAL!$X$53="a",ROUND(AT250*$N250,RESUMO_GLOBAL!$X$54),IF(RESUMO_GLOBAL!$X$53="t",TRUNC(AT250*$N250,RESUMO_GLOBAL!$X$54),AT250*$N250))</f>
        <v>0</v>
      </c>
      <c r="CE250" s="987">
        <f>IF(RESUMO_GLOBAL!$X$53="a",ROUND(AU250*$N250,RESUMO_GLOBAL!$X$54),IF(RESUMO_GLOBAL!$X$53="t",TRUNC(AU250*$N250,RESUMO_GLOBAL!$X$54),AU250*$N250))</f>
        <v>0</v>
      </c>
      <c r="CF250" s="987">
        <f>IF(RESUMO_GLOBAL!$X$53="a",ROUND(AV250*$N250,RESUMO_GLOBAL!$X$54),IF(RESUMO_GLOBAL!$X$53="t",TRUNC(AV250*$N250,RESUMO_GLOBAL!$X$54),AV250*$N250))</f>
        <v>0</v>
      </c>
      <c r="CG250" s="987">
        <f>IF(RESUMO_GLOBAL!$X$53="a",ROUND(AW250*$N250,RESUMO_GLOBAL!$X$54),IF(RESUMO_GLOBAL!$X$53="t",TRUNC(AW250*$N250,RESUMO_GLOBAL!$X$54),AW250*$N250))</f>
        <v>0</v>
      </c>
      <c r="CK250" s="59">
        <f t="shared" si="162"/>
        <v>0</v>
      </c>
      <c r="CL250" s="59">
        <f t="shared" si="163"/>
        <v>0</v>
      </c>
      <c r="CM250" s="59">
        <f t="shared" si="164"/>
        <v>0</v>
      </c>
      <c r="CN250" s="59">
        <f t="shared" si="165"/>
        <v>0</v>
      </c>
      <c r="CO250" s="59">
        <f t="shared" si="166"/>
        <v>0</v>
      </c>
      <c r="CP250" s="59">
        <f t="shared" si="167"/>
        <v>0</v>
      </c>
      <c r="CQ250" s="59">
        <f t="shared" si="168"/>
        <v>0</v>
      </c>
      <c r="CR250" s="59">
        <f t="shared" si="169"/>
        <v>0</v>
      </c>
      <c r="CS250" s="59">
        <f t="shared" si="170"/>
        <v>0</v>
      </c>
      <c r="CT250" s="59">
        <f t="shared" si="171"/>
        <v>0</v>
      </c>
      <c r="CU250" s="59">
        <f t="shared" si="172"/>
        <v>0</v>
      </c>
      <c r="CV250" s="59">
        <f t="shared" si="173"/>
        <v>0</v>
      </c>
      <c r="CW250" s="59">
        <f t="shared" si="174"/>
        <v>0</v>
      </c>
      <c r="CX250" s="59">
        <f t="shared" si="175"/>
        <v>0</v>
      </c>
      <c r="CY250" s="59">
        <f t="shared" si="176"/>
        <v>0</v>
      </c>
      <c r="CZ250" s="59">
        <f t="shared" si="177"/>
        <v>0</v>
      </c>
      <c r="DA250" s="59">
        <f t="shared" si="178"/>
        <v>0</v>
      </c>
      <c r="DB250" s="59">
        <f t="shared" si="179"/>
        <v>0</v>
      </c>
      <c r="DE250">
        <f t="shared" si="161"/>
        <v>245</v>
      </c>
      <c r="DF250" t="str">
        <f t="shared" si="180"/>
        <v/>
      </c>
      <c r="DG250" s="59">
        <f>IF($C250&lt;&gt;0,SUM($CK251:CK251),0)</f>
        <v>0</v>
      </c>
      <c r="DH250" s="59">
        <f>IF($C250&lt;&gt;0,SUM($CK251:CL251),0)</f>
        <v>0</v>
      </c>
      <c r="DI250" s="59">
        <f>IF($C250&lt;&gt;0,SUM($CK251:CM251),0)</f>
        <v>0</v>
      </c>
      <c r="DJ250" s="59">
        <f>IF($C250&lt;&gt;0,SUM($CK251:CN251),0)</f>
        <v>0</v>
      </c>
      <c r="DK250" s="59">
        <f>IF($C250&lt;&gt;0,SUM($CK251:CO251),0)</f>
        <v>0</v>
      </c>
      <c r="DL250" s="59">
        <f>IF($C250&lt;&gt;0,SUM($CK251:CP251),0)</f>
        <v>0</v>
      </c>
      <c r="DM250" s="59">
        <f>IF($C250&lt;&gt;0,SUM($CK251:CQ251),0)</f>
        <v>0</v>
      </c>
      <c r="DN250" s="59">
        <f>IF($C250&lt;&gt;0,SUM($CK251:CR251),0)</f>
        <v>0</v>
      </c>
      <c r="DO250" s="59">
        <f>IF($C250&lt;&gt;0,SUM($CK251:CS251),0)</f>
        <v>0</v>
      </c>
      <c r="DP250" s="59">
        <f>IF($C250&lt;&gt;0,SUM($CK251:CT251),0)</f>
        <v>0</v>
      </c>
      <c r="DQ250" s="59">
        <f>IF($C250&lt;&gt;0,SUM($CK251:CU251),0)</f>
        <v>0</v>
      </c>
      <c r="DR250" s="59">
        <f>IF($C250&lt;&gt;0,SUM($CK251:CV251),0)</f>
        <v>0</v>
      </c>
      <c r="DS250" s="59">
        <f>IF($C250&lt;&gt;0,SUM($CK251:CW251),0)</f>
        <v>0</v>
      </c>
      <c r="DT250" s="59">
        <f>IF($C250&lt;&gt;0,SUM($CK251:CX251),0)</f>
        <v>0</v>
      </c>
      <c r="DU250" s="59">
        <f>IF($C250&lt;&gt;0,SUM($CK251:CY251),0)</f>
        <v>0</v>
      </c>
      <c r="DV250" s="59">
        <f>IF($C250&lt;&gt;0,SUM($CK251:CZ251),0)</f>
        <v>0</v>
      </c>
      <c r="DW250" s="59">
        <f>IF($C250&lt;&gt;0,SUM($CK251:DA251),0)</f>
        <v>0</v>
      </c>
      <c r="DX250" s="59">
        <f>IF($C250&lt;&gt;0,SUM($CK251:DB251),0)</f>
        <v>0</v>
      </c>
      <c r="DY250" s="952" t="str">
        <f t="shared" si="184"/>
        <v/>
      </c>
    </row>
    <row r="251" spans="1:129" ht="13.5" hidden="1" thickBot="1">
      <c r="A251" s="3" t="str">
        <f t="shared" si="185"/>
        <v/>
      </c>
      <c r="B251" s="805">
        <f>Dados_GLOBAL_Inicial!E251</f>
        <v>0</v>
      </c>
      <c r="C251" s="953">
        <f>IF(IFERROR(VALUE(Dados_GLOBAL_Inicial!F251),0)=0,0,Dados_GLOBAL_Inicial!F251)</f>
        <v>0</v>
      </c>
      <c r="D251" s="830">
        <f>Dados_GLOBAL_Inicial!G251</f>
        <v>0</v>
      </c>
      <c r="E251" s="830" t="str">
        <f>IF(IFERROR(VLOOKUP(F251,Cod_Gde_Itens!$A$1:$B$80,2,FALSE),0)&gt;549,IFERROR(VLOOKUP(F251,Cod_Gde_Itens!$A$1:$B$80,2,FALSE),0),IF(Dados_GLOBAL_Inicial!H251=0,"",Dados_GLOBAL_Inicial!H251))</f>
        <v/>
      </c>
      <c r="F251" s="823">
        <f>Dados_GLOBAL_Inicial!I251</f>
        <v>0</v>
      </c>
      <c r="G251" s="824">
        <f>Dados_GLOBAL_Inicial!J251</f>
        <v>0</v>
      </c>
      <c r="H251" s="454">
        <f>Dados_GLOBAL_Inicial!K251</f>
        <v>0</v>
      </c>
      <c r="I251" s="970">
        <f>SUM('MEDIÇÃO_OBJETO (1)'!I251)</f>
        <v>0</v>
      </c>
      <c r="J251" s="455">
        <f t="shared" si="186"/>
        <v>0</v>
      </c>
      <c r="K251" s="451">
        <f t="shared" si="187"/>
        <v>0</v>
      </c>
      <c r="L251" s="452">
        <f t="shared" si="188"/>
        <v>0</v>
      </c>
      <c r="M251" s="809">
        <f t="shared" si="189"/>
        <v>0</v>
      </c>
      <c r="N251" s="810">
        <f>IF(IFERROR(VALUE(Dados_GLOBAL_Inicial!L251),0)=0,0,Dados_GLOBAL_Inicial!L251)</f>
        <v>0</v>
      </c>
      <c r="O251" s="812">
        <f>SUM('MEDIÇÃO_OBJETO (1)'!O251)</f>
        <v>0</v>
      </c>
      <c r="P251" s="812">
        <f>SUM('MEDIÇÃO_OBJETO (1)'!P251)</f>
        <v>0</v>
      </c>
      <c r="Q251" s="813">
        <f t="shared" si="190"/>
        <v>0</v>
      </c>
      <c r="R251" s="951"/>
      <c r="S251" s="815">
        <f>SUM('MEDIÇÃO_OBJETO (1)'!S251)</f>
        <v>0</v>
      </c>
      <c r="T251" s="815">
        <f>SUM('MEDIÇÃO_OBJETO (1)'!T251)</f>
        <v>0</v>
      </c>
      <c r="V251" s="19"/>
      <c r="W251" s="978">
        <f t="shared" si="191"/>
        <v>0</v>
      </c>
      <c r="X251" s="816">
        <f t="shared" si="192"/>
        <v>0</v>
      </c>
      <c r="Y251" s="816">
        <f t="shared" si="193"/>
        <v>0</v>
      </c>
      <c r="Z251" s="817">
        <f t="shared" si="194"/>
        <v>0</v>
      </c>
      <c r="AB251" s="453">
        <f t="shared" si="181"/>
        <v>0</v>
      </c>
      <c r="AC251" s="14">
        <f t="shared" si="195"/>
        <v>0</v>
      </c>
      <c r="AD251" s="819"/>
      <c r="AE251" s="631">
        <f t="shared" si="182"/>
        <v>0</v>
      </c>
      <c r="AF251" s="818">
        <f>SUM('MEDIÇÃO_OBJETO (1)'!AG251)</f>
        <v>0</v>
      </c>
      <c r="AG251" s="541">
        <f>SUM('MEDIÇÃO_OBJETO (1)'!AH251)</f>
        <v>0</v>
      </c>
      <c r="AH251" s="541">
        <f>SUM('MEDIÇÃO_OBJETO (1)'!AI251)</f>
        <v>0</v>
      </c>
      <c r="AI251" s="541">
        <f>SUM('MEDIÇÃO_OBJETO (1)'!AJ251)</f>
        <v>0</v>
      </c>
      <c r="AJ251" s="541">
        <f>SUM('MEDIÇÃO_OBJETO (1)'!AK251)</f>
        <v>0</v>
      </c>
      <c r="AK251" s="541">
        <f>SUM('MEDIÇÃO_OBJETO (1)'!AL251)</f>
        <v>0</v>
      </c>
      <c r="AL251" s="541">
        <f>SUM('MEDIÇÃO_OBJETO (1)'!AM251)</f>
        <v>0</v>
      </c>
      <c r="AM251" s="541">
        <f>SUM('MEDIÇÃO_OBJETO (1)'!AN251)</f>
        <v>0</v>
      </c>
      <c r="AN251" s="541">
        <f>SUM('MEDIÇÃO_OBJETO (1)'!AO251)</f>
        <v>0</v>
      </c>
      <c r="AO251" s="541">
        <f>SUM('MEDIÇÃO_OBJETO (1)'!AP251)</f>
        <v>0</v>
      </c>
      <c r="AP251" s="541">
        <f>SUM('MEDIÇÃO_OBJETO (1)'!AQ251)</f>
        <v>0</v>
      </c>
      <c r="AQ251" s="541">
        <f>SUM('MEDIÇÃO_OBJETO (1)'!AR251)</f>
        <v>0</v>
      </c>
      <c r="AR251" s="541">
        <f>SUM('MEDIÇÃO_OBJETO (1)'!AS251)</f>
        <v>0</v>
      </c>
      <c r="AS251" s="541">
        <f>SUM('MEDIÇÃO_OBJETO (1)'!AT251)</f>
        <v>0</v>
      </c>
      <c r="AT251" s="541">
        <f>SUM('MEDIÇÃO_OBJETO (1)'!AU251)</f>
        <v>0</v>
      </c>
      <c r="AU251" s="541">
        <f>SUM('MEDIÇÃO_OBJETO (1)'!AV251)</f>
        <v>0</v>
      </c>
      <c r="AV251" s="541">
        <f>SUM('MEDIÇÃO_OBJETO (1)'!AW251)</f>
        <v>0</v>
      </c>
      <c r="AW251" s="541">
        <f>SUM('MEDIÇÃO_OBJETO (1)'!AX251)</f>
        <v>0</v>
      </c>
      <c r="AX251" s="977"/>
      <c r="BN251" s="992">
        <f t="shared" si="196"/>
        <v>0</v>
      </c>
      <c r="BO251" s="538">
        <f t="shared" si="183"/>
        <v>0</v>
      </c>
      <c r="BP251" s="987">
        <f>IF(RESUMO_GLOBAL!$X$53="a",ROUND(AF251*$N251,RESUMO_GLOBAL!$X$54),IF(RESUMO_GLOBAL!$X$53="t",TRUNC(AF251*$N251,RESUMO_GLOBAL!$X$54),AF251*$N251))</f>
        <v>0</v>
      </c>
      <c r="BQ251" s="987">
        <f>IF(RESUMO_GLOBAL!$X$53="a",ROUND(AG251*$N251,RESUMO_GLOBAL!$X$54),IF(RESUMO_GLOBAL!$X$53="t",TRUNC(AG251*$N251,RESUMO_GLOBAL!$X$54),AG251*$N251))</f>
        <v>0</v>
      </c>
      <c r="BR251" s="987">
        <f>IF(RESUMO_GLOBAL!$X$53="a",ROUND(AH251*$N251,RESUMO_GLOBAL!$X$54),IF(RESUMO_GLOBAL!$X$53="t",TRUNC(AH251*$N251,RESUMO_GLOBAL!$X$54),AH251*$N251))</f>
        <v>0</v>
      </c>
      <c r="BS251" s="987">
        <f>IF(RESUMO_GLOBAL!$X$53="a",ROUND(AI251*$N251,RESUMO_GLOBAL!$X$54),IF(RESUMO_GLOBAL!$X$53="t",TRUNC(AI251*$N251,RESUMO_GLOBAL!$X$54),AI251*$N251))</f>
        <v>0</v>
      </c>
      <c r="BT251" s="987">
        <f>IF(RESUMO_GLOBAL!$X$53="a",ROUND(AJ251*$N251,RESUMO_GLOBAL!$X$54),IF(RESUMO_GLOBAL!$X$53="t",TRUNC(AJ251*$N251,RESUMO_GLOBAL!$X$54),AJ251*$N251))</f>
        <v>0</v>
      </c>
      <c r="BU251" s="987">
        <f>IF(RESUMO_GLOBAL!$X$53="a",ROUND(AK251*$N251,RESUMO_GLOBAL!$X$54),IF(RESUMO_GLOBAL!$X$53="t",TRUNC(AK251*$N251,RESUMO_GLOBAL!$X$54),AK251*$N251))</f>
        <v>0</v>
      </c>
      <c r="BV251" s="987">
        <f>IF(RESUMO_GLOBAL!$X$53="a",ROUND(AL251*$N251,RESUMO_GLOBAL!$X$54),IF(RESUMO_GLOBAL!$X$53="t",TRUNC(AL251*$N251,RESUMO_GLOBAL!$X$54),AL251*$N251))</f>
        <v>0</v>
      </c>
      <c r="BW251" s="987">
        <f>IF(RESUMO_GLOBAL!$X$53="a",ROUND(AM251*$N251,RESUMO_GLOBAL!$X$54),IF(RESUMO_GLOBAL!$X$53="t",TRUNC(AM251*$N251,RESUMO_GLOBAL!$X$54),AM251*$N251))</f>
        <v>0</v>
      </c>
      <c r="BX251" s="987">
        <f>IF(RESUMO_GLOBAL!$X$53="a",ROUND(AN251*$N251,RESUMO_GLOBAL!$X$54),IF(RESUMO_GLOBAL!$X$53="t",TRUNC(AN251*$N251,RESUMO_GLOBAL!$X$54),AN251*$N251))</f>
        <v>0</v>
      </c>
      <c r="BY251" s="987">
        <f>IF(RESUMO_GLOBAL!$X$53="a",ROUND(AO251*$N251,RESUMO_GLOBAL!$X$54),IF(RESUMO_GLOBAL!$X$53="t",TRUNC(AO251*$N251,RESUMO_GLOBAL!$X$54),AO251*$N251))</f>
        <v>0</v>
      </c>
      <c r="BZ251" s="987">
        <f>IF(RESUMO_GLOBAL!$X$53="a",ROUND(AP251*$N251,RESUMO_GLOBAL!$X$54),IF(RESUMO_GLOBAL!$X$53="t",TRUNC(AP251*$N251,RESUMO_GLOBAL!$X$54),AP251*$N251))</f>
        <v>0</v>
      </c>
      <c r="CA251" s="987">
        <f>IF(RESUMO_GLOBAL!$X$53="a",ROUND(AQ251*$N251,RESUMO_GLOBAL!$X$54),IF(RESUMO_GLOBAL!$X$53="t",TRUNC(AQ251*$N251,RESUMO_GLOBAL!$X$54),AQ251*$N251))</f>
        <v>0</v>
      </c>
      <c r="CB251" s="987">
        <f>IF(RESUMO_GLOBAL!$X$53="a",ROUND(AR251*$N251,RESUMO_GLOBAL!$X$54),IF(RESUMO_GLOBAL!$X$53="t",TRUNC(AR251*$N251,RESUMO_GLOBAL!$X$54),AR251*$N251))</f>
        <v>0</v>
      </c>
      <c r="CC251" s="987">
        <f>IF(RESUMO_GLOBAL!$X$53="a",ROUND(AS251*$N251,RESUMO_GLOBAL!$X$54),IF(RESUMO_GLOBAL!$X$53="t",TRUNC(AS251*$N251,RESUMO_GLOBAL!$X$54),AS251*$N251))</f>
        <v>0</v>
      </c>
      <c r="CD251" s="987">
        <f>IF(RESUMO_GLOBAL!$X$53="a",ROUND(AT251*$N251,RESUMO_GLOBAL!$X$54),IF(RESUMO_GLOBAL!$X$53="t",TRUNC(AT251*$N251,RESUMO_GLOBAL!$X$54),AT251*$N251))</f>
        <v>0</v>
      </c>
      <c r="CE251" s="987">
        <f>IF(RESUMO_GLOBAL!$X$53="a",ROUND(AU251*$N251,RESUMO_GLOBAL!$X$54),IF(RESUMO_GLOBAL!$X$53="t",TRUNC(AU251*$N251,RESUMO_GLOBAL!$X$54),AU251*$N251))</f>
        <v>0</v>
      </c>
      <c r="CF251" s="987">
        <f>IF(RESUMO_GLOBAL!$X$53="a",ROUND(AV251*$N251,RESUMO_GLOBAL!$X$54),IF(RESUMO_GLOBAL!$X$53="t",TRUNC(AV251*$N251,RESUMO_GLOBAL!$X$54),AV251*$N251))</f>
        <v>0</v>
      </c>
      <c r="CG251" s="987">
        <f>IF(RESUMO_GLOBAL!$X$53="a",ROUND(AW251*$N251,RESUMO_GLOBAL!$X$54),IF(RESUMO_GLOBAL!$X$53="t",TRUNC(AW251*$N251,RESUMO_GLOBAL!$X$54),AW251*$N251))</f>
        <v>0</v>
      </c>
      <c r="CK251" s="59">
        <f t="shared" si="162"/>
        <v>0</v>
      </c>
      <c r="CL251" s="59">
        <f t="shared" si="163"/>
        <v>0</v>
      </c>
      <c r="CM251" s="59">
        <f t="shared" si="164"/>
        <v>0</v>
      </c>
      <c r="CN251" s="59">
        <f t="shared" si="165"/>
        <v>0</v>
      </c>
      <c r="CO251" s="59">
        <f t="shared" si="166"/>
        <v>0</v>
      </c>
      <c r="CP251" s="59">
        <f t="shared" si="167"/>
        <v>0</v>
      </c>
      <c r="CQ251" s="59">
        <f t="shared" si="168"/>
        <v>0</v>
      </c>
      <c r="CR251" s="59">
        <f t="shared" si="169"/>
        <v>0</v>
      </c>
      <c r="CS251" s="59">
        <f t="shared" si="170"/>
        <v>0</v>
      </c>
      <c r="CT251" s="59">
        <f t="shared" si="171"/>
        <v>0</v>
      </c>
      <c r="CU251" s="59">
        <f t="shared" si="172"/>
        <v>0</v>
      </c>
      <c r="CV251" s="59">
        <f t="shared" si="173"/>
        <v>0</v>
      </c>
      <c r="CW251" s="59">
        <f t="shared" si="174"/>
        <v>0</v>
      </c>
      <c r="CX251" s="59">
        <f t="shared" si="175"/>
        <v>0</v>
      </c>
      <c r="CY251" s="59">
        <f t="shared" si="176"/>
        <v>0</v>
      </c>
      <c r="CZ251" s="59">
        <f t="shared" si="177"/>
        <v>0</v>
      </c>
      <c r="DA251" s="59">
        <f t="shared" si="178"/>
        <v>0</v>
      </c>
      <c r="DB251" s="59">
        <f t="shared" si="179"/>
        <v>0</v>
      </c>
      <c r="DE251">
        <f t="shared" si="161"/>
        <v>246</v>
      </c>
      <c r="DF251" t="str">
        <f t="shared" si="180"/>
        <v/>
      </c>
      <c r="DG251" s="59">
        <f>IF($C251&lt;&gt;0,SUM($CK252:CK252),0)</f>
        <v>0</v>
      </c>
      <c r="DH251" s="59">
        <f>IF($C251&lt;&gt;0,SUM($CK252:CL252),0)</f>
        <v>0</v>
      </c>
      <c r="DI251" s="59">
        <f>IF($C251&lt;&gt;0,SUM($CK252:CM252),0)</f>
        <v>0</v>
      </c>
      <c r="DJ251" s="59">
        <f>IF($C251&lt;&gt;0,SUM($CK252:CN252),0)</f>
        <v>0</v>
      </c>
      <c r="DK251" s="59">
        <f>IF($C251&lt;&gt;0,SUM($CK252:CO252),0)</f>
        <v>0</v>
      </c>
      <c r="DL251" s="59">
        <f>IF($C251&lt;&gt;0,SUM($CK252:CP252),0)</f>
        <v>0</v>
      </c>
      <c r="DM251" s="59">
        <f>IF($C251&lt;&gt;0,SUM($CK252:CQ252),0)</f>
        <v>0</v>
      </c>
      <c r="DN251" s="59">
        <f>IF($C251&lt;&gt;0,SUM($CK252:CR252),0)</f>
        <v>0</v>
      </c>
      <c r="DO251" s="59">
        <f>IF($C251&lt;&gt;0,SUM($CK252:CS252),0)</f>
        <v>0</v>
      </c>
      <c r="DP251" s="59">
        <f>IF($C251&lt;&gt;0,SUM($CK252:CT252),0)</f>
        <v>0</v>
      </c>
      <c r="DQ251" s="59">
        <f>IF($C251&lt;&gt;0,SUM($CK252:CU252),0)</f>
        <v>0</v>
      </c>
      <c r="DR251" s="59">
        <f>IF($C251&lt;&gt;0,SUM($CK252:CV252),0)</f>
        <v>0</v>
      </c>
      <c r="DS251" s="59">
        <f>IF($C251&lt;&gt;0,SUM($CK252:CW252),0)</f>
        <v>0</v>
      </c>
      <c r="DT251" s="59">
        <f>IF($C251&lt;&gt;0,SUM($CK252:CX252),0)</f>
        <v>0</v>
      </c>
      <c r="DU251" s="59">
        <f>IF($C251&lt;&gt;0,SUM($CK252:CY252),0)</f>
        <v>0</v>
      </c>
      <c r="DV251" s="59">
        <f>IF($C251&lt;&gt;0,SUM($CK252:CZ252),0)</f>
        <v>0</v>
      </c>
      <c r="DW251" s="59">
        <f>IF($C251&lt;&gt;0,SUM($CK252:DA252),0)</f>
        <v>0</v>
      </c>
      <c r="DX251" s="59">
        <f>IF($C251&lt;&gt;0,SUM($CK252:DB252),0)</f>
        <v>0</v>
      </c>
      <c r="DY251" s="952" t="str">
        <f t="shared" si="184"/>
        <v/>
      </c>
    </row>
    <row r="252" spans="1:129" ht="13.5" hidden="1" thickBot="1">
      <c r="A252" s="3" t="str">
        <f t="shared" si="185"/>
        <v/>
      </c>
      <c r="B252" s="805">
        <f>Dados_GLOBAL_Inicial!E252</f>
        <v>0</v>
      </c>
      <c r="C252" s="953">
        <f>IF(IFERROR(VALUE(Dados_GLOBAL_Inicial!F252),0)=0,0,Dados_GLOBAL_Inicial!F252)</f>
        <v>0</v>
      </c>
      <c r="D252" s="830">
        <f>Dados_GLOBAL_Inicial!G252</f>
        <v>0</v>
      </c>
      <c r="E252" s="830" t="str">
        <f>IF(IFERROR(VLOOKUP(F252,Cod_Gde_Itens!$A$1:$B$80,2,FALSE),0)&gt;549,IFERROR(VLOOKUP(F252,Cod_Gde_Itens!$A$1:$B$80,2,FALSE),0),IF(Dados_GLOBAL_Inicial!H252=0,"",Dados_GLOBAL_Inicial!H252))</f>
        <v/>
      </c>
      <c r="F252" s="823">
        <f>Dados_GLOBAL_Inicial!I252</f>
        <v>0</v>
      </c>
      <c r="G252" s="824">
        <f>Dados_GLOBAL_Inicial!J252</f>
        <v>0</v>
      </c>
      <c r="H252" s="454">
        <f>Dados_GLOBAL_Inicial!K252</f>
        <v>0</v>
      </c>
      <c r="I252" s="970">
        <f>SUM('MEDIÇÃO_OBJETO (1)'!I252)</f>
        <v>0</v>
      </c>
      <c r="J252" s="455">
        <f t="shared" si="186"/>
        <v>0</v>
      </c>
      <c r="K252" s="451">
        <f t="shared" si="187"/>
        <v>0</v>
      </c>
      <c r="L252" s="452">
        <f t="shared" si="188"/>
        <v>0</v>
      </c>
      <c r="M252" s="809">
        <f t="shared" si="189"/>
        <v>0</v>
      </c>
      <c r="N252" s="810">
        <f>IF(IFERROR(VALUE(Dados_GLOBAL_Inicial!L252),0)=0,0,Dados_GLOBAL_Inicial!L252)</f>
        <v>0</v>
      </c>
      <c r="O252" s="812">
        <f>SUM('MEDIÇÃO_OBJETO (1)'!O252)</f>
        <v>0</v>
      </c>
      <c r="P252" s="812">
        <f>SUM('MEDIÇÃO_OBJETO (1)'!P252)</f>
        <v>0</v>
      </c>
      <c r="Q252" s="813">
        <f t="shared" si="190"/>
        <v>0</v>
      </c>
      <c r="R252" s="951"/>
      <c r="S252" s="815">
        <f>SUM('MEDIÇÃO_OBJETO (1)'!S252)</f>
        <v>0</v>
      </c>
      <c r="T252" s="815">
        <f>SUM('MEDIÇÃO_OBJETO (1)'!T252)</f>
        <v>0</v>
      </c>
      <c r="V252" s="19"/>
      <c r="W252" s="978">
        <f t="shared" si="191"/>
        <v>0</v>
      </c>
      <c r="X252" s="816">
        <f t="shared" si="192"/>
        <v>0</v>
      </c>
      <c r="Y252" s="816">
        <f t="shared" si="193"/>
        <v>0</v>
      </c>
      <c r="Z252" s="817">
        <f t="shared" si="194"/>
        <v>0</v>
      </c>
      <c r="AB252" s="453">
        <f t="shared" si="181"/>
        <v>0</v>
      </c>
      <c r="AC252" s="14">
        <f t="shared" si="195"/>
        <v>0</v>
      </c>
      <c r="AD252" s="819"/>
      <c r="AE252" s="631">
        <f t="shared" si="182"/>
        <v>0</v>
      </c>
      <c r="AF252" s="818">
        <f>SUM('MEDIÇÃO_OBJETO (1)'!AG252)</f>
        <v>0</v>
      </c>
      <c r="AG252" s="541">
        <f>SUM('MEDIÇÃO_OBJETO (1)'!AH252)</f>
        <v>0</v>
      </c>
      <c r="AH252" s="541">
        <f>SUM('MEDIÇÃO_OBJETO (1)'!AI252)</f>
        <v>0</v>
      </c>
      <c r="AI252" s="541">
        <f>SUM('MEDIÇÃO_OBJETO (1)'!AJ252)</f>
        <v>0</v>
      </c>
      <c r="AJ252" s="541">
        <f>SUM('MEDIÇÃO_OBJETO (1)'!AK252)</f>
        <v>0</v>
      </c>
      <c r="AK252" s="541">
        <f>SUM('MEDIÇÃO_OBJETO (1)'!AL252)</f>
        <v>0</v>
      </c>
      <c r="AL252" s="541">
        <f>SUM('MEDIÇÃO_OBJETO (1)'!AM252)</f>
        <v>0</v>
      </c>
      <c r="AM252" s="541">
        <f>SUM('MEDIÇÃO_OBJETO (1)'!AN252)</f>
        <v>0</v>
      </c>
      <c r="AN252" s="541">
        <f>SUM('MEDIÇÃO_OBJETO (1)'!AO252)</f>
        <v>0</v>
      </c>
      <c r="AO252" s="541">
        <f>SUM('MEDIÇÃO_OBJETO (1)'!AP252)</f>
        <v>0</v>
      </c>
      <c r="AP252" s="541">
        <f>SUM('MEDIÇÃO_OBJETO (1)'!AQ252)</f>
        <v>0</v>
      </c>
      <c r="AQ252" s="541">
        <f>SUM('MEDIÇÃO_OBJETO (1)'!AR252)</f>
        <v>0</v>
      </c>
      <c r="AR252" s="541">
        <f>SUM('MEDIÇÃO_OBJETO (1)'!AS252)</f>
        <v>0</v>
      </c>
      <c r="AS252" s="541">
        <f>SUM('MEDIÇÃO_OBJETO (1)'!AT252)</f>
        <v>0</v>
      </c>
      <c r="AT252" s="541">
        <f>SUM('MEDIÇÃO_OBJETO (1)'!AU252)</f>
        <v>0</v>
      </c>
      <c r="AU252" s="541">
        <f>SUM('MEDIÇÃO_OBJETO (1)'!AV252)</f>
        <v>0</v>
      </c>
      <c r="AV252" s="541">
        <f>SUM('MEDIÇÃO_OBJETO (1)'!AW252)</f>
        <v>0</v>
      </c>
      <c r="AW252" s="541">
        <f>SUM('MEDIÇÃO_OBJETO (1)'!AX252)</f>
        <v>0</v>
      </c>
      <c r="AX252" s="977"/>
      <c r="BN252" s="992">
        <f t="shared" si="196"/>
        <v>0</v>
      </c>
      <c r="BO252" s="538">
        <f t="shared" si="183"/>
        <v>0</v>
      </c>
      <c r="BP252" s="987">
        <f>IF(RESUMO_GLOBAL!$X$53="a",ROUND(AF252*$N252,RESUMO_GLOBAL!$X$54),IF(RESUMO_GLOBAL!$X$53="t",TRUNC(AF252*$N252,RESUMO_GLOBAL!$X$54),AF252*$N252))</f>
        <v>0</v>
      </c>
      <c r="BQ252" s="987">
        <f>IF(RESUMO_GLOBAL!$X$53="a",ROUND(AG252*$N252,RESUMO_GLOBAL!$X$54),IF(RESUMO_GLOBAL!$X$53="t",TRUNC(AG252*$N252,RESUMO_GLOBAL!$X$54),AG252*$N252))</f>
        <v>0</v>
      </c>
      <c r="BR252" s="987">
        <f>IF(RESUMO_GLOBAL!$X$53="a",ROUND(AH252*$N252,RESUMO_GLOBAL!$X$54),IF(RESUMO_GLOBAL!$X$53="t",TRUNC(AH252*$N252,RESUMO_GLOBAL!$X$54),AH252*$N252))</f>
        <v>0</v>
      </c>
      <c r="BS252" s="987">
        <f>IF(RESUMO_GLOBAL!$X$53="a",ROUND(AI252*$N252,RESUMO_GLOBAL!$X$54),IF(RESUMO_GLOBAL!$X$53="t",TRUNC(AI252*$N252,RESUMO_GLOBAL!$X$54),AI252*$N252))</f>
        <v>0</v>
      </c>
      <c r="BT252" s="987">
        <f>IF(RESUMO_GLOBAL!$X$53="a",ROUND(AJ252*$N252,RESUMO_GLOBAL!$X$54),IF(RESUMO_GLOBAL!$X$53="t",TRUNC(AJ252*$N252,RESUMO_GLOBAL!$X$54),AJ252*$N252))</f>
        <v>0</v>
      </c>
      <c r="BU252" s="987">
        <f>IF(RESUMO_GLOBAL!$X$53="a",ROUND(AK252*$N252,RESUMO_GLOBAL!$X$54),IF(RESUMO_GLOBAL!$X$53="t",TRUNC(AK252*$N252,RESUMO_GLOBAL!$X$54),AK252*$N252))</f>
        <v>0</v>
      </c>
      <c r="BV252" s="987">
        <f>IF(RESUMO_GLOBAL!$X$53="a",ROUND(AL252*$N252,RESUMO_GLOBAL!$X$54),IF(RESUMO_GLOBAL!$X$53="t",TRUNC(AL252*$N252,RESUMO_GLOBAL!$X$54),AL252*$N252))</f>
        <v>0</v>
      </c>
      <c r="BW252" s="987">
        <f>IF(RESUMO_GLOBAL!$X$53="a",ROUND(AM252*$N252,RESUMO_GLOBAL!$X$54),IF(RESUMO_GLOBAL!$X$53="t",TRUNC(AM252*$N252,RESUMO_GLOBAL!$X$54),AM252*$N252))</f>
        <v>0</v>
      </c>
      <c r="BX252" s="987">
        <f>IF(RESUMO_GLOBAL!$X$53="a",ROUND(AN252*$N252,RESUMO_GLOBAL!$X$54),IF(RESUMO_GLOBAL!$X$53="t",TRUNC(AN252*$N252,RESUMO_GLOBAL!$X$54),AN252*$N252))</f>
        <v>0</v>
      </c>
      <c r="BY252" s="987">
        <f>IF(RESUMO_GLOBAL!$X$53="a",ROUND(AO252*$N252,RESUMO_GLOBAL!$X$54),IF(RESUMO_GLOBAL!$X$53="t",TRUNC(AO252*$N252,RESUMO_GLOBAL!$X$54),AO252*$N252))</f>
        <v>0</v>
      </c>
      <c r="BZ252" s="987">
        <f>IF(RESUMO_GLOBAL!$X$53="a",ROUND(AP252*$N252,RESUMO_GLOBAL!$X$54),IF(RESUMO_GLOBAL!$X$53="t",TRUNC(AP252*$N252,RESUMO_GLOBAL!$X$54),AP252*$N252))</f>
        <v>0</v>
      </c>
      <c r="CA252" s="987">
        <f>IF(RESUMO_GLOBAL!$X$53="a",ROUND(AQ252*$N252,RESUMO_GLOBAL!$X$54),IF(RESUMO_GLOBAL!$X$53="t",TRUNC(AQ252*$N252,RESUMO_GLOBAL!$X$54),AQ252*$N252))</f>
        <v>0</v>
      </c>
      <c r="CB252" s="987">
        <f>IF(RESUMO_GLOBAL!$X$53="a",ROUND(AR252*$N252,RESUMO_GLOBAL!$X$54),IF(RESUMO_GLOBAL!$X$53="t",TRUNC(AR252*$N252,RESUMO_GLOBAL!$X$54),AR252*$N252))</f>
        <v>0</v>
      </c>
      <c r="CC252" s="987">
        <f>IF(RESUMO_GLOBAL!$X$53="a",ROUND(AS252*$N252,RESUMO_GLOBAL!$X$54),IF(RESUMO_GLOBAL!$X$53="t",TRUNC(AS252*$N252,RESUMO_GLOBAL!$X$54),AS252*$N252))</f>
        <v>0</v>
      </c>
      <c r="CD252" s="987">
        <f>IF(RESUMO_GLOBAL!$X$53="a",ROUND(AT252*$N252,RESUMO_GLOBAL!$X$54),IF(RESUMO_GLOBAL!$X$53="t",TRUNC(AT252*$N252,RESUMO_GLOBAL!$X$54),AT252*$N252))</f>
        <v>0</v>
      </c>
      <c r="CE252" s="987">
        <f>IF(RESUMO_GLOBAL!$X$53="a",ROUND(AU252*$N252,RESUMO_GLOBAL!$X$54),IF(RESUMO_GLOBAL!$X$53="t",TRUNC(AU252*$N252,RESUMO_GLOBAL!$X$54),AU252*$N252))</f>
        <v>0</v>
      </c>
      <c r="CF252" s="987">
        <f>IF(RESUMO_GLOBAL!$X$53="a",ROUND(AV252*$N252,RESUMO_GLOBAL!$X$54),IF(RESUMO_GLOBAL!$X$53="t",TRUNC(AV252*$N252,RESUMO_GLOBAL!$X$54),AV252*$N252))</f>
        <v>0</v>
      </c>
      <c r="CG252" s="987">
        <f>IF(RESUMO_GLOBAL!$X$53="a",ROUND(AW252*$N252,RESUMO_GLOBAL!$X$54),IF(RESUMO_GLOBAL!$X$53="t",TRUNC(AW252*$N252,RESUMO_GLOBAL!$X$54),AW252*$N252))</f>
        <v>0</v>
      </c>
      <c r="CK252" s="59">
        <f t="shared" si="162"/>
        <v>0</v>
      </c>
      <c r="CL252" s="59">
        <f t="shared" si="163"/>
        <v>0</v>
      </c>
      <c r="CM252" s="59">
        <f t="shared" si="164"/>
        <v>0</v>
      </c>
      <c r="CN252" s="59">
        <f t="shared" si="165"/>
        <v>0</v>
      </c>
      <c r="CO252" s="59">
        <f t="shared" si="166"/>
        <v>0</v>
      </c>
      <c r="CP252" s="59">
        <f t="shared" si="167"/>
        <v>0</v>
      </c>
      <c r="CQ252" s="59">
        <f t="shared" si="168"/>
        <v>0</v>
      </c>
      <c r="CR252" s="59">
        <f t="shared" si="169"/>
        <v>0</v>
      </c>
      <c r="CS252" s="59">
        <f t="shared" si="170"/>
        <v>0</v>
      </c>
      <c r="CT252" s="59">
        <f t="shared" si="171"/>
        <v>0</v>
      </c>
      <c r="CU252" s="59">
        <f t="shared" si="172"/>
        <v>0</v>
      </c>
      <c r="CV252" s="59">
        <f t="shared" si="173"/>
        <v>0</v>
      </c>
      <c r="CW252" s="59">
        <f t="shared" si="174"/>
        <v>0</v>
      </c>
      <c r="CX252" s="59">
        <f t="shared" si="175"/>
        <v>0</v>
      </c>
      <c r="CY252" s="59">
        <f t="shared" si="176"/>
        <v>0</v>
      </c>
      <c r="CZ252" s="59">
        <f t="shared" si="177"/>
        <v>0</v>
      </c>
      <c r="DA252" s="59">
        <f t="shared" si="178"/>
        <v>0</v>
      </c>
      <c r="DB252" s="59">
        <f t="shared" si="179"/>
        <v>0</v>
      </c>
      <c r="DE252">
        <f t="shared" si="161"/>
        <v>247</v>
      </c>
      <c r="DF252" t="str">
        <f t="shared" si="180"/>
        <v/>
      </c>
      <c r="DG252" s="59">
        <f>IF($C252&lt;&gt;0,SUM($CK253:CK253),0)</f>
        <v>0</v>
      </c>
      <c r="DH252" s="59">
        <f>IF($C252&lt;&gt;0,SUM($CK253:CL253),0)</f>
        <v>0</v>
      </c>
      <c r="DI252" s="59">
        <f>IF($C252&lt;&gt;0,SUM($CK253:CM253),0)</f>
        <v>0</v>
      </c>
      <c r="DJ252" s="59">
        <f>IF($C252&lt;&gt;0,SUM($CK253:CN253),0)</f>
        <v>0</v>
      </c>
      <c r="DK252" s="59">
        <f>IF($C252&lt;&gt;0,SUM($CK253:CO253),0)</f>
        <v>0</v>
      </c>
      <c r="DL252" s="59">
        <f>IF($C252&lt;&gt;0,SUM($CK253:CP253),0)</f>
        <v>0</v>
      </c>
      <c r="DM252" s="59">
        <f>IF($C252&lt;&gt;0,SUM($CK253:CQ253),0)</f>
        <v>0</v>
      </c>
      <c r="DN252" s="59">
        <f>IF($C252&lt;&gt;0,SUM($CK253:CR253),0)</f>
        <v>0</v>
      </c>
      <c r="DO252" s="59">
        <f>IF($C252&lt;&gt;0,SUM($CK253:CS253),0)</f>
        <v>0</v>
      </c>
      <c r="DP252" s="59">
        <f>IF($C252&lt;&gt;0,SUM($CK253:CT253),0)</f>
        <v>0</v>
      </c>
      <c r="DQ252" s="59">
        <f>IF($C252&lt;&gt;0,SUM($CK253:CU253),0)</f>
        <v>0</v>
      </c>
      <c r="DR252" s="59">
        <f>IF($C252&lt;&gt;0,SUM($CK253:CV253),0)</f>
        <v>0</v>
      </c>
      <c r="DS252" s="59">
        <f>IF($C252&lt;&gt;0,SUM($CK253:CW253),0)</f>
        <v>0</v>
      </c>
      <c r="DT252" s="59">
        <f>IF($C252&lt;&gt;0,SUM($CK253:CX253),0)</f>
        <v>0</v>
      </c>
      <c r="DU252" s="59">
        <f>IF($C252&lt;&gt;0,SUM($CK253:CY253),0)</f>
        <v>0</v>
      </c>
      <c r="DV252" s="59">
        <f>IF($C252&lt;&gt;0,SUM($CK253:CZ253),0)</f>
        <v>0</v>
      </c>
      <c r="DW252" s="59">
        <f>IF($C252&lt;&gt;0,SUM($CK253:DA253),0)</f>
        <v>0</v>
      </c>
      <c r="DX252" s="59">
        <f>IF($C252&lt;&gt;0,SUM($CK253:DB253),0)</f>
        <v>0</v>
      </c>
      <c r="DY252" s="952" t="str">
        <f t="shared" si="184"/>
        <v/>
      </c>
    </row>
    <row r="253" spans="1:129" ht="13.5" hidden="1" thickBot="1">
      <c r="A253" s="3" t="str">
        <f t="shared" si="185"/>
        <v/>
      </c>
      <c r="B253" s="805">
        <f>Dados_GLOBAL_Inicial!E253</f>
        <v>0</v>
      </c>
      <c r="C253" s="953">
        <f>IF(IFERROR(VALUE(Dados_GLOBAL_Inicial!F253),0)=0,0,Dados_GLOBAL_Inicial!F253)</f>
        <v>0</v>
      </c>
      <c r="D253" s="830">
        <f>Dados_GLOBAL_Inicial!G253</f>
        <v>0</v>
      </c>
      <c r="E253" s="830" t="str">
        <f>IF(IFERROR(VLOOKUP(F253,Cod_Gde_Itens!$A$1:$B$80,2,FALSE),0)&gt;549,IFERROR(VLOOKUP(F253,Cod_Gde_Itens!$A$1:$B$80,2,FALSE),0),IF(Dados_GLOBAL_Inicial!H253=0,"",Dados_GLOBAL_Inicial!H253))</f>
        <v/>
      </c>
      <c r="F253" s="823">
        <f>Dados_GLOBAL_Inicial!I253</f>
        <v>0</v>
      </c>
      <c r="G253" s="824">
        <f>Dados_GLOBAL_Inicial!J253</f>
        <v>0</v>
      </c>
      <c r="H253" s="454">
        <f>Dados_GLOBAL_Inicial!K253</f>
        <v>0</v>
      </c>
      <c r="I253" s="970">
        <f>SUM('MEDIÇÃO_OBJETO (1)'!I253)</f>
        <v>0</v>
      </c>
      <c r="J253" s="455">
        <f t="shared" si="186"/>
        <v>0</v>
      </c>
      <c r="K253" s="451">
        <f t="shared" si="187"/>
        <v>0</v>
      </c>
      <c r="L253" s="452">
        <f t="shared" si="188"/>
        <v>0</v>
      </c>
      <c r="M253" s="809">
        <f t="shared" si="189"/>
        <v>0</v>
      </c>
      <c r="N253" s="810">
        <f>IF(IFERROR(VALUE(Dados_GLOBAL_Inicial!L253),0)=0,0,Dados_GLOBAL_Inicial!L253)</f>
        <v>0</v>
      </c>
      <c r="O253" s="812">
        <f>SUM('MEDIÇÃO_OBJETO (1)'!O253)</f>
        <v>0</v>
      </c>
      <c r="P253" s="812">
        <f>SUM('MEDIÇÃO_OBJETO (1)'!P253)</f>
        <v>0</v>
      </c>
      <c r="Q253" s="813">
        <f t="shared" si="190"/>
        <v>0</v>
      </c>
      <c r="R253" s="951"/>
      <c r="S253" s="815">
        <f>SUM('MEDIÇÃO_OBJETO (1)'!S253)</f>
        <v>0</v>
      </c>
      <c r="T253" s="815">
        <f>SUM('MEDIÇÃO_OBJETO (1)'!T253)</f>
        <v>0</v>
      </c>
      <c r="V253" s="19"/>
      <c r="W253" s="978">
        <f t="shared" si="191"/>
        <v>0</v>
      </c>
      <c r="X253" s="816">
        <f t="shared" si="192"/>
        <v>0</v>
      </c>
      <c r="Y253" s="816">
        <f t="shared" si="193"/>
        <v>0</v>
      </c>
      <c r="Z253" s="817">
        <f t="shared" si="194"/>
        <v>0</v>
      </c>
      <c r="AB253" s="453">
        <f t="shared" si="181"/>
        <v>0</v>
      </c>
      <c r="AC253" s="14">
        <f t="shared" si="195"/>
        <v>0</v>
      </c>
      <c r="AD253" s="819"/>
      <c r="AE253" s="631">
        <f t="shared" si="182"/>
        <v>0</v>
      </c>
      <c r="AF253" s="818">
        <f>SUM('MEDIÇÃO_OBJETO (1)'!AG253)</f>
        <v>0</v>
      </c>
      <c r="AG253" s="541">
        <f>SUM('MEDIÇÃO_OBJETO (1)'!AH253)</f>
        <v>0</v>
      </c>
      <c r="AH253" s="541">
        <f>SUM('MEDIÇÃO_OBJETO (1)'!AI253)</f>
        <v>0</v>
      </c>
      <c r="AI253" s="541">
        <f>SUM('MEDIÇÃO_OBJETO (1)'!AJ253)</f>
        <v>0</v>
      </c>
      <c r="AJ253" s="541">
        <f>SUM('MEDIÇÃO_OBJETO (1)'!AK253)</f>
        <v>0</v>
      </c>
      <c r="AK253" s="541">
        <f>SUM('MEDIÇÃO_OBJETO (1)'!AL253)</f>
        <v>0</v>
      </c>
      <c r="AL253" s="541">
        <f>SUM('MEDIÇÃO_OBJETO (1)'!AM253)</f>
        <v>0</v>
      </c>
      <c r="AM253" s="541">
        <f>SUM('MEDIÇÃO_OBJETO (1)'!AN253)</f>
        <v>0</v>
      </c>
      <c r="AN253" s="541">
        <f>SUM('MEDIÇÃO_OBJETO (1)'!AO253)</f>
        <v>0</v>
      </c>
      <c r="AO253" s="541">
        <f>SUM('MEDIÇÃO_OBJETO (1)'!AP253)</f>
        <v>0</v>
      </c>
      <c r="AP253" s="541">
        <f>SUM('MEDIÇÃO_OBJETO (1)'!AQ253)</f>
        <v>0</v>
      </c>
      <c r="AQ253" s="541">
        <f>SUM('MEDIÇÃO_OBJETO (1)'!AR253)</f>
        <v>0</v>
      </c>
      <c r="AR253" s="541">
        <f>SUM('MEDIÇÃO_OBJETO (1)'!AS253)</f>
        <v>0</v>
      </c>
      <c r="AS253" s="541">
        <f>SUM('MEDIÇÃO_OBJETO (1)'!AT253)</f>
        <v>0</v>
      </c>
      <c r="AT253" s="541">
        <f>SUM('MEDIÇÃO_OBJETO (1)'!AU253)</f>
        <v>0</v>
      </c>
      <c r="AU253" s="541">
        <f>SUM('MEDIÇÃO_OBJETO (1)'!AV253)</f>
        <v>0</v>
      </c>
      <c r="AV253" s="541">
        <f>SUM('MEDIÇÃO_OBJETO (1)'!AW253)</f>
        <v>0</v>
      </c>
      <c r="AW253" s="541">
        <f>SUM('MEDIÇÃO_OBJETO (1)'!AX253)</f>
        <v>0</v>
      </c>
      <c r="AX253" s="977"/>
      <c r="BN253" s="992">
        <f t="shared" si="196"/>
        <v>0</v>
      </c>
      <c r="BO253" s="538">
        <f t="shared" si="183"/>
        <v>0</v>
      </c>
      <c r="BP253" s="987">
        <f>IF(RESUMO_GLOBAL!$X$53="a",ROUND(AF253*$N253,RESUMO_GLOBAL!$X$54),IF(RESUMO_GLOBAL!$X$53="t",TRUNC(AF253*$N253,RESUMO_GLOBAL!$X$54),AF253*$N253))</f>
        <v>0</v>
      </c>
      <c r="BQ253" s="987">
        <f>IF(RESUMO_GLOBAL!$X$53="a",ROUND(AG253*$N253,RESUMO_GLOBAL!$X$54),IF(RESUMO_GLOBAL!$X$53="t",TRUNC(AG253*$N253,RESUMO_GLOBAL!$X$54),AG253*$N253))</f>
        <v>0</v>
      </c>
      <c r="BR253" s="987">
        <f>IF(RESUMO_GLOBAL!$X$53="a",ROUND(AH253*$N253,RESUMO_GLOBAL!$X$54),IF(RESUMO_GLOBAL!$X$53="t",TRUNC(AH253*$N253,RESUMO_GLOBAL!$X$54),AH253*$N253))</f>
        <v>0</v>
      </c>
      <c r="BS253" s="987">
        <f>IF(RESUMO_GLOBAL!$X$53="a",ROUND(AI253*$N253,RESUMO_GLOBAL!$X$54),IF(RESUMO_GLOBAL!$X$53="t",TRUNC(AI253*$N253,RESUMO_GLOBAL!$X$54),AI253*$N253))</f>
        <v>0</v>
      </c>
      <c r="BT253" s="987">
        <f>IF(RESUMO_GLOBAL!$X$53="a",ROUND(AJ253*$N253,RESUMO_GLOBAL!$X$54),IF(RESUMO_GLOBAL!$X$53="t",TRUNC(AJ253*$N253,RESUMO_GLOBAL!$X$54),AJ253*$N253))</f>
        <v>0</v>
      </c>
      <c r="BU253" s="987">
        <f>IF(RESUMO_GLOBAL!$X$53="a",ROUND(AK253*$N253,RESUMO_GLOBAL!$X$54),IF(RESUMO_GLOBAL!$X$53="t",TRUNC(AK253*$N253,RESUMO_GLOBAL!$X$54),AK253*$N253))</f>
        <v>0</v>
      </c>
      <c r="BV253" s="987">
        <f>IF(RESUMO_GLOBAL!$X$53="a",ROUND(AL253*$N253,RESUMO_GLOBAL!$X$54),IF(RESUMO_GLOBAL!$X$53="t",TRUNC(AL253*$N253,RESUMO_GLOBAL!$X$54),AL253*$N253))</f>
        <v>0</v>
      </c>
      <c r="BW253" s="987">
        <f>IF(RESUMO_GLOBAL!$X$53="a",ROUND(AM253*$N253,RESUMO_GLOBAL!$X$54),IF(RESUMO_GLOBAL!$X$53="t",TRUNC(AM253*$N253,RESUMO_GLOBAL!$X$54),AM253*$N253))</f>
        <v>0</v>
      </c>
      <c r="BX253" s="987">
        <f>IF(RESUMO_GLOBAL!$X$53="a",ROUND(AN253*$N253,RESUMO_GLOBAL!$X$54),IF(RESUMO_GLOBAL!$X$53="t",TRUNC(AN253*$N253,RESUMO_GLOBAL!$X$54),AN253*$N253))</f>
        <v>0</v>
      </c>
      <c r="BY253" s="987">
        <f>IF(RESUMO_GLOBAL!$X$53="a",ROUND(AO253*$N253,RESUMO_GLOBAL!$X$54),IF(RESUMO_GLOBAL!$X$53="t",TRUNC(AO253*$N253,RESUMO_GLOBAL!$X$54),AO253*$N253))</f>
        <v>0</v>
      </c>
      <c r="BZ253" s="987">
        <f>IF(RESUMO_GLOBAL!$X$53="a",ROUND(AP253*$N253,RESUMO_GLOBAL!$X$54),IF(RESUMO_GLOBAL!$X$53="t",TRUNC(AP253*$N253,RESUMO_GLOBAL!$X$54),AP253*$N253))</f>
        <v>0</v>
      </c>
      <c r="CA253" s="987">
        <f>IF(RESUMO_GLOBAL!$X$53="a",ROUND(AQ253*$N253,RESUMO_GLOBAL!$X$54),IF(RESUMO_GLOBAL!$X$53="t",TRUNC(AQ253*$N253,RESUMO_GLOBAL!$X$54),AQ253*$N253))</f>
        <v>0</v>
      </c>
      <c r="CB253" s="987">
        <f>IF(RESUMO_GLOBAL!$X$53="a",ROUND(AR253*$N253,RESUMO_GLOBAL!$X$54),IF(RESUMO_GLOBAL!$X$53="t",TRUNC(AR253*$N253,RESUMO_GLOBAL!$X$54),AR253*$N253))</f>
        <v>0</v>
      </c>
      <c r="CC253" s="987">
        <f>IF(RESUMO_GLOBAL!$X$53="a",ROUND(AS253*$N253,RESUMO_GLOBAL!$X$54),IF(RESUMO_GLOBAL!$X$53="t",TRUNC(AS253*$N253,RESUMO_GLOBAL!$X$54),AS253*$N253))</f>
        <v>0</v>
      </c>
      <c r="CD253" s="987">
        <f>IF(RESUMO_GLOBAL!$X$53="a",ROUND(AT253*$N253,RESUMO_GLOBAL!$X$54),IF(RESUMO_GLOBAL!$X$53="t",TRUNC(AT253*$N253,RESUMO_GLOBAL!$X$54),AT253*$N253))</f>
        <v>0</v>
      </c>
      <c r="CE253" s="987">
        <f>IF(RESUMO_GLOBAL!$X$53="a",ROUND(AU253*$N253,RESUMO_GLOBAL!$X$54),IF(RESUMO_GLOBAL!$X$53="t",TRUNC(AU253*$N253,RESUMO_GLOBAL!$X$54),AU253*$N253))</f>
        <v>0</v>
      </c>
      <c r="CF253" s="987">
        <f>IF(RESUMO_GLOBAL!$X$53="a",ROUND(AV253*$N253,RESUMO_GLOBAL!$X$54),IF(RESUMO_GLOBAL!$X$53="t",TRUNC(AV253*$N253,RESUMO_GLOBAL!$X$54),AV253*$N253))</f>
        <v>0</v>
      </c>
      <c r="CG253" s="987">
        <f>IF(RESUMO_GLOBAL!$X$53="a",ROUND(AW253*$N253,RESUMO_GLOBAL!$X$54),IF(RESUMO_GLOBAL!$X$53="t",TRUNC(AW253*$N253,RESUMO_GLOBAL!$X$54),AW253*$N253))</f>
        <v>0</v>
      </c>
      <c r="CK253" s="59">
        <f t="shared" si="162"/>
        <v>0</v>
      </c>
      <c r="CL253" s="59">
        <f t="shared" si="163"/>
        <v>0</v>
      </c>
      <c r="CM253" s="59">
        <f t="shared" si="164"/>
        <v>0</v>
      </c>
      <c r="CN253" s="59">
        <f t="shared" si="165"/>
        <v>0</v>
      </c>
      <c r="CO253" s="59">
        <f t="shared" si="166"/>
        <v>0</v>
      </c>
      <c r="CP253" s="59">
        <f t="shared" si="167"/>
        <v>0</v>
      </c>
      <c r="CQ253" s="59">
        <f t="shared" si="168"/>
        <v>0</v>
      </c>
      <c r="CR253" s="59">
        <f t="shared" si="169"/>
        <v>0</v>
      </c>
      <c r="CS253" s="59">
        <f t="shared" si="170"/>
        <v>0</v>
      </c>
      <c r="CT253" s="59">
        <f t="shared" si="171"/>
        <v>0</v>
      </c>
      <c r="CU253" s="59">
        <f t="shared" si="172"/>
        <v>0</v>
      </c>
      <c r="CV253" s="59">
        <f t="shared" si="173"/>
        <v>0</v>
      </c>
      <c r="CW253" s="59">
        <f t="shared" si="174"/>
        <v>0</v>
      </c>
      <c r="CX253" s="59">
        <f t="shared" si="175"/>
        <v>0</v>
      </c>
      <c r="CY253" s="59">
        <f t="shared" si="176"/>
        <v>0</v>
      </c>
      <c r="CZ253" s="59">
        <f t="shared" si="177"/>
        <v>0</v>
      </c>
      <c r="DA253" s="59">
        <f t="shared" si="178"/>
        <v>0</v>
      </c>
      <c r="DB253" s="59">
        <f t="shared" si="179"/>
        <v>0</v>
      </c>
      <c r="DE253">
        <f t="shared" si="161"/>
        <v>248</v>
      </c>
      <c r="DF253" t="str">
        <f t="shared" si="180"/>
        <v/>
      </c>
      <c r="DG253" s="59">
        <f>IF($C253&lt;&gt;0,SUM($CK254:CK254),0)</f>
        <v>0</v>
      </c>
      <c r="DH253" s="59">
        <f>IF($C253&lt;&gt;0,SUM($CK254:CL254),0)</f>
        <v>0</v>
      </c>
      <c r="DI253" s="59">
        <f>IF($C253&lt;&gt;0,SUM($CK254:CM254),0)</f>
        <v>0</v>
      </c>
      <c r="DJ253" s="59">
        <f>IF($C253&lt;&gt;0,SUM($CK254:CN254),0)</f>
        <v>0</v>
      </c>
      <c r="DK253" s="59">
        <f>IF($C253&lt;&gt;0,SUM($CK254:CO254),0)</f>
        <v>0</v>
      </c>
      <c r="DL253" s="59">
        <f>IF($C253&lt;&gt;0,SUM($CK254:CP254),0)</f>
        <v>0</v>
      </c>
      <c r="DM253" s="59">
        <f>IF($C253&lt;&gt;0,SUM($CK254:CQ254),0)</f>
        <v>0</v>
      </c>
      <c r="DN253" s="59">
        <f>IF($C253&lt;&gt;0,SUM($CK254:CR254),0)</f>
        <v>0</v>
      </c>
      <c r="DO253" s="59">
        <f>IF($C253&lt;&gt;0,SUM($CK254:CS254),0)</f>
        <v>0</v>
      </c>
      <c r="DP253" s="59">
        <f>IF($C253&lt;&gt;0,SUM($CK254:CT254),0)</f>
        <v>0</v>
      </c>
      <c r="DQ253" s="59">
        <f>IF($C253&lt;&gt;0,SUM($CK254:CU254),0)</f>
        <v>0</v>
      </c>
      <c r="DR253" s="59">
        <f>IF($C253&lt;&gt;0,SUM($CK254:CV254),0)</f>
        <v>0</v>
      </c>
      <c r="DS253" s="59">
        <f>IF($C253&lt;&gt;0,SUM($CK254:CW254),0)</f>
        <v>0</v>
      </c>
      <c r="DT253" s="59">
        <f>IF($C253&lt;&gt;0,SUM($CK254:CX254),0)</f>
        <v>0</v>
      </c>
      <c r="DU253" s="59">
        <f>IF($C253&lt;&gt;0,SUM($CK254:CY254),0)</f>
        <v>0</v>
      </c>
      <c r="DV253" s="59">
        <f>IF($C253&lt;&gt;0,SUM($CK254:CZ254),0)</f>
        <v>0</v>
      </c>
      <c r="DW253" s="59">
        <f>IF($C253&lt;&gt;0,SUM($CK254:DA254),0)</f>
        <v>0</v>
      </c>
      <c r="DX253" s="59">
        <f>IF($C253&lt;&gt;0,SUM($CK254:DB254),0)</f>
        <v>0</v>
      </c>
      <c r="DY253" s="952" t="str">
        <f t="shared" si="184"/>
        <v/>
      </c>
    </row>
    <row r="254" spans="1:129" ht="13.5" hidden="1" thickBot="1">
      <c r="A254" s="3" t="str">
        <f t="shared" si="185"/>
        <v/>
      </c>
      <c r="B254" s="805">
        <f>Dados_GLOBAL_Inicial!E254</f>
        <v>0</v>
      </c>
      <c r="C254" s="953">
        <f>IF(IFERROR(VALUE(Dados_GLOBAL_Inicial!F254),0)=0,0,Dados_GLOBAL_Inicial!F254)</f>
        <v>0</v>
      </c>
      <c r="D254" s="830">
        <f>Dados_GLOBAL_Inicial!G254</f>
        <v>0</v>
      </c>
      <c r="E254" s="830" t="str">
        <f>IF(IFERROR(VLOOKUP(F254,Cod_Gde_Itens!$A$1:$B$80,2,FALSE),0)&gt;549,IFERROR(VLOOKUP(F254,Cod_Gde_Itens!$A$1:$B$80,2,FALSE),0),IF(Dados_GLOBAL_Inicial!H254=0,"",Dados_GLOBAL_Inicial!H254))</f>
        <v/>
      </c>
      <c r="F254" s="823">
        <f>Dados_GLOBAL_Inicial!I254</f>
        <v>0</v>
      </c>
      <c r="G254" s="824">
        <f>Dados_GLOBAL_Inicial!J254</f>
        <v>0</v>
      </c>
      <c r="H254" s="454">
        <f>Dados_GLOBAL_Inicial!K254</f>
        <v>0</v>
      </c>
      <c r="I254" s="970">
        <f>SUM('MEDIÇÃO_OBJETO (1)'!I254)</f>
        <v>0</v>
      </c>
      <c r="J254" s="455">
        <f t="shared" si="186"/>
        <v>0</v>
      </c>
      <c r="K254" s="451">
        <f t="shared" si="187"/>
        <v>0</v>
      </c>
      <c r="L254" s="452">
        <f t="shared" si="188"/>
        <v>0</v>
      </c>
      <c r="M254" s="809">
        <f t="shared" si="189"/>
        <v>0</v>
      </c>
      <c r="N254" s="810">
        <f>IF(IFERROR(VALUE(Dados_GLOBAL_Inicial!L254),0)=0,0,Dados_GLOBAL_Inicial!L254)</f>
        <v>0</v>
      </c>
      <c r="O254" s="812">
        <f>SUM('MEDIÇÃO_OBJETO (1)'!O254)</f>
        <v>0</v>
      </c>
      <c r="P254" s="812">
        <f>SUM('MEDIÇÃO_OBJETO (1)'!P254)</f>
        <v>0</v>
      </c>
      <c r="Q254" s="813">
        <f t="shared" si="190"/>
        <v>0</v>
      </c>
      <c r="R254" s="951"/>
      <c r="S254" s="815">
        <f>SUM('MEDIÇÃO_OBJETO (1)'!S254)</f>
        <v>0</v>
      </c>
      <c r="T254" s="815">
        <f>SUM('MEDIÇÃO_OBJETO (1)'!T254)</f>
        <v>0</v>
      </c>
      <c r="V254" s="19"/>
      <c r="W254" s="978">
        <f t="shared" si="191"/>
        <v>0</v>
      </c>
      <c r="X254" s="816">
        <f t="shared" si="192"/>
        <v>0</v>
      </c>
      <c r="Y254" s="816">
        <f t="shared" si="193"/>
        <v>0</v>
      </c>
      <c r="Z254" s="817">
        <f t="shared" si="194"/>
        <v>0</v>
      </c>
      <c r="AB254" s="453">
        <f t="shared" si="181"/>
        <v>0</v>
      </c>
      <c r="AC254" s="14">
        <f t="shared" si="195"/>
        <v>0</v>
      </c>
      <c r="AD254" s="819"/>
      <c r="AE254" s="631">
        <f t="shared" si="182"/>
        <v>0</v>
      </c>
      <c r="AF254" s="818">
        <f>SUM('MEDIÇÃO_OBJETO (1)'!AG254)</f>
        <v>0</v>
      </c>
      <c r="AG254" s="541">
        <f>SUM('MEDIÇÃO_OBJETO (1)'!AH254)</f>
        <v>0</v>
      </c>
      <c r="AH254" s="541">
        <f>SUM('MEDIÇÃO_OBJETO (1)'!AI254)</f>
        <v>0</v>
      </c>
      <c r="AI254" s="541">
        <f>SUM('MEDIÇÃO_OBJETO (1)'!AJ254)</f>
        <v>0</v>
      </c>
      <c r="AJ254" s="541">
        <f>SUM('MEDIÇÃO_OBJETO (1)'!AK254)</f>
        <v>0</v>
      </c>
      <c r="AK254" s="541">
        <f>SUM('MEDIÇÃO_OBJETO (1)'!AL254)</f>
        <v>0</v>
      </c>
      <c r="AL254" s="541">
        <f>SUM('MEDIÇÃO_OBJETO (1)'!AM254)</f>
        <v>0</v>
      </c>
      <c r="AM254" s="541">
        <f>SUM('MEDIÇÃO_OBJETO (1)'!AN254)</f>
        <v>0</v>
      </c>
      <c r="AN254" s="541">
        <f>SUM('MEDIÇÃO_OBJETO (1)'!AO254)</f>
        <v>0</v>
      </c>
      <c r="AO254" s="541">
        <f>SUM('MEDIÇÃO_OBJETO (1)'!AP254)</f>
        <v>0</v>
      </c>
      <c r="AP254" s="541">
        <f>SUM('MEDIÇÃO_OBJETO (1)'!AQ254)</f>
        <v>0</v>
      </c>
      <c r="AQ254" s="541">
        <f>SUM('MEDIÇÃO_OBJETO (1)'!AR254)</f>
        <v>0</v>
      </c>
      <c r="AR254" s="541">
        <f>SUM('MEDIÇÃO_OBJETO (1)'!AS254)</f>
        <v>0</v>
      </c>
      <c r="AS254" s="541">
        <f>SUM('MEDIÇÃO_OBJETO (1)'!AT254)</f>
        <v>0</v>
      </c>
      <c r="AT254" s="541">
        <f>SUM('MEDIÇÃO_OBJETO (1)'!AU254)</f>
        <v>0</v>
      </c>
      <c r="AU254" s="541">
        <f>SUM('MEDIÇÃO_OBJETO (1)'!AV254)</f>
        <v>0</v>
      </c>
      <c r="AV254" s="541">
        <f>SUM('MEDIÇÃO_OBJETO (1)'!AW254)</f>
        <v>0</v>
      </c>
      <c r="AW254" s="541">
        <f>SUM('MEDIÇÃO_OBJETO (1)'!AX254)</f>
        <v>0</v>
      </c>
      <c r="AX254" s="977"/>
      <c r="BN254" s="992">
        <f t="shared" si="196"/>
        <v>0</v>
      </c>
      <c r="BO254" s="538">
        <f t="shared" si="183"/>
        <v>0</v>
      </c>
      <c r="BP254" s="987">
        <f>IF(RESUMO_GLOBAL!$X$53="a",ROUND(AF254*$N254,RESUMO_GLOBAL!$X$54),IF(RESUMO_GLOBAL!$X$53="t",TRUNC(AF254*$N254,RESUMO_GLOBAL!$X$54),AF254*$N254))</f>
        <v>0</v>
      </c>
      <c r="BQ254" s="987">
        <f>IF(RESUMO_GLOBAL!$X$53="a",ROUND(AG254*$N254,RESUMO_GLOBAL!$X$54),IF(RESUMO_GLOBAL!$X$53="t",TRUNC(AG254*$N254,RESUMO_GLOBAL!$X$54),AG254*$N254))</f>
        <v>0</v>
      </c>
      <c r="BR254" s="987">
        <f>IF(RESUMO_GLOBAL!$X$53="a",ROUND(AH254*$N254,RESUMO_GLOBAL!$X$54),IF(RESUMO_GLOBAL!$X$53="t",TRUNC(AH254*$N254,RESUMO_GLOBAL!$X$54),AH254*$N254))</f>
        <v>0</v>
      </c>
      <c r="BS254" s="987">
        <f>IF(RESUMO_GLOBAL!$X$53="a",ROUND(AI254*$N254,RESUMO_GLOBAL!$X$54),IF(RESUMO_GLOBAL!$X$53="t",TRUNC(AI254*$N254,RESUMO_GLOBAL!$X$54),AI254*$N254))</f>
        <v>0</v>
      </c>
      <c r="BT254" s="987">
        <f>IF(RESUMO_GLOBAL!$X$53="a",ROUND(AJ254*$N254,RESUMO_GLOBAL!$X$54),IF(RESUMO_GLOBAL!$X$53="t",TRUNC(AJ254*$N254,RESUMO_GLOBAL!$X$54),AJ254*$N254))</f>
        <v>0</v>
      </c>
      <c r="BU254" s="987">
        <f>IF(RESUMO_GLOBAL!$X$53="a",ROUND(AK254*$N254,RESUMO_GLOBAL!$X$54),IF(RESUMO_GLOBAL!$X$53="t",TRUNC(AK254*$N254,RESUMO_GLOBAL!$X$54),AK254*$N254))</f>
        <v>0</v>
      </c>
      <c r="BV254" s="987">
        <f>IF(RESUMO_GLOBAL!$X$53="a",ROUND(AL254*$N254,RESUMO_GLOBAL!$X$54),IF(RESUMO_GLOBAL!$X$53="t",TRUNC(AL254*$N254,RESUMO_GLOBAL!$X$54),AL254*$N254))</f>
        <v>0</v>
      </c>
      <c r="BW254" s="987">
        <f>IF(RESUMO_GLOBAL!$X$53="a",ROUND(AM254*$N254,RESUMO_GLOBAL!$X$54),IF(RESUMO_GLOBAL!$X$53="t",TRUNC(AM254*$N254,RESUMO_GLOBAL!$X$54),AM254*$N254))</f>
        <v>0</v>
      </c>
      <c r="BX254" s="987">
        <f>IF(RESUMO_GLOBAL!$X$53="a",ROUND(AN254*$N254,RESUMO_GLOBAL!$X$54),IF(RESUMO_GLOBAL!$X$53="t",TRUNC(AN254*$N254,RESUMO_GLOBAL!$X$54),AN254*$N254))</f>
        <v>0</v>
      </c>
      <c r="BY254" s="987">
        <f>IF(RESUMO_GLOBAL!$X$53="a",ROUND(AO254*$N254,RESUMO_GLOBAL!$X$54),IF(RESUMO_GLOBAL!$X$53="t",TRUNC(AO254*$N254,RESUMO_GLOBAL!$X$54),AO254*$N254))</f>
        <v>0</v>
      </c>
      <c r="BZ254" s="987">
        <f>IF(RESUMO_GLOBAL!$X$53="a",ROUND(AP254*$N254,RESUMO_GLOBAL!$X$54),IF(RESUMO_GLOBAL!$X$53="t",TRUNC(AP254*$N254,RESUMO_GLOBAL!$X$54),AP254*$N254))</f>
        <v>0</v>
      </c>
      <c r="CA254" s="987">
        <f>IF(RESUMO_GLOBAL!$X$53="a",ROUND(AQ254*$N254,RESUMO_GLOBAL!$X$54),IF(RESUMO_GLOBAL!$X$53="t",TRUNC(AQ254*$N254,RESUMO_GLOBAL!$X$54),AQ254*$N254))</f>
        <v>0</v>
      </c>
      <c r="CB254" s="987">
        <f>IF(RESUMO_GLOBAL!$X$53="a",ROUND(AR254*$N254,RESUMO_GLOBAL!$X$54),IF(RESUMO_GLOBAL!$X$53="t",TRUNC(AR254*$N254,RESUMO_GLOBAL!$X$54),AR254*$N254))</f>
        <v>0</v>
      </c>
      <c r="CC254" s="987">
        <f>IF(RESUMO_GLOBAL!$X$53="a",ROUND(AS254*$N254,RESUMO_GLOBAL!$X$54),IF(RESUMO_GLOBAL!$X$53="t",TRUNC(AS254*$N254,RESUMO_GLOBAL!$X$54),AS254*$N254))</f>
        <v>0</v>
      </c>
      <c r="CD254" s="987">
        <f>IF(RESUMO_GLOBAL!$X$53="a",ROUND(AT254*$N254,RESUMO_GLOBAL!$X$54),IF(RESUMO_GLOBAL!$X$53="t",TRUNC(AT254*$N254,RESUMO_GLOBAL!$X$54),AT254*$N254))</f>
        <v>0</v>
      </c>
      <c r="CE254" s="987">
        <f>IF(RESUMO_GLOBAL!$X$53="a",ROUND(AU254*$N254,RESUMO_GLOBAL!$X$54),IF(RESUMO_GLOBAL!$X$53="t",TRUNC(AU254*$N254,RESUMO_GLOBAL!$X$54),AU254*$N254))</f>
        <v>0</v>
      </c>
      <c r="CF254" s="987">
        <f>IF(RESUMO_GLOBAL!$X$53="a",ROUND(AV254*$N254,RESUMO_GLOBAL!$X$54),IF(RESUMO_GLOBAL!$X$53="t",TRUNC(AV254*$N254,RESUMO_GLOBAL!$X$54),AV254*$N254))</f>
        <v>0</v>
      </c>
      <c r="CG254" s="987">
        <f>IF(RESUMO_GLOBAL!$X$53="a",ROUND(AW254*$N254,RESUMO_GLOBAL!$X$54),IF(RESUMO_GLOBAL!$X$53="t",TRUNC(AW254*$N254,RESUMO_GLOBAL!$X$54),AW254*$N254))</f>
        <v>0</v>
      </c>
      <c r="CK254" s="59">
        <f t="shared" si="162"/>
        <v>0</v>
      </c>
      <c r="CL254" s="59">
        <f t="shared" si="163"/>
        <v>0</v>
      </c>
      <c r="CM254" s="59">
        <f t="shared" si="164"/>
        <v>0</v>
      </c>
      <c r="CN254" s="59">
        <f t="shared" si="165"/>
        <v>0</v>
      </c>
      <c r="CO254" s="59">
        <f t="shared" si="166"/>
        <v>0</v>
      </c>
      <c r="CP254" s="59">
        <f t="shared" si="167"/>
        <v>0</v>
      </c>
      <c r="CQ254" s="59">
        <f t="shared" si="168"/>
        <v>0</v>
      </c>
      <c r="CR254" s="59">
        <f t="shared" si="169"/>
        <v>0</v>
      </c>
      <c r="CS254" s="59">
        <f t="shared" si="170"/>
        <v>0</v>
      </c>
      <c r="CT254" s="59">
        <f t="shared" si="171"/>
        <v>0</v>
      </c>
      <c r="CU254" s="59">
        <f t="shared" si="172"/>
        <v>0</v>
      </c>
      <c r="CV254" s="59">
        <f t="shared" si="173"/>
        <v>0</v>
      </c>
      <c r="CW254" s="59">
        <f t="shared" si="174"/>
        <v>0</v>
      </c>
      <c r="CX254" s="59">
        <f t="shared" si="175"/>
        <v>0</v>
      </c>
      <c r="CY254" s="59">
        <f t="shared" si="176"/>
        <v>0</v>
      </c>
      <c r="CZ254" s="59">
        <f t="shared" si="177"/>
        <v>0</v>
      </c>
      <c r="DA254" s="59">
        <f t="shared" si="178"/>
        <v>0</v>
      </c>
      <c r="DB254" s="59">
        <f t="shared" si="179"/>
        <v>0</v>
      </c>
      <c r="DE254">
        <f t="shared" si="161"/>
        <v>249</v>
      </c>
      <c r="DF254" t="str">
        <f t="shared" si="180"/>
        <v/>
      </c>
      <c r="DG254" s="59">
        <f>IF($C254&lt;&gt;0,SUM($CK255:CK255),0)</f>
        <v>0</v>
      </c>
      <c r="DH254" s="59">
        <f>IF($C254&lt;&gt;0,SUM($CK255:CL255),0)</f>
        <v>0</v>
      </c>
      <c r="DI254" s="59">
        <f>IF($C254&lt;&gt;0,SUM($CK255:CM255),0)</f>
        <v>0</v>
      </c>
      <c r="DJ254" s="59">
        <f>IF($C254&lt;&gt;0,SUM($CK255:CN255),0)</f>
        <v>0</v>
      </c>
      <c r="DK254" s="59">
        <f>IF($C254&lt;&gt;0,SUM($CK255:CO255),0)</f>
        <v>0</v>
      </c>
      <c r="DL254" s="59">
        <f>IF($C254&lt;&gt;0,SUM($CK255:CP255),0)</f>
        <v>0</v>
      </c>
      <c r="DM254" s="59">
        <f>IF($C254&lt;&gt;0,SUM($CK255:CQ255),0)</f>
        <v>0</v>
      </c>
      <c r="DN254" s="59">
        <f>IF($C254&lt;&gt;0,SUM($CK255:CR255),0)</f>
        <v>0</v>
      </c>
      <c r="DO254" s="59">
        <f>IF($C254&lt;&gt;0,SUM($CK255:CS255),0)</f>
        <v>0</v>
      </c>
      <c r="DP254" s="59">
        <f>IF($C254&lt;&gt;0,SUM($CK255:CT255),0)</f>
        <v>0</v>
      </c>
      <c r="DQ254" s="59">
        <f>IF($C254&lt;&gt;0,SUM($CK255:CU255),0)</f>
        <v>0</v>
      </c>
      <c r="DR254" s="59">
        <f>IF($C254&lt;&gt;0,SUM($CK255:CV255),0)</f>
        <v>0</v>
      </c>
      <c r="DS254" s="59">
        <f>IF($C254&lt;&gt;0,SUM($CK255:CW255),0)</f>
        <v>0</v>
      </c>
      <c r="DT254" s="59">
        <f>IF($C254&lt;&gt;0,SUM($CK255:CX255),0)</f>
        <v>0</v>
      </c>
      <c r="DU254" s="59">
        <f>IF($C254&lt;&gt;0,SUM($CK255:CY255),0)</f>
        <v>0</v>
      </c>
      <c r="DV254" s="59">
        <f>IF($C254&lt;&gt;0,SUM($CK255:CZ255),0)</f>
        <v>0</v>
      </c>
      <c r="DW254" s="59">
        <f>IF($C254&lt;&gt;0,SUM($CK255:DA255),0)</f>
        <v>0</v>
      </c>
      <c r="DX254" s="59">
        <f>IF($C254&lt;&gt;0,SUM($CK255:DB255),0)</f>
        <v>0</v>
      </c>
      <c r="DY254" s="952" t="str">
        <f t="shared" si="184"/>
        <v/>
      </c>
    </row>
    <row r="255" spans="1:129" ht="13.5" hidden="1" thickBot="1">
      <c r="A255" s="3" t="str">
        <f t="shared" si="185"/>
        <v/>
      </c>
      <c r="B255" s="805">
        <f>Dados_GLOBAL_Inicial!E255</f>
        <v>0</v>
      </c>
      <c r="C255" s="953">
        <f>IF(IFERROR(VALUE(Dados_GLOBAL_Inicial!F255),0)=0,0,Dados_GLOBAL_Inicial!F255)</f>
        <v>0</v>
      </c>
      <c r="D255" s="830">
        <f>Dados_GLOBAL_Inicial!G255</f>
        <v>0</v>
      </c>
      <c r="E255" s="830" t="str">
        <f>IF(IFERROR(VLOOKUP(F255,Cod_Gde_Itens!$A$1:$B$80,2,FALSE),0)&gt;549,IFERROR(VLOOKUP(F255,Cod_Gde_Itens!$A$1:$B$80,2,FALSE),0),IF(Dados_GLOBAL_Inicial!H255=0,"",Dados_GLOBAL_Inicial!H255))</f>
        <v/>
      </c>
      <c r="F255" s="823">
        <f>Dados_GLOBAL_Inicial!I255</f>
        <v>0</v>
      </c>
      <c r="G255" s="824">
        <f>Dados_GLOBAL_Inicial!J255</f>
        <v>0</v>
      </c>
      <c r="H255" s="454">
        <f>Dados_GLOBAL_Inicial!K255</f>
        <v>0</v>
      </c>
      <c r="I255" s="970">
        <f>SUM('MEDIÇÃO_OBJETO (1)'!I255)</f>
        <v>0</v>
      </c>
      <c r="J255" s="455">
        <f t="shared" si="186"/>
        <v>0</v>
      </c>
      <c r="K255" s="451">
        <f t="shared" si="187"/>
        <v>0</v>
      </c>
      <c r="L255" s="452">
        <f t="shared" si="188"/>
        <v>0</v>
      </c>
      <c r="M255" s="809">
        <f t="shared" si="189"/>
        <v>0</v>
      </c>
      <c r="N255" s="810">
        <f>IF(IFERROR(VALUE(Dados_GLOBAL_Inicial!L255),0)=0,0,Dados_GLOBAL_Inicial!L255)</f>
        <v>0</v>
      </c>
      <c r="O255" s="812">
        <f>SUM('MEDIÇÃO_OBJETO (1)'!O255)</f>
        <v>0</v>
      </c>
      <c r="P255" s="812">
        <f>SUM('MEDIÇÃO_OBJETO (1)'!P255)</f>
        <v>0</v>
      </c>
      <c r="Q255" s="813">
        <f t="shared" si="190"/>
        <v>0</v>
      </c>
      <c r="R255" s="951"/>
      <c r="S255" s="815">
        <f>SUM('MEDIÇÃO_OBJETO (1)'!S255)</f>
        <v>0</v>
      </c>
      <c r="T255" s="815">
        <f>SUM('MEDIÇÃO_OBJETO (1)'!T255)</f>
        <v>0</v>
      </c>
      <c r="V255" s="19"/>
      <c r="W255" s="978">
        <f t="shared" si="191"/>
        <v>0</v>
      </c>
      <c r="X255" s="816">
        <f t="shared" si="192"/>
        <v>0</v>
      </c>
      <c r="Y255" s="816">
        <f t="shared" si="193"/>
        <v>0</v>
      </c>
      <c r="Z255" s="817">
        <f t="shared" si="194"/>
        <v>0</v>
      </c>
      <c r="AB255" s="453">
        <f t="shared" si="181"/>
        <v>0</v>
      </c>
      <c r="AC255" s="14">
        <f t="shared" si="195"/>
        <v>0</v>
      </c>
      <c r="AD255" s="819"/>
      <c r="AE255" s="631">
        <f t="shared" si="182"/>
        <v>0</v>
      </c>
      <c r="AF255" s="818">
        <f>SUM('MEDIÇÃO_OBJETO (1)'!AG255)</f>
        <v>0</v>
      </c>
      <c r="AG255" s="541">
        <f>SUM('MEDIÇÃO_OBJETO (1)'!AH255)</f>
        <v>0</v>
      </c>
      <c r="AH255" s="541">
        <f>SUM('MEDIÇÃO_OBJETO (1)'!AI255)</f>
        <v>0</v>
      </c>
      <c r="AI255" s="541">
        <f>SUM('MEDIÇÃO_OBJETO (1)'!AJ255)</f>
        <v>0</v>
      </c>
      <c r="AJ255" s="541">
        <f>SUM('MEDIÇÃO_OBJETO (1)'!AK255)</f>
        <v>0</v>
      </c>
      <c r="AK255" s="541">
        <f>SUM('MEDIÇÃO_OBJETO (1)'!AL255)</f>
        <v>0</v>
      </c>
      <c r="AL255" s="541">
        <f>SUM('MEDIÇÃO_OBJETO (1)'!AM255)</f>
        <v>0</v>
      </c>
      <c r="AM255" s="541">
        <f>SUM('MEDIÇÃO_OBJETO (1)'!AN255)</f>
        <v>0</v>
      </c>
      <c r="AN255" s="541">
        <f>SUM('MEDIÇÃO_OBJETO (1)'!AO255)</f>
        <v>0</v>
      </c>
      <c r="AO255" s="541">
        <f>SUM('MEDIÇÃO_OBJETO (1)'!AP255)</f>
        <v>0</v>
      </c>
      <c r="AP255" s="541">
        <f>SUM('MEDIÇÃO_OBJETO (1)'!AQ255)</f>
        <v>0</v>
      </c>
      <c r="AQ255" s="541">
        <f>SUM('MEDIÇÃO_OBJETO (1)'!AR255)</f>
        <v>0</v>
      </c>
      <c r="AR255" s="541">
        <f>SUM('MEDIÇÃO_OBJETO (1)'!AS255)</f>
        <v>0</v>
      </c>
      <c r="AS255" s="541">
        <f>SUM('MEDIÇÃO_OBJETO (1)'!AT255)</f>
        <v>0</v>
      </c>
      <c r="AT255" s="541">
        <f>SUM('MEDIÇÃO_OBJETO (1)'!AU255)</f>
        <v>0</v>
      </c>
      <c r="AU255" s="541">
        <f>SUM('MEDIÇÃO_OBJETO (1)'!AV255)</f>
        <v>0</v>
      </c>
      <c r="AV255" s="541">
        <f>SUM('MEDIÇÃO_OBJETO (1)'!AW255)</f>
        <v>0</v>
      </c>
      <c r="AW255" s="541">
        <f>SUM('MEDIÇÃO_OBJETO (1)'!AX255)</f>
        <v>0</v>
      </c>
      <c r="AX255" s="977"/>
      <c r="BN255" s="992">
        <f t="shared" si="196"/>
        <v>0</v>
      </c>
      <c r="BO255" s="538">
        <f t="shared" si="183"/>
        <v>0</v>
      </c>
      <c r="BP255" s="987">
        <f>IF(RESUMO_GLOBAL!$X$53="a",ROUND(AF255*$N255,RESUMO_GLOBAL!$X$54),IF(RESUMO_GLOBAL!$X$53="t",TRUNC(AF255*$N255,RESUMO_GLOBAL!$X$54),AF255*$N255))</f>
        <v>0</v>
      </c>
      <c r="BQ255" s="987">
        <f>IF(RESUMO_GLOBAL!$X$53="a",ROUND(AG255*$N255,RESUMO_GLOBAL!$X$54),IF(RESUMO_GLOBAL!$X$53="t",TRUNC(AG255*$N255,RESUMO_GLOBAL!$X$54),AG255*$N255))</f>
        <v>0</v>
      </c>
      <c r="BR255" s="987">
        <f>IF(RESUMO_GLOBAL!$X$53="a",ROUND(AH255*$N255,RESUMO_GLOBAL!$X$54),IF(RESUMO_GLOBAL!$X$53="t",TRUNC(AH255*$N255,RESUMO_GLOBAL!$X$54),AH255*$N255))</f>
        <v>0</v>
      </c>
      <c r="BS255" s="987">
        <f>IF(RESUMO_GLOBAL!$X$53="a",ROUND(AI255*$N255,RESUMO_GLOBAL!$X$54),IF(RESUMO_GLOBAL!$X$53="t",TRUNC(AI255*$N255,RESUMO_GLOBAL!$X$54),AI255*$N255))</f>
        <v>0</v>
      </c>
      <c r="BT255" s="987">
        <f>IF(RESUMO_GLOBAL!$X$53="a",ROUND(AJ255*$N255,RESUMO_GLOBAL!$X$54),IF(RESUMO_GLOBAL!$X$53="t",TRUNC(AJ255*$N255,RESUMO_GLOBAL!$X$54),AJ255*$N255))</f>
        <v>0</v>
      </c>
      <c r="BU255" s="987">
        <f>IF(RESUMO_GLOBAL!$X$53="a",ROUND(AK255*$N255,RESUMO_GLOBAL!$X$54),IF(RESUMO_GLOBAL!$X$53="t",TRUNC(AK255*$N255,RESUMO_GLOBAL!$X$54),AK255*$N255))</f>
        <v>0</v>
      </c>
      <c r="BV255" s="987">
        <f>IF(RESUMO_GLOBAL!$X$53="a",ROUND(AL255*$N255,RESUMO_GLOBAL!$X$54),IF(RESUMO_GLOBAL!$X$53="t",TRUNC(AL255*$N255,RESUMO_GLOBAL!$X$54),AL255*$N255))</f>
        <v>0</v>
      </c>
      <c r="BW255" s="987">
        <f>IF(RESUMO_GLOBAL!$X$53="a",ROUND(AM255*$N255,RESUMO_GLOBAL!$X$54),IF(RESUMO_GLOBAL!$X$53="t",TRUNC(AM255*$N255,RESUMO_GLOBAL!$X$54),AM255*$N255))</f>
        <v>0</v>
      </c>
      <c r="BX255" s="987">
        <f>IF(RESUMO_GLOBAL!$X$53="a",ROUND(AN255*$N255,RESUMO_GLOBAL!$X$54),IF(RESUMO_GLOBAL!$X$53="t",TRUNC(AN255*$N255,RESUMO_GLOBAL!$X$54),AN255*$N255))</f>
        <v>0</v>
      </c>
      <c r="BY255" s="987">
        <f>IF(RESUMO_GLOBAL!$X$53="a",ROUND(AO255*$N255,RESUMO_GLOBAL!$X$54),IF(RESUMO_GLOBAL!$X$53="t",TRUNC(AO255*$N255,RESUMO_GLOBAL!$X$54),AO255*$N255))</f>
        <v>0</v>
      </c>
      <c r="BZ255" s="987">
        <f>IF(RESUMO_GLOBAL!$X$53="a",ROUND(AP255*$N255,RESUMO_GLOBAL!$X$54),IF(RESUMO_GLOBAL!$X$53="t",TRUNC(AP255*$N255,RESUMO_GLOBAL!$X$54),AP255*$N255))</f>
        <v>0</v>
      </c>
      <c r="CA255" s="987">
        <f>IF(RESUMO_GLOBAL!$X$53="a",ROUND(AQ255*$N255,RESUMO_GLOBAL!$X$54),IF(RESUMO_GLOBAL!$X$53="t",TRUNC(AQ255*$N255,RESUMO_GLOBAL!$X$54),AQ255*$N255))</f>
        <v>0</v>
      </c>
      <c r="CB255" s="987">
        <f>IF(RESUMO_GLOBAL!$X$53="a",ROUND(AR255*$N255,RESUMO_GLOBAL!$X$54),IF(RESUMO_GLOBAL!$X$53="t",TRUNC(AR255*$N255,RESUMO_GLOBAL!$X$54),AR255*$N255))</f>
        <v>0</v>
      </c>
      <c r="CC255" s="987">
        <f>IF(RESUMO_GLOBAL!$X$53="a",ROUND(AS255*$N255,RESUMO_GLOBAL!$X$54),IF(RESUMO_GLOBAL!$X$53="t",TRUNC(AS255*$N255,RESUMO_GLOBAL!$X$54),AS255*$N255))</f>
        <v>0</v>
      </c>
      <c r="CD255" s="987">
        <f>IF(RESUMO_GLOBAL!$X$53="a",ROUND(AT255*$N255,RESUMO_GLOBAL!$X$54),IF(RESUMO_GLOBAL!$X$53="t",TRUNC(AT255*$N255,RESUMO_GLOBAL!$X$54),AT255*$N255))</f>
        <v>0</v>
      </c>
      <c r="CE255" s="987">
        <f>IF(RESUMO_GLOBAL!$X$53="a",ROUND(AU255*$N255,RESUMO_GLOBAL!$X$54),IF(RESUMO_GLOBAL!$X$53="t",TRUNC(AU255*$N255,RESUMO_GLOBAL!$X$54),AU255*$N255))</f>
        <v>0</v>
      </c>
      <c r="CF255" s="987">
        <f>IF(RESUMO_GLOBAL!$X$53="a",ROUND(AV255*$N255,RESUMO_GLOBAL!$X$54),IF(RESUMO_GLOBAL!$X$53="t",TRUNC(AV255*$N255,RESUMO_GLOBAL!$X$54),AV255*$N255))</f>
        <v>0</v>
      </c>
      <c r="CG255" s="987">
        <f>IF(RESUMO_GLOBAL!$X$53="a",ROUND(AW255*$N255,RESUMO_GLOBAL!$X$54),IF(RESUMO_GLOBAL!$X$53="t",TRUNC(AW255*$N255,RESUMO_GLOBAL!$X$54),AW255*$N255))</f>
        <v>0</v>
      </c>
      <c r="CK255" s="59">
        <f t="shared" si="162"/>
        <v>0</v>
      </c>
      <c r="CL255" s="59">
        <f t="shared" si="163"/>
        <v>0</v>
      </c>
      <c r="CM255" s="59">
        <f t="shared" si="164"/>
        <v>0</v>
      </c>
      <c r="CN255" s="59">
        <f t="shared" si="165"/>
        <v>0</v>
      </c>
      <c r="CO255" s="59">
        <f t="shared" si="166"/>
        <v>0</v>
      </c>
      <c r="CP255" s="59">
        <f t="shared" si="167"/>
        <v>0</v>
      </c>
      <c r="CQ255" s="59">
        <f t="shared" si="168"/>
        <v>0</v>
      </c>
      <c r="CR255" s="59">
        <f t="shared" si="169"/>
        <v>0</v>
      </c>
      <c r="CS255" s="59">
        <f t="shared" si="170"/>
        <v>0</v>
      </c>
      <c r="CT255" s="59">
        <f t="shared" si="171"/>
        <v>0</v>
      </c>
      <c r="CU255" s="59">
        <f t="shared" si="172"/>
        <v>0</v>
      </c>
      <c r="CV255" s="59">
        <f t="shared" si="173"/>
        <v>0</v>
      </c>
      <c r="CW255" s="59">
        <f t="shared" si="174"/>
        <v>0</v>
      </c>
      <c r="CX255" s="59">
        <f t="shared" si="175"/>
        <v>0</v>
      </c>
      <c r="CY255" s="59">
        <f t="shared" si="176"/>
        <v>0</v>
      </c>
      <c r="CZ255" s="59">
        <f t="shared" si="177"/>
        <v>0</v>
      </c>
      <c r="DA255" s="59">
        <f t="shared" si="178"/>
        <v>0</v>
      </c>
      <c r="DB255" s="59">
        <f t="shared" si="179"/>
        <v>0</v>
      </c>
      <c r="DE255">
        <f t="shared" si="161"/>
        <v>250</v>
      </c>
      <c r="DF255" t="str">
        <f t="shared" si="180"/>
        <v/>
      </c>
      <c r="DG255" s="59">
        <f>IF($C255&lt;&gt;0,SUM($CK256:CK256),0)</f>
        <v>0</v>
      </c>
      <c r="DH255" s="59">
        <f>IF($C255&lt;&gt;0,SUM($CK256:CL256),0)</f>
        <v>0</v>
      </c>
      <c r="DI255" s="59">
        <f>IF($C255&lt;&gt;0,SUM($CK256:CM256),0)</f>
        <v>0</v>
      </c>
      <c r="DJ255" s="59">
        <f>IF($C255&lt;&gt;0,SUM($CK256:CN256),0)</f>
        <v>0</v>
      </c>
      <c r="DK255" s="59">
        <f>IF($C255&lt;&gt;0,SUM($CK256:CO256),0)</f>
        <v>0</v>
      </c>
      <c r="DL255" s="59">
        <f>IF($C255&lt;&gt;0,SUM($CK256:CP256),0)</f>
        <v>0</v>
      </c>
      <c r="DM255" s="59">
        <f>IF($C255&lt;&gt;0,SUM($CK256:CQ256),0)</f>
        <v>0</v>
      </c>
      <c r="DN255" s="59">
        <f>IF($C255&lt;&gt;0,SUM($CK256:CR256),0)</f>
        <v>0</v>
      </c>
      <c r="DO255" s="59">
        <f>IF($C255&lt;&gt;0,SUM($CK256:CS256),0)</f>
        <v>0</v>
      </c>
      <c r="DP255" s="59">
        <f>IF($C255&lt;&gt;0,SUM($CK256:CT256),0)</f>
        <v>0</v>
      </c>
      <c r="DQ255" s="59">
        <f>IF($C255&lt;&gt;0,SUM($CK256:CU256),0)</f>
        <v>0</v>
      </c>
      <c r="DR255" s="59">
        <f>IF($C255&lt;&gt;0,SUM($CK256:CV256),0)</f>
        <v>0</v>
      </c>
      <c r="DS255" s="59">
        <f>IF($C255&lt;&gt;0,SUM($CK256:CW256),0)</f>
        <v>0</v>
      </c>
      <c r="DT255" s="59">
        <f>IF($C255&lt;&gt;0,SUM($CK256:CX256),0)</f>
        <v>0</v>
      </c>
      <c r="DU255" s="59">
        <f>IF($C255&lt;&gt;0,SUM($CK256:CY256),0)</f>
        <v>0</v>
      </c>
      <c r="DV255" s="59">
        <f>IF($C255&lt;&gt;0,SUM($CK256:CZ256),0)</f>
        <v>0</v>
      </c>
      <c r="DW255" s="59">
        <f>IF($C255&lt;&gt;0,SUM($CK256:DA256),0)</f>
        <v>0</v>
      </c>
      <c r="DX255" s="59">
        <f>IF($C255&lt;&gt;0,SUM($CK256:DB256),0)</f>
        <v>0</v>
      </c>
      <c r="DY255" s="952" t="str">
        <f t="shared" si="184"/>
        <v/>
      </c>
    </row>
    <row r="256" spans="1:129" ht="13.5" hidden="1" thickBot="1">
      <c r="A256" s="3" t="str">
        <f t="shared" si="185"/>
        <v/>
      </c>
      <c r="B256" s="805">
        <f>Dados_GLOBAL_Inicial!E256</f>
        <v>0</v>
      </c>
      <c r="C256" s="953">
        <f>IF(IFERROR(VALUE(Dados_GLOBAL_Inicial!F256),0)=0,0,Dados_GLOBAL_Inicial!F256)</f>
        <v>0</v>
      </c>
      <c r="D256" s="830">
        <f>Dados_GLOBAL_Inicial!G256</f>
        <v>0</v>
      </c>
      <c r="E256" s="830" t="str">
        <f>IF(IFERROR(VLOOKUP(F256,Cod_Gde_Itens!$A$1:$B$80,2,FALSE),0)&gt;549,IFERROR(VLOOKUP(F256,Cod_Gde_Itens!$A$1:$B$80,2,FALSE),0),IF(Dados_GLOBAL_Inicial!H256=0,"",Dados_GLOBAL_Inicial!H256))</f>
        <v/>
      </c>
      <c r="F256" s="823">
        <f>Dados_GLOBAL_Inicial!I256</f>
        <v>0</v>
      </c>
      <c r="G256" s="824">
        <f>Dados_GLOBAL_Inicial!J256</f>
        <v>0</v>
      </c>
      <c r="H256" s="454">
        <f>Dados_GLOBAL_Inicial!K256</f>
        <v>0</v>
      </c>
      <c r="I256" s="970">
        <f>SUM('MEDIÇÃO_OBJETO (1)'!I256)</f>
        <v>0</v>
      </c>
      <c r="J256" s="455">
        <f t="shared" si="186"/>
        <v>0</v>
      </c>
      <c r="K256" s="451">
        <f t="shared" si="187"/>
        <v>0</v>
      </c>
      <c r="L256" s="452">
        <f t="shared" si="188"/>
        <v>0</v>
      </c>
      <c r="M256" s="809">
        <f t="shared" si="189"/>
        <v>0</v>
      </c>
      <c r="N256" s="810">
        <f>IF(IFERROR(VALUE(Dados_GLOBAL_Inicial!L256),0)=0,0,Dados_GLOBAL_Inicial!L256)</f>
        <v>0</v>
      </c>
      <c r="O256" s="812">
        <f>SUM('MEDIÇÃO_OBJETO (1)'!O256)</f>
        <v>0</v>
      </c>
      <c r="P256" s="812">
        <f>SUM('MEDIÇÃO_OBJETO (1)'!P256)</f>
        <v>0</v>
      </c>
      <c r="Q256" s="813">
        <f t="shared" si="190"/>
        <v>0</v>
      </c>
      <c r="R256" s="951"/>
      <c r="S256" s="815">
        <f>SUM('MEDIÇÃO_OBJETO (1)'!S256)</f>
        <v>0</v>
      </c>
      <c r="T256" s="815">
        <f>SUM('MEDIÇÃO_OBJETO (1)'!T256)</f>
        <v>0</v>
      </c>
      <c r="V256" s="19"/>
      <c r="W256" s="978">
        <f t="shared" si="191"/>
        <v>0</v>
      </c>
      <c r="X256" s="816">
        <f t="shared" si="192"/>
        <v>0</v>
      </c>
      <c r="Y256" s="816">
        <f t="shared" si="193"/>
        <v>0</v>
      </c>
      <c r="Z256" s="817">
        <f t="shared" si="194"/>
        <v>0</v>
      </c>
      <c r="AB256" s="453">
        <f t="shared" si="181"/>
        <v>0</v>
      </c>
      <c r="AC256" s="14">
        <f t="shared" si="195"/>
        <v>0</v>
      </c>
      <c r="AD256" s="819"/>
      <c r="AE256" s="631">
        <f t="shared" si="182"/>
        <v>0</v>
      </c>
      <c r="AF256" s="818">
        <f>SUM('MEDIÇÃO_OBJETO (1)'!AG256)</f>
        <v>0</v>
      </c>
      <c r="AG256" s="541">
        <f>SUM('MEDIÇÃO_OBJETO (1)'!AH256)</f>
        <v>0</v>
      </c>
      <c r="AH256" s="541">
        <f>SUM('MEDIÇÃO_OBJETO (1)'!AI256)</f>
        <v>0</v>
      </c>
      <c r="AI256" s="541">
        <f>SUM('MEDIÇÃO_OBJETO (1)'!AJ256)</f>
        <v>0</v>
      </c>
      <c r="AJ256" s="541">
        <f>SUM('MEDIÇÃO_OBJETO (1)'!AK256)</f>
        <v>0</v>
      </c>
      <c r="AK256" s="541">
        <f>SUM('MEDIÇÃO_OBJETO (1)'!AL256)</f>
        <v>0</v>
      </c>
      <c r="AL256" s="541">
        <f>SUM('MEDIÇÃO_OBJETO (1)'!AM256)</f>
        <v>0</v>
      </c>
      <c r="AM256" s="541">
        <f>SUM('MEDIÇÃO_OBJETO (1)'!AN256)</f>
        <v>0</v>
      </c>
      <c r="AN256" s="541">
        <f>SUM('MEDIÇÃO_OBJETO (1)'!AO256)</f>
        <v>0</v>
      </c>
      <c r="AO256" s="541">
        <f>SUM('MEDIÇÃO_OBJETO (1)'!AP256)</f>
        <v>0</v>
      </c>
      <c r="AP256" s="541">
        <f>SUM('MEDIÇÃO_OBJETO (1)'!AQ256)</f>
        <v>0</v>
      </c>
      <c r="AQ256" s="541">
        <f>SUM('MEDIÇÃO_OBJETO (1)'!AR256)</f>
        <v>0</v>
      </c>
      <c r="AR256" s="541">
        <f>SUM('MEDIÇÃO_OBJETO (1)'!AS256)</f>
        <v>0</v>
      </c>
      <c r="AS256" s="541">
        <f>SUM('MEDIÇÃO_OBJETO (1)'!AT256)</f>
        <v>0</v>
      </c>
      <c r="AT256" s="541">
        <f>SUM('MEDIÇÃO_OBJETO (1)'!AU256)</f>
        <v>0</v>
      </c>
      <c r="AU256" s="541">
        <f>SUM('MEDIÇÃO_OBJETO (1)'!AV256)</f>
        <v>0</v>
      </c>
      <c r="AV256" s="541">
        <f>SUM('MEDIÇÃO_OBJETO (1)'!AW256)</f>
        <v>0</v>
      </c>
      <c r="AW256" s="541">
        <f>SUM('MEDIÇÃO_OBJETO (1)'!AX256)</f>
        <v>0</v>
      </c>
      <c r="AX256" s="977"/>
      <c r="BN256" s="992">
        <f t="shared" si="196"/>
        <v>0</v>
      </c>
      <c r="BO256" s="538">
        <f t="shared" si="183"/>
        <v>0</v>
      </c>
      <c r="BP256" s="987">
        <f>IF(RESUMO_GLOBAL!$X$53="a",ROUND(AF256*$N256,RESUMO_GLOBAL!$X$54),IF(RESUMO_GLOBAL!$X$53="t",TRUNC(AF256*$N256,RESUMO_GLOBAL!$X$54),AF256*$N256))</f>
        <v>0</v>
      </c>
      <c r="BQ256" s="987">
        <f>IF(RESUMO_GLOBAL!$X$53="a",ROUND(AG256*$N256,RESUMO_GLOBAL!$X$54),IF(RESUMO_GLOBAL!$X$53="t",TRUNC(AG256*$N256,RESUMO_GLOBAL!$X$54),AG256*$N256))</f>
        <v>0</v>
      </c>
      <c r="BR256" s="987">
        <f>IF(RESUMO_GLOBAL!$X$53="a",ROUND(AH256*$N256,RESUMO_GLOBAL!$X$54),IF(RESUMO_GLOBAL!$X$53="t",TRUNC(AH256*$N256,RESUMO_GLOBAL!$X$54),AH256*$N256))</f>
        <v>0</v>
      </c>
      <c r="BS256" s="987">
        <f>IF(RESUMO_GLOBAL!$X$53="a",ROUND(AI256*$N256,RESUMO_GLOBAL!$X$54),IF(RESUMO_GLOBAL!$X$53="t",TRUNC(AI256*$N256,RESUMO_GLOBAL!$X$54),AI256*$N256))</f>
        <v>0</v>
      </c>
      <c r="BT256" s="987">
        <f>IF(RESUMO_GLOBAL!$X$53="a",ROUND(AJ256*$N256,RESUMO_GLOBAL!$X$54),IF(RESUMO_GLOBAL!$X$53="t",TRUNC(AJ256*$N256,RESUMO_GLOBAL!$X$54),AJ256*$N256))</f>
        <v>0</v>
      </c>
      <c r="BU256" s="987">
        <f>IF(RESUMO_GLOBAL!$X$53="a",ROUND(AK256*$N256,RESUMO_GLOBAL!$X$54),IF(RESUMO_GLOBAL!$X$53="t",TRUNC(AK256*$N256,RESUMO_GLOBAL!$X$54),AK256*$N256))</f>
        <v>0</v>
      </c>
      <c r="BV256" s="987">
        <f>IF(RESUMO_GLOBAL!$X$53="a",ROUND(AL256*$N256,RESUMO_GLOBAL!$X$54),IF(RESUMO_GLOBAL!$X$53="t",TRUNC(AL256*$N256,RESUMO_GLOBAL!$X$54),AL256*$N256))</f>
        <v>0</v>
      </c>
      <c r="BW256" s="987">
        <f>IF(RESUMO_GLOBAL!$X$53="a",ROUND(AM256*$N256,RESUMO_GLOBAL!$X$54),IF(RESUMO_GLOBAL!$X$53="t",TRUNC(AM256*$N256,RESUMO_GLOBAL!$X$54),AM256*$N256))</f>
        <v>0</v>
      </c>
      <c r="BX256" s="987">
        <f>IF(RESUMO_GLOBAL!$X$53="a",ROUND(AN256*$N256,RESUMO_GLOBAL!$X$54),IF(RESUMO_GLOBAL!$X$53="t",TRUNC(AN256*$N256,RESUMO_GLOBAL!$X$54),AN256*$N256))</f>
        <v>0</v>
      </c>
      <c r="BY256" s="987">
        <f>IF(RESUMO_GLOBAL!$X$53="a",ROUND(AO256*$N256,RESUMO_GLOBAL!$X$54),IF(RESUMO_GLOBAL!$X$53="t",TRUNC(AO256*$N256,RESUMO_GLOBAL!$X$54),AO256*$N256))</f>
        <v>0</v>
      </c>
      <c r="BZ256" s="987">
        <f>IF(RESUMO_GLOBAL!$X$53="a",ROUND(AP256*$N256,RESUMO_GLOBAL!$X$54),IF(RESUMO_GLOBAL!$X$53="t",TRUNC(AP256*$N256,RESUMO_GLOBAL!$X$54),AP256*$N256))</f>
        <v>0</v>
      </c>
      <c r="CA256" s="987">
        <f>IF(RESUMO_GLOBAL!$X$53="a",ROUND(AQ256*$N256,RESUMO_GLOBAL!$X$54),IF(RESUMO_GLOBAL!$X$53="t",TRUNC(AQ256*$N256,RESUMO_GLOBAL!$X$54),AQ256*$N256))</f>
        <v>0</v>
      </c>
      <c r="CB256" s="987">
        <f>IF(RESUMO_GLOBAL!$X$53="a",ROUND(AR256*$N256,RESUMO_GLOBAL!$X$54),IF(RESUMO_GLOBAL!$X$53="t",TRUNC(AR256*$N256,RESUMO_GLOBAL!$X$54),AR256*$N256))</f>
        <v>0</v>
      </c>
      <c r="CC256" s="987">
        <f>IF(RESUMO_GLOBAL!$X$53="a",ROUND(AS256*$N256,RESUMO_GLOBAL!$X$54),IF(RESUMO_GLOBAL!$X$53="t",TRUNC(AS256*$N256,RESUMO_GLOBAL!$X$54),AS256*$N256))</f>
        <v>0</v>
      </c>
      <c r="CD256" s="987">
        <f>IF(RESUMO_GLOBAL!$X$53="a",ROUND(AT256*$N256,RESUMO_GLOBAL!$X$54),IF(RESUMO_GLOBAL!$X$53="t",TRUNC(AT256*$N256,RESUMO_GLOBAL!$X$54),AT256*$N256))</f>
        <v>0</v>
      </c>
      <c r="CE256" s="987">
        <f>IF(RESUMO_GLOBAL!$X$53="a",ROUND(AU256*$N256,RESUMO_GLOBAL!$X$54),IF(RESUMO_GLOBAL!$X$53="t",TRUNC(AU256*$N256,RESUMO_GLOBAL!$X$54),AU256*$N256))</f>
        <v>0</v>
      </c>
      <c r="CF256" s="987">
        <f>IF(RESUMO_GLOBAL!$X$53="a",ROUND(AV256*$N256,RESUMO_GLOBAL!$X$54),IF(RESUMO_GLOBAL!$X$53="t",TRUNC(AV256*$N256,RESUMO_GLOBAL!$X$54),AV256*$N256))</f>
        <v>0</v>
      </c>
      <c r="CG256" s="987">
        <f>IF(RESUMO_GLOBAL!$X$53="a",ROUND(AW256*$N256,RESUMO_GLOBAL!$X$54),IF(RESUMO_GLOBAL!$X$53="t",TRUNC(AW256*$N256,RESUMO_GLOBAL!$X$54),AW256*$N256))</f>
        <v>0</v>
      </c>
      <c r="CK256" s="59">
        <f t="shared" si="162"/>
        <v>0</v>
      </c>
      <c r="CL256" s="59">
        <f t="shared" si="163"/>
        <v>0</v>
      </c>
      <c r="CM256" s="59">
        <f t="shared" si="164"/>
        <v>0</v>
      </c>
      <c r="CN256" s="59">
        <f t="shared" si="165"/>
        <v>0</v>
      </c>
      <c r="CO256" s="59">
        <f t="shared" si="166"/>
        <v>0</v>
      </c>
      <c r="CP256" s="59">
        <f t="shared" si="167"/>
        <v>0</v>
      </c>
      <c r="CQ256" s="59">
        <f t="shared" si="168"/>
        <v>0</v>
      </c>
      <c r="CR256" s="59">
        <f t="shared" si="169"/>
        <v>0</v>
      </c>
      <c r="CS256" s="59">
        <f t="shared" si="170"/>
        <v>0</v>
      </c>
      <c r="CT256" s="59">
        <f t="shared" si="171"/>
        <v>0</v>
      </c>
      <c r="CU256" s="59">
        <f t="shared" si="172"/>
        <v>0</v>
      </c>
      <c r="CV256" s="59">
        <f t="shared" si="173"/>
        <v>0</v>
      </c>
      <c r="CW256" s="59">
        <f t="shared" si="174"/>
        <v>0</v>
      </c>
      <c r="CX256" s="59">
        <f t="shared" si="175"/>
        <v>0</v>
      </c>
      <c r="CY256" s="59">
        <f t="shared" si="176"/>
        <v>0</v>
      </c>
      <c r="CZ256" s="59">
        <f t="shared" si="177"/>
        <v>0</v>
      </c>
      <c r="DA256" s="59">
        <f t="shared" si="178"/>
        <v>0</v>
      </c>
      <c r="DB256" s="59">
        <f t="shared" si="179"/>
        <v>0</v>
      </c>
      <c r="DE256">
        <f t="shared" si="161"/>
        <v>251</v>
      </c>
      <c r="DF256" t="str">
        <f t="shared" si="180"/>
        <v/>
      </c>
      <c r="DG256" s="59">
        <f>IF($C256&lt;&gt;0,SUM($CK257:CK257),0)</f>
        <v>0</v>
      </c>
      <c r="DH256" s="59">
        <f>IF($C256&lt;&gt;0,SUM($CK257:CL257),0)</f>
        <v>0</v>
      </c>
      <c r="DI256" s="59">
        <f>IF($C256&lt;&gt;0,SUM($CK257:CM257),0)</f>
        <v>0</v>
      </c>
      <c r="DJ256" s="59">
        <f>IF($C256&lt;&gt;0,SUM($CK257:CN257),0)</f>
        <v>0</v>
      </c>
      <c r="DK256" s="59">
        <f>IF($C256&lt;&gt;0,SUM($CK257:CO257),0)</f>
        <v>0</v>
      </c>
      <c r="DL256" s="59">
        <f>IF($C256&lt;&gt;0,SUM($CK257:CP257),0)</f>
        <v>0</v>
      </c>
      <c r="DM256" s="59">
        <f>IF($C256&lt;&gt;0,SUM($CK257:CQ257),0)</f>
        <v>0</v>
      </c>
      <c r="DN256" s="59">
        <f>IF($C256&lt;&gt;0,SUM($CK257:CR257),0)</f>
        <v>0</v>
      </c>
      <c r="DO256" s="59">
        <f>IF($C256&lt;&gt;0,SUM($CK257:CS257),0)</f>
        <v>0</v>
      </c>
      <c r="DP256" s="59">
        <f>IF($C256&lt;&gt;0,SUM($CK257:CT257),0)</f>
        <v>0</v>
      </c>
      <c r="DQ256" s="59">
        <f>IF($C256&lt;&gt;0,SUM($CK257:CU257),0)</f>
        <v>0</v>
      </c>
      <c r="DR256" s="59">
        <f>IF($C256&lt;&gt;0,SUM($CK257:CV257),0)</f>
        <v>0</v>
      </c>
      <c r="DS256" s="59">
        <f>IF($C256&lt;&gt;0,SUM($CK257:CW257),0)</f>
        <v>0</v>
      </c>
      <c r="DT256" s="59">
        <f>IF($C256&lt;&gt;0,SUM($CK257:CX257),0)</f>
        <v>0</v>
      </c>
      <c r="DU256" s="59">
        <f>IF($C256&lt;&gt;0,SUM($CK257:CY257),0)</f>
        <v>0</v>
      </c>
      <c r="DV256" s="59">
        <f>IF($C256&lt;&gt;0,SUM($CK257:CZ257),0)</f>
        <v>0</v>
      </c>
      <c r="DW256" s="59">
        <f>IF($C256&lt;&gt;0,SUM($CK257:DA257),0)</f>
        <v>0</v>
      </c>
      <c r="DX256" s="59">
        <f>IF($C256&lt;&gt;0,SUM($CK257:DB257),0)</f>
        <v>0</v>
      </c>
      <c r="DY256" s="952" t="str">
        <f t="shared" si="184"/>
        <v/>
      </c>
    </row>
    <row r="257" spans="1:129" ht="13.5" hidden="1" thickBot="1">
      <c r="A257" s="3" t="str">
        <f t="shared" si="185"/>
        <v/>
      </c>
      <c r="B257" s="805">
        <f>Dados_GLOBAL_Inicial!E257</f>
        <v>0</v>
      </c>
      <c r="C257" s="953">
        <f>IF(IFERROR(VALUE(Dados_GLOBAL_Inicial!F257),0)=0,0,Dados_GLOBAL_Inicial!F257)</f>
        <v>0</v>
      </c>
      <c r="D257" s="830">
        <f>Dados_GLOBAL_Inicial!G257</f>
        <v>0</v>
      </c>
      <c r="E257" s="830" t="str">
        <f>IF(IFERROR(VLOOKUP(F257,Cod_Gde_Itens!$A$1:$B$80,2,FALSE),0)&gt;549,IFERROR(VLOOKUP(F257,Cod_Gde_Itens!$A$1:$B$80,2,FALSE),0),IF(Dados_GLOBAL_Inicial!H257=0,"",Dados_GLOBAL_Inicial!H257))</f>
        <v/>
      </c>
      <c r="F257" s="823">
        <f>Dados_GLOBAL_Inicial!I257</f>
        <v>0</v>
      </c>
      <c r="G257" s="824">
        <f>Dados_GLOBAL_Inicial!J257</f>
        <v>0</v>
      </c>
      <c r="H257" s="454">
        <f>Dados_GLOBAL_Inicial!K257</f>
        <v>0</v>
      </c>
      <c r="I257" s="970">
        <f>SUM('MEDIÇÃO_OBJETO (1)'!I257)</f>
        <v>0</v>
      </c>
      <c r="J257" s="455">
        <f t="shared" si="186"/>
        <v>0</v>
      </c>
      <c r="K257" s="451">
        <f t="shared" si="187"/>
        <v>0</v>
      </c>
      <c r="L257" s="452">
        <f t="shared" si="188"/>
        <v>0</v>
      </c>
      <c r="M257" s="809">
        <f t="shared" si="189"/>
        <v>0</v>
      </c>
      <c r="N257" s="810">
        <f>IF(IFERROR(VALUE(Dados_GLOBAL_Inicial!L257),0)=0,0,Dados_GLOBAL_Inicial!L257)</f>
        <v>0</v>
      </c>
      <c r="O257" s="812">
        <f>SUM('MEDIÇÃO_OBJETO (1)'!O257)</f>
        <v>0</v>
      </c>
      <c r="P257" s="812">
        <f>SUM('MEDIÇÃO_OBJETO (1)'!P257)</f>
        <v>0</v>
      </c>
      <c r="Q257" s="813">
        <f t="shared" si="190"/>
        <v>0</v>
      </c>
      <c r="R257" s="951"/>
      <c r="S257" s="815">
        <f>SUM('MEDIÇÃO_OBJETO (1)'!S257)</f>
        <v>0</v>
      </c>
      <c r="T257" s="815">
        <f>SUM('MEDIÇÃO_OBJETO (1)'!T257)</f>
        <v>0</v>
      </c>
      <c r="V257" s="19"/>
      <c r="W257" s="978">
        <f t="shared" si="191"/>
        <v>0</v>
      </c>
      <c r="X257" s="816">
        <f t="shared" si="192"/>
        <v>0</v>
      </c>
      <c r="Y257" s="816">
        <f t="shared" si="193"/>
        <v>0</v>
      </c>
      <c r="Z257" s="817">
        <f t="shared" si="194"/>
        <v>0</v>
      </c>
      <c r="AB257" s="453">
        <f t="shared" si="181"/>
        <v>0</v>
      </c>
      <c r="AC257" s="14">
        <f t="shared" si="195"/>
        <v>0</v>
      </c>
      <c r="AD257" s="819"/>
      <c r="AE257" s="631">
        <f t="shared" si="182"/>
        <v>0</v>
      </c>
      <c r="AF257" s="818">
        <f>SUM('MEDIÇÃO_OBJETO (1)'!AG257)</f>
        <v>0</v>
      </c>
      <c r="AG257" s="541">
        <f>SUM('MEDIÇÃO_OBJETO (1)'!AH257)</f>
        <v>0</v>
      </c>
      <c r="AH257" s="541">
        <f>SUM('MEDIÇÃO_OBJETO (1)'!AI257)</f>
        <v>0</v>
      </c>
      <c r="AI257" s="541">
        <f>SUM('MEDIÇÃO_OBJETO (1)'!AJ257)</f>
        <v>0</v>
      </c>
      <c r="AJ257" s="541">
        <f>SUM('MEDIÇÃO_OBJETO (1)'!AK257)</f>
        <v>0</v>
      </c>
      <c r="AK257" s="541">
        <f>SUM('MEDIÇÃO_OBJETO (1)'!AL257)</f>
        <v>0</v>
      </c>
      <c r="AL257" s="541">
        <f>SUM('MEDIÇÃO_OBJETO (1)'!AM257)</f>
        <v>0</v>
      </c>
      <c r="AM257" s="541">
        <f>SUM('MEDIÇÃO_OBJETO (1)'!AN257)</f>
        <v>0</v>
      </c>
      <c r="AN257" s="541">
        <f>SUM('MEDIÇÃO_OBJETO (1)'!AO257)</f>
        <v>0</v>
      </c>
      <c r="AO257" s="541">
        <f>SUM('MEDIÇÃO_OBJETO (1)'!AP257)</f>
        <v>0</v>
      </c>
      <c r="AP257" s="541">
        <f>SUM('MEDIÇÃO_OBJETO (1)'!AQ257)</f>
        <v>0</v>
      </c>
      <c r="AQ257" s="541">
        <f>SUM('MEDIÇÃO_OBJETO (1)'!AR257)</f>
        <v>0</v>
      </c>
      <c r="AR257" s="541">
        <f>SUM('MEDIÇÃO_OBJETO (1)'!AS257)</f>
        <v>0</v>
      </c>
      <c r="AS257" s="541">
        <f>SUM('MEDIÇÃO_OBJETO (1)'!AT257)</f>
        <v>0</v>
      </c>
      <c r="AT257" s="541">
        <f>SUM('MEDIÇÃO_OBJETO (1)'!AU257)</f>
        <v>0</v>
      </c>
      <c r="AU257" s="541">
        <f>SUM('MEDIÇÃO_OBJETO (1)'!AV257)</f>
        <v>0</v>
      </c>
      <c r="AV257" s="541">
        <f>SUM('MEDIÇÃO_OBJETO (1)'!AW257)</f>
        <v>0</v>
      </c>
      <c r="AW257" s="541">
        <f>SUM('MEDIÇÃO_OBJETO (1)'!AX257)</f>
        <v>0</v>
      </c>
      <c r="AX257" s="977"/>
      <c r="BN257" s="992">
        <f t="shared" si="196"/>
        <v>0</v>
      </c>
      <c r="BO257" s="538">
        <f t="shared" si="183"/>
        <v>0</v>
      </c>
      <c r="BP257" s="987">
        <f>IF(RESUMO_GLOBAL!$X$53="a",ROUND(AF257*$N257,RESUMO_GLOBAL!$X$54),IF(RESUMO_GLOBAL!$X$53="t",TRUNC(AF257*$N257,RESUMO_GLOBAL!$X$54),AF257*$N257))</f>
        <v>0</v>
      </c>
      <c r="BQ257" s="987">
        <f>IF(RESUMO_GLOBAL!$X$53="a",ROUND(AG257*$N257,RESUMO_GLOBAL!$X$54),IF(RESUMO_GLOBAL!$X$53="t",TRUNC(AG257*$N257,RESUMO_GLOBAL!$X$54),AG257*$N257))</f>
        <v>0</v>
      </c>
      <c r="BR257" s="987">
        <f>IF(RESUMO_GLOBAL!$X$53="a",ROUND(AH257*$N257,RESUMO_GLOBAL!$X$54),IF(RESUMO_GLOBAL!$X$53="t",TRUNC(AH257*$N257,RESUMO_GLOBAL!$X$54),AH257*$N257))</f>
        <v>0</v>
      </c>
      <c r="BS257" s="987">
        <f>IF(RESUMO_GLOBAL!$X$53="a",ROUND(AI257*$N257,RESUMO_GLOBAL!$X$54),IF(RESUMO_GLOBAL!$X$53="t",TRUNC(AI257*$N257,RESUMO_GLOBAL!$X$54),AI257*$N257))</f>
        <v>0</v>
      </c>
      <c r="BT257" s="987">
        <f>IF(RESUMO_GLOBAL!$X$53="a",ROUND(AJ257*$N257,RESUMO_GLOBAL!$X$54),IF(RESUMO_GLOBAL!$X$53="t",TRUNC(AJ257*$N257,RESUMO_GLOBAL!$X$54),AJ257*$N257))</f>
        <v>0</v>
      </c>
      <c r="BU257" s="987">
        <f>IF(RESUMO_GLOBAL!$X$53="a",ROUND(AK257*$N257,RESUMO_GLOBAL!$X$54),IF(RESUMO_GLOBAL!$X$53="t",TRUNC(AK257*$N257,RESUMO_GLOBAL!$X$54),AK257*$N257))</f>
        <v>0</v>
      </c>
      <c r="BV257" s="987">
        <f>IF(RESUMO_GLOBAL!$X$53="a",ROUND(AL257*$N257,RESUMO_GLOBAL!$X$54),IF(RESUMO_GLOBAL!$X$53="t",TRUNC(AL257*$N257,RESUMO_GLOBAL!$X$54),AL257*$N257))</f>
        <v>0</v>
      </c>
      <c r="BW257" s="987">
        <f>IF(RESUMO_GLOBAL!$X$53="a",ROUND(AM257*$N257,RESUMO_GLOBAL!$X$54),IF(RESUMO_GLOBAL!$X$53="t",TRUNC(AM257*$N257,RESUMO_GLOBAL!$X$54),AM257*$N257))</f>
        <v>0</v>
      </c>
      <c r="BX257" s="987">
        <f>IF(RESUMO_GLOBAL!$X$53="a",ROUND(AN257*$N257,RESUMO_GLOBAL!$X$54),IF(RESUMO_GLOBAL!$X$53="t",TRUNC(AN257*$N257,RESUMO_GLOBAL!$X$54),AN257*$N257))</f>
        <v>0</v>
      </c>
      <c r="BY257" s="987">
        <f>IF(RESUMO_GLOBAL!$X$53="a",ROUND(AO257*$N257,RESUMO_GLOBAL!$X$54),IF(RESUMO_GLOBAL!$X$53="t",TRUNC(AO257*$N257,RESUMO_GLOBAL!$X$54),AO257*$N257))</f>
        <v>0</v>
      </c>
      <c r="BZ257" s="987">
        <f>IF(RESUMO_GLOBAL!$X$53="a",ROUND(AP257*$N257,RESUMO_GLOBAL!$X$54),IF(RESUMO_GLOBAL!$X$53="t",TRUNC(AP257*$N257,RESUMO_GLOBAL!$X$54),AP257*$N257))</f>
        <v>0</v>
      </c>
      <c r="CA257" s="987">
        <f>IF(RESUMO_GLOBAL!$X$53="a",ROUND(AQ257*$N257,RESUMO_GLOBAL!$X$54),IF(RESUMO_GLOBAL!$X$53="t",TRUNC(AQ257*$N257,RESUMO_GLOBAL!$X$54),AQ257*$N257))</f>
        <v>0</v>
      </c>
      <c r="CB257" s="987">
        <f>IF(RESUMO_GLOBAL!$X$53="a",ROUND(AR257*$N257,RESUMO_GLOBAL!$X$54),IF(RESUMO_GLOBAL!$X$53="t",TRUNC(AR257*$N257,RESUMO_GLOBAL!$X$54),AR257*$N257))</f>
        <v>0</v>
      </c>
      <c r="CC257" s="987">
        <f>IF(RESUMO_GLOBAL!$X$53="a",ROUND(AS257*$N257,RESUMO_GLOBAL!$X$54),IF(RESUMO_GLOBAL!$X$53="t",TRUNC(AS257*$N257,RESUMO_GLOBAL!$X$54),AS257*$N257))</f>
        <v>0</v>
      </c>
      <c r="CD257" s="987">
        <f>IF(RESUMO_GLOBAL!$X$53="a",ROUND(AT257*$N257,RESUMO_GLOBAL!$X$54),IF(RESUMO_GLOBAL!$X$53="t",TRUNC(AT257*$N257,RESUMO_GLOBAL!$X$54),AT257*$N257))</f>
        <v>0</v>
      </c>
      <c r="CE257" s="987">
        <f>IF(RESUMO_GLOBAL!$X$53="a",ROUND(AU257*$N257,RESUMO_GLOBAL!$X$54),IF(RESUMO_GLOBAL!$X$53="t",TRUNC(AU257*$N257,RESUMO_GLOBAL!$X$54),AU257*$N257))</f>
        <v>0</v>
      </c>
      <c r="CF257" s="987">
        <f>IF(RESUMO_GLOBAL!$X$53="a",ROUND(AV257*$N257,RESUMO_GLOBAL!$X$54),IF(RESUMO_GLOBAL!$X$53="t",TRUNC(AV257*$N257,RESUMO_GLOBAL!$X$54),AV257*$N257))</f>
        <v>0</v>
      </c>
      <c r="CG257" s="987">
        <f>IF(RESUMO_GLOBAL!$X$53="a",ROUND(AW257*$N257,RESUMO_GLOBAL!$X$54),IF(RESUMO_GLOBAL!$X$53="t",TRUNC(AW257*$N257,RESUMO_GLOBAL!$X$54),AW257*$N257))</f>
        <v>0</v>
      </c>
      <c r="CK257" s="59">
        <f t="shared" si="162"/>
        <v>0</v>
      </c>
      <c r="CL257" s="59">
        <f t="shared" si="163"/>
        <v>0</v>
      </c>
      <c r="CM257" s="59">
        <f t="shared" si="164"/>
        <v>0</v>
      </c>
      <c r="CN257" s="59">
        <f t="shared" si="165"/>
        <v>0</v>
      </c>
      <c r="CO257" s="59">
        <f t="shared" si="166"/>
        <v>0</v>
      </c>
      <c r="CP257" s="59">
        <f t="shared" si="167"/>
        <v>0</v>
      </c>
      <c r="CQ257" s="59">
        <f t="shared" si="168"/>
        <v>0</v>
      </c>
      <c r="CR257" s="59">
        <f t="shared" si="169"/>
        <v>0</v>
      </c>
      <c r="CS257" s="59">
        <f t="shared" si="170"/>
        <v>0</v>
      </c>
      <c r="CT257" s="59">
        <f t="shared" si="171"/>
        <v>0</v>
      </c>
      <c r="CU257" s="59">
        <f t="shared" si="172"/>
        <v>0</v>
      </c>
      <c r="CV257" s="59">
        <f t="shared" si="173"/>
        <v>0</v>
      </c>
      <c r="CW257" s="59">
        <f t="shared" si="174"/>
        <v>0</v>
      </c>
      <c r="CX257" s="59">
        <f t="shared" si="175"/>
        <v>0</v>
      </c>
      <c r="CY257" s="59">
        <f t="shared" si="176"/>
        <v>0</v>
      </c>
      <c r="CZ257" s="59">
        <f t="shared" si="177"/>
        <v>0</v>
      </c>
      <c r="DA257" s="59">
        <f t="shared" si="178"/>
        <v>0</v>
      </c>
      <c r="DB257" s="59">
        <f t="shared" si="179"/>
        <v>0</v>
      </c>
      <c r="DE257">
        <f t="shared" si="161"/>
        <v>252</v>
      </c>
      <c r="DF257" t="str">
        <f t="shared" si="180"/>
        <v/>
      </c>
      <c r="DG257" s="59">
        <f>IF($C257&lt;&gt;0,SUM($CK258:CK258),0)</f>
        <v>0</v>
      </c>
      <c r="DH257" s="59">
        <f>IF($C257&lt;&gt;0,SUM($CK258:CL258),0)</f>
        <v>0</v>
      </c>
      <c r="DI257" s="59">
        <f>IF($C257&lt;&gt;0,SUM($CK258:CM258),0)</f>
        <v>0</v>
      </c>
      <c r="DJ257" s="59">
        <f>IF($C257&lt;&gt;0,SUM($CK258:CN258),0)</f>
        <v>0</v>
      </c>
      <c r="DK257" s="59">
        <f>IF($C257&lt;&gt;0,SUM($CK258:CO258),0)</f>
        <v>0</v>
      </c>
      <c r="DL257" s="59">
        <f>IF($C257&lt;&gt;0,SUM($CK258:CP258),0)</f>
        <v>0</v>
      </c>
      <c r="DM257" s="59">
        <f>IF($C257&lt;&gt;0,SUM($CK258:CQ258),0)</f>
        <v>0</v>
      </c>
      <c r="DN257" s="59">
        <f>IF($C257&lt;&gt;0,SUM($CK258:CR258),0)</f>
        <v>0</v>
      </c>
      <c r="DO257" s="59">
        <f>IF($C257&lt;&gt;0,SUM($CK258:CS258),0)</f>
        <v>0</v>
      </c>
      <c r="DP257" s="59">
        <f>IF($C257&lt;&gt;0,SUM($CK258:CT258),0)</f>
        <v>0</v>
      </c>
      <c r="DQ257" s="59">
        <f>IF($C257&lt;&gt;0,SUM($CK258:CU258),0)</f>
        <v>0</v>
      </c>
      <c r="DR257" s="59">
        <f>IF($C257&lt;&gt;0,SUM($CK258:CV258),0)</f>
        <v>0</v>
      </c>
      <c r="DS257" s="59">
        <f>IF($C257&lt;&gt;0,SUM($CK258:CW258),0)</f>
        <v>0</v>
      </c>
      <c r="DT257" s="59">
        <f>IF($C257&lt;&gt;0,SUM($CK258:CX258),0)</f>
        <v>0</v>
      </c>
      <c r="DU257" s="59">
        <f>IF($C257&lt;&gt;0,SUM($CK258:CY258),0)</f>
        <v>0</v>
      </c>
      <c r="DV257" s="59">
        <f>IF($C257&lt;&gt;0,SUM($CK258:CZ258),0)</f>
        <v>0</v>
      </c>
      <c r="DW257" s="59">
        <f>IF($C257&lt;&gt;0,SUM($CK258:DA258),0)</f>
        <v>0</v>
      </c>
      <c r="DX257" s="59">
        <f>IF($C257&lt;&gt;0,SUM($CK258:DB258),0)</f>
        <v>0</v>
      </c>
      <c r="DY257" s="952" t="str">
        <f t="shared" si="184"/>
        <v/>
      </c>
    </row>
    <row r="258" spans="1:129" ht="13.5" hidden="1" thickBot="1">
      <c r="A258" s="3" t="str">
        <f t="shared" si="185"/>
        <v/>
      </c>
      <c r="B258" s="805">
        <f>Dados_GLOBAL_Inicial!E258</f>
        <v>0</v>
      </c>
      <c r="C258" s="953">
        <f>IF(IFERROR(VALUE(Dados_GLOBAL_Inicial!F258),0)=0,0,Dados_GLOBAL_Inicial!F258)</f>
        <v>0</v>
      </c>
      <c r="D258" s="830">
        <f>Dados_GLOBAL_Inicial!G258</f>
        <v>0</v>
      </c>
      <c r="E258" s="830" t="str">
        <f>IF(IFERROR(VLOOKUP(F258,Cod_Gde_Itens!$A$1:$B$80,2,FALSE),0)&gt;549,IFERROR(VLOOKUP(F258,Cod_Gde_Itens!$A$1:$B$80,2,FALSE),0),IF(Dados_GLOBAL_Inicial!H258=0,"",Dados_GLOBAL_Inicial!H258))</f>
        <v/>
      </c>
      <c r="F258" s="823">
        <f>Dados_GLOBAL_Inicial!I258</f>
        <v>0</v>
      </c>
      <c r="G258" s="824">
        <f>Dados_GLOBAL_Inicial!J258</f>
        <v>0</v>
      </c>
      <c r="H258" s="454">
        <f>Dados_GLOBAL_Inicial!K258</f>
        <v>0</v>
      </c>
      <c r="I258" s="970">
        <f>SUM('MEDIÇÃO_OBJETO (1)'!I258)</f>
        <v>0</v>
      </c>
      <c r="J258" s="455">
        <f t="shared" si="186"/>
        <v>0</v>
      </c>
      <c r="K258" s="451">
        <f t="shared" si="187"/>
        <v>0</v>
      </c>
      <c r="L258" s="452">
        <f t="shared" si="188"/>
        <v>0</v>
      </c>
      <c r="M258" s="809">
        <f t="shared" si="189"/>
        <v>0</v>
      </c>
      <c r="N258" s="810">
        <f>IF(IFERROR(VALUE(Dados_GLOBAL_Inicial!L258),0)=0,0,Dados_GLOBAL_Inicial!L258)</f>
        <v>0</v>
      </c>
      <c r="O258" s="812">
        <f>SUM('MEDIÇÃO_OBJETO (1)'!O258)</f>
        <v>0</v>
      </c>
      <c r="P258" s="812">
        <f>SUM('MEDIÇÃO_OBJETO (1)'!P258)</f>
        <v>0</v>
      </c>
      <c r="Q258" s="813">
        <f t="shared" si="190"/>
        <v>0</v>
      </c>
      <c r="R258" s="951"/>
      <c r="S258" s="815">
        <f>SUM('MEDIÇÃO_OBJETO (1)'!S258)</f>
        <v>0</v>
      </c>
      <c r="T258" s="815">
        <f>SUM('MEDIÇÃO_OBJETO (1)'!T258)</f>
        <v>0</v>
      </c>
      <c r="V258" s="19"/>
      <c r="W258" s="978">
        <f t="shared" si="191"/>
        <v>0</v>
      </c>
      <c r="X258" s="816">
        <f t="shared" si="192"/>
        <v>0</v>
      </c>
      <c r="Y258" s="816">
        <f t="shared" si="193"/>
        <v>0</v>
      </c>
      <c r="Z258" s="817">
        <f t="shared" si="194"/>
        <v>0</v>
      </c>
      <c r="AB258" s="453">
        <f t="shared" si="181"/>
        <v>0</v>
      </c>
      <c r="AC258" s="14">
        <f t="shared" si="195"/>
        <v>0</v>
      </c>
      <c r="AD258" s="819"/>
      <c r="AE258" s="631">
        <f t="shared" si="182"/>
        <v>0</v>
      </c>
      <c r="AF258" s="818">
        <f>SUM('MEDIÇÃO_OBJETO (1)'!AG258)</f>
        <v>0</v>
      </c>
      <c r="AG258" s="541">
        <f>SUM('MEDIÇÃO_OBJETO (1)'!AH258)</f>
        <v>0</v>
      </c>
      <c r="AH258" s="541">
        <f>SUM('MEDIÇÃO_OBJETO (1)'!AI258)</f>
        <v>0</v>
      </c>
      <c r="AI258" s="541">
        <f>SUM('MEDIÇÃO_OBJETO (1)'!AJ258)</f>
        <v>0</v>
      </c>
      <c r="AJ258" s="541">
        <f>SUM('MEDIÇÃO_OBJETO (1)'!AK258)</f>
        <v>0</v>
      </c>
      <c r="AK258" s="541">
        <f>SUM('MEDIÇÃO_OBJETO (1)'!AL258)</f>
        <v>0</v>
      </c>
      <c r="AL258" s="541">
        <f>SUM('MEDIÇÃO_OBJETO (1)'!AM258)</f>
        <v>0</v>
      </c>
      <c r="AM258" s="541">
        <f>SUM('MEDIÇÃO_OBJETO (1)'!AN258)</f>
        <v>0</v>
      </c>
      <c r="AN258" s="541">
        <f>SUM('MEDIÇÃO_OBJETO (1)'!AO258)</f>
        <v>0</v>
      </c>
      <c r="AO258" s="541">
        <f>SUM('MEDIÇÃO_OBJETO (1)'!AP258)</f>
        <v>0</v>
      </c>
      <c r="AP258" s="541">
        <f>SUM('MEDIÇÃO_OBJETO (1)'!AQ258)</f>
        <v>0</v>
      </c>
      <c r="AQ258" s="541">
        <f>SUM('MEDIÇÃO_OBJETO (1)'!AR258)</f>
        <v>0</v>
      </c>
      <c r="AR258" s="541">
        <f>SUM('MEDIÇÃO_OBJETO (1)'!AS258)</f>
        <v>0</v>
      </c>
      <c r="AS258" s="541">
        <f>SUM('MEDIÇÃO_OBJETO (1)'!AT258)</f>
        <v>0</v>
      </c>
      <c r="AT258" s="541">
        <f>SUM('MEDIÇÃO_OBJETO (1)'!AU258)</f>
        <v>0</v>
      </c>
      <c r="AU258" s="541">
        <f>SUM('MEDIÇÃO_OBJETO (1)'!AV258)</f>
        <v>0</v>
      </c>
      <c r="AV258" s="541">
        <f>SUM('MEDIÇÃO_OBJETO (1)'!AW258)</f>
        <v>0</v>
      </c>
      <c r="AW258" s="541">
        <f>SUM('MEDIÇÃO_OBJETO (1)'!AX258)</f>
        <v>0</v>
      </c>
      <c r="AX258" s="977"/>
      <c r="BN258" s="992">
        <f t="shared" si="196"/>
        <v>0</v>
      </c>
      <c r="BO258" s="538">
        <f t="shared" si="183"/>
        <v>0</v>
      </c>
      <c r="BP258" s="987">
        <f>IF(RESUMO_GLOBAL!$X$53="a",ROUND(AF258*$N258,RESUMO_GLOBAL!$X$54),IF(RESUMO_GLOBAL!$X$53="t",TRUNC(AF258*$N258,RESUMO_GLOBAL!$X$54),AF258*$N258))</f>
        <v>0</v>
      </c>
      <c r="BQ258" s="987">
        <f>IF(RESUMO_GLOBAL!$X$53="a",ROUND(AG258*$N258,RESUMO_GLOBAL!$X$54),IF(RESUMO_GLOBAL!$X$53="t",TRUNC(AG258*$N258,RESUMO_GLOBAL!$X$54),AG258*$N258))</f>
        <v>0</v>
      </c>
      <c r="BR258" s="987">
        <f>IF(RESUMO_GLOBAL!$X$53="a",ROUND(AH258*$N258,RESUMO_GLOBAL!$X$54),IF(RESUMO_GLOBAL!$X$53="t",TRUNC(AH258*$N258,RESUMO_GLOBAL!$X$54),AH258*$N258))</f>
        <v>0</v>
      </c>
      <c r="BS258" s="987">
        <f>IF(RESUMO_GLOBAL!$X$53="a",ROUND(AI258*$N258,RESUMO_GLOBAL!$X$54),IF(RESUMO_GLOBAL!$X$53="t",TRUNC(AI258*$N258,RESUMO_GLOBAL!$X$54),AI258*$N258))</f>
        <v>0</v>
      </c>
      <c r="BT258" s="987">
        <f>IF(RESUMO_GLOBAL!$X$53="a",ROUND(AJ258*$N258,RESUMO_GLOBAL!$X$54),IF(RESUMO_GLOBAL!$X$53="t",TRUNC(AJ258*$N258,RESUMO_GLOBAL!$X$54),AJ258*$N258))</f>
        <v>0</v>
      </c>
      <c r="BU258" s="987">
        <f>IF(RESUMO_GLOBAL!$X$53="a",ROUND(AK258*$N258,RESUMO_GLOBAL!$X$54),IF(RESUMO_GLOBAL!$X$53="t",TRUNC(AK258*$N258,RESUMO_GLOBAL!$X$54),AK258*$N258))</f>
        <v>0</v>
      </c>
      <c r="BV258" s="987">
        <f>IF(RESUMO_GLOBAL!$X$53="a",ROUND(AL258*$N258,RESUMO_GLOBAL!$X$54),IF(RESUMO_GLOBAL!$X$53="t",TRUNC(AL258*$N258,RESUMO_GLOBAL!$X$54),AL258*$N258))</f>
        <v>0</v>
      </c>
      <c r="BW258" s="987">
        <f>IF(RESUMO_GLOBAL!$X$53="a",ROUND(AM258*$N258,RESUMO_GLOBAL!$X$54),IF(RESUMO_GLOBAL!$X$53="t",TRUNC(AM258*$N258,RESUMO_GLOBAL!$X$54),AM258*$N258))</f>
        <v>0</v>
      </c>
      <c r="BX258" s="987">
        <f>IF(RESUMO_GLOBAL!$X$53="a",ROUND(AN258*$N258,RESUMO_GLOBAL!$X$54),IF(RESUMO_GLOBAL!$X$53="t",TRUNC(AN258*$N258,RESUMO_GLOBAL!$X$54),AN258*$N258))</f>
        <v>0</v>
      </c>
      <c r="BY258" s="987">
        <f>IF(RESUMO_GLOBAL!$X$53="a",ROUND(AO258*$N258,RESUMO_GLOBAL!$X$54),IF(RESUMO_GLOBAL!$X$53="t",TRUNC(AO258*$N258,RESUMO_GLOBAL!$X$54),AO258*$N258))</f>
        <v>0</v>
      </c>
      <c r="BZ258" s="987">
        <f>IF(RESUMO_GLOBAL!$X$53="a",ROUND(AP258*$N258,RESUMO_GLOBAL!$X$54),IF(RESUMO_GLOBAL!$X$53="t",TRUNC(AP258*$N258,RESUMO_GLOBAL!$X$54),AP258*$N258))</f>
        <v>0</v>
      </c>
      <c r="CA258" s="987">
        <f>IF(RESUMO_GLOBAL!$X$53="a",ROUND(AQ258*$N258,RESUMO_GLOBAL!$X$54),IF(RESUMO_GLOBAL!$X$53="t",TRUNC(AQ258*$N258,RESUMO_GLOBAL!$X$54),AQ258*$N258))</f>
        <v>0</v>
      </c>
      <c r="CB258" s="987">
        <f>IF(RESUMO_GLOBAL!$X$53="a",ROUND(AR258*$N258,RESUMO_GLOBAL!$X$54),IF(RESUMO_GLOBAL!$X$53="t",TRUNC(AR258*$N258,RESUMO_GLOBAL!$X$54),AR258*$N258))</f>
        <v>0</v>
      </c>
      <c r="CC258" s="987">
        <f>IF(RESUMO_GLOBAL!$X$53="a",ROUND(AS258*$N258,RESUMO_GLOBAL!$X$54),IF(RESUMO_GLOBAL!$X$53="t",TRUNC(AS258*$N258,RESUMO_GLOBAL!$X$54),AS258*$N258))</f>
        <v>0</v>
      </c>
      <c r="CD258" s="987">
        <f>IF(RESUMO_GLOBAL!$X$53="a",ROUND(AT258*$N258,RESUMO_GLOBAL!$X$54),IF(RESUMO_GLOBAL!$X$53="t",TRUNC(AT258*$N258,RESUMO_GLOBAL!$X$54),AT258*$N258))</f>
        <v>0</v>
      </c>
      <c r="CE258" s="987">
        <f>IF(RESUMO_GLOBAL!$X$53="a",ROUND(AU258*$N258,RESUMO_GLOBAL!$X$54),IF(RESUMO_GLOBAL!$X$53="t",TRUNC(AU258*$N258,RESUMO_GLOBAL!$X$54),AU258*$N258))</f>
        <v>0</v>
      </c>
      <c r="CF258" s="987">
        <f>IF(RESUMO_GLOBAL!$X$53="a",ROUND(AV258*$N258,RESUMO_GLOBAL!$X$54),IF(RESUMO_GLOBAL!$X$53="t",TRUNC(AV258*$N258,RESUMO_GLOBAL!$X$54),AV258*$N258))</f>
        <v>0</v>
      </c>
      <c r="CG258" s="987">
        <f>IF(RESUMO_GLOBAL!$X$53="a",ROUND(AW258*$N258,RESUMO_GLOBAL!$X$54),IF(RESUMO_GLOBAL!$X$53="t",TRUNC(AW258*$N258,RESUMO_GLOBAL!$X$54),AW258*$N258))</f>
        <v>0</v>
      </c>
      <c r="CK258" s="59">
        <f t="shared" si="162"/>
        <v>0</v>
      </c>
      <c r="CL258" s="59">
        <f t="shared" si="163"/>
        <v>0</v>
      </c>
      <c r="CM258" s="59">
        <f t="shared" si="164"/>
        <v>0</v>
      </c>
      <c r="CN258" s="59">
        <f t="shared" si="165"/>
        <v>0</v>
      </c>
      <c r="CO258" s="59">
        <f t="shared" si="166"/>
        <v>0</v>
      </c>
      <c r="CP258" s="59">
        <f t="shared" si="167"/>
        <v>0</v>
      </c>
      <c r="CQ258" s="59">
        <f t="shared" si="168"/>
        <v>0</v>
      </c>
      <c r="CR258" s="59">
        <f t="shared" si="169"/>
        <v>0</v>
      </c>
      <c r="CS258" s="59">
        <f t="shared" si="170"/>
        <v>0</v>
      </c>
      <c r="CT258" s="59">
        <f t="shared" si="171"/>
        <v>0</v>
      </c>
      <c r="CU258" s="59">
        <f t="shared" si="172"/>
        <v>0</v>
      </c>
      <c r="CV258" s="59">
        <f t="shared" si="173"/>
        <v>0</v>
      </c>
      <c r="CW258" s="59">
        <f t="shared" si="174"/>
        <v>0</v>
      </c>
      <c r="CX258" s="59">
        <f t="shared" si="175"/>
        <v>0</v>
      </c>
      <c r="CY258" s="59">
        <f t="shared" si="176"/>
        <v>0</v>
      </c>
      <c r="CZ258" s="59">
        <f t="shared" si="177"/>
        <v>0</v>
      </c>
      <c r="DA258" s="59">
        <f t="shared" si="178"/>
        <v>0</v>
      </c>
      <c r="DB258" s="59">
        <f t="shared" si="179"/>
        <v>0</v>
      </c>
      <c r="DE258">
        <f t="shared" si="161"/>
        <v>253</v>
      </c>
      <c r="DF258" t="str">
        <f t="shared" si="180"/>
        <v/>
      </c>
      <c r="DG258" s="59">
        <f>IF($C258&lt;&gt;0,SUM($CK259:CK259),0)</f>
        <v>0</v>
      </c>
      <c r="DH258" s="59">
        <f>IF($C258&lt;&gt;0,SUM($CK259:CL259),0)</f>
        <v>0</v>
      </c>
      <c r="DI258" s="59">
        <f>IF($C258&lt;&gt;0,SUM($CK259:CM259),0)</f>
        <v>0</v>
      </c>
      <c r="DJ258" s="59">
        <f>IF($C258&lt;&gt;0,SUM($CK259:CN259),0)</f>
        <v>0</v>
      </c>
      <c r="DK258" s="59">
        <f>IF($C258&lt;&gt;0,SUM($CK259:CO259),0)</f>
        <v>0</v>
      </c>
      <c r="DL258" s="59">
        <f>IF($C258&lt;&gt;0,SUM($CK259:CP259),0)</f>
        <v>0</v>
      </c>
      <c r="DM258" s="59">
        <f>IF($C258&lt;&gt;0,SUM($CK259:CQ259),0)</f>
        <v>0</v>
      </c>
      <c r="DN258" s="59">
        <f>IF($C258&lt;&gt;0,SUM($CK259:CR259),0)</f>
        <v>0</v>
      </c>
      <c r="DO258" s="59">
        <f>IF($C258&lt;&gt;0,SUM($CK259:CS259),0)</f>
        <v>0</v>
      </c>
      <c r="DP258" s="59">
        <f>IF($C258&lt;&gt;0,SUM($CK259:CT259),0)</f>
        <v>0</v>
      </c>
      <c r="DQ258" s="59">
        <f>IF($C258&lt;&gt;0,SUM($CK259:CU259),0)</f>
        <v>0</v>
      </c>
      <c r="DR258" s="59">
        <f>IF($C258&lt;&gt;0,SUM($CK259:CV259),0)</f>
        <v>0</v>
      </c>
      <c r="DS258" s="59">
        <f>IF($C258&lt;&gt;0,SUM($CK259:CW259),0)</f>
        <v>0</v>
      </c>
      <c r="DT258" s="59">
        <f>IF($C258&lt;&gt;0,SUM($CK259:CX259),0)</f>
        <v>0</v>
      </c>
      <c r="DU258" s="59">
        <f>IF($C258&lt;&gt;0,SUM($CK259:CY259),0)</f>
        <v>0</v>
      </c>
      <c r="DV258" s="59">
        <f>IF($C258&lt;&gt;0,SUM($CK259:CZ259),0)</f>
        <v>0</v>
      </c>
      <c r="DW258" s="59">
        <f>IF($C258&lt;&gt;0,SUM($CK259:DA259),0)</f>
        <v>0</v>
      </c>
      <c r="DX258" s="59">
        <f>IF($C258&lt;&gt;0,SUM($CK259:DB259),0)</f>
        <v>0</v>
      </c>
      <c r="DY258" s="952" t="str">
        <f t="shared" si="184"/>
        <v/>
      </c>
    </row>
    <row r="259" spans="1:129" ht="13.5" hidden="1" thickBot="1">
      <c r="A259" s="3" t="str">
        <f t="shared" si="185"/>
        <v/>
      </c>
      <c r="B259" s="805">
        <f>Dados_GLOBAL_Inicial!E259</f>
        <v>0</v>
      </c>
      <c r="C259" s="953">
        <f>IF(IFERROR(VALUE(Dados_GLOBAL_Inicial!F259),0)=0,0,Dados_GLOBAL_Inicial!F259)</f>
        <v>0</v>
      </c>
      <c r="D259" s="830">
        <f>Dados_GLOBAL_Inicial!G259</f>
        <v>0</v>
      </c>
      <c r="E259" s="830" t="str">
        <f>IF(IFERROR(VLOOKUP(F259,Cod_Gde_Itens!$A$1:$B$80,2,FALSE),0)&gt;549,IFERROR(VLOOKUP(F259,Cod_Gde_Itens!$A$1:$B$80,2,FALSE),0),IF(Dados_GLOBAL_Inicial!H259=0,"",Dados_GLOBAL_Inicial!H259))</f>
        <v/>
      </c>
      <c r="F259" s="823">
        <f>Dados_GLOBAL_Inicial!I259</f>
        <v>0</v>
      </c>
      <c r="G259" s="824">
        <f>Dados_GLOBAL_Inicial!J259</f>
        <v>0</v>
      </c>
      <c r="H259" s="454">
        <f>Dados_GLOBAL_Inicial!K259</f>
        <v>0</v>
      </c>
      <c r="I259" s="970">
        <f>SUM('MEDIÇÃO_OBJETO (1)'!I259)</f>
        <v>0</v>
      </c>
      <c r="J259" s="455">
        <f t="shared" si="186"/>
        <v>0</v>
      </c>
      <c r="K259" s="451">
        <f t="shared" si="187"/>
        <v>0</v>
      </c>
      <c r="L259" s="452">
        <f t="shared" si="188"/>
        <v>0</v>
      </c>
      <c r="M259" s="809">
        <f t="shared" si="189"/>
        <v>0</v>
      </c>
      <c r="N259" s="810">
        <f>IF(IFERROR(VALUE(Dados_GLOBAL_Inicial!L259),0)=0,0,Dados_GLOBAL_Inicial!L259)</f>
        <v>0</v>
      </c>
      <c r="O259" s="812">
        <f>SUM('MEDIÇÃO_OBJETO (1)'!O259)</f>
        <v>0</v>
      </c>
      <c r="P259" s="812">
        <f>SUM('MEDIÇÃO_OBJETO (1)'!P259)</f>
        <v>0</v>
      </c>
      <c r="Q259" s="813">
        <f t="shared" si="190"/>
        <v>0</v>
      </c>
      <c r="R259" s="951"/>
      <c r="S259" s="815">
        <f>SUM('MEDIÇÃO_OBJETO (1)'!S259)</f>
        <v>0</v>
      </c>
      <c r="T259" s="815">
        <f>SUM('MEDIÇÃO_OBJETO (1)'!T259)</f>
        <v>0</v>
      </c>
      <c r="V259" s="19"/>
      <c r="W259" s="978">
        <f t="shared" si="191"/>
        <v>0</v>
      </c>
      <c r="X259" s="816">
        <f t="shared" si="192"/>
        <v>0</v>
      </c>
      <c r="Y259" s="816">
        <f t="shared" si="193"/>
        <v>0</v>
      </c>
      <c r="Z259" s="817">
        <f t="shared" si="194"/>
        <v>0</v>
      </c>
      <c r="AB259" s="453">
        <f t="shared" si="181"/>
        <v>0</v>
      </c>
      <c r="AC259" s="14">
        <f t="shared" si="195"/>
        <v>0</v>
      </c>
      <c r="AD259" s="819"/>
      <c r="AE259" s="631">
        <f t="shared" si="182"/>
        <v>0</v>
      </c>
      <c r="AF259" s="818">
        <f>SUM('MEDIÇÃO_OBJETO (1)'!AG259)</f>
        <v>0</v>
      </c>
      <c r="AG259" s="541">
        <f>SUM('MEDIÇÃO_OBJETO (1)'!AH259)</f>
        <v>0</v>
      </c>
      <c r="AH259" s="541">
        <f>SUM('MEDIÇÃO_OBJETO (1)'!AI259)</f>
        <v>0</v>
      </c>
      <c r="AI259" s="541">
        <f>SUM('MEDIÇÃO_OBJETO (1)'!AJ259)</f>
        <v>0</v>
      </c>
      <c r="AJ259" s="541">
        <f>SUM('MEDIÇÃO_OBJETO (1)'!AK259)</f>
        <v>0</v>
      </c>
      <c r="AK259" s="541">
        <f>SUM('MEDIÇÃO_OBJETO (1)'!AL259)</f>
        <v>0</v>
      </c>
      <c r="AL259" s="541">
        <f>SUM('MEDIÇÃO_OBJETO (1)'!AM259)</f>
        <v>0</v>
      </c>
      <c r="AM259" s="541">
        <f>SUM('MEDIÇÃO_OBJETO (1)'!AN259)</f>
        <v>0</v>
      </c>
      <c r="AN259" s="541">
        <f>SUM('MEDIÇÃO_OBJETO (1)'!AO259)</f>
        <v>0</v>
      </c>
      <c r="AO259" s="541">
        <f>SUM('MEDIÇÃO_OBJETO (1)'!AP259)</f>
        <v>0</v>
      </c>
      <c r="AP259" s="541">
        <f>SUM('MEDIÇÃO_OBJETO (1)'!AQ259)</f>
        <v>0</v>
      </c>
      <c r="AQ259" s="541">
        <f>SUM('MEDIÇÃO_OBJETO (1)'!AR259)</f>
        <v>0</v>
      </c>
      <c r="AR259" s="541">
        <f>SUM('MEDIÇÃO_OBJETO (1)'!AS259)</f>
        <v>0</v>
      </c>
      <c r="AS259" s="541">
        <f>SUM('MEDIÇÃO_OBJETO (1)'!AT259)</f>
        <v>0</v>
      </c>
      <c r="AT259" s="541">
        <f>SUM('MEDIÇÃO_OBJETO (1)'!AU259)</f>
        <v>0</v>
      </c>
      <c r="AU259" s="541">
        <f>SUM('MEDIÇÃO_OBJETO (1)'!AV259)</f>
        <v>0</v>
      </c>
      <c r="AV259" s="541">
        <f>SUM('MEDIÇÃO_OBJETO (1)'!AW259)</f>
        <v>0</v>
      </c>
      <c r="AW259" s="541">
        <f>SUM('MEDIÇÃO_OBJETO (1)'!AX259)</f>
        <v>0</v>
      </c>
      <c r="AX259" s="977"/>
      <c r="BN259" s="992">
        <f t="shared" si="196"/>
        <v>0</v>
      </c>
      <c r="BO259" s="538">
        <f t="shared" si="183"/>
        <v>0</v>
      </c>
      <c r="BP259" s="987">
        <f>IF(RESUMO_GLOBAL!$X$53="a",ROUND(AF259*$N259,RESUMO_GLOBAL!$X$54),IF(RESUMO_GLOBAL!$X$53="t",TRUNC(AF259*$N259,RESUMO_GLOBAL!$X$54),AF259*$N259))</f>
        <v>0</v>
      </c>
      <c r="BQ259" s="987">
        <f>IF(RESUMO_GLOBAL!$X$53="a",ROUND(AG259*$N259,RESUMO_GLOBAL!$X$54),IF(RESUMO_GLOBAL!$X$53="t",TRUNC(AG259*$N259,RESUMO_GLOBAL!$X$54),AG259*$N259))</f>
        <v>0</v>
      </c>
      <c r="BR259" s="987">
        <f>IF(RESUMO_GLOBAL!$X$53="a",ROUND(AH259*$N259,RESUMO_GLOBAL!$X$54),IF(RESUMO_GLOBAL!$X$53="t",TRUNC(AH259*$N259,RESUMO_GLOBAL!$X$54),AH259*$N259))</f>
        <v>0</v>
      </c>
      <c r="BS259" s="987">
        <f>IF(RESUMO_GLOBAL!$X$53="a",ROUND(AI259*$N259,RESUMO_GLOBAL!$X$54),IF(RESUMO_GLOBAL!$X$53="t",TRUNC(AI259*$N259,RESUMO_GLOBAL!$X$54),AI259*$N259))</f>
        <v>0</v>
      </c>
      <c r="BT259" s="987">
        <f>IF(RESUMO_GLOBAL!$X$53="a",ROUND(AJ259*$N259,RESUMO_GLOBAL!$X$54),IF(RESUMO_GLOBAL!$X$53="t",TRUNC(AJ259*$N259,RESUMO_GLOBAL!$X$54),AJ259*$N259))</f>
        <v>0</v>
      </c>
      <c r="BU259" s="987">
        <f>IF(RESUMO_GLOBAL!$X$53="a",ROUND(AK259*$N259,RESUMO_GLOBAL!$X$54),IF(RESUMO_GLOBAL!$X$53="t",TRUNC(AK259*$N259,RESUMO_GLOBAL!$X$54),AK259*$N259))</f>
        <v>0</v>
      </c>
      <c r="BV259" s="987">
        <f>IF(RESUMO_GLOBAL!$X$53="a",ROUND(AL259*$N259,RESUMO_GLOBAL!$X$54),IF(RESUMO_GLOBAL!$X$53="t",TRUNC(AL259*$N259,RESUMO_GLOBAL!$X$54),AL259*$N259))</f>
        <v>0</v>
      </c>
      <c r="BW259" s="987">
        <f>IF(RESUMO_GLOBAL!$X$53="a",ROUND(AM259*$N259,RESUMO_GLOBAL!$X$54),IF(RESUMO_GLOBAL!$X$53="t",TRUNC(AM259*$N259,RESUMO_GLOBAL!$X$54),AM259*$N259))</f>
        <v>0</v>
      </c>
      <c r="BX259" s="987">
        <f>IF(RESUMO_GLOBAL!$X$53="a",ROUND(AN259*$N259,RESUMO_GLOBAL!$X$54),IF(RESUMO_GLOBAL!$X$53="t",TRUNC(AN259*$N259,RESUMO_GLOBAL!$X$54),AN259*$N259))</f>
        <v>0</v>
      </c>
      <c r="BY259" s="987">
        <f>IF(RESUMO_GLOBAL!$X$53="a",ROUND(AO259*$N259,RESUMO_GLOBAL!$X$54),IF(RESUMO_GLOBAL!$X$53="t",TRUNC(AO259*$N259,RESUMO_GLOBAL!$X$54),AO259*$N259))</f>
        <v>0</v>
      </c>
      <c r="BZ259" s="987">
        <f>IF(RESUMO_GLOBAL!$X$53="a",ROUND(AP259*$N259,RESUMO_GLOBAL!$X$54),IF(RESUMO_GLOBAL!$X$53="t",TRUNC(AP259*$N259,RESUMO_GLOBAL!$X$54),AP259*$N259))</f>
        <v>0</v>
      </c>
      <c r="CA259" s="987">
        <f>IF(RESUMO_GLOBAL!$X$53="a",ROUND(AQ259*$N259,RESUMO_GLOBAL!$X$54),IF(RESUMO_GLOBAL!$X$53="t",TRUNC(AQ259*$N259,RESUMO_GLOBAL!$X$54),AQ259*$N259))</f>
        <v>0</v>
      </c>
      <c r="CB259" s="987">
        <f>IF(RESUMO_GLOBAL!$X$53="a",ROUND(AR259*$N259,RESUMO_GLOBAL!$X$54),IF(RESUMO_GLOBAL!$X$53="t",TRUNC(AR259*$N259,RESUMO_GLOBAL!$X$54),AR259*$N259))</f>
        <v>0</v>
      </c>
      <c r="CC259" s="987">
        <f>IF(RESUMO_GLOBAL!$X$53="a",ROUND(AS259*$N259,RESUMO_GLOBAL!$X$54),IF(RESUMO_GLOBAL!$X$53="t",TRUNC(AS259*$N259,RESUMO_GLOBAL!$X$54),AS259*$N259))</f>
        <v>0</v>
      </c>
      <c r="CD259" s="987">
        <f>IF(RESUMO_GLOBAL!$X$53="a",ROUND(AT259*$N259,RESUMO_GLOBAL!$X$54),IF(RESUMO_GLOBAL!$X$53="t",TRUNC(AT259*$N259,RESUMO_GLOBAL!$X$54),AT259*$N259))</f>
        <v>0</v>
      </c>
      <c r="CE259" s="987">
        <f>IF(RESUMO_GLOBAL!$X$53="a",ROUND(AU259*$N259,RESUMO_GLOBAL!$X$54),IF(RESUMO_GLOBAL!$X$53="t",TRUNC(AU259*$N259,RESUMO_GLOBAL!$X$54),AU259*$N259))</f>
        <v>0</v>
      </c>
      <c r="CF259" s="987">
        <f>IF(RESUMO_GLOBAL!$X$53="a",ROUND(AV259*$N259,RESUMO_GLOBAL!$X$54),IF(RESUMO_GLOBAL!$X$53="t",TRUNC(AV259*$N259,RESUMO_GLOBAL!$X$54),AV259*$N259))</f>
        <v>0</v>
      </c>
      <c r="CG259" s="987">
        <f>IF(RESUMO_GLOBAL!$X$53="a",ROUND(AW259*$N259,RESUMO_GLOBAL!$X$54),IF(RESUMO_GLOBAL!$X$53="t",TRUNC(AW259*$N259,RESUMO_GLOBAL!$X$54),AW259*$N259))</f>
        <v>0</v>
      </c>
      <c r="CK259" s="59">
        <f t="shared" si="162"/>
        <v>0</v>
      </c>
      <c r="CL259" s="59">
        <f t="shared" si="163"/>
        <v>0</v>
      </c>
      <c r="CM259" s="59">
        <f t="shared" si="164"/>
        <v>0</v>
      </c>
      <c r="CN259" s="59">
        <f t="shared" si="165"/>
        <v>0</v>
      </c>
      <c r="CO259" s="59">
        <f t="shared" si="166"/>
        <v>0</v>
      </c>
      <c r="CP259" s="59">
        <f t="shared" si="167"/>
        <v>0</v>
      </c>
      <c r="CQ259" s="59">
        <f t="shared" si="168"/>
        <v>0</v>
      </c>
      <c r="CR259" s="59">
        <f t="shared" si="169"/>
        <v>0</v>
      </c>
      <c r="CS259" s="59">
        <f t="shared" si="170"/>
        <v>0</v>
      </c>
      <c r="CT259" s="59">
        <f t="shared" si="171"/>
        <v>0</v>
      </c>
      <c r="CU259" s="59">
        <f t="shared" si="172"/>
        <v>0</v>
      </c>
      <c r="CV259" s="59">
        <f t="shared" si="173"/>
        <v>0</v>
      </c>
      <c r="CW259" s="59">
        <f t="shared" si="174"/>
        <v>0</v>
      </c>
      <c r="CX259" s="59">
        <f t="shared" si="175"/>
        <v>0</v>
      </c>
      <c r="CY259" s="59">
        <f t="shared" si="176"/>
        <v>0</v>
      </c>
      <c r="CZ259" s="59">
        <f t="shared" si="177"/>
        <v>0</v>
      </c>
      <c r="DA259" s="59">
        <f t="shared" si="178"/>
        <v>0</v>
      </c>
      <c r="DB259" s="59">
        <f t="shared" si="179"/>
        <v>0</v>
      </c>
      <c r="DE259">
        <f t="shared" si="161"/>
        <v>254</v>
      </c>
      <c r="DF259" t="str">
        <f t="shared" si="180"/>
        <v/>
      </c>
      <c r="DG259" s="59">
        <f>IF($C259&lt;&gt;0,SUM($CK260:CK260),0)</f>
        <v>0</v>
      </c>
      <c r="DH259" s="59">
        <f>IF($C259&lt;&gt;0,SUM($CK260:CL260),0)</f>
        <v>0</v>
      </c>
      <c r="DI259" s="59">
        <f>IF($C259&lt;&gt;0,SUM($CK260:CM260),0)</f>
        <v>0</v>
      </c>
      <c r="DJ259" s="59">
        <f>IF($C259&lt;&gt;0,SUM($CK260:CN260),0)</f>
        <v>0</v>
      </c>
      <c r="DK259" s="59">
        <f>IF($C259&lt;&gt;0,SUM($CK260:CO260),0)</f>
        <v>0</v>
      </c>
      <c r="DL259" s="59">
        <f>IF($C259&lt;&gt;0,SUM($CK260:CP260),0)</f>
        <v>0</v>
      </c>
      <c r="DM259" s="59">
        <f>IF($C259&lt;&gt;0,SUM($CK260:CQ260),0)</f>
        <v>0</v>
      </c>
      <c r="DN259" s="59">
        <f>IF($C259&lt;&gt;0,SUM($CK260:CR260),0)</f>
        <v>0</v>
      </c>
      <c r="DO259" s="59">
        <f>IF($C259&lt;&gt;0,SUM($CK260:CS260),0)</f>
        <v>0</v>
      </c>
      <c r="DP259" s="59">
        <f>IF($C259&lt;&gt;0,SUM($CK260:CT260),0)</f>
        <v>0</v>
      </c>
      <c r="DQ259" s="59">
        <f>IF($C259&lt;&gt;0,SUM($CK260:CU260),0)</f>
        <v>0</v>
      </c>
      <c r="DR259" s="59">
        <f>IF($C259&lt;&gt;0,SUM($CK260:CV260),0)</f>
        <v>0</v>
      </c>
      <c r="DS259" s="59">
        <f>IF($C259&lt;&gt;0,SUM($CK260:CW260),0)</f>
        <v>0</v>
      </c>
      <c r="DT259" s="59">
        <f>IF($C259&lt;&gt;0,SUM($CK260:CX260),0)</f>
        <v>0</v>
      </c>
      <c r="DU259" s="59">
        <f>IF($C259&lt;&gt;0,SUM($CK260:CY260),0)</f>
        <v>0</v>
      </c>
      <c r="DV259" s="59">
        <f>IF($C259&lt;&gt;0,SUM($CK260:CZ260),0)</f>
        <v>0</v>
      </c>
      <c r="DW259" s="59">
        <f>IF($C259&lt;&gt;0,SUM($CK260:DA260),0)</f>
        <v>0</v>
      </c>
      <c r="DX259" s="59">
        <f>IF($C259&lt;&gt;0,SUM($CK260:DB260),0)</f>
        <v>0</v>
      </c>
      <c r="DY259" s="952" t="str">
        <f t="shared" si="184"/>
        <v/>
      </c>
    </row>
    <row r="260" spans="1:129" ht="13.5" hidden="1" thickBot="1">
      <c r="A260" s="3" t="str">
        <f t="shared" si="185"/>
        <v/>
      </c>
      <c r="B260" s="805">
        <f>Dados_GLOBAL_Inicial!E260</f>
        <v>0</v>
      </c>
      <c r="C260" s="953">
        <f>IF(IFERROR(VALUE(Dados_GLOBAL_Inicial!F260),0)=0,0,Dados_GLOBAL_Inicial!F260)</f>
        <v>0</v>
      </c>
      <c r="D260" s="830">
        <f>Dados_GLOBAL_Inicial!G260</f>
        <v>0</v>
      </c>
      <c r="E260" s="830" t="str">
        <f>IF(IFERROR(VLOOKUP(F260,Cod_Gde_Itens!$A$1:$B$80,2,FALSE),0)&gt;549,IFERROR(VLOOKUP(F260,Cod_Gde_Itens!$A$1:$B$80,2,FALSE),0),IF(Dados_GLOBAL_Inicial!H260=0,"",Dados_GLOBAL_Inicial!H260))</f>
        <v/>
      </c>
      <c r="F260" s="823">
        <f>Dados_GLOBAL_Inicial!I260</f>
        <v>0</v>
      </c>
      <c r="G260" s="824">
        <f>Dados_GLOBAL_Inicial!J260</f>
        <v>0</v>
      </c>
      <c r="H260" s="454">
        <f>Dados_GLOBAL_Inicial!K260</f>
        <v>0</v>
      </c>
      <c r="I260" s="970">
        <f>SUM('MEDIÇÃO_OBJETO (1)'!I260)</f>
        <v>0</v>
      </c>
      <c r="J260" s="455">
        <f t="shared" si="186"/>
        <v>0</v>
      </c>
      <c r="K260" s="451">
        <f t="shared" si="187"/>
        <v>0</v>
      </c>
      <c r="L260" s="452">
        <f t="shared" si="188"/>
        <v>0</v>
      </c>
      <c r="M260" s="809">
        <f t="shared" si="189"/>
        <v>0</v>
      </c>
      <c r="N260" s="810">
        <f>IF(IFERROR(VALUE(Dados_GLOBAL_Inicial!L260),0)=0,0,Dados_GLOBAL_Inicial!L260)</f>
        <v>0</v>
      </c>
      <c r="O260" s="812">
        <f>SUM('MEDIÇÃO_OBJETO (1)'!O260)</f>
        <v>0</v>
      </c>
      <c r="P260" s="812">
        <f>SUM('MEDIÇÃO_OBJETO (1)'!P260)</f>
        <v>0</v>
      </c>
      <c r="Q260" s="813">
        <f t="shared" si="190"/>
        <v>0</v>
      </c>
      <c r="R260" s="951"/>
      <c r="S260" s="815">
        <f>SUM('MEDIÇÃO_OBJETO (1)'!S260)</f>
        <v>0</v>
      </c>
      <c r="T260" s="815">
        <f>SUM('MEDIÇÃO_OBJETO (1)'!T260)</f>
        <v>0</v>
      </c>
      <c r="V260" s="19"/>
      <c r="W260" s="978">
        <f t="shared" si="191"/>
        <v>0</v>
      </c>
      <c r="X260" s="816">
        <f t="shared" si="192"/>
        <v>0</v>
      </c>
      <c r="Y260" s="816">
        <f t="shared" si="193"/>
        <v>0</v>
      </c>
      <c r="Z260" s="817">
        <f t="shared" si="194"/>
        <v>0</v>
      </c>
      <c r="AB260" s="453">
        <f t="shared" si="181"/>
        <v>0</v>
      </c>
      <c r="AC260" s="14">
        <f t="shared" si="195"/>
        <v>0</v>
      </c>
      <c r="AD260" s="819"/>
      <c r="AE260" s="631">
        <f t="shared" si="182"/>
        <v>0</v>
      </c>
      <c r="AF260" s="818">
        <f>SUM('MEDIÇÃO_OBJETO (1)'!AG260)</f>
        <v>0</v>
      </c>
      <c r="AG260" s="541">
        <f>SUM('MEDIÇÃO_OBJETO (1)'!AH260)</f>
        <v>0</v>
      </c>
      <c r="AH260" s="541">
        <f>SUM('MEDIÇÃO_OBJETO (1)'!AI260)</f>
        <v>0</v>
      </c>
      <c r="AI260" s="541">
        <f>SUM('MEDIÇÃO_OBJETO (1)'!AJ260)</f>
        <v>0</v>
      </c>
      <c r="AJ260" s="541">
        <f>SUM('MEDIÇÃO_OBJETO (1)'!AK260)</f>
        <v>0</v>
      </c>
      <c r="AK260" s="541">
        <f>SUM('MEDIÇÃO_OBJETO (1)'!AL260)</f>
        <v>0</v>
      </c>
      <c r="AL260" s="541">
        <f>SUM('MEDIÇÃO_OBJETO (1)'!AM260)</f>
        <v>0</v>
      </c>
      <c r="AM260" s="541">
        <f>SUM('MEDIÇÃO_OBJETO (1)'!AN260)</f>
        <v>0</v>
      </c>
      <c r="AN260" s="541">
        <f>SUM('MEDIÇÃO_OBJETO (1)'!AO260)</f>
        <v>0</v>
      </c>
      <c r="AO260" s="541">
        <f>SUM('MEDIÇÃO_OBJETO (1)'!AP260)</f>
        <v>0</v>
      </c>
      <c r="AP260" s="541">
        <f>SUM('MEDIÇÃO_OBJETO (1)'!AQ260)</f>
        <v>0</v>
      </c>
      <c r="AQ260" s="541">
        <f>SUM('MEDIÇÃO_OBJETO (1)'!AR260)</f>
        <v>0</v>
      </c>
      <c r="AR260" s="541">
        <f>SUM('MEDIÇÃO_OBJETO (1)'!AS260)</f>
        <v>0</v>
      </c>
      <c r="AS260" s="541">
        <f>SUM('MEDIÇÃO_OBJETO (1)'!AT260)</f>
        <v>0</v>
      </c>
      <c r="AT260" s="541">
        <f>SUM('MEDIÇÃO_OBJETO (1)'!AU260)</f>
        <v>0</v>
      </c>
      <c r="AU260" s="541">
        <f>SUM('MEDIÇÃO_OBJETO (1)'!AV260)</f>
        <v>0</v>
      </c>
      <c r="AV260" s="541">
        <f>SUM('MEDIÇÃO_OBJETO (1)'!AW260)</f>
        <v>0</v>
      </c>
      <c r="AW260" s="541">
        <f>SUM('MEDIÇÃO_OBJETO (1)'!AX260)</f>
        <v>0</v>
      </c>
      <c r="AX260" s="977"/>
      <c r="BN260" s="992">
        <f t="shared" si="196"/>
        <v>0</v>
      </c>
      <c r="BO260" s="538">
        <f t="shared" si="183"/>
        <v>0</v>
      </c>
      <c r="BP260" s="987">
        <f>IF(RESUMO_GLOBAL!$X$53="a",ROUND(AF260*$N260,RESUMO_GLOBAL!$X$54),IF(RESUMO_GLOBAL!$X$53="t",TRUNC(AF260*$N260,RESUMO_GLOBAL!$X$54),AF260*$N260))</f>
        <v>0</v>
      </c>
      <c r="BQ260" s="987">
        <f>IF(RESUMO_GLOBAL!$X$53="a",ROUND(AG260*$N260,RESUMO_GLOBAL!$X$54),IF(RESUMO_GLOBAL!$X$53="t",TRUNC(AG260*$N260,RESUMO_GLOBAL!$X$54),AG260*$N260))</f>
        <v>0</v>
      </c>
      <c r="BR260" s="987">
        <f>IF(RESUMO_GLOBAL!$X$53="a",ROUND(AH260*$N260,RESUMO_GLOBAL!$X$54),IF(RESUMO_GLOBAL!$X$53="t",TRUNC(AH260*$N260,RESUMO_GLOBAL!$X$54),AH260*$N260))</f>
        <v>0</v>
      </c>
      <c r="BS260" s="987">
        <f>IF(RESUMO_GLOBAL!$X$53="a",ROUND(AI260*$N260,RESUMO_GLOBAL!$X$54),IF(RESUMO_GLOBAL!$X$53="t",TRUNC(AI260*$N260,RESUMO_GLOBAL!$X$54),AI260*$N260))</f>
        <v>0</v>
      </c>
      <c r="BT260" s="987">
        <f>IF(RESUMO_GLOBAL!$X$53="a",ROUND(AJ260*$N260,RESUMO_GLOBAL!$X$54),IF(RESUMO_GLOBAL!$X$53="t",TRUNC(AJ260*$N260,RESUMO_GLOBAL!$X$54),AJ260*$N260))</f>
        <v>0</v>
      </c>
      <c r="BU260" s="987">
        <f>IF(RESUMO_GLOBAL!$X$53="a",ROUND(AK260*$N260,RESUMO_GLOBAL!$X$54),IF(RESUMO_GLOBAL!$X$53="t",TRUNC(AK260*$N260,RESUMO_GLOBAL!$X$54),AK260*$N260))</f>
        <v>0</v>
      </c>
      <c r="BV260" s="987">
        <f>IF(RESUMO_GLOBAL!$X$53="a",ROUND(AL260*$N260,RESUMO_GLOBAL!$X$54),IF(RESUMO_GLOBAL!$X$53="t",TRUNC(AL260*$N260,RESUMO_GLOBAL!$X$54),AL260*$N260))</f>
        <v>0</v>
      </c>
      <c r="BW260" s="987">
        <f>IF(RESUMO_GLOBAL!$X$53="a",ROUND(AM260*$N260,RESUMO_GLOBAL!$X$54),IF(RESUMO_GLOBAL!$X$53="t",TRUNC(AM260*$N260,RESUMO_GLOBAL!$X$54),AM260*$N260))</f>
        <v>0</v>
      </c>
      <c r="BX260" s="987">
        <f>IF(RESUMO_GLOBAL!$X$53="a",ROUND(AN260*$N260,RESUMO_GLOBAL!$X$54),IF(RESUMO_GLOBAL!$X$53="t",TRUNC(AN260*$N260,RESUMO_GLOBAL!$X$54),AN260*$N260))</f>
        <v>0</v>
      </c>
      <c r="BY260" s="987">
        <f>IF(RESUMO_GLOBAL!$X$53="a",ROUND(AO260*$N260,RESUMO_GLOBAL!$X$54),IF(RESUMO_GLOBAL!$X$53="t",TRUNC(AO260*$N260,RESUMO_GLOBAL!$X$54),AO260*$N260))</f>
        <v>0</v>
      </c>
      <c r="BZ260" s="987">
        <f>IF(RESUMO_GLOBAL!$X$53="a",ROUND(AP260*$N260,RESUMO_GLOBAL!$X$54),IF(RESUMO_GLOBAL!$X$53="t",TRUNC(AP260*$N260,RESUMO_GLOBAL!$X$54),AP260*$N260))</f>
        <v>0</v>
      </c>
      <c r="CA260" s="987">
        <f>IF(RESUMO_GLOBAL!$X$53="a",ROUND(AQ260*$N260,RESUMO_GLOBAL!$X$54),IF(RESUMO_GLOBAL!$X$53="t",TRUNC(AQ260*$N260,RESUMO_GLOBAL!$X$54),AQ260*$N260))</f>
        <v>0</v>
      </c>
      <c r="CB260" s="987">
        <f>IF(RESUMO_GLOBAL!$X$53="a",ROUND(AR260*$N260,RESUMO_GLOBAL!$X$54),IF(RESUMO_GLOBAL!$X$53="t",TRUNC(AR260*$N260,RESUMO_GLOBAL!$X$54),AR260*$N260))</f>
        <v>0</v>
      </c>
      <c r="CC260" s="987">
        <f>IF(RESUMO_GLOBAL!$X$53="a",ROUND(AS260*$N260,RESUMO_GLOBAL!$X$54),IF(RESUMO_GLOBAL!$X$53="t",TRUNC(AS260*$N260,RESUMO_GLOBAL!$X$54),AS260*$N260))</f>
        <v>0</v>
      </c>
      <c r="CD260" s="987">
        <f>IF(RESUMO_GLOBAL!$X$53="a",ROUND(AT260*$N260,RESUMO_GLOBAL!$X$54),IF(RESUMO_GLOBAL!$X$53="t",TRUNC(AT260*$N260,RESUMO_GLOBAL!$X$54),AT260*$N260))</f>
        <v>0</v>
      </c>
      <c r="CE260" s="987">
        <f>IF(RESUMO_GLOBAL!$X$53="a",ROUND(AU260*$N260,RESUMO_GLOBAL!$X$54),IF(RESUMO_GLOBAL!$X$53="t",TRUNC(AU260*$N260,RESUMO_GLOBAL!$X$54),AU260*$N260))</f>
        <v>0</v>
      </c>
      <c r="CF260" s="987">
        <f>IF(RESUMO_GLOBAL!$X$53="a",ROUND(AV260*$N260,RESUMO_GLOBAL!$X$54),IF(RESUMO_GLOBAL!$X$53="t",TRUNC(AV260*$N260,RESUMO_GLOBAL!$X$54),AV260*$N260))</f>
        <v>0</v>
      </c>
      <c r="CG260" s="987">
        <f>IF(RESUMO_GLOBAL!$X$53="a",ROUND(AW260*$N260,RESUMO_GLOBAL!$X$54),IF(RESUMO_GLOBAL!$X$53="t",TRUNC(AW260*$N260,RESUMO_GLOBAL!$X$54),AW260*$N260))</f>
        <v>0</v>
      </c>
      <c r="CK260" s="59">
        <f t="shared" si="162"/>
        <v>0</v>
      </c>
      <c r="CL260" s="59">
        <f t="shared" si="163"/>
        <v>0</v>
      </c>
      <c r="CM260" s="59">
        <f t="shared" si="164"/>
        <v>0</v>
      </c>
      <c r="CN260" s="59">
        <f t="shared" si="165"/>
        <v>0</v>
      </c>
      <c r="CO260" s="59">
        <f t="shared" si="166"/>
        <v>0</v>
      </c>
      <c r="CP260" s="59">
        <f t="shared" si="167"/>
        <v>0</v>
      </c>
      <c r="CQ260" s="59">
        <f t="shared" si="168"/>
        <v>0</v>
      </c>
      <c r="CR260" s="59">
        <f t="shared" si="169"/>
        <v>0</v>
      </c>
      <c r="CS260" s="59">
        <f t="shared" si="170"/>
        <v>0</v>
      </c>
      <c r="CT260" s="59">
        <f t="shared" si="171"/>
        <v>0</v>
      </c>
      <c r="CU260" s="59">
        <f t="shared" si="172"/>
        <v>0</v>
      </c>
      <c r="CV260" s="59">
        <f t="shared" si="173"/>
        <v>0</v>
      </c>
      <c r="CW260" s="59">
        <f t="shared" si="174"/>
        <v>0</v>
      </c>
      <c r="CX260" s="59">
        <f t="shared" si="175"/>
        <v>0</v>
      </c>
      <c r="CY260" s="59">
        <f t="shared" si="176"/>
        <v>0</v>
      </c>
      <c r="CZ260" s="59">
        <f t="shared" si="177"/>
        <v>0</v>
      </c>
      <c r="DA260" s="59">
        <f t="shared" si="178"/>
        <v>0</v>
      </c>
      <c r="DB260" s="59">
        <f t="shared" si="179"/>
        <v>0</v>
      </c>
      <c r="DE260">
        <f t="shared" si="161"/>
        <v>255</v>
      </c>
      <c r="DF260" t="str">
        <f t="shared" si="180"/>
        <v/>
      </c>
      <c r="DG260" s="59">
        <f>IF($C260&lt;&gt;0,SUM($CK261:CK261),0)</f>
        <v>0</v>
      </c>
      <c r="DH260" s="59">
        <f>IF($C260&lt;&gt;0,SUM($CK261:CL261),0)</f>
        <v>0</v>
      </c>
      <c r="DI260" s="59">
        <f>IF($C260&lt;&gt;0,SUM($CK261:CM261),0)</f>
        <v>0</v>
      </c>
      <c r="DJ260" s="59">
        <f>IF($C260&lt;&gt;0,SUM($CK261:CN261),0)</f>
        <v>0</v>
      </c>
      <c r="DK260" s="59">
        <f>IF($C260&lt;&gt;0,SUM($CK261:CO261),0)</f>
        <v>0</v>
      </c>
      <c r="DL260" s="59">
        <f>IF($C260&lt;&gt;0,SUM($CK261:CP261),0)</f>
        <v>0</v>
      </c>
      <c r="DM260" s="59">
        <f>IF($C260&lt;&gt;0,SUM($CK261:CQ261),0)</f>
        <v>0</v>
      </c>
      <c r="DN260" s="59">
        <f>IF($C260&lt;&gt;0,SUM($CK261:CR261),0)</f>
        <v>0</v>
      </c>
      <c r="DO260" s="59">
        <f>IF($C260&lt;&gt;0,SUM($CK261:CS261),0)</f>
        <v>0</v>
      </c>
      <c r="DP260" s="59">
        <f>IF($C260&lt;&gt;0,SUM($CK261:CT261),0)</f>
        <v>0</v>
      </c>
      <c r="DQ260" s="59">
        <f>IF($C260&lt;&gt;0,SUM($CK261:CU261),0)</f>
        <v>0</v>
      </c>
      <c r="DR260" s="59">
        <f>IF($C260&lt;&gt;0,SUM($CK261:CV261),0)</f>
        <v>0</v>
      </c>
      <c r="DS260" s="59">
        <f>IF($C260&lt;&gt;0,SUM($CK261:CW261),0)</f>
        <v>0</v>
      </c>
      <c r="DT260" s="59">
        <f>IF($C260&lt;&gt;0,SUM($CK261:CX261),0)</f>
        <v>0</v>
      </c>
      <c r="DU260" s="59">
        <f>IF($C260&lt;&gt;0,SUM($CK261:CY261),0)</f>
        <v>0</v>
      </c>
      <c r="DV260" s="59">
        <f>IF($C260&lt;&gt;0,SUM($CK261:CZ261),0)</f>
        <v>0</v>
      </c>
      <c r="DW260" s="59">
        <f>IF($C260&lt;&gt;0,SUM($CK261:DA261),0)</f>
        <v>0</v>
      </c>
      <c r="DX260" s="59">
        <f>IF($C260&lt;&gt;0,SUM($CK261:DB261),0)</f>
        <v>0</v>
      </c>
      <c r="DY260" s="952" t="str">
        <f t="shared" si="184"/>
        <v/>
      </c>
    </row>
    <row r="261" spans="1:129" ht="13.5" hidden="1" thickBot="1">
      <c r="A261" s="3" t="str">
        <f t="shared" si="185"/>
        <v/>
      </c>
      <c r="B261" s="805">
        <f>Dados_GLOBAL_Inicial!E261</f>
        <v>0</v>
      </c>
      <c r="C261" s="953">
        <f>IF(IFERROR(VALUE(Dados_GLOBAL_Inicial!F261),0)=0,0,Dados_GLOBAL_Inicial!F261)</f>
        <v>0</v>
      </c>
      <c r="D261" s="830">
        <f>Dados_GLOBAL_Inicial!G261</f>
        <v>0</v>
      </c>
      <c r="E261" s="830" t="str">
        <f>IF(IFERROR(VLOOKUP(F261,Cod_Gde_Itens!$A$1:$B$80,2,FALSE),0)&gt;549,IFERROR(VLOOKUP(F261,Cod_Gde_Itens!$A$1:$B$80,2,FALSE),0),IF(Dados_GLOBAL_Inicial!H261=0,"",Dados_GLOBAL_Inicial!H261))</f>
        <v/>
      </c>
      <c r="F261" s="823">
        <f>Dados_GLOBAL_Inicial!I261</f>
        <v>0</v>
      </c>
      <c r="G261" s="824">
        <f>Dados_GLOBAL_Inicial!J261</f>
        <v>0</v>
      </c>
      <c r="H261" s="454">
        <f>Dados_GLOBAL_Inicial!K261</f>
        <v>0</v>
      </c>
      <c r="I261" s="970">
        <f>SUM('MEDIÇÃO_OBJETO (1)'!I261)</f>
        <v>0</v>
      </c>
      <c r="J261" s="455">
        <f t="shared" si="186"/>
        <v>0</v>
      </c>
      <c r="K261" s="451">
        <f t="shared" si="187"/>
        <v>0</v>
      </c>
      <c r="L261" s="452">
        <f t="shared" si="188"/>
        <v>0</v>
      </c>
      <c r="M261" s="809">
        <f t="shared" si="189"/>
        <v>0</v>
      </c>
      <c r="N261" s="810">
        <f>IF(IFERROR(VALUE(Dados_GLOBAL_Inicial!L261),0)=0,0,Dados_GLOBAL_Inicial!L261)</f>
        <v>0</v>
      </c>
      <c r="O261" s="812">
        <f>SUM('MEDIÇÃO_OBJETO (1)'!O261)</f>
        <v>0</v>
      </c>
      <c r="P261" s="812">
        <f>SUM('MEDIÇÃO_OBJETO (1)'!P261)</f>
        <v>0</v>
      </c>
      <c r="Q261" s="813">
        <f t="shared" si="190"/>
        <v>0</v>
      </c>
      <c r="R261" s="951"/>
      <c r="S261" s="815">
        <f>SUM('MEDIÇÃO_OBJETO (1)'!S261)</f>
        <v>0</v>
      </c>
      <c r="T261" s="815">
        <f>SUM('MEDIÇÃO_OBJETO (1)'!T261)</f>
        <v>0</v>
      </c>
      <c r="V261" s="19"/>
      <c r="W261" s="978">
        <f t="shared" si="191"/>
        <v>0</v>
      </c>
      <c r="X261" s="816">
        <f t="shared" si="192"/>
        <v>0</v>
      </c>
      <c r="Y261" s="816">
        <f t="shared" si="193"/>
        <v>0</v>
      </c>
      <c r="Z261" s="817">
        <f t="shared" si="194"/>
        <v>0</v>
      </c>
      <c r="AB261" s="453">
        <f t="shared" si="181"/>
        <v>0</v>
      </c>
      <c r="AC261" s="14">
        <f t="shared" si="195"/>
        <v>0</v>
      </c>
      <c r="AD261" s="819"/>
      <c r="AE261" s="631">
        <f t="shared" si="182"/>
        <v>0</v>
      </c>
      <c r="AF261" s="818">
        <f>SUM('MEDIÇÃO_OBJETO (1)'!AG261)</f>
        <v>0</v>
      </c>
      <c r="AG261" s="541">
        <f>SUM('MEDIÇÃO_OBJETO (1)'!AH261)</f>
        <v>0</v>
      </c>
      <c r="AH261" s="541">
        <f>SUM('MEDIÇÃO_OBJETO (1)'!AI261)</f>
        <v>0</v>
      </c>
      <c r="AI261" s="541">
        <f>SUM('MEDIÇÃO_OBJETO (1)'!AJ261)</f>
        <v>0</v>
      </c>
      <c r="AJ261" s="541">
        <f>SUM('MEDIÇÃO_OBJETO (1)'!AK261)</f>
        <v>0</v>
      </c>
      <c r="AK261" s="541">
        <f>SUM('MEDIÇÃO_OBJETO (1)'!AL261)</f>
        <v>0</v>
      </c>
      <c r="AL261" s="541">
        <f>SUM('MEDIÇÃO_OBJETO (1)'!AM261)</f>
        <v>0</v>
      </c>
      <c r="AM261" s="541">
        <f>SUM('MEDIÇÃO_OBJETO (1)'!AN261)</f>
        <v>0</v>
      </c>
      <c r="AN261" s="541">
        <f>SUM('MEDIÇÃO_OBJETO (1)'!AO261)</f>
        <v>0</v>
      </c>
      <c r="AO261" s="541">
        <f>SUM('MEDIÇÃO_OBJETO (1)'!AP261)</f>
        <v>0</v>
      </c>
      <c r="AP261" s="541">
        <f>SUM('MEDIÇÃO_OBJETO (1)'!AQ261)</f>
        <v>0</v>
      </c>
      <c r="AQ261" s="541">
        <f>SUM('MEDIÇÃO_OBJETO (1)'!AR261)</f>
        <v>0</v>
      </c>
      <c r="AR261" s="541">
        <f>SUM('MEDIÇÃO_OBJETO (1)'!AS261)</f>
        <v>0</v>
      </c>
      <c r="AS261" s="541">
        <f>SUM('MEDIÇÃO_OBJETO (1)'!AT261)</f>
        <v>0</v>
      </c>
      <c r="AT261" s="541">
        <f>SUM('MEDIÇÃO_OBJETO (1)'!AU261)</f>
        <v>0</v>
      </c>
      <c r="AU261" s="541">
        <f>SUM('MEDIÇÃO_OBJETO (1)'!AV261)</f>
        <v>0</v>
      </c>
      <c r="AV261" s="541">
        <f>SUM('MEDIÇÃO_OBJETO (1)'!AW261)</f>
        <v>0</v>
      </c>
      <c r="AW261" s="541">
        <f>SUM('MEDIÇÃO_OBJETO (1)'!AX261)</f>
        <v>0</v>
      </c>
      <c r="AX261" s="977"/>
      <c r="BN261" s="992">
        <f t="shared" si="196"/>
        <v>0</v>
      </c>
      <c r="BO261" s="538">
        <f t="shared" si="183"/>
        <v>0</v>
      </c>
      <c r="BP261" s="987">
        <f>IF(RESUMO_GLOBAL!$X$53="a",ROUND(AF261*$N261,RESUMO_GLOBAL!$X$54),IF(RESUMO_GLOBAL!$X$53="t",TRUNC(AF261*$N261,RESUMO_GLOBAL!$X$54),AF261*$N261))</f>
        <v>0</v>
      </c>
      <c r="BQ261" s="987">
        <f>IF(RESUMO_GLOBAL!$X$53="a",ROUND(AG261*$N261,RESUMO_GLOBAL!$X$54),IF(RESUMO_GLOBAL!$X$53="t",TRUNC(AG261*$N261,RESUMO_GLOBAL!$X$54),AG261*$N261))</f>
        <v>0</v>
      </c>
      <c r="BR261" s="987">
        <f>IF(RESUMO_GLOBAL!$X$53="a",ROUND(AH261*$N261,RESUMO_GLOBAL!$X$54),IF(RESUMO_GLOBAL!$X$53="t",TRUNC(AH261*$N261,RESUMO_GLOBAL!$X$54),AH261*$N261))</f>
        <v>0</v>
      </c>
      <c r="BS261" s="987">
        <f>IF(RESUMO_GLOBAL!$X$53="a",ROUND(AI261*$N261,RESUMO_GLOBAL!$X$54),IF(RESUMO_GLOBAL!$X$53="t",TRUNC(AI261*$N261,RESUMO_GLOBAL!$X$54),AI261*$N261))</f>
        <v>0</v>
      </c>
      <c r="BT261" s="987">
        <f>IF(RESUMO_GLOBAL!$X$53="a",ROUND(AJ261*$N261,RESUMO_GLOBAL!$X$54),IF(RESUMO_GLOBAL!$X$53="t",TRUNC(AJ261*$N261,RESUMO_GLOBAL!$X$54),AJ261*$N261))</f>
        <v>0</v>
      </c>
      <c r="BU261" s="987">
        <f>IF(RESUMO_GLOBAL!$X$53="a",ROUND(AK261*$N261,RESUMO_GLOBAL!$X$54),IF(RESUMO_GLOBAL!$X$53="t",TRUNC(AK261*$N261,RESUMO_GLOBAL!$X$54),AK261*$N261))</f>
        <v>0</v>
      </c>
      <c r="BV261" s="987">
        <f>IF(RESUMO_GLOBAL!$X$53="a",ROUND(AL261*$N261,RESUMO_GLOBAL!$X$54),IF(RESUMO_GLOBAL!$X$53="t",TRUNC(AL261*$N261,RESUMO_GLOBAL!$X$54),AL261*$N261))</f>
        <v>0</v>
      </c>
      <c r="BW261" s="987">
        <f>IF(RESUMO_GLOBAL!$X$53="a",ROUND(AM261*$N261,RESUMO_GLOBAL!$X$54),IF(RESUMO_GLOBAL!$X$53="t",TRUNC(AM261*$N261,RESUMO_GLOBAL!$X$54),AM261*$N261))</f>
        <v>0</v>
      </c>
      <c r="BX261" s="987">
        <f>IF(RESUMO_GLOBAL!$X$53="a",ROUND(AN261*$N261,RESUMO_GLOBAL!$X$54),IF(RESUMO_GLOBAL!$X$53="t",TRUNC(AN261*$N261,RESUMO_GLOBAL!$X$54),AN261*$N261))</f>
        <v>0</v>
      </c>
      <c r="BY261" s="987">
        <f>IF(RESUMO_GLOBAL!$X$53="a",ROUND(AO261*$N261,RESUMO_GLOBAL!$X$54),IF(RESUMO_GLOBAL!$X$53="t",TRUNC(AO261*$N261,RESUMO_GLOBAL!$X$54),AO261*$N261))</f>
        <v>0</v>
      </c>
      <c r="BZ261" s="987">
        <f>IF(RESUMO_GLOBAL!$X$53="a",ROUND(AP261*$N261,RESUMO_GLOBAL!$X$54),IF(RESUMO_GLOBAL!$X$53="t",TRUNC(AP261*$N261,RESUMO_GLOBAL!$X$54),AP261*$N261))</f>
        <v>0</v>
      </c>
      <c r="CA261" s="987">
        <f>IF(RESUMO_GLOBAL!$X$53="a",ROUND(AQ261*$N261,RESUMO_GLOBAL!$X$54),IF(RESUMO_GLOBAL!$X$53="t",TRUNC(AQ261*$N261,RESUMO_GLOBAL!$X$54),AQ261*$N261))</f>
        <v>0</v>
      </c>
      <c r="CB261" s="987">
        <f>IF(RESUMO_GLOBAL!$X$53="a",ROUND(AR261*$N261,RESUMO_GLOBAL!$X$54),IF(RESUMO_GLOBAL!$X$53="t",TRUNC(AR261*$N261,RESUMO_GLOBAL!$X$54),AR261*$N261))</f>
        <v>0</v>
      </c>
      <c r="CC261" s="987">
        <f>IF(RESUMO_GLOBAL!$X$53="a",ROUND(AS261*$N261,RESUMO_GLOBAL!$X$54),IF(RESUMO_GLOBAL!$X$53="t",TRUNC(AS261*$N261,RESUMO_GLOBAL!$X$54),AS261*$N261))</f>
        <v>0</v>
      </c>
      <c r="CD261" s="987">
        <f>IF(RESUMO_GLOBAL!$X$53="a",ROUND(AT261*$N261,RESUMO_GLOBAL!$X$54),IF(RESUMO_GLOBAL!$X$53="t",TRUNC(AT261*$N261,RESUMO_GLOBAL!$X$54),AT261*$N261))</f>
        <v>0</v>
      </c>
      <c r="CE261" s="987">
        <f>IF(RESUMO_GLOBAL!$X$53="a",ROUND(AU261*$N261,RESUMO_GLOBAL!$X$54),IF(RESUMO_GLOBAL!$X$53="t",TRUNC(AU261*$N261,RESUMO_GLOBAL!$X$54),AU261*$N261))</f>
        <v>0</v>
      </c>
      <c r="CF261" s="987">
        <f>IF(RESUMO_GLOBAL!$X$53="a",ROUND(AV261*$N261,RESUMO_GLOBAL!$X$54),IF(RESUMO_GLOBAL!$X$53="t",TRUNC(AV261*$N261,RESUMO_GLOBAL!$X$54),AV261*$N261))</f>
        <v>0</v>
      </c>
      <c r="CG261" s="987">
        <f>IF(RESUMO_GLOBAL!$X$53="a",ROUND(AW261*$N261,RESUMO_GLOBAL!$X$54),IF(RESUMO_GLOBAL!$X$53="t",TRUNC(AW261*$N261,RESUMO_GLOBAL!$X$54),AW261*$N261))</f>
        <v>0</v>
      </c>
      <c r="CK261" s="59">
        <f t="shared" si="162"/>
        <v>0</v>
      </c>
      <c r="CL261" s="59">
        <f t="shared" si="163"/>
        <v>0</v>
      </c>
      <c r="CM261" s="59">
        <f t="shared" si="164"/>
        <v>0</v>
      </c>
      <c r="CN261" s="59">
        <f t="shared" si="165"/>
        <v>0</v>
      </c>
      <c r="CO261" s="59">
        <f t="shared" si="166"/>
        <v>0</v>
      </c>
      <c r="CP261" s="59">
        <f t="shared" si="167"/>
        <v>0</v>
      </c>
      <c r="CQ261" s="59">
        <f t="shared" si="168"/>
        <v>0</v>
      </c>
      <c r="CR261" s="59">
        <f t="shared" si="169"/>
        <v>0</v>
      </c>
      <c r="CS261" s="59">
        <f t="shared" si="170"/>
        <v>0</v>
      </c>
      <c r="CT261" s="59">
        <f t="shared" si="171"/>
        <v>0</v>
      </c>
      <c r="CU261" s="59">
        <f t="shared" si="172"/>
        <v>0</v>
      </c>
      <c r="CV261" s="59">
        <f t="shared" si="173"/>
        <v>0</v>
      </c>
      <c r="CW261" s="59">
        <f t="shared" si="174"/>
        <v>0</v>
      </c>
      <c r="CX261" s="59">
        <f t="shared" si="175"/>
        <v>0</v>
      </c>
      <c r="CY261" s="59">
        <f t="shared" si="176"/>
        <v>0</v>
      </c>
      <c r="CZ261" s="59">
        <f t="shared" si="177"/>
        <v>0</v>
      </c>
      <c r="DA261" s="59">
        <f t="shared" si="178"/>
        <v>0</v>
      </c>
      <c r="DB261" s="59">
        <f t="shared" si="179"/>
        <v>0</v>
      </c>
      <c r="DE261">
        <f t="shared" si="161"/>
        <v>256</v>
      </c>
      <c r="DF261" t="str">
        <f t="shared" si="180"/>
        <v/>
      </c>
      <c r="DG261" s="59">
        <f>IF($C261&lt;&gt;0,SUM($CK262:CK262),0)</f>
        <v>0</v>
      </c>
      <c r="DH261" s="59">
        <f>IF($C261&lt;&gt;0,SUM($CK262:CL262),0)</f>
        <v>0</v>
      </c>
      <c r="DI261" s="59">
        <f>IF($C261&lt;&gt;0,SUM($CK262:CM262),0)</f>
        <v>0</v>
      </c>
      <c r="DJ261" s="59">
        <f>IF($C261&lt;&gt;0,SUM($CK262:CN262),0)</f>
        <v>0</v>
      </c>
      <c r="DK261" s="59">
        <f>IF($C261&lt;&gt;0,SUM($CK262:CO262),0)</f>
        <v>0</v>
      </c>
      <c r="DL261" s="59">
        <f>IF($C261&lt;&gt;0,SUM($CK262:CP262),0)</f>
        <v>0</v>
      </c>
      <c r="DM261" s="59">
        <f>IF($C261&lt;&gt;0,SUM($CK262:CQ262),0)</f>
        <v>0</v>
      </c>
      <c r="DN261" s="59">
        <f>IF($C261&lt;&gt;0,SUM($CK262:CR262),0)</f>
        <v>0</v>
      </c>
      <c r="DO261" s="59">
        <f>IF($C261&lt;&gt;0,SUM($CK262:CS262),0)</f>
        <v>0</v>
      </c>
      <c r="DP261" s="59">
        <f>IF($C261&lt;&gt;0,SUM($CK262:CT262),0)</f>
        <v>0</v>
      </c>
      <c r="DQ261" s="59">
        <f>IF($C261&lt;&gt;0,SUM($CK262:CU262),0)</f>
        <v>0</v>
      </c>
      <c r="DR261" s="59">
        <f>IF($C261&lt;&gt;0,SUM($CK262:CV262),0)</f>
        <v>0</v>
      </c>
      <c r="DS261" s="59">
        <f>IF($C261&lt;&gt;0,SUM($CK262:CW262),0)</f>
        <v>0</v>
      </c>
      <c r="DT261" s="59">
        <f>IF($C261&lt;&gt;0,SUM($CK262:CX262),0)</f>
        <v>0</v>
      </c>
      <c r="DU261" s="59">
        <f>IF($C261&lt;&gt;0,SUM($CK262:CY262),0)</f>
        <v>0</v>
      </c>
      <c r="DV261" s="59">
        <f>IF($C261&lt;&gt;0,SUM($CK262:CZ262),0)</f>
        <v>0</v>
      </c>
      <c r="DW261" s="59">
        <f>IF($C261&lt;&gt;0,SUM($CK262:DA262),0)</f>
        <v>0</v>
      </c>
      <c r="DX261" s="59">
        <f>IF($C261&lt;&gt;0,SUM($CK262:DB262),0)</f>
        <v>0</v>
      </c>
      <c r="DY261" s="952" t="str">
        <f t="shared" si="184"/>
        <v/>
      </c>
    </row>
    <row r="262" spans="1:129" ht="13.5" hidden="1" thickBot="1">
      <c r="A262" s="3" t="str">
        <f t="shared" si="185"/>
        <v/>
      </c>
      <c r="B262" s="805">
        <f>Dados_GLOBAL_Inicial!E262</f>
        <v>0</v>
      </c>
      <c r="C262" s="953">
        <f>IF(IFERROR(VALUE(Dados_GLOBAL_Inicial!F262),0)=0,0,Dados_GLOBAL_Inicial!F262)</f>
        <v>0</v>
      </c>
      <c r="D262" s="830">
        <f>Dados_GLOBAL_Inicial!G262</f>
        <v>0</v>
      </c>
      <c r="E262" s="830" t="str">
        <f>IF(IFERROR(VLOOKUP(F262,Cod_Gde_Itens!$A$1:$B$80,2,FALSE),0)&gt;549,IFERROR(VLOOKUP(F262,Cod_Gde_Itens!$A$1:$B$80,2,FALSE),0),IF(Dados_GLOBAL_Inicial!H262=0,"",Dados_GLOBAL_Inicial!H262))</f>
        <v/>
      </c>
      <c r="F262" s="823">
        <f>Dados_GLOBAL_Inicial!I262</f>
        <v>0</v>
      </c>
      <c r="G262" s="824">
        <f>Dados_GLOBAL_Inicial!J262</f>
        <v>0</v>
      </c>
      <c r="H262" s="454">
        <f>Dados_GLOBAL_Inicial!K262</f>
        <v>0</v>
      </c>
      <c r="I262" s="970">
        <f>SUM('MEDIÇÃO_OBJETO (1)'!I262)</f>
        <v>0</v>
      </c>
      <c r="J262" s="455">
        <f t="shared" si="186"/>
        <v>0</v>
      </c>
      <c r="K262" s="451">
        <f t="shared" si="187"/>
        <v>0</v>
      </c>
      <c r="L262" s="452">
        <f t="shared" si="188"/>
        <v>0</v>
      </c>
      <c r="M262" s="809">
        <f t="shared" si="189"/>
        <v>0</v>
      </c>
      <c r="N262" s="810">
        <f>IF(IFERROR(VALUE(Dados_GLOBAL_Inicial!L262),0)=0,0,Dados_GLOBAL_Inicial!L262)</f>
        <v>0</v>
      </c>
      <c r="O262" s="812">
        <f>SUM('MEDIÇÃO_OBJETO (1)'!O262)</f>
        <v>0</v>
      </c>
      <c r="P262" s="812">
        <f>SUM('MEDIÇÃO_OBJETO (1)'!P262)</f>
        <v>0</v>
      </c>
      <c r="Q262" s="813">
        <f t="shared" si="190"/>
        <v>0</v>
      </c>
      <c r="R262" s="951"/>
      <c r="S262" s="815">
        <f>SUM('MEDIÇÃO_OBJETO (1)'!S262)</f>
        <v>0</v>
      </c>
      <c r="T262" s="815">
        <f>SUM('MEDIÇÃO_OBJETO (1)'!T262)</f>
        <v>0</v>
      </c>
      <c r="V262" s="19"/>
      <c r="W262" s="978">
        <f t="shared" si="191"/>
        <v>0</v>
      </c>
      <c r="X262" s="816">
        <f t="shared" si="192"/>
        <v>0</v>
      </c>
      <c r="Y262" s="816">
        <f t="shared" si="193"/>
        <v>0</v>
      </c>
      <c r="Z262" s="817">
        <f t="shared" si="194"/>
        <v>0</v>
      </c>
      <c r="AB262" s="453">
        <f t="shared" si="181"/>
        <v>0</v>
      </c>
      <c r="AC262" s="14">
        <f t="shared" si="195"/>
        <v>0</v>
      </c>
      <c r="AD262" s="819"/>
      <c r="AE262" s="631">
        <f t="shared" si="182"/>
        <v>0</v>
      </c>
      <c r="AF262" s="818">
        <f>SUM('MEDIÇÃO_OBJETO (1)'!AG262)</f>
        <v>0</v>
      </c>
      <c r="AG262" s="541">
        <f>SUM('MEDIÇÃO_OBJETO (1)'!AH262)</f>
        <v>0</v>
      </c>
      <c r="AH262" s="541">
        <f>SUM('MEDIÇÃO_OBJETO (1)'!AI262)</f>
        <v>0</v>
      </c>
      <c r="AI262" s="541">
        <f>SUM('MEDIÇÃO_OBJETO (1)'!AJ262)</f>
        <v>0</v>
      </c>
      <c r="AJ262" s="541">
        <f>SUM('MEDIÇÃO_OBJETO (1)'!AK262)</f>
        <v>0</v>
      </c>
      <c r="AK262" s="541">
        <f>SUM('MEDIÇÃO_OBJETO (1)'!AL262)</f>
        <v>0</v>
      </c>
      <c r="AL262" s="541">
        <f>SUM('MEDIÇÃO_OBJETO (1)'!AM262)</f>
        <v>0</v>
      </c>
      <c r="AM262" s="541">
        <f>SUM('MEDIÇÃO_OBJETO (1)'!AN262)</f>
        <v>0</v>
      </c>
      <c r="AN262" s="541">
        <f>SUM('MEDIÇÃO_OBJETO (1)'!AO262)</f>
        <v>0</v>
      </c>
      <c r="AO262" s="541">
        <f>SUM('MEDIÇÃO_OBJETO (1)'!AP262)</f>
        <v>0</v>
      </c>
      <c r="AP262" s="541">
        <f>SUM('MEDIÇÃO_OBJETO (1)'!AQ262)</f>
        <v>0</v>
      </c>
      <c r="AQ262" s="541">
        <f>SUM('MEDIÇÃO_OBJETO (1)'!AR262)</f>
        <v>0</v>
      </c>
      <c r="AR262" s="541">
        <f>SUM('MEDIÇÃO_OBJETO (1)'!AS262)</f>
        <v>0</v>
      </c>
      <c r="AS262" s="541">
        <f>SUM('MEDIÇÃO_OBJETO (1)'!AT262)</f>
        <v>0</v>
      </c>
      <c r="AT262" s="541">
        <f>SUM('MEDIÇÃO_OBJETO (1)'!AU262)</f>
        <v>0</v>
      </c>
      <c r="AU262" s="541">
        <f>SUM('MEDIÇÃO_OBJETO (1)'!AV262)</f>
        <v>0</v>
      </c>
      <c r="AV262" s="541">
        <f>SUM('MEDIÇÃO_OBJETO (1)'!AW262)</f>
        <v>0</v>
      </c>
      <c r="AW262" s="541">
        <f>SUM('MEDIÇÃO_OBJETO (1)'!AX262)</f>
        <v>0</v>
      </c>
      <c r="AX262" s="977"/>
      <c r="BN262" s="992">
        <f t="shared" si="196"/>
        <v>0</v>
      </c>
      <c r="BO262" s="538">
        <f t="shared" si="183"/>
        <v>0</v>
      </c>
      <c r="BP262" s="987">
        <f>IF(RESUMO_GLOBAL!$X$53="a",ROUND(AF262*$N262,RESUMO_GLOBAL!$X$54),IF(RESUMO_GLOBAL!$X$53="t",TRUNC(AF262*$N262,RESUMO_GLOBAL!$X$54),AF262*$N262))</f>
        <v>0</v>
      </c>
      <c r="BQ262" s="987">
        <f>IF(RESUMO_GLOBAL!$X$53="a",ROUND(AG262*$N262,RESUMO_GLOBAL!$X$54),IF(RESUMO_GLOBAL!$X$53="t",TRUNC(AG262*$N262,RESUMO_GLOBAL!$X$54),AG262*$N262))</f>
        <v>0</v>
      </c>
      <c r="BR262" s="987">
        <f>IF(RESUMO_GLOBAL!$X$53="a",ROUND(AH262*$N262,RESUMO_GLOBAL!$X$54),IF(RESUMO_GLOBAL!$X$53="t",TRUNC(AH262*$N262,RESUMO_GLOBAL!$X$54),AH262*$N262))</f>
        <v>0</v>
      </c>
      <c r="BS262" s="987">
        <f>IF(RESUMO_GLOBAL!$X$53="a",ROUND(AI262*$N262,RESUMO_GLOBAL!$X$54),IF(RESUMO_GLOBAL!$X$53="t",TRUNC(AI262*$N262,RESUMO_GLOBAL!$X$54),AI262*$N262))</f>
        <v>0</v>
      </c>
      <c r="BT262" s="987">
        <f>IF(RESUMO_GLOBAL!$X$53="a",ROUND(AJ262*$N262,RESUMO_GLOBAL!$X$54),IF(RESUMO_GLOBAL!$X$53="t",TRUNC(AJ262*$N262,RESUMO_GLOBAL!$X$54),AJ262*$N262))</f>
        <v>0</v>
      </c>
      <c r="BU262" s="987">
        <f>IF(RESUMO_GLOBAL!$X$53="a",ROUND(AK262*$N262,RESUMO_GLOBAL!$X$54),IF(RESUMO_GLOBAL!$X$53="t",TRUNC(AK262*$N262,RESUMO_GLOBAL!$X$54),AK262*$N262))</f>
        <v>0</v>
      </c>
      <c r="BV262" s="987">
        <f>IF(RESUMO_GLOBAL!$X$53="a",ROUND(AL262*$N262,RESUMO_GLOBAL!$X$54),IF(RESUMO_GLOBAL!$X$53="t",TRUNC(AL262*$N262,RESUMO_GLOBAL!$X$54),AL262*$N262))</f>
        <v>0</v>
      </c>
      <c r="BW262" s="987">
        <f>IF(RESUMO_GLOBAL!$X$53="a",ROUND(AM262*$N262,RESUMO_GLOBAL!$X$54),IF(RESUMO_GLOBAL!$X$53="t",TRUNC(AM262*$N262,RESUMO_GLOBAL!$X$54),AM262*$N262))</f>
        <v>0</v>
      </c>
      <c r="BX262" s="987">
        <f>IF(RESUMO_GLOBAL!$X$53="a",ROUND(AN262*$N262,RESUMO_GLOBAL!$X$54),IF(RESUMO_GLOBAL!$X$53="t",TRUNC(AN262*$N262,RESUMO_GLOBAL!$X$54),AN262*$N262))</f>
        <v>0</v>
      </c>
      <c r="BY262" s="987">
        <f>IF(RESUMO_GLOBAL!$X$53="a",ROUND(AO262*$N262,RESUMO_GLOBAL!$X$54),IF(RESUMO_GLOBAL!$X$53="t",TRUNC(AO262*$N262,RESUMO_GLOBAL!$X$54),AO262*$N262))</f>
        <v>0</v>
      </c>
      <c r="BZ262" s="987">
        <f>IF(RESUMO_GLOBAL!$X$53="a",ROUND(AP262*$N262,RESUMO_GLOBAL!$X$54),IF(RESUMO_GLOBAL!$X$53="t",TRUNC(AP262*$N262,RESUMO_GLOBAL!$X$54),AP262*$N262))</f>
        <v>0</v>
      </c>
      <c r="CA262" s="987">
        <f>IF(RESUMO_GLOBAL!$X$53="a",ROUND(AQ262*$N262,RESUMO_GLOBAL!$X$54),IF(RESUMO_GLOBAL!$X$53="t",TRUNC(AQ262*$N262,RESUMO_GLOBAL!$X$54),AQ262*$N262))</f>
        <v>0</v>
      </c>
      <c r="CB262" s="987">
        <f>IF(RESUMO_GLOBAL!$X$53="a",ROUND(AR262*$N262,RESUMO_GLOBAL!$X$54),IF(RESUMO_GLOBAL!$X$53="t",TRUNC(AR262*$N262,RESUMO_GLOBAL!$X$54),AR262*$N262))</f>
        <v>0</v>
      </c>
      <c r="CC262" s="987">
        <f>IF(RESUMO_GLOBAL!$X$53="a",ROUND(AS262*$N262,RESUMO_GLOBAL!$X$54),IF(RESUMO_GLOBAL!$X$53="t",TRUNC(AS262*$N262,RESUMO_GLOBAL!$X$54),AS262*$N262))</f>
        <v>0</v>
      </c>
      <c r="CD262" s="987">
        <f>IF(RESUMO_GLOBAL!$X$53="a",ROUND(AT262*$N262,RESUMO_GLOBAL!$X$54),IF(RESUMO_GLOBAL!$X$53="t",TRUNC(AT262*$N262,RESUMO_GLOBAL!$X$54),AT262*$N262))</f>
        <v>0</v>
      </c>
      <c r="CE262" s="987">
        <f>IF(RESUMO_GLOBAL!$X$53="a",ROUND(AU262*$N262,RESUMO_GLOBAL!$X$54),IF(RESUMO_GLOBAL!$X$53="t",TRUNC(AU262*$N262,RESUMO_GLOBAL!$X$54),AU262*$N262))</f>
        <v>0</v>
      </c>
      <c r="CF262" s="987">
        <f>IF(RESUMO_GLOBAL!$X$53="a",ROUND(AV262*$N262,RESUMO_GLOBAL!$X$54),IF(RESUMO_GLOBAL!$X$53="t",TRUNC(AV262*$N262,RESUMO_GLOBAL!$X$54),AV262*$N262))</f>
        <v>0</v>
      </c>
      <c r="CG262" s="987">
        <f>IF(RESUMO_GLOBAL!$X$53="a",ROUND(AW262*$N262,RESUMO_GLOBAL!$X$54),IF(RESUMO_GLOBAL!$X$53="t",TRUNC(AW262*$N262,RESUMO_GLOBAL!$X$54),AW262*$N262))</f>
        <v>0</v>
      </c>
      <c r="CK262" s="59">
        <f t="shared" si="162"/>
        <v>0</v>
      </c>
      <c r="CL262" s="59">
        <f t="shared" si="163"/>
        <v>0</v>
      </c>
      <c r="CM262" s="59">
        <f t="shared" si="164"/>
        <v>0</v>
      </c>
      <c r="CN262" s="59">
        <f t="shared" si="165"/>
        <v>0</v>
      </c>
      <c r="CO262" s="59">
        <f t="shared" si="166"/>
        <v>0</v>
      </c>
      <c r="CP262" s="59">
        <f t="shared" si="167"/>
        <v>0</v>
      </c>
      <c r="CQ262" s="59">
        <f t="shared" si="168"/>
        <v>0</v>
      </c>
      <c r="CR262" s="59">
        <f t="shared" si="169"/>
        <v>0</v>
      </c>
      <c r="CS262" s="59">
        <f t="shared" si="170"/>
        <v>0</v>
      </c>
      <c r="CT262" s="59">
        <f t="shared" si="171"/>
        <v>0</v>
      </c>
      <c r="CU262" s="59">
        <f t="shared" si="172"/>
        <v>0</v>
      </c>
      <c r="CV262" s="59">
        <f t="shared" si="173"/>
        <v>0</v>
      </c>
      <c r="CW262" s="59">
        <f t="shared" si="174"/>
        <v>0</v>
      </c>
      <c r="CX262" s="59">
        <f t="shared" si="175"/>
        <v>0</v>
      </c>
      <c r="CY262" s="59">
        <f t="shared" si="176"/>
        <v>0</v>
      </c>
      <c r="CZ262" s="59">
        <f t="shared" si="177"/>
        <v>0</v>
      </c>
      <c r="DA262" s="59">
        <f t="shared" si="178"/>
        <v>0</v>
      </c>
      <c r="DB262" s="59">
        <f t="shared" si="179"/>
        <v>0</v>
      </c>
      <c r="DE262">
        <f t="shared" si="161"/>
        <v>257</v>
      </c>
      <c r="DF262" t="str">
        <f t="shared" si="180"/>
        <v/>
      </c>
      <c r="DG262" s="59">
        <f>IF($C262&lt;&gt;0,SUM($CK263:CK263),0)</f>
        <v>0</v>
      </c>
      <c r="DH262" s="59">
        <f>IF($C262&lt;&gt;0,SUM($CK263:CL263),0)</f>
        <v>0</v>
      </c>
      <c r="DI262" s="59">
        <f>IF($C262&lt;&gt;0,SUM($CK263:CM263),0)</f>
        <v>0</v>
      </c>
      <c r="DJ262" s="59">
        <f>IF($C262&lt;&gt;0,SUM($CK263:CN263),0)</f>
        <v>0</v>
      </c>
      <c r="DK262" s="59">
        <f>IF($C262&lt;&gt;0,SUM($CK263:CO263),0)</f>
        <v>0</v>
      </c>
      <c r="DL262" s="59">
        <f>IF($C262&lt;&gt;0,SUM($CK263:CP263),0)</f>
        <v>0</v>
      </c>
      <c r="DM262" s="59">
        <f>IF($C262&lt;&gt;0,SUM($CK263:CQ263),0)</f>
        <v>0</v>
      </c>
      <c r="DN262" s="59">
        <f>IF($C262&lt;&gt;0,SUM($CK263:CR263),0)</f>
        <v>0</v>
      </c>
      <c r="DO262" s="59">
        <f>IF($C262&lt;&gt;0,SUM($CK263:CS263),0)</f>
        <v>0</v>
      </c>
      <c r="DP262" s="59">
        <f>IF($C262&lt;&gt;0,SUM($CK263:CT263),0)</f>
        <v>0</v>
      </c>
      <c r="DQ262" s="59">
        <f>IF($C262&lt;&gt;0,SUM($CK263:CU263),0)</f>
        <v>0</v>
      </c>
      <c r="DR262" s="59">
        <f>IF($C262&lt;&gt;0,SUM($CK263:CV263),0)</f>
        <v>0</v>
      </c>
      <c r="DS262" s="59">
        <f>IF($C262&lt;&gt;0,SUM($CK263:CW263),0)</f>
        <v>0</v>
      </c>
      <c r="DT262" s="59">
        <f>IF($C262&lt;&gt;0,SUM($CK263:CX263),0)</f>
        <v>0</v>
      </c>
      <c r="DU262" s="59">
        <f>IF($C262&lt;&gt;0,SUM($CK263:CY263),0)</f>
        <v>0</v>
      </c>
      <c r="DV262" s="59">
        <f>IF($C262&lt;&gt;0,SUM($CK263:CZ263),0)</f>
        <v>0</v>
      </c>
      <c r="DW262" s="59">
        <f>IF($C262&lt;&gt;0,SUM($CK263:DA263),0)</f>
        <v>0</v>
      </c>
      <c r="DX262" s="59">
        <f>IF($C262&lt;&gt;0,SUM($CK263:DB263),0)</f>
        <v>0</v>
      </c>
      <c r="DY262" s="952" t="str">
        <f t="shared" si="184"/>
        <v/>
      </c>
    </row>
    <row r="263" spans="1:129" ht="13.5" hidden="1" thickBot="1">
      <c r="A263" s="3" t="str">
        <f t="shared" si="185"/>
        <v/>
      </c>
      <c r="B263" s="805">
        <f>Dados_GLOBAL_Inicial!E263</f>
        <v>0</v>
      </c>
      <c r="C263" s="953">
        <f>IF(IFERROR(VALUE(Dados_GLOBAL_Inicial!F263),0)=0,0,Dados_GLOBAL_Inicial!F263)</f>
        <v>0</v>
      </c>
      <c r="D263" s="830">
        <f>Dados_GLOBAL_Inicial!G263</f>
        <v>0</v>
      </c>
      <c r="E263" s="830" t="str">
        <f>IF(IFERROR(VLOOKUP(F263,Cod_Gde_Itens!$A$1:$B$80,2,FALSE),0)&gt;549,IFERROR(VLOOKUP(F263,Cod_Gde_Itens!$A$1:$B$80,2,FALSE),0),IF(Dados_GLOBAL_Inicial!H263=0,"",Dados_GLOBAL_Inicial!H263))</f>
        <v/>
      </c>
      <c r="F263" s="823">
        <f>Dados_GLOBAL_Inicial!I263</f>
        <v>0</v>
      </c>
      <c r="G263" s="824">
        <f>Dados_GLOBAL_Inicial!J263</f>
        <v>0</v>
      </c>
      <c r="H263" s="454">
        <f>Dados_GLOBAL_Inicial!K263</f>
        <v>0</v>
      </c>
      <c r="I263" s="970">
        <f>SUM('MEDIÇÃO_OBJETO (1)'!I263)</f>
        <v>0</v>
      </c>
      <c r="J263" s="455">
        <f t="shared" si="186"/>
        <v>0</v>
      </c>
      <c r="K263" s="451">
        <f t="shared" si="187"/>
        <v>0</v>
      </c>
      <c r="L263" s="452">
        <f t="shared" si="188"/>
        <v>0</v>
      </c>
      <c r="M263" s="809">
        <f t="shared" si="189"/>
        <v>0</v>
      </c>
      <c r="N263" s="810">
        <f>IF(IFERROR(VALUE(Dados_GLOBAL_Inicial!L263),0)=0,0,Dados_GLOBAL_Inicial!L263)</f>
        <v>0</v>
      </c>
      <c r="O263" s="812">
        <f>SUM('MEDIÇÃO_OBJETO (1)'!O263)</f>
        <v>0</v>
      </c>
      <c r="P263" s="812">
        <f>SUM('MEDIÇÃO_OBJETO (1)'!P263)</f>
        <v>0</v>
      </c>
      <c r="Q263" s="813">
        <f t="shared" si="190"/>
        <v>0</v>
      </c>
      <c r="R263" s="951"/>
      <c r="S263" s="815">
        <f>SUM('MEDIÇÃO_OBJETO (1)'!S263)</f>
        <v>0</v>
      </c>
      <c r="T263" s="815">
        <f>SUM('MEDIÇÃO_OBJETO (1)'!T263)</f>
        <v>0</v>
      </c>
      <c r="V263" s="19"/>
      <c r="W263" s="978">
        <f t="shared" si="191"/>
        <v>0</v>
      </c>
      <c r="X263" s="816">
        <f t="shared" si="192"/>
        <v>0</v>
      </c>
      <c r="Y263" s="816">
        <f t="shared" si="193"/>
        <v>0</v>
      </c>
      <c r="Z263" s="817">
        <f t="shared" si="194"/>
        <v>0</v>
      </c>
      <c r="AB263" s="453">
        <f t="shared" si="181"/>
        <v>0</v>
      </c>
      <c r="AC263" s="14">
        <f t="shared" si="195"/>
        <v>0</v>
      </c>
      <c r="AD263" s="819"/>
      <c r="AE263" s="631">
        <f t="shared" si="182"/>
        <v>0</v>
      </c>
      <c r="AF263" s="818">
        <f>SUM('MEDIÇÃO_OBJETO (1)'!AG263)</f>
        <v>0</v>
      </c>
      <c r="AG263" s="541">
        <f>SUM('MEDIÇÃO_OBJETO (1)'!AH263)</f>
        <v>0</v>
      </c>
      <c r="AH263" s="541">
        <f>SUM('MEDIÇÃO_OBJETO (1)'!AI263)</f>
        <v>0</v>
      </c>
      <c r="AI263" s="541">
        <f>SUM('MEDIÇÃO_OBJETO (1)'!AJ263)</f>
        <v>0</v>
      </c>
      <c r="AJ263" s="541">
        <f>SUM('MEDIÇÃO_OBJETO (1)'!AK263)</f>
        <v>0</v>
      </c>
      <c r="AK263" s="541">
        <f>SUM('MEDIÇÃO_OBJETO (1)'!AL263)</f>
        <v>0</v>
      </c>
      <c r="AL263" s="541">
        <f>SUM('MEDIÇÃO_OBJETO (1)'!AM263)</f>
        <v>0</v>
      </c>
      <c r="AM263" s="541">
        <f>SUM('MEDIÇÃO_OBJETO (1)'!AN263)</f>
        <v>0</v>
      </c>
      <c r="AN263" s="541">
        <f>SUM('MEDIÇÃO_OBJETO (1)'!AO263)</f>
        <v>0</v>
      </c>
      <c r="AO263" s="541">
        <f>SUM('MEDIÇÃO_OBJETO (1)'!AP263)</f>
        <v>0</v>
      </c>
      <c r="AP263" s="541">
        <f>SUM('MEDIÇÃO_OBJETO (1)'!AQ263)</f>
        <v>0</v>
      </c>
      <c r="AQ263" s="541">
        <f>SUM('MEDIÇÃO_OBJETO (1)'!AR263)</f>
        <v>0</v>
      </c>
      <c r="AR263" s="541">
        <f>SUM('MEDIÇÃO_OBJETO (1)'!AS263)</f>
        <v>0</v>
      </c>
      <c r="AS263" s="541">
        <f>SUM('MEDIÇÃO_OBJETO (1)'!AT263)</f>
        <v>0</v>
      </c>
      <c r="AT263" s="541">
        <f>SUM('MEDIÇÃO_OBJETO (1)'!AU263)</f>
        <v>0</v>
      </c>
      <c r="AU263" s="541">
        <f>SUM('MEDIÇÃO_OBJETO (1)'!AV263)</f>
        <v>0</v>
      </c>
      <c r="AV263" s="541">
        <f>SUM('MEDIÇÃO_OBJETO (1)'!AW263)</f>
        <v>0</v>
      </c>
      <c r="AW263" s="541">
        <f>SUM('MEDIÇÃO_OBJETO (1)'!AX263)</f>
        <v>0</v>
      </c>
      <c r="AX263" s="977"/>
      <c r="BN263" s="992">
        <f t="shared" si="196"/>
        <v>0</v>
      </c>
      <c r="BO263" s="538">
        <f t="shared" si="183"/>
        <v>0</v>
      </c>
      <c r="BP263" s="987">
        <f>IF(RESUMO_GLOBAL!$X$53="a",ROUND(AF263*$N263,RESUMO_GLOBAL!$X$54),IF(RESUMO_GLOBAL!$X$53="t",TRUNC(AF263*$N263,RESUMO_GLOBAL!$X$54),AF263*$N263))</f>
        <v>0</v>
      </c>
      <c r="BQ263" s="987">
        <f>IF(RESUMO_GLOBAL!$X$53="a",ROUND(AG263*$N263,RESUMO_GLOBAL!$X$54),IF(RESUMO_GLOBAL!$X$53="t",TRUNC(AG263*$N263,RESUMO_GLOBAL!$X$54),AG263*$N263))</f>
        <v>0</v>
      </c>
      <c r="BR263" s="987">
        <f>IF(RESUMO_GLOBAL!$X$53="a",ROUND(AH263*$N263,RESUMO_GLOBAL!$X$54),IF(RESUMO_GLOBAL!$X$53="t",TRUNC(AH263*$N263,RESUMO_GLOBAL!$X$54),AH263*$N263))</f>
        <v>0</v>
      </c>
      <c r="BS263" s="987">
        <f>IF(RESUMO_GLOBAL!$X$53="a",ROUND(AI263*$N263,RESUMO_GLOBAL!$X$54),IF(RESUMO_GLOBAL!$X$53="t",TRUNC(AI263*$N263,RESUMO_GLOBAL!$X$54),AI263*$N263))</f>
        <v>0</v>
      </c>
      <c r="BT263" s="987">
        <f>IF(RESUMO_GLOBAL!$X$53="a",ROUND(AJ263*$N263,RESUMO_GLOBAL!$X$54),IF(RESUMO_GLOBAL!$X$53="t",TRUNC(AJ263*$N263,RESUMO_GLOBAL!$X$54),AJ263*$N263))</f>
        <v>0</v>
      </c>
      <c r="BU263" s="987">
        <f>IF(RESUMO_GLOBAL!$X$53="a",ROUND(AK263*$N263,RESUMO_GLOBAL!$X$54),IF(RESUMO_GLOBAL!$X$53="t",TRUNC(AK263*$N263,RESUMO_GLOBAL!$X$54),AK263*$N263))</f>
        <v>0</v>
      </c>
      <c r="BV263" s="987">
        <f>IF(RESUMO_GLOBAL!$X$53="a",ROUND(AL263*$N263,RESUMO_GLOBAL!$X$54),IF(RESUMO_GLOBAL!$X$53="t",TRUNC(AL263*$N263,RESUMO_GLOBAL!$X$54),AL263*$N263))</f>
        <v>0</v>
      </c>
      <c r="BW263" s="987">
        <f>IF(RESUMO_GLOBAL!$X$53="a",ROUND(AM263*$N263,RESUMO_GLOBAL!$X$54),IF(RESUMO_GLOBAL!$X$53="t",TRUNC(AM263*$N263,RESUMO_GLOBAL!$X$54),AM263*$N263))</f>
        <v>0</v>
      </c>
      <c r="BX263" s="987">
        <f>IF(RESUMO_GLOBAL!$X$53="a",ROUND(AN263*$N263,RESUMO_GLOBAL!$X$54),IF(RESUMO_GLOBAL!$X$53="t",TRUNC(AN263*$N263,RESUMO_GLOBAL!$X$54),AN263*$N263))</f>
        <v>0</v>
      </c>
      <c r="BY263" s="987">
        <f>IF(RESUMO_GLOBAL!$X$53="a",ROUND(AO263*$N263,RESUMO_GLOBAL!$X$54),IF(RESUMO_GLOBAL!$X$53="t",TRUNC(AO263*$N263,RESUMO_GLOBAL!$X$54),AO263*$N263))</f>
        <v>0</v>
      </c>
      <c r="BZ263" s="987">
        <f>IF(RESUMO_GLOBAL!$X$53="a",ROUND(AP263*$N263,RESUMO_GLOBAL!$X$54),IF(RESUMO_GLOBAL!$X$53="t",TRUNC(AP263*$N263,RESUMO_GLOBAL!$X$54),AP263*$N263))</f>
        <v>0</v>
      </c>
      <c r="CA263" s="987">
        <f>IF(RESUMO_GLOBAL!$X$53="a",ROUND(AQ263*$N263,RESUMO_GLOBAL!$X$54),IF(RESUMO_GLOBAL!$X$53="t",TRUNC(AQ263*$N263,RESUMO_GLOBAL!$X$54),AQ263*$N263))</f>
        <v>0</v>
      </c>
      <c r="CB263" s="987">
        <f>IF(RESUMO_GLOBAL!$X$53="a",ROUND(AR263*$N263,RESUMO_GLOBAL!$X$54),IF(RESUMO_GLOBAL!$X$53="t",TRUNC(AR263*$N263,RESUMO_GLOBAL!$X$54),AR263*$N263))</f>
        <v>0</v>
      </c>
      <c r="CC263" s="987">
        <f>IF(RESUMO_GLOBAL!$X$53="a",ROUND(AS263*$N263,RESUMO_GLOBAL!$X$54),IF(RESUMO_GLOBAL!$X$53="t",TRUNC(AS263*$N263,RESUMO_GLOBAL!$X$54),AS263*$N263))</f>
        <v>0</v>
      </c>
      <c r="CD263" s="987">
        <f>IF(RESUMO_GLOBAL!$X$53="a",ROUND(AT263*$N263,RESUMO_GLOBAL!$X$54),IF(RESUMO_GLOBAL!$X$53="t",TRUNC(AT263*$N263,RESUMO_GLOBAL!$X$54),AT263*$N263))</f>
        <v>0</v>
      </c>
      <c r="CE263" s="987">
        <f>IF(RESUMO_GLOBAL!$X$53="a",ROUND(AU263*$N263,RESUMO_GLOBAL!$X$54),IF(RESUMO_GLOBAL!$X$53="t",TRUNC(AU263*$N263,RESUMO_GLOBAL!$X$54),AU263*$N263))</f>
        <v>0</v>
      </c>
      <c r="CF263" s="987">
        <f>IF(RESUMO_GLOBAL!$X$53="a",ROUND(AV263*$N263,RESUMO_GLOBAL!$X$54),IF(RESUMO_GLOBAL!$X$53="t",TRUNC(AV263*$N263,RESUMO_GLOBAL!$X$54),AV263*$N263))</f>
        <v>0</v>
      </c>
      <c r="CG263" s="987">
        <f>IF(RESUMO_GLOBAL!$X$53="a",ROUND(AW263*$N263,RESUMO_GLOBAL!$X$54),IF(RESUMO_GLOBAL!$X$53="t",TRUNC(AW263*$N263,RESUMO_GLOBAL!$X$54),AW263*$N263))</f>
        <v>0</v>
      </c>
      <c r="CK263" s="59">
        <f t="shared" si="162"/>
        <v>0</v>
      </c>
      <c r="CL263" s="59">
        <f t="shared" si="163"/>
        <v>0</v>
      </c>
      <c r="CM263" s="59">
        <f t="shared" si="164"/>
        <v>0</v>
      </c>
      <c r="CN263" s="59">
        <f t="shared" si="165"/>
        <v>0</v>
      </c>
      <c r="CO263" s="59">
        <f t="shared" si="166"/>
        <v>0</v>
      </c>
      <c r="CP263" s="59">
        <f t="shared" si="167"/>
        <v>0</v>
      </c>
      <c r="CQ263" s="59">
        <f t="shared" si="168"/>
        <v>0</v>
      </c>
      <c r="CR263" s="59">
        <f t="shared" si="169"/>
        <v>0</v>
      </c>
      <c r="CS263" s="59">
        <f t="shared" si="170"/>
        <v>0</v>
      </c>
      <c r="CT263" s="59">
        <f t="shared" si="171"/>
        <v>0</v>
      </c>
      <c r="CU263" s="59">
        <f t="shared" si="172"/>
        <v>0</v>
      </c>
      <c r="CV263" s="59">
        <f t="shared" si="173"/>
        <v>0</v>
      </c>
      <c r="CW263" s="59">
        <f t="shared" si="174"/>
        <v>0</v>
      </c>
      <c r="CX263" s="59">
        <f t="shared" si="175"/>
        <v>0</v>
      </c>
      <c r="CY263" s="59">
        <f t="shared" si="176"/>
        <v>0</v>
      </c>
      <c r="CZ263" s="59">
        <f t="shared" si="177"/>
        <v>0</v>
      </c>
      <c r="DA263" s="59">
        <f t="shared" si="178"/>
        <v>0</v>
      </c>
      <c r="DB263" s="59">
        <f t="shared" si="179"/>
        <v>0</v>
      </c>
      <c r="DE263">
        <f t="shared" ref="DE263:DE326" si="197">DE262+1</f>
        <v>258</v>
      </c>
      <c r="DF263" t="str">
        <f t="shared" si="180"/>
        <v/>
      </c>
      <c r="DG263" s="59">
        <f>IF($C263&lt;&gt;0,SUM($CK264:CK264),0)</f>
        <v>0</v>
      </c>
      <c r="DH263" s="59">
        <f>IF($C263&lt;&gt;0,SUM($CK264:CL264),0)</f>
        <v>0</v>
      </c>
      <c r="DI263" s="59">
        <f>IF($C263&lt;&gt;0,SUM($CK264:CM264),0)</f>
        <v>0</v>
      </c>
      <c r="DJ263" s="59">
        <f>IF($C263&lt;&gt;0,SUM($CK264:CN264),0)</f>
        <v>0</v>
      </c>
      <c r="DK263" s="59">
        <f>IF($C263&lt;&gt;0,SUM($CK264:CO264),0)</f>
        <v>0</v>
      </c>
      <c r="DL263" s="59">
        <f>IF($C263&lt;&gt;0,SUM($CK264:CP264),0)</f>
        <v>0</v>
      </c>
      <c r="DM263" s="59">
        <f>IF($C263&lt;&gt;0,SUM($CK264:CQ264),0)</f>
        <v>0</v>
      </c>
      <c r="DN263" s="59">
        <f>IF($C263&lt;&gt;0,SUM($CK264:CR264),0)</f>
        <v>0</v>
      </c>
      <c r="DO263" s="59">
        <f>IF($C263&lt;&gt;0,SUM($CK264:CS264),0)</f>
        <v>0</v>
      </c>
      <c r="DP263" s="59">
        <f>IF($C263&lt;&gt;0,SUM($CK264:CT264),0)</f>
        <v>0</v>
      </c>
      <c r="DQ263" s="59">
        <f>IF($C263&lt;&gt;0,SUM($CK264:CU264),0)</f>
        <v>0</v>
      </c>
      <c r="DR263" s="59">
        <f>IF($C263&lt;&gt;0,SUM($CK264:CV264),0)</f>
        <v>0</v>
      </c>
      <c r="DS263" s="59">
        <f>IF($C263&lt;&gt;0,SUM($CK264:CW264),0)</f>
        <v>0</v>
      </c>
      <c r="DT263" s="59">
        <f>IF($C263&lt;&gt;0,SUM($CK264:CX264),0)</f>
        <v>0</v>
      </c>
      <c r="DU263" s="59">
        <f>IF($C263&lt;&gt;0,SUM($CK264:CY264),0)</f>
        <v>0</v>
      </c>
      <c r="DV263" s="59">
        <f>IF($C263&lt;&gt;0,SUM($CK264:CZ264),0)</f>
        <v>0</v>
      </c>
      <c r="DW263" s="59">
        <f>IF($C263&lt;&gt;0,SUM($CK264:DA264),0)</f>
        <v>0</v>
      </c>
      <c r="DX263" s="59">
        <f>IF($C263&lt;&gt;0,SUM($CK264:DB264),0)</f>
        <v>0</v>
      </c>
      <c r="DY263" s="952" t="str">
        <f t="shared" si="184"/>
        <v/>
      </c>
    </row>
    <row r="264" spans="1:129" ht="13.5" hidden="1" thickBot="1">
      <c r="A264" s="3" t="str">
        <f t="shared" si="185"/>
        <v/>
      </c>
      <c r="B264" s="805">
        <f>Dados_GLOBAL_Inicial!E264</f>
        <v>0</v>
      </c>
      <c r="C264" s="953">
        <f>IF(IFERROR(VALUE(Dados_GLOBAL_Inicial!F264),0)=0,0,Dados_GLOBAL_Inicial!F264)</f>
        <v>0</v>
      </c>
      <c r="D264" s="830">
        <f>Dados_GLOBAL_Inicial!G264</f>
        <v>0</v>
      </c>
      <c r="E264" s="830" t="str">
        <f>IF(IFERROR(VLOOKUP(F264,Cod_Gde_Itens!$A$1:$B$80,2,FALSE),0)&gt;549,IFERROR(VLOOKUP(F264,Cod_Gde_Itens!$A$1:$B$80,2,FALSE),0),IF(Dados_GLOBAL_Inicial!H264=0,"",Dados_GLOBAL_Inicial!H264))</f>
        <v/>
      </c>
      <c r="F264" s="823">
        <f>Dados_GLOBAL_Inicial!I264</f>
        <v>0</v>
      </c>
      <c r="G264" s="824">
        <f>Dados_GLOBAL_Inicial!J264</f>
        <v>0</v>
      </c>
      <c r="H264" s="454">
        <f>Dados_GLOBAL_Inicial!K264</f>
        <v>0</v>
      </c>
      <c r="I264" s="970">
        <f>SUM('MEDIÇÃO_OBJETO (1)'!I264)</f>
        <v>0</v>
      </c>
      <c r="J264" s="455">
        <f t="shared" si="186"/>
        <v>0</v>
      </c>
      <c r="K264" s="451">
        <f t="shared" si="187"/>
        <v>0</v>
      </c>
      <c r="L264" s="452">
        <f t="shared" si="188"/>
        <v>0</v>
      </c>
      <c r="M264" s="809">
        <f t="shared" si="189"/>
        <v>0</v>
      </c>
      <c r="N264" s="810">
        <f>IF(IFERROR(VALUE(Dados_GLOBAL_Inicial!L264),0)=0,0,Dados_GLOBAL_Inicial!L264)</f>
        <v>0</v>
      </c>
      <c r="O264" s="812">
        <f>SUM('MEDIÇÃO_OBJETO (1)'!O264)</f>
        <v>0</v>
      </c>
      <c r="P264" s="812">
        <f>SUM('MEDIÇÃO_OBJETO (1)'!P264)</f>
        <v>0</v>
      </c>
      <c r="Q264" s="813">
        <f t="shared" si="190"/>
        <v>0</v>
      </c>
      <c r="R264" s="951"/>
      <c r="S264" s="815">
        <f>SUM('MEDIÇÃO_OBJETO (1)'!S264)</f>
        <v>0</v>
      </c>
      <c r="T264" s="815">
        <f>SUM('MEDIÇÃO_OBJETO (1)'!T264)</f>
        <v>0</v>
      </c>
      <c r="V264" s="19"/>
      <c r="W264" s="978">
        <f t="shared" si="191"/>
        <v>0</v>
      </c>
      <c r="X264" s="816">
        <f t="shared" si="192"/>
        <v>0</v>
      </c>
      <c r="Y264" s="816">
        <f t="shared" si="193"/>
        <v>0</v>
      </c>
      <c r="Z264" s="817">
        <f t="shared" si="194"/>
        <v>0</v>
      </c>
      <c r="AB264" s="453">
        <f t="shared" si="181"/>
        <v>0</v>
      </c>
      <c r="AC264" s="14">
        <f t="shared" si="195"/>
        <v>0</v>
      </c>
      <c r="AD264" s="819"/>
      <c r="AE264" s="631">
        <f t="shared" si="182"/>
        <v>0</v>
      </c>
      <c r="AF264" s="818">
        <f>SUM('MEDIÇÃO_OBJETO (1)'!AG264)</f>
        <v>0</v>
      </c>
      <c r="AG264" s="541">
        <f>SUM('MEDIÇÃO_OBJETO (1)'!AH264)</f>
        <v>0</v>
      </c>
      <c r="AH264" s="541">
        <f>SUM('MEDIÇÃO_OBJETO (1)'!AI264)</f>
        <v>0</v>
      </c>
      <c r="AI264" s="541">
        <f>SUM('MEDIÇÃO_OBJETO (1)'!AJ264)</f>
        <v>0</v>
      </c>
      <c r="AJ264" s="541">
        <f>SUM('MEDIÇÃO_OBJETO (1)'!AK264)</f>
        <v>0</v>
      </c>
      <c r="AK264" s="541">
        <f>SUM('MEDIÇÃO_OBJETO (1)'!AL264)</f>
        <v>0</v>
      </c>
      <c r="AL264" s="541">
        <f>SUM('MEDIÇÃO_OBJETO (1)'!AM264)</f>
        <v>0</v>
      </c>
      <c r="AM264" s="541">
        <f>SUM('MEDIÇÃO_OBJETO (1)'!AN264)</f>
        <v>0</v>
      </c>
      <c r="AN264" s="541">
        <f>SUM('MEDIÇÃO_OBJETO (1)'!AO264)</f>
        <v>0</v>
      </c>
      <c r="AO264" s="541">
        <f>SUM('MEDIÇÃO_OBJETO (1)'!AP264)</f>
        <v>0</v>
      </c>
      <c r="AP264" s="541">
        <f>SUM('MEDIÇÃO_OBJETO (1)'!AQ264)</f>
        <v>0</v>
      </c>
      <c r="AQ264" s="541">
        <f>SUM('MEDIÇÃO_OBJETO (1)'!AR264)</f>
        <v>0</v>
      </c>
      <c r="AR264" s="541">
        <f>SUM('MEDIÇÃO_OBJETO (1)'!AS264)</f>
        <v>0</v>
      </c>
      <c r="AS264" s="541">
        <f>SUM('MEDIÇÃO_OBJETO (1)'!AT264)</f>
        <v>0</v>
      </c>
      <c r="AT264" s="541">
        <f>SUM('MEDIÇÃO_OBJETO (1)'!AU264)</f>
        <v>0</v>
      </c>
      <c r="AU264" s="541">
        <f>SUM('MEDIÇÃO_OBJETO (1)'!AV264)</f>
        <v>0</v>
      </c>
      <c r="AV264" s="541">
        <f>SUM('MEDIÇÃO_OBJETO (1)'!AW264)</f>
        <v>0</v>
      </c>
      <c r="AW264" s="541">
        <f>SUM('MEDIÇÃO_OBJETO (1)'!AX264)</f>
        <v>0</v>
      </c>
      <c r="AX264" s="977"/>
      <c r="BN264" s="992">
        <f t="shared" si="196"/>
        <v>0</v>
      </c>
      <c r="BO264" s="538">
        <f t="shared" si="183"/>
        <v>0</v>
      </c>
      <c r="BP264" s="987">
        <f>IF(RESUMO_GLOBAL!$X$53="a",ROUND(AF264*$N264,RESUMO_GLOBAL!$X$54),IF(RESUMO_GLOBAL!$X$53="t",TRUNC(AF264*$N264,RESUMO_GLOBAL!$X$54),AF264*$N264))</f>
        <v>0</v>
      </c>
      <c r="BQ264" s="987">
        <f>IF(RESUMO_GLOBAL!$X$53="a",ROUND(AG264*$N264,RESUMO_GLOBAL!$X$54),IF(RESUMO_GLOBAL!$X$53="t",TRUNC(AG264*$N264,RESUMO_GLOBAL!$X$54),AG264*$N264))</f>
        <v>0</v>
      </c>
      <c r="BR264" s="987">
        <f>IF(RESUMO_GLOBAL!$X$53="a",ROUND(AH264*$N264,RESUMO_GLOBAL!$X$54),IF(RESUMO_GLOBAL!$X$53="t",TRUNC(AH264*$N264,RESUMO_GLOBAL!$X$54),AH264*$N264))</f>
        <v>0</v>
      </c>
      <c r="BS264" s="987">
        <f>IF(RESUMO_GLOBAL!$X$53="a",ROUND(AI264*$N264,RESUMO_GLOBAL!$X$54),IF(RESUMO_GLOBAL!$X$53="t",TRUNC(AI264*$N264,RESUMO_GLOBAL!$X$54),AI264*$N264))</f>
        <v>0</v>
      </c>
      <c r="BT264" s="987">
        <f>IF(RESUMO_GLOBAL!$X$53="a",ROUND(AJ264*$N264,RESUMO_GLOBAL!$X$54),IF(RESUMO_GLOBAL!$X$53="t",TRUNC(AJ264*$N264,RESUMO_GLOBAL!$X$54),AJ264*$N264))</f>
        <v>0</v>
      </c>
      <c r="BU264" s="987">
        <f>IF(RESUMO_GLOBAL!$X$53="a",ROUND(AK264*$N264,RESUMO_GLOBAL!$X$54),IF(RESUMO_GLOBAL!$X$53="t",TRUNC(AK264*$N264,RESUMO_GLOBAL!$X$54),AK264*$N264))</f>
        <v>0</v>
      </c>
      <c r="BV264" s="987">
        <f>IF(RESUMO_GLOBAL!$X$53="a",ROUND(AL264*$N264,RESUMO_GLOBAL!$X$54),IF(RESUMO_GLOBAL!$X$53="t",TRUNC(AL264*$N264,RESUMO_GLOBAL!$X$54),AL264*$N264))</f>
        <v>0</v>
      </c>
      <c r="BW264" s="987">
        <f>IF(RESUMO_GLOBAL!$X$53="a",ROUND(AM264*$N264,RESUMO_GLOBAL!$X$54),IF(RESUMO_GLOBAL!$X$53="t",TRUNC(AM264*$N264,RESUMO_GLOBAL!$X$54),AM264*$N264))</f>
        <v>0</v>
      </c>
      <c r="BX264" s="987">
        <f>IF(RESUMO_GLOBAL!$X$53="a",ROUND(AN264*$N264,RESUMO_GLOBAL!$X$54),IF(RESUMO_GLOBAL!$X$53="t",TRUNC(AN264*$N264,RESUMO_GLOBAL!$X$54),AN264*$N264))</f>
        <v>0</v>
      </c>
      <c r="BY264" s="987">
        <f>IF(RESUMO_GLOBAL!$X$53="a",ROUND(AO264*$N264,RESUMO_GLOBAL!$X$54),IF(RESUMO_GLOBAL!$X$53="t",TRUNC(AO264*$N264,RESUMO_GLOBAL!$X$54),AO264*$N264))</f>
        <v>0</v>
      </c>
      <c r="BZ264" s="987">
        <f>IF(RESUMO_GLOBAL!$X$53="a",ROUND(AP264*$N264,RESUMO_GLOBAL!$X$54),IF(RESUMO_GLOBAL!$X$53="t",TRUNC(AP264*$N264,RESUMO_GLOBAL!$X$54),AP264*$N264))</f>
        <v>0</v>
      </c>
      <c r="CA264" s="987">
        <f>IF(RESUMO_GLOBAL!$X$53="a",ROUND(AQ264*$N264,RESUMO_GLOBAL!$X$54),IF(RESUMO_GLOBAL!$X$53="t",TRUNC(AQ264*$N264,RESUMO_GLOBAL!$X$54),AQ264*$N264))</f>
        <v>0</v>
      </c>
      <c r="CB264" s="987">
        <f>IF(RESUMO_GLOBAL!$X$53="a",ROUND(AR264*$N264,RESUMO_GLOBAL!$X$54),IF(RESUMO_GLOBAL!$X$53="t",TRUNC(AR264*$N264,RESUMO_GLOBAL!$X$54),AR264*$N264))</f>
        <v>0</v>
      </c>
      <c r="CC264" s="987">
        <f>IF(RESUMO_GLOBAL!$X$53="a",ROUND(AS264*$N264,RESUMO_GLOBAL!$X$54),IF(RESUMO_GLOBAL!$X$53="t",TRUNC(AS264*$N264,RESUMO_GLOBAL!$X$54),AS264*$N264))</f>
        <v>0</v>
      </c>
      <c r="CD264" s="987">
        <f>IF(RESUMO_GLOBAL!$X$53="a",ROUND(AT264*$N264,RESUMO_GLOBAL!$X$54),IF(RESUMO_GLOBAL!$X$53="t",TRUNC(AT264*$N264,RESUMO_GLOBAL!$X$54),AT264*$N264))</f>
        <v>0</v>
      </c>
      <c r="CE264" s="987">
        <f>IF(RESUMO_GLOBAL!$X$53="a",ROUND(AU264*$N264,RESUMO_GLOBAL!$X$54),IF(RESUMO_GLOBAL!$X$53="t",TRUNC(AU264*$N264,RESUMO_GLOBAL!$X$54),AU264*$N264))</f>
        <v>0</v>
      </c>
      <c r="CF264" s="987">
        <f>IF(RESUMO_GLOBAL!$X$53="a",ROUND(AV264*$N264,RESUMO_GLOBAL!$X$54),IF(RESUMO_GLOBAL!$X$53="t",TRUNC(AV264*$N264,RESUMO_GLOBAL!$X$54),AV264*$N264))</f>
        <v>0</v>
      </c>
      <c r="CG264" s="987">
        <f>IF(RESUMO_GLOBAL!$X$53="a",ROUND(AW264*$N264,RESUMO_GLOBAL!$X$54),IF(RESUMO_GLOBAL!$X$53="t",TRUNC(AW264*$N264,RESUMO_GLOBAL!$X$54),AW264*$N264))</f>
        <v>0</v>
      </c>
      <c r="CK264" s="59">
        <f t="shared" si="162"/>
        <v>0</v>
      </c>
      <c r="CL264" s="59">
        <f t="shared" si="163"/>
        <v>0</v>
      </c>
      <c r="CM264" s="59">
        <f t="shared" si="164"/>
        <v>0</v>
      </c>
      <c r="CN264" s="59">
        <f t="shared" si="165"/>
        <v>0</v>
      </c>
      <c r="CO264" s="59">
        <f t="shared" si="166"/>
        <v>0</v>
      </c>
      <c r="CP264" s="59">
        <f t="shared" si="167"/>
        <v>0</v>
      </c>
      <c r="CQ264" s="59">
        <f t="shared" si="168"/>
        <v>0</v>
      </c>
      <c r="CR264" s="59">
        <f t="shared" si="169"/>
        <v>0</v>
      </c>
      <c r="CS264" s="59">
        <f t="shared" si="170"/>
        <v>0</v>
      </c>
      <c r="CT264" s="59">
        <f t="shared" si="171"/>
        <v>0</v>
      </c>
      <c r="CU264" s="59">
        <f t="shared" si="172"/>
        <v>0</v>
      </c>
      <c r="CV264" s="59">
        <f t="shared" si="173"/>
        <v>0</v>
      </c>
      <c r="CW264" s="59">
        <f t="shared" si="174"/>
        <v>0</v>
      </c>
      <c r="CX264" s="59">
        <f t="shared" si="175"/>
        <v>0</v>
      </c>
      <c r="CY264" s="59">
        <f t="shared" si="176"/>
        <v>0</v>
      </c>
      <c r="CZ264" s="59">
        <f t="shared" si="177"/>
        <v>0</v>
      </c>
      <c r="DA264" s="59">
        <f t="shared" si="178"/>
        <v>0</v>
      </c>
      <c r="DB264" s="59">
        <f t="shared" si="179"/>
        <v>0</v>
      </c>
      <c r="DE264">
        <f t="shared" si="197"/>
        <v>259</v>
      </c>
      <c r="DF264" t="str">
        <f t="shared" si="180"/>
        <v/>
      </c>
      <c r="DG264" s="59">
        <f>IF($C264&lt;&gt;0,SUM($CK265:CK265),0)</f>
        <v>0</v>
      </c>
      <c r="DH264" s="59">
        <f>IF($C264&lt;&gt;0,SUM($CK265:CL265),0)</f>
        <v>0</v>
      </c>
      <c r="DI264" s="59">
        <f>IF($C264&lt;&gt;0,SUM($CK265:CM265),0)</f>
        <v>0</v>
      </c>
      <c r="DJ264" s="59">
        <f>IF($C264&lt;&gt;0,SUM($CK265:CN265),0)</f>
        <v>0</v>
      </c>
      <c r="DK264" s="59">
        <f>IF($C264&lt;&gt;0,SUM($CK265:CO265),0)</f>
        <v>0</v>
      </c>
      <c r="DL264" s="59">
        <f>IF($C264&lt;&gt;0,SUM($CK265:CP265),0)</f>
        <v>0</v>
      </c>
      <c r="DM264" s="59">
        <f>IF($C264&lt;&gt;0,SUM($CK265:CQ265),0)</f>
        <v>0</v>
      </c>
      <c r="DN264" s="59">
        <f>IF($C264&lt;&gt;0,SUM($CK265:CR265),0)</f>
        <v>0</v>
      </c>
      <c r="DO264" s="59">
        <f>IF($C264&lt;&gt;0,SUM($CK265:CS265),0)</f>
        <v>0</v>
      </c>
      <c r="DP264" s="59">
        <f>IF($C264&lt;&gt;0,SUM($CK265:CT265),0)</f>
        <v>0</v>
      </c>
      <c r="DQ264" s="59">
        <f>IF($C264&lt;&gt;0,SUM($CK265:CU265),0)</f>
        <v>0</v>
      </c>
      <c r="DR264" s="59">
        <f>IF($C264&lt;&gt;0,SUM($CK265:CV265),0)</f>
        <v>0</v>
      </c>
      <c r="DS264" s="59">
        <f>IF($C264&lt;&gt;0,SUM($CK265:CW265),0)</f>
        <v>0</v>
      </c>
      <c r="DT264" s="59">
        <f>IF($C264&lt;&gt;0,SUM($CK265:CX265),0)</f>
        <v>0</v>
      </c>
      <c r="DU264" s="59">
        <f>IF($C264&lt;&gt;0,SUM($CK265:CY265),0)</f>
        <v>0</v>
      </c>
      <c r="DV264" s="59">
        <f>IF($C264&lt;&gt;0,SUM($CK265:CZ265),0)</f>
        <v>0</v>
      </c>
      <c r="DW264" s="59">
        <f>IF($C264&lt;&gt;0,SUM($CK265:DA265),0)</f>
        <v>0</v>
      </c>
      <c r="DX264" s="59">
        <f>IF($C264&lt;&gt;0,SUM($CK265:DB265),0)</f>
        <v>0</v>
      </c>
      <c r="DY264" s="952" t="str">
        <f t="shared" si="184"/>
        <v/>
      </c>
    </row>
    <row r="265" spans="1:129" ht="13.5" hidden="1" thickBot="1">
      <c r="A265" s="3" t="str">
        <f t="shared" si="185"/>
        <v/>
      </c>
      <c r="B265" s="805">
        <f>Dados_GLOBAL_Inicial!E265</f>
        <v>0</v>
      </c>
      <c r="C265" s="953">
        <f>IF(IFERROR(VALUE(Dados_GLOBAL_Inicial!F265),0)=0,0,Dados_GLOBAL_Inicial!F265)</f>
        <v>0</v>
      </c>
      <c r="D265" s="830">
        <f>Dados_GLOBAL_Inicial!G265</f>
        <v>0</v>
      </c>
      <c r="E265" s="830" t="str">
        <f>IF(IFERROR(VLOOKUP(F265,Cod_Gde_Itens!$A$1:$B$80,2,FALSE),0)&gt;549,IFERROR(VLOOKUP(F265,Cod_Gde_Itens!$A$1:$B$80,2,FALSE),0),IF(Dados_GLOBAL_Inicial!H265=0,"",Dados_GLOBAL_Inicial!H265))</f>
        <v/>
      </c>
      <c r="F265" s="823">
        <f>Dados_GLOBAL_Inicial!I265</f>
        <v>0</v>
      </c>
      <c r="G265" s="824">
        <f>Dados_GLOBAL_Inicial!J265</f>
        <v>0</v>
      </c>
      <c r="H265" s="454">
        <f>Dados_GLOBAL_Inicial!K265</f>
        <v>0</v>
      </c>
      <c r="I265" s="970">
        <f>SUM('MEDIÇÃO_OBJETO (1)'!I265)</f>
        <v>0</v>
      </c>
      <c r="J265" s="455">
        <f t="shared" si="186"/>
        <v>0</v>
      </c>
      <c r="K265" s="451">
        <f t="shared" si="187"/>
        <v>0</v>
      </c>
      <c r="L265" s="452">
        <f t="shared" si="188"/>
        <v>0</v>
      </c>
      <c r="M265" s="809">
        <f t="shared" si="189"/>
        <v>0</v>
      </c>
      <c r="N265" s="810">
        <f>IF(IFERROR(VALUE(Dados_GLOBAL_Inicial!L265),0)=0,0,Dados_GLOBAL_Inicial!L265)</f>
        <v>0</v>
      </c>
      <c r="O265" s="812">
        <f>SUM('MEDIÇÃO_OBJETO (1)'!O265)</f>
        <v>0</v>
      </c>
      <c r="P265" s="812">
        <f>SUM('MEDIÇÃO_OBJETO (1)'!P265)</f>
        <v>0</v>
      </c>
      <c r="Q265" s="813">
        <f t="shared" si="190"/>
        <v>0</v>
      </c>
      <c r="R265" s="951"/>
      <c r="S265" s="815">
        <f>SUM('MEDIÇÃO_OBJETO (1)'!S265)</f>
        <v>0</v>
      </c>
      <c r="T265" s="815">
        <f>SUM('MEDIÇÃO_OBJETO (1)'!T265)</f>
        <v>0</v>
      </c>
      <c r="V265" s="19"/>
      <c r="W265" s="978">
        <f t="shared" si="191"/>
        <v>0</v>
      </c>
      <c r="X265" s="816">
        <f t="shared" si="192"/>
        <v>0</v>
      </c>
      <c r="Y265" s="816">
        <f t="shared" si="193"/>
        <v>0</v>
      </c>
      <c r="Z265" s="817">
        <f t="shared" si="194"/>
        <v>0</v>
      </c>
      <c r="AB265" s="453">
        <f t="shared" si="181"/>
        <v>0</v>
      </c>
      <c r="AC265" s="14">
        <f t="shared" si="195"/>
        <v>0</v>
      </c>
      <c r="AD265" s="819"/>
      <c r="AE265" s="631">
        <f t="shared" si="182"/>
        <v>0</v>
      </c>
      <c r="AF265" s="818">
        <f>SUM('MEDIÇÃO_OBJETO (1)'!AG265)</f>
        <v>0</v>
      </c>
      <c r="AG265" s="541">
        <f>SUM('MEDIÇÃO_OBJETO (1)'!AH265)</f>
        <v>0</v>
      </c>
      <c r="AH265" s="541">
        <f>SUM('MEDIÇÃO_OBJETO (1)'!AI265)</f>
        <v>0</v>
      </c>
      <c r="AI265" s="541">
        <f>SUM('MEDIÇÃO_OBJETO (1)'!AJ265)</f>
        <v>0</v>
      </c>
      <c r="AJ265" s="541">
        <f>SUM('MEDIÇÃO_OBJETO (1)'!AK265)</f>
        <v>0</v>
      </c>
      <c r="AK265" s="541">
        <f>SUM('MEDIÇÃO_OBJETO (1)'!AL265)</f>
        <v>0</v>
      </c>
      <c r="AL265" s="541">
        <f>SUM('MEDIÇÃO_OBJETO (1)'!AM265)</f>
        <v>0</v>
      </c>
      <c r="AM265" s="541">
        <f>SUM('MEDIÇÃO_OBJETO (1)'!AN265)</f>
        <v>0</v>
      </c>
      <c r="AN265" s="541">
        <f>SUM('MEDIÇÃO_OBJETO (1)'!AO265)</f>
        <v>0</v>
      </c>
      <c r="AO265" s="541">
        <f>SUM('MEDIÇÃO_OBJETO (1)'!AP265)</f>
        <v>0</v>
      </c>
      <c r="AP265" s="541">
        <f>SUM('MEDIÇÃO_OBJETO (1)'!AQ265)</f>
        <v>0</v>
      </c>
      <c r="AQ265" s="541">
        <f>SUM('MEDIÇÃO_OBJETO (1)'!AR265)</f>
        <v>0</v>
      </c>
      <c r="AR265" s="541">
        <f>SUM('MEDIÇÃO_OBJETO (1)'!AS265)</f>
        <v>0</v>
      </c>
      <c r="AS265" s="541">
        <f>SUM('MEDIÇÃO_OBJETO (1)'!AT265)</f>
        <v>0</v>
      </c>
      <c r="AT265" s="541">
        <f>SUM('MEDIÇÃO_OBJETO (1)'!AU265)</f>
        <v>0</v>
      </c>
      <c r="AU265" s="541">
        <f>SUM('MEDIÇÃO_OBJETO (1)'!AV265)</f>
        <v>0</v>
      </c>
      <c r="AV265" s="541">
        <f>SUM('MEDIÇÃO_OBJETO (1)'!AW265)</f>
        <v>0</v>
      </c>
      <c r="AW265" s="541">
        <f>SUM('MEDIÇÃO_OBJETO (1)'!AX265)</f>
        <v>0</v>
      </c>
      <c r="AX265" s="977"/>
      <c r="BN265" s="992">
        <f t="shared" si="196"/>
        <v>0</v>
      </c>
      <c r="BO265" s="538">
        <f t="shared" si="183"/>
        <v>0</v>
      </c>
      <c r="BP265" s="987">
        <f>IF(RESUMO_GLOBAL!$X$53="a",ROUND(AF265*$N265,RESUMO_GLOBAL!$X$54),IF(RESUMO_GLOBAL!$X$53="t",TRUNC(AF265*$N265,RESUMO_GLOBAL!$X$54),AF265*$N265))</f>
        <v>0</v>
      </c>
      <c r="BQ265" s="987">
        <f>IF(RESUMO_GLOBAL!$X$53="a",ROUND(AG265*$N265,RESUMO_GLOBAL!$X$54),IF(RESUMO_GLOBAL!$X$53="t",TRUNC(AG265*$N265,RESUMO_GLOBAL!$X$54),AG265*$N265))</f>
        <v>0</v>
      </c>
      <c r="BR265" s="987">
        <f>IF(RESUMO_GLOBAL!$X$53="a",ROUND(AH265*$N265,RESUMO_GLOBAL!$X$54),IF(RESUMO_GLOBAL!$X$53="t",TRUNC(AH265*$N265,RESUMO_GLOBAL!$X$54),AH265*$N265))</f>
        <v>0</v>
      </c>
      <c r="BS265" s="987">
        <f>IF(RESUMO_GLOBAL!$X$53="a",ROUND(AI265*$N265,RESUMO_GLOBAL!$X$54),IF(RESUMO_GLOBAL!$X$53="t",TRUNC(AI265*$N265,RESUMO_GLOBAL!$X$54),AI265*$N265))</f>
        <v>0</v>
      </c>
      <c r="BT265" s="987">
        <f>IF(RESUMO_GLOBAL!$X$53="a",ROUND(AJ265*$N265,RESUMO_GLOBAL!$X$54),IF(RESUMO_GLOBAL!$X$53="t",TRUNC(AJ265*$N265,RESUMO_GLOBAL!$X$54),AJ265*$N265))</f>
        <v>0</v>
      </c>
      <c r="BU265" s="987">
        <f>IF(RESUMO_GLOBAL!$X$53="a",ROUND(AK265*$N265,RESUMO_GLOBAL!$X$54),IF(RESUMO_GLOBAL!$X$53="t",TRUNC(AK265*$N265,RESUMO_GLOBAL!$X$54),AK265*$N265))</f>
        <v>0</v>
      </c>
      <c r="BV265" s="987">
        <f>IF(RESUMO_GLOBAL!$X$53="a",ROUND(AL265*$N265,RESUMO_GLOBAL!$X$54),IF(RESUMO_GLOBAL!$X$53="t",TRUNC(AL265*$N265,RESUMO_GLOBAL!$X$54),AL265*$N265))</f>
        <v>0</v>
      </c>
      <c r="BW265" s="987">
        <f>IF(RESUMO_GLOBAL!$X$53="a",ROUND(AM265*$N265,RESUMO_GLOBAL!$X$54),IF(RESUMO_GLOBAL!$X$53="t",TRUNC(AM265*$N265,RESUMO_GLOBAL!$X$54),AM265*$N265))</f>
        <v>0</v>
      </c>
      <c r="BX265" s="987">
        <f>IF(RESUMO_GLOBAL!$X$53="a",ROUND(AN265*$N265,RESUMO_GLOBAL!$X$54),IF(RESUMO_GLOBAL!$X$53="t",TRUNC(AN265*$N265,RESUMO_GLOBAL!$X$54),AN265*$N265))</f>
        <v>0</v>
      </c>
      <c r="BY265" s="987">
        <f>IF(RESUMO_GLOBAL!$X$53="a",ROUND(AO265*$N265,RESUMO_GLOBAL!$X$54),IF(RESUMO_GLOBAL!$X$53="t",TRUNC(AO265*$N265,RESUMO_GLOBAL!$X$54),AO265*$N265))</f>
        <v>0</v>
      </c>
      <c r="BZ265" s="987">
        <f>IF(RESUMO_GLOBAL!$X$53="a",ROUND(AP265*$N265,RESUMO_GLOBAL!$X$54),IF(RESUMO_GLOBAL!$X$53="t",TRUNC(AP265*$N265,RESUMO_GLOBAL!$X$54),AP265*$N265))</f>
        <v>0</v>
      </c>
      <c r="CA265" s="987">
        <f>IF(RESUMO_GLOBAL!$X$53="a",ROUND(AQ265*$N265,RESUMO_GLOBAL!$X$54),IF(RESUMO_GLOBAL!$X$53="t",TRUNC(AQ265*$N265,RESUMO_GLOBAL!$X$54),AQ265*$N265))</f>
        <v>0</v>
      </c>
      <c r="CB265" s="987">
        <f>IF(RESUMO_GLOBAL!$X$53="a",ROUND(AR265*$N265,RESUMO_GLOBAL!$X$54),IF(RESUMO_GLOBAL!$X$53="t",TRUNC(AR265*$N265,RESUMO_GLOBAL!$X$54),AR265*$N265))</f>
        <v>0</v>
      </c>
      <c r="CC265" s="987">
        <f>IF(RESUMO_GLOBAL!$X$53="a",ROUND(AS265*$N265,RESUMO_GLOBAL!$X$54),IF(RESUMO_GLOBAL!$X$53="t",TRUNC(AS265*$N265,RESUMO_GLOBAL!$X$54),AS265*$N265))</f>
        <v>0</v>
      </c>
      <c r="CD265" s="987">
        <f>IF(RESUMO_GLOBAL!$X$53="a",ROUND(AT265*$N265,RESUMO_GLOBAL!$X$54),IF(RESUMO_GLOBAL!$X$53="t",TRUNC(AT265*$N265,RESUMO_GLOBAL!$X$54),AT265*$N265))</f>
        <v>0</v>
      </c>
      <c r="CE265" s="987">
        <f>IF(RESUMO_GLOBAL!$X$53="a",ROUND(AU265*$N265,RESUMO_GLOBAL!$X$54),IF(RESUMO_GLOBAL!$X$53="t",TRUNC(AU265*$N265,RESUMO_GLOBAL!$X$54),AU265*$N265))</f>
        <v>0</v>
      </c>
      <c r="CF265" s="987">
        <f>IF(RESUMO_GLOBAL!$X$53="a",ROUND(AV265*$N265,RESUMO_GLOBAL!$X$54),IF(RESUMO_GLOBAL!$X$53="t",TRUNC(AV265*$N265,RESUMO_GLOBAL!$X$54),AV265*$N265))</f>
        <v>0</v>
      </c>
      <c r="CG265" s="987">
        <f>IF(RESUMO_GLOBAL!$X$53="a",ROUND(AW265*$N265,RESUMO_GLOBAL!$X$54),IF(RESUMO_GLOBAL!$X$53="t",TRUNC(AW265*$N265,RESUMO_GLOBAL!$X$54),AW265*$N265))</f>
        <v>0</v>
      </c>
      <c r="CK265" s="59">
        <f t="shared" si="162"/>
        <v>0</v>
      </c>
      <c r="CL265" s="59">
        <f t="shared" si="163"/>
        <v>0</v>
      </c>
      <c r="CM265" s="59">
        <f t="shared" si="164"/>
        <v>0</v>
      </c>
      <c r="CN265" s="59">
        <f t="shared" si="165"/>
        <v>0</v>
      </c>
      <c r="CO265" s="59">
        <f t="shared" si="166"/>
        <v>0</v>
      </c>
      <c r="CP265" s="59">
        <f t="shared" si="167"/>
        <v>0</v>
      </c>
      <c r="CQ265" s="59">
        <f t="shared" si="168"/>
        <v>0</v>
      </c>
      <c r="CR265" s="59">
        <f t="shared" si="169"/>
        <v>0</v>
      </c>
      <c r="CS265" s="59">
        <f t="shared" si="170"/>
        <v>0</v>
      </c>
      <c r="CT265" s="59">
        <f t="shared" si="171"/>
        <v>0</v>
      </c>
      <c r="CU265" s="59">
        <f t="shared" si="172"/>
        <v>0</v>
      </c>
      <c r="CV265" s="59">
        <f t="shared" si="173"/>
        <v>0</v>
      </c>
      <c r="CW265" s="59">
        <f t="shared" si="174"/>
        <v>0</v>
      </c>
      <c r="CX265" s="59">
        <f t="shared" si="175"/>
        <v>0</v>
      </c>
      <c r="CY265" s="59">
        <f t="shared" si="176"/>
        <v>0</v>
      </c>
      <c r="CZ265" s="59">
        <f t="shared" si="177"/>
        <v>0</v>
      </c>
      <c r="DA265" s="59">
        <f t="shared" si="178"/>
        <v>0</v>
      </c>
      <c r="DB265" s="59">
        <f t="shared" si="179"/>
        <v>0</v>
      </c>
      <c r="DE265">
        <f t="shared" si="197"/>
        <v>260</v>
      </c>
      <c r="DF265" t="str">
        <f t="shared" si="180"/>
        <v/>
      </c>
      <c r="DG265" s="59">
        <f>IF($C265&lt;&gt;0,SUM($CK266:CK266),0)</f>
        <v>0</v>
      </c>
      <c r="DH265" s="59">
        <f>IF($C265&lt;&gt;0,SUM($CK266:CL266),0)</f>
        <v>0</v>
      </c>
      <c r="DI265" s="59">
        <f>IF($C265&lt;&gt;0,SUM($CK266:CM266),0)</f>
        <v>0</v>
      </c>
      <c r="DJ265" s="59">
        <f>IF($C265&lt;&gt;0,SUM($CK266:CN266),0)</f>
        <v>0</v>
      </c>
      <c r="DK265" s="59">
        <f>IF($C265&lt;&gt;0,SUM($CK266:CO266),0)</f>
        <v>0</v>
      </c>
      <c r="DL265" s="59">
        <f>IF($C265&lt;&gt;0,SUM($CK266:CP266),0)</f>
        <v>0</v>
      </c>
      <c r="DM265" s="59">
        <f>IF($C265&lt;&gt;0,SUM($CK266:CQ266),0)</f>
        <v>0</v>
      </c>
      <c r="DN265" s="59">
        <f>IF($C265&lt;&gt;0,SUM($CK266:CR266),0)</f>
        <v>0</v>
      </c>
      <c r="DO265" s="59">
        <f>IF($C265&lt;&gt;0,SUM($CK266:CS266),0)</f>
        <v>0</v>
      </c>
      <c r="DP265" s="59">
        <f>IF($C265&lt;&gt;0,SUM($CK266:CT266),0)</f>
        <v>0</v>
      </c>
      <c r="DQ265" s="59">
        <f>IF($C265&lt;&gt;0,SUM($CK266:CU266),0)</f>
        <v>0</v>
      </c>
      <c r="DR265" s="59">
        <f>IF($C265&lt;&gt;0,SUM($CK266:CV266),0)</f>
        <v>0</v>
      </c>
      <c r="DS265" s="59">
        <f>IF($C265&lt;&gt;0,SUM($CK266:CW266),0)</f>
        <v>0</v>
      </c>
      <c r="DT265" s="59">
        <f>IF($C265&lt;&gt;0,SUM($CK266:CX266),0)</f>
        <v>0</v>
      </c>
      <c r="DU265" s="59">
        <f>IF($C265&lt;&gt;0,SUM($CK266:CY266),0)</f>
        <v>0</v>
      </c>
      <c r="DV265" s="59">
        <f>IF($C265&lt;&gt;0,SUM($CK266:CZ266),0)</f>
        <v>0</v>
      </c>
      <c r="DW265" s="59">
        <f>IF($C265&lt;&gt;0,SUM($CK266:DA266),0)</f>
        <v>0</v>
      </c>
      <c r="DX265" s="59">
        <f>IF($C265&lt;&gt;0,SUM($CK266:DB266),0)</f>
        <v>0</v>
      </c>
      <c r="DY265" s="952" t="str">
        <f t="shared" si="184"/>
        <v/>
      </c>
    </row>
    <row r="266" spans="1:129" ht="13.5" hidden="1" thickBot="1">
      <c r="A266" s="3" t="str">
        <f t="shared" si="185"/>
        <v/>
      </c>
      <c r="B266" s="805">
        <f>Dados_GLOBAL_Inicial!E266</f>
        <v>0</v>
      </c>
      <c r="C266" s="953">
        <f>IF(IFERROR(VALUE(Dados_GLOBAL_Inicial!F266),0)=0,0,Dados_GLOBAL_Inicial!F266)</f>
        <v>0</v>
      </c>
      <c r="D266" s="830">
        <f>Dados_GLOBAL_Inicial!G266</f>
        <v>0</v>
      </c>
      <c r="E266" s="830" t="str">
        <f>IF(IFERROR(VLOOKUP(F266,Cod_Gde_Itens!$A$1:$B$80,2,FALSE),0)&gt;549,IFERROR(VLOOKUP(F266,Cod_Gde_Itens!$A$1:$B$80,2,FALSE),0),IF(Dados_GLOBAL_Inicial!H266=0,"",Dados_GLOBAL_Inicial!H266))</f>
        <v/>
      </c>
      <c r="F266" s="823">
        <f>Dados_GLOBAL_Inicial!I266</f>
        <v>0</v>
      </c>
      <c r="G266" s="824">
        <f>Dados_GLOBAL_Inicial!J266</f>
        <v>0</v>
      </c>
      <c r="H266" s="454">
        <f>Dados_GLOBAL_Inicial!K266</f>
        <v>0</v>
      </c>
      <c r="I266" s="970">
        <f>SUM('MEDIÇÃO_OBJETO (1)'!I266)</f>
        <v>0</v>
      </c>
      <c r="J266" s="455">
        <f t="shared" si="186"/>
        <v>0</v>
      </c>
      <c r="K266" s="451">
        <f t="shared" si="187"/>
        <v>0</v>
      </c>
      <c r="L266" s="452">
        <f t="shared" si="188"/>
        <v>0</v>
      </c>
      <c r="M266" s="809">
        <f t="shared" si="189"/>
        <v>0</v>
      </c>
      <c r="N266" s="810">
        <f>IF(IFERROR(VALUE(Dados_GLOBAL_Inicial!L266),0)=0,0,Dados_GLOBAL_Inicial!L266)</f>
        <v>0</v>
      </c>
      <c r="O266" s="812">
        <f>SUM('MEDIÇÃO_OBJETO (1)'!O266)</f>
        <v>0</v>
      </c>
      <c r="P266" s="812">
        <f>SUM('MEDIÇÃO_OBJETO (1)'!P266)</f>
        <v>0</v>
      </c>
      <c r="Q266" s="813">
        <f t="shared" si="190"/>
        <v>0</v>
      </c>
      <c r="R266" s="951"/>
      <c r="S266" s="815">
        <f>SUM('MEDIÇÃO_OBJETO (1)'!S266)</f>
        <v>0</v>
      </c>
      <c r="T266" s="815">
        <f>SUM('MEDIÇÃO_OBJETO (1)'!T266)</f>
        <v>0</v>
      </c>
      <c r="V266" s="19"/>
      <c r="W266" s="978">
        <f t="shared" si="191"/>
        <v>0</v>
      </c>
      <c r="X266" s="816">
        <f t="shared" si="192"/>
        <v>0</v>
      </c>
      <c r="Y266" s="816">
        <f t="shared" si="193"/>
        <v>0</v>
      </c>
      <c r="Z266" s="817">
        <f t="shared" si="194"/>
        <v>0</v>
      </c>
      <c r="AB266" s="453">
        <f t="shared" si="181"/>
        <v>0</v>
      </c>
      <c r="AC266" s="14">
        <f t="shared" si="195"/>
        <v>0</v>
      </c>
      <c r="AD266" s="819"/>
      <c r="AE266" s="631">
        <f t="shared" si="182"/>
        <v>0</v>
      </c>
      <c r="AF266" s="818">
        <f>SUM('MEDIÇÃO_OBJETO (1)'!AG266)</f>
        <v>0</v>
      </c>
      <c r="AG266" s="541">
        <f>SUM('MEDIÇÃO_OBJETO (1)'!AH266)</f>
        <v>0</v>
      </c>
      <c r="AH266" s="541">
        <f>SUM('MEDIÇÃO_OBJETO (1)'!AI266)</f>
        <v>0</v>
      </c>
      <c r="AI266" s="541">
        <f>SUM('MEDIÇÃO_OBJETO (1)'!AJ266)</f>
        <v>0</v>
      </c>
      <c r="AJ266" s="541">
        <f>SUM('MEDIÇÃO_OBJETO (1)'!AK266)</f>
        <v>0</v>
      </c>
      <c r="AK266" s="541">
        <f>SUM('MEDIÇÃO_OBJETO (1)'!AL266)</f>
        <v>0</v>
      </c>
      <c r="AL266" s="541">
        <f>SUM('MEDIÇÃO_OBJETO (1)'!AM266)</f>
        <v>0</v>
      </c>
      <c r="AM266" s="541">
        <f>SUM('MEDIÇÃO_OBJETO (1)'!AN266)</f>
        <v>0</v>
      </c>
      <c r="AN266" s="541">
        <f>SUM('MEDIÇÃO_OBJETO (1)'!AO266)</f>
        <v>0</v>
      </c>
      <c r="AO266" s="541">
        <f>SUM('MEDIÇÃO_OBJETO (1)'!AP266)</f>
        <v>0</v>
      </c>
      <c r="AP266" s="541">
        <f>SUM('MEDIÇÃO_OBJETO (1)'!AQ266)</f>
        <v>0</v>
      </c>
      <c r="AQ266" s="541">
        <f>SUM('MEDIÇÃO_OBJETO (1)'!AR266)</f>
        <v>0</v>
      </c>
      <c r="AR266" s="541">
        <f>SUM('MEDIÇÃO_OBJETO (1)'!AS266)</f>
        <v>0</v>
      </c>
      <c r="AS266" s="541">
        <f>SUM('MEDIÇÃO_OBJETO (1)'!AT266)</f>
        <v>0</v>
      </c>
      <c r="AT266" s="541">
        <f>SUM('MEDIÇÃO_OBJETO (1)'!AU266)</f>
        <v>0</v>
      </c>
      <c r="AU266" s="541">
        <f>SUM('MEDIÇÃO_OBJETO (1)'!AV266)</f>
        <v>0</v>
      </c>
      <c r="AV266" s="541">
        <f>SUM('MEDIÇÃO_OBJETO (1)'!AW266)</f>
        <v>0</v>
      </c>
      <c r="AW266" s="541">
        <f>SUM('MEDIÇÃO_OBJETO (1)'!AX266)</f>
        <v>0</v>
      </c>
      <c r="AX266" s="977"/>
      <c r="BN266" s="992">
        <f t="shared" si="196"/>
        <v>0</v>
      </c>
      <c r="BO266" s="538">
        <f t="shared" si="183"/>
        <v>0</v>
      </c>
      <c r="BP266" s="987">
        <f>IF(RESUMO_GLOBAL!$X$53="a",ROUND(AF266*$N266,RESUMO_GLOBAL!$X$54),IF(RESUMO_GLOBAL!$X$53="t",TRUNC(AF266*$N266,RESUMO_GLOBAL!$X$54),AF266*$N266))</f>
        <v>0</v>
      </c>
      <c r="BQ266" s="987">
        <f>IF(RESUMO_GLOBAL!$X$53="a",ROUND(AG266*$N266,RESUMO_GLOBAL!$X$54),IF(RESUMO_GLOBAL!$X$53="t",TRUNC(AG266*$N266,RESUMO_GLOBAL!$X$54),AG266*$N266))</f>
        <v>0</v>
      </c>
      <c r="BR266" s="987">
        <f>IF(RESUMO_GLOBAL!$X$53="a",ROUND(AH266*$N266,RESUMO_GLOBAL!$X$54),IF(RESUMO_GLOBAL!$X$53="t",TRUNC(AH266*$N266,RESUMO_GLOBAL!$X$54),AH266*$N266))</f>
        <v>0</v>
      </c>
      <c r="BS266" s="987">
        <f>IF(RESUMO_GLOBAL!$X$53="a",ROUND(AI266*$N266,RESUMO_GLOBAL!$X$54),IF(RESUMO_GLOBAL!$X$53="t",TRUNC(AI266*$N266,RESUMO_GLOBAL!$X$54),AI266*$N266))</f>
        <v>0</v>
      </c>
      <c r="BT266" s="987">
        <f>IF(RESUMO_GLOBAL!$X$53="a",ROUND(AJ266*$N266,RESUMO_GLOBAL!$X$54),IF(RESUMO_GLOBAL!$X$53="t",TRUNC(AJ266*$N266,RESUMO_GLOBAL!$X$54),AJ266*$N266))</f>
        <v>0</v>
      </c>
      <c r="BU266" s="987">
        <f>IF(RESUMO_GLOBAL!$X$53="a",ROUND(AK266*$N266,RESUMO_GLOBAL!$X$54),IF(RESUMO_GLOBAL!$X$53="t",TRUNC(AK266*$N266,RESUMO_GLOBAL!$X$54),AK266*$N266))</f>
        <v>0</v>
      </c>
      <c r="BV266" s="987">
        <f>IF(RESUMO_GLOBAL!$X$53="a",ROUND(AL266*$N266,RESUMO_GLOBAL!$X$54),IF(RESUMO_GLOBAL!$X$53="t",TRUNC(AL266*$N266,RESUMO_GLOBAL!$X$54),AL266*$N266))</f>
        <v>0</v>
      </c>
      <c r="BW266" s="987">
        <f>IF(RESUMO_GLOBAL!$X$53="a",ROUND(AM266*$N266,RESUMO_GLOBAL!$X$54),IF(RESUMO_GLOBAL!$X$53="t",TRUNC(AM266*$N266,RESUMO_GLOBAL!$X$54),AM266*$N266))</f>
        <v>0</v>
      </c>
      <c r="BX266" s="987">
        <f>IF(RESUMO_GLOBAL!$X$53="a",ROUND(AN266*$N266,RESUMO_GLOBAL!$X$54),IF(RESUMO_GLOBAL!$X$53="t",TRUNC(AN266*$N266,RESUMO_GLOBAL!$X$54),AN266*$N266))</f>
        <v>0</v>
      </c>
      <c r="BY266" s="987">
        <f>IF(RESUMO_GLOBAL!$X$53="a",ROUND(AO266*$N266,RESUMO_GLOBAL!$X$54),IF(RESUMO_GLOBAL!$X$53="t",TRUNC(AO266*$N266,RESUMO_GLOBAL!$X$54),AO266*$N266))</f>
        <v>0</v>
      </c>
      <c r="BZ266" s="987">
        <f>IF(RESUMO_GLOBAL!$X$53="a",ROUND(AP266*$N266,RESUMO_GLOBAL!$X$54),IF(RESUMO_GLOBAL!$X$53="t",TRUNC(AP266*$N266,RESUMO_GLOBAL!$X$54),AP266*$N266))</f>
        <v>0</v>
      </c>
      <c r="CA266" s="987">
        <f>IF(RESUMO_GLOBAL!$X$53="a",ROUND(AQ266*$N266,RESUMO_GLOBAL!$X$54),IF(RESUMO_GLOBAL!$X$53="t",TRUNC(AQ266*$N266,RESUMO_GLOBAL!$X$54),AQ266*$N266))</f>
        <v>0</v>
      </c>
      <c r="CB266" s="987">
        <f>IF(RESUMO_GLOBAL!$X$53="a",ROUND(AR266*$N266,RESUMO_GLOBAL!$X$54),IF(RESUMO_GLOBAL!$X$53="t",TRUNC(AR266*$N266,RESUMO_GLOBAL!$X$54),AR266*$N266))</f>
        <v>0</v>
      </c>
      <c r="CC266" s="987">
        <f>IF(RESUMO_GLOBAL!$X$53="a",ROUND(AS266*$N266,RESUMO_GLOBAL!$X$54),IF(RESUMO_GLOBAL!$X$53="t",TRUNC(AS266*$N266,RESUMO_GLOBAL!$X$54),AS266*$N266))</f>
        <v>0</v>
      </c>
      <c r="CD266" s="987">
        <f>IF(RESUMO_GLOBAL!$X$53="a",ROUND(AT266*$N266,RESUMO_GLOBAL!$X$54),IF(RESUMO_GLOBAL!$X$53="t",TRUNC(AT266*$N266,RESUMO_GLOBAL!$X$54),AT266*$N266))</f>
        <v>0</v>
      </c>
      <c r="CE266" s="987">
        <f>IF(RESUMO_GLOBAL!$X$53="a",ROUND(AU266*$N266,RESUMO_GLOBAL!$X$54),IF(RESUMO_GLOBAL!$X$53="t",TRUNC(AU266*$N266,RESUMO_GLOBAL!$X$54),AU266*$N266))</f>
        <v>0</v>
      </c>
      <c r="CF266" s="987">
        <f>IF(RESUMO_GLOBAL!$X$53="a",ROUND(AV266*$N266,RESUMO_GLOBAL!$X$54),IF(RESUMO_GLOBAL!$X$53="t",TRUNC(AV266*$N266,RESUMO_GLOBAL!$X$54),AV266*$N266))</f>
        <v>0</v>
      </c>
      <c r="CG266" s="987">
        <f>IF(RESUMO_GLOBAL!$X$53="a",ROUND(AW266*$N266,RESUMO_GLOBAL!$X$54),IF(RESUMO_GLOBAL!$X$53="t",TRUNC(AW266*$N266,RESUMO_GLOBAL!$X$54),AW266*$N266))</f>
        <v>0</v>
      </c>
      <c r="CK266" s="59">
        <f t="shared" ref="CK266:CK329" si="198">IF($C266&lt;&gt;0,0,SUM(CK267,BP266))</f>
        <v>0</v>
      </c>
      <c r="CL266" s="59">
        <f t="shared" ref="CL266:CL329" si="199">IF($C266&lt;&gt;0,0,SUM(CL267,BQ266))</f>
        <v>0</v>
      </c>
      <c r="CM266" s="59">
        <f t="shared" ref="CM266:CM329" si="200">IF($C266&lt;&gt;0,0,SUM(CM267,BR266))</f>
        <v>0</v>
      </c>
      <c r="CN266" s="59">
        <f t="shared" ref="CN266:CN329" si="201">IF($C266&lt;&gt;0,0,SUM(CN267,BS266))</f>
        <v>0</v>
      </c>
      <c r="CO266" s="59">
        <f t="shared" ref="CO266:CO329" si="202">IF($C266&lt;&gt;0,0,SUM(CO267,BT266))</f>
        <v>0</v>
      </c>
      <c r="CP266" s="59">
        <f t="shared" ref="CP266:CP329" si="203">IF($C266&lt;&gt;0,0,SUM(CP267,BU266))</f>
        <v>0</v>
      </c>
      <c r="CQ266" s="59">
        <f t="shared" ref="CQ266:CQ329" si="204">IF($C266&lt;&gt;0,0,SUM(CQ267,BV266))</f>
        <v>0</v>
      </c>
      <c r="CR266" s="59">
        <f t="shared" ref="CR266:CR329" si="205">IF($C266&lt;&gt;0,0,SUM(CR267,BW266))</f>
        <v>0</v>
      </c>
      <c r="CS266" s="59">
        <f t="shared" ref="CS266:CS329" si="206">IF($C266&lt;&gt;0,0,SUM(CS267,BX266))</f>
        <v>0</v>
      </c>
      <c r="CT266" s="59">
        <f t="shared" ref="CT266:CT329" si="207">IF($C266&lt;&gt;0,0,SUM(CT267,BY266))</f>
        <v>0</v>
      </c>
      <c r="CU266" s="59">
        <f t="shared" ref="CU266:CU329" si="208">IF($C266&lt;&gt;0,0,SUM(CU267,BZ266))</f>
        <v>0</v>
      </c>
      <c r="CV266" s="59">
        <f t="shared" ref="CV266:CV329" si="209">IF($C266&lt;&gt;0,0,SUM(CV267,CA266))</f>
        <v>0</v>
      </c>
      <c r="CW266" s="59">
        <f t="shared" ref="CW266:CW329" si="210">IF($C266&lt;&gt;0,0,SUM(CW267,CB266))</f>
        <v>0</v>
      </c>
      <c r="CX266" s="59">
        <f t="shared" ref="CX266:CX329" si="211">IF($C266&lt;&gt;0,0,SUM(CX267,CC266))</f>
        <v>0</v>
      </c>
      <c r="CY266" s="59">
        <f t="shared" ref="CY266:CY329" si="212">IF($C266&lt;&gt;0,0,SUM(CY267,CD266))</f>
        <v>0</v>
      </c>
      <c r="CZ266" s="59">
        <f t="shared" ref="CZ266:CZ329" si="213">IF($C266&lt;&gt;0,0,SUM(CZ267,CE266))</f>
        <v>0</v>
      </c>
      <c r="DA266" s="59">
        <f t="shared" ref="DA266:DA329" si="214">IF($C266&lt;&gt;0,0,SUM(DA267,CF266))</f>
        <v>0</v>
      </c>
      <c r="DB266" s="59">
        <f t="shared" ref="DB266:DB329" si="215">IF($C266&lt;&gt;0,0,SUM(DB267,CG266))</f>
        <v>0</v>
      </c>
      <c r="DE266">
        <f t="shared" si="197"/>
        <v>261</v>
      </c>
      <c r="DF266" t="str">
        <f t="shared" ref="DF266:DF329" si="216">IF(C266&lt;&gt;0,C266,"")</f>
        <v/>
      </c>
      <c r="DG266" s="59">
        <f>IF($C266&lt;&gt;0,SUM($CK267:CK267),0)</f>
        <v>0</v>
      </c>
      <c r="DH266" s="59">
        <f>IF($C266&lt;&gt;0,SUM($CK267:CL267),0)</f>
        <v>0</v>
      </c>
      <c r="DI266" s="59">
        <f>IF($C266&lt;&gt;0,SUM($CK267:CM267),0)</f>
        <v>0</v>
      </c>
      <c r="DJ266" s="59">
        <f>IF($C266&lt;&gt;0,SUM($CK267:CN267),0)</f>
        <v>0</v>
      </c>
      <c r="DK266" s="59">
        <f>IF($C266&lt;&gt;0,SUM($CK267:CO267),0)</f>
        <v>0</v>
      </c>
      <c r="DL266" s="59">
        <f>IF($C266&lt;&gt;0,SUM($CK267:CP267),0)</f>
        <v>0</v>
      </c>
      <c r="DM266" s="59">
        <f>IF($C266&lt;&gt;0,SUM($CK267:CQ267),0)</f>
        <v>0</v>
      </c>
      <c r="DN266" s="59">
        <f>IF($C266&lt;&gt;0,SUM($CK267:CR267),0)</f>
        <v>0</v>
      </c>
      <c r="DO266" s="59">
        <f>IF($C266&lt;&gt;0,SUM($CK267:CS267),0)</f>
        <v>0</v>
      </c>
      <c r="DP266" s="59">
        <f>IF($C266&lt;&gt;0,SUM($CK267:CT267),0)</f>
        <v>0</v>
      </c>
      <c r="DQ266" s="59">
        <f>IF($C266&lt;&gt;0,SUM($CK267:CU267),0)</f>
        <v>0</v>
      </c>
      <c r="DR266" s="59">
        <f>IF($C266&lt;&gt;0,SUM($CK267:CV267),0)</f>
        <v>0</v>
      </c>
      <c r="DS266" s="59">
        <f>IF($C266&lt;&gt;0,SUM($CK267:CW267),0)</f>
        <v>0</v>
      </c>
      <c r="DT266" s="59">
        <f>IF($C266&lt;&gt;0,SUM($CK267:CX267),0)</f>
        <v>0</v>
      </c>
      <c r="DU266" s="59">
        <f>IF($C266&lt;&gt;0,SUM($CK267:CY267),0)</f>
        <v>0</v>
      </c>
      <c r="DV266" s="59">
        <f>IF($C266&lt;&gt;0,SUM($CK267:CZ267),0)</f>
        <v>0</v>
      </c>
      <c r="DW266" s="59">
        <f>IF($C266&lt;&gt;0,SUM($CK267:DA267),0)</f>
        <v>0</v>
      </c>
      <c r="DX266" s="59">
        <f>IF($C266&lt;&gt;0,SUM($CK267:DB267),0)</f>
        <v>0</v>
      </c>
      <c r="DY266" s="952" t="str">
        <f t="shared" si="184"/>
        <v/>
      </c>
    </row>
    <row r="267" spans="1:129" ht="13.5" hidden="1" thickBot="1">
      <c r="A267" s="3" t="str">
        <f t="shared" si="185"/>
        <v/>
      </c>
      <c r="B267" s="805">
        <f>Dados_GLOBAL_Inicial!E267</f>
        <v>0</v>
      </c>
      <c r="C267" s="953">
        <f>IF(IFERROR(VALUE(Dados_GLOBAL_Inicial!F267),0)=0,0,Dados_GLOBAL_Inicial!F267)</f>
        <v>0</v>
      </c>
      <c r="D267" s="830">
        <f>Dados_GLOBAL_Inicial!G267</f>
        <v>0</v>
      </c>
      <c r="E267" s="830" t="str">
        <f>IF(IFERROR(VLOOKUP(F267,Cod_Gde_Itens!$A$1:$B$80,2,FALSE),0)&gt;549,IFERROR(VLOOKUP(F267,Cod_Gde_Itens!$A$1:$B$80,2,FALSE),0),IF(Dados_GLOBAL_Inicial!H267=0,"",Dados_GLOBAL_Inicial!H267))</f>
        <v/>
      </c>
      <c r="F267" s="823">
        <f>Dados_GLOBAL_Inicial!I267</f>
        <v>0</v>
      </c>
      <c r="G267" s="824">
        <f>Dados_GLOBAL_Inicial!J267</f>
        <v>0</v>
      </c>
      <c r="H267" s="454">
        <f>Dados_GLOBAL_Inicial!K267</f>
        <v>0</v>
      </c>
      <c r="I267" s="970">
        <f>SUM('MEDIÇÃO_OBJETO (1)'!I267)</f>
        <v>0</v>
      </c>
      <c r="J267" s="455">
        <f t="shared" si="186"/>
        <v>0</v>
      </c>
      <c r="K267" s="451">
        <f t="shared" si="187"/>
        <v>0</v>
      </c>
      <c r="L267" s="452">
        <f t="shared" si="188"/>
        <v>0</v>
      </c>
      <c r="M267" s="809">
        <f t="shared" si="189"/>
        <v>0</v>
      </c>
      <c r="N267" s="810">
        <f>IF(IFERROR(VALUE(Dados_GLOBAL_Inicial!L267),0)=0,0,Dados_GLOBAL_Inicial!L267)</f>
        <v>0</v>
      </c>
      <c r="O267" s="812">
        <f>SUM('MEDIÇÃO_OBJETO (1)'!O267)</f>
        <v>0</v>
      </c>
      <c r="P267" s="812">
        <f>SUM('MEDIÇÃO_OBJETO (1)'!P267)</f>
        <v>0</v>
      </c>
      <c r="Q267" s="813">
        <f t="shared" si="190"/>
        <v>0</v>
      </c>
      <c r="R267" s="951"/>
      <c r="S267" s="815">
        <f>SUM('MEDIÇÃO_OBJETO (1)'!S267)</f>
        <v>0</v>
      </c>
      <c r="T267" s="815">
        <f>SUM('MEDIÇÃO_OBJETO (1)'!T267)</f>
        <v>0</v>
      </c>
      <c r="V267" s="19"/>
      <c r="W267" s="978">
        <f t="shared" si="191"/>
        <v>0</v>
      </c>
      <c r="X267" s="816">
        <f t="shared" si="192"/>
        <v>0</v>
      </c>
      <c r="Y267" s="816">
        <f t="shared" si="193"/>
        <v>0</v>
      </c>
      <c r="Z267" s="817">
        <f t="shared" si="194"/>
        <v>0</v>
      </c>
      <c r="AB267" s="453">
        <f t="shared" ref="AB267:AB330" si="217">SUM(AF267:AW267)</f>
        <v>0</v>
      </c>
      <c r="AC267" s="14">
        <f t="shared" si="195"/>
        <v>0</v>
      </c>
      <c r="AD267" s="819"/>
      <c r="AE267" s="631">
        <f t="shared" ref="AE267:AE330" si="218">IFERROR(IF(C267=0,0,C267),0)</f>
        <v>0</v>
      </c>
      <c r="AF267" s="818">
        <f>SUM('MEDIÇÃO_OBJETO (1)'!AG267)</f>
        <v>0</v>
      </c>
      <c r="AG267" s="541">
        <f>SUM('MEDIÇÃO_OBJETO (1)'!AH267)</f>
        <v>0</v>
      </c>
      <c r="AH267" s="541">
        <f>SUM('MEDIÇÃO_OBJETO (1)'!AI267)</f>
        <v>0</v>
      </c>
      <c r="AI267" s="541">
        <f>SUM('MEDIÇÃO_OBJETO (1)'!AJ267)</f>
        <v>0</v>
      </c>
      <c r="AJ267" s="541">
        <f>SUM('MEDIÇÃO_OBJETO (1)'!AK267)</f>
        <v>0</v>
      </c>
      <c r="AK267" s="541">
        <f>SUM('MEDIÇÃO_OBJETO (1)'!AL267)</f>
        <v>0</v>
      </c>
      <c r="AL267" s="541">
        <f>SUM('MEDIÇÃO_OBJETO (1)'!AM267)</f>
        <v>0</v>
      </c>
      <c r="AM267" s="541">
        <f>SUM('MEDIÇÃO_OBJETO (1)'!AN267)</f>
        <v>0</v>
      </c>
      <c r="AN267" s="541">
        <f>SUM('MEDIÇÃO_OBJETO (1)'!AO267)</f>
        <v>0</v>
      </c>
      <c r="AO267" s="541">
        <f>SUM('MEDIÇÃO_OBJETO (1)'!AP267)</f>
        <v>0</v>
      </c>
      <c r="AP267" s="541">
        <f>SUM('MEDIÇÃO_OBJETO (1)'!AQ267)</f>
        <v>0</v>
      </c>
      <c r="AQ267" s="541">
        <f>SUM('MEDIÇÃO_OBJETO (1)'!AR267)</f>
        <v>0</v>
      </c>
      <c r="AR267" s="541">
        <f>SUM('MEDIÇÃO_OBJETO (1)'!AS267)</f>
        <v>0</v>
      </c>
      <c r="AS267" s="541">
        <f>SUM('MEDIÇÃO_OBJETO (1)'!AT267)</f>
        <v>0</v>
      </c>
      <c r="AT267" s="541">
        <f>SUM('MEDIÇÃO_OBJETO (1)'!AU267)</f>
        <v>0</v>
      </c>
      <c r="AU267" s="541">
        <f>SUM('MEDIÇÃO_OBJETO (1)'!AV267)</f>
        <v>0</v>
      </c>
      <c r="AV267" s="541">
        <f>SUM('MEDIÇÃO_OBJETO (1)'!AW267)</f>
        <v>0</v>
      </c>
      <c r="AW267" s="541">
        <f>SUM('MEDIÇÃO_OBJETO (1)'!AX267)</f>
        <v>0</v>
      </c>
      <c r="AX267" s="977"/>
      <c r="BN267" s="992">
        <f t="shared" si="196"/>
        <v>0</v>
      </c>
      <c r="BO267" s="538">
        <f t="shared" ref="BO267:BO330" si="219">IFERROR(SUM(BP267:CG267),0)</f>
        <v>0</v>
      </c>
      <c r="BP267" s="987">
        <f>IF(RESUMO_GLOBAL!$X$53="a",ROUND(AF267*$N267,RESUMO_GLOBAL!$X$54),IF(RESUMO_GLOBAL!$X$53="t",TRUNC(AF267*$N267,RESUMO_GLOBAL!$X$54),AF267*$N267))</f>
        <v>0</v>
      </c>
      <c r="BQ267" s="987">
        <f>IF(RESUMO_GLOBAL!$X$53="a",ROUND(AG267*$N267,RESUMO_GLOBAL!$X$54),IF(RESUMO_GLOBAL!$X$53="t",TRUNC(AG267*$N267,RESUMO_GLOBAL!$X$54),AG267*$N267))</f>
        <v>0</v>
      </c>
      <c r="BR267" s="987">
        <f>IF(RESUMO_GLOBAL!$X$53="a",ROUND(AH267*$N267,RESUMO_GLOBAL!$X$54),IF(RESUMO_GLOBAL!$X$53="t",TRUNC(AH267*$N267,RESUMO_GLOBAL!$X$54),AH267*$N267))</f>
        <v>0</v>
      </c>
      <c r="BS267" s="987">
        <f>IF(RESUMO_GLOBAL!$X$53="a",ROUND(AI267*$N267,RESUMO_GLOBAL!$X$54),IF(RESUMO_GLOBAL!$X$53="t",TRUNC(AI267*$N267,RESUMO_GLOBAL!$X$54),AI267*$N267))</f>
        <v>0</v>
      </c>
      <c r="BT267" s="987">
        <f>IF(RESUMO_GLOBAL!$X$53="a",ROUND(AJ267*$N267,RESUMO_GLOBAL!$X$54),IF(RESUMO_GLOBAL!$X$53="t",TRUNC(AJ267*$N267,RESUMO_GLOBAL!$X$54),AJ267*$N267))</f>
        <v>0</v>
      </c>
      <c r="BU267" s="987">
        <f>IF(RESUMO_GLOBAL!$X$53="a",ROUND(AK267*$N267,RESUMO_GLOBAL!$X$54),IF(RESUMO_GLOBAL!$X$53="t",TRUNC(AK267*$N267,RESUMO_GLOBAL!$X$54),AK267*$N267))</f>
        <v>0</v>
      </c>
      <c r="BV267" s="987">
        <f>IF(RESUMO_GLOBAL!$X$53="a",ROUND(AL267*$N267,RESUMO_GLOBAL!$X$54),IF(RESUMO_GLOBAL!$X$53="t",TRUNC(AL267*$N267,RESUMO_GLOBAL!$X$54),AL267*$N267))</f>
        <v>0</v>
      </c>
      <c r="BW267" s="987">
        <f>IF(RESUMO_GLOBAL!$X$53="a",ROUND(AM267*$N267,RESUMO_GLOBAL!$X$54),IF(RESUMO_GLOBAL!$X$53="t",TRUNC(AM267*$N267,RESUMO_GLOBAL!$X$54),AM267*$N267))</f>
        <v>0</v>
      </c>
      <c r="BX267" s="987">
        <f>IF(RESUMO_GLOBAL!$X$53="a",ROUND(AN267*$N267,RESUMO_GLOBAL!$X$54),IF(RESUMO_GLOBAL!$X$53="t",TRUNC(AN267*$N267,RESUMO_GLOBAL!$X$54),AN267*$N267))</f>
        <v>0</v>
      </c>
      <c r="BY267" s="987">
        <f>IF(RESUMO_GLOBAL!$X$53="a",ROUND(AO267*$N267,RESUMO_GLOBAL!$X$54),IF(RESUMO_GLOBAL!$X$53="t",TRUNC(AO267*$N267,RESUMO_GLOBAL!$X$54),AO267*$N267))</f>
        <v>0</v>
      </c>
      <c r="BZ267" s="987">
        <f>IF(RESUMO_GLOBAL!$X$53="a",ROUND(AP267*$N267,RESUMO_GLOBAL!$X$54),IF(RESUMO_GLOBAL!$X$53="t",TRUNC(AP267*$N267,RESUMO_GLOBAL!$X$54),AP267*$N267))</f>
        <v>0</v>
      </c>
      <c r="CA267" s="987">
        <f>IF(RESUMO_GLOBAL!$X$53="a",ROUND(AQ267*$N267,RESUMO_GLOBAL!$X$54),IF(RESUMO_GLOBAL!$X$53="t",TRUNC(AQ267*$N267,RESUMO_GLOBAL!$X$54),AQ267*$N267))</f>
        <v>0</v>
      </c>
      <c r="CB267" s="987">
        <f>IF(RESUMO_GLOBAL!$X$53="a",ROUND(AR267*$N267,RESUMO_GLOBAL!$X$54),IF(RESUMO_GLOBAL!$X$53="t",TRUNC(AR267*$N267,RESUMO_GLOBAL!$X$54),AR267*$N267))</f>
        <v>0</v>
      </c>
      <c r="CC267" s="987">
        <f>IF(RESUMO_GLOBAL!$X$53="a",ROUND(AS267*$N267,RESUMO_GLOBAL!$X$54),IF(RESUMO_GLOBAL!$X$53="t",TRUNC(AS267*$N267,RESUMO_GLOBAL!$X$54),AS267*$N267))</f>
        <v>0</v>
      </c>
      <c r="CD267" s="987">
        <f>IF(RESUMO_GLOBAL!$X$53="a",ROUND(AT267*$N267,RESUMO_GLOBAL!$X$54),IF(RESUMO_GLOBAL!$X$53="t",TRUNC(AT267*$N267,RESUMO_GLOBAL!$X$54),AT267*$N267))</f>
        <v>0</v>
      </c>
      <c r="CE267" s="987">
        <f>IF(RESUMO_GLOBAL!$X$53="a",ROUND(AU267*$N267,RESUMO_GLOBAL!$X$54),IF(RESUMO_GLOBAL!$X$53="t",TRUNC(AU267*$N267,RESUMO_GLOBAL!$X$54),AU267*$N267))</f>
        <v>0</v>
      </c>
      <c r="CF267" s="987">
        <f>IF(RESUMO_GLOBAL!$X$53="a",ROUND(AV267*$N267,RESUMO_GLOBAL!$X$54),IF(RESUMO_GLOBAL!$X$53="t",TRUNC(AV267*$N267,RESUMO_GLOBAL!$X$54),AV267*$N267))</f>
        <v>0</v>
      </c>
      <c r="CG267" s="987">
        <f>IF(RESUMO_GLOBAL!$X$53="a",ROUND(AW267*$N267,RESUMO_GLOBAL!$X$54),IF(RESUMO_GLOBAL!$X$53="t",TRUNC(AW267*$N267,RESUMO_GLOBAL!$X$54),AW267*$N267))</f>
        <v>0</v>
      </c>
      <c r="CK267" s="59">
        <f t="shared" si="198"/>
        <v>0</v>
      </c>
      <c r="CL267" s="59">
        <f t="shared" si="199"/>
        <v>0</v>
      </c>
      <c r="CM267" s="59">
        <f t="shared" si="200"/>
        <v>0</v>
      </c>
      <c r="CN267" s="59">
        <f t="shared" si="201"/>
        <v>0</v>
      </c>
      <c r="CO267" s="59">
        <f t="shared" si="202"/>
        <v>0</v>
      </c>
      <c r="CP267" s="59">
        <f t="shared" si="203"/>
        <v>0</v>
      </c>
      <c r="CQ267" s="59">
        <f t="shared" si="204"/>
        <v>0</v>
      </c>
      <c r="CR267" s="59">
        <f t="shared" si="205"/>
        <v>0</v>
      </c>
      <c r="CS267" s="59">
        <f t="shared" si="206"/>
        <v>0</v>
      </c>
      <c r="CT267" s="59">
        <f t="shared" si="207"/>
        <v>0</v>
      </c>
      <c r="CU267" s="59">
        <f t="shared" si="208"/>
        <v>0</v>
      </c>
      <c r="CV267" s="59">
        <f t="shared" si="209"/>
        <v>0</v>
      </c>
      <c r="CW267" s="59">
        <f t="shared" si="210"/>
        <v>0</v>
      </c>
      <c r="CX267" s="59">
        <f t="shared" si="211"/>
        <v>0</v>
      </c>
      <c r="CY267" s="59">
        <f t="shared" si="212"/>
        <v>0</v>
      </c>
      <c r="CZ267" s="59">
        <f t="shared" si="213"/>
        <v>0</v>
      </c>
      <c r="DA267" s="59">
        <f t="shared" si="214"/>
        <v>0</v>
      </c>
      <c r="DB267" s="59">
        <f t="shared" si="215"/>
        <v>0</v>
      </c>
      <c r="DE267">
        <f t="shared" si="197"/>
        <v>262</v>
      </c>
      <c r="DF267" t="str">
        <f t="shared" si="216"/>
        <v/>
      </c>
      <c r="DG267" s="59">
        <f>IF($C267&lt;&gt;0,SUM($CK268:CK268),0)</f>
        <v>0</v>
      </c>
      <c r="DH267" s="59">
        <f>IF($C267&lt;&gt;0,SUM($CK268:CL268),0)</f>
        <v>0</v>
      </c>
      <c r="DI267" s="59">
        <f>IF($C267&lt;&gt;0,SUM($CK268:CM268),0)</f>
        <v>0</v>
      </c>
      <c r="DJ267" s="59">
        <f>IF($C267&lt;&gt;0,SUM($CK268:CN268),0)</f>
        <v>0</v>
      </c>
      <c r="DK267" s="59">
        <f>IF($C267&lt;&gt;0,SUM($CK268:CO268),0)</f>
        <v>0</v>
      </c>
      <c r="DL267" s="59">
        <f>IF($C267&lt;&gt;0,SUM($CK268:CP268),0)</f>
        <v>0</v>
      </c>
      <c r="DM267" s="59">
        <f>IF($C267&lt;&gt;0,SUM($CK268:CQ268),0)</f>
        <v>0</v>
      </c>
      <c r="DN267" s="59">
        <f>IF($C267&lt;&gt;0,SUM($CK268:CR268),0)</f>
        <v>0</v>
      </c>
      <c r="DO267" s="59">
        <f>IF($C267&lt;&gt;0,SUM($CK268:CS268),0)</f>
        <v>0</v>
      </c>
      <c r="DP267" s="59">
        <f>IF($C267&lt;&gt;0,SUM($CK268:CT268),0)</f>
        <v>0</v>
      </c>
      <c r="DQ267" s="59">
        <f>IF($C267&lt;&gt;0,SUM($CK268:CU268),0)</f>
        <v>0</v>
      </c>
      <c r="DR267" s="59">
        <f>IF($C267&lt;&gt;0,SUM($CK268:CV268),0)</f>
        <v>0</v>
      </c>
      <c r="DS267" s="59">
        <f>IF($C267&lt;&gt;0,SUM($CK268:CW268),0)</f>
        <v>0</v>
      </c>
      <c r="DT267" s="59">
        <f>IF($C267&lt;&gt;0,SUM($CK268:CX268),0)</f>
        <v>0</v>
      </c>
      <c r="DU267" s="59">
        <f>IF($C267&lt;&gt;0,SUM($CK268:CY268),0)</f>
        <v>0</v>
      </c>
      <c r="DV267" s="59">
        <f>IF($C267&lt;&gt;0,SUM($CK268:CZ268),0)</f>
        <v>0</v>
      </c>
      <c r="DW267" s="59">
        <f>IF($C267&lt;&gt;0,SUM($CK268:DA268),0)</f>
        <v>0</v>
      </c>
      <c r="DX267" s="59">
        <f>IF($C267&lt;&gt;0,SUM($CK268:DB268),0)</f>
        <v>0</v>
      </c>
      <c r="DY267" s="952" t="str">
        <f t="shared" ref="DY267:DY330" si="220">IF(DX267=0,"",DX267)</f>
        <v/>
      </c>
    </row>
    <row r="268" spans="1:129" ht="13.5" hidden="1" thickBot="1">
      <c r="A268" s="3" t="str">
        <f t="shared" ref="A268:A331" si="221">IF(LEN(F268)&gt;3,"x",IF(N268&lt;0,"x",""))</f>
        <v/>
      </c>
      <c r="B268" s="805">
        <f>Dados_GLOBAL_Inicial!E268</f>
        <v>0</v>
      </c>
      <c r="C268" s="953">
        <f>IF(IFERROR(VALUE(Dados_GLOBAL_Inicial!F268),0)=0,0,Dados_GLOBAL_Inicial!F268)</f>
        <v>0</v>
      </c>
      <c r="D268" s="830">
        <f>Dados_GLOBAL_Inicial!G268</f>
        <v>0</v>
      </c>
      <c r="E268" s="830" t="str">
        <f>IF(IFERROR(VLOOKUP(F268,Cod_Gde_Itens!$A$1:$B$80,2,FALSE),0)&gt;549,IFERROR(VLOOKUP(F268,Cod_Gde_Itens!$A$1:$B$80,2,FALSE),0),IF(Dados_GLOBAL_Inicial!H268=0,"",Dados_GLOBAL_Inicial!H268))</f>
        <v/>
      </c>
      <c r="F268" s="823">
        <f>Dados_GLOBAL_Inicial!I268</f>
        <v>0</v>
      </c>
      <c r="G268" s="824">
        <f>Dados_GLOBAL_Inicial!J268</f>
        <v>0</v>
      </c>
      <c r="H268" s="454">
        <f>Dados_GLOBAL_Inicial!K268</f>
        <v>0</v>
      </c>
      <c r="I268" s="970">
        <f>SUM('MEDIÇÃO_OBJETO (1)'!I268)</f>
        <v>0</v>
      </c>
      <c r="J268" s="455">
        <f t="shared" si="186"/>
        <v>0</v>
      </c>
      <c r="K268" s="451">
        <f t="shared" si="187"/>
        <v>0</v>
      </c>
      <c r="L268" s="452">
        <f t="shared" si="188"/>
        <v>0</v>
      </c>
      <c r="M268" s="809">
        <f t="shared" si="189"/>
        <v>0</v>
      </c>
      <c r="N268" s="810">
        <f>IF(IFERROR(VALUE(Dados_GLOBAL_Inicial!L268),0)=0,0,Dados_GLOBAL_Inicial!L268)</f>
        <v>0</v>
      </c>
      <c r="O268" s="812">
        <f>SUM('MEDIÇÃO_OBJETO (1)'!O268)</f>
        <v>0</v>
      </c>
      <c r="P268" s="812">
        <f>SUM('MEDIÇÃO_OBJETO (1)'!P268)</f>
        <v>0</v>
      </c>
      <c r="Q268" s="813">
        <f t="shared" si="190"/>
        <v>0</v>
      </c>
      <c r="R268" s="951"/>
      <c r="S268" s="815">
        <f>SUM('MEDIÇÃO_OBJETO (1)'!S268)</f>
        <v>0</v>
      </c>
      <c r="T268" s="815">
        <f>SUM('MEDIÇÃO_OBJETO (1)'!T268)</f>
        <v>0</v>
      </c>
      <c r="V268" s="19"/>
      <c r="W268" s="978">
        <f t="shared" si="191"/>
        <v>0</v>
      </c>
      <c r="X268" s="816">
        <f t="shared" si="192"/>
        <v>0</v>
      </c>
      <c r="Y268" s="816">
        <f t="shared" si="193"/>
        <v>0</v>
      </c>
      <c r="Z268" s="817">
        <f t="shared" si="194"/>
        <v>0</v>
      </c>
      <c r="AB268" s="453">
        <f t="shared" si="217"/>
        <v>0</v>
      </c>
      <c r="AC268" s="14">
        <f t="shared" si="195"/>
        <v>0</v>
      </c>
      <c r="AD268" s="819"/>
      <c r="AE268" s="631">
        <f t="shared" si="218"/>
        <v>0</v>
      </c>
      <c r="AF268" s="818">
        <f>SUM('MEDIÇÃO_OBJETO (1)'!AG268)</f>
        <v>0</v>
      </c>
      <c r="AG268" s="541">
        <f>SUM('MEDIÇÃO_OBJETO (1)'!AH268)</f>
        <v>0</v>
      </c>
      <c r="AH268" s="541">
        <f>SUM('MEDIÇÃO_OBJETO (1)'!AI268)</f>
        <v>0</v>
      </c>
      <c r="AI268" s="541">
        <f>SUM('MEDIÇÃO_OBJETO (1)'!AJ268)</f>
        <v>0</v>
      </c>
      <c r="AJ268" s="541">
        <f>SUM('MEDIÇÃO_OBJETO (1)'!AK268)</f>
        <v>0</v>
      </c>
      <c r="AK268" s="541">
        <f>SUM('MEDIÇÃO_OBJETO (1)'!AL268)</f>
        <v>0</v>
      </c>
      <c r="AL268" s="541">
        <f>SUM('MEDIÇÃO_OBJETO (1)'!AM268)</f>
        <v>0</v>
      </c>
      <c r="AM268" s="541">
        <f>SUM('MEDIÇÃO_OBJETO (1)'!AN268)</f>
        <v>0</v>
      </c>
      <c r="AN268" s="541">
        <f>SUM('MEDIÇÃO_OBJETO (1)'!AO268)</f>
        <v>0</v>
      </c>
      <c r="AO268" s="541">
        <f>SUM('MEDIÇÃO_OBJETO (1)'!AP268)</f>
        <v>0</v>
      </c>
      <c r="AP268" s="541">
        <f>SUM('MEDIÇÃO_OBJETO (1)'!AQ268)</f>
        <v>0</v>
      </c>
      <c r="AQ268" s="541">
        <f>SUM('MEDIÇÃO_OBJETO (1)'!AR268)</f>
        <v>0</v>
      </c>
      <c r="AR268" s="541">
        <f>SUM('MEDIÇÃO_OBJETO (1)'!AS268)</f>
        <v>0</v>
      </c>
      <c r="AS268" s="541">
        <f>SUM('MEDIÇÃO_OBJETO (1)'!AT268)</f>
        <v>0</v>
      </c>
      <c r="AT268" s="541">
        <f>SUM('MEDIÇÃO_OBJETO (1)'!AU268)</f>
        <v>0</v>
      </c>
      <c r="AU268" s="541">
        <f>SUM('MEDIÇÃO_OBJETO (1)'!AV268)</f>
        <v>0</v>
      </c>
      <c r="AV268" s="541">
        <f>SUM('MEDIÇÃO_OBJETO (1)'!AW268)</f>
        <v>0</v>
      </c>
      <c r="AW268" s="541">
        <f>SUM('MEDIÇÃO_OBJETO (1)'!AX268)</f>
        <v>0</v>
      </c>
      <c r="AX268" s="977"/>
      <c r="BN268" s="992">
        <f t="shared" si="196"/>
        <v>0</v>
      </c>
      <c r="BO268" s="538">
        <f t="shared" si="219"/>
        <v>0</v>
      </c>
      <c r="BP268" s="987">
        <f>IF(RESUMO_GLOBAL!$X$53="a",ROUND(AF268*$N268,RESUMO_GLOBAL!$X$54),IF(RESUMO_GLOBAL!$X$53="t",TRUNC(AF268*$N268,RESUMO_GLOBAL!$X$54),AF268*$N268))</f>
        <v>0</v>
      </c>
      <c r="BQ268" s="987">
        <f>IF(RESUMO_GLOBAL!$X$53="a",ROUND(AG268*$N268,RESUMO_GLOBAL!$X$54),IF(RESUMO_GLOBAL!$X$53="t",TRUNC(AG268*$N268,RESUMO_GLOBAL!$X$54),AG268*$N268))</f>
        <v>0</v>
      </c>
      <c r="BR268" s="987">
        <f>IF(RESUMO_GLOBAL!$X$53="a",ROUND(AH268*$N268,RESUMO_GLOBAL!$X$54),IF(RESUMO_GLOBAL!$X$53="t",TRUNC(AH268*$N268,RESUMO_GLOBAL!$X$54),AH268*$N268))</f>
        <v>0</v>
      </c>
      <c r="BS268" s="987">
        <f>IF(RESUMO_GLOBAL!$X$53="a",ROUND(AI268*$N268,RESUMO_GLOBAL!$X$54),IF(RESUMO_GLOBAL!$X$53="t",TRUNC(AI268*$N268,RESUMO_GLOBAL!$X$54),AI268*$N268))</f>
        <v>0</v>
      </c>
      <c r="BT268" s="987">
        <f>IF(RESUMO_GLOBAL!$X$53="a",ROUND(AJ268*$N268,RESUMO_GLOBAL!$X$54),IF(RESUMO_GLOBAL!$X$53="t",TRUNC(AJ268*$N268,RESUMO_GLOBAL!$X$54),AJ268*$N268))</f>
        <v>0</v>
      </c>
      <c r="BU268" s="987">
        <f>IF(RESUMO_GLOBAL!$X$53="a",ROUND(AK268*$N268,RESUMO_GLOBAL!$X$54),IF(RESUMO_GLOBAL!$X$53="t",TRUNC(AK268*$N268,RESUMO_GLOBAL!$X$54),AK268*$N268))</f>
        <v>0</v>
      </c>
      <c r="BV268" s="987">
        <f>IF(RESUMO_GLOBAL!$X$53="a",ROUND(AL268*$N268,RESUMO_GLOBAL!$X$54),IF(RESUMO_GLOBAL!$X$53="t",TRUNC(AL268*$N268,RESUMO_GLOBAL!$X$54),AL268*$N268))</f>
        <v>0</v>
      </c>
      <c r="BW268" s="987">
        <f>IF(RESUMO_GLOBAL!$X$53="a",ROUND(AM268*$N268,RESUMO_GLOBAL!$X$54),IF(RESUMO_GLOBAL!$X$53="t",TRUNC(AM268*$N268,RESUMO_GLOBAL!$X$54),AM268*$N268))</f>
        <v>0</v>
      </c>
      <c r="BX268" s="987">
        <f>IF(RESUMO_GLOBAL!$X$53="a",ROUND(AN268*$N268,RESUMO_GLOBAL!$X$54),IF(RESUMO_GLOBAL!$X$53="t",TRUNC(AN268*$N268,RESUMO_GLOBAL!$X$54),AN268*$N268))</f>
        <v>0</v>
      </c>
      <c r="BY268" s="987">
        <f>IF(RESUMO_GLOBAL!$X$53="a",ROUND(AO268*$N268,RESUMO_GLOBAL!$X$54),IF(RESUMO_GLOBAL!$X$53="t",TRUNC(AO268*$N268,RESUMO_GLOBAL!$X$54),AO268*$N268))</f>
        <v>0</v>
      </c>
      <c r="BZ268" s="987">
        <f>IF(RESUMO_GLOBAL!$X$53="a",ROUND(AP268*$N268,RESUMO_GLOBAL!$X$54),IF(RESUMO_GLOBAL!$X$53="t",TRUNC(AP268*$N268,RESUMO_GLOBAL!$X$54),AP268*$N268))</f>
        <v>0</v>
      </c>
      <c r="CA268" s="987">
        <f>IF(RESUMO_GLOBAL!$X$53="a",ROUND(AQ268*$N268,RESUMO_GLOBAL!$X$54),IF(RESUMO_GLOBAL!$X$53="t",TRUNC(AQ268*$N268,RESUMO_GLOBAL!$X$54),AQ268*$N268))</f>
        <v>0</v>
      </c>
      <c r="CB268" s="987">
        <f>IF(RESUMO_GLOBAL!$X$53="a",ROUND(AR268*$N268,RESUMO_GLOBAL!$X$54),IF(RESUMO_GLOBAL!$X$53="t",TRUNC(AR268*$N268,RESUMO_GLOBAL!$X$54),AR268*$N268))</f>
        <v>0</v>
      </c>
      <c r="CC268" s="987">
        <f>IF(RESUMO_GLOBAL!$X$53="a",ROUND(AS268*$N268,RESUMO_GLOBAL!$X$54),IF(RESUMO_GLOBAL!$X$53="t",TRUNC(AS268*$N268,RESUMO_GLOBAL!$X$54),AS268*$N268))</f>
        <v>0</v>
      </c>
      <c r="CD268" s="987">
        <f>IF(RESUMO_GLOBAL!$X$53="a",ROUND(AT268*$N268,RESUMO_GLOBAL!$X$54),IF(RESUMO_GLOBAL!$X$53="t",TRUNC(AT268*$N268,RESUMO_GLOBAL!$X$54),AT268*$N268))</f>
        <v>0</v>
      </c>
      <c r="CE268" s="987">
        <f>IF(RESUMO_GLOBAL!$X$53="a",ROUND(AU268*$N268,RESUMO_GLOBAL!$X$54),IF(RESUMO_GLOBAL!$X$53="t",TRUNC(AU268*$N268,RESUMO_GLOBAL!$X$54),AU268*$N268))</f>
        <v>0</v>
      </c>
      <c r="CF268" s="987">
        <f>IF(RESUMO_GLOBAL!$X$53="a",ROUND(AV268*$N268,RESUMO_GLOBAL!$X$54),IF(RESUMO_GLOBAL!$X$53="t",TRUNC(AV268*$N268,RESUMO_GLOBAL!$X$54),AV268*$N268))</f>
        <v>0</v>
      </c>
      <c r="CG268" s="987">
        <f>IF(RESUMO_GLOBAL!$X$53="a",ROUND(AW268*$N268,RESUMO_GLOBAL!$X$54),IF(RESUMO_GLOBAL!$X$53="t",TRUNC(AW268*$N268,RESUMO_GLOBAL!$X$54),AW268*$N268))</f>
        <v>0</v>
      </c>
      <c r="CK268" s="59">
        <f t="shared" si="198"/>
        <v>0</v>
      </c>
      <c r="CL268" s="59">
        <f t="shared" si="199"/>
        <v>0</v>
      </c>
      <c r="CM268" s="59">
        <f t="shared" si="200"/>
        <v>0</v>
      </c>
      <c r="CN268" s="59">
        <f t="shared" si="201"/>
        <v>0</v>
      </c>
      <c r="CO268" s="59">
        <f t="shared" si="202"/>
        <v>0</v>
      </c>
      <c r="CP268" s="59">
        <f t="shared" si="203"/>
        <v>0</v>
      </c>
      <c r="CQ268" s="59">
        <f t="shared" si="204"/>
        <v>0</v>
      </c>
      <c r="CR268" s="59">
        <f t="shared" si="205"/>
        <v>0</v>
      </c>
      <c r="CS268" s="59">
        <f t="shared" si="206"/>
        <v>0</v>
      </c>
      <c r="CT268" s="59">
        <f t="shared" si="207"/>
        <v>0</v>
      </c>
      <c r="CU268" s="59">
        <f t="shared" si="208"/>
        <v>0</v>
      </c>
      <c r="CV268" s="59">
        <f t="shared" si="209"/>
        <v>0</v>
      </c>
      <c r="CW268" s="59">
        <f t="shared" si="210"/>
        <v>0</v>
      </c>
      <c r="CX268" s="59">
        <f t="shared" si="211"/>
        <v>0</v>
      </c>
      <c r="CY268" s="59">
        <f t="shared" si="212"/>
        <v>0</v>
      </c>
      <c r="CZ268" s="59">
        <f t="shared" si="213"/>
        <v>0</v>
      </c>
      <c r="DA268" s="59">
        <f t="shared" si="214"/>
        <v>0</v>
      </c>
      <c r="DB268" s="59">
        <f t="shared" si="215"/>
        <v>0</v>
      </c>
      <c r="DE268">
        <f t="shared" si="197"/>
        <v>263</v>
      </c>
      <c r="DF268" t="str">
        <f t="shared" si="216"/>
        <v/>
      </c>
      <c r="DG268" s="59">
        <f>IF($C268&lt;&gt;0,SUM($CK269:CK269),0)</f>
        <v>0</v>
      </c>
      <c r="DH268" s="59">
        <f>IF($C268&lt;&gt;0,SUM($CK269:CL269),0)</f>
        <v>0</v>
      </c>
      <c r="DI268" s="59">
        <f>IF($C268&lt;&gt;0,SUM($CK269:CM269),0)</f>
        <v>0</v>
      </c>
      <c r="DJ268" s="59">
        <f>IF($C268&lt;&gt;0,SUM($CK269:CN269),0)</f>
        <v>0</v>
      </c>
      <c r="DK268" s="59">
        <f>IF($C268&lt;&gt;0,SUM($CK269:CO269),0)</f>
        <v>0</v>
      </c>
      <c r="DL268" s="59">
        <f>IF($C268&lt;&gt;0,SUM($CK269:CP269),0)</f>
        <v>0</v>
      </c>
      <c r="DM268" s="59">
        <f>IF($C268&lt;&gt;0,SUM($CK269:CQ269),0)</f>
        <v>0</v>
      </c>
      <c r="DN268" s="59">
        <f>IF($C268&lt;&gt;0,SUM($CK269:CR269),0)</f>
        <v>0</v>
      </c>
      <c r="DO268" s="59">
        <f>IF($C268&lt;&gt;0,SUM($CK269:CS269),0)</f>
        <v>0</v>
      </c>
      <c r="DP268" s="59">
        <f>IF($C268&lt;&gt;0,SUM($CK269:CT269),0)</f>
        <v>0</v>
      </c>
      <c r="DQ268" s="59">
        <f>IF($C268&lt;&gt;0,SUM($CK269:CU269),0)</f>
        <v>0</v>
      </c>
      <c r="DR268" s="59">
        <f>IF($C268&lt;&gt;0,SUM($CK269:CV269),0)</f>
        <v>0</v>
      </c>
      <c r="DS268" s="59">
        <f>IF($C268&lt;&gt;0,SUM($CK269:CW269),0)</f>
        <v>0</v>
      </c>
      <c r="DT268" s="59">
        <f>IF($C268&lt;&gt;0,SUM($CK269:CX269),0)</f>
        <v>0</v>
      </c>
      <c r="DU268" s="59">
        <f>IF($C268&lt;&gt;0,SUM($CK269:CY269),0)</f>
        <v>0</v>
      </c>
      <c r="DV268" s="59">
        <f>IF($C268&lt;&gt;0,SUM($CK269:CZ269),0)</f>
        <v>0</v>
      </c>
      <c r="DW268" s="59">
        <f>IF($C268&lt;&gt;0,SUM($CK269:DA269),0)</f>
        <v>0</v>
      </c>
      <c r="DX268" s="59">
        <f>IF($C268&lt;&gt;0,SUM($CK269:DB269),0)</f>
        <v>0</v>
      </c>
      <c r="DY268" s="952" t="str">
        <f t="shared" si="220"/>
        <v/>
      </c>
    </row>
    <row r="269" spans="1:129" ht="13.5" hidden="1" thickBot="1">
      <c r="A269" s="3" t="str">
        <f t="shared" si="221"/>
        <v/>
      </c>
      <c r="B269" s="805">
        <f>Dados_GLOBAL_Inicial!E269</f>
        <v>0</v>
      </c>
      <c r="C269" s="953">
        <f>IF(IFERROR(VALUE(Dados_GLOBAL_Inicial!F269),0)=0,0,Dados_GLOBAL_Inicial!F269)</f>
        <v>0</v>
      </c>
      <c r="D269" s="830">
        <f>Dados_GLOBAL_Inicial!G269</f>
        <v>0</v>
      </c>
      <c r="E269" s="830" t="str">
        <f>IF(IFERROR(VLOOKUP(F269,Cod_Gde_Itens!$A$1:$B$80,2,FALSE),0)&gt;549,IFERROR(VLOOKUP(F269,Cod_Gde_Itens!$A$1:$B$80,2,FALSE),0),IF(Dados_GLOBAL_Inicial!H269=0,"",Dados_GLOBAL_Inicial!H269))</f>
        <v/>
      </c>
      <c r="F269" s="823">
        <f>Dados_GLOBAL_Inicial!I269</f>
        <v>0</v>
      </c>
      <c r="G269" s="824">
        <f>Dados_GLOBAL_Inicial!J269</f>
        <v>0</v>
      </c>
      <c r="H269" s="454">
        <f>Dados_GLOBAL_Inicial!K269</f>
        <v>0</v>
      </c>
      <c r="I269" s="970">
        <f>SUM('MEDIÇÃO_OBJETO (1)'!I269)</f>
        <v>0</v>
      </c>
      <c r="J269" s="455">
        <f t="shared" si="186"/>
        <v>0</v>
      </c>
      <c r="K269" s="451">
        <f t="shared" si="187"/>
        <v>0</v>
      </c>
      <c r="L269" s="452">
        <f t="shared" si="188"/>
        <v>0</v>
      </c>
      <c r="M269" s="809">
        <f t="shared" si="189"/>
        <v>0</v>
      </c>
      <c r="N269" s="810">
        <f>IF(IFERROR(VALUE(Dados_GLOBAL_Inicial!L269),0)=0,0,Dados_GLOBAL_Inicial!L269)</f>
        <v>0</v>
      </c>
      <c r="O269" s="812">
        <f>SUM('MEDIÇÃO_OBJETO (1)'!O269)</f>
        <v>0</v>
      </c>
      <c r="P269" s="812">
        <f>SUM('MEDIÇÃO_OBJETO (1)'!P269)</f>
        <v>0</v>
      </c>
      <c r="Q269" s="813">
        <f t="shared" si="190"/>
        <v>0</v>
      </c>
      <c r="R269" s="951"/>
      <c r="S269" s="815">
        <f>SUM('MEDIÇÃO_OBJETO (1)'!S269)</f>
        <v>0</v>
      </c>
      <c r="T269" s="815">
        <f>SUM('MEDIÇÃO_OBJETO (1)'!T269)</f>
        <v>0</v>
      </c>
      <c r="V269" s="19"/>
      <c r="W269" s="978">
        <f t="shared" si="191"/>
        <v>0</v>
      </c>
      <c r="X269" s="816">
        <f t="shared" si="192"/>
        <v>0</v>
      </c>
      <c r="Y269" s="816">
        <f t="shared" si="193"/>
        <v>0</v>
      </c>
      <c r="Z269" s="817">
        <f t="shared" si="194"/>
        <v>0</v>
      </c>
      <c r="AB269" s="453">
        <f t="shared" si="217"/>
        <v>0</v>
      </c>
      <c r="AC269" s="14">
        <f t="shared" si="195"/>
        <v>0</v>
      </c>
      <c r="AD269" s="819"/>
      <c r="AE269" s="631">
        <f t="shared" si="218"/>
        <v>0</v>
      </c>
      <c r="AF269" s="818">
        <f>SUM('MEDIÇÃO_OBJETO (1)'!AG269)</f>
        <v>0</v>
      </c>
      <c r="AG269" s="541">
        <f>SUM('MEDIÇÃO_OBJETO (1)'!AH269)</f>
        <v>0</v>
      </c>
      <c r="AH269" s="541">
        <f>SUM('MEDIÇÃO_OBJETO (1)'!AI269)</f>
        <v>0</v>
      </c>
      <c r="AI269" s="541">
        <f>SUM('MEDIÇÃO_OBJETO (1)'!AJ269)</f>
        <v>0</v>
      </c>
      <c r="AJ269" s="541">
        <f>SUM('MEDIÇÃO_OBJETO (1)'!AK269)</f>
        <v>0</v>
      </c>
      <c r="AK269" s="541">
        <f>SUM('MEDIÇÃO_OBJETO (1)'!AL269)</f>
        <v>0</v>
      </c>
      <c r="AL269" s="541">
        <f>SUM('MEDIÇÃO_OBJETO (1)'!AM269)</f>
        <v>0</v>
      </c>
      <c r="AM269" s="541">
        <f>SUM('MEDIÇÃO_OBJETO (1)'!AN269)</f>
        <v>0</v>
      </c>
      <c r="AN269" s="541">
        <f>SUM('MEDIÇÃO_OBJETO (1)'!AO269)</f>
        <v>0</v>
      </c>
      <c r="AO269" s="541">
        <f>SUM('MEDIÇÃO_OBJETO (1)'!AP269)</f>
        <v>0</v>
      </c>
      <c r="AP269" s="541">
        <f>SUM('MEDIÇÃO_OBJETO (1)'!AQ269)</f>
        <v>0</v>
      </c>
      <c r="AQ269" s="541">
        <f>SUM('MEDIÇÃO_OBJETO (1)'!AR269)</f>
        <v>0</v>
      </c>
      <c r="AR269" s="541">
        <f>SUM('MEDIÇÃO_OBJETO (1)'!AS269)</f>
        <v>0</v>
      </c>
      <c r="AS269" s="541">
        <f>SUM('MEDIÇÃO_OBJETO (1)'!AT269)</f>
        <v>0</v>
      </c>
      <c r="AT269" s="541">
        <f>SUM('MEDIÇÃO_OBJETO (1)'!AU269)</f>
        <v>0</v>
      </c>
      <c r="AU269" s="541">
        <f>SUM('MEDIÇÃO_OBJETO (1)'!AV269)</f>
        <v>0</v>
      </c>
      <c r="AV269" s="541">
        <f>SUM('MEDIÇÃO_OBJETO (1)'!AW269)</f>
        <v>0</v>
      </c>
      <c r="AW269" s="541">
        <f>SUM('MEDIÇÃO_OBJETO (1)'!AX269)</f>
        <v>0</v>
      </c>
      <c r="AX269" s="977"/>
      <c r="BN269" s="992">
        <f t="shared" si="196"/>
        <v>0</v>
      </c>
      <c r="BO269" s="538">
        <f t="shared" si="219"/>
        <v>0</v>
      </c>
      <c r="BP269" s="987">
        <f>IF(RESUMO_GLOBAL!$X$53="a",ROUND(AF269*$N269,RESUMO_GLOBAL!$X$54),IF(RESUMO_GLOBAL!$X$53="t",TRUNC(AF269*$N269,RESUMO_GLOBAL!$X$54),AF269*$N269))</f>
        <v>0</v>
      </c>
      <c r="BQ269" s="987">
        <f>IF(RESUMO_GLOBAL!$X$53="a",ROUND(AG269*$N269,RESUMO_GLOBAL!$X$54),IF(RESUMO_GLOBAL!$X$53="t",TRUNC(AG269*$N269,RESUMO_GLOBAL!$X$54),AG269*$N269))</f>
        <v>0</v>
      </c>
      <c r="BR269" s="987">
        <f>IF(RESUMO_GLOBAL!$X$53="a",ROUND(AH269*$N269,RESUMO_GLOBAL!$X$54),IF(RESUMO_GLOBAL!$X$53="t",TRUNC(AH269*$N269,RESUMO_GLOBAL!$X$54),AH269*$N269))</f>
        <v>0</v>
      </c>
      <c r="BS269" s="987">
        <f>IF(RESUMO_GLOBAL!$X$53="a",ROUND(AI269*$N269,RESUMO_GLOBAL!$X$54),IF(RESUMO_GLOBAL!$X$53="t",TRUNC(AI269*$N269,RESUMO_GLOBAL!$X$54),AI269*$N269))</f>
        <v>0</v>
      </c>
      <c r="BT269" s="987">
        <f>IF(RESUMO_GLOBAL!$X$53="a",ROUND(AJ269*$N269,RESUMO_GLOBAL!$X$54),IF(RESUMO_GLOBAL!$X$53="t",TRUNC(AJ269*$N269,RESUMO_GLOBAL!$X$54),AJ269*$N269))</f>
        <v>0</v>
      </c>
      <c r="BU269" s="987">
        <f>IF(RESUMO_GLOBAL!$X$53="a",ROUND(AK269*$N269,RESUMO_GLOBAL!$X$54),IF(RESUMO_GLOBAL!$X$53="t",TRUNC(AK269*$N269,RESUMO_GLOBAL!$X$54),AK269*$N269))</f>
        <v>0</v>
      </c>
      <c r="BV269" s="987">
        <f>IF(RESUMO_GLOBAL!$X$53="a",ROUND(AL269*$N269,RESUMO_GLOBAL!$X$54),IF(RESUMO_GLOBAL!$X$53="t",TRUNC(AL269*$N269,RESUMO_GLOBAL!$X$54),AL269*$N269))</f>
        <v>0</v>
      </c>
      <c r="BW269" s="987">
        <f>IF(RESUMO_GLOBAL!$X$53="a",ROUND(AM269*$N269,RESUMO_GLOBAL!$X$54),IF(RESUMO_GLOBAL!$X$53="t",TRUNC(AM269*$N269,RESUMO_GLOBAL!$X$54),AM269*$N269))</f>
        <v>0</v>
      </c>
      <c r="BX269" s="987">
        <f>IF(RESUMO_GLOBAL!$X$53="a",ROUND(AN269*$N269,RESUMO_GLOBAL!$X$54),IF(RESUMO_GLOBAL!$X$53="t",TRUNC(AN269*$N269,RESUMO_GLOBAL!$X$54),AN269*$N269))</f>
        <v>0</v>
      </c>
      <c r="BY269" s="987">
        <f>IF(RESUMO_GLOBAL!$X$53="a",ROUND(AO269*$N269,RESUMO_GLOBAL!$X$54),IF(RESUMO_GLOBAL!$X$53="t",TRUNC(AO269*$N269,RESUMO_GLOBAL!$X$54),AO269*$N269))</f>
        <v>0</v>
      </c>
      <c r="BZ269" s="987">
        <f>IF(RESUMO_GLOBAL!$X$53="a",ROUND(AP269*$N269,RESUMO_GLOBAL!$X$54),IF(RESUMO_GLOBAL!$X$53="t",TRUNC(AP269*$N269,RESUMO_GLOBAL!$X$54),AP269*$N269))</f>
        <v>0</v>
      </c>
      <c r="CA269" s="987">
        <f>IF(RESUMO_GLOBAL!$X$53="a",ROUND(AQ269*$N269,RESUMO_GLOBAL!$X$54),IF(RESUMO_GLOBAL!$X$53="t",TRUNC(AQ269*$N269,RESUMO_GLOBAL!$X$54),AQ269*$N269))</f>
        <v>0</v>
      </c>
      <c r="CB269" s="987">
        <f>IF(RESUMO_GLOBAL!$X$53="a",ROUND(AR269*$N269,RESUMO_GLOBAL!$X$54),IF(RESUMO_GLOBAL!$X$53="t",TRUNC(AR269*$N269,RESUMO_GLOBAL!$X$54),AR269*$N269))</f>
        <v>0</v>
      </c>
      <c r="CC269" s="987">
        <f>IF(RESUMO_GLOBAL!$X$53="a",ROUND(AS269*$N269,RESUMO_GLOBAL!$X$54),IF(RESUMO_GLOBAL!$X$53="t",TRUNC(AS269*$N269,RESUMO_GLOBAL!$X$54),AS269*$N269))</f>
        <v>0</v>
      </c>
      <c r="CD269" s="987">
        <f>IF(RESUMO_GLOBAL!$X$53="a",ROUND(AT269*$N269,RESUMO_GLOBAL!$X$54),IF(RESUMO_GLOBAL!$X$53="t",TRUNC(AT269*$N269,RESUMO_GLOBAL!$X$54),AT269*$N269))</f>
        <v>0</v>
      </c>
      <c r="CE269" s="987">
        <f>IF(RESUMO_GLOBAL!$X$53="a",ROUND(AU269*$N269,RESUMO_GLOBAL!$X$54),IF(RESUMO_GLOBAL!$X$53="t",TRUNC(AU269*$N269,RESUMO_GLOBAL!$X$54),AU269*$N269))</f>
        <v>0</v>
      </c>
      <c r="CF269" s="987">
        <f>IF(RESUMO_GLOBAL!$X$53="a",ROUND(AV269*$N269,RESUMO_GLOBAL!$X$54),IF(RESUMO_GLOBAL!$X$53="t",TRUNC(AV269*$N269,RESUMO_GLOBAL!$X$54),AV269*$N269))</f>
        <v>0</v>
      </c>
      <c r="CG269" s="987">
        <f>IF(RESUMO_GLOBAL!$X$53="a",ROUND(AW269*$N269,RESUMO_GLOBAL!$X$54),IF(RESUMO_GLOBAL!$X$53="t",TRUNC(AW269*$N269,RESUMO_GLOBAL!$X$54),AW269*$N269))</f>
        <v>0</v>
      </c>
      <c r="CK269" s="59">
        <f t="shared" si="198"/>
        <v>0</v>
      </c>
      <c r="CL269" s="59">
        <f t="shared" si="199"/>
        <v>0</v>
      </c>
      <c r="CM269" s="59">
        <f t="shared" si="200"/>
        <v>0</v>
      </c>
      <c r="CN269" s="59">
        <f t="shared" si="201"/>
        <v>0</v>
      </c>
      <c r="CO269" s="59">
        <f t="shared" si="202"/>
        <v>0</v>
      </c>
      <c r="CP269" s="59">
        <f t="shared" si="203"/>
        <v>0</v>
      </c>
      <c r="CQ269" s="59">
        <f t="shared" si="204"/>
        <v>0</v>
      </c>
      <c r="CR269" s="59">
        <f t="shared" si="205"/>
        <v>0</v>
      </c>
      <c r="CS269" s="59">
        <f t="shared" si="206"/>
        <v>0</v>
      </c>
      <c r="CT269" s="59">
        <f t="shared" si="207"/>
        <v>0</v>
      </c>
      <c r="CU269" s="59">
        <f t="shared" si="208"/>
        <v>0</v>
      </c>
      <c r="CV269" s="59">
        <f t="shared" si="209"/>
        <v>0</v>
      </c>
      <c r="CW269" s="59">
        <f t="shared" si="210"/>
        <v>0</v>
      </c>
      <c r="CX269" s="59">
        <f t="shared" si="211"/>
        <v>0</v>
      </c>
      <c r="CY269" s="59">
        <f t="shared" si="212"/>
        <v>0</v>
      </c>
      <c r="CZ269" s="59">
        <f t="shared" si="213"/>
        <v>0</v>
      </c>
      <c r="DA269" s="59">
        <f t="shared" si="214"/>
        <v>0</v>
      </c>
      <c r="DB269" s="59">
        <f t="shared" si="215"/>
        <v>0</v>
      </c>
      <c r="DE269">
        <f t="shared" si="197"/>
        <v>264</v>
      </c>
      <c r="DF269" t="str">
        <f t="shared" si="216"/>
        <v/>
      </c>
      <c r="DG269" s="59">
        <f>IF($C269&lt;&gt;0,SUM($CK270:CK270),0)</f>
        <v>0</v>
      </c>
      <c r="DH269" s="59">
        <f>IF($C269&lt;&gt;0,SUM($CK270:CL270),0)</f>
        <v>0</v>
      </c>
      <c r="DI269" s="59">
        <f>IF($C269&lt;&gt;0,SUM($CK270:CM270),0)</f>
        <v>0</v>
      </c>
      <c r="DJ269" s="59">
        <f>IF($C269&lt;&gt;0,SUM($CK270:CN270),0)</f>
        <v>0</v>
      </c>
      <c r="DK269" s="59">
        <f>IF($C269&lt;&gt;0,SUM($CK270:CO270),0)</f>
        <v>0</v>
      </c>
      <c r="DL269" s="59">
        <f>IF($C269&lt;&gt;0,SUM($CK270:CP270),0)</f>
        <v>0</v>
      </c>
      <c r="DM269" s="59">
        <f>IF($C269&lt;&gt;0,SUM($CK270:CQ270),0)</f>
        <v>0</v>
      </c>
      <c r="DN269" s="59">
        <f>IF($C269&lt;&gt;0,SUM($CK270:CR270),0)</f>
        <v>0</v>
      </c>
      <c r="DO269" s="59">
        <f>IF($C269&lt;&gt;0,SUM($CK270:CS270),0)</f>
        <v>0</v>
      </c>
      <c r="DP269" s="59">
        <f>IF($C269&lt;&gt;0,SUM($CK270:CT270),0)</f>
        <v>0</v>
      </c>
      <c r="DQ269" s="59">
        <f>IF($C269&lt;&gt;0,SUM($CK270:CU270),0)</f>
        <v>0</v>
      </c>
      <c r="DR269" s="59">
        <f>IF($C269&lt;&gt;0,SUM($CK270:CV270),0)</f>
        <v>0</v>
      </c>
      <c r="DS269" s="59">
        <f>IF($C269&lt;&gt;0,SUM($CK270:CW270),0)</f>
        <v>0</v>
      </c>
      <c r="DT269" s="59">
        <f>IF($C269&lt;&gt;0,SUM($CK270:CX270),0)</f>
        <v>0</v>
      </c>
      <c r="DU269" s="59">
        <f>IF($C269&lt;&gt;0,SUM($CK270:CY270),0)</f>
        <v>0</v>
      </c>
      <c r="DV269" s="59">
        <f>IF($C269&lt;&gt;0,SUM($CK270:CZ270),0)</f>
        <v>0</v>
      </c>
      <c r="DW269" s="59">
        <f>IF($C269&lt;&gt;0,SUM($CK270:DA270),0)</f>
        <v>0</v>
      </c>
      <c r="DX269" s="59">
        <f>IF($C269&lt;&gt;0,SUM($CK270:DB270),0)</f>
        <v>0</v>
      </c>
      <c r="DY269" s="952" t="str">
        <f t="shared" si="220"/>
        <v/>
      </c>
    </row>
    <row r="270" spans="1:129" ht="13.5" hidden="1" thickBot="1">
      <c r="A270" s="3" t="str">
        <f t="shared" si="221"/>
        <v/>
      </c>
      <c r="B270" s="805">
        <f>Dados_GLOBAL_Inicial!E270</f>
        <v>0</v>
      </c>
      <c r="C270" s="953">
        <f>IF(IFERROR(VALUE(Dados_GLOBAL_Inicial!F270),0)=0,0,Dados_GLOBAL_Inicial!F270)</f>
        <v>0</v>
      </c>
      <c r="D270" s="830">
        <f>Dados_GLOBAL_Inicial!G270</f>
        <v>0</v>
      </c>
      <c r="E270" s="830" t="str">
        <f>IF(IFERROR(VLOOKUP(F270,Cod_Gde_Itens!$A$1:$B$80,2,FALSE),0)&gt;549,IFERROR(VLOOKUP(F270,Cod_Gde_Itens!$A$1:$B$80,2,FALSE),0),IF(Dados_GLOBAL_Inicial!H270=0,"",Dados_GLOBAL_Inicial!H270))</f>
        <v/>
      </c>
      <c r="F270" s="823">
        <f>Dados_GLOBAL_Inicial!I270</f>
        <v>0</v>
      </c>
      <c r="G270" s="824">
        <f>Dados_GLOBAL_Inicial!J270</f>
        <v>0</v>
      </c>
      <c r="H270" s="454">
        <f>Dados_GLOBAL_Inicial!K270</f>
        <v>0</v>
      </c>
      <c r="I270" s="970">
        <f>SUM('MEDIÇÃO_OBJETO (1)'!I270)</f>
        <v>0</v>
      </c>
      <c r="J270" s="455">
        <f t="shared" si="186"/>
        <v>0</v>
      </c>
      <c r="K270" s="451">
        <f t="shared" si="187"/>
        <v>0</v>
      </c>
      <c r="L270" s="452">
        <f t="shared" si="188"/>
        <v>0</v>
      </c>
      <c r="M270" s="809">
        <f t="shared" si="189"/>
        <v>0</v>
      </c>
      <c r="N270" s="810">
        <f>IF(IFERROR(VALUE(Dados_GLOBAL_Inicial!L270),0)=0,0,Dados_GLOBAL_Inicial!L270)</f>
        <v>0</v>
      </c>
      <c r="O270" s="812">
        <f>SUM('MEDIÇÃO_OBJETO (1)'!O270)</f>
        <v>0</v>
      </c>
      <c r="P270" s="812">
        <f>SUM('MEDIÇÃO_OBJETO (1)'!P270)</f>
        <v>0</v>
      </c>
      <c r="Q270" s="813">
        <f t="shared" si="190"/>
        <v>0</v>
      </c>
      <c r="R270" s="951"/>
      <c r="S270" s="815">
        <f>SUM('MEDIÇÃO_OBJETO (1)'!S270)</f>
        <v>0</v>
      </c>
      <c r="T270" s="815">
        <f>SUM('MEDIÇÃO_OBJETO (1)'!T270)</f>
        <v>0</v>
      </c>
      <c r="V270" s="19"/>
      <c r="W270" s="978">
        <f t="shared" si="191"/>
        <v>0</v>
      </c>
      <c r="X270" s="816">
        <f t="shared" si="192"/>
        <v>0</v>
      </c>
      <c r="Y270" s="816">
        <f t="shared" si="193"/>
        <v>0</v>
      </c>
      <c r="Z270" s="817">
        <f t="shared" si="194"/>
        <v>0</v>
      </c>
      <c r="AB270" s="453">
        <f t="shared" si="217"/>
        <v>0</v>
      </c>
      <c r="AC270" s="14">
        <f t="shared" si="195"/>
        <v>0</v>
      </c>
      <c r="AD270" s="819"/>
      <c r="AE270" s="631">
        <f t="shared" si="218"/>
        <v>0</v>
      </c>
      <c r="AF270" s="818">
        <f>SUM('MEDIÇÃO_OBJETO (1)'!AG270)</f>
        <v>0</v>
      </c>
      <c r="AG270" s="541">
        <f>SUM('MEDIÇÃO_OBJETO (1)'!AH270)</f>
        <v>0</v>
      </c>
      <c r="AH270" s="541">
        <f>SUM('MEDIÇÃO_OBJETO (1)'!AI270)</f>
        <v>0</v>
      </c>
      <c r="AI270" s="541">
        <f>SUM('MEDIÇÃO_OBJETO (1)'!AJ270)</f>
        <v>0</v>
      </c>
      <c r="AJ270" s="541">
        <f>SUM('MEDIÇÃO_OBJETO (1)'!AK270)</f>
        <v>0</v>
      </c>
      <c r="AK270" s="541">
        <f>SUM('MEDIÇÃO_OBJETO (1)'!AL270)</f>
        <v>0</v>
      </c>
      <c r="AL270" s="541">
        <f>SUM('MEDIÇÃO_OBJETO (1)'!AM270)</f>
        <v>0</v>
      </c>
      <c r="AM270" s="541">
        <f>SUM('MEDIÇÃO_OBJETO (1)'!AN270)</f>
        <v>0</v>
      </c>
      <c r="AN270" s="541">
        <f>SUM('MEDIÇÃO_OBJETO (1)'!AO270)</f>
        <v>0</v>
      </c>
      <c r="AO270" s="541">
        <f>SUM('MEDIÇÃO_OBJETO (1)'!AP270)</f>
        <v>0</v>
      </c>
      <c r="AP270" s="541">
        <f>SUM('MEDIÇÃO_OBJETO (1)'!AQ270)</f>
        <v>0</v>
      </c>
      <c r="AQ270" s="541">
        <f>SUM('MEDIÇÃO_OBJETO (1)'!AR270)</f>
        <v>0</v>
      </c>
      <c r="AR270" s="541">
        <f>SUM('MEDIÇÃO_OBJETO (1)'!AS270)</f>
        <v>0</v>
      </c>
      <c r="AS270" s="541">
        <f>SUM('MEDIÇÃO_OBJETO (1)'!AT270)</f>
        <v>0</v>
      </c>
      <c r="AT270" s="541">
        <f>SUM('MEDIÇÃO_OBJETO (1)'!AU270)</f>
        <v>0</v>
      </c>
      <c r="AU270" s="541">
        <f>SUM('MEDIÇÃO_OBJETO (1)'!AV270)</f>
        <v>0</v>
      </c>
      <c r="AV270" s="541">
        <f>SUM('MEDIÇÃO_OBJETO (1)'!AW270)</f>
        <v>0</v>
      </c>
      <c r="AW270" s="541">
        <f>SUM('MEDIÇÃO_OBJETO (1)'!AX270)</f>
        <v>0</v>
      </c>
      <c r="AX270" s="977"/>
      <c r="BN270" s="992">
        <f t="shared" si="196"/>
        <v>0</v>
      </c>
      <c r="BO270" s="538">
        <f t="shared" si="219"/>
        <v>0</v>
      </c>
      <c r="BP270" s="987">
        <f>IF(RESUMO_GLOBAL!$X$53="a",ROUND(AF270*$N270,RESUMO_GLOBAL!$X$54),IF(RESUMO_GLOBAL!$X$53="t",TRUNC(AF270*$N270,RESUMO_GLOBAL!$X$54),AF270*$N270))</f>
        <v>0</v>
      </c>
      <c r="BQ270" s="987">
        <f>IF(RESUMO_GLOBAL!$X$53="a",ROUND(AG270*$N270,RESUMO_GLOBAL!$X$54),IF(RESUMO_GLOBAL!$X$53="t",TRUNC(AG270*$N270,RESUMO_GLOBAL!$X$54),AG270*$N270))</f>
        <v>0</v>
      </c>
      <c r="BR270" s="987">
        <f>IF(RESUMO_GLOBAL!$X$53="a",ROUND(AH270*$N270,RESUMO_GLOBAL!$X$54),IF(RESUMO_GLOBAL!$X$53="t",TRUNC(AH270*$N270,RESUMO_GLOBAL!$X$54),AH270*$N270))</f>
        <v>0</v>
      </c>
      <c r="BS270" s="987">
        <f>IF(RESUMO_GLOBAL!$X$53="a",ROUND(AI270*$N270,RESUMO_GLOBAL!$X$54),IF(RESUMO_GLOBAL!$X$53="t",TRUNC(AI270*$N270,RESUMO_GLOBAL!$X$54),AI270*$N270))</f>
        <v>0</v>
      </c>
      <c r="BT270" s="987">
        <f>IF(RESUMO_GLOBAL!$X$53="a",ROUND(AJ270*$N270,RESUMO_GLOBAL!$X$54),IF(RESUMO_GLOBAL!$X$53="t",TRUNC(AJ270*$N270,RESUMO_GLOBAL!$X$54),AJ270*$N270))</f>
        <v>0</v>
      </c>
      <c r="BU270" s="987">
        <f>IF(RESUMO_GLOBAL!$X$53="a",ROUND(AK270*$N270,RESUMO_GLOBAL!$X$54),IF(RESUMO_GLOBAL!$X$53="t",TRUNC(AK270*$N270,RESUMO_GLOBAL!$X$54),AK270*$N270))</f>
        <v>0</v>
      </c>
      <c r="BV270" s="987">
        <f>IF(RESUMO_GLOBAL!$X$53="a",ROUND(AL270*$N270,RESUMO_GLOBAL!$X$54),IF(RESUMO_GLOBAL!$X$53="t",TRUNC(AL270*$N270,RESUMO_GLOBAL!$X$54),AL270*$N270))</f>
        <v>0</v>
      </c>
      <c r="BW270" s="987">
        <f>IF(RESUMO_GLOBAL!$X$53="a",ROUND(AM270*$N270,RESUMO_GLOBAL!$X$54),IF(RESUMO_GLOBAL!$X$53="t",TRUNC(AM270*$N270,RESUMO_GLOBAL!$X$54),AM270*$N270))</f>
        <v>0</v>
      </c>
      <c r="BX270" s="987">
        <f>IF(RESUMO_GLOBAL!$X$53="a",ROUND(AN270*$N270,RESUMO_GLOBAL!$X$54),IF(RESUMO_GLOBAL!$X$53="t",TRUNC(AN270*$N270,RESUMO_GLOBAL!$X$54),AN270*$N270))</f>
        <v>0</v>
      </c>
      <c r="BY270" s="987">
        <f>IF(RESUMO_GLOBAL!$X$53="a",ROUND(AO270*$N270,RESUMO_GLOBAL!$X$54),IF(RESUMO_GLOBAL!$X$53="t",TRUNC(AO270*$N270,RESUMO_GLOBAL!$X$54),AO270*$N270))</f>
        <v>0</v>
      </c>
      <c r="BZ270" s="987">
        <f>IF(RESUMO_GLOBAL!$X$53="a",ROUND(AP270*$N270,RESUMO_GLOBAL!$X$54),IF(RESUMO_GLOBAL!$X$53="t",TRUNC(AP270*$N270,RESUMO_GLOBAL!$X$54),AP270*$N270))</f>
        <v>0</v>
      </c>
      <c r="CA270" s="987">
        <f>IF(RESUMO_GLOBAL!$X$53="a",ROUND(AQ270*$N270,RESUMO_GLOBAL!$X$54),IF(RESUMO_GLOBAL!$X$53="t",TRUNC(AQ270*$N270,RESUMO_GLOBAL!$X$54),AQ270*$N270))</f>
        <v>0</v>
      </c>
      <c r="CB270" s="987">
        <f>IF(RESUMO_GLOBAL!$X$53="a",ROUND(AR270*$N270,RESUMO_GLOBAL!$X$54),IF(RESUMO_GLOBAL!$X$53="t",TRUNC(AR270*$N270,RESUMO_GLOBAL!$X$54),AR270*$N270))</f>
        <v>0</v>
      </c>
      <c r="CC270" s="987">
        <f>IF(RESUMO_GLOBAL!$X$53="a",ROUND(AS270*$N270,RESUMO_GLOBAL!$X$54),IF(RESUMO_GLOBAL!$X$53="t",TRUNC(AS270*$N270,RESUMO_GLOBAL!$X$54),AS270*$N270))</f>
        <v>0</v>
      </c>
      <c r="CD270" s="987">
        <f>IF(RESUMO_GLOBAL!$X$53="a",ROUND(AT270*$N270,RESUMO_GLOBAL!$X$54),IF(RESUMO_GLOBAL!$X$53="t",TRUNC(AT270*$N270,RESUMO_GLOBAL!$X$54),AT270*$N270))</f>
        <v>0</v>
      </c>
      <c r="CE270" s="987">
        <f>IF(RESUMO_GLOBAL!$X$53="a",ROUND(AU270*$N270,RESUMO_GLOBAL!$X$54),IF(RESUMO_GLOBAL!$X$53="t",TRUNC(AU270*$N270,RESUMO_GLOBAL!$X$54),AU270*$N270))</f>
        <v>0</v>
      </c>
      <c r="CF270" s="987">
        <f>IF(RESUMO_GLOBAL!$X$53="a",ROUND(AV270*$N270,RESUMO_GLOBAL!$X$54),IF(RESUMO_GLOBAL!$X$53="t",TRUNC(AV270*$N270,RESUMO_GLOBAL!$X$54),AV270*$N270))</f>
        <v>0</v>
      </c>
      <c r="CG270" s="987">
        <f>IF(RESUMO_GLOBAL!$X$53="a",ROUND(AW270*$N270,RESUMO_GLOBAL!$X$54),IF(RESUMO_GLOBAL!$X$53="t",TRUNC(AW270*$N270,RESUMO_GLOBAL!$X$54),AW270*$N270))</f>
        <v>0</v>
      </c>
      <c r="CK270" s="59">
        <f t="shared" si="198"/>
        <v>0</v>
      </c>
      <c r="CL270" s="59">
        <f t="shared" si="199"/>
        <v>0</v>
      </c>
      <c r="CM270" s="59">
        <f t="shared" si="200"/>
        <v>0</v>
      </c>
      <c r="CN270" s="59">
        <f t="shared" si="201"/>
        <v>0</v>
      </c>
      <c r="CO270" s="59">
        <f t="shared" si="202"/>
        <v>0</v>
      </c>
      <c r="CP270" s="59">
        <f t="shared" si="203"/>
        <v>0</v>
      </c>
      <c r="CQ270" s="59">
        <f t="shared" si="204"/>
        <v>0</v>
      </c>
      <c r="CR270" s="59">
        <f t="shared" si="205"/>
        <v>0</v>
      </c>
      <c r="CS270" s="59">
        <f t="shared" si="206"/>
        <v>0</v>
      </c>
      <c r="CT270" s="59">
        <f t="shared" si="207"/>
        <v>0</v>
      </c>
      <c r="CU270" s="59">
        <f t="shared" si="208"/>
        <v>0</v>
      </c>
      <c r="CV270" s="59">
        <f t="shared" si="209"/>
        <v>0</v>
      </c>
      <c r="CW270" s="59">
        <f t="shared" si="210"/>
        <v>0</v>
      </c>
      <c r="CX270" s="59">
        <f t="shared" si="211"/>
        <v>0</v>
      </c>
      <c r="CY270" s="59">
        <f t="shared" si="212"/>
        <v>0</v>
      </c>
      <c r="CZ270" s="59">
        <f t="shared" si="213"/>
        <v>0</v>
      </c>
      <c r="DA270" s="59">
        <f t="shared" si="214"/>
        <v>0</v>
      </c>
      <c r="DB270" s="59">
        <f t="shared" si="215"/>
        <v>0</v>
      </c>
      <c r="DE270">
        <f t="shared" si="197"/>
        <v>265</v>
      </c>
      <c r="DF270" t="str">
        <f t="shared" si="216"/>
        <v/>
      </c>
      <c r="DG270" s="59">
        <f>IF($C270&lt;&gt;0,SUM($CK271:CK271),0)</f>
        <v>0</v>
      </c>
      <c r="DH270" s="59">
        <f>IF($C270&lt;&gt;0,SUM($CK271:CL271),0)</f>
        <v>0</v>
      </c>
      <c r="DI270" s="59">
        <f>IF($C270&lt;&gt;0,SUM($CK271:CM271),0)</f>
        <v>0</v>
      </c>
      <c r="DJ270" s="59">
        <f>IF($C270&lt;&gt;0,SUM($CK271:CN271),0)</f>
        <v>0</v>
      </c>
      <c r="DK270" s="59">
        <f>IF($C270&lt;&gt;0,SUM($CK271:CO271),0)</f>
        <v>0</v>
      </c>
      <c r="DL270" s="59">
        <f>IF($C270&lt;&gt;0,SUM($CK271:CP271),0)</f>
        <v>0</v>
      </c>
      <c r="DM270" s="59">
        <f>IF($C270&lt;&gt;0,SUM($CK271:CQ271),0)</f>
        <v>0</v>
      </c>
      <c r="DN270" s="59">
        <f>IF($C270&lt;&gt;0,SUM($CK271:CR271),0)</f>
        <v>0</v>
      </c>
      <c r="DO270" s="59">
        <f>IF($C270&lt;&gt;0,SUM($CK271:CS271),0)</f>
        <v>0</v>
      </c>
      <c r="DP270" s="59">
        <f>IF($C270&lt;&gt;0,SUM($CK271:CT271),0)</f>
        <v>0</v>
      </c>
      <c r="DQ270" s="59">
        <f>IF($C270&lt;&gt;0,SUM($CK271:CU271),0)</f>
        <v>0</v>
      </c>
      <c r="DR270" s="59">
        <f>IF($C270&lt;&gt;0,SUM($CK271:CV271),0)</f>
        <v>0</v>
      </c>
      <c r="DS270" s="59">
        <f>IF($C270&lt;&gt;0,SUM($CK271:CW271),0)</f>
        <v>0</v>
      </c>
      <c r="DT270" s="59">
        <f>IF($C270&lt;&gt;0,SUM($CK271:CX271),0)</f>
        <v>0</v>
      </c>
      <c r="DU270" s="59">
        <f>IF($C270&lt;&gt;0,SUM($CK271:CY271),0)</f>
        <v>0</v>
      </c>
      <c r="DV270" s="59">
        <f>IF($C270&lt;&gt;0,SUM($CK271:CZ271),0)</f>
        <v>0</v>
      </c>
      <c r="DW270" s="59">
        <f>IF($C270&lt;&gt;0,SUM($CK271:DA271),0)</f>
        <v>0</v>
      </c>
      <c r="DX270" s="59">
        <f>IF($C270&lt;&gt;0,SUM($CK271:DB271),0)</f>
        <v>0</v>
      </c>
      <c r="DY270" s="952" t="str">
        <f t="shared" si="220"/>
        <v/>
      </c>
    </row>
    <row r="271" spans="1:129" ht="13.5" hidden="1" thickBot="1">
      <c r="A271" s="3" t="str">
        <f t="shared" si="221"/>
        <v/>
      </c>
      <c r="B271" s="805">
        <f>Dados_GLOBAL_Inicial!E271</f>
        <v>0</v>
      </c>
      <c r="C271" s="953">
        <f>IF(IFERROR(VALUE(Dados_GLOBAL_Inicial!F271),0)=0,0,Dados_GLOBAL_Inicial!F271)</f>
        <v>0</v>
      </c>
      <c r="D271" s="830">
        <f>Dados_GLOBAL_Inicial!G271</f>
        <v>0</v>
      </c>
      <c r="E271" s="830" t="str">
        <f>IF(IFERROR(VLOOKUP(F271,Cod_Gde_Itens!$A$1:$B$80,2,FALSE),0)&gt;549,IFERROR(VLOOKUP(F271,Cod_Gde_Itens!$A$1:$B$80,2,FALSE),0),IF(Dados_GLOBAL_Inicial!H271=0,"",Dados_GLOBAL_Inicial!H271))</f>
        <v/>
      </c>
      <c r="F271" s="823">
        <f>Dados_GLOBAL_Inicial!I271</f>
        <v>0</v>
      </c>
      <c r="G271" s="824">
        <f>Dados_GLOBAL_Inicial!J271</f>
        <v>0</v>
      </c>
      <c r="H271" s="454">
        <f>Dados_GLOBAL_Inicial!K271</f>
        <v>0</v>
      </c>
      <c r="I271" s="970">
        <f>SUM('MEDIÇÃO_OBJETO (1)'!I271)</f>
        <v>0</v>
      </c>
      <c r="J271" s="455">
        <f t="shared" si="186"/>
        <v>0</v>
      </c>
      <c r="K271" s="451">
        <f t="shared" si="187"/>
        <v>0</v>
      </c>
      <c r="L271" s="452">
        <f t="shared" si="188"/>
        <v>0</v>
      </c>
      <c r="M271" s="809">
        <f t="shared" si="189"/>
        <v>0</v>
      </c>
      <c r="N271" s="810">
        <f>IF(IFERROR(VALUE(Dados_GLOBAL_Inicial!L271),0)=0,0,Dados_GLOBAL_Inicial!L271)</f>
        <v>0</v>
      </c>
      <c r="O271" s="812">
        <f>SUM('MEDIÇÃO_OBJETO (1)'!O271)</f>
        <v>0</v>
      </c>
      <c r="P271" s="812">
        <f>SUM('MEDIÇÃO_OBJETO (1)'!P271)</f>
        <v>0</v>
      </c>
      <c r="Q271" s="813">
        <f t="shared" si="190"/>
        <v>0</v>
      </c>
      <c r="R271" s="951"/>
      <c r="S271" s="815">
        <f>SUM('MEDIÇÃO_OBJETO (1)'!S271)</f>
        <v>0</v>
      </c>
      <c r="T271" s="815">
        <f>SUM('MEDIÇÃO_OBJETO (1)'!T271)</f>
        <v>0</v>
      </c>
      <c r="V271" s="19"/>
      <c r="W271" s="978">
        <f t="shared" si="191"/>
        <v>0</v>
      </c>
      <c r="X271" s="816">
        <f t="shared" si="192"/>
        <v>0</v>
      </c>
      <c r="Y271" s="816">
        <f t="shared" si="193"/>
        <v>0</v>
      </c>
      <c r="Z271" s="817">
        <f t="shared" si="194"/>
        <v>0</v>
      </c>
      <c r="AB271" s="453">
        <f t="shared" si="217"/>
        <v>0</v>
      </c>
      <c r="AC271" s="14">
        <f t="shared" si="195"/>
        <v>0</v>
      </c>
      <c r="AD271" s="819"/>
      <c r="AE271" s="631">
        <f t="shared" si="218"/>
        <v>0</v>
      </c>
      <c r="AF271" s="818">
        <f>SUM('MEDIÇÃO_OBJETO (1)'!AG271)</f>
        <v>0</v>
      </c>
      <c r="AG271" s="541">
        <f>SUM('MEDIÇÃO_OBJETO (1)'!AH271)</f>
        <v>0</v>
      </c>
      <c r="AH271" s="541">
        <f>SUM('MEDIÇÃO_OBJETO (1)'!AI271)</f>
        <v>0</v>
      </c>
      <c r="AI271" s="541">
        <f>SUM('MEDIÇÃO_OBJETO (1)'!AJ271)</f>
        <v>0</v>
      </c>
      <c r="AJ271" s="541">
        <f>SUM('MEDIÇÃO_OBJETO (1)'!AK271)</f>
        <v>0</v>
      </c>
      <c r="AK271" s="541">
        <f>SUM('MEDIÇÃO_OBJETO (1)'!AL271)</f>
        <v>0</v>
      </c>
      <c r="AL271" s="541">
        <f>SUM('MEDIÇÃO_OBJETO (1)'!AM271)</f>
        <v>0</v>
      </c>
      <c r="AM271" s="541">
        <f>SUM('MEDIÇÃO_OBJETO (1)'!AN271)</f>
        <v>0</v>
      </c>
      <c r="AN271" s="541">
        <f>SUM('MEDIÇÃO_OBJETO (1)'!AO271)</f>
        <v>0</v>
      </c>
      <c r="AO271" s="541">
        <f>SUM('MEDIÇÃO_OBJETO (1)'!AP271)</f>
        <v>0</v>
      </c>
      <c r="AP271" s="541">
        <f>SUM('MEDIÇÃO_OBJETO (1)'!AQ271)</f>
        <v>0</v>
      </c>
      <c r="AQ271" s="541">
        <f>SUM('MEDIÇÃO_OBJETO (1)'!AR271)</f>
        <v>0</v>
      </c>
      <c r="AR271" s="541">
        <f>SUM('MEDIÇÃO_OBJETO (1)'!AS271)</f>
        <v>0</v>
      </c>
      <c r="AS271" s="541">
        <f>SUM('MEDIÇÃO_OBJETO (1)'!AT271)</f>
        <v>0</v>
      </c>
      <c r="AT271" s="541">
        <f>SUM('MEDIÇÃO_OBJETO (1)'!AU271)</f>
        <v>0</v>
      </c>
      <c r="AU271" s="541">
        <f>SUM('MEDIÇÃO_OBJETO (1)'!AV271)</f>
        <v>0</v>
      </c>
      <c r="AV271" s="541">
        <f>SUM('MEDIÇÃO_OBJETO (1)'!AW271)</f>
        <v>0</v>
      </c>
      <c r="AW271" s="541">
        <f>SUM('MEDIÇÃO_OBJETO (1)'!AX271)</f>
        <v>0</v>
      </c>
      <c r="AX271" s="977"/>
      <c r="BN271" s="992">
        <f t="shared" si="196"/>
        <v>0</v>
      </c>
      <c r="BO271" s="538">
        <f t="shared" si="219"/>
        <v>0</v>
      </c>
      <c r="BP271" s="987">
        <f>IF(RESUMO_GLOBAL!$X$53="a",ROUND(AF271*$N271,RESUMO_GLOBAL!$X$54),IF(RESUMO_GLOBAL!$X$53="t",TRUNC(AF271*$N271,RESUMO_GLOBAL!$X$54),AF271*$N271))</f>
        <v>0</v>
      </c>
      <c r="BQ271" s="987">
        <f>IF(RESUMO_GLOBAL!$X$53="a",ROUND(AG271*$N271,RESUMO_GLOBAL!$X$54),IF(RESUMO_GLOBAL!$X$53="t",TRUNC(AG271*$N271,RESUMO_GLOBAL!$X$54),AG271*$N271))</f>
        <v>0</v>
      </c>
      <c r="BR271" s="987">
        <f>IF(RESUMO_GLOBAL!$X$53="a",ROUND(AH271*$N271,RESUMO_GLOBAL!$X$54),IF(RESUMO_GLOBAL!$X$53="t",TRUNC(AH271*$N271,RESUMO_GLOBAL!$X$54),AH271*$N271))</f>
        <v>0</v>
      </c>
      <c r="BS271" s="987">
        <f>IF(RESUMO_GLOBAL!$X$53="a",ROUND(AI271*$N271,RESUMO_GLOBAL!$X$54),IF(RESUMO_GLOBAL!$X$53="t",TRUNC(AI271*$N271,RESUMO_GLOBAL!$X$54),AI271*$N271))</f>
        <v>0</v>
      </c>
      <c r="BT271" s="987">
        <f>IF(RESUMO_GLOBAL!$X$53="a",ROUND(AJ271*$N271,RESUMO_GLOBAL!$X$54),IF(RESUMO_GLOBAL!$X$53="t",TRUNC(AJ271*$N271,RESUMO_GLOBAL!$X$54),AJ271*$N271))</f>
        <v>0</v>
      </c>
      <c r="BU271" s="987">
        <f>IF(RESUMO_GLOBAL!$X$53="a",ROUND(AK271*$N271,RESUMO_GLOBAL!$X$54),IF(RESUMO_GLOBAL!$X$53="t",TRUNC(AK271*$N271,RESUMO_GLOBAL!$X$54),AK271*$N271))</f>
        <v>0</v>
      </c>
      <c r="BV271" s="987">
        <f>IF(RESUMO_GLOBAL!$X$53="a",ROUND(AL271*$N271,RESUMO_GLOBAL!$X$54),IF(RESUMO_GLOBAL!$X$53="t",TRUNC(AL271*$N271,RESUMO_GLOBAL!$X$54),AL271*$N271))</f>
        <v>0</v>
      </c>
      <c r="BW271" s="987">
        <f>IF(RESUMO_GLOBAL!$X$53="a",ROUND(AM271*$N271,RESUMO_GLOBAL!$X$54),IF(RESUMO_GLOBAL!$X$53="t",TRUNC(AM271*$N271,RESUMO_GLOBAL!$X$54),AM271*$N271))</f>
        <v>0</v>
      </c>
      <c r="BX271" s="987">
        <f>IF(RESUMO_GLOBAL!$X$53="a",ROUND(AN271*$N271,RESUMO_GLOBAL!$X$54),IF(RESUMO_GLOBAL!$X$53="t",TRUNC(AN271*$N271,RESUMO_GLOBAL!$X$54),AN271*$N271))</f>
        <v>0</v>
      </c>
      <c r="BY271" s="987">
        <f>IF(RESUMO_GLOBAL!$X$53="a",ROUND(AO271*$N271,RESUMO_GLOBAL!$X$54),IF(RESUMO_GLOBAL!$X$53="t",TRUNC(AO271*$N271,RESUMO_GLOBAL!$X$54),AO271*$N271))</f>
        <v>0</v>
      </c>
      <c r="BZ271" s="987">
        <f>IF(RESUMO_GLOBAL!$X$53="a",ROUND(AP271*$N271,RESUMO_GLOBAL!$X$54),IF(RESUMO_GLOBAL!$X$53="t",TRUNC(AP271*$N271,RESUMO_GLOBAL!$X$54),AP271*$N271))</f>
        <v>0</v>
      </c>
      <c r="CA271" s="987">
        <f>IF(RESUMO_GLOBAL!$X$53="a",ROUND(AQ271*$N271,RESUMO_GLOBAL!$X$54),IF(RESUMO_GLOBAL!$X$53="t",TRUNC(AQ271*$N271,RESUMO_GLOBAL!$X$54),AQ271*$N271))</f>
        <v>0</v>
      </c>
      <c r="CB271" s="987">
        <f>IF(RESUMO_GLOBAL!$X$53="a",ROUND(AR271*$N271,RESUMO_GLOBAL!$X$54),IF(RESUMO_GLOBAL!$X$53="t",TRUNC(AR271*$N271,RESUMO_GLOBAL!$X$54),AR271*$N271))</f>
        <v>0</v>
      </c>
      <c r="CC271" s="987">
        <f>IF(RESUMO_GLOBAL!$X$53="a",ROUND(AS271*$N271,RESUMO_GLOBAL!$X$54),IF(RESUMO_GLOBAL!$X$53="t",TRUNC(AS271*$N271,RESUMO_GLOBAL!$X$54),AS271*$N271))</f>
        <v>0</v>
      </c>
      <c r="CD271" s="987">
        <f>IF(RESUMO_GLOBAL!$X$53="a",ROUND(AT271*$N271,RESUMO_GLOBAL!$X$54),IF(RESUMO_GLOBAL!$X$53="t",TRUNC(AT271*$N271,RESUMO_GLOBAL!$X$54),AT271*$N271))</f>
        <v>0</v>
      </c>
      <c r="CE271" s="987">
        <f>IF(RESUMO_GLOBAL!$X$53="a",ROUND(AU271*$N271,RESUMO_GLOBAL!$X$54),IF(RESUMO_GLOBAL!$X$53="t",TRUNC(AU271*$N271,RESUMO_GLOBAL!$X$54),AU271*$N271))</f>
        <v>0</v>
      </c>
      <c r="CF271" s="987">
        <f>IF(RESUMO_GLOBAL!$X$53="a",ROUND(AV271*$N271,RESUMO_GLOBAL!$X$54),IF(RESUMO_GLOBAL!$X$53="t",TRUNC(AV271*$N271,RESUMO_GLOBAL!$X$54),AV271*$N271))</f>
        <v>0</v>
      </c>
      <c r="CG271" s="987">
        <f>IF(RESUMO_GLOBAL!$X$53="a",ROUND(AW271*$N271,RESUMO_GLOBAL!$X$54),IF(RESUMO_GLOBAL!$X$53="t",TRUNC(AW271*$N271,RESUMO_GLOBAL!$X$54),AW271*$N271))</f>
        <v>0</v>
      </c>
      <c r="CK271" s="59">
        <f t="shared" si="198"/>
        <v>0</v>
      </c>
      <c r="CL271" s="59">
        <f t="shared" si="199"/>
        <v>0</v>
      </c>
      <c r="CM271" s="59">
        <f t="shared" si="200"/>
        <v>0</v>
      </c>
      <c r="CN271" s="59">
        <f t="shared" si="201"/>
        <v>0</v>
      </c>
      <c r="CO271" s="59">
        <f t="shared" si="202"/>
        <v>0</v>
      </c>
      <c r="CP271" s="59">
        <f t="shared" si="203"/>
        <v>0</v>
      </c>
      <c r="CQ271" s="59">
        <f t="shared" si="204"/>
        <v>0</v>
      </c>
      <c r="CR271" s="59">
        <f t="shared" si="205"/>
        <v>0</v>
      </c>
      <c r="CS271" s="59">
        <f t="shared" si="206"/>
        <v>0</v>
      </c>
      <c r="CT271" s="59">
        <f t="shared" si="207"/>
        <v>0</v>
      </c>
      <c r="CU271" s="59">
        <f t="shared" si="208"/>
        <v>0</v>
      </c>
      <c r="CV271" s="59">
        <f t="shared" si="209"/>
        <v>0</v>
      </c>
      <c r="CW271" s="59">
        <f t="shared" si="210"/>
        <v>0</v>
      </c>
      <c r="CX271" s="59">
        <f t="shared" si="211"/>
        <v>0</v>
      </c>
      <c r="CY271" s="59">
        <f t="shared" si="212"/>
        <v>0</v>
      </c>
      <c r="CZ271" s="59">
        <f t="shared" si="213"/>
        <v>0</v>
      </c>
      <c r="DA271" s="59">
        <f t="shared" si="214"/>
        <v>0</v>
      </c>
      <c r="DB271" s="59">
        <f t="shared" si="215"/>
        <v>0</v>
      </c>
      <c r="DE271">
        <f t="shared" si="197"/>
        <v>266</v>
      </c>
      <c r="DF271" t="str">
        <f t="shared" si="216"/>
        <v/>
      </c>
      <c r="DG271" s="59">
        <f>IF($C271&lt;&gt;0,SUM($CK272:CK272),0)</f>
        <v>0</v>
      </c>
      <c r="DH271" s="59">
        <f>IF($C271&lt;&gt;0,SUM($CK272:CL272),0)</f>
        <v>0</v>
      </c>
      <c r="DI271" s="59">
        <f>IF($C271&lt;&gt;0,SUM($CK272:CM272),0)</f>
        <v>0</v>
      </c>
      <c r="DJ271" s="59">
        <f>IF($C271&lt;&gt;0,SUM($CK272:CN272),0)</f>
        <v>0</v>
      </c>
      <c r="DK271" s="59">
        <f>IF($C271&lt;&gt;0,SUM($CK272:CO272),0)</f>
        <v>0</v>
      </c>
      <c r="DL271" s="59">
        <f>IF($C271&lt;&gt;0,SUM($CK272:CP272),0)</f>
        <v>0</v>
      </c>
      <c r="DM271" s="59">
        <f>IF($C271&lt;&gt;0,SUM($CK272:CQ272),0)</f>
        <v>0</v>
      </c>
      <c r="DN271" s="59">
        <f>IF($C271&lt;&gt;0,SUM($CK272:CR272),0)</f>
        <v>0</v>
      </c>
      <c r="DO271" s="59">
        <f>IF($C271&lt;&gt;0,SUM($CK272:CS272),0)</f>
        <v>0</v>
      </c>
      <c r="DP271" s="59">
        <f>IF($C271&lt;&gt;0,SUM($CK272:CT272),0)</f>
        <v>0</v>
      </c>
      <c r="DQ271" s="59">
        <f>IF($C271&lt;&gt;0,SUM($CK272:CU272),0)</f>
        <v>0</v>
      </c>
      <c r="DR271" s="59">
        <f>IF($C271&lt;&gt;0,SUM($CK272:CV272),0)</f>
        <v>0</v>
      </c>
      <c r="DS271" s="59">
        <f>IF($C271&lt;&gt;0,SUM($CK272:CW272),0)</f>
        <v>0</v>
      </c>
      <c r="DT271" s="59">
        <f>IF($C271&lt;&gt;0,SUM($CK272:CX272),0)</f>
        <v>0</v>
      </c>
      <c r="DU271" s="59">
        <f>IF($C271&lt;&gt;0,SUM($CK272:CY272),0)</f>
        <v>0</v>
      </c>
      <c r="DV271" s="59">
        <f>IF($C271&lt;&gt;0,SUM($CK272:CZ272),0)</f>
        <v>0</v>
      </c>
      <c r="DW271" s="59">
        <f>IF($C271&lt;&gt;0,SUM($CK272:DA272),0)</f>
        <v>0</v>
      </c>
      <c r="DX271" s="59">
        <f>IF($C271&lt;&gt;0,SUM($CK272:DB272),0)</f>
        <v>0</v>
      </c>
      <c r="DY271" s="952" t="str">
        <f t="shared" si="220"/>
        <v/>
      </c>
    </row>
    <row r="272" spans="1:129" ht="13.5" hidden="1" thickBot="1">
      <c r="A272" s="3" t="str">
        <f t="shared" si="221"/>
        <v/>
      </c>
      <c r="B272" s="805">
        <f>Dados_GLOBAL_Inicial!E272</f>
        <v>0</v>
      </c>
      <c r="C272" s="953">
        <f>IF(IFERROR(VALUE(Dados_GLOBAL_Inicial!F272),0)=0,0,Dados_GLOBAL_Inicial!F272)</f>
        <v>0</v>
      </c>
      <c r="D272" s="830">
        <f>Dados_GLOBAL_Inicial!G272</f>
        <v>0</v>
      </c>
      <c r="E272" s="830" t="str">
        <f>IF(IFERROR(VLOOKUP(F272,Cod_Gde_Itens!$A$1:$B$80,2,FALSE),0)&gt;549,IFERROR(VLOOKUP(F272,Cod_Gde_Itens!$A$1:$B$80,2,FALSE),0),IF(Dados_GLOBAL_Inicial!H272=0,"",Dados_GLOBAL_Inicial!H272))</f>
        <v/>
      </c>
      <c r="F272" s="823">
        <f>Dados_GLOBAL_Inicial!I272</f>
        <v>0</v>
      </c>
      <c r="G272" s="824">
        <f>Dados_GLOBAL_Inicial!J272</f>
        <v>0</v>
      </c>
      <c r="H272" s="454">
        <f>Dados_GLOBAL_Inicial!K272</f>
        <v>0</v>
      </c>
      <c r="I272" s="970">
        <f>SUM('MEDIÇÃO_OBJETO (1)'!I272)</f>
        <v>0</v>
      </c>
      <c r="J272" s="455">
        <f t="shared" si="186"/>
        <v>0</v>
      </c>
      <c r="K272" s="451">
        <f t="shared" si="187"/>
        <v>0</v>
      </c>
      <c r="L272" s="452">
        <f t="shared" si="188"/>
        <v>0</v>
      </c>
      <c r="M272" s="809">
        <f t="shared" si="189"/>
        <v>0</v>
      </c>
      <c r="N272" s="810">
        <f>IF(IFERROR(VALUE(Dados_GLOBAL_Inicial!L272),0)=0,0,Dados_GLOBAL_Inicial!L272)</f>
        <v>0</v>
      </c>
      <c r="O272" s="812">
        <f>SUM('MEDIÇÃO_OBJETO (1)'!O272)</f>
        <v>0</v>
      </c>
      <c r="P272" s="812">
        <f>SUM('MEDIÇÃO_OBJETO (1)'!P272)</f>
        <v>0</v>
      </c>
      <c r="Q272" s="813">
        <f t="shared" si="190"/>
        <v>0</v>
      </c>
      <c r="R272" s="951"/>
      <c r="S272" s="815">
        <f>SUM('MEDIÇÃO_OBJETO (1)'!S272)</f>
        <v>0</v>
      </c>
      <c r="T272" s="815">
        <f>SUM('MEDIÇÃO_OBJETO (1)'!T272)</f>
        <v>0</v>
      </c>
      <c r="V272" s="19"/>
      <c r="W272" s="978">
        <f t="shared" si="191"/>
        <v>0</v>
      </c>
      <c r="X272" s="816">
        <f t="shared" si="192"/>
        <v>0</v>
      </c>
      <c r="Y272" s="816">
        <f t="shared" si="193"/>
        <v>0</v>
      </c>
      <c r="Z272" s="817">
        <f t="shared" si="194"/>
        <v>0</v>
      </c>
      <c r="AB272" s="453">
        <f t="shared" si="217"/>
        <v>0</v>
      </c>
      <c r="AC272" s="14">
        <f t="shared" si="195"/>
        <v>0</v>
      </c>
      <c r="AD272" s="819"/>
      <c r="AE272" s="631">
        <f t="shared" si="218"/>
        <v>0</v>
      </c>
      <c r="AF272" s="818">
        <f>SUM('MEDIÇÃO_OBJETO (1)'!AG272)</f>
        <v>0</v>
      </c>
      <c r="AG272" s="541">
        <f>SUM('MEDIÇÃO_OBJETO (1)'!AH272)</f>
        <v>0</v>
      </c>
      <c r="AH272" s="541">
        <f>SUM('MEDIÇÃO_OBJETO (1)'!AI272)</f>
        <v>0</v>
      </c>
      <c r="AI272" s="541">
        <f>SUM('MEDIÇÃO_OBJETO (1)'!AJ272)</f>
        <v>0</v>
      </c>
      <c r="AJ272" s="541">
        <f>SUM('MEDIÇÃO_OBJETO (1)'!AK272)</f>
        <v>0</v>
      </c>
      <c r="AK272" s="541">
        <f>SUM('MEDIÇÃO_OBJETO (1)'!AL272)</f>
        <v>0</v>
      </c>
      <c r="AL272" s="541">
        <f>SUM('MEDIÇÃO_OBJETO (1)'!AM272)</f>
        <v>0</v>
      </c>
      <c r="AM272" s="541">
        <f>SUM('MEDIÇÃO_OBJETO (1)'!AN272)</f>
        <v>0</v>
      </c>
      <c r="AN272" s="541">
        <f>SUM('MEDIÇÃO_OBJETO (1)'!AO272)</f>
        <v>0</v>
      </c>
      <c r="AO272" s="541">
        <f>SUM('MEDIÇÃO_OBJETO (1)'!AP272)</f>
        <v>0</v>
      </c>
      <c r="AP272" s="541">
        <f>SUM('MEDIÇÃO_OBJETO (1)'!AQ272)</f>
        <v>0</v>
      </c>
      <c r="AQ272" s="541">
        <f>SUM('MEDIÇÃO_OBJETO (1)'!AR272)</f>
        <v>0</v>
      </c>
      <c r="AR272" s="541">
        <f>SUM('MEDIÇÃO_OBJETO (1)'!AS272)</f>
        <v>0</v>
      </c>
      <c r="AS272" s="541">
        <f>SUM('MEDIÇÃO_OBJETO (1)'!AT272)</f>
        <v>0</v>
      </c>
      <c r="AT272" s="541">
        <f>SUM('MEDIÇÃO_OBJETO (1)'!AU272)</f>
        <v>0</v>
      </c>
      <c r="AU272" s="541">
        <f>SUM('MEDIÇÃO_OBJETO (1)'!AV272)</f>
        <v>0</v>
      </c>
      <c r="AV272" s="541">
        <f>SUM('MEDIÇÃO_OBJETO (1)'!AW272)</f>
        <v>0</v>
      </c>
      <c r="AW272" s="541">
        <f>SUM('MEDIÇÃO_OBJETO (1)'!AX272)</f>
        <v>0</v>
      </c>
      <c r="AX272" s="977"/>
      <c r="BN272" s="992">
        <f t="shared" si="196"/>
        <v>0</v>
      </c>
      <c r="BO272" s="538">
        <f t="shared" si="219"/>
        <v>0</v>
      </c>
      <c r="BP272" s="987">
        <f>IF(RESUMO_GLOBAL!$X$53="a",ROUND(AF272*$N272,RESUMO_GLOBAL!$X$54),IF(RESUMO_GLOBAL!$X$53="t",TRUNC(AF272*$N272,RESUMO_GLOBAL!$X$54),AF272*$N272))</f>
        <v>0</v>
      </c>
      <c r="BQ272" s="987">
        <f>IF(RESUMO_GLOBAL!$X$53="a",ROUND(AG272*$N272,RESUMO_GLOBAL!$X$54),IF(RESUMO_GLOBAL!$X$53="t",TRUNC(AG272*$N272,RESUMO_GLOBAL!$X$54),AG272*$N272))</f>
        <v>0</v>
      </c>
      <c r="BR272" s="987">
        <f>IF(RESUMO_GLOBAL!$X$53="a",ROUND(AH272*$N272,RESUMO_GLOBAL!$X$54),IF(RESUMO_GLOBAL!$X$53="t",TRUNC(AH272*$N272,RESUMO_GLOBAL!$X$54),AH272*$N272))</f>
        <v>0</v>
      </c>
      <c r="BS272" s="987">
        <f>IF(RESUMO_GLOBAL!$X$53="a",ROUND(AI272*$N272,RESUMO_GLOBAL!$X$54),IF(RESUMO_GLOBAL!$X$53="t",TRUNC(AI272*$N272,RESUMO_GLOBAL!$X$54),AI272*$N272))</f>
        <v>0</v>
      </c>
      <c r="BT272" s="987">
        <f>IF(RESUMO_GLOBAL!$X$53="a",ROUND(AJ272*$N272,RESUMO_GLOBAL!$X$54),IF(RESUMO_GLOBAL!$X$53="t",TRUNC(AJ272*$N272,RESUMO_GLOBAL!$X$54),AJ272*$N272))</f>
        <v>0</v>
      </c>
      <c r="BU272" s="987">
        <f>IF(RESUMO_GLOBAL!$X$53="a",ROUND(AK272*$N272,RESUMO_GLOBAL!$X$54),IF(RESUMO_GLOBAL!$X$53="t",TRUNC(AK272*$N272,RESUMO_GLOBAL!$X$54),AK272*$N272))</f>
        <v>0</v>
      </c>
      <c r="BV272" s="987">
        <f>IF(RESUMO_GLOBAL!$X$53="a",ROUND(AL272*$N272,RESUMO_GLOBAL!$X$54),IF(RESUMO_GLOBAL!$X$53="t",TRUNC(AL272*$N272,RESUMO_GLOBAL!$X$54),AL272*$N272))</f>
        <v>0</v>
      </c>
      <c r="BW272" s="987">
        <f>IF(RESUMO_GLOBAL!$X$53="a",ROUND(AM272*$N272,RESUMO_GLOBAL!$X$54),IF(RESUMO_GLOBAL!$X$53="t",TRUNC(AM272*$N272,RESUMO_GLOBAL!$X$54),AM272*$N272))</f>
        <v>0</v>
      </c>
      <c r="BX272" s="987">
        <f>IF(RESUMO_GLOBAL!$X$53="a",ROUND(AN272*$N272,RESUMO_GLOBAL!$X$54),IF(RESUMO_GLOBAL!$X$53="t",TRUNC(AN272*$N272,RESUMO_GLOBAL!$X$54),AN272*$N272))</f>
        <v>0</v>
      </c>
      <c r="BY272" s="987">
        <f>IF(RESUMO_GLOBAL!$X$53="a",ROUND(AO272*$N272,RESUMO_GLOBAL!$X$54),IF(RESUMO_GLOBAL!$X$53="t",TRUNC(AO272*$N272,RESUMO_GLOBAL!$X$54),AO272*$N272))</f>
        <v>0</v>
      </c>
      <c r="BZ272" s="987">
        <f>IF(RESUMO_GLOBAL!$X$53="a",ROUND(AP272*$N272,RESUMO_GLOBAL!$X$54),IF(RESUMO_GLOBAL!$X$53="t",TRUNC(AP272*$N272,RESUMO_GLOBAL!$X$54),AP272*$N272))</f>
        <v>0</v>
      </c>
      <c r="CA272" s="987">
        <f>IF(RESUMO_GLOBAL!$X$53="a",ROUND(AQ272*$N272,RESUMO_GLOBAL!$X$54),IF(RESUMO_GLOBAL!$X$53="t",TRUNC(AQ272*$N272,RESUMO_GLOBAL!$X$54),AQ272*$N272))</f>
        <v>0</v>
      </c>
      <c r="CB272" s="987">
        <f>IF(RESUMO_GLOBAL!$X$53="a",ROUND(AR272*$N272,RESUMO_GLOBAL!$X$54),IF(RESUMO_GLOBAL!$X$53="t",TRUNC(AR272*$N272,RESUMO_GLOBAL!$X$54),AR272*$N272))</f>
        <v>0</v>
      </c>
      <c r="CC272" s="987">
        <f>IF(RESUMO_GLOBAL!$X$53="a",ROUND(AS272*$N272,RESUMO_GLOBAL!$X$54),IF(RESUMO_GLOBAL!$X$53="t",TRUNC(AS272*$N272,RESUMO_GLOBAL!$X$54),AS272*$N272))</f>
        <v>0</v>
      </c>
      <c r="CD272" s="987">
        <f>IF(RESUMO_GLOBAL!$X$53="a",ROUND(AT272*$N272,RESUMO_GLOBAL!$X$54),IF(RESUMO_GLOBAL!$X$53="t",TRUNC(AT272*$N272,RESUMO_GLOBAL!$X$54),AT272*$N272))</f>
        <v>0</v>
      </c>
      <c r="CE272" s="987">
        <f>IF(RESUMO_GLOBAL!$X$53="a",ROUND(AU272*$N272,RESUMO_GLOBAL!$X$54),IF(RESUMO_GLOBAL!$X$53="t",TRUNC(AU272*$N272,RESUMO_GLOBAL!$X$54),AU272*$N272))</f>
        <v>0</v>
      </c>
      <c r="CF272" s="987">
        <f>IF(RESUMO_GLOBAL!$X$53="a",ROUND(AV272*$N272,RESUMO_GLOBAL!$X$54),IF(RESUMO_GLOBAL!$X$53="t",TRUNC(AV272*$N272,RESUMO_GLOBAL!$X$54),AV272*$N272))</f>
        <v>0</v>
      </c>
      <c r="CG272" s="987">
        <f>IF(RESUMO_GLOBAL!$X$53="a",ROUND(AW272*$N272,RESUMO_GLOBAL!$X$54),IF(RESUMO_GLOBAL!$X$53="t",TRUNC(AW272*$N272,RESUMO_GLOBAL!$X$54),AW272*$N272))</f>
        <v>0</v>
      </c>
      <c r="CK272" s="59">
        <f t="shared" si="198"/>
        <v>0</v>
      </c>
      <c r="CL272" s="59">
        <f t="shared" si="199"/>
        <v>0</v>
      </c>
      <c r="CM272" s="59">
        <f t="shared" si="200"/>
        <v>0</v>
      </c>
      <c r="CN272" s="59">
        <f t="shared" si="201"/>
        <v>0</v>
      </c>
      <c r="CO272" s="59">
        <f t="shared" si="202"/>
        <v>0</v>
      </c>
      <c r="CP272" s="59">
        <f t="shared" si="203"/>
        <v>0</v>
      </c>
      <c r="CQ272" s="59">
        <f t="shared" si="204"/>
        <v>0</v>
      </c>
      <c r="CR272" s="59">
        <f t="shared" si="205"/>
        <v>0</v>
      </c>
      <c r="CS272" s="59">
        <f t="shared" si="206"/>
        <v>0</v>
      </c>
      <c r="CT272" s="59">
        <f t="shared" si="207"/>
        <v>0</v>
      </c>
      <c r="CU272" s="59">
        <f t="shared" si="208"/>
        <v>0</v>
      </c>
      <c r="CV272" s="59">
        <f t="shared" si="209"/>
        <v>0</v>
      </c>
      <c r="CW272" s="59">
        <f t="shared" si="210"/>
        <v>0</v>
      </c>
      <c r="CX272" s="59">
        <f t="shared" si="211"/>
        <v>0</v>
      </c>
      <c r="CY272" s="59">
        <f t="shared" si="212"/>
        <v>0</v>
      </c>
      <c r="CZ272" s="59">
        <f t="shared" si="213"/>
        <v>0</v>
      </c>
      <c r="DA272" s="59">
        <f t="shared" si="214"/>
        <v>0</v>
      </c>
      <c r="DB272" s="59">
        <f t="shared" si="215"/>
        <v>0</v>
      </c>
      <c r="DE272">
        <f t="shared" si="197"/>
        <v>267</v>
      </c>
      <c r="DF272" t="str">
        <f t="shared" si="216"/>
        <v/>
      </c>
      <c r="DG272" s="59">
        <f>IF($C272&lt;&gt;0,SUM($CK273:CK273),0)</f>
        <v>0</v>
      </c>
      <c r="DH272" s="59">
        <f>IF($C272&lt;&gt;0,SUM($CK273:CL273),0)</f>
        <v>0</v>
      </c>
      <c r="DI272" s="59">
        <f>IF($C272&lt;&gt;0,SUM($CK273:CM273),0)</f>
        <v>0</v>
      </c>
      <c r="DJ272" s="59">
        <f>IF($C272&lt;&gt;0,SUM($CK273:CN273),0)</f>
        <v>0</v>
      </c>
      <c r="DK272" s="59">
        <f>IF($C272&lt;&gt;0,SUM($CK273:CO273),0)</f>
        <v>0</v>
      </c>
      <c r="DL272" s="59">
        <f>IF($C272&lt;&gt;0,SUM($CK273:CP273),0)</f>
        <v>0</v>
      </c>
      <c r="DM272" s="59">
        <f>IF($C272&lt;&gt;0,SUM($CK273:CQ273),0)</f>
        <v>0</v>
      </c>
      <c r="DN272" s="59">
        <f>IF($C272&lt;&gt;0,SUM($CK273:CR273),0)</f>
        <v>0</v>
      </c>
      <c r="DO272" s="59">
        <f>IF($C272&lt;&gt;0,SUM($CK273:CS273),0)</f>
        <v>0</v>
      </c>
      <c r="DP272" s="59">
        <f>IF($C272&lt;&gt;0,SUM($CK273:CT273),0)</f>
        <v>0</v>
      </c>
      <c r="DQ272" s="59">
        <f>IF($C272&lt;&gt;0,SUM($CK273:CU273),0)</f>
        <v>0</v>
      </c>
      <c r="DR272" s="59">
        <f>IF($C272&lt;&gt;0,SUM($CK273:CV273),0)</f>
        <v>0</v>
      </c>
      <c r="DS272" s="59">
        <f>IF($C272&lt;&gt;0,SUM($CK273:CW273),0)</f>
        <v>0</v>
      </c>
      <c r="DT272" s="59">
        <f>IF($C272&lt;&gt;0,SUM($CK273:CX273),0)</f>
        <v>0</v>
      </c>
      <c r="DU272" s="59">
        <f>IF($C272&lt;&gt;0,SUM($CK273:CY273),0)</f>
        <v>0</v>
      </c>
      <c r="DV272" s="59">
        <f>IF($C272&lt;&gt;0,SUM($CK273:CZ273),0)</f>
        <v>0</v>
      </c>
      <c r="DW272" s="59">
        <f>IF($C272&lt;&gt;0,SUM($CK273:DA273),0)</f>
        <v>0</v>
      </c>
      <c r="DX272" s="59">
        <f>IF($C272&lt;&gt;0,SUM($CK273:DB273),0)</f>
        <v>0</v>
      </c>
      <c r="DY272" s="952" t="str">
        <f t="shared" si="220"/>
        <v/>
      </c>
    </row>
    <row r="273" spans="1:129" ht="13.5" hidden="1" thickBot="1">
      <c r="A273" s="3" t="str">
        <f t="shared" si="221"/>
        <v/>
      </c>
      <c r="B273" s="805">
        <f>Dados_GLOBAL_Inicial!E273</f>
        <v>0</v>
      </c>
      <c r="C273" s="953">
        <f>IF(IFERROR(VALUE(Dados_GLOBAL_Inicial!F273),0)=0,0,Dados_GLOBAL_Inicial!F273)</f>
        <v>0</v>
      </c>
      <c r="D273" s="830">
        <f>Dados_GLOBAL_Inicial!G273</f>
        <v>0</v>
      </c>
      <c r="E273" s="830" t="str">
        <f>IF(IFERROR(VLOOKUP(F273,Cod_Gde_Itens!$A$1:$B$80,2,FALSE),0)&gt;549,IFERROR(VLOOKUP(F273,Cod_Gde_Itens!$A$1:$B$80,2,FALSE),0),IF(Dados_GLOBAL_Inicial!H273=0,"",Dados_GLOBAL_Inicial!H273))</f>
        <v/>
      </c>
      <c r="F273" s="823">
        <f>Dados_GLOBAL_Inicial!I273</f>
        <v>0</v>
      </c>
      <c r="G273" s="824">
        <f>Dados_GLOBAL_Inicial!J273</f>
        <v>0</v>
      </c>
      <c r="H273" s="454">
        <f>Dados_GLOBAL_Inicial!K273</f>
        <v>0</v>
      </c>
      <c r="I273" s="970">
        <f>SUM('MEDIÇÃO_OBJETO (1)'!I273)</f>
        <v>0</v>
      </c>
      <c r="J273" s="455">
        <f t="shared" si="186"/>
        <v>0</v>
      </c>
      <c r="K273" s="451">
        <f t="shared" si="187"/>
        <v>0</v>
      </c>
      <c r="L273" s="452">
        <f t="shared" si="188"/>
        <v>0</v>
      </c>
      <c r="M273" s="809">
        <f t="shared" si="189"/>
        <v>0</v>
      </c>
      <c r="N273" s="810">
        <f>IF(IFERROR(VALUE(Dados_GLOBAL_Inicial!L273),0)=0,0,Dados_GLOBAL_Inicial!L273)</f>
        <v>0</v>
      </c>
      <c r="O273" s="812">
        <f>SUM('MEDIÇÃO_OBJETO (1)'!O273)</f>
        <v>0</v>
      </c>
      <c r="P273" s="812">
        <f>SUM('MEDIÇÃO_OBJETO (1)'!P273)</f>
        <v>0</v>
      </c>
      <c r="Q273" s="813">
        <f t="shared" si="190"/>
        <v>0</v>
      </c>
      <c r="R273" s="951"/>
      <c r="S273" s="815">
        <f>SUM('MEDIÇÃO_OBJETO (1)'!S273)</f>
        <v>0</v>
      </c>
      <c r="T273" s="815">
        <f>SUM('MEDIÇÃO_OBJETO (1)'!T273)</f>
        <v>0</v>
      </c>
      <c r="V273" s="19"/>
      <c r="W273" s="978">
        <f t="shared" si="191"/>
        <v>0</v>
      </c>
      <c r="X273" s="816">
        <f t="shared" si="192"/>
        <v>0</v>
      </c>
      <c r="Y273" s="816">
        <f t="shared" si="193"/>
        <v>0</v>
      </c>
      <c r="Z273" s="817">
        <f t="shared" si="194"/>
        <v>0</v>
      </c>
      <c r="AB273" s="453">
        <f t="shared" si="217"/>
        <v>0</v>
      </c>
      <c r="AC273" s="14">
        <f t="shared" si="195"/>
        <v>0</v>
      </c>
      <c r="AD273" s="819"/>
      <c r="AE273" s="631">
        <f t="shared" si="218"/>
        <v>0</v>
      </c>
      <c r="AF273" s="818">
        <f>SUM('MEDIÇÃO_OBJETO (1)'!AG273)</f>
        <v>0</v>
      </c>
      <c r="AG273" s="541">
        <f>SUM('MEDIÇÃO_OBJETO (1)'!AH273)</f>
        <v>0</v>
      </c>
      <c r="AH273" s="541">
        <f>SUM('MEDIÇÃO_OBJETO (1)'!AI273)</f>
        <v>0</v>
      </c>
      <c r="AI273" s="541">
        <f>SUM('MEDIÇÃO_OBJETO (1)'!AJ273)</f>
        <v>0</v>
      </c>
      <c r="AJ273" s="541">
        <f>SUM('MEDIÇÃO_OBJETO (1)'!AK273)</f>
        <v>0</v>
      </c>
      <c r="AK273" s="541">
        <f>SUM('MEDIÇÃO_OBJETO (1)'!AL273)</f>
        <v>0</v>
      </c>
      <c r="AL273" s="541">
        <f>SUM('MEDIÇÃO_OBJETO (1)'!AM273)</f>
        <v>0</v>
      </c>
      <c r="AM273" s="541">
        <f>SUM('MEDIÇÃO_OBJETO (1)'!AN273)</f>
        <v>0</v>
      </c>
      <c r="AN273" s="541">
        <f>SUM('MEDIÇÃO_OBJETO (1)'!AO273)</f>
        <v>0</v>
      </c>
      <c r="AO273" s="541">
        <f>SUM('MEDIÇÃO_OBJETO (1)'!AP273)</f>
        <v>0</v>
      </c>
      <c r="AP273" s="541">
        <f>SUM('MEDIÇÃO_OBJETO (1)'!AQ273)</f>
        <v>0</v>
      </c>
      <c r="AQ273" s="541">
        <f>SUM('MEDIÇÃO_OBJETO (1)'!AR273)</f>
        <v>0</v>
      </c>
      <c r="AR273" s="541">
        <f>SUM('MEDIÇÃO_OBJETO (1)'!AS273)</f>
        <v>0</v>
      </c>
      <c r="AS273" s="541">
        <f>SUM('MEDIÇÃO_OBJETO (1)'!AT273)</f>
        <v>0</v>
      </c>
      <c r="AT273" s="541">
        <f>SUM('MEDIÇÃO_OBJETO (1)'!AU273)</f>
        <v>0</v>
      </c>
      <c r="AU273" s="541">
        <f>SUM('MEDIÇÃO_OBJETO (1)'!AV273)</f>
        <v>0</v>
      </c>
      <c r="AV273" s="541">
        <f>SUM('MEDIÇÃO_OBJETO (1)'!AW273)</f>
        <v>0</v>
      </c>
      <c r="AW273" s="541">
        <f>SUM('MEDIÇÃO_OBJETO (1)'!AX273)</f>
        <v>0</v>
      </c>
      <c r="AX273" s="977"/>
      <c r="BN273" s="992">
        <f t="shared" si="196"/>
        <v>0</v>
      </c>
      <c r="BO273" s="538">
        <f t="shared" si="219"/>
        <v>0</v>
      </c>
      <c r="BP273" s="987">
        <f>IF(RESUMO_GLOBAL!$X$53="a",ROUND(AF273*$N273,RESUMO_GLOBAL!$X$54),IF(RESUMO_GLOBAL!$X$53="t",TRUNC(AF273*$N273,RESUMO_GLOBAL!$X$54),AF273*$N273))</f>
        <v>0</v>
      </c>
      <c r="BQ273" s="987">
        <f>IF(RESUMO_GLOBAL!$X$53="a",ROUND(AG273*$N273,RESUMO_GLOBAL!$X$54),IF(RESUMO_GLOBAL!$X$53="t",TRUNC(AG273*$N273,RESUMO_GLOBAL!$X$54),AG273*$N273))</f>
        <v>0</v>
      </c>
      <c r="BR273" s="987">
        <f>IF(RESUMO_GLOBAL!$X$53="a",ROUND(AH273*$N273,RESUMO_GLOBAL!$X$54),IF(RESUMO_GLOBAL!$X$53="t",TRUNC(AH273*$N273,RESUMO_GLOBAL!$X$54),AH273*$N273))</f>
        <v>0</v>
      </c>
      <c r="BS273" s="987">
        <f>IF(RESUMO_GLOBAL!$X$53="a",ROUND(AI273*$N273,RESUMO_GLOBAL!$X$54),IF(RESUMO_GLOBAL!$X$53="t",TRUNC(AI273*$N273,RESUMO_GLOBAL!$X$54),AI273*$N273))</f>
        <v>0</v>
      </c>
      <c r="BT273" s="987">
        <f>IF(RESUMO_GLOBAL!$X$53="a",ROUND(AJ273*$N273,RESUMO_GLOBAL!$X$54),IF(RESUMO_GLOBAL!$X$53="t",TRUNC(AJ273*$N273,RESUMO_GLOBAL!$X$54),AJ273*$N273))</f>
        <v>0</v>
      </c>
      <c r="BU273" s="987">
        <f>IF(RESUMO_GLOBAL!$X$53="a",ROUND(AK273*$N273,RESUMO_GLOBAL!$X$54),IF(RESUMO_GLOBAL!$X$53="t",TRUNC(AK273*$N273,RESUMO_GLOBAL!$X$54),AK273*$N273))</f>
        <v>0</v>
      </c>
      <c r="BV273" s="987">
        <f>IF(RESUMO_GLOBAL!$X$53="a",ROUND(AL273*$N273,RESUMO_GLOBAL!$X$54),IF(RESUMO_GLOBAL!$X$53="t",TRUNC(AL273*$N273,RESUMO_GLOBAL!$X$54),AL273*$N273))</f>
        <v>0</v>
      </c>
      <c r="BW273" s="987">
        <f>IF(RESUMO_GLOBAL!$X$53="a",ROUND(AM273*$N273,RESUMO_GLOBAL!$X$54),IF(RESUMO_GLOBAL!$X$53="t",TRUNC(AM273*$N273,RESUMO_GLOBAL!$X$54),AM273*$N273))</f>
        <v>0</v>
      </c>
      <c r="BX273" s="987">
        <f>IF(RESUMO_GLOBAL!$X$53="a",ROUND(AN273*$N273,RESUMO_GLOBAL!$X$54),IF(RESUMO_GLOBAL!$X$53="t",TRUNC(AN273*$N273,RESUMO_GLOBAL!$X$54),AN273*$N273))</f>
        <v>0</v>
      </c>
      <c r="BY273" s="987">
        <f>IF(RESUMO_GLOBAL!$X$53="a",ROUND(AO273*$N273,RESUMO_GLOBAL!$X$54),IF(RESUMO_GLOBAL!$X$53="t",TRUNC(AO273*$N273,RESUMO_GLOBAL!$X$54),AO273*$N273))</f>
        <v>0</v>
      </c>
      <c r="BZ273" s="987">
        <f>IF(RESUMO_GLOBAL!$X$53="a",ROUND(AP273*$N273,RESUMO_GLOBAL!$X$54),IF(RESUMO_GLOBAL!$X$53="t",TRUNC(AP273*$N273,RESUMO_GLOBAL!$X$54),AP273*$N273))</f>
        <v>0</v>
      </c>
      <c r="CA273" s="987">
        <f>IF(RESUMO_GLOBAL!$X$53="a",ROUND(AQ273*$N273,RESUMO_GLOBAL!$X$54),IF(RESUMO_GLOBAL!$X$53="t",TRUNC(AQ273*$N273,RESUMO_GLOBAL!$X$54),AQ273*$N273))</f>
        <v>0</v>
      </c>
      <c r="CB273" s="987">
        <f>IF(RESUMO_GLOBAL!$X$53="a",ROUND(AR273*$N273,RESUMO_GLOBAL!$X$54),IF(RESUMO_GLOBAL!$X$53="t",TRUNC(AR273*$N273,RESUMO_GLOBAL!$X$54),AR273*$N273))</f>
        <v>0</v>
      </c>
      <c r="CC273" s="987">
        <f>IF(RESUMO_GLOBAL!$X$53="a",ROUND(AS273*$N273,RESUMO_GLOBAL!$X$54),IF(RESUMO_GLOBAL!$X$53="t",TRUNC(AS273*$N273,RESUMO_GLOBAL!$X$54),AS273*$N273))</f>
        <v>0</v>
      </c>
      <c r="CD273" s="987">
        <f>IF(RESUMO_GLOBAL!$X$53="a",ROUND(AT273*$N273,RESUMO_GLOBAL!$X$54),IF(RESUMO_GLOBAL!$X$53="t",TRUNC(AT273*$N273,RESUMO_GLOBAL!$X$54),AT273*$N273))</f>
        <v>0</v>
      </c>
      <c r="CE273" s="987">
        <f>IF(RESUMO_GLOBAL!$X$53="a",ROUND(AU273*$N273,RESUMO_GLOBAL!$X$54),IF(RESUMO_GLOBAL!$X$53="t",TRUNC(AU273*$N273,RESUMO_GLOBAL!$X$54),AU273*$N273))</f>
        <v>0</v>
      </c>
      <c r="CF273" s="987">
        <f>IF(RESUMO_GLOBAL!$X$53="a",ROUND(AV273*$N273,RESUMO_GLOBAL!$X$54),IF(RESUMO_GLOBAL!$X$53="t",TRUNC(AV273*$N273,RESUMO_GLOBAL!$X$54),AV273*$N273))</f>
        <v>0</v>
      </c>
      <c r="CG273" s="987">
        <f>IF(RESUMO_GLOBAL!$X$53="a",ROUND(AW273*$N273,RESUMO_GLOBAL!$X$54),IF(RESUMO_GLOBAL!$X$53="t",TRUNC(AW273*$N273,RESUMO_GLOBAL!$X$54),AW273*$N273))</f>
        <v>0</v>
      </c>
      <c r="CK273" s="59">
        <f t="shared" si="198"/>
        <v>0</v>
      </c>
      <c r="CL273" s="59">
        <f t="shared" si="199"/>
        <v>0</v>
      </c>
      <c r="CM273" s="59">
        <f t="shared" si="200"/>
        <v>0</v>
      </c>
      <c r="CN273" s="59">
        <f t="shared" si="201"/>
        <v>0</v>
      </c>
      <c r="CO273" s="59">
        <f t="shared" si="202"/>
        <v>0</v>
      </c>
      <c r="CP273" s="59">
        <f t="shared" si="203"/>
        <v>0</v>
      </c>
      <c r="CQ273" s="59">
        <f t="shared" si="204"/>
        <v>0</v>
      </c>
      <c r="CR273" s="59">
        <f t="shared" si="205"/>
        <v>0</v>
      </c>
      <c r="CS273" s="59">
        <f t="shared" si="206"/>
        <v>0</v>
      </c>
      <c r="CT273" s="59">
        <f t="shared" si="207"/>
        <v>0</v>
      </c>
      <c r="CU273" s="59">
        <f t="shared" si="208"/>
        <v>0</v>
      </c>
      <c r="CV273" s="59">
        <f t="shared" si="209"/>
        <v>0</v>
      </c>
      <c r="CW273" s="59">
        <f t="shared" si="210"/>
        <v>0</v>
      </c>
      <c r="CX273" s="59">
        <f t="shared" si="211"/>
        <v>0</v>
      </c>
      <c r="CY273" s="59">
        <f t="shared" si="212"/>
        <v>0</v>
      </c>
      <c r="CZ273" s="59">
        <f t="shared" si="213"/>
        <v>0</v>
      </c>
      <c r="DA273" s="59">
        <f t="shared" si="214"/>
        <v>0</v>
      </c>
      <c r="DB273" s="59">
        <f t="shared" si="215"/>
        <v>0</v>
      </c>
      <c r="DE273">
        <f t="shared" si="197"/>
        <v>268</v>
      </c>
      <c r="DF273" t="str">
        <f t="shared" si="216"/>
        <v/>
      </c>
      <c r="DG273" s="59">
        <f>IF($C273&lt;&gt;0,SUM($CK274:CK274),0)</f>
        <v>0</v>
      </c>
      <c r="DH273" s="59">
        <f>IF($C273&lt;&gt;0,SUM($CK274:CL274),0)</f>
        <v>0</v>
      </c>
      <c r="DI273" s="59">
        <f>IF($C273&lt;&gt;0,SUM($CK274:CM274),0)</f>
        <v>0</v>
      </c>
      <c r="DJ273" s="59">
        <f>IF($C273&lt;&gt;0,SUM($CK274:CN274),0)</f>
        <v>0</v>
      </c>
      <c r="DK273" s="59">
        <f>IF($C273&lt;&gt;0,SUM($CK274:CO274),0)</f>
        <v>0</v>
      </c>
      <c r="DL273" s="59">
        <f>IF($C273&lt;&gt;0,SUM($CK274:CP274),0)</f>
        <v>0</v>
      </c>
      <c r="DM273" s="59">
        <f>IF($C273&lt;&gt;0,SUM($CK274:CQ274),0)</f>
        <v>0</v>
      </c>
      <c r="DN273" s="59">
        <f>IF($C273&lt;&gt;0,SUM($CK274:CR274),0)</f>
        <v>0</v>
      </c>
      <c r="DO273" s="59">
        <f>IF($C273&lt;&gt;0,SUM($CK274:CS274),0)</f>
        <v>0</v>
      </c>
      <c r="DP273" s="59">
        <f>IF($C273&lt;&gt;0,SUM($CK274:CT274),0)</f>
        <v>0</v>
      </c>
      <c r="DQ273" s="59">
        <f>IF($C273&lt;&gt;0,SUM($CK274:CU274),0)</f>
        <v>0</v>
      </c>
      <c r="DR273" s="59">
        <f>IF($C273&lt;&gt;0,SUM($CK274:CV274),0)</f>
        <v>0</v>
      </c>
      <c r="DS273" s="59">
        <f>IF($C273&lt;&gt;0,SUM($CK274:CW274),0)</f>
        <v>0</v>
      </c>
      <c r="DT273" s="59">
        <f>IF($C273&lt;&gt;0,SUM($CK274:CX274),0)</f>
        <v>0</v>
      </c>
      <c r="DU273" s="59">
        <f>IF($C273&lt;&gt;0,SUM($CK274:CY274),0)</f>
        <v>0</v>
      </c>
      <c r="DV273" s="59">
        <f>IF($C273&lt;&gt;0,SUM($CK274:CZ274),0)</f>
        <v>0</v>
      </c>
      <c r="DW273" s="59">
        <f>IF($C273&lt;&gt;0,SUM($CK274:DA274),0)</f>
        <v>0</v>
      </c>
      <c r="DX273" s="59">
        <f>IF($C273&lt;&gt;0,SUM($CK274:DB274),0)</f>
        <v>0</v>
      </c>
      <c r="DY273" s="952" t="str">
        <f t="shared" si="220"/>
        <v/>
      </c>
    </row>
    <row r="274" spans="1:129" ht="13.5" hidden="1" thickBot="1">
      <c r="A274" s="3" t="str">
        <f t="shared" si="221"/>
        <v/>
      </c>
      <c r="B274" s="805">
        <f>Dados_GLOBAL_Inicial!E274</f>
        <v>0</v>
      </c>
      <c r="C274" s="953">
        <f>IF(IFERROR(VALUE(Dados_GLOBAL_Inicial!F274),0)=0,0,Dados_GLOBAL_Inicial!F274)</f>
        <v>0</v>
      </c>
      <c r="D274" s="830">
        <f>Dados_GLOBAL_Inicial!G274</f>
        <v>0</v>
      </c>
      <c r="E274" s="830" t="str">
        <f>IF(IFERROR(VLOOKUP(F274,Cod_Gde_Itens!$A$1:$B$80,2,FALSE),0)&gt;549,IFERROR(VLOOKUP(F274,Cod_Gde_Itens!$A$1:$B$80,2,FALSE),0),IF(Dados_GLOBAL_Inicial!H274=0,"",Dados_GLOBAL_Inicial!H274))</f>
        <v/>
      </c>
      <c r="F274" s="823">
        <f>Dados_GLOBAL_Inicial!I274</f>
        <v>0</v>
      </c>
      <c r="G274" s="824">
        <f>Dados_GLOBAL_Inicial!J274</f>
        <v>0</v>
      </c>
      <c r="H274" s="454">
        <f>Dados_GLOBAL_Inicial!K274</f>
        <v>0</v>
      </c>
      <c r="I274" s="970">
        <f>SUM('MEDIÇÃO_OBJETO (1)'!I274)</f>
        <v>0</v>
      </c>
      <c r="J274" s="455">
        <f t="shared" si="186"/>
        <v>0</v>
      </c>
      <c r="K274" s="451">
        <f t="shared" si="187"/>
        <v>0</v>
      </c>
      <c r="L274" s="452">
        <f t="shared" si="188"/>
        <v>0</v>
      </c>
      <c r="M274" s="809">
        <f t="shared" si="189"/>
        <v>0</v>
      </c>
      <c r="N274" s="810">
        <f>IF(IFERROR(VALUE(Dados_GLOBAL_Inicial!L274),0)=0,0,Dados_GLOBAL_Inicial!L274)</f>
        <v>0</v>
      </c>
      <c r="O274" s="812">
        <f>SUM('MEDIÇÃO_OBJETO (1)'!O274)</f>
        <v>0</v>
      </c>
      <c r="P274" s="812">
        <f>SUM('MEDIÇÃO_OBJETO (1)'!P274)</f>
        <v>0</v>
      </c>
      <c r="Q274" s="813">
        <f t="shared" si="190"/>
        <v>0</v>
      </c>
      <c r="R274" s="951"/>
      <c r="S274" s="815">
        <f>SUM('MEDIÇÃO_OBJETO (1)'!S274)</f>
        <v>0</v>
      </c>
      <c r="T274" s="815">
        <f>SUM('MEDIÇÃO_OBJETO (1)'!T274)</f>
        <v>0</v>
      </c>
      <c r="V274" s="19"/>
      <c r="W274" s="978">
        <f t="shared" si="191"/>
        <v>0</v>
      </c>
      <c r="X274" s="816">
        <f t="shared" si="192"/>
        <v>0</v>
      </c>
      <c r="Y274" s="816">
        <f t="shared" si="193"/>
        <v>0</v>
      </c>
      <c r="Z274" s="817">
        <f t="shared" si="194"/>
        <v>0</v>
      </c>
      <c r="AB274" s="453">
        <f t="shared" si="217"/>
        <v>0</v>
      </c>
      <c r="AC274" s="14">
        <f t="shared" si="195"/>
        <v>0</v>
      </c>
      <c r="AD274" s="819"/>
      <c r="AE274" s="631">
        <f t="shared" si="218"/>
        <v>0</v>
      </c>
      <c r="AF274" s="818">
        <f>SUM('MEDIÇÃO_OBJETO (1)'!AG274)</f>
        <v>0</v>
      </c>
      <c r="AG274" s="541">
        <f>SUM('MEDIÇÃO_OBJETO (1)'!AH274)</f>
        <v>0</v>
      </c>
      <c r="AH274" s="541">
        <f>SUM('MEDIÇÃO_OBJETO (1)'!AI274)</f>
        <v>0</v>
      </c>
      <c r="AI274" s="541">
        <f>SUM('MEDIÇÃO_OBJETO (1)'!AJ274)</f>
        <v>0</v>
      </c>
      <c r="AJ274" s="541">
        <f>SUM('MEDIÇÃO_OBJETO (1)'!AK274)</f>
        <v>0</v>
      </c>
      <c r="AK274" s="541">
        <f>SUM('MEDIÇÃO_OBJETO (1)'!AL274)</f>
        <v>0</v>
      </c>
      <c r="AL274" s="541">
        <f>SUM('MEDIÇÃO_OBJETO (1)'!AM274)</f>
        <v>0</v>
      </c>
      <c r="AM274" s="541">
        <f>SUM('MEDIÇÃO_OBJETO (1)'!AN274)</f>
        <v>0</v>
      </c>
      <c r="AN274" s="541">
        <f>SUM('MEDIÇÃO_OBJETO (1)'!AO274)</f>
        <v>0</v>
      </c>
      <c r="AO274" s="541">
        <f>SUM('MEDIÇÃO_OBJETO (1)'!AP274)</f>
        <v>0</v>
      </c>
      <c r="AP274" s="541">
        <f>SUM('MEDIÇÃO_OBJETO (1)'!AQ274)</f>
        <v>0</v>
      </c>
      <c r="AQ274" s="541">
        <f>SUM('MEDIÇÃO_OBJETO (1)'!AR274)</f>
        <v>0</v>
      </c>
      <c r="AR274" s="541">
        <f>SUM('MEDIÇÃO_OBJETO (1)'!AS274)</f>
        <v>0</v>
      </c>
      <c r="AS274" s="541">
        <f>SUM('MEDIÇÃO_OBJETO (1)'!AT274)</f>
        <v>0</v>
      </c>
      <c r="AT274" s="541">
        <f>SUM('MEDIÇÃO_OBJETO (1)'!AU274)</f>
        <v>0</v>
      </c>
      <c r="AU274" s="541">
        <f>SUM('MEDIÇÃO_OBJETO (1)'!AV274)</f>
        <v>0</v>
      </c>
      <c r="AV274" s="541">
        <f>SUM('MEDIÇÃO_OBJETO (1)'!AW274)</f>
        <v>0</v>
      </c>
      <c r="AW274" s="541">
        <f>SUM('MEDIÇÃO_OBJETO (1)'!AX274)</f>
        <v>0</v>
      </c>
      <c r="AX274" s="977"/>
      <c r="BN274" s="992">
        <f t="shared" si="196"/>
        <v>0</v>
      </c>
      <c r="BO274" s="538">
        <f t="shared" si="219"/>
        <v>0</v>
      </c>
      <c r="BP274" s="987">
        <f>IF(RESUMO_GLOBAL!$X$53="a",ROUND(AF274*$N274,RESUMO_GLOBAL!$X$54),IF(RESUMO_GLOBAL!$X$53="t",TRUNC(AF274*$N274,RESUMO_GLOBAL!$X$54),AF274*$N274))</f>
        <v>0</v>
      </c>
      <c r="BQ274" s="987">
        <f>IF(RESUMO_GLOBAL!$X$53="a",ROUND(AG274*$N274,RESUMO_GLOBAL!$X$54),IF(RESUMO_GLOBAL!$X$53="t",TRUNC(AG274*$N274,RESUMO_GLOBAL!$X$54),AG274*$N274))</f>
        <v>0</v>
      </c>
      <c r="BR274" s="987">
        <f>IF(RESUMO_GLOBAL!$X$53="a",ROUND(AH274*$N274,RESUMO_GLOBAL!$X$54),IF(RESUMO_GLOBAL!$X$53="t",TRUNC(AH274*$N274,RESUMO_GLOBAL!$X$54),AH274*$N274))</f>
        <v>0</v>
      </c>
      <c r="BS274" s="987">
        <f>IF(RESUMO_GLOBAL!$X$53="a",ROUND(AI274*$N274,RESUMO_GLOBAL!$X$54),IF(RESUMO_GLOBAL!$X$53="t",TRUNC(AI274*$N274,RESUMO_GLOBAL!$X$54),AI274*$N274))</f>
        <v>0</v>
      </c>
      <c r="BT274" s="987">
        <f>IF(RESUMO_GLOBAL!$X$53="a",ROUND(AJ274*$N274,RESUMO_GLOBAL!$X$54),IF(RESUMO_GLOBAL!$X$53="t",TRUNC(AJ274*$N274,RESUMO_GLOBAL!$X$54),AJ274*$N274))</f>
        <v>0</v>
      </c>
      <c r="BU274" s="987">
        <f>IF(RESUMO_GLOBAL!$X$53="a",ROUND(AK274*$N274,RESUMO_GLOBAL!$X$54),IF(RESUMO_GLOBAL!$X$53="t",TRUNC(AK274*$N274,RESUMO_GLOBAL!$X$54),AK274*$N274))</f>
        <v>0</v>
      </c>
      <c r="BV274" s="987">
        <f>IF(RESUMO_GLOBAL!$X$53="a",ROUND(AL274*$N274,RESUMO_GLOBAL!$X$54),IF(RESUMO_GLOBAL!$X$53="t",TRUNC(AL274*$N274,RESUMO_GLOBAL!$X$54),AL274*$N274))</f>
        <v>0</v>
      </c>
      <c r="BW274" s="987">
        <f>IF(RESUMO_GLOBAL!$X$53="a",ROUND(AM274*$N274,RESUMO_GLOBAL!$X$54),IF(RESUMO_GLOBAL!$X$53="t",TRUNC(AM274*$N274,RESUMO_GLOBAL!$X$54),AM274*$N274))</f>
        <v>0</v>
      </c>
      <c r="BX274" s="987">
        <f>IF(RESUMO_GLOBAL!$X$53="a",ROUND(AN274*$N274,RESUMO_GLOBAL!$X$54),IF(RESUMO_GLOBAL!$X$53="t",TRUNC(AN274*$N274,RESUMO_GLOBAL!$X$54),AN274*$N274))</f>
        <v>0</v>
      </c>
      <c r="BY274" s="987">
        <f>IF(RESUMO_GLOBAL!$X$53="a",ROUND(AO274*$N274,RESUMO_GLOBAL!$X$54),IF(RESUMO_GLOBAL!$X$53="t",TRUNC(AO274*$N274,RESUMO_GLOBAL!$X$54),AO274*$N274))</f>
        <v>0</v>
      </c>
      <c r="BZ274" s="987">
        <f>IF(RESUMO_GLOBAL!$X$53="a",ROUND(AP274*$N274,RESUMO_GLOBAL!$X$54),IF(RESUMO_GLOBAL!$X$53="t",TRUNC(AP274*$N274,RESUMO_GLOBAL!$X$54),AP274*$N274))</f>
        <v>0</v>
      </c>
      <c r="CA274" s="987">
        <f>IF(RESUMO_GLOBAL!$X$53="a",ROUND(AQ274*$N274,RESUMO_GLOBAL!$X$54),IF(RESUMO_GLOBAL!$X$53="t",TRUNC(AQ274*$N274,RESUMO_GLOBAL!$X$54),AQ274*$N274))</f>
        <v>0</v>
      </c>
      <c r="CB274" s="987">
        <f>IF(RESUMO_GLOBAL!$X$53="a",ROUND(AR274*$N274,RESUMO_GLOBAL!$X$54),IF(RESUMO_GLOBAL!$X$53="t",TRUNC(AR274*$N274,RESUMO_GLOBAL!$X$54),AR274*$N274))</f>
        <v>0</v>
      </c>
      <c r="CC274" s="987">
        <f>IF(RESUMO_GLOBAL!$X$53="a",ROUND(AS274*$N274,RESUMO_GLOBAL!$X$54),IF(RESUMO_GLOBAL!$X$53="t",TRUNC(AS274*$N274,RESUMO_GLOBAL!$X$54),AS274*$N274))</f>
        <v>0</v>
      </c>
      <c r="CD274" s="987">
        <f>IF(RESUMO_GLOBAL!$X$53="a",ROUND(AT274*$N274,RESUMO_GLOBAL!$X$54),IF(RESUMO_GLOBAL!$X$53="t",TRUNC(AT274*$N274,RESUMO_GLOBAL!$X$54),AT274*$N274))</f>
        <v>0</v>
      </c>
      <c r="CE274" s="987">
        <f>IF(RESUMO_GLOBAL!$X$53="a",ROUND(AU274*$N274,RESUMO_GLOBAL!$X$54),IF(RESUMO_GLOBAL!$X$53="t",TRUNC(AU274*$N274,RESUMO_GLOBAL!$X$54),AU274*$N274))</f>
        <v>0</v>
      </c>
      <c r="CF274" s="987">
        <f>IF(RESUMO_GLOBAL!$X$53="a",ROUND(AV274*$N274,RESUMO_GLOBAL!$X$54),IF(RESUMO_GLOBAL!$X$53="t",TRUNC(AV274*$N274,RESUMO_GLOBAL!$X$54),AV274*$N274))</f>
        <v>0</v>
      </c>
      <c r="CG274" s="987">
        <f>IF(RESUMO_GLOBAL!$X$53="a",ROUND(AW274*$N274,RESUMO_GLOBAL!$X$54),IF(RESUMO_GLOBAL!$X$53="t",TRUNC(AW274*$N274,RESUMO_GLOBAL!$X$54),AW274*$N274))</f>
        <v>0</v>
      </c>
      <c r="CK274" s="59">
        <f t="shared" si="198"/>
        <v>0</v>
      </c>
      <c r="CL274" s="59">
        <f t="shared" si="199"/>
        <v>0</v>
      </c>
      <c r="CM274" s="59">
        <f t="shared" si="200"/>
        <v>0</v>
      </c>
      <c r="CN274" s="59">
        <f t="shared" si="201"/>
        <v>0</v>
      </c>
      <c r="CO274" s="59">
        <f t="shared" si="202"/>
        <v>0</v>
      </c>
      <c r="CP274" s="59">
        <f t="shared" si="203"/>
        <v>0</v>
      </c>
      <c r="CQ274" s="59">
        <f t="shared" si="204"/>
        <v>0</v>
      </c>
      <c r="CR274" s="59">
        <f t="shared" si="205"/>
        <v>0</v>
      </c>
      <c r="CS274" s="59">
        <f t="shared" si="206"/>
        <v>0</v>
      </c>
      <c r="CT274" s="59">
        <f t="shared" si="207"/>
        <v>0</v>
      </c>
      <c r="CU274" s="59">
        <f t="shared" si="208"/>
        <v>0</v>
      </c>
      <c r="CV274" s="59">
        <f t="shared" si="209"/>
        <v>0</v>
      </c>
      <c r="CW274" s="59">
        <f t="shared" si="210"/>
        <v>0</v>
      </c>
      <c r="CX274" s="59">
        <f t="shared" si="211"/>
        <v>0</v>
      </c>
      <c r="CY274" s="59">
        <f t="shared" si="212"/>
        <v>0</v>
      </c>
      <c r="CZ274" s="59">
        <f t="shared" si="213"/>
        <v>0</v>
      </c>
      <c r="DA274" s="59">
        <f t="shared" si="214"/>
        <v>0</v>
      </c>
      <c r="DB274" s="59">
        <f t="shared" si="215"/>
        <v>0</v>
      </c>
      <c r="DE274">
        <f t="shared" si="197"/>
        <v>269</v>
      </c>
      <c r="DF274" t="str">
        <f t="shared" si="216"/>
        <v/>
      </c>
      <c r="DG274" s="59">
        <f>IF($C274&lt;&gt;0,SUM($CK275:CK275),0)</f>
        <v>0</v>
      </c>
      <c r="DH274" s="59">
        <f>IF($C274&lt;&gt;0,SUM($CK275:CL275),0)</f>
        <v>0</v>
      </c>
      <c r="DI274" s="59">
        <f>IF($C274&lt;&gt;0,SUM($CK275:CM275),0)</f>
        <v>0</v>
      </c>
      <c r="DJ274" s="59">
        <f>IF($C274&lt;&gt;0,SUM($CK275:CN275),0)</f>
        <v>0</v>
      </c>
      <c r="DK274" s="59">
        <f>IF($C274&lt;&gt;0,SUM($CK275:CO275),0)</f>
        <v>0</v>
      </c>
      <c r="DL274" s="59">
        <f>IF($C274&lt;&gt;0,SUM($CK275:CP275),0)</f>
        <v>0</v>
      </c>
      <c r="DM274" s="59">
        <f>IF($C274&lt;&gt;0,SUM($CK275:CQ275),0)</f>
        <v>0</v>
      </c>
      <c r="DN274" s="59">
        <f>IF($C274&lt;&gt;0,SUM($CK275:CR275),0)</f>
        <v>0</v>
      </c>
      <c r="DO274" s="59">
        <f>IF($C274&lt;&gt;0,SUM($CK275:CS275),0)</f>
        <v>0</v>
      </c>
      <c r="DP274" s="59">
        <f>IF($C274&lt;&gt;0,SUM($CK275:CT275),0)</f>
        <v>0</v>
      </c>
      <c r="DQ274" s="59">
        <f>IF($C274&lt;&gt;0,SUM($CK275:CU275),0)</f>
        <v>0</v>
      </c>
      <c r="DR274" s="59">
        <f>IF($C274&lt;&gt;0,SUM($CK275:CV275),0)</f>
        <v>0</v>
      </c>
      <c r="DS274" s="59">
        <f>IF($C274&lt;&gt;0,SUM($CK275:CW275),0)</f>
        <v>0</v>
      </c>
      <c r="DT274" s="59">
        <f>IF($C274&lt;&gt;0,SUM($CK275:CX275),0)</f>
        <v>0</v>
      </c>
      <c r="DU274" s="59">
        <f>IF($C274&lt;&gt;0,SUM($CK275:CY275),0)</f>
        <v>0</v>
      </c>
      <c r="DV274" s="59">
        <f>IF($C274&lt;&gt;0,SUM($CK275:CZ275),0)</f>
        <v>0</v>
      </c>
      <c r="DW274" s="59">
        <f>IF($C274&lt;&gt;0,SUM($CK275:DA275),0)</f>
        <v>0</v>
      </c>
      <c r="DX274" s="59">
        <f>IF($C274&lt;&gt;0,SUM($CK275:DB275),0)</f>
        <v>0</v>
      </c>
      <c r="DY274" s="952" t="str">
        <f t="shared" si="220"/>
        <v/>
      </c>
    </row>
    <row r="275" spans="1:129" ht="13.5" hidden="1" thickBot="1">
      <c r="A275" s="3" t="str">
        <f t="shared" si="221"/>
        <v/>
      </c>
      <c r="B275" s="805">
        <f>Dados_GLOBAL_Inicial!E275</f>
        <v>0</v>
      </c>
      <c r="C275" s="953">
        <f>IF(IFERROR(VALUE(Dados_GLOBAL_Inicial!F275),0)=0,0,Dados_GLOBAL_Inicial!F275)</f>
        <v>0</v>
      </c>
      <c r="D275" s="830">
        <f>Dados_GLOBAL_Inicial!G275</f>
        <v>0</v>
      </c>
      <c r="E275" s="830" t="str">
        <f>IF(IFERROR(VLOOKUP(F275,Cod_Gde_Itens!$A$1:$B$80,2,FALSE),0)&gt;549,IFERROR(VLOOKUP(F275,Cod_Gde_Itens!$A$1:$B$80,2,FALSE),0),IF(Dados_GLOBAL_Inicial!H275=0,"",Dados_GLOBAL_Inicial!H275))</f>
        <v/>
      </c>
      <c r="F275" s="823">
        <f>Dados_GLOBAL_Inicial!I275</f>
        <v>0</v>
      </c>
      <c r="G275" s="824">
        <f>Dados_GLOBAL_Inicial!J275</f>
        <v>0</v>
      </c>
      <c r="H275" s="454">
        <f>Dados_GLOBAL_Inicial!K275</f>
        <v>0</v>
      </c>
      <c r="I275" s="970">
        <f>SUM('MEDIÇÃO_OBJETO (1)'!I275)</f>
        <v>0</v>
      </c>
      <c r="J275" s="455">
        <f t="shared" si="186"/>
        <v>0</v>
      </c>
      <c r="K275" s="451">
        <f t="shared" si="187"/>
        <v>0</v>
      </c>
      <c r="L275" s="452">
        <f t="shared" si="188"/>
        <v>0</v>
      </c>
      <c r="M275" s="809">
        <f t="shared" si="189"/>
        <v>0</v>
      </c>
      <c r="N275" s="810">
        <f>IF(IFERROR(VALUE(Dados_GLOBAL_Inicial!L275),0)=0,0,Dados_GLOBAL_Inicial!L275)</f>
        <v>0</v>
      </c>
      <c r="O275" s="812">
        <f>SUM('MEDIÇÃO_OBJETO (1)'!O275)</f>
        <v>0</v>
      </c>
      <c r="P275" s="812">
        <f>SUM('MEDIÇÃO_OBJETO (1)'!P275)</f>
        <v>0</v>
      </c>
      <c r="Q275" s="813">
        <f t="shared" si="190"/>
        <v>0</v>
      </c>
      <c r="R275" s="951"/>
      <c r="S275" s="815">
        <f>SUM('MEDIÇÃO_OBJETO (1)'!S275)</f>
        <v>0</v>
      </c>
      <c r="T275" s="815">
        <f>SUM('MEDIÇÃO_OBJETO (1)'!T275)</f>
        <v>0</v>
      </c>
      <c r="V275" s="19"/>
      <c r="W275" s="978">
        <f t="shared" si="191"/>
        <v>0</v>
      </c>
      <c r="X275" s="816">
        <f t="shared" si="192"/>
        <v>0</v>
      </c>
      <c r="Y275" s="816">
        <f t="shared" si="193"/>
        <v>0</v>
      </c>
      <c r="Z275" s="817">
        <f t="shared" si="194"/>
        <v>0</v>
      </c>
      <c r="AB275" s="453">
        <f t="shared" si="217"/>
        <v>0</v>
      </c>
      <c r="AC275" s="14">
        <f t="shared" si="195"/>
        <v>0</v>
      </c>
      <c r="AD275" s="819"/>
      <c r="AE275" s="631">
        <f t="shared" si="218"/>
        <v>0</v>
      </c>
      <c r="AF275" s="818">
        <f>SUM('MEDIÇÃO_OBJETO (1)'!AG275)</f>
        <v>0</v>
      </c>
      <c r="AG275" s="541">
        <f>SUM('MEDIÇÃO_OBJETO (1)'!AH275)</f>
        <v>0</v>
      </c>
      <c r="AH275" s="541">
        <f>SUM('MEDIÇÃO_OBJETO (1)'!AI275)</f>
        <v>0</v>
      </c>
      <c r="AI275" s="541">
        <f>SUM('MEDIÇÃO_OBJETO (1)'!AJ275)</f>
        <v>0</v>
      </c>
      <c r="AJ275" s="541">
        <f>SUM('MEDIÇÃO_OBJETO (1)'!AK275)</f>
        <v>0</v>
      </c>
      <c r="AK275" s="541">
        <f>SUM('MEDIÇÃO_OBJETO (1)'!AL275)</f>
        <v>0</v>
      </c>
      <c r="AL275" s="541">
        <f>SUM('MEDIÇÃO_OBJETO (1)'!AM275)</f>
        <v>0</v>
      </c>
      <c r="AM275" s="541">
        <f>SUM('MEDIÇÃO_OBJETO (1)'!AN275)</f>
        <v>0</v>
      </c>
      <c r="AN275" s="541">
        <f>SUM('MEDIÇÃO_OBJETO (1)'!AO275)</f>
        <v>0</v>
      </c>
      <c r="AO275" s="541">
        <f>SUM('MEDIÇÃO_OBJETO (1)'!AP275)</f>
        <v>0</v>
      </c>
      <c r="AP275" s="541">
        <f>SUM('MEDIÇÃO_OBJETO (1)'!AQ275)</f>
        <v>0</v>
      </c>
      <c r="AQ275" s="541">
        <f>SUM('MEDIÇÃO_OBJETO (1)'!AR275)</f>
        <v>0</v>
      </c>
      <c r="AR275" s="541">
        <f>SUM('MEDIÇÃO_OBJETO (1)'!AS275)</f>
        <v>0</v>
      </c>
      <c r="AS275" s="541">
        <f>SUM('MEDIÇÃO_OBJETO (1)'!AT275)</f>
        <v>0</v>
      </c>
      <c r="AT275" s="541">
        <f>SUM('MEDIÇÃO_OBJETO (1)'!AU275)</f>
        <v>0</v>
      </c>
      <c r="AU275" s="541">
        <f>SUM('MEDIÇÃO_OBJETO (1)'!AV275)</f>
        <v>0</v>
      </c>
      <c r="AV275" s="541">
        <f>SUM('MEDIÇÃO_OBJETO (1)'!AW275)</f>
        <v>0</v>
      </c>
      <c r="AW275" s="541">
        <f>SUM('MEDIÇÃO_OBJETO (1)'!AX275)</f>
        <v>0</v>
      </c>
      <c r="AX275" s="977"/>
      <c r="BN275" s="992">
        <f t="shared" si="196"/>
        <v>0</v>
      </c>
      <c r="BO275" s="538">
        <f t="shared" si="219"/>
        <v>0</v>
      </c>
      <c r="BP275" s="987">
        <f>IF(RESUMO_GLOBAL!$X$53="a",ROUND(AF275*$N275,RESUMO_GLOBAL!$X$54),IF(RESUMO_GLOBAL!$X$53="t",TRUNC(AF275*$N275,RESUMO_GLOBAL!$X$54),AF275*$N275))</f>
        <v>0</v>
      </c>
      <c r="BQ275" s="987">
        <f>IF(RESUMO_GLOBAL!$X$53="a",ROUND(AG275*$N275,RESUMO_GLOBAL!$X$54),IF(RESUMO_GLOBAL!$X$53="t",TRUNC(AG275*$N275,RESUMO_GLOBAL!$X$54),AG275*$N275))</f>
        <v>0</v>
      </c>
      <c r="BR275" s="987">
        <f>IF(RESUMO_GLOBAL!$X$53="a",ROUND(AH275*$N275,RESUMO_GLOBAL!$X$54),IF(RESUMO_GLOBAL!$X$53="t",TRUNC(AH275*$N275,RESUMO_GLOBAL!$X$54),AH275*$N275))</f>
        <v>0</v>
      </c>
      <c r="BS275" s="987">
        <f>IF(RESUMO_GLOBAL!$X$53="a",ROUND(AI275*$N275,RESUMO_GLOBAL!$X$54),IF(RESUMO_GLOBAL!$X$53="t",TRUNC(AI275*$N275,RESUMO_GLOBAL!$X$54),AI275*$N275))</f>
        <v>0</v>
      </c>
      <c r="BT275" s="987">
        <f>IF(RESUMO_GLOBAL!$X$53="a",ROUND(AJ275*$N275,RESUMO_GLOBAL!$X$54),IF(RESUMO_GLOBAL!$X$53="t",TRUNC(AJ275*$N275,RESUMO_GLOBAL!$X$54),AJ275*$N275))</f>
        <v>0</v>
      </c>
      <c r="BU275" s="987">
        <f>IF(RESUMO_GLOBAL!$X$53="a",ROUND(AK275*$N275,RESUMO_GLOBAL!$X$54),IF(RESUMO_GLOBAL!$X$53="t",TRUNC(AK275*$N275,RESUMO_GLOBAL!$X$54),AK275*$N275))</f>
        <v>0</v>
      </c>
      <c r="BV275" s="987">
        <f>IF(RESUMO_GLOBAL!$X$53="a",ROUND(AL275*$N275,RESUMO_GLOBAL!$X$54),IF(RESUMO_GLOBAL!$X$53="t",TRUNC(AL275*$N275,RESUMO_GLOBAL!$X$54),AL275*$N275))</f>
        <v>0</v>
      </c>
      <c r="BW275" s="987">
        <f>IF(RESUMO_GLOBAL!$X$53="a",ROUND(AM275*$N275,RESUMO_GLOBAL!$X$54),IF(RESUMO_GLOBAL!$X$53="t",TRUNC(AM275*$N275,RESUMO_GLOBAL!$X$54),AM275*$N275))</f>
        <v>0</v>
      </c>
      <c r="BX275" s="987">
        <f>IF(RESUMO_GLOBAL!$X$53="a",ROUND(AN275*$N275,RESUMO_GLOBAL!$X$54),IF(RESUMO_GLOBAL!$X$53="t",TRUNC(AN275*$N275,RESUMO_GLOBAL!$X$54),AN275*$N275))</f>
        <v>0</v>
      </c>
      <c r="BY275" s="987">
        <f>IF(RESUMO_GLOBAL!$X$53="a",ROUND(AO275*$N275,RESUMO_GLOBAL!$X$54),IF(RESUMO_GLOBAL!$X$53="t",TRUNC(AO275*$N275,RESUMO_GLOBAL!$X$54),AO275*$N275))</f>
        <v>0</v>
      </c>
      <c r="BZ275" s="987">
        <f>IF(RESUMO_GLOBAL!$X$53="a",ROUND(AP275*$N275,RESUMO_GLOBAL!$X$54),IF(RESUMO_GLOBAL!$X$53="t",TRUNC(AP275*$N275,RESUMO_GLOBAL!$X$54),AP275*$N275))</f>
        <v>0</v>
      </c>
      <c r="CA275" s="987">
        <f>IF(RESUMO_GLOBAL!$X$53="a",ROUND(AQ275*$N275,RESUMO_GLOBAL!$X$54),IF(RESUMO_GLOBAL!$X$53="t",TRUNC(AQ275*$N275,RESUMO_GLOBAL!$X$54),AQ275*$N275))</f>
        <v>0</v>
      </c>
      <c r="CB275" s="987">
        <f>IF(RESUMO_GLOBAL!$X$53="a",ROUND(AR275*$N275,RESUMO_GLOBAL!$X$54),IF(RESUMO_GLOBAL!$X$53="t",TRUNC(AR275*$N275,RESUMO_GLOBAL!$X$54),AR275*$N275))</f>
        <v>0</v>
      </c>
      <c r="CC275" s="987">
        <f>IF(RESUMO_GLOBAL!$X$53="a",ROUND(AS275*$N275,RESUMO_GLOBAL!$X$54),IF(RESUMO_GLOBAL!$X$53="t",TRUNC(AS275*$N275,RESUMO_GLOBAL!$X$54),AS275*$N275))</f>
        <v>0</v>
      </c>
      <c r="CD275" s="987">
        <f>IF(RESUMO_GLOBAL!$X$53="a",ROUND(AT275*$N275,RESUMO_GLOBAL!$X$54),IF(RESUMO_GLOBAL!$X$53="t",TRUNC(AT275*$N275,RESUMO_GLOBAL!$X$54),AT275*$N275))</f>
        <v>0</v>
      </c>
      <c r="CE275" s="987">
        <f>IF(RESUMO_GLOBAL!$X$53="a",ROUND(AU275*$N275,RESUMO_GLOBAL!$X$54),IF(RESUMO_GLOBAL!$X$53="t",TRUNC(AU275*$N275,RESUMO_GLOBAL!$X$54),AU275*$N275))</f>
        <v>0</v>
      </c>
      <c r="CF275" s="987">
        <f>IF(RESUMO_GLOBAL!$X$53="a",ROUND(AV275*$N275,RESUMO_GLOBAL!$X$54),IF(RESUMO_GLOBAL!$X$53="t",TRUNC(AV275*$N275,RESUMO_GLOBAL!$X$54),AV275*$N275))</f>
        <v>0</v>
      </c>
      <c r="CG275" s="987">
        <f>IF(RESUMO_GLOBAL!$X$53="a",ROUND(AW275*$N275,RESUMO_GLOBAL!$X$54),IF(RESUMO_GLOBAL!$X$53="t",TRUNC(AW275*$N275,RESUMO_GLOBAL!$X$54),AW275*$N275))</f>
        <v>0</v>
      </c>
      <c r="CK275" s="59">
        <f t="shared" si="198"/>
        <v>0</v>
      </c>
      <c r="CL275" s="59">
        <f t="shared" si="199"/>
        <v>0</v>
      </c>
      <c r="CM275" s="59">
        <f t="shared" si="200"/>
        <v>0</v>
      </c>
      <c r="CN275" s="59">
        <f t="shared" si="201"/>
        <v>0</v>
      </c>
      <c r="CO275" s="59">
        <f t="shared" si="202"/>
        <v>0</v>
      </c>
      <c r="CP275" s="59">
        <f t="shared" si="203"/>
        <v>0</v>
      </c>
      <c r="CQ275" s="59">
        <f t="shared" si="204"/>
        <v>0</v>
      </c>
      <c r="CR275" s="59">
        <f t="shared" si="205"/>
        <v>0</v>
      </c>
      <c r="CS275" s="59">
        <f t="shared" si="206"/>
        <v>0</v>
      </c>
      <c r="CT275" s="59">
        <f t="shared" si="207"/>
        <v>0</v>
      </c>
      <c r="CU275" s="59">
        <f t="shared" si="208"/>
        <v>0</v>
      </c>
      <c r="CV275" s="59">
        <f t="shared" si="209"/>
        <v>0</v>
      </c>
      <c r="CW275" s="59">
        <f t="shared" si="210"/>
        <v>0</v>
      </c>
      <c r="CX275" s="59">
        <f t="shared" si="211"/>
        <v>0</v>
      </c>
      <c r="CY275" s="59">
        <f t="shared" si="212"/>
        <v>0</v>
      </c>
      <c r="CZ275" s="59">
        <f t="shared" si="213"/>
        <v>0</v>
      </c>
      <c r="DA275" s="59">
        <f t="shared" si="214"/>
        <v>0</v>
      </c>
      <c r="DB275" s="59">
        <f t="shared" si="215"/>
        <v>0</v>
      </c>
      <c r="DE275">
        <f t="shared" si="197"/>
        <v>270</v>
      </c>
      <c r="DF275" t="str">
        <f t="shared" si="216"/>
        <v/>
      </c>
      <c r="DG275" s="59">
        <f>IF($C275&lt;&gt;0,SUM($CK276:CK276),0)</f>
        <v>0</v>
      </c>
      <c r="DH275" s="59">
        <f>IF($C275&lt;&gt;0,SUM($CK276:CL276),0)</f>
        <v>0</v>
      </c>
      <c r="DI275" s="59">
        <f>IF($C275&lt;&gt;0,SUM($CK276:CM276),0)</f>
        <v>0</v>
      </c>
      <c r="DJ275" s="59">
        <f>IF($C275&lt;&gt;0,SUM($CK276:CN276),0)</f>
        <v>0</v>
      </c>
      <c r="DK275" s="59">
        <f>IF($C275&lt;&gt;0,SUM($CK276:CO276),0)</f>
        <v>0</v>
      </c>
      <c r="DL275" s="59">
        <f>IF($C275&lt;&gt;0,SUM($CK276:CP276),0)</f>
        <v>0</v>
      </c>
      <c r="DM275" s="59">
        <f>IF($C275&lt;&gt;0,SUM($CK276:CQ276),0)</f>
        <v>0</v>
      </c>
      <c r="DN275" s="59">
        <f>IF($C275&lt;&gt;0,SUM($CK276:CR276),0)</f>
        <v>0</v>
      </c>
      <c r="DO275" s="59">
        <f>IF($C275&lt;&gt;0,SUM($CK276:CS276),0)</f>
        <v>0</v>
      </c>
      <c r="DP275" s="59">
        <f>IF($C275&lt;&gt;0,SUM($CK276:CT276),0)</f>
        <v>0</v>
      </c>
      <c r="DQ275" s="59">
        <f>IF($C275&lt;&gt;0,SUM($CK276:CU276),0)</f>
        <v>0</v>
      </c>
      <c r="DR275" s="59">
        <f>IF($C275&lt;&gt;0,SUM($CK276:CV276),0)</f>
        <v>0</v>
      </c>
      <c r="DS275" s="59">
        <f>IF($C275&lt;&gt;0,SUM($CK276:CW276),0)</f>
        <v>0</v>
      </c>
      <c r="DT275" s="59">
        <f>IF($C275&lt;&gt;0,SUM($CK276:CX276),0)</f>
        <v>0</v>
      </c>
      <c r="DU275" s="59">
        <f>IF($C275&lt;&gt;0,SUM($CK276:CY276),0)</f>
        <v>0</v>
      </c>
      <c r="DV275" s="59">
        <f>IF($C275&lt;&gt;0,SUM($CK276:CZ276),0)</f>
        <v>0</v>
      </c>
      <c r="DW275" s="59">
        <f>IF($C275&lt;&gt;0,SUM($CK276:DA276),0)</f>
        <v>0</v>
      </c>
      <c r="DX275" s="59">
        <f>IF($C275&lt;&gt;0,SUM($CK276:DB276),0)</f>
        <v>0</v>
      </c>
      <c r="DY275" s="952" t="str">
        <f t="shared" si="220"/>
        <v/>
      </c>
    </row>
    <row r="276" spans="1:129" ht="13.5" hidden="1" thickBot="1">
      <c r="A276" s="3" t="str">
        <f t="shared" si="221"/>
        <v/>
      </c>
      <c r="B276" s="805">
        <f>Dados_GLOBAL_Inicial!E276</f>
        <v>0</v>
      </c>
      <c r="C276" s="953">
        <f>IF(IFERROR(VALUE(Dados_GLOBAL_Inicial!F276),0)=0,0,Dados_GLOBAL_Inicial!F276)</f>
        <v>0</v>
      </c>
      <c r="D276" s="830">
        <f>Dados_GLOBAL_Inicial!G276</f>
        <v>0</v>
      </c>
      <c r="E276" s="830" t="str">
        <f>IF(IFERROR(VLOOKUP(F276,Cod_Gde_Itens!$A$1:$B$80,2,FALSE),0)&gt;549,IFERROR(VLOOKUP(F276,Cod_Gde_Itens!$A$1:$B$80,2,FALSE),0),IF(Dados_GLOBAL_Inicial!H276=0,"",Dados_GLOBAL_Inicial!H276))</f>
        <v/>
      </c>
      <c r="F276" s="823">
        <f>Dados_GLOBAL_Inicial!I276</f>
        <v>0</v>
      </c>
      <c r="G276" s="824">
        <f>Dados_GLOBAL_Inicial!J276</f>
        <v>0</v>
      </c>
      <c r="H276" s="454">
        <f>Dados_GLOBAL_Inicial!K276</f>
        <v>0</v>
      </c>
      <c r="I276" s="970">
        <f>SUM('MEDIÇÃO_OBJETO (1)'!I276)</f>
        <v>0</v>
      </c>
      <c r="J276" s="455">
        <f t="shared" si="186"/>
        <v>0</v>
      </c>
      <c r="K276" s="451">
        <f t="shared" si="187"/>
        <v>0</v>
      </c>
      <c r="L276" s="452">
        <f t="shared" si="188"/>
        <v>0</v>
      </c>
      <c r="M276" s="809">
        <f t="shared" si="189"/>
        <v>0</v>
      </c>
      <c r="N276" s="810">
        <f>IF(IFERROR(VALUE(Dados_GLOBAL_Inicial!L276),0)=0,0,Dados_GLOBAL_Inicial!L276)</f>
        <v>0</v>
      </c>
      <c r="O276" s="812">
        <f>SUM('MEDIÇÃO_OBJETO (1)'!O276)</f>
        <v>0</v>
      </c>
      <c r="P276" s="812">
        <f>SUM('MEDIÇÃO_OBJETO (1)'!P276)</f>
        <v>0</v>
      </c>
      <c r="Q276" s="813">
        <f t="shared" si="190"/>
        <v>0</v>
      </c>
      <c r="R276" s="951"/>
      <c r="S276" s="815">
        <f>SUM('MEDIÇÃO_OBJETO (1)'!S276)</f>
        <v>0</v>
      </c>
      <c r="T276" s="815">
        <f>SUM('MEDIÇÃO_OBJETO (1)'!T276)</f>
        <v>0</v>
      </c>
      <c r="V276" s="19"/>
      <c r="W276" s="978">
        <f t="shared" si="191"/>
        <v>0</v>
      </c>
      <c r="X276" s="816">
        <f t="shared" si="192"/>
        <v>0</v>
      </c>
      <c r="Y276" s="816">
        <f t="shared" si="193"/>
        <v>0</v>
      </c>
      <c r="Z276" s="817">
        <f t="shared" si="194"/>
        <v>0</v>
      </c>
      <c r="AB276" s="453">
        <f t="shared" si="217"/>
        <v>0</v>
      </c>
      <c r="AC276" s="14">
        <f t="shared" si="195"/>
        <v>0</v>
      </c>
      <c r="AD276" s="819"/>
      <c r="AE276" s="631">
        <f t="shared" si="218"/>
        <v>0</v>
      </c>
      <c r="AF276" s="818">
        <f>SUM('MEDIÇÃO_OBJETO (1)'!AG276)</f>
        <v>0</v>
      </c>
      <c r="AG276" s="541">
        <f>SUM('MEDIÇÃO_OBJETO (1)'!AH276)</f>
        <v>0</v>
      </c>
      <c r="AH276" s="541">
        <f>SUM('MEDIÇÃO_OBJETO (1)'!AI276)</f>
        <v>0</v>
      </c>
      <c r="AI276" s="541">
        <f>SUM('MEDIÇÃO_OBJETO (1)'!AJ276)</f>
        <v>0</v>
      </c>
      <c r="AJ276" s="541">
        <f>SUM('MEDIÇÃO_OBJETO (1)'!AK276)</f>
        <v>0</v>
      </c>
      <c r="AK276" s="541">
        <f>SUM('MEDIÇÃO_OBJETO (1)'!AL276)</f>
        <v>0</v>
      </c>
      <c r="AL276" s="541">
        <f>SUM('MEDIÇÃO_OBJETO (1)'!AM276)</f>
        <v>0</v>
      </c>
      <c r="AM276" s="541">
        <f>SUM('MEDIÇÃO_OBJETO (1)'!AN276)</f>
        <v>0</v>
      </c>
      <c r="AN276" s="541">
        <f>SUM('MEDIÇÃO_OBJETO (1)'!AO276)</f>
        <v>0</v>
      </c>
      <c r="AO276" s="541">
        <f>SUM('MEDIÇÃO_OBJETO (1)'!AP276)</f>
        <v>0</v>
      </c>
      <c r="AP276" s="541">
        <f>SUM('MEDIÇÃO_OBJETO (1)'!AQ276)</f>
        <v>0</v>
      </c>
      <c r="AQ276" s="541">
        <f>SUM('MEDIÇÃO_OBJETO (1)'!AR276)</f>
        <v>0</v>
      </c>
      <c r="AR276" s="541">
        <f>SUM('MEDIÇÃO_OBJETO (1)'!AS276)</f>
        <v>0</v>
      </c>
      <c r="AS276" s="541">
        <f>SUM('MEDIÇÃO_OBJETO (1)'!AT276)</f>
        <v>0</v>
      </c>
      <c r="AT276" s="541">
        <f>SUM('MEDIÇÃO_OBJETO (1)'!AU276)</f>
        <v>0</v>
      </c>
      <c r="AU276" s="541">
        <f>SUM('MEDIÇÃO_OBJETO (1)'!AV276)</f>
        <v>0</v>
      </c>
      <c r="AV276" s="541">
        <f>SUM('MEDIÇÃO_OBJETO (1)'!AW276)</f>
        <v>0</v>
      </c>
      <c r="AW276" s="541">
        <f>SUM('MEDIÇÃO_OBJETO (1)'!AX276)</f>
        <v>0</v>
      </c>
      <c r="AX276" s="977"/>
      <c r="BN276" s="992">
        <f t="shared" si="196"/>
        <v>0</v>
      </c>
      <c r="BO276" s="538">
        <f t="shared" si="219"/>
        <v>0</v>
      </c>
      <c r="BP276" s="987">
        <f>IF(RESUMO_GLOBAL!$X$53="a",ROUND(AF276*$N276,RESUMO_GLOBAL!$X$54),IF(RESUMO_GLOBAL!$X$53="t",TRUNC(AF276*$N276,RESUMO_GLOBAL!$X$54),AF276*$N276))</f>
        <v>0</v>
      </c>
      <c r="BQ276" s="987">
        <f>IF(RESUMO_GLOBAL!$X$53="a",ROUND(AG276*$N276,RESUMO_GLOBAL!$X$54),IF(RESUMO_GLOBAL!$X$53="t",TRUNC(AG276*$N276,RESUMO_GLOBAL!$X$54),AG276*$N276))</f>
        <v>0</v>
      </c>
      <c r="BR276" s="987">
        <f>IF(RESUMO_GLOBAL!$X$53="a",ROUND(AH276*$N276,RESUMO_GLOBAL!$X$54),IF(RESUMO_GLOBAL!$X$53="t",TRUNC(AH276*$N276,RESUMO_GLOBAL!$X$54),AH276*$N276))</f>
        <v>0</v>
      </c>
      <c r="BS276" s="987">
        <f>IF(RESUMO_GLOBAL!$X$53="a",ROUND(AI276*$N276,RESUMO_GLOBAL!$X$54),IF(RESUMO_GLOBAL!$X$53="t",TRUNC(AI276*$N276,RESUMO_GLOBAL!$X$54),AI276*$N276))</f>
        <v>0</v>
      </c>
      <c r="BT276" s="987">
        <f>IF(RESUMO_GLOBAL!$X$53="a",ROUND(AJ276*$N276,RESUMO_GLOBAL!$X$54),IF(RESUMO_GLOBAL!$X$53="t",TRUNC(AJ276*$N276,RESUMO_GLOBAL!$X$54),AJ276*$N276))</f>
        <v>0</v>
      </c>
      <c r="BU276" s="987">
        <f>IF(RESUMO_GLOBAL!$X$53="a",ROUND(AK276*$N276,RESUMO_GLOBAL!$X$54),IF(RESUMO_GLOBAL!$X$53="t",TRUNC(AK276*$N276,RESUMO_GLOBAL!$X$54),AK276*$N276))</f>
        <v>0</v>
      </c>
      <c r="BV276" s="987">
        <f>IF(RESUMO_GLOBAL!$X$53="a",ROUND(AL276*$N276,RESUMO_GLOBAL!$X$54),IF(RESUMO_GLOBAL!$X$53="t",TRUNC(AL276*$N276,RESUMO_GLOBAL!$X$54),AL276*$N276))</f>
        <v>0</v>
      </c>
      <c r="BW276" s="987">
        <f>IF(RESUMO_GLOBAL!$X$53="a",ROUND(AM276*$N276,RESUMO_GLOBAL!$X$54),IF(RESUMO_GLOBAL!$X$53="t",TRUNC(AM276*$N276,RESUMO_GLOBAL!$X$54),AM276*$N276))</f>
        <v>0</v>
      </c>
      <c r="BX276" s="987">
        <f>IF(RESUMO_GLOBAL!$X$53="a",ROUND(AN276*$N276,RESUMO_GLOBAL!$X$54),IF(RESUMO_GLOBAL!$X$53="t",TRUNC(AN276*$N276,RESUMO_GLOBAL!$X$54),AN276*$N276))</f>
        <v>0</v>
      </c>
      <c r="BY276" s="987">
        <f>IF(RESUMO_GLOBAL!$X$53="a",ROUND(AO276*$N276,RESUMO_GLOBAL!$X$54),IF(RESUMO_GLOBAL!$X$53="t",TRUNC(AO276*$N276,RESUMO_GLOBAL!$X$54),AO276*$N276))</f>
        <v>0</v>
      </c>
      <c r="BZ276" s="987">
        <f>IF(RESUMO_GLOBAL!$X$53="a",ROUND(AP276*$N276,RESUMO_GLOBAL!$X$54),IF(RESUMO_GLOBAL!$X$53="t",TRUNC(AP276*$N276,RESUMO_GLOBAL!$X$54),AP276*$N276))</f>
        <v>0</v>
      </c>
      <c r="CA276" s="987">
        <f>IF(RESUMO_GLOBAL!$X$53="a",ROUND(AQ276*$N276,RESUMO_GLOBAL!$X$54),IF(RESUMO_GLOBAL!$X$53="t",TRUNC(AQ276*$N276,RESUMO_GLOBAL!$X$54),AQ276*$N276))</f>
        <v>0</v>
      </c>
      <c r="CB276" s="987">
        <f>IF(RESUMO_GLOBAL!$X$53="a",ROUND(AR276*$N276,RESUMO_GLOBAL!$X$54),IF(RESUMO_GLOBAL!$X$53="t",TRUNC(AR276*$N276,RESUMO_GLOBAL!$X$54),AR276*$N276))</f>
        <v>0</v>
      </c>
      <c r="CC276" s="987">
        <f>IF(RESUMO_GLOBAL!$X$53="a",ROUND(AS276*$N276,RESUMO_GLOBAL!$X$54),IF(RESUMO_GLOBAL!$X$53="t",TRUNC(AS276*$N276,RESUMO_GLOBAL!$X$54),AS276*$N276))</f>
        <v>0</v>
      </c>
      <c r="CD276" s="987">
        <f>IF(RESUMO_GLOBAL!$X$53="a",ROUND(AT276*$N276,RESUMO_GLOBAL!$X$54),IF(RESUMO_GLOBAL!$X$53="t",TRUNC(AT276*$N276,RESUMO_GLOBAL!$X$54),AT276*$N276))</f>
        <v>0</v>
      </c>
      <c r="CE276" s="987">
        <f>IF(RESUMO_GLOBAL!$X$53="a",ROUND(AU276*$N276,RESUMO_GLOBAL!$X$54),IF(RESUMO_GLOBAL!$X$53="t",TRUNC(AU276*$N276,RESUMO_GLOBAL!$X$54),AU276*$N276))</f>
        <v>0</v>
      </c>
      <c r="CF276" s="987">
        <f>IF(RESUMO_GLOBAL!$X$53="a",ROUND(AV276*$N276,RESUMO_GLOBAL!$X$54),IF(RESUMO_GLOBAL!$X$53="t",TRUNC(AV276*$N276,RESUMO_GLOBAL!$X$54),AV276*$N276))</f>
        <v>0</v>
      </c>
      <c r="CG276" s="987">
        <f>IF(RESUMO_GLOBAL!$X$53="a",ROUND(AW276*$N276,RESUMO_GLOBAL!$X$54),IF(RESUMO_GLOBAL!$X$53="t",TRUNC(AW276*$N276,RESUMO_GLOBAL!$X$54),AW276*$N276))</f>
        <v>0</v>
      </c>
      <c r="CK276" s="59">
        <f t="shared" si="198"/>
        <v>0</v>
      </c>
      <c r="CL276" s="59">
        <f t="shared" si="199"/>
        <v>0</v>
      </c>
      <c r="CM276" s="59">
        <f t="shared" si="200"/>
        <v>0</v>
      </c>
      <c r="CN276" s="59">
        <f t="shared" si="201"/>
        <v>0</v>
      </c>
      <c r="CO276" s="59">
        <f t="shared" si="202"/>
        <v>0</v>
      </c>
      <c r="CP276" s="59">
        <f t="shared" si="203"/>
        <v>0</v>
      </c>
      <c r="CQ276" s="59">
        <f t="shared" si="204"/>
        <v>0</v>
      </c>
      <c r="CR276" s="59">
        <f t="shared" si="205"/>
        <v>0</v>
      </c>
      <c r="CS276" s="59">
        <f t="shared" si="206"/>
        <v>0</v>
      </c>
      <c r="CT276" s="59">
        <f t="shared" si="207"/>
        <v>0</v>
      </c>
      <c r="CU276" s="59">
        <f t="shared" si="208"/>
        <v>0</v>
      </c>
      <c r="CV276" s="59">
        <f t="shared" si="209"/>
        <v>0</v>
      </c>
      <c r="CW276" s="59">
        <f t="shared" si="210"/>
        <v>0</v>
      </c>
      <c r="CX276" s="59">
        <f t="shared" si="211"/>
        <v>0</v>
      </c>
      <c r="CY276" s="59">
        <f t="shared" si="212"/>
        <v>0</v>
      </c>
      <c r="CZ276" s="59">
        <f t="shared" si="213"/>
        <v>0</v>
      </c>
      <c r="DA276" s="59">
        <f t="shared" si="214"/>
        <v>0</v>
      </c>
      <c r="DB276" s="59">
        <f t="shared" si="215"/>
        <v>0</v>
      </c>
      <c r="DE276">
        <f t="shared" si="197"/>
        <v>271</v>
      </c>
      <c r="DF276" t="str">
        <f t="shared" si="216"/>
        <v/>
      </c>
      <c r="DG276" s="59">
        <f>IF($C276&lt;&gt;0,SUM($CK277:CK277),0)</f>
        <v>0</v>
      </c>
      <c r="DH276" s="59">
        <f>IF($C276&lt;&gt;0,SUM($CK277:CL277),0)</f>
        <v>0</v>
      </c>
      <c r="DI276" s="59">
        <f>IF($C276&lt;&gt;0,SUM($CK277:CM277),0)</f>
        <v>0</v>
      </c>
      <c r="DJ276" s="59">
        <f>IF($C276&lt;&gt;0,SUM($CK277:CN277),0)</f>
        <v>0</v>
      </c>
      <c r="DK276" s="59">
        <f>IF($C276&lt;&gt;0,SUM($CK277:CO277),0)</f>
        <v>0</v>
      </c>
      <c r="DL276" s="59">
        <f>IF($C276&lt;&gt;0,SUM($CK277:CP277),0)</f>
        <v>0</v>
      </c>
      <c r="DM276" s="59">
        <f>IF($C276&lt;&gt;0,SUM($CK277:CQ277),0)</f>
        <v>0</v>
      </c>
      <c r="DN276" s="59">
        <f>IF($C276&lt;&gt;0,SUM($CK277:CR277),0)</f>
        <v>0</v>
      </c>
      <c r="DO276" s="59">
        <f>IF($C276&lt;&gt;0,SUM($CK277:CS277),0)</f>
        <v>0</v>
      </c>
      <c r="DP276" s="59">
        <f>IF($C276&lt;&gt;0,SUM($CK277:CT277),0)</f>
        <v>0</v>
      </c>
      <c r="DQ276" s="59">
        <f>IF($C276&lt;&gt;0,SUM($CK277:CU277),0)</f>
        <v>0</v>
      </c>
      <c r="DR276" s="59">
        <f>IF($C276&lt;&gt;0,SUM($CK277:CV277),0)</f>
        <v>0</v>
      </c>
      <c r="DS276" s="59">
        <f>IF($C276&lt;&gt;0,SUM($CK277:CW277),0)</f>
        <v>0</v>
      </c>
      <c r="DT276" s="59">
        <f>IF($C276&lt;&gt;0,SUM($CK277:CX277),0)</f>
        <v>0</v>
      </c>
      <c r="DU276" s="59">
        <f>IF($C276&lt;&gt;0,SUM($CK277:CY277),0)</f>
        <v>0</v>
      </c>
      <c r="DV276" s="59">
        <f>IF($C276&lt;&gt;0,SUM($CK277:CZ277),0)</f>
        <v>0</v>
      </c>
      <c r="DW276" s="59">
        <f>IF($C276&lt;&gt;0,SUM($CK277:DA277),0)</f>
        <v>0</v>
      </c>
      <c r="DX276" s="59">
        <f>IF($C276&lt;&gt;0,SUM($CK277:DB277),0)</f>
        <v>0</v>
      </c>
      <c r="DY276" s="952" t="str">
        <f t="shared" si="220"/>
        <v/>
      </c>
    </row>
    <row r="277" spans="1:129" ht="13.5" hidden="1" thickBot="1">
      <c r="A277" s="3" t="str">
        <f t="shared" si="221"/>
        <v/>
      </c>
      <c r="B277" s="805">
        <f>Dados_GLOBAL_Inicial!E277</f>
        <v>0</v>
      </c>
      <c r="C277" s="953">
        <f>IF(IFERROR(VALUE(Dados_GLOBAL_Inicial!F277),0)=0,0,Dados_GLOBAL_Inicial!F277)</f>
        <v>0</v>
      </c>
      <c r="D277" s="830">
        <f>Dados_GLOBAL_Inicial!G277</f>
        <v>0</v>
      </c>
      <c r="E277" s="830" t="str">
        <f>IF(IFERROR(VLOOKUP(F277,Cod_Gde_Itens!$A$1:$B$80,2,FALSE),0)&gt;549,IFERROR(VLOOKUP(F277,Cod_Gde_Itens!$A$1:$B$80,2,FALSE),0),IF(Dados_GLOBAL_Inicial!H277=0,"",Dados_GLOBAL_Inicial!H277))</f>
        <v/>
      </c>
      <c r="F277" s="823">
        <f>Dados_GLOBAL_Inicial!I277</f>
        <v>0</v>
      </c>
      <c r="G277" s="824">
        <f>Dados_GLOBAL_Inicial!J277</f>
        <v>0</v>
      </c>
      <c r="H277" s="454">
        <f>Dados_GLOBAL_Inicial!K277</f>
        <v>0</v>
      </c>
      <c r="I277" s="970">
        <f>SUM('MEDIÇÃO_OBJETO (1)'!I277)</f>
        <v>0</v>
      </c>
      <c r="J277" s="455">
        <f t="shared" si="186"/>
        <v>0</v>
      </c>
      <c r="K277" s="451">
        <f t="shared" si="187"/>
        <v>0</v>
      </c>
      <c r="L277" s="452">
        <f t="shared" si="188"/>
        <v>0</v>
      </c>
      <c r="M277" s="809">
        <f t="shared" si="189"/>
        <v>0</v>
      </c>
      <c r="N277" s="810">
        <f>IF(IFERROR(VALUE(Dados_GLOBAL_Inicial!L277),0)=0,0,Dados_GLOBAL_Inicial!L277)</f>
        <v>0</v>
      </c>
      <c r="O277" s="812">
        <f>SUM('MEDIÇÃO_OBJETO (1)'!O277)</f>
        <v>0</v>
      </c>
      <c r="P277" s="812">
        <f>SUM('MEDIÇÃO_OBJETO (1)'!P277)</f>
        <v>0</v>
      </c>
      <c r="Q277" s="813">
        <f t="shared" si="190"/>
        <v>0</v>
      </c>
      <c r="R277" s="951"/>
      <c r="S277" s="815">
        <f>SUM('MEDIÇÃO_OBJETO (1)'!S277)</f>
        <v>0</v>
      </c>
      <c r="T277" s="815">
        <f>SUM('MEDIÇÃO_OBJETO (1)'!T277)</f>
        <v>0</v>
      </c>
      <c r="V277" s="19"/>
      <c r="W277" s="978">
        <f t="shared" si="191"/>
        <v>0</v>
      </c>
      <c r="X277" s="816">
        <f t="shared" si="192"/>
        <v>0</v>
      </c>
      <c r="Y277" s="816">
        <f t="shared" si="193"/>
        <v>0</v>
      </c>
      <c r="Z277" s="817">
        <f t="shared" si="194"/>
        <v>0</v>
      </c>
      <c r="AB277" s="453">
        <f t="shared" si="217"/>
        <v>0</v>
      </c>
      <c r="AC277" s="14">
        <f t="shared" si="195"/>
        <v>0</v>
      </c>
      <c r="AD277" s="819"/>
      <c r="AE277" s="631">
        <f t="shared" si="218"/>
        <v>0</v>
      </c>
      <c r="AF277" s="818">
        <f>SUM('MEDIÇÃO_OBJETO (1)'!AG277)</f>
        <v>0</v>
      </c>
      <c r="AG277" s="541">
        <f>SUM('MEDIÇÃO_OBJETO (1)'!AH277)</f>
        <v>0</v>
      </c>
      <c r="AH277" s="541">
        <f>SUM('MEDIÇÃO_OBJETO (1)'!AI277)</f>
        <v>0</v>
      </c>
      <c r="AI277" s="541">
        <f>SUM('MEDIÇÃO_OBJETO (1)'!AJ277)</f>
        <v>0</v>
      </c>
      <c r="AJ277" s="541">
        <f>SUM('MEDIÇÃO_OBJETO (1)'!AK277)</f>
        <v>0</v>
      </c>
      <c r="AK277" s="541">
        <f>SUM('MEDIÇÃO_OBJETO (1)'!AL277)</f>
        <v>0</v>
      </c>
      <c r="AL277" s="541">
        <f>SUM('MEDIÇÃO_OBJETO (1)'!AM277)</f>
        <v>0</v>
      </c>
      <c r="AM277" s="541">
        <f>SUM('MEDIÇÃO_OBJETO (1)'!AN277)</f>
        <v>0</v>
      </c>
      <c r="AN277" s="541">
        <f>SUM('MEDIÇÃO_OBJETO (1)'!AO277)</f>
        <v>0</v>
      </c>
      <c r="AO277" s="541">
        <f>SUM('MEDIÇÃO_OBJETO (1)'!AP277)</f>
        <v>0</v>
      </c>
      <c r="AP277" s="541">
        <f>SUM('MEDIÇÃO_OBJETO (1)'!AQ277)</f>
        <v>0</v>
      </c>
      <c r="AQ277" s="541">
        <f>SUM('MEDIÇÃO_OBJETO (1)'!AR277)</f>
        <v>0</v>
      </c>
      <c r="AR277" s="541">
        <f>SUM('MEDIÇÃO_OBJETO (1)'!AS277)</f>
        <v>0</v>
      </c>
      <c r="AS277" s="541">
        <f>SUM('MEDIÇÃO_OBJETO (1)'!AT277)</f>
        <v>0</v>
      </c>
      <c r="AT277" s="541">
        <f>SUM('MEDIÇÃO_OBJETO (1)'!AU277)</f>
        <v>0</v>
      </c>
      <c r="AU277" s="541">
        <f>SUM('MEDIÇÃO_OBJETO (1)'!AV277)</f>
        <v>0</v>
      </c>
      <c r="AV277" s="541">
        <f>SUM('MEDIÇÃO_OBJETO (1)'!AW277)</f>
        <v>0</v>
      </c>
      <c r="AW277" s="541">
        <f>SUM('MEDIÇÃO_OBJETO (1)'!AX277)</f>
        <v>0</v>
      </c>
      <c r="AX277" s="977"/>
      <c r="BN277" s="992">
        <f t="shared" si="196"/>
        <v>0</v>
      </c>
      <c r="BO277" s="538">
        <f t="shared" si="219"/>
        <v>0</v>
      </c>
      <c r="BP277" s="987">
        <f>IF(RESUMO_GLOBAL!$X$53="a",ROUND(AF277*$N277,RESUMO_GLOBAL!$X$54),IF(RESUMO_GLOBAL!$X$53="t",TRUNC(AF277*$N277,RESUMO_GLOBAL!$X$54),AF277*$N277))</f>
        <v>0</v>
      </c>
      <c r="BQ277" s="987">
        <f>IF(RESUMO_GLOBAL!$X$53="a",ROUND(AG277*$N277,RESUMO_GLOBAL!$X$54),IF(RESUMO_GLOBAL!$X$53="t",TRUNC(AG277*$N277,RESUMO_GLOBAL!$X$54),AG277*$N277))</f>
        <v>0</v>
      </c>
      <c r="BR277" s="987">
        <f>IF(RESUMO_GLOBAL!$X$53="a",ROUND(AH277*$N277,RESUMO_GLOBAL!$X$54),IF(RESUMO_GLOBAL!$X$53="t",TRUNC(AH277*$N277,RESUMO_GLOBAL!$X$54),AH277*$N277))</f>
        <v>0</v>
      </c>
      <c r="BS277" s="987">
        <f>IF(RESUMO_GLOBAL!$X$53="a",ROUND(AI277*$N277,RESUMO_GLOBAL!$X$54),IF(RESUMO_GLOBAL!$X$53="t",TRUNC(AI277*$N277,RESUMO_GLOBAL!$X$54),AI277*$N277))</f>
        <v>0</v>
      </c>
      <c r="BT277" s="987">
        <f>IF(RESUMO_GLOBAL!$X$53="a",ROUND(AJ277*$N277,RESUMO_GLOBAL!$X$54),IF(RESUMO_GLOBAL!$X$53="t",TRUNC(AJ277*$N277,RESUMO_GLOBAL!$X$54),AJ277*$N277))</f>
        <v>0</v>
      </c>
      <c r="BU277" s="987">
        <f>IF(RESUMO_GLOBAL!$X$53="a",ROUND(AK277*$N277,RESUMO_GLOBAL!$X$54),IF(RESUMO_GLOBAL!$X$53="t",TRUNC(AK277*$N277,RESUMO_GLOBAL!$X$54),AK277*$N277))</f>
        <v>0</v>
      </c>
      <c r="BV277" s="987">
        <f>IF(RESUMO_GLOBAL!$X$53="a",ROUND(AL277*$N277,RESUMO_GLOBAL!$X$54),IF(RESUMO_GLOBAL!$X$53="t",TRUNC(AL277*$N277,RESUMO_GLOBAL!$X$54),AL277*$N277))</f>
        <v>0</v>
      </c>
      <c r="BW277" s="987">
        <f>IF(RESUMO_GLOBAL!$X$53="a",ROUND(AM277*$N277,RESUMO_GLOBAL!$X$54),IF(RESUMO_GLOBAL!$X$53="t",TRUNC(AM277*$N277,RESUMO_GLOBAL!$X$54),AM277*$N277))</f>
        <v>0</v>
      </c>
      <c r="BX277" s="987">
        <f>IF(RESUMO_GLOBAL!$X$53="a",ROUND(AN277*$N277,RESUMO_GLOBAL!$X$54),IF(RESUMO_GLOBAL!$X$53="t",TRUNC(AN277*$N277,RESUMO_GLOBAL!$X$54),AN277*$N277))</f>
        <v>0</v>
      </c>
      <c r="BY277" s="987">
        <f>IF(RESUMO_GLOBAL!$X$53="a",ROUND(AO277*$N277,RESUMO_GLOBAL!$X$54),IF(RESUMO_GLOBAL!$X$53="t",TRUNC(AO277*$N277,RESUMO_GLOBAL!$X$54),AO277*$N277))</f>
        <v>0</v>
      </c>
      <c r="BZ277" s="987">
        <f>IF(RESUMO_GLOBAL!$X$53="a",ROUND(AP277*$N277,RESUMO_GLOBAL!$X$54),IF(RESUMO_GLOBAL!$X$53="t",TRUNC(AP277*$N277,RESUMO_GLOBAL!$X$54),AP277*$N277))</f>
        <v>0</v>
      </c>
      <c r="CA277" s="987">
        <f>IF(RESUMO_GLOBAL!$X$53="a",ROUND(AQ277*$N277,RESUMO_GLOBAL!$X$54),IF(RESUMO_GLOBAL!$X$53="t",TRUNC(AQ277*$N277,RESUMO_GLOBAL!$X$54),AQ277*$N277))</f>
        <v>0</v>
      </c>
      <c r="CB277" s="987">
        <f>IF(RESUMO_GLOBAL!$X$53="a",ROUND(AR277*$N277,RESUMO_GLOBAL!$X$54),IF(RESUMO_GLOBAL!$X$53="t",TRUNC(AR277*$N277,RESUMO_GLOBAL!$X$54),AR277*$N277))</f>
        <v>0</v>
      </c>
      <c r="CC277" s="987">
        <f>IF(RESUMO_GLOBAL!$X$53="a",ROUND(AS277*$N277,RESUMO_GLOBAL!$X$54),IF(RESUMO_GLOBAL!$X$53="t",TRUNC(AS277*$N277,RESUMO_GLOBAL!$X$54),AS277*$N277))</f>
        <v>0</v>
      </c>
      <c r="CD277" s="987">
        <f>IF(RESUMO_GLOBAL!$X$53="a",ROUND(AT277*$N277,RESUMO_GLOBAL!$X$54),IF(RESUMO_GLOBAL!$X$53="t",TRUNC(AT277*$N277,RESUMO_GLOBAL!$X$54),AT277*$N277))</f>
        <v>0</v>
      </c>
      <c r="CE277" s="987">
        <f>IF(RESUMO_GLOBAL!$X$53="a",ROUND(AU277*$N277,RESUMO_GLOBAL!$X$54),IF(RESUMO_GLOBAL!$X$53="t",TRUNC(AU277*$N277,RESUMO_GLOBAL!$X$54),AU277*$N277))</f>
        <v>0</v>
      </c>
      <c r="CF277" s="987">
        <f>IF(RESUMO_GLOBAL!$X$53="a",ROUND(AV277*$N277,RESUMO_GLOBAL!$X$54),IF(RESUMO_GLOBAL!$X$53="t",TRUNC(AV277*$N277,RESUMO_GLOBAL!$X$54),AV277*$N277))</f>
        <v>0</v>
      </c>
      <c r="CG277" s="987">
        <f>IF(RESUMO_GLOBAL!$X$53="a",ROUND(AW277*$N277,RESUMO_GLOBAL!$X$54),IF(RESUMO_GLOBAL!$X$53="t",TRUNC(AW277*$N277,RESUMO_GLOBAL!$X$54),AW277*$N277))</f>
        <v>0</v>
      </c>
      <c r="CK277" s="59">
        <f t="shared" si="198"/>
        <v>0</v>
      </c>
      <c r="CL277" s="59">
        <f t="shared" si="199"/>
        <v>0</v>
      </c>
      <c r="CM277" s="59">
        <f t="shared" si="200"/>
        <v>0</v>
      </c>
      <c r="CN277" s="59">
        <f t="shared" si="201"/>
        <v>0</v>
      </c>
      <c r="CO277" s="59">
        <f t="shared" si="202"/>
        <v>0</v>
      </c>
      <c r="CP277" s="59">
        <f t="shared" si="203"/>
        <v>0</v>
      </c>
      <c r="CQ277" s="59">
        <f t="shared" si="204"/>
        <v>0</v>
      </c>
      <c r="CR277" s="59">
        <f t="shared" si="205"/>
        <v>0</v>
      </c>
      <c r="CS277" s="59">
        <f t="shared" si="206"/>
        <v>0</v>
      </c>
      <c r="CT277" s="59">
        <f t="shared" si="207"/>
        <v>0</v>
      </c>
      <c r="CU277" s="59">
        <f t="shared" si="208"/>
        <v>0</v>
      </c>
      <c r="CV277" s="59">
        <f t="shared" si="209"/>
        <v>0</v>
      </c>
      <c r="CW277" s="59">
        <f t="shared" si="210"/>
        <v>0</v>
      </c>
      <c r="CX277" s="59">
        <f t="shared" si="211"/>
        <v>0</v>
      </c>
      <c r="CY277" s="59">
        <f t="shared" si="212"/>
        <v>0</v>
      </c>
      <c r="CZ277" s="59">
        <f t="shared" si="213"/>
        <v>0</v>
      </c>
      <c r="DA277" s="59">
        <f t="shared" si="214"/>
        <v>0</v>
      </c>
      <c r="DB277" s="59">
        <f t="shared" si="215"/>
        <v>0</v>
      </c>
      <c r="DE277">
        <f t="shared" si="197"/>
        <v>272</v>
      </c>
      <c r="DF277" t="str">
        <f t="shared" si="216"/>
        <v/>
      </c>
      <c r="DG277" s="59">
        <f>IF($C277&lt;&gt;0,SUM($CK278:CK278),0)</f>
        <v>0</v>
      </c>
      <c r="DH277" s="59">
        <f>IF($C277&lt;&gt;0,SUM($CK278:CL278),0)</f>
        <v>0</v>
      </c>
      <c r="DI277" s="59">
        <f>IF($C277&lt;&gt;0,SUM($CK278:CM278),0)</f>
        <v>0</v>
      </c>
      <c r="DJ277" s="59">
        <f>IF($C277&lt;&gt;0,SUM($CK278:CN278),0)</f>
        <v>0</v>
      </c>
      <c r="DK277" s="59">
        <f>IF($C277&lt;&gt;0,SUM($CK278:CO278),0)</f>
        <v>0</v>
      </c>
      <c r="DL277" s="59">
        <f>IF($C277&lt;&gt;0,SUM($CK278:CP278),0)</f>
        <v>0</v>
      </c>
      <c r="DM277" s="59">
        <f>IF($C277&lt;&gt;0,SUM($CK278:CQ278),0)</f>
        <v>0</v>
      </c>
      <c r="DN277" s="59">
        <f>IF($C277&lt;&gt;0,SUM($CK278:CR278),0)</f>
        <v>0</v>
      </c>
      <c r="DO277" s="59">
        <f>IF($C277&lt;&gt;0,SUM($CK278:CS278),0)</f>
        <v>0</v>
      </c>
      <c r="DP277" s="59">
        <f>IF($C277&lt;&gt;0,SUM($CK278:CT278),0)</f>
        <v>0</v>
      </c>
      <c r="DQ277" s="59">
        <f>IF($C277&lt;&gt;0,SUM($CK278:CU278),0)</f>
        <v>0</v>
      </c>
      <c r="DR277" s="59">
        <f>IF($C277&lt;&gt;0,SUM($CK278:CV278),0)</f>
        <v>0</v>
      </c>
      <c r="DS277" s="59">
        <f>IF($C277&lt;&gt;0,SUM($CK278:CW278),0)</f>
        <v>0</v>
      </c>
      <c r="DT277" s="59">
        <f>IF($C277&lt;&gt;0,SUM($CK278:CX278),0)</f>
        <v>0</v>
      </c>
      <c r="DU277" s="59">
        <f>IF($C277&lt;&gt;0,SUM($CK278:CY278),0)</f>
        <v>0</v>
      </c>
      <c r="DV277" s="59">
        <f>IF($C277&lt;&gt;0,SUM($CK278:CZ278),0)</f>
        <v>0</v>
      </c>
      <c r="DW277" s="59">
        <f>IF($C277&lt;&gt;0,SUM($CK278:DA278),0)</f>
        <v>0</v>
      </c>
      <c r="DX277" s="59">
        <f>IF($C277&lt;&gt;0,SUM($CK278:DB278),0)</f>
        <v>0</v>
      </c>
      <c r="DY277" s="952" t="str">
        <f t="shared" si="220"/>
        <v/>
      </c>
    </row>
    <row r="278" spans="1:129" ht="13.5" hidden="1" thickBot="1">
      <c r="A278" s="3" t="str">
        <f t="shared" si="221"/>
        <v/>
      </c>
      <c r="B278" s="805">
        <f>Dados_GLOBAL_Inicial!E278</f>
        <v>0</v>
      </c>
      <c r="C278" s="953">
        <f>IF(IFERROR(VALUE(Dados_GLOBAL_Inicial!F278),0)=0,0,Dados_GLOBAL_Inicial!F278)</f>
        <v>0</v>
      </c>
      <c r="D278" s="830">
        <f>Dados_GLOBAL_Inicial!G278</f>
        <v>0</v>
      </c>
      <c r="E278" s="830" t="str">
        <f>IF(IFERROR(VLOOKUP(F278,Cod_Gde_Itens!$A$1:$B$80,2,FALSE),0)&gt;549,IFERROR(VLOOKUP(F278,Cod_Gde_Itens!$A$1:$B$80,2,FALSE),0),IF(Dados_GLOBAL_Inicial!H278=0,"",Dados_GLOBAL_Inicial!H278))</f>
        <v/>
      </c>
      <c r="F278" s="823">
        <f>Dados_GLOBAL_Inicial!I278</f>
        <v>0</v>
      </c>
      <c r="G278" s="824">
        <f>Dados_GLOBAL_Inicial!J278</f>
        <v>0</v>
      </c>
      <c r="H278" s="454">
        <f>Dados_GLOBAL_Inicial!K278</f>
        <v>0</v>
      </c>
      <c r="I278" s="970">
        <f>SUM('MEDIÇÃO_OBJETO (1)'!I278)</f>
        <v>0</v>
      </c>
      <c r="J278" s="455">
        <f t="shared" si="186"/>
        <v>0</v>
      </c>
      <c r="K278" s="451">
        <f t="shared" si="187"/>
        <v>0</v>
      </c>
      <c r="L278" s="452">
        <f t="shared" si="188"/>
        <v>0</v>
      </c>
      <c r="M278" s="809">
        <f t="shared" si="189"/>
        <v>0</v>
      </c>
      <c r="N278" s="810">
        <f>IF(IFERROR(VALUE(Dados_GLOBAL_Inicial!L278),0)=0,0,Dados_GLOBAL_Inicial!L278)</f>
        <v>0</v>
      </c>
      <c r="O278" s="812">
        <f>SUM('MEDIÇÃO_OBJETO (1)'!O278)</f>
        <v>0</v>
      </c>
      <c r="P278" s="812">
        <f>SUM('MEDIÇÃO_OBJETO (1)'!P278)</f>
        <v>0</v>
      </c>
      <c r="Q278" s="813">
        <f t="shared" si="190"/>
        <v>0</v>
      </c>
      <c r="R278" s="951"/>
      <c r="S278" s="815">
        <f>SUM('MEDIÇÃO_OBJETO (1)'!S278)</f>
        <v>0</v>
      </c>
      <c r="T278" s="815">
        <f>SUM('MEDIÇÃO_OBJETO (1)'!T278)</f>
        <v>0</v>
      </c>
      <c r="V278" s="19"/>
      <c r="W278" s="978">
        <f t="shared" si="191"/>
        <v>0</v>
      </c>
      <c r="X278" s="816">
        <f t="shared" si="192"/>
        <v>0</v>
      </c>
      <c r="Y278" s="816">
        <f t="shared" si="193"/>
        <v>0</v>
      </c>
      <c r="Z278" s="817">
        <f t="shared" si="194"/>
        <v>0</v>
      </c>
      <c r="AB278" s="453">
        <f t="shared" si="217"/>
        <v>0</v>
      </c>
      <c r="AC278" s="14">
        <f t="shared" si="195"/>
        <v>0</v>
      </c>
      <c r="AD278" s="819"/>
      <c r="AE278" s="631">
        <f t="shared" si="218"/>
        <v>0</v>
      </c>
      <c r="AF278" s="818">
        <f>SUM('MEDIÇÃO_OBJETO (1)'!AG278)</f>
        <v>0</v>
      </c>
      <c r="AG278" s="541">
        <f>SUM('MEDIÇÃO_OBJETO (1)'!AH278)</f>
        <v>0</v>
      </c>
      <c r="AH278" s="541">
        <f>SUM('MEDIÇÃO_OBJETO (1)'!AI278)</f>
        <v>0</v>
      </c>
      <c r="AI278" s="541">
        <f>SUM('MEDIÇÃO_OBJETO (1)'!AJ278)</f>
        <v>0</v>
      </c>
      <c r="AJ278" s="541">
        <f>SUM('MEDIÇÃO_OBJETO (1)'!AK278)</f>
        <v>0</v>
      </c>
      <c r="AK278" s="541">
        <f>SUM('MEDIÇÃO_OBJETO (1)'!AL278)</f>
        <v>0</v>
      </c>
      <c r="AL278" s="541">
        <f>SUM('MEDIÇÃO_OBJETO (1)'!AM278)</f>
        <v>0</v>
      </c>
      <c r="AM278" s="541">
        <f>SUM('MEDIÇÃO_OBJETO (1)'!AN278)</f>
        <v>0</v>
      </c>
      <c r="AN278" s="541">
        <f>SUM('MEDIÇÃO_OBJETO (1)'!AO278)</f>
        <v>0</v>
      </c>
      <c r="AO278" s="541">
        <f>SUM('MEDIÇÃO_OBJETO (1)'!AP278)</f>
        <v>0</v>
      </c>
      <c r="AP278" s="541">
        <f>SUM('MEDIÇÃO_OBJETO (1)'!AQ278)</f>
        <v>0</v>
      </c>
      <c r="AQ278" s="541">
        <f>SUM('MEDIÇÃO_OBJETO (1)'!AR278)</f>
        <v>0</v>
      </c>
      <c r="AR278" s="541">
        <f>SUM('MEDIÇÃO_OBJETO (1)'!AS278)</f>
        <v>0</v>
      </c>
      <c r="AS278" s="541">
        <f>SUM('MEDIÇÃO_OBJETO (1)'!AT278)</f>
        <v>0</v>
      </c>
      <c r="AT278" s="541">
        <f>SUM('MEDIÇÃO_OBJETO (1)'!AU278)</f>
        <v>0</v>
      </c>
      <c r="AU278" s="541">
        <f>SUM('MEDIÇÃO_OBJETO (1)'!AV278)</f>
        <v>0</v>
      </c>
      <c r="AV278" s="541">
        <f>SUM('MEDIÇÃO_OBJETO (1)'!AW278)</f>
        <v>0</v>
      </c>
      <c r="AW278" s="541">
        <f>SUM('MEDIÇÃO_OBJETO (1)'!AX278)</f>
        <v>0</v>
      </c>
      <c r="AX278" s="977"/>
      <c r="BN278" s="992">
        <f t="shared" si="196"/>
        <v>0</v>
      </c>
      <c r="BO278" s="538">
        <f t="shared" si="219"/>
        <v>0</v>
      </c>
      <c r="BP278" s="987">
        <f>IF(RESUMO_GLOBAL!$X$53="a",ROUND(AF278*$N278,RESUMO_GLOBAL!$X$54),IF(RESUMO_GLOBAL!$X$53="t",TRUNC(AF278*$N278,RESUMO_GLOBAL!$X$54),AF278*$N278))</f>
        <v>0</v>
      </c>
      <c r="BQ278" s="987">
        <f>IF(RESUMO_GLOBAL!$X$53="a",ROUND(AG278*$N278,RESUMO_GLOBAL!$X$54),IF(RESUMO_GLOBAL!$X$53="t",TRUNC(AG278*$N278,RESUMO_GLOBAL!$X$54),AG278*$N278))</f>
        <v>0</v>
      </c>
      <c r="BR278" s="987">
        <f>IF(RESUMO_GLOBAL!$X$53="a",ROUND(AH278*$N278,RESUMO_GLOBAL!$X$54),IF(RESUMO_GLOBAL!$X$53="t",TRUNC(AH278*$N278,RESUMO_GLOBAL!$X$54),AH278*$N278))</f>
        <v>0</v>
      </c>
      <c r="BS278" s="987">
        <f>IF(RESUMO_GLOBAL!$X$53="a",ROUND(AI278*$N278,RESUMO_GLOBAL!$X$54),IF(RESUMO_GLOBAL!$X$53="t",TRUNC(AI278*$N278,RESUMO_GLOBAL!$X$54),AI278*$N278))</f>
        <v>0</v>
      </c>
      <c r="BT278" s="987">
        <f>IF(RESUMO_GLOBAL!$X$53="a",ROUND(AJ278*$N278,RESUMO_GLOBAL!$X$54),IF(RESUMO_GLOBAL!$X$53="t",TRUNC(AJ278*$N278,RESUMO_GLOBAL!$X$54),AJ278*$N278))</f>
        <v>0</v>
      </c>
      <c r="BU278" s="987">
        <f>IF(RESUMO_GLOBAL!$X$53="a",ROUND(AK278*$N278,RESUMO_GLOBAL!$X$54),IF(RESUMO_GLOBAL!$X$53="t",TRUNC(AK278*$N278,RESUMO_GLOBAL!$X$54),AK278*$N278))</f>
        <v>0</v>
      </c>
      <c r="BV278" s="987">
        <f>IF(RESUMO_GLOBAL!$X$53="a",ROUND(AL278*$N278,RESUMO_GLOBAL!$X$54),IF(RESUMO_GLOBAL!$X$53="t",TRUNC(AL278*$N278,RESUMO_GLOBAL!$X$54),AL278*$N278))</f>
        <v>0</v>
      </c>
      <c r="BW278" s="987">
        <f>IF(RESUMO_GLOBAL!$X$53="a",ROUND(AM278*$N278,RESUMO_GLOBAL!$X$54),IF(RESUMO_GLOBAL!$X$53="t",TRUNC(AM278*$N278,RESUMO_GLOBAL!$X$54),AM278*$N278))</f>
        <v>0</v>
      </c>
      <c r="BX278" s="987">
        <f>IF(RESUMO_GLOBAL!$X$53="a",ROUND(AN278*$N278,RESUMO_GLOBAL!$X$54),IF(RESUMO_GLOBAL!$X$53="t",TRUNC(AN278*$N278,RESUMO_GLOBAL!$X$54),AN278*$N278))</f>
        <v>0</v>
      </c>
      <c r="BY278" s="987">
        <f>IF(RESUMO_GLOBAL!$X$53="a",ROUND(AO278*$N278,RESUMO_GLOBAL!$X$54),IF(RESUMO_GLOBAL!$X$53="t",TRUNC(AO278*$N278,RESUMO_GLOBAL!$X$54),AO278*$N278))</f>
        <v>0</v>
      </c>
      <c r="BZ278" s="987">
        <f>IF(RESUMO_GLOBAL!$X$53="a",ROUND(AP278*$N278,RESUMO_GLOBAL!$X$54),IF(RESUMO_GLOBAL!$X$53="t",TRUNC(AP278*$N278,RESUMO_GLOBAL!$X$54),AP278*$N278))</f>
        <v>0</v>
      </c>
      <c r="CA278" s="987">
        <f>IF(RESUMO_GLOBAL!$X$53="a",ROUND(AQ278*$N278,RESUMO_GLOBAL!$X$54),IF(RESUMO_GLOBAL!$X$53="t",TRUNC(AQ278*$N278,RESUMO_GLOBAL!$X$54),AQ278*$N278))</f>
        <v>0</v>
      </c>
      <c r="CB278" s="987">
        <f>IF(RESUMO_GLOBAL!$X$53="a",ROUND(AR278*$N278,RESUMO_GLOBAL!$X$54),IF(RESUMO_GLOBAL!$X$53="t",TRUNC(AR278*$N278,RESUMO_GLOBAL!$X$54),AR278*$N278))</f>
        <v>0</v>
      </c>
      <c r="CC278" s="987">
        <f>IF(RESUMO_GLOBAL!$X$53="a",ROUND(AS278*$N278,RESUMO_GLOBAL!$X$54),IF(RESUMO_GLOBAL!$X$53="t",TRUNC(AS278*$N278,RESUMO_GLOBAL!$X$54),AS278*$N278))</f>
        <v>0</v>
      </c>
      <c r="CD278" s="987">
        <f>IF(RESUMO_GLOBAL!$X$53="a",ROUND(AT278*$N278,RESUMO_GLOBAL!$X$54),IF(RESUMO_GLOBAL!$X$53="t",TRUNC(AT278*$N278,RESUMO_GLOBAL!$X$54),AT278*$N278))</f>
        <v>0</v>
      </c>
      <c r="CE278" s="987">
        <f>IF(RESUMO_GLOBAL!$X$53="a",ROUND(AU278*$N278,RESUMO_GLOBAL!$X$54),IF(RESUMO_GLOBAL!$X$53="t",TRUNC(AU278*$N278,RESUMO_GLOBAL!$X$54),AU278*$N278))</f>
        <v>0</v>
      </c>
      <c r="CF278" s="987">
        <f>IF(RESUMO_GLOBAL!$X$53="a",ROUND(AV278*$N278,RESUMO_GLOBAL!$X$54),IF(RESUMO_GLOBAL!$X$53="t",TRUNC(AV278*$N278,RESUMO_GLOBAL!$X$54),AV278*$N278))</f>
        <v>0</v>
      </c>
      <c r="CG278" s="987">
        <f>IF(RESUMO_GLOBAL!$X$53="a",ROUND(AW278*$N278,RESUMO_GLOBAL!$X$54),IF(RESUMO_GLOBAL!$X$53="t",TRUNC(AW278*$N278,RESUMO_GLOBAL!$X$54),AW278*$N278))</f>
        <v>0</v>
      </c>
      <c r="CK278" s="59">
        <f t="shared" si="198"/>
        <v>0</v>
      </c>
      <c r="CL278" s="59">
        <f t="shared" si="199"/>
        <v>0</v>
      </c>
      <c r="CM278" s="59">
        <f t="shared" si="200"/>
        <v>0</v>
      </c>
      <c r="CN278" s="59">
        <f t="shared" si="201"/>
        <v>0</v>
      </c>
      <c r="CO278" s="59">
        <f t="shared" si="202"/>
        <v>0</v>
      </c>
      <c r="CP278" s="59">
        <f t="shared" si="203"/>
        <v>0</v>
      </c>
      <c r="CQ278" s="59">
        <f t="shared" si="204"/>
        <v>0</v>
      </c>
      <c r="CR278" s="59">
        <f t="shared" si="205"/>
        <v>0</v>
      </c>
      <c r="CS278" s="59">
        <f t="shared" si="206"/>
        <v>0</v>
      </c>
      <c r="CT278" s="59">
        <f t="shared" si="207"/>
        <v>0</v>
      </c>
      <c r="CU278" s="59">
        <f t="shared" si="208"/>
        <v>0</v>
      </c>
      <c r="CV278" s="59">
        <f t="shared" si="209"/>
        <v>0</v>
      </c>
      <c r="CW278" s="59">
        <f t="shared" si="210"/>
        <v>0</v>
      </c>
      <c r="CX278" s="59">
        <f t="shared" si="211"/>
        <v>0</v>
      </c>
      <c r="CY278" s="59">
        <f t="shared" si="212"/>
        <v>0</v>
      </c>
      <c r="CZ278" s="59">
        <f t="shared" si="213"/>
        <v>0</v>
      </c>
      <c r="DA278" s="59">
        <f t="shared" si="214"/>
        <v>0</v>
      </c>
      <c r="DB278" s="59">
        <f t="shared" si="215"/>
        <v>0</v>
      </c>
      <c r="DE278">
        <f t="shared" si="197"/>
        <v>273</v>
      </c>
      <c r="DF278" t="str">
        <f t="shared" si="216"/>
        <v/>
      </c>
      <c r="DG278" s="59">
        <f>IF($C278&lt;&gt;0,SUM($CK279:CK279),0)</f>
        <v>0</v>
      </c>
      <c r="DH278" s="59">
        <f>IF($C278&lt;&gt;0,SUM($CK279:CL279),0)</f>
        <v>0</v>
      </c>
      <c r="DI278" s="59">
        <f>IF($C278&lt;&gt;0,SUM($CK279:CM279),0)</f>
        <v>0</v>
      </c>
      <c r="DJ278" s="59">
        <f>IF($C278&lt;&gt;0,SUM($CK279:CN279),0)</f>
        <v>0</v>
      </c>
      <c r="DK278" s="59">
        <f>IF($C278&lt;&gt;0,SUM($CK279:CO279),0)</f>
        <v>0</v>
      </c>
      <c r="DL278" s="59">
        <f>IF($C278&lt;&gt;0,SUM($CK279:CP279),0)</f>
        <v>0</v>
      </c>
      <c r="DM278" s="59">
        <f>IF($C278&lt;&gt;0,SUM($CK279:CQ279),0)</f>
        <v>0</v>
      </c>
      <c r="DN278" s="59">
        <f>IF($C278&lt;&gt;0,SUM($CK279:CR279),0)</f>
        <v>0</v>
      </c>
      <c r="DO278" s="59">
        <f>IF($C278&lt;&gt;0,SUM($CK279:CS279),0)</f>
        <v>0</v>
      </c>
      <c r="DP278" s="59">
        <f>IF($C278&lt;&gt;0,SUM($CK279:CT279),0)</f>
        <v>0</v>
      </c>
      <c r="DQ278" s="59">
        <f>IF($C278&lt;&gt;0,SUM($CK279:CU279),0)</f>
        <v>0</v>
      </c>
      <c r="DR278" s="59">
        <f>IF($C278&lt;&gt;0,SUM($CK279:CV279),0)</f>
        <v>0</v>
      </c>
      <c r="DS278" s="59">
        <f>IF($C278&lt;&gt;0,SUM($CK279:CW279),0)</f>
        <v>0</v>
      </c>
      <c r="DT278" s="59">
        <f>IF($C278&lt;&gt;0,SUM($CK279:CX279),0)</f>
        <v>0</v>
      </c>
      <c r="DU278" s="59">
        <f>IF($C278&lt;&gt;0,SUM($CK279:CY279),0)</f>
        <v>0</v>
      </c>
      <c r="DV278" s="59">
        <f>IF($C278&lt;&gt;0,SUM($CK279:CZ279),0)</f>
        <v>0</v>
      </c>
      <c r="DW278" s="59">
        <f>IF($C278&lt;&gt;0,SUM($CK279:DA279),0)</f>
        <v>0</v>
      </c>
      <c r="DX278" s="59">
        <f>IF($C278&lt;&gt;0,SUM($CK279:DB279),0)</f>
        <v>0</v>
      </c>
      <c r="DY278" s="952" t="str">
        <f t="shared" si="220"/>
        <v/>
      </c>
    </row>
    <row r="279" spans="1:129" ht="13.5" hidden="1" thickBot="1">
      <c r="A279" s="3" t="str">
        <f t="shared" si="221"/>
        <v/>
      </c>
      <c r="B279" s="805">
        <f>Dados_GLOBAL_Inicial!E279</f>
        <v>0</v>
      </c>
      <c r="C279" s="953">
        <f>IF(IFERROR(VALUE(Dados_GLOBAL_Inicial!F279),0)=0,0,Dados_GLOBAL_Inicial!F279)</f>
        <v>0</v>
      </c>
      <c r="D279" s="830">
        <f>Dados_GLOBAL_Inicial!G279</f>
        <v>0</v>
      </c>
      <c r="E279" s="830" t="str">
        <f>IF(IFERROR(VLOOKUP(F279,Cod_Gde_Itens!$A$1:$B$80,2,FALSE),0)&gt;549,IFERROR(VLOOKUP(F279,Cod_Gde_Itens!$A$1:$B$80,2,FALSE),0),IF(Dados_GLOBAL_Inicial!H279=0,"",Dados_GLOBAL_Inicial!H279))</f>
        <v/>
      </c>
      <c r="F279" s="823">
        <f>Dados_GLOBAL_Inicial!I279</f>
        <v>0</v>
      </c>
      <c r="G279" s="824">
        <f>Dados_GLOBAL_Inicial!J279</f>
        <v>0</v>
      </c>
      <c r="H279" s="454">
        <f>Dados_GLOBAL_Inicial!K279</f>
        <v>0</v>
      </c>
      <c r="I279" s="970">
        <f>SUM('MEDIÇÃO_OBJETO (1)'!I279)</f>
        <v>0</v>
      </c>
      <c r="J279" s="455">
        <f t="shared" si="186"/>
        <v>0</v>
      </c>
      <c r="K279" s="451">
        <f t="shared" si="187"/>
        <v>0</v>
      </c>
      <c r="L279" s="452">
        <f t="shared" si="188"/>
        <v>0</v>
      </c>
      <c r="M279" s="809">
        <f t="shared" si="189"/>
        <v>0</v>
      </c>
      <c r="N279" s="810">
        <f>IF(IFERROR(VALUE(Dados_GLOBAL_Inicial!L279),0)=0,0,Dados_GLOBAL_Inicial!L279)</f>
        <v>0</v>
      </c>
      <c r="O279" s="812">
        <f>SUM('MEDIÇÃO_OBJETO (1)'!O279)</f>
        <v>0</v>
      </c>
      <c r="P279" s="812">
        <f>SUM('MEDIÇÃO_OBJETO (1)'!P279)</f>
        <v>0</v>
      </c>
      <c r="Q279" s="813">
        <f t="shared" si="190"/>
        <v>0</v>
      </c>
      <c r="R279" s="951"/>
      <c r="S279" s="815">
        <f>SUM('MEDIÇÃO_OBJETO (1)'!S279)</f>
        <v>0</v>
      </c>
      <c r="T279" s="815">
        <f>SUM('MEDIÇÃO_OBJETO (1)'!T279)</f>
        <v>0</v>
      </c>
      <c r="V279" s="19"/>
      <c r="W279" s="978">
        <f t="shared" si="191"/>
        <v>0</v>
      </c>
      <c r="X279" s="816">
        <f t="shared" si="192"/>
        <v>0</v>
      </c>
      <c r="Y279" s="816">
        <f t="shared" si="193"/>
        <v>0</v>
      </c>
      <c r="Z279" s="817">
        <f t="shared" si="194"/>
        <v>0</v>
      </c>
      <c r="AB279" s="453">
        <f t="shared" si="217"/>
        <v>0</v>
      </c>
      <c r="AC279" s="14">
        <f t="shared" si="195"/>
        <v>0</v>
      </c>
      <c r="AD279" s="819"/>
      <c r="AE279" s="631">
        <f t="shared" si="218"/>
        <v>0</v>
      </c>
      <c r="AF279" s="818">
        <f>SUM('MEDIÇÃO_OBJETO (1)'!AG279)</f>
        <v>0</v>
      </c>
      <c r="AG279" s="541">
        <f>SUM('MEDIÇÃO_OBJETO (1)'!AH279)</f>
        <v>0</v>
      </c>
      <c r="AH279" s="541">
        <f>SUM('MEDIÇÃO_OBJETO (1)'!AI279)</f>
        <v>0</v>
      </c>
      <c r="AI279" s="541">
        <f>SUM('MEDIÇÃO_OBJETO (1)'!AJ279)</f>
        <v>0</v>
      </c>
      <c r="AJ279" s="541">
        <f>SUM('MEDIÇÃO_OBJETO (1)'!AK279)</f>
        <v>0</v>
      </c>
      <c r="AK279" s="541">
        <f>SUM('MEDIÇÃO_OBJETO (1)'!AL279)</f>
        <v>0</v>
      </c>
      <c r="AL279" s="541">
        <f>SUM('MEDIÇÃO_OBJETO (1)'!AM279)</f>
        <v>0</v>
      </c>
      <c r="AM279" s="541">
        <f>SUM('MEDIÇÃO_OBJETO (1)'!AN279)</f>
        <v>0</v>
      </c>
      <c r="AN279" s="541">
        <f>SUM('MEDIÇÃO_OBJETO (1)'!AO279)</f>
        <v>0</v>
      </c>
      <c r="AO279" s="541">
        <f>SUM('MEDIÇÃO_OBJETO (1)'!AP279)</f>
        <v>0</v>
      </c>
      <c r="AP279" s="541">
        <f>SUM('MEDIÇÃO_OBJETO (1)'!AQ279)</f>
        <v>0</v>
      </c>
      <c r="AQ279" s="541">
        <f>SUM('MEDIÇÃO_OBJETO (1)'!AR279)</f>
        <v>0</v>
      </c>
      <c r="AR279" s="541">
        <f>SUM('MEDIÇÃO_OBJETO (1)'!AS279)</f>
        <v>0</v>
      </c>
      <c r="AS279" s="541">
        <f>SUM('MEDIÇÃO_OBJETO (1)'!AT279)</f>
        <v>0</v>
      </c>
      <c r="AT279" s="541">
        <f>SUM('MEDIÇÃO_OBJETO (1)'!AU279)</f>
        <v>0</v>
      </c>
      <c r="AU279" s="541">
        <f>SUM('MEDIÇÃO_OBJETO (1)'!AV279)</f>
        <v>0</v>
      </c>
      <c r="AV279" s="541">
        <f>SUM('MEDIÇÃO_OBJETO (1)'!AW279)</f>
        <v>0</v>
      </c>
      <c r="AW279" s="541">
        <f>SUM('MEDIÇÃO_OBJETO (1)'!AX279)</f>
        <v>0</v>
      </c>
      <c r="AX279" s="977"/>
      <c r="BN279" s="992">
        <f t="shared" si="196"/>
        <v>0</v>
      </c>
      <c r="BO279" s="538">
        <f t="shared" si="219"/>
        <v>0</v>
      </c>
      <c r="BP279" s="987">
        <f>IF(RESUMO_GLOBAL!$X$53="a",ROUND(AF279*$N279,RESUMO_GLOBAL!$X$54),IF(RESUMO_GLOBAL!$X$53="t",TRUNC(AF279*$N279,RESUMO_GLOBAL!$X$54),AF279*$N279))</f>
        <v>0</v>
      </c>
      <c r="BQ279" s="987">
        <f>IF(RESUMO_GLOBAL!$X$53="a",ROUND(AG279*$N279,RESUMO_GLOBAL!$X$54),IF(RESUMO_GLOBAL!$X$53="t",TRUNC(AG279*$N279,RESUMO_GLOBAL!$X$54),AG279*$N279))</f>
        <v>0</v>
      </c>
      <c r="BR279" s="987">
        <f>IF(RESUMO_GLOBAL!$X$53="a",ROUND(AH279*$N279,RESUMO_GLOBAL!$X$54),IF(RESUMO_GLOBAL!$X$53="t",TRUNC(AH279*$N279,RESUMO_GLOBAL!$X$54),AH279*$N279))</f>
        <v>0</v>
      </c>
      <c r="BS279" s="987">
        <f>IF(RESUMO_GLOBAL!$X$53="a",ROUND(AI279*$N279,RESUMO_GLOBAL!$X$54),IF(RESUMO_GLOBAL!$X$53="t",TRUNC(AI279*$N279,RESUMO_GLOBAL!$X$54),AI279*$N279))</f>
        <v>0</v>
      </c>
      <c r="BT279" s="987">
        <f>IF(RESUMO_GLOBAL!$X$53="a",ROUND(AJ279*$N279,RESUMO_GLOBAL!$X$54),IF(RESUMO_GLOBAL!$X$53="t",TRUNC(AJ279*$N279,RESUMO_GLOBAL!$X$54),AJ279*$N279))</f>
        <v>0</v>
      </c>
      <c r="BU279" s="987">
        <f>IF(RESUMO_GLOBAL!$X$53="a",ROUND(AK279*$N279,RESUMO_GLOBAL!$X$54),IF(RESUMO_GLOBAL!$X$53="t",TRUNC(AK279*$N279,RESUMO_GLOBAL!$X$54),AK279*$N279))</f>
        <v>0</v>
      </c>
      <c r="BV279" s="987">
        <f>IF(RESUMO_GLOBAL!$X$53="a",ROUND(AL279*$N279,RESUMO_GLOBAL!$X$54),IF(RESUMO_GLOBAL!$X$53="t",TRUNC(AL279*$N279,RESUMO_GLOBAL!$X$54),AL279*$N279))</f>
        <v>0</v>
      </c>
      <c r="BW279" s="987">
        <f>IF(RESUMO_GLOBAL!$X$53="a",ROUND(AM279*$N279,RESUMO_GLOBAL!$X$54),IF(RESUMO_GLOBAL!$X$53="t",TRUNC(AM279*$N279,RESUMO_GLOBAL!$X$54),AM279*$N279))</f>
        <v>0</v>
      </c>
      <c r="BX279" s="987">
        <f>IF(RESUMO_GLOBAL!$X$53="a",ROUND(AN279*$N279,RESUMO_GLOBAL!$X$54),IF(RESUMO_GLOBAL!$X$53="t",TRUNC(AN279*$N279,RESUMO_GLOBAL!$X$54),AN279*$N279))</f>
        <v>0</v>
      </c>
      <c r="BY279" s="987">
        <f>IF(RESUMO_GLOBAL!$X$53="a",ROUND(AO279*$N279,RESUMO_GLOBAL!$X$54),IF(RESUMO_GLOBAL!$X$53="t",TRUNC(AO279*$N279,RESUMO_GLOBAL!$X$54),AO279*$N279))</f>
        <v>0</v>
      </c>
      <c r="BZ279" s="987">
        <f>IF(RESUMO_GLOBAL!$X$53="a",ROUND(AP279*$N279,RESUMO_GLOBAL!$X$54),IF(RESUMO_GLOBAL!$X$53="t",TRUNC(AP279*$N279,RESUMO_GLOBAL!$X$54),AP279*$N279))</f>
        <v>0</v>
      </c>
      <c r="CA279" s="987">
        <f>IF(RESUMO_GLOBAL!$X$53="a",ROUND(AQ279*$N279,RESUMO_GLOBAL!$X$54),IF(RESUMO_GLOBAL!$X$53="t",TRUNC(AQ279*$N279,RESUMO_GLOBAL!$X$54),AQ279*$N279))</f>
        <v>0</v>
      </c>
      <c r="CB279" s="987">
        <f>IF(RESUMO_GLOBAL!$X$53="a",ROUND(AR279*$N279,RESUMO_GLOBAL!$X$54),IF(RESUMO_GLOBAL!$X$53="t",TRUNC(AR279*$N279,RESUMO_GLOBAL!$X$54),AR279*$N279))</f>
        <v>0</v>
      </c>
      <c r="CC279" s="987">
        <f>IF(RESUMO_GLOBAL!$X$53="a",ROUND(AS279*$N279,RESUMO_GLOBAL!$X$54),IF(RESUMO_GLOBAL!$X$53="t",TRUNC(AS279*$N279,RESUMO_GLOBAL!$X$54),AS279*$N279))</f>
        <v>0</v>
      </c>
      <c r="CD279" s="987">
        <f>IF(RESUMO_GLOBAL!$X$53="a",ROUND(AT279*$N279,RESUMO_GLOBAL!$X$54),IF(RESUMO_GLOBAL!$X$53="t",TRUNC(AT279*$N279,RESUMO_GLOBAL!$X$54),AT279*$N279))</f>
        <v>0</v>
      </c>
      <c r="CE279" s="987">
        <f>IF(RESUMO_GLOBAL!$X$53="a",ROUND(AU279*$N279,RESUMO_GLOBAL!$X$54),IF(RESUMO_GLOBAL!$X$53="t",TRUNC(AU279*$N279,RESUMO_GLOBAL!$X$54),AU279*$N279))</f>
        <v>0</v>
      </c>
      <c r="CF279" s="987">
        <f>IF(RESUMO_GLOBAL!$X$53="a",ROUND(AV279*$N279,RESUMO_GLOBAL!$X$54),IF(RESUMO_GLOBAL!$X$53="t",TRUNC(AV279*$N279,RESUMO_GLOBAL!$X$54),AV279*$N279))</f>
        <v>0</v>
      </c>
      <c r="CG279" s="987">
        <f>IF(RESUMO_GLOBAL!$X$53="a",ROUND(AW279*$N279,RESUMO_GLOBAL!$X$54),IF(RESUMO_GLOBAL!$X$53="t",TRUNC(AW279*$N279,RESUMO_GLOBAL!$X$54),AW279*$N279))</f>
        <v>0</v>
      </c>
      <c r="CK279" s="59">
        <f t="shared" si="198"/>
        <v>0</v>
      </c>
      <c r="CL279" s="59">
        <f t="shared" si="199"/>
        <v>0</v>
      </c>
      <c r="CM279" s="59">
        <f t="shared" si="200"/>
        <v>0</v>
      </c>
      <c r="CN279" s="59">
        <f t="shared" si="201"/>
        <v>0</v>
      </c>
      <c r="CO279" s="59">
        <f t="shared" si="202"/>
        <v>0</v>
      </c>
      <c r="CP279" s="59">
        <f t="shared" si="203"/>
        <v>0</v>
      </c>
      <c r="CQ279" s="59">
        <f t="shared" si="204"/>
        <v>0</v>
      </c>
      <c r="CR279" s="59">
        <f t="shared" si="205"/>
        <v>0</v>
      </c>
      <c r="CS279" s="59">
        <f t="shared" si="206"/>
        <v>0</v>
      </c>
      <c r="CT279" s="59">
        <f t="shared" si="207"/>
        <v>0</v>
      </c>
      <c r="CU279" s="59">
        <f t="shared" si="208"/>
        <v>0</v>
      </c>
      <c r="CV279" s="59">
        <f t="shared" si="209"/>
        <v>0</v>
      </c>
      <c r="CW279" s="59">
        <f t="shared" si="210"/>
        <v>0</v>
      </c>
      <c r="CX279" s="59">
        <f t="shared" si="211"/>
        <v>0</v>
      </c>
      <c r="CY279" s="59">
        <f t="shared" si="212"/>
        <v>0</v>
      </c>
      <c r="CZ279" s="59">
        <f t="shared" si="213"/>
        <v>0</v>
      </c>
      <c r="DA279" s="59">
        <f t="shared" si="214"/>
        <v>0</v>
      </c>
      <c r="DB279" s="59">
        <f t="shared" si="215"/>
        <v>0</v>
      </c>
      <c r="DE279">
        <f t="shared" si="197"/>
        <v>274</v>
      </c>
      <c r="DF279" t="str">
        <f t="shared" si="216"/>
        <v/>
      </c>
      <c r="DG279" s="59">
        <f>IF($C279&lt;&gt;0,SUM($CK280:CK280),0)</f>
        <v>0</v>
      </c>
      <c r="DH279" s="59">
        <f>IF($C279&lt;&gt;0,SUM($CK280:CL280),0)</f>
        <v>0</v>
      </c>
      <c r="DI279" s="59">
        <f>IF($C279&lt;&gt;0,SUM($CK280:CM280),0)</f>
        <v>0</v>
      </c>
      <c r="DJ279" s="59">
        <f>IF($C279&lt;&gt;0,SUM($CK280:CN280),0)</f>
        <v>0</v>
      </c>
      <c r="DK279" s="59">
        <f>IF($C279&lt;&gt;0,SUM($CK280:CO280),0)</f>
        <v>0</v>
      </c>
      <c r="DL279" s="59">
        <f>IF($C279&lt;&gt;0,SUM($CK280:CP280),0)</f>
        <v>0</v>
      </c>
      <c r="DM279" s="59">
        <f>IF($C279&lt;&gt;0,SUM($CK280:CQ280),0)</f>
        <v>0</v>
      </c>
      <c r="DN279" s="59">
        <f>IF($C279&lt;&gt;0,SUM($CK280:CR280),0)</f>
        <v>0</v>
      </c>
      <c r="DO279" s="59">
        <f>IF($C279&lt;&gt;0,SUM($CK280:CS280),0)</f>
        <v>0</v>
      </c>
      <c r="DP279" s="59">
        <f>IF($C279&lt;&gt;0,SUM($CK280:CT280),0)</f>
        <v>0</v>
      </c>
      <c r="DQ279" s="59">
        <f>IF($C279&lt;&gt;0,SUM($CK280:CU280),0)</f>
        <v>0</v>
      </c>
      <c r="DR279" s="59">
        <f>IF($C279&lt;&gt;0,SUM($CK280:CV280),0)</f>
        <v>0</v>
      </c>
      <c r="DS279" s="59">
        <f>IF($C279&lt;&gt;0,SUM($CK280:CW280),0)</f>
        <v>0</v>
      </c>
      <c r="DT279" s="59">
        <f>IF($C279&lt;&gt;0,SUM($CK280:CX280),0)</f>
        <v>0</v>
      </c>
      <c r="DU279" s="59">
        <f>IF($C279&lt;&gt;0,SUM($CK280:CY280),0)</f>
        <v>0</v>
      </c>
      <c r="DV279" s="59">
        <f>IF($C279&lt;&gt;0,SUM($CK280:CZ280),0)</f>
        <v>0</v>
      </c>
      <c r="DW279" s="59">
        <f>IF($C279&lt;&gt;0,SUM($CK280:DA280),0)</f>
        <v>0</v>
      </c>
      <c r="DX279" s="59">
        <f>IF($C279&lt;&gt;0,SUM($CK280:DB280),0)</f>
        <v>0</v>
      </c>
      <c r="DY279" s="952" t="str">
        <f t="shared" si="220"/>
        <v/>
      </c>
    </row>
    <row r="280" spans="1:129" ht="13.5" hidden="1" thickBot="1">
      <c r="A280" s="3" t="str">
        <f t="shared" si="221"/>
        <v/>
      </c>
      <c r="B280" s="805">
        <f>Dados_GLOBAL_Inicial!E280</f>
        <v>0</v>
      </c>
      <c r="C280" s="953">
        <f>IF(IFERROR(VALUE(Dados_GLOBAL_Inicial!F280),0)=0,0,Dados_GLOBAL_Inicial!F280)</f>
        <v>0</v>
      </c>
      <c r="D280" s="830">
        <f>Dados_GLOBAL_Inicial!G280</f>
        <v>0</v>
      </c>
      <c r="E280" s="830" t="str">
        <f>IF(IFERROR(VLOOKUP(F280,Cod_Gde_Itens!$A$1:$B$80,2,FALSE),0)&gt;549,IFERROR(VLOOKUP(F280,Cod_Gde_Itens!$A$1:$B$80,2,FALSE),0),IF(Dados_GLOBAL_Inicial!H280=0,"",Dados_GLOBAL_Inicial!H280))</f>
        <v/>
      </c>
      <c r="F280" s="823">
        <f>Dados_GLOBAL_Inicial!I280</f>
        <v>0</v>
      </c>
      <c r="G280" s="824">
        <f>Dados_GLOBAL_Inicial!J280</f>
        <v>0</v>
      </c>
      <c r="H280" s="454">
        <f>Dados_GLOBAL_Inicial!K280</f>
        <v>0</v>
      </c>
      <c r="I280" s="970">
        <f>SUM('MEDIÇÃO_OBJETO (1)'!I280)</f>
        <v>0</v>
      </c>
      <c r="J280" s="455">
        <f t="shared" si="186"/>
        <v>0</v>
      </c>
      <c r="K280" s="451">
        <f t="shared" si="187"/>
        <v>0</v>
      </c>
      <c r="L280" s="452">
        <f t="shared" si="188"/>
        <v>0</v>
      </c>
      <c r="M280" s="809">
        <f t="shared" si="189"/>
        <v>0</v>
      </c>
      <c r="N280" s="810">
        <f>IF(IFERROR(VALUE(Dados_GLOBAL_Inicial!L280),0)=0,0,Dados_GLOBAL_Inicial!L280)</f>
        <v>0</v>
      </c>
      <c r="O280" s="812">
        <f>SUM('MEDIÇÃO_OBJETO (1)'!O280)</f>
        <v>0</v>
      </c>
      <c r="P280" s="812">
        <f>SUM('MEDIÇÃO_OBJETO (1)'!P280)</f>
        <v>0</v>
      </c>
      <c r="Q280" s="813">
        <f t="shared" si="190"/>
        <v>0</v>
      </c>
      <c r="R280" s="951"/>
      <c r="S280" s="815">
        <f>SUM('MEDIÇÃO_OBJETO (1)'!S280)</f>
        <v>0</v>
      </c>
      <c r="T280" s="815">
        <f>SUM('MEDIÇÃO_OBJETO (1)'!T280)</f>
        <v>0</v>
      </c>
      <c r="V280" s="19"/>
      <c r="W280" s="978">
        <f t="shared" si="191"/>
        <v>0</v>
      </c>
      <c r="X280" s="816">
        <f t="shared" si="192"/>
        <v>0</v>
      </c>
      <c r="Y280" s="816">
        <f t="shared" si="193"/>
        <v>0</v>
      </c>
      <c r="Z280" s="817">
        <f t="shared" si="194"/>
        <v>0</v>
      </c>
      <c r="AB280" s="453">
        <f t="shared" si="217"/>
        <v>0</v>
      </c>
      <c r="AC280" s="14">
        <f t="shared" si="195"/>
        <v>0</v>
      </c>
      <c r="AD280" s="819"/>
      <c r="AE280" s="631">
        <f t="shared" si="218"/>
        <v>0</v>
      </c>
      <c r="AF280" s="818">
        <f>SUM('MEDIÇÃO_OBJETO (1)'!AG280)</f>
        <v>0</v>
      </c>
      <c r="AG280" s="541">
        <f>SUM('MEDIÇÃO_OBJETO (1)'!AH280)</f>
        <v>0</v>
      </c>
      <c r="AH280" s="541">
        <f>SUM('MEDIÇÃO_OBJETO (1)'!AI280)</f>
        <v>0</v>
      </c>
      <c r="AI280" s="541">
        <f>SUM('MEDIÇÃO_OBJETO (1)'!AJ280)</f>
        <v>0</v>
      </c>
      <c r="AJ280" s="541">
        <f>SUM('MEDIÇÃO_OBJETO (1)'!AK280)</f>
        <v>0</v>
      </c>
      <c r="AK280" s="541">
        <f>SUM('MEDIÇÃO_OBJETO (1)'!AL280)</f>
        <v>0</v>
      </c>
      <c r="AL280" s="541">
        <f>SUM('MEDIÇÃO_OBJETO (1)'!AM280)</f>
        <v>0</v>
      </c>
      <c r="AM280" s="541">
        <f>SUM('MEDIÇÃO_OBJETO (1)'!AN280)</f>
        <v>0</v>
      </c>
      <c r="AN280" s="541">
        <f>SUM('MEDIÇÃO_OBJETO (1)'!AO280)</f>
        <v>0</v>
      </c>
      <c r="AO280" s="541">
        <f>SUM('MEDIÇÃO_OBJETO (1)'!AP280)</f>
        <v>0</v>
      </c>
      <c r="AP280" s="541">
        <f>SUM('MEDIÇÃO_OBJETO (1)'!AQ280)</f>
        <v>0</v>
      </c>
      <c r="AQ280" s="541">
        <f>SUM('MEDIÇÃO_OBJETO (1)'!AR280)</f>
        <v>0</v>
      </c>
      <c r="AR280" s="541">
        <f>SUM('MEDIÇÃO_OBJETO (1)'!AS280)</f>
        <v>0</v>
      </c>
      <c r="AS280" s="541">
        <f>SUM('MEDIÇÃO_OBJETO (1)'!AT280)</f>
        <v>0</v>
      </c>
      <c r="AT280" s="541">
        <f>SUM('MEDIÇÃO_OBJETO (1)'!AU280)</f>
        <v>0</v>
      </c>
      <c r="AU280" s="541">
        <f>SUM('MEDIÇÃO_OBJETO (1)'!AV280)</f>
        <v>0</v>
      </c>
      <c r="AV280" s="541">
        <f>SUM('MEDIÇÃO_OBJETO (1)'!AW280)</f>
        <v>0</v>
      </c>
      <c r="AW280" s="541">
        <f>SUM('MEDIÇÃO_OBJETO (1)'!AX280)</f>
        <v>0</v>
      </c>
      <c r="AX280" s="977"/>
      <c r="BN280" s="992">
        <f t="shared" si="196"/>
        <v>0</v>
      </c>
      <c r="BO280" s="538">
        <f t="shared" si="219"/>
        <v>0</v>
      </c>
      <c r="BP280" s="987">
        <f>IF(RESUMO_GLOBAL!$X$53="a",ROUND(AF280*$N280,RESUMO_GLOBAL!$X$54),IF(RESUMO_GLOBAL!$X$53="t",TRUNC(AF280*$N280,RESUMO_GLOBAL!$X$54),AF280*$N280))</f>
        <v>0</v>
      </c>
      <c r="BQ280" s="987">
        <f>IF(RESUMO_GLOBAL!$X$53="a",ROUND(AG280*$N280,RESUMO_GLOBAL!$X$54),IF(RESUMO_GLOBAL!$X$53="t",TRUNC(AG280*$N280,RESUMO_GLOBAL!$X$54),AG280*$N280))</f>
        <v>0</v>
      </c>
      <c r="BR280" s="987">
        <f>IF(RESUMO_GLOBAL!$X$53="a",ROUND(AH280*$N280,RESUMO_GLOBAL!$X$54),IF(RESUMO_GLOBAL!$X$53="t",TRUNC(AH280*$N280,RESUMO_GLOBAL!$X$54),AH280*$N280))</f>
        <v>0</v>
      </c>
      <c r="BS280" s="987">
        <f>IF(RESUMO_GLOBAL!$X$53="a",ROUND(AI280*$N280,RESUMO_GLOBAL!$X$54),IF(RESUMO_GLOBAL!$X$53="t",TRUNC(AI280*$N280,RESUMO_GLOBAL!$X$54),AI280*$N280))</f>
        <v>0</v>
      </c>
      <c r="BT280" s="987">
        <f>IF(RESUMO_GLOBAL!$X$53="a",ROUND(AJ280*$N280,RESUMO_GLOBAL!$X$54),IF(RESUMO_GLOBAL!$X$53="t",TRUNC(AJ280*$N280,RESUMO_GLOBAL!$X$54),AJ280*$N280))</f>
        <v>0</v>
      </c>
      <c r="BU280" s="987">
        <f>IF(RESUMO_GLOBAL!$X$53="a",ROUND(AK280*$N280,RESUMO_GLOBAL!$X$54),IF(RESUMO_GLOBAL!$X$53="t",TRUNC(AK280*$N280,RESUMO_GLOBAL!$X$54),AK280*$N280))</f>
        <v>0</v>
      </c>
      <c r="BV280" s="987">
        <f>IF(RESUMO_GLOBAL!$X$53="a",ROUND(AL280*$N280,RESUMO_GLOBAL!$X$54),IF(RESUMO_GLOBAL!$X$53="t",TRUNC(AL280*$N280,RESUMO_GLOBAL!$X$54),AL280*$N280))</f>
        <v>0</v>
      </c>
      <c r="BW280" s="987">
        <f>IF(RESUMO_GLOBAL!$X$53="a",ROUND(AM280*$N280,RESUMO_GLOBAL!$X$54),IF(RESUMO_GLOBAL!$X$53="t",TRUNC(AM280*$N280,RESUMO_GLOBAL!$X$54),AM280*$N280))</f>
        <v>0</v>
      </c>
      <c r="BX280" s="987">
        <f>IF(RESUMO_GLOBAL!$X$53="a",ROUND(AN280*$N280,RESUMO_GLOBAL!$X$54),IF(RESUMO_GLOBAL!$X$53="t",TRUNC(AN280*$N280,RESUMO_GLOBAL!$X$54),AN280*$N280))</f>
        <v>0</v>
      </c>
      <c r="BY280" s="987">
        <f>IF(RESUMO_GLOBAL!$X$53="a",ROUND(AO280*$N280,RESUMO_GLOBAL!$X$54),IF(RESUMO_GLOBAL!$X$53="t",TRUNC(AO280*$N280,RESUMO_GLOBAL!$X$54),AO280*$N280))</f>
        <v>0</v>
      </c>
      <c r="BZ280" s="987">
        <f>IF(RESUMO_GLOBAL!$X$53="a",ROUND(AP280*$N280,RESUMO_GLOBAL!$X$54),IF(RESUMO_GLOBAL!$X$53="t",TRUNC(AP280*$N280,RESUMO_GLOBAL!$X$54),AP280*$N280))</f>
        <v>0</v>
      </c>
      <c r="CA280" s="987">
        <f>IF(RESUMO_GLOBAL!$X$53="a",ROUND(AQ280*$N280,RESUMO_GLOBAL!$X$54),IF(RESUMO_GLOBAL!$X$53="t",TRUNC(AQ280*$N280,RESUMO_GLOBAL!$X$54),AQ280*$N280))</f>
        <v>0</v>
      </c>
      <c r="CB280" s="987">
        <f>IF(RESUMO_GLOBAL!$X$53="a",ROUND(AR280*$N280,RESUMO_GLOBAL!$X$54),IF(RESUMO_GLOBAL!$X$53="t",TRUNC(AR280*$N280,RESUMO_GLOBAL!$X$54),AR280*$N280))</f>
        <v>0</v>
      </c>
      <c r="CC280" s="987">
        <f>IF(RESUMO_GLOBAL!$X$53="a",ROUND(AS280*$N280,RESUMO_GLOBAL!$X$54),IF(RESUMO_GLOBAL!$X$53="t",TRUNC(AS280*$N280,RESUMO_GLOBAL!$X$54),AS280*$N280))</f>
        <v>0</v>
      </c>
      <c r="CD280" s="987">
        <f>IF(RESUMO_GLOBAL!$X$53="a",ROUND(AT280*$N280,RESUMO_GLOBAL!$X$54),IF(RESUMO_GLOBAL!$X$53="t",TRUNC(AT280*$N280,RESUMO_GLOBAL!$X$54),AT280*$N280))</f>
        <v>0</v>
      </c>
      <c r="CE280" s="987">
        <f>IF(RESUMO_GLOBAL!$X$53="a",ROUND(AU280*$N280,RESUMO_GLOBAL!$X$54),IF(RESUMO_GLOBAL!$X$53="t",TRUNC(AU280*$N280,RESUMO_GLOBAL!$X$54),AU280*$N280))</f>
        <v>0</v>
      </c>
      <c r="CF280" s="987">
        <f>IF(RESUMO_GLOBAL!$X$53="a",ROUND(AV280*$N280,RESUMO_GLOBAL!$X$54),IF(RESUMO_GLOBAL!$X$53="t",TRUNC(AV280*$N280,RESUMO_GLOBAL!$X$54),AV280*$N280))</f>
        <v>0</v>
      </c>
      <c r="CG280" s="987">
        <f>IF(RESUMO_GLOBAL!$X$53="a",ROUND(AW280*$N280,RESUMO_GLOBAL!$X$54),IF(RESUMO_GLOBAL!$X$53="t",TRUNC(AW280*$N280,RESUMO_GLOBAL!$X$54),AW280*$N280))</f>
        <v>0</v>
      </c>
      <c r="CK280" s="59">
        <f t="shared" si="198"/>
        <v>0</v>
      </c>
      <c r="CL280" s="59">
        <f t="shared" si="199"/>
        <v>0</v>
      </c>
      <c r="CM280" s="59">
        <f t="shared" si="200"/>
        <v>0</v>
      </c>
      <c r="CN280" s="59">
        <f t="shared" si="201"/>
        <v>0</v>
      </c>
      <c r="CO280" s="59">
        <f t="shared" si="202"/>
        <v>0</v>
      </c>
      <c r="CP280" s="59">
        <f t="shared" si="203"/>
        <v>0</v>
      </c>
      <c r="CQ280" s="59">
        <f t="shared" si="204"/>
        <v>0</v>
      </c>
      <c r="CR280" s="59">
        <f t="shared" si="205"/>
        <v>0</v>
      </c>
      <c r="CS280" s="59">
        <f t="shared" si="206"/>
        <v>0</v>
      </c>
      <c r="CT280" s="59">
        <f t="shared" si="207"/>
        <v>0</v>
      </c>
      <c r="CU280" s="59">
        <f t="shared" si="208"/>
        <v>0</v>
      </c>
      <c r="CV280" s="59">
        <f t="shared" si="209"/>
        <v>0</v>
      </c>
      <c r="CW280" s="59">
        <f t="shared" si="210"/>
        <v>0</v>
      </c>
      <c r="CX280" s="59">
        <f t="shared" si="211"/>
        <v>0</v>
      </c>
      <c r="CY280" s="59">
        <f t="shared" si="212"/>
        <v>0</v>
      </c>
      <c r="CZ280" s="59">
        <f t="shared" si="213"/>
        <v>0</v>
      </c>
      <c r="DA280" s="59">
        <f t="shared" si="214"/>
        <v>0</v>
      </c>
      <c r="DB280" s="59">
        <f t="shared" si="215"/>
        <v>0</v>
      </c>
      <c r="DE280">
        <f t="shared" si="197"/>
        <v>275</v>
      </c>
      <c r="DF280" t="str">
        <f t="shared" si="216"/>
        <v/>
      </c>
      <c r="DG280" s="59">
        <f>IF($C280&lt;&gt;0,SUM($CK281:CK281),0)</f>
        <v>0</v>
      </c>
      <c r="DH280" s="59">
        <f>IF($C280&lt;&gt;0,SUM($CK281:CL281),0)</f>
        <v>0</v>
      </c>
      <c r="DI280" s="59">
        <f>IF($C280&lt;&gt;0,SUM($CK281:CM281),0)</f>
        <v>0</v>
      </c>
      <c r="DJ280" s="59">
        <f>IF($C280&lt;&gt;0,SUM($CK281:CN281),0)</f>
        <v>0</v>
      </c>
      <c r="DK280" s="59">
        <f>IF($C280&lt;&gt;0,SUM($CK281:CO281),0)</f>
        <v>0</v>
      </c>
      <c r="DL280" s="59">
        <f>IF($C280&lt;&gt;0,SUM($CK281:CP281),0)</f>
        <v>0</v>
      </c>
      <c r="DM280" s="59">
        <f>IF($C280&lt;&gt;0,SUM($CK281:CQ281),0)</f>
        <v>0</v>
      </c>
      <c r="DN280" s="59">
        <f>IF($C280&lt;&gt;0,SUM($CK281:CR281),0)</f>
        <v>0</v>
      </c>
      <c r="DO280" s="59">
        <f>IF($C280&lt;&gt;0,SUM($CK281:CS281),0)</f>
        <v>0</v>
      </c>
      <c r="DP280" s="59">
        <f>IF($C280&lt;&gt;0,SUM($CK281:CT281),0)</f>
        <v>0</v>
      </c>
      <c r="DQ280" s="59">
        <f>IF($C280&lt;&gt;0,SUM($CK281:CU281),0)</f>
        <v>0</v>
      </c>
      <c r="DR280" s="59">
        <f>IF($C280&lt;&gt;0,SUM($CK281:CV281),0)</f>
        <v>0</v>
      </c>
      <c r="DS280" s="59">
        <f>IF($C280&lt;&gt;0,SUM($CK281:CW281),0)</f>
        <v>0</v>
      </c>
      <c r="DT280" s="59">
        <f>IF($C280&lt;&gt;0,SUM($CK281:CX281),0)</f>
        <v>0</v>
      </c>
      <c r="DU280" s="59">
        <f>IF($C280&lt;&gt;0,SUM($CK281:CY281),0)</f>
        <v>0</v>
      </c>
      <c r="DV280" s="59">
        <f>IF($C280&lt;&gt;0,SUM($CK281:CZ281),0)</f>
        <v>0</v>
      </c>
      <c r="DW280" s="59">
        <f>IF($C280&lt;&gt;0,SUM($CK281:DA281),0)</f>
        <v>0</v>
      </c>
      <c r="DX280" s="59">
        <f>IF($C280&lt;&gt;0,SUM($CK281:DB281),0)</f>
        <v>0</v>
      </c>
      <c r="DY280" s="952" t="str">
        <f t="shared" si="220"/>
        <v/>
      </c>
    </row>
    <row r="281" spans="1:129" ht="13.5" hidden="1" thickBot="1">
      <c r="A281" s="3" t="str">
        <f t="shared" si="221"/>
        <v/>
      </c>
      <c r="B281" s="805">
        <f>Dados_GLOBAL_Inicial!E281</f>
        <v>0</v>
      </c>
      <c r="C281" s="953">
        <f>IF(IFERROR(VALUE(Dados_GLOBAL_Inicial!F281),0)=0,0,Dados_GLOBAL_Inicial!F281)</f>
        <v>0</v>
      </c>
      <c r="D281" s="830">
        <f>Dados_GLOBAL_Inicial!G281</f>
        <v>0</v>
      </c>
      <c r="E281" s="830" t="str">
        <f>IF(IFERROR(VLOOKUP(F281,Cod_Gde_Itens!$A$1:$B$80,2,FALSE),0)&gt;549,IFERROR(VLOOKUP(F281,Cod_Gde_Itens!$A$1:$B$80,2,FALSE),0),IF(Dados_GLOBAL_Inicial!H281=0,"",Dados_GLOBAL_Inicial!H281))</f>
        <v/>
      </c>
      <c r="F281" s="823">
        <f>Dados_GLOBAL_Inicial!I281</f>
        <v>0</v>
      </c>
      <c r="G281" s="824">
        <f>Dados_GLOBAL_Inicial!J281</f>
        <v>0</v>
      </c>
      <c r="H281" s="454">
        <f>Dados_GLOBAL_Inicial!K281</f>
        <v>0</v>
      </c>
      <c r="I281" s="970">
        <f>SUM('MEDIÇÃO_OBJETO (1)'!I281)</f>
        <v>0</v>
      </c>
      <c r="J281" s="455">
        <f t="shared" si="186"/>
        <v>0</v>
      </c>
      <c r="K281" s="451">
        <f t="shared" si="187"/>
        <v>0</v>
      </c>
      <c r="L281" s="452">
        <f t="shared" si="188"/>
        <v>0</v>
      </c>
      <c r="M281" s="809">
        <f t="shared" si="189"/>
        <v>0</v>
      </c>
      <c r="N281" s="810">
        <f>IF(IFERROR(VALUE(Dados_GLOBAL_Inicial!L281),0)=0,0,Dados_GLOBAL_Inicial!L281)</f>
        <v>0</v>
      </c>
      <c r="O281" s="812">
        <f>SUM('MEDIÇÃO_OBJETO (1)'!O281)</f>
        <v>0</v>
      </c>
      <c r="P281" s="812">
        <f>SUM('MEDIÇÃO_OBJETO (1)'!P281)</f>
        <v>0</v>
      </c>
      <c r="Q281" s="813">
        <f t="shared" si="190"/>
        <v>0</v>
      </c>
      <c r="R281" s="951"/>
      <c r="S281" s="815">
        <f>SUM('MEDIÇÃO_OBJETO (1)'!S281)</f>
        <v>0</v>
      </c>
      <c r="T281" s="815">
        <f>SUM('MEDIÇÃO_OBJETO (1)'!T281)</f>
        <v>0</v>
      </c>
      <c r="V281" s="19"/>
      <c r="W281" s="978">
        <f t="shared" si="191"/>
        <v>0</v>
      </c>
      <c r="X281" s="816">
        <f t="shared" si="192"/>
        <v>0</v>
      </c>
      <c r="Y281" s="816">
        <f t="shared" si="193"/>
        <v>0</v>
      </c>
      <c r="Z281" s="817">
        <f t="shared" si="194"/>
        <v>0</v>
      </c>
      <c r="AB281" s="453">
        <f t="shared" si="217"/>
        <v>0</v>
      </c>
      <c r="AC281" s="14">
        <f t="shared" si="195"/>
        <v>0</v>
      </c>
      <c r="AD281" s="819"/>
      <c r="AE281" s="631">
        <f t="shared" si="218"/>
        <v>0</v>
      </c>
      <c r="AF281" s="818">
        <f>SUM('MEDIÇÃO_OBJETO (1)'!AG281)</f>
        <v>0</v>
      </c>
      <c r="AG281" s="541">
        <f>SUM('MEDIÇÃO_OBJETO (1)'!AH281)</f>
        <v>0</v>
      </c>
      <c r="AH281" s="541">
        <f>SUM('MEDIÇÃO_OBJETO (1)'!AI281)</f>
        <v>0</v>
      </c>
      <c r="AI281" s="541">
        <f>SUM('MEDIÇÃO_OBJETO (1)'!AJ281)</f>
        <v>0</v>
      </c>
      <c r="AJ281" s="541">
        <f>SUM('MEDIÇÃO_OBJETO (1)'!AK281)</f>
        <v>0</v>
      </c>
      <c r="AK281" s="541">
        <f>SUM('MEDIÇÃO_OBJETO (1)'!AL281)</f>
        <v>0</v>
      </c>
      <c r="AL281" s="541">
        <f>SUM('MEDIÇÃO_OBJETO (1)'!AM281)</f>
        <v>0</v>
      </c>
      <c r="AM281" s="541">
        <f>SUM('MEDIÇÃO_OBJETO (1)'!AN281)</f>
        <v>0</v>
      </c>
      <c r="AN281" s="541">
        <f>SUM('MEDIÇÃO_OBJETO (1)'!AO281)</f>
        <v>0</v>
      </c>
      <c r="AO281" s="541">
        <f>SUM('MEDIÇÃO_OBJETO (1)'!AP281)</f>
        <v>0</v>
      </c>
      <c r="AP281" s="541">
        <f>SUM('MEDIÇÃO_OBJETO (1)'!AQ281)</f>
        <v>0</v>
      </c>
      <c r="AQ281" s="541">
        <f>SUM('MEDIÇÃO_OBJETO (1)'!AR281)</f>
        <v>0</v>
      </c>
      <c r="AR281" s="541">
        <f>SUM('MEDIÇÃO_OBJETO (1)'!AS281)</f>
        <v>0</v>
      </c>
      <c r="AS281" s="541">
        <f>SUM('MEDIÇÃO_OBJETO (1)'!AT281)</f>
        <v>0</v>
      </c>
      <c r="AT281" s="541">
        <f>SUM('MEDIÇÃO_OBJETO (1)'!AU281)</f>
        <v>0</v>
      </c>
      <c r="AU281" s="541">
        <f>SUM('MEDIÇÃO_OBJETO (1)'!AV281)</f>
        <v>0</v>
      </c>
      <c r="AV281" s="541">
        <f>SUM('MEDIÇÃO_OBJETO (1)'!AW281)</f>
        <v>0</v>
      </c>
      <c r="AW281" s="541">
        <f>SUM('MEDIÇÃO_OBJETO (1)'!AX281)</f>
        <v>0</v>
      </c>
      <c r="AX281" s="977"/>
      <c r="BN281" s="992">
        <f t="shared" si="196"/>
        <v>0</v>
      </c>
      <c r="BO281" s="538">
        <f t="shared" si="219"/>
        <v>0</v>
      </c>
      <c r="BP281" s="987">
        <f>IF(RESUMO_GLOBAL!$X$53="a",ROUND(AF281*$N281,RESUMO_GLOBAL!$X$54),IF(RESUMO_GLOBAL!$X$53="t",TRUNC(AF281*$N281,RESUMO_GLOBAL!$X$54),AF281*$N281))</f>
        <v>0</v>
      </c>
      <c r="BQ281" s="987">
        <f>IF(RESUMO_GLOBAL!$X$53="a",ROUND(AG281*$N281,RESUMO_GLOBAL!$X$54),IF(RESUMO_GLOBAL!$X$53="t",TRUNC(AG281*$N281,RESUMO_GLOBAL!$X$54),AG281*$N281))</f>
        <v>0</v>
      </c>
      <c r="BR281" s="987">
        <f>IF(RESUMO_GLOBAL!$X$53="a",ROUND(AH281*$N281,RESUMO_GLOBAL!$X$54),IF(RESUMO_GLOBAL!$X$53="t",TRUNC(AH281*$N281,RESUMO_GLOBAL!$X$54),AH281*$N281))</f>
        <v>0</v>
      </c>
      <c r="BS281" s="987">
        <f>IF(RESUMO_GLOBAL!$X$53="a",ROUND(AI281*$N281,RESUMO_GLOBAL!$X$54),IF(RESUMO_GLOBAL!$X$53="t",TRUNC(AI281*$N281,RESUMO_GLOBAL!$X$54),AI281*$N281))</f>
        <v>0</v>
      </c>
      <c r="BT281" s="987">
        <f>IF(RESUMO_GLOBAL!$X$53="a",ROUND(AJ281*$N281,RESUMO_GLOBAL!$X$54),IF(RESUMO_GLOBAL!$X$53="t",TRUNC(AJ281*$N281,RESUMO_GLOBAL!$X$54),AJ281*$N281))</f>
        <v>0</v>
      </c>
      <c r="BU281" s="987">
        <f>IF(RESUMO_GLOBAL!$X$53="a",ROUND(AK281*$N281,RESUMO_GLOBAL!$X$54),IF(RESUMO_GLOBAL!$X$53="t",TRUNC(AK281*$N281,RESUMO_GLOBAL!$X$54),AK281*$N281))</f>
        <v>0</v>
      </c>
      <c r="BV281" s="987">
        <f>IF(RESUMO_GLOBAL!$X$53="a",ROUND(AL281*$N281,RESUMO_GLOBAL!$X$54),IF(RESUMO_GLOBAL!$X$53="t",TRUNC(AL281*$N281,RESUMO_GLOBAL!$X$54),AL281*$N281))</f>
        <v>0</v>
      </c>
      <c r="BW281" s="987">
        <f>IF(RESUMO_GLOBAL!$X$53="a",ROUND(AM281*$N281,RESUMO_GLOBAL!$X$54),IF(RESUMO_GLOBAL!$X$53="t",TRUNC(AM281*$N281,RESUMO_GLOBAL!$X$54),AM281*$N281))</f>
        <v>0</v>
      </c>
      <c r="BX281" s="987">
        <f>IF(RESUMO_GLOBAL!$X$53="a",ROUND(AN281*$N281,RESUMO_GLOBAL!$X$54),IF(RESUMO_GLOBAL!$X$53="t",TRUNC(AN281*$N281,RESUMO_GLOBAL!$X$54),AN281*$N281))</f>
        <v>0</v>
      </c>
      <c r="BY281" s="987">
        <f>IF(RESUMO_GLOBAL!$X$53="a",ROUND(AO281*$N281,RESUMO_GLOBAL!$X$54),IF(RESUMO_GLOBAL!$X$53="t",TRUNC(AO281*$N281,RESUMO_GLOBAL!$X$54),AO281*$N281))</f>
        <v>0</v>
      </c>
      <c r="BZ281" s="987">
        <f>IF(RESUMO_GLOBAL!$X$53="a",ROUND(AP281*$N281,RESUMO_GLOBAL!$X$54),IF(RESUMO_GLOBAL!$X$53="t",TRUNC(AP281*$N281,RESUMO_GLOBAL!$X$54),AP281*$N281))</f>
        <v>0</v>
      </c>
      <c r="CA281" s="987">
        <f>IF(RESUMO_GLOBAL!$X$53="a",ROUND(AQ281*$N281,RESUMO_GLOBAL!$X$54),IF(RESUMO_GLOBAL!$X$53="t",TRUNC(AQ281*$N281,RESUMO_GLOBAL!$X$54),AQ281*$N281))</f>
        <v>0</v>
      </c>
      <c r="CB281" s="987">
        <f>IF(RESUMO_GLOBAL!$X$53="a",ROUND(AR281*$N281,RESUMO_GLOBAL!$X$54),IF(RESUMO_GLOBAL!$X$53="t",TRUNC(AR281*$N281,RESUMO_GLOBAL!$X$54),AR281*$N281))</f>
        <v>0</v>
      </c>
      <c r="CC281" s="987">
        <f>IF(RESUMO_GLOBAL!$X$53="a",ROUND(AS281*$N281,RESUMO_GLOBAL!$X$54),IF(RESUMO_GLOBAL!$X$53="t",TRUNC(AS281*$N281,RESUMO_GLOBAL!$X$54),AS281*$N281))</f>
        <v>0</v>
      </c>
      <c r="CD281" s="987">
        <f>IF(RESUMO_GLOBAL!$X$53="a",ROUND(AT281*$N281,RESUMO_GLOBAL!$X$54),IF(RESUMO_GLOBAL!$X$53="t",TRUNC(AT281*$N281,RESUMO_GLOBAL!$X$54),AT281*$N281))</f>
        <v>0</v>
      </c>
      <c r="CE281" s="987">
        <f>IF(RESUMO_GLOBAL!$X$53="a",ROUND(AU281*$N281,RESUMO_GLOBAL!$X$54),IF(RESUMO_GLOBAL!$X$53="t",TRUNC(AU281*$N281,RESUMO_GLOBAL!$X$54),AU281*$N281))</f>
        <v>0</v>
      </c>
      <c r="CF281" s="987">
        <f>IF(RESUMO_GLOBAL!$X$53="a",ROUND(AV281*$N281,RESUMO_GLOBAL!$X$54),IF(RESUMO_GLOBAL!$X$53="t",TRUNC(AV281*$N281,RESUMO_GLOBAL!$X$54),AV281*$N281))</f>
        <v>0</v>
      </c>
      <c r="CG281" s="987">
        <f>IF(RESUMO_GLOBAL!$X$53="a",ROUND(AW281*$N281,RESUMO_GLOBAL!$X$54),IF(RESUMO_GLOBAL!$X$53="t",TRUNC(AW281*$N281,RESUMO_GLOBAL!$X$54),AW281*$N281))</f>
        <v>0</v>
      </c>
      <c r="CK281" s="59">
        <f t="shared" si="198"/>
        <v>0</v>
      </c>
      <c r="CL281" s="59">
        <f t="shared" si="199"/>
        <v>0</v>
      </c>
      <c r="CM281" s="59">
        <f t="shared" si="200"/>
        <v>0</v>
      </c>
      <c r="CN281" s="59">
        <f t="shared" si="201"/>
        <v>0</v>
      </c>
      <c r="CO281" s="59">
        <f t="shared" si="202"/>
        <v>0</v>
      </c>
      <c r="CP281" s="59">
        <f t="shared" si="203"/>
        <v>0</v>
      </c>
      <c r="CQ281" s="59">
        <f t="shared" si="204"/>
        <v>0</v>
      </c>
      <c r="CR281" s="59">
        <f t="shared" si="205"/>
        <v>0</v>
      </c>
      <c r="CS281" s="59">
        <f t="shared" si="206"/>
        <v>0</v>
      </c>
      <c r="CT281" s="59">
        <f t="shared" si="207"/>
        <v>0</v>
      </c>
      <c r="CU281" s="59">
        <f t="shared" si="208"/>
        <v>0</v>
      </c>
      <c r="CV281" s="59">
        <f t="shared" si="209"/>
        <v>0</v>
      </c>
      <c r="CW281" s="59">
        <f t="shared" si="210"/>
        <v>0</v>
      </c>
      <c r="CX281" s="59">
        <f t="shared" si="211"/>
        <v>0</v>
      </c>
      <c r="CY281" s="59">
        <f t="shared" si="212"/>
        <v>0</v>
      </c>
      <c r="CZ281" s="59">
        <f t="shared" si="213"/>
        <v>0</v>
      </c>
      <c r="DA281" s="59">
        <f t="shared" si="214"/>
        <v>0</v>
      </c>
      <c r="DB281" s="59">
        <f t="shared" si="215"/>
        <v>0</v>
      </c>
      <c r="DE281">
        <f t="shared" si="197"/>
        <v>276</v>
      </c>
      <c r="DF281" t="str">
        <f t="shared" si="216"/>
        <v/>
      </c>
      <c r="DG281" s="59">
        <f>IF($C281&lt;&gt;0,SUM($CK282:CK282),0)</f>
        <v>0</v>
      </c>
      <c r="DH281" s="59">
        <f>IF($C281&lt;&gt;0,SUM($CK282:CL282),0)</f>
        <v>0</v>
      </c>
      <c r="DI281" s="59">
        <f>IF($C281&lt;&gt;0,SUM($CK282:CM282),0)</f>
        <v>0</v>
      </c>
      <c r="DJ281" s="59">
        <f>IF($C281&lt;&gt;0,SUM($CK282:CN282),0)</f>
        <v>0</v>
      </c>
      <c r="DK281" s="59">
        <f>IF($C281&lt;&gt;0,SUM($CK282:CO282),0)</f>
        <v>0</v>
      </c>
      <c r="DL281" s="59">
        <f>IF($C281&lt;&gt;0,SUM($CK282:CP282),0)</f>
        <v>0</v>
      </c>
      <c r="DM281" s="59">
        <f>IF($C281&lt;&gt;0,SUM($CK282:CQ282),0)</f>
        <v>0</v>
      </c>
      <c r="DN281" s="59">
        <f>IF($C281&lt;&gt;0,SUM($CK282:CR282),0)</f>
        <v>0</v>
      </c>
      <c r="DO281" s="59">
        <f>IF($C281&lt;&gt;0,SUM($CK282:CS282),0)</f>
        <v>0</v>
      </c>
      <c r="DP281" s="59">
        <f>IF($C281&lt;&gt;0,SUM($CK282:CT282),0)</f>
        <v>0</v>
      </c>
      <c r="DQ281" s="59">
        <f>IF($C281&lt;&gt;0,SUM($CK282:CU282),0)</f>
        <v>0</v>
      </c>
      <c r="DR281" s="59">
        <f>IF($C281&lt;&gt;0,SUM($CK282:CV282),0)</f>
        <v>0</v>
      </c>
      <c r="DS281" s="59">
        <f>IF($C281&lt;&gt;0,SUM($CK282:CW282),0)</f>
        <v>0</v>
      </c>
      <c r="DT281" s="59">
        <f>IF($C281&lt;&gt;0,SUM($CK282:CX282),0)</f>
        <v>0</v>
      </c>
      <c r="DU281" s="59">
        <f>IF($C281&lt;&gt;0,SUM($CK282:CY282),0)</f>
        <v>0</v>
      </c>
      <c r="DV281" s="59">
        <f>IF($C281&lt;&gt;0,SUM($CK282:CZ282),0)</f>
        <v>0</v>
      </c>
      <c r="DW281" s="59">
        <f>IF($C281&lt;&gt;0,SUM($CK282:DA282),0)</f>
        <v>0</v>
      </c>
      <c r="DX281" s="59">
        <f>IF($C281&lt;&gt;0,SUM($CK282:DB282),0)</f>
        <v>0</v>
      </c>
      <c r="DY281" s="952" t="str">
        <f t="shared" si="220"/>
        <v/>
      </c>
    </row>
    <row r="282" spans="1:129" ht="13.5" hidden="1" thickBot="1">
      <c r="A282" s="3" t="str">
        <f t="shared" si="221"/>
        <v/>
      </c>
      <c r="B282" s="805">
        <f>Dados_GLOBAL_Inicial!E282</f>
        <v>0</v>
      </c>
      <c r="C282" s="953">
        <f>IF(IFERROR(VALUE(Dados_GLOBAL_Inicial!F282),0)=0,0,Dados_GLOBAL_Inicial!F282)</f>
        <v>0</v>
      </c>
      <c r="D282" s="830">
        <f>Dados_GLOBAL_Inicial!G282</f>
        <v>0</v>
      </c>
      <c r="E282" s="830" t="str">
        <f>IF(IFERROR(VLOOKUP(F282,Cod_Gde_Itens!$A$1:$B$80,2,FALSE),0)&gt;549,IFERROR(VLOOKUP(F282,Cod_Gde_Itens!$A$1:$B$80,2,FALSE),0),IF(Dados_GLOBAL_Inicial!H282=0,"",Dados_GLOBAL_Inicial!H282))</f>
        <v/>
      </c>
      <c r="F282" s="823">
        <f>Dados_GLOBAL_Inicial!I282</f>
        <v>0</v>
      </c>
      <c r="G282" s="824">
        <f>Dados_GLOBAL_Inicial!J282</f>
        <v>0</v>
      </c>
      <c r="H282" s="454">
        <f>Dados_GLOBAL_Inicial!K282</f>
        <v>0</v>
      </c>
      <c r="I282" s="970">
        <f>SUM('MEDIÇÃO_OBJETO (1)'!I282)</f>
        <v>0</v>
      </c>
      <c r="J282" s="455">
        <f t="shared" si="186"/>
        <v>0</v>
      </c>
      <c r="K282" s="451">
        <f t="shared" si="187"/>
        <v>0</v>
      </c>
      <c r="L282" s="452">
        <f t="shared" si="188"/>
        <v>0</v>
      </c>
      <c r="M282" s="809">
        <f t="shared" si="189"/>
        <v>0</v>
      </c>
      <c r="N282" s="810">
        <f>IF(IFERROR(VALUE(Dados_GLOBAL_Inicial!L282),0)=0,0,Dados_GLOBAL_Inicial!L282)</f>
        <v>0</v>
      </c>
      <c r="O282" s="812">
        <f>SUM('MEDIÇÃO_OBJETO (1)'!O282)</f>
        <v>0</v>
      </c>
      <c r="P282" s="812">
        <f>SUM('MEDIÇÃO_OBJETO (1)'!P282)</f>
        <v>0</v>
      </c>
      <c r="Q282" s="813">
        <f t="shared" si="190"/>
        <v>0</v>
      </c>
      <c r="R282" s="951"/>
      <c r="S282" s="815">
        <f>SUM('MEDIÇÃO_OBJETO (1)'!S282)</f>
        <v>0</v>
      </c>
      <c r="T282" s="815">
        <f>SUM('MEDIÇÃO_OBJETO (1)'!T282)</f>
        <v>0</v>
      </c>
      <c r="V282" s="19"/>
      <c r="W282" s="978">
        <f t="shared" si="191"/>
        <v>0</v>
      </c>
      <c r="X282" s="816">
        <f t="shared" si="192"/>
        <v>0</v>
      </c>
      <c r="Y282" s="816">
        <f t="shared" si="193"/>
        <v>0</v>
      </c>
      <c r="Z282" s="817">
        <f t="shared" si="194"/>
        <v>0</v>
      </c>
      <c r="AB282" s="453">
        <f t="shared" si="217"/>
        <v>0</v>
      </c>
      <c r="AC282" s="14">
        <f t="shared" si="195"/>
        <v>0</v>
      </c>
      <c r="AD282" s="819"/>
      <c r="AE282" s="631">
        <f t="shared" si="218"/>
        <v>0</v>
      </c>
      <c r="AF282" s="818">
        <f>SUM('MEDIÇÃO_OBJETO (1)'!AG282)</f>
        <v>0</v>
      </c>
      <c r="AG282" s="541">
        <f>SUM('MEDIÇÃO_OBJETO (1)'!AH282)</f>
        <v>0</v>
      </c>
      <c r="AH282" s="541">
        <f>SUM('MEDIÇÃO_OBJETO (1)'!AI282)</f>
        <v>0</v>
      </c>
      <c r="AI282" s="541">
        <f>SUM('MEDIÇÃO_OBJETO (1)'!AJ282)</f>
        <v>0</v>
      </c>
      <c r="AJ282" s="541">
        <f>SUM('MEDIÇÃO_OBJETO (1)'!AK282)</f>
        <v>0</v>
      </c>
      <c r="AK282" s="541">
        <f>SUM('MEDIÇÃO_OBJETO (1)'!AL282)</f>
        <v>0</v>
      </c>
      <c r="AL282" s="541">
        <f>SUM('MEDIÇÃO_OBJETO (1)'!AM282)</f>
        <v>0</v>
      </c>
      <c r="AM282" s="541">
        <f>SUM('MEDIÇÃO_OBJETO (1)'!AN282)</f>
        <v>0</v>
      </c>
      <c r="AN282" s="541">
        <f>SUM('MEDIÇÃO_OBJETO (1)'!AO282)</f>
        <v>0</v>
      </c>
      <c r="AO282" s="541">
        <f>SUM('MEDIÇÃO_OBJETO (1)'!AP282)</f>
        <v>0</v>
      </c>
      <c r="AP282" s="541">
        <f>SUM('MEDIÇÃO_OBJETO (1)'!AQ282)</f>
        <v>0</v>
      </c>
      <c r="AQ282" s="541">
        <f>SUM('MEDIÇÃO_OBJETO (1)'!AR282)</f>
        <v>0</v>
      </c>
      <c r="AR282" s="541">
        <f>SUM('MEDIÇÃO_OBJETO (1)'!AS282)</f>
        <v>0</v>
      </c>
      <c r="AS282" s="541">
        <f>SUM('MEDIÇÃO_OBJETO (1)'!AT282)</f>
        <v>0</v>
      </c>
      <c r="AT282" s="541">
        <f>SUM('MEDIÇÃO_OBJETO (1)'!AU282)</f>
        <v>0</v>
      </c>
      <c r="AU282" s="541">
        <f>SUM('MEDIÇÃO_OBJETO (1)'!AV282)</f>
        <v>0</v>
      </c>
      <c r="AV282" s="541">
        <f>SUM('MEDIÇÃO_OBJETO (1)'!AW282)</f>
        <v>0</v>
      </c>
      <c r="AW282" s="541">
        <f>SUM('MEDIÇÃO_OBJETO (1)'!AX282)</f>
        <v>0</v>
      </c>
      <c r="AX282" s="977"/>
      <c r="BN282" s="992">
        <f t="shared" si="196"/>
        <v>0</v>
      </c>
      <c r="BO282" s="538">
        <f t="shared" si="219"/>
        <v>0</v>
      </c>
      <c r="BP282" s="987">
        <f>IF(RESUMO_GLOBAL!$X$53="a",ROUND(AF282*$N282,RESUMO_GLOBAL!$X$54),IF(RESUMO_GLOBAL!$X$53="t",TRUNC(AF282*$N282,RESUMO_GLOBAL!$X$54),AF282*$N282))</f>
        <v>0</v>
      </c>
      <c r="BQ282" s="987">
        <f>IF(RESUMO_GLOBAL!$X$53="a",ROUND(AG282*$N282,RESUMO_GLOBAL!$X$54),IF(RESUMO_GLOBAL!$X$53="t",TRUNC(AG282*$N282,RESUMO_GLOBAL!$X$54),AG282*$N282))</f>
        <v>0</v>
      </c>
      <c r="BR282" s="987">
        <f>IF(RESUMO_GLOBAL!$X$53="a",ROUND(AH282*$N282,RESUMO_GLOBAL!$X$54),IF(RESUMO_GLOBAL!$X$53="t",TRUNC(AH282*$N282,RESUMO_GLOBAL!$X$54),AH282*$N282))</f>
        <v>0</v>
      </c>
      <c r="BS282" s="987">
        <f>IF(RESUMO_GLOBAL!$X$53="a",ROUND(AI282*$N282,RESUMO_GLOBAL!$X$54),IF(RESUMO_GLOBAL!$X$53="t",TRUNC(AI282*$N282,RESUMO_GLOBAL!$X$54),AI282*$N282))</f>
        <v>0</v>
      </c>
      <c r="BT282" s="987">
        <f>IF(RESUMO_GLOBAL!$X$53="a",ROUND(AJ282*$N282,RESUMO_GLOBAL!$X$54),IF(RESUMO_GLOBAL!$X$53="t",TRUNC(AJ282*$N282,RESUMO_GLOBAL!$X$54),AJ282*$N282))</f>
        <v>0</v>
      </c>
      <c r="BU282" s="987">
        <f>IF(RESUMO_GLOBAL!$X$53="a",ROUND(AK282*$N282,RESUMO_GLOBAL!$X$54),IF(RESUMO_GLOBAL!$X$53="t",TRUNC(AK282*$N282,RESUMO_GLOBAL!$X$54),AK282*$N282))</f>
        <v>0</v>
      </c>
      <c r="BV282" s="987">
        <f>IF(RESUMO_GLOBAL!$X$53="a",ROUND(AL282*$N282,RESUMO_GLOBAL!$X$54),IF(RESUMO_GLOBAL!$X$53="t",TRUNC(AL282*$N282,RESUMO_GLOBAL!$X$54),AL282*$N282))</f>
        <v>0</v>
      </c>
      <c r="BW282" s="987">
        <f>IF(RESUMO_GLOBAL!$X$53="a",ROUND(AM282*$N282,RESUMO_GLOBAL!$X$54),IF(RESUMO_GLOBAL!$X$53="t",TRUNC(AM282*$N282,RESUMO_GLOBAL!$X$54),AM282*$N282))</f>
        <v>0</v>
      </c>
      <c r="BX282" s="987">
        <f>IF(RESUMO_GLOBAL!$X$53="a",ROUND(AN282*$N282,RESUMO_GLOBAL!$X$54),IF(RESUMO_GLOBAL!$X$53="t",TRUNC(AN282*$N282,RESUMO_GLOBAL!$X$54),AN282*$N282))</f>
        <v>0</v>
      </c>
      <c r="BY282" s="987">
        <f>IF(RESUMO_GLOBAL!$X$53="a",ROUND(AO282*$N282,RESUMO_GLOBAL!$X$54),IF(RESUMO_GLOBAL!$X$53="t",TRUNC(AO282*$N282,RESUMO_GLOBAL!$X$54),AO282*$N282))</f>
        <v>0</v>
      </c>
      <c r="BZ282" s="987">
        <f>IF(RESUMO_GLOBAL!$X$53="a",ROUND(AP282*$N282,RESUMO_GLOBAL!$X$54),IF(RESUMO_GLOBAL!$X$53="t",TRUNC(AP282*$N282,RESUMO_GLOBAL!$X$54),AP282*$N282))</f>
        <v>0</v>
      </c>
      <c r="CA282" s="987">
        <f>IF(RESUMO_GLOBAL!$X$53="a",ROUND(AQ282*$N282,RESUMO_GLOBAL!$X$54),IF(RESUMO_GLOBAL!$X$53="t",TRUNC(AQ282*$N282,RESUMO_GLOBAL!$X$54),AQ282*$N282))</f>
        <v>0</v>
      </c>
      <c r="CB282" s="987">
        <f>IF(RESUMO_GLOBAL!$X$53="a",ROUND(AR282*$N282,RESUMO_GLOBAL!$X$54),IF(RESUMO_GLOBAL!$X$53="t",TRUNC(AR282*$N282,RESUMO_GLOBAL!$X$54),AR282*$N282))</f>
        <v>0</v>
      </c>
      <c r="CC282" s="987">
        <f>IF(RESUMO_GLOBAL!$X$53="a",ROUND(AS282*$N282,RESUMO_GLOBAL!$X$54),IF(RESUMO_GLOBAL!$X$53="t",TRUNC(AS282*$N282,RESUMO_GLOBAL!$X$54),AS282*$N282))</f>
        <v>0</v>
      </c>
      <c r="CD282" s="987">
        <f>IF(RESUMO_GLOBAL!$X$53="a",ROUND(AT282*$N282,RESUMO_GLOBAL!$X$54),IF(RESUMO_GLOBAL!$X$53="t",TRUNC(AT282*$N282,RESUMO_GLOBAL!$X$54),AT282*$N282))</f>
        <v>0</v>
      </c>
      <c r="CE282" s="987">
        <f>IF(RESUMO_GLOBAL!$X$53="a",ROUND(AU282*$N282,RESUMO_GLOBAL!$X$54),IF(RESUMO_GLOBAL!$X$53="t",TRUNC(AU282*$N282,RESUMO_GLOBAL!$X$54),AU282*$N282))</f>
        <v>0</v>
      </c>
      <c r="CF282" s="987">
        <f>IF(RESUMO_GLOBAL!$X$53="a",ROUND(AV282*$N282,RESUMO_GLOBAL!$X$54),IF(RESUMO_GLOBAL!$X$53="t",TRUNC(AV282*$N282,RESUMO_GLOBAL!$X$54),AV282*$N282))</f>
        <v>0</v>
      </c>
      <c r="CG282" s="987">
        <f>IF(RESUMO_GLOBAL!$X$53="a",ROUND(AW282*$N282,RESUMO_GLOBAL!$X$54),IF(RESUMO_GLOBAL!$X$53="t",TRUNC(AW282*$N282,RESUMO_GLOBAL!$X$54),AW282*$N282))</f>
        <v>0</v>
      </c>
      <c r="CK282" s="59">
        <f t="shared" si="198"/>
        <v>0</v>
      </c>
      <c r="CL282" s="59">
        <f t="shared" si="199"/>
        <v>0</v>
      </c>
      <c r="CM282" s="59">
        <f t="shared" si="200"/>
        <v>0</v>
      </c>
      <c r="CN282" s="59">
        <f t="shared" si="201"/>
        <v>0</v>
      </c>
      <c r="CO282" s="59">
        <f t="shared" si="202"/>
        <v>0</v>
      </c>
      <c r="CP282" s="59">
        <f t="shared" si="203"/>
        <v>0</v>
      </c>
      <c r="CQ282" s="59">
        <f t="shared" si="204"/>
        <v>0</v>
      </c>
      <c r="CR282" s="59">
        <f t="shared" si="205"/>
        <v>0</v>
      </c>
      <c r="CS282" s="59">
        <f t="shared" si="206"/>
        <v>0</v>
      </c>
      <c r="CT282" s="59">
        <f t="shared" si="207"/>
        <v>0</v>
      </c>
      <c r="CU282" s="59">
        <f t="shared" si="208"/>
        <v>0</v>
      </c>
      <c r="CV282" s="59">
        <f t="shared" si="209"/>
        <v>0</v>
      </c>
      <c r="CW282" s="59">
        <f t="shared" si="210"/>
        <v>0</v>
      </c>
      <c r="CX282" s="59">
        <f t="shared" si="211"/>
        <v>0</v>
      </c>
      <c r="CY282" s="59">
        <f t="shared" si="212"/>
        <v>0</v>
      </c>
      <c r="CZ282" s="59">
        <f t="shared" si="213"/>
        <v>0</v>
      </c>
      <c r="DA282" s="59">
        <f t="shared" si="214"/>
        <v>0</v>
      </c>
      <c r="DB282" s="59">
        <f t="shared" si="215"/>
        <v>0</v>
      </c>
      <c r="DE282">
        <f t="shared" si="197"/>
        <v>277</v>
      </c>
      <c r="DF282" t="str">
        <f t="shared" si="216"/>
        <v/>
      </c>
      <c r="DG282" s="59">
        <f>IF($C282&lt;&gt;0,SUM($CK283:CK283),0)</f>
        <v>0</v>
      </c>
      <c r="DH282" s="59">
        <f>IF($C282&lt;&gt;0,SUM($CK283:CL283),0)</f>
        <v>0</v>
      </c>
      <c r="DI282" s="59">
        <f>IF($C282&lt;&gt;0,SUM($CK283:CM283),0)</f>
        <v>0</v>
      </c>
      <c r="DJ282" s="59">
        <f>IF($C282&lt;&gt;0,SUM($CK283:CN283),0)</f>
        <v>0</v>
      </c>
      <c r="DK282" s="59">
        <f>IF($C282&lt;&gt;0,SUM($CK283:CO283),0)</f>
        <v>0</v>
      </c>
      <c r="DL282" s="59">
        <f>IF($C282&lt;&gt;0,SUM($CK283:CP283),0)</f>
        <v>0</v>
      </c>
      <c r="DM282" s="59">
        <f>IF($C282&lt;&gt;0,SUM($CK283:CQ283),0)</f>
        <v>0</v>
      </c>
      <c r="DN282" s="59">
        <f>IF($C282&lt;&gt;0,SUM($CK283:CR283),0)</f>
        <v>0</v>
      </c>
      <c r="DO282" s="59">
        <f>IF($C282&lt;&gt;0,SUM($CK283:CS283),0)</f>
        <v>0</v>
      </c>
      <c r="DP282" s="59">
        <f>IF($C282&lt;&gt;0,SUM($CK283:CT283),0)</f>
        <v>0</v>
      </c>
      <c r="DQ282" s="59">
        <f>IF($C282&lt;&gt;0,SUM($CK283:CU283),0)</f>
        <v>0</v>
      </c>
      <c r="DR282" s="59">
        <f>IF($C282&lt;&gt;0,SUM($CK283:CV283),0)</f>
        <v>0</v>
      </c>
      <c r="DS282" s="59">
        <f>IF($C282&lt;&gt;0,SUM($CK283:CW283),0)</f>
        <v>0</v>
      </c>
      <c r="DT282" s="59">
        <f>IF($C282&lt;&gt;0,SUM($CK283:CX283),0)</f>
        <v>0</v>
      </c>
      <c r="DU282" s="59">
        <f>IF($C282&lt;&gt;0,SUM($CK283:CY283),0)</f>
        <v>0</v>
      </c>
      <c r="DV282" s="59">
        <f>IF($C282&lt;&gt;0,SUM($CK283:CZ283),0)</f>
        <v>0</v>
      </c>
      <c r="DW282" s="59">
        <f>IF($C282&lt;&gt;0,SUM($CK283:DA283),0)</f>
        <v>0</v>
      </c>
      <c r="DX282" s="59">
        <f>IF($C282&lt;&gt;0,SUM($CK283:DB283),0)</f>
        <v>0</v>
      </c>
      <c r="DY282" s="952" t="str">
        <f t="shared" si="220"/>
        <v/>
      </c>
    </row>
    <row r="283" spans="1:129" ht="13.5" hidden="1" thickBot="1">
      <c r="A283" s="3" t="str">
        <f t="shared" si="221"/>
        <v/>
      </c>
      <c r="B283" s="805">
        <f>Dados_GLOBAL_Inicial!E283</f>
        <v>0</v>
      </c>
      <c r="C283" s="953">
        <f>IF(IFERROR(VALUE(Dados_GLOBAL_Inicial!F283),0)=0,0,Dados_GLOBAL_Inicial!F283)</f>
        <v>0</v>
      </c>
      <c r="D283" s="830">
        <f>Dados_GLOBAL_Inicial!G283</f>
        <v>0</v>
      </c>
      <c r="E283" s="830" t="str">
        <f>IF(IFERROR(VLOOKUP(F283,Cod_Gde_Itens!$A$1:$B$80,2,FALSE),0)&gt;549,IFERROR(VLOOKUP(F283,Cod_Gde_Itens!$A$1:$B$80,2,FALSE),0),IF(Dados_GLOBAL_Inicial!H283=0,"",Dados_GLOBAL_Inicial!H283))</f>
        <v/>
      </c>
      <c r="F283" s="823">
        <f>Dados_GLOBAL_Inicial!I283</f>
        <v>0</v>
      </c>
      <c r="G283" s="824">
        <f>Dados_GLOBAL_Inicial!J283</f>
        <v>0</v>
      </c>
      <c r="H283" s="454">
        <f>Dados_GLOBAL_Inicial!K283</f>
        <v>0</v>
      </c>
      <c r="I283" s="970">
        <f>SUM('MEDIÇÃO_OBJETO (1)'!I283)</f>
        <v>0</v>
      </c>
      <c r="J283" s="455">
        <f t="shared" ref="J283:J346" si="222">SUM(H283:I283)</f>
        <v>0</v>
      </c>
      <c r="K283" s="451">
        <f t="shared" ref="K283:K346" si="223">AC283</f>
        <v>0</v>
      </c>
      <c r="L283" s="452">
        <f t="shared" ref="L283:L346" si="224">IF(total=0,0,IF((A283)="c",ROUNDUP(P283/total,4),IF((A283)="b",ROUNDDOWN(P283/total,4),ROUND(P283/total,4))))</f>
        <v>0</v>
      </c>
      <c r="M283" s="809">
        <f t="shared" ref="M283:M346" si="225">IF(J283=0,0,IF(K283&gt;100%,"excesso",IF(ISNUMBER(K283),ROUND(K283*L283,4),IF(K283="&lt;excesso",ROUND(100%*L283,4),0))))</f>
        <v>0</v>
      </c>
      <c r="N283" s="810">
        <f>IF(IFERROR(VALUE(Dados_GLOBAL_Inicial!L283),0)=0,0,Dados_GLOBAL_Inicial!L283)</f>
        <v>0</v>
      </c>
      <c r="O283" s="812">
        <f>SUM('MEDIÇÃO_OBJETO (1)'!O283)</f>
        <v>0</v>
      </c>
      <c r="P283" s="812">
        <f>SUM('MEDIÇÃO_OBJETO (1)'!P283)</f>
        <v>0</v>
      </c>
      <c r="Q283" s="813">
        <f t="shared" ref="Q283:Q346" si="226">P283-O283</f>
        <v>0</v>
      </c>
      <c r="R283" s="951"/>
      <c r="S283" s="815">
        <f>SUM('MEDIÇÃO_OBJETO (1)'!S283)</f>
        <v>0</v>
      </c>
      <c r="T283" s="815">
        <f>SUM('MEDIÇÃO_OBJETO (1)'!T283)</f>
        <v>0</v>
      </c>
      <c r="V283" s="19"/>
      <c r="W283" s="978">
        <f t="shared" ref="W283:W346" si="227">IF(C283&lt;&gt;0,0,W284+O283)</f>
        <v>0</v>
      </c>
      <c r="X283" s="816">
        <f t="shared" ref="X283:X346" si="228">IF(C283&lt;&gt;0,W284,0)</f>
        <v>0</v>
      </c>
      <c r="Y283" s="816">
        <f t="shared" ref="Y283:Y346" si="229">IF(C283&lt;&gt;0,0,Y284+P283)</f>
        <v>0</v>
      </c>
      <c r="Z283" s="817">
        <f t="shared" ref="Z283:Z346" si="230">IF(C283&lt;&gt;0,Y284,0)</f>
        <v>0</v>
      </c>
      <c r="AB283" s="453">
        <f t="shared" si="217"/>
        <v>0</v>
      </c>
      <c r="AC283" s="14">
        <f t="shared" ref="AC283:AC346" si="231">IF(J283=0,0,AB283/J283)</f>
        <v>0</v>
      </c>
      <c r="AD283" s="819"/>
      <c r="AE283" s="631">
        <f t="shared" si="218"/>
        <v>0</v>
      </c>
      <c r="AF283" s="818">
        <f>SUM('MEDIÇÃO_OBJETO (1)'!AG283)</f>
        <v>0</v>
      </c>
      <c r="AG283" s="541">
        <f>SUM('MEDIÇÃO_OBJETO (1)'!AH283)</f>
        <v>0</v>
      </c>
      <c r="AH283" s="541">
        <f>SUM('MEDIÇÃO_OBJETO (1)'!AI283)</f>
        <v>0</v>
      </c>
      <c r="AI283" s="541">
        <f>SUM('MEDIÇÃO_OBJETO (1)'!AJ283)</f>
        <v>0</v>
      </c>
      <c r="AJ283" s="541">
        <f>SUM('MEDIÇÃO_OBJETO (1)'!AK283)</f>
        <v>0</v>
      </c>
      <c r="AK283" s="541">
        <f>SUM('MEDIÇÃO_OBJETO (1)'!AL283)</f>
        <v>0</v>
      </c>
      <c r="AL283" s="541">
        <f>SUM('MEDIÇÃO_OBJETO (1)'!AM283)</f>
        <v>0</v>
      </c>
      <c r="AM283" s="541">
        <f>SUM('MEDIÇÃO_OBJETO (1)'!AN283)</f>
        <v>0</v>
      </c>
      <c r="AN283" s="541">
        <f>SUM('MEDIÇÃO_OBJETO (1)'!AO283)</f>
        <v>0</v>
      </c>
      <c r="AO283" s="541">
        <f>SUM('MEDIÇÃO_OBJETO (1)'!AP283)</f>
        <v>0</v>
      </c>
      <c r="AP283" s="541">
        <f>SUM('MEDIÇÃO_OBJETO (1)'!AQ283)</f>
        <v>0</v>
      </c>
      <c r="AQ283" s="541">
        <f>SUM('MEDIÇÃO_OBJETO (1)'!AR283)</f>
        <v>0</v>
      </c>
      <c r="AR283" s="541">
        <f>SUM('MEDIÇÃO_OBJETO (1)'!AS283)</f>
        <v>0</v>
      </c>
      <c r="AS283" s="541">
        <f>SUM('MEDIÇÃO_OBJETO (1)'!AT283)</f>
        <v>0</v>
      </c>
      <c r="AT283" s="541">
        <f>SUM('MEDIÇÃO_OBJETO (1)'!AU283)</f>
        <v>0</v>
      </c>
      <c r="AU283" s="541">
        <f>SUM('MEDIÇÃO_OBJETO (1)'!AV283)</f>
        <v>0</v>
      </c>
      <c r="AV283" s="541">
        <f>SUM('MEDIÇÃO_OBJETO (1)'!AW283)</f>
        <v>0</v>
      </c>
      <c r="AW283" s="541">
        <f>SUM('MEDIÇÃO_OBJETO (1)'!AX283)</f>
        <v>0</v>
      </c>
      <c r="AX283" s="977"/>
      <c r="BN283" s="992">
        <f t="shared" si="196"/>
        <v>0</v>
      </c>
      <c r="BO283" s="538">
        <f t="shared" si="219"/>
        <v>0</v>
      </c>
      <c r="BP283" s="987">
        <f>IF(RESUMO_GLOBAL!$X$53="a",ROUND(AF283*$N283,RESUMO_GLOBAL!$X$54),IF(RESUMO_GLOBAL!$X$53="t",TRUNC(AF283*$N283,RESUMO_GLOBAL!$X$54),AF283*$N283))</f>
        <v>0</v>
      </c>
      <c r="BQ283" s="987">
        <f>IF(RESUMO_GLOBAL!$X$53="a",ROUND(AG283*$N283,RESUMO_GLOBAL!$X$54),IF(RESUMO_GLOBAL!$X$53="t",TRUNC(AG283*$N283,RESUMO_GLOBAL!$X$54),AG283*$N283))</f>
        <v>0</v>
      </c>
      <c r="BR283" s="987">
        <f>IF(RESUMO_GLOBAL!$X$53="a",ROUND(AH283*$N283,RESUMO_GLOBAL!$X$54),IF(RESUMO_GLOBAL!$X$53="t",TRUNC(AH283*$N283,RESUMO_GLOBAL!$X$54),AH283*$N283))</f>
        <v>0</v>
      </c>
      <c r="BS283" s="987">
        <f>IF(RESUMO_GLOBAL!$X$53="a",ROUND(AI283*$N283,RESUMO_GLOBAL!$X$54),IF(RESUMO_GLOBAL!$X$53="t",TRUNC(AI283*$N283,RESUMO_GLOBAL!$X$54),AI283*$N283))</f>
        <v>0</v>
      </c>
      <c r="BT283" s="987">
        <f>IF(RESUMO_GLOBAL!$X$53="a",ROUND(AJ283*$N283,RESUMO_GLOBAL!$X$54),IF(RESUMO_GLOBAL!$X$53="t",TRUNC(AJ283*$N283,RESUMO_GLOBAL!$X$54),AJ283*$N283))</f>
        <v>0</v>
      </c>
      <c r="BU283" s="987">
        <f>IF(RESUMO_GLOBAL!$X$53="a",ROUND(AK283*$N283,RESUMO_GLOBAL!$X$54),IF(RESUMO_GLOBAL!$X$53="t",TRUNC(AK283*$N283,RESUMO_GLOBAL!$X$54),AK283*$N283))</f>
        <v>0</v>
      </c>
      <c r="BV283" s="987">
        <f>IF(RESUMO_GLOBAL!$X$53="a",ROUND(AL283*$N283,RESUMO_GLOBAL!$X$54),IF(RESUMO_GLOBAL!$X$53="t",TRUNC(AL283*$N283,RESUMO_GLOBAL!$X$54),AL283*$N283))</f>
        <v>0</v>
      </c>
      <c r="BW283" s="987">
        <f>IF(RESUMO_GLOBAL!$X$53="a",ROUND(AM283*$N283,RESUMO_GLOBAL!$X$54),IF(RESUMO_GLOBAL!$X$53="t",TRUNC(AM283*$N283,RESUMO_GLOBAL!$X$54),AM283*$N283))</f>
        <v>0</v>
      </c>
      <c r="BX283" s="987">
        <f>IF(RESUMO_GLOBAL!$X$53="a",ROUND(AN283*$N283,RESUMO_GLOBAL!$X$54),IF(RESUMO_GLOBAL!$X$53="t",TRUNC(AN283*$N283,RESUMO_GLOBAL!$X$54),AN283*$N283))</f>
        <v>0</v>
      </c>
      <c r="BY283" s="987">
        <f>IF(RESUMO_GLOBAL!$X$53="a",ROUND(AO283*$N283,RESUMO_GLOBAL!$X$54),IF(RESUMO_GLOBAL!$X$53="t",TRUNC(AO283*$N283,RESUMO_GLOBAL!$X$54),AO283*$N283))</f>
        <v>0</v>
      </c>
      <c r="BZ283" s="987">
        <f>IF(RESUMO_GLOBAL!$X$53="a",ROUND(AP283*$N283,RESUMO_GLOBAL!$X$54),IF(RESUMO_GLOBAL!$X$53="t",TRUNC(AP283*$N283,RESUMO_GLOBAL!$X$54),AP283*$N283))</f>
        <v>0</v>
      </c>
      <c r="CA283" s="987">
        <f>IF(RESUMO_GLOBAL!$X$53="a",ROUND(AQ283*$N283,RESUMO_GLOBAL!$X$54),IF(RESUMO_GLOBAL!$X$53="t",TRUNC(AQ283*$N283,RESUMO_GLOBAL!$X$54),AQ283*$N283))</f>
        <v>0</v>
      </c>
      <c r="CB283" s="987">
        <f>IF(RESUMO_GLOBAL!$X$53="a",ROUND(AR283*$N283,RESUMO_GLOBAL!$X$54),IF(RESUMO_GLOBAL!$X$53="t",TRUNC(AR283*$N283,RESUMO_GLOBAL!$X$54),AR283*$N283))</f>
        <v>0</v>
      </c>
      <c r="CC283" s="987">
        <f>IF(RESUMO_GLOBAL!$X$53="a",ROUND(AS283*$N283,RESUMO_GLOBAL!$X$54),IF(RESUMO_GLOBAL!$X$53="t",TRUNC(AS283*$N283,RESUMO_GLOBAL!$X$54),AS283*$N283))</f>
        <v>0</v>
      </c>
      <c r="CD283" s="987">
        <f>IF(RESUMO_GLOBAL!$X$53="a",ROUND(AT283*$N283,RESUMO_GLOBAL!$X$54),IF(RESUMO_GLOBAL!$X$53="t",TRUNC(AT283*$N283,RESUMO_GLOBAL!$X$54),AT283*$N283))</f>
        <v>0</v>
      </c>
      <c r="CE283" s="987">
        <f>IF(RESUMO_GLOBAL!$X$53="a",ROUND(AU283*$N283,RESUMO_GLOBAL!$X$54),IF(RESUMO_GLOBAL!$X$53="t",TRUNC(AU283*$N283,RESUMO_GLOBAL!$X$54),AU283*$N283))</f>
        <v>0</v>
      </c>
      <c r="CF283" s="987">
        <f>IF(RESUMO_GLOBAL!$X$53="a",ROUND(AV283*$N283,RESUMO_GLOBAL!$X$54),IF(RESUMO_GLOBAL!$X$53="t",TRUNC(AV283*$N283,RESUMO_GLOBAL!$X$54),AV283*$N283))</f>
        <v>0</v>
      </c>
      <c r="CG283" s="987">
        <f>IF(RESUMO_GLOBAL!$X$53="a",ROUND(AW283*$N283,RESUMO_GLOBAL!$X$54),IF(RESUMO_GLOBAL!$X$53="t",TRUNC(AW283*$N283,RESUMO_GLOBAL!$X$54),AW283*$N283))</f>
        <v>0</v>
      </c>
      <c r="CK283" s="59">
        <f t="shared" si="198"/>
        <v>0</v>
      </c>
      <c r="CL283" s="59">
        <f t="shared" si="199"/>
        <v>0</v>
      </c>
      <c r="CM283" s="59">
        <f t="shared" si="200"/>
        <v>0</v>
      </c>
      <c r="CN283" s="59">
        <f t="shared" si="201"/>
        <v>0</v>
      </c>
      <c r="CO283" s="59">
        <f t="shared" si="202"/>
        <v>0</v>
      </c>
      <c r="CP283" s="59">
        <f t="shared" si="203"/>
        <v>0</v>
      </c>
      <c r="CQ283" s="59">
        <f t="shared" si="204"/>
        <v>0</v>
      </c>
      <c r="CR283" s="59">
        <f t="shared" si="205"/>
        <v>0</v>
      </c>
      <c r="CS283" s="59">
        <f t="shared" si="206"/>
        <v>0</v>
      </c>
      <c r="CT283" s="59">
        <f t="shared" si="207"/>
        <v>0</v>
      </c>
      <c r="CU283" s="59">
        <f t="shared" si="208"/>
        <v>0</v>
      </c>
      <c r="CV283" s="59">
        <f t="shared" si="209"/>
        <v>0</v>
      </c>
      <c r="CW283" s="59">
        <f t="shared" si="210"/>
        <v>0</v>
      </c>
      <c r="CX283" s="59">
        <f t="shared" si="211"/>
        <v>0</v>
      </c>
      <c r="CY283" s="59">
        <f t="shared" si="212"/>
        <v>0</v>
      </c>
      <c r="CZ283" s="59">
        <f t="shared" si="213"/>
        <v>0</v>
      </c>
      <c r="DA283" s="59">
        <f t="shared" si="214"/>
        <v>0</v>
      </c>
      <c r="DB283" s="59">
        <f t="shared" si="215"/>
        <v>0</v>
      </c>
      <c r="DE283">
        <f t="shared" si="197"/>
        <v>278</v>
      </c>
      <c r="DF283" t="str">
        <f t="shared" si="216"/>
        <v/>
      </c>
      <c r="DG283" s="59">
        <f>IF($C283&lt;&gt;0,SUM($CK284:CK284),0)</f>
        <v>0</v>
      </c>
      <c r="DH283" s="59">
        <f>IF($C283&lt;&gt;0,SUM($CK284:CL284),0)</f>
        <v>0</v>
      </c>
      <c r="DI283" s="59">
        <f>IF($C283&lt;&gt;0,SUM($CK284:CM284),0)</f>
        <v>0</v>
      </c>
      <c r="DJ283" s="59">
        <f>IF($C283&lt;&gt;0,SUM($CK284:CN284),0)</f>
        <v>0</v>
      </c>
      <c r="DK283" s="59">
        <f>IF($C283&lt;&gt;0,SUM($CK284:CO284),0)</f>
        <v>0</v>
      </c>
      <c r="DL283" s="59">
        <f>IF($C283&lt;&gt;0,SUM($CK284:CP284),0)</f>
        <v>0</v>
      </c>
      <c r="DM283" s="59">
        <f>IF($C283&lt;&gt;0,SUM($CK284:CQ284),0)</f>
        <v>0</v>
      </c>
      <c r="DN283" s="59">
        <f>IF($C283&lt;&gt;0,SUM($CK284:CR284),0)</f>
        <v>0</v>
      </c>
      <c r="DO283" s="59">
        <f>IF($C283&lt;&gt;0,SUM($CK284:CS284),0)</f>
        <v>0</v>
      </c>
      <c r="DP283" s="59">
        <f>IF($C283&lt;&gt;0,SUM($CK284:CT284),0)</f>
        <v>0</v>
      </c>
      <c r="DQ283" s="59">
        <f>IF($C283&lt;&gt;0,SUM($CK284:CU284),0)</f>
        <v>0</v>
      </c>
      <c r="DR283" s="59">
        <f>IF($C283&lt;&gt;0,SUM($CK284:CV284),0)</f>
        <v>0</v>
      </c>
      <c r="DS283" s="59">
        <f>IF($C283&lt;&gt;0,SUM($CK284:CW284),0)</f>
        <v>0</v>
      </c>
      <c r="DT283" s="59">
        <f>IF($C283&lt;&gt;0,SUM($CK284:CX284),0)</f>
        <v>0</v>
      </c>
      <c r="DU283" s="59">
        <f>IF($C283&lt;&gt;0,SUM($CK284:CY284),0)</f>
        <v>0</v>
      </c>
      <c r="DV283" s="59">
        <f>IF($C283&lt;&gt;0,SUM($CK284:CZ284),0)</f>
        <v>0</v>
      </c>
      <c r="DW283" s="59">
        <f>IF($C283&lt;&gt;0,SUM($CK284:DA284),0)</f>
        <v>0</v>
      </c>
      <c r="DX283" s="59">
        <f>IF($C283&lt;&gt;0,SUM($CK284:DB284),0)</f>
        <v>0</v>
      </c>
      <c r="DY283" s="952" t="str">
        <f t="shared" si="220"/>
        <v/>
      </c>
    </row>
    <row r="284" spans="1:129" ht="13.5" hidden="1" thickBot="1">
      <c r="A284" s="3" t="str">
        <f t="shared" si="221"/>
        <v/>
      </c>
      <c r="B284" s="805">
        <f>Dados_GLOBAL_Inicial!E284</f>
        <v>0</v>
      </c>
      <c r="C284" s="953">
        <f>IF(IFERROR(VALUE(Dados_GLOBAL_Inicial!F284),0)=0,0,Dados_GLOBAL_Inicial!F284)</f>
        <v>0</v>
      </c>
      <c r="D284" s="830">
        <f>Dados_GLOBAL_Inicial!G284</f>
        <v>0</v>
      </c>
      <c r="E284" s="830" t="str">
        <f>IF(IFERROR(VLOOKUP(F284,Cod_Gde_Itens!$A$1:$B$80,2,FALSE),0)&gt;549,IFERROR(VLOOKUP(F284,Cod_Gde_Itens!$A$1:$B$80,2,FALSE),0),IF(Dados_GLOBAL_Inicial!H284=0,"",Dados_GLOBAL_Inicial!H284))</f>
        <v/>
      </c>
      <c r="F284" s="823">
        <f>Dados_GLOBAL_Inicial!I284</f>
        <v>0</v>
      </c>
      <c r="G284" s="824">
        <f>Dados_GLOBAL_Inicial!J284</f>
        <v>0</v>
      </c>
      <c r="H284" s="454">
        <f>Dados_GLOBAL_Inicial!K284</f>
        <v>0</v>
      </c>
      <c r="I284" s="970">
        <f>SUM('MEDIÇÃO_OBJETO (1)'!I284)</f>
        <v>0</v>
      </c>
      <c r="J284" s="455">
        <f t="shared" si="222"/>
        <v>0</v>
      </c>
      <c r="K284" s="451">
        <f t="shared" si="223"/>
        <v>0</v>
      </c>
      <c r="L284" s="452">
        <f t="shared" si="224"/>
        <v>0</v>
      </c>
      <c r="M284" s="809">
        <f t="shared" si="225"/>
        <v>0</v>
      </c>
      <c r="N284" s="810">
        <f>IF(IFERROR(VALUE(Dados_GLOBAL_Inicial!L284),0)=0,0,Dados_GLOBAL_Inicial!L284)</f>
        <v>0</v>
      </c>
      <c r="O284" s="812">
        <f>SUM('MEDIÇÃO_OBJETO (1)'!O284)</f>
        <v>0</v>
      </c>
      <c r="P284" s="812">
        <f>SUM('MEDIÇÃO_OBJETO (1)'!P284)</f>
        <v>0</v>
      </c>
      <c r="Q284" s="813">
        <f t="shared" si="226"/>
        <v>0</v>
      </c>
      <c r="R284" s="951"/>
      <c r="S284" s="815">
        <f>SUM('MEDIÇÃO_OBJETO (1)'!S284)</f>
        <v>0</v>
      </c>
      <c r="T284" s="815">
        <f>SUM('MEDIÇÃO_OBJETO (1)'!T284)</f>
        <v>0</v>
      </c>
      <c r="V284" s="19"/>
      <c r="W284" s="978">
        <f t="shared" si="227"/>
        <v>0</v>
      </c>
      <c r="X284" s="816">
        <f t="shared" si="228"/>
        <v>0</v>
      </c>
      <c r="Y284" s="816">
        <f t="shared" si="229"/>
        <v>0</v>
      </c>
      <c r="Z284" s="817">
        <f t="shared" si="230"/>
        <v>0</v>
      </c>
      <c r="AB284" s="453">
        <f t="shared" si="217"/>
        <v>0</v>
      </c>
      <c r="AC284" s="14">
        <f t="shared" si="231"/>
        <v>0</v>
      </c>
      <c r="AD284" s="819"/>
      <c r="AE284" s="631">
        <f t="shared" si="218"/>
        <v>0</v>
      </c>
      <c r="AF284" s="818">
        <f>SUM('MEDIÇÃO_OBJETO (1)'!AG284)</f>
        <v>0</v>
      </c>
      <c r="AG284" s="541">
        <f>SUM('MEDIÇÃO_OBJETO (1)'!AH284)</f>
        <v>0</v>
      </c>
      <c r="AH284" s="541">
        <f>SUM('MEDIÇÃO_OBJETO (1)'!AI284)</f>
        <v>0</v>
      </c>
      <c r="AI284" s="541">
        <f>SUM('MEDIÇÃO_OBJETO (1)'!AJ284)</f>
        <v>0</v>
      </c>
      <c r="AJ284" s="541">
        <f>SUM('MEDIÇÃO_OBJETO (1)'!AK284)</f>
        <v>0</v>
      </c>
      <c r="AK284" s="541">
        <f>SUM('MEDIÇÃO_OBJETO (1)'!AL284)</f>
        <v>0</v>
      </c>
      <c r="AL284" s="541">
        <f>SUM('MEDIÇÃO_OBJETO (1)'!AM284)</f>
        <v>0</v>
      </c>
      <c r="AM284" s="541">
        <f>SUM('MEDIÇÃO_OBJETO (1)'!AN284)</f>
        <v>0</v>
      </c>
      <c r="AN284" s="541">
        <f>SUM('MEDIÇÃO_OBJETO (1)'!AO284)</f>
        <v>0</v>
      </c>
      <c r="AO284" s="541">
        <f>SUM('MEDIÇÃO_OBJETO (1)'!AP284)</f>
        <v>0</v>
      </c>
      <c r="AP284" s="541">
        <f>SUM('MEDIÇÃO_OBJETO (1)'!AQ284)</f>
        <v>0</v>
      </c>
      <c r="AQ284" s="541">
        <f>SUM('MEDIÇÃO_OBJETO (1)'!AR284)</f>
        <v>0</v>
      </c>
      <c r="AR284" s="541">
        <f>SUM('MEDIÇÃO_OBJETO (1)'!AS284)</f>
        <v>0</v>
      </c>
      <c r="AS284" s="541">
        <f>SUM('MEDIÇÃO_OBJETO (1)'!AT284)</f>
        <v>0</v>
      </c>
      <c r="AT284" s="541">
        <f>SUM('MEDIÇÃO_OBJETO (1)'!AU284)</f>
        <v>0</v>
      </c>
      <c r="AU284" s="541">
        <f>SUM('MEDIÇÃO_OBJETO (1)'!AV284)</f>
        <v>0</v>
      </c>
      <c r="AV284" s="541">
        <f>SUM('MEDIÇÃO_OBJETO (1)'!AW284)</f>
        <v>0</v>
      </c>
      <c r="AW284" s="541">
        <f>SUM('MEDIÇÃO_OBJETO (1)'!AX284)</f>
        <v>0</v>
      </c>
      <c r="AX284" s="977"/>
      <c r="BN284" s="992">
        <f t="shared" si="196"/>
        <v>0</v>
      </c>
      <c r="BO284" s="538">
        <f t="shared" si="219"/>
        <v>0</v>
      </c>
      <c r="BP284" s="987">
        <f>IF(RESUMO_GLOBAL!$X$53="a",ROUND(AF284*$N284,RESUMO_GLOBAL!$X$54),IF(RESUMO_GLOBAL!$X$53="t",TRUNC(AF284*$N284,RESUMO_GLOBAL!$X$54),AF284*$N284))</f>
        <v>0</v>
      </c>
      <c r="BQ284" s="987">
        <f>IF(RESUMO_GLOBAL!$X$53="a",ROUND(AG284*$N284,RESUMO_GLOBAL!$X$54),IF(RESUMO_GLOBAL!$X$53="t",TRUNC(AG284*$N284,RESUMO_GLOBAL!$X$54),AG284*$N284))</f>
        <v>0</v>
      </c>
      <c r="BR284" s="987">
        <f>IF(RESUMO_GLOBAL!$X$53="a",ROUND(AH284*$N284,RESUMO_GLOBAL!$X$54),IF(RESUMO_GLOBAL!$X$53="t",TRUNC(AH284*$N284,RESUMO_GLOBAL!$X$54),AH284*$N284))</f>
        <v>0</v>
      </c>
      <c r="BS284" s="987">
        <f>IF(RESUMO_GLOBAL!$X$53="a",ROUND(AI284*$N284,RESUMO_GLOBAL!$X$54),IF(RESUMO_GLOBAL!$X$53="t",TRUNC(AI284*$N284,RESUMO_GLOBAL!$X$54),AI284*$N284))</f>
        <v>0</v>
      </c>
      <c r="BT284" s="987">
        <f>IF(RESUMO_GLOBAL!$X$53="a",ROUND(AJ284*$N284,RESUMO_GLOBAL!$X$54),IF(RESUMO_GLOBAL!$X$53="t",TRUNC(AJ284*$N284,RESUMO_GLOBAL!$X$54),AJ284*$N284))</f>
        <v>0</v>
      </c>
      <c r="BU284" s="987">
        <f>IF(RESUMO_GLOBAL!$X$53="a",ROUND(AK284*$N284,RESUMO_GLOBAL!$X$54),IF(RESUMO_GLOBAL!$X$53="t",TRUNC(AK284*$N284,RESUMO_GLOBAL!$X$54),AK284*$N284))</f>
        <v>0</v>
      </c>
      <c r="BV284" s="987">
        <f>IF(RESUMO_GLOBAL!$X$53="a",ROUND(AL284*$N284,RESUMO_GLOBAL!$X$54),IF(RESUMO_GLOBAL!$X$53="t",TRUNC(AL284*$N284,RESUMO_GLOBAL!$X$54),AL284*$N284))</f>
        <v>0</v>
      </c>
      <c r="BW284" s="987">
        <f>IF(RESUMO_GLOBAL!$X$53="a",ROUND(AM284*$N284,RESUMO_GLOBAL!$X$54),IF(RESUMO_GLOBAL!$X$53="t",TRUNC(AM284*$N284,RESUMO_GLOBAL!$X$54),AM284*$N284))</f>
        <v>0</v>
      </c>
      <c r="BX284" s="987">
        <f>IF(RESUMO_GLOBAL!$X$53="a",ROUND(AN284*$N284,RESUMO_GLOBAL!$X$54),IF(RESUMO_GLOBAL!$X$53="t",TRUNC(AN284*$N284,RESUMO_GLOBAL!$X$54),AN284*$N284))</f>
        <v>0</v>
      </c>
      <c r="BY284" s="987">
        <f>IF(RESUMO_GLOBAL!$X$53="a",ROUND(AO284*$N284,RESUMO_GLOBAL!$X$54),IF(RESUMO_GLOBAL!$X$53="t",TRUNC(AO284*$N284,RESUMO_GLOBAL!$X$54),AO284*$N284))</f>
        <v>0</v>
      </c>
      <c r="BZ284" s="987">
        <f>IF(RESUMO_GLOBAL!$X$53="a",ROUND(AP284*$N284,RESUMO_GLOBAL!$X$54),IF(RESUMO_GLOBAL!$X$53="t",TRUNC(AP284*$N284,RESUMO_GLOBAL!$X$54),AP284*$N284))</f>
        <v>0</v>
      </c>
      <c r="CA284" s="987">
        <f>IF(RESUMO_GLOBAL!$X$53="a",ROUND(AQ284*$N284,RESUMO_GLOBAL!$X$54),IF(RESUMO_GLOBAL!$X$53="t",TRUNC(AQ284*$N284,RESUMO_GLOBAL!$X$54),AQ284*$N284))</f>
        <v>0</v>
      </c>
      <c r="CB284" s="987">
        <f>IF(RESUMO_GLOBAL!$X$53="a",ROUND(AR284*$N284,RESUMO_GLOBAL!$X$54),IF(RESUMO_GLOBAL!$X$53="t",TRUNC(AR284*$N284,RESUMO_GLOBAL!$X$54),AR284*$N284))</f>
        <v>0</v>
      </c>
      <c r="CC284" s="987">
        <f>IF(RESUMO_GLOBAL!$X$53="a",ROUND(AS284*$N284,RESUMO_GLOBAL!$X$54),IF(RESUMO_GLOBAL!$X$53="t",TRUNC(AS284*$N284,RESUMO_GLOBAL!$X$54),AS284*$N284))</f>
        <v>0</v>
      </c>
      <c r="CD284" s="987">
        <f>IF(RESUMO_GLOBAL!$X$53="a",ROUND(AT284*$N284,RESUMO_GLOBAL!$X$54),IF(RESUMO_GLOBAL!$X$53="t",TRUNC(AT284*$N284,RESUMO_GLOBAL!$X$54),AT284*$N284))</f>
        <v>0</v>
      </c>
      <c r="CE284" s="987">
        <f>IF(RESUMO_GLOBAL!$X$53="a",ROUND(AU284*$N284,RESUMO_GLOBAL!$X$54),IF(RESUMO_GLOBAL!$X$53="t",TRUNC(AU284*$N284,RESUMO_GLOBAL!$X$54),AU284*$N284))</f>
        <v>0</v>
      </c>
      <c r="CF284" s="987">
        <f>IF(RESUMO_GLOBAL!$X$53="a",ROUND(AV284*$N284,RESUMO_GLOBAL!$X$54),IF(RESUMO_GLOBAL!$X$53="t",TRUNC(AV284*$N284,RESUMO_GLOBAL!$X$54),AV284*$N284))</f>
        <v>0</v>
      </c>
      <c r="CG284" s="987">
        <f>IF(RESUMO_GLOBAL!$X$53="a",ROUND(AW284*$N284,RESUMO_GLOBAL!$X$54),IF(RESUMO_GLOBAL!$X$53="t",TRUNC(AW284*$N284,RESUMO_GLOBAL!$X$54),AW284*$N284))</f>
        <v>0</v>
      </c>
      <c r="CK284" s="59">
        <f t="shared" si="198"/>
        <v>0</v>
      </c>
      <c r="CL284" s="59">
        <f t="shared" si="199"/>
        <v>0</v>
      </c>
      <c r="CM284" s="59">
        <f t="shared" si="200"/>
        <v>0</v>
      </c>
      <c r="CN284" s="59">
        <f t="shared" si="201"/>
        <v>0</v>
      </c>
      <c r="CO284" s="59">
        <f t="shared" si="202"/>
        <v>0</v>
      </c>
      <c r="CP284" s="59">
        <f t="shared" si="203"/>
        <v>0</v>
      </c>
      <c r="CQ284" s="59">
        <f t="shared" si="204"/>
        <v>0</v>
      </c>
      <c r="CR284" s="59">
        <f t="shared" si="205"/>
        <v>0</v>
      </c>
      <c r="CS284" s="59">
        <f t="shared" si="206"/>
        <v>0</v>
      </c>
      <c r="CT284" s="59">
        <f t="shared" si="207"/>
        <v>0</v>
      </c>
      <c r="CU284" s="59">
        <f t="shared" si="208"/>
        <v>0</v>
      </c>
      <c r="CV284" s="59">
        <f t="shared" si="209"/>
        <v>0</v>
      </c>
      <c r="CW284" s="59">
        <f t="shared" si="210"/>
        <v>0</v>
      </c>
      <c r="CX284" s="59">
        <f t="shared" si="211"/>
        <v>0</v>
      </c>
      <c r="CY284" s="59">
        <f t="shared" si="212"/>
        <v>0</v>
      </c>
      <c r="CZ284" s="59">
        <f t="shared" si="213"/>
        <v>0</v>
      </c>
      <c r="DA284" s="59">
        <f t="shared" si="214"/>
        <v>0</v>
      </c>
      <c r="DB284" s="59">
        <f t="shared" si="215"/>
        <v>0</v>
      </c>
      <c r="DE284">
        <f t="shared" si="197"/>
        <v>279</v>
      </c>
      <c r="DF284" t="str">
        <f t="shared" si="216"/>
        <v/>
      </c>
      <c r="DG284" s="59">
        <f>IF($C284&lt;&gt;0,SUM($CK285:CK285),0)</f>
        <v>0</v>
      </c>
      <c r="DH284" s="59">
        <f>IF($C284&lt;&gt;0,SUM($CK285:CL285),0)</f>
        <v>0</v>
      </c>
      <c r="DI284" s="59">
        <f>IF($C284&lt;&gt;0,SUM($CK285:CM285),0)</f>
        <v>0</v>
      </c>
      <c r="DJ284" s="59">
        <f>IF($C284&lt;&gt;0,SUM($CK285:CN285),0)</f>
        <v>0</v>
      </c>
      <c r="DK284" s="59">
        <f>IF($C284&lt;&gt;0,SUM($CK285:CO285),0)</f>
        <v>0</v>
      </c>
      <c r="DL284" s="59">
        <f>IF($C284&lt;&gt;0,SUM($CK285:CP285),0)</f>
        <v>0</v>
      </c>
      <c r="DM284" s="59">
        <f>IF($C284&lt;&gt;0,SUM($CK285:CQ285),0)</f>
        <v>0</v>
      </c>
      <c r="DN284" s="59">
        <f>IF($C284&lt;&gt;0,SUM($CK285:CR285),0)</f>
        <v>0</v>
      </c>
      <c r="DO284" s="59">
        <f>IF($C284&lt;&gt;0,SUM($CK285:CS285),0)</f>
        <v>0</v>
      </c>
      <c r="DP284" s="59">
        <f>IF($C284&lt;&gt;0,SUM($CK285:CT285),0)</f>
        <v>0</v>
      </c>
      <c r="DQ284" s="59">
        <f>IF($C284&lt;&gt;0,SUM($CK285:CU285),0)</f>
        <v>0</v>
      </c>
      <c r="DR284" s="59">
        <f>IF($C284&lt;&gt;0,SUM($CK285:CV285),0)</f>
        <v>0</v>
      </c>
      <c r="DS284" s="59">
        <f>IF($C284&lt;&gt;0,SUM($CK285:CW285),0)</f>
        <v>0</v>
      </c>
      <c r="DT284" s="59">
        <f>IF($C284&lt;&gt;0,SUM($CK285:CX285),0)</f>
        <v>0</v>
      </c>
      <c r="DU284" s="59">
        <f>IF($C284&lt;&gt;0,SUM($CK285:CY285),0)</f>
        <v>0</v>
      </c>
      <c r="DV284" s="59">
        <f>IF($C284&lt;&gt;0,SUM($CK285:CZ285),0)</f>
        <v>0</v>
      </c>
      <c r="DW284" s="59">
        <f>IF($C284&lt;&gt;0,SUM($CK285:DA285),0)</f>
        <v>0</v>
      </c>
      <c r="DX284" s="59">
        <f>IF($C284&lt;&gt;0,SUM($CK285:DB285),0)</f>
        <v>0</v>
      </c>
      <c r="DY284" s="952" t="str">
        <f t="shared" si="220"/>
        <v/>
      </c>
    </row>
    <row r="285" spans="1:129" ht="13.5" hidden="1" thickBot="1">
      <c r="A285" s="3" t="str">
        <f t="shared" si="221"/>
        <v/>
      </c>
      <c r="B285" s="805">
        <f>Dados_GLOBAL_Inicial!E285</f>
        <v>0</v>
      </c>
      <c r="C285" s="953">
        <f>IF(IFERROR(VALUE(Dados_GLOBAL_Inicial!F285),0)=0,0,Dados_GLOBAL_Inicial!F285)</f>
        <v>0</v>
      </c>
      <c r="D285" s="830">
        <f>Dados_GLOBAL_Inicial!G285</f>
        <v>0</v>
      </c>
      <c r="E285" s="830" t="str">
        <f>IF(IFERROR(VLOOKUP(F285,Cod_Gde_Itens!$A$1:$B$80,2,FALSE),0)&gt;549,IFERROR(VLOOKUP(F285,Cod_Gde_Itens!$A$1:$B$80,2,FALSE),0),IF(Dados_GLOBAL_Inicial!H285=0,"",Dados_GLOBAL_Inicial!H285))</f>
        <v/>
      </c>
      <c r="F285" s="823">
        <f>Dados_GLOBAL_Inicial!I285</f>
        <v>0</v>
      </c>
      <c r="G285" s="824">
        <f>Dados_GLOBAL_Inicial!J285</f>
        <v>0</v>
      </c>
      <c r="H285" s="454">
        <f>Dados_GLOBAL_Inicial!K285</f>
        <v>0</v>
      </c>
      <c r="I285" s="970">
        <f>SUM('MEDIÇÃO_OBJETO (1)'!I285)</f>
        <v>0</v>
      </c>
      <c r="J285" s="455">
        <f t="shared" si="222"/>
        <v>0</v>
      </c>
      <c r="K285" s="451">
        <f t="shared" si="223"/>
        <v>0</v>
      </c>
      <c r="L285" s="452">
        <f t="shared" si="224"/>
        <v>0</v>
      </c>
      <c r="M285" s="809">
        <f t="shared" si="225"/>
        <v>0</v>
      </c>
      <c r="N285" s="810">
        <f>IF(IFERROR(VALUE(Dados_GLOBAL_Inicial!L285),0)=0,0,Dados_GLOBAL_Inicial!L285)</f>
        <v>0</v>
      </c>
      <c r="O285" s="812">
        <f>SUM('MEDIÇÃO_OBJETO (1)'!O285)</f>
        <v>0</v>
      </c>
      <c r="P285" s="812">
        <f>SUM('MEDIÇÃO_OBJETO (1)'!P285)</f>
        <v>0</v>
      </c>
      <c r="Q285" s="813">
        <f t="shared" si="226"/>
        <v>0</v>
      </c>
      <c r="R285" s="951"/>
      <c r="S285" s="815">
        <f>SUM('MEDIÇÃO_OBJETO (1)'!S285)</f>
        <v>0</v>
      </c>
      <c r="T285" s="815">
        <f>SUM('MEDIÇÃO_OBJETO (1)'!T285)</f>
        <v>0</v>
      </c>
      <c r="V285" s="19"/>
      <c r="W285" s="978">
        <f t="shared" si="227"/>
        <v>0</v>
      </c>
      <c r="X285" s="816">
        <f t="shared" si="228"/>
        <v>0</v>
      </c>
      <c r="Y285" s="816">
        <f t="shared" si="229"/>
        <v>0</v>
      </c>
      <c r="Z285" s="817">
        <f t="shared" si="230"/>
        <v>0</v>
      </c>
      <c r="AB285" s="453">
        <f t="shared" si="217"/>
        <v>0</v>
      </c>
      <c r="AC285" s="14">
        <f t="shared" si="231"/>
        <v>0</v>
      </c>
      <c r="AD285" s="819"/>
      <c r="AE285" s="631">
        <f t="shared" si="218"/>
        <v>0</v>
      </c>
      <c r="AF285" s="818">
        <f>SUM('MEDIÇÃO_OBJETO (1)'!AG285)</f>
        <v>0</v>
      </c>
      <c r="AG285" s="541">
        <f>SUM('MEDIÇÃO_OBJETO (1)'!AH285)</f>
        <v>0</v>
      </c>
      <c r="AH285" s="541">
        <f>SUM('MEDIÇÃO_OBJETO (1)'!AI285)</f>
        <v>0</v>
      </c>
      <c r="AI285" s="541">
        <f>SUM('MEDIÇÃO_OBJETO (1)'!AJ285)</f>
        <v>0</v>
      </c>
      <c r="AJ285" s="541">
        <f>SUM('MEDIÇÃO_OBJETO (1)'!AK285)</f>
        <v>0</v>
      </c>
      <c r="AK285" s="541">
        <f>SUM('MEDIÇÃO_OBJETO (1)'!AL285)</f>
        <v>0</v>
      </c>
      <c r="AL285" s="541">
        <f>SUM('MEDIÇÃO_OBJETO (1)'!AM285)</f>
        <v>0</v>
      </c>
      <c r="AM285" s="541">
        <f>SUM('MEDIÇÃO_OBJETO (1)'!AN285)</f>
        <v>0</v>
      </c>
      <c r="AN285" s="541">
        <f>SUM('MEDIÇÃO_OBJETO (1)'!AO285)</f>
        <v>0</v>
      </c>
      <c r="AO285" s="541">
        <f>SUM('MEDIÇÃO_OBJETO (1)'!AP285)</f>
        <v>0</v>
      </c>
      <c r="AP285" s="541">
        <f>SUM('MEDIÇÃO_OBJETO (1)'!AQ285)</f>
        <v>0</v>
      </c>
      <c r="AQ285" s="541">
        <f>SUM('MEDIÇÃO_OBJETO (1)'!AR285)</f>
        <v>0</v>
      </c>
      <c r="AR285" s="541">
        <f>SUM('MEDIÇÃO_OBJETO (1)'!AS285)</f>
        <v>0</v>
      </c>
      <c r="AS285" s="541">
        <f>SUM('MEDIÇÃO_OBJETO (1)'!AT285)</f>
        <v>0</v>
      </c>
      <c r="AT285" s="541">
        <f>SUM('MEDIÇÃO_OBJETO (1)'!AU285)</f>
        <v>0</v>
      </c>
      <c r="AU285" s="541">
        <f>SUM('MEDIÇÃO_OBJETO (1)'!AV285)</f>
        <v>0</v>
      </c>
      <c r="AV285" s="541">
        <f>SUM('MEDIÇÃO_OBJETO (1)'!AW285)</f>
        <v>0</v>
      </c>
      <c r="AW285" s="541">
        <f>SUM('MEDIÇÃO_OBJETO (1)'!AX285)</f>
        <v>0</v>
      </c>
      <c r="AX285" s="977"/>
      <c r="BN285" s="992">
        <f t="shared" si="196"/>
        <v>0</v>
      </c>
      <c r="BO285" s="538">
        <f t="shared" si="219"/>
        <v>0</v>
      </c>
      <c r="BP285" s="987">
        <f>IF(RESUMO_GLOBAL!$X$53="a",ROUND(AF285*$N285,RESUMO_GLOBAL!$X$54),IF(RESUMO_GLOBAL!$X$53="t",TRUNC(AF285*$N285,RESUMO_GLOBAL!$X$54),AF285*$N285))</f>
        <v>0</v>
      </c>
      <c r="BQ285" s="987">
        <f>IF(RESUMO_GLOBAL!$X$53="a",ROUND(AG285*$N285,RESUMO_GLOBAL!$X$54),IF(RESUMO_GLOBAL!$X$53="t",TRUNC(AG285*$N285,RESUMO_GLOBAL!$X$54),AG285*$N285))</f>
        <v>0</v>
      </c>
      <c r="BR285" s="987">
        <f>IF(RESUMO_GLOBAL!$X$53="a",ROUND(AH285*$N285,RESUMO_GLOBAL!$X$54),IF(RESUMO_GLOBAL!$X$53="t",TRUNC(AH285*$N285,RESUMO_GLOBAL!$X$54),AH285*$N285))</f>
        <v>0</v>
      </c>
      <c r="BS285" s="987">
        <f>IF(RESUMO_GLOBAL!$X$53="a",ROUND(AI285*$N285,RESUMO_GLOBAL!$X$54),IF(RESUMO_GLOBAL!$X$53="t",TRUNC(AI285*$N285,RESUMO_GLOBAL!$X$54),AI285*$N285))</f>
        <v>0</v>
      </c>
      <c r="BT285" s="987">
        <f>IF(RESUMO_GLOBAL!$X$53="a",ROUND(AJ285*$N285,RESUMO_GLOBAL!$X$54),IF(RESUMO_GLOBAL!$X$53="t",TRUNC(AJ285*$N285,RESUMO_GLOBAL!$X$54),AJ285*$N285))</f>
        <v>0</v>
      </c>
      <c r="BU285" s="987">
        <f>IF(RESUMO_GLOBAL!$X$53="a",ROUND(AK285*$N285,RESUMO_GLOBAL!$X$54),IF(RESUMO_GLOBAL!$X$53="t",TRUNC(AK285*$N285,RESUMO_GLOBAL!$X$54),AK285*$N285))</f>
        <v>0</v>
      </c>
      <c r="BV285" s="987">
        <f>IF(RESUMO_GLOBAL!$X$53="a",ROUND(AL285*$N285,RESUMO_GLOBAL!$X$54),IF(RESUMO_GLOBAL!$X$53="t",TRUNC(AL285*$N285,RESUMO_GLOBAL!$X$54),AL285*$N285))</f>
        <v>0</v>
      </c>
      <c r="BW285" s="987">
        <f>IF(RESUMO_GLOBAL!$X$53="a",ROUND(AM285*$N285,RESUMO_GLOBAL!$X$54),IF(RESUMO_GLOBAL!$X$53="t",TRUNC(AM285*$N285,RESUMO_GLOBAL!$X$54),AM285*$N285))</f>
        <v>0</v>
      </c>
      <c r="BX285" s="987">
        <f>IF(RESUMO_GLOBAL!$X$53="a",ROUND(AN285*$N285,RESUMO_GLOBAL!$X$54),IF(RESUMO_GLOBAL!$X$53="t",TRUNC(AN285*$N285,RESUMO_GLOBAL!$X$54),AN285*$N285))</f>
        <v>0</v>
      </c>
      <c r="BY285" s="987">
        <f>IF(RESUMO_GLOBAL!$X$53="a",ROUND(AO285*$N285,RESUMO_GLOBAL!$X$54),IF(RESUMO_GLOBAL!$X$53="t",TRUNC(AO285*$N285,RESUMO_GLOBAL!$X$54),AO285*$N285))</f>
        <v>0</v>
      </c>
      <c r="BZ285" s="987">
        <f>IF(RESUMO_GLOBAL!$X$53="a",ROUND(AP285*$N285,RESUMO_GLOBAL!$X$54),IF(RESUMO_GLOBAL!$X$53="t",TRUNC(AP285*$N285,RESUMO_GLOBAL!$X$54),AP285*$N285))</f>
        <v>0</v>
      </c>
      <c r="CA285" s="987">
        <f>IF(RESUMO_GLOBAL!$X$53="a",ROUND(AQ285*$N285,RESUMO_GLOBAL!$X$54),IF(RESUMO_GLOBAL!$X$53="t",TRUNC(AQ285*$N285,RESUMO_GLOBAL!$X$54),AQ285*$N285))</f>
        <v>0</v>
      </c>
      <c r="CB285" s="987">
        <f>IF(RESUMO_GLOBAL!$X$53="a",ROUND(AR285*$N285,RESUMO_GLOBAL!$X$54),IF(RESUMO_GLOBAL!$X$53="t",TRUNC(AR285*$N285,RESUMO_GLOBAL!$X$54),AR285*$N285))</f>
        <v>0</v>
      </c>
      <c r="CC285" s="987">
        <f>IF(RESUMO_GLOBAL!$X$53="a",ROUND(AS285*$N285,RESUMO_GLOBAL!$X$54),IF(RESUMO_GLOBAL!$X$53="t",TRUNC(AS285*$N285,RESUMO_GLOBAL!$X$54),AS285*$N285))</f>
        <v>0</v>
      </c>
      <c r="CD285" s="987">
        <f>IF(RESUMO_GLOBAL!$X$53="a",ROUND(AT285*$N285,RESUMO_GLOBAL!$X$54),IF(RESUMO_GLOBAL!$X$53="t",TRUNC(AT285*$N285,RESUMO_GLOBAL!$X$54),AT285*$N285))</f>
        <v>0</v>
      </c>
      <c r="CE285" s="987">
        <f>IF(RESUMO_GLOBAL!$X$53="a",ROUND(AU285*$N285,RESUMO_GLOBAL!$X$54),IF(RESUMO_GLOBAL!$X$53="t",TRUNC(AU285*$N285,RESUMO_GLOBAL!$X$54),AU285*$N285))</f>
        <v>0</v>
      </c>
      <c r="CF285" s="987">
        <f>IF(RESUMO_GLOBAL!$X$53="a",ROUND(AV285*$N285,RESUMO_GLOBAL!$X$54),IF(RESUMO_GLOBAL!$X$53="t",TRUNC(AV285*$N285,RESUMO_GLOBAL!$X$54),AV285*$N285))</f>
        <v>0</v>
      </c>
      <c r="CG285" s="987">
        <f>IF(RESUMO_GLOBAL!$X$53="a",ROUND(AW285*$N285,RESUMO_GLOBAL!$X$54),IF(RESUMO_GLOBAL!$X$53="t",TRUNC(AW285*$N285,RESUMO_GLOBAL!$X$54),AW285*$N285))</f>
        <v>0</v>
      </c>
      <c r="CK285" s="59">
        <f t="shared" si="198"/>
        <v>0</v>
      </c>
      <c r="CL285" s="59">
        <f t="shared" si="199"/>
        <v>0</v>
      </c>
      <c r="CM285" s="59">
        <f t="shared" si="200"/>
        <v>0</v>
      </c>
      <c r="CN285" s="59">
        <f t="shared" si="201"/>
        <v>0</v>
      </c>
      <c r="CO285" s="59">
        <f t="shared" si="202"/>
        <v>0</v>
      </c>
      <c r="CP285" s="59">
        <f t="shared" si="203"/>
        <v>0</v>
      </c>
      <c r="CQ285" s="59">
        <f t="shared" si="204"/>
        <v>0</v>
      </c>
      <c r="CR285" s="59">
        <f t="shared" si="205"/>
        <v>0</v>
      </c>
      <c r="CS285" s="59">
        <f t="shared" si="206"/>
        <v>0</v>
      </c>
      <c r="CT285" s="59">
        <f t="shared" si="207"/>
        <v>0</v>
      </c>
      <c r="CU285" s="59">
        <f t="shared" si="208"/>
        <v>0</v>
      </c>
      <c r="CV285" s="59">
        <f t="shared" si="209"/>
        <v>0</v>
      </c>
      <c r="CW285" s="59">
        <f t="shared" si="210"/>
        <v>0</v>
      </c>
      <c r="CX285" s="59">
        <f t="shared" si="211"/>
        <v>0</v>
      </c>
      <c r="CY285" s="59">
        <f t="shared" si="212"/>
        <v>0</v>
      </c>
      <c r="CZ285" s="59">
        <f t="shared" si="213"/>
        <v>0</v>
      </c>
      <c r="DA285" s="59">
        <f t="shared" si="214"/>
        <v>0</v>
      </c>
      <c r="DB285" s="59">
        <f t="shared" si="215"/>
        <v>0</v>
      </c>
      <c r="DE285">
        <f t="shared" si="197"/>
        <v>280</v>
      </c>
      <c r="DF285" t="str">
        <f t="shared" si="216"/>
        <v/>
      </c>
      <c r="DG285" s="59">
        <f>IF($C285&lt;&gt;0,SUM($CK286:CK286),0)</f>
        <v>0</v>
      </c>
      <c r="DH285" s="59">
        <f>IF($C285&lt;&gt;0,SUM($CK286:CL286),0)</f>
        <v>0</v>
      </c>
      <c r="DI285" s="59">
        <f>IF($C285&lt;&gt;0,SUM($CK286:CM286),0)</f>
        <v>0</v>
      </c>
      <c r="DJ285" s="59">
        <f>IF($C285&lt;&gt;0,SUM($CK286:CN286),0)</f>
        <v>0</v>
      </c>
      <c r="DK285" s="59">
        <f>IF($C285&lt;&gt;0,SUM($CK286:CO286),0)</f>
        <v>0</v>
      </c>
      <c r="DL285" s="59">
        <f>IF($C285&lt;&gt;0,SUM($CK286:CP286),0)</f>
        <v>0</v>
      </c>
      <c r="DM285" s="59">
        <f>IF($C285&lt;&gt;0,SUM($CK286:CQ286),0)</f>
        <v>0</v>
      </c>
      <c r="DN285" s="59">
        <f>IF($C285&lt;&gt;0,SUM($CK286:CR286),0)</f>
        <v>0</v>
      </c>
      <c r="DO285" s="59">
        <f>IF($C285&lt;&gt;0,SUM($CK286:CS286),0)</f>
        <v>0</v>
      </c>
      <c r="DP285" s="59">
        <f>IF($C285&lt;&gt;0,SUM($CK286:CT286),0)</f>
        <v>0</v>
      </c>
      <c r="DQ285" s="59">
        <f>IF($C285&lt;&gt;0,SUM($CK286:CU286),0)</f>
        <v>0</v>
      </c>
      <c r="DR285" s="59">
        <f>IF($C285&lt;&gt;0,SUM($CK286:CV286),0)</f>
        <v>0</v>
      </c>
      <c r="DS285" s="59">
        <f>IF($C285&lt;&gt;0,SUM($CK286:CW286),0)</f>
        <v>0</v>
      </c>
      <c r="DT285" s="59">
        <f>IF($C285&lt;&gt;0,SUM($CK286:CX286),0)</f>
        <v>0</v>
      </c>
      <c r="DU285" s="59">
        <f>IF($C285&lt;&gt;0,SUM($CK286:CY286),0)</f>
        <v>0</v>
      </c>
      <c r="DV285" s="59">
        <f>IF($C285&lt;&gt;0,SUM($CK286:CZ286),0)</f>
        <v>0</v>
      </c>
      <c r="DW285" s="59">
        <f>IF($C285&lt;&gt;0,SUM($CK286:DA286),0)</f>
        <v>0</v>
      </c>
      <c r="DX285" s="59">
        <f>IF($C285&lt;&gt;0,SUM($CK286:DB286),0)</f>
        <v>0</v>
      </c>
      <c r="DY285" s="952" t="str">
        <f t="shared" si="220"/>
        <v/>
      </c>
    </row>
    <row r="286" spans="1:129" ht="13.5" hidden="1" thickBot="1">
      <c r="A286" s="3" t="str">
        <f t="shared" si="221"/>
        <v/>
      </c>
      <c r="B286" s="805">
        <f>Dados_GLOBAL_Inicial!E286</f>
        <v>0</v>
      </c>
      <c r="C286" s="953">
        <f>IF(IFERROR(VALUE(Dados_GLOBAL_Inicial!F286),0)=0,0,Dados_GLOBAL_Inicial!F286)</f>
        <v>0</v>
      </c>
      <c r="D286" s="830">
        <f>Dados_GLOBAL_Inicial!G286</f>
        <v>0</v>
      </c>
      <c r="E286" s="830" t="str">
        <f>IF(IFERROR(VLOOKUP(F286,Cod_Gde_Itens!$A$1:$B$80,2,FALSE),0)&gt;549,IFERROR(VLOOKUP(F286,Cod_Gde_Itens!$A$1:$B$80,2,FALSE),0),IF(Dados_GLOBAL_Inicial!H286=0,"",Dados_GLOBAL_Inicial!H286))</f>
        <v/>
      </c>
      <c r="F286" s="823">
        <f>Dados_GLOBAL_Inicial!I286</f>
        <v>0</v>
      </c>
      <c r="G286" s="824">
        <f>Dados_GLOBAL_Inicial!J286</f>
        <v>0</v>
      </c>
      <c r="H286" s="454">
        <f>Dados_GLOBAL_Inicial!K286</f>
        <v>0</v>
      </c>
      <c r="I286" s="970">
        <f>SUM('MEDIÇÃO_OBJETO (1)'!I286)</f>
        <v>0</v>
      </c>
      <c r="J286" s="455">
        <f t="shared" si="222"/>
        <v>0</v>
      </c>
      <c r="K286" s="451">
        <f t="shared" si="223"/>
        <v>0</v>
      </c>
      <c r="L286" s="452">
        <f t="shared" si="224"/>
        <v>0</v>
      </c>
      <c r="M286" s="809">
        <f t="shared" si="225"/>
        <v>0</v>
      </c>
      <c r="N286" s="810">
        <f>IF(IFERROR(VALUE(Dados_GLOBAL_Inicial!L286),0)=0,0,Dados_GLOBAL_Inicial!L286)</f>
        <v>0</v>
      </c>
      <c r="O286" s="812">
        <f>SUM('MEDIÇÃO_OBJETO (1)'!O286)</f>
        <v>0</v>
      </c>
      <c r="P286" s="812">
        <f>SUM('MEDIÇÃO_OBJETO (1)'!P286)</f>
        <v>0</v>
      </c>
      <c r="Q286" s="813">
        <f t="shared" si="226"/>
        <v>0</v>
      </c>
      <c r="R286" s="951"/>
      <c r="S286" s="815">
        <f>SUM('MEDIÇÃO_OBJETO (1)'!S286)</f>
        <v>0</v>
      </c>
      <c r="T286" s="815">
        <f>SUM('MEDIÇÃO_OBJETO (1)'!T286)</f>
        <v>0</v>
      </c>
      <c r="V286" s="19"/>
      <c r="W286" s="978">
        <f t="shared" si="227"/>
        <v>0</v>
      </c>
      <c r="X286" s="816">
        <f t="shared" si="228"/>
        <v>0</v>
      </c>
      <c r="Y286" s="816">
        <f t="shared" si="229"/>
        <v>0</v>
      </c>
      <c r="Z286" s="817">
        <f t="shared" si="230"/>
        <v>0</v>
      </c>
      <c r="AB286" s="453">
        <f t="shared" si="217"/>
        <v>0</v>
      </c>
      <c r="AC286" s="14">
        <f t="shared" si="231"/>
        <v>0</v>
      </c>
      <c r="AD286" s="819"/>
      <c r="AE286" s="631">
        <f t="shared" si="218"/>
        <v>0</v>
      </c>
      <c r="AF286" s="818">
        <f>SUM('MEDIÇÃO_OBJETO (1)'!AG286)</f>
        <v>0</v>
      </c>
      <c r="AG286" s="541">
        <f>SUM('MEDIÇÃO_OBJETO (1)'!AH286)</f>
        <v>0</v>
      </c>
      <c r="AH286" s="541">
        <f>SUM('MEDIÇÃO_OBJETO (1)'!AI286)</f>
        <v>0</v>
      </c>
      <c r="AI286" s="541">
        <f>SUM('MEDIÇÃO_OBJETO (1)'!AJ286)</f>
        <v>0</v>
      </c>
      <c r="AJ286" s="541">
        <f>SUM('MEDIÇÃO_OBJETO (1)'!AK286)</f>
        <v>0</v>
      </c>
      <c r="AK286" s="541">
        <f>SUM('MEDIÇÃO_OBJETO (1)'!AL286)</f>
        <v>0</v>
      </c>
      <c r="AL286" s="541">
        <f>SUM('MEDIÇÃO_OBJETO (1)'!AM286)</f>
        <v>0</v>
      </c>
      <c r="AM286" s="541">
        <f>SUM('MEDIÇÃO_OBJETO (1)'!AN286)</f>
        <v>0</v>
      </c>
      <c r="AN286" s="541">
        <f>SUM('MEDIÇÃO_OBJETO (1)'!AO286)</f>
        <v>0</v>
      </c>
      <c r="AO286" s="541">
        <f>SUM('MEDIÇÃO_OBJETO (1)'!AP286)</f>
        <v>0</v>
      </c>
      <c r="AP286" s="541">
        <f>SUM('MEDIÇÃO_OBJETO (1)'!AQ286)</f>
        <v>0</v>
      </c>
      <c r="AQ286" s="541">
        <f>SUM('MEDIÇÃO_OBJETO (1)'!AR286)</f>
        <v>0</v>
      </c>
      <c r="AR286" s="541">
        <f>SUM('MEDIÇÃO_OBJETO (1)'!AS286)</f>
        <v>0</v>
      </c>
      <c r="AS286" s="541">
        <f>SUM('MEDIÇÃO_OBJETO (1)'!AT286)</f>
        <v>0</v>
      </c>
      <c r="AT286" s="541">
        <f>SUM('MEDIÇÃO_OBJETO (1)'!AU286)</f>
        <v>0</v>
      </c>
      <c r="AU286" s="541">
        <f>SUM('MEDIÇÃO_OBJETO (1)'!AV286)</f>
        <v>0</v>
      </c>
      <c r="AV286" s="541">
        <f>SUM('MEDIÇÃO_OBJETO (1)'!AW286)</f>
        <v>0</v>
      </c>
      <c r="AW286" s="541">
        <f>SUM('MEDIÇÃO_OBJETO (1)'!AX286)</f>
        <v>0</v>
      </c>
      <c r="AX286" s="977"/>
      <c r="BN286" s="992">
        <f t="shared" si="196"/>
        <v>0</v>
      </c>
      <c r="BO286" s="538">
        <f t="shared" si="219"/>
        <v>0</v>
      </c>
      <c r="BP286" s="987">
        <f>IF(RESUMO_GLOBAL!$X$53="a",ROUND(AF286*$N286,RESUMO_GLOBAL!$X$54),IF(RESUMO_GLOBAL!$X$53="t",TRUNC(AF286*$N286,RESUMO_GLOBAL!$X$54),AF286*$N286))</f>
        <v>0</v>
      </c>
      <c r="BQ286" s="987">
        <f>IF(RESUMO_GLOBAL!$X$53="a",ROUND(AG286*$N286,RESUMO_GLOBAL!$X$54),IF(RESUMO_GLOBAL!$X$53="t",TRUNC(AG286*$N286,RESUMO_GLOBAL!$X$54),AG286*$N286))</f>
        <v>0</v>
      </c>
      <c r="BR286" s="987">
        <f>IF(RESUMO_GLOBAL!$X$53="a",ROUND(AH286*$N286,RESUMO_GLOBAL!$X$54),IF(RESUMO_GLOBAL!$X$53="t",TRUNC(AH286*$N286,RESUMO_GLOBAL!$X$54),AH286*$N286))</f>
        <v>0</v>
      </c>
      <c r="BS286" s="987">
        <f>IF(RESUMO_GLOBAL!$X$53="a",ROUND(AI286*$N286,RESUMO_GLOBAL!$X$54),IF(RESUMO_GLOBAL!$X$53="t",TRUNC(AI286*$N286,RESUMO_GLOBAL!$X$54),AI286*$N286))</f>
        <v>0</v>
      </c>
      <c r="BT286" s="987">
        <f>IF(RESUMO_GLOBAL!$X$53="a",ROUND(AJ286*$N286,RESUMO_GLOBAL!$X$54),IF(RESUMO_GLOBAL!$X$53="t",TRUNC(AJ286*$N286,RESUMO_GLOBAL!$X$54),AJ286*$N286))</f>
        <v>0</v>
      </c>
      <c r="BU286" s="987">
        <f>IF(RESUMO_GLOBAL!$X$53="a",ROUND(AK286*$N286,RESUMO_GLOBAL!$X$54),IF(RESUMO_GLOBAL!$X$53="t",TRUNC(AK286*$N286,RESUMO_GLOBAL!$X$54),AK286*$N286))</f>
        <v>0</v>
      </c>
      <c r="BV286" s="987">
        <f>IF(RESUMO_GLOBAL!$X$53="a",ROUND(AL286*$N286,RESUMO_GLOBAL!$X$54),IF(RESUMO_GLOBAL!$X$53="t",TRUNC(AL286*$N286,RESUMO_GLOBAL!$X$54),AL286*$N286))</f>
        <v>0</v>
      </c>
      <c r="BW286" s="987">
        <f>IF(RESUMO_GLOBAL!$X$53="a",ROUND(AM286*$N286,RESUMO_GLOBAL!$X$54),IF(RESUMO_GLOBAL!$X$53="t",TRUNC(AM286*$N286,RESUMO_GLOBAL!$X$54),AM286*$N286))</f>
        <v>0</v>
      </c>
      <c r="BX286" s="987">
        <f>IF(RESUMO_GLOBAL!$X$53="a",ROUND(AN286*$N286,RESUMO_GLOBAL!$X$54),IF(RESUMO_GLOBAL!$X$53="t",TRUNC(AN286*$N286,RESUMO_GLOBAL!$X$54),AN286*$N286))</f>
        <v>0</v>
      </c>
      <c r="BY286" s="987">
        <f>IF(RESUMO_GLOBAL!$X$53="a",ROUND(AO286*$N286,RESUMO_GLOBAL!$X$54),IF(RESUMO_GLOBAL!$X$53="t",TRUNC(AO286*$N286,RESUMO_GLOBAL!$X$54),AO286*$N286))</f>
        <v>0</v>
      </c>
      <c r="BZ286" s="987">
        <f>IF(RESUMO_GLOBAL!$X$53="a",ROUND(AP286*$N286,RESUMO_GLOBAL!$X$54),IF(RESUMO_GLOBAL!$X$53="t",TRUNC(AP286*$N286,RESUMO_GLOBAL!$X$54),AP286*$N286))</f>
        <v>0</v>
      </c>
      <c r="CA286" s="987">
        <f>IF(RESUMO_GLOBAL!$X$53="a",ROUND(AQ286*$N286,RESUMO_GLOBAL!$X$54),IF(RESUMO_GLOBAL!$X$53="t",TRUNC(AQ286*$N286,RESUMO_GLOBAL!$X$54),AQ286*$N286))</f>
        <v>0</v>
      </c>
      <c r="CB286" s="987">
        <f>IF(RESUMO_GLOBAL!$X$53="a",ROUND(AR286*$N286,RESUMO_GLOBAL!$X$54),IF(RESUMO_GLOBAL!$X$53="t",TRUNC(AR286*$N286,RESUMO_GLOBAL!$X$54),AR286*$N286))</f>
        <v>0</v>
      </c>
      <c r="CC286" s="987">
        <f>IF(RESUMO_GLOBAL!$X$53="a",ROUND(AS286*$N286,RESUMO_GLOBAL!$X$54),IF(RESUMO_GLOBAL!$X$53="t",TRUNC(AS286*$N286,RESUMO_GLOBAL!$X$54),AS286*$N286))</f>
        <v>0</v>
      </c>
      <c r="CD286" s="987">
        <f>IF(RESUMO_GLOBAL!$X$53="a",ROUND(AT286*$N286,RESUMO_GLOBAL!$X$54),IF(RESUMO_GLOBAL!$X$53="t",TRUNC(AT286*$N286,RESUMO_GLOBAL!$X$54),AT286*$N286))</f>
        <v>0</v>
      </c>
      <c r="CE286" s="987">
        <f>IF(RESUMO_GLOBAL!$X$53="a",ROUND(AU286*$N286,RESUMO_GLOBAL!$X$54),IF(RESUMO_GLOBAL!$X$53="t",TRUNC(AU286*$N286,RESUMO_GLOBAL!$X$54),AU286*$N286))</f>
        <v>0</v>
      </c>
      <c r="CF286" s="987">
        <f>IF(RESUMO_GLOBAL!$X$53="a",ROUND(AV286*$N286,RESUMO_GLOBAL!$X$54),IF(RESUMO_GLOBAL!$X$53="t",TRUNC(AV286*$N286,RESUMO_GLOBAL!$X$54),AV286*$N286))</f>
        <v>0</v>
      </c>
      <c r="CG286" s="987">
        <f>IF(RESUMO_GLOBAL!$X$53="a",ROUND(AW286*$N286,RESUMO_GLOBAL!$X$54),IF(RESUMO_GLOBAL!$X$53="t",TRUNC(AW286*$N286,RESUMO_GLOBAL!$X$54),AW286*$N286))</f>
        <v>0</v>
      </c>
      <c r="CK286" s="59">
        <f t="shared" si="198"/>
        <v>0</v>
      </c>
      <c r="CL286" s="59">
        <f t="shared" si="199"/>
        <v>0</v>
      </c>
      <c r="CM286" s="59">
        <f t="shared" si="200"/>
        <v>0</v>
      </c>
      <c r="CN286" s="59">
        <f t="shared" si="201"/>
        <v>0</v>
      </c>
      <c r="CO286" s="59">
        <f t="shared" si="202"/>
        <v>0</v>
      </c>
      <c r="CP286" s="59">
        <f t="shared" si="203"/>
        <v>0</v>
      </c>
      <c r="CQ286" s="59">
        <f t="shared" si="204"/>
        <v>0</v>
      </c>
      <c r="CR286" s="59">
        <f t="shared" si="205"/>
        <v>0</v>
      </c>
      <c r="CS286" s="59">
        <f t="shared" si="206"/>
        <v>0</v>
      </c>
      <c r="CT286" s="59">
        <f t="shared" si="207"/>
        <v>0</v>
      </c>
      <c r="CU286" s="59">
        <f t="shared" si="208"/>
        <v>0</v>
      </c>
      <c r="CV286" s="59">
        <f t="shared" si="209"/>
        <v>0</v>
      </c>
      <c r="CW286" s="59">
        <f t="shared" si="210"/>
        <v>0</v>
      </c>
      <c r="CX286" s="59">
        <f t="shared" si="211"/>
        <v>0</v>
      </c>
      <c r="CY286" s="59">
        <f t="shared" si="212"/>
        <v>0</v>
      </c>
      <c r="CZ286" s="59">
        <f t="shared" si="213"/>
        <v>0</v>
      </c>
      <c r="DA286" s="59">
        <f t="shared" si="214"/>
        <v>0</v>
      </c>
      <c r="DB286" s="59">
        <f t="shared" si="215"/>
        <v>0</v>
      </c>
      <c r="DE286">
        <f t="shared" si="197"/>
        <v>281</v>
      </c>
      <c r="DF286" t="str">
        <f t="shared" si="216"/>
        <v/>
      </c>
      <c r="DG286" s="59">
        <f>IF($C286&lt;&gt;0,SUM($CK287:CK287),0)</f>
        <v>0</v>
      </c>
      <c r="DH286" s="59">
        <f>IF($C286&lt;&gt;0,SUM($CK287:CL287),0)</f>
        <v>0</v>
      </c>
      <c r="DI286" s="59">
        <f>IF($C286&lt;&gt;0,SUM($CK287:CM287),0)</f>
        <v>0</v>
      </c>
      <c r="DJ286" s="59">
        <f>IF($C286&lt;&gt;0,SUM($CK287:CN287),0)</f>
        <v>0</v>
      </c>
      <c r="DK286" s="59">
        <f>IF($C286&lt;&gt;0,SUM($CK287:CO287),0)</f>
        <v>0</v>
      </c>
      <c r="DL286" s="59">
        <f>IF($C286&lt;&gt;0,SUM($CK287:CP287),0)</f>
        <v>0</v>
      </c>
      <c r="DM286" s="59">
        <f>IF($C286&lt;&gt;0,SUM($CK287:CQ287),0)</f>
        <v>0</v>
      </c>
      <c r="DN286" s="59">
        <f>IF($C286&lt;&gt;0,SUM($CK287:CR287),0)</f>
        <v>0</v>
      </c>
      <c r="DO286" s="59">
        <f>IF($C286&lt;&gt;0,SUM($CK287:CS287),0)</f>
        <v>0</v>
      </c>
      <c r="DP286" s="59">
        <f>IF($C286&lt;&gt;0,SUM($CK287:CT287),0)</f>
        <v>0</v>
      </c>
      <c r="DQ286" s="59">
        <f>IF($C286&lt;&gt;0,SUM($CK287:CU287),0)</f>
        <v>0</v>
      </c>
      <c r="DR286" s="59">
        <f>IF($C286&lt;&gt;0,SUM($CK287:CV287),0)</f>
        <v>0</v>
      </c>
      <c r="DS286" s="59">
        <f>IF($C286&lt;&gt;0,SUM($CK287:CW287),0)</f>
        <v>0</v>
      </c>
      <c r="DT286" s="59">
        <f>IF($C286&lt;&gt;0,SUM($CK287:CX287),0)</f>
        <v>0</v>
      </c>
      <c r="DU286" s="59">
        <f>IF($C286&lt;&gt;0,SUM($CK287:CY287),0)</f>
        <v>0</v>
      </c>
      <c r="DV286" s="59">
        <f>IF($C286&lt;&gt;0,SUM($CK287:CZ287),0)</f>
        <v>0</v>
      </c>
      <c r="DW286" s="59">
        <f>IF($C286&lt;&gt;0,SUM($CK287:DA287),0)</f>
        <v>0</v>
      </c>
      <c r="DX286" s="59">
        <f>IF($C286&lt;&gt;0,SUM($CK287:DB287),0)</f>
        <v>0</v>
      </c>
      <c r="DY286" s="952" t="str">
        <f t="shared" si="220"/>
        <v/>
      </c>
    </row>
    <row r="287" spans="1:129" ht="13.5" hidden="1" thickBot="1">
      <c r="A287" s="3" t="str">
        <f t="shared" si="221"/>
        <v/>
      </c>
      <c r="B287" s="805">
        <f>Dados_GLOBAL_Inicial!E287</f>
        <v>0</v>
      </c>
      <c r="C287" s="953">
        <f>IF(IFERROR(VALUE(Dados_GLOBAL_Inicial!F287),0)=0,0,Dados_GLOBAL_Inicial!F287)</f>
        <v>0</v>
      </c>
      <c r="D287" s="830">
        <f>Dados_GLOBAL_Inicial!G287</f>
        <v>0</v>
      </c>
      <c r="E287" s="830" t="str">
        <f>IF(IFERROR(VLOOKUP(F287,Cod_Gde_Itens!$A$1:$B$80,2,FALSE),0)&gt;549,IFERROR(VLOOKUP(F287,Cod_Gde_Itens!$A$1:$B$80,2,FALSE),0),IF(Dados_GLOBAL_Inicial!H287=0,"",Dados_GLOBAL_Inicial!H287))</f>
        <v/>
      </c>
      <c r="F287" s="823">
        <f>Dados_GLOBAL_Inicial!I287</f>
        <v>0</v>
      </c>
      <c r="G287" s="824">
        <f>Dados_GLOBAL_Inicial!J287</f>
        <v>0</v>
      </c>
      <c r="H287" s="454">
        <f>Dados_GLOBAL_Inicial!K287</f>
        <v>0</v>
      </c>
      <c r="I287" s="970">
        <f>SUM('MEDIÇÃO_OBJETO (1)'!I287)</f>
        <v>0</v>
      </c>
      <c r="J287" s="455">
        <f t="shared" si="222"/>
        <v>0</v>
      </c>
      <c r="K287" s="451">
        <f t="shared" si="223"/>
        <v>0</v>
      </c>
      <c r="L287" s="452">
        <f t="shared" si="224"/>
        <v>0</v>
      </c>
      <c r="M287" s="809">
        <f t="shared" si="225"/>
        <v>0</v>
      </c>
      <c r="N287" s="810">
        <f>IF(IFERROR(VALUE(Dados_GLOBAL_Inicial!L287),0)=0,0,Dados_GLOBAL_Inicial!L287)</f>
        <v>0</v>
      </c>
      <c r="O287" s="812">
        <f>SUM('MEDIÇÃO_OBJETO (1)'!O287)</f>
        <v>0</v>
      </c>
      <c r="P287" s="812">
        <f>SUM('MEDIÇÃO_OBJETO (1)'!P287)</f>
        <v>0</v>
      </c>
      <c r="Q287" s="813">
        <f t="shared" si="226"/>
        <v>0</v>
      </c>
      <c r="R287" s="951"/>
      <c r="S287" s="815">
        <f>SUM('MEDIÇÃO_OBJETO (1)'!S287)</f>
        <v>0</v>
      </c>
      <c r="T287" s="815">
        <f>SUM('MEDIÇÃO_OBJETO (1)'!T287)</f>
        <v>0</v>
      </c>
      <c r="V287" s="19"/>
      <c r="W287" s="978">
        <f t="shared" si="227"/>
        <v>0</v>
      </c>
      <c r="X287" s="816">
        <f t="shared" si="228"/>
        <v>0</v>
      </c>
      <c r="Y287" s="816">
        <f t="shared" si="229"/>
        <v>0</v>
      </c>
      <c r="Z287" s="817">
        <f t="shared" si="230"/>
        <v>0</v>
      </c>
      <c r="AB287" s="453">
        <f t="shared" si="217"/>
        <v>0</v>
      </c>
      <c r="AC287" s="14">
        <f t="shared" si="231"/>
        <v>0</v>
      </c>
      <c r="AD287" s="819"/>
      <c r="AE287" s="631">
        <f t="shared" si="218"/>
        <v>0</v>
      </c>
      <c r="AF287" s="818">
        <f>SUM('MEDIÇÃO_OBJETO (1)'!AG287)</f>
        <v>0</v>
      </c>
      <c r="AG287" s="541">
        <f>SUM('MEDIÇÃO_OBJETO (1)'!AH287)</f>
        <v>0</v>
      </c>
      <c r="AH287" s="541">
        <f>SUM('MEDIÇÃO_OBJETO (1)'!AI287)</f>
        <v>0</v>
      </c>
      <c r="AI287" s="541">
        <f>SUM('MEDIÇÃO_OBJETO (1)'!AJ287)</f>
        <v>0</v>
      </c>
      <c r="AJ287" s="541">
        <f>SUM('MEDIÇÃO_OBJETO (1)'!AK287)</f>
        <v>0</v>
      </c>
      <c r="AK287" s="541">
        <f>SUM('MEDIÇÃO_OBJETO (1)'!AL287)</f>
        <v>0</v>
      </c>
      <c r="AL287" s="541">
        <f>SUM('MEDIÇÃO_OBJETO (1)'!AM287)</f>
        <v>0</v>
      </c>
      <c r="AM287" s="541">
        <f>SUM('MEDIÇÃO_OBJETO (1)'!AN287)</f>
        <v>0</v>
      </c>
      <c r="AN287" s="541">
        <f>SUM('MEDIÇÃO_OBJETO (1)'!AO287)</f>
        <v>0</v>
      </c>
      <c r="AO287" s="541">
        <f>SUM('MEDIÇÃO_OBJETO (1)'!AP287)</f>
        <v>0</v>
      </c>
      <c r="AP287" s="541">
        <f>SUM('MEDIÇÃO_OBJETO (1)'!AQ287)</f>
        <v>0</v>
      </c>
      <c r="AQ287" s="541">
        <f>SUM('MEDIÇÃO_OBJETO (1)'!AR287)</f>
        <v>0</v>
      </c>
      <c r="AR287" s="541">
        <f>SUM('MEDIÇÃO_OBJETO (1)'!AS287)</f>
        <v>0</v>
      </c>
      <c r="AS287" s="541">
        <f>SUM('MEDIÇÃO_OBJETO (1)'!AT287)</f>
        <v>0</v>
      </c>
      <c r="AT287" s="541">
        <f>SUM('MEDIÇÃO_OBJETO (1)'!AU287)</f>
        <v>0</v>
      </c>
      <c r="AU287" s="541">
        <f>SUM('MEDIÇÃO_OBJETO (1)'!AV287)</f>
        <v>0</v>
      </c>
      <c r="AV287" s="541">
        <f>SUM('MEDIÇÃO_OBJETO (1)'!AW287)</f>
        <v>0</v>
      </c>
      <c r="AW287" s="541">
        <f>SUM('MEDIÇÃO_OBJETO (1)'!AX287)</f>
        <v>0</v>
      </c>
      <c r="AX287" s="977"/>
      <c r="BN287" s="992">
        <f t="shared" si="196"/>
        <v>0</v>
      </c>
      <c r="BO287" s="538">
        <f t="shared" si="219"/>
        <v>0</v>
      </c>
      <c r="BP287" s="987">
        <f>IF(RESUMO_GLOBAL!$X$53="a",ROUND(AF287*$N287,RESUMO_GLOBAL!$X$54),IF(RESUMO_GLOBAL!$X$53="t",TRUNC(AF287*$N287,RESUMO_GLOBAL!$X$54),AF287*$N287))</f>
        <v>0</v>
      </c>
      <c r="BQ287" s="987">
        <f>IF(RESUMO_GLOBAL!$X$53="a",ROUND(AG287*$N287,RESUMO_GLOBAL!$X$54),IF(RESUMO_GLOBAL!$X$53="t",TRUNC(AG287*$N287,RESUMO_GLOBAL!$X$54),AG287*$N287))</f>
        <v>0</v>
      </c>
      <c r="BR287" s="987">
        <f>IF(RESUMO_GLOBAL!$X$53="a",ROUND(AH287*$N287,RESUMO_GLOBAL!$X$54),IF(RESUMO_GLOBAL!$X$53="t",TRUNC(AH287*$N287,RESUMO_GLOBAL!$X$54),AH287*$N287))</f>
        <v>0</v>
      </c>
      <c r="BS287" s="987">
        <f>IF(RESUMO_GLOBAL!$X$53="a",ROUND(AI287*$N287,RESUMO_GLOBAL!$X$54),IF(RESUMO_GLOBAL!$X$53="t",TRUNC(AI287*$N287,RESUMO_GLOBAL!$X$54),AI287*$N287))</f>
        <v>0</v>
      </c>
      <c r="BT287" s="987">
        <f>IF(RESUMO_GLOBAL!$X$53="a",ROUND(AJ287*$N287,RESUMO_GLOBAL!$X$54),IF(RESUMO_GLOBAL!$X$53="t",TRUNC(AJ287*$N287,RESUMO_GLOBAL!$X$54),AJ287*$N287))</f>
        <v>0</v>
      </c>
      <c r="BU287" s="987">
        <f>IF(RESUMO_GLOBAL!$X$53="a",ROUND(AK287*$N287,RESUMO_GLOBAL!$X$54),IF(RESUMO_GLOBAL!$X$53="t",TRUNC(AK287*$N287,RESUMO_GLOBAL!$X$54),AK287*$N287))</f>
        <v>0</v>
      </c>
      <c r="BV287" s="987">
        <f>IF(RESUMO_GLOBAL!$X$53="a",ROUND(AL287*$N287,RESUMO_GLOBAL!$X$54),IF(RESUMO_GLOBAL!$X$53="t",TRUNC(AL287*$N287,RESUMO_GLOBAL!$X$54),AL287*$N287))</f>
        <v>0</v>
      </c>
      <c r="BW287" s="987">
        <f>IF(RESUMO_GLOBAL!$X$53="a",ROUND(AM287*$N287,RESUMO_GLOBAL!$X$54),IF(RESUMO_GLOBAL!$X$53="t",TRUNC(AM287*$N287,RESUMO_GLOBAL!$X$54),AM287*$N287))</f>
        <v>0</v>
      </c>
      <c r="BX287" s="987">
        <f>IF(RESUMO_GLOBAL!$X$53="a",ROUND(AN287*$N287,RESUMO_GLOBAL!$X$54),IF(RESUMO_GLOBAL!$X$53="t",TRUNC(AN287*$N287,RESUMO_GLOBAL!$X$54),AN287*$N287))</f>
        <v>0</v>
      </c>
      <c r="BY287" s="987">
        <f>IF(RESUMO_GLOBAL!$X$53="a",ROUND(AO287*$N287,RESUMO_GLOBAL!$X$54),IF(RESUMO_GLOBAL!$X$53="t",TRUNC(AO287*$N287,RESUMO_GLOBAL!$X$54),AO287*$N287))</f>
        <v>0</v>
      </c>
      <c r="BZ287" s="987">
        <f>IF(RESUMO_GLOBAL!$X$53="a",ROUND(AP287*$N287,RESUMO_GLOBAL!$X$54),IF(RESUMO_GLOBAL!$X$53="t",TRUNC(AP287*$N287,RESUMO_GLOBAL!$X$54),AP287*$N287))</f>
        <v>0</v>
      </c>
      <c r="CA287" s="987">
        <f>IF(RESUMO_GLOBAL!$X$53="a",ROUND(AQ287*$N287,RESUMO_GLOBAL!$X$54),IF(RESUMO_GLOBAL!$X$53="t",TRUNC(AQ287*$N287,RESUMO_GLOBAL!$X$54),AQ287*$N287))</f>
        <v>0</v>
      </c>
      <c r="CB287" s="987">
        <f>IF(RESUMO_GLOBAL!$X$53="a",ROUND(AR287*$N287,RESUMO_GLOBAL!$X$54),IF(RESUMO_GLOBAL!$X$53="t",TRUNC(AR287*$N287,RESUMO_GLOBAL!$X$54),AR287*$N287))</f>
        <v>0</v>
      </c>
      <c r="CC287" s="987">
        <f>IF(RESUMO_GLOBAL!$X$53="a",ROUND(AS287*$N287,RESUMO_GLOBAL!$X$54),IF(RESUMO_GLOBAL!$X$53="t",TRUNC(AS287*$N287,RESUMO_GLOBAL!$X$54),AS287*$N287))</f>
        <v>0</v>
      </c>
      <c r="CD287" s="987">
        <f>IF(RESUMO_GLOBAL!$X$53="a",ROUND(AT287*$N287,RESUMO_GLOBAL!$X$54),IF(RESUMO_GLOBAL!$X$53="t",TRUNC(AT287*$N287,RESUMO_GLOBAL!$X$54),AT287*$N287))</f>
        <v>0</v>
      </c>
      <c r="CE287" s="987">
        <f>IF(RESUMO_GLOBAL!$X$53="a",ROUND(AU287*$N287,RESUMO_GLOBAL!$X$54),IF(RESUMO_GLOBAL!$X$53="t",TRUNC(AU287*$N287,RESUMO_GLOBAL!$X$54),AU287*$N287))</f>
        <v>0</v>
      </c>
      <c r="CF287" s="987">
        <f>IF(RESUMO_GLOBAL!$X$53="a",ROUND(AV287*$N287,RESUMO_GLOBAL!$X$54),IF(RESUMO_GLOBAL!$X$53="t",TRUNC(AV287*$N287,RESUMO_GLOBAL!$X$54),AV287*$N287))</f>
        <v>0</v>
      </c>
      <c r="CG287" s="987">
        <f>IF(RESUMO_GLOBAL!$X$53="a",ROUND(AW287*$N287,RESUMO_GLOBAL!$X$54),IF(RESUMO_GLOBAL!$X$53="t",TRUNC(AW287*$N287,RESUMO_GLOBAL!$X$54),AW287*$N287))</f>
        <v>0</v>
      </c>
      <c r="CK287" s="59">
        <f t="shared" si="198"/>
        <v>0</v>
      </c>
      <c r="CL287" s="59">
        <f t="shared" si="199"/>
        <v>0</v>
      </c>
      <c r="CM287" s="59">
        <f t="shared" si="200"/>
        <v>0</v>
      </c>
      <c r="CN287" s="59">
        <f t="shared" si="201"/>
        <v>0</v>
      </c>
      <c r="CO287" s="59">
        <f t="shared" si="202"/>
        <v>0</v>
      </c>
      <c r="CP287" s="59">
        <f t="shared" si="203"/>
        <v>0</v>
      </c>
      <c r="CQ287" s="59">
        <f t="shared" si="204"/>
        <v>0</v>
      </c>
      <c r="CR287" s="59">
        <f t="shared" si="205"/>
        <v>0</v>
      </c>
      <c r="CS287" s="59">
        <f t="shared" si="206"/>
        <v>0</v>
      </c>
      <c r="CT287" s="59">
        <f t="shared" si="207"/>
        <v>0</v>
      </c>
      <c r="CU287" s="59">
        <f t="shared" si="208"/>
        <v>0</v>
      </c>
      <c r="CV287" s="59">
        <f t="shared" si="209"/>
        <v>0</v>
      </c>
      <c r="CW287" s="59">
        <f t="shared" si="210"/>
        <v>0</v>
      </c>
      <c r="CX287" s="59">
        <f t="shared" si="211"/>
        <v>0</v>
      </c>
      <c r="CY287" s="59">
        <f t="shared" si="212"/>
        <v>0</v>
      </c>
      <c r="CZ287" s="59">
        <f t="shared" si="213"/>
        <v>0</v>
      </c>
      <c r="DA287" s="59">
        <f t="shared" si="214"/>
        <v>0</v>
      </c>
      <c r="DB287" s="59">
        <f t="shared" si="215"/>
        <v>0</v>
      </c>
      <c r="DE287">
        <f t="shared" si="197"/>
        <v>282</v>
      </c>
      <c r="DF287" t="str">
        <f t="shared" si="216"/>
        <v/>
      </c>
      <c r="DG287" s="59">
        <f>IF($C287&lt;&gt;0,SUM($CK288:CK288),0)</f>
        <v>0</v>
      </c>
      <c r="DH287" s="59">
        <f>IF($C287&lt;&gt;0,SUM($CK288:CL288),0)</f>
        <v>0</v>
      </c>
      <c r="DI287" s="59">
        <f>IF($C287&lt;&gt;0,SUM($CK288:CM288),0)</f>
        <v>0</v>
      </c>
      <c r="DJ287" s="59">
        <f>IF($C287&lt;&gt;0,SUM($CK288:CN288),0)</f>
        <v>0</v>
      </c>
      <c r="DK287" s="59">
        <f>IF($C287&lt;&gt;0,SUM($CK288:CO288),0)</f>
        <v>0</v>
      </c>
      <c r="DL287" s="59">
        <f>IF($C287&lt;&gt;0,SUM($CK288:CP288),0)</f>
        <v>0</v>
      </c>
      <c r="DM287" s="59">
        <f>IF($C287&lt;&gt;0,SUM($CK288:CQ288),0)</f>
        <v>0</v>
      </c>
      <c r="DN287" s="59">
        <f>IF($C287&lt;&gt;0,SUM($CK288:CR288),0)</f>
        <v>0</v>
      </c>
      <c r="DO287" s="59">
        <f>IF($C287&lt;&gt;0,SUM($CK288:CS288),0)</f>
        <v>0</v>
      </c>
      <c r="DP287" s="59">
        <f>IF($C287&lt;&gt;0,SUM($CK288:CT288),0)</f>
        <v>0</v>
      </c>
      <c r="DQ287" s="59">
        <f>IF($C287&lt;&gt;0,SUM($CK288:CU288),0)</f>
        <v>0</v>
      </c>
      <c r="DR287" s="59">
        <f>IF($C287&lt;&gt;0,SUM($CK288:CV288),0)</f>
        <v>0</v>
      </c>
      <c r="DS287" s="59">
        <f>IF($C287&lt;&gt;0,SUM($CK288:CW288),0)</f>
        <v>0</v>
      </c>
      <c r="DT287" s="59">
        <f>IF($C287&lt;&gt;0,SUM($CK288:CX288),0)</f>
        <v>0</v>
      </c>
      <c r="DU287" s="59">
        <f>IF($C287&lt;&gt;0,SUM($CK288:CY288),0)</f>
        <v>0</v>
      </c>
      <c r="DV287" s="59">
        <f>IF($C287&lt;&gt;0,SUM($CK288:CZ288),0)</f>
        <v>0</v>
      </c>
      <c r="DW287" s="59">
        <f>IF($C287&lt;&gt;0,SUM($CK288:DA288),0)</f>
        <v>0</v>
      </c>
      <c r="DX287" s="59">
        <f>IF($C287&lt;&gt;0,SUM($CK288:DB288),0)</f>
        <v>0</v>
      </c>
      <c r="DY287" s="952" t="str">
        <f t="shared" si="220"/>
        <v/>
      </c>
    </row>
    <row r="288" spans="1:129" ht="13.5" hidden="1" thickBot="1">
      <c r="A288" s="3" t="str">
        <f t="shared" si="221"/>
        <v/>
      </c>
      <c r="B288" s="805">
        <f>Dados_GLOBAL_Inicial!E288</f>
        <v>0</v>
      </c>
      <c r="C288" s="953">
        <f>IF(IFERROR(VALUE(Dados_GLOBAL_Inicial!F288),0)=0,0,Dados_GLOBAL_Inicial!F288)</f>
        <v>0</v>
      </c>
      <c r="D288" s="830">
        <f>Dados_GLOBAL_Inicial!G288</f>
        <v>0</v>
      </c>
      <c r="E288" s="830" t="str">
        <f>IF(IFERROR(VLOOKUP(F288,Cod_Gde_Itens!$A$1:$B$80,2,FALSE),0)&gt;549,IFERROR(VLOOKUP(F288,Cod_Gde_Itens!$A$1:$B$80,2,FALSE),0),IF(Dados_GLOBAL_Inicial!H288=0,"",Dados_GLOBAL_Inicial!H288))</f>
        <v/>
      </c>
      <c r="F288" s="823">
        <f>Dados_GLOBAL_Inicial!I288</f>
        <v>0</v>
      </c>
      <c r="G288" s="824">
        <f>Dados_GLOBAL_Inicial!J288</f>
        <v>0</v>
      </c>
      <c r="H288" s="454">
        <f>Dados_GLOBAL_Inicial!K288</f>
        <v>0</v>
      </c>
      <c r="I288" s="970">
        <f>SUM('MEDIÇÃO_OBJETO (1)'!I288)</f>
        <v>0</v>
      </c>
      <c r="J288" s="455">
        <f t="shared" si="222"/>
        <v>0</v>
      </c>
      <c r="K288" s="451">
        <f t="shared" si="223"/>
        <v>0</v>
      </c>
      <c r="L288" s="452">
        <f t="shared" si="224"/>
        <v>0</v>
      </c>
      <c r="M288" s="809">
        <f t="shared" si="225"/>
        <v>0</v>
      </c>
      <c r="N288" s="810">
        <f>IF(IFERROR(VALUE(Dados_GLOBAL_Inicial!L288),0)=0,0,Dados_GLOBAL_Inicial!L288)</f>
        <v>0</v>
      </c>
      <c r="O288" s="812">
        <f>SUM('MEDIÇÃO_OBJETO (1)'!O288)</f>
        <v>0</v>
      </c>
      <c r="P288" s="812">
        <f>SUM('MEDIÇÃO_OBJETO (1)'!P288)</f>
        <v>0</v>
      </c>
      <c r="Q288" s="813">
        <f t="shared" si="226"/>
        <v>0</v>
      </c>
      <c r="R288" s="951"/>
      <c r="S288" s="815">
        <f>SUM('MEDIÇÃO_OBJETO (1)'!S288)</f>
        <v>0</v>
      </c>
      <c r="T288" s="815">
        <f>SUM('MEDIÇÃO_OBJETO (1)'!T288)</f>
        <v>0</v>
      </c>
      <c r="V288" s="19"/>
      <c r="W288" s="978">
        <f t="shared" si="227"/>
        <v>0</v>
      </c>
      <c r="X288" s="816">
        <f t="shared" si="228"/>
        <v>0</v>
      </c>
      <c r="Y288" s="816">
        <f t="shared" si="229"/>
        <v>0</v>
      </c>
      <c r="Z288" s="817">
        <f t="shared" si="230"/>
        <v>0</v>
      </c>
      <c r="AB288" s="453">
        <f t="shared" si="217"/>
        <v>0</v>
      </c>
      <c r="AC288" s="14">
        <f t="shared" si="231"/>
        <v>0</v>
      </c>
      <c r="AD288" s="819"/>
      <c r="AE288" s="631">
        <f t="shared" si="218"/>
        <v>0</v>
      </c>
      <c r="AF288" s="818">
        <f>SUM('MEDIÇÃO_OBJETO (1)'!AG288)</f>
        <v>0</v>
      </c>
      <c r="AG288" s="541">
        <f>SUM('MEDIÇÃO_OBJETO (1)'!AH288)</f>
        <v>0</v>
      </c>
      <c r="AH288" s="541">
        <f>SUM('MEDIÇÃO_OBJETO (1)'!AI288)</f>
        <v>0</v>
      </c>
      <c r="AI288" s="541">
        <f>SUM('MEDIÇÃO_OBJETO (1)'!AJ288)</f>
        <v>0</v>
      </c>
      <c r="AJ288" s="541">
        <f>SUM('MEDIÇÃO_OBJETO (1)'!AK288)</f>
        <v>0</v>
      </c>
      <c r="AK288" s="541">
        <f>SUM('MEDIÇÃO_OBJETO (1)'!AL288)</f>
        <v>0</v>
      </c>
      <c r="AL288" s="541">
        <f>SUM('MEDIÇÃO_OBJETO (1)'!AM288)</f>
        <v>0</v>
      </c>
      <c r="AM288" s="541">
        <f>SUM('MEDIÇÃO_OBJETO (1)'!AN288)</f>
        <v>0</v>
      </c>
      <c r="AN288" s="541">
        <f>SUM('MEDIÇÃO_OBJETO (1)'!AO288)</f>
        <v>0</v>
      </c>
      <c r="AO288" s="541">
        <f>SUM('MEDIÇÃO_OBJETO (1)'!AP288)</f>
        <v>0</v>
      </c>
      <c r="AP288" s="541">
        <f>SUM('MEDIÇÃO_OBJETO (1)'!AQ288)</f>
        <v>0</v>
      </c>
      <c r="AQ288" s="541">
        <f>SUM('MEDIÇÃO_OBJETO (1)'!AR288)</f>
        <v>0</v>
      </c>
      <c r="AR288" s="541">
        <f>SUM('MEDIÇÃO_OBJETO (1)'!AS288)</f>
        <v>0</v>
      </c>
      <c r="AS288" s="541">
        <f>SUM('MEDIÇÃO_OBJETO (1)'!AT288)</f>
        <v>0</v>
      </c>
      <c r="AT288" s="541">
        <f>SUM('MEDIÇÃO_OBJETO (1)'!AU288)</f>
        <v>0</v>
      </c>
      <c r="AU288" s="541">
        <f>SUM('MEDIÇÃO_OBJETO (1)'!AV288)</f>
        <v>0</v>
      </c>
      <c r="AV288" s="541">
        <f>SUM('MEDIÇÃO_OBJETO (1)'!AW288)</f>
        <v>0</v>
      </c>
      <c r="AW288" s="541">
        <f>SUM('MEDIÇÃO_OBJETO (1)'!AX288)</f>
        <v>0</v>
      </c>
      <c r="AX288" s="977"/>
      <c r="BN288" s="992">
        <f t="shared" si="196"/>
        <v>0</v>
      </c>
      <c r="BO288" s="538">
        <f t="shared" si="219"/>
        <v>0</v>
      </c>
      <c r="BP288" s="987">
        <f>IF(RESUMO_GLOBAL!$X$53="a",ROUND(AF288*$N288,RESUMO_GLOBAL!$X$54),IF(RESUMO_GLOBAL!$X$53="t",TRUNC(AF288*$N288,RESUMO_GLOBAL!$X$54),AF288*$N288))</f>
        <v>0</v>
      </c>
      <c r="BQ288" s="987">
        <f>IF(RESUMO_GLOBAL!$X$53="a",ROUND(AG288*$N288,RESUMO_GLOBAL!$X$54),IF(RESUMO_GLOBAL!$X$53="t",TRUNC(AG288*$N288,RESUMO_GLOBAL!$X$54),AG288*$N288))</f>
        <v>0</v>
      </c>
      <c r="BR288" s="987">
        <f>IF(RESUMO_GLOBAL!$X$53="a",ROUND(AH288*$N288,RESUMO_GLOBAL!$X$54),IF(RESUMO_GLOBAL!$X$53="t",TRUNC(AH288*$N288,RESUMO_GLOBAL!$X$54),AH288*$N288))</f>
        <v>0</v>
      </c>
      <c r="BS288" s="987">
        <f>IF(RESUMO_GLOBAL!$X$53="a",ROUND(AI288*$N288,RESUMO_GLOBAL!$X$54),IF(RESUMO_GLOBAL!$X$53="t",TRUNC(AI288*$N288,RESUMO_GLOBAL!$X$54),AI288*$N288))</f>
        <v>0</v>
      </c>
      <c r="BT288" s="987">
        <f>IF(RESUMO_GLOBAL!$X$53="a",ROUND(AJ288*$N288,RESUMO_GLOBAL!$X$54),IF(RESUMO_GLOBAL!$X$53="t",TRUNC(AJ288*$N288,RESUMO_GLOBAL!$X$54),AJ288*$N288))</f>
        <v>0</v>
      </c>
      <c r="BU288" s="987">
        <f>IF(RESUMO_GLOBAL!$X$53="a",ROUND(AK288*$N288,RESUMO_GLOBAL!$X$54),IF(RESUMO_GLOBAL!$X$53="t",TRUNC(AK288*$N288,RESUMO_GLOBAL!$X$54),AK288*$N288))</f>
        <v>0</v>
      </c>
      <c r="BV288" s="987">
        <f>IF(RESUMO_GLOBAL!$X$53="a",ROUND(AL288*$N288,RESUMO_GLOBAL!$X$54),IF(RESUMO_GLOBAL!$X$53="t",TRUNC(AL288*$N288,RESUMO_GLOBAL!$X$54),AL288*$N288))</f>
        <v>0</v>
      </c>
      <c r="BW288" s="987">
        <f>IF(RESUMO_GLOBAL!$X$53="a",ROUND(AM288*$N288,RESUMO_GLOBAL!$X$54),IF(RESUMO_GLOBAL!$X$53="t",TRUNC(AM288*$N288,RESUMO_GLOBAL!$X$54),AM288*$N288))</f>
        <v>0</v>
      </c>
      <c r="BX288" s="987">
        <f>IF(RESUMO_GLOBAL!$X$53="a",ROUND(AN288*$N288,RESUMO_GLOBAL!$X$54),IF(RESUMO_GLOBAL!$X$53="t",TRUNC(AN288*$N288,RESUMO_GLOBAL!$X$54),AN288*$N288))</f>
        <v>0</v>
      </c>
      <c r="BY288" s="987">
        <f>IF(RESUMO_GLOBAL!$X$53="a",ROUND(AO288*$N288,RESUMO_GLOBAL!$X$54),IF(RESUMO_GLOBAL!$X$53="t",TRUNC(AO288*$N288,RESUMO_GLOBAL!$X$54),AO288*$N288))</f>
        <v>0</v>
      </c>
      <c r="BZ288" s="987">
        <f>IF(RESUMO_GLOBAL!$X$53="a",ROUND(AP288*$N288,RESUMO_GLOBAL!$X$54),IF(RESUMO_GLOBAL!$X$53="t",TRUNC(AP288*$N288,RESUMO_GLOBAL!$X$54),AP288*$N288))</f>
        <v>0</v>
      </c>
      <c r="CA288" s="987">
        <f>IF(RESUMO_GLOBAL!$X$53="a",ROUND(AQ288*$N288,RESUMO_GLOBAL!$X$54),IF(RESUMO_GLOBAL!$X$53="t",TRUNC(AQ288*$N288,RESUMO_GLOBAL!$X$54),AQ288*$N288))</f>
        <v>0</v>
      </c>
      <c r="CB288" s="987">
        <f>IF(RESUMO_GLOBAL!$X$53="a",ROUND(AR288*$N288,RESUMO_GLOBAL!$X$54),IF(RESUMO_GLOBAL!$X$53="t",TRUNC(AR288*$N288,RESUMO_GLOBAL!$X$54),AR288*$N288))</f>
        <v>0</v>
      </c>
      <c r="CC288" s="987">
        <f>IF(RESUMO_GLOBAL!$X$53="a",ROUND(AS288*$N288,RESUMO_GLOBAL!$X$54),IF(RESUMO_GLOBAL!$X$53="t",TRUNC(AS288*$N288,RESUMO_GLOBAL!$X$54),AS288*$N288))</f>
        <v>0</v>
      </c>
      <c r="CD288" s="987">
        <f>IF(RESUMO_GLOBAL!$X$53="a",ROUND(AT288*$N288,RESUMO_GLOBAL!$X$54),IF(RESUMO_GLOBAL!$X$53="t",TRUNC(AT288*$N288,RESUMO_GLOBAL!$X$54),AT288*$N288))</f>
        <v>0</v>
      </c>
      <c r="CE288" s="987">
        <f>IF(RESUMO_GLOBAL!$X$53="a",ROUND(AU288*$N288,RESUMO_GLOBAL!$X$54),IF(RESUMO_GLOBAL!$X$53="t",TRUNC(AU288*$N288,RESUMO_GLOBAL!$X$54),AU288*$N288))</f>
        <v>0</v>
      </c>
      <c r="CF288" s="987">
        <f>IF(RESUMO_GLOBAL!$X$53="a",ROUND(AV288*$N288,RESUMO_GLOBAL!$X$54),IF(RESUMO_GLOBAL!$X$53="t",TRUNC(AV288*$N288,RESUMO_GLOBAL!$X$54),AV288*$N288))</f>
        <v>0</v>
      </c>
      <c r="CG288" s="987">
        <f>IF(RESUMO_GLOBAL!$X$53="a",ROUND(AW288*$N288,RESUMO_GLOBAL!$X$54),IF(RESUMO_GLOBAL!$X$53="t",TRUNC(AW288*$N288,RESUMO_GLOBAL!$X$54),AW288*$N288))</f>
        <v>0</v>
      </c>
      <c r="CK288" s="59">
        <f t="shared" si="198"/>
        <v>0</v>
      </c>
      <c r="CL288" s="59">
        <f t="shared" si="199"/>
        <v>0</v>
      </c>
      <c r="CM288" s="59">
        <f t="shared" si="200"/>
        <v>0</v>
      </c>
      <c r="CN288" s="59">
        <f t="shared" si="201"/>
        <v>0</v>
      </c>
      <c r="CO288" s="59">
        <f t="shared" si="202"/>
        <v>0</v>
      </c>
      <c r="CP288" s="59">
        <f t="shared" si="203"/>
        <v>0</v>
      </c>
      <c r="CQ288" s="59">
        <f t="shared" si="204"/>
        <v>0</v>
      </c>
      <c r="CR288" s="59">
        <f t="shared" si="205"/>
        <v>0</v>
      </c>
      <c r="CS288" s="59">
        <f t="shared" si="206"/>
        <v>0</v>
      </c>
      <c r="CT288" s="59">
        <f t="shared" si="207"/>
        <v>0</v>
      </c>
      <c r="CU288" s="59">
        <f t="shared" si="208"/>
        <v>0</v>
      </c>
      <c r="CV288" s="59">
        <f t="shared" si="209"/>
        <v>0</v>
      </c>
      <c r="CW288" s="59">
        <f t="shared" si="210"/>
        <v>0</v>
      </c>
      <c r="CX288" s="59">
        <f t="shared" si="211"/>
        <v>0</v>
      </c>
      <c r="CY288" s="59">
        <f t="shared" si="212"/>
        <v>0</v>
      </c>
      <c r="CZ288" s="59">
        <f t="shared" si="213"/>
        <v>0</v>
      </c>
      <c r="DA288" s="59">
        <f t="shared" si="214"/>
        <v>0</v>
      </c>
      <c r="DB288" s="59">
        <f t="shared" si="215"/>
        <v>0</v>
      </c>
      <c r="DE288">
        <f t="shared" si="197"/>
        <v>283</v>
      </c>
      <c r="DF288" t="str">
        <f t="shared" si="216"/>
        <v/>
      </c>
      <c r="DG288" s="59">
        <f>IF($C288&lt;&gt;0,SUM($CK289:CK289),0)</f>
        <v>0</v>
      </c>
      <c r="DH288" s="59">
        <f>IF($C288&lt;&gt;0,SUM($CK289:CL289),0)</f>
        <v>0</v>
      </c>
      <c r="DI288" s="59">
        <f>IF($C288&lt;&gt;0,SUM($CK289:CM289),0)</f>
        <v>0</v>
      </c>
      <c r="DJ288" s="59">
        <f>IF($C288&lt;&gt;0,SUM($CK289:CN289),0)</f>
        <v>0</v>
      </c>
      <c r="DK288" s="59">
        <f>IF($C288&lt;&gt;0,SUM($CK289:CO289),0)</f>
        <v>0</v>
      </c>
      <c r="DL288" s="59">
        <f>IF($C288&lt;&gt;0,SUM($CK289:CP289),0)</f>
        <v>0</v>
      </c>
      <c r="DM288" s="59">
        <f>IF($C288&lt;&gt;0,SUM($CK289:CQ289),0)</f>
        <v>0</v>
      </c>
      <c r="DN288" s="59">
        <f>IF($C288&lt;&gt;0,SUM($CK289:CR289),0)</f>
        <v>0</v>
      </c>
      <c r="DO288" s="59">
        <f>IF($C288&lt;&gt;0,SUM($CK289:CS289),0)</f>
        <v>0</v>
      </c>
      <c r="DP288" s="59">
        <f>IF($C288&lt;&gt;0,SUM($CK289:CT289),0)</f>
        <v>0</v>
      </c>
      <c r="DQ288" s="59">
        <f>IF($C288&lt;&gt;0,SUM($CK289:CU289),0)</f>
        <v>0</v>
      </c>
      <c r="DR288" s="59">
        <f>IF($C288&lt;&gt;0,SUM($CK289:CV289),0)</f>
        <v>0</v>
      </c>
      <c r="DS288" s="59">
        <f>IF($C288&lt;&gt;0,SUM($CK289:CW289),0)</f>
        <v>0</v>
      </c>
      <c r="DT288" s="59">
        <f>IF($C288&lt;&gt;0,SUM($CK289:CX289),0)</f>
        <v>0</v>
      </c>
      <c r="DU288" s="59">
        <f>IF($C288&lt;&gt;0,SUM($CK289:CY289),0)</f>
        <v>0</v>
      </c>
      <c r="DV288" s="59">
        <f>IF($C288&lt;&gt;0,SUM($CK289:CZ289),0)</f>
        <v>0</v>
      </c>
      <c r="DW288" s="59">
        <f>IF($C288&lt;&gt;0,SUM($CK289:DA289),0)</f>
        <v>0</v>
      </c>
      <c r="DX288" s="59">
        <f>IF($C288&lt;&gt;0,SUM($CK289:DB289),0)</f>
        <v>0</v>
      </c>
      <c r="DY288" s="952" t="str">
        <f t="shared" si="220"/>
        <v/>
      </c>
    </row>
    <row r="289" spans="1:129" ht="13.5" hidden="1" thickBot="1">
      <c r="A289" s="3" t="str">
        <f t="shared" si="221"/>
        <v/>
      </c>
      <c r="B289" s="805">
        <f>Dados_GLOBAL_Inicial!E289</f>
        <v>0</v>
      </c>
      <c r="C289" s="953">
        <f>IF(IFERROR(VALUE(Dados_GLOBAL_Inicial!F289),0)=0,0,Dados_GLOBAL_Inicial!F289)</f>
        <v>0</v>
      </c>
      <c r="D289" s="830">
        <f>Dados_GLOBAL_Inicial!G289</f>
        <v>0</v>
      </c>
      <c r="E289" s="830" t="str">
        <f>IF(IFERROR(VLOOKUP(F289,Cod_Gde_Itens!$A$1:$B$80,2,FALSE),0)&gt;549,IFERROR(VLOOKUP(F289,Cod_Gde_Itens!$A$1:$B$80,2,FALSE),0),IF(Dados_GLOBAL_Inicial!H289=0,"",Dados_GLOBAL_Inicial!H289))</f>
        <v/>
      </c>
      <c r="F289" s="823">
        <f>Dados_GLOBAL_Inicial!I289</f>
        <v>0</v>
      </c>
      <c r="G289" s="824">
        <f>Dados_GLOBAL_Inicial!J289</f>
        <v>0</v>
      </c>
      <c r="H289" s="454">
        <f>Dados_GLOBAL_Inicial!K289</f>
        <v>0</v>
      </c>
      <c r="I289" s="970">
        <f>SUM('MEDIÇÃO_OBJETO (1)'!I289)</f>
        <v>0</v>
      </c>
      <c r="J289" s="455">
        <f t="shared" si="222"/>
        <v>0</v>
      </c>
      <c r="K289" s="451">
        <f t="shared" si="223"/>
        <v>0</v>
      </c>
      <c r="L289" s="452">
        <f t="shared" si="224"/>
        <v>0</v>
      </c>
      <c r="M289" s="809">
        <f t="shared" si="225"/>
        <v>0</v>
      </c>
      <c r="N289" s="810">
        <f>IF(IFERROR(VALUE(Dados_GLOBAL_Inicial!L289),0)=0,0,Dados_GLOBAL_Inicial!L289)</f>
        <v>0</v>
      </c>
      <c r="O289" s="812">
        <f>SUM('MEDIÇÃO_OBJETO (1)'!O289)</f>
        <v>0</v>
      </c>
      <c r="P289" s="812">
        <f>SUM('MEDIÇÃO_OBJETO (1)'!P289)</f>
        <v>0</v>
      </c>
      <c r="Q289" s="813">
        <f t="shared" si="226"/>
        <v>0</v>
      </c>
      <c r="R289" s="951"/>
      <c r="S289" s="815">
        <f>SUM('MEDIÇÃO_OBJETO (1)'!S289)</f>
        <v>0</v>
      </c>
      <c r="T289" s="815">
        <f>SUM('MEDIÇÃO_OBJETO (1)'!T289)</f>
        <v>0</v>
      </c>
      <c r="V289" s="19"/>
      <c r="W289" s="978">
        <f t="shared" si="227"/>
        <v>0</v>
      </c>
      <c r="X289" s="816">
        <f t="shared" si="228"/>
        <v>0</v>
      </c>
      <c r="Y289" s="816">
        <f t="shared" si="229"/>
        <v>0</v>
      </c>
      <c r="Z289" s="817">
        <f t="shared" si="230"/>
        <v>0</v>
      </c>
      <c r="AB289" s="453">
        <f t="shared" si="217"/>
        <v>0</v>
      </c>
      <c r="AC289" s="14">
        <f t="shared" si="231"/>
        <v>0</v>
      </c>
      <c r="AD289" s="819"/>
      <c r="AE289" s="631">
        <f t="shared" si="218"/>
        <v>0</v>
      </c>
      <c r="AF289" s="818">
        <f>SUM('MEDIÇÃO_OBJETO (1)'!AG289)</f>
        <v>0</v>
      </c>
      <c r="AG289" s="541">
        <f>SUM('MEDIÇÃO_OBJETO (1)'!AH289)</f>
        <v>0</v>
      </c>
      <c r="AH289" s="541">
        <f>SUM('MEDIÇÃO_OBJETO (1)'!AI289)</f>
        <v>0</v>
      </c>
      <c r="AI289" s="541">
        <f>SUM('MEDIÇÃO_OBJETO (1)'!AJ289)</f>
        <v>0</v>
      </c>
      <c r="AJ289" s="541">
        <f>SUM('MEDIÇÃO_OBJETO (1)'!AK289)</f>
        <v>0</v>
      </c>
      <c r="AK289" s="541">
        <f>SUM('MEDIÇÃO_OBJETO (1)'!AL289)</f>
        <v>0</v>
      </c>
      <c r="AL289" s="541">
        <f>SUM('MEDIÇÃO_OBJETO (1)'!AM289)</f>
        <v>0</v>
      </c>
      <c r="AM289" s="541">
        <f>SUM('MEDIÇÃO_OBJETO (1)'!AN289)</f>
        <v>0</v>
      </c>
      <c r="AN289" s="541">
        <f>SUM('MEDIÇÃO_OBJETO (1)'!AO289)</f>
        <v>0</v>
      </c>
      <c r="AO289" s="541">
        <f>SUM('MEDIÇÃO_OBJETO (1)'!AP289)</f>
        <v>0</v>
      </c>
      <c r="AP289" s="541">
        <f>SUM('MEDIÇÃO_OBJETO (1)'!AQ289)</f>
        <v>0</v>
      </c>
      <c r="AQ289" s="541">
        <f>SUM('MEDIÇÃO_OBJETO (1)'!AR289)</f>
        <v>0</v>
      </c>
      <c r="AR289" s="541">
        <f>SUM('MEDIÇÃO_OBJETO (1)'!AS289)</f>
        <v>0</v>
      </c>
      <c r="AS289" s="541">
        <f>SUM('MEDIÇÃO_OBJETO (1)'!AT289)</f>
        <v>0</v>
      </c>
      <c r="AT289" s="541">
        <f>SUM('MEDIÇÃO_OBJETO (1)'!AU289)</f>
        <v>0</v>
      </c>
      <c r="AU289" s="541">
        <f>SUM('MEDIÇÃO_OBJETO (1)'!AV289)</f>
        <v>0</v>
      </c>
      <c r="AV289" s="541">
        <f>SUM('MEDIÇÃO_OBJETO (1)'!AW289)</f>
        <v>0</v>
      </c>
      <c r="AW289" s="541">
        <f>SUM('MEDIÇÃO_OBJETO (1)'!AX289)</f>
        <v>0</v>
      </c>
      <c r="AX289" s="977"/>
      <c r="BN289" s="992">
        <f t="shared" si="196"/>
        <v>0</v>
      </c>
      <c r="BO289" s="538">
        <f t="shared" si="219"/>
        <v>0</v>
      </c>
      <c r="BP289" s="987">
        <f>IF(RESUMO_GLOBAL!$X$53="a",ROUND(AF289*$N289,RESUMO_GLOBAL!$X$54),IF(RESUMO_GLOBAL!$X$53="t",TRUNC(AF289*$N289,RESUMO_GLOBAL!$X$54),AF289*$N289))</f>
        <v>0</v>
      </c>
      <c r="BQ289" s="987">
        <f>IF(RESUMO_GLOBAL!$X$53="a",ROUND(AG289*$N289,RESUMO_GLOBAL!$X$54),IF(RESUMO_GLOBAL!$X$53="t",TRUNC(AG289*$N289,RESUMO_GLOBAL!$X$54),AG289*$N289))</f>
        <v>0</v>
      </c>
      <c r="BR289" s="987">
        <f>IF(RESUMO_GLOBAL!$X$53="a",ROUND(AH289*$N289,RESUMO_GLOBAL!$X$54),IF(RESUMO_GLOBAL!$X$53="t",TRUNC(AH289*$N289,RESUMO_GLOBAL!$X$54),AH289*$N289))</f>
        <v>0</v>
      </c>
      <c r="BS289" s="987">
        <f>IF(RESUMO_GLOBAL!$X$53="a",ROUND(AI289*$N289,RESUMO_GLOBAL!$X$54),IF(RESUMO_GLOBAL!$X$53="t",TRUNC(AI289*$N289,RESUMO_GLOBAL!$X$54),AI289*$N289))</f>
        <v>0</v>
      </c>
      <c r="BT289" s="987">
        <f>IF(RESUMO_GLOBAL!$X$53="a",ROUND(AJ289*$N289,RESUMO_GLOBAL!$X$54),IF(RESUMO_GLOBAL!$X$53="t",TRUNC(AJ289*$N289,RESUMO_GLOBAL!$X$54),AJ289*$N289))</f>
        <v>0</v>
      </c>
      <c r="BU289" s="987">
        <f>IF(RESUMO_GLOBAL!$X$53="a",ROUND(AK289*$N289,RESUMO_GLOBAL!$X$54),IF(RESUMO_GLOBAL!$X$53="t",TRUNC(AK289*$N289,RESUMO_GLOBAL!$X$54),AK289*$N289))</f>
        <v>0</v>
      </c>
      <c r="BV289" s="987">
        <f>IF(RESUMO_GLOBAL!$X$53="a",ROUND(AL289*$N289,RESUMO_GLOBAL!$X$54),IF(RESUMO_GLOBAL!$X$53="t",TRUNC(AL289*$N289,RESUMO_GLOBAL!$X$54),AL289*$N289))</f>
        <v>0</v>
      </c>
      <c r="BW289" s="987">
        <f>IF(RESUMO_GLOBAL!$X$53="a",ROUND(AM289*$N289,RESUMO_GLOBAL!$X$54),IF(RESUMO_GLOBAL!$X$53="t",TRUNC(AM289*$N289,RESUMO_GLOBAL!$X$54),AM289*$N289))</f>
        <v>0</v>
      </c>
      <c r="BX289" s="987">
        <f>IF(RESUMO_GLOBAL!$X$53="a",ROUND(AN289*$N289,RESUMO_GLOBAL!$X$54),IF(RESUMO_GLOBAL!$X$53="t",TRUNC(AN289*$N289,RESUMO_GLOBAL!$X$54),AN289*$N289))</f>
        <v>0</v>
      </c>
      <c r="BY289" s="987">
        <f>IF(RESUMO_GLOBAL!$X$53="a",ROUND(AO289*$N289,RESUMO_GLOBAL!$X$54),IF(RESUMO_GLOBAL!$X$53="t",TRUNC(AO289*$N289,RESUMO_GLOBAL!$X$54),AO289*$N289))</f>
        <v>0</v>
      </c>
      <c r="BZ289" s="987">
        <f>IF(RESUMO_GLOBAL!$X$53="a",ROUND(AP289*$N289,RESUMO_GLOBAL!$X$54),IF(RESUMO_GLOBAL!$X$53="t",TRUNC(AP289*$N289,RESUMO_GLOBAL!$X$54),AP289*$N289))</f>
        <v>0</v>
      </c>
      <c r="CA289" s="987">
        <f>IF(RESUMO_GLOBAL!$X$53="a",ROUND(AQ289*$N289,RESUMO_GLOBAL!$X$54),IF(RESUMO_GLOBAL!$X$53="t",TRUNC(AQ289*$N289,RESUMO_GLOBAL!$X$54),AQ289*$N289))</f>
        <v>0</v>
      </c>
      <c r="CB289" s="987">
        <f>IF(RESUMO_GLOBAL!$X$53="a",ROUND(AR289*$N289,RESUMO_GLOBAL!$X$54),IF(RESUMO_GLOBAL!$X$53="t",TRUNC(AR289*$N289,RESUMO_GLOBAL!$X$54),AR289*$N289))</f>
        <v>0</v>
      </c>
      <c r="CC289" s="987">
        <f>IF(RESUMO_GLOBAL!$X$53="a",ROUND(AS289*$N289,RESUMO_GLOBAL!$X$54),IF(RESUMO_GLOBAL!$X$53="t",TRUNC(AS289*$N289,RESUMO_GLOBAL!$X$54),AS289*$N289))</f>
        <v>0</v>
      </c>
      <c r="CD289" s="987">
        <f>IF(RESUMO_GLOBAL!$X$53="a",ROUND(AT289*$N289,RESUMO_GLOBAL!$X$54),IF(RESUMO_GLOBAL!$X$53="t",TRUNC(AT289*$N289,RESUMO_GLOBAL!$X$54),AT289*$N289))</f>
        <v>0</v>
      </c>
      <c r="CE289" s="987">
        <f>IF(RESUMO_GLOBAL!$X$53="a",ROUND(AU289*$N289,RESUMO_GLOBAL!$X$54),IF(RESUMO_GLOBAL!$X$53="t",TRUNC(AU289*$N289,RESUMO_GLOBAL!$X$54),AU289*$N289))</f>
        <v>0</v>
      </c>
      <c r="CF289" s="987">
        <f>IF(RESUMO_GLOBAL!$X$53="a",ROUND(AV289*$N289,RESUMO_GLOBAL!$X$54),IF(RESUMO_GLOBAL!$X$53="t",TRUNC(AV289*$N289,RESUMO_GLOBAL!$X$54),AV289*$N289))</f>
        <v>0</v>
      </c>
      <c r="CG289" s="987">
        <f>IF(RESUMO_GLOBAL!$X$53="a",ROUND(AW289*$N289,RESUMO_GLOBAL!$X$54),IF(RESUMO_GLOBAL!$X$53="t",TRUNC(AW289*$N289,RESUMO_GLOBAL!$X$54),AW289*$N289))</f>
        <v>0</v>
      </c>
      <c r="CK289" s="59">
        <f t="shared" si="198"/>
        <v>0</v>
      </c>
      <c r="CL289" s="59">
        <f t="shared" si="199"/>
        <v>0</v>
      </c>
      <c r="CM289" s="59">
        <f t="shared" si="200"/>
        <v>0</v>
      </c>
      <c r="CN289" s="59">
        <f t="shared" si="201"/>
        <v>0</v>
      </c>
      <c r="CO289" s="59">
        <f t="shared" si="202"/>
        <v>0</v>
      </c>
      <c r="CP289" s="59">
        <f t="shared" si="203"/>
        <v>0</v>
      </c>
      <c r="CQ289" s="59">
        <f t="shared" si="204"/>
        <v>0</v>
      </c>
      <c r="CR289" s="59">
        <f t="shared" si="205"/>
        <v>0</v>
      </c>
      <c r="CS289" s="59">
        <f t="shared" si="206"/>
        <v>0</v>
      </c>
      <c r="CT289" s="59">
        <f t="shared" si="207"/>
        <v>0</v>
      </c>
      <c r="CU289" s="59">
        <f t="shared" si="208"/>
        <v>0</v>
      </c>
      <c r="CV289" s="59">
        <f t="shared" si="209"/>
        <v>0</v>
      </c>
      <c r="CW289" s="59">
        <f t="shared" si="210"/>
        <v>0</v>
      </c>
      <c r="CX289" s="59">
        <f t="shared" si="211"/>
        <v>0</v>
      </c>
      <c r="CY289" s="59">
        <f t="shared" si="212"/>
        <v>0</v>
      </c>
      <c r="CZ289" s="59">
        <f t="shared" si="213"/>
        <v>0</v>
      </c>
      <c r="DA289" s="59">
        <f t="shared" si="214"/>
        <v>0</v>
      </c>
      <c r="DB289" s="59">
        <f t="shared" si="215"/>
        <v>0</v>
      </c>
      <c r="DE289">
        <f t="shared" si="197"/>
        <v>284</v>
      </c>
      <c r="DF289" t="str">
        <f t="shared" si="216"/>
        <v/>
      </c>
      <c r="DG289" s="59">
        <f>IF($C289&lt;&gt;0,SUM($CK290:CK290),0)</f>
        <v>0</v>
      </c>
      <c r="DH289" s="59">
        <f>IF($C289&lt;&gt;0,SUM($CK290:CL290),0)</f>
        <v>0</v>
      </c>
      <c r="DI289" s="59">
        <f>IF($C289&lt;&gt;0,SUM($CK290:CM290),0)</f>
        <v>0</v>
      </c>
      <c r="DJ289" s="59">
        <f>IF($C289&lt;&gt;0,SUM($CK290:CN290),0)</f>
        <v>0</v>
      </c>
      <c r="DK289" s="59">
        <f>IF($C289&lt;&gt;0,SUM($CK290:CO290),0)</f>
        <v>0</v>
      </c>
      <c r="DL289" s="59">
        <f>IF($C289&lt;&gt;0,SUM($CK290:CP290),0)</f>
        <v>0</v>
      </c>
      <c r="DM289" s="59">
        <f>IF($C289&lt;&gt;0,SUM($CK290:CQ290),0)</f>
        <v>0</v>
      </c>
      <c r="DN289" s="59">
        <f>IF($C289&lt;&gt;0,SUM($CK290:CR290),0)</f>
        <v>0</v>
      </c>
      <c r="DO289" s="59">
        <f>IF($C289&lt;&gt;0,SUM($CK290:CS290),0)</f>
        <v>0</v>
      </c>
      <c r="DP289" s="59">
        <f>IF($C289&lt;&gt;0,SUM($CK290:CT290),0)</f>
        <v>0</v>
      </c>
      <c r="DQ289" s="59">
        <f>IF($C289&lt;&gt;0,SUM($CK290:CU290),0)</f>
        <v>0</v>
      </c>
      <c r="DR289" s="59">
        <f>IF($C289&lt;&gt;0,SUM($CK290:CV290),0)</f>
        <v>0</v>
      </c>
      <c r="DS289" s="59">
        <f>IF($C289&lt;&gt;0,SUM($CK290:CW290),0)</f>
        <v>0</v>
      </c>
      <c r="DT289" s="59">
        <f>IF($C289&lt;&gt;0,SUM($CK290:CX290),0)</f>
        <v>0</v>
      </c>
      <c r="DU289" s="59">
        <f>IF($C289&lt;&gt;0,SUM($CK290:CY290),0)</f>
        <v>0</v>
      </c>
      <c r="DV289" s="59">
        <f>IF($C289&lt;&gt;0,SUM($CK290:CZ290),0)</f>
        <v>0</v>
      </c>
      <c r="DW289" s="59">
        <f>IF($C289&lt;&gt;0,SUM($CK290:DA290),0)</f>
        <v>0</v>
      </c>
      <c r="DX289" s="59">
        <f>IF($C289&lt;&gt;0,SUM($CK290:DB290),0)</f>
        <v>0</v>
      </c>
      <c r="DY289" s="952" t="str">
        <f t="shared" si="220"/>
        <v/>
      </c>
    </row>
    <row r="290" spans="1:129" ht="13.5" hidden="1" thickBot="1">
      <c r="A290" s="3" t="str">
        <f t="shared" si="221"/>
        <v/>
      </c>
      <c r="B290" s="805">
        <f>Dados_GLOBAL_Inicial!E290</f>
        <v>0</v>
      </c>
      <c r="C290" s="953">
        <f>IF(IFERROR(VALUE(Dados_GLOBAL_Inicial!F290),0)=0,0,Dados_GLOBAL_Inicial!F290)</f>
        <v>0</v>
      </c>
      <c r="D290" s="830">
        <f>Dados_GLOBAL_Inicial!G290</f>
        <v>0</v>
      </c>
      <c r="E290" s="830" t="str">
        <f>IF(IFERROR(VLOOKUP(F290,Cod_Gde_Itens!$A$1:$B$80,2,FALSE),0)&gt;549,IFERROR(VLOOKUP(F290,Cod_Gde_Itens!$A$1:$B$80,2,FALSE),0),IF(Dados_GLOBAL_Inicial!H290=0,"",Dados_GLOBAL_Inicial!H290))</f>
        <v/>
      </c>
      <c r="F290" s="823">
        <f>Dados_GLOBAL_Inicial!I290</f>
        <v>0</v>
      </c>
      <c r="G290" s="824">
        <f>Dados_GLOBAL_Inicial!J290</f>
        <v>0</v>
      </c>
      <c r="H290" s="454">
        <f>Dados_GLOBAL_Inicial!K290</f>
        <v>0</v>
      </c>
      <c r="I290" s="970">
        <f>SUM('MEDIÇÃO_OBJETO (1)'!I290)</f>
        <v>0</v>
      </c>
      <c r="J290" s="455">
        <f t="shared" si="222"/>
        <v>0</v>
      </c>
      <c r="K290" s="451">
        <f t="shared" si="223"/>
        <v>0</v>
      </c>
      <c r="L290" s="452">
        <f t="shared" si="224"/>
        <v>0</v>
      </c>
      <c r="M290" s="809">
        <f t="shared" si="225"/>
        <v>0</v>
      </c>
      <c r="N290" s="810">
        <f>IF(IFERROR(VALUE(Dados_GLOBAL_Inicial!L290),0)=0,0,Dados_GLOBAL_Inicial!L290)</f>
        <v>0</v>
      </c>
      <c r="O290" s="812">
        <f>SUM('MEDIÇÃO_OBJETO (1)'!O290)</f>
        <v>0</v>
      </c>
      <c r="P290" s="812">
        <f>SUM('MEDIÇÃO_OBJETO (1)'!P290)</f>
        <v>0</v>
      </c>
      <c r="Q290" s="813">
        <f t="shared" si="226"/>
        <v>0</v>
      </c>
      <c r="R290" s="951"/>
      <c r="S290" s="815">
        <f>SUM('MEDIÇÃO_OBJETO (1)'!S290)</f>
        <v>0</v>
      </c>
      <c r="T290" s="815">
        <f>SUM('MEDIÇÃO_OBJETO (1)'!T290)</f>
        <v>0</v>
      </c>
      <c r="V290" s="19"/>
      <c r="W290" s="978">
        <f t="shared" si="227"/>
        <v>0</v>
      </c>
      <c r="X290" s="816">
        <f t="shared" si="228"/>
        <v>0</v>
      </c>
      <c r="Y290" s="816">
        <f t="shared" si="229"/>
        <v>0</v>
      </c>
      <c r="Z290" s="817">
        <f t="shared" si="230"/>
        <v>0</v>
      </c>
      <c r="AB290" s="453">
        <f t="shared" si="217"/>
        <v>0</v>
      </c>
      <c r="AC290" s="14">
        <f t="shared" si="231"/>
        <v>0</v>
      </c>
      <c r="AD290" s="819"/>
      <c r="AE290" s="631">
        <f t="shared" si="218"/>
        <v>0</v>
      </c>
      <c r="AF290" s="818">
        <f>SUM('MEDIÇÃO_OBJETO (1)'!AG290)</f>
        <v>0</v>
      </c>
      <c r="AG290" s="541">
        <f>SUM('MEDIÇÃO_OBJETO (1)'!AH290)</f>
        <v>0</v>
      </c>
      <c r="AH290" s="541">
        <f>SUM('MEDIÇÃO_OBJETO (1)'!AI290)</f>
        <v>0</v>
      </c>
      <c r="AI290" s="541">
        <f>SUM('MEDIÇÃO_OBJETO (1)'!AJ290)</f>
        <v>0</v>
      </c>
      <c r="AJ290" s="541">
        <f>SUM('MEDIÇÃO_OBJETO (1)'!AK290)</f>
        <v>0</v>
      </c>
      <c r="AK290" s="541">
        <f>SUM('MEDIÇÃO_OBJETO (1)'!AL290)</f>
        <v>0</v>
      </c>
      <c r="AL290" s="541">
        <f>SUM('MEDIÇÃO_OBJETO (1)'!AM290)</f>
        <v>0</v>
      </c>
      <c r="AM290" s="541">
        <f>SUM('MEDIÇÃO_OBJETO (1)'!AN290)</f>
        <v>0</v>
      </c>
      <c r="AN290" s="541">
        <f>SUM('MEDIÇÃO_OBJETO (1)'!AO290)</f>
        <v>0</v>
      </c>
      <c r="AO290" s="541">
        <f>SUM('MEDIÇÃO_OBJETO (1)'!AP290)</f>
        <v>0</v>
      </c>
      <c r="AP290" s="541">
        <f>SUM('MEDIÇÃO_OBJETO (1)'!AQ290)</f>
        <v>0</v>
      </c>
      <c r="AQ290" s="541">
        <f>SUM('MEDIÇÃO_OBJETO (1)'!AR290)</f>
        <v>0</v>
      </c>
      <c r="AR290" s="541">
        <f>SUM('MEDIÇÃO_OBJETO (1)'!AS290)</f>
        <v>0</v>
      </c>
      <c r="AS290" s="541">
        <f>SUM('MEDIÇÃO_OBJETO (1)'!AT290)</f>
        <v>0</v>
      </c>
      <c r="AT290" s="541">
        <f>SUM('MEDIÇÃO_OBJETO (1)'!AU290)</f>
        <v>0</v>
      </c>
      <c r="AU290" s="541">
        <f>SUM('MEDIÇÃO_OBJETO (1)'!AV290)</f>
        <v>0</v>
      </c>
      <c r="AV290" s="541">
        <f>SUM('MEDIÇÃO_OBJETO (1)'!AW290)</f>
        <v>0</v>
      </c>
      <c r="AW290" s="541">
        <f>SUM('MEDIÇÃO_OBJETO (1)'!AX290)</f>
        <v>0</v>
      </c>
      <c r="AX290" s="977"/>
      <c r="BN290" s="992">
        <f t="shared" si="196"/>
        <v>0</v>
      </c>
      <c r="BO290" s="538">
        <f t="shared" si="219"/>
        <v>0</v>
      </c>
      <c r="BP290" s="987">
        <f>IF(RESUMO_GLOBAL!$X$53="a",ROUND(AF290*$N290,RESUMO_GLOBAL!$X$54),IF(RESUMO_GLOBAL!$X$53="t",TRUNC(AF290*$N290,RESUMO_GLOBAL!$X$54),AF290*$N290))</f>
        <v>0</v>
      </c>
      <c r="BQ290" s="987">
        <f>IF(RESUMO_GLOBAL!$X$53="a",ROUND(AG290*$N290,RESUMO_GLOBAL!$X$54),IF(RESUMO_GLOBAL!$X$53="t",TRUNC(AG290*$N290,RESUMO_GLOBAL!$X$54),AG290*$N290))</f>
        <v>0</v>
      </c>
      <c r="BR290" s="987">
        <f>IF(RESUMO_GLOBAL!$X$53="a",ROUND(AH290*$N290,RESUMO_GLOBAL!$X$54),IF(RESUMO_GLOBAL!$X$53="t",TRUNC(AH290*$N290,RESUMO_GLOBAL!$X$54),AH290*$N290))</f>
        <v>0</v>
      </c>
      <c r="BS290" s="987">
        <f>IF(RESUMO_GLOBAL!$X$53="a",ROUND(AI290*$N290,RESUMO_GLOBAL!$X$54),IF(RESUMO_GLOBAL!$X$53="t",TRUNC(AI290*$N290,RESUMO_GLOBAL!$X$54),AI290*$N290))</f>
        <v>0</v>
      </c>
      <c r="BT290" s="987">
        <f>IF(RESUMO_GLOBAL!$X$53="a",ROUND(AJ290*$N290,RESUMO_GLOBAL!$X$54),IF(RESUMO_GLOBAL!$X$53="t",TRUNC(AJ290*$N290,RESUMO_GLOBAL!$X$54),AJ290*$N290))</f>
        <v>0</v>
      </c>
      <c r="BU290" s="987">
        <f>IF(RESUMO_GLOBAL!$X$53="a",ROUND(AK290*$N290,RESUMO_GLOBAL!$X$54),IF(RESUMO_GLOBAL!$X$53="t",TRUNC(AK290*$N290,RESUMO_GLOBAL!$X$54),AK290*$N290))</f>
        <v>0</v>
      </c>
      <c r="BV290" s="987">
        <f>IF(RESUMO_GLOBAL!$X$53="a",ROUND(AL290*$N290,RESUMO_GLOBAL!$X$54),IF(RESUMO_GLOBAL!$X$53="t",TRUNC(AL290*$N290,RESUMO_GLOBAL!$X$54),AL290*$N290))</f>
        <v>0</v>
      </c>
      <c r="BW290" s="987">
        <f>IF(RESUMO_GLOBAL!$X$53="a",ROUND(AM290*$N290,RESUMO_GLOBAL!$X$54),IF(RESUMO_GLOBAL!$X$53="t",TRUNC(AM290*$N290,RESUMO_GLOBAL!$X$54),AM290*$N290))</f>
        <v>0</v>
      </c>
      <c r="BX290" s="987">
        <f>IF(RESUMO_GLOBAL!$X$53="a",ROUND(AN290*$N290,RESUMO_GLOBAL!$X$54),IF(RESUMO_GLOBAL!$X$53="t",TRUNC(AN290*$N290,RESUMO_GLOBAL!$X$54),AN290*$N290))</f>
        <v>0</v>
      </c>
      <c r="BY290" s="987">
        <f>IF(RESUMO_GLOBAL!$X$53="a",ROUND(AO290*$N290,RESUMO_GLOBAL!$X$54),IF(RESUMO_GLOBAL!$X$53="t",TRUNC(AO290*$N290,RESUMO_GLOBAL!$X$54),AO290*$N290))</f>
        <v>0</v>
      </c>
      <c r="BZ290" s="987">
        <f>IF(RESUMO_GLOBAL!$X$53="a",ROUND(AP290*$N290,RESUMO_GLOBAL!$X$54),IF(RESUMO_GLOBAL!$X$53="t",TRUNC(AP290*$N290,RESUMO_GLOBAL!$X$54),AP290*$N290))</f>
        <v>0</v>
      </c>
      <c r="CA290" s="987">
        <f>IF(RESUMO_GLOBAL!$X$53="a",ROUND(AQ290*$N290,RESUMO_GLOBAL!$X$54),IF(RESUMO_GLOBAL!$X$53="t",TRUNC(AQ290*$N290,RESUMO_GLOBAL!$X$54),AQ290*$N290))</f>
        <v>0</v>
      </c>
      <c r="CB290" s="987">
        <f>IF(RESUMO_GLOBAL!$X$53="a",ROUND(AR290*$N290,RESUMO_GLOBAL!$X$54),IF(RESUMO_GLOBAL!$X$53="t",TRUNC(AR290*$N290,RESUMO_GLOBAL!$X$54),AR290*$N290))</f>
        <v>0</v>
      </c>
      <c r="CC290" s="987">
        <f>IF(RESUMO_GLOBAL!$X$53="a",ROUND(AS290*$N290,RESUMO_GLOBAL!$X$54),IF(RESUMO_GLOBAL!$X$53="t",TRUNC(AS290*$N290,RESUMO_GLOBAL!$X$54),AS290*$N290))</f>
        <v>0</v>
      </c>
      <c r="CD290" s="987">
        <f>IF(RESUMO_GLOBAL!$X$53="a",ROUND(AT290*$N290,RESUMO_GLOBAL!$X$54),IF(RESUMO_GLOBAL!$X$53="t",TRUNC(AT290*$N290,RESUMO_GLOBAL!$X$54),AT290*$N290))</f>
        <v>0</v>
      </c>
      <c r="CE290" s="987">
        <f>IF(RESUMO_GLOBAL!$X$53="a",ROUND(AU290*$N290,RESUMO_GLOBAL!$X$54),IF(RESUMO_GLOBAL!$X$53="t",TRUNC(AU290*$N290,RESUMO_GLOBAL!$X$54),AU290*$N290))</f>
        <v>0</v>
      </c>
      <c r="CF290" s="987">
        <f>IF(RESUMO_GLOBAL!$X$53="a",ROUND(AV290*$N290,RESUMO_GLOBAL!$X$54),IF(RESUMO_GLOBAL!$X$53="t",TRUNC(AV290*$N290,RESUMO_GLOBAL!$X$54),AV290*$N290))</f>
        <v>0</v>
      </c>
      <c r="CG290" s="987">
        <f>IF(RESUMO_GLOBAL!$X$53="a",ROUND(AW290*$N290,RESUMO_GLOBAL!$X$54),IF(RESUMO_GLOBAL!$X$53="t",TRUNC(AW290*$N290,RESUMO_GLOBAL!$X$54),AW290*$N290))</f>
        <v>0</v>
      </c>
      <c r="CK290" s="59">
        <f t="shared" si="198"/>
        <v>0</v>
      </c>
      <c r="CL290" s="59">
        <f t="shared" si="199"/>
        <v>0</v>
      </c>
      <c r="CM290" s="59">
        <f t="shared" si="200"/>
        <v>0</v>
      </c>
      <c r="CN290" s="59">
        <f t="shared" si="201"/>
        <v>0</v>
      </c>
      <c r="CO290" s="59">
        <f t="shared" si="202"/>
        <v>0</v>
      </c>
      <c r="CP290" s="59">
        <f t="shared" si="203"/>
        <v>0</v>
      </c>
      <c r="CQ290" s="59">
        <f t="shared" si="204"/>
        <v>0</v>
      </c>
      <c r="CR290" s="59">
        <f t="shared" si="205"/>
        <v>0</v>
      </c>
      <c r="CS290" s="59">
        <f t="shared" si="206"/>
        <v>0</v>
      </c>
      <c r="CT290" s="59">
        <f t="shared" si="207"/>
        <v>0</v>
      </c>
      <c r="CU290" s="59">
        <f t="shared" si="208"/>
        <v>0</v>
      </c>
      <c r="CV290" s="59">
        <f t="shared" si="209"/>
        <v>0</v>
      </c>
      <c r="CW290" s="59">
        <f t="shared" si="210"/>
        <v>0</v>
      </c>
      <c r="CX290" s="59">
        <f t="shared" si="211"/>
        <v>0</v>
      </c>
      <c r="CY290" s="59">
        <f t="shared" si="212"/>
        <v>0</v>
      </c>
      <c r="CZ290" s="59">
        <f t="shared" si="213"/>
        <v>0</v>
      </c>
      <c r="DA290" s="59">
        <f t="shared" si="214"/>
        <v>0</v>
      </c>
      <c r="DB290" s="59">
        <f t="shared" si="215"/>
        <v>0</v>
      </c>
      <c r="DE290">
        <f t="shared" si="197"/>
        <v>285</v>
      </c>
      <c r="DF290" t="str">
        <f t="shared" si="216"/>
        <v/>
      </c>
      <c r="DG290" s="59">
        <f>IF($C290&lt;&gt;0,SUM($CK291:CK291),0)</f>
        <v>0</v>
      </c>
      <c r="DH290" s="59">
        <f>IF($C290&lt;&gt;0,SUM($CK291:CL291),0)</f>
        <v>0</v>
      </c>
      <c r="DI290" s="59">
        <f>IF($C290&lt;&gt;0,SUM($CK291:CM291),0)</f>
        <v>0</v>
      </c>
      <c r="DJ290" s="59">
        <f>IF($C290&lt;&gt;0,SUM($CK291:CN291),0)</f>
        <v>0</v>
      </c>
      <c r="DK290" s="59">
        <f>IF($C290&lt;&gt;0,SUM($CK291:CO291),0)</f>
        <v>0</v>
      </c>
      <c r="DL290" s="59">
        <f>IF($C290&lt;&gt;0,SUM($CK291:CP291),0)</f>
        <v>0</v>
      </c>
      <c r="DM290" s="59">
        <f>IF($C290&lt;&gt;0,SUM($CK291:CQ291),0)</f>
        <v>0</v>
      </c>
      <c r="DN290" s="59">
        <f>IF($C290&lt;&gt;0,SUM($CK291:CR291),0)</f>
        <v>0</v>
      </c>
      <c r="DO290" s="59">
        <f>IF($C290&lt;&gt;0,SUM($CK291:CS291),0)</f>
        <v>0</v>
      </c>
      <c r="DP290" s="59">
        <f>IF($C290&lt;&gt;0,SUM($CK291:CT291),0)</f>
        <v>0</v>
      </c>
      <c r="DQ290" s="59">
        <f>IF($C290&lt;&gt;0,SUM($CK291:CU291),0)</f>
        <v>0</v>
      </c>
      <c r="DR290" s="59">
        <f>IF($C290&lt;&gt;0,SUM($CK291:CV291),0)</f>
        <v>0</v>
      </c>
      <c r="DS290" s="59">
        <f>IF($C290&lt;&gt;0,SUM($CK291:CW291),0)</f>
        <v>0</v>
      </c>
      <c r="DT290" s="59">
        <f>IF($C290&lt;&gt;0,SUM($CK291:CX291),0)</f>
        <v>0</v>
      </c>
      <c r="DU290" s="59">
        <f>IF($C290&lt;&gt;0,SUM($CK291:CY291),0)</f>
        <v>0</v>
      </c>
      <c r="DV290" s="59">
        <f>IF($C290&lt;&gt;0,SUM($CK291:CZ291),0)</f>
        <v>0</v>
      </c>
      <c r="DW290" s="59">
        <f>IF($C290&lt;&gt;0,SUM($CK291:DA291),0)</f>
        <v>0</v>
      </c>
      <c r="DX290" s="59">
        <f>IF($C290&lt;&gt;0,SUM($CK291:DB291),0)</f>
        <v>0</v>
      </c>
      <c r="DY290" s="952" t="str">
        <f t="shared" si="220"/>
        <v/>
      </c>
    </row>
    <row r="291" spans="1:129" ht="13.5" hidden="1" thickBot="1">
      <c r="A291" s="3" t="str">
        <f t="shared" si="221"/>
        <v/>
      </c>
      <c r="B291" s="805">
        <f>Dados_GLOBAL_Inicial!E291</f>
        <v>0</v>
      </c>
      <c r="C291" s="953">
        <f>IF(IFERROR(VALUE(Dados_GLOBAL_Inicial!F291),0)=0,0,Dados_GLOBAL_Inicial!F291)</f>
        <v>0</v>
      </c>
      <c r="D291" s="830">
        <f>Dados_GLOBAL_Inicial!G291</f>
        <v>0</v>
      </c>
      <c r="E291" s="830" t="str">
        <f>IF(IFERROR(VLOOKUP(F291,Cod_Gde_Itens!$A$1:$B$80,2,FALSE),0)&gt;549,IFERROR(VLOOKUP(F291,Cod_Gde_Itens!$A$1:$B$80,2,FALSE),0),IF(Dados_GLOBAL_Inicial!H291=0,"",Dados_GLOBAL_Inicial!H291))</f>
        <v/>
      </c>
      <c r="F291" s="823">
        <f>Dados_GLOBAL_Inicial!I291</f>
        <v>0</v>
      </c>
      <c r="G291" s="824">
        <f>Dados_GLOBAL_Inicial!J291</f>
        <v>0</v>
      </c>
      <c r="H291" s="454">
        <f>Dados_GLOBAL_Inicial!K291</f>
        <v>0</v>
      </c>
      <c r="I291" s="970">
        <f>SUM('MEDIÇÃO_OBJETO (1)'!I291)</f>
        <v>0</v>
      </c>
      <c r="J291" s="455">
        <f t="shared" si="222"/>
        <v>0</v>
      </c>
      <c r="K291" s="451">
        <f t="shared" si="223"/>
        <v>0</v>
      </c>
      <c r="L291" s="452">
        <f t="shared" si="224"/>
        <v>0</v>
      </c>
      <c r="M291" s="809">
        <f t="shared" si="225"/>
        <v>0</v>
      </c>
      <c r="N291" s="810">
        <f>IF(IFERROR(VALUE(Dados_GLOBAL_Inicial!L291),0)=0,0,Dados_GLOBAL_Inicial!L291)</f>
        <v>0</v>
      </c>
      <c r="O291" s="812">
        <f>SUM('MEDIÇÃO_OBJETO (1)'!O291)</f>
        <v>0</v>
      </c>
      <c r="P291" s="812">
        <f>SUM('MEDIÇÃO_OBJETO (1)'!P291)</f>
        <v>0</v>
      </c>
      <c r="Q291" s="813">
        <f t="shared" si="226"/>
        <v>0</v>
      </c>
      <c r="R291" s="951"/>
      <c r="S291" s="815">
        <f>SUM('MEDIÇÃO_OBJETO (1)'!S291)</f>
        <v>0</v>
      </c>
      <c r="T291" s="815">
        <f>SUM('MEDIÇÃO_OBJETO (1)'!T291)</f>
        <v>0</v>
      </c>
      <c r="V291" s="19"/>
      <c r="W291" s="978">
        <f t="shared" si="227"/>
        <v>0</v>
      </c>
      <c r="X291" s="816">
        <f t="shared" si="228"/>
        <v>0</v>
      </c>
      <c r="Y291" s="816">
        <f t="shared" si="229"/>
        <v>0</v>
      </c>
      <c r="Z291" s="817">
        <f t="shared" si="230"/>
        <v>0</v>
      </c>
      <c r="AB291" s="453">
        <f t="shared" si="217"/>
        <v>0</v>
      </c>
      <c r="AC291" s="14">
        <f t="shared" si="231"/>
        <v>0</v>
      </c>
      <c r="AD291" s="819"/>
      <c r="AE291" s="631">
        <f t="shared" si="218"/>
        <v>0</v>
      </c>
      <c r="AF291" s="818">
        <f>SUM('MEDIÇÃO_OBJETO (1)'!AG291)</f>
        <v>0</v>
      </c>
      <c r="AG291" s="541">
        <f>SUM('MEDIÇÃO_OBJETO (1)'!AH291)</f>
        <v>0</v>
      </c>
      <c r="AH291" s="541">
        <f>SUM('MEDIÇÃO_OBJETO (1)'!AI291)</f>
        <v>0</v>
      </c>
      <c r="AI291" s="541">
        <f>SUM('MEDIÇÃO_OBJETO (1)'!AJ291)</f>
        <v>0</v>
      </c>
      <c r="AJ291" s="541">
        <f>SUM('MEDIÇÃO_OBJETO (1)'!AK291)</f>
        <v>0</v>
      </c>
      <c r="AK291" s="541">
        <f>SUM('MEDIÇÃO_OBJETO (1)'!AL291)</f>
        <v>0</v>
      </c>
      <c r="AL291" s="541">
        <f>SUM('MEDIÇÃO_OBJETO (1)'!AM291)</f>
        <v>0</v>
      </c>
      <c r="AM291" s="541">
        <f>SUM('MEDIÇÃO_OBJETO (1)'!AN291)</f>
        <v>0</v>
      </c>
      <c r="AN291" s="541">
        <f>SUM('MEDIÇÃO_OBJETO (1)'!AO291)</f>
        <v>0</v>
      </c>
      <c r="AO291" s="541">
        <f>SUM('MEDIÇÃO_OBJETO (1)'!AP291)</f>
        <v>0</v>
      </c>
      <c r="AP291" s="541">
        <f>SUM('MEDIÇÃO_OBJETO (1)'!AQ291)</f>
        <v>0</v>
      </c>
      <c r="AQ291" s="541">
        <f>SUM('MEDIÇÃO_OBJETO (1)'!AR291)</f>
        <v>0</v>
      </c>
      <c r="AR291" s="541">
        <f>SUM('MEDIÇÃO_OBJETO (1)'!AS291)</f>
        <v>0</v>
      </c>
      <c r="AS291" s="541">
        <f>SUM('MEDIÇÃO_OBJETO (1)'!AT291)</f>
        <v>0</v>
      </c>
      <c r="AT291" s="541">
        <f>SUM('MEDIÇÃO_OBJETO (1)'!AU291)</f>
        <v>0</v>
      </c>
      <c r="AU291" s="541">
        <f>SUM('MEDIÇÃO_OBJETO (1)'!AV291)</f>
        <v>0</v>
      </c>
      <c r="AV291" s="541">
        <f>SUM('MEDIÇÃO_OBJETO (1)'!AW291)</f>
        <v>0</v>
      </c>
      <c r="AW291" s="541">
        <f>SUM('MEDIÇÃO_OBJETO (1)'!AX291)</f>
        <v>0</v>
      </c>
      <c r="AX291" s="977"/>
      <c r="BN291" s="992">
        <f t="shared" ref="BN291:BN354" si="232">O291-BO291</f>
        <v>0</v>
      </c>
      <c r="BO291" s="538">
        <f t="shared" si="219"/>
        <v>0</v>
      </c>
      <c r="BP291" s="987">
        <f>IF(RESUMO_GLOBAL!$X$53="a",ROUND(AF291*$N291,RESUMO_GLOBAL!$X$54),IF(RESUMO_GLOBAL!$X$53="t",TRUNC(AF291*$N291,RESUMO_GLOBAL!$X$54),AF291*$N291))</f>
        <v>0</v>
      </c>
      <c r="BQ291" s="987">
        <f>IF(RESUMO_GLOBAL!$X$53="a",ROUND(AG291*$N291,RESUMO_GLOBAL!$X$54),IF(RESUMO_GLOBAL!$X$53="t",TRUNC(AG291*$N291,RESUMO_GLOBAL!$X$54),AG291*$N291))</f>
        <v>0</v>
      </c>
      <c r="BR291" s="987">
        <f>IF(RESUMO_GLOBAL!$X$53="a",ROUND(AH291*$N291,RESUMO_GLOBAL!$X$54),IF(RESUMO_GLOBAL!$X$53="t",TRUNC(AH291*$N291,RESUMO_GLOBAL!$X$54),AH291*$N291))</f>
        <v>0</v>
      </c>
      <c r="BS291" s="987">
        <f>IF(RESUMO_GLOBAL!$X$53="a",ROUND(AI291*$N291,RESUMO_GLOBAL!$X$54),IF(RESUMO_GLOBAL!$X$53="t",TRUNC(AI291*$N291,RESUMO_GLOBAL!$X$54),AI291*$N291))</f>
        <v>0</v>
      </c>
      <c r="BT291" s="987">
        <f>IF(RESUMO_GLOBAL!$X$53="a",ROUND(AJ291*$N291,RESUMO_GLOBAL!$X$54),IF(RESUMO_GLOBAL!$X$53="t",TRUNC(AJ291*$N291,RESUMO_GLOBAL!$X$54),AJ291*$N291))</f>
        <v>0</v>
      </c>
      <c r="BU291" s="987">
        <f>IF(RESUMO_GLOBAL!$X$53="a",ROUND(AK291*$N291,RESUMO_GLOBAL!$X$54),IF(RESUMO_GLOBAL!$X$53="t",TRUNC(AK291*$N291,RESUMO_GLOBAL!$X$54),AK291*$N291))</f>
        <v>0</v>
      </c>
      <c r="BV291" s="987">
        <f>IF(RESUMO_GLOBAL!$X$53="a",ROUND(AL291*$N291,RESUMO_GLOBAL!$X$54),IF(RESUMO_GLOBAL!$X$53="t",TRUNC(AL291*$N291,RESUMO_GLOBAL!$X$54),AL291*$N291))</f>
        <v>0</v>
      </c>
      <c r="BW291" s="987">
        <f>IF(RESUMO_GLOBAL!$X$53="a",ROUND(AM291*$N291,RESUMO_GLOBAL!$X$54),IF(RESUMO_GLOBAL!$X$53="t",TRUNC(AM291*$N291,RESUMO_GLOBAL!$X$54),AM291*$N291))</f>
        <v>0</v>
      </c>
      <c r="BX291" s="987">
        <f>IF(RESUMO_GLOBAL!$X$53="a",ROUND(AN291*$N291,RESUMO_GLOBAL!$X$54),IF(RESUMO_GLOBAL!$X$53="t",TRUNC(AN291*$N291,RESUMO_GLOBAL!$X$54),AN291*$N291))</f>
        <v>0</v>
      </c>
      <c r="BY291" s="987">
        <f>IF(RESUMO_GLOBAL!$X$53="a",ROUND(AO291*$N291,RESUMO_GLOBAL!$X$54),IF(RESUMO_GLOBAL!$X$53="t",TRUNC(AO291*$N291,RESUMO_GLOBAL!$X$54),AO291*$N291))</f>
        <v>0</v>
      </c>
      <c r="BZ291" s="987">
        <f>IF(RESUMO_GLOBAL!$X$53="a",ROUND(AP291*$N291,RESUMO_GLOBAL!$X$54),IF(RESUMO_GLOBAL!$X$53="t",TRUNC(AP291*$N291,RESUMO_GLOBAL!$X$54),AP291*$N291))</f>
        <v>0</v>
      </c>
      <c r="CA291" s="987">
        <f>IF(RESUMO_GLOBAL!$X$53="a",ROUND(AQ291*$N291,RESUMO_GLOBAL!$X$54),IF(RESUMO_GLOBAL!$X$53="t",TRUNC(AQ291*$N291,RESUMO_GLOBAL!$X$54),AQ291*$N291))</f>
        <v>0</v>
      </c>
      <c r="CB291" s="987">
        <f>IF(RESUMO_GLOBAL!$X$53="a",ROUND(AR291*$N291,RESUMO_GLOBAL!$X$54),IF(RESUMO_GLOBAL!$X$53="t",TRUNC(AR291*$N291,RESUMO_GLOBAL!$X$54),AR291*$N291))</f>
        <v>0</v>
      </c>
      <c r="CC291" s="987">
        <f>IF(RESUMO_GLOBAL!$X$53="a",ROUND(AS291*$N291,RESUMO_GLOBAL!$X$54),IF(RESUMO_GLOBAL!$X$53="t",TRUNC(AS291*$N291,RESUMO_GLOBAL!$X$54),AS291*$N291))</f>
        <v>0</v>
      </c>
      <c r="CD291" s="987">
        <f>IF(RESUMO_GLOBAL!$X$53="a",ROUND(AT291*$N291,RESUMO_GLOBAL!$X$54),IF(RESUMO_GLOBAL!$X$53="t",TRUNC(AT291*$N291,RESUMO_GLOBAL!$X$54),AT291*$N291))</f>
        <v>0</v>
      </c>
      <c r="CE291" s="987">
        <f>IF(RESUMO_GLOBAL!$X$53="a",ROUND(AU291*$N291,RESUMO_GLOBAL!$X$54),IF(RESUMO_GLOBAL!$X$53="t",TRUNC(AU291*$N291,RESUMO_GLOBAL!$X$54),AU291*$N291))</f>
        <v>0</v>
      </c>
      <c r="CF291" s="987">
        <f>IF(RESUMO_GLOBAL!$X$53="a",ROUND(AV291*$N291,RESUMO_GLOBAL!$X$54),IF(RESUMO_GLOBAL!$X$53="t",TRUNC(AV291*$N291,RESUMO_GLOBAL!$X$54),AV291*$N291))</f>
        <v>0</v>
      </c>
      <c r="CG291" s="987">
        <f>IF(RESUMO_GLOBAL!$X$53="a",ROUND(AW291*$N291,RESUMO_GLOBAL!$X$54),IF(RESUMO_GLOBAL!$X$53="t",TRUNC(AW291*$N291,RESUMO_GLOBAL!$X$54),AW291*$N291))</f>
        <v>0</v>
      </c>
      <c r="CK291" s="59">
        <f t="shared" si="198"/>
        <v>0</v>
      </c>
      <c r="CL291" s="59">
        <f t="shared" si="199"/>
        <v>0</v>
      </c>
      <c r="CM291" s="59">
        <f t="shared" si="200"/>
        <v>0</v>
      </c>
      <c r="CN291" s="59">
        <f t="shared" si="201"/>
        <v>0</v>
      </c>
      <c r="CO291" s="59">
        <f t="shared" si="202"/>
        <v>0</v>
      </c>
      <c r="CP291" s="59">
        <f t="shared" si="203"/>
        <v>0</v>
      </c>
      <c r="CQ291" s="59">
        <f t="shared" si="204"/>
        <v>0</v>
      </c>
      <c r="CR291" s="59">
        <f t="shared" si="205"/>
        <v>0</v>
      </c>
      <c r="CS291" s="59">
        <f t="shared" si="206"/>
        <v>0</v>
      </c>
      <c r="CT291" s="59">
        <f t="shared" si="207"/>
        <v>0</v>
      </c>
      <c r="CU291" s="59">
        <f t="shared" si="208"/>
        <v>0</v>
      </c>
      <c r="CV291" s="59">
        <f t="shared" si="209"/>
        <v>0</v>
      </c>
      <c r="CW291" s="59">
        <f t="shared" si="210"/>
        <v>0</v>
      </c>
      <c r="CX291" s="59">
        <f t="shared" si="211"/>
        <v>0</v>
      </c>
      <c r="CY291" s="59">
        <f t="shared" si="212"/>
        <v>0</v>
      </c>
      <c r="CZ291" s="59">
        <f t="shared" si="213"/>
        <v>0</v>
      </c>
      <c r="DA291" s="59">
        <f t="shared" si="214"/>
        <v>0</v>
      </c>
      <c r="DB291" s="59">
        <f t="shared" si="215"/>
        <v>0</v>
      </c>
      <c r="DE291">
        <f t="shared" si="197"/>
        <v>286</v>
      </c>
      <c r="DF291" t="str">
        <f t="shared" si="216"/>
        <v/>
      </c>
      <c r="DG291" s="59">
        <f>IF($C291&lt;&gt;0,SUM($CK292:CK292),0)</f>
        <v>0</v>
      </c>
      <c r="DH291" s="59">
        <f>IF($C291&lt;&gt;0,SUM($CK292:CL292),0)</f>
        <v>0</v>
      </c>
      <c r="DI291" s="59">
        <f>IF($C291&lt;&gt;0,SUM($CK292:CM292),0)</f>
        <v>0</v>
      </c>
      <c r="DJ291" s="59">
        <f>IF($C291&lt;&gt;0,SUM($CK292:CN292),0)</f>
        <v>0</v>
      </c>
      <c r="DK291" s="59">
        <f>IF($C291&lt;&gt;0,SUM($CK292:CO292),0)</f>
        <v>0</v>
      </c>
      <c r="DL291" s="59">
        <f>IF($C291&lt;&gt;0,SUM($CK292:CP292),0)</f>
        <v>0</v>
      </c>
      <c r="DM291" s="59">
        <f>IF($C291&lt;&gt;0,SUM($CK292:CQ292),0)</f>
        <v>0</v>
      </c>
      <c r="DN291" s="59">
        <f>IF($C291&lt;&gt;0,SUM($CK292:CR292),0)</f>
        <v>0</v>
      </c>
      <c r="DO291" s="59">
        <f>IF($C291&lt;&gt;0,SUM($CK292:CS292),0)</f>
        <v>0</v>
      </c>
      <c r="DP291" s="59">
        <f>IF($C291&lt;&gt;0,SUM($CK292:CT292),0)</f>
        <v>0</v>
      </c>
      <c r="DQ291" s="59">
        <f>IF($C291&lt;&gt;0,SUM($CK292:CU292),0)</f>
        <v>0</v>
      </c>
      <c r="DR291" s="59">
        <f>IF($C291&lt;&gt;0,SUM($CK292:CV292),0)</f>
        <v>0</v>
      </c>
      <c r="DS291" s="59">
        <f>IF($C291&lt;&gt;0,SUM($CK292:CW292),0)</f>
        <v>0</v>
      </c>
      <c r="DT291" s="59">
        <f>IF($C291&lt;&gt;0,SUM($CK292:CX292),0)</f>
        <v>0</v>
      </c>
      <c r="DU291" s="59">
        <f>IF($C291&lt;&gt;0,SUM($CK292:CY292),0)</f>
        <v>0</v>
      </c>
      <c r="DV291" s="59">
        <f>IF($C291&lt;&gt;0,SUM($CK292:CZ292),0)</f>
        <v>0</v>
      </c>
      <c r="DW291" s="59">
        <f>IF($C291&lt;&gt;0,SUM($CK292:DA292),0)</f>
        <v>0</v>
      </c>
      <c r="DX291" s="59">
        <f>IF($C291&lt;&gt;0,SUM($CK292:DB292),0)</f>
        <v>0</v>
      </c>
      <c r="DY291" s="952" t="str">
        <f t="shared" si="220"/>
        <v/>
      </c>
    </row>
    <row r="292" spans="1:129" ht="13.5" hidden="1" thickBot="1">
      <c r="A292" s="3" t="str">
        <f t="shared" si="221"/>
        <v/>
      </c>
      <c r="B292" s="805">
        <f>Dados_GLOBAL_Inicial!E292</f>
        <v>0</v>
      </c>
      <c r="C292" s="953">
        <f>IF(IFERROR(VALUE(Dados_GLOBAL_Inicial!F292),0)=0,0,Dados_GLOBAL_Inicial!F292)</f>
        <v>0</v>
      </c>
      <c r="D292" s="830">
        <f>Dados_GLOBAL_Inicial!G292</f>
        <v>0</v>
      </c>
      <c r="E292" s="830" t="str">
        <f>IF(IFERROR(VLOOKUP(F292,Cod_Gde_Itens!$A$1:$B$80,2,FALSE),0)&gt;549,IFERROR(VLOOKUP(F292,Cod_Gde_Itens!$A$1:$B$80,2,FALSE),0),IF(Dados_GLOBAL_Inicial!H292=0,"",Dados_GLOBAL_Inicial!H292))</f>
        <v/>
      </c>
      <c r="F292" s="823">
        <f>Dados_GLOBAL_Inicial!I292</f>
        <v>0</v>
      </c>
      <c r="G292" s="824">
        <f>Dados_GLOBAL_Inicial!J292</f>
        <v>0</v>
      </c>
      <c r="H292" s="454">
        <f>Dados_GLOBAL_Inicial!K292</f>
        <v>0</v>
      </c>
      <c r="I292" s="970">
        <f>SUM('MEDIÇÃO_OBJETO (1)'!I292)</f>
        <v>0</v>
      </c>
      <c r="J292" s="455">
        <f t="shared" si="222"/>
        <v>0</v>
      </c>
      <c r="K292" s="451">
        <f t="shared" si="223"/>
        <v>0</v>
      </c>
      <c r="L292" s="452">
        <f t="shared" si="224"/>
        <v>0</v>
      </c>
      <c r="M292" s="809">
        <f t="shared" si="225"/>
        <v>0</v>
      </c>
      <c r="N292" s="810">
        <f>IF(IFERROR(VALUE(Dados_GLOBAL_Inicial!L292),0)=0,0,Dados_GLOBAL_Inicial!L292)</f>
        <v>0</v>
      </c>
      <c r="O292" s="812">
        <f>SUM('MEDIÇÃO_OBJETO (1)'!O292)</f>
        <v>0</v>
      </c>
      <c r="P292" s="812">
        <f>SUM('MEDIÇÃO_OBJETO (1)'!P292)</f>
        <v>0</v>
      </c>
      <c r="Q292" s="813">
        <f t="shared" si="226"/>
        <v>0</v>
      </c>
      <c r="R292" s="951"/>
      <c r="S292" s="815">
        <f>SUM('MEDIÇÃO_OBJETO (1)'!S292)</f>
        <v>0</v>
      </c>
      <c r="T292" s="815">
        <f>SUM('MEDIÇÃO_OBJETO (1)'!T292)</f>
        <v>0</v>
      </c>
      <c r="V292" s="19"/>
      <c r="W292" s="978">
        <f t="shared" si="227"/>
        <v>0</v>
      </c>
      <c r="X292" s="816">
        <f t="shared" si="228"/>
        <v>0</v>
      </c>
      <c r="Y292" s="816">
        <f t="shared" si="229"/>
        <v>0</v>
      </c>
      <c r="Z292" s="817">
        <f t="shared" si="230"/>
        <v>0</v>
      </c>
      <c r="AB292" s="453">
        <f t="shared" si="217"/>
        <v>0</v>
      </c>
      <c r="AC292" s="14">
        <f t="shared" si="231"/>
        <v>0</v>
      </c>
      <c r="AD292" s="819"/>
      <c r="AE292" s="631">
        <f t="shared" si="218"/>
        <v>0</v>
      </c>
      <c r="AF292" s="818">
        <f>SUM('MEDIÇÃO_OBJETO (1)'!AG292)</f>
        <v>0</v>
      </c>
      <c r="AG292" s="541">
        <f>SUM('MEDIÇÃO_OBJETO (1)'!AH292)</f>
        <v>0</v>
      </c>
      <c r="AH292" s="541">
        <f>SUM('MEDIÇÃO_OBJETO (1)'!AI292)</f>
        <v>0</v>
      </c>
      <c r="AI292" s="541">
        <f>SUM('MEDIÇÃO_OBJETO (1)'!AJ292)</f>
        <v>0</v>
      </c>
      <c r="AJ292" s="541">
        <f>SUM('MEDIÇÃO_OBJETO (1)'!AK292)</f>
        <v>0</v>
      </c>
      <c r="AK292" s="541">
        <f>SUM('MEDIÇÃO_OBJETO (1)'!AL292)</f>
        <v>0</v>
      </c>
      <c r="AL292" s="541">
        <f>SUM('MEDIÇÃO_OBJETO (1)'!AM292)</f>
        <v>0</v>
      </c>
      <c r="AM292" s="541">
        <f>SUM('MEDIÇÃO_OBJETO (1)'!AN292)</f>
        <v>0</v>
      </c>
      <c r="AN292" s="541">
        <f>SUM('MEDIÇÃO_OBJETO (1)'!AO292)</f>
        <v>0</v>
      </c>
      <c r="AO292" s="541">
        <f>SUM('MEDIÇÃO_OBJETO (1)'!AP292)</f>
        <v>0</v>
      </c>
      <c r="AP292" s="541">
        <f>SUM('MEDIÇÃO_OBJETO (1)'!AQ292)</f>
        <v>0</v>
      </c>
      <c r="AQ292" s="541">
        <f>SUM('MEDIÇÃO_OBJETO (1)'!AR292)</f>
        <v>0</v>
      </c>
      <c r="AR292" s="541">
        <f>SUM('MEDIÇÃO_OBJETO (1)'!AS292)</f>
        <v>0</v>
      </c>
      <c r="AS292" s="541">
        <f>SUM('MEDIÇÃO_OBJETO (1)'!AT292)</f>
        <v>0</v>
      </c>
      <c r="AT292" s="541">
        <f>SUM('MEDIÇÃO_OBJETO (1)'!AU292)</f>
        <v>0</v>
      </c>
      <c r="AU292" s="541">
        <f>SUM('MEDIÇÃO_OBJETO (1)'!AV292)</f>
        <v>0</v>
      </c>
      <c r="AV292" s="541">
        <f>SUM('MEDIÇÃO_OBJETO (1)'!AW292)</f>
        <v>0</v>
      </c>
      <c r="AW292" s="541">
        <f>SUM('MEDIÇÃO_OBJETO (1)'!AX292)</f>
        <v>0</v>
      </c>
      <c r="AX292" s="977"/>
      <c r="BN292" s="992">
        <f t="shared" si="232"/>
        <v>0</v>
      </c>
      <c r="BO292" s="538">
        <f t="shared" si="219"/>
        <v>0</v>
      </c>
      <c r="BP292" s="987">
        <f>IF(RESUMO_GLOBAL!$X$53="a",ROUND(AF292*$N292,RESUMO_GLOBAL!$X$54),IF(RESUMO_GLOBAL!$X$53="t",TRUNC(AF292*$N292,RESUMO_GLOBAL!$X$54),AF292*$N292))</f>
        <v>0</v>
      </c>
      <c r="BQ292" s="987">
        <f>IF(RESUMO_GLOBAL!$X$53="a",ROUND(AG292*$N292,RESUMO_GLOBAL!$X$54),IF(RESUMO_GLOBAL!$X$53="t",TRUNC(AG292*$N292,RESUMO_GLOBAL!$X$54),AG292*$N292))</f>
        <v>0</v>
      </c>
      <c r="BR292" s="987">
        <f>IF(RESUMO_GLOBAL!$X$53="a",ROUND(AH292*$N292,RESUMO_GLOBAL!$X$54),IF(RESUMO_GLOBAL!$X$53="t",TRUNC(AH292*$N292,RESUMO_GLOBAL!$X$54),AH292*$N292))</f>
        <v>0</v>
      </c>
      <c r="BS292" s="987">
        <f>IF(RESUMO_GLOBAL!$X$53="a",ROUND(AI292*$N292,RESUMO_GLOBAL!$X$54),IF(RESUMO_GLOBAL!$X$53="t",TRUNC(AI292*$N292,RESUMO_GLOBAL!$X$54),AI292*$N292))</f>
        <v>0</v>
      </c>
      <c r="BT292" s="987">
        <f>IF(RESUMO_GLOBAL!$X$53="a",ROUND(AJ292*$N292,RESUMO_GLOBAL!$X$54),IF(RESUMO_GLOBAL!$X$53="t",TRUNC(AJ292*$N292,RESUMO_GLOBAL!$X$54),AJ292*$N292))</f>
        <v>0</v>
      </c>
      <c r="BU292" s="987">
        <f>IF(RESUMO_GLOBAL!$X$53="a",ROUND(AK292*$N292,RESUMO_GLOBAL!$X$54),IF(RESUMO_GLOBAL!$X$53="t",TRUNC(AK292*$N292,RESUMO_GLOBAL!$X$54),AK292*$N292))</f>
        <v>0</v>
      </c>
      <c r="BV292" s="987">
        <f>IF(RESUMO_GLOBAL!$X$53="a",ROUND(AL292*$N292,RESUMO_GLOBAL!$X$54),IF(RESUMO_GLOBAL!$X$53="t",TRUNC(AL292*$N292,RESUMO_GLOBAL!$X$54),AL292*$N292))</f>
        <v>0</v>
      </c>
      <c r="BW292" s="987">
        <f>IF(RESUMO_GLOBAL!$X$53="a",ROUND(AM292*$N292,RESUMO_GLOBAL!$X$54),IF(RESUMO_GLOBAL!$X$53="t",TRUNC(AM292*$N292,RESUMO_GLOBAL!$X$54),AM292*$N292))</f>
        <v>0</v>
      </c>
      <c r="BX292" s="987">
        <f>IF(RESUMO_GLOBAL!$X$53="a",ROUND(AN292*$N292,RESUMO_GLOBAL!$X$54),IF(RESUMO_GLOBAL!$X$53="t",TRUNC(AN292*$N292,RESUMO_GLOBAL!$X$54),AN292*$N292))</f>
        <v>0</v>
      </c>
      <c r="BY292" s="987">
        <f>IF(RESUMO_GLOBAL!$X$53="a",ROUND(AO292*$N292,RESUMO_GLOBAL!$X$54),IF(RESUMO_GLOBAL!$X$53="t",TRUNC(AO292*$N292,RESUMO_GLOBAL!$X$54),AO292*$N292))</f>
        <v>0</v>
      </c>
      <c r="BZ292" s="987">
        <f>IF(RESUMO_GLOBAL!$X$53="a",ROUND(AP292*$N292,RESUMO_GLOBAL!$X$54),IF(RESUMO_GLOBAL!$X$53="t",TRUNC(AP292*$N292,RESUMO_GLOBAL!$X$54),AP292*$N292))</f>
        <v>0</v>
      </c>
      <c r="CA292" s="987">
        <f>IF(RESUMO_GLOBAL!$X$53="a",ROUND(AQ292*$N292,RESUMO_GLOBAL!$X$54),IF(RESUMO_GLOBAL!$X$53="t",TRUNC(AQ292*$N292,RESUMO_GLOBAL!$X$54),AQ292*$N292))</f>
        <v>0</v>
      </c>
      <c r="CB292" s="987">
        <f>IF(RESUMO_GLOBAL!$X$53="a",ROUND(AR292*$N292,RESUMO_GLOBAL!$X$54),IF(RESUMO_GLOBAL!$X$53="t",TRUNC(AR292*$N292,RESUMO_GLOBAL!$X$54),AR292*$N292))</f>
        <v>0</v>
      </c>
      <c r="CC292" s="987">
        <f>IF(RESUMO_GLOBAL!$X$53="a",ROUND(AS292*$N292,RESUMO_GLOBAL!$X$54),IF(RESUMO_GLOBAL!$X$53="t",TRUNC(AS292*$N292,RESUMO_GLOBAL!$X$54),AS292*$N292))</f>
        <v>0</v>
      </c>
      <c r="CD292" s="987">
        <f>IF(RESUMO_GLOBAL!$X$53="a",ROUND(AT292*$N292,RESUMO_GLOBAL!$X$54),IF(RESUMO_GLOBAL!$X$53="t",TRUNC(AT292*$N292,RESUMO_GLOBAL!$X$54),AT292*$N292))</f>
        <v>0</v>
      </c>
      <c r="CE292" s="987">
        <f>IF(RESUMO_GLOBAL!$X$53="a",ROUND(AU292*$N292,RESUMO_GLOBAL!$X$54),IF(RESUMO_GLOBAL!$X$53="t",TRUNC(AU292*$N292,RESUMO_GLOBAL!$X$54),AU292*$N292))</f>
        <v>0</v>
      </c>
      <c r="CF292" s="987">
        <f>IF(RESUMO_GLOBAL!$X$53="a",ROUND(AV292*$N292,RESUMO_GLOBAL!$X$54),IF(RESUMO_GLOBAL!$X$53="t",TRUNC(AV292*$N292,RESUMO_GLOBAL!$X$54),AV292*$N292))</f>
        <v>0</v>
      </c>
      <c r="CG292" s="987">
        <f>IF(RESUMO_GLOBAL!$X$53="a",ROUND(AW292*$N292,RESUMO_GLOBAL!$X$54),IF(RESUMO_GLOBAL!$X$53="t",TRUNC(AW292*$N292,RESUMO_GLOBAL!$X$54),AW292*$N292))</f>
        <v>0</v>
      </c>
      <c r="CK292" s="59">
        <f t="shared" si="198"/>
        <v>0</v>
      </c>
      <c r="CL292" s="59">
        <f t="shared" si="199"/>
        <v>0</v>
      </c>
      <c r="CM292" s="59">
        <f t="shared" si="200"/>
        <v>0</v>
      </c>
      <c r="CN292" s="59">
        <f t="shared" si="201"/>
        <v>0</v>
      </c>
      <c r="CO292" s="59">
        <f t="shared" si="202"/>
        <v>0</v>
      </c>
      <c r="CP292" s="59">
        <f t="shared" si="203"/>
        <v>0</v>
      </c>
      <c r="CQ292" s="59">
        <f t="shared" si="204"/>
        <v>0</v>
      </c>
      <c r="CR292" s="59">
        <f t="shared" si="205"/>
        <v>0</v>
      </c>
      <c r="CS292" s="59">
        <f t="shared" si="206"/>
        <v>0</v>
      </c>
      <c r="CT292" s="59">
        <f t="shared" si="207"/>
        <v>0</v>
      </c>
      <c r="CU292" s="59">
        <f t="shared" si="208"/>
        <v>0</v>
      </c>
      <c r="CV292" s="59">
        <f t="shared" si="209"/>
        <v>0</v>
      </c>
      <c r="CW292" s="59">
        <f t="shared" si="210"/>
        <v>0</v>
      </c>
      <c r="CX292" s="59">
        <f t="shared" si="211"/>
        <v>0</v>
      </c>
      <c r="CY292" s="59">
        <f t="shared" si="212"/>
        <v>0</v>
      </c>
      <c r="CZ292" s="59">
        <f t="shared" si="213"/>
        <v>0</v>
      </c>
      <c r="DA292" s="59">
        <f t="shared" si="214"/>
        <v>0</v>
      </c>
      <c r="DB292" s="59">
        <f t="shared" si="215"/>
        <v>0</v>
      </c>
      <c r="DE292">
        <f t="shared" si="197"/>
        <v>287</v>
      </c>
      <c r="DF292" t="str">
        <f t="shared" si="216"/>
        <v/>
      </c>
      <c r="DG292" s="59">
        <f>IF($C292&lt;&gt;0,SUM($CK293:CK293),0)</f>
        <v>0</v>
      </c>
      <c r="DH292" s="59">
        <f>IF($C292&lt;&gt;0,SUM($CK293:CL293),0)</f>
        <v>0</v>
      </c>
      <c r="DI292" s="59">
        <f>IF($C292&lt;&gt;0,SUM($CK293:CM293),0)</f>
        <v>0</v>
      </c>
      <c r="DJ292" s="59">
        <f>IF($C292&lt;&gt;0,SUM($CK293:CN293),0)</f>
        <v>0</v>
      </c>
      <c r="DK292" s="59">
        <f>IF($C292&lt;&gt;0,SUM($CK293:CO293),0)</f>
        <v>0</v>
      </c>
      <c r="DL292" s="59">
        <f>IF($C292&lt;&gt;0,SUM($CK293:CP293),0)</f>
        <v>0</v>
      </c>
      <c r="DM292" s="59">
        <f>IF($C292&lt;&gt;0,SUM($CK293:CQ293),0)</f>
        <v>0</v>
      </c>
      <c r="DN292" s="59">
        <f>IF($C292&lt;&gt;0,SUM($CK293:CR293),0)</f>
        <v>0</v>
      </c>
      <c r="DO292" s="59">
        <f>IF($C292&lt;&gt;0,SUM($CK293:CS293),0)</f>
        <v>0</v>
      </c>
      <c r="DP292" s="59">
        <f>IF($C292&lt;&gt;0,SUM($CK293:CT293),0)</f>
        <v>0</v>
      </c>
      <c r="DQ292" s="59">
        <f>IF($C292&lt;&gt;0,SUM($CK293:CU293),0)</f>
        <v>0</v>
      </c>
      <c r="DR292" s="59">
        <f>IF($C292&lt;&gt;0,SUM($CK293:CV293),0)</f>
        <v>0</v>
      </c>
      <c r="DS292" s="59">
        <f>IF($C292&lt;&gt;0,SUM($CK293:CW293),0)</f>
        <v>0</v>
      </c>
      <c r="DT292" s="59">
        <f>IF($C292&lt;&gt;0,SUM($CK293:CX293),0)</f>
        <v>0</v>
      </c>
      <c r="DU292" s="59">
        <f>IF($C292&lt;&gt;0,SUM($CK293:CY293),0)</f>
        <v>0</v>
      </c>
      <c r="DV292" s="59">
        <f>IF($C292&lt;&gt;0,SUM($CK293:CZ293),0)</f>
        <v>0</v>
      </c>
      <c r="DW292" s="59">
        <f>IF($C292&lt;&gt;0,SUM($CK293:DA293),0)</f>
        <v>0</v>
      </c>
      <c r="DX292" s="59">
        <f>IF($C292&lt;&gt;0,SUM($CK293:DB293),0)</f>
        <v>0</v>
      </c>
      <c r="DY292" s="952" t="str">
        <f t="shared" si="220"/>
        <v/>
      </c>
    </row>
    <row r="293" spans="1:129" ht="13.5" hidden="1" thickBot="1">
      <c r="A293" s="3" t="str">
        <f t="shared" si="221"/>
        <v/>
      </c>
      <c r="B293" s="805">
        <f>Dados_GLOBAL_Inicial!E293</f>
        <v>0</v>
      </c>
      <c r="C293" s="956">
        <f>IF(IFERROR(VALUE(Dados_GLOBAL_Inicial!F293),0)=0,0,Dados_GLOBAL_Inicial!F293)</f>
        <v>0</v>
      </c>
      <c r="D293" s="957">
        <f>Dados_GLOBAL_Inicial!G293</f>
        <v>0</v>
      </c>
      <c r="E293" s="957" t="str">
        <f>IF(IFERROR(VLOOKUP(F293,Cod_Gde_Itens!$A$1:$B$80,2,FALSE),0)&gt;549,IFERROR(VLOOKUP(F293,Cod_Gde_Itens!$A$1:$B$80,2,FALSE),0),IF(Dados_GLOBAL_Inicial!H293=0,"",Dados_GLOBAL_Inicial!H293))</f>
        <v/>
      </c>
      <c r="F293" s="958">
        <f>Dados_GLOBAL_Inicial!I293</f>
        <v>0</v>
      </c>
      <c r="G293" s="824">
        <f>Dados_GLOBAL_Inicial!J293</f>
        <v>0</v>
      </c>
      <c r="H293" s="454">
        <f>Dados_GLOBAL_Inicial!K293</f>
        <v>0</v>
      </c>
      <c r="I293" s="970">
        <f>SUM('MEDIÇÃO_OBJETO (1)'!I293)</f>
        <v>0</v>
      </c>
      <c r="J293" s="455">
        <f t="shared" si="222"/>
        <v>0</v>
      </c>
      <c r="K293" s="451">
        <f t="shared" si="223"/>
        <v>0</v>
      </c>
      <c r="L293" s="452">
        <f t="shared" si="224"/>
        <v>0</v>
      </c>
      <c r="M293" s="809">
        <f t="shared" si="225"/>
        <v>0</v>
      </c>
      <c r="N293" s="810">
        <f>IF(IFERROR(VALUE(Dados_GLOBAL_Inicial!L293),0)=0,0,Dados_GLOBAL_Inicial!L293)</f>
        <v>0</v>
      </c>
      <c r="O293" s="812">
        <f>SUM('MEDIÇÃO_OBJETO (1)'!O293)</f>
        <v>0</v>
      </c>
      <c r="P293" s="812">
        <f>SUM('MEDIÇÃO_OBJETO (1)'!P293)</f>
        <v>0</v>
      </c>
      <c r="Q293" s="813">
        <f t="shared" si="226"/>
        <v>0</v>
      </c>
      <c r="R293" s="951"/>
      <c r="S293" s="815">
        <f>SUM('MEDIÇÃO_OBJETO (1)'!S293)</f>
        <v>0</v>
      </c>
      <c r="T293" s="815">
        <f>SUM('MEDIÇÃO_OBJETO (1)'!T293)</f>
        <v>0</v>
      </c>
      <c r="V293" s="19"/>
      <c r="W293" s="978">
        <f t="shared" si="227"/>
        <v>0</v>
      </c>
      <c r="X293" s="816">
        <f t="shared" si="228"/>
        <v>0</v>
      </c>
      <c r="Y293" s="816">
        <f t="shared" si="229"/>
        <v>0</v>
      </c>
      <c r="Z293" s="817">
        <f t="shared" si="230"/>
        <v>0</v>
      </c>
      <c r="AB293" s="453">
        <f t="shared" si="217"/>
        <v>0</v>
      </c>
      <c r="AC293" s="14">
        <f t="shared" si="231"/>
        <v>0</v>
      </c>
      <c r="AD293" s="819"/>
      <c r="AE293" s="631">
        <f t="shared" si="218"/>
        <v>0</v>
      </c>
      <c r="AF293" s="818">
        <f>SUM('MEDIÇÃO_OBJETO (1)'!AG293)</f>
        <v>0</v>
      </c>
      <c r="AG293" s="541">
        <f>SUM('MEDIÇÃO_OBJETO (1)'!AH293)</f>
        <v>0</v>
      </c>
      <c r="AH293" s="541">
        <f>SUM('MEDIÇÃO_OBJETO (1)'!AI293)</f>
        <v>0</v>
      </c>
      <c r="AI293" s="541">
        <f>SUM('MEDIÇÃO_OBJETO (1)'!AJ293)</f>
        <v>0</v>
      </c>
      <c r="AJ293" s="541">
        <f>SUM('MEDIÇÃO_OBJETO (1)'!AK293)</f>
        <v>0</v>
      </c>
      <c r="AK293" s="541">
        <f>SUM('MEDIÇÃO_OBJETO (1)'!AL293)</f>
        <v>0</v>
      </c>
      <c r="AL293" s="541">
        <f>SUM('MEDIÇÃO_OBJETO (1)'!AM293)</f>
        <v>0</v>
      </c>
      <c r="AM293" s="541">
        <f>SUM('MEDIÇÃO_OBJETO (1)'!AN293)</f>
        <v>0</v>
      </c>
      <c r="AN293" s="541">
        <f>SUM('MEDIÇÃO_OBJETO (1)'!AO293)</f>
        <v>0</v>
      </c>
      <c r="AO293" s="541">
        <f>SUM('MEDIÇÃO_OBJETO (1)'!AP293)</f>
        <v>0</v>
      </c>
      <c r="AP293" s="541">
        <f>SUM('MEDIÇÃO_OBJETO (1)'!AQ293)</f>
        <v>0</v>
      </c>
      <c r="AQ293" s="541">
        <f>SUM('MEDIÇÃO_OBJETO (1)'!AR293)</f>
        <v>0</v>
      </c>
      <c r="AR293" s="541">
        <f>SUM('MEDIÇÃO_OBJETO (1)'!AS293)</f>
        <v>0</v>
      </c>
      <c r="AS293" s="541">
        <f>SUM('MEDIÇÃO_OBJETO (1)'!AT293)</f>
        <v>0</v>
      </c>
      <c r="AT293" s="541">
        <f>SUM('MEDIÇÃO_OBJETO (1)'!AU293)</f>
        <v>0</v>
      </c>
      <c r="AU293" s="541">
        <f>SUM('MEDIÇÃO_OBJETO (1)'!AV293)</f>
        <v>0</v>
      </c>
      <c r="AV293" s="541">
        <f>SUM('MEDIÇÃO_OBJETO (1)'!AW293)</f>
        <v>0</v>
      </c>
      <c r="AW293" s="541">
        <f>SUM('MEDIÇÃO_OBJETO (1)'!AX293)</f>
        <v>0</v>
      </c>
      <c r="AX293" s="977"/>
      <c r="BN293" s="992">
        <f t="shared" si="232"/>
        <v>0</v>
      </c>
      <c r="BO293" s="538">
        <f t="shared" si="219"/>
        <v>0</v>
      </c>
      <c r="BP293" s="987">
        <f>IF(RESUMO_GLOBAL!$X$53="a",ROUND(AF293*$N293,RESUMO_GLOBAL!$X$54),IF(RESUMO_GLOBAL!$X$53="t",TRUNC(AF293*$N293,RESUMO_GLOBAL!$X$54),AF293*$N293))</f>
        <v>0</v>
      </c>
      <c r="BQ293" s="987">
        <f>IF(RESUMO_GLOBAL!$X$53="a",ROUND(AG293*$N293,RESUMO_GLOBAL!$X$54),IF(RESUMO_GLOBAL!$X$53="t",TRUNC(AG293*$N293,RESUMO_GLOBAL!$X$54),AG293*$N293))</f>
        <v>0</v>
      </c>
      <c r="BR293" s="987">
        <f>IF(RESUMO_GLOBAL!$X$53="a",ROUND(AH293*$N293,RESUMO_GLOBAL!$X$54),IF(RESUMO_GLOBAL!$X$53="t",TRUNC(AH293*$N293,RESUMO_GLOBAL!$X$54),AH293*$N293))</f>
        <v>0</v>
      </c>
      <c r="BS293" s="987">
        <f>IF(RESUMO_GLOBAL!$X$53="a",ROUND(AI293*$N293,RESUMO_GLOBAL!$X$54),IF(RESUMO_GLOBAL!$X$53="t",TRUNC(AI293*$N293,RESUMO_GLOBAL!$X$54),AI293*$N293))</f>
        <v>0</v>
      </c>
      <c r="BT293" s="987">
        <f>IF(RESUMO_GLOBAL!$X$53="a",ROUND(AJ293*$N293,RESUMO_GLOBAL!$X$54),IF(RESUMO_GLOBAL!$X$53="t",TRUNC(AJ293*$N293,RESUMO_GLOBAL!$X$54),AJ293*$N293))</f>
        <v>0</v>
      </c>
      <c r="BU293" s="987">
        <f>IF(RESUMO_GLOBAL!$X$53="a",ROUND(AK293*$N293,RESUMO_GLOBAL!$X$54),IF(RESUMO_GLOBAL!$X$53="t",TRUNC(AK293*$N293,RESUMO_GLOBAL!$X$54),AK293*$N293))</f>
        <v>0</v>
      </c>
      <c r="BV293" s="987">
        <f>IF(RESUMO_GLOBAL!$X$53="a",ROUND(AL293*$N293,RESUMO_GLOBAL!$X$54),IF(RESUMO_GLOBAL!$X$53="t",TRUNC(AL293*$N293,RESUMO_GLOBAL!$X$54),AL293*$N293))</f>
        <v>0</v>
      </c>
      <c r="BW293" s="987">
        <f>IF(RESUMO_GLOBAL!$X$53="a",ROUND(AM293*$N293,RESUMO_GLOBAL!$X$54),IF(RESUMO_GLOBAL!$X$53="t",TRUNC(AM293*$N293,RESUMO_GLOBAL!$X$54),AM293*$N293))</f>
        <v>0</v>
      </c>
      <c r="BX293" s="987">
        <f>IF(RESUMO_GLOBAL!$X$53="a",ROUND(AN293*$N293,RESUMO_GLOBAL!$X$54),IF(RESUMO_GLOBAL!$X$53="t",TRUNC(AN293*$N293,RESUMO_GLOBAL!$X$54),AN293*$N293))</f>
        <v>0</v>
      </c>
      <c r="BY293" s="987">
        <f>IF(RESUMO_GLOBAL!$X$53="a",ROUND(AO293*$N293,RESUMO_GLOBAL!$X$54),IF(RESUMO_GLOBAL!$X$53="t",TRUNC(AO293*$N293,RESUMO_GLOBAL!$X$54),AO293*$N293))</f>
        <v>0</v>
      </c>
      <c r="BZ293" s="987">
        <f>IF(RESUMO_GLOBAL!$X$53="a",ROUND(AP293*$N293,RESUMO_GLOBAL!$X$54),IF(RESUMO_GLOBAL!$X$53="t",TRUNC(AP293*$N293,RESUMO_GLOBAL!$X$54),AP293*$N293))</f>
        <v>0</v>
      </c>
      <c r="CA293" s="987">
        <f>IF(RESUMO_GLOBAL!$X$53="a",ROUND(AQ293*$N293,RESUMO_GLOBAL!$X$54),IF(RESUMO_GLOBAL!$X$53="t",TRUNC(AQ293*$N293,RESUMO_GLOBAL!$X$54),AQ293*$N293))</f>
        <v>0</v>
      </c>
      <c r="CB293" s="987">
        <f>IF(RESUMO_GLOBAL!$X$53="a",ROUND(AR293*$N293,RESUMO_GLOBAL!$X$54),IF(RESUMO_GLOBAL!$X$53="t",TRUNC(AR293*$N293,RESUMO_GLOBAL!$X$54),AR293*$N293))</f>
        <v>0</v>
      </c>
      <c r="CC293" s="987">
        <f>IF(RESUMO_GLOBAL!$X$53="a",ROUND(AS293*$N293,RESUMO_GLOBAL!$X$54),IF(RESUMO_GLOBAL!$X$53="t",TRUNC(AS293*$N293,RESUMO_GLOBAL!$X$54),AS293*$N293))</f>
        <v>0</v>
      </c>
      <c r="CD293" s="987">
        <f>IF(RESUMO_GLOBAL!$X$53="a",ROUND(AT293*$N293,RESUMO_GLOBAL!$X$54),IF(RESUMO_GLOBAL!$X$53="t",TRUNC(AT293*$N293,RESUMO_GLOBAL!$X$54),AT293*$N293))</f>
        <v>0</v>
      </c>
      <c r="CE293" s="987">
        <f>IF(RESUMO_GLOBAL!$X$53="a",ROUND(AU293*$N293,RESUMO_GLOBAL!$X$54),IF(RESUMO_GLOBAL!$X$53="t",TRUNC(AU293*$N293,RESUMO_GLOBAL!$X$54),AU293*$N293))</f>
        <v>0</v>
      </c>
      <c r="CF293" s="987">
        <f>IF(RESUMO_GLOBAL!$X$53="a",ROUND(AV293*$N293,RESUMO_GLOBAL!$X$54),IF(RESUMO_GLOBAL!$X$53="t",TRUNC(AV293*$N293,RESUMO_GLOBAL!$X$54),AV293*$N293))</f>
        <v>0</v>
      </c>
      <c r="CG293" s="987">
        <f>IF(RESUMO_GLOBAL!$X$53="a",ROUND(AW293*$N293,RESUMO_GLOBAL!$X$54),IF(RESUMO_GLOBAL!$X$53="t",TRUNC(AW293*$N293,RESUMO_GLOBAL!$X$54),AW293*$N293))</f>
        <v>0</v>
      </c>
      <c r="CK293" s="59">
        <f t="shared" si="198"/>
        <v>0</v>
      </c>
      <c r="CL293" s="59">
        <f t="shared" si="199"/>
        <v>0</v>
      </c>
      <c r="CM293" s="59">
        <f t="shared" si="200"/>
        <v>0</v>
      </c>
      <c r="CN293" s="59">
        <f t="shared" si="201"/>
        <v>0</v>
      </c>
      <c r="CO293" s="59">
        <f t="shared" si="202"/>
        <v>0</v>
      </c>
      <c r="CP293" s="59">
        <f t="shared" si="203"/>
        <v>0</v>
      </c>
      <c r="CQ293" s="59">
        <f t="shared" si="204"/>
        <v>0</v>
      </c>
      <c r="CR293" s="59">
        <f t="shared" si="205"/>
        <v>0</v>
      </c>
      <c r="CS293" s="59">
        <f t="shared" si="206"/>
        <v>0</v>
      </c>
      <c r="CT293" s="59">
        <f t="shared" si="207"/>
        <v>0</v>
      </c>
      <c r="CU293" s="59">
        <f t="shared" si="208"/>
        <v>0</v>
      </c>
      <c r="CV293" s="59">
        <f t="shared" si="209"/>
        <v>0</v>
      </c>
      <c r="CW293" s="59">
        <f t="shared" si="210"/>
        <v>0</v>
      </c>
      <c r="CX293" s="59">
        <f t="shared" si="211"/>
        <v>0</v>
      </c>
      <c r="CY293" s="59">
        <f t="shared" si="212"/>
        <v>0</v>
      </c>
      <c r="CZ293" s="59">
        <f t="shared" si="213"/>
        <v>0</v>
      </c>
      <c r="DA293" s="59">
        <f t="shared" si="214"/>
        <v>0</v>
      </c>
      <c r="DB293" s="59">
        <f t="shared" si="215"/>
        <v>0</v>
      </c>
      <c r="DE293">
        <f t="shared" si="197"/>
        <v>288</v>
      </c>
      <c r="DF293" t="str">
        <f t="shared" si="216"/>
        <v/>
      </c>
      <c r="DG293" s="59">
        <f>IF($C293&lt;&gt;0,SUM($CK294:CK294),0)</f>
        <v>0</v>
      </c>
      <c r="DH293" s="59">
        <f>IF($C293&lt;&gt;0,SUM($CK294:CL294),0)</f>
        <v>0</v>
      </c>
      <c r="DI293" s="59">
        <f>IF($C293&lt;&gt;0,SUM($CK294:CM294),0)</f>
        <v>0</v>
      </c>
      <c r="DJ293" s="59">
        <f>IF($C293&lt;&gt;0,SUM($CK294:CN294),0)</f>
        <v>0</v>
      </c>
      <c r="DK293" s="59">
        <f>IF($C293&lt;&gt;0,SUM($CK294:CO294),0)</f>
        <v>0</v>
      </c>
      <c r="DL293" s="59">
        <f>IF($C293&lt;&gt;0,SUM($CK294:CP294),0)</f>
        <v>0</v>
      </c>
      <c r="DM293" s="59">
        <f>IF($C293&lt;&gt;0,SUM($CK294:CQ294),0)</f>
        <v>0</v>
      </c>
      <c r="DN293" s="59">
        <f>IF($C293&lt;&gt;0,SUM($CK294:CR294),0)</f>
        <v>0</v>
      </c>
      <c r="DO293" s="59">
        <f>IF($C293&lt;&gt;0,SUM($CK294:CS294),0)</f>
        <v>0</v>
      </c>
      <c r="DP293" s="59">
        <f>IF($C293&lt;&gt;0,SUM($CK294:CT294),0)</f>
        <v>0</v>
      </c>
      <c r="DQ293" s="59">
        <f>IF($C293&lt;&gt;0,SUM($CK294:CU294),0)</f>
        <v>0</v>
      </c>
      <c r="DR293" s="59">
        <f>IF($C293&lt;&gt;0,SUM($CK294:CV294),0)</f>
        <v>0</v>
      </c>
      <c r="DS293" s="59">
        <f>IF($C293&lt;&gt;0,SUM($CK294:CW294),0)</f>
        <v>0</v>
      </c>
      <c r="DT293" s="59">
        <f>IF($C293&lt;&gt;0,SUM($CK294:CX294),0)</f>
        <v>0</v>
      </c>
      <c r="DU293" s="59">
        <f>IF($C293&lt;&gt;0,SUM($CK294:CY294),0)</f>
        <v>0</v>
      </c>
      <c r="DV293" s="59">
        <f>IF($C293&lt;&gt;0,SUM($CK294:CZ294),0)</f>
        <v>0</v>
      </c>
      <c r="DW293" s="59">
        <f>IF($C293&lt;&gt;0,SUM($CK294:DA294),0)</f>
        <v>0</v>
      </c>
      <c r="DX293" s="59">
        <f>IF($C293&lt;&gt;0,SUM($CK294:DB294),0)</f>
        <v>0</v>
      </c>
      <c r="DY293" s="952" t="str">
        <f t="shared" si="220"/>
        <v/>
      </c>
    </row>
    <row r="294" spans="1:129" ht="13.5" hidden="1" thickBot="1">
      <c r="A294" s="3" t="str">
        <f t="shared" si="221"/>
        <v/>
      </c>
      <c r="B294" s="805">
        <f>Dados_GLOBAL_Inicial!E294</f>
        <v>0</v>
      </c>
      <c r="C294" s="953">
        <f>IF(IFERROR(VALUE(Dados_GLOBAL_Inicial!F294),0)=0,0,Dados_GLOBAL_Inicial!F294)</f>
        <v>0</v>
      </c>
      <c r="D294" s="830">
        <f>Dados_GLOBAL_Inicial!G294</f>
        <v>0</v>
      </c>
      <c r="E294" s="830" t="str">
        <f>IF(IFERROR(VLOOKUP(F294,Cod_Gde_Itens!$A$1:$B$80,2,FALSE),0)&gt;549,IFERROR(VLOOKUP(F294,Cod_Gde_Itens!$A$1:$B$80,2,FALSE),0),IF(Dados_GLOBAL_Inicial!H294=0,"",Dados_GLOBAL_Inicial!H294))</f>
        <v/>
      </c>
      <c r="F294" s="823">
        <f>Dados_GLOBAL_Inicial!I294</f>
        <v>0</v>
      </c>
      <c r="G294" s="824">
        <f>Dados_GLOBAL_Inicial!J294</f>
        <v>0</v>
      </c>
      <c r="H294" s="454">
        <f>Dados_GLOBAL_Inicial!K294</f>
        <v>0</v>
      </c>
      <c r="I294" s="970">
        <f>SUM('MEDIÇÃO_OBJETO (1)'!I294)</f>
        <v>0</v>
      </c>
      <c r="J294" s="455">
        <f t="shared" si="222"/>
        <v>0</v>
      </c>
      <c r="K294" s="451">
        <f t="shared" si="223"/>
        <v>0</v>
      </c>
      <c r="L294" s="452">
        <f t="shared" si="224"/>
        <v>0</v>
      </c>
      <c r="M294" s="809">
        <f t="shared" si="225"/>
        <v>0</v>
      </c>
      <c r="N294" s="810">
        <f>IF(IFERROR(VALUE(Dados_GLOBAL_Inicial!L294),0)=0,0,Dados_GLOBAL_Inicial!L294)</f>
        <v>0</v>
      </c>
      <c r="O294" s="812">
        <f>SUM('MEDIÇÃO_OBJETO (1)'!O294)</f>
        <v>0</v>
      </c>
      <c r="P294" s="812">
        <f>SUM('MEDIÇÃO_OBJETO (1)'!P294)</f>
        <v>0</v>
      </c>
      <c r="Q294" s="813">
        <f t="shared" si="226"/>
        <v>0</v>
      </c>
      <c r="R294" s="951"/>
      <c r="S294" s="815">
        <f>SUM('MEDIÇÃO_OBJETO (1)'!S294)</f>
        <v>0</v>
      </c>
      <c r="T294" s="815">
        <f>SUM('MEDIÇÃO_OBJETO (1)'!T294)</f>
        <v>0</v>
      </c>
      <c r="V294" s="19"/>
      <c r="W294" s="978">
        <f t="shared" si="227"/>
        <v>0</v>
      </c>
      <c r="X294" s="816">
        <f t="shared" si="228"/>
        <v>0</v>
      </c>
      <c r="Y294" s="816">
        <f t="shared" si="229"/>
        <v>0</v>
      </c>
      <c r="Z294" s="817">
        <f t="shared" si="230"/>
        <v>0</v>
      </c>
      <c r="AB294" s="453">
        <f t="shared" si="217"/>
        <v>0</v>
      </c>
      <c r="AC294" s="14">
        <f t="shared" si="231"/>
        <v>0</v>
      </c>
      <c r="AD294" s="819"/>
      <c r="AE294" s="631">
        <f t="shared" si="218"/>
        <v>0</v>
      </c>
      <c r="AF294" s="818">
        <f>SUM('MEDIÇÃO_OBJETO (1)'!AG294)</f>
        <v>0</v>
      </c>
      <c r="AG294" s="541">
        <f>SUM('MEDIÇÃO_OBJETO (1)'!AH294)</f>
        <v>0</v>
      </c>
      <c r="AH294" s="541">
        <f>SUM('MEDIÇÃO_OBJETO (1)'!AI294)</f>
        <v>0</v>
      </c>
      <c r="AI294" s="541">
        <f>SUM('MEDIÇÃO_OBJETO (1)'!AJ294)</f>
        <v>0</v>
      </c>
      <c r="AJ294" s="541">
        <f>SUM('MEDIÇÃO_OBJETO (1)'!AK294)</f>
        <v>0</v>
      </c>
      <c r="AK294" s="541">
        <f>SUM('MEDIÇÃO_OBJETO (1)'!AL294)</f>
        <v>0</v>
      </c>
      <c r="AL294" s="541">
        <f>SUM('MEDIÇÃO_OBJETO (1)'!AM294)</f>
        <v>0</v>
      </c>
      <c r="AM294" s="541">
        <f>SUM('MEDIÇÃO_OBJETO (1)'!AN294)</f>
        <v>0</v>
      </c>
      <c r="AN294" s="541">
        <f>SUM('MEDIÇÃO_OBJETO (1)'!AO294)</f>
        <v>0</v>
      </c>
      <c r="AO294" s="541">
        <f>SUM('MEDIÇÃO_OBJETO (1)'!AP294)</f>
        <v>0</v>
      </c>
      <c r="AP294" s="541">
        <f>SUM('MEDIÇÃO_OBJETO (1)'!AQ294)</f>
        <v>0</v>
      </c>
      <c r="AQ294" s="541">
        <f>SUM('MEDIÇÃO_OBJETO (1)'!AR294)</f>
        <v>0</v>
      </c>
      <c r="AR294" s="541">
        <f>SUM('MEDIÇÃO_OBJETO (1)'!AS294)</f>
        <v>0</v>
      </c>
      <c r="AS294" s="541">
        <f>SUM('MEDIÇÃO_OBJETO (1)'!AT294)</f>
        <v>0</v>
      </c>
      <c r="AT294" s="541">
        <f>SUM('MEDIÇÃO_OBJETO (1)'!AU294)</f>
        <v>0</v>
      </c>
      <c r="AU294" s="541">
        <f>SUM('MEDIÇÃO_OBJETO (1)'!AV294)</f>
        <v>0</v>
      </c>
      <c r="AV294" s="541">
        <f>SUM('MEDIÇÃO_OBJETO (1)'!AW294)</f>
        <v>0</v>
      </c>
      <c r="AW294" s="541">
        <f>SUM('MEDIÇÃO_OBJETO (1)'!AX294)</f>
        <v>0</v>
      </c>
      <c r="AX294" s="977"/>
      <c r="BN294" s="992">
        <f t="shared" si="232"/>
        <v>0</v>
      </c>
      <c r="BO294" s="538">
        <f t="shared" si="219"/>
        <v>0</v>
      </c>
      <c r="BP294" s="987">
        <f>IF(RESUMO_GLOBAL!$X$53="a",ROUND(AF294*$N294,RESUMO_GLOBAL!$X$54),IF(RESUMO_GLOBAL!$X$53="t",TRUNC(AF294*$N294,RESUMO_GLOBAL!$X$54),AF294*$N294))</f>
        <v>0</v>
      </c>
      <c r="BQ294" s="987">
        <f>IF(RESUMO_GLOBAL!$X$53="a",ROUND(AG294*$N294,RESUMO_GLOBAL!$X$54),IF(RESUMO_GLOBAL!$X$53="t",TRUNC(AG294*$N294,RESUMO_GLOBAL!$X$54),AG294*$N294))</f>
        <v>0</v>
      </c>
      <c r="BR294" s="987">
        <f>IF(RESUMO_GLOBAL!$X$53="a",ROUND(AH294*$N294,RESUMO_GLOBAL!$X$54),IF(RESUMO_GLOBAL!$X$53="t",TRUNC(AH294*$N294,RESUMO_GLOBAL!$X$54),AH294*$N294))</f>
        <v>0</v>
      </c>
      <c r="BS294" s="987">
        <f>IF(RESUMO_GLOBAL!$X$53="a",ROUND(AI294*$N294,RESUMO_GLOBAL!$X$54),IF(RESUMO_GLOBAL!$X$53="t",TRUNC(AI294*$N294,RESUMO_GLOBAL!$X$54),AI294*$N294))</f>
        <v>0</v>
      </c>
      <c r="BT294" s="987">
        <f>IF(RESUMO_GLOBAL!$X$53="a",ROUND(AJ294*$N294,RESUMO_GLOBAL!$X$54),IF(RESUMO_GLOBAL!$X$53="t",TRUNC(AJ294*$N294,RESUMO_GLOBAL!$X$54),AJ294*$N294))</f>
        <v>0</v>
      </c>
      <c r="BU294" s="987">
        <f>IF(RESUMO_GLOBAL!$X$53="a",ROUND(AK294*$N294,RESUMO_GLOBAL!$X$54),IF(RESUMO_GLOBAL!$X$53="t",TRUNC(AK294*$N294,RESUMO_GLOBAL!$X$54),AK294*$N294))</f>
        <v>0</v>
      </c>
      <c r="BV294" s="987">
        <f>IF(RESUMO_GLOBAL!$X$53="a",ROUND(AL294*$N294,RESUMO_GLOBAL!$X$54),IF(RESUMO_GLOBAL!$X$53="t",TRUNC(AL294*$N294,RESUMO_GLOBAL!$X$54),AL294*$N294))</f>
        <v>0</v>
      </c>
      <c r="BW294" s="987">
        <f>IF(RESUMO_GLOBAL!$X$53="a",ROUND(AM294*$N294,RESUMO_GLOBAL!$X$54),IF(RESUMO_GLOBAL!$X$53="t",TRUNC(AM294*$N294,RESUMO_GLOBAL!$X$54),AM294*$N294))</f>
        <v>0</v>
      </c>
      <c r="BX294" s="987">
        <f>IF(RESUMO_GLOBAL!$X$53="a",ROUND(AN294*$N294,RESUMO_GLOBAL!$X$54),IF(RESUMO_GLOBAL!$X$53="t",TRUNC(AN294*$N294,RESUMO_GLOBAL!$X$54),AN294*$N294))</f>
        <v>0</v>
      </c>
      <c r="BY294" s="987">
        <f>IF(RESUMO_GLOBAL!$X$53="a",ROUND(AO294*$N294,RESUMO_GLOBAL!$X$54),IF(RESUMO_GLOBAL!$X$53="t",TRUNC(AO294*$N294,RESUMO_GLOBAL!$X$54),AO294*$N294))</f>
        <v>0</v>
      </c>
      <c r="BZ294" s="987">
        <f>IF(RESUMO_GLOBAL!$X$53="a",ROUND(AP294*$N294,RESUMO_GLOBAL!$X$54),IF(RESUMO_GLOBAL!$X$53="t",TRUNC(AP294*$N294,RESUMO_GLOBAL!$X$54),AP294*$N294))</f>
        <v>0</v>
      </c>
      <c r="CA294" s="987">
        <f>IF(RESUMO_GLOBAL!$X$53="a",ROUND(AQ294*$N294,RESUMO_GLOBAL!$X$54),IF(RESUMO_GLOBAL!$X$53="t",TRUNC(AQ294*$N294,RESUMO_GLOBAL!$X$54),AQ294*$N294))</f>
        <v>0</v>
      </c>
      <c r="CB294" s="987">
        <f>IF(RESUMO_GLOBAL!$X$53="a",ROUND(AR294*$N294,RESUMO_GLOBAL!$X$54),IF(RESUMO_GLOBAL!$X$53="t",TRUNC(AR294*$N294,RESUMO_GLOBAL!$X$54),AR294*$N294))</f>
        <v>0</v>
      </c>
      <c r="CC294" s="987">
        <f>IF(RESUMO_GLOBAL!$X$53="a",ROUND(AS294*$N294,RESUMO_GLOBAL!$X$54),IF(RESUMO_GLOBAL!$X$53="t",TRUNC(AS294*$N294,RESUMO_GLOBAL!$X$54),AS294*$N294))</f>
        <v>0</v>
      </c>
      <c r="CD294" s="987">
        <f>IF(RESUMO_GLOBAL!$X$53="a",ROUND(AT294*$N294,RESUMO_GLOBAL!$X$54),IF(RESUMO_GLOBAL!$X$53="t",TRUNC(AT294*$N294,RESUMO_GLOBAL!$X$54),AT294*$N294))</f>
        <v>0</v>
      </c>
      <c r="CE294" s="987">
        <f>IF(RESUMO_GLOBAL!$X$53="a",ROUND(AU294*$N294,RESUMO_GLOBAL!$X$54),IF(RESUMO_GLOBAL!$X$53="t",TRUNC(AU294*$N294,RESUMO_GLOBAL!$X$54),AU294*$N294))</f>
        <v>0</v>
      </c>
      <c r="CF294" s="987">
        <f>IF(RESUMO_GLOBAL!$X$53="a",ROUND(AV294*$N294,RESUMO_GLOBAL!$X$54),IF(RESUMO_GLOBAL!$X$53="t",TRUNC(AV294*$N294,RESUMO_GLOBAL!$X$54),AV294*$N294))</f>
        <v>0</v>
      </c>
      <c r="CG294" s="987">
        <f>IF(RESUMO_GLOBAL!$X$53="a",ROUND(AW294*$N294,RESUMO_GLOBAL!$X$54),IF(RESUMO_GLOBAL!$X$53="t",TRUNC(AW294*$N294,RESUMO_GLOBAL!$X$54),AW294*$N294))</f>
        <v>0</v>
      </c>
      <c r="CK294" s="59">
        <f t="shared" si="198"/>
        <v>0</v>
      </c>
      <c r="CL294" s="59">
        <f t="shared" si="199"/>
        <v>0</v>
      </c>
      <c r="CM294" s="59">
        <f t="shared" si="200"/>
        <v>0</v>
      </c>
      <c r="CN294" s="59">
        <f t="shared" si="201"/>
        <v>0</v>
      </c>
      <c r="CO294" s="59">
        <f t="shared" si="202"/>
        <v>0</v>
      </c>
      <c r="CP294" s="59">
        <f t="shared" si="203"/>
        <v>0</v>
      </c>
      <c r="CQ294" s="59">
        <f t="shared" si="204"/>
        <v>0</v>
      </c>
      <c r="CR294" s="59">
        <f t="shared" si="205"/>
        <v>0</v>
      </c>
      <c r="CS294" s="59">
        <f t="shared" si="206"/>
        <v>0</v>
      </c>
      <c r="CT294" s="59">
        <f t="shared" si="207"/>
        <v>0</v>
      </c>
      <c r="CU294" s="59">
        <f t="shared" si="208"/>
        <v>0</v>
      </c>
      <c r="CV294" s="59">
        <f t="shared" si="209"/>
        <v>0</v>
      </c>
      <c r="CW294" s="59">
        <f t="shared" si="210"/>
        <v>0</v>
      </c>
      <c r="CX294" s="59">
        <f t="shared" si="211"/>
        <v>0</v>
      </c>
      <c r="CY294" s="59">
        <f t="shared" si="212"/>
        <v>0</v>
      </c>
      <c r="CZ294" s="59">
        <f t="shared" si="213"/>
        <v>0</v>
      </c>
      <c r="DA294" s="59">
        <f t="shared" si="214"/>
        <v>0</v>
      </c>
      <c r="DB294" s="59">
        <f t="shared" si="215"/>
        <v>0</v>
      </c>
      <c r="DE294">
        <f t="shared" si="197"/>
        <v>289</v>
      </c>
      <c r="DF294" t="str">
        <f t="shared" si="216"/>
        <v/>
      </c>
      <c r="DG294" s="59">
        <f>IF($C294&lt;&gt;0,SUM($CK295:CK295),0)</f>
        <v>0</v>
      </c>
      <c r="DH294" s="59">
        <f>IF($C294&lt;&gt;0,SUM($CK295:CL295),0)</f>
        <v>0</v>
      </c>
      <c r="DI294" s="59">
        <f>IF($C294&lt;&gt;0,SUM($CK295:CM295),0)</f>
        <v>0</v>
      </c>
      <c r="DJ294" s="59">
        <f>IF($C294&lt;&gt;0,SUM($CK295:CN295),0)</f>
        <v>0</v>
      </c>
      <c r="DK294" s="59">
        <f>IF($C294&lt;&gt;0,SUM($CK295:CO295),0)</f>
        <v>0</v>
      </c>
      <c r="DL294" s="59">
        <f>IF($C294&lt;&gt;0,SUM($CK295:CP295),0)</f>
        <v>0</v>
      </c>
      <c r="DM294" s="59">
        <f>IF($C294&lt;&gt;0,SUM($CK295:CQ295),0)</f>
        <v>0</v>
      </c>
      <c r="DN294" s="59">
        <f>IF($C294&lt;&gt;0,SUM($CK295:CR295),0)</f>
        <v>0</v>
      </c>
      <c r="DO294" s="59">
        <f>IF($C294&lt;&gt;0,SUM($CK295:CS295),0)</f>
        <v>0</v>
      </c>
      <c r="DP294" s="59">
        <f>IF($C294&lt;&gt;0,SUM($CK295:CT295),0)</f>
        <v>0</v>
      </c>
      <c r="DQ294" s="59">
        <f>IF($C294&lt;&gt;0,SUM($CK295:CU295),0)</f>
        <v>0</v>
      </c>
      <c r="DR294" s="59">
        <f>IF($C294&lt;&gt;0,SUM($CK295:CV295),0)</f>
        <v>0</v>
      </c>
      <c r="DS294" s="59">
        <f>IF($C294&lt;&gt;0,SUM($CK295:CW295),0)</f>
        <v>0</v>
      </c>
      <c r="DT294" s="59">
        <f>IF($C294&lt;&gt;0,SUM($CK295:CX295),0)</f>
        <v>0</v>
      </c>
      <c r="DU294" s="59">
        <f>IF($C294&lt;&gt;0,SUM($CK295:CY295),0)</f>
        <v>0</v>
      </c>
      <c r="DV294" s="59">
        <f>IF($C294&lt;&gt;0,SUM($CK295:CZ295),0)</f>
        <v>0</v>
      </c>
      <c r="DW294" s="59">
        <f>IF($C294&lt;&gt;0,SUM($CK295:DA295),0)</f>
        <v>0</v>
      </c>
      <c r="DX294" s="59">
        <f>IF($C294&lt;&gt;0,SUM($CK295:DB295),0)</f>
        <v>0</v>
      </c>
      <c r="DY294" s="952" t="str">
        <f t="shared" si="220"/>
        <v/>
      </c>
    </row>
    <row r="295" spans="1:129" ht="13.5" hidden="1" thickBot="1">
      <c r="A295" s="3" t="str">
        <f t="shared" si="221"/>
        <v/>
      </c>
      <c r="B295" s="805">
        <f>Dados_GLOBAL_Inicial!E295</f>
        <v>0</v>
      </c>
      <c r="C295" s="953">
        <f>IF(IFERROR(VALUE(Dados_GLOBAL_Inicial!F295),0)=0,0,Dados_GLOBAL_Inicial!F295)</f>
        <v>0</v>
      </c>
      <c r="D295" s="830">
        <f>Dados_GLOBAL_Inicial!G295</f>
        <v>0</v>
      </c>
      <c r="E295" s="830" t="str">
        <f>IF(IFERROR(VLOOKUP(F295,Cod_Gde_Itens!$A$1:$B$80,2,FALSE),0)&gt;549,IFERROR(VLOOKUP(F295,Cod_Gde_Itens!$A$1:$B$80,2,FALSE),0),IF(Dados_GLOBAL_Inicial!H295=0,"",Dados_GLOBAL_Inicial!H295))</f>
        <v/>
      </c>
      <c r="F295" s="823">
        <f>Dados_GLOBAL_Inicial!I295</f>
        <v>0</v>
      </c>
      <c r="G295" s="824">
        <f>Dados_GLOBAL_Inicial!J295</f>
        <v>0</v>
      </c>
      <c r="H295" s="454">
        <f>Dados_GLOBAL_Inicial!K295</f>
        <v>0</v>
      </c>
      <c r="I295" s="970">
        <f>SUM('MEDIÇÃO_OBJETO (1)'!I295)</f>
        <v>0</v>
      </c>
      <c r="J295" s="455">
        <f t="shared" si="222"/>
        <v>0</v>
      </c>
      <c r="K295" s="451">
        <f t="shared" si="223"/>
        <v>0</v>
      </c>
      <c r="L295" s="452">
        <f t="shared" si="224"/>
        <v>0</v>
      </c>
      <c r="M295" s="809">
        <f t="shared" si="225"/>
        <v>0</v>
      </c>
      <c r="N295" s="810">
        <f>IF(IFERROR(VALUE(Dados_GLOBAL_Inicial!L295),0)=0,0,Dados_GLOBAL_Inicial!L295)</f>
        <v>0</v>
      </c>
      <c r="O295" s="812">
        <f>SUM('MEDIÇÃO_OBJETO (1)'!O295)</f>
        <v>0</v>
      </c>
      <c r="P295" s="812">
        <f>SUM('MEDIÇÃO_OBJETO (1)'!P295)</f>
        <v>0</v>
      </c>
      <c r="Q295" s="813">
        <f t="shared" si="226"/>
        <v>0</v>
      </c>
      <c r="R295" s="951"/>
      <c r="S295" s="815">
        <f>SUM('MEDIÇÃO_OBJETO (1)'!S295)</f>
        <v>0</v>
      </c>
      <c r="T295" s="815">
        <f>SUM('MEDIÇÃO_OBJETO (1)'!T295)</f>
        <v>0</v>
      </c>
      <c r="V295" s="19"/>
      <c r="W295" s="978">
        <f t="shared" si="227"/>
        <v>0</v>
      </c>
      <c r="X295" s="816">
        <f t="shared" si="228"/>
        <v>0</v>
      </c>
      <c r="Y295" s="816">
        <f t="shared" si="229"/>
        <v>0</v>
      </c>
      <c r="Z295" s="817">
        <f t="shared" si="230"/>
        <v>0</v>
      </c>
      <c r="AB295" s="453">
        <f t="shared" si="217"/>
        <v>0</v>
      </c>
      <c r="AC295" s="14">
        <f t="shared" si="231"/>
        <v>0</v>
      </c>
      <c r="AD295" s="819"/>
      <c r="AE295" s="631">
        <f t="shared" si="218"/>
        <v>0</v>
      </c>
      <c r="AF295" s="818">
        <f>SUM('MEDIÇÃO_OBJETO (1)'!AG295)</f>
        <v>0</v>
      </c>
      <c r="AG295" s="541">
        <f>SUM('MEDIÇÃO_OBJETO (1)'!AH295)</f>
        <v>0</v>
      </c>
      <c r="AH295" s="541">
        <f>SUM('MEDIÇÃO_OBJETO (1)'!AI295)</f>
        <v>0</v>
      </c>
      <c r="AI295" s="541">
        <f>SUM('MEDIÇÃO_OBJETO (1)'!AJ295)</f>
        <v>0</v>
      </c>
      <c r="AJ295" s="541">
        <f>SUM('MEDIÇÃO_OBJETO (1)'!AK295)</f>
        <v>0</v>
      </c>
      <c r="AK295" s="541">
        <f>SUM('MEDIÇÃO_OBJETO (1)'!AL295)</f>
        <v>0</v>
      </c>
      <c r="AL295" s="541">
        <f>SUM('MEDIÇÃO_OBJETO (1)'!AM295)</f>
        <v>0</v>
      </c>
      <c r="AM295" s="541">
        <f>SUM('MEDIÇÃO_OBJETO (1)'!AN295)</f>
        <v>0</v>
      </c>
      <c r="AN295" s="541">
        <f>SUM('MEDIÇÃO_OBJETO (1)'!AO295)</f>
        <v>0</v>
      </c>
      <c r="AO295" s="541">
        <f>SUM('MEDIÇÃO_OBJETO (1)'!AP295)</f>
        <v>0</v>
      </c>
      <c r="AP295" s="541">
        <f>SUM('MEDIÇÃO_OBJETO (1)'!AQ295)</f>
        <v>0</v>
      </c>
      <c r="AQ295" s="541">
        <f>SUM('MEDIÇÃO_OBJETO (1)'!AR295)</f>
        <v>0</v>
      </c>
      <c r="AR295" s="541">
        <f>SUM('MEDIÇÃO_OBJETO (1)'!AS295)</f>
        <v>0</v>
      </c>
      <c r="AS295" s="541">
        <f>SUM('MEDIÇÃO_OBJETO (1)'!AT295)</f>
        <v>0</v>
      </c>
      <c r="AT295" s="541">
        <f>SUM('MEDIÇÃO_OBJETO (1)'!AU295)</f>
        <v>0</v>
      </c>
      <c r="AU295" s="541">
        <f>SUM('MEDIÇÃO_OBJETO (1)'!AV295)</f>
        <v>0</v>
      </c>
      <c r="AV295" s="541">
        <f>SUM('MEDIÇÃO_OBJETO (1)'!AW295)</f>
        <v>0</v>
      </c>
      <c r="AW295" s="541">
        <f>SUM('MEDIÇÃO_OBJETO (1)'!AX295)</f>
        <v>0</v>
      </c>
      <c r="AX295" s="977"/>
      <c r="BN295" s="992">
        <f t="shared" si="232"/>
        <v>0</v>
      </c>
      <c r="BO295" s="538">
        <f t="shared" si="219"/>
        <v>0</v>
      </c>
      <c r="BP295" s="987">
        <f>IF(RESUMO_GLOBAL!$X$53="a",ROUND(AF295*$N295,RESUMO_GLOBAL!$X$54),IF(RESUMO_GLOBAL!$X$53="t",TRUNC(AF295*$N295,RESUMO_GLOBAL!$X$54),AF295*$N295))</f>
        <v>0</v>
      </c>
      <c r="BQ295" s="987">
        <f>IF(RESUMO_GLOBAL!$X$53="a",ROUND(AG295*$N295,RESUMO_GLOBAL!$X$54),IF(RESUMO_GLOBAL!$X$53="t",TRUNC(AG295*$N295,RESUMO_GLOBAL!$X$54),AG295*$N295))</f>
        <v>0</v>
      </c>
      <c r="BR295" s="987">
        <f>IF(RESUMO_GLOBAL!$X$53="a",ROUND(AH295*$N295,RESUMO_GLOBAL!$X$54),IF(RESUMO_GLOBAL!$X$53="t",TRUNC(AH295*$N295,RESUMO_GLOBAL!$X$54),AH295*$N295))</f>
        <v>0</v>
      </c>
      <c r="BS295" s="987">
        <f>IF(RESUMO_GLOBAL!$X$53="a",ROUND(AI295*$N295,RESUMO_GLOBAL!$X$54),IF(RESUMO_GLOBAL!$X$53="t",TRUNC(AI295*$N295,RESUMO_GLOBAL!$X$54),AI295*$N295))</f>
        <v>0</v>
      </c>
      <c r="BT295" s="987">
        <f>IF(RESUMO_GLOBAL!$X$53="a",ROUND(AJ295*$N295,RESUMO_GLOBAL!$X$54),IF(RESUMO_GLOBAL!$X$53="t",TRUNC(AJ295*$N295,RESUMO_GLOBAL!$X$54),AJ295*$N295))</f>
        <v>0</v>
      </c>
      <c r="BU295" s="987">
        <f>IF(RESUMO_GLOBAL!$X$53="a",ROUND(AK295*$N295,RESUMO_GLOBAL!$X$54),IF(RESUMO_GLOBAL!$X$53="t",TRUNC(AK295*$N295,RESUMO_GLOBAL!$X$54),AK295*$N295))</f>
        <v>0</v>
      </c>
      <c r="BV295" s="987">
        <f>IF(RESUMO_GLOBAL!$X$53="a",ROUND(AL295*$N295,RESUMO_GLOBAL!$X$54),IF(RESUMO_GLOBAL!$X$53="t",TRUNC(AL295*$N295,RESUMO_GLOBAL!$X$54),AL295*$N295))</f>
        <v>0</v>
      </c>
      <c r="BW295" s="987">
        <f>IF(RESUMO_GLOBAL!$X$53="a",ROUND(AM295*$N295,RESUMO_GLOBAL!$X$54),IF(RESUMO_GLOBAL!$X$53="t",TRUNC(AM295*$N295,RESUMO_GLOBAL!$X$54),AM295*$N295))</f>
        <v>0</v>
      </c>
      <c r="BX295" s="987">
        <f>IF(RESUMO_GLOBAL!$X$53="a",ROUND(AN295*$N295,RESUMO_GLOBAL!$X$54),IF(RESUMO_GLOBAL!$X$53="t",TRUNC(AN295*$N295,RESUMO_GLOBAL!$X$54),AN295*$N295))</f>
        <v>0</v>
      </c>
      <c r="BY295" s="987">
        <f>IF(RESUMO_GLOBAL!$X$53="a",ROUND(AO295*$N295,RESUMO_GLOBAL!$X$54),IF(RESUMO_GLOBAL!$X$53="t",TRUNC(AO295*$N295,RESUMO_GLOBAL!$X$54),AO295*$N295))</f>
        <v>0</v>
      </c>
      <c r="BZ295" s="987">
        <f>IF(RESUMO_GLOBAL!$X$53="a",ROUND(AP295*$N295,RESUMO_GLOBAL!$X$54),IF(RESUMO_GLOBAL!$X$53="t",TRUNC(AP295*$N295,RESUMO_GLOBAL!$X$54),AP295*$N295))</f>
        <v>0</v>
      </c>
      <c r="CA295" s="987">
        <f>IF(RESUMO_GLOBAL!$X$53="a",ROUND(AQ295*$N295,RESUMO_GLOBAL!$X$54),IF(RESUMO_GLOBAL!$X$53="t",TRUNC(AQ295*$N295,RESUMO_GLOBAL!$X$54),AQ295*$N295))</f>
        <v>0</v>
      </c>
      <c r="CB295" s="987">
        <f>IF(RESUMO_GLOBAL!$X$53="a",ROUND(AR295*$N295,RESUMO_GLOBAL!$X$54),IF(RESUMO_GLOBAL!$X$53="t",TRUNC(AR295*$N295,RESUMO_GLOBAL!$X$54),AR295*$N295))</f>
        <v>0</v>
      </c>
      <c r="CC295" s="987">
        <f>IF(RESUMO_GLOBAL!$X$53="a",ROUND(AS295*$N295,RESUMO_GLOBAL!$X$54),IF(RESUMO_GLOBAL!$X$53="t",TRUNC(AS295*$N295,RESUMO_GLOBAL!$X$54),AS295*$N295))</f>
        <v>0</v>
      </c>
      <c r="CD295" s="987">
        <f>IF(RESUMO_GLOBAL!$X$53="a",ROUND(AT295*$N295,RESUMO_GLOBAL!$X$54),IF(RESUMO_GLOBAL!$X$53="t",TRUNC(AT295*$N295,RESUMO_GLOBAL!$X$54),AT295*$N295))</f>
        <v>0</v>
      </c>
      <c r="CE295" s="987">
        <f>IF(RESUMO_GLOBAL!$X$53="a",ROUND(AU295*$N295,RESUMO_GLOBAL!$X$54),IF(RESUMO_GLOBAL!$X$53="t",TRUNC(AU295*$N295,RESUMO_GLOBAL!$X$54),AU295*$N295))</f>
        <v>0</v>
      </c>
      <c r="CF295" s="987">
        <f>IF(RESUMO_GLOBAL!$X$53="a",ROUND(AV295*$N295,RESUMO_GLOBAL!$X$54),IF(RESUMO_GLOBAL!$X$53="t",TRUNC(AV295*$N295,RESUMO_GLOBAL!$X$54),AV295*$N295))</f>
        <v>0</v>
      </c>
      <c r="CG295" s="987">
        <f>IF(RESUMO_GLOBAL!$X$53="a",ROUND(AW295*$N295,RESUMO_GLOBAL!$X$54),IF(RESUMO_GLOBAL!$X$53="t",TRUNC(AW295*$N295,RESUMO_GLOBAL!$X$54),AW295*$N295))</f>
        <v>0</v>
      </c>
      <c r="CK295" s="59">
        <f t="shared" si="198"/>
        <v>0</v>
      </c>
      <c r="CL295" s="59">
        <f t="shared" si="199"/>
        <v>0</v>
      </c>
      <c r="CM295" s="59">
        <f t="shared" si="200"/>
        <v>0</v>
      </c>
      <c r="CN295" s="59">
        <f t="shared" si="201"/>
        <v>0</v>
      </c>
      <c r="CO295" s="59">
        <f t="shared" si="202"/>
        <v>0</v>
      </c>
      <c r="CP295" s="59">
        <f t="shared" si="203"/>
        <v>0</v>
      </c>
      <c r="CQ295" s="59">
        <f t="shared" si="204"/>
        <v>0</v>
      </c>
      <c r="CR295" s="59">
        <f t="shared" si="205"/>
        <v>0</v>
      </c>
      <c r="CS295" s="59">
        <f t="shared" si="206"/>
        <v>0</v>
      </c>
      <c r="CT295" s="59">
        <f t="shared" si="207"/>
        <v>0</v>
      </c>
      <c r="CU295" s="59">
        <f t="shared" si="208"/>
        <v>0</v>
      </c>
      <c r="CV295" s="59">
        <f t="shared" si="209"/>
        <v>0</v>
      </c>
      <c r="CW295" s="59">
        <f t="shared" si="210"/>
        <v>0</v>
      </c>
      <c r="CX295" s="59">
        <f t="shared" si="211"/>
        <v>0</v>
      </c>
      <c r="CY295" s="59">
        <f t="shared" si="212"/>
        <v>0</v>
      </c>
      <c r="CZ295" s="59">
        <f t="shared" si="213"/>
        <v>0</v>
      </c>
      <c r="DA295" s="59">
        <f t="shared" si="214"/>
        <v>0</v>
      </c>
      <c r="DB295" s="59">
        <f t="shared" si="215"/>
        <v>0</v>
      </c>
      <c r="DE295">
        <f t="shared" si="197"/>
        <v>290</v>
      </c>
      <c r="DF295" t="str">
        <f t="shared" si="216"/>
        <v/>
      </c>
      <c r="DG295" s="59">
        <f>IF($C295&lt;&gt;0,SUM($CK296:CK296),0)</f>
        <v>0</v>
      </c>
      <c r="DH295" s="59">
        <f>IF($C295&lt;&gt;0,SUM($CK296:CL296),0)</f>
        <v>0</v>
      </c>
      <c r="DI295" s="59">
        <f>IF($C295&lt;&gt;0,SUM($CK296:CM296),0)</f>
        <v>0</v>
      </c>
      <c r="DJ295" s="59">
        <f>IF($C295&lt;&gt;0,SUM($CK296:CN296),0)</f>
        <v>0</v>
      </c>
      <c r="DK295" s="59">
        <f>IF($C295&lt;&gt;0,SUM($CK296:CO296),0)</f>
        <v>0</v>
      </c>
      <c r="DL295" s="59">
        <f>IF($C295&lt;&gt;0,SUM($CK296:CP296),0)</f>
        <v>0</v>
      </c>
      <c r="DM295" s="59">
        <f>IF($C295&lt;&gt;0,SUM($CK296:CQ296),0)</f>
        <v>0</v>
      </c>
      <c r="DN295" s="59">
        <f>IF($C295&lt;&gt;0,SUM($CK296:CR296),0)</f>
        <v>0</v>
      </c>
      <c r="DO295" s="59">
        <f>IF($C295&lt;&gt;0,SUM($CK296:CS296),0)</f>
        <v>0</v>
      </c>
      <c r="DP295" s="59">
        <f>IF($C295&lt;&gt;0,SUM($CK296:CT296),0)</f>
        <v>0</v>
      </c>
      <c r="DQ295" s="59">
        <f>IF($C295&lt;&gt;0,SUM($CK296:CU296),0)</f>
        <v>0</v>
      </c>
      <c r="DR295" s="59">
        <f>IF($C295&lt;&gt;0,SUM($CK296:CV296),0)</f>
        <v>0</v>
      </c>
      <c r="DS295" s="59">
        <f>IF($C295&lt;&gt;0,SUM($CK296:CW296),0)</f>
        <v>0</v>
      </c>
      <c r="DT295" s="59">
        <f>IF($C295&lt;&gt;0,SUM($CK296:CX296),0)</f>
        <v>0</v>
      </c>
      <c r="DU295" s="59">
        <f>IF($C295&lt;&gt;0,SUM($CK296:CY296),0)</f>
        <v>0</v>
      </c>
      <c r="DV295" s="59">
        <f>IF($C295&lt;&gt;0,SUM($CK296:CZ296),0)</f>
        <v>0</v>
      </c>
      <c r="DW295" s="59">
        <f>IF($C295&lt;&gt;0,SUM($CK296:DA296),0)</f>
        <v>0</v>
      </c>
      <c r="DX295" s="59">
        <f>IF($C295&lt;&gt;0,SUM($CK296:DB296),0)</f>
        <v>0</v>
      </c>
      <c r="DY295" s="952" t="str">
        <f t="shared" si="220"/>
        <v/>
      </c>
    </row>
    <row r="296" spans="1:129" ht="13.5" hidden="1" thickBot="1">
      <c r="A296" s="3" t="str">
        <f t="shared" si="221"/>
        <v/>
      </c>
      <c r="B296" s="805">
        <f>Dados_GLOBAL_Inicial!E296</f>
        <v>0</v>
      </c>
      <c r="C296" s="956">
        <f>IF(IFERROR(VALUE(Dados_GLOBAL_Inicial!F296),0)=0,0,Dados_GLOBAL_Inicial!F296)</f>
        <v>0</v>
      </c>
      <c r="D296" s="957">
        <f>Dados_GLOBAL_Inicial!G296</f>
        <v>0</v>
      </c>
      <c r="E296" s="957" t="str">
        <f>IF(IFERROR(VLOOKUP(F296,Cod_Gde_Itens!$A$1:$B$80,2,FALSE),0)&gt;549,IFERROR(VLOOKUP(F296,Cod_Gde_Itens!$A$1:$B$80,2,FALSE),0),IF(Dados_GLOBAL_Inicial!H296=0,"",Dados_GLOBAL_Inicial!H296))</f>
        <v/>
      </c>
      <c r="F296" s="958">
        <f>Dados_GLOBAL_Inicial!I296</f>
        <v>0</v>
      </c>
      <c r="G296" s="824">
        <f>Dados_GLOBAL_Inicial!J296</f>
        <v>0</v>
      </c>
      <c r="H296" s="454">
        <f>Dados_GLOBAL_Inicial!K296</f>
        <v>0</v>
      </c>
      <c r="I296" s="970">
        <f>SUM('MEDIÇÃO_OBJETO (1)'!I296)</f>
        <v>0</v>
      </c>
      <c r="J296" s="455">
        <f t="shared" si="222"/>
        <v>0</v>
      </c>
      <c r="K296" s="451">
        <f t="shared" si="223"/>
        <v>0</v>
      </c>
      <c r="L296" s="452">
        <f t="shared" si="224"/>
        <v>0</v>
      </c>
      <c r="M296" s="809">
        <f t="shared" si="225"/>
        <v>0</v>
      </c>
      <c r="N296" s="810">
        <f>IF(IFERROR(VALUE(Dados_GLOBAL_Inicial!L296),0)=0,0,Dados_GLOBAL_Inicial!L296)</f>
        <v>0</v>
      </c>
      <c r="O296" s="812">
        <f>SUM('MEDIÇÃO_OBJETO (1)'!O296)</f>
        <v>0</v>
      </c>
      <c r="P296" s="812">
        <f>SUM('MEDIÇÃO_OBJETO (1)'!P296)</f>
        <v>0</v>
      </c>
      <c r="Q296" s="813">
        <f t="shared" si="226"/>
        <v>0</v>
      </c>
      <c r="R296" s="951"/>
      <c r="S296" s="815">
        <f>SUM('MEDIÇÃO_OBJETO (1)'!S296)</f>
        <v>0</v>
      </c>
      <c r="T296" s="815">
        <f>SUM('MEDIÇÃO_OBJETO (1)'!T296)</f>
        <v>0</v>
      </c>
      <c r="V296" s="19"/>
      <c r="W296" s="978">
        <f t="shared" si="227"/>
        <v>0</v>
      </c>
      <c r="X296" s="816">
        <f t="shared" si="228"/>
        <v>0</v>
      </c>
      <c r="Y296" s="816">
        <f t="shared" si="229"/>
        <v>0</v>
      </c>
      <c r="Z296" s="817">
        <f t="shared" si="230"/>
        <v>0</v>
      </c>
      <c r="AB296" s="453">
        <f t="shared" si="217"/>
        <v>0</v>
      </c>
      <c r="AC296" s="14">
        <f t="shared" si="231"/>
        <v>0</v>
      </c>
      <c r="AD296" s="819"/>
      <c r="AE296" s="631">
        <f t="shared" si="218"/>
        <v>0</v>
      </c>
      <c r="AF296" s="818">
        <f>SUM('MEDIÇÃO_OBJETO (1)'!AG296)</f>
        <v>0</v>
      </c>
      <c r="AG296" s="541">
        <f>SUM('MEDIÇÃO_OBJETO (1)'!AH296)</f>
        <v>0</v>
      </c>
      <c r="AH296" s="541">
        <f>SUM('MEDIÇÃO_OBJETO (1)'!AI296)</f>
        <v>0</v>
      </c>
      <c r="AI296" s="541">
        <f>SUM('MEDIÇÃO_OBJETO (1)'!AJ296)</f>
        <v>0</v>
      </c>
      <c r="AJ296" s="541">
        <f>SUM('MEDIÇÃO_OBJETO (1)'!AK296)</f>
        <v>0</v>
      </c>
      <c r="AK296" s="541">
        <f>SUM('MEDIÇÃO_OBJETO (1)'!AL296)</f>
        <v>0</v>
      </c>
      <c r="AL296" s="541">
        <f>SUM('MEDIÇÃO_OBJETO (1)'!AM296)</f>
        <v>0</v>
      </c>
      <c r="AM296" s="541">
        <f>SUM('MEDIÇÃO_OBJETO (1)'!AN296)</f>
        <v>0</v>
      </c>
      <c r="AN296" s="541">
        <f>SUM('MEDIÇÃO_OBJETO (1)'!AO296)</f>
        <v>0</v>
      </c>
      <c r="AO296" s="541">
        <f>SUM('MEDIÇÃO_OBJETO (1)'!AP296)</f>
        <v>0</v>
      </c>
      <c r="AP296" s="541">
        <f>SUM('MEDIÇÃO_OBJETO (1)'!AQ296)</f>
        <v>0</v>
      </c>
      <c r="AQ296" s="541">
        <f>SUM('MEDIÇÃO_OBJETO (1)'!AR296)</f>
        <v>0</v>
      </c>
      <c r="AR296" s="541">
        <f>SUM('MEDIÇÃO_OBJETO (1)'!AS296)</f>
        <v>0</v>
      </c>
      <c r="AS296" s="541">
        <f>SUM('MEDIÇÃO_OBJETO (1)'!AT296)</f>
        <v>0</v>
      </c>
      <c r="AT296" s="541">
        <f>SUM('MEDIÇÃO_OBJETO (1)'!AU296)</f>
        <v>0</v>
      </c>
      <c r="AU296" s="541">
        <f>SUM('MEDIÇÃO_OBJETO (1)'!AV296)</f>
        <v>0</v>
      </c>
      <c r="AV296" s="541">
        <f>SUM('MEDIÇÃO_OBJETO (1)'!AW296)</f>
        <v>0</v>
      </c>
      <c r="AW296" s="541">
        <f>SUM('MEDIÇÃO_OBJETO (1)'!AX296)</f>
        <v>0</v>
      </c>
      <c r="AX296" s="977"/>
      <c r="BN296" s="992">
        <f t="shared" si="232"/>
        <v>0</v>
      </c>
      <c r="BO296" s="538">
        <f t="shared" si="219"/>
        <v>0</v>
      </c>
      <c r="BP296" s="987">
        <f>IF(RESUMO_GLOBAL!$X$53="a",ROUND(AF296*$N296,RESUMO_GLOBAL!$X$54),IF(RESUMO_GLOBAL!$X$53="t",TRUNC(AF296*$N296,RESUMO_GLOBAL!$X$54),AF296*$N296))</f>
        <v>0</v>
      </c>
      <c r="BQ296" s="987">
        <f>IF(RESUMO_GLOBAL!$X$53="a",ROUND(AG296*$N296,RESUMO_GLOBAL!$X$54),IF(RESUMO_GLOBAL!$X$53="t",TRUNC(AG296*$N296,RESUMO_GLOBAL!$X$54),AG296*$N296))</f>
        <v>0</v>
      </c>
      <c r="BR296" s="987">
        <f>IF(RESUMO_GLOBAL!$X$53="a",ROUND(AH296*$N296,RESUMO_GLOBAL!$X$54),IF(RESUMO_GLOBAL!$X$53="t",TRUNC(AH296*$N296,RESUMO_GLOBAL!$X$54),AH296*$N296))</f>
        <v>0</v>
      </c>
      <c r="BS296" s="987">
        <f>IF(RESUMO_GLOBAL!$X$53="a",ROUND(AI296*$N296,RESUMO_GLOBAL!$X$54),IF(RESUMO_GLOBAL!$X$53="t",TRUNC(AI296*$N296,RESUMO_GLOBAL!$X$54),AI296*$N296))</f>
        <v>0</v>
      </c>
      <c r="BT296" s="987">
        <f>IF(RESUMO_GLOBAL!$X$53="a",ROUND(AJ296*$N296,RESUMO_GLOBAL!$X$54),IF(RESUMO_GLOBAL!$X$53="t",TRUNC(AJ296*$N296,RESUMO_GLOBAL!$X$54),AJ296*$N296))</f>
        <v>0</v>
      </c>
      <c r="BU296" s="987">
        <f>IF(RESUMO_GLOBAL!$X$53="a",ROUND(AK296*$N296,RESUMO_GLOBAL!$X$54),IF(RESUMO_GLOBAL!$X$53="t",TRUNC(AK296*$N296,RESUMO_GLOBAL!$X$54),AK296*$N296))</f>
        <v>0</v>
      </c>
      <c r="BV296" s="987">
        <f>IF(RESUMO_GLOBAL!$X$53="a",ROUND(AL296*$N296,RESUMO_GLOBAL!$X$54),IF(RESUMO_GLOBAL!$X$53="t",TRUNC(AL296*$N296,RESUMO_GLOBAL!$X$54),AL296*$N296))</f>
        <v>0</v>
      </c>
      <c r="BW296" s="987">
        <f>IF(RESUMO_GLOBAL!$X$53="a",ROUND(AM296*$N296,RESUMO_GLOBAL!$X$54),IF(RESUMO_GLOBAL!$X$53="t",TRUNC(AM296*$N296,RESUMO_GLOBAL!$X$54),AM296*$N296))</f>
        <v>0</v>
      </c>
      <c r="BX296" s="987">
        <f>IF(RESUMO_GLOBAL!$X$53="a",ROUND(AN296*$N296,RESUMO_GLOBAL!$X$54),IF(RESUMO_GLOBAL!$X$53="t",TRUNC(AN296*$N296,RESUMO_GLOBAL!$X$54),AN296*$N296))</f>
        <v>0</v>
      </c>
      <c r="BY296" s="987">
        <f>IF(RESUMO_GLOBAL!$X$53="a",ROUND(AO296*$N296,RESUMO_GLOBAL!$X$54),IF(RESUMO_GLOBAL!$X$53="t",TRUNC(AO296*$N296,RESUMO_GLOBAL!$X$54),AO296*$N296))</f>
        <v>0</v>
      </c>
      <c r="BZ296" s="987">
        <f>IF(RESUMO_GLOBAL!$X$53="a",ROUND(AP296*$N296,RESUMO_GLOBAL!$X$54),IF(RESUMO_GLOBAL!$X$53="t",TRUNC(AP296*$N296,RESUMO_GLOBAL!$X$54),AP296*$N296))</f>
        <v>0</v>
      </c>
      <c r="CA296" s="987">
        <f>IF(RESUMO_GLOBAL!$X$53="a",ROUND(AQ296*$N296,RESUMO_GLOBAL!$X$54),IF(RESUMO_GLOBAL!$X$53="t",TRUNC(AQ296*$N296,RESUMO_GLOBAL!$X$54),AQ296*$N296))</f>
        <v>0</v>
      </c>
      <c r="CB296" s="987">
        <f>IF(RESUMO_GLOBAL!$X$53="a",ROUND(AR296*$N296,RESUMO_GLOBAL!$X$54),IF(RESUMO_GLOBAL!$X$53="t",TRUNC(AR296*$N296,RESUMO_GLOBAL!$X$54),AR296*$N296))</f>
        <v>0</v>
      </c>
      <c r="CC296" s="987">
        <f>IF(RESUMO_GLOBAL!$X$53="a",ROUND(AS296*$N296,RESUMO_GLOBAL!$X$54),IF(RESUMO_GLOBAL!$X$53="t",TRUNC(AS296*$N296,RESUMO_GLOBAL!$X$54),AS296*$N296))</f>
        <v>0</v>
      </c>
      <c r="CD296" s="987">
        <f>IF(RESUMO_GLOBAL!$X$53="a",ROUND(AT296*$N296,RESUMO_GLOBAL!$X$54),IF(RESUMO_GLOBAL!$X$53="t",TRUNC(AT296*$N296,RESUMO_GLOBAL!$X$54),AT296*$N296))</f>
        <v>0</v>
      </c>
      <c r="CE296" s="987">
        <f>IF(RESUMO_GLOBAL!$X$53="a",ROUND(AU296*$N296,RESUMO_GLOBAL!$X$54),IF(RESUMO_GLOBAL!$X$53="t",TRUNC(AU296*$N296,RESUMO_GLOBAL!$X$54),AU296*$N296))</f>
        <v>0</v>
      </c>
      <c r="CF296" s="987">
        <f>IF(RESUMO_GLOBAL!$X$53="a",ROUND(AV296*$N296,RESUMO_GLOBAL!$X$54),IF(RESUMO_GLOBAL!$X$53="t",TRUNC(AV296*$N296,RESUMO_GLOBAL!$X$54),AV296*$N296))</f>
        <v>0</v>
      </c>
      <c r="CG296" s="987">
        <f>IF(RESUMO_GLOBAL!$X$53="a",ROUND(AW296*$N296,RESUMO_GLOBAL!$X$54),IF(RESUMO_GLOBAL!$X$53="t",TRUNC(AW296*$N296,RESUMO_GLOBAL!$X$54),AW296*$N296))</f>
        <v>0</v>
      </c>
      <c r="CK296" s="59">
        <f t="shared" si="198"/>
        <v>0</v>
      </c>
      <c r="CL296" s="59">
        <f t="shared" si="199"/>
        <v>0</v>
      </c>
      <c r="CM296" s="59">
        <f t="shared" si="200"/>
        <v>0</v>
      </c>
      <c r="CN296" s="59">
        <f t="shared" si="201"/>
        <v>0</v>
      </c>
      <c r="CO296" s="59">
        <f t="shared" si="202"/>
        <v>0</v>
      </c>
      <c r="CP296" s="59">
        <f t="shared" si="203"/>
        <v>0</v>
      </c>
      <c r="CQ296" s="59">
        <f t="shared" si="204"/>
        <v>0</v>
      </c>
      <c r="CR296" s="59">
        <f t="shared" si="205"/>
        <v>0</v>
      </c>
      <c r="CS296" s="59">
        <f t="shared" si="206"/>
        <v>0</v>
      </c>
      <c r="CT296" s="59">
        <f t="shared" si="207"/>
        <v>0</v>
      </c>
      <c r="CU296" s="59">
        <f t="shared" si="208"/>
        <v>0</v>
      </c>
      <c r="CV296" s="59">
        <f t="shared" si="209"/>
        <v>0</v>
      </c>
      <c r="CW296" s="59">
        <f t="shared" si="210"/>
        <v>0</v>
      </c>
      <c r="CX296" s="59">
        <f t="shared" si="211"/>
        <v>0</v>
      </c>
      <c r="CY296" s="59">
        <f t="shared" si="212"/>
        <v>0</v>
      </c>
      <c r="CZ296" s="59">
        <f t="shared" si="213"/>
        <v>0</v>
      </c>
      <c r="DA296" s="59">
        <f t="shared" si="214"/>
        <v>0</v>
      </c>
      <c r="DB296" s="59">
        <f t="shared" si="215"/>
        <v>0</v>
      </c>
      <c r="DE296">
        <f t="shared" si="197"/>
        <v>291</v>
      </c>
      <c r="DF296" t="str">
        <f t="shared" si="216"/>
        <v/>
      </c>
      <c r="DG296" s="59">
        <f>IF($C296&lt;&gt;0,SUM($CK297:CK297),0)</f>
        <v>0</v>
      </c>
      <c r="DH296" s="59">
        <f>IF($C296&lt;&gt;0,SUM($CK297:CL297),0)</f>
        <v>0</v>
      </c>
      <c r="DI296" s="59">
        <f>IF($C296&lt;&gt;0,SUM($CK297:CM297),0)</f>
        <v>0</v>
      </c>
      <c r="DJ296" s="59">
        <f>IF($C296&lt;&gt;0,SUM($CK297:CN297),0)</f>
        <v>0</v>
      </c>
      <c r="DK296" s="59">
        <f>IF($C296&lt;&gt;0,SUM($CK297:CO297),0)</f>
        <v>0</v>
      </c>
      <c r="DL296" s="59">
        <f>IF($C296&lt;&gt;0,SUM($CK297:CP297),0)</f>
        <v>0</v>
      </c>
      <c r="DM296" s="59">
        <f>IF($C296&lt;&gt;0,SUM($CK297:CQ297),0)</f>
        <v>0</v>
      </c>
      <c r="DN296" s="59">
        <f>IF($C296&lt;&gt;0,SUM($CK297:CR297),0)</f>
        <v>0</v>
      </c>
      <c r="DO296" s="59">
        <f>IF($C296&lt;&gt;0,SUM($CK297:CS297),0)</f>
        <v>0</v>
      </c>
      <c r="DP296" s="59">
        <f>IF($C296&lt;&gt;0,SUM($CK297:CT297),0)</f>
        <v>0</v>
      </c>
      <c r="DQ296" s="59">
        <f>IF($C296&lt;&gt;0,SUM($CK297:CU297),0)</f>
        <v>0</v>
      </c>
      <c r="DR296" s="59">
        <f>IF($C296&lt;&gt;0,SUM($CK297:CV297),0)</f>
        <v>0</v>
      </c>
      <c r="DS296" s="59">
        <f>IF($C296&lt;&gt;0,SUM($CK297:CW297),0)</f>
        <v>0</v>
      </c>
      <c r="DT296" s="59">
        <f>IF($C296&lt;&gt;0,SUM($CK297:CX297),0)</f>
        <v>0</v>
      </c>
      <c r="DU296" s="59">
        <f>IF($C296&lt;&gt;0,SUM($CK297:CY297),0)</f>
        <v>0</v>
      </c>
      <c r="DV296" s="59">
        <f>IF($C296&lt;&gt;0,SUM($CK297:CZ297),0)</f>
        <v>0</v>
      </c>
      <c r="DW296" s="59">
        <f>IF($C296&lt;&gt;0,SUM($CK297:DA297),0)</f>
        <v>0</v>
      </c>
      <c r="DX296" s="59">
        <f>IF($C296&lt;&gt;0,SUM($CK297:DB297),0)</f>
        <v>0</v>
      </c>
      <c r="DY296" s="952" t="str">
        <f t="shared" si="220"/>
        <v/>
      </c>
    </row>
    <row r="297" spans="1:129" ht="13.5" hidden="1" thickBot="1">
      <c r="A297" s="3" t="str">
        <f t="shared" si="221"/>
        <v/>
      </c>
      <c r="B297" s="805">
        <f>Dados_GLOBAL_Inicial!E297</f>
        <v>0</v>
      </c>
      <c r="C297" s="953">
        <f>IF(IFERROR(VALUE(Dados_GLOBAL_Inicial!F297),0)=0,0,Dados_GLOBAL_Inicial!F297)</f>
        <v>0</v>
      </c>
      <c r="D297" s="830">
        <f>Dados_GLOBAL_Inicial!G297</f>
        <v>0</v>
      </c>
      <c r="E297" s="830" t="str">
        <f>IF(IFERROR(VLOOKUP(F297,Cod_Gde_Itens!$A$1:$B$80,2,FALSE),0)&gt;549,IFERROR(VLOOKUP(F297,Cod_Gde_Itens!$A$1:$B$80,2,FALSE),0),IF(Dados_GLOBAL_Inicial!H297=0,"",Dados_GLOBAL_Inicial!H297))</f>
        <v/>
      </c>
      <c r="F297" s="823">
        <f>Dados_GLOBAL_Inicial!I297</f>
        <v>0</v>
      </c>
      <c r="G297" s="824">
        <f>Dados_GLOBAL_Inicial!J297</f>
        <v>0</v>
      </c>
      <c r="H297" s="454">
        <f>Dados_GLOBAL_Inicial!K297</f>
        <v>0</v>
      </c>
      <c r="I297" s="970">
        <f>SUM('MEDIÇÃO_OBJETO (1)'!I297)</f>
        <v>0</v>
      </c>
      <c r="J297" s="455">
        <f t="shared" si="222"/>
        <v>0</v>
      </c>
      <c r="K297" s="451">
        <f t="shared" si="223"/>
        <v>0</v>
      </c>
      <c r="L297" s="452">
        <f t="shared" si="224"/>
        <v>0</v>
      </c>
      <c r="M297" s="809">
        <f t="shared" si="225"/>
        <v>0</v>
      </c>
      <c r="N297" s="810">
        <f>IF(IFERROR(VALUE(Dados_GLOBAL_Inicial!L297),0)=0,0,Dados_GLOBAL_Inicial!L297)</f>
        <v>0</v>
      </c>
      <c r="O297" s="812">
        <f>SUM('MEDIÇÃO_OBJETO (1)'!O297)</f>
        <v>0</v>
      </c>
      <c r="P297" s="812">
        <f>SUM('MEDIÇÃO_OBJETO (1)'!P297)</f>
        <v>0</v>
      </c>
      <c r="Q297" s="813">
        <f t="shared" si="226"/>
        <v>0</v>
      </c>
      <c r="R297" s="951"/>
      <c r="S297" s="815">
        <f>SUM('MEDIÇÃO_OBJETO (1)'!S297)</f>
        <v>0</v>
      </c>
      <c r="T297" s="815">
        <f>SUM('MEDIÇÃO_OBJETO (1)'!T297)</f>
        <v>0</v>
      </c>
      <c r="V297" s="19"/>
      <c r="W297" s="978">
        <f t="shared" si="227"/>
        <v>0</v>
      </c>
      <c r="X297" s="816">
        <f t="shared" si="228"/>
        <v>0</v>
      </c>
      <c r="Y297" s="816">
        <f t="shared" si="229"/>
        <v>0</v>
      </c>
      <c r="Z297" s="817">
        <f t="shared" si="230"/>
        <v>0</v>
      </c>
      <c r="AB297" s="453">
        <f t="shared" si="217"/>
        <v>0</v>
      </c>
      <c r="AC297" s="14">
        <f t="shared" si="231"/>
        <v>0</v>
      </c>
      <c r="AD297" s="819"/>
      <c r="AE297" s="631">
        <f t="shared" si="218"/>
        <v>0</v>
      </c>
      <c r="AF297" s="818">
        <f>SUM('MEDIÇÃO_OBJETO (1)'!AG297)</f>
        <v>0</v>
      </c>
      <c r="AG297" s="541">
        <f>SUM('MEDIÇÃO_OBJETO (1)'!AH297)</f>
        <v>0</v>
      </c>
      <c r="AH297" s="541">
        <f>SUM('MEDIÇÃO_OBJETO (1)'!AI297)</f>
        <v>0</v>
      </c>
      <c r="AI297" s="541">
        <f>SUM('MEDIÇÃO_OBJETO (1)'!AJ297)</f>
        <v>0</v>
      </c>
      <c r="AJ297" s="541">
        <f>SUM('MEDIÇÃO_OBJETO (1)'!AK297)</f>
        <v>0</v>
      </c>
      <c r="AK297" s="541">
        <f>SUM('MEDIÇÃO_OBJETO (1)'!AL297)</f>
        <v>0</v>
      </c>
      <c r="AL297" s="541">
        <f>SUM('MEDIÇÃO_OBJETO (1)'!AM297)</f>
        <v>0</v>
      </c>
      <c r="AM297" s="541">
        <f>SUM('MEDIÇÃO_OBJETO (1)'!AN297)</f>
        <v>0</v>
      </c>
      <c r="AN297" s="541">
        <f>SUM('MEDIÇÃO_OBJETO (1)'!AO297)</f>
        <v>0</v>
      </c>
      <c r="AO297" s="541">
        <f>SUM('MEDIÇÃO_OBJETO (1)'!AP297)</f>
        <v>0</v>
      </c>
      <c r="AP297" s="541">
        <f>SUM('MEDIÇÃO_OBJETO (1)'!AQ297)</f>
        <v>0</v>
      </c>
      <c r="AQ297" s="541">
        <f>SUM('MEDIÇÃO_OBJETO (1)'!AR297)</f>
        <v>0</v>
      </c>
      <c r="AR297" s="541">
        <f>SUM('MEDIÇÃO_OBJETO (1)'!AS297)</f>
        <v>0</v>
      </c>
      <c r="AS297" s="541">
        <f>SUM('MEDIÇÃO_OBJETO (1)'!AT297)</f>
        <v>0</v>
      </c>
      <c r="AT297" s="541">
        <f>SUM('MEDIÇÃO_OBJETO (1)'!AU297)</f>
        <v>0</v>
      </c>
      <c r="AU297" s="541">
        <f>SUM('MEDIÇÃO_OBJETO (1)'!AV297)</f>
        <v>0</v>
      </c>
      <c r="AV297" s="541">
        <f>SUM('MEDIÇÃO_OBJETO (1)'!AW297)</f>
        <v>0</v>
      </c>
      <c r="AW297" s="541">
        <f>SUM('MEDIÇÃO_OBJETO (1)'!AX297)</f>
        <v>0</v>
      </c>
      <c r="AX297" s="977"/>
      <c r="BN297" s="992">
        <f t="shared" si="232"/>
        <v>0</v>
      </c>
      <c r="BO297" s="538">
        <f t="shared" si="219"/>
        <v>0</v>
      </c>
      <c r="BP297" s="987">
        <f>IF(RESUMO_GLOBAL!$X$53="a",ROUND(AF297*$N297,RESUMO_GLOBAL!$X$54),IF(RESUMO_GLOBAL!$X$53="t",TRUNC(AF297*$N297,RESUMO_GLOBAL!$X$54),AF297*$N297))</f>
        <v>0</v>
      </c>
      <c r="BQ297" s="987">
        <f>IF(RESUMO_GLOBAL!$X$53="a",ROUND(AG297*$N297,RESUMO_GLOBAL!$X$54),IF(RESUMO_GLOBAL!$X$53="t",TRUNC(AG297*$N297,RESUMO_GLOBAL!$X$54),AG297*$N297))</f>
        <v>0</v>
      </c>
      <c r="BR297" s="987">
        <f>IF(RESUMO_GLOBAL!$X$53="a",ROUND(AH297*$N297,RESUMO_GLOBAL!$X$54),IF(RESUMO_GLOBAL!$X$53="t",TRUNC(AH297*$N297,RESUMO_GLOBAL!$X$54),AH297*$N297))</f>
        <v>0</v>
      </c>
      <c r="BS297" s="987">
        <f>IF(RESUMO_GLOBAL!$X$53="a",ROUND(AI297*$N297,RESUMO_GLOBAL!$X$54),IF(RESUMO_GLOBAL!$X$53="t",TRUNC(AI297*$N297,RESUMO_GLOBAL!$X$54),AI297*$N297))</f>
        <v>0</v>
      </c>
      <c r="BT297" s="987">
        <f>IF(RESUMO_GLOBAL!$X$53="a",ROUND(AJ297*$N297,RESUMO_GLOBAL!$X$54),IF(RESUMO_GLOBAL!$X$53="t",TRUNC(AJ297*$N297,RESUMO_GLOBAL!$X$54),AJ297*$N297))</f>
        <v>0</v>
      </c>
      <c r="BU297" s="987">
        <f>IF(RESUMO_GLOBAL!$X$53="a",ROUND(AK297*$N297,RESUMO_GLOBAL!$X$54),IF(RESUMO_GLOBAL!$X$53="t",TRUNC(AK297*$N297,RESUMO_GLOBAL!$X$54),AK297*$N297))</f>
        <v>0</v>
      </c>
      <c r="BV297" s="987">
        <f>IF(RESUMO_GLOBAL!$X$53="a",ROUND(AL297*$N297,RESUMO_GLOBAL!$X$54),IF(RESUMO_GLOBAL!$X$53="t",TRUNC(AL297*$N297,RESUMO_GLOBAL!$X$54),AL297*$N297))</f>
        <v>0</v>
      </c>
      <c r="BW297" s="987">
        <f>IF(RESUMO_GLOBAL!$X$53="a",ROUND(AM297*$N297,RESUMO_GLOBAL!$X$54),IF(RESUMO_GLOBAL!$X$53="t",TRUNC(AM297*$N297,RESUMO_GLOBAL!$X$54),AM297*$N297))</f>
        <v>0</v>
      </c>
      <c r="BX297" s="987">
        <f>IF(RESUMO_GLOBAL!$X$53="a",ROUND(AN297*$N297,RESUMO_GLOBAL!$X$54),IF(RESUMO_GLOBAL!$X$53="t",TRUNC(AN297*$N297,RESUMO_GLOBAL!$X$54),AN297*$N297))</f>
        <v>0</v>
      </c>
      <c r="BY297" s="987">
        <f>IF(RESUMO_GLOBAL!$X$53="a",ROUND(AO297*$N297,RESUMO_GLOBAL!$X$54),IF(RESUMO_GLOBAL!$X$53="t",TRUNC(AO297*$N297,RESUMO_GLOBAL!$X$54),AO297*$N297))</f>
        <v>0</v>
      </c>
      <c r="BZ297" s="987">
        <f>IF(RESUMO_GLOBAL!$X$53="a",ROUND(AP297*$N297,RESUMO_GLOBAL!$X$54),IF(RESUMO_GLOBAL!$X$53="t",TRUNC(AP297*$N297,RESUMO_GLOBAL!$X$54),AP297*$N297))</f>
        <v>0</v>
      </c>
      <c r="CA297" s="987">
        <f>IF(RESUMO_GLOBAL!$X$53="a",ROUND(AQ297*$N297,RESUMO_GLOBAL!$X$54),IF(RESUMO_GLOBAL!$X$53="t",TRUNC(AQ297*$N297,RESUMO_GLOBAL!$X$54),AQ297*$N297))</f>
        <v>0</v>
      </c>
      <c r="CB297" s="987">
        <f>IF(RESUMO_GLOBAL!$X$53="a",ROUND(AR297*$N297,RESUMO_GLOBAL!$X$54),IF(RESUMO_GLOBAL!$X$53="t",TRUNC(AR297*$N297,RESUMO_GLOBAL!$X$54),AR297*$N297))</f>
        <v>0</v>
      </c>
      <c r="CC297" s="987">
        <f>IF(RESUMO_GLOBAL!$X$53="a",ROUND(AS297*$N297,RESUMO_GLOBAL!$X$54),IF(RESUMO_GLOBAL!$X$53="t",TRUNC(AS297*$N297,RESUMO_GLOBAL!$X$54),AS297*$N297))</f>
        <v>0</v>
      </c>
      <c r="CD297" s="987">
        <f>IF(RESUMO_GLOBAL!$X$53="a",ROUND(AT297*$N297,RESUMO_GLOBAL!$X$54),IF(RESUMO_GLOBAL!$X$53="t",TRUNC(AT297*$N297,RESUMO_GLOBAL!$X$54),AT297*$N297))</f>
        <v>0</v>
      </c>
      <c r="CE297" s="987">
        <f>IF(RESUMO_GLOBAL!$X$53="a",ROUND(AU297*$N297,RESUMO_GLOBAL!$X$54),IF(RESUMO_GLOBAL!$X$53="t",TRUNC(AU297*$N297,RESUMO_GLOBAL!$X$54),AU297*$N297))</f>
        <v>0</v>
      </c>
      <c r="CF297" s="987">
        <f>IF(RESUMO_GLOBAL!$X$53="a",ROUND(AV297*$N297,RESUMO_GLOBAL!$X$54),IF(RESUMO_GLOBAL!$X$53="t",TRUNC(AV297*$N297,RESUMO_GLOBAL!$X$54),AV297*$N297))</f>
        <v>0</v>
      </c>
      <c r="CG297" s="987">
        <f>IF(RESUMO_GLOBAL!$X$53="a",ROUND(AW297*$N297,RESUMO_GLOBAL!$X$54),IF(RESUMO_GLOBAL!$X$53="t",TRUNC(AW297*$N297,RESUMO_GLOBAL!$X$54),AW297*$N297))</f>
        <v>0</v>
      </c>
      <c r="CK297" s="59">
        <f t="shared" si="198"/>
        <v>0</v>
      </c>
      <c r="CL297" s="59">
        <f t="shared" si="199"/>
        <v>0</v>
      </c>
      <c r="CM297" s="59">
        <f t="shared" si="200"/>
        <v>0</v>
      </c>
      <c r="CN297" s="59">
        <f t="shared" si="201"/>
        <v>0</v>
      </c>
      <c r="CO297" s="59">
        <f t="shared" si="202"/>
        <v>0</v>
      </c>
      <c r="CP297" s="59">
        <f t="shared" si="203"/>
        <v>0</v>
      </c>
      <c r="CQ297" s="59">
        <f t="shared" si="204"/>
        <v>0</v>
      </c>
      <c r="CR297" s="59">
        <f t="shared" si="205"/>
        <v>0</v>
      </c>
      <c r="CS297" s="59">
        <f t="shared" si="206"/>
        <v>0</v>
      </c>
      <c r="CT297" s="59">
        <f t="shared" si="207"/>
        <v>0</v>
      </c>
      <c r="CU297" s="59">
        <f t="shared" si="208"/>
        <v>0</v>
      </c>
      <c r="CV297" s="59">
        <f t="shared" si="209"/>
        <v>0</v>
      </c>
      <c r="CW297" s="59">
        <f t="shared" si="210"/>
        <v>0</v>
      </c>
      <c r="CX297" s="59">
        <f t="shared" si="211"/>
        <v>0</v>
      </c>
      <c r="CY297" s="59">
        <f t="shared" si="212"/>
        <v>0</v>
      </c>
      <c r="CZ297" s="59">
        <f t="shared" si="213"/>
        <v>0</v>
      </c>
      <c r="DA297" s="59">
        <f t="shared" si="214"/>
        <v>0</v>
      </c>
      <c r="DB297" s="59">
        <f t="shared" si="215"/>
        <v>0</v>
      </c>
      <c r="DE297">
        <f t="shared" si="197"/>
        <v>292</v>
      </c>
      <c r="DF297" t="str">
        <f t="shared" si="216"/>
        <v/>
      </c>
      <c r="DG297" s="59">
        <f>IF($C297&lt;&gt;0,SUM($CK298:CK298),0)</f>
        <v>0</v>
      </c>
      <c r="DH297" s="59">
        <f>IF($C297&lt;&gt;0,SUM($CK298:CL298),0)</f>
        <v>0</v>
      </c>
      <c r="DI297" s="59">
        <f>IF($C297&lt;&gt;0,SUM($CK298:CM298),0)</f>
        <v>0</v>
      </c>
      <c r="DJ297" s="59">
        <f>IF($C297&lt;&gt;0,SUM($CK298:CN298),0)</f>
        <v>0</v>
      </c>
      <c r="DK297" s="59">
        <f>IF($C297&lt;&gt;0,SUM($CK298:CO298),0)</f>
        <v>0</v>
      </c>
      <c r="DL297" s="59">
        <f>IF($C297&lt;&gt;0,SUM($CK298:CP298),0)</f>
        <v>0</v>
      </c>
      <c r="DM297" s="59">
        <f>IF($C297&lt;&gt;0,SUM($CK298:CQ298),0)</f>
        <v>0</v>
      </c>
      <c r="DN297" s="59">
        <f>IF($C297&lt;&gt;0,SUM($CK298:CR298),0)</f>
        <v>0</v>
      </c>
      <c r="DO297" s="59">
        <f>IF($C297&lt;&gt;0,SUM($CK298:CS298),0)</f>
        <v>0</v>
      </c>
      <c r="DP297" s="59">
        <f>IF($C297&lt;&gt;0,SUM($CK298:CT298),0)</f>
        <v>0</v>
      </c>
      <c r="DQ297" s="59">
        <f>IF($C297&lt;&gt;0,SUM($CK298:CU298),0)</f>
        <v>0</v>
      </c>
      <c r="DR297" s="59">
        <f>IF($C297&lt;&gt;0,SUM($CK298:CV298),0)</f>
        <v>0</v>
      </c>
      <c r="DS297" s="59">
        <f>IF($C297&lt;&gt;0,SUM($CK298:CW298),0)</f>
        <v>0</v>
      </c>
      <c r="DT297" s="59">
        <f>IF($C297&lt;&gt;0,SUM($CK298:CX298),0)</f>
        <v>0</v>
      </c>
      <c r="DU297" s="59">
        <f>IF($C297&lt;&gt;0,SUM($CK298:CY298),0)</f>
        <v>0</v>
      </c>
      <c r="DV297" s="59">
        <f>IF($C297&lt;&gt;0,SUM($CK298:CZ298),0)</f>
        <v>0</v>
      </c>
      <c r="DW297" s="59">
        <f>IF($C297&lt;&gt;0,SUM($CK298:DA298),0)</f>
        <v>0</v>
      </c>
      <c r="DX297" s="59">
        <f>IF($C297&lt;&gt;0,SUM($CK298:DB298),0)</f>
        <v>0</v>
      </c>
      <c r="DY297" s="952" t="str">
        <f t="shared" si="220"/>
        <v/>
      </c>
    </row>
    <row r="298" spans="1:129" ht="13.5" hidden="1" thickBot="1">
      <c r="A298" s="3" t="str">
        <f t="shared" si="221"/>
        <v/>
      </c>
      <c r="B298" s="805">
        <f>Dados_GLOBAL_Inicial!E298</f>
        <v>0</v>
      </c>
      <c r="C298" s="953">
        <f>IF(IFERROR(VALUE(Dados_GLOBAL_Inicial!F298),0)=0,0,Dados_GLOBAL_Inicial!F298)</f>
        <v>0</v>
      </c>
      <c r="D298" s="830">
        <f>Dados_GLOBAL_Inicial!G298</f>
        <v>0</v>
      </c>
      <c r="E298" s="830" t="str">
        <f>IF(IFERROR(VLOOKUP(F298,Cod_Gde_Itens!$A$1:$B$80,2,FALSE),0)&gt;549,IFERROR(VLOOKUP(F298,Cod_Gde_Itens!$A$1:$B$80,2,FALSE),0),IF(Dados_GLOBAL_Inicial!H298=0,"",Dados_GLOBAL_Inicial!H298))</f>
        <v/>
      </c>
      <c r="F298" s="823">
        <f>Dados_GLOBAL_Inicial!I298</f>
        <v>0</v>
      </c>
      <c r="G298" s="824">
        <f>Dados_GLOBAL_Inicial!J298</f>
        <v>0</v>
      </c>
      <c r="H298" s="454">
        <f>Dados_GLOBAL_Inicial!K298</f>
        <v>0</v>
      </c>
      <c r="I298" s="970">
        <f>SUM('MEDIÇÃO_OBJETO (1)'!I298)</f>
        <v>0</v>
      </c>
      <c r="J298" s="455">
        <f t="shared" si="222"/>
        <v>0</v>
      </c>
      <c r="K298" s="451">
        <f t="shared" si="223"/>
        <v>0</v>
      </c>
      <c r="L298" s="452">
        <f t="shared" si="224"/>
        <v>0</v>
      </c>
      <c r="M298" s="809">
        <f t="shared" si="225"/>
        <v>0</v>
      </c>
      <c r="N298" s="810">
        <f>IF(IFERROR(VALUE(Dados_GLOBAL_Inicial!L298),0)=0,0,Dados_GLOBAL_Inicial!L298)</f>
        <v>0</v>
      </c>
      <c r="O298" s="812">
        <f>SUM('MEDIÇÃO_OBJETO (1)'!O298)</f>
        <v>0</v>
      </c>
      <c r="P298" s="812">
        <f>SUM('MEDIÇÃO_OBJETO (1)'!P298)</f>
        <v>0</v>
      </c>
      <c r="Q298" s="813">
        <f t="shared" si="226"/>
        <v>0</v>
      </c>
      <c r="R298" s="951"/>
      <c r="S298" s="815">
        <f>SUM('MEDIÇÃO_OBJETO (1)'!S298)</f>
        <v>0</v>
      </c>
      <c r="T298" s="815">
        <f>SUM('MEDIÇÃO_OBJETO (1)'!T298)</f>
        <v>0</v>
      </c>
      <c r="V298" s="19"/>
      <c r="W298" s="978">
        <f t="shared" si="227"/>
        <v>0</v>
      </c>
      <c r="X298" s="816">
        <f t="shared" si="228"/>
        <v>0</v>
      </c>
      <c r="Y298" s="816">
        <f t="shared" si="229"/>
        <v>0</v>
      </c>
      <c r="Z298" s="817">
        <f t="shared" si="230"/>
        <v>0</v>
      </c>
      <c r="AB298" s="453">
        <f t="shared" si="217"/>
        <v>0</v>
      </c>
      <c r="AC298" s="14">
        <f t="shared" si="231"/>
        <v>0</v>
      </c>
      <c r="AD298" s="819"/>
      <c r="AE298" s="631">
        <f t="shared" si="218"/>
        <v>0</v>
      </c>
      <c r="AF298" s="818">
        <f>SUM('MEDIÇÃO_OBJETO (1)'!AG298)</f>
        <v>0</v>
      </c>
      <c r="AG298" s="541">
        <f>SUM('MEDIÇÃO_OBJETO (1)'!AH298)</f>
        <v>0</v>
      </c>
      <c r="AH298" s="541">
        <f>SUM('MEDIÇÃO_OBJETO (1)'!AI298)</f>
        <v>0</v>
      </c>
      <c r="AI298" s="541">
        <f>SUM('MEDIÇÃO_OBJETO (1)'!AJ298)</f>
        <v>0</v>
      </c>
      <c r="AJ298" s="541">
        <f>SUM('MEDIÇÃO_OBJETO (1)'!AK298)</f>
        <v>0</v>
      </c>
      <c r="AK298" s="541">
        <f>SUM('MEDIÇÃO_OBJETO (1)'!AL298)</f>
        <v>0</v>
      </c>
      <c r="AL298" s="541">
        <f>SUM('MEDIÇÃO_OBJETO (1)'!AM298)</f>
        <v>0</v>
      </c>
      <c r="AM298" s="541">
        <f>SUM('MEDIÇÃO_OBJETO (1)'!AN298)</f>
        <v>0</v>
      </c>
      <c r="AN298" s="541">
        <f>SUM('MEDIÇÃO_OBJETO (1)'!AO298)</f>
        <v>0</v>
      </c>
      <c r="AO298" s="541">
        <f>SUM('MEDIÇÃO_OBJETO (1)'!AP298)</f>
        <v>0</v>
      </c>
      <c r="AP298" s="541">
        <f>SUM('MEDIÇÃO_OBJETO (1)'!AQ298)</f>
        <v>0</v>
      </c>
      <c r="AQ298" s="541">
        <f>SUM('MEDIÇÃO_OBJETO (1)'!AR298)</f>
        <v>0</v>
      </c>
      <c r="AR298" s="541">
        <f>SUM('MEDIÇÃO_OBJETO (1)'!AS298)</f>
        <v>0</v>
      </c>
      <c r="AS298" s="541">
        <f>SUM('MEDIÇÃO_OBJETO (1)'!AT298)</f>
        <v>0</v>
      </c>
      <c r="AT298" s="541">
        <f>SUM('MEDIÇÃO_OBJETO (1)'!AU298)</f>
        <v>0</v>
      </c>
      <c r="AU298" s="541">
        <f>SUM('MEDIÇÃO_OBJETO (1)'!AV298)</f>
        <v>0</v>
      </c>
      <c r="AV298" s="541">
        <f>SUM('MEDIÇÃO_OBJETO (1)'!AW298)</f>
        <v>0</v>
      </c>
      <c r="AW298" s="541">
        <f>SUM('MEDIÇÃO_OBJETO (1)'!AX298)</f>
        <v>0</v>
      </c>
      <c r="AX298" s="977"/>
      <c r="BN298" s="992">
        <f t="shared" si="232"/>
        <v>0</v>
      </c>
      <c r="BO298" s="538">
        <f t="shared" si="219"/>
        <v>0</v>
      </c>
      <c r="BP298" s="987">
        <f>IF(RESUMO_GLOBAL!$X$53="a",ROUND(AF298*$N298,RESUMO_GLOBAL!$X$54),IF(RESUMO_GLOBAL!$X$53="t",TRUNC(AF298*$N298,RESUMO_GLOBAL!$X$54),AF298*$N298))</f>
        <v>0</v>
      </c>
      <c r="BQ298" s="987">
        <f>IF(RESUMO_GLOBAL!$X$53="a",ROUND(AG298*$N298,RESUMO_GLOBAL!$X$54),IF(RESUMO_GLOBAL!$X$53="t",TRUNC(AG298*$N298,RESUMO_GLOBAL!$X$54),AG298*$N298))</f>
        <v>0</v>
      </c>
      <c r="BR298" s="987">
        <f>IF(RESUMO_GLOBAL!$X$53="a",ROUND(AH298*$N298,RESUMO_GLOBAL!$X$54),IF(RESUMO_GLOBAL!$X$53="t",TRUNC(AH298*$N298,RESUMO_GLOBAL!$X$54),AH298*$N298))</f>
        <v>0</v>
      </c>
      <c r="BS298" s="987">
        <f>IF(RESUMO_GLOBAL!$X$53="a",ROUND(AI298*$N298,RESUMO_GLOBAL!$X$54),IF(RESUMO_GLOBAL!$X$53="t",TRUNC(AI298*$N298,RESUMO_GLOBAL!$X$54),AI298*$N298))</f>
        <v>0</v>
      </c>
      <c r="BT298" s="987">
        <f>IF(RESUMO_GLOBAL!$X$53="a",ROUND(AJ298*$N298,RESUMO_GLOBAL!$X$54),IF(RESUMO_GLOBAL!$X$53="t",TRUNC(AJ298*$N298,RESUMO_GLOBAL!$X$54),AJ298*$N298))</f>
        <v>0</v>
      </c>
      <c r="BU298" s="987">
        <f>IF(RESUMO_GLOBAL!$X$53="a",ROUND(AK298*$N298,RESUMO_GLOBAL!$X$54),IF(RESUMO_GLOBAL!$X$53="t",TRUNC(AK298*$N298,RESUMO_GLOBAL!$X$54),AK298*$N298))</f>
        <v>0</v>
      </c>
      <c r="BV298" s="987">
        <f>IF(RESUMO_GLOBAL!$X$53="a",ROUND(AL298*$N298,RESUMO_GLOBAL!$X$54),IF(RESUMO_GLOBAL!$X$53="t",TRUNC(AL298*$N298,RESUMO_GLOBAL!$X$54),AL298*$N298))</f>
        <v>0</v>
      </c>
      <c r="BW298" s="987">
        <f>IF(RESUMO_GLOBAL!$X$53="a",ROUND(AM298*$N298,RESUMO_GLOBAL!$X$54),IF(RESUMO_GLOBAL!$X$53="t",TRUNC(AM298*$N298,RESUMO_GLOBAL!$X$54),AM298*$N298))</f>
        <v>0</v>
      </c>
      <c r="BX298" s="987">
        <f>IF(RESUMO_GLOBAL!$X$53="a",ROUND(AN298*$N298,RESUMO_GLOBAL!$X$54),IF(RESUMO_GLOBAL!$X$53="t",TRUNC(AN298*$N298,RESUMO_GLOBAL!$X$54),AN298*$N298))</f>
        <v>0</v>
      </c>
      <c r="BY298" s="987">
        <f>IF(RESUMO_GLOBAL!$X$53="a",ROUND(AO298*$N298,RESUMO_GLOBAL!$X$54),IF(RESUMO_GLOBAL!$X$53="t",TRUNC(AO298*$N298,RESUMO_GLOBAL!$X$54),AO298*$N298))</f>
        <v>0</v>
      </c>
      <c r="BZ298" s="987">
        <f>IF(RESUMO_GLOBAL!$X$53="a",ROUND(AP298*$N298,RESUMO_GLOBAL!$X$54),IF(RESUMO_GLOBAL!$X$53="t",TRUNC(AP298*$N298,RESUMO_GLOBAL!$X$54),AP298*$N298))</f>
        <v>0</v>
      </c>
      <c r="CA298" s="987">
        <f>IF(RESUMO_GLOBAL!$X$53="a",ROUND(AQ298*$N298,RESUMO_GLOBAL!$X$54),IF(RESUMO_GLOBAL!$X$53="t",TRUNC(AQ298*$N298,RESUMO_GLOBAL!$X$54),AQ298*$N298))</f>
        <v>0</v>
      </c>
      <c r="CB298" s="987">
        <f>IF(RESUMO_GLOBAL!$X$53="a",ROUND(AR298*$N298,RESUMO_GLOBAL!$X$54),IF(RESUMO_GLOBAL!$X$53="t",TRUNC(AR298*$N298,RESUMO_GLOBAL!$X$54),AR298*$N298))</f>
        <v>0</v>
      </c>
      <c r="CC298" s="987">
        <f>IF(RESUMO_GLOBAL!$X$53="a",ROUND(AS298*$N298,RESUMO_GLOBAL!$X$54),IF(RESUMO_GLOBAL!$X$53="t",TRUNC(AS298*$N298,RESUMO_GLOBAL!$X$54),AS298*$N298))</f>
        <v>0</v>
      </c>
      <c r="CD298" s="987">
        <f>IF(RESUMO_GLOBAL!$X$53="a",ROUND(AT298*$N298,RESUMO_GLOBAL!$X$54),IF(RESUMO_GLOBAL!$X$53="t",TRUNC(AT298*$N298,RESUMO_GLOBAL!$X$54),AT298*$N298))</f>
        <v>0</v>
      </c>
      <c r="CE298" s="987">
        <f>IF(RESUMO_GLOBAL!$X$53="a",ROUND(AU298*$N298,RESUMO_GLOBAL!$X$54),IF(RESUMO_GLOBAL!$X$53="t",TRUNC(AU298*$N298,RESUMO_GLOBAL!$X$54),AU298*$N298))</f>
        <v>0</v>
      </c>
      <c r="CF298" s="987">
        <f>IF(RESUMO_GLOBAL!$X$53="a",ROUND(AV298*$N298,RESUMO_GLOBAL!$X$54),IF(RESUMO_GLOBAL!$X$53="t",TRUNC(AV298*$N298,RESUMO_GLOBAL!$X$54),AV298*$N298))</f>
        <v>0</v>
      </c>
      <c r="CG298" s="987">
        <f>IF(RESUMO_GLOBAL!$X$53="a",ROUND(AW298*$N298,RESUMO_GLOBAL!$X$54),IF(RESUMO_GLOBAL!$X$53="t",TRUNC(AW298*$N298,RESUMO_GLOBAL!$X$54),AW298*$N298))</f>
        <v>0</v>
      </c>
      <c r="CK298" s="59">
        <f t="shared" si="198"/>
        <v>0</v>
      </c>
      <c r="CL298" s="59">
        <f t="shared" si="199"/>
        <v>0</v>
      </c>
      <c r="CM298" s="59">
        <f t="shared" si="200"/>
        <v>0</v>
      </c>
      <c r="CN298" s="59">
        <f t="shared" si="201"/>
        <v>0</v>
      </c>
      <c r="CO298" s="59">
        <f t="shared" si="202"/>
        <v>0</v>
      </c>
      <c r="CP298" s="59">
        <f t="shared" si="203"/>
        <v>0</v>
      </c>
      <c r="CQ298" s="59">
        <f t="shared" si="204"/>
        <v>0</v>
      </c>
      <c r="CR298" s="59">
        <f t="shared" si="205"/>
        <v>0</v>
      </c>
      <c r="CS298" s="59">
        <f t="shared" si="206"/>
        <v>0</v>
      </c>
      <c r="CT298" s="59">
        <f t="shared" si="207"/>
        <v>0</v>
      </c>
      <c r="CU298" s="59">
        <f t="shared" si="208"/>
        <v>0</v>
      </c>
      <c r="CV298" s="59">
        <f t="shared" si="209"/>
        <v>0</v>
      </c>
      <c r="CW298" s="59">
        <f t="shared" si="210"/>
        <v>0</v>
      </c>
      <c r="CX298" s="59">
        <f t="shared" si="211"/>
        <v>0</v>
      </c>
      <c r="CY298" s="59">
        <f t="shared" si="212"/>
        <v>0</v>
      </c>
      <c r="CZ298" s="59">
        <f t="shared" si="213"/>
        <v>0</v>
      </c>
      <c r="DA298" s="59">
        <f t="shared" si="214"/>
        <v>0</v>
      </c>
      <c r="DB298" s="59">
        <f t="shared" si="215"/>
        <v>0</v>
      </c>
      <c r="DE298">
        <f t="shared" si="197"/>
        <v>293</v>
      </c>
      <c r="DF298" t="str">
        <f t="shared" si="216"/>
        <v/>
      </c>
      <c r="DG298" s="59">
        <f>IF($C298&lt;&gt;0,SUM($CK299:CK299),0)</f>
        <v>0</v>
      </c>
      <c r="DH298" s="59">
        <f>IF($C298&lt;&gt;0,SUM($CK299:CL299),0)</f>
        <v>0</v>
      </c>
      <c r="DI298" s="59">
        <f>IF($C298&lt;&gt;0,SUM($CK299:CM299),0)</f>
        <v>0</v>
      </c>
      <c r="DJ298" s="59">
        <f>IF($C298&lt;&gt;0,SUM($CK299:CN299),0)</f>
        <v>0</v>
      </c>
      <c r="DK298" s="59">
        <f>IF($C298&lt;&gt;0,SUM($CK299:CO299),0)</f>
        <v>0</v>
      </c>
      <c r="DL298" s="59">
        <f>IF($C298&lt;&gt;0,SUM($CK299:CP299),0)</f>
        <v>0</v>
      </c>
      <c r="DM298" s="59">
        <f>IF($C298&lt;&gt;0,SUM($CK299:CQ299),0)</f>
        <v>0</v>
      </c>
      <c r="DN298" s="59">
        <f>IF($C298&lt;&gt;0,SUM($CK299:CR299),0)</f>
        <v>0</v>
      </c>
      <c r="DO298" s="59">
        <f>IF($C298&lt;&gt;0,SUM($CK299:CS299),0)</f>
        <v>0</v>
      </c>
      <c r="DP298" s="59">
        <f>IF($C298&lt;&gt;0,SUM($CK299:CT299),0)</f>
        <v>0</v>
      </c>
      <c r="DQ298" s="59">
        <f>IF($C298&lt;&gt;0,SUM($CK299:CU299),0)</f>
        <v>0</v>
      </c>
      <c r="DR298" s="59">
        <f>IF($C298&lt;&gt;0,SUM($CK299:CV299),0)</f>
        <v>0</v>
      </c>
      <c r="DS298" s="59">
        <f>IF($C298&lt;&gt;0,SUM($CK299:CW299),0)</f>
        <v>0</v>
      </c>
      <c r="DT298" s="59">
        <f>IF($C298&lt;&gt;0,SUM($CK299:CX299),0)</f>
        <v>0</v>
      </c>
      <c r="DU298" s="59">
        <f>IF($C298&lt;&gt;0,SUM($CK299:CY299),0)</f>
        <v>0</v>
      </c>
      <c r="DV298" s="59">
        <f>IF($C298&lt;&gt;0,SUM($CK299:CZ299),0)</f>
        <v>0</v>
      </c>
      <c r="DW298" s="59">
        <f>IF($C298&lt;&gt;0,SUM($CK299:DA299),0)</f>
        <v>0</v>
      </c>
      <c r="DX298" s="59">
        <f>IF($C298&lt;&gt;0,SUM($CK299:DB299),0)</f>
        <v>0</v>
      </c>
      <c r="DY298" s="952" t="str">
        <f t="shared" si="220"/>
        <v/>
      </c>
    </row>
    <row r="299" spans="1:129" ht="13.5" hidden="1" thickBot="1">
      <c r="A299" s="3" t="str">
        <f t="shared" si="221"/>
        <v/>
      </c>
      <c r="B299" s="805">
        <f>Dados_GLOBAL_Inicial!E299</f>
        <v>0</v>
      </c>
      <c r="C299" s="953">
        <f>IF(IFERROR(VALUE(Dados_GLOBAL_Inicial!F299),0)=0,0,Dados_GLOBAL_Inicial!F299)</f>
        <v>0</v>
      </c>
      <c r="D299" s="830">
        <f>Dados_GLOBAL_Inicial!G299</f>
        <v>0</v>
      </c>
      <c r="E299" s="830" t="str">
        <f>IF(IFERROR(VLOOKUP(F299,Cod_Gde_Itens!$A$1:$B$80,2,FALSE),0)&gt;549,IFERROR(VLOOKUP(F299,Cod_Gde_Itens!$A$1:$B$80,2,FALSE),0),IF(Dados_GLOBAL_Inicial!H299=0,"",Dados_GLOBAL_Inicial!H299))</f>
        <v/>
      </c>
      <c r="F299" s="823">
        <f>Dados_GLOBAL_Inicial!I299</f>
        <v>0</v>
      </c>
      <c r="G299" s="824">
        <f>Dados_GLOBAL_Inicial!J299</f>
        <v>0</v>
      </c>
      <c r="H299" s="454">
        <f>Dados_GLOBAL_Inicial!K299</f>
        <v>0</v>
      </c>
      <c r="I299" s="970">
        <f>SUM('MEDIÇÃO_OBJETO (1)'!I299)</f>
        <v>0</v>
      </c>
      <c r="J299" s="455">
        <f t="shared" si="222"/>
        <v>0</v>
      </c>
      <c r="K299" s="451">
        <f t="shared" si="223"/>
        <v>0</v>
      </c>
      <c r="L299" s="452">
        <f t="shared" si="224"/>
        <v>0</v>
      </c>
      <c r="M299" s="809">
        <f t="shared" si="225"/>
        <v>0</v>
      </c>
      <c r="N299" s="810">
        <f>IF(IFERROR(VALUE(Dados_GLOBAL_Inicial!L299),0)=0,0,Dados_GLOBAL_Inicial!L299)</f>
        <v>0</v>
      </c>
      <c r="O299" s="812">
        <f>SUM('MEDIÇÃO_OBJETO (1)'!O299)</f>
        <v>0</v>
      </c>
      <c r="P299" s="812">
        <f>SUM('MEDIÇÃO_OBJETO (1)'!P299)</f>
        <v>0</v>
      </c>
      <c r="Q299" s="813">
        <f t="shared" si="226"/>
        <v>0</v>
      </c>
      <c r="R299" s="951"/>
      <c r="S299" s="815">
        <f>SUM('MEDIÇÃO_OBJETO (1)'!S299)</f>
        <v>0</v>
      </c>
      <c r="T299" s="815">
        <f>SUM('MEDIÇÃO_OBJETO (1)'!T299)</f>
        <v>0</v>
      </c>
      <c r="V299" s="19"/>
      <c r="W299" s="978">
        <f t="shared" si="227"/>
        <v>0</v>
      </c>
      <c r="X299" s="816">
        <f t="shared" si="228"/>
        <v>0</v>
      </c>
      <c r="Y299" s="816">
        <f t="shared" si="229"/>
        <v>0</v>
      </c>
      <c r="Z299" s="817">
        <f t="shared" si="230"/>
        <v>0</v>
      </c>
      <c r="AB299" s="453">
        <f t="shared" si="217"/>
        <v>0</v>
      </c>
      <c r="AC299" s="14">
        <f t="shared" si="231"/>
        <v>0</v>
      </c>
      <c r="AD299" s="819"/>
      <c r="AE299" s="631">
        <f t="shared" si="218"/>
        <v>0</v>
      </c>
      <c r="AF299" s="818">
        <f>SUM('MEDIÇÃO_OBJETO (1)'!AG299)</f>
        <v>0</v>
      </c>
      <c r="AG299" s="541">
        <f>SUM('MEDIÇÃO_OBJETO (1)'!AH299)</f>
        <v>0</v>
      </c>
      <c r="AH299" s="541">
        <f>SUM('MEDIÇÃO_OBJETO (1)'!AI299)</f>
        <v>0</v>
      </c>
      <c r="AI299" s="541">
        <f>SUM('MEDIÇÃO_OBJETO (1)'!AJ299)</f>
        <v>0</v>
      </c>
      <c r="AJ299" s="541">
        <f>SUM('MEDIÇÃO_OBJETO (1)'!AK299)</f>
        <v>0</v>
      </c>
      <c r="AK299" s="541">
        <f>SUM('MEDIÇÃO_OBJETO (1)'!AL299)</f>
        <v>0</v>
      </c>
      <c r="AL299" s="541">
        <f>SUM('MEDIÇÃO_OBJETO (1)'!AM299)</f>
        <v>0</v>
      </c>
      <c r="AM299" s="541">
        <f>SUM('MEDIÇÃO_OBJETO (1)'!AN299)</f>
        <v>0</v>
      </c>
      <c r="AN299" s="541">
        <f>SUM('MEDIÇÃO_OBJETO (1)'!AO299)</f>
        <v>0</v>
      </c>
      <c r="AO299" s="541">
        <f>SUM('MEDIÇÃO_OBJETO (1)'!AP299)</f>
        <v>0</v>
      </c>
      <c r="AP299" s="541">
        <f>SUM('MEDIÇÃO_OBJETO (1)'!AQ299)</f>
        <v>0</v>
      </c>
      <c r="AQ299" s="541">
        <f>SUM('MEDIÇÃO_OBJETO (1)'!AR299)</f>
        <v>0</v>
      </c>
      <c r="AR299" s="541">
        <f>SUM('MEDIÇÃO_OBJETO (1)'!AS299)</f>
        <v>0</v>
      </c>
      <c r="AS299" s="541">
        <f>SUM('MEDIÇÃO_OBJETO (1)'!AT299)</f>
        <v>0</v>
      </c>
      <c r="AT299" s="541">
        <f>SUM('MEDIÇÃO_OBJETO (1)'!AU299)</f>
        <v>0</v>
      </c>
      <c r="AU299" s="541">
        <f>SUM('MEDIÇÃO_OBJETO (1)'!AV299)</f>
        <v>0</v>
      </c>
      <c r="AV299" s="541">
        <f>SUM('MEDIÇÃO_OBJETO (1)'!AW299)</f>
        <v>0</v>
      </c>
      <c r="AW299" s="541">
        <f>SUM('MEDIÇÃO_OBJETO (1)'!AX299)</f>
        <v>0</v>
      </c>
      <c r="AX299" s="977"/>
      <c r="BN299" s="992">
        <f t="shared" si="232"/>
        <v>0</v>
      </c>
      <c r="BO299" s="538">
        <f t="shared" si="219"/>
        <v>0</v>
      </c>
      <c r="BP299" s="987">
        <f>IF(RESUMO_GLOBAL!$X$53="a",ROUND(AF299*$N299,RESUMO_GLOBAL!$X$54),IF(RESUMO_GLOBAL!$X$53="t",TRUNC(AF299*$N299,RESUMO_GLOBAL!$X$54),AF299*$N299))</f>
        <v>0</v>
      </c>
      <c r="BQ299" s="987">
        <f>IF(RESUMO_GLOBAL!$X$53="a",ROUND(AG299*$N299,RESUMO_GLOBAL!$X$54),IF(RESUMO_GLOBAL!$X$53="t",TRUNC(AG299*$N299,RESUMO_GLOBAL!$X$54),AG299*$N299))</f>
        <v>0</v>
      </c>
      <c r="BR299" s="987">
        <f>IF(RESUMO_GLOBAL!$X$53="a",ROUND(AH299*$N299,RESUMO_GLOBAL!$X$54),IF(RESUMO_GLOBAL!$X$53="t",TRUNC(AH299*$N299,RESUMO_GLOBAL!$X$54),AH299*$N299))</f>
        <v>0</v>
      </c>
      <c r="BS299" s="987">
        <f>IF(RESUMO_GLOBAL!$X$53="a",ROUND(AI299*$N299,RESUMO_GLOBAL!$X$54),IF(RESUMO_GLOBAL!$X$53="t",TRUNC(AI299*$N299,RESUMO_GLOBAL!$X$54),AI299*$N299))</f>
        <v>0</v>
      </c>
      <c r="BT299" s="987">
        <f>IF(RESUMO_GLOBAL!$X$53="a",ROUND(AJ299*$N299,RESUMO_GLOBAL!$X$54),IF(RESUMO_GLOBAL!$X$53="t",TRUNC(AJ299*$N299,RESUMO_GLOBAL!$X$54),AJ299*$N299))</f>
        <v>0</v>
      </c>
      <c r="BU299" s="987">
        <f>IF(RESUMO_GLOBAL!$X$53="a",ROUND(AK299*$N299,RESUMO_GLOBAL!$X$54),IF(RESUMO_GLOBAL!$X$53="t",TRUNC(AK299*$N299,RESUMO_GLOBAL!$X$54),AK299*$N299))</f>
        <v>0</v>
      </c>
      <c r="BV299" s="987">
        <f>IF(RESUMO_GLOBAL!$X$53="a",ROUND(AL299*$N299,RESUMO_GLOBAL!$X$54),IF(RESUMO_GLOBAL!$X$53="t",TRUNC(AL299*$N299,RESUMO_GLOBAL!$X$54),AL299*$N299))</f>
        <v>0</v>
      </c>
      <c r="BW299" s="987">
        <f>IF(RESUMO_GLOBAL!$X$53="a",ROUND(AM299*$N299,RESUMO_GLOBAL!$X$54),IF(RESUMO_GLOBAL!$X$53="t",TRUNC(AM299*$N299,RESUMO_GLOBAL!$X$54),AM299*$N299))</f>
        <v>0</v>
      </c>
      <c r="BX299" s="987">
        <f>IF(RESUMO_GLOBAL!$X$53="a",ROUND(AN299*$N299,RESUMO_GLOBAL!$X$54),IF(RESUMO_GLOBAL!$X$53="t",TRUNC(AN299*$N299,RESUMO_GLOBAL!$X$54),AN299*$N299))</f>
        <v>0</v>
      </c>
      <c r="BY299" s="987">
        <f>IF(RESUMO_GLOBAL!$X$53="a",ROUND(AO299*$N299,RESUMO_GLOBAL!$X$54),IF(RESUMO_GLOBAL!$X$53="t",TRUNC(AO299*$N299,RESUMO_GLOBAL!$X$54),AO299*$N299))</f>
        <v>0</v>
      </c>
      <c r="BZ299" s="987">
        <f>IF(RESUMO_GLOBAL!$X$53="a",ROUND(AP299*$N299,RESUMO_GLOBAL!$X$54),IF(RESUMO_GLOBAL!$X$53="t",TRUNC(AP299*$N299,RESUMO_GLOBAL!$X$54),AP299*$N299))</f>
        <v>0</v>
      </c>
      <c r="CA299" s="987">
        <f>IF(RESUMO_GLOBAL!$X$53="a",ROUND(AQ299*$N299,RESUMO_GLOBAL!$X$54),IF(RESUMO_GLOBAL!$X$53="t",TRUNC(AQ299*$N299,RESUMO_GLOBAL!$X$54),AQ299*$N299))</f>
        <v>0</v>
      </c>
      <c r="CB299" s="987">
        <f>IF(RESUMO_GLOBAL!$X$53="a",ROUND(AR299*$N299,RESUMO_GLOBAL!$X$54),IF(RESUMO_GLOBAL!$X$53="t",TRUNC(AR299*$N299,RESUMO_GLOBAL!$X$54),AR299*$N299))</f>
        <v>0</v>
      </c>
      <c r="CC299" s="987">
        <f>IF(RESUMO_GLOBAL!$X$53="a",ROUND(AS299*$N299,RESUMO_GLOBAL!$X$54),IF(RESUMO_GLOBAL!$X$53="t",TRUNC(AS299*$N299,RESUMO_GLOBAL!$X$54),AS299*$N299))</f>
        <v>0</v>
      </c>
      <c r="CD299" s="987">
        <f>IF(RESUMO_GLOBAL!$X$53="a",ROUND(AT299*$N299,RESUMO_GLOBAL!$X$54),IF(RESUMO_GLOBAL!$X$53="t",TRUNC(AT299*$N299,RESUMO_GLOBAL!$X$54),AT299*$N299))</f>
        <v>0</v>
      </c>
      <c r="CE299" s="987">
        <f>IF(RESUMO_GLOBAL!$X$53="a",ROUND(AU299*$N299,RESUMO_GLOBAL!$X$54),IF(RESUMO_GLOBAL!$X$53="t",TRUNC(AU299*$N299,RESUMO_GLOBAL!$X$54),AU299*$N299))</f>
        <v>0</v>
      </c>
      <c r="CF299" s="987">
        <f>IF(RESUMO_GLOBAL!$X$53="a",ROUND(AV299*$N299,RESUMO_GLOBAL!$X$54),IF(RESUMO_GLOBAL!$X$53="t",TRUNC(AV299*$N299,RESUMO_GLOBAL!$X$54),AV299*$N299))</f>
        <v>0</v>
      </c>
      <c r="CG299" s="987">
        <f>IF(RESUMO_GLOBAL!$X$53="a",ROUND(AW299*$N299,RESUMO_GLOBAL!$X$54),IF(RESUMO_GLOBAL!$X$53="t",TRUNC(AW299*$N299,RESUMO_GLOBAL!$X$54),AW299*$N299))</f>
        <v>0</v>
      </c>
      <c r="CK299" s="59">
        <f t="shared" si="198"/>
        <v>0</v>
      </c>
      <c r="CL299" s="59">
        <f t="shared" si="199"/>
        <v>0</v>
      </c>
      <c r="CM299" s="59">
        <f t="shared" si="200"/>
        <v>0</v>
      </c>
      <c r="CN299" s="59">
        <f t="shared" si="201"/>
        <v>0</v>
      </c>
      <c r="CO299" s="59">
        <f t="shared" si="202"/>
        <v>0</v>
      </c>
      <c r="CP299" s="59">
        <f t="shared" si="203"/>
        <v>0</v>
      </c>
      <c r="CQ299" s="59">
        <f t="shared" si="204"/>
        <v>0</v>
      </c>
      <c r="CR299" s="59">
        <f t="shared" si="205"/>
        <v>0</v>
      </c>
      <c r="CS299" s="59">
        <f t="shared" si="206"/>
        <v>0</v>
      </c>
      <c r="CT299" s="59">
        <f t="shared" si="207"/>
        <v>0</v>
      </c>
      <c r="CU299" s="59">
        <f t="shared" si="208"/>
        <v>0</v>
      </c>
      <c r="CV299" s="59">
        <f t="shared" si="209"/>
        <v>0</v>
      </c>
      <c r="CW299" s="59">
        <f t="shared" si="210"/>
        <v>0</v>
      </c>
      <c r="CX299" s="59">
        <f t="shared" si="211"/>
        <v>0</v>
      </c>
      <c r="CY299" s="59">
        <f t="shared" si="212"/>
        <v>0</v>
      </c>
      <c r="CZ299" s="59">
        <f t="shared" si="213"/>
        <v>0</v>
      </c>
      <c r="DA299" s="59">
        <f t="shared" si="214"/>
        <v>0</v>
      </c>
      <c r="DB299" s="59">
        <f t="shared" si="215"/>
        <v>0</v>
      </c>
      <c r="DE299">
        <f t="shared" si="197"/>
        <v>294</v>
      </c>
      <c r="DF299" t="str">
        <f t="shared" si="216"/>
        <v/>
      </c>
      <c r="DG299" s="59">
        <f>IF($C299&lt;&gt;0,SUM($CK300:CK300),0)</f>
        <v>0</v>
      </c>
      <c r="DH299" s="59">
        <f>IF($C299&lt;&gt;0,SUM($CK300:CL300),0)</f>
        <v>0</v>
      </c>
      <c r="DI299" s="59">
        <f>IF($C299&lt;&gt;0,SUM($CK300:CM300),0)</f>
        <v>0</v>
      </c>
      <c r="DJ299" s="59">
        <f>IF($C299&lt;&gt;0,SUM($CK300:CN300),0)</f>
        <v>0</v>
      </c>
      <c r="DK299" s="59">
        <f>IF($C299&lt;&gt;0,SUM($CK300:CO300),0)</f>
        <v>0</v>
      </c>
      <c r="DL299" s="59">
        <f>IF($C299&lt;&gt;0,SUM($CK300:CP300),0)</f>
        <v>0</v>
      </c>
      <c r="DM299" s="59">
        <f>IF($C299&lt;&gt;0,SUM($CK300:CQ300),0)</f>
        <v>0</v>
      </c>
      <c r="DN299" s="59">
        <f>IF($C299&lt;&gt;0,SUM($CK300:CR300),0)</f>
        <v>0</v>
      </c>
      <c r="DO299" s="59">
        <f>IF($C299&lt;&gt;0,SUM($CK300:CS300),0)</f>
        <v>0</v>
      </c>
      <c r="DP299" s="59">
        <f>IF($C299&lt;&gt;0,SUM($CK300:CT300),0)</f>
        <v>0</v>
      </c>
      <c r="DQ299" s="59">
        <f>IF($C299&lt;&gt;0,SUM($CK300:CU300),0)</f>
        <v>0</v>
      </c>
      <c r="DR299" s="59">
        <f>IF($C299&lt;&gt;0,SUM($CK300:CV300),0)</f>
        <v>0</v>
      </c>
      <c r="DS299" s="59">
        <f>IF($C299&lt;&gt;0,SUM($CK300:CW300),0)</f>
        <v>0</v>
      </c>
      <c r="DT299" s="59">
        <f>IF($C299&lt;&gt;0,SUM($CK300:CX300),0)</f>
        <v>0</v>
      </c>
      <c r="DU299" s="59">
        <f>IF($C299&lt;&gt;0,SUM($CK300:CY300),0)</f>
        <v>0</v>
      </c>
      <c r="DV299" s="59">
        <f>IF($C299&lt;&gt;0,SUM($CK300:CZ300),0)</f>
        <v>0</v>
      </c>
      <c r="DW299" s="59">
        <f>IF($C299&lt;&gt;0,SUM($CK300:DA300),0)</f>
        <v>0</v>
      </c>
      <c r="DX299" s="59">
        <f>IF($C299&lt;&gt;0,SUM($CK300:DB300),0)</f>
        <v>0</v>
      </c>
      <c r="DY299" s="952" t="str">
        <f t="shared" si="220"/>
        <v/>
      </c>
    </row>
    <row r="300" spans="1:129" ht="13.5" hidden="1" thickBot="1">
      <c r="A300" s="3" t="str">
        <f t="shared" si="221"/>
        <v/>
      </c>
      <c r="B300" s="805">
        <f>Dados_GLOBAL_Inicial!E300</f>
        <v>0</v>
      </c>
      <c r="C300" s="953">
        <f>IF(IFERROR(VALUE(Dados_GLOBAL_Inicial!F300),0)=0,0,Dados_GLOBAL_Inicial!F300)</f>
        <v>0</v>
      </c>
      <c r="D300" s="830">
        <f>Dados_GLOBAL_Inicial!G300</f>
        <v>0</v>
      </c>
      <c r="E300" s="830" t="str">
        <f>IF(IFERROR(VLOOKUP(F300,Cod_Gde_Itens!$A$1:$B$80,2,FALSE),0)&gt;549,IFERROR(VLOOKUP(F300,Cod_Gde_Itens!$A$1:$B$80,2,FALSE),0),IF(Dados_GLOBAL_Inicial!H300=0,"",Dados_GLOBAL_Inicial!H300))</f>
        <v/>
      </c>
      <c r="F300" s="823">
        <f>Dados_GLOBAL_Inicial!I300</f>
        <v>0</v>
      </c>
      <c r="G300" s="824">
        <f>Dados_GLOBAL_Inicial!J300</f>
        <v>0</v>
      </c>
      <c r="H300" s="454">
        <f>Dados_GLOBAL_Inicial!K300</f>
        <v>0</v>
      </c>
      <c r="I300" s="970">
        <f>SUM('MEDIÇÃO_OBJETO (1)'!I300)</f>
        <v>0</v>
      </c>
      <c r="J300" s="455">
        <f t="shared" si="222"/>
        <v>0</v>
      </c>
      <c r="K300" s="451">
        <f t="shared" si="223"/>
        <v>0</v>
      </c>
      <c r="L300" s="452">
        <f t="shared" si="224"/>
        <v>0</v>
      </c>
      <c r="M300" s="809">
        <f t="shared" si="225"/>
        <v>0</v>
      </c>
      <c r="N300" s="810">
        <f>IF(IFERROR(VALUE(Dados_GLOBAL_Inicial!L300),0)=0,0,Dados_GLOBAL_Inicial!L300)</f>
        <v>0</v>
      </c>
      <c r="O300" s="812">
        <f>SUM('MEDIÇÃO_OBJETO (1)'!O300)</f>
        <v>0</v>
      </c>
      <c r="P300" s="812">
        <f>SUM('MEDIÇÃO_OBJETO (1)'!P300)</f>
        <v>0</v>
      </c>
      <c r="Q300" s="813">
        <f t="shared" si="226"/>
        <v>0</v>
      </c>
      <c r="R300" s="951"/>
      <c r="S300" s="815">
        <f>SUM('MEDIÇÃO_OBJETO (1)'!S300)</f>
        <v>0</v>
      </c>
      <c r="T300" s="815">
        <f>SUM('MEDIÇÃO_OBJETO (1)'!T300)</f>
        <v>0</v>
      </c>
      <c r="V300" s="19"/>
      <c r="W300" s="978">
        <f t="shared" si="227"/>
        <v>0</v>
      </c>
      <c r="X300" s="816">
        <f t="shared" si="228"/>
        <v>0</v>
      </c>
      <c r="Y300" s="816">
        <f t="shared" si="229"/>
        <v>0</v>
      </c>
      <c r="Z300" s="817">
        <f t="shared" si="230"/>
        <v>0</v>
      </c>
      <c r="AB300" s="453">
        <f t="shared" si="217"/>
        <v>0</v>
      </c>
      <c r="AC300" s="14">
        <f t="shared" si="231"/>
        <v>0</v>
      </c>
      <c r="AD300" s="819"/>
      <c r="AE300" s="631">
        <f t="shared" si="218"/>
        <v>0</v>
      </c>
      <c r="AF300" s="818">
        <f>SUM('MEDIÇÃO_OBJETO (1)'!AG300)</f>
        <v>0</v>
      </c>
      <c r="AG300" s="541">
        <f>SUM('MEDIÇÃO_OBJETO (1)'!AH300)</f>
        <v>0</v>
      </c>
      <c r="AH300" s="541">
        <f>SUM('MEDIÇÃO_OBJETO (1)'!AI300)</f>
        <v>0</v>
      </c>
      <c r="AI300" s="541">
        <f>SUM('MEDIÇÃO_OBJETO (1)'!AJ300)</f>
        <v>0</v>
      </c>
      <c r="AJ300" s="541">
        <f>SUM('MEDIÇÃO_OBJETO (1)'!AK300)</f>
        <v>0</v>
      </c>
      <c r="AK300" s="541">
        <f>SUM('MEDIÇÃO_OBJETO (1)'!AL300)</f>
        <v>0</v>
      </c>
      <c r="AL300" s="541">
        <f>SUM('MEDIÇÃO_OBJETO (1)'!AM300)</f>
        <v>0</v>
      </c>
      <c r="AM300" s="541">
        <f>SUM('MEDIÇÃO_OBJETO (1)'!AN300)</f>
        <v>0</v>
      </c>
      <c r="AN300" s="541">
        <f>SUM('MEDIÇÃO_OBJETO (1)'!AO300)</f>
        <v>0</v>
      </c>
      <c r="AO300" s="541">
        <f>SUM('MEDIÇÃO_OBJETO (1)'!AP300)</f>
        <v>0</v>
      </c>
      <c r="AP300" s="541">
        <f>SUM('MEDIÇÃO_OBJETO (1)'!AQ300)</f>
        <v>0</v>
      </c>
      <c r="AQ300" s="541">
        <f>SUM('MEDIÇÃO_OBJETO (1)'!AR300)</f>
        <v>0</v>
      </c>
      <c r="AR300" s="541">
        <f>SUM('MEDIÇÃO_OBJETO (1)'!AS300)</f>
        <v>0</v>
      </c>
      <c r="AS300" s="541">
        <f>SUM('MEDIÇÃO_OBJETO (1)'!AT300)</f>
        <v>0</v>
      </c>
      <c r="AT300" s="541">
        <f>SUM('MEDIÇÃO_OBJETO (1)'!AU300)</f>
        <v>0</v>
      </c>
      <c r="AU300" s="541">
        <f>SUM('MEDIÇÃO_OBJETO (1)'!AV300)</f>
        <v>0</v>
      </c>
      <c r="AV300" s="541">
        <f>SUM('MEDIÇÃO_OBJETO (1)'!AW300)</f>
        <v>0</v>
      </c>
      <c r="AW300" s="541">
        <f>SUM('MEDIÇÃO_OBJETO (1)'!AX300)</f>
        <v>0</v>
      </c>
      <c r="AX300" s="977"/>
      <c r="BN300" s="992">
        <f t="shared" si="232"/>
        <v>0</v>
      </c>
      <c r="BO300" s="538">
        <f t="shared" si="219"/>
        <v>0</v>
      </c>
      <c r="BP300" s="987">
        <f>IF(RESUMO_GLOBAL!$X$53="a",ROUND(AF300*$N300,RESUMO_GLOBAL!$X$54),IF(RESUMO_GLOBAL!$X$53="t",TRUNC(AF300*$N300,RESUMO_GLOBAL!$X$54),AF300*$N300))</f>
        <v>0</v>
      </c>
      <c r="BQ300" s="987">
        <f>IF(RESUMO_GLOBAL!$X$53="a",ROUND(AG300*$N300,RESUMO_GLOBAL!$X$54),IF(RESUMO_GLOBAL!$X$53="t",TRUNC(AG300*$N300,RESUMO_GLOBAL!$X$54),AG300*$N300))</f>
        <v>0</v>
      </c>
      <c r="BR300" s="987">
        <f>IF(RESUMO_GLOBAL!$X$53="a",ROUND(AH300*$N300,RESUMO_GLOBAL!$X$54),IF(RESUMO_GLOBAL!$X$53="t",TRUNC(AH300*$N300,RESUMO_GLOBAL!$X$54),AH300*$N300))</f>
        <v>0</v>
      </c>
      <c r="BS300" s="987">
        <f>IF(RESUMO_GLOBAL!$X$53="a",ROUND(AI300*$N300,RESUMO_GLOBAL!$X$54),IF(RESUMO_GLOBAL!$X$53="t",TRUNC(AI300*$N300,RESUMO_GLOBAL!$X$54),AI300*$N300))</f>
        <v>0</v>
      </c>
      <c r="BT300" s="987">
        <f>IF(RESUMO_GLOBAL!$X$53="a",ROUND(AJ300*$N300,RESUMO_GLOBAL!$X$54),IF(RESUMO_GLOBAL!$X$53="t",TRUNC(AJ300*$N300,RESUMO_GLOBAL!$X$54),AJ300*$N300))</f>
        <v>0</v>
      </c>
      <c r="BU300" s="987">
        <f>IF(RESUMO_GLOBAL!$X$53="a",ROUND(AK300*$N300,RESUMO_GLOBAL!$X$54),IF(RESUMO_GLOBAL!$X$53="t",TRUNC(AK300*$N300,RESUMO_GLOBAL!$X$54),AK300*$N300))</f>
        <v>0</v>
      </c>
      <c r="BV300" s="987">
        <f>IF(RESUMO_GLOBAL!$X$53="a",ROUND(AL300*$N300,RESUMO_GLOBAL!$X$54),IF(RESUMO_GLOBAL!$X$53="t",TRUNC(AL300*$N300,RESUMO_GLOBAL!$X$54),AL300*$N300))</f>
        <v>0</v>
      </c>
      <c r="BW300" s="987">
        <f>IF(RESUMO_GLOBAL!$X$53="a",ROUND(AM300*$N300,RESUMO_GLOBAL!$X$54),IF(RESUMO_GLOBAL!$X$53="t",TRUNC(AM300*$N300,RESUMO_GLOBAL!$X$54),AM300*$N300))</f>
        <v>0</v>
      </c>
      <c r="BX300" s="987">
        <f>IF(RESUMO_GLOBAL!$X$53="a",ROUND(AN300*$N300,RESUMO_GLOBAL!$X$54),IF(RESUMO_GLOBAL!$X$53="t",TRUNC(AN300*$N300,RESUMO_GLOBAL!$X$54),AN300*$N300))</f>
        <v>0</v>
      </c>
      <c r="BY300" s="987">
        <f>IF(RESUMO_GLOBAL!$X$53="a",ROUND(AO300*$N300,RESUMO_GLOBAL!$X$54),IF(RESUMO_GLOBAL!$X$53="t",TRUNC(AO300*$N300,RESUMO_GLOBAL!$X$54),AO300*$N300))</f>
        <v>0</v>
      </c>
      <c r="BZ300" s="987">
        <f>IF(RESUMO_GLOBAL!$X$53="a",ROUND(AP300*$N300,RESUMO_GLOBAL!$X$54),IF(RESUMO_GLOBAL!$X$53="t",TRUNC(AP300*$N300,RESUMO_GLOBAL!$X$54),AP300*$N300))</f>
        <v>0</v>
      </c>
      <c r="CA300" s="987">
        <f>IF(RESUMO_GLOBAL!$X$53="a",ROUND(AQ300*$N300,RESUMO_GLOBAL!$X$54),IF(RESUMO_GLOBAL!$X$53="t",TRUNC(AQ300*$N300,RESUMO_GLOBAL!$X$54),AQ300*$N300))</f>
        <v>0</v>
      </c>
      <c r="CB300" s="987">
        <f>IF(RESUMO_GLOBAL!$X$53="a",ROUND(AR300*$N300,RESUMO_GLOBAL!$X$54),IF(RESUMO_GLOBAL!$X$53="t",TRUNC(AR300*$N300,RESUMO_GLOBAL!$X$54),AR300*$N300))</f>
        <v>0</v>
      </c>
      <c r="CC300" s="987">
        <f>IF(RESUMO_GLOBAL!$X$53="a",ROUND(AS300*$N300,RESUMO_GLOBAL!$X$54),IF(RESUMO_GLOBAL!$X$53="t",TRUNC(AS300*$N300,RESUMO_GLOBAL!$X$54),AS300*$N300))</f>
        <v>0</v>
      </c>
      <c r="CD300" s="987">
        <f>IF(RESUMO_GLOBAL!$X$53="a",ROUND(AT300*$N300,RESUMO_GLOBAL!$X$54),IF(RESUMO_GLOBAL!$X$53="t",TRUNC(AT300*$N300,RESUMO_GLOBAL!$X$54),AT300*$N300))</f>
        <v>0</v>
      </c>
      <c r="CE300" s="987">
        <f>IF(RESUMO_GLOBAL!$X$53="a",ROUND(AU300*$N300,RESUMO_GLOBAL!$X$54),IF(RESUMO_GLOBAL!$X$53="t",TRUNC(AU300*$N300,RESUMO_GLOBAL!$X$54),AU300*$N300))</f>
        <v>0</v>
      </c>
      <c r="CF300" s="987">
        <f>IF(RESUMO_GLOBAL!$X$53="a",ROUND(AV300*$N300,RESUMO_GLOBAL!$X$54),IF(RESUMO_GLOBAL!$X$53="t",TRUNC(AV300*$N300,RESUMO_GLOBAL!$X$54),AV300*$N300))</f>
        <v>0</v>
      </c>
      <c r="CG300" s="987">
        <f>IF(RESUMO_GLOBAL!$X$53="a",ROUND(AW300*$N300,RESUMO_GLOBAL!$X$54),IF(RESUMO_GLOBAL!$X$53="t",TRUNC(AW300*$N300,RESUMO_GLOBAL!$X$54),AW300*$N300))</f>
        <v>0</v>
      </c>
      <c r="CK300" s="59">
        <f t="shared" si="198"/>
        <v>0</v>
      </c>
      <c r="CL300" s="59">
        <f t="shared" si="199"/>
        <v>0</v>
      </c>
      <c r="CM300" s="59">
        <f t="shared" si="200"/>
        <v>0</v>
      </c>
      <c r="CN300" s="59">
        <f t="shared" si="201"/>
        <v>0</v>
      </c>
      <c r="CO300" s="59">
        <f t="shared" si="202"/>
        <v>0</v>
      </c>
      <c r="CP300" s="59">
        <f t="shared" si="203"/>
        <v>0</v>
      </c>
      <c r="CQ300" s="59">
        <f t="shared" si="204"/>
        <v>0</v>
      </c>
      <c r="CR300" s="59">
        <f t="shared" si="205"/>
        <v>0</v>
      </c>
      <c r="CS300" s="59">
        <f t="shared" si="206"/>
        <v>0</v>
      </c>
      <c r="CT300" s="59">
        <f t="shared" si="207"/>
        <v>0</v>
      </c>
      <c r="CU300" s="59">
        <f t="shared" si="208"/>
        <v>0</v>
      </c>
      <c r="CV300" s="59">
        <f t="shared" si="209"/>
        <v>0</v>
      </c>
      <c r="CW300" s="59">
        <f t="shared" si="210"/>
        <v>0</v>
      </c>
      <c r="CX300" s="59">
        <f t="shared" si="211"/>
        <v>0</v>
      </c>
      <c r="CY300" s="59">
        <f t="shared" si="212"/>
        <v>0</v>
      </c>
      <c r="CZ300" s="59">
        <f t="shared" si="213"/>
        <v>0</v>
      </c>
      <c r="DA300" s="59">
        <f t="shared" si="214"/>
        <v>0</v>
      </c>
      <c r="DB300" s="59">
        <f t="shared" si="215"/>
        <v>0</v>
      </c>
      <c r="DE300">
        <f t="shared" si="197"/>
        <v>295</v>
      </c>
      <c r="DF300" t="str">
        <f t="shared" si="216"/>
        <v/>
      </c>
      <c r="DG300" s="59">
        <f>IF($C300&lt;&gt;0,SUM($CK301:CK301),0)</f>
        <v>0</v>
      </c>
      <c r="DH300" s="59">
        <f>IF($C300&lt;&gt;0,SUM($CK301:CL301),0)</f>
        <v>0</v>
      </c>
      <c r="DI300" s="59">
        <f>IF($C300&lt;&gt;0,SUM($CK301:CM301),0)</f>
        <v>0</v>
      </c>
      <c r="DJ300" s="59">
        <f>IF($C300&lt;&gt;0,SUM($CK301:CN301),0)</f>
        <v>0</v>
      </c>
      <c r="DK300" s="59">
        <f>IF($C300&lt;&gt;0,SUM($CK301:CO301),0)</f>
        <v>0</v>
      </c>
      <c r="DL300" s="59">
        <f>IF($C300&lt;&gt;0,SUM($CK301:CP301),0)</f>
        <v>0</v>
      </c>
      <c r="DM300" s="59">
        <f>IF($C300&lt;&gt;0,SUM($CK301:CQ301),0)</f>
        <v>0</v>
      </c>
      <c r="DN300" s="59">
        <f>IF($C300&lt;&gt;0,SUM($CK301:CR301),0)</f>
        <v>0</v>
      </c>
      <c r="DO300" s="59">
        <f>IF($C300&lt;&gt;0,SUM($CK301:CS301),0)</f>
        <v>0</v>
      </c>
      <c r="DP300" s="59">
        <f>IF($C300&lt;&gt;0,SUM($CK301:CT301),0)</f>
        <v>0</v>
      </c>
      <c r="DQ300" s="59">
        <f>IF($C300&lt;&gt;0,SUM($CK301:CU301),0)</f>
        <v>0</v>
      </c>
      <c r="DR300" s="59">
        <f>IF($C300&lt;&gt;0,SUM($CK301:CV301),0)</f>
        <v>0</v>
      </c>
      <c r="DS300" s="59">
        <f>IF($C300&lt;&gt;0,SUM($CK301:CW301),0)</f>
        <v>0</v>
      </c>
      <c r="DT300" s="59">
        <f>IF($C300&lt;&gt;0,SUM($CK301:CX301),0)</f>
        <v>0</v>
      </c>
      <c r="DU300" s="59">
        <f>IF($C300&lt;&gt;0,SUM($CK301:CY301),0)</f>
        <v>0</v>
      </c>
      <c r="DV300" s="59">
        <f>IF($C300&lt;&gt;0,SUM($CK301:CZ301),0)</f>
        <v>0</v>
      </c>
      <c r="DW300" s="59">
        <f>IF($C300&lt;&gt;0,SUM($CK301:DA301),0)</f>
        <v>0</v>
      </c>
      <c r="DX300" s="59">
        <f>IF($C300&lt;&gt;0,SUM($CK301:DB301),0)</f>
        <v>0</v>
      </c>
      <c r="DY300" s="952" t="str">
        <f t="shared" si="220"/>
        <v/>
      </c>
    </row>
    <row r="301" spans="1:129" ht="13.5" hidden="1" thickBot="1">
      <c r="A301" s="3" t="str">
        <f t="shared" si="221"/>
        <v/>
      </c>
      <c r="B301" s="805">
        <f>Dados_GLOBAL_Inicial!E301</f>
        <v>0</v>
      </c>
      <c r="C301" s="953">
        <f>IF(IFERROR(VALUE(Dados_GLOBAL_Inicial!F301),0)=0,0,Dados_GLOBAL_Inicial!F301)</f>
        <v>0</v>
      </c>
      <c r="D301" s="830">
        <f>Dados_GLOBAL_Inicial!G301</f>
        <v>0</v>
      </c>
      <c r="E301" s="830" t="str">
        <f>IF(IFERROR(VLOOKUP(F301,Cod_Gde_Itens!$A$1:$B$80,2,FALSE),0)&gt;549,IFERROR(VLOOKUP(F301,Cod_Gde_Itens!$A$1:$B$80,2,FALSE),0),IF(Dados_GLOBAL_Inicial!H301=0,"",Dados_GLOBAL_Inicial!H301))</f>
        <v/>
      </c>
      <c r="F301" s="823">
        <f>Dados_GLOBAL_Inicial!I301</f>
        <v>0</v>
      </c>
      <c r="G301" s="824">
        <f>Dados_GLOBAL_Inicial!J301</f>
        <v>0</v>
      </c>
      <c r="H301" s="454">
        <f>Dados_GLOBAL_Inicial!K301</f>
        <v>0</v>
      </c>
      <c r="I301" s="970">
        <f>SUM('MEDIÇÃO_OBJETO (1)'!I301)</f>
        <v>0</v>
      </c>
      <c r="J301" s="455">
        <f t="shared" si="222"/>
        <v>0</v>
      </c>
      <c r="K301" s="451">
        <f t="shared" si="223"/>
        <v>0</v>
      </c>
      <c r="L301" s="452">
        <f t="shared" si="224"/>
        <v>0</v>
      </c>
      <c r="M301" s="809">
        <f t="shared" si="225"/>
        <v>0</v>
      </c>
      <c r="N301" s="810">
        <f>IF(IFERROR(VALUE(Dados_GLOBAL_Inicial!L301),0)=0,0,Dados_GLOBAL_Inicial!L301)</f>
        <v>0</v>
      </c>
      <c r="O301" s="812">
        <f>SUM('MEDIÇÃO_OBJETO (1)'!O301)</f>
        <v>0</v>
      </c>
      <c r="P301" s="812">
        <f>SUM('MEDIÇÃO_OBJETO (1)'!P301)</f>
        <v>0</v>
      </c>
      <c r="Q301" s="813">
        <f t="shared" si="226"/>
        <v>0</v>
      </c>
      <c r="R301" s="951"/>
      <c r="S301" s="815">
        <f>SUM('MEDIÇÃO_OBJETO (1)'!S301)</f>
        <v>0</v>
      </c>
      <c r="T301" s="815">
        <f>SUM('MEDIÇÃO_OBJETO (1)'!T301)</f>
        <v>0</v>
      </c>
      <c r="V301" s="19"/>
      <c r="W301" s="978">
        <f t="shared" si="227"/>
        <v>0</v>
      </c>
      <c r="X301" s="816">
        <f t="shared" si="228"/>
        <v>0</v>
      </c>
      <c r="Y301" s="816">
        <f t="shared" si="229"/>
        <v>0</v>
      </c>
      <c r="Z301" s="817">
        <f t="shared" si="230"/>
        <v>0</v>
      </c>
      <c r="AB301" s="453">
        <f t="shared" si="217"/>
        <v>0</v>
      </c>
      <c r="AC301" s="14">
        <f t="shared" si="231"/>
        <v>0</v>
      </c>
      <c r="AD301" s="819"/>
      <c r="AE301" s="631">
        <f t="shared" si="218"/>
        <v>0</v>
      </c>
      <c r="AF301" s="818">
        <f>SUM('MEDIÇÃO_OBJETO (1)'!AG301)</f>
        <v>0</v>
      </c>
      <c r="AG301" s="541">
        <f>SUM('MEDIÇÃO_OBJETO (1)'!AH301)</f>
        <v>0</v>
      </c>
      <c r="AH301" s="541">
        <f>SUM('MEDIÇÃO_OBJETO (1)'!AI301)</f>
        <v>0</v>
      </c>
      <c r="AI301" s="541">
        <f>SUM('MEDIÇÃO_OBJETO (1)'!AJ301)</f>
        <v>0</v>
      </c>
      <c r="AJ301" s="541">
        <f>SUM('MEDIÇÃO_OBJETO (1)'!AK301)</f>
        <v>0</v>
      </c>
      <c r="AK301" s="541">
        <f>SUM('MEDIÇÃO_OBJETO (1)'!AL301)</f>
        <v>0</v>
      </c>
      <c r="AL301" s="541">
        <f>SUM('MEDIÇÃO_OBJETO (1)'!AM301)</f>
        <v>0</v>
      </c>
      <c r="AM301" s="541">
        <f>SUM('MEDIÇÃO_OBJETO (1)'!AN301)</f>
        <v>0</v>
      </c>
      <c r="AN301" s="541">
        <f>SUM('MEDIÇÃO_OBJETO (1)'!AO301)</f>
        <v>0</v>
      </c>
      <c r="AO301" s="541">
        <f>SUM('MEDIÇÃO_OBJETO (1)'!AP301)</f>
        <v>0</v>
      </c>
      <c r="AP301" s="541">
        <f>SUM('MEDIÇÃO_OBJETO (1)'!AQ301)</f>
        <v>0</v>
      </c>
      <c r="AQ301" s="541">
        <f>SUM('MEDIÇÃO_OBJETO (1)'!AR301)</f>
        <v>0</v>
      </c>
      <c r="AR301" s="541">
        <f>SUM('MEDIÇÃO_OBJETO (1)'!AS301)</f>
        <v>0</v>
      </c>
      <c r="AS301" s="541">
        <f>SUM('MEDIÇÃO_OBJETO (1)'!AT301)</f>
        <v>0</v>
      </c>
      <c r="AT301" s="541">
        <f>SUM('MEDIÇÃO_OBJETO (1)'!AU301)</f>
        <v>0</v>
      </c>
      <c r="AU301" s="541">
        <f>SUM('MEDIÇÃO_OBJETO (1)'!AV301)</f>
        <v>0</v>
      </c>
      <c r="AV301" s="541">
        <f>SUM('MEDIÇÃO_OBJETO (1)'!AW301)</f>
        <v>0</v>
      </c>
      <c r="AW301" s="541">
        <f>SUM('MEDIÇÃO_OBJETO (1)'!AX301)</f>
        <v>0</v>
      </c>
      <c r="AX301" s="977"/>
      <c r="BN301" s="992">
        <f t="shared" si="232"/>
        <v>0</v>
      </c>
      <c r="BO301" s="538">
        <f t="shared" si="219"/>
        <v>0</v>
      </c>
      <c r="BP301" s="987">
        <f>IF(RESUMO_GLOBAL!$X$53="a",ROUND(AF301*$N301,RESUMO_GLOBAL!$X$54),IF(RESUMO_GLOBAL!$X$53="t",TRUNC(AF301*$N301,RESUMO_GLOBAL!$X$54),AF301*$N301))</f>
        <v>0</v>
      </c>
      <c r="BQ301" s="987">
        <f>IF(RESUMO_GLOBAL!$X$53="a",ROUND(AG301*$N301,RESUMO_GLOBAL!$X$54),IF(RESUMO_GLOBAL!$X$53="t",TRUNC(AG301*$N301,RESUMO_GLOBAL!$X$54),AG301*$N301))</f>
        <v>0</v>
      </c>
      <c r="BR301" s="987">
        <f>IF(RESUMO_GLOBAL!$X$53="a",ROUND(AH301*$N301,RESUMO_GLOBAL!$X$54),IF(RESUMO_GLOBAL!$X$53="t",TRUNC(AH301*$N301,RESUMO_GLOBAL!$X$54),AH301*$N301))</f>
        <v>0</v>
      </c>
      <c r="BS301" s="987">
        <f>IF(RESUMO_GLOBAL!$X$53="a",ROUND(AI301*$N301,RESUMO_GLOBAL!$X$54),IF(RESUMO_GLOBAL!$X$53="t",TRUNC(AI301*$N301,RESUMO_GLOBAL!$X$54),AI301*$N301))</f>
        <v>0</v>
      </c>
      <c r="BT301" s="987">
        <f>IF(RESUMO_GLOBAL!$X$53="a",ROUND(AJ301*$N301,RESUMO_GLOBAL!$X$54),IF(RESUMO_GLOBAL!$X$53="t",TRUNC(AJ301*$N301,RESUMO_GLOBAL!$X$54),AJ301*$N301))</f>
        <v>0</v>
      </c>
      <c r="BU301" s="987">
        <f>IF(RESUMO_GLOBAL!$X$53="a",ROUND(AK301*$N301,RESUMO_GLOBAL!$X$54),IF(RESUMO_GLOBAL!$X$53="t",TRUNC(AK301*$N301,RESUMO_GLOBAL!$X$54),AK301*$N301))</f>
        <v>0</v>
      </c>
      <c r="BV301" s="987">
        <f>IF(RESUMO_GLOBAL!$X$53="a",ROUND(AL301*$N301,RESUMO_GLOBAL!$X$54),IF(RESUMO_GLOBAL!$X$53="t",TRUNC(AL301*$N301,RESUMO_GLOBAL!$X$54),AL301*$N301))</f>
        <v>0</v>
      </c>
      <c r="BW301" s="987">
        <f>IF(RESUMO_GLOBAL!$X$53="a",ROUND(AM301*$N301,RESUMO_GLOBAL!$X$54),IF(RESUMO_GLOBAL!$X$53="t",TRUNC(AM301*$N301,RESUMO_GLOBAL!$X$54),AM301*$N301))</f>
        <v>0</v>
      </c>
      <c r="BX301" s="987">
        <f>IF(RESUMO_GLOBAL!$X$53="a",ROUND(AN301*$N301,RESUMO_GLOBAL!$X$54),IF(RESUMO_GLOBAL!$X$53="t",TRUNC(AN301*$N301,RESUMO_GLOBAL!$X$54),AN301*$N301))</f>
        <v>0</v>
      </c>
      <c r="BY301" s="987">
        <f>IF(RESUMO_GLOBAL!$X$53="a",ROUND(AO301*$N301,RESUMO_GLOBAL!$X$54),IF(RESUMO_GLOBAL!$X$53="t",TRUNC(AO301*$N301,RESUMO_GLOBAL!$X$54),AO301*$N301))</f>
        <v>0</v>
      </c>
      <c r="BZ301" s="987">
        <f>IF(RESUMO_GLOBAL!$X$53="a",ROUND(AP301*$N301,RESUMO_GLOBAL!$X$54),IF(RESUMO_GLOBAL!$X$53="t",TRUNC(AP301*$N301,RESUMO_GLOBAL!$X$54),AP301*$N301))</f>
        <v>0</v>
      </c>
      <c r="CA301" s="987">
        <f>IF(RESUMO_GLOBAL!$X$53="a",ROUND(AQ301*$N301,RESUMO_GLOBAL!$X$54),IF(RESUMO_GLOBAL!$X$53="t",TRUNC(AQ301*$N301,RESUMO_GLOBAL!$X$54),AQ301*$N301))</f>
        <v>0</v>
      </c>
      <c r="CB301" s="987">
        <f>IF(RESUMO_GLOBAL!$X$53="a",ROUND(AR301*$N301,RESUMO_GLOBAL!$X$54),IF(RESUMO_GLOBAL!$X$53="t",TRUNC(AR301*$N301,RESUMO_GLOBAL!$X$54),AR301*$N301))</f>
        <v>0</v>
      </c>
      <c r="CC301" s="987">
        <f>IF(RESUMO_GLOBAL!$X$53="a",ROUND(AS301*$N301,RESUMO_GLOBAL!$X$54),IF(RESUMO_GLOBAL!$X$53="t",TRUNC(AS301*$N301,RESUMO_GLOBAL!$X$54),AS301*$N301))</f>
        <v>0</v>
      </c>
      <c r="CD301" s="987">
        <f>IF(RESUMO_GLOBAL!$X$53="a",ROUND(AT301*$N301,RESUMO_GLOBAL!$X$54),IF(RESUMO_GLOBAL!$X$53="t",TRUNC(AT301*$N301,RESUMO_GLOBAL!$X$54),AT301*$N301))</f>
        <v>0</v>
      </c>
      <c r="CE301" s="987">
        <f>IF(RESUMO_GLOBAL!$X$53="a",ROUND(AU301*$N301,RESUMO_GLOBAL!$X$54),IF(RESUMO_GLOBAL!$X$53="t",TRUNC(AU301*$N301,RESUMO_GLOBAL!$X$54),AU301*$N301))</f>
        <v>0</v>
      </c>
      <c r="CF301" s="987">
        <f>IF(RESUMO_GLOBAL!$X$53="a",ROUND(AV301*$N301,RESUMO_GLOBAL!$X$54),IF(RESUMO_GLOBAL!$X$53="t",TRUNC(AV301*$N301,RESUMO_GLOBAL!$X$54),AV301*$N301))</f>
        <v>0</v>
      </c>
      <c r="CG301" s="987">
        <f>IF(RESUMO_GLOBAL!$X$53="a",ROUND(AW301*$N301,RESUMO_GLOBAL!$X$54),IF(RESUMO_GLOBAL!$X$53="t",TRUNC(AW301*$N301,RESUMO_GLOBAL!$X$54),AW301*$N301))</f>
        <v>0</v>
      </c>
      <c r="CK301" s="59">
        <f t="shared" si="198"/>
        <v>0</v>
      </c>
      <c r="CL301" s="59">
        <f t="shared" si="199"/>
        <v>0</v>
      </c>
      <c r="CM301" s="59">
        <f t="shared" si="200"/>
        <v>0</v>
      </c>
      <c r="CN301" s="59">
        <f t="shared" si="201"/>
        <v>0</v>
      </c>
      <c r="CO301" s="59">
        <f t="shared" si="202"/>
        <v>0</v>
      </c>
      <c r="CP301" s="59">
        <f t="shared" si="203"/>
        <v>0</v>
      </c>
      <c r="CQ301" s="59">
        <f t="shared" si="204"/>
        <v>0</v>
      </c>
      <c r="CR301" s="59">
        <f t="shared" si="205"/>
        <v>0</v>
      </c>
      <c r="CS301" s="59">
        <f t="shared" si="206"/>
        <v>0</v>
      </c>
      <c r="CT301" s="59">
        <f t="shared" si="207"/>
        <v>0</v>
      </c>
      <c r="CU301" s="59">
        <f t="shared" si="208"/>
        <v>0</v>
      </c>
      <c r="CV301" s="59">
        <f t="shared" si="209"/>
        <v>0</v>
      </c>
      <c r="CW301" s="59">
        <f t="shared" si="210"/>
        <v>0</v>
      </c>
      <c r="CX301" s="59">
        <f t="shared" si="211"/>
        <v>0</v>
      </c>
      <c r="CY301" s="59">
        <f t="shared" si="212"/>
        <v>0</v>
      </c>
      <c r="CZ301" s="59">
        <f t="shared" si="213"/>
        <v>0</v>
      </c>
      <c r="DA301" s="59">
        <f t="shared" si="214"/>
        <v>0</v>
      </c>
      <c r="DB301" s="59">
        <f t="shared" si="215"/>
        <v>0</v>
      </c>
      <c r="DE301">
        <f t="shared" si="197"/>
        <v>296</v>
      </c>
      <c r="DF301" t="str">
        <f t="shared" si="216"/>
        <v/>
      </c>
      <c r="DG301" s="59">
        <f>IF($C301&lt;&gt;0,SUM($CK302:CK302),0)</f>
        <v>0</v>
      </c>
      <c r="DH301" s="59">
        <f>IF($C301&lt;&gt;0,SUM($CK302:CL302),0)</f>
        <v>0</v>
      </c>
      <c r="DI301" s="59">
        <f>IF($C301&lt;&gt;0,SUM($CK302:CM302),0)</f>
        <v>0</v>
      </c>
      <c r="DJ301" s="59">
        <f>IF($C301&lt;&gt;0,SUM($CK302:CN302),0)</f>
        <v>0</v>
      </c>
      <c r="DK301" s="59">
        <f>IF($C301&lt;&gt;0,SUM($CK302:CO302),0)</f>
        <v>0</v>
      </c>
      <c r="DL301" s="59">
        <f>IF($C301&lt;&gt;0,SUM($CK302:CP302),0)</f>
        <v>0</v>
      </c>
      <c r="DM301" s="59">
        <f>IF($C301&lt;&gt;0,SUM($CK302:CQ302),0)</f>
        <v>0</v>
      </c>
      <c r="DN301" s="59">
        <f>IF($C301&lt;&gt;0,SUM($CK302:CR302),0)</f>
        <v>0</v>
      </c>
      <c r="DO301" s="59">
        <f>IF($C301&lt;&gt;0,SUM($CK302:CS302),0)</f>
        <v>0</v>
      </c>
      <c r="DP301" s="59">
        <f>IF($C301&lt;&gt;0,SUM($CK302:CT302),0)</f>
        <v>0</v>
      </c>
      <c r="DQ301" s="59">
        <f>IF($C301&lt;&gt;0,SUM($CK302:CU302),0)</f>
        <v>0</v>
      </c>
      <c r="DR301" s="59">
        <f>IF($C301&lt;&gt;0,SUM($CK302:CV302),0)</f>
        <v>0</v>
      </c>
      <c r="DS301" s="59">
        <f>IF($C301&lt;&gt;0,SUM($CK302:CW302),0)</f>
        <v>0</v>
      </c>
      <c r="DT301" s="59">
        <f>IF($C301&lt;&gt;0,SUM($CK302:CX302),0)</f>
        <v>0</v>
      </c>
      <c r="DU301" s="59">
        <f>IF($C301&lt;&gt;0,SUM($CK302:CY302),0)</f>
        <v>0</v>
      </c>
      <c r="DV301" s="59">
        <f>IF($C301&lt;&gt;0,SUM($CK302:CZ302),0)</f>
        <v>0</v>
      </c>
      <c r="DW301" s="59">
        <f>IF($C301&lt;&gt;0,SUM($CK302:DA302),0)</f>
        <v>0</v>
      </c>
      <c r="DX301" s="59">
        <f>IF($C301&lt;&gt;0,SUM($CK302:DB302),0)</f>
        <v>0</v>
      </c>
      <c r="DY301" s="952" t="str">
        <f t="shared" si="220"/>
        <v/>
      </c>
    </row>
    <row r="302" spans="1:129" ht="13.5" hidden="1" thickBot="1">
      <c r="A302" s="3" t="str">
        <f t="shared" si="221"/>
        <v/>
      </c>
      <c r="B302" s="805">
        <f>Dados_GLOBAL_Inicial!E302</f>
        <v>0</v>
      </c>
      <c r="C302" s="953">
        <f>IF(IFERROR(VALUE(Dados_GLOBAL_Inicial!F302),0)=0,0,Dados_GLOBAL_Inicial!F302)</f>
        <v>0</v>
      </c>
      <c r="D302" s="830">
        <f>Dados_GLOBAL_Inicial!G302</f>
        <v>0</v>
      </c>
      <c r="E302" s="830" t="str">
        <f>IF(IFERROR(VLOOKUP(F302,Cod_Gde_Itens!$A$1:$B$80,2,FALSE),0)&gt;549,IFERROR(VLOOKUP(F302,Cod_Gde_Itens!$A$1:$B$80,2,FALSE),0),IF(Dados_GLOBAL_Inicial!H302=0,"",Dados_GLOBAL_Inicial!H302))</f>
        <v/>
      </c>
      <c r="F302" s="823">
        <f>Dados_GLOBAL_Inicial!I302</f>
        <v>0</v>
      </c>
      <c r="G302" s="824">
        <f>Dados_GLOBAL_Inicial!J302</f>
        <v>0</v>
      </c>
      <c r="H302" s="454">
        <f>Dados_GLOBAL_Inicial!K302</f>
        <v>0</v>
      </c>
      <c r="I302" s="970">
        <f>SUM('MEDIÇÃO_OBJETO (1)'!I302)</f>
        <v>0</v>
      </c>
      <c r="J302" s="455">
        <f t="shared" si="222"/>
        <v>0</v>
      </c>
      <c r="K302" s="451">
        <f t="shared" si="223"/>
        <v>0</v>
      </c>
      <c r="L302" s="452">
        <f t="shared" si="224"/>
        <v>0</v>
      </c>
      <c r="M302" s="809">
        <f t="shared" si="225"/>
        <v>0</v>
      </c>
      <c r="N302" s="810">
        <f>IF(IFERROR(VALUE(Dados_GLOBAL_Inicial!L302),0)=0,0,Dados_GLOBAL_Inicial!L302)</f>
        <v>0</v>
      </c>
      <c r="O302" s="812">
        <f>SUM('MEDIÇÃO_OBJETO (1)'!O302)</f>
        <v>0</v>
      </c>
      <c r="P302" s="812">
        <f>SUM('MEDIÇÃO_OBJETO (1)'!P302)</f>
        <v>0</v>
      </c>
      <c r="Q302" s="813">
        <f t="shared" si="226"/>
        <v>0</v>
      </c>
      <c r="R302" s="951"/>
      <c r="S302" s="815">
        <f>SUM('MEDIÇÃO_OBJETO (1)'!S302)</f>
        <v>0</v>
      </c>
      <c r="T302" s="815">
        <f>SUM('MEDIÇÃO_OBJETO (1)'!T302)</f>
        <v>0</v>
      </c>
      <c r="V302" s="19"/>
      <c r="W302" s="978">
        <f t="shared" si="227"/>
        <v>0</v>
      </c>
      <c r="X302" s="816">
        <f t="shared" si="228"/>
        <v>0</v>
      </c>
      <c r="Y302" s="816">
        <f t="shared" si="229"/>
        <v>0</v>
      </c>
      <c r="Z302" s="817">
        <f t="shared" si="230"/>
        <v>0</v>
      </c>
      <c r="AB302" s="453">
        <f t="shared" si="217"/>
        <v>0</v>
      </c>
      <c r="AC302" s="14">
        <f t="shared" si="231"/>
        <v>0</v>
      </c>
      <c r="AD302" s="819"/>
      <c r="AE302" s="631">
        <f t="shared" si="218"/>
        <v>0</v>
      </c>
      <c r="AF302" s="818">
        <f>SUM('MEDIÇÃO_OBJETO (1)'!AG302)</f>
        <v>0</v>
      </c>
      <c r="AG302" s="541">
        <f>SUM('MEDIÇÃO_OBJETO (1)'!AH302)</f>
        <v>0</v>
      </c>
      <c r="AH302" s="541">
        <f>SUM('MEDIÇÃO_OBJETO (1)'!AI302)</f>
        <v>0</v>
      </c>
      <c r="AI302" s="541">
        <f>SUM('MEDIÇÃO_OBJETO (1)'!AJ302)</f>
        <v>0</v>
      </c>
      <c r="AJ302" s="541">
        <f>SUM('MEDIÇÃO_OBJETO (1)'!AK302)</f>
        <v>0</v>
      </c>
      <c r="AK302" s="541">
        <f>SUM('MEDIÇÃO_OBJETO (1)'!AL302)</f>
        <v>0</v>
      </c>
      <c r="AL302" s="541">
        <f>SUM('MEDIÇÃO_OBJETO (1)'!AM302)</f>
        <v>0</v>
      </c>
      <c r="AM302" s="541">
        <f>SUM('MEDIÇÃO_OBJETO (1)'!AN302)</f>
        <v>0</v>
      </c>
      <c r="AN302" s="541">
        <f>SUM('MEDIÇÃO_OBJETO (1)'!AO302)</f>
        <v>0</v>
      </c>
      <c r="AO302" s="541">
        <f>SUM('MEDIÇÃO_OBJETO (1)'!AP302)</f>
        <v>0</v>
      </c>
      <c r="AP302" s="541">
        <f>SUM('MEDIÇÃO_OBJETO (1)'!AQ302)</f>
        <v>0</v>
      </c>
      <c r="AQ302" s="541">
        <f>SUM('MEDIÇÃO_OBJETO (1)'!AR302)</f>
        <v>0</v>
      </c>
      <c r="AR302" s="541">
        <f>SUM('MEDIÇÃO_OBJETO (1)'!AS302)</f>
        <v>0</v>
      </c>
      <c r="AS302" s="541">
        <f>SUM('MEDIÇÃO_OBJETO (1)'!AT302)</f>
        <v>0</v>
      </c>
      <c r="AT302" s="541">
        <f>SUM('MEDIÇÃO_OBJETO (1)'!AU302)</f>
        <v>0</v>
      </c>
      <c r="AU302" s="541">
        <f>SUM('MEDIÇÃO_OBJETO (1)'!AV302)</f>
        <v>0</v>
      </c>
      <c r="AV302" s="541">
        <f>SUM('MEDIÇÃO_OBJETO (1)'!AW302)</f>
        <v>0</v>
      </c>
      <c r="AW302" s="541">
        <f>SUM('MEDIÇÃO_OBJETO (1)'!AX302)</f>
        <v>0</v>
      </c>
      <c r="AX302" s="977"/>
      <c r="BN302" s="992">
        <f t="shared" si="232"/>
        <v>0</v>
      </c>
      <c r="BO302" s="538">
        <f t="shared" si="219"/>
        <v>0</v>
      </c>
      <c r="BP302" s="987">
        <f>IF(RESUMO_GLOBAL!$X$53="a",ROUND(AF302*$N302,RESUMO_GLOBAL!$X$54),IF(RESUMO_GLOBAL!$X$53="t",TRUNC(AF302*$N302,RESUMO_GLOBAL!$X$54),AF302*$N302))</f>
        <v>0</v>
      </c>
      <c r="BQ302" s="987">
        <f>IF(RESUMO_GLOBAL!$X$53="a",ROUND(AG302*$N302,RESUMO_GLOBAL!$X$54),IF(RESUMO_GLOBAL!$X$53="t",TRUNC(AG302*$N302,RESUMO_GLOBAL!$X$54),AG302*$N302))</f>
        <v>0</v>
      </c>
      <c r="BR302" s="987">
        <f>IF(RESUMO_GLOBAL!$X$53="a",ROUND(AH302*$N302,RESUMO_GLOBAL!$X$54),IF(RESUMO_GLOBAL!$X$53="t",TRUNC(AH302*$N302,RESUMO_GLOBAL!$X$54),AH302*$N302))</f>
        <v>0</v>
      </c>
      <c r="BS302" s="987">
        <f>IF(RESUMO_GLOBAL!$X$53="a",ROUND(AI302*$N302,RESUMO_GLOBAL!$X$54),IF(RESUMO_GLOBAL!$X$53="t",TRUNC(AI302*$N302,RESUMO_GLOBAL!$X$54),AI302*$N302))</f>
        <v>0</v>
      </c>
      <c r="BT302" s="987">
        <f>IF(RESUMO_GLOBAL!$X$53="a",ROUND(AJ302*$N302,RESUMO_GLOBAL!$X$54),IF(RESUMO_GLOBAL!$X$53="t",TRUNC(AJ302*$N302,RESUMO_GLOBAL!$X$54),AJ302*$N302))</f>
        <v>0</v>
      </c>
      <c r="BU302" s="987">
        <f>IF(RESUMO_GLOBAL!$X$53="a",ROUND(AK302*$N302,RESUMO_GLOBAL!$X$54),IF(RESUMO_GLOBAL!$X$53="t",TRUNC(AK302*$N302,RESUMO_GLOBAL!$X$54),AK302*$N302))</f>
        <v>0</v>
      </c>
      <c r="BV302" s="987">
        <f>IF(RESUMO_GLOBAL!$X$53="a",ROUND(AL302*$N302,RESUMO_GLOBAL!$X$54),IF(RESUMO_GLOBAL!$X$53="t",TRUNC(AL302*$N302,RESUMO_GLOBAL!$X$54),AL302*$N302))</f>
        <v>0</v>
      </c>
      <c r="BW302" s="987">
        <f>IF(RESUMO_GLOBAL!$X$53="a",ROUND(AM302*$N302,RESUMO_GLOBAL!$X$54),IF(RESUMO_GLOBAL!$X$53="t",TRUNC(AM302*$N302,RESUMO_GLOBAL!$X$54),AM302*$N302))</f>
        <v>0</v>
      </c>
      <c r="BX302" s="987">
        <f>IF(RESUMO_GLOBAL!$X$53="a",ROUND(AN302*$N302,RESUMO_GLOBAL!$X$54),IF(RESUMO_GLOBAL!$X$53="t",TRUNC(AN302*$N302,RESUMO_GLOBAL!$X$54),AN302*$N302))</f>
        <v>0</v>
      </c>
      <c r="BY302" s="987">
        <f>IF(RESUMO_GLOBAL!$X$53="a",ROUND(AO302*$N302,RESUMO_GLOBAL!$X$54),IF(RESUMO_GLOBAL!$X$53="t",TRUNC(AO302*$N302,RESUMO_GLOBAL!$X$54),AO302*$N302))</f>
        <v>0</v>
      </c>
      <c r="BZ302" s="987">
        <f>IF(RESUMO_GLOBAL!$X$53="a",ROUND(AP302*$N302,RESUMO_GLOBAL!$X$54),IF(RESUMO_GLOBAL!$X$53="t",TRUNC(AP302*$N302,RESUMO_GLOBAL!$X$54),AP302*$N302))</f>
        <v>0</v>
      </c>
      <c r="CA302" s="987">
        <f>IF(RESUMO_GLOBAL!$X$53="a",ROUND(AQ302*$N302,RESUMO_GLOBAL!$X$54),IF(RESUMO_GLOBAL!$X$53="t",TRUNC(AQ302*$N302,RESUMO_GLOBAL!$X$54),AQ302*$N302))</f>
        <v>0</v>
      </c>
      <c r="CB302" s="987">
        <f>IF(RESUMO_GLOBAL!$X$53="a",ROUND(AR302*$N302,RESUMO_GLOBAL!$X$54),IF(RESUMO_GLOBAL!$X$53="t",TRUNC(AR302*$N302,RESUMO_GLOBAL!$X$54),AR302*$N302))</f>
        <v>0</v>
      </c>
      <c r="CC302" s="987">
        <f>IF(RESUMO_GLOBAL!$X$53="a",ROUND(AS302*$N302,RESUMO_GLOBAL!$X$54),IF(RESUMO_GLOBAL!$X$53="t",TRUNC(AS302*$N302,RESUMO_GLOBAL!$X$54),AS302*$N302))</f>
        <v>0</v>
      </c>
      <c r="CD302" s="987">
        <f>IF(RESUMO_GLOBAL!$X$53="a",ROUND(AT302*$N302,RESUMO_GLOBAL!$X$54),IF(RESUMO_GLOBAL!$X$53="t",TRUNC(AT302*$N302,RESUMO_GLOBAL!$X$54),AT302*$N302))</f>
        <v>0</v>
      </c>
      <c r="CE302" s="987">
        <f>IF(RESUMO_GLOBAL!$X$53="a",ROUND(AU302*$N302,RESUMO_GLOBAL!$X$54),IF(RESUMO_GLOBAL!$X$53="t",TRUNC(AU302*$N302,RESUMO_GLOBAL!$X$54),AU302*$N302))</f>
        <v>0</v>
      </c>
      <c r="CF302" s="987">
        <f>IF(RESUMO_GLOBAL!$X$53="a",ROUND(AV302*$N302,RESUMO_GLOBAL!$X$54),IF(RESUMO_GLOBAL!$X$53="t",TRUNC(AV302*$N302,RESUMO_GLOBAL!$X$54),AV302*$N302))</f>
        <v>0</v>
      </c>
      <c r="CG302" s="987">
        <f>IF(RESUMO_GLOBAL!$X$53="a",ROUND(AW302*$N302,RESUMO_GLOBAL!$X$54),IF(RESUMO_GLOBAL!$X$53="t",TRUNC(AW302*$N302,RESUMO_GLOBAL!$X$54),AW302*$N302))</f>
        <v>0</v>
      </c>
      <c r="CK302" s="59">
        <f t="shared" si="198"/>
        <v>0</v>
      </c>
      <c r="CL302" s="59">
        <f t="shared" si="199"/>
        <v>0</v>
      </c>
      <c r="CM302" s="59">
        <f t="shared" si="200"/>
        <v>0</v>
      </c>
      <c r="CN302" s="59">
        <f t="shared" si="201"/>
        <v>0</v>
      </c>
      <c r="CO302" s="59">
        <f t="shared" si="202"/>
        <v>0</v>
      </c>
      <c r="CP302" s="59">
        <f t="shared" si="203"/>
        <v>0</v>
      </c>
      <c r="CQ302" s="59">
        <f t="shared" si="204"/>
        <v>0</v>
      </c>
      <c r="CR302" s="59">
        <f t="shared" si="205"/>
        <v>0</v>
      </c>
      <c r="CS302" s="59">
        <f t="shared" si="206"/>
        <v>0</v>
      </c>
      <c r="CT302" s="59">
        <f t="shared" si="207"/>
        <v>0</v>
      </c>
      <c r="CU302" s="59">
        <f t="shared" si="208"/>
        <v>0</v>
      </c>
      <c r="CV302" s="59">
        <f t="shared" si="209"/>
        <v>0</v>
      </c>
      <c r="CW302" s="59">
        <f t="shared" si="210"/>
        <v>0</v>
      </c>
      <c r="CX302" s="59">
        <f t="shared" si="211"/>
        <v>0</v>
      </c>
      <c r="CY302" s="59">
        <f t="shared" si="212"/>
        <v>0</v>
      </c>
      <c r="CZ302" s="59">
        <f t="shared" si="213"/>
        <v>0</v>
      </c>
      <c r="DA302" s="59">
        <f t="shared" si="214"/>
        <v>0</v>
      </c>
      <c r="DB302" s="59">
        <f t="shared" si="215"/>
        <v>0</v>
      </c>
      <c r="DE302">
        <f t="shared" si="197"/>
        <v>297</v>
      </c>
      <c r="DF302" t="str">
        <f t="shared" si="216"/>
        <v/>
      </c>
      <c r="DG302" s="59">
        <f>IF($C302&lt;&gt;0,SUM($CK303:CK303),0)</f>
        <v>0</v>
      </c>
      <c r="DH302" s="59">
        <f>IF($C302&lt;&gt;0,SUM($CK303:CL303),0)</f>
        <v>0</v>
      </c>
      <c r="DI302" s="59">
        <f>IF($C302&lt;&gt;0,SUM($CK303:CM303),0)</f>
        <v>0</v>
      </c>
      <c r="DJ302" s="59">
        <f>IF($C302&lt;&gt;0,SUM($CK303:CN303),0)</f>
        <v>0</v>
      </c>
      <c r="DK302" s="59">
        <f>IF($C302&lt;&gt;0,SUM($CK303:CO303),0)</f>
        <v>0</v>
      </c>
      <c r="DL302" s="59">
        <f>IF($C302&lt;&gt;0,SUM($CK303:CP303),0)</f>
        <v>0</v>
      </c>
      <c r="DM302" s="59">
        <f>IF($C302&lt;&gt;0,SUM($CK303:CQ303),0)</f>
        <v>0</v>
      </c>
      <c r="DN302" s="59">
        <f>IF($C302&lt;&gt;0,SUM($CK303:CR303),0)</f>
        <v>0</v>
      </c>
      <c r="DO302" s="59">
        <f>IF($C302&lt;&gt;0,SUM($CK303:CS303),0)</f>
        <v>0</v>
      </c>
      <c r="DP302" s="59">
        <f>IF($C302&lt;&gt;0,SUM($CK303:CT303),0)</f>
        <v>0</v>
      </c>
      <c r="DQ302" s="59">
        <f>IF($C302&lt;&gt;0,SUM($CK303:CU303),0)</f>
        <v>0</v>
      </c>
      <c r="DR302" s="59">
        <f>IF($C302&lt;&gt;0,SUM($CK303:CV303),0)</f>
        <v>0</v>
      </c>
      <c r="DS302" s="59">
        <f>IF($C302&lt;&gt;0,SUM($CK303:CW303),0)</f>
        <v>0</v>
      </c>
      <c r="DT302" s="59">
        <f>IF($C302&lt;&gt;0,SUM($CK303:CX303),0)</f>
        <v>0</v>
      </c>
      <c r="DU302" s="59">
        <f>IF($C302&lt;&gt;0,SUM($CK303:CY303),0)</f>
        <v>0</v>
      </c>
      <c r="DV302" s="59">
        <f>IF($C302&lt;&gt;0,SUM($CK303:CZ303),0)</f>
        <v>0</v>
      </c>
      <c r="DW302" s="59">
        <f>IF($C302&lt;&gt;0,SUM($CK303:DA303),0)</f>
        <v>0</v>
      </c>
      <c r="DX302" s="59">
        <f>IF($C302&lt;&gt;0,SUM($CK303:DB303),0)</f>
        <v>0</v>
      </c>
      <c r="DY302" s="952" t="str">
        <f t="shared" si="220"/>
        <v/>
      </c>
    </row>
    <row r="303" spans="1:129" ht="13.5" hidden="1" thickBot="1">
      <c r="A303" s="3" t="str">
        <f t="shared" si="221"/>
        <v/>
      </c>
      <c r="B303" s="805">
        <f>Dados_GLOBAL_Inicial!E303</f>
        <v>0</v>
      </c>
      <c r="C303" s="953">
        <f>IF(IFERROR(VALUE(Dados_GLOBAL_Inicial!F303),0)=0,0,Dados_GLOBAL_Inicial!F303)</f>
        <v>0</v>
      </c>
      <c r="D303" s="830">
        <f>Dados_GLOBAL_Inicial!G303</f>
        <v>0</v>
      </c>
      <c r="E303" s="830" t="str">
        <f>IF(IFERROR(VLOOKUP(F303,Cod_Gde_Itens!$A$1:$B$80,2,FALSE),0)&gt;549,IFERROR(VLOOKUP(F303,Cod_Gde_Itens!$A$1:$B$80,2,FALSE),0),IF(Dados_GLOBAL_Inicial!H303=0,"",Dados_GLOBAL_Inicial!H303))</f>
        <v/>
      </c>
      <c r="F303" s="823">
        <f>Dados_GLOBAL_Inicial!I303</f>
        <v>0</v>
      </c>
      <c r="G303" s="824">
        <f>Dados_GLOBAL_Inicial!J303</f>
        <v>0</v>
      </c>
      <c r="H303" s="454">
        <f>Dados_GLOBAL_Inicial!K303</f>
        <v>0</v>
      </c>
      <c r="I303" s="970">
        <f>SUM('MEDIÇÃO_OBJETO (1)'!I303)</f>
        <v>0</v>
      </c>
      <c r="J303" s="455">
        <f t="shared" si="222"/>
        <v>0</v>
      </c>
      <c r="K303" s="451">
        <f t="shared" si="223"/>
        <v>0</v>
      </c>
      <c r="L303" s="452">
        <f t="shared" si="224"/>
        <v>0</v>
      </c>
      <c r="M303" s="809">
        <f t="shared" si="225"/>
        <v>0</v>
      </c>
      <c r="N303" s="810">
        <f>IF(IFERROR(VALUE(Dados_GLOBAL_Inicial!L303),0)=0,0,Dados_GLOBAL_Inicial!L303)</f>
        <v>0</v>
      </c>
      <c r="O303" s="812">
        <f>SUM('MEDIÇÃO_OBJETO (1)'!O303)</f>
        <v>0</v>
      </c>
      <c r="P303" s="812">
        <f>SUM('MEDIÇÃO_OBJETO (1)'!P303)</f>
        <v>0</v>
      </c>
      <c r="Q303" s="813">
        <f t="shared" si="226"/>
        <v>0</v>
      </c>
      <c r="R303" s="951"/>
      <c r="S303" s="815">
        <f>SUM('MEDIÇÃO_OBJETO (1)'!S303)</f>
        <v>0</v>
      </c>
      <c r="T303" s="815">
        <f>SUM('MEDIÇÃO_OBJETO (1)'!T303)</f>
        <v>0</v>
      </c>
      <c r="V303" s="19"/>
      <c r="W303" s="978">
        <f t="shared" si="227"/>
        <v>0</v>
      </c>
      <c r="X303" s="816">
        <f t="shared" si="228"/>
        <v>0</v>
      </c>
      <c r="Y303" s="816">
        <f t="shared" si="229"/>
        <v>0</v>
      </c>
      <c r="Z303" s="817">
        <f t="shared" si="230"/>
        <v>0</v>
      </c>
      <c r="AB303" s="453">
        <f t="shared" si="217"/>
        <v>0</v>
      </c>
      <c r="AC303" s="14">
        <f t="shared" si="231"/>
        <v>0</v>
      </c>
      <c r="AD303" s="819"/>
      <c r="AE303" s="631">
        <f t="shared" si="218"/>
        <v>0</v>
      </c>
      <c r="AF303" s="818">
        <f>SUM('MEDIÇÃO_OBJETO (1)'!AG303)</f>
        <v>0</v>
      </c>
      <c r="AG303" s="541">
        <f>SUM('MEDIÇÃO_OBJETO (1)'!AH303)</f>
        <v>0</v>
      </c>
      <c r="AH303" s="541">
        <f>SUM('MEDIÇÃO_OBJETO (1)'!AI303)</f>
        <v>0</v>
      </c>
      <c r="AI303" s="541">
        <f>SUM('MEDIÇÃO_OBJETO (1)'!AJ303)</f>
        <v>0</v>
      </c>
      <c r="AJ303" s="541">
        <f>SUM('MEDIÇÃO_OBJETO (1)'!AK303)</f>
        <v>0</v>
      </c>
      <c r="AK303" s="541">
        <f>SUM('MEDIÇÃO_OBJETO (1)'!AL303)</f>
        <v>0</v>
      </c>
      <c r="AL303" s="541">
        <f>SUM('MEDIÇÃO_OBJETO (1)'!AM303)</f>
        <v>0</v>
      </c>
      <c r="AM303" s="541">
        <f>SUM('MEDIÇÃO_OBJETO (1)'!AN303)</f>
        <v>0</v>
      </c>
      <c r="AN303" s="541">
        <f>SUM('MEDIÇÃO_OBJETO (1)'!AO303)</f>
        <v>0</v>
      </c>
      <c r="AO303" s="541">
        <f>SUM('MEDIÇÃO_OBJETO (1)'!AP303)</f>
        <v>0</v>
      </c>
      <c r="AP303" s="541">
        <f>SUM('MEDIÇÃO_OBJETO (1)'!AQ303)</f>
        <v>0</v>
      </c>
      <c r="AQ303" s="541">
        <f>SUM('MEDIÇÃO_OBJETO (1)'!AR303)</f>
        <v>0</v>
      </c>
      <c r="AR303" s="541">
        <f>SUM('MEDIÇÃO_OBJETO (1)'!AS303)</f>
        <v>0</v>
      </c>
      <c r="AS303" s="541">
        <f>SUM('MEDIÇÃO_OBJETO (1)'!AT303)</f>
        <v>0</v>
      </c>
      <c r="AT303" s="541">
        <f>SUM('MEDIÇÃO_OBJETO (1)'!AU303)</f>
        <v>0</v>
      </c>
      <c r="AU303" s="541">
        <f>SUM('MEDIÇÃO_OBJETO (1)'!AV303)</f>
        <v>0</v>
      </c>
      <c r="AV303" s="541">
        <f>SUM('MEDIÇÃO_OBJETO (1)'!AW303)</f>
        <v>0</v>
      </c>
      <c r="AW303" s="541">
        <f>SUM('MEDIÇÃO_OBJETO (1)'!AX303)</f>
        <v>0</v>
      </c>
      <c r="AX303" s="977"/>
      <c r="BN303" s="992">
        <f t="shared" si="232"/>
        <v>0</v>
      </c>
      <c r="BO303" s="538">
        <f t="shared" si="219"/>
        <v>0</v>
      </c>
      <c r="BP303" s="987">
        <f>IF(RESUMO_GLOBAL!$X$53="a",ROUND(AF303*$N303,RESUMO_GLOBAL!$X$54),IF(RESUMO_GLOBAL!$X$53="t",TRUNC(AF303*$N303,RESUMO_GLOBAL!$X$54),AF303*$N303))</f>
        <v>0</v>
      </c>
      <c r="BQ303" s="987">
        <f>IF(RESUMO_GLOBAL!$X$53="a",ROUND(AG303*$N303,RESUMO_GLOBAL!$X$54),IF(RESUMO_GLOBAL!$X$53="t",TRUNC(AG303*$N303,RESUMO_GLOBAL!$X$54),AG303*$N303))</f>
        <v>0</v>
      </c>
      <c r="BR303" s="987">
        <f>IF(RESUMO_GLOBAL!$X$53="a",ROUND(AH303*$N303,RESUMO_GLOBAL!$X$54),IF(RESUMO_GLOBAL!$X$53="t",TRUNC(AH303*$N303,RESUMO_GLOBAL!$X$54),AH303*$N303))</f>
        <v>0</v>
      </c>
      <c r="BS303" s="987">
        <f>IF(RESUMO_GLOBAL!$X$53="a",ROUND(AI303*$N303,RESUMO_GLOBAL!$X$54),IF(RESUMO_GLOBAL!$X$53="t",TRUNC(AI303*$N303,RESUMO_GLOBAL!$X$54),AI303*$N303))</f>
        <v>0</v>
      </c>
      <c r="BT303" s="987">
        <f>IF(RESUMO_GLOBAL!$X$53="a",ROUND(AJ303*$N303,RESUMO_GLOBAL!$X$54),IF(RESUMO_GLOBAL!$X$53="t",TRUNC(AJ303*$N303,RESUMO_GLOBAL!$X$54),AJ303*$N303))</f>
        <v>0</v>
      </c>
      <c r="BU303" s="987">
        <f>IF(RESUMO_GLOBAL!$X$53="a",ROUND(AK303*$N303,RESUMO_GLOBAL!$X$54),IF(RESUMO_GLOBAL!$X$53="t",TRUNC(AK303*$N303,RESUMO_GLOBAL!$X$54),AK303*$N303))</f>
        <v>0</v>
      </c>
      <c r="BV303" s="987">
        <f>IF(RESUMO_GLOBAL!$X$53="a",ROUND(AL303*$N303,RESUMO_GLOBAL!$X$54),IF(RESUMO_GLOBAL!$X$53="t",TRUNC(AL303*$N303,RESUMO_GLOBAL!$X$54),AL303*$N303))</f>
        <v>0</v>
      </c>
      <c r="BW303" s="987">
        <f>IF(RESUMO_GLOBAL!$X$53="a",ROUND(AM303*$N303,RESUMO_GLOBAL!$X$54),IF(RESUMO_GLOBAL!$X$53="t",TRUNC(AM303*$N303,RESUMO_GLOBAL!$X$54),AM303*$N303))</f>
        <v>0</v>
      </c>
      <c r="BX303" s="987">
        <f>IF(RESUMO_GLOBAL!$X$53="a",ROUND(AN303*$N303,RESUMO_GLOBAL!$X$54),IF(RESUMO_GLOBAL!$X$53="t",TRUNC(AN303*$N303,RESUMO_GLOBAL!$X$54),AN303*$N303))</f>
        <v>0</v>
      </c>
      <c r="BY303" s="987">
        <f>IF(RESUMO_GLOBAL!$X$53="a",ROUND(AO303*$N303,RESUMO_GLOBAL!$X$54),IF(RESUMO_GLOBAL!$X$53="t",TRUNC(AO303*$N303,RESUMO_GLOBAL!$X$54),AO303*$N303))</f>
        <v>0</v>
      </c>
      <c r="BZ303" s="987">
        <f>IF(RESUMO_GLOBAL!$X$53="a",ROUND(AP303*$N303,RESUMO_GLOBAL!$X$54),IF(RESUMO_GLOBAL!$X$53="t",TRUNC(AP303*$N303,RESUMO_GLOBAL!$X$54),AP303*$N303))</f>
        <v>0</v>
      </c>
      <c r="CA303" s="987">
        <f>IF(RESUMO_GLOBAL!$X$53="a",ROUND(AQ303*$N303,RESUMO_GLOBAL!$X$54),IF(RESUMO_GLOBAL!$X$53="t",TRUNC(AQ303*$N303,RESUMO_GLOBAL!$X$54),AQ303*$N303))</f>
        <v>0</v>
      </c>
      <c r="CB303" s="987">
        <f>IF(RESUMO_GLOBAL!$X$53="a",ROUND(AR303*$N303,RESUMO_GLOBAL!$X$54),IF(RESUMO_GLOBAL!$X$53="t",TRUNC(AR303*$N303,RESUMO_GLOBAL!$X$54),AR303*$N303))</f>
        <v>0</v>
      </c>
      <c r="CC303" s="987">
        <f>IF(RESUMO_GLOBAL!$X$53="a",ROUND(AS303*$N303,RESUMO_GLOBAL!$X$54),IF(RESUMO_GLOBAL!$X$53="t",TRUNC(AS303*$N303,RESUMO_GLOBAL!$X$54),AS303*$N303))</f>
        <v>0</v>
      </c>
      <c r="CD303" s="987">
        <f>IF(RESUMO_GLOBAL!$X$53="a",ROUND(AT303*$N303,RESUMO_GLOBAL!$X$54),IF(RESUMO_GLOBAL!$X$53="t",TRUNC(AT303*$N303,RESUMO_GLOBAL!$X$54),AT303*$N303))</f>
        <v>0</v>
      </c>
      <c r="CE303" s="987">
        <f>IF(RESUMO_GLOBAL!$X$53="a",ROUND(AU303*$N303,RESUMO_GLOBAL!$X$54),IF(RESUMO_GLOBAL!$X$53="t",TRUNC(AU303*$N303,RESUMO_GLOBAL!$X$54),AU303*$N303))</f>
        <v>0</v>
      </c>
      <c r="CF303" s="987">
        <f>IF(RESUMO_GLOBAL!$X$53="a",ROUND(AV303*$N303,RESUMO_GLOBAL!$X$54),IF(RESUMO_GLOBAL!$X$53="t",TRUNC(AV303*$N303,RESUMO_GLOBAL!$X$54),AV303*$N303))</f>
        <v>0</v>
      </c>
      <c r="CG303" s="987">
        <f>IF(RESUMO_GLOBAL!$X$53="a",ROUND(AW303*$N303,RESUMO_GLOBAL!$X$54),IF(RESUMO_GLOBAL!$X$53="t",TRUNC(AW303*$N303,RESUMO_GLOBAL!$X$54),AW303*$N303))</f>
        <v>0</v>
      </c>
      <c r="CK303" s="59">
        <f t="shared" si="198"/>
        <v>0</v>
      </c>
      <c r="CL303" s="59">
        <f t="shared" si="199"/>
        <v>0</v>
      </c>
      <c r="CM303" s="59">
        <f t="shared" si="200"/>
        <v>0</v>
      </c>
      <c r="CN303" s="59">
        <f t="shared" si="201"/>
        <v>0</v>
      </c>
      <c r="CO303" s="59">
        <f t="shared" si="202"/>
        <v>0</v>
      </c>
      <c r="CP303" s="59">
        <f t="shared" si="203"/>
        <v>0</v>
      </c>
      <c r="CQ303" s="59">
        <f t="shared" si="204"/>
        <v>0</v>
      </c>
      <c r="CR303" s="59">
        <f t="shared" si="205"/>
        <v>0</v>
      </c>
      <c r="CS303" s="59">
        <f t="shared" si="206"/>
        <v>0</v>
      </c>
      <c r="CT303" s="59">
        <f t="shared" si="207"/>
        <v>0</v>
      </c>
      <c r="CU303" s="59">
        <f t="shared" si="208"/>
        <v>0</v>
      </c>
      <c r="CV303" s="59">
        <f t="shared" si="209"/>
        <v>0</v>
      </c>
      <c r="CW303" s="59">
        <f t="shared" si="210"/>
        <v>0</v>
      </c>
      <c r="CX303" s="59">
        <f t="shared" si="211"/>
        <v>0</v>
      </c>
      <c r="CY303" s="59">
        <f t="shared" si="212"/>
        <v>0</v>
      </c>
      <c r="CZ303" s="59">
        <f t="shared" si="213"/>
        <v>0</v>
      </c>
      <c r="DA303" s="59">
        <f t="shared" si="214"/>
        <v>0</v>
      </c>
      <c r="DB303" s="59">
        <f t="shared" si="215"/>
        <v>0</v>
      </c>
      <c r="DE303">
        <f t="shared" si="197"/>
        <v>298</v>
      </c>
      <c r="DF303" t="str">
        <f t="shared" si="216"/>
        <v/>
      </c>
      <c r="DG303" s="59">
        <f>IF($C303&lt;&gt;0,SUM($CK304:CK304),0)</f>
        <v>0</v>
      </c>
      <c r="DH303" s="59">
        <f>IF($C303&lt;&gt;0,SUM($CK304:CL304),0)</f>
        <v>0</v>
      </c>
      <c r="DI303" s="59">
        <f>IF($C303&lt;&gt;0,SUM($CK304:CM304),0)</f>
        <v>0</v>
      </c>
      <c r="DJ303" s="59">
        <f>IF($C303&lt;&gt;0,SUM($CK304:CN304),0)</f>
        <v>0</v>
      </c>
      <c r="DK303" s="59">
        <f>IF($C303&lt;&gt;0,SUM($CK304:CO304),0)</f>
        <v>0</v>
      </c>
      <c r="DL303" s="59">
        <f>IF($C303&lt;&gt;0,SUM($CK304:CP304),0)</f>
        <v>0</v>
      </c>
      <c r="DM303" s="59">
        <f>IF($C303&lt;&gt;0,SUM($CK304:CQ304),0)</f>
        <v>0</v>
      </c>
      <c r="DN303" s="59">
        <f>IF($C303&lt;&gt;0,SUM($CK304:CR304),0)</f>
        <v>0</v>
      </c>
      <c r="DO303" s="59">
        <f>IF($C303&lt;&gt;0,SUM($CK304:CS304),0)</f>
        <v>0</v>
      </c>
      <c r="DP303" s="59">
        <f>IF($C303&lt;&gt;0,SUM($CK304:CT304),0)</f>
        <v>0</v>
      </c>
      <c r="DQ303" s="59">
        <f>IF($C303&lt;&gt;0,SUM($CK304:CU304),0)</f>
        <v>0</v>
      </c>
      <c r="DR303" s="59">
        <f>IF($C303&lt;&gt;0,SUM($CK304:CV304),0)</f>
        <v>0</v>
      </c>
      <c r="DS303" s="59">
        <f>IF($C303&lt;&gt;0,SUM($CK304:CW304),0)</f>
        <v>0</v>
      </c>
      <c r="DT303" s="59">
        <f>IF($C303&lt;&gt;0,SUM($CK304:CX304),0)</f>
        <v>0</v>
      </c>
      <c r="DU303" s="59">
        <f>IF($C303&lt;&gt;0,SUM($CK304:CY304),0)</f>
        <v>0</v>
      </c>
      <c r="DV303" s="59">
        <f>IF($C303&lt;&gt;0,SUM($CK304:CZ304),0)</f>
        <v>0</v>
      </c>
      <c r="DW303" s="59">
        <f>IF($C303&lt;&gt;0,SUM($CK304:DA304),0)</f>
        <v>0</v>
      </c>
      <c r="DX303" s="59">
        <f>IF($C303&lt;&gt;0,SUM($CK304:DB304),0)</f>
        <v>0</v>
      </c>
      <c r="DY303" s="952" t="str">
        <f t="shared" si="220"/>
        <v/>
      </c>
    </row>
    <row r="304" spans="1:129" ht="13.5" hidden="1" thickBot="1">
      <c r="A304" s="3" t="str">
        <f t="shared" si="221"/>
        <v/>
      </c>
      <c r="B304" s="805">
        <f>Dados_GLOBAL_Inicial!E304</f>
        <v>0</v>
      </c>
      <c r="C304" s="953">
        <f>IF(IFERROR(VALUE(Dados_GLOBAL_Inicial!F304),0)=0,0,Dados_GLOBAL_Inicial!F304)</f>
        <v>0</v>
      </c>
      <c r="D304" s="830">
        <f>Dados_GLOBAL_Inicial!G304</f>
        <v>0</v>
      </c>
      <c r="E304" s="830" t="str">
        <f>IF(IFERROR(VLOOKUP(F304,Cod_Gde_Itens!$A$1:$B$80,2,FALSE),0)&gt;549,IFERROR(VLOOKUP(F304,Cod_Gde_Itens!$A$1:$B$80,2,FALSE),0),IF(Dados_GLOBAL_Inicial!H304=0,"",Dados_GLOBAL_Inicial!H304))</f>
        <v/>
      </c>
      <c r="F304" s="823">
        <f>Dados_GLOBAL_Inicial!I304</f>
        <v>0</v>
      </c>
      <c r="G304" s="824">
        <f>Dados_GLOBAL_Inicial!J304</f>
        <v>0</v>
      </c>
      <c r="H304" s="454">
        <f>Dados_GLOBAL_Inicial!K304</f>
        <v>0</v>
      </c>
      <c r="I304" s="970">
        <f>SUM('MEDIÇÃO_OBJETO (1)'!I304)</f>
        <v>0</v>
      </c>
      <c r="J304" s="455">
        <f t="shared" si="222"/>
        <v>0</v>
      </c>
      <c r="K304" s="451">
        <f t="shared" si="223"/>
        <v>0</v>
      </c>
      <c r="L304" s="452">
        <f t="shared" si="224"/>
        <v>0</v>
      </c>
      <c r="M304" s="809">
        <f t="shared" si="225"/>
        <v>0</v>
      </c>
      <c r="N304" s="810">
        <f>IF(IFERROR(VALUE(Dados_GLOBAL_Inicial!L304),0)=0,0,Dados_GLOBAL_Inicial!L304)</f>
        <v>0</v>
      </c>
      <c r="O304" s="812">
        <f>SUM('MEDIÇÃO_OBJETO (1)'!O304)</f>
        <v>0</v>
      </c>
      <c r="P304" s="812">
        <f>SUM('MEDIÇÃO_OBJETO (1)'!P304)</f>
        <v>0</v>
      </c>
      <c r="Q304" s="813">
        <f t="shared" si="226"/>
        <v>0</v>
      </c>
      <c r="R304" s="951"/>
      <c r="S304" s="815">
        <f>SUM('MEDIÇÃO_OBJETO (1)'!S304)</f>
        <v>0</v>
      </c>
      <c r="T304" s="815">
        <f>SUM('MEDIÇÃO_OBJETO (1)'!T304)</f>
        <v>0</v>
      </c>
      <c r="V304" s="19"/>
      <c r="W304" s="978">
        <f t="shared" si="227"/>
        <v>0</v>
      </c>
      <c r="X304" s="816">
        <f t="shared" si="228"/>
        <v>0</v>
      </c>
      <c r="Y304" s="816">
        <f t="shared" si="229"/>
        <v>0</v>
      </c>
      <c r="Z304" s="817">
        <f t="shared" si="230"/>
        <v>0</v>
      </c>
      <c r="AB304" s="453">
        <f t="shared" si="217"/>
        <v>0</v>
      </c>
      <c r="AC304" s="14">
        <f t="shared" si="231"/>
        <v>0</v>
      </c>
      <c r="AD304" s="819"/>
      <c r="AE304" s="631">
        <f t="shared" si="218"/>
        <v>0</v>
      </c>
      <c r="AF304" s="818">
        <f>SUM('MEDIÇÃO_OBJETO (1)'!AG304)</f>
        <v>0</v>
      </c>
      <c r="AG304" s="541">
        <f>SUM('MEDIÇÃO_OBJETO (1)'!AH304)</f>
        <v>0</v>
      </c>
      <c r="AH304" s="541">
        <f>SUM('MEDIÇÃO_OBJETO (1)'!AI304)</f>
        <v>0</v>
      </c>
      <c r="AI304" s="541">
        <f>SUM('MEDIÇÃO_OBJETO (1)'!AJ304)</f>
        <v>0</v>
      </c>
      <c r="AJ304" s="541">
        <f>SUM('MEDIÇÃO_OBJETO (1)'!AK304)</f>
        <v>0</v>
      </c>
      <c r="AK304" s="541">
        <f>SUM('MEDIÇÃO_OBJETO (1)'!AL304)</f>
        <v>0</v>
      </c>
      <c r="AL304" s="541">
        <f>SUM('MEDIÇÃO_OBJETO (1)'!AM304)</f>
        <v>0</v>
      </c>
      <c r="AM304" s="541">
        <f>SUM('MEDIÇÃO_OBJETO (1)'!AN304)</f>
        <v>0</v>
      </c>
      <c r="AN304" s="541">
        <f>SUM('MEDIÇÃO_OBJETO (1)'!AO304)</f>
        <v>0</v>
      </c>
      <c r="AO304" s="541">
        <f>SUM('MEDIÇÃO_OBJETO (1)'!AP304)</f>
        <v>0</v>
      </c>
      <c r="AP304" s="541">
        <f>SUM('MEDIÇÃO_OBJETO (1)'!AQ304)</f>
        <v>0</v>
      </c>
      <c r="AQ304" s="541">
        <f>SUM('MEDIÇÃO_OBJETO (1)'!AR304)</f>
        <v>0</v>
      </c>
      <c r="AR304" s="541">
        <f>SUM('MEDIÇÃO_OBJETO (1)'!AS304)</f>
        <v>0</v>
      </c>
      <c r="AS304" s="541">
        <f>SUM('MEDIÇÃO_OBJETO (1)'!AT304)</f>
        <v>0</v>
      </c>
      <c r="AT304" s="541">
        <f>SUM('MEDIÇÃO_OBJETO (1)'!AU304)</f>
        <v>0</v>
      </c>
      <c r="AU304" s="541">
        <f>SUM('MEDIÇÃO_OBJETO (1)'!AV304)</f>
        <v>0</v>
      </c>
      <c r="AV304" s="541">
        <f>SUM('MEDIÇÃO_OBJETO (1)'!AW304)</f>
        <v>0</v>
      </c>
      <c r="AW304" s="541">
        <f>SUM('MEDIÇÃO_OBJETO (1)'!AX304)</f>
        <v>0</v>
      </c>
      <c r="AX304" s="977"/>
      <c r="BN304" s="992">
        <f t="shared" si="232"/>
        <v>0</v>
      </c>
      <c r="BO304" s="538">
        <f t="shared" si="219"/>
        <v>0</v>
      </c>
      <c r="BP304" s="987">
        <f>IF(RESUMO_GLOBAL!$X$53="a",ROUND(AF304*$N304,RESUMO_GLOBAL!$X$54),IF(RESUMO_GLOBAL!$X$53="t",TRUNC(AF304*$N304,RESUMO_GLOBAL!$X$54),AF304*$N304))</f>
        <v>0</v>
      </c>
      <c r="BQ304" s="987">
        <f>IF(RESUMO_GLOBAL!$X$53="a",ROUND(AG304*$N304,RESUMO_GLOBAL!$X$54),IF(RESUMO_GLOBAL!$X$53="t",TRUNC(AG304*$N304,RESUMO_GLOBAL!$X$54),AG304*$N304))</f>
        <v>0</v>
      </c>
      <c r="BR304" s="987">
        <f>IF(RESUMO_GLOBAL!$X$53="a",ROUND(AH304*$N304,RESUMO_GLOBAL!$X$54),IF(RESUMO_GLOBAL!$X$53="t",TRUNC(AH304*$N304,RESUMO_GLOBAL!$X$54),AH304*$N304))</f>
        <v>0</v>
      </c>
      <c r="BS304" s="987">
        <f>IF(RESUMO_GLOBAL!$X$53="a",ROUND(AI304*$N304,RESUMO_GLOBAL!$X$54),IF(RESUMO_GLOBAL!$X$53="t",TRUNC(AI304*$N304,RESUMO_GLOBAL!$X$54),AI304*$N304))</f>
        <v>0</v>
      </c>
      <c r="BT304" s="987">
        <f>IF(RESUMO_GLOBAL!$X$53="a",ROUND(AJ304*$N304,RESUMO_GLOBAL!$X$54),IF(RESUMO_GLOBAL!$X$53="t",TRUNC(AJ304*$N304,RESUMO_GLOBAL!$X$54),AJ304*$N304))</f>
        <v>0</v>
      </c>
      <c r="BU304" s="987">
        <f>IF(RESUMO_GLOBAL!$X$53="a",ROUND(AK304*$N304,RESUMO_GLOBAL!$X$54),IF(RESUMO_GLOBAL!$X$53="t",TRUNC(AK304*$N304,RESUMO_GLOBAL!$X$54),AK304*$N304))</f>
        <v>0</v>
      </c>
      <c r="BV304" s="987">
        <f>IF(RESUMO_GLOBAL!$X$53="a",ROUND(AL304*$N304,RESUMO_GLOBAL!$X$54),IF(RESUMO_GLOBAL!$X$53="t",TRUNC(AL304*$N304,RESUMO_GLOBAL!$X$54),AL304*$N304))</f>
        <v>0</v>
      </c>
      <c r="BW304" s="987">
        <f>IF(RESUMO_GLOBAL!$X$53="a",ROUND(AM304*$N304,RESUMO_GLOBAL!$X$54),IF(RESUMO_GLOBAL!$X$53="t",TRUNC(AM304*$N304,RESUMO_GLOBAL!$X$54),AM304*$N304))</f>
        <v>0</v>
      </c>
      <c r="BX304" s="987">
        <f>IF(RESUMO_GLOBAL!$X$53="a",ROUND(AN304*$N304,RESUMO_GLOBAL!$X$54),IF(RESUMO_GLOBAL!$X$53="t",TRUNC(AN304*$N304,RESUMO_GLOBAL!$X$54),AN304*$N304))</f>
        <v>0</v>
      </c>
      <c r="BY304" s="987">
        <f>IF(RESUMO_GLOBAL!$X$53="a",ROUND(AO304*$N304,RESUMO_GLOBAL!$X$54),IF(RESUMO_GLOBAL!$X$53="t",TRUNC(AO304*$N304,RESUMO_GLOBAL!$X$54),AO304*$N304))</f>
        <v>0</v>
      </c>
      <c r="BZ304" s="987">
        <f>IF(RESUMO_GLOBAL!$X$53="a",ROUND(AP304*$N304,RESUMO_GLOBAL!$X$54),IF(RESUMO_GLOBAL!$X$53="t",TRUNC(AP304*$N304,RESUMO_GLOBAL!$X$54),AP304*$N304))</f>
        <v>0</v>
      </c>
      <c r="CA304" s="987">
        <f>IF(RESUMO_GLOBAL!$X$53="a",ROUND(AQ304*$N304,RESUMO_GLOBAL!$X$54),IF(RESUMO_GLOBAL!$X$53="t",TRUNC(AQ304*$N304,RESUMO_GLOBAL!$X$54),AQ304*$N304))</f>
        <v>0</v>
      </c>
      <c r="CB304" s="987">
        <f>IF(RESUMO_GLOBAL!$X$53="a",ROUND(AR304*$N304,RESUMO_GLOBAL!$X$54),IF(RESUMO_GLOBAL!$X$53="t",TRUNC(AR304*$N304,RESUMO_GLOBAL!$X$54),AR304*$N304))</f>
        <v>0</v>
      </c>
      <c r="CC304" s="987">
        <f>IF(RESUMO_GLOBAL!$X$53="a",ROUND(AS304*$N304,RESUMO_GLOBAL!$X$54),IF(RESUMO_GLOBAL!$X$53="t",TRUNC(AS304*$N304,RESUMO_GLOBAL!$X$54),AS304*$N304))</f>
        <v>0</v>
      </c>
      <c r="CD304" s="987">
        <f>IF(RESUMO_GLOBAL!$X$53="a",ROUND(AT304*$N304,RESUMO_GLOBAL!$X$54),IF(RESUMO_GLOBAL!$X$53="t",TRUNC(AT304*$N304,RESUMO_GLOBAL!$X$54),AT304*$N304))</f>
        <v>0</v>
      </c>
      <c r="CE304" s="987">
        <f>IF(RESUMO_GLOBAL!$X$53="a",ROUND(AU304*$N304,RESUMO_GLOBAL!$X$54),IF(RESUMO_GLOBAL!$X$53="t",TRUNC(AU304*$N304,RESUMO_GLOBAL!$X$54),AU304*$N304))</f>
        <v>0</v>
      </c>
      <c r="CF304" s="987">
        <f>IF(RESUMO_GLOBAL!$X$53="a",ROUND(AV304*$N304,RESUMO_GLOBAL!$X$54),IF(RESUMO_GLOBAL!$X$53="t",TRUNC(AV304*$N304,RESUMO_GLOBAL!$X$54),AV304*$N304))</f>
        <v>0</v>
      </c>
      <c r="CG304" s="987">
        <f>IF(RESUMO_GLOBAL!$X$53="a",ROUND(AW304*$N304,RESUMO_GLOBAL!$X$54),IF(RESUMO_GLOBAL!$X$53="t",TRUNC(AW304*$N304,RESUMO_GLOBAL!$X$54),AW304*$N304))</f>
        <v>0</v>
      </c>
      <c r="CK304" s="59">
        <f t="shared" si="198"/>
        <v>0</v>
      </c>
      <c r="CL304" s="59">
        <f t="shared" si="199"/>
        <v>0</v>
      </c>
      <c r="CM304" s="59">
        <f t="shared" si="200"/>
        <v>0</v>
      </c>
      <c r="CN304" s="59">
        <f t="shared" si="201"/>
        <v>0</v>
      </c>
      <c r="CO304" s="59">
        <f t="shared" si="202"/>
        <v>0</v>
      </c>
      <c r="CP304" s="59">
        <f t="shared" si="203"/>
        <v>0</v>
      </c>
      <c r="CQ304" s="59">
        <f t="shared" si="204"/>
        <v>0</v>
      </c>
      <c r="CR304" s="59">
        <f t="shared" si="205"/>
        <v>0</v>
      </c>
      <c r="CS304" s="59">
        <f t="shared" si="206"/>
        <v>0</v>
      </c>
      <c r="CT304" s="59">
        <f t="shared" si="207"/>
        <v>0</v>
      </c>
      <c r="CU304" s="59">
        <f t="shared" si="208"/>
        <v>0</v>
      </c>
      <c r="CV304" s="59">
        <f t="shared" si="209"/>
        <v>0</v>
      </c>
      <c r="CW304" s="59">
        <f t="shared" si="210"/>
        <v>0</v>
      </c>
      <c r="CX304" s="59">
        <f t="shared" si="211"/>
        <v>0</v>
      </c>
      <c r="CY304" s="59">
        <f t="shared" si="212"/>
        <v>0</v>
      </c>
      <c r="CZ304" s="59">
        <f t="shared" si="213"/>
        <v>0</v>
      </c>
      <c r="DA304" s="59">
        <f t="shared" si="214"/>
        <v>0</v>
      </c>
      <c r="DB304" s="59">
        <f t="shared" si="215"/>
        <v>0</v>
      </c>
      <c r="DE304">
        <f t="shared" si="197"/>
        <v>299</v>
      </c>
      <c r="DF304" t="str">
        <f t="shared" si="216"/>
        <v/>
      </c>
      <c r="DG304" s="59">
        <f>IF($C304&lt;&gt;0,SUM($CK305:CK305),0)</f>
        <v>0</v>
      </c>
      <c r="DH304" s="59">
        <f>IF($C304&lt;&gt;0,SUM($CK305:CL305),0)</f>
        <v>0</v>
      </c>
      <c r="DI304" s="59">
        <f>IF($C304&lt;&gt;0,SUM($CK305:CM305),0)</f>
        <v>0</v>
      </c>
      <c r="DJ304" s="59">
        <f>IF($C304&lt;&gt;0,SUM($CK305:CN305),0)</f>
        <v>0</v>
      </c>
      <c r="DK304" s="59">
        <f>IF($C304&lt;&gt;0,SUM($CK305:CO305),0)</f>
        <v>0</v>
      </c>
      <c r="DL304" s="59">
        <f>IF($C304&lt;&gt;0,SUM($CK305:CP305),0)</f>
        <v>0</v>
      </c>
      <c r="DM304" s="59">
        <f>IF($C304&lt;&gt;0,SUM($CK305:CQ305),0)</f>
        <v>0</v>
      </c>
      <c r="DN304" s="59">
        <f>IF($C304&lt;&gt;0,SUM($CK305:CR305),0)</f>
        <v>0</v>
      </c>
      <c r="DO304" s="59">
        <f>IF($C304&lt;&gt;0,SUM($CK305:CS305),0)</f>
        <v>0</v>
      </c>
      <c r="DP304" s="59">
        <f>IF($C304&lt;&gt;0,SUM($CK305:CT305),0)</f>
        <v>0</v>
      </c>
      <c r="DQ304" s="59">
        <f>IF($C304&lt;&gt;0,SUM($CK305:CU305),0)</f>
        <v>0</v>
      </c>
      <c r="DR304" s="59">
        <f>IF($C304&lt;&gt;0,SUM($CK305:CV305),0)</f>
        <v>0</v>
      </c>
      <c r="DS304" s="59">
        <f>IF($C304&lt;&gt;0,SUM($CK305:CW305),0)</f>
        <v>0</v>
      </c>
      <c r="DT304" s="59">
        <f>IF($C304&lt;&gt;0,SUM($CK305:CX305),0)</f>
        <v>0</v>
      </c>
      <c r="DU304" s="59">
        <f>IF($C304&lt;&gt;0,SUM($CK305:CY305),0)</f>
        <v>0</v>
      </c>
      <c r="DV304" s="59">
        <f>IF($C304&lt;&gt;0,SUM($CK305:CZ305),0)</f>
        <v>0</v>
      </c>
      <c r="DW304" s="59">
        <f>IF($C304&lt;&gt;0,SUM($CK305:DA305),0)</f>
        <v>0</v>
      </c>
      <c r="DX304" s="59">
        <f>IF($C304&lt;&gt;0,SUM($CK305:DB305),0)</f>
        <v>0</v>
      </c>
      <c r="DY304" s="952" t="str">
        <f t="shared" si="220"/>
        <v/>
      </c>
    </row>
    <row r="305" spans="1:129" ht="13.5" hidden="1" thickBot="1">
      <c r="A305" s="3" t="str">
        <f t="shared" si="221"/>
        <v/>
      </c>
      <c r="B305" s="805">
        <f>Dados_GLOBAL_Inicial!E305</f>
        <v>0</v>
      </c>
      <c r="C305" s="953">
        <f>IF(IFERROR(VALUE(Dados_GLOBAL_Inicial!F305),0)=0,0,Dados_GLOBAL_Inicial!F305)</f>
        <v>0</v>
      </c>
      <c r="D305" s="830">
        <f>Dados_GLOBAL_Inicial!G305</f>
        <v>0</v>
      </c>
      <c r="E305" s="830" t="str">
        <f>IF(IFERROR(VLOOKUP(F305,Cod_Gde_Itens!$A$1:$B$80,2,FALSE),0)&gt;549,IFERROR(VLOOKUP(F305,Cod_Gde_Itens!$A$1:$B$80,2,FALSE),0),IF(Dados_GLOBAL_Inicial!H305=0,"",Dados_GLOBAL_Inicial!H305))</f>
        <v/>
      </c>
      <c r="F305" s="823">
        <f>Dados_GLOBAL_Inicial!I305</f>
        <v>0</v>
      </c>
      <c r="G305" s="824">
        <f>Dados_GLOBAL_Inicial!J305</f>
        <v>0</v>
      </c>
      <c r="H305" s="454">
        <f>Dados_GLOBAL_Inicial!K305</f>
        <v>0</v>
      </c>
      <c r="I305" s="970">
        <f>SUM('MEDIÇÃO_OBJETO (1)'!I305)</f>
        <v>0</v>
      </c>
      <c r="J305" s="455">
        <f t="shared" si="222"/>
        <v>0</v>
      </c>
      <c r="K305" s="451">
        <f t="shared" si="223"/>
        <v>0</v>
      </c>
      <c r="L305" s="452">
        <f t="shared" si="224"/>
        <v>0</v>
      </c>
      <c r="M305" s="809">
        <f t="shared" si="225"/>
        <v>0</v>
      </c>
      <c r="N305" s="810">
        <f>IF(IFERROR(VALUE(Dados_GLOBAL_Inicial!L305),0)=0,0,Dados_GLOBAL_Inicial!L305)</f>
        <v>0</v>
      </c>
      <c r="O305" s="812">
        <f>SUM('MEDIÇÃO_OBJETO (1)'!O305)</f>
        <v>0</v>
      </c>
      <c r="P305" s="812">
        <f>SUM('MEDIÇÃO_OBJETO (1)'!P305)</f>
        <v>0</v>
      </c>
      <c r="Q305" s="813">
        <f t="shared" si="226"/>
        <v>0</v>
      </c>
      <c r="R305" s="951"/>
      <c r="S305" s="815">
        <f>SUM('MEDIÇÃO_OBJETO (1)'!S305)</f>
        <v>0</v>
      </c>
      <c r="T305" s="815">
        <f>SUM('MEDIÇÃO_OBJETO (1)'!T305)</f>
        <v>0</v>
      </c>
      <c r="V305" s="19"/>
      <c r="W305" s="978">
        <f t="shared" si="227"/>
        <v>0</v>
      </c>
      <c r="X305" s="816">
        <f t="shared" si="228"/>
        <v>0</v>
      </c>
      <c r="Y305" s="816">
        <f t="shared" si="229"/>
        <v>0</v>
      </c>
      <c r="Z305" s="817">
        <f t="shared" si="230"/>
        <v>0</v>
      </c>
      <c r="AB305" s="453">
        <f t="shared" si="217"/>
        <v>0</v>
      </c>
      <c r="AC305" s="14">
        <f t="shared" si="231"/>
        <v>0</v>
      </c>
      <c r="AD305" s="819"/>
      <c r="AE305" s="631">
        <f t="shared" si="218"/>
        <v>0</v>
      </c>
      <c r="AF305" s="818">
        <f>SUM('MEDIÇÃO_OBJETO (1)'!AG305)</f>
        <v>0</v>
      </c>
      <c r="AG305" s="541">
        <f>SUM('MEDIÇÃO_OBJETO (1)'!AH305)</f>
        <v>0</v>
      </c>
      <c r="AH305" s="541">
        <f>SUM('MEDIÇÃO_OBJETO (1)'!AI305)</f>
        <v>0</v>
      </c>
      <c r="AI305" s="541">
        <f>SUM('MEDIÇÃO_OBJETO (1)'!AJ305)</f>
        <v>0</v>
      </c>
      <c r="AJ305" s="541">
        <f>SUM('MEDIÇÃO_OBJETO (1)'!AK305)</f>
        <v>0</v>
      </c>
      <c r="AK305" s="541">
        <f>SUM('MEDIÇÃO_OBJETO (1)'!AL305)</f>
        <v>0</v>
      </c>
      <c r="AL305" s="541">
        <f>SUM('MEDIÇÃO_OBJETO (1)'!AM305)</f>
        <v>0</v>
      </c>
      <c r="AM305" s="541">
        <f>SUM('MEDIÇÃO_OBJETO (1)'!AN305)</f>
        <v>0</v>
      </c>
      <c r="AN305" s="541">
        <f>SUM('MEDIÇÃO_OBJETO (1)'!AO305)</f>
        <v>0</v>
      </c>
      <c r="AO305" s="541">
        <f>SUM('MEDIÇÃO_OBJETO (1)'!AP305)</f>
        <v>0</v>
      </c>
      <c r="AP305" s="541">
        <f>SUM('MEDIÇÃO_OBJETO (1)'!AQ305)</f>
        <v>0</v>
      </c>
      <c r="AQ305" s="541">
        <f>SUM('MEDIÇÃO_OBJETO (1)'!AR305)</f>
        <v>0</v>
      </c>
      <c r="AR305" s="541">
        <f>SUM('MEDIÇÃO_OBJETO (1)'!AS305)</f>
        <v>0</v>
      </c>
      <c r="AS305" s="541">
        <f>SUM('MEDIÇÃO_OBJETO (1)'!AT305)</f>
        <v>0</v>
      </c>
      <c r="AT305" s="541">
        <f>SUM('MEDIÇÃO_OBJETO (1)'!AU305)</f>
        <v>0</v>
      </c>
      <c r="AU305" s="541">
        <f>SUM('MEDIÇÃO_OBJETO (1)'!AV305)</f>
        <v>0</v>
      </c>
      <c r="AV305" s="541">
        <f>SUM('MEDIÇÃO_OBJETO (1)'!AW305)</f>
        <v>0</v>
      </c>
      <c r="AW305" s="541">
        <f>SUM('MEDIÇÃO_OBJETO (1)'!AX305)</f>
        <v>0</v>
      </c>
      <c r="AX305" s="977"/>
      <c r="BN305" s="992">
        <f t="shared" si="232"/>
        <v>0</v>
      </c>
      <c r="BO305" s="538">
        <f t="shared" si="219"/>
        <v>0</v>
      </c>
      <c r="BP305" s="987">
        <f>IF(RESUMO_GLOBAL!$X$53="a",ROUND(AF305*$N305,RESUMO_GLOBAL!$X$54),IF(RESUMO_GLOBAL!$X$53="t",TRUNC(AF305*$N305,RESUMO_GLOBAL!$X$54),AF305*$N305))</f>
        <v>0</v>
      </c>
      <c r="BQ305" s="987">
        <f>IF(RESUMO_GLOBAL!$X$53="a",ROUND(AG305*$N305,RESUMO_GLOBAL!$X$54),IF(RESUMO_GLOBAL!$X$53="t",TRUNC(AG305*$N305,RESUMO_GLOBAL!$X$54),AG305*$N305))</f>
        <v>0</v>
      </c>
      <c r="BR305" s="987">
        <f>IF(RESUMO_GLOBAL!$X$53="a",ROUND(AH305*$N305,RESUMO_GLOBAL!$X$54),IF(RESUMO_GLOBAL!$X$53="t",TRUNC(AH305*$N305,RESUMO_GLOBAL!$X$54),AH305*$N305))</f>
        <v>0</v>
      </c>
      <c r="BS305" s="987">
        <f>IF(RESUMO_GLOBAL!$X$53="a",ROUND(AI305*$N305,RESUMO_GLOBAL!$X$54),IF(RESUMO_GLOBAL!$X$53="t",TRUNC(AI305*$N305,RESUMO_GLOBAL!$X$54),AI305*$N305))</f>
        <v>0</v>
      </c>
      <c r="BT305" s="987">
        <f>IF(RESUMO_GLOBAL!$X$53="a",ROUND(AJ305*$N305,RESUMO_GLOBAL!$X$54),IF(RESUMO_GLOBAL!$X$53="t",TRUNC(AJ305*$N305,RESUMO_GLOBAL!$X$54),AJ305*$N305))</f>
        <v>0</v>
      </c>
      <c r="BU305" s="987">
        <f>IF(RESUMO_GLOBAL!$X$53="a",ROUND(AK305*$N305,RESUMO_GLOBAL!$X$54),IF(RESUMO_GLOBAL!$X$53="t",TRUNC(AK305*$N305,RESUMO_GLOBAL!$X$54),AK305*$N305))</f>
        <v>0</v>
      </c>
      <c r="BV305" s="987">
        <f>IF(RESUMO_GLOBAL!$X$53="a",ROUND(AL305*$N305,RESUMO_GLOBAL!$X$54),IF(RESUMO_GLOBAL!$X$53="t",TRUNC(AL305*$N305,RESUMO_GLOBAL!$X$54),AL305*$N305))</f>
        <v>0</v>
      </c>
      <c r="BW305" s="987">
        <f>IF(RESUMO_GLOBAL!$X$53="a",ROUND(AM305*$N305,RESUMO_GLOBAL!$X$54),IF(RESUMO_GLOBAL!$X$53="t",TRUNC(AM305*$N305,RESUMO_GLOBAL!$X$54),AM305*$N305))</f>
        <v>0</v>
      </c>
      <c r="BX305" s="987">
        <f>IF(RESUMO_GLOBAL!$X$53="a",ROUND(AN305*$N305,RESUMO_GLOBAL!$X$54),IF(RESUMO_GLOBAL!$X$53="t",TRUNC(AN305*$N305,RESUMO_GLOBAL!$X$54),AN305*$N305))</f>
        <v>0</v>
      </c>
      <c r="BY305" s="987">
        <f>IF(RESUMO_GLOBAL!$X$53="a",ROUND(AO305*$N305,RESUMO_GLOBAL!$X$54),IF(RESUMO_GLOBAL!$X$53="t",TRUNC(AO305*$N305,RESUMO_GLOBAL!$X$54),AO305*$N305))</f>
        <v>0</v>
      </c>
      <c r="BZ305" s="987">
        <f>IF(RESUMO_GLOBAL!$X$53="a",ROUND(AP305*$N305,RESUMO_GLOBAL!$X$54),IF(RESUMO_GLOBAL!$X$53="t",TRUNC(AP305*$N305,RESUMO_GLOBAL!$X$54),AP305*$N305))</f>
        <v>0</v>
      </c>
      <c r="CA305" s="987">
        <f>IF(RESUMO_GLOBAL!$X$53="a",ROUND(AQ305*$N305,RESUMO_GLOBAL!$X$54),IF(RESUMO_GLOBAL!$X$53="t",TRUNC(AQ305*$N305,RESUMO_GLOBAL!$X$54),AQ305*$N305))</f>
        <v>0</v>
      </c>
      <c r="CB305" s="987">
        <f>IF(RESUMO_GLOBAL!$X$53="a",ROUND(AR305*$N305,RESUMO_GLOBAL!$X$54),IF(RESUMO_GLOBAL!$X$53="t",TRUNC(AR305*$N305,RESUMO_GLOBAL!$X$54),AR305*$N305))</f>
        <v>0</v>
      </c>
      <c r="CC305" s="987">
        <f>IF(RESUMO_GLOBAL!$X$53="a",ROUND(AS305*$N305,RESUMO_GLOBAL!$X$54),IF(RESUMO_GLOBAL!$X$53="t",TRUNC(AS305*$N305,RESUMO_GLOBAL!$X$54),AS305*$N305))</f>
        <v>0</v>
      </c>
      <c r="CD305" s="987">
        <f>IF(RESUMO_GLOBAL!$X$53="a",ROUND(AT305*$N305,RESUMO_GLOBAL!$X$54),IF(RESUMO_GLOBAL!$X$53="t",TRUNC(AT305*$N305,RESUMO_GLOBAL!$X$54),AT305*$N305))</f>
        <v>0</v>
      </c>
      <c r="CE305" s="987">
        <f>IF(RESUMO_GLOBAL!$X$53="a",ROUND(AU305*$N305,RESUMO_GLOBAL!$X$54),IF(RESUMO_GLOBAL!$X$53="t",TRUNC(AU305*$N305,RESUMO_GLOBAL!$X$54),AU305*$N305))</f>
        <v>0</v>
      </c>
      <c r="CF305" s="987">
        <f>IF(RESUMO_GLOBAL!$X$53="a",ROUND(AV305*$N305,RESUMO_GLOBAL!$X$54),IF(RESUMO_GLOBAL!$X$53="t",TRUNC(AV305*$N305,RESUMO_GLOBAL!$X$54),AV305*$N305))</f>
        <v>0</v>
      </c>
      <c r="CG305" s="987">
        <f>IF(RESUMO_GLOBAL!$X$53="a",ROUND(AW305*$N305,RESUMO_GLOBAL!$X$54),IF(RESUMO_GLOBAL!$X$53="t",TRUNC(AW305*$N305,RESUMO_GLOBAL!$X$54),AW305*$N305))</f>
        <v>0</v>
      </c>
      <c r="CK305" s="59">
        <f t="shared" si="198"/>
        <v>0</v>
      </c>
      <c r="CL305" s="59">
        <f t="shared" si="199"/>
        <v>0</v>
      </c>
      <c r="CM305" s="59">
        <f t="shared" si="200"/>
        <v>0</v>
      </c>
      <c r="CN305" s="59">
        <f t="shared" si="201"/>
        <v>0</v>
      </c>
      <c r="CO305" s="59">
        <f t="shared" si="202"/>
        <v>0</v>
      </c>
      <c r="CP305" s="59">
        <f t="shared" si="203"/>
        <v>0</v>
      </c>
      <c r="CQ305" s="59">
        <f t="shared" si="204"/>
        <v>0</v>
      </c>
      <c r="CR305" s="59">
        <f t="shared" si="205"/>
        <v>0</v>
      </c>
      <c r="CS305" s="59">
        <f t="shared" si="206"/>
        <v>0</v>
      </c>
      <c r="CT305" s="59">
        <f t="shared" si="207"/>
        <v>0</v>
      </c>
      <c r="CU305" s="59">
        <f t="shared" si="208"/>
        <v>0</v>
      </c>
      <c r="CV305" s="59">
        <f t="shared" si="209"/>
        <v>0</v>
      </c>
      <c r="CW305" s="59">
        <f t="shared" si="210"/>
        <v>0</v>
      </c>
      <c r="CX305" s="59">
        <f t="shared" si="211"/>
        <v>0</v>
      </c>
      <c r="CY305" s="59">
        <f t="shared" si="212"/>
        <v>0</v>
      </c>
      <c r="CZ305" s="59">
        <f t="shared" si="213"/>
        <v>0</v>
      </c>
      <c r="DA305" s="59">
        <f t="shared" si="214"/>
        <v>0</v>
      </c>
      <c r="DB305" s="59">
        <f t="shared" si="215"/>
        <v>0</v>
      </c>
      <c r="DE305">
        <f t="shared" si="197"/>
        <v>300</v>
      </c>
      <c r="DF305" t="str">
        <f t="shared" si="216"/>
        <v/>
      </c>
      <c r="DG305" s="59">
        <f>IF($C305&lt;&gt;0,SUM($CK306:CK306),0)</f>
        <v>0</v>
      </c>
      <c r="DH305" s="59">
        <f>IF($C305&lt;&gt;0,SUM($CK306:CL306),0)</f>
        <v>0</v>
      </c>
      <c r="DI305" s="59">
        <f>IF($C305&lt;&gt;0,SUM($CK306:CM306),0)</f>
        <v>0</v>
      </c>
      <c r="DJ305" s="59">
        <f>IF($C305&lt;&gt;0,SUM($CK306:CN306),0)</f>
        <v>0</v>
      </c>
      <c r="DK305" s="59">
        <f>IF($C305&lt;&gt;0,SUM($CK306:CO306),0)</f>
        <v>0</v>
      </c>
      <c r="DL305" s="59">
        <f>IF($C305&lt;&gt;0,SUM($CK306:CP306),0)</f>
        <v>0</v>
      </c>
      <c r="DM305" s="59">
        <f>IF($C305&lt;&gt;0,SUM($CK306:CQ306),0)</f>
        <v>0</v>
      </c>
      <c r="DN305" s="59">
        <f>IF($C305&lt;&gt;0,SUM($CK306:CR306),0)</f>
        <v>0</v>
      </c>
      <c r="DO305" s="59">
        <f>IF($C305&lt;&gt;0,SUM($CK306:CS306),0)</f>
        <v>0</v>
      </c>
      <c r="DP305" s="59">
        <f>IF($C305&lt;&gt;0,SUM($CK306:CT306),0)</f>
        <v>0</v>
      </c>
      <c r="DQ305" s="59">
        <f>IF($C305&lt;&gt;0,SUM($CK306:CU306),0)</f>
        <v>0</v>
      </c>
      <c r="DR305" s="59">
        <f>IF($C305&lt;&gt;0,SUM($CK306:CV306),0)</f>
        <v>0</v>
      </c>
      <c r="DS305" s="59">
        <f>IF($C305&lt;&gt;0,SUM($CK306:CW306),0)</f>
        <v>0</v>
      </c>
      <c r="DT305" s="59">
        <f>IF($C305&lt;&gt;0,SUM($CK306:CX306),0)</f>
        <v>0</v>
      </c>
      <c r="DU305" s="59">
        <f>IF($C305&lt;&gt;0,SUM($CK306:CY306),0)</f>
        <v>0</v>
      </c>
      <c r="DV305" s="59">
        <f>IF($C305&lt;&gt;0,SUM($CK306:CZ306),0)</f>
        <v>0</v>
      </c>
      <c r="DW305" s="59">
        <f>IF($C305&lt;&gt;0,SUM($CK306:DA306),0)</f>
        <v>0</v>
      </c>
      <c r="DX305" s="59">
        <f>IF($C305&lt;&gt;0,SUM($CK306:DB306),0)</f>
        <v>0</v>
      </c>
      <c r="DY305" s="952" t="str">
        <f t="shared" si="220"/>
        <v/>
      </c>
    </row>
    <row r="306" spans="1:129" ht="13.5" hidden="1" thickBot="1">
      <c r="A306" s="3" t="str">
        <f t="shared" si="221"/>
        <v/>
      </c>
      <c r="B306" s="805">
        <f>Dados_GLOBAL_Inicial!E306</f>
        <v>0</v>
      </c>
      <c r="C306" s="953">
        <f>IF(IFERROR(VALUE(Dados_GLOBAL_Inicial!F306),0)=0,0,Dados_GLOBAL_Inicial!F306)</f>
        <v>0</v>
      </c>
      <c r="D306" s="830">
        <f>Dados_GLOBAL_Inicial!G306</f>
        <v>0</v>
      </c>
      <c r="E306" s="830" t="str">
        <f>IF(IFERROR(VLOOKUP(F306,Cod_Gde_Itens!$A$1:$B$80,2,FALSE),0)&gt;549,IFERROR(VLOOKUP(F306,Cod_Gde_Itens!$A$1:$B$80,2,FALSE),0),IF(Dados_GLOBAL_Inicial!H306=0,"",Dados_GLOBAL_Inicial!H306))</f>
        <v/>
      </c>
      <c r="F306" s="823">
        <f>Dados_GLOBAL_Inicial!I306</f>
        <v>0</v>
      </c>
      <c r="G306" s="824">
        <f>Dados_GLOBAL_Inicial!J306</f>
        <v>0</v>
      </c>
      <c r="H306" s="454">
        <f>Dados_GLOBAL_Inicial!K306</f>
        <v>0</v>
      </c>
      <c r="I306" s="970">
        <f>SUM('MEDIÇÃO_OBJETO (1)'!I306)</f>
        <v>0</v>
      </c>
      <c r="J306" s="455">
        <f t="shared" si="222"/>
        <v>0</v>
      </c>
      <c r="K306" s="451">
        <f t="shared" si="223"/>
        <v>0</v>
      </c>
      <c r="L306" s="452">
        <f t="shared" si="224"/>
        <v>0</v>
      </c>
      <c r="M306" s="809">
        <f t="shared" si="225"/>
        <v>0</v>
      </c>
      <c r="N306" s="810">
        <f>IF(IFERROR(VALUE(Dados_GLOBAL_Inicial!L306),0)=0,0,Dados_GLOBAL_Inicial!L306)</f>
        <v>0</v>
      </c>
      <c r="O306" s="812">
        <f>SUM('MEDIÇÃO_OBJETO (1)'!O306)</f>
        <v>0</v>
      </c>
      <c r="P306" s="812">
        <f>SUM('MEDIÇÃO_OBJETO (1)'!P306)</f>
        <v>0</v>
      </c>
      <c r="Q306" s="813">
        <f t="shared" si="226"/>
        <v>0</v>
      </c>
      <c r="R306" s="951"/>
      <c r="S306" s="815">
        <f>SUM('MEDIÇÃO_OBJETO (1)'!S306)</f>
        <v>0</v>
      </c>
      <c r="T306" s="815">
        <f>SUM('MEDIÇÃO_OBJETO (1)'!T306)</f>
        <v>0</v>
      </c>
      <c r="V306" s="19"/>
      <c r="W306" s="978">
        <f t="shared" si="227"/>
        <v>0</v>
      </c>
      <c r="X306" s="816">
        <f t="shared" si="228"/>
        <v>0</v>
      </c>
      <c r="Y306" s="816">
        <f t="shared" si="229"/>
        <v>0</v>
      </c>
      <c r="Z306" s="817">
        <f t="shared" si="230"/>
        <v>0</v>
      </c>
      <c r="AB306" s="453">
        <f t="shared" si="217"/>
        <v>0</v>
      </c>
      <c r="AC306" s="14">
        <f t="shared" si="231"/>
        <v>0</v>
      </c>
      <c r="AD306" s="819"/>
      <c r="AE306" s="631">
        <f t="shared" si="218"/>
        <v>0</v>
      </c>
      <c r="AF306" s="818">
        <f>SUM('MEDIÇÃO_OBJETO (1)'!AG306)</f>
        <v>0</v>
      </c>
      <c r="AG306" s="541">
        <f>SUM('MEDIÇÃO_OBJETO (1)'!AH306)</f>
        <v>0</v>
      </c>
      <c r="AH306" s="541">
        <f>SUM('MEDIÇÃO_OBJETO (1)'!AI306)</f>
        <v>0</v>
      </c>
      <c r="AI306" s="541">
        <f>SUM('MEDIÇÃO_OBJETO (1)'!AJ306)</f>
        <v>0</v>
      </c>
      <c r="AJ306" s="541">
        <f>SUM('MEDIÇÃO_OBJETO (1)'!AK306)</f>
        <v>0</v>
      </c>
      <c r="AK306" s="541">
        <f>SUM('MEDIÇÃO_OBJETO (1)'!AL306)</f>
        <v>0</v>
      </c>
      <c r="AL306" s="541">
        <f>SUM('MEDIÇÃO_OBJETO (1)'!AM306)</f>
        <v>0</v>
      </c>
      <c r="AM306" s="541">
        <f>SUM('MEDIÇÃO_OBJETO (1)'!AN306)</f>
        <v>0</v>
      </c>
      <c r="AN306" s="541">
        <f>SUM('MEDIÇÃO_OBJETO (1)'!AO306)</f>
        <v>0</v>
      </c>
      <c r="AO306" s="541">
        <f>SUM('MEDIÇÃO_OBJETO (1)'!AP306)</f>
        <v>0</v>
      </c>
      <c r="AP306" s="541">
        <f>SUM('MEDIÇÃO_OBJETO (1)'!AQ306)</f>
        <v>0</v>
      </c>
      <c r="AQ306" s="541">
        <f>SUM('MEDIÇÃO_OBJETO (1)'!AR306)</f>
        <v>0</v>
      </c>
      <c r="AR306" s="541">
        <f>SUM('MEDIÇÃO_OBJETO (1)'!AS306)</f>
        <v>0</v>
      </c>
      <c r="AS306" s="541">
        <f>SUM('MEDIÇÃO_OBJETO (1)'!AT306)</f>
        <v>0</v>
      </c>
      <c r="AT306" s="541">
        <f>SUM('MEDIÇÃO_OBJETO (1)'!AU306)</f>
        <v>0</v>
      </c>
      <c r="AU306" s="541">
        <f>SUM('MEDIÇÃO_OBJETO (1)'!AV306)</f>
        <v>0</v>
      </c>
      <c r="AV306" s="541">
        <f>SUM('MEDIÇÃO_OBJETO (1)'!AW306)</f>
        <v>0</v>
      </c>
      <c r="AW306" s="541">
        <f>SUM('MEDIÇÃO_OBJETO (1)'!AX306)</f>
        <v>0</v>
      </c>
      <c r="AX306" s="977"/>
      <c r="BN306" s="992">
        <f t="shared" si="232"/>
        <v>0</v>
      </c>
      <c r="BO306" s="538">
        <f t="shared" si="219"/>
        <v>0</v>
      </c>
      <c r="BP306" s="987">
        <f>IF(RESUMO_GLOBAL!$X$53="a",ROUND(AF306*$N306,RESUMO_GLOBAL!$X$54),IF(RESUMO_GLOBAL!$X$53="t",TRUNC(AF306*$N306,RESUMO_GLOBAL!$X$54),AF306*$N306))</f>
        <v>0</v>
      </c>
      <c r="BQ306" s="987">
        <f>IF(RESUMO_GLOBAL!$X$53="a",ROUND(AG306*$N306,RESUMO_GLOBAL!$X$54),IF(RESUMO_GLOBAL!$X$53="t",TRUNC(AG306*$N306,RESUMO_GLOBAL!$X$54),AG306*$N306))</f>
        <v>0</v>
      </c>
      <c r="BR306" s="987">
        <f>IF(RESUMO_GLOBAL!$X$53="a",ROUND(AH306*$N306,RESUMO_GLOBAL!$X$54),IF(RESUMO_GLOBAL!$X$53="t",TRUNC(AH306*$N306,RESUMO_GLOBAL!$X$54),AH306*$N306))</f>
        <v>0</v>
      </c>
      <c r="BS306" s="987">
        <f>IF(RESUMO_GLOBAL!$X$53="a",ROUND(AI306*$N306,RESUMO_GLOBAL!$X$54),IF(RESUMO_GLOBAL!$X$53="t",TRUNC(AI306*$N306,RESUMO_GLOBAL!$X$54),AI306*$N306))</f>
        <v>0</v>
      </c>
      <c r="BT306" s="987">
        <f>IF(RESUMO_GLOBAL!$X$53="a",ROUND(AJ306*$N306,RESUMO_GLOBAL!$X$54),IF(RESUMO_GLOBAL!$X$53="t",TRUNC(AJ306*$N306,RESUMO_GLOBAL!$X$54),AJ306*$N306))</f>
        <v>0</v>
      </c>
      <c r="BU306" s="987">
        <f>IF(RESUMO_GLOBAL!$X$53="a",ROUND(AK306*$N306,RESUMO_GLOBAL!$X$54),IF(RESUMO_GLOBAL!$X$53="t",TRUNC(AK306*$N306,RESUMO_GLOBAL!$X$54),AK306*$N306))</f>
        <v>0</v>
      </c>
      <c r="BV306" s="987">
        <f>IF(RESUMO_GLOBAL!$X$53="a",ROUND(AL306*$N306,RESUMO_GLOBAL!$X$54),IF(RESUMO_GLOBAL!$X$53="t",TRUNC(AL306*$N306,RESUMO_GLOBAL!$X$54),AL306*$N306))</f>
        <v>0</v>
      </c>
      <c r="BW306" s="987">
        <f>IF(RESUMO_GLOBAL!$X$53="a",ROUND(AM306*$N306,RESUMO_GLOBAL!$X$54),IF(RESUMO_GLOBAL!$X$53="t",TRUNC(AM306*$N306,RESUMO_GLOBAL!$X$54),AM306*$N306))</f>
        <v>0</v>
      </c>
      <c r="BX306" s="987">
        <f>IF(RESUMO_GLOBAL!$X$53="a",ROUND(AN306*$N306,RESUMO_GLOBAL!$X$54),IF(RESUMO_GLOBAL!$X$53="t",TRUNC(AN306*$N306,RESUMO_GLOBAL!$X$54),AN306*$N306))</f>
        <v>0</v>
      </c>
      <c r="BY306" s="987">
        <f>IF(RESUMO_GLOBAL!$X$53="a",ROUND(AO306*$N306,RESUMO_GLOBAL!$X$54),IF(RESUMO_GLOBAL!$X$53="t",TRUNC(AO306*$N306,RESUMO_GLOBAL!$X$54),AO306*$N306))</f>
        <v>0</v>
      </c>
      <c r="BZ306" s="987">
        <f>IF(RESUMO_GLOBAL!$X$53="a",ROUND(AP306*$N306,RESUMO_GLOBAL!$X$54),IF(RESUMO_GLOBAL!$X$53="t",TRUNC(AP306*$N306,RESUMO_GLOBAL!$X$54),AP306*$N306))</f>
        <v>0</v>
      </c>
      <c r="CA306" s="987">
        <f>IF(RESUMO_GLOBAL!$X$53="a",ROUND(AQ306*$N306,RESUMO_GLOBAL!$X$54),IF(RESUMO_GLOBAL!$X$53="t",TRUNC(AQ306*$N306,RESUMO_GLOBAL!$X$54),AQ306*$N306))</f>
        <v>0</v>
      </c>
      <c r="CB306" s="987">
        <f>IF(RESUMO_GLOBAL!$X$53="a",ROUND(AR306*$N306,RESUMO_GLOBAL!$X$54),IF(RESUMO_GLOBAL!$X$53="t",TRUNC(AR306*$N306,RESUMO_GLOBAL!$X$54),AR306*$N306))</f>
        <v>0</v>
      </c>
      <c r="CC306" s="987">
        <f>IF(RESUMO_GLOBAL!$X$53="a",ROUND(AS306*$N306,RESUMO_GLOBAL!$X$54),IF(RESUMO_GLOBAL!$X$53="t",TRUNC(AS306*$N306,RESUMO_GLOBAL!$X$54),AS306*$N306))</f>
        <v>0</v>
      </c>
      <c r="CD306" s="987">
        <f>IF(RESUMO_GLOBAL!$X$53="a",ROUND(AT306*$N306,RESUMO_GLOBAL!$X$54),IF(RESUMO_GLOBAL!$X$53="t",TRUNC(AT306*$N306,RESUMO_GLOBAL!$X$54),AT306*$N306))</f>
        <v>0</v>
      </c>
      <c r="CE306" s="987">
        <f>IF(RESUMO_GLOBAL!$X$53="a",ROUND(AU306*$N306,RESUMO_GLOBAL!$X$54),IF(RESUMO_GLOBAL!$X$53="t",TRUNC(AU306*$N306,RESUMO_GLOBAL!$X$54),AU306*$N306))</f>
        <v>0</v>
      </c>
      <c r="CF306" s="987">
        <f>IF(RESUMO_GLOBAL!$X$53="a",ROUND(AV306*$N306,RESUMO_GLOBAL!$X$54),IF(RESUMO_GLOBAL!$X$53="t",TRUNC(AV306*$N306,RESUMO_GLOBAL!$X$54),AV306*$N306))</f>
        <v>0</v>
      </c>
      <c r="CG306" s="987">
        <f>IF(RESUMO_GLOBAL!$X$53="a",ROUND(AW306*$N306,RESUMO_GLOBAL!$X$54),IF(RESUMO_GLOBAL!$X$53="t",TRUNC(AW306*$N306,RESUMO_GLOBAL!$X$54),AW306*$N306))</f>
        <v>0</v>
      </c>
      <c r="CK306" s="59">
        <f t="shared" si="198"/>
        <v>0</v>
      </c>
      <c r="CL306" s="59">
        <f t="shared" si="199"/>
        <v>0</v>
      </c>
      <c r="CM306" s="59">
        <f t="shared" si="200"/>
        <v>0</v>
      </c>
      <c r="CN306" s="59">
        <f t="shared" si="201"/>
        <v>0</v>
      </c>
      <c r="CO306" s="59">
        <f t="shared" si="202"/>
        <v>0</v>
      </c>
      <c r="CP306" s="59">
        <f t="shared" si="203"/>
        <v>0</v>
      </c>
      <c r="CQ306" s="59">
        <f t="shared" si="204"/>
        <v>0</v>
      </c>
      <c r="CR306" s="59">
        <f t="shared" si="205"/>
        <v>0</v>
      </c>
      <c r="CS306" s="59">
        <f t="shared" si="206"/>
        <v>0</v>
      </c>
      <c r="CT306" s="59">
        <f t="shared" si="207"/>
        <v>0</v>
      </c>
      <c r="CU306" s="59">
        <f t="shared" si="208"/>
        <v>0</v>
      </c>
      <c r="CV306" s="59">
        <f t="shared" si="209"/>
        <v>0</v>
      </c>
      <c r="CW306" s="59">
        <f t="shared" si="210"/>
        <v>0</v>
      </c>
      <c r="CX306" s="59">
        <f t="shared" si="211"/>
        <v>0</v>
      </c>
      <c r="CY306" s="59">
        <f t="shared" si="212"/>
        <v>0</v>
      </c>
      <c r="CZ306" s="59">
        <f t="shared" si="213"/>
        <v>0</v>
      </c>
      <c r="DA306" s="59">
        <f t="shared" si="214"/>
        <v>0</v>
      </c>
      <c r="DB306" s="59">
        <f t="shared" si="215"/>
        <v>0</v>
      </c>
      <c r="DE306">
        <f t="shared" si="197"/>
        <v>301</v>
      </c>
      <c r="DF306" t="str">
        <f t="shared" si="216"/>
        <v/>
      </c>
      <c r="DG306" s="59">
        <f>IF($C306&lt;&gt;0,SUM($CK307:CK307),0)</f>
        <v>0</v>
      </c>
      <c r="DH306" s="59">
        <f>IF($C306&lt;&gt;0,SUM($CK307:CL307),0)</f>
        <v>0</v>
      </c>
      <c r="DI306" s="59">
        <f>IF($C306&lt;&gt;0,SUM($CK307:CM307),0)</f>
        <v>0</v>
      </c>
      <c r="DJ306" s="59">
        <f>IF($C306&lt;&gt;0,SUM($CK307:CN307),0)</f>
        <v>0</v>
      </c>
      <c r="DK306" s="59">
        <f>IF($C306&lt;&gt;0,SUM($CK307:CO307),0)</f>
        <v>0</v>
      </c>
      <c r="DL306" s="59">
        <f>IF($C306&lt;&gt;0,SUM($CK307:CP307),0)</f>
        <v>0</v>
      </c>
      <c r="DM306" s="59">
        <f>IF($C306&lt;&gt;0,SUM($CK307:CQ307),0)</f>
        <v>0</v>
      </c>
      <c r="DN306" s="59">
        <f>IF($C306&lt;&gt;0,SUM($CK307:CR307),0)</f>
        <v>0</v>
      </c>
      <c r="DO306" s="59">
        <f>IF($C306&lt;&gt;0,SUM($CK307:CS307),0)</f>
        <v>0</v>
      </c>
      <c r="DP306" s="59">
        <f>IF($C306&lt;&gt;0,SUM($CK307:CT307),0)</f>
        <v>0</v>
      </c>
      <c r="DQ306" s="59">
        <f>IF($C306&lt;&gt;0,SUM($CK307:CU307),0)</f>
        <v>0</v>
      </c>
      <c r="DR306" s="59">
        <f>IF($C306&lt;&gt;0,SUM($CK307:CV307),0)</f>
        <v>0</v>
      </c>
      <c r="DS306" s="59">
        <f>IF($C306&lt;&gt;0,SUM($CK307:CW307),0)</f>
        <v>0</v>
      </c>
      <c r="DT306" s="59">
        <f>IF($C306&lt;&gt;0,SUM($CK307:CX307),0)</f>
        <v>0</v>
      </c>
      <c r="DU306" s="59">
        <f>IF($C306&lt;&gt;0,SUM($CK307:CY307),0)</f>
        <v>0</v>
      </c>
      <c r="DV306" s="59">
        <f>IF($C306&lt;&gt;0,SUM($CK307:CZ307),0)</f>
        <v>0</v>
      </c>
      <c r="DW306" s="59">
        <f>IF($C306&lt;&gt;0,SUM($CK307:DA307),0)</f>
        <v>0</v>
      </c>
      <c r="DX306" s="59">
        <f>IF($C306&lt;&gt;0,SUM($CK307:DB307),0)</f>
        <v>0</v>
      </c>
      <c r="DY306" s="952" t="str">
        <f t="shared" si="220"/>
        <v/>
      </c>
    </row>
    <row r="307" spans="1:129" ht="13.5" hidden="1" thickBot="1">
      <c r="A307" s="3" t="str">
        <f t="shared" si="221"/>
        <v/>
      </c>
      <c r="B307" s="805">
        <f>Dados_GLOBAL_Inicial!E307</f>
        <v>0</v>
      </c>
      <c r="C307" s="953">
        <f>IF(IFERROR(VALUE(Dados_GLOBAL_Inicial!F307),0)=0,0,Dados_GLOBAL_Inicial!F307)</f>
        <v>0</v>
      </c>
      <c r="D307" s="830">
        <f>Dados_GLOBAL_Inicial!G307</f>
        <v>0</v>
      </c>
      <c r="E307" s="830" t="str">
        <f>IF(IFERROR(VLOOKUP(F307,Cod_Gde_Itens!$A$1:$B$80,2,FALSE),0)&gt;549,IFERROR(VLOOKUP(F307,Cod_Gde_Itens!$A$1:$B$80,2,FALSE),0),IF(Dados_GLOBAL_Inicial!H307=0,"",Dados_GLOBAL_Inicial!H307))</f>
        <v/>
      </c>
      <c r="F307" s="823">
        <f>Dados_GLOBAL_Inicial!I307</f>
        <v>0</v>
      </c>
      <c r="G307" s="824">
        <f>Dados_GLOBAL_Inicial!J307</f>
        <v>0</v>
      </c>
      <c r="H307" s="454">
        <f>Dados_GLOBAL_Inicial!K307</f>
        <v>0</v>
      </c>
      <c r="I307" s="970">
        <f>SUM('MEDIÇÃO_OBJETO (1)'!I307)</f>
        <v>0</v>
      </c>
      <c r="J307" s="455">
        <f t="shared" si="222"/>
        <v>0</v>
      </c>
      <c r="K307" s="451">
        <f t="shared" si="223"/>
        <v>0</v>
      </c>
      <c r="L307" s="452">
        <f t="shared" si="224"/>
        <v>0</v>
      </c>
      <c r="M307" s="809">
        <f t="shared" si="225"/>
        <v>0</v>
      </c>
      <c r="N307" s="810">
        <f>IF(IFERROR(VALUE(Dados_GLOBAL_Inicial!L307),0)=0,0,Dados_GLOBAL_Inicial!L307)</f>
        <v>0</v>
      </c>
      <c r="O307" s="812">
        <f>SUM('MEDIÇÃO_OBJETO (1)'!O307)</f>
        <v>0</v>
      </c>
      <c r="P307" s="812">
        <f>SUM('MEDIÇÃO_OBJETO (1)'!P307)</f>
        <v>0</v>
      </c>
      <c r="Q307" s="813">
        <f t="shared" si="226"/>
        <v>0</v>
      </c>
      <c r="R307" s="951"/>
      <c r="S307" s="815">
        <f>SUM('MEDIÇÃO_OBJETO (1)'!S307)</f>
        <v>0</v>
      </c>
      <c r="T307" s="815">
        <f>SUM('MEDIÇÃO_OBJETO (1)'!T307)</f>
        <v>0</v>
      </c>
      <c r="V307" s="19"/>
      <c r="W307" s="978">
        <f t="shared" si="227"/>
        <v>0</v>
      </c>
      <c r="X307" s="816">
        <f t="shared" si="228"/>
        <v>0</v>
      </c>
      <c r="Y307" s="816">
        <f t="shared" si="229"/>
        <v>0</v>
      </c>
      <c r="Z307" s="817">
        <f t="shared" si="230"/>
        <v>0</v>
      </c>
      <c r="AB307" s="453">
        <f t="shared" si="217"/>
        <v>0</v>
      </c>
      <c r="AC307" s="14">
        <f t="shared" si="231"/>
        <v>0</v>
      </c>
      <c r="AD307" s="819"/>
      <c r="AE307" s="631">
        <f t="shared" si="218"/>
        <v>0</v>
      </c>
      <c r="AF307" s="818">
        <f>SUM('MEDIÇÃO_OBJETO (1)'!AG307)</f>
        <v>0</v>
      </c>
      <c r="AG307" s="541">
        <f>SUM('MEDIÇÃO_OBJETO (1)'!AH307)</f>
        <v>0</v>
      </c>
      <c r="AH307" s="541">
        <f>SUM('MEDIÇÃO_OBJETO (1)'!AI307)</f>
        <v>0</v>
      </c>
      <c r="AI307" s="541">
        <f>SUM('MEDIÇÃO_OBJETO (1)'!AJ307)</f>
        <v>0</v>
      </c>
      <c r="AJ307" s="541">
        <f>SUM('MEDIÇÃO_OBJETO (1)'!AK307)</f>
        <v>0</v>
      </c>
      <c r="AK307" s="541">
        <f>SUM('MEDIÇÃO_OBJETO (1)'!AL307)</f>
        <v>0</v>
      </c>
      <c r="AL307" s="541">
        <f>SUM('MEDIÇÃO_OBJETO (1)'!AM307)</f>
        <v>0</v>
      </c>
      <c r="AM307" s="541">
        <f>SUM('MEDIÇÃO_OBJETO (1)'!AN307)</f>
        <v>0</v>
      </c>
      <c r="AN307" s="541">
        <f>SUM('MEDIÇÃO_OBJETO (1)'!AO307)</f>
        <v>0</v>
      </c>
      <c r="AO307" s="541">
        <f>SUM('MEDIÇÃO_OBJETO (1)'!AP307)</f>
        <v>0</v>
      </c>
      <c r="AP307" s="541">
        <f>SUM('MEDIÇÃO_OBJETO (1)'!AQ307)</f>
        <v>0</v>
      </c>
      <c r="AQ307" s="541">
        <f>SUM('MEDIÇÃO_OBJETO (1)'!AR307)</f>
        <v>0</v>
      </c>
      <c r="AR307" s="541">
        <f>SUM('MEDIÇÃO_OBJETO (1)'!AS307)</f>
        <v>0</v>
      </c>
      <c r="AS307" s="541">
        <f>SUM('MEDIÇÃO_OBJETO (1)'!AT307)</f>
        <v>0</v>
      </c>
      <c r="AT307" s="541">
        <f>SUM('MEDIÇÃO_OBJETO (1)'!AU307)</f>
        <v>0</v>
      </c>
      <c r="AU307" s="541">
        <f>SUM('MEDIÇÃO_OBJETO (1)'!AV307)</f>
        <v>0</v>
      </c>
      <c r="AV307" s="541">
        <f>SUM('MEDIÇÃO_OBJETO (1)'!AW307)</f>
        <v>0</v>
      </c>
      <c r="AW307" s="541">
        <f>SUM('MEDIÇÃO_OBJETO (1)'!AX307)</f>
        <v>0</v>
      </c>
      <c r="AX307" s="977"/>
      <c r="BN307" s="992">
        <f t="shared" si="232"/>
        <v>0</v>
      </c>
      <c r="BO307" s="538">
        <f t="shared" si="219"/>
        <v>0</v>
      </c>
      <c r="BP307" s="987">
        <f>IF(RESUMO_GLOBAL!$X$53="a",ROUND(AF307*$N307,RESUMO_GLOBAL!$X$54),IF(RESUMO_GLOBAL!$X$53="t",TRUNC(AF307*$N307,RESUMO_GLOBAL!$X$54),AF307*$N307))</f>
        <v>0</v>
      </c>
      <c r="BQ307" s="987">
        <f>IF(RESUMO_GLOBAL!$X$53="a",ROUND(AG307*$N307,RESUMO_GLOBAL!$X$54),IF(RESUMO_GLOBAL!$X$53="t",TRUNC(AG307*$N307,RESUMO_GLOBAL!$X$54),AG307*$N307))</f>
        <v>0</v>
      </c>
      <c r="BR307" s="987">
        <f>IF(RESUMO_GLOBAL!$X$53="a",ROUND(AH307*$N307,RESUMO_GLOBAL!$X$54),IF(RESUMO_GLOBAL!$X$53="t",TRUNC(AH307*$N307,RESUMO_GLOBAL!$X$54),AH307*$N307))</f>
        <v>0</v>
      </c>
      <c r="BS307" s="987">
        <f>IF(RESUMO_GLOBAL!$X$53="a",ROUND(AI307*$N307,RESUMO_GLOBAL!$X$54),IF(RESUMO_GLOBAL!$X$53="t",TRUNC(AI307*$N307,RESUMO_GLOBAL!$X$54),AI307*$N307))</f>
        <v>0</v>
      </c>
      <c r="BT307" s="987">
        <f>IF(RESUMO_GLOBAL!$X$53="a",ROUND(AJ307*$N307,RESUMO_GLOBAL!$X$54),IF(RESUMO_GLOBAL!$X$53="t",TRUNC(AJ307*$N307,RESUMO_GLOBAL!$X$54),AJ307*$N307))</f>
        <v>0</v>
      </c>
      <c r="BU307" s="987">
        <f>IF(RESUMO_GLOBAL!$X$53="a",ROUND(AK307*$N307,RESUMO_GLOBAL!$X$54),IF(RESUMO_GLOBAL!$X$53="t",TRUNC(AK307*$N307,RESUMO_GLOBAL!$X$54),AK307*$N307))</f>
        <v>0</v>
      </c>
      <c r="BV307" s="987">
        <f>IF(RESUMO_GLOBAL!$X$53="a",ROUND(AL307*$N307,RESUMO_GLOBAL!$X$54),IF(RESUMO_GLOBAL!$X$53="t",TRUNC(AL307*$N307,RESUMO_GLOBAL!$X$54),AL307*$N307))</f>
        <v>0</v>
      </c>
      <c r="BW307" s="987">
        <f>IF(RESUMO_GLOBAL!$X$53="a",ROUND(AM307*$N307,RESUMO_GLOBAL!$X$54),IF(RESUMO_GLOBAL!$X$53="t",TRUNC(AM307*$N307,RESUMO_GLOBAL!$X$54),AM307*$N307))</f>
        <v>0</v>
      </c>
      <c r="BX307" s="987">
        <f>IF(RESUMO_GLOBAL!$X$53="a",ROUND(AN307*$N307,RESUMO_GLOBAL!$X$54),IF(RESUMO_GLOBAL!$X$53="t",TRUNC(AN307*$N307,RESUMO_GLOBAL!$X$54),AN307*$N307))</f>
        <v>0</v>
      </c>
      <c r="BY307" s="987">
        <f>IF(RESUMO_GLOBAL!$X$53="a",ROUND(AO307*$N307,RESUMO_GLOBAL!$X$54),IF(RESUMO_GLOBAL!$X$53="t",TRUNC(AO307*$N307,RESUMO_GLOBAL!$X$54),AO307*$N307))</f>
        <v>0</v>
      </c>
      <c r="BZ307" s="987">
        <f>IF(RESUMO_GLOBAL!$X$53="a",ROUND(AP307*$N307,RESUMO_GLOBAL!$X$54),IF(RESUMO_GLOBAL!$X$53="t",TRUNC(AP307*$N307,RESUMO_GLOBAL!$X$54),AP307*$N307))</f>
        <v>0</v>
      </c>
      <c r="CA307" s="987">
        <f>IF(RESUMO_GLOBAL!$X$53="a",ROUND(AQ307*$N307,RESUMO_GLOBAL!$X$54),IF(RESUMO_GLOBAL!$X$53="t",TRUNC(AQ307*$N307,RESUMO_GLOBAL!$X$54),AQ307*$N307))</f>
        <v>0</v>
      </c>
      <c r="CB307" s="987">
        <f>IF(RESUMO_GLOBAL!$X$53="a",ROUND(AR307*$N307,RESUMO_GLOBAL!$X$54),IF(RESUMO_GLOBAL!$X$53="t",TRUNC(AR307*$N307,RESUMO_GLOBAL!$X$54),AR307*$N307))</f>
        <v>0</v>
      </c>
      <c r="CC307" s="987">
        <f>IF(RESUMO_GLOBAL!$X$53="a",ROUND(AS307*$N307,RESUMO_GLOBAL!$X$54),IF(RESUMO_GLOBAL!$X$53="t",TRUNC(AS307*$N307,RESUMO_GLOBAL!$X$54),AS307*$N307))</f>
        <v>0</v>
      </c>
      <c r="CD307" s="987">
        <f>IF(RESUMO_GLOBAL!$X$53="a",ROUND(AT307*$N307,RESUMO_GLOBAL!$X$54),IF(RESUMO_GLOBAL!$X$53="t",TRUNC(AT307*$N307,RESUMO_GLOBAL!$X$54),AT307*$N307))</f>
        <v>0</v>
      </c>
      <c r="CE307" s="987">
        <f>IF(RESUMO_GLOBAL!$X$53="a",ROUND(AU307*$N307,RESUMO_GLOBAL!$X$54),IF(RESUMO_GLOBAL!$X$53="t",TRUNC(AU307*$N307,RESUMO_GLOBAL!$X$54),AU307*$N307))</f>
        <v>0</v>
      </c>
      <c r="CF307" s="987">
        <f>IF(RESUMO_GLOBAL!$X$53="a",ROUND(AV307*$N307,RESUMO_GLOBAL!$X$54),IF(RESUMO_GLOBAL!$X$53="t",TRUNC(AV307*$N307,RESUMO_GLOBAL!$X$54),AV307*$N307))</f>
        <v>0</v>
      </c>
      <c r="CG307" s="987">
        <f>IF(RESUMO_GLOBAL!$X$53="a",ROUND(AW307*$N307,RESUMO_GLOBAL!$X$54),IF(RESUMO_GLOBAL!$X$53="t",TRUNC(AW307*$N307,RESUMO_GLOBAL!$X$54),AW307*$N307))</f>
        <v>0</v>
      </c>
      <c r="CK307" s="59">
        <f t="shared" si="198"/>
        <v>0</v>
      </c>
      <c r="CL307" s="59">
        <f t="shared" si="199"/>
        <v>0</v>
      </c>
      <c r="CM307" s="59">
        <f t="shared" si="200"/>
        <v>0</v>
      </c>
      <c r="CN307" s="59">
        <f t="shared" si="201"/>
        <v>0</v>
      </c>
      <c r="CO307" s="59">
        <f t="shared" si="202"/>
        <v>0</v>
      </c>
      <c r="CP307" s="59">
        <f t="shared" si="203"/>
        <v>0</v>
      </c>
      <c r="CQ307" s="59">
        <f t="shared" si="204"/>
        <v>0</v>
      </c>
      <c r="CR307" s="59">
        <f t="shared" si="205"/>
        <v>0</v>
      </c>
      <c r="CS307" s="59">
        <f t="shared" si="206"/>
        <v>0</v>
      </c>
      <c r="CT307" s="59">
        <f t="shared" si="207"/>
        <v>0</v>
      </c>
      <c r="CU307" s="59">
        <f t="shared" si="208"/>
        <v>0</v>
      </c>
      <c r="CV307" s="59">
        <f t="shared" si="209"/>
        <v>0</v>
      </c>
      <c r="CW307" s="59">
        <f t="shared" si="210"/>
        <v>0</v>
      </c>
      <c r="CX307" s="59">
        <f t="shared" si="211"/>
        <v>0</v>
      </c>
      <c r="CY307" s="59">
        <f t="shared" si="212"/>
        <v>0</v>
      </c>
      <c r="CZ307" s="59">
        <f t="shared" si="213"/>
        <v>0</v>
      </c>
      <c r="DA307" s="59">
        <f t="shared" si="214"/>
        <v>0</v>
      </c>
      <c r="DB307" s="59">
        <f t="shared" si="215"/>
        <v>0</v>
      </c>
      <c r="DE307">
        <f t="shared" si="197"/>
        <v>302</v>
      </c>
      <c r="DF307" t="str">
        <f t="shared" si="216"/>
        <v/>
      </c>
      <c r="DG307" s="59">
        <f>IF($C307&lt;&gt;0,SUM($CK308:CK308),0)</f>
        <v>0</v>
      </c>
      <c r="DH307" s="59">
        <f>IF($C307&lt;&gt;0,SUM($CK308:CL308),0)</f>
        <v>0</v>
      </c>
      <c r="DI307" s="59">
        <f>IF($C307&lt;&gt;0,SUM($CK308:CM308),0)</f>
        <v>0</v>
      </c>
      <c r="DJ307" s="59">
        <f>IF($C307&lt;&gt;0,SUM($CK308:CN308),0)</f>
        <v>0</v>
      </c>
      <c r="DK307" s="59">
        <f>IF($C307&lt;&gt;0,SUM($CK308:CO308),0)</f>
        <v>0</v>
      </c>
      <c r="DL307" s="59">
        <f>IF($C307&lt;&gt;0,SUM($CK308:CP308),0)</f>
        <v>0</v>
      </c>
      <c r="DM307" s="59">
        <f>IF($C307&lt;&gt;0,SUM($CK308:CQ308),0)</f>
        <v>0</v>
      </c>
      <c r="DN307" s="59">
        <f>IF($C307&lt;&gt;0,SUM($CK308:CR308),0)</f>
        <v>0</v>
      </c>
      <c r="DO307" s="59">
        <f>IF($C307&lt;&gt;0,SUM($CK308:CS308),0)</f>
        <v>0</v>
      </c>
      <c r="DP307" s="59">
        <f>IF($C307&lt;&gt;0,SUM($CK308:CT308),0)</f>
        <v>0</v>
      </c>
      <c r="DQ307" s="59">
        <f>IF($C307&lt;&gt;0,SUM($CK308:CU308),0)</f>
        <v>0</v>
      </c>
      <c r="DR307" s="59">
        <f>IF($C307&lt;&gt;0,SUM($CK308:CV308),0)</f>
        <v>0</v>
      </c>
      <c r="DS307" s="59">
        <f>IF($C307&lt;&gt;0,SUM($CK308:CW308),0)</f>
        <v>0</v>
      </c>
      <c r="DT307" s="59">
        <f>IF($C307&lt;&gt;0,SUM($CK308:CX308),0)</f>
        <v>0</v>
      </c>
      <c r="DU307" s="59">
        <f>IF($C307&lt;&gt;0,SUM($CK308:CY308),0)</f>
        <v>0</v>
      </c>
      <c r="DV307" s="59">
        <f>IF($C307&lt;&gt;0,SUM($CK308:CZ308),0)</f>
        <v>0</v>
      </c>
      <c r="DW307" s="59">
        <f>IF($C307&lt;&gt;0,SUM($CK308:DA308),0)</f>
        <v>0</v>
      </c>
      <c r="DX307" s="59">
        <f>IF($C307&lt;&gt;0,SUM($CK308:DB308),0)</f>
        <v>0</v>
      </c>
      <c r="DY307" s="952" t="str">
        <f t="shared" si="220"/>
        <v/>
      </c>
    </row>
    <row r="308" spans="1:129" ht="13.5" hidden="1" thickBot="1">
      <c r="A308" s="3" t="str">
        <f t="shared" si="221"/>
        <v/>
      </c>
      <c r="B308" s="805">
        <f>Dados_GLOBAL_Inicial!E308</f>
        <v>0</v>
      </c>
      <c r="C308" s="953">
        <f>IF(IFERROR(VALUE(Dados_GLOBAL_Inicial!F308),0)=0,0,Dados_GLOBAL_Inicial!F308)</f>
        <v>0</v>
      </c>
      <c r="D308" s="830">
        <f>Dados_GLOBAL_Inicial!G308</f>
        <v>0</v>
      </c>
      <c r="E308" s="830" t="str">
        <f>IF(IFERROR(VLOOKUP(F308,Cod_Gde_Itens!$A$1:$B$80,2,FALSE),0)&gt;549,IFERROR(VLOOKUP(F308,Cod_Gde_Itens!$A$1:$B$80,2,FALSE),0),IF(Dados_GLOBAL_Inicial!H308=0,"",Dados_GLOBAL_Inicial!H308))</f>
        <v/>
      </c>
      <c r="F308" s="823">
        <f>Dados_GLOBAL_Inicial!I308</f>
        <v>0</v>
      </c>
      <c r="G308" s="824">
        <f>Dados_GLOBAL_Inicial!J308</f>
        <v>0</v>
      </c>
      <c r="H308" s="454">
        <f>Dados_GLOBAL_Inicial!K308</f>
        <v>0</v>
      </c>
      <c r="I308" s="970">
        <f>SUM('MEDIÇÃO_OBJETO (1)'!I308)</f>
        <v>0</v>
      </c>
      <c r="J308" s="455">
        <f t="shared" si="222"/>
        <v>0</v>
      </c>
      <c r="K308" s="451">
        <f t="shared" si="223"/>
        <v>0</v>
      </c>
      <c r="L308" s="452">
        <f t="shared" si="224"/>
        <v>0</v>
      </c>
      <c r="M308" s="809">
        <f t="shared" si="225"/>
        <v>0</v>
      </c>
      <c r="N308" s="810">
        <f>IF(IFERROR(VALUE(Dados_GLOBAL_Inicial!L308),0)=0,0,Dados_GLOBAL_Inicial!L308)</f>
        <v>0</v>
      </c>
      <c r="O308" s="812">
        <f>SUM('MEDIÇÃO_OBJETO (1)'!O308)</f>
        <v>0</v>
      </c>
      <c r="P308" s="812">
        <f>SUM('MEDIÇÃO_OBJETO (1)'!P308)</f>
        <v>0</v>
      </c>
      <c r="Q308" s="813">
        <f t="shared" si="226"/>
        <v>0</v>
      </c>
      <c r="R308" s="951"/>
      <c r="S308" s="815">
        <f>SUM('MEDIÇÃO_OBJETO (1)'!S308)</f>
        <v>0</v>
      </c>
      <c r="T308" s="815">
        <f>SUM('MEDIÇÃO_OBJETO (1)'!T308)</f>
        <v>0</v>
      </c>
      <c r="V308" s="19"/>
      <c r="W308" s="978">
        <f t="shared" si="227"/>
        <v>0</v>
      </c>
      <c r="X308" s="816">
        <f t="shared" si="228"/>
        <v>0</v>
      </c>
      <c r="Y308" s="816">
        <f t="shared" si="229"/>
        <v>0</v>
      </c>
      <c r="Z308" s="817">
        <f t="shared" si="230"/>
        <v>0</v>
      </c>
      <c r="AB308" s="453">
        <f t="shared" si="217"/>
        <v>0</v>
      </c>
      <c r="AC308" s="14">
        <f t="shared" si="231"/>
        <v>0</v>
      </c>
      <c r="AD308" s="819"/>
      <c r="AE308" s="631">
        <f t="shared" si="218"/>
        <v>0</v>
      </c>
      <c r="AF308" s="818">
        <f>SUM('MEDIÇÃO_OBJETO (1)'!AG308)</f>
        <v>0</v>
      </c>
      <c r="AG308" s="541">
        <f>SUM('MEDIÇÃO_OBJETO (1)'!AH308)</f>
        <v>0</v>
      </c>
      <c r="AH308" s="541">
        <f>SUM('MEDIÇÃO_OBJETO (1)'!AI308)</f>
        <v>0</v>
      </c>
      <c r="AI308" s="541">
        <f>SUM('MEDIÇÃO_OBJETO (1)'!AJ308)</f>
        <v>0</v>
      </c>
      <c r="AJ308" s="541">
        <f>SUM('MEDIÇÃO_OBJETO (1)'!AK308)</f>
        <v>0</v>
      </c>
      <c r="AK308" s="541">
        <f>SUM('MEDIÇÃO_OBJETO (1)'!AL308)</f>
        <v>0</v>
      </c>
      <c r="AL308" s="541">
        <f>SUM('MEDIÇÃO_OBJETO (1)'!AM308)</f>
        <v>0</v>
      </c>
      <c r="AM308" s="541">
        <f>SUM('MEDIÇÃO_OBJETO (1)'!AN308)</f>
        <v>0</v>
      </c>
      <c r="AN308" s="541">
        <f>SUM('MEDIÇÃO_OBJETO (1)'!AO308)</f>
        <v>0</v>
      </c>
      <c r="AO308" s="541">
        <f>SUM('MEDIÇÃO_OBJETO (1)'!AP308)</f>
        <v>0</v>
      </c>
      <c r="AP308" s="541">
        <f>SUM('MEDIÇÃO_OBJETO (1)'!AQ308)</f>
        <v>0</v>
      </c>
      <c r="AQ308" s="541">
        <f>SUM('MEDIÇÃO_OBJETO (1)'!AR308)</f>
        <v>0</v>
      </c>
      <c r="AR308" s="541">
        <f>SUM('MEDIÇÃO_OBJETO (1)'!AS308)</f>
        <v>0</v>
      </c>
      <c r="AS308" s="541">
        <f>SUM('MEDIÇÃO_OBJETO (1)'!AT308)</f>
        <v>0</v>
      </c>
      <c r="AT308" s="541">
        <f>SUM('MEDIÇÃO_OBJETO (1)'!AU308)</f>
        <v>0</v>
      </c>
      <c r="AU308" s="541">
        <f>SUM('MEDIÇÃO_OBJETO (1)'!AV308)</f>
        <v>0</v>
      </c>
      <c r="AV308" s="541">
        <f>SUM('MEDIÇÃO_OBJETO (1)'!AW308)</f>
        <v>0</v>
      </c>
      <c r="AW308" s="541">
        <f>SUM('MEDIÇÃO_OBJETO (1)'!AX308)</f>
        <v>0</v>
      </c>
      <c r="AX308" s="977"/>
      <c r="BN308" s="992">
        <f t="shared" si="232"/>
        <v>0</v>
      </c>
      <c r="BO308" s="538">
        <f t="shared" si="219"/>
        <v>0</v>
      </c>
      <c r="BP308" s="987">
        <f>IF(RESUMO_GLOBAL!$X$53="a",ROUND(AF308*$N308,RESUMO_GLOBAL!$X$54),IF(RESUMO_GLOBAL!$X$53="t",TRUNC(AF308*$N308,RESUMO_GLOBAL!$X$54),AF308*$N308))</f>
        <v>0</v>
      </c>
      <c r="BQ308" s="987">
        <f>IF(RESUMO_GLOBAL!$X$53="a",ROUND(AG308*$N308,RESUMO_GLOBAL!$X$54),IF(RESUMO_GLOBAL!$X$53="t",TRUNC(AG308*$N308,RESUMO_GLOBAL!$X$54),AG308*$N308))</f>
        <v>0</v>
      </c>
      <c r="BR308" s="987">
        <f>IF(RESUMO_GLOBAL!$X$53="a",ROUND(AH308*$N308,RESUMO_GLOBAL!$X$54),IF(RESUMO_GLOBAL!$X$53="t",TRUNC(AH308*$N308,RESUMO_GLOBAL!$X$54),AH308*$N308))</f>
        <v>0</v>
      </c>
      <c r="BS308" s="987">
        <f>IF(RESUMO_GLOBAL!$X$53="a",ROUND(AI308*$N308,RESUMO_GLOBAL!$X$54),IF(RESUMO_GLOBAL!$X$53="t",TRUNC(AI308*$N308,RESUMO_GLOBAL!$X$54),AI308*$N308))</f>
        <v>0</v>
      </c>
      <c r="BT308" s="987">
        <f>IF(RESUMO_GLOBAL!$X$53="a",ROUND(AJ308*$N308,RESUMO_GLOBAL!$X$54),IF(RESUMO_GLOBAL!$X$53="t",TRUNC(AJ308*$N308,RESUMO_GLOBAL!$X$54),AJ308*$N308))</f>
        <v>0</v>
      </c>
      <c r="BU308" s="987">
        <f>IF(RESUMO_GLOBAL!$X$53="a",ROUND(AK308*$N308,RESUMO_GLOBAL!$X$54),IF(RESUMO_GLOBAL!$X$53="t",TRUNC(AK308*$N308,RESUMO_GLOBAL!$X$54),AK308*$N308))</f>
        <v>0</v>
      </c>
      <c r="BV308" s="987">
        <f>IF(RESUMO_GLOBAL!$X$53="a",ROUND(AL308*$N308,RESUMO_GLOBAL!$X$54),IF(RESUMO_GLOBAL!$X$53="t",TRUNC(AL308*$N308,RESUMO_GLOBAL!$X$54),AL308*$N308))</f>
        <v>0</v>
      </c>
      <c r="BW308" s="987">
        <f>IF(RESUMO_GLOBAL!$X$53="a",ROUND(AM308*$N308,RESUMO_GLOBAL!$X$54),IF(RESUMO_GLOBAL!$X$53="t",TRUNC(AM308*$N308,RESUMO_GLOBAL!$X$54),AM308*$N308))</f>
        <v>0</v>
      </c>
      <c r="BX308" s="987">
        <f>IF(RESUMO_GLOBAL!$X$53="a",ROUND(AN308*$N308,RESUMO_GLOBAL!$X$54),IF(RESUMO_GLOBAL!$X$53="t",TRUNC(AN308*$N308,RESUMO_GLOBAL!$X$54),AN308*$N308))</f>
        <v>0</v>
      </c>
      <c r="BY308" s="987">
        <f>IF(RESUMO_GLOBAL!$X$53="a",ROUND(AO308*$N308,RESUMO_GLOBAL!$X$54),IF(RESUMO_GLOBAL!$X$53="t",TRUNC(AO308*$N308,RESUMO_GLOBAL!$X$54),AO308*$N308))</f>
        <v>0</v>
      </c>
      <c r="BZ308" s="987">
        <f>IF(RESUMO_GLOBAL!$X$53="a",ROUND(AP308*$N308,RESUMO_GLOBAL!$X$54),IF(RESUMO_GLOBAL!$X$53="t",TRUNC(AP308*$N308,RESUMO_GLOBAL!$X$54),AP308*$N308))</f>
        <v>0</v>
      </c>
      <c r="CA308" s="987">
        <f>IF(RESUMO_GLOBAL!$X$53="a",ROUND(AQ308*$N308,RESUMO_GLOBAL!$X$54),IF(RESUMO_GLOBAL!$X$53="t",TRUNC(AQ308*$N308,RESUMO_GLOBAL!$X$54),AQ308*$N308))</f>
        <v>0</v>
      </c>
      <c r="CB308" s="987">
        <f>IF(RESUMO_GLOBAL!$X$53="a",ROUND(AR308*$N308,RESUMO_GLOBAL!$X$54),IF(RESUMO_GLOBAL!$X$53="t",TRUNC(AR308*$N308,RESUMO_GLOBAL!$X$54),AR308*$N308))</f>
        <v>0</v>
      </c>
      <c r="CC308" s="987">
        <f>IF(RESUMO_GLOBAL!$X$53="a",ROUND(AS308*$N308,RESUMO_GLOBAL!$X$54),IF(RESUMO_GLOBAL!$X$53="t",TRUNC(AS308*$N308,RESUMO_GLOBAL!$X$54),AS308*$N308))</f>
        <v>0</v>
      </c>
      <c r="CD308" s="987">
        <f>IF(RESUMO_GLOBAL!$X$53="a",ROUND(AT308*$N308,RESUMO_GLOBAL!$X$54),IF(RESUMO_GLOBAL!$X$53="t",TRUNC(AT308*$N308,RESUMO_GLOBAL!$X$54),AT308*$N308))</f>
        <v>0</v>
      </c>
      <c r="CE308" s="987">
        <f>IF(RESUMO_GLOBAL!$X$53="a",ROUND(AU308*$N308,RESUMO_GLOBAL!$X$54),IF(RESUMO_GLOBAL!$X$53="t",TRUNC(AU308*$N308,RESUMO_GLOBAL!$X$54),AU308*$N308))</f>
        <v>0</v>
      </c>
      <c r="CF308" s="987">
        <f>IF(RESUMO_GLOBAL!$X$53="a",ROUND(AV308*$N308,RESUMO_GLOBAL!$X$54),IF(RESUMO_GLOBAL!$X$53="t",TRUNC(AV308*$N308,RESUMO_GLOBAL!$X$54),AV308*$N308))</f>
        <v>0</v>
      </c>
      <c r="CG308" s="987">
        <f>IF(RESUMO_GLOBAL!$X$53="a",ROUND(AW308*$N308,RESUMO_GLOBAL!$X$54),IF(RESUMO_GLOBAL!$X$53="t",TRUNC(AW308*$N308,RESUMO_GLOBAL!$X$54),AW308*$N308))</f>
        <v>0</v>
      </c>
      <c r="CK308" s="59">
        <f t="shared" si="198"/>
        <v>0</v>
      </c>
      <c r="CL308" s="59">
        <f t="shared" si="199"/>
        <v>0</v>
      </c>
      <c r="CM308" s="59">
        <f t="shared" si="200"/>
        <v>0</v>
      </c>
      <c r="CN308" s="59">
        <f t="shared" si="201"/>
        <v>0</v>
      </c>
      <c r="CO308" s="59">
        <f t="shared" si="202"/>
        <v>0</v>
      </c>
      <c r="CP308" s="59">
        <f t="shared" si="203"/>
        <v>0</v>
      </c>
      <c r="CQ308" s="59">
        <f t="shared" si="204"/>
        <v>0</v>
      </c>
      <c r="CR308" s="59">
        <f t="shared" si="205"/>
        <v>0</v>
      </c>
      <c r="CS308" s="59">
        <f t="shared" si="206"/>
        <v>0</v>
      </c>
      <c r="CT308" s="59">
        <f t="shared" si="207"/>
        <v>0</v>
      </c>
      <c r="CU308" s="59">
        <f t="shared" si="208"/>
        <v>0</v>
      </c>
      <c r="CV308" s="59">
        <f t="shared" si="209"/>
        <v>0</v>
      </c>
      <c r="CW308" s="59">
        <f t="shared" si="210"/>
        <v>0</v>
      </c>
      <c r="CX308" s="59">
        <f t="shared" si="211"/>
        <v>0</v>
      </c>
      <c r="CY308" s="59">
        <f t="shared" si="212"/>
        <v>0</v>
      </c>
      <c r="CZ308" s="59">
        <f t="shared" si="213"/>
        <v>0</v>
      </c>
      <c r="DA308" s="59">
        <f t="shared" si="214"/>
        <v>0</v>
      </c>
      <c r="DB308" s="59">
        <f t="shared" si="215"/>
        <v>0</v>
      </c>
      <c r="DE308">
        <f t="shared" si="197"/>
        <v>303</v>
      </c>
      <c r="DF308" t="str">
        <f t="shared" si="216"/>
        <v/>
      </c>
      <c r="DG308" s="59">
        <f>IF($C308&lt;&gt;0,SUM($CK309:CK309),0)</f>
        <v>0</v>
      </c>
      <c r="DH308" s="59">
        <f>IF($C308&lt;&gt;0,SUM($CK309:CL309),0)</f>
        <v>0</v>
      </c>
      <c r="DI308" s="59">
        <f>IF($C308&lt;&gt;0,SUM($CK309:CM309),0)</f>
        <v>0</v>
      </c>
      <c r="DJ308" s="59">
        <f>IF($C308&lt;&gt;0,SUM($CK309:CN309),0)</f>
        <v>0</v>
      </c>
      <c r="DK308" s="59">
        <f>IF($C308&lt;&gt;0,SUM($CK309:CO309),0)</f>
        <v>0</v>
      </c>
      <c r="DL308" s="59">
        <f>IF($C308&lt;&gt;0,SUM($CK309:CP309),0)</f>
        <v>0</v>
      </c>
      <c r="DM308" s="59">
        <f>IF($C308&lt;&gt;0,SUM($CK309:CQ309),0)</f>
        <v>0</v>
      </c>
      <c r="DN308" s="59">
        <f>IF($C308&lt;&gt;0,SUM($CK309:CR309),0)</f>
        <v>0</v>
      </c>
      <c r="DO308" s="59">
        <f>IF($C308&lt;&gt;0,SUM($CK309:CS309),0)</f>
        <v>0</v>
      </c>
      <c r="DP308" s="59">
        <f>IF($C308&lt;&gt;0,SUM($CK309:CT309),0)</f>
        <v>0</v>
      </c>
      <c r="DQ308" s="59">
        <f>IF($C308&lt;&gt;0,SUM($CK309:CU309),0)</f>
        <v>0</v>
      </c>
      <c r="DR308" s="59">
        <f>IF($C308&lt;&gt;0,SUM($CK309:CV309),0)</f>
        <v>0</v>
      </c>
      <c r="DS308" s="59">
        <f>IF($C308&lt;&gt;0,SUM($CK309:CW309),0)</f>
        <v>0</v>
      </c>
      <c r="DT308" s="59">
        <f>IF($C308&lt;&gt;0,SUM($CK309:CX309),0)</f>
        <v>0</v>
      </c>
      <c r="DU308" s="59">
        <f>IF($C308&lt;&gt;0,SUM($CK309:CY309),0)</f>
        <v>0</v>
      </c>
      <c r="DV308" s="59">
        <f>IF($C308&lt;&gt;0,SUM($CK309:CZ309),0)</f>
        <v>0</v>
      </c>
      <c r="DW308" s="59">
        <f>IF($C308&lt;&gt;0,SUM($CK309:DA309),0)</f>
        <v>0</v>
      </c>
      <c r="DX308" s="59">
        <f>IF($C308&lt;&gt;0,SUM($CK309:DB309),0)</f>
        <v>0</v>
      </c>
      <c r="DY308" s="952" t="str">
        <f t="shared" si="220"/>
        <v/>
      </c>
    </row>
    <row r="309" spans="1:129" ht="13.5" hidden="1" thickBot="1">
      <c r="A309" s="3" t="str">
        <f t="shared" si="221"/>
        <v/>
      </c>
      <c r="B309" s="805">
        <f>Dados_GLOBAL_Inicial!E309</f>
        <v>0</v>
      </c>
      <c r="C309" s="953">
        <f>IF(IFERROR(VALUE(Dados_GLOBAL_Inicial!F309),0)=0,0,Dados_GLOBAL_Inicial!F309)</f>
        <v>0</v>
      </c>
      <c r="D309" s="830">
        <f>Dados_GLOBAL_Inicial!G309</f>
        <v>0</v>
      </c>
      <c r="E309" s="830" t="str">
        <f>IF(IFERROR(VLOOKUP(F309,Cod_Gde_Itens!$A$1:$B$80,2,FALSE),0)&gt;549,IFERROR(VLOOKUP(F309,Cod_Gde_Itens!$A$1:$B$80,2,FALSE),0),IF(Dados_GLOBAL_Inicial!H309=0,"",Dados_GLOBAL_Inicial!H309))</f>
        <v/>
      </c>
      <c r="F309" s="823">
        <f>Dados_GLOBAL_Inicial!I309</f>
        <v>0</v>
      </c>
      <c r="G309" s="824">
        <f>Dados_GLOBAL_Inicial!J309</f>
        <v>0</v>
      </c>
      <c r="H309" s="454">
        <f>Dados_GLOBAL_Inicial!K309</f>
        <v>0</v>
      </c>
      <c r="I309" s="970">
        <f>SUM('MEDIÇÃO_OBJETO (1)'!I309)</f>
        <v>0</v>
      </c>
      <c r="J309" s="455">
        <f t="shared" si="222"/>
        <v>0</v>
      </c>
      <c r="K309" s="451">
        <f t="shared" si="223"/>
        <v>0</v>
      </c>
      <c r="L309" s="452">
        <f t="shared" si="224"/>
        <v>0</v>
      </c>
      <c r="M309" s="809">
        <f t="shared" si="225"/>
        <v>0</v>
      </c>
      <c r="N309" s="810">
        <f>IF(IFERROR(VALUE(Dados_GLOBAL_Inicial!L309),0)=0,0,Dados_GLOBAL_Inicial!L309)</f>
        <v>0</v>
      </c>
      <c r="O309" s="812">
        <f>SUM('MEDIÇÃO_OBJETO (1)'!O309)</f>
        <v>0</v>
      </c>
      <c r="P309" s="812">
        <f>SUM('MEDIÇÃO_OBJETO (1)'!P309)</f>
        <v>0</v>
      </c>
      <c r="Q309" s="813">
        <f t="shared" si="226"/>
        <v>0</v>
      </c>
      <c r="R309" s="951"/>
      <c r="S309" s="815">
        <f>SUM('MEDIÇÃO_OBJETO (1)'!S309)</f>
        <v>0</v>
      </c>
      <c r="T309" s="815">
        <f>SUM('MEDIÇÃO_OBJETO (1)'!T309)</f>
        <v>0</v>
      </c>
      <c r="V309" s="19"/>
      <c r="W309" s="978">
        <f t="shared" si="227"/>
        <v>0</v>
      </c>
      <c r="X309" s="816">
        <f t="shared" si="228"/>
        <v>0</v>
      </c>
      <c r="Y309" s="816">
        <f t="shared" si="229"/>
        <v>0</v>
      </c>
      <c r="Z309" s="817">
        <f t="shared" si="230"/>
        <v>0</v>
      </c>
      <c r="AB309" s="453">
        <f t="shared" si="217"/>
        <v>0</v>
      </c>
      <c r="AC309" s="14">
        <f t="shared" si="231"/>
        <v>0</v>
      </c>
      <c r="AD309" s="819"/>
      <c r="AE309" s="631">
        <f t="shared" si="218"/>
        <v>0</v>
      </c>
      <c r="AF309" s="818">
        <f>SUM('MEDIÇÃO_OBJETO (1)'!AG309)</f>
        <v>0</v>
      </c>
      <c r="AG309" s="541">
        <f>SUM('MEDIÇÃO_OBJETO (1)'!AH309)</f>
        <v>0</v>
      </c>
      <c r="AH309" s="541">
        <f>SUM('MEDIÇÃO_OBJETO (1)'!AI309)</f>
        <v>0</v>
      </c>
      <c r="AI309" s="541">
        <f>SUM('MEDIÇÃO_OBJETO (1)'!AJ309)</f>
        <v>0</v>
      </c>
      <c r="AJ309" s="541">
        <f>SUM('MEDIÇÃO_OBJETO (1)'!AK309)</f>
        <v>0</v>
      </c>
      <c r="AK309" s="541">
        <f>SUM('MEDIÇÃO_OBJETO (1)'!AL309)</f>
        <v>0</v>
      </c>
      <c r="AL309" s="541">
        <f>SUM('MEDIÇÃO_OBJETO (1)'!AM309)</f>
        <v>0</v>
      </c>
      <c r="AM309" s="541">
        <f>SUM('MEDIÇÃO_OBJETO (1)'!AN309)</f>
        <v>0</v>
      </c>
      <c r="AN309" s="541">
        <f>SUM('MEDIÇÃO_OBJETO (1)'!AO309)</f>
        <v>0</v>
      </c>
      <c r="AO309" s="541">
        <f>SUM('MEDIÇÃO_OBJETO (1)'!AP309)</f>
        <v>0</v>
      </c>
      <c r="AP309" s="541">
        <f>SUM('MEDIÇÃO_OBJETO (1)'!AQ309)</f>
        <v>0</v>
      </c>
      <c r="AQ309" s="541">
        <f>SUM('MEDIÇÃO_OBJETO (1)'!AR309)</f>
        <v>0</v>
      </c>
      <c r="AR309" s="541">
        <f>SUM('MEDIÇÃO_OBJETO (1)'!AS309)</f>
        <v>0</v>
      </c>
      <c r="AS309" s="541">
        <f>SUM('MEDIÇÃO_OBJETO (1)'!AT309)</f>
        <v>0</v>
      </c>
      <c r="AT309" s="541">
        <f>SUM('MEDIÇÃO_OBJETO (1)'!AU309)</f>
        <v>0</v>
      </c>
      <c r="AU309" s="541">
        <f>SUM('MEDIÇÃO_OBJETO (1)'!AV309)</f>
        <v>0</v>
      </c>
      <c r="AV309" s="541">
        <f>SUM('MEDIÇÃO_OBJETO (1)'!AW309)</f>
        <v>0</v>
      </c>
      <c r="AW309" s="541">
        <f>SUM('MEDIÇÃO_OBJETO (1)'!AX309)</f>
        <v>0</v>
      </c>
      <c r="AX309" s="977"/>
      <c r="BN309" s="992">
        <f t="shared" si="232"/>
        <v>0</v>
      </c>
      <c r="BO309" s="538">
        <f t="shared" si="219"/>
        <v>0</v>
      </c>
      <c r="BP309" s="987">
        <f>IF(RESUMO_GLOBAL!$X$53="a",ROUND(AF309*$N309,RESUMO_GLOBAL!$X$54),IF(RESUMO_GLOBAL!$X$53="t",TRUNC(AF309*$N309,RESUMO_GLOBAL!$X$54),AF309*$N309))</f>
        <v>0</v>
      </c>
      <c r="BQ309" s="987">
        <f>IF(RESUMO_GLOBAL!$X$53="a",ROUND(AG309*$N309,RESUMO_GLOBAL!$X$54),IF(RESUMO_GLOBAL!$X$53="t",TRUNC(AG309*$N309,RESUMO_GLOBAL!$X$54),AG309*$N309))</f>
        <v>0</v>
      </c>
      <c r="BR309" s="987">
        <f>IF(RESUMO_GLOBAL!$X$53="a",ROUND(AH309*$N309,RESUMO_GLOBAL!$X$54),IF(RESUMO_GLOBAL!$X$53="t",TRUNC(AH309*$N309,RESUMO_GLOBAL!$X$54),AH309*$N309))</f>
        <v>0</v>
      </c>
      <c r="BS309" s="987">
        <f>IF(RESUMO_GLOBAL!$X$53="a",ROUND(AI309*$N309,RESUMO_GLOBAL!$X$54),IF(RESUMO_GLOBAL!$X$53="t",TRUNC(AI309*$N309,RESUMO_GLOBAL!$X$54),AI309*$N309))</f>
        <v>0</v>
      </c>
      <c r="BT309" s="987">
        <f>IF(RESUMO_GLOBAL!$X$53="a",ROUND(AJ309*$N309,RESUMO_GLOBAL!$X$54),IF(RESUMO_GLOBAL!$X$53="t",TRUNC(AJ309*$N309,RESUMO_GLOBAL!$X$54),AJ309*$N309))</f>
        <v>0</v>
      </c>
      <c r="BU309" s="987">
        <f>IF(RESUMO_GLOBAL!$X$53="a",ROUND(AK309*$N309,RESUMO_GLOBAL!$X$54),IF(RESUMO_GLOBAL!$X$53="t",TRUNC(AK309*$N309,RESUMO_GLOBAL!$X$54),AK309*$N309))</f>
        <v>0</v>
      </c>
      <c r="BV309" s="987">
        <f>IF(RESUMO_GLOBAL!$X$53="a",ROUND(AL309*$N309,RESUMO_GLOBAL!$X$54),IF(RESUMO_GLOBAL!$X$53="t",TRUNC(AL309*$N309,RESUMO_GLOBAL!$X$54),AL309*$N309))</f>
        <v>0</v>
      </c>
      <c r="BW309" s="987">
        <f>IF(RESUMO_GLOBAL!$X$53="a",ROUND(AM309*$N309,RESUMO_GLOBAL!$X$54),IF(RESUMO_GLOBAL!$X$53="t",TRUNC(AM309*$N309,RESUMO_GLOBAL!$X$54),AM309*$N309))</f>
        <v>0</v>
      </c>
      <c r="BX309" s="987">
        <f>IF(RESUMO_GLOBAL!$X$53="a",ROUND(AN309*$N309,RESUMO_GLOBAL!$X$54),IF(RESUMO_GLOBAL!$X$53="t",TRUNC(AN309*$N309,RESUMO_GLOBAL!$X$54),AN309*$N309))</f>
        <v>0</v>
      </c>
      <c r="BY309" s="987">
        <f>IF(RESUMO_GLOBAL!$X$53="a",ROUND(AO309*$N309,RESUMO_GLOBAL!$X$54),IF(RESUMO_GLOBAL!$X$53="t",TRUNC(AO309*$N309,RESUMO_GLOBAL!$X$54),AO309*$N309))</f>
        <v>0</v>
      </c>
      <c r="BZ309" s="987">
        <f>IF(RESUMO_GLOBAL!$X$53="a",ROUND(AP309*$N309,RESUMO_GLOBAL!$X$54),IF(RESUMO_GLOBAL!$X$53="t",TRUNC(AP309*$N309,RESUMO_GLOBAL!$X$54),AP309*$N309))</f>
        <v>0</v>
      </c>
      <c r="CA309" s="987">
        <f>IF(RESUMO_GLOBAL!$X$53="a",ROUND(AQ309*$N309,RESUMO_GLOBAL!$X$54),IF(RESUMO_GLOBAL!$X$53="t",TRUNC(AQ309*$N309,RESUMO_GLOBAL!$X$54),AQ309*$N309))</f>
        <v>0</v>
      </c>
      <c r="CB309" s="987">
        <f>IF(RESUMO_GLOBAL!$X$53="a",ROUND(AR309*$N309,RESUMO_GLOBAL!$X$54),IF(RESUMO_GLOBAL!$X$53="t",TRUNC(AR309*$N309,RESUMO_GLOBAL!$X$54),AR309*$N309))</f>
        <v>0</v>
      </c>
      <c r="CC309" s="987">
        <f>IF(RESUMO_GLOBAL!$X$53="a",ROUND(AS309*$N309,RESUMO_GLOBAL!$X$54),IF(RESUMO_GLOBAL!$X$53="t",TRUNC(AS309*$N309,RESUMO_GLOBAL!$X$54),AS309*$N309))</f>
        <v>0</v>
      </c>
      <c r="CD309" s="987">
        <f>IF(RESUMO_GLOBAL!$X$53="a",ROUND(AT309*$N309,RESUMO_GLOBAL!$X$54),IF(RESUMO_GLOBAL!$X$53="t",TRUNC(AT309*$N309,RESUMO_GLOBAL!$X$54),AT309*$N309))</f>
        <v>0</v>
      </c>
      <c r="CE309" s="987">
        <f>IF(RESUMO_GLOBAL!$X$53="a",ROUND(AU309*$N309,RESUMO_GLOBAL!$X$54),IF(RESUMO_GLOBAL!$X$53="t",TRUNC(AU309*$N309,RESUMO_GLOBAL!$X$54),AU309*$N309))</f>
        <v>0</v>
      </c>
      <c r="CF309" s="987">
        <f>IF(RESUMO_GLOBAL!$X$53="a",ROUND(AV309*$N309,RESUMO_GLOBAL!$X$54),IF(RESUMO_GLOBAL!$X$53="t",TRUNC(AV309*$N309,RESUMO_GLOBAL!$X$54),AV309*$N309))</f>
        <v>0</v>
      </c>
      <c r="CG309" s="987">
        <f>IF(RESUMO_GLOBAL!$X$53="a",ROUND(AW309*$N309,RESUMO_GLOBAL!$X$54),IF(RESUMO_GLOBAL!$X$53="t",TRUNC(AW309*$N309,RESUMO_GLOBAL!$X$54),AW309*$N309))</f>
        <v>0</v>
      </c>
      <c r="CK309" s="59">
        <f t="shared" si="198"/>
        <v>0</v>
      </c>
      <c r="CL309" s="59">
        <f t="shared" si="199"/>
        <v>0</v>
      </c>
      <c r="CM309" s="59">
        <f t="shared" si="200"/>
        <v>0</v>
      </c>
      <c r="CN309" s="59">
        <f t="shared" si="201"/>
        <v>0</v>
      </c>
      <c r="CO309" s="59">
        <f t="shared" si="202"/>
        <v>0</v>
      </c>
      <c r="CP309" s="59">
        <f t="shared" si="203"/>
        <v>0</v>
      </c>
      <c r="CQ309" s="59">
        <f t="shared" si="204"/>
        <v>0</v>
      </c>
      <c r="CR309" s="59">
        <f t="shared" si="205"/>
        <v>0</v>
      </c>
      <c r="CS309" s="59">
        <f t="shared" si="206"/>
        <v>0</v>
      </c>
      <c r="CT309" s="59">
        <f t="shared" si="207"/>
        <v>0</v>
      </c>
      <c r="CU309" s="59">
        <f t="shared" si="208"/>
        <v>0</v>
      </c>
      <c r="CV309" s="59">
        <f t="shared" si="209"/>
        <v>0</v>
      </c>
      <c r="CW309" s="59">
        <f t="shared" si="210"/>
        <v>0</v>
      </c>
      <c r="CX309" s="59">
        <f t="shared" si="211"/>
        <v>0</v>
      </c>
      <c r="CY309" s="59">
        <f t="shared" si="212"/>
        <v>0</v>
      </c>
      <c r="CZ309" s="59">
        <f t="shared" si="213"/>
        <v>0</v>
      </c>
      <c r="DA309" s="59">
        <f t="shared" si="214"/>
        <v>0</v>
      </c>
      <c r="DB309" s="59">
        <f t="shared" si="215"/>
        <v>0</v>
      </c>
      <c r="DE309">
        <f t="shared" si="197"/>
        <v>304</v>
      </c>
      <c r="DF309" t="str">
        <f t="shared" si="216"/>
        <v/>
      </c>
      <c r="DG309" s="59">
        <f>IF($C309&lt;&gt;0,SUM($CK310:CK310),0)</f>
        <v>0</v>
      </c>
      <c r="DH309" s="59">
        <f>IF($C309&lt;&gt;0,SUM($CK310:CL310),0)</f>
        <v>0</v>
      </c>
      <c r="DI309" s="59">
        <f>IF($C309&lt;&gt;0,SUM($CK310:CM310),0)</f>
        <v>0</v>
      </c>
      <c r="DJ309" s="59">
        <f>IF($C309&lt;&gt;0,SUM($CK310:CN310),0)</f>
        <v>0</v>
      </c>
      <c r="DK309" s="59">
        <f>IF($C309&lt;&gt;0,SUM($CK310:CO310),0)</f>
        <v>0</v>
      </c>
      <c r="DL309" s="59">
        <f>IF($C309&lt;&gt;0,SUM($CK310:CP310),0)</f>
        <v>0</v>
      </c>
      <c r="DM309" s="59">
        <f>IF($C309&lt;&gt;0,SUM($CK310:CQ310),0)</f>
        <v>0</v>
      </c>
      <c r="DN309" s="59">
        <f>IF($C309&lt;&gt;0,SUM($CK310:CR310),0)</f>
        <v>0</v>
      </c>
      <c r="DO309" s="59">
        <f>IF($C309&lt;&gt;0,SUM($CK310:CS310),0)</f>
        <v>0</v>
      </c>
      <c r="DP309" s="59">
        <f>IF($C309&lt;&gt;0,SUM($CK310:CT310),0)</f>
        <v>0</v>
      </c>
      <c r="DQ309" s="59">
        <f>IF($C309&lt;&gt;0,SUM($CK310:CU310),0)</f>
        <v>0</v>
      </c>
      <c r="DR309" s="59">
        <f>IF($C309&lt;&gt;0,SUM($CK310:CV310),0)</f>
        <v>0</v>
      </c>
      <c r="DS309" s="59">
        <f>IF($C309&lt;&gt;0,SUM($CK310:CW310),0)</f>
        <v>0</v>
      </c>
      <c r="DT309" s="59">
        <f>IF($C309&lt;&gt;0,SUM($CK310:CX310),0)</f>
        <v>0</v>
      </c>
      <c r="DU309" s="59">
        <f>IF($C309&lt;&gt;0,SUM($CK310:CY310),0)</f>
        <v>0</v>
      </c>
      <c r="DV309" s="59">
        <f>IF($C309&lt;&gt;0,SUM($CK310:CZ310),0)</f>
        <v>0</v>
      </c>
      <c r="DW309" s="59">
        <f>IF($C309&lt;&gt;0,SUM($CK310:DA310),0)</f>
        <v>0</v>
      </c>
      <c r="DX309" s="59">
        <f>IF($C309&lt;&gt;0,SUM($CK310:DB310),0)</f>
        <v>0</v>
      </c>
      <c r="DY309" s="952" t="str">
        <f t="shared" si="220"/>
        <v/>
      </c>
    </row>
    <row r="310" spans="1:129" ht="13.5" hidden="1" thickBot="1">
      <c r="A310" s="3" t="str">
        <f t="shared" si="221"/>
        <v/>
      </c>
      <c r="B310" s="805">
        <f>Dados_GLOBAL_Inicial!E310</f>
        <v>0</v>
      </c>
      <c r="C310" s="953">
        <f>IF(IFERROR(VALUE(Dados_GLOBAL_Inicial!F310),0)=0,0,Dados_GLOBAL_Inicial!F310)</f>
        <v>0</v>
      </c>
      <c r="D310" s="830">
        <f>Dados_GLOBAL_Inicial!G310</f>
        <v>0</v>
      </c>
      <c r="E310" s="830" t="str">
        <f>IF(IFERROR(VLOOKUP(F310,Cod_Gde_Itens!$A$1:$B$80,2,FALSE),0)&gt;549,IFERROR(VLOOKUP(F310,Cod_Gde_Itens!$A$1:$B$80,2,FALSE),0),IF(Dados_GLOBAL_Inicial!H310=0,"",Dados_GLOBAL_Inicial!H310))</f>
        <v/>
      </c>
      <c r="F310" s="823">
        <f>Dados_GLOBAL_Inicial!I310</f>
        <v>0</v>
      </c>
      <c r="G310" s="824">
        <f>Dados_GLOBAL_Inicial!J310</f>
        <v>0</v>
      </c>
      <c r="H310" s="454">
        <f>Dados_GLOBAL_Inicial!K310</f>
        <v>0</v>
      </c>
      <c r="I310" s="970">
        <f>SUM('MEDIÇÃO_OBJETO (1)'!I310)</f>
        <v>0</v>
      </c>
      <c r="J310" s="455">
        <f t="shared" si="222"/>
        <v>0</v>
      </c>
      <c r="K310" s="451">
        <f t="shared" si="223"/>
        <v>0</v>
      </c>
      <c r="L310" s="452">
        <f t="shared" si="224"/>
        <v>0</v>
      </c>
      <c r="M310" s="809">
        <f t="shared" si="225"/>
        <v>0</v>
      </c>
      <c r="N310" s="810">
        <f>IF(IFERROR(VALUE(Dados_GLOBAL_Inicial!L310),0)=0,0,Dados_GLOBAL_Inicial!L310)</f>
        <v>0</v>
      </c>
      <c r="O310" s="812">
        <f>SUM('MEDIÇÃO_OBJETO (1)'!O310)</f>
        <v>0</v>
      </c>
      <c r="P310" s="812">
        <f>SUM('MEDIÇÃO_OBJETO (1)'!P310)</f>
        <v>0</v>
      </c>
      <c r="Q310" s="813">
        <f t="shared" si="226"/>
        <v>0</v>
      </c>
      <c r="R310" s="951"/>
      <c r="S310" s="815">
        <f>SUM('MEDIÇÃO_OBJETO (1)'!S310)</f>
        <v>0</v>
      </c>
      <c r="T310" s="815">
        <f>SUM('MEDIÇÃO_OBJETO (1)'!T310)</f>
        <v>0</v>
      </c>
      <c r="V310" s="19"/>
      <c r="W310" s="978">
        <f t="shared" si="227"/>
        <v>0</v>
      </c>
      <c r="X310" s="816">
        <f t="shared" si="228"/>
        <v>0</v>
      </c>
      <c r="Y310" s="816">
        <f t="shared" si="229"/>
        <v>0</v>
      </c>
      <c r="Z310" s="817">
        <f t="shared" si="230"/>
        <v>0</v>
      </c>
      <c r="AB310" s="453">
        <f t="shared" si="217"/>
        <v>0</v>
      </c>
      <c r="AC310" s="14">
        <f t="shared" si="231"/>
        <v>0</v>
      </c>
      <c r="AD310" s="819"/>
      <c r="AE310" s="631">
        <f t="shared" si="218"/>
        <v>0</v>
      </c>
      <c r="AF310" s="818">
        <f>SUM('MEDIÇÃO_OBJETO (1)'!AG310)</f>
        <v>0</v>
      </c>
      <c r="AG310" s="541">
        <f>SUM('MEDIÇÃO_OBJETO (1)'!AH310)</f>
        <v>0</v>
      </c>
      <c r="AH310" s="541">
        <f>SUM('MEDIÇÃO_OBJETO (1)'!AI310)</f>
        <v>0</v>
      </c>
      <c r="AI310" s="541">
        <f>SUM('MEDIÇÃO_OBJETO (1)'!AJ310)</f>
        <v>0</v>
      </c>
      <c r="AJ310" s="541">
        <f>SUM('MEDIÇÃO_OBJETO (1)'!AK310)</f>
        <v>0</v>
      </c>
      <c r="AK310" s="541">
        <f>SUM('MEDIÇÃO_OBJETO (1)'!AL310)</f>
        <v>0</v>
      </c>
      <c r="AL310" s="541">
        <f>SUM('MEDIÇÃO_OBJETO (1)'!AM310)</f>
        <v>0</v>
      </c>
      <c r="AM310" s="541">
        <f>SUM('MEDIÇÃO_OBJETO (1)'!AN310)</f>
        <v>0</v>
      </c>
      <c r="AN310" s="541">
        <f>SUM('MEDIÇÃO_OBJETO (1)'!AO310)</f>
        <v>0</v>
      </c>
      <c r="AO310" s="541">
        <f>SUM('MEDIÇÃO_OBJETO (1)'!AP310)</f>
        <v>0</v>
      </c>
      <c r="AP310" s="541">
        <f>SUM('MEDIÇÃO_OBJETO (1)'!AQ310)</f>
        <v>0</v>
      </c>
      <c r="AQ310" s="541">
        <f>SUM('MEDIÇÃO_OBJETO (1)'!AR310)</f>
        <v>0</v>
      </c>
      <c r="AR310" s="541">
        <f>SUM('MEDIÇÃO_OBJETO (1)'!AS310)</f>
        <v>0</v>
      </c>
      <c r="AS310" s="541">
        <f>SUM('MEDIÇÃO_OBJETO (1)'!AT310)</f>
        <v>0</v>
      </c>
      <c r="AT310" s="541">
        <f>SUM('MEDIÇÃO_OBJETO (1)'!AU310)</f>
        <v>0</v>
      </c>
      <c r="AU310" s="541">
        <f>SUM('MEDIÇÃO_OBJETO (1)'!AV310)</f>
        <v>0</v>
      </c>
      <c r="AV310" s="541">
        <f>SUM('MEDIÇÃO_OBJETO (1)'!AW310)</f>
        <v>0</v>
      </c>
      <c r="AW310" s="541">
        <f>SUM('MEDIÇÃO_OBJETO (1)'!AX310)</f>
        <v>0</v>
      </c>
      <c r="AX310" s="977"/>
      <c r="BN310" s="992">
        <f t="shared" si="232"/>
        <v>0</v>
      </c>
      <c r="BO310" s="538">
        <f t="shared" si="219"/>
        <v>0</v>
      </c>
      <c r="BP310" s="987">
        <f>IF(RESUMO_GLOBAL!$X$53="a",ROUND(AF310*$N310,RESUMO_GLOBAL!$X$54),IF(RESUMO_GLOBAL!$X$53="t",TRUNC(AF310*$N310,RESUMO_GLOBAL!$X$54),AF310*$N310))</f>
        <v>0</v>
      </c>
      <c r="BQ310" s="987">
        <f>IF(RESUMO_GLOBAL!$X$53="a",ROUND(AG310*$N310,RESUMO_GLOBAL!$X$54),IF(RESUMO_GLOBAL!$X$53="t",TRUNC(AG310*$N310,RESUMO_GLOBAL!$X$54),AG310*$N310))</f>
        <v>0</v>
      </c>
      <c r="BR310" s="987">
        <f>IF(RESUMO_GLOBAL!$X$53="a",ROUND(AH310*$N310,RESUMO_GLOBAL!$X$54),IF(RESUMO_GLOBAL!$X$53="t",TRUNC(AH310*$N310,RESUMO_GLOBAL!$X$54),AH310*$N310))</f>
        <v>0</v>
      </c>
      <c r="BS310" s="987">
        <f>IF(RESUMO_GLOBAL!$X$53="a",ROUND(AI310*$N310,RESUMO_GLOBAL!$X$54),IF(RESUMO_GLOBAL!$X$53="t",TRUNC(AI310*$N310,RESUMO_GLOBAL!$X$54),AI310*$N310))</f>
        <v>0</v>
      </c>
      <c r="BT310" s="987">
        <f>IF(RESUMO_GLOBAL!$X$53="a",ROUND(AJ310*$N310,RESUMO_GLOBAL!$X$54),IF(RESUMO_GLOBAL!$X$53="t",TRUNC(AJ310*$N310,RESUMO_GLOBAL!$X$54),AJ310*$N310))</f>
        <v>0</v>
      </c>
      <c r="BU310" s="987">
        <f>IF(RESUMO_GLOBAL!$X$53="a",ROUND(AK310*$N310,RESUMO_GLOBAL!$X$54),IF(RESUMO_GLOBAL!$X$53="t",TRUNC(AK310*$N310,RESUMO_GLOBAL!$X$54),AK310*$N310))</f>
        <v>0</v>
      </c>
      <c r="BV310" s="987">
        <f>IF(RESUMO_GLOBAL!$X$53="a",ROUND(AL310*$N310,RESUMO_GLOBAL!$X$54),IF(RESUMO_GLOBAL!$X$53="t",TRUNC(AL310*$N310,RESUMO_GLOBAL!$X$54),AL310*$N310))</f>
        <v>0</v>
      </c>
      <c r="BW310" s="987">
        <f>IF(RESUMO_GLOBAL!$X$53="a",ROUND(AM310*$N310,RESUMO_GLOBAL!$X$54),IF(RESUMO_GLOBAL!$X$53="t",TRUNC(AM310*$N310,RESUMO_GLOBAL!$X$54),AM310*$N310))</f>
        <v>0</v>
      </c>
      <c r="BX310" s="987">
        <f>IF(RESUMO_GLOBAL!$X$53="a",ROUND(AN310*$N310,RESUMO_GLOBAL!$X$54),IF(RESUMO_GLOBAL!$X$53="t",TRUNC(AN310*$N310,RESUMO_GLOBAL!$X$54),AN310*$N310))</f>
        <v>0</v>
      </c>
      <c r="BY310" s="987">
        <f>IF(RESUMO_GLOBAL!$X$53="a",ROUND(AO310*$N310,RESUMO_GLOBAL!$X$54),IF(RESUMO_GLOBAL!$X$53="t",TRUNC(AO310*$N310,RESUMO_GLOBAL!$X$54),AO310*$N310))</f>
        <v>0</v>
      </c>
      <c r="BZ310" s="987">
        <f>IF(RESUMO_GLOBAL!$X$53="a",ROUND(AP310*$N310,RESUMO_GLOBAL!$X$54),IF(RESUMO_GLOBAL!$X$53="t",TRUNC(AP310*$N310,RESUMO_GLOBAL!$X$54),AP310*$N310))</f>
        <v>0</v>
      </c>
      <c r="CA310" s="987">
        <f>IF(RESUMO_GLOBAL!$X$53="a",ROUND(AQ310*$N310,RESUMO_GLOBAL!$X$54),IF(RESUMO_GLOBAL!$X$53="t",TRUNC(AQ310*$N310,RESUMO_GLOBAL!$X$54),AQ310*$N310))</f>
        <v>0</v>
      </c>
      <c r="CB310" s="987">
        <f>IF(RESUMO_GLOBAL!$X$53="a",ROUND(AR310*$N310,RESUMO_GLOBAL!$X$54),IF(RESUMO_GLOBAL!$X$53="t",TRUNC(AR310*$N310,RESUMO_GLOBAL!$X$54),AR310*$N310))</f>
        <v>0</v>
      </c>
      <c r="CC310" s="987">
        <f>IF(RESUMO_GLOBAL!$X$53="a",ROUND(AS310*$N310,RESUMO_GLOBAL!$X$54),IF(RESUMO_GLOBAL!$X$53="t",TRUNC(AS310*$N310,RESUMO_GLOBAL!$X$54),AS310*$N310))</f>
        <v>0</v>
      </c>
      <c r="CD310" s="987">
        <f>IF(RESUMO_GLOBAL!$X$53="a",ROUND(AT310*$N310,RESUMO_GLOBAL!$X$54),IF(RESUMO_GLOBAL!$X$53="t",TRUNC(AT310*$N310,RESUMO_GLOBAL!$X$54),AT310*$N310))</f>
        <v>0</v>
      </c>
      <c r="CE310" s="987">
        <f>IF(RESUMO_GLOBAL!$X$53="a",ROUND(AU310*$N310,RESUMO_GLOBAL!$X$54),IF(RESUMO_GLOBAL!$X$53="t",TRUNC(AU310*$N310,RESUMO_GLOBAL!$X$54),AU310*$N310))</f>
        <v>0</v>
      </c>
      <c r="CF310" s="987">
        <f>IF(RESUMO_GLOBAL!$X$53="a",ROUND(AV310*$N310,RESUMO_GLOBAL!$X$54),IF(RESUMO_GLOBAL!$X$53="t",TRUNC(AV310*$N310,RESUMO_GLOBAL!$X$54),AV310*$N310))</f>
        <v>0</v>
      </c>
      <c r="CG310" s="987">
        <f>IF(RESUMO_GLOBAL!$X$53="a",ROUND(AW310*$N310,RESUMO_GLOBAL!$X$54),IF(RESUMO_GLOBAL!$X$53="t",TRUNC(AW310*$N310,RESUMO_GLOBAL!$X$54),AW310*$N310))</f>
        <v>0</v>
      </c>
      <c r="CK310" s="59">
        <f t="shared" si="198"/>
        <v>0</v>
      </c>
      <c r="CL310" s="59">
        <f t="shared" si="199"/>
        <v>0</v>
      </c>
      <c r="CM310" s="59">
        <f t="shared" si="200"/>
        <v>0</v>
      </c>
      <c r="CN310" s="59">
        <f t="shared" si="201"/>
        <v>0</v>
      </c>
      <c r="CO310" s="59">
        <f t="shared" si="202"/>
        <v>0</v>
      </c>
      <c r="CP310" s="59">
        <f t="shared" si="203"/>
        <v>0</v>
      </c>
      <c r="CQ310" s="59">
        <f t="shared" si="204"/>
        <v>0</v>
      </c>
      <c r="CR310" s="59">
        <f t="shared" si="205"/>
        <v>0</v>
      </c>
      <c r="CS310" s="59">
        <f t="shared" si="206"/>
        <v>0</v>
      </c>
      <c r="CT310" s="59">
        <f t="shared" si="207"/>
        <v>0</v>
      </c>
      <c r="CU310" s="59">
        <f t="shared" si="208"/>
        <v>0</v>
      </c>
      <c r="CV310" s="59">
        <f t="shared" si="209"/>
        <v>0</v>
      </c>
      <c r="CW310" s="59">
        <f t="shared" si="210"/>
        <v>0</v>
      </c>
      <c r="CX310" s="59">
        <f t="shared" si="211"/>
        <v>0</v>
      </c>
      <c r="CY310" s="59">
        <f t="shared" si="212"/>
        <v>0</v>
      </c>
      <c r="CZ310" s="59">
        <f t="shared" si="213"/>
        <v>0</v>
      </c>
      <c r="DA310" s="59">
        <f t="shared" si="214"/>
        <v>0</v>
      </c>
      <c r="DB310" s="59">
        <f t="shared" si="215"/>
        <v>0</v>
      </c>
      <c r="DE310">
        <f t="shared" si="197"/>
        <v>305</v>
      </c>
      <c r="DF310" t="str">
        <f t="shared" si="216"/>
        <v/>
      </c>
      <c r="DG310" s="59">
        <f>IF($C310&lt;&gt;0,SUM($CK311:CK311),0)</f>
        <v>0</v>
      </c>
      <c r="DH310" s="59">
        <f>IF($C310&lt;&gt;0,SUM($CK311:CL311),0)</f>
        <v>0</v>
      </c>
      <c r="DI310" s="59">
        <f>IF($C310&lt;&gt;0,SUM($CK311:CM311),0)</f>
        <v>0</v>
      </c>
      <c r="DJ310" s="59">
        <f>IF($C310&lt;&gt;0,SUM($CK311:CN311),0)</f>
        <v>0</v>
      </c>
      <c r="DK310" s="59">
        <f>IF($C310&lt;&gt;0,SUM($CK311:CO311),0)</f>
        <v>0</v>
      </c>
      <c r="DL310" s="59">
        <f>IF($C310&lt;&gt;0,SUM($CK311:CP311),0)</f>
        <v>0</v>
      </c>
      <c r="DM310" s="59">
        <f>IF($C310&lt;&gt;0,SUM($CK311:CQ311),0)</f>
        <v>0</v>
      </c>
      <c r="DN310" s="59">
        <f>IF($C310&lt;&gt;0,SUM($CK311:CR311),0)</f>
        <v>0</v>
      </c>
      <c r="DO310" s="59">
        <f>IF($C310&lt;&gt;0,SUM($CK311:CS311),0)</f>
        <v>0</v>
      </c>
      <c r="DP310" s="59">
        <f>IF($C310&lt;&gt;0,SUM($CK311:CT311),0)</f>
        <v>0</v>
      </c>
      <c r="DQ310" s="59">
        <f>IF($C310&lt;&gt;0,SUM($CK311:CU311),0)</f>
        <v>0</v>
      </c>
      <c r="DR310" s="59">
        <f>IF($C310&lt;&gt;0,SUM($CK311:CV311),0)</f>
        <v>0</v>
      </c>
      <c r="DS310" s="59">
        <f>IF($C310&lt;&gt;0,SUM($CK311:CW311),0)</f>
        <v>0</v>
      </c>
      <c r="DT310" s="59">
        <f>IF($C310&lt;&gt;0,SUM($CK311:CX311),0)</f>
        <v>0</v>
      </c>
      <c r="DU310" s="59">
        <f>IF($C310&lt;&gt;0,SUM($CK311:CY311),0)</f>
        <v>0</v>
      </c>
      <c r="DV310" s="59">
        <f>IF($C310&lt;&gt;0,SUM($CK311:CZ311),0)</f>
        <v>0</v>
      </c>
      <c r="DW310" s="59">
        <f>IF($C310&lt;&gt;0,SUM($CK311:DA311),0)</f>
        <v>0</v>
      </c>
      <c r="DX310" s="59">
        <f>IF($C310&lt;&gt;0,SUM($CK311:DB311),0)</f>
        <v>0</v>
      </c>
      <c r="DY310" s="952" t="str">
        <f t="shared" si="220"/>
        <v/>
      </c>
    </row>
    <row r="311" spans="1:129" ht="13.5" hidden="1" thickBot="1">
      <c r="A311" s="3" t="str">
        <f t="shared" si="221"/>
        <v/>
      </c>
      <c r="B311" s="805">
        <f>Dados_GLOBAL_Inicial!E311</f>
        <v>0</v>
      </c>
      <c r="C311" s="953">
        <f>IF(IFERROR(VALUE(Dados_GLOBAL_Inicial!F311),0)=0,0,Dados_GLOBAL_Inicial!F311)</f>
        <v>0</v>
      </c>
      <c r="D311" s="830">
        <f>Dados_GLOBAL_Inicial!G311</f>
        <v>0</v>
      </c>
      <c r="E311" s="830" t="str">
        <f>IF(IFERROR(VLOOKUP(F311,Cod_Gde_Itens!$A$1:$B$80,2,FALSE),0)&gt;549,IFERROR(VLOOKUP(F311,Cod_Gde_Itens!$A$1:$B$80,2,FALSE),0),IF(Dados_GLOBAL_Inicial!H311=0,"",Dados_GLOBAL_Inicial!H311))</f>
        <v/>
      </c>
      <c r="F311" s="823">
        <f>Dados_GLOBAL_Inicial!I311</f>
        <v>0</v>
      </c>
      <c r="G311" s="824">
        <f>Dados_GLOBAL_Inicial!J311</f>
        <v>0</v>
      </c>
      <c r="H311" s="454">
        <f>Dados_GLOBAL_Inicial!K311</f>
        <v>0</v>
      </c>
      <c r="I311" s="970">
        <f>SUM('MEDIÇÃO_OBJETO (1)'!I311)</f>
        <v>0</v>
      </c>
      <c r="J311" s="455">
        <f t="shared" si="222"/>
        <v>0</v>
      </c>
      <c r="K311" s="451">
        <f t="shared" si="223"/>
        <v>0</v>
      </c>
      <c r="L311" s="452">
        <f t="shared" si="224"/>
        <v>0</v>
      </c>
      <c r="M311" s="809">
        <f t="shared" si="225"/>
        <v>0</v>
      </c>
      <c r="N311" s="810">
        <f>IF(IFERROR(VALUE(Dados_GLOBAL_Inicial!L311),0)=0,0,Dados_GLOBAL_Inicial!L311)</f>
        <v>0</v>
      </c>
      <c r="O311" s="812">
        <f>SUM('MEDIÇÃO_OBJETO (1)'!O311)</f>
        <v>0</v>
      </c>
      <c r="P311" s="812">
        <f>SUM('MEDIÇÃO_OBJETO (1)'!P311)</f>
        <v>0</v>
      </c>
      <c r="Q311" s="813">
        <f t="shared" si="226"/>
        <v>0</v>
      </c>
      <c r="R311" s="951"/>
      <c r="S311" s="815">
        <f>SUM('MEDIÇÃO_OBJETO (1)'!S311)</f>
        <v>0</v>
      </c>
      <c r="T311" s="815">
        <f>SUM('MEDIÇÃO_OBJETO (1)'!T311)</f>
        <v>0</v>
      </c>
      <c r="V311" s="19"/>
      <c r="W311" s="978">
        <f t="shared" si="227"/>
        <v>0</v>
      </c>
      <c r="X311" s="816">
        <f t="shared" si="228"/>
        <v>0</v>
      </c>
      <c r="Y311" s="816">
        <f t="shared" si="229"/>
        <v>0</v>
      </c>
      <c r="Z311" s="817">
        <f t="shared" si="230"/>
        <v>0</v>
      </c>
      <c r="AB311" s="453">
        <f t="shared" si="217"/>
        <v>0</v>
      </c>
      <c r="AC311" s="14">
        <f t="shared" si="231"/>
        <v>0</v>
      </c>
      <c r="AD311" s="819"/>
      <c r="AE311" s="631">
        <f t="shared" si="218"/>
        <v>0</v>
      </c>
      <c r="AF311" s="818">
        <f>SUM('MEDIÇÃO_OBJETO (1)'!AG311)</f>
        <v>0</v>
      </c>
      <c r="AG311" s="541">
        <f>SUM('MEDIÇÃO_OBJETO (1)'!AH311)</f>
        <v>0</v>
      </c>
      <c r="AH311" s="541">
        <f>SUM('MEDIÇÃO_OBJETO (1)'!AI311)</f>
        <v>0</v>
      </c>
      <c r="AI311" s="541">
        <f>SUM('MEDIÇÃO_OBJETO (1)'!AJ311)</f>
        <v>0</v>
      </c>
      <c r="AJ311" s="541">
        <f>SUM('MEDIÇÃO_OBJETO (1)'!AK311)</f>
        <v>0</v>
      </c>
      <c r="AK311" s="541">
        <f>SUM('MEDIÇÃO_OBJETO (1)'!AL311)</f>
        <v>0</v>
      </c>
      <c r="AL311" s="541">
        <f>SUM('MEDIÇÃO_OBJETO (1)'!AM311)</f>
        <v>0</v>
      </c>
      <c r="AM311" s="541">
        <f>SUM('MEDIÇÃO_OBJETO (1)'!AN311)</f>
        <v>0</v>
      </c>
      <c r="AN311" s="541">
        <f>SUM('MEDIÇÃO_OBJETO (1)'!AO311)</f>
        <v>0</v>
      </c>
      <c r="AO311" s="541">
        <f>SUM('MEDIÇÃO_OBJETO (1)'!AP311)</f>
        <v>0</v>
      </c>
      <c r="AP311" s="541">
        <f>SUM('MEDIÇÃO_OBJETO (1)'!AQ311)</f>
        <v>0</v>
      </c>
      <c r="AQ311" s="541">
        <f>SUM('MEDIÇÃO_OBJETO (1)'!AR311)</f>
        <v>0</v>
      </c>
      <c r="AR311" s="541">
        <f>SUM('MEDIÇÃO_OBJETO (1)'!AS311)</f>
        <v>0</v>
      </c>
      <c r="AS311" s="541">
        <f>SUM('MEDIÇÃO_OBJETO (1)'!AT311)</f>
        <v>0</v>
      </c>
      <c r="AT311" s="541">
        <f>SUM('MEDIÇÃO_OBJETO (1)'!AU311)</f>
        <v>0</v>
      </c>
      <c r="AU311" s="541">
        <f>SUM('MEDIÇÃO_OBJETO (1)'!AV311)</f>
        <v>0</v>
      </c>
      <c r="AV311" s="541">
        <f>SUM('MEDIÇÃO_OBJETO (1)'!AW311)</f>
        <v>0</v>
      </c>
      <c r="AW311" s="541">
        <f>SUM('MEDIÇÃO_OBJETO (1)'!AX311)</f>
        <v>0</v>
      </c>
      <c r="AX311" s="977"/>
      <c r="BN311" s="992">
        <f t="shared" si="232"/>
        <v>0</v>
      </c>
      <c r="BO311" s="538">
        <f t="shared" si="219"/>
        <v>0</v>
      </c>
      <c r="BP311" s="987">
        <f>IF(RESUMO_GLOBAL!$X$53="a",ROUND(AF311*$N311,RESUMO_GLOBAL!$X$54),IF(RESUMO_GLOBAL!$X$53="t",TRUNC(AF311*$N311,RESUMO_GLOBAL!$X$54),AF311*$N311))</f>
        <v>0</v>
      </c>
      <c r="BQ311" s="987">
        <f>IF(RESUMO_GLOBAL!$X$53="a",ROUND(AG311*$N311,RESUMO_GLOBAL!$X$54),IF(RESUMO_GLOBAL!$X$53="t",TRUNC(AG311*$N311,RESUMO_GLOBAL!$X$54),AG311*$N311))</f>
        <v>0</v>
      </c>
      <c r="BR311" s="987">
        <f>IF(RESUMO_GLOBAL!$X$53="a",ROUND(AH311*$N311,RESUMO_GLOBAL!$X$54),IF(RESUMO_GLOBAL!$X$53="t",TRUNC(AH311*$N311,RESUMO_GLOBAL!$X$54),AH311*$N311))</f>
        <v>0</v>
      </c>
      <c r="BS311" s="987">
        <f>IF(RESUMO_GLOBAL!$X$53="a",ROUND(AI311*$N311,RESUMO_GLOBAL!$X$54),IF(RESUMO_GLOBAL!$X$53="t",TRUNC(AI311*$N311,RESUMO_GLOBAL!$X$54),AI311*$N311))</f>
        <v>0</v>
      </c>
      <c r="BT311" s="987">
        <f>IF(RESUMO_GLOBAL!$X$53="a",ROUND(AJ311*$N311,RESUMO_GLOBAL!$X$54),IF(RESUMO_GLOBAL!$X$53="t",TRUNC(AJ311*$N311,RESUMO_GLOBAL!$X$54),AJ311*$N311))</f>
        <v>0</v>
      </c>
      <c r="BU311" s="987">
        <f>IF(RESUMO_GLOBAL!$X$53="a",ROUND(AK311*$N311,RESUMO_GLOBAL!$X$54),IF(RESUMO_GLOBAL!$X$53="t",TRUNC(AK311*$N311,RESUMO_GLOBAL!$X$54),AK311*$N311))</f>
        <v>0</v>
      </c>
      <c r="BV311" s="987">
        <f>IF(RESUMO_GLOBAL!$X$53="a",ROUND(AL311*$N311,RESUMO_GLOBAL!$X$54),IF(RESUMO_GLOBAL!$X$53="t",TRUNC(AL311*$N311,RESUMO_GLOBAL!$X$54),AL311*$N311))</f>
        <v>0</v>
      </c>
      <c r="BW311" s="987">
        <f>IF(RESUMO_GLOBAL!$X$53="a",ROUND(AM311*$N311,RESUMO_GLOBAL!$X$54),IF(RESUMO_GLOBAL!$X$53="t",TRUNC(AM311*$N311,RESUMO_GLOBAL!$X$54),AM311*$N311))</f>
        <v>0</v>
      </c>
      <c r="BX311" s="987">
        <f>IF(RESUMO_GLOBAL!$X$53="a",ROUND(AN311*$N311,RESUMO_GLOBAL!$X$54),IF(RESUMO_GLOBAL!$X$53="t",TRUNC(AN311*$N311,RESUMO_GLOBAL!$X$54),AN311*$N311))</f>
        <v>0</v>
      </c>
      <c r="BY311" s="987">
        <f>IF(RESUMO_GLOBAL!$X$53="a",ROUND(AO311*$N311,RESUMO_GLOBAL!$X$54),IF(RESUMO_GLOBAL!$X$53="t",TRUNC(AO311*$N311,RESUMO_GLOBAL!$X$54),AO311*$N311))</f>
        <v>0</v>
      </c>
      <c r="BZ311" s="987">
        <f>IF(RESUMO_GLOBAL!$X$53="a",ROUND(AP311*$N311,RESUMO_GLOBAL!$X$54),IF(RESUMO_GLOBAL!$X$53="t",TRUNC(AP311*$N311,RESUMO_GLOBAL!$X$54),AP311*$N311))</f>
        <v>0</v>
      </c>
      <c r="CA311" s="987">
        <f>IF(RESUMO_GLOBAL!$X$53="a",ROUND(AQ311*$N311,RESUMO_GLOBAL!$X$54),IF(RESUMO_GLOBAL!$X$53="t",TRUNC(AQ311*$N311,RESUMO_GLOBAL!$X$54),AQ311*$N311))</f>
        <v>0</v>
      </c>
      <c r="CB311" s="987">
        <f>IF(RESUMO_GLOBAL!$X$53="a",ROUND(AR311*$N311,RESUMO_GLOBAL!$X$54),IF(RESUMO_GLOBAL!$X$53="t",TRUNC(AR311*$N311,RESUMO_GLOBAL!$X$54),AR311*$N311))</f>
        <v>0</v>
      </c>
      <c r="CC311" s="987">
        <f>IF(RESUMO_GLOBAL!$X$53="a",ROUND(AS311*$N311,RESUMO_GLOBAL!$X$54),IF(RESUMO_GLOBAL!$X$53="t",TRUNC(AS311*$N311,RESUMO_GLOBAL!$X$54),AS311*$N311))</f>
        <v>0</v>
      </c>
      <c r="CD311" s="987">
        <f>IF(RESUMO_GLOBAL!$X$53="a",ROUND(AT311*$N311,RESUMO_GLOBAL!$X$54),IF(RESUMO_GLOBAL!$X$53="t",TRUNC(AT311*$N311,RESUMO_GLOBAL!$X$54),AT311*$N311))</f>
        <v>0</v>
      </c>
      <c r="CE311" s="987">
        <f>IF(RESUMO_GLOBAL!$X$53="a",ROUND(AU311*$N311,RESUMO_GLOBAL!$X$54),IF(RESUMO_GLOBAL!$X$53="t",TRUNC(AU311*$N311,RESUMO_GLOBAL!$X$54),AU311*$N311))</f>
        <v>0</v>
      </c>
      <c r="CF311" s="987">
        <f>IF(RESUMO_GLOBAL!$X$53="a",ROUND(AV311*$N311,RESUMO_GLOBAL!$X$54),IF(RESUMO_GLOBAL!$X$53="t",TRUNC(AV311*$N311,RESUMO_GLOBAL!$X$54),AV311*$N311))</f>
        <v>0</v>
      </c>
      <c r="CG311" s="987">
        <f>IF(RESUMO_GLOBAL!$X$53="a",ROUND(AW311*$N311,RESUMO_GLOBAL!$X$54),IF(RESUMO_GLOBAL!$X$53="t",TRUNC(AW311*$N311,RESUMO_GLOBAL!$X$54),AW311*$N311))</f>
        <v>0</v>
      </c>
      <c r="CK311" s="59">
        <f t="shared" si="198"/>
        <v>0</v>
      </c>
      <c r="CL311" s="59">
        <f t="shared" si="199"/>
        <v>0</v>
      </c>
      <c r="CM311" s="59">
        <f t="shared" si="200"/>
        <v>0</v>
      </c>
      <c r="CN311" s="59">
        <f t="shared" si="201"/>
        <v>0</v>
      </c>
      <c r="CO311" s="59">
        <f t="shared" si="202"/>
        <v>0</v>
      </c>
      <c r="CP311" s="59">
        <f t="shared" si="203"/>
        <v>0</v>
      </c>
      <c r="CQ311" s="59">
        <f t="shared" si="204"/>
        <v>0</v>
      </c>
      <c r="CR311" s="59">
        <f t="shared" si="205"/>
        <v>0</v>
      </c>
      <c r="CS311" s="59">
        <f t="shared" si="206"/>
        <v>0</v>
      </c>
      <c r="CT311" s="59">
        <f t="shared" si="207"/>
        <v>0</v>
      </c>
      <c r="CU311" s="59">
        <f t="shared" si="208"/>
        <v>0</v>
      </c>
      <c r="CV311" s="59">
        <f t="shared" si="209"/>
        <v>0</v>
      </c>
      <c r="CW311" s="59">
        <f t="shared" si="210"/>
        <v>0</v>
      </c>
      <c r="CX311" s="59">
        <f t="shared" si="211"/>
        <v>0</v>
      </c>
      <c r="CY311" s="59">
        <f t="shared" si="212"/>
        <v>0</v>
      </c>
      <c r="CZ311" s="59">
        <f t="shared" si="213"/>
        <v>0</v>
      </c>
      <c r="DA311" s="59">
        <f t="shared" si="214"/>
        <v>0</v>
      </c>
      <c r="DB311" s="59">
        <f t="shared" si="215"/>
        <v>0</v>
      </c>
      <c r="DE311">
        <f t="shared" si="197"/>
        <v>306</v>
      </c>
      <c r="DF311" t="str">
        <f t="shared" si="216"/>
        <v/>
      </c>
      <c r="DG311" s="59">
        <f>IF($C311&lt;&gt;0,SUM($CK312:CK312),0)</f>
        <v>0</v>
      </c>
      <c r="DH311" s="59">
        <f>IF($C311&lt;&gt;0,SUM($CK312:CL312),0)</f>
        <v>0</v>
      </c>
      <c r="DI311" s="59">
        <f>IF($C311&lt;&gt;0,SUM($CK312:CM312),0)</f>
        <v>0</v>
      </c>
      <c r="DJ311" s="59">
        <f>IF($C311&lt;&gt;0,SUM($CK312:CN312),0)</f>
        <v>0</v>
      </c>
      <c r="DK311" s="59">
        <f>IF($C311&lt;&gt;0,SUM($CK312:CO312),0)</f>
        <v>0</v>
      </c>
      <c r="DL311" s="59">
        <f>IF($C311&lt;&gt;0,SUM($CK312:CP312),0)</f>
        <v>0</v>
      </c>
      <c r="DM311" s="59">
        <f>IF($C311&lt;&gt;0,SUM($CK312:CQ312),0)</f>
        <v>0</v>
      </c>
      <c r="DN311" s="59">
        <f>IF($C311&lt;&gt;0,SUM($CK312:CR312),0)</f>
        <v>0</v>
      </c>
      <c r="DO311" s="59">
        <f>IF($C311&lt;&gt;0,SUM($CK312:CS312),0)</f>
        <v>0</v>
      </c>
      <c r="DP311" s="59">
        <f>IF($C311&lt;&gt;0,SUM($CK312:CT312),0)</f>
        <v>0</v>
      </c>
      <c r="DQ311" s="59">
        <f>IF($C311&lt;&gt;0,SUM($CK312:CU312),0)</f>
        <v>0</v>
      </c>
      <c r="DR311" s="59">
        <f>IF($C311&lt;&gt;0,SUM($CK312:CV312),0)</f>
        <v>0</v>
      </c>
      <c r="DS311" s="59">
        <f>IF($C311&lt;&gt;0,SUM($CK312:CW312),0)</f>
        <v>0</v>
      </c>
      <c r="DT311" s="59">
        <f>IF($C311&lt;&gt;0,SUM($CK312:CX312),0)</f>
        <v>0</v>
      </c>
      <c r="DU311" s="59">
        <f>IF($C311&lt;&gt;0,SUM($CK312:CY312),0)</f>
        <v>0</v>
      </c>
      <c r="DV311" s="59">
        <f>IF($C311&lt;&gt;0,SUM($CK312:CZ312),0)</f>
        <v>0</v>
      </c>
      <c r="DW311" s="59">
        <f>IF($C311&lt;&gt;0,SUM($CK312:DA312),0)</f>
        <v>0</v>
      </c>
      <c r="DX311" s="59">
        <f>IF($C311&lt;&gt;0,SUM($CK312:DB312),0)</f>
        <v>0</v>
      </c>
      <c r="DY311" s="952" t="str">
        <f t="shared" si="220"/>
        <v/>
      </c>
    </row>
    <row r="312" spans="1:129" ht="13.5" hidden="1" thickBot="1">
      <c r="A312" s="3" t="str">
        <f t="shared" si="221"/>
        <v/>
      </c>
      <c r="B312" s="805">
        <f>Dados_GLOBAL_Inicial!E312</f>
        <v>0</v>
      </c>
      <c r="C312" s="955">
        <f>IF(IFERROR(VALUE(Dados_GLOBAL_Inicial!F312),0)=0,0,Dados_GLOBAL_Inicial!F312)</f>
        <v>0</v>
      </c>
      <c r="D312" s="830">
        <f>Dados_GLOBAL_Inicial!G312</f>
        <v>0</v>
      </c>
      <c r="E312" s="830" t="str">
        <f>IF(IFERROR(VLOOKUP(F312,Cod_Gde_Itens!$A$1:$B$80,2,FALSE),0)&gt;549,IFERROR(VLOOKUP(F312,Cod_Gde_Itens!$A$1:$B$80,2,FALSE),0),IF(Dados_GLOBAL_Inicial!H312=0,"",Dados_GLOBAL_Inicial!H312))</f>
        <v/>
      </c>
      <c r="F312" s="823">
        <f>Dados_GLOBAL_Inicial!I312</f>
        <v>0</v>
      </c>
      <c r="G312" s="824">
        <f>Dados_GLOBAL_Inicial!J312</f>
        <v>0</v>
      </c>
      <c r="H312" s="454">
        <f>Dados_GLOBAL_Inicial!K312</f>
        <v>0</v>
      </c>
      <c r="I312" s="970">
        <f>SUM('MEDIÇÃO_OBJETO (1)'!I312)</f>
        <v>0</v>
      </c>
      <c r="J312" s="455">
        <f t="shared" si="222"/>
        <v>0</v>
      </c>
      <c r="K312" s="451">
        <f t="shared" si="223"/>
        <v>0</v>
      </c>
      <c r="L312" s="452">
        <f t="shared" si="224"/>
        <v>0</v>
      </c>
      <c r="M312" s="809">
        <f t="shared" si="225"/>
        <v>0</v>
      </c>
      <c r="N312" s="810">
        <f>IF(IFERROR(VALUE(Dados_GLOBAL_Inicial!L312),0)=0,0,Dados_GLOBAL_Inicial!L312)</f>
        <v>0</v>
      </c>
      <c r="O312" s="812">
        <f>SUM('MEDIÇÃO_OBJETO (1)'!O312)</f>
        <v>0</v>
      </c>
      <c r="P312" s="812">
        <f>SUM('MEDIÇÃO_OBJETO (1)'!P312)</f>
        <v>0</v>
      </c>
      <c r="Q312" s="813">
        <f t="shared" si="226"/>
        <v>0</v>
      </c>
      <c r="R312" s="951"/>
      <c r="S312" s="815">
        <f>SUM('MEDIÇÃO_OBJETO (1)'!S312)</f>
        <v>0</v>
      </c>
      <c r="T312" s="815">
        <f>SUM('MEDIÇÃO_OBJETO (1)'!T312)</f>
        <v>0</v>
      </c>
      <c r="V312" s="19"/>
      <c r="W312" s="978">
        <f t="shared" si="227"/>
        <v>0</v>
      </c>
      <c r="X312" s="816">
        <f t="shared" si="228"/>
        <v>0</v>
      </c>
      <c r="Y312" s="816">
        <f t="shared" si="229"/>
        <v>0</v>
      </c>
      <c r="Z312" s="817">
        <f t="shared" si="230"/>
        <v>0</v>
      </c>
      <c r="AB312" s="453">
        <f t="shared" si="217"/>
        <v>0</v>
      </c>
      <c r="AC312" s="14">
        <f t="shared" si="231"/>
        <v>0</v>
      </c>
      <c r="AD312" s="819"/>
      <c r="AE312" s="631">
        <f t="shared" si="218"/>
        <v>0</v>
      </c>
      <c r="AF312" s="818">
        <f>SUM('MEDIÇÃO_OBJETO (1)'!AG312)</f>
        <v>0</v>
      </c>
      <c r="AG312" s="541">
        <f>SUM('MEDIÇÃO_OBJETO (1)'!AH312)</f>
        <v>0</v>
      </c>
      <c r="AH312" s="541">
        <f>SUM('MEDIÇÃO_OBJETO (1)'!AI312)</f>
        <v>0</v>
      </c>
      <c r="AI312" s="541">
        <f>SUM('MEDIÇÃO_OBJETO (1)'!AJ312)</f>
        <v>0</v>
      </c>
      <c r="AJ312" s="541">
        <f>SUM('MEDIÇÃO_OBJETO (1)'!AK312)</f>
        <v>0</v>
      </c>
      <c r="AK312" s="541">
        <f>SUM('MEDIÇÃO_OBJETO (1)'!AL312)</f>
        <v>0</v>
      </c>
      <c r="AL312" s="541">
        <f>SUM('MEDIÇÃO_OBJETO (1)'!AM312)</f>
        <v>0</v>
      </c>
      <c r="AM312" s="541">
        <f>SUM('MEDIÇÃO_OBJETO (1)'!AN312)</f>
        <v>0</v>
      </c>
      <c r="AN312" s="541">
        <f>SUM('MEDIÇÃO_OBJETO (1)'!AO312)</f>
        <v>0</v>
      </c>
      <c r="AO312" s="541">
        <f>SUM('MEDIÇÃO_OBJETO (1)'!AP312)</f>
        <v>0</v>
      </c>
      <c r="AP312" s="541">
        <f>SUM('MEDIÇÃO_OBJETO (1)'!AQ312)</f>
        <v>0</v>
      </c>
      <c r="AQ312" s="541">
        <f>SUM('MEDIÇÃO_OBJETO (1)'!AR312)</f>
        <v>0</v>
      </c>
      <c r="AR312" s="541">
        <f>SUM('MEDIÇÃO_OBJETO (1)'!AS312)</f>
        <v>0</v>
      </c>
      <c r="AS312" s="541">
        <f>SUM('MEDIÇÃO_OBJETO (1)'!AT312)</f>
        <v>0</v>
      </c>
      <c r="AT312" s="541">
        <f>SUM('MEDIÇÃO_OBJETO (1)'!AU312)</f>
        <v>0</v>
      </c>
      <c r="AU312" s="541">
        <f>SUM('MEDIÇÃO_OBJETO (1)'!AV312)</f>
        <v>0</v>
      </c>
      <c r="AV312" s="541">
        <f>SUM('MEDIÇÃO_OBJETO (1)'!AW312)</f>
        <v>0</v>
      </c>
      <c r="AW312" s="541">
        <f>SUM('MEDIÇÃO_OBJETO (1)'!AX312)</f>
        <v>0</v>
      </c>
      <c r="AX312" s="977"/>
      <c r="BN312" s="992">
        <f t="shared" si="232"/>
        <v>0</v>
      </c>
      <c r="BO312" s="538">
        <f t="shared" si="219"/>
        <v>0</v>
      </c>
      <c r="BP312" s="987">
        <f>IF(RESUMO_GLOBAL!$X$53="a",ROUND(AF312*$N312,RESUMO_GLOBAL!$X$54),IF(RESUMO_GLOBAL!$X$53="t",TRUNC(AF312*$N312,RESUMO_GLOBAL!$X$54),AF312*$N312))</f>
        <v>0</v>
      </c>
      <c r="BQ312" s="987">
        <f>IF(RESUMO_GLOBAL!$X$53="a",ROUND(AG312*$N312,RESUMO_GLOBAL!$X$54),IF(RESUMO_GLOBAL!$X$53="t",TRUNC(AG312*$N312,RESUMO_GLOBAL!$X$54),AG312*$N312))</f>
        <v>0</v>
      </c>
      <c r="BR312" s="987">
        <f>IF(RESUMO_GLOBAL!$X$53="a",ROUND(AH312*$N312,RESUMO_GLOBAL!$X$54),IF(RESUMO_GLOBAL!$X$53="t",TRUNC(AH312*$N312,RESUMO_GLOBAL!$X$54),AH312*$N312))</f>
        <v>0</v>
      </c>
      <c r="BS312" s="987">
        <f>IF(RESUMO_GLOBAL!$X$53="a",ROUND(AI312*$N312,RESUMO_GLOBAL!$X$54),IF(RESUMO_GLOBAL!$X$53="t",TRUNC(AI312*$N312,RESUMO_GLOBAL!$X$54),AI312*$N312))</f>
        <v>0</v>
      </c>
      <c r="BT312" s="987">
        <f>IF(RESUMO_GLOBAL!$X$53="a",ROUND(AJ312*$N312,RESUMO_GLOBAL!$X$54),IF(RESUMO_GLOBAL!$X$53="t",TRUNC(AJ312*$N312,RESUMO_GLOBAL!$X$54),AJ312*$N312))</f>
        <v>0</v>
      </c>
      <c r="BU312" s="987">
        <f>IF(RESUMO_GLOBAL!$X$53="a",ROUND(AK312*$N312,RESUMO_GLOBAL!$X$54),IF(RESUMO_GLOBAL!$X$53="t",TRUNC(AK312*$N312,RESUMO_GLOBAL!$X$54),AK312*$N312))</f>
        <v>0</v>
      </c>
      <c r="BV312" s="987">
        <f>IF(RESUMO_GLOBAL!$X$53="a",ROUND(AL312*$N312,RESUMO_GLOBAL!$X$54),IF(RESUMO_GLOBAL!$X$53="t",TRUNC(AL312*$N312,RESUMO_GLOBAL!$X$54),AL312*$N312))</f>
        <v>0</v>
      </c>
      <c r="BW312" s="987">
        <f>IF(RESUMO_GLOBAL!$X$53="a",ROUND(AM312*$N312,RESUMO_GLOBAL!$X$54),IF(RESUMO_GLOBAL!$X$53="t",TRUNC(AM312*$N312,RESUMO_GLOBAL!$X$54),AM312*$N312))</f>
        <v>0</v>
      </c>
      <c r="BX312" s="987">
        <f>IF(RESUMO_GLOBAL!$X$53="a",ROUND(AN312*$N312,RESUMO_GLOBAL!$X$54),IF(RESUMO_GLOBAL!$X$53="t",TRUNC(AN312*$N312,RESUMO_GLOBAL!$X$54),AN312*$N312))</f>
        <v>0</v>
      </c>
      <c r="BY312" s="987">
        <f>IF(RESUMO_GLOBAL!$X$53="a",ROUND(AO312*$N312,RESUMO_GLOBAL!$X$54),IF(RESUMO_GLOBAL!$X$53="t",TRUNC(AO312*$N312,RESUMO_GLOBAL!$X$54),AO312*$N312))</f>
        <v>0</v>
      </c>
      <c r="BZ312" s="987">
        <f>IF(RESUMO_GLOBAL!$X$53="a",ROUND(AP312*$N312,RESUMO_GLOBAL!$X$54),IF(RESUMO_GLOBAL!$X$53="t",TRUNC(AP312*$N312,RESUMO_GLOBAL!$X$54),AP312*$N312))</f>
        <v>0</v>
      </c>
      <c r="CA312" s="987">
        <f>IF(RESUMO_GLOBAL!$X$53="a",ROUND(AQ312*$N312,RESUMO_GLOBAL!$X$54),IF(RESUMO_GLOBAL!$X$53="t",TRUNC(AQ312*$N312,RESUMO_GLOBAL!$X$54),AQ312*$N312))</f>
        <v>0</v>
      </c>
      <c r="CB312" s="987">
        <f>IF(RESUMO_GLOBAL!$X$53="a",ROUND(AR312*$N312,RESUMO_GLOBAL!$X$54),IF(RESUMO_GLOBAL!$X$53="t",TRUNC(AR312*$N312,RESUMO_GLOBAL!$X$54),AR312*$N312))</f>
        <v>0</v>
      </c>
      <c r="CC312" s="987">
        <f>IF(RESUMO_GLOBAL!$X$53="a",ROUND(AS312*$N312,RESUMO_GLOBAL!$X$54),IF(RESUMO_GLOBAL!$X$53="t",TRUNC(AS312*$N312,RESUMO_GLOBAL!$X$54),AS312*$N312))</f>
        <v>0</v>
      </c>
      <c r="CD312" s="987">
        <f>IF(RESUMO_GLOBAL!$X$53="a",ROUND(AT312*$N312,RESUMO_GLOBAL!$X$54),IF(RESUMO_GLOBAL!$X$53="t",TRUNC(AT312*$N312,RESUMO_GLOBAL!$X$54),AT312*$N312))</f>
        <v>0</v>
      </c>
      <c r="CE312" s="987">
        <f>IF(RESUMO_GLOBAL!$X$53="a",ROUND(AU312*$N312,RESUMO_GLOBAL!$X$54),IF(RESUMO_GLOBAL!$X$53="t",TRUNC(AU312*$N312,RESUMO_GLOBAL!$X$54),AU312*$N312))</f>
        <v>0</v>
      </c>
      <c r="CF312" s="987">
        <f>IF(RESUMO_GLOBAL!$X$53="a",ROUND(AV312*$N312,RESUMO_GLOBAL!$X$54),IF(RESUMO_GLOBAL!$X$53="t",TRUNC(AV312*$N312,RESUMO_GLOBAL!$X$54),AV312*$N312))</f>
        <v>0</v>
      </c>
      <c r="CG312" s="987">
        <f>IF(RESUMO_GLOBAL!$X$53="a",ROUND(AW312*$N312,RESUMO_GLOBAL!$X$54),IF(RESUMO_GLOBAL!$X$53="t",TRUNC(AW312*$N312,RESUMO_GLOBAL!$X$54),AW312*$N312))</f>
        <v>0</v>
      </c>
      <c r="CK312" s="59">
        <f t="shared" si="198"/>
        <v>0</v>
      </c>
      <c r="CL312" s="59">
        <f t="shared" si="199"/>
        <v>0</v>
      </c>
      <c r="CM312" s="59">
        <f t="shared" si="200"/>
        <v>0</v>
      </c>
      <c r="CN312" s="59">
        <f t="shared" si="201"/>
        <v>0</v>
      </c>
      <c r="CO312" s="59">
        <f t="shared" si="202"/>
        <v>0</v>
      </c>
      <c r="CP312" s="59">
        <f t="shared" si="203"/>
        <v>0</v>
      </c>
      <c r="CQ312" s="59">
        <f t="shared" si="204"/>
        <v>0</v>
      </c>
      <c r="CR312" s="59">
        <f t="shared" si="205"/>
        <v>0</v>
      </c>
      <c r="CS312" s="59">
        <f t="shared" si="206"/>
        <v>0</v>
      </c>
      <c r="CT312" s="59">
        <f t="shared" si="207"/>
        <v>0</v>
      </c>
      <c r="CU312" s="59">
        <f t="shared" si="208"/>
        <v>0</v>
      </c>
      <c r="CV312" s="59">
        <f t="shared" si="209"/>
        <v>0</v>
      </c>
      <c r="CW312" s="59">
        <f t="shared" si="210"/>
        <v>0</v>
      </c>
      <c r="CX312" s="59">
        <f t="shared" si="211"/>
        <v>0</v>
      </c>
      <c r="CY312" s="59">
        <f t="shared" si="212"/>
        <v>0</v>
      </c>
      <c r="CZ312" s="59">
        <f t="shared" si="213"/>
        <v>0</v>
      </c>
      <c r="DA312" s="59">
        <f t="shared" si="214"/>
        <v>0</v>
      </c>
      <c r="DB312" s="59">
        <f t="shared" si="215"/>
        <v>0</v>
      </c>
      <c r="DE312">
        <f t="shared" si="197"/>
        <v>307</v>
      </c>
      <c r="DF312" t="str">
        <f t="shared" si="216"/>
        <v/>
      </c>
      <c r="DG312" s="59">
        <f>IF($C312&lt;&gt;0,SUM($CK313:CK313),0)</f>
        <v>0</v>
      </c>
      <c r="DH312" s="59">
        <f>IF($C312&lt;&gt;0,SUM($CK313:CL313),0)</f>
        <v>0</v>
      </c>
      <c r="DI312" s="59">
        <f>IF($C312&lt;&gt;0,SUM($CK313:CM313),0)</f>
        <v>0</v>
      </c>
      <c r="DJ312" s="59">
        <f>IF($C312&lt;&gt;0,SUM($CK313:CN313),0)</f>
        <v>0</v>
      </c>
      <c r="DK312" s="59">
        <f>IF($C312&lt;&gt;0,SUM($CK313:CO313),0)</f>
        <v>0</v>
      </c>
      <c r="DL312" s="59">
        <f>IF($C312&lt;&gt;0,SUM($CK313:CP313),0)</f>
        <v>0</v>
      </c>
      <c r="DM312" s="59">
        <f>IF($C312&lt;&gt;0,SUM($CK313:CQ313),0)</f>
        <v>0</v>
      </c>
      <c r="DN312" s="59">
        <f>IF($C312&lt;&gt;0,SUM($CK313:CR313),0)</f>
        <v>0</v>
      </c>
      <c r="DO312" s="59">
        <f>IF($C312&lt;&gt;0,SUM($CK313:CS313),0)</f>
        <v>0</v>
      </c>
      <c r="DP312" s="59">
        <f>IF($C312&lt;&gt;0,SUM($CK313:CT313),0)</f>
        <v>0</v>
      </c>
      <c r="DQ312" s="59">
        <f>IF($C312&lt;&gt;0,SUM($CK313:CU313),0)</f>
        <v>0</v>
      </c>
      <c r="DR312" s="59">
        <f>IF($C312&lt;&gt;0,SUM($CK313:CV313),0)</f>
        <v>0</v>
      </c>
      <c r="DS312" s="59">
        <f>IF($C312&lt;&gt;0,SUM($CK313:CW313),0)</f>
        <v>0</v>
      </c>
      <c r="DT312" s="59">
        <f>IF($C312&lt;&gt;0,SUM($CK313:CX313),0)</f>
        <v>0</v>
      </c>
      <c r="DU312" s="59">
        <f>IF($C312&lt;&gt;0,SUM($CK313:CY313),0)</f>
        <v>0</v>
      </c>
      <c r="DV312" s="59">
        <f>IF($C312&lt;&gt;0,SUM($CK313:CZ313),0)</f>
        <v>0</v>
      </c>
      <c r="DW312" s="59">
        <f>IF($C312&lt;&gt;0,SUM($CK313:DA313),0)</f>
        <v>0</v>
      </c>
      <c r="DX312" s="59">
        <f>IF($C312&lt;&gt;0,SUM($CK313:DB313),0)</f>
        <v>0</v>
      </c>
      <c r="DY312" s="952" t="str">
        <f t="shared" si="220"/>
        <v/>
      </c>
    </row>
    <row r="313" spans="1:129" ht="13.5" hidden="1" thickBot="1">
      <c r="A313" s="3" t="str">
        <f t="shared" si="221"/>
        <v/>
      </c>
      <c r="B313" s="805">
        <f>Dados_GLOBAL_Inicial!E313</f>
        <v>0</v>
      </c>
      <c r="C313" s="955">
        <f>IF(IFERROR(VALUE(Dados_GLOBAL_Inicial!F313),0)=0,0,Dados_GLOBAL_Inicial!F313)</f>
        <v>0</v>
      </c>
      <c r="D313" s="830">
        <f>Dados_GLOBAL_Inicial!G313</f>
        <v>0</v>
      </c>
      <c r="E313" s="830" t="str">
        <f>IF(IFERROR(VLOOKUP(F313,Cod_Gde_Itens!$A$1:$B$80,2,FALSE),0)&gt;549,IFERROR(VLOOKUP(F313,Cod_Gde_Itens!$A$1:$B$80,2,FALSE),0),IF(Dados_GLOBAL_Inicial!H313=0,"",Dados_GLOBAL_Inicial!H313))</f>
        <v/>
      </c>
      <c r="F313" s="823">
        <f>Dados_GLOBAL_Inicial!I313</f>
        <v>0</v>
      </c>
      <c r="G313" s="824">
        <f>Dados_GLOBAL_Inicial!J313</f>
        <v>0</v>
      </c>
      <c r="H313" s="454">
        <f>Dados_GLOBAL_Inicial!K313</f>
        <v>0</v>
      </c>
      <c r="I313" s="970">
        <f>SUM('MEDIÇÃO_OBJETO (1)'!I313)</f>
        <v>0</v>
      </c>
      <c r="J313" s="455">
        <f t="shared" si="222"/>
        <v>0</v>
      </c>
      <c r="K313" s="451">
        <f t="shared" si="223"/>
        <v>0</v>
      </c>
      <c r="L313" s="452">
        <f t="shared" si="224"/>
        <v>0</v>
      </c>
      <c r="M313" s="809">
        <f t="shared" si="225"/>
        <v>0</v>
      </c>
      <c r="N313" s="810">
        <f>IF(IFERROR(VALUE(Dados_GLOBAL_Inicial!L313),0)=0,0,Dados_GLOBAL_Inicial!L313)</f>
        <v>0</v>
      </c>
      <c r="O313" s="812">
        <f>SUM('MEDIÇÃO_OBJETO (1)'!O313)</f>
        <v>0</v>
      </c>
      <c r="P313" s="812">
        <f>SUM('MEDIÇÃO_OBJETO (1)'!P313)</f>
        <v>0</v>
      </c>
      <c r="Q313" s="813">
        <f t="shared" si="226"/>
        <v>0</v>
      </c>
      <c r="R313" s="951"/>
      <c r="S313" s="815">
        <f>SUM('MEDIÇÃO_OBJETO (1)'!S313)</f>
        <v>0</v>
      </c>
      <c r="T313" s="815">
        <f>SUM('MEDIÇÃO_OBJETO (1)'!T313)</f>
        <v>0</v>
      </c>
      <c r="V313" s="19"/>
      <c r="W313" s="978">
        <f t="shared" si="227"/>
        <v>0</v>
      </c>
      <c r="X313" s="816">
        <f t="shared" si="228"/>
        <v>0</v>
      </c>
      <c r="Y313" s="816">
        <f t="shared" si="229"/>
        <v>0</v>
      </c>
      <c r="Z313" s="817">
        <f t="shared" si="230"/>
        <v>0</v>
      </c>
      <c r="AB313" s="453">
        <f t="shared" si="217"/>
        <v>0</v>
      </c>
      <c r="AC313" s="14">
        <f t="shared" si="231"/>
        <v>0</v>
      </c>
      <c r="AD313" s="819"/>
      <c r="AE313" s="631">
        <f t="shared" si="218"/>
        <v>0</v>
      </c>
      <c r="AF313" s="818">
        <f>SUM('MEDIÇÃO_OBJETO (1)'!AG313)</f>
        <v>0</v>
      </c>
      <c r="AG313" s="541">
        <f>SUM('MEDIÇÃO_OBJETO (1)'!AH313)</f>
        <v>0</v>
      </c>
      <c r="AH313" s="541">
        <f>SUM('MEDIÇÃO_OBJETO (1)'!AI313)</f>
        <v>0</v>
      </c>
      <c r="AI313" s="541">
        <f>SUM('MEDIÇÃO_OBJETO (1)'!AJ313)</f>
        <v>0</v>
      </c>
      <c r="AJ313" s="541">
        <f>SUM('MEDIÇÃO_OBJETO (1)'!AK313)</f>
        <v>0</v>
      </c>
      <c r="AK313" s="541">
        <f>SUM('MEDIÇÃO_OBJETO (1)'!AL313)</f>
        <v>0</v>
      </c>
      <c r="AL313" s="541">
        <f>SUM('MEDIÇÃO_OBJETO (1)'!AM313)</f>
        <v>0</v>
      </c>
      <c r="AM313" s="541">
        <f>SUM('MEDIÇÃO_OBJETO (1)'!AN313)</f>
        <v>0</v>
      </c>
      <c r="AN313" s="541">
        <f>SUM('MEDIÇÃO_OBJETO (1)'!AO313)</f>
        <v>0</v>
      </c>
      <c r="AO313" s="541">
        <f>SUM('MEDIÇÃO_OBJETO (1)'!AP313)</f>
        <v>0</v>
      </c>
      <c r="AP313" s="541">
        <f>SUM('MEDIÇÃO_OBJETO (1)'!AQ313)</f>
        <v>0</v>
      </c>
      <c r="AQ313" s="541">
        <f>SUM('MEDIÇÃO_OBJETO (1)'!AR313)</f>
        <v>0</v>
      </c>
      <c r="AR313" s="541">
        <f>SUM('MEDIÇÃO_OBJETO (1)'!AS313)</f>
        <v>0</v>
      </c>
      <c r="AS313" s="541">
        <f>SUM('MEDIÇÃO_OBJETO (1)'!AT313)</f>
        <v>0</v>
      </c>
      <c r="AT313" s="541">
        <f>SUM('MEDIÇÃO_OBJETO (1)'!AU313)</f>
        <v>0</v>
      </c>
      <c r="AU313" s="541">
        <f>SUM('MEDIÇÃO_OBJETO (1)'!AV313)</f>
        <v>0</v>
      </c>
      <c r="AV313" s="541">
        <f>SUM('MEDIÇÃO_OBJETO (1)'!AW313)</f>
        <v>0</v>
      </c>
      <c r="AW313" s="541">
        <f>SUM('MEDIÇÃO_OBJETO (1)'!AX313)</f>
        <v>0</v>
      </c>
      <c r="AX313" s="977"/>
      <c r="BN313" s="992">
        <f t="shared" si="232"/>
        <v>0</v>
      </c>
      <c r="BO313" s="538">
        <f t="shared" si="219"/>
        <v>0</v>
      </c>
      <c r="BP313" s="987">
        <f>IF(RESUMO_GLOBAL!$X$53="a",ROUND(AF313*$N313,RESUMO_GLOBAL!$X$54),IF(RESUMO_GLOBAL!$X$53="t",TRUNC(AF313*$N313,RESUMO_GLOBAL!$X$54),AF313*$N313))</f>
        <v>0</v>
      </c>
      <c r="BQ313" s="987">
        <f>IF(RESUMO_GLOBAL!$X$53="a",ROUND(AG313*$N313,RESUMO_GLOBAL!$X$54),IF(RESUMO_GLOBAL!$X$53="t",TRUNC(AG313*$N313,RESUMO_GLOBAL!$X$54),AG313*$N313))</f>
        <v>0</v>
      </c>
      <c r="BR313" s="987">
        <f>IF(RESUMO_GLOBAL!$X$53="a",ROUND(AH313*$N313,RESUMO_GLOBAL!$X$54),IF(RESUMO_GLOBAL!$X$53="t",TRUNC(AH313*$N313,RESUMO_GLOBAL!$X$54),AH313*$N313))</f>
        <v>0</v>
      </c>
      <c r="BS313" s="987">
        <f>IF(RESUMO_GLOBAL!$X$53="a",ROUND(AI313*$N313,RESUMO_GLOBAL!$X$54),IF(RESUMO_GLOBAL!$X$53="t",TRUNC(AI313*$N313,RESUMO_GLOBAL!$X$54),AI313*$N313))</f>
        <v>0</v>
      </c>
      <c r="BT313" s="987">
        <f>IF(RESUMO_GLOBAL!$X$53="a",ROUND(AJ313*$N313,RESUMO_GLOBAL!$X$54),IF(RESUMO_GLOBAL!$X$53="t",TRUNC(AJ313*$N313,RESUMO_GLOBAL!$X$54),AJ313*$N313))</f>
        <v>0</v>
      </c>
      <c r="BU313" s="987">
        <f>IF(RESUMO_GLOBAL!$X$53="a",ROUND(AK313*$N313,RESUMO_GLOBAL!$X$54),IF(RESUMO_GLOBAL!$X$53="t",TRUNC(AK313*$N313,RESUMO_GLOBAL!$X$54),AK313*$N313))</f>
        <v>0</v>
      </c>
      <c r="BV313" s="987">
        <f>IF(RESUMO_GLOBAL!$X$53="a",ROUND(AL313*$N313,RESUMO_GLOBAL!$X$54),IF(RESUMO_GLOBAL!$X$53="t",TRUNC(AL313*$N313,RESUMO_GLOBAL!$X$54),AL313*$N313))</f>
        <v>0</v>
      </c>
      <c r="BW313" s="987">
        <f>IF(RESUMO_GLOBAL!$X$53="a",ROUND(AM313*$N313,RESUMO_GLOBAL!$X$54),IF(RESUMO_GLOBAL!$X$53="t",TRUNC(AM313*$N313,RESUMO_GLOBAL!$X$54),AM313*$N313))</f>
        <v>0</v>
      </c>
      <c r="BX313" s="987">
        <f>IF(RESUMO_GLOBAL!$X$53="a",ROUND(AN313*$N313,RESUMO_GLOBAL!$X$54),IF(RESUMO_GLOBAL!$X$53="t",TRUNC(AN313*$N313,RESUMO_GLOBAL!$X$54),AN313*$N313))</f>
        <v>0</v>
      </c>
      <c r="BY313" s="987">
        <f>IF(RESUMO_GLOBAL!$X$53="a",ROUND(AO313*$N313,RESUMO_GLOBAL!$X$54),IF(RESUMO_GLOBAL!$X$53="t",TRUNC(AO313*$N313,RESUMO_GLOBAL!$X$54),AO313*$N313))</f>
        <v>0</v>
      </c>
      <c r="BZ313" s="987">
        <f>IF(RESUMO_GLOBAL!$X$53="a",ROUND(AP313*$N313,RESUMO_GLOBAL!$X$54),IF(RESUMO_GLOBAL!$X$53="t",TRUNC(AP313*$N313,RESUMO_GLOBAL!$X$54),AP313*$N313))</f>
        <v>0</v>
      </c>
      <c r="CA313" s="987">
        <f>IF(RESUMO_GLOBAL!$X$53="a",ROUND(AQ313*$N313,RESUMO_GLOBAL!$X$54),IF(RESUMO_GLOBAL!$X$53="t",TRUNC(AQ313*$N313,RESUMO_GLOBAL!$X$54),AQ313*$N313))</f>
        <v>0</v>
      </c>
      <c r="CB313" s="987">
        <f>IF(RESUMO_GLOBAL!$X$53="a",ROUND(AR313*$N313,RESUMO_GLOBAL!$X$54),IF(RESUMO_GLOBAL!$X$53="t",TRUNC(AR313*$N313,RESUMO_GLOBAL!$X$54),AR313*$N313))</f>
        <v>0</v>
      </c>
      <c r="CC313" s="987">
        <f>IF(RESUMO_GLOBAL!$X$53="a",ROUND(AS313*$N313,RESUMO_GLOBAL!$X$54),IF(RESUMO_GLOBAL!$X$53="t",TRUNC(AS313*$N313,RESUMO_GLOBAL!$X$54),AS313*$N313))</f>
        <v>0</v>
      </c>
      <c r="CD313" s="987">
        <f>IF(RESUMO_GLOBAL!$X$53="a",ROUND(AT313*$N313,RESUMO_GLOBAL!$X$54),IF(RESUMO_GLOBAL!$X$53="t",TRUNC(AT313*$N313,RESUMO_GLOBAL!$X$54),AT313*$N313))</f>
        <v>0</v>
      </c>
      <c r="CE313" s="987">
        <f>IF(RESUMO_GLOBAL!$X$53="a",ROUND(AU313*$N313,RESUMO_GLOBAL!$X$54),IF(RESUMO_GLOBAL!$X$53="t",TRUNC(AU313*$N313,RESUMO_GLOBAL!$X$54),AU313*$N313))</f>
        <v>0</v>
      </c>
      <c r="CF313" s="987">
        <f>IF(RESUMO_GLOBAL!$X$53="a",ROUND(AV313*$N313,RESUMO_GLOBAL!$X$54),IF(RESUMO_GLOBAL!$X$53="t",TRUNC(AV313*$N313,RESUMO_GLOBAL!$X$54),AV313*$N313))</f>
        <v>0</v>
      </c>
      <c r="CG313" s="987">
        <f>IF(RESUMO_GLOBAL!$X$53="a",ROUND(AW313*$N313,RESUMO_GLOBAL!$X$54),IF(RESUMO_GLOBAL!$X$53="t",TRUNC(AW313*$N313,RESUMO_GLOBAL!$X$54),AW313*$N313))</f>
        <v>0</v>
      </c>
      <c r="CK313" s="59">
        <f t="shared" si="198"/>
        <v>0</v>
      </c>
      <c r="CL313" s="59">
        <f t="shared" si="199"/>
        <v>0</v>
      </c>
      <c r="CM313" s="59">
        <f t="shared" si="200"/>
        <v>0</v>
      </c>
      <c r="CN313" s="59">
        <f t="shared" si="201"/>
        <v>0</v>
      </c>
      <c r="CO313" s="59">
        <f t="shared" si="202"/>
        <v>0</v>
      </c>
      <c r="CP313" s="59">
        <f t="shared" si="203"/>
        <v>0</v>
      </c>
      <c r="CQ313" s="59">
        <f t="shared" si="204"/>
        <v>0</v>
      </c>
      <c r="CR313" s="59">
        <f t="shared" si="205"/>
        <v>0</v>
      </c>
      <c r="CS313" s="59">
        <f t="shared" si="206"/>
        <v>0</v>
      </c>
      <c r="CT313" s="59">
        <f t="shared" si="207"/>
        <v>0</v>
      </c>
      <c r="CU313" s="59">
        <f t="shared" si="208"/>
        <v>0</v>
      </c>
      <c r="CV313" s="59">
        <f t="shared" si="209"/>
        <v>0</v>
      </c>
      <c r="CW313" s="59">
        <f t="shared" si="210"/>
        <v>0</v>
      </c>
      <c r="CX313" s="59">
        <f t="shared" si="211"/>
        <v>0</v>
      </c>
      <c r="CY313" s="59">
        <f t="shared" si="212"/>
        <v>0</v>
      </c>
      <c r="CZ313" s="59">
        <f t="shared" si="213"/>
        <v>0</v>
      </c>
      <c r="DA313" s="59">
        <f t="shared" si="214"/>
        <v>0</v>
      </c>
      <c r="DB313" s="59">
        <f t="shared" si="215"/>
        <v>0</v>
      </c>
      <c r="DE313">
        <f t="shared" si="197"/>
        <v>308</v>
      </c>
      <c r="DF313" t="str">
        <f t="shared" si="216"/>
        <v/>
      </c>
      <c r="DG313" s="59">
        <f>IF($C313&lt;&gt;0,SUM($CK314:CK314),0)</f>
        <v>0</v>
      </c>
      <c r="DH313" s="59">
        <f>IF($C313&lt;&gt;0,SUM($CK314:CL314),0)</f>
        <v>0</v>
      </c>
      <c r="DI313" s="59">
        <f>IF($C313&lt;&gt;0,SUM($CK314:CM314),0)</f>
        <v>0</v>
      </c>
      <c r="DJ313" s="59">
        <f>IF($C313&lt;&gt;0,SUM($CK314:CN314),0)</f>
        <v>0</v>
      </c>
      <c r="DK313" s="59">
        <f>IF($C313&lt;&gt;0,SUM($CK314:CO314),0)</f>
        <v>0</v>
      </c>
      <c r="DL313" s="59">
        <f>IF($C313&lt;&gt;0,SUM($CK314:CP314),0)</f>
        <v>0</v>
      </c>
      <c r="DM313" s="59">
        <f>IF($C313&lt;&gt;0,SUM($CK314:CQ314),0)</f>
        <v>0</v>
      </c>
      <c r="DN313" s="59">
        <f>IF($C313&lt;&gt;0,SUM($CK314:CR314),0)</f>
        <v>0</v>
      </c>
      <c r="DO313" s="59">
        <f>IF($C313&lt;&gt;0,SUM($CK314:CS314),0)</f>
        <v>0</v>
      </c>
      <c r="DP313" s="59">
        <f>IF($C313&lt;&gt;0,SUM($CK314:CT314),0)</f>
        <v>0</v>
      </c>
      <c r="DQ313" s="59">
        <f>IF($C313&lt;&gt;0,SUM($CK314:CU314),0)</f>
        <v>0</v>
      </c>
      <c r="DR313" s="59">
        <f>IF($C313&lt;&gt;0,SUM($CK314:CV314),0)</f>
        <v>0</v>
      </c>
      <c r="DS313" s="59">
        <f>IF($C313&lt;&gt;0,SUM($CK314:CW314),0)</f>
        <v>0</v>
      </c>
      <c r="DT313" s="59">
        <f>IF($C313&lt;&gt;0,SUM($CK314:CX314),0)</f>
        <v>0</v>
      </c>
      <c r="DU313" s="59">
        <f>IF($C313&lt;&gt;0,SUM($CK314:CY314),0)</f>
        <v>0</v>
      </c>
      <c r="DV313" s="59">
        <f>IF($C313&lt;&gt;0,SUM($CK314:CZ314),0)</f>
        <v>0</v>
      </c>
      <c r="DW313" s="59">
        <f>IF($C313&lt;&gt;0,SUM($CK314:DA314),0)</f>
        <v>0</v>
      </c>
      <c r="DX313" s="59">
        <f>IF($C313&lt;&gt;0,SUM($CK314:DB314),0)</f>
        <v>0</v>
      </c>
      <c r="DY313" s="952" t="str">
        <f t="shared" si="220"/>
        <v/>
      </c>
    </row>
    <row r="314" spans="1:129" ht="13.5" hidden="1" thickBot="1">
      <c r="A314" s="3" t="str">
        <f t="shared" si="221"/>
        <v/>
      </c>
      <c r="B314" s="805">
        <f>Dados_GLOBAL_Inicial!E314</f>
        <v>0</v>
      </c>
      <c r="C314" s="956">
        <f>IF(IFERROR(VALUE(Dados_GLOBAL_Inicial!F314),0)=0,0,Dados_GLOBAL_Inicial!F314)</f>
        <v>0</v>
      </c>
      <c r="D314" s="830">
        <f>Dados_GLOBAL_Inicial!G314</f>
        <v>0</v>
      </c>
      <c r="E314" s="830" t="str">
        <f>IF(IFERROR(VLOOKUP(F314,Cod_Gde_Itens!$A$1:$B$80,2,FALSE),0)&gt;549,IFERROR(VLOOKUP(F314,Cod_Gde_Itens!$A$1:$B$80,2,FALSE),0),IF(Dados_GLOBAL_Inicial!H314=0,"",Dados_GLOBAL_Inicial!H314))</f>
        <v/>
      </c>
      <c r="F314" s="823">
        <f>Dados_GLOBAL_Inicial!I314</f>
        <v>0</v>
      </c>
      <c r="G314" s="824">
        <f>Dados_GLOBAL_Inicial!J314</f>
        <v>0</v>
      </c>
      <c r="H314" s="454">
        <f>Dados_GLOBAL_Inicial!K314</f>
        <v>0</v>
      </c>
      <c r="I314" s="970">
        <f>SUM('MEDIÇÃO_OBJETO (1)'!I314)</f>
        <v>0</v>
      </c>
      <c r="J314" s="455">
        <f t="shared" si="222"/>
        <v>0</v>
      </c>
      <c r="K314" s="451">
        <f t="shared" si="223"/>
        <v>0</v>
      </c>
      <c r="L314" s="452">
        <f t="shared" si="224"/>
        <v>0</v>
      </c>
      <c r="M314" s="809">
        <f t="shared" si="225"/>
        <v>0</v>
      </c>
      <c r="N314" s="810">
        <f>IF(IFERROR(VALUE(Dados_GLOBAL_Inicial!L314),0)=0,0,Dados_GLOBAL_Inicial!L314)</f>
        <v>0</v>
      </c>
      <c r="O314" s="812">
        <f>SUM('MEDIÇÃO_OBJETO (1)'!O314)</f>
        <v>0</v>
      </c>
      <c r="P314" s="812">
        <f>SUM('MEDIÇÃO_OBJETO (1)'!P314)</f>
        <v>0</v>
      </c>
      <c r="Q314" s="813">
        <f t="shared" si="226"/>
        <v>0</v>
      </c>
      <c r="R314" s="951"/>
      <c r="S314" s="815">
        <f>SUM('MEDIÇÃO_OBJETO (1)'!S314)</f>
        <v>0</v>
      </c>
      <c r="T314" s="815">
        <f>SUM('MEDIÇÃO_OBJETO (1)'!T314)</f>
        <v>0</v>
      </c>
      <c r="V314" s="19"/>
      <c r="W314" s="978">
        <f t="shared" si="227"/>
        <v>0</v>
      </c>
      <c r="X314" s="816">
        <f t="shared" si="228"/>
        <v>0</v>
      </c>
      <c r="Y314" s="816">
        <f t="shared" si="229"/>
        <v>0</v>
      </c>
      <c r="Z314" s="817">
        <f t="shared" si="230"/>
        <v>0</v>
      </c>
      <c r="AB314" s="453">
        <f t="shared" si="217"/>
        <v>0</v>
      </c>
      <c r="AC314" s="14">
        <f t="shared" si="231"/>
        <v>0</v>
      </c>
      <c r="AD314" s="819"/>
      <c r="AE314" s="631">
        <f t="shared" si="218"/>
        <v>0</v>
      </c>
      <c r="AF314" s="818">
        <f>SUM('MEDIÇÃO_OBJETO (1)'!AG314)</f>
        <v>0</v>
      </c>
      <c r="AG314" s="541">
        <f>SUM('MEDIÇÃO_OBJETO (1)'!AH314)</f>
        <v>0</v>
      </c>
      <c r="AH314" s="541">
        <f>SUM('MEDIÇÃO_OBJETO (1)'!AI314)</f>
        <v>0</v>
      </c>
      <c r="AI314" s="541">
        <f>SUM('MEDIÇÃO_OBJETO (1)'!AJ314)</f>
        <v>0</v>
      </c>
      <c r="AJ314" s="541">
        <f>SUM('MEDIÇÃO_OBJETO (1)'!AK314)</f>
        <v>0</v>
      </c>
      <c r="AK314" s="541">
        <f>SUM('MEDIÇÃO_OBJETO (1)'!AL314)</f>
        <v>0</v>
      </c>
      <c r="AL314" s="541">
        <f>SUM('MEDIÇÃO_OBJETO (1)'!AM314)</f>
        <v>0</v>
      </c>
      <c r="AM314" s="541">
        <f>SUM('MEDIÇÃO_OBJETO (1)'!AN314)</f>
        <v>0</v>
      </c>
      <c r="AN314" s="541">
        <f>SUM('MEDIÇÃO_OBJETO (1)'!AO314)</f>
        <v>0</v>
      </c>
      <c r="AO314" s="541">
        <f>SUM('MEDIÇÃO_OBJETO (1)'!AP314)</f>
        <v>0</v>
      </c>
      <c r="AP314" s="541">
        <f>SUM('MEDIÇÃO_OBJETO (1)'!AQ314)</f>
        <v>0</v>
      </c>
      <c r="AQ314" s="541">
        <f>SUM('MEDIÇÃO_OBJETO (1)'!AR314)</f>
        <v>0</v>
      </c>
      <c r="AR314" s="541">
        <f>SUM('MEDIÇÃO_OBJETO (1)'!AS314)</f>
        <v>0</v>
      </c>
      <c r="AS314" s="541">
        <f>SUM('MEDIÇÃO_OBJETO (1)'!AT314)</f>
        <v>0</v>
      </c>
      <c r="AT314" s="541">
        <f>SUM('MEDIÇÃO_OBJETO (1)'!AU314)</f>
        <v>0</v>
      </c>
      <c r="AU314" s="541">
        <f>SUM('MEDIÇÃO_OBJETO (1)'!AV314)</f>
        <v>0</v>
      </c>
      <c r="AV314" s="541">
        <f>SUM('MEDIÇÃO_OBJETO (1)'!AW314)</f>
        <v>0</v>
      </c>
      <c r="AW314" s="541">
        <f>SUM('MEDIÇÃO_OBJETO (1)'!AX314)</f>
        <v>0</v>
      </c>
      <c r="AX314" s="977"/>
      <c r="BN314" s="992">
        <f t="shared" si="232"/>
        <v>0</v>
      </c>
      <c r="BO314" s="538">
        <f t="shared" si="219"/>
        <v>0</v>
      </c>
      <c r="BP314" s="987">
        <f>IF(RESUMO_GLOBAL!$X$53="a",ROUND(AF314*$N314,RESUMO_GLOBAL!$X$54),IF(RESUMO_GLOBAL!$X$53="t",TRUNC(AF314*$N314,RESUMO_GLOBAL!$X$54),AF314*$N314))</f>
        <v>0</v>
      </c>
      <c r="BQ314" s="987">
        <f>IF(RESUMO_GLOBAL!$X$53="a",ROUND(AG314*$N314,RESUMO_GLOBAL!$X$54),IF(RESUMO_GLOBAL!$X$53="t",TRUNC(AG314*$N314,RESUMO_GLOBAL!$X$54),AG314*$N314))</f>
        <v>0</v>
      </c>
      <c r="BR314" s="987">
        <f>IF(RESUMO_GLOBAL!$X$53="a",ROUND(AH314*$N314,RESUMO_GLOBAL!$X$54),IF(RESUMO_GLOBAL!$X$53="t",TRUNC(AH314*$N314,RESUMO_GLOBAL!$X$54),AH314*$N314))</f>
        <v>0</v>
      </c>
      <c r="BS314" s="987">
        <f>IF(RESUMO_GLOBAL!$X$53="a",ROUND(AI314*$N314,RESUMO_GLOBAL!$X$54),IF(RESUMO_GLOBAL!$X$53="t",TRUNC(AI314*$N314,RESUMO_GLOBAL!$X$54),AI314*$N314))</f>
        <v>0</v>
      </c>
      <c r="BT314" s="987">
        <f>IF(RESUMO_GLOBAL!$X$53="a",ROUND(AJ314*$N314,RESUMO_GLOBAL!$X$54),IF(RESUMO_GLOBAL!$X$53="t",TRUNC(AJ314*$N314,RESUMO_GLOBAL!$X$54),AJ314*$N314))</f>
        <v>0</v>
      </c>
      <c r="BU314" s="987">
        <f>IF(RESUMO_GLOBAL!$X$53="a",ROUND(AK314*$N314,RESUMO_GLOBAL!$X$54),IF(RESUMO_GLOBAL!$X$53="t",TRUNC(AK314*$N314,RESUMO_GLOBAL!$X$54),AK314*$N314))</f>
        <v>0</v>
      </c>
      <c r="BV314" s="987">
        <f>IF(RESUMO_GLOBAL!$X$53="a",ROUND(AL314*$N314,RESUMO_GLOBAL!$X$54),IF(RESUMO_GLOBAL!$X$53="t",TRUNC(AL314*$N314,RESUMO_GLOBAL!$X$54),AL314*$N314))</f>
        <v>0</v>
      </c>
      <c r="BW314" s="987">
        <f>IF(RESUMO_GLOBAL!$X$53="a",ROUND(AM314*$N314,RESUMO_GLOBAL!$X$54),IF(RESUMO_GLOBAL!$X$53="t",TRUNC(AM314*$N314,RESUMO_GLOBAL!$X$54),AM314*$N314))</f>
        <v>0</v>
      </c>
      <c r="BX314" s="987">
        <f>IF(RESUMO_GLOBAL!$X$53="a",ROUND(AN314*$N314,RESUMO_GLOBAL!$X$54),IF(RESUMO_GLOBAL!$X$53="t",TRUNC(AN314*$N314,RESUMO_GLOBAL!$X$54),AN314*$N314))</f>
        <v>0</v>
      </c>
      <c r="BY314" s="987">
        <f>IF(RESUMO_GLOBAL!$X$53="a",ROUND(AO314*$N314,RESUMO_GLOBAL!$X$54),IF(RESUMO_GLOBAL!$X$53="t",TRUNC(AO314*$N314,RESUMO_GLOBAL!$X$54),AO314*$N314))</f>
        <v>0</v>
      </c>
      <c r="BZ314" s="987">
        <f>IF(RESUMO_GLOBAL!$X$53="a",ROUND(AP314*$N314,RESUMO_GLOBAL!$X$54),IF(RESUMO_GLOBAL!$X$53="t",TRUNC(AP314*$N314,RESUMO_GLOBAL!$X$54),AP314*$N314))</f>
        <v>0</v>
      </c>
      <c r="CA314" s="987">
        <f>IF(RESUMO_GLOBAL!$X$53="a",ROUND(AQ314*$N314,RESUMO_GLOBAL!$X$54),IF(RESUMO_GLOBAL!$X$53="t",TRUNC(AQ314*$N314,RESUMO_GLOBAL!$X$54),AQ314*$N314))</f>
        <v>0</v>
      </c>
      <c r="CB314" s="987">
        <f>IF(RESUMO_GLOBAL!$X$53="a",ROUND(AR314*$N314,RESUMO_GLOBAL!$X$54),IF(RESUMO_GLOBAL!$X$53="t",TRUNC(AR314*$N314,RESUMO_GLOBAL!$X$54),AR314*$N314))</f>
        <v>0</v>
      </c>
      <c r="CC314" s="987">
        <f>IF(RESUMO_GLOBAL!$X$53="a",ROUND(AS314*$N314,RESUMO_GLOBAL!$X$54),IF(RESUMO_GLOBAL!$X$53="t",TRUNC(AS314*$N314,RESUMO_GLOBAL!$X$54),AS314*$N314))</f>
        <v>0</v>
      </c>
      <c r="CD314" s="987">
        <f>IF(RESUMO_GLOBAL!$X$53="a",ROUND(AT314*$N314,RESUMO_GLOBAL!$X$54),IF(RESUMO_GLOBAL!$X$53="t",TRUNC(AT314*$N314,RESUMO_GLOBAL!$X$54),AT314*$N314))</f>
        <v>0</v>
      </c>
      <c r="CE314" s="987">
        <f>IF(RESUMO_GLOBAL!$X$53="a",ROUND(AU314*$N314,RESUMO_GLOBAL!$X$54),IF(RESUMO_GLOBAL!$X$53="t",TRUNC(AU314*$N314,RESUMO_GLOBAL!$X$54),AU314*$N314))</f>
        <v>0</v>
      </c>
      <c r="CF314" s="987">
        <f>IF(RESUMO_GLOBAL!$X$53="a",ROUND(AV314*$N314,RESUMO_GLOBAL!$X$54),IF(RESUMO_GLOBAL!$X$53="t",TRUNC(AV314*$N314,RESUMO_GLOBAL!$X$54),AV314*$N314))</f>
        <v>0</v>
      </c>
      <c r="CG314" s="987">
        <f>IF(RESUMO_GLOBAL!$X$53="a",ROUND(AW314*$N314,RESUMO_GLOBAL!$X$54),IF(RESUMO_GLOBAL!$X$53="t",TRUNC(AW314*$N314,RESUMO_GLOBAL!$X$54),AW314*$N314))</f>
        <v>0</v>
      </c>
      <c r="CK314" s="59">
        <f t="shared" si="198"/>
        <v>0</v>
      </c>
      <c r="CL314" s="59">
        <f t="shared" si="199"/>
        <v>0</v>
      </c>
      <c r="CM314" s="59">
        <f t="shared" si="200"/>
        <v>0</v>
      </c>
      <c r="CN314" s="59">
        <f t="shared" si="201"/>
        <v>0</v>
      </c>
      <c r="CO314" s="59">
        <f t="shared" si="202"/>
        <v>0</v>
      </c>
      <c r="CP314" s="59">
        <f t="shared" si="203"/>
        <v>0</v>
      </c>
      <c r="CQ314" s="59">
        <f t="shared" si="204"/>
        <v>0</v>
      </c>
      <c r="CR314" s="59">
        <f t="shared" si="205"/>
        <v>0</v>
      </c>
      <c r="CS314" s="59">
        <f t="shared" si="206"/>
        <v>0</v>
      </c>
      <c r="CT314" s="59">
        <f t="shared" si="207"/>
        <v>0</v>
      </c>
      <c r="CU314" s="59">
        <f t="shared" si="208"/>
        <v>0</v>
      </c>
      <c r="CV314" s="59">
        <f t="shared" si="209"/>
        <v>0</v>
      </c>
      <c r="CW314" s="59">
        <f t="shared" si="210"/>
        <v>0</v>
      </c>
      <c r="CX314" s="59">
        <f t="shared" si="211"/>
        <v>0</v>
      </c>
      <c r="CY314" s="59">
        <f t="shared" si="212"/>
        <v>0</v>
      </c>
      <c r="CZ314" s="59">
        <f t="shared" si="213"/>
        <v>0</v>
      </c>
      <c r="DA314" s="59">
        <f t="shared" si="214"/>
        <v>0</v>
      </c>
      <c r="DB314" s="59">
        <f t="shared" si="215"/>
        <v>0</v>
      </c>
      <c r="DE314">
        <f t="shared" si="197"/>
        <v>309</v>
      </c>
      <c r="DF314" t="str">
        <f t="shared" si="216"/>
        <v/>
      </c>
      <c r="DG314" s="59">
        <f>IF($C314&lt;&gt;0,SUM($CK315:CK315),0)</f>
        <v>0</v>
      </c>
      <c r="DH314" s="59">
        <f>IF($C314&lt;&gt;0,SUM($CK315:CL315),0)</f>
        <v>0</v>
      </c>
      <c r="DI314" s="59">
        <f>IF($C314&lt;&gt;0,SUM($CK315:CM315),0)</f>
        <v>0</v>
      </c>
      <c r="DJ314" s="59">
        <f>IF($C314&lt;&gt;0,SUM($CK315:CN315),0)</f>
        <v>0</v>
      </c>
      <c r="DK314" s="59">
        <f>IF($C314&lt;&gt;0,SUM($CK315:CO315),0)</f>
        <v>0</v>
      </c>
      <c r="DL314" s="59">
        <f>IF($C314&lt;&gt;0,SUM($CK315:CP315),0)</f>
        <v>0</v>
      </c>
      <c r="DM314" s="59">
        <f>IF($C314&lt;&gt;0,SUM($CK315:CQ315),0)</f>
        <v>0</v>
      </c>
      <c r="DN314" s="59">
        <f>IF($C314&lt;&gt;0,SUM($CK315:CR315),0)</f>
        <v>0</v>
      </c>
      <c r="DO314" s="59">
        <f>IF($C314&lt;&gt;0,SUM($CK315:CS315),0)</f>
        <v>0</v>
      </c>
      <c r="DP314" s="59">
        <f>IF($C314&lt;&gt;0,SUM($CK315:CT315),0)</f>
        <v>0</v>
      </c>
      <c r="DQ314" s="59">
        <f>IF($C314&lt;&gt;0,SUM($CK315:CU315),0)</f>
        <v>0</v>
      </c>
      <c r="DR314" s="59">
        <f>IF($C314&lt;&gt;0,SUM($CK315:CV315),0)</f>
        <v>0</v>
      </c>
      <c r="DS314" s="59">
        <f>IF($C314&lt;&gt;0,SUM($CK315:CW315),0)</f>
        <v>0</v>
      </c>
      <c r="DT314" s="59">
        <f>IF($C314&lt;&gt;0,SUM($CK315:CX315),0)</f>
        <v>0</v>
      </c>
      <c r="DU314" s="59">
        <f>IF($C314&lt;&gt;0,SUM($CK315:CY315),0)</f>
        <v>0</v>
      </c>
      <c r="DV314" s="59">
        <f>IF($C314&lt;&gt;0,SUM($CK315:CZ315),0)</f>
        <v>0</v>
      </c>
      <c r="DW314" s="59">
        <f>IF($C314&lt;&gt;0,SUM($CK315:DA315),0)</f>
        <v>0</v>
      </c>
      <c r="DX314" s="59">
        <f>IF($C314&lt;&gt;0,SUM($CK315:DB315),0)</f>
        <v>0</v>
      </c>
      <c r="DY314" s="952" t="str">
        <f t="shared" si="220"/>
        <v/>
      </c>
    </row>
    <row r="315" spans="1:129" ht="13.5" hidden="1" thickBot="1">
      <c r="A315" s="3" t="str">
        <f t="shared" si="221"/>
        <v/>
      </c>
      <c r="B315" s="805">
        <f>Dados_GLOBAL_Inicial!E315</f>
        <v>0</v>
      </c>
      <c r="C315" s="956">
        <f>IF(IFERROR(VALUE(Dados_GLOBAL_Inicial!F315),0)=0,0,Dados_GLOBAL_Inicial!F315)</f>
        <v>0</v>
      </c>
      <c r="D315" s="830">
        <f>Dados_GLOBAL_Inicial!G315</f>
        <v>0</v>
      </c>
      <c r="E315" s="830" t="str">
        <f>IF(IFERROR(VLOOKUP(F315,Cod_Gde_Itens!$A$1:$B$80,2,FALSE),0)&gt;549,IFERROR(VLOOKUP(F315,Cod_Gde_Itens!$A$1:$B$80,2,FALSE),0),IF(Dados_GLOBAL_Inicial!H315=0,"",Dados_GLOBAL_Inicial!H315))</f>
        <v/>
      </c>
      <c r="F315" s="823">
        <f>Dados_GLOBAL_Inicial!I315</f>
        <v>0</v>
      </c>
      <c r="G315" s="824">
        <f>Dados_GLOBAL_Inicial!J315</f>
        <v>0</v>
      </c>
      <c r="H315" s="454">
        <f>Dados_GLOBAL_Inicial!K315</f>
        <v>0</v>
      </c>
      <c r="I315" s="970">
        <f>SUM('MEDIÇÃO_OBJETO (1)'!I315)</f>
        <v>0</v>
      </c>
      <c r="J315" s="455">
        <f t="shared" si="222"/>
        <v>0</v>
      </c>
      <c r="K315" s="451">
        <f t="shared" si="223"/>
        <v>0</v>
      </c>
      <c r="L315" s="452">
        <f t="shared" si="224"/>
        <v>0</v>
      </c>
      <c r="M315" s="809">
        <f t="shared" si="225"/>
        <v>0</v>
      </c>
      <c r="N315" s="810">
        <f>IF(IFERROR(VALUE(Dados_GLOBAL_Inicial!L315),0)=0,0,Dados_GLOBAL_Inicial!L315)</f>
        <v>0</v>
      </c>
      <c r="O315" s="812">
        <f>SUM('MEDIÇÃO_OBJETO (1)'!O315)</f>
        <v>0</v>
      </c>
      <c r="P315" s="812">
        <f>SUM('MEDIÇÃO_OBJETO (1)'!P315)</f>
        <v>0</v>
      </c>
      <c r="Q315" s="813">
        <f t="shared" si="226"/>
        <v>0</v>
      </c>
      <c r="R315" s="951"/>
      <c r="S315" s="815">
        <f>SUM('MEDIÇÃO_OBJETO (1)'!S315)</f>
        <v>0</v>
      </c>
      <c r="T315" s="815">
        <f>SUM('MEDIÇÃO_OBJETO (1)'!T315)</f>
        <v>0</v>
      </c>
      <c r="V315" s="19"/>
      <c r="W315" s="978">
        <f t="shared" si="227"/>
        <v>0</v>
      </c>
      <c r="X315" s="816">
        <f t="shared" si="228"/>
        <v>0</v>
      </c>
      <c r="Y315" s="816">
        <f t="shared" si="229"/>
        <v>0</v>
      </c>
      <c r="Z315" s="817">
        <f t="shared" si="230"/>
        <v>0</v>
      </c>
      <c r="AB315" s="453">
        <f t="shared" si="217"/>
        <v>0</v>
      </c>
      <c r="AC315" s="14">
        <f t="shared" si="231"/>
        <v>0</v>
      </c>
      <c r="AD315" s="819"/>
      <c r="AE315" s="631">
        <f t="shared" si="218"/>
        <v>0</v>
      </c>
      <c r="AF315" s="818">
        <f>SUM('MEDIÇÃO_OBJETO (1)'!AG315)</f>
        <v>0</v>
      </c>
      <c r="AG315" s="541">
        <f>SUM('MEDIÇÃO_OBJETO (1)'!AH315)</f>
        <v>0</v>
      </c>
      <c r="AH315" s="541">
        <f>SUM('MEDIÇÃO_OBJETO (1)'!AI315)</f>
        <v>0</v>
      </c>
      <c r="AI315" s="541">
        <f>SUM('MEDIÇÃO_OBJETO (1)'!AJ315)</f>
        <v>0</v>
      </c>
      <c r="AJ315" s="541">
        <f>SUM('MEDIÇÃO_OBJETO (1)'!AK315)</f>
        <v>0</v>
      </c>
      <c r="AK315" s="541">
        <f>SUM('MEDIÇÃO_OBJETO (1)'!AL315)</f>
        <v>0</v>
      </c>
      <c r="AL315" s="541">
        <f>SUM('MEDIÇÃO_OBJETO (1)'!AM315)</f>
        <v>0</v>
      </c>
      <c r="AM315" s="541">
        <f>SUM('MEDIÇÃO_OBJETO (1)'!AN315)</f>
        <v>0</v>
      </c>
      <c r="AN315" s="541">
        <f>SUM('MEDIÇÃO_OBJETO (1)'!AO315)</f>
        <v>0</v>
      </c>
      <c r="AO315" s="541">
        <f>SUM('MEDIÇÃO_OBJETO (1)'!AP315)</f>
        <v>0</v>
      </c>
      <c r="AP315" s="541">
        <f>SUM('MEDIÇÃO_OBJETO (1)'!AQ315)</f>
        <v>0</v>
      </c>
      <c r="AQ315" s="541">
        <f>SUM('MEDIÇÃO_OBJETO (1)'!AR315)</f>
        <v>0</v>
      </c>
      <c r="AR315" s="541">
        <f>SUM('MEDIÇÃO_OBJETO (1)'!AS315)</f>
        <v>0</v>
      </c>
      <c r="AS315" s="541">
        <f>SUM('MEDIÇÃO_OBJETO (1)'!AT315)</f>
        <v>0</v>
      </c>
      <c r="AT315" s="541">
        <f>SUM('MEDIÇÃO_OBJETO (1)'!AU315)</f>
        <v>0</v>
      </c>
      <c r="AU315" s="541">
        <f>SUM('MEDIÇÃO_OBJETO (1)'!AV315)</f>
        <v>0</v>
      </c>
      <c r="AV315" s="541">
        <f>SUM('MEDIÇÃO_OBJETO (1)'!AW315)</f>
        <v>0</v>
      </c>
      <c r="AW315" s="541">
        <f>SUM('MEDIÇÃO_OBJETO (1)'!AX315)</f>
        <v>0</v>
      </c>
      <c r="AX315" s="977"/>
      <c r="BN315" s="992">
        <f t="shared" si="232"/>
        <v>0</v>
      </c>
      <c r="BO315" s="538">
        <f t="shared" si="219"/>
        <v>0</v>
      </c>
      <c r="BP315" s="987">
        <f>IF(RESUMO_GLOBAL!$X$53="a",ROUND(AF315*$N315,RESUMO_GLOBAL!$X$54),IF(RESUMO_GLOBAL!$X$53="t",TRUNC(AF315*$N315,RESUMO_GLOBAL!$X$54),AF315*$N315))</f>
        <v>0</v>
      </c>
      <c r="BQ315" s="987">
        <f>IF(RESUMO_GLOBAL!$X$53="a",ROUND(AG315*$N315,RESUMO_GLOBAL!$X$54),IF(RESUMO_GLOBAL!$X$53="t",TRUNC(AG315*$N315,RESUMO_GLOBAL!$X$54),AG315*$N315))</f>
        <v>0</v>
      </c>
      <c r="BR315" s="987">
        <f>IF(RESUMO_GLOBAL!$X$53="a",ROUND(AH315*$N315,RESUMO_GLOBAL!$X$54),IF(RESUMO_GLOBAL!$X$53="t",TRUNC(AH315*$N315,RESUMO_GLOBAL!$X$54),AH315*$N315))</f>
        <v>0</v>
      </c>
      <c r="BS315" s="987">
        <f>IF(RESUMO_GLOBAL!$X$53="a",ROUND(AI315*$N315,RESUMO_GLOBAL!$X$54),IF(RESUMO_GLOBAL!$X$53="t",TRUNC(AI315*$N315,RESUMO_GLOBAL!$X$54),AI315*$N315))</f>
        <v>0</v>
      </c>
      <c r="BT315" s="987">
        <f>IF(RESUMO_GLOBAL!$X$53="a",ROUND(AJ315*$N315,RESUMO_GLOBAL!$X$54),IF(RESUMO_GLOBAL!$X$53="t",TRUNC(AJ315*$N315,RESUMO_GLOBAL!$X$54),AJ315*$N315))</f>
        <v>0</v>
      </c>
      <c r="BU315" s="987">
        <f>IF(RESUMO_GLOBAL!$X$53="a",ROUND(AK315*$N315,RESUMO_GLOBAL!$X$54),IF(RESUMO_GLOBAL!$X$53="t",TRUNC(AK315*$N315,RESUMO_GLOBAL!$X$54),AK315*$N315))</f>
        <v>0</v>
      </c>
      <c r="BV315" s="987">
        <f>IF(RESUMO_GLOBAL!$X$53="a",ROUND(AL315*$N315,RESUMO_GLOBAL!$X$54),IF(RESUMO_GLOBAL!$X$53="t",TRUNC(AL315*$N315,RESUMO_GLOBAL!$X$54),AL315*$N315))</f>
        <v>0</v>
      </c>
      <c r="BW315" s="987">
        <f>IF(RESUMO_GLOBAL!$X$53="a",ROUND(AM315*$N315,RESUMO_GLOBAL!$X$54),IF(RESUMO_GLOBAL!$X$53="t",TRUNC(AM315*$N315,RESUMO_GLOBAL!$X$54),AM315*$N315))</f>
        <v>0</v>
      </c>
      <c r="BX315" s="987">
        <f>IF(RESUMO_GLOBAL!$X$53="a",ROUND(AN315*$N315,RESUMO_GLOBAL!$X$54),IF(RESUMO_GLOBAL!$X$53="t",TRUNC(AN315*$N315,RESUMO_GLOBAL!$X$54),AN315*$N315))</f>
        <v>0</v>
      </c>
      <c r="BY315" s="987">
        <f>IF(RESUMO_GLOBAL!$X$53="a",ROUND(AO315*$N315,RESUMO_GLOBAL!$X$54),IF(RESUMO_GLOBAL!$X$53="t",TRUNC(AO315*$N315,RESUMO_GLOBAL!$X$54),AO315*$N315))</f>
        <v>0</v>
      </c>
      <c r="BZ315" s="987">
        <f>IF(RESUMO_GLOBAL!$X$53="a",ROUND(AP315*$N315,RESUMO_GLOBAL!$X$54),IF(RESUMO_GLOBAL!$X$53="t",TRUNC(AP315*$N315,RESUMO_GLOBAL!$X$54),AP315*$N315))</f>
        <v>0</v>
      </c>
      <c r="CA315" s="987">
        <f>IF(RESUMO_GLOBAL!$X$53="a",ROUND(AQ315*$N315,RESUMO_GLOBAL!$X$54),IF(RESUMO_GLOBAL!$X$53="t",TRUNC(AQ315*$N315,RESUMO_GLOBAL!$X$54),AQ315*$N315))</f>
        <v>0</v>
      </c>
      <c r="CB315" s="987">
        <f>IF(RESUMO_GLOBAL!$X$53="a",ROUND(AR315*$N315,RESUMO_GLOBAL!$X$54),IF(RESUMO_GLOBAL!$X$53="t",TRUNC(AR315*$N315,RESUMO_GLOBAL!$X$54),AR315*$N315))</f>
        <v>0</v>
      </c>
      <c r="CC315" s="987">
        <f>IF(RESUMO_GLOBAL!$X$53="a",ROUND(AS315*$N315,RESUMO_GLOBAL!$X$54),IF(RESUMO_GLOBAL!$X$53="t",TRUNC(AS315*$N315,RESUMO_GLOBAL!$X$54),AS315*$N315))</f>
        <v>0</v>
      </c>
      <c r="CD315" s="987">
        <f>IF(RESUMO_GLOBAL!$X$53="a",ROUND(AT315*$N315,RESUMO_GLOBAL!$X$54),IF(RESUMO_GLOBAL!$X$53="t",TRUNC(AT315*$N315,RESUMO_GLOBAL!$X$54),AT315*$N315))</f>
        <v>0</v>
      </c>
      <c r="CE315" s="987">
        <f>IF(RESUMO_GLOBAL!$X$53="a",ROUND(AU315*$N315,RESUMO_GLOBAL!$X$54),IF(RESUMO_GLOBAL!$X$53="t",TRUNC(AU315*$N315,RESUMO_GLOBAL!$X$54),AU315*$N315))</f>
        <v>0</v>
      </c>
      <c r="CF315" s="987">
        <f>IF(RESUMO_GLOBAL!$X$53="a",ROUND(AV315*$N315,RESUMO_GLOBAL!$X$54),IF(RESUMO_GLOBAL!$X$53="t",TRUNC(AV315*$N315,RESUMO_GLOBAL!$X$54),AV315*$N315))</f>
        <v>0</v>
      </c>
      <c r="CG315" s="987">
        <f>IF(RESUMO_GLOBAL!$X$53="a",ROUND(AW315*$N315,RESUMO_GLOBAL!$X$54),IF(RESUMO_GLOBAL!$X$53="t",TRUNC(AW315*$N315,RESUMO_GLOBAL!$X$54),AW315*$N315))</f>
        <v>0</v>
      </c>
      <c r="CK315" s="59">
        <f t="shared" si="198"/>
        <v>0</v>
      </c>
      <c r="CL315" s="59">
        <f t="shared" si="199"/>
        <v>0</v>
      </c>
      <c r="CM315" s="59">
        <f t="shared" si="200"/>
        <v>0</v>
      </c>
      <c r="CN315" s="59">
        <f t="shared" si="201"/>
        <v>0</v>
      </c>
      <c r="CO315" s="59">
        <f t="shared" si="202"/>
        <v>0</v>
      </c>
      <c r="CP315" s="59">
        <f t="shared" si="203"/>
        <v>0</v>
      </c>
      <c r="CQ315" s="59">
        <f t="shared" si="204"/>
        <v>0</v>
      </c>
      <c r="CR315" s="59">
        <f t="shared" si="205"/>
        <v>0</v>
      </c>
      <c r="CS315" s="59">
        <f t="shared" si="206"/>
        <v>0</v>
      </c>
      <c r="CT315" s="59">
        <f t="shared" si="207"/>
        <v>0</v>
      </c>
      <c r="CU315" s="59">
        <f t="shared" si="208"/>
        <v>0</v>
      </c>
      <c r="CV315" s="59">
        <f t="shared" si="209"/>
        <v>0</v>
      </c>
      <c r="CW315" s="59">
        <f t="shared" si="210"/>
        <v>0</v>
      </c>
      <c r="CX315" s="59">
        <f t="shared" si="211"/>
        <v>0</v>
      </c>
      <c r="CY315" s="59">
        <f t="shared" si="212"/>
        <v>0</v>
      </c>
      <c r="CZ315" s="59">
        <f t="shared" si="213"/>
        <v>0</v>
      </c>
      <c r="DA315" s="59">
        <f t="shared" si="214"/>
        <v>0</v>
      </c>
      <c r="DB315" s="59">
        <f t="shared" si="215"/>
        <v>0</v>
      </c>
      <c r="DE315">
        <f t="shared" si="197"/>
        <v>310</v>
      </c>
      <c r="DF315" t="str">
        <f t="shared" si="216"/>
        <v/>
      </c>
      <c r="DG315" s="59">
        <f>IF($C315&lt;&gt;0,SUM($CK316:CK316),0)</f>
        <v>0</v>
      </c>
      <c r="DH315" s="59">
        <f>IF($C315&lt;&gt;0,SUM($CK316:CL316),0)</f>
        <v>0</v>
      </c>
      <c r="DI315" s="59">
        <f>IF($C315&lt;&gt;0,SUM($CK316:CM316),0)</f>
        <v>0</v>
      </c>
      <c r="DJ315" s="59">
        <f>IF($C315&lt;&gt;0,SUM($CK316:CN316),0)</f>
        <v>0</v>
      </c>
      <c r="DK315" s="59">
        <f>IF($C315&lt;&gt;0,SUM($CK316:CO316),0)</f>
        <v>0</v>
      </c>
      <c r="DL315" s="59">
        <f>IF($C315&lt;&gt;0,SUM($CK316:CP316),0)</f>
        <v>0</v>
      </c>
      <c r="DM315" s="59">
        <f>IF($C315&lt;&gt;0,SUM($CK316:CQ316),0)</f>
        <v>0</v>
      </c>
      <c r="DN315" s="59">
        <f>IF($C315&lt;&gt;0,SUM($CK316:CR316),0)</f>
        <v>0</v>
      </c>
      <c r="DO315" s="59">
        <f>IF($C315&lt;&gt;0,SUM($CK316:CS316),0)</f>
        <v>0</v>
      </c>
      <c r="DP315" s="59">
        <f>IF($C315&lt;&gt;0,SUM($CK316:CT316),0)</f>
        <v>0</v>
      </c>
      <c r="DQ315" s="59">
        <f>IF($C315&lt;&gt;0,SUM($CK316:CU316),0)</f>
        <v>0</v>
      </c>
      <c r="DR315" s="59">
        <f>IF($C315&lt;&gt;0,SUM($CK316:CV316),0)</f>
        <v>0</v>
      </c>
      <c r="DS315" s="59">
        <f>IF($C315&lt;&gt;0,SUM($CK316:CW316),0)</f>
        <v>0</v>
      </c>
      <c r="DT315" s="59">
        <f>IF($C315&lt;&gt;0,SUM($CK316:CX316),0)</f>
        <v>0</v>
      </c>
      <c r="DU315" s="59">
        <f>IF($C315&lt;&gt;0,SUM($CK316:CY316),0)</f>
        <v>0</v>
      </c>
      <c r="DV315" s="59">
        <f>IF($C315&lt;&gt;0,SUM($CK316:CZ316),0)</f>
        <v>0</v>
      </c>
      <c r="DW315" s="59">
        <f>IF($C315&lt;&gt;0,SUM($CK316:DA316),0)</f>
        <v>0</v>
      </c>
      <c r="DX315" s="59">
        <f>IF($C315&lt;&gt;0,SUM($CK316:DB316),0)</f>
        <v>0</v>
      </c>
      <c r="DY315" s="952" t="str">
        <f t="shared" si="220"/>
        <v/>
      </c>
    </row>
    <row r="316" spans="1:129" ht="13.5" hidden="1" thickBot="1">
      <c r="A316" s="3" t="str">
        <f t="shared" si="221"/>
        <v/>
      </c>
      <c r="B316" s="805">
        <f>Dados_GLOBAL_Inicial!E316</f>
        <v>0</v>
      </c>
      <c r="C316" s="956">
        <f>IF(IFERROR(VALUE(Dados_GLOBAL_Inicial!F316),0)=0,0,Dados_GLOBAL_Inicial!F316)</f>
        <v>0</v>
      </c>
      <c r="D316" s="830">
        <f>Dados_GLOBAL_Inicial!G316</f>
        <v>0</v>
      </c>
      <c r="E316" s="830" t="str">
        <f>IF(IFERROR(VLOOKUP(F316,Cod_Gde_Itens!$A$1:$B$80,2,FALSE),0)&gt;549,IFERROR(VLOOKUP(F316,Cod_Gde_Itens!$A$1:$B$80,2,FALSE),0),IF(Dados_GLOBAL_Inicial!H316=0,"",Dados_GLOBAL_Inicial!H316))</f>
        <v/>
      </c>
      <c r="F316" s="823">
        <f>Dados_GLOBAL_Inicial!I316</f>
        <v>0</v>
      </c>
      <c r="G316" s="824">
        <f>Dados_GLOBAL_Inicial!J316</f>
        <v>0</v>
      </c>
      <c r="H316" s="454">
        <f>Dados_GLOBAL_Inicial!K316</f>
        <v>0</v>
      </c>
      <c r="I316" s="970">
        <f>SUM('MEDIÇÃO_OBJETO (1)'!I316)</f>
        <v>0</v>
      </c>
      <c r="J316" s="455">
        <f t="shared" si="222"/>
        <v>0</v>
      </c>
      <c r="K316" s="451">
        <f t="shared" si="223"/>
        <v>0</v>
      </c>
      <c r="L316" s="452">
        <f t="shared" si="224"/>
        <v>0</v>
      </c>
      <c r="M316" s="809">
        <f t="shared" si="225"/>
        <v>0</v>
      </c>
      <c r="N316" s="810">
        <f>IF(IFERROR(VALUE(Dados_GLOBAL_Inicial!L316),0)=0,0,Dados_GLOBAL_Inicial!L316)</f>
        <v>0</v>
      </c>
      <c r="O316" s="812">
        <f>SUM('MEDIÇÃO_OBJETO (1)'!O316)</f>
        <v>0</v>
      </c>
      <c r="P316" s="812">
        <f>SUM('MEDIÇÃO_OBJETO (1)'!P316)</f>
        <v>0</v>
      </c>
      <c r="Q316" s="813">
        <f t="shared" si="226"/>
        <v>0</v>
      </c>
      <c r="R316" s="951"/>
      <c r="S316" s="815">
        <f>SUM('MEDIÇÃO_OBJETO (1)'!S316)</f>
        <v>0</v>
      </c>
      <c r="T316" s="815">
        <f>SUM('MEDIÇÃO_OBJETO (1)'!T316)</f>
        <v>0</v>
      </c>
      <c r="V316" s="19"/>
      <c r="W316" s="978">
        <f t="shared" si="227"/>
        <v>0</v>
      </c>
      <c r="X316" s="816">
        <f t="shared" si="228"/>
        <v>0</v>
      </c>
      <c r="Y316" s="816">
        <f t="shared" si="229"/>
        <v>0</v>
      </c>
      <c r="Z316" s="817">
        <f t="shared" si="230"/>
        <v>0</v>
      </c>
      <c r="AB316" s="453">
        <f t="shared" si="217"/>
        <v>0</v>
      </c>
      <c r="AC316" s="14">
        <f t="shared" si="231"/>
        <v>0</v>
      </c>
      <c r="AD316" s="819"/>
      <c r="AE316" s="631">
        <f t="shared" si="218"/>
        <v>0</v>
      </c>
      <c r="AF316" s="818">
        <f>SUM('MEDIÇÃO_OBJETO (1)'!AG316)</f>
        <v>0</v>
      </c>
      <c r="AG316" s="541">
        <f>SUM('MEDIÇÃO_OBJETO (1)'!AH316)</f>
        <v>0</v>
      </c>
      <c r="AH316" s="541">
        <f>SUM('MEDIÇÃO_OBJETO (1)'!AI316)</f>
        <v>0</v>
      </c>
      <c r="AI316" s="541">
        <f>SUM('MEDIÇÃO_OBJETO (1)'!AJ316)</f>
        <v>0</v>
      </c>
      <c r="AJ316" s="541">
        <f>SUM('MEDIÇÃO_OBJETO (1)'!AK316)</f>
        <v>0</v>
      </c>
      <c r="AK316" s="541">
        <f>SUM('MEDIÇÃO_OBJETO (1)'!AL316)</f>
        <v>0</v>
      </c>
      <c r="AL316" s="541">
        <f>SUM('MEDIÇÃO_OBJETO (1)'!AM316)</f>
        <v>0</v>
      </c>
      <c r="AM316" s="541">
        <f>SUM('MEDIÇÃO_OBJETO (1)'!AN316)</f>
        <v>0</v>
      </c>
      <c r="AN316" s="541">
        <f>SUM('MEDIÇÃO_OBJETO (1)'!AO316)</f>
        <v>0</v>
      </c>
      <c r="AO316" s="541">
        <f>SUM('MEDIÇÃO_OBJETO (1)'!AP316)</f>
        <v>0</v>
      </c>
      <c r="AP316" s="541">
        <f>SUM('MEDIÇÃO_OBJETO (1)'!AQ316)</f>
        <v>0</v>
      </c>
      <c r="AQ316" s="541">
        <f>SUM('MEDIÇÃO_OBJETO (1)'!AR316)</f>
        <v>0</v>
      </c>
      <c r="AR316" s="541">
        <f>SUM('MEDIÇÃO_OBJETO (1)'!AS316)</f>
        <v>0</v>
      </c>
      <c r="AS316" s="541">
        <f>SUM('MEDIÇÃO_OBJETO (1)'!AT316)</f>
        <v>0</v>
      </c>
      <c r="AT316" s="541">
        <f>SUM('MEDIÇÃO_OBJETO (1)'!AU316)</f>
        <v>0</v>
      </c>
      <c r="AU316" s="541">
        <f>SUM('MEDIÇÃO_OBJETO (1)'!AV316)</f>
        <v>0</v>
      </c>
      <c r="AV316" s="541">
        <f>SUM('MEDIÇÃO_OBJETO (1)'!AW316)</f>
        <v>0</v>
      </c>
      <c r="AW316" s="541">
        <f>SUM('MEDIÇÃO_OBJETO (1)'!AX316)</f>
        <v>0</v>
      </c>
      <c r="AX316" s="977"/>
      <c r="BN316" s="992">
        <f t="shared" si="232"/>
        <v>0</v>
      </c>
      <c r="BO316" s="538">
        <f t="shared" si="219"/>
        <v>0</v>
      </c>
      <c r="BP316" s="987">
        <f>IF(RESUMO_GLOBAL!$X$53="a",ROUND(AF316*$N316,RESUMO_GLOBAL!$X$54),IF(RESUMO_GLOBAL!$X$53="t",TRUNC(AF316*$N316,RESUMO_GLOBAL!$X$54),AF316*$N316))</f>
        <v>0</v>
      </c>
      <c r="BQ316" s="987">
        <f>IF(RESUMO_GLOBAL!$X$53="a",ROUND(AG316*$N316,RESUMO_GLOBAL!$X$54),IF(RESUMO_GLOBAL!$X$53="t",TRUNC(AG316*$N316,RESUMO_GLOBAL!$X$54),AG316*$N316))</f>
        <v>0</v>
      </c>
      <c r="BR316" s="987">
        <f>IF(RESUMO_GLOBAL!$X$53="a",ROUND(AH316*$N316,RESUMO_GLOBAL!$X$54),IF(RESUMO_GLOBAL!$X$53="t",TRUNC(AH316*$N316,RESUMO_GLOBAL!$X$54),AH316*$N316))</f>
        <v>0</v>
      </c>
      <c r="BS316" s="987">
        <f>IF(RESUMO_GLOBAL!$X$53="a",ROUND(AI316*$N316,RESUMO_GLOBAL!$X$54),IF(RESUMO_GLOBAL!$X$53="t",TRUNC(AI316*$N316,RESUMO_GLOBAL!$X$54),AI316*$N316))</f>
        <v>0</v>
      </c>
      <c r="BT316" s="987">
        <f>IF(RESUMO_GLOBAL!$X$53="a",ROUND(AJ316*$N316,RESUMO_GLOBAL!$X$54),IF(RESUMO_GLOBAL!$X$53="t",TRUNC(AJ316*$N316,RESUMO_GLOBAL!$X$54),AJ316*$N316))</f>
        <v>0</v>
      </c>
      <c r="BU316" s="987">
        <f>IF(RESUMO_GLOBAL!$X$53="a",ROUND(AK316*$N316,RESUMO_GLOBAL!$X$54),IF(RESUMO_GLOBAL!$X$53="t",TRUNC(AK316*$N316,RESUMO_GLOBAL!$X$54),AK316*$N316))</f>
        <v>0</v>
      </c>
      <c r="BV316" s="987">
        <f>IF(RESUMO_GLOBAL!$X$53="a",ROUND(AL316*$N316,RESUMO_GLOBAL!$X$54),IF(RESUMO_GLOBAL!$X$53="t",TRUNC(AL316*$N316,RESUMO_GLOBAL!$X$54),AL316*$N316))</f>
        <v>0</v>
      </c>
      <c r="BW316" s="987">
        <f>IF(RESUMO_GLOBAL!$X$53="a",ROUND(AM316*$N316,RESUMO_GLOBAL!$X$54),IF(RESUMO_GLOBAL!$X$53="t",TRUNC(AM316*$N316,RESUMO_GLOBAL!$X$54),AM316*$N316))</f>
        <v>0</v>
      </c>
      <c r="BX316" s="987">
        <f>IF(RESUMO_GLOBAL!$X$53="a",ROUND(AN316*$N316,RESUMO_GLOBAL!$X$54),IF(RESUMO_GLOBAL!$X$53="t",TRUNC(AN316*$N316,RESUMO_GLOBAL!$X$54),AN316*$N316))</f>
        <v>0</v>
      </c>
      <c r="BY316" s="987">
        <f>IF(RESUMO_GLOBAL!$X$53="a",ROUND(AO316*$N316,RESUMO_GLOBAL!$X$54),IF(RESUMO_GLOBAL!$X$53="t",TRUNC(AO316*$N316,RESUMO_GLOBAL!$X$54),AO316*$N316))</f>
        <v>0</v>
      </c>
      <c r="BZ316" s="987">
        <f>IF(RESUMO_GLOBAL!$X$53="a",ROUND(AP316*$N316,RESUMO_GLOBAL!$X$54),IF(RESUMO_GLOBAL!$X$53="t",TRUNC(AP316*$N316,RESUMO_GLOBAL!$X$54),AP316*$N316))</f>
        <v>0</v>
      </c>
      <c r="CA316" s="987">
        <f>IF(RESUMO_GLOBAL!$X$53="a",ROUND(AQ316*$N316,RESUMO_GLOBAL!$X$54),IF(RESUMO_GLOBAL!$X$53="t",TRUNC(AQ316*$N316,RESUMO_GLOBAL!$X$54),AQ316*$N316))</f>
        <v>0</v>
      </c>
      <c r="CB316" s="987">
        <f>IF(RESUMO_GLOBAL!$X$53="a",ROUND(AR316*$N316,RESUMO_GLOBAL!$X$54),IF(RESUMO_GLOBAL!$X$53="t",TRUNC(AR316*$N316,RESUMO_GLOBAL!$X$54),AR316*$N316))</f>
        <v>0</v>
      </c>
      <c r="CC316" s="987">
        <f>IF(RESUMO_GLOBAL!$X$53="a",ROUND(AS316*$N316,RESUMO_GLOBAL!$X$54),IF(RESUMO_GLOBAL!$X$53="t",TRUNC(AS316*$N316,RESUMO_GLOBAL!$X$54),AS316*$N316))</f>
        <v>0</v>
      </c>
      <c r="CD316" s="987">
        <f>IF(RESUMO_GLOBAL!$X$53="a",ROUND(AT316*$N316,RESUMO_GLOBAL!$X$54),IF(RESUMO_GLOBAL!$X$53="t",TRUNC(AT316*$N316,RESUMO_GLOBAL!$X$54),AT316*$N316))</f>
        <v>0</v>
      </c>
      <c r="CE316" s="987">
        <f>IF(RESUMO_GLOBAL!$X$53="a",ROUND(AU316*$N316,RESUMO_GLOBAL!$X$54),IF(RESUMO_GLOBAL!$X$53="t",TRUNC(AU316*$N316,RESUMO_GLOBAL!$X$54),AU316*$N316))</f>
        <v>0</v>
      </c>
      <c r="CF316" s="987">
        <f>IF(RESUMO_GLOBAL!$X$53="a",ROUND(AV316*$N316,RESUMO_GLOBAL!$X$54),IF(RESUMO_GLOBAL!$X$53="t",TRUNC(AV316*$N316,RESUMO_GLOBAL!$X$54),AV316*$N316))</f>
        <v>0</v>
      </c>
      <c r="CG316" s="987">
        <f>IF(RESUMO_GLOBAL!$X$53="a",ROUND(AW316*$N316,RESUMO_GLOBAL!$X$54),IF(RESUMO_GLOBAL!$X$53="t",TRUNC(AW316*$N316,RESUMO_GLOBAL!$X$54),AW316*$N316))</f>
        <v>0</v>
      </c>
      <c r="CK316" s="59">
        <f t="shared" si="198"/>
        <v>0</v>
      </c>
      <c r="CL316" s="59">
        <f t="shared" si="199"/>
        <v>0</v>
      </c>
      <c r="CM316" s="59">
        <f t="shared" si="200"/>
        <v>0</v>
      </c>
      <c r="CN316" s="59">
        <f t="shared" si="201"/>
        <v>0</v>
      </c>
      <c r="CO316" s="59">
        <f t="shared" si="202"/>
        <v>0</v>
      </c>
      <c r="CP316" s="59">
        <f t="shared" si="203"/>
        <v>0</v>
      </c>
      <c r="CQ316" s="59">
        <f t="shared" si="204"/>
        <v>0</v>
      </c>
      <c r="CR316" s="59">
        <f t="shared" si="205"/>
        <v>0</v>
      </c>
      <c r="CS316" s="59">
        <f t="shared" si="206"/>
        <v>0</v>
      </c>
      <c r="CT316" s="59">
        <f t="shared" si="207"/>
        <v>0</v>
      </c>
      <c r="CU316" s="59">
        <f t="shared" si="208"/>
        <v>0</v>
      </c>
      <c r="CV316" s="59">
        <f t="shared" si="209"/>
        <v>0</v>
      </c>
      <c r="CW316" s="59">
        <f t="shared" si="210"/>
        <v>0</v>
      </c>
      <c r="CX316" s="59">
        <f t="shared" si="211"/>
        <v>0</v>
      </c>
      <c r="CY316" s="59">
        <f t="shared" si="212"/>
        <v>0</v>
      </c>
      <c r="CZ316" s="59">
        <f t="shared" si="213"/>
        <v>0</v>
      </c>
      <c r="DA316" s="59">
        <f t="shared" si="214"/>
        <v>0</v>
      </c>
      <c r="DB316" s="59">
        <f t="shared" si="215"/>
        <v>0</v>
      </c>
      <c r="DE316">
        <f t="shared" si="197"/>
        <v>311</v>
      </c>
      <c r="DF316" t="str">
        <f t="shared" si="216"/>
        <v/>
      </c>
      <c r="DG316" s="59">
        <f>IF($C316&lt;&gt;0,SUM($CK317:CK317),0)</f>
        <v>0</v>
      </c>
      <c r="DH316" s="59">
        <f>IF($C316&lt;&gt;0,SUM($CK317:CL317),0)</f>
        <v>0</v>
      </c>
      <c r="DI316" s="59">
        <f>IF($C316&lt;&gt;0,SUM($CK317:CM317),0)</f>
        <v>0</v>
      </c>
      <c r="DJ316" s="59">
        <f>IF($C316&lt;&gt;0,SUM($CK317:CN317),0)</f>
        <v>0</v>
      </c>
      <c r="DK316" s="59">
        <f>IF($C316&lt;&gt;0,SUM($CK317:CO317),0)</f>
        <v>0</v>
      </c>
      <c r="DL316" s="59">
        <f>IF($C316&lt;&gt;0,SUM($CK317:CP317),0)</f>
        <v>0</v>
      </c>
      <c r="DM316" s="59">
        <f>IF($C316&lt;&gt;0,SUM($CK317:CQ317),0)</f>
        <v>0</v>
      </c>
      <c r="DN316" s="59">
        <f>IF($C316&lt;&gt;0,SUM($CK317:CR317),0)</f>
        <v>0</v>
      </c>
      <c r="DO316" s="59">
        <f>IF($C316&lt;&gt;0,SUM($CK317:CS317),0)</f>
        <v>0</v>
      </c>
      <c r="DP316" s="59">
        <f>IF($C316&lt;&gt;0,SUM($CK317:CT317),0)</f>
        <v>0</v>
      </c>
      <c r="DQ316" s="59">
        <f>IF($C316&lt;&gt;0,SUM($CK317:CU317),0)</f>
        <v>0</v>
      </c>
      <c r="DR316" s="59">
        <f>IF($C316&lt;&gt;0,SUM($CK317:CV317),0)</f>
        <v>0</v>
      </c>
      <c r="DS316" s="59">
        <f>IF($C316&lt;&gt;0,SUM($CK317:CW317),0)</f>
        <v>0</v>
      </c>
      <c r="DT316" s="59">
        <f>IF($C316&lt;&gt;0,SUM($CK317:CX317),0)</f>
        <v>0</v>
      </c>
      <c r="DU316" s="59">
        <f>IF($C316&lt;&gt;0,SUM($CK317:CY317),0)</f>
        <v>0</v>
      </c>
      <c r="DV316" s="59">
        <f>IF($C316&lt;&gt;0,SUM($CK317:CZ317),0)</f>
        <v>0</v>
      </c>
      <c r="DW316" s="59">
        <f>IF($C316&lt;&gt;0,SUM($CK317:DA317),0)</f>
        <v>0</v>
      </c>
      <c r="DX316" s="59">
        <f>IF($C316&lt;&gt;0,SUM($CK317:DB317),0)</f>
        <v>0</v>
      </c>
      <c r="DY316" s="952" t="str">
        <f t="shared" si="220"/>
        <v/>
      </c>
    </row>
    <row r="317" spans="1:129" ht="13.5" hidden="1" thickBot="1">
      <c r="A317" s="3" t="str">
        <f t="shared" si="221"/>
        <v/>
      </c>
      <c r="B317" s="805">
        <f>Dados_GLOBAL_Inicial!E317</f>
        <v>0</v>
      </c>
      <c r="C317" s="956">
        <f>IF(IFERROR(VALUE(Dados_GLOBAL_Inicial!F317),0)=0,0,Dados_GLOBAL_Inicial!F317)</f>
        <v>0</v>
      </c>
      <c r="D317" s="830">
        <f>Dados_GLOBAL_Inicial!G317</f>
        <v>0</v>
      </c>
      <c r="E317" s="830" t="str">
        <f>IF(IFERROR(VLOOKUP(F317,Cod_Gde_Itens!$A$1:$B$80,2,FALSE),0)&gt;549,IFERROR(VLOOKUP(F317,Cod_Gde_Itens!$A$1:$B$80,2,FALSE),0),IF(Dados_GLOBAL_Inicial!H317=0,"",Dados_GLOBAL_Inicial!H317))</f>
        <v/>
      </c>
      <c r="F317" s="823">
        <f>Dados_GLOBAL_Inicial!I317</f>
        <v>0</v>
      </c>
      <c r="G317" s="824">
        <f>Dados_GLOBAL_Inicial!J317</f>
        <v>0</v>
      </c>
      <c r="H317" s="454">
        <f>Dados_GLOBAL_Inicial!K317</f>
        <v>0</v>
      </c>
      <c r="I317" s="970">
        <f>SUM('MEDIÇÃO_OBJETO (1)'!I317)</f>
        <v>0</v>
      </c>
      <c r="J317" s="455">
        <f t="shared" si="222"/>
        <v>0</v>
      </c>
      <c r="K317" s="451">
        <f t="shared" si="223"/>
        <v>0</v>
      </c>
      <c r="L317" s="452">
        <f t="shared" si="224"/>
        <v>0</v>
      </c>
      <c r="M317" s="809">
        <f t="shared" si="225"/>
        <v>0</v>
      </c>
      <c r="N317" s="810">
        <f>IF(IFERROR(VALUE(Dados_GLOBAL_Inicial!L317),0)=0,0,Dados_GLOBAL_Inicial!L317)</f>
        <v>0</v>
      </c>
      <c r="O317" s="812">
        <f>SUM('MEDIÇÃO_OBJETO (1)'!O317)</f>
        <v>0</v>
      </c>
      <c r="P317" s="812">
        <f>SUM('MEDIÇÃO_OBJETO (1)'!P317)</f>
        <v>0</v>
      </c>
      <c r="Q317" s="813">
        <f t="shared" si="226"/>
        <v>0</v>
      </c>
      <c r="R317" s="951"/>
      <c r="S317" s="815">
        <f>SUM('MEDIÇÃO_OBJETO (1)'!S317)</f>
        <v>0</v>
      </c>
      <c r="T317" s="815">
        <f>SUM('MEDIÇÃO_OBJETO (1)'!T317)</f>
        <v>0</v>
      </c>
      <c r="V317" s="19"/>
      <c r="W317" s="978">
        <f t="shared" si="227"/>
        <v>0</v>
      </c>
      <c r="X317" s="816">
        <f t="shared" si="228"/>
        <v>0</v>
      </c>
      <c r="Y317" s="816">
        <f t="shared" si="229"/>
        <v>0</v>
      </c>
      <c r="Z317" s="817">
        <f t="shared" si="230"/>
        <v>0</v>
      </c>
      <c r="AB317" s="453">
        <f t="shared" si="217"/>
        <v>0</v>
      </c>
      <c r="AC317" s="14">
        <f t="shared" si="231"/>
        <v>0</v>
      </c>
      <c r="AD317" s="819"/>
      <c r="AE317" s="631">
        <f t="shared" si="218"/>
        <v>0</v>
      </c>
      <c r="AF317" s="818">
        <f>SUM('MEDIÇÃO_OBJETO (1)'!AG317)</f>
        <v>0</v>
      </c>
      <c r="AG317" s="541">
        <f>SUM('MEDIÇÃO_OBJETO (1)'!AH317)</f>
        <v>0</v>
      </c>
      <c r="AH317" s="541">
        <f>SUM('MEDIÇÃO_OBJETO (1)'!AI317)</f>
        <v>0</v>
      </c>
      <c r="AI317" s="541">
        <f>SUM('MEDIÇÃO_OBJETO (1)'!AJ317)</f>
        <v>0</v>
      </c>
      <c r="AJ317" s="541">
        <f>SUM('MEDIÇÃO_OBJETO (1)'!AK317)</f>
        <v>0</v>
      </c>
      <c r="AK317" s="541">
        <f>SUM('MEDIÇÃO_OBJETO (1)'!AL317)</f>
        <v>0</v>
      </c>
      <c r="AL317" s="541">
        <f>SUM('MEDIÇÃO_OBJETO (1)'!AM317)</f>
        <v>0</v>
      </c>
      <c r="AM317" s="541">
        <f>SUM('MEDIÇÃO_OBJETO (1)'!AN317)</f>
        <v>0</v>
      </c>
      <c r="AN317" s="541">
        <f>SUM('MEDIÇÃO_OBJETO (1)'!AO317)</f>
        <v>0</v>
      </c>
      <c r="AO317" s="541">
        <f>SUM('MEDIÇÃO_OBJETO (1)'!AP317)</f>
        <v>0</v>
      </c>
      <c r="AP317" s="541">
        <f>SUM('MEDIÇÃO_OBJETO (1)'!AQ317)</f>
        <v>0</v>
      </c>
      <c r="AQ317" s="541">
        <f>SUM('MEDIÇÃO_OBJETO (1)'!AR317)</f>
        <v>0</v>
      </c>
      <c r="AR317" s="541">
        <f>SUM('MEDIÇÃO_OBJETO (1)'!AS317)</f>
        <v>0</v>
      </c>
      <c r="AS317" s="541">
        <f>SUM('MEDIÇÃO_OBJETO (1)'!AT317)</f>
        <v>0</v>
      </c>
      <c r="AT317" s="541">
        <f>SUM('MEDIÇÃO_OBJETO (1)'!AU317)</f>
        <v>0</v>
      </c>
      <c r="AU317" s="541">
        <f>SUM('MEDIÇÃO_OBJETO (1)'!AV317)</f>
        <v>0</v>
      </c>
      <c r="AV317" s="541">
        <f>SUM('MEDIÇÃO_OBJETO (1)'!AW317)</f>
        <v>0</v>
      </c>
      <c r="AW317" s="541">
        <f>SUM('MEDIÇÃO_OBJETO (1)'!AX317)</f>
        <v>0</v>
      </c>
      <c r="AX317" s="977"/>
      <c r="BN317" s="992">
        <f t="shared" si="232"/>
        <v>0</v>
      </c>
      <c r="BO317" s="538">
        <f t="shared" si="219"/>
        <v>0</v>
      </c>
      <c r="BP317" s="987">
        <f>IF(RESUMO_GLOBAL!$X$53="a",ROUND(AF317*$N317,RESUMO_GLOBAL!$X$54),IF(RESUMO_GLOBAL!$X$53="t",TRUNC(AF317*$N317,RESUMO_GLOBAL!$X$54),AF317*$N317))</f>
        <v>0</v>
      </c>
      <c r="BQ317" s="987">
        <f>IF(RESUMO_GLOBAL!$X$53="a",ROUND(AG317*$N317,RESUMO_GLOBAL!$X$54),IF(RESUMO_GLOBAL!$X$53="t",TRUNC(AG317*$N317,RESUMO_GLOBAL!$X$54),AG317*$N317))</f>
        <v>0</v>
      </c>
      <c r="BR317" s="987">
        <f>IF(RESUMO_GLOBAL!$X$53="a",ROUND(AH317*$N317,RESUMO_GLOBAL!$X$54),IF(RESUMO_GLOBAL!$X$53="t",TRUNC(AH317*$N317,RESUMO_GLOBAL!$X$54),AH317*$N317))</f>
        <v>0</v>
      </c>
      <c r="BS317" s="987">
        <f>IF(RESUMO_GLOBAL!$X$53="a",ROUND(AI317*$N317,RESUMO_GLOBAL!$X$54),IF(RESUMO_GLOBAL!$X$53="t",TRUNC(AI317*$N317,RESUMO_GLOBAL!$X$54),AI317*$N317))</f>
        <v>0</v>
      </c>
      <c r="BT317" s="987">
        <f>IF(RESUMO_GLOBAL!$X$53="a",ROUND(AJ317*$N317,RESUMO_GLOBAL!$X$54),IF(RESUMO_GLOBAL!$X$53="t",TRUNC(AJ317*$N317,RESUMO_GLOBAL!$X$54),AJ317*$N317))</f>
        <v>0</v>
      </c>
      <c r="BU317" s="987">
        <f>IF(RESUMO_GLOBAL!$X$53="a",ROUND(AK317*$N317,RESUMO_GLOBAL!$X$54),IF(RESUMO_GLOBAL!$X$53="t",TRUNC(AK317*$N317,RESUMO_GLOBAL!$X$54),AK317*$N317))</f>
        <v>0</v>
      </c>
      <c r="BV317" s="987">
        <f>IF(RESUMO_GLOBAL!$X$53="a",ROUND(AL317*$N317,RESUMO_GLOBAL!$X$54),IF(RESUMO_GLOBAL!$X$53="t",TRUNC(AL317*$N317,RESUMO_GLOBAL!$X$54),AL317*$N317))</f>
        <v>0</v>
      </c>
      <c r="BW317" s="987">
        <f>IF(RESUMO_GLOBAL!$X$53="a",ROUND(AM317*$N317,RESUMO_GLOBAL!$X$54),IF(RESUMO_GLOBAL!$X$53="t",TRUNC(AM317*$N317,RESUMO_GLOBAL!$X$54),AM317*$N317))</f>
        <v>0</v>
      </c>
      <c r="BX317" s="987">
        <f>IF(RESUMO_GLOBAL!$X$53="a",ROUND(AN317*$N317,RESUMO_GLOBAL!$X$54),IF(RESUMO_GLOBAL!$X$53="t",TRUNC(AN317*$N317,RESUMO_GLOBAL!$X$54),AN317*$N317))</f>
        <v>0</v>
      </c>
      <c r="BY317" s="987">
        <f>IF(RESUMO_GLOBAL!$X$53="a",ROUND(AO317*$N317,RESUMO_GLOBAL!$X$54),IF(RESUMO_GLOBAL!$X$53="t",TRUNC(AO317*$N317,RESUMO_GLOBAL!$X$54),AO317*$N317))</f>
        <v>0</v>
      </c>
      <c r="BZ317" s="987">
        <f>IF(RESUMO_GLOBAL!$X$53="a",ROUND(AP317*$N317,RESUMO_GLOBAL!$X$54),IF(RESUMO_GLOBAL!$X$53="t",TRUNC(AP317*$N317,RESUMO_GLOBAL!$X$54),AP317*$N317))</f>
        <v>0</v>
      </c>
      <c r="CA317" s="987">
        <f>IF(RESUMO_GLOBAL!$X$53="a",ROUND(AQ317*$N317,RESUMO_GLOBAL!$X$54),IF(RESUMO_GLOBAL!$X$53="t",TRUNC(AQ317*$N317,RESUMO_GLOBAL!$X$54),AQ317*$N317))</f>
        <v>0</v>
      </c>
      <c r="CB317" s="987">
        <f>IF(RESUMO_GLOBAL!$X$53="a",ROUND(AR317*$N317,RESUMO_GLOBAL!$X$54),IF(RESUMO_GLOBAL!$X$53="t",TRUNC(AR317*$N317,RESUMO_GLOBAL!$X$54),AR317*$N317))</f>
        <v>0</v>
      </c>
      <c r="CC317" s="987">
        <f>IF(RESUMO_GLOBAL!$X$53="a",ROUND(AS317*$N317,RESUMO_GLOBAL!$X$54),IF(RESUMO_GLOBAL!$X$53="t",TRUNC(AS317*$N317,RESUMO_GLOBAL!$X$54),AS317*$N317))</f>
        <v>0</v>
      </c>
      <c r="CD317" s="987">
        <f>IF(RESUMO_GLOBAL!$X$53="a",ROUND(AT317*$N317,RESUMO_GLOBAL!$X$54),IF(RESUMO_GLOBAL!$X$53="t",TRUNC(AT317*$N317,RESUMO_GLOBAL!$X$54),AT317*$N317))</f>
        <v>0</v>
      </c>
      <c r="CE317" s="987">
        <f>IF(RESUMO_GLOBAL!$X$53="a",ROUND(AU317*$N317,RESUMO_GLOBAL!$X$54),IF(RESUMO_GLOBAL!$X$53="t",TRUNC(AU317*$N317,RESUMO_GLOBAL!$X$54),AU317*$N317))</f>
        <v>0</v>
      </c>
      <c r="CF317" s="987">
        <f>IF(RESUMO_GLOBAL!$X$53="a",ROUND(AV317*$N317,RESUMO_GLOBAL!$X$54),IF(RESUMO_GLOBAL!$X$53="t",TRUNC(AV317*$N317,RESUMO_GLOBAL!$X$54),AV317*$N317))</f>
        <v>0</v>
      </c>
      <c r="CG317" s="987">
        <f>IF(RESUMO_GLOBAL!$X$53="a",ROUND(AW317*$N317,RESUMO_GLOBAL!$X$54),IF(RESUMO_GLOBAL!$X$53="t",TRUNC(AW317*$N317,RESUMO_GLOBAL!$X$54),AW317*$N317))</f>
        <v>0</v>
      </c>
      <c r="CK317" s="59">
        <f t="shared" si="198"/>
        <v>0</v>
      </c>
      <c r="CL317" s="59">
        <f t="shared" si="199"/>
        <v>0</v>
      </c>
      <c r="CM317" s="59">
        <f t="shared" si="200"/>
        <v>0</v>
      </c>
      <c r="CN317" s="59">
        <f t="shared" si="201"/>
        <v>0</v>
      </c>
      <c r="CO317" s="59">
        <f t="shared" si="202"/>
        <v>0</v>
      </c>
      <c r="CP317" s="59">
        <f t="shared" si="203"/>
        <v>0</v>
      </c>
      <c r="CQ317" s="59">
        <f t="shared" si="204"/>
        <v>0</v>
      </c>
      <c r="CR317" s="59">
        <f t="shared" si="205"/>
        <v>0</v>
      </c>
      <c r="CS317" s="59">
        <f t="shared" si="206"/>
        <v>0</v>
      </c>
      <c r="CT317" s="59">
        <f t="shared" si="207"/>
        <v>0</v>
      </c>
      <c r="CU317" s="59">
        <f t="shared" si="208"/>
        <v>0</v>
      </c>
      <c r="CV317" s="59">
        <f t="shared" si="209"/>
        <v>0</v>
      </c>
      <c r="CW317" s="59">
        <f t="shared" si="210"/>
        <v>0</v>
      </c>
      <c r="CX317" s="59">
        <f t="shared" si="211"/>
        <v>0</v>
      </c>
      <c r="CY317" s="59">
        <f t="shared" si="212"/>
        <v>0</v>
      </c>
      <c r="CZ317" s="59">
        <f t="shared" si="213"/>
        <v>0</v>
      </c>
      <c r="DA317" s="59">
        <f t="shared" si="214"/>
        <v>0</v>
      </c>
      <c r="DB317" s="59">
        <f t="shared" si="215"/>
        <v>0</v>
      </c>
      <c r="DE317">
        <f t="shared" si="197"/>
        <v>312</v>
      </c>
      <c r="DF317" t="str">
        <f t="shared" si="216"/>
        <v/>
      </c>
      <c r="DG317" s="59">
        <f>IF($C317&lt;&gt;0,SUM($CK318:CK318),0)</f>
        <v>0</v>
      </c>
      <c r="DH317" s="59">
        <f>IF($C317&lt;&gt;0,SUM($CK318:CL318),0)</f>
        <v>0</v>
      </c>
      <c r="DI317" s="59">
        <f>IF($C317&lt;&gt;0,SUM($CK318:CM318),0)</f>
        <v>0</v>
      </c>
      <c r="DJ317" s="59">
        <f>IF($C317&lt;&gt;0,SUM($CK318:CN318),0)</f>
        <v>0</v>
      </c>
      <c r="DK317" s="59">
        <f>IF($C317&lt;&gt;0,SUM($CK318:CO318),0)</f>
        <v>0</v>
      </c>
      <c r="DL317" s="59">
        <f>IF($C317&lt;&gt;0,SUM($CK318:CP318),0)</f>
        <v>0</v>
      </c>
      <c r="DM317" s="59">
        <f>IF($C317&lt;&gt;0,SUM($CK318:CQ318),0)</f>
        <v>0</v>
      </c>
      <c r="DN317" s="59">
        <f>IF($C317&lt;&gt;0,SUM($CK318:CR318),0)</f>
        <v>0</v>
      </c>
      <c r="DO317" s="59">
        <f>IF($C317&lt;&gt;0,SUM($CK318:CS318),0)</f>
        <v>0</v>
      </c>
      <c r="DP317" s="59">
        <f>IF($C317&lt;&gt;0,SUM($CK318:CT318),0)</f>
        <v>0</v>
      </c>
      <c r="DQ317" s="59">
        <f>IF($C317&lt;&gt;0,SUM($CK318:CU318),0)</f>
        <v>0</v>
      </c>
      <c r="DR317" s="59">
        <f>IF($C317&lt;&gt;0,SUM($CK318:CV318),0)</f>
        <v>0</v>
      </c>
      <c r="DS317" s="59">
        <f>IF($C317&lt;&gt;0,SUM($CK318:CW318),0)</f>
        <v>0</v>
      </c>
      <c r="DT317" s="59">
        <f>IF($C317&lt;&gt;0,SUM($CK318:CX318),0)</f>
        <v>0</v>
      </c>
      <c r="DU317" s="59">
        <f>IF($C317&lt;&gt;0,SUM($CK318:CY318),0)</f>
        <v>0</v>
      </c>
      <c r="DV317" s="59">
        <f>IF($C317&lt;&gt;0,SUM($CK318:CZ318),0)</f>
        <v>0</v>
      </c>
      <c r="DW317" s="59">
        <f>IF($C317&lt;&gt;0,SUM($CK318:DA318),0)</f>
        <v>0</v>
      </c>
      <c r="DX317" s="59">
        <f>IF($C317&lt;&gt;0,SUM($CK318:DB318),0)</f>
        <v>0</v>
      </c>
      <c r="DY317" s="952" t="str">
        <f t="shared" si="220"/>
        <v/>
      </c>
    </row>
    <row r="318" spans="1:129" ht="13.5" hidden="1" thickBot="1">
      <c r="A318" s="3" t="str">
        <f t="shared" si="221"/>
        <v/>
      </c>
      <c r="B318" s="805">
        <f>Dados_GLOBAL_Inicial!E318</f>
        <v>0</v>
      </c>
      <c r="C318" s="956">
        <f>IF(IFERROR(VALUE(Dados_GLOBAL_Inicial!F318),0)=0,0,Dados_GLOBAL_Inicial!F318)</f>
        <v>0</v>
      </c>
      <c r="D318" s="830">
        <f>Dados_GLOBAL_Inicial!G318</f>
        <v>0</v>
      </c>
      <c r="E318" s="830" t="str">
        <f>IF(IFERROR(VLOOKUP(F318,Cod_Gde_Itens!$A$1:$B$80,2,FALSE),0)&gt;549,IFERROR(VLOOKUP(F318,Cod_Gde_Itens!$A$1:$B$80,2,FALSE),0),IF(Dados_GLOBAL_Inicial!H318=0,"",Dados_GLOBAL_Inicial!H318))</f>
        <v/>
      </c>
      <c r="F318" s="823">
        <f>Dados_GLOBAL_Inicial!I318</f>
        <v>0</v>
      </c>
      <c r="G318" s="824">
        <f>Dados_GLOBAL_Inicial!J318</f>
        <v>0</v>
      </c>
      <c r="H318" s="454">
        <f>Dados_GLOBAL_Inicial!K318</f>
        <v>0</v>
      </c>
      <c r="I318" s="970">
        <f>SUM('MEDIÇÃO_OBJETO (1)'!I318)</f>
        <v>0</v>
      </c>
      <c r="J318" s="455">
        <f t="shared" si="222"/>
        <v>0</v>
      </c>
      <c r="K318" s="451">
        <f t="shared" si="223"/>
        <v>0</v>
      </c>
      <c r="L318" s="452">
        <f t="shared" si="224"/>
        <v>0</v>
      </c>
      <c r="M318" s="809">
        <f t="shared" si="225"/>
        <v>0</v>
      </c>
      <c r="N318" s="810">
        <f>IF(IFERROR(VALUE(Dados_GLOBAL_Inicial!L318),0)=0,0,Dados_GLOBAL_Inicial!L318)</f>
        <v>0</v>
      </c>
      <c r="O318" s="812">
        <f>SUM('MEDIÇÃO_OBJETO (1)'!O318)</f>
        <v>0</v>
      </c>
      <c r="P318" s="812">
        <f>SUM('MEDIÇÃO_OBJETO (1)'!P318)</f>
        <v>0</v>
      </c>
      <c r="Q318" s="813">
        <f t="shared" si="226"/>
        <v>0</v>
      </c>
      <c r="R318" s="951"/>
      <c r="S318" s="815">
        <f>SUM('MEDIÇÃO_OBJETO (1)'!S318)</f>
        <v>0</v>
      </c>
      <c r="T318" s="815">
        <f>SUM('MEDIÇÃO_OBJETO (1)'!T318)</f>
        <v>0</v>
      </c>
      <c r="V318" s="19"/>
      <c r="W318" s="978">
        <f t="shared" si="227"/>
        <v>0</v>
      </c>
      <c r="X318" s="816">
        <f t="shared" si="228"/>
        <v>0</v>
      </c>
      <c r="Y318" s="816">
        <f t="shared" si="229"/>
        <v>0</v>
      </c>
      <c r="Z318" s="817">
        <f t="shared" si="230"/>
        <v>0</v>
      </c>
      <c r="AB318" s="453">
        <f t="shared" si="217"/>
        <v>0</v>
      </c>
      <c r="AC318" s="14">
        <f t="shared" si="231"/>
        <v>0</v>
      </c>
      <c r="AD318" s="819"/>
      <c r="AE318" s="631">
        <f t="shared" si="218"/>
        <v>0</v>
      </c>
      <c r="AF318" s="818">
        <f>SUM('MEDIÇÃO_OBJETO (1)'!AG318)</f>
        <v>0</v>
      </c>
      <c r="AG318" s="541">
        <f>SUM('MEDIÇÃO_OBJETO (1)'!AH318)</f>
        <v>0</v>
      </c>
      <c r="AH318" s="541">
        <f>SUM('MEDIÇÃO_OBJETO (1)'!AI318)</f>
        <v>0</v>
      </c>
      <c r="AI318" s="541">
        <f>SUM('MEDIÇÃO_OBJETO (1)'!AJ318)</f>
        <v>0</v>
      </c>
      <c r="AJ318" s="541">
        <f>SUM('MEDIÇÃO_OBJETO (1)'!AK318)</f>
        <v>0</v>
      </c>
      <c r="AK318" s="541">
        <f>SUM('MEDIÇÃO_OBJETO (1)'!AL318)</f>
        <v>0</v>
      </c>
      <c r="AL318" s="541">
        <f>SUM('MEDIÇÃO_OBJETO (1)'!AM318)</f>
        <v>0</v>
      </c>
      <c r="AM318" s="541">
        <f>SUM('MEDIÇÃO_OBJETO (1)'!AN318)</f>
        <v>0</v>
      </c>
      <c r="AN318" s="541">
        <f>SUM('MEDIÇÃO_OBJETO (1)'!AO318)</f>
        <v>0</v>
      </c>
      <c r="AO318" s="541">
        <f>SUM('MEDIÇÃO_OBJETO (1)'!AP318)</f>
        <v>0</v>
      </c>
      <c r="AP318" s="541">
        <f>SUM('MEDIÇÃO_OBJETO (1)'!AQ318)</f>
        <v>0</v>
      </c>
      <c r="AQ318" s="541">
        <f>SUM('MEDIÇÃO_OBJETO (1)'!AR318)</f>
        <v>0</v>
      </c>
      <c r="AR318" s="541">
        <f>SUM('MEDIÇÃO_OBJETO (1)'!AS318)</f>
        <v>0</v>
      </c>
      <c r="AS318" s="541">
        <f>SUM('MEDIÇÃO_OBJETO (1)'!AT318)</f>
        <v>0</v>
      </c>
      <c r="AT318" s="541">
        <f>SUM('MEDIÇÃO_OBJETO (1)'!AU318)</f>
        <v>0</v>
      </c>
      <c r="AU318" s="541">
        <f>SUM('MEDIÇÃO_OBJETO (1)'!AV318)</f>
        <v>0</v>
      </c>
      <c r="AV318" s="541">
        <f>SUM('MEDIÇÃO_OBJETO (1)'!AW318)</f>
        <v>0</v>
      </c>
      <c r="AW318" s="541">
        <f>SUM('MEDIÇÃO_OBJETO (1)'!AX318)</f>
        <v>0</v>
      </c>
      <c r="AX318" s="977"/>
      <c r="BN318" s="992">
        <f t="shared" si="232"/>
        <v>0</v>
      </c>
      <c r="BO318" s="538">
        <f t="shared" si="219"/>
        <v>0</v>
      </c>
      <c r="BP318" s="987">
        <f>IF(RESUMO_GLOBAL!$X$53="a",ROUND(AF318*$N318,RESUMO_GLOBAL!$X$54),IF(RESUMO_GLOBAL!$X$53="t",TRUNC(AF318*$N318,RESUMO_GLOBAL!$X$54),AF318*$N318))</f>
        <v>0</v>
      </c>
      <c r="BQ318" s="987">
        <f>IF(RESUMO_GLOBAL!$X$53="a",ROUND(AG318*$N318,RESUMO_GLOBAL!$X$54),IF(RESUMO_GLOBAL!$X$53="t",TRUNC(AG318*$N318,RESUMO_GLOBAL!$X$54),AG318*$N318))</f>
        <v>0</v>
      </c>
      <c r="BR318" s="987">
        <f>IF(RESUMO_GLOBAL!$X$53="a",ROUND(AH318*$N318,RESUMO_GLOBAL!$X$54),IF(RESUMO_GLOBAL!$X$53="t",TRUNC(AH318*$N318,RESUMO_GLOBAL!$X$54),AH318*$N318))</f>
        <v>0</v>
      </c>
      <c r="BS318" s="987">
        <f>IF(RESUMO_GLOBAL!$X$53="a",ROUND(AI318*$N318,RESUMO_GLOBAL!$X$54),IF(RESUMO_GLOBAL!$X$53="t",TRUNC(AI318*$N318,RESUMO_GLOBAL!$X$54),AI318*$N318))</f>
        <v>0</v>
      </c>
      <c r="BT318" s="987">
        <f>IF(RESUMO_GLOBAL!$X$53="a",ROUND(AJ318*$N318,RESUMO_GLOBAL!$X$54),IF(RESUMO_GLOBAL!$X$53="t",TRUNC(AJ318*$N318,RESUMO_GLOBAL!$X$54),AJ318*$N318))</f>
        <v>0</v>
      </c>
      <c r="BU318" s="987">
        <f>IF(RESUMO_GLOBAL!$X$53="a",ROUND(AK318*$N318,RESUMO_GLOBAL!$X$54),IF(RESUMO_GLOBAL!$X$53="t",TRUNC(AK318*$N318,RESUMO_GLOBAL!$X$54),AK318*$N318))</f>
        <v>0</v>
      </c>
      <c r="BV318" s="987">
        <f>IF(RESUMO_GLOBAL!$X$53="a",ROUND(AL318*$N318,RESUMO_GLOBAL!$X$54),IF(RESUMO_GLOBAL!$X$53="t",TRUNC(AL318*$N318,RESUMO_GLOBAL!$X$54),AL318*$N318))</f>
        <v>0</v>
      </c>
      <c r="BW318" s="987">
        <f>IF(RESUMO_GLOBAL!$X$53="a",ROUND(AM318*$N318,RESUMO_GLOBAL!$X$54),IF(RESUMO_GLOBAL!$X$53="t",TRUNC(AM318*$N318,RESUMO_GLOBAL!$X$54),AM318*$N318))</f>
        <v>0</v>
      </c>
      <c r="BX318" s="987">
        <f>IF(RESUMO_GLOBAL!$X$53="a",ROUND(AN318*$N318,RESUMO_GLOBAL!$X$54),IF(RESUMO_GLOBAL!$X$53="t",TRUNC(AN318*$N318,RESUMO_GLOBAL!$X$54),AN318*$N318))</f>
        <v>0</v>
      </c>
      <c r="BY318" s="987">
        <f>IF(RESUMO_GLOBAL!$X$53="a",ROUND(AO318*$N318,RESUMO_GLOBAL!$X$54),IF(RESUMO_GLOBAL!$X$53="t",TRUNC(AO318*$N318,RESUMO_GLOBAL!$X$54),AO318*$N318))</f>
        <v>0</v>
      </c>
      <c r="BZ318" s="987">
        <f>IF(RESUMO_GLOBAL!$X$53="a",ROUND(AP318*$N318,RESUMO_GLOBAL!$X$54),IF(RESUMO_GLOBAL!$X$53="t",TRUNC(AP318*$N318,RESUMO_GLOBAL!$X$54),AP318*$N318))</f>
        <v>0</v>
      </c>
      <c r="CA318" s="987">
        <f>IF(RESUMO_GLOBAL!$X$53="a",ROUND(AQ318*$N318,RESUMO_GLOBAL!$X$54),IF(RESUMO_GLOBAL!$X$53="t",TRUNC(AQ318*$N318,RESUMO_GLOBAL!$X$54),AQ318*$N318))</f>
        <v>0</v>
      </c>
      <c r="CB318" s="987">
        <f>IF(RESUMO_GLOBAL!$X$53="a",ROUND(AR318*$N318,RESUMO_GLOBAL!$X$54),IF(RESUMO_GLOBAL!$X$53="t",TRUNC(AR318*$N318,RESUMO_GLOBAL!$X$54),AR318*$N318))</f>
        <v>0</v>
      </c>
      <c r="CC318" s="987">
        <f>IF(RESUMO_GLOBAL!$X$53="a",ROUND(AS318*$N318,RESUMO_GLOBAL!$X$54),IF(RESUMO_GLOBAL!$X$53="t",TRUNC(AS318*$N318,RESUMO_GLOBAL!$X$54),AS318*$N318))</f>
        <v>0</v>
      </c>
      <c r="CD318" s="987">
        <f>IF(RESUMO_GLOBAL!$X$53="a",ROUND(AT318*$N318,RESUMO_GLOBAL!$X$54),IF(RESUMO_GLOBAL!$X$53="t",TRUNC(AT318*$N318,RESUMO_GLOBAL!$X$54),AT318*$N318))</f>
        <v>0</v>
      </c>
      <c r="CE318" s="987">
        <f>IF(RESUMO_GLOBAL!$X$53="a",ROUND(AU318*$N318,RESUMO_GLOBAL!$X$54),IF(RESUMO_GLOBAL!$X$53="t",TRUNC(AU318*$N318,RESUMO_GLOBAL!$X$54),AU318*$N318))</f>
        <v>0</v>
      </c>
      <c r="CF318" s="987">
        <f>IF(RESUMO_GLOBAL!$X$53="a",ROUND(AV318*$N318,RESUMO_GLOBAL!$X$54),IF(RESUMO_GLOBAL!$X$53="t",TRUNC(AV318*$N318,RESUMO_GLOBAL!$X$54),AV318*$N318))</f>
        <v>0</v>
      </c>
      <c r="CG318" s="987">
        <f>IF(RESUMO_GLOBAL!$X$53="a",ROUND(AW318*$N318,RESUMO_GLOBAL!$X$54),IF(RESUMO_GLOBAL!$X$53="t",TRUNC(AW318*$N318,RESUMO_GLOBAL!$X$54),AW318*$N318))</f>
        <v>0</v>
      </c>
      <c r="CK318" s="59">
        <f t="shared" si="198"/>
        <v>0</v>
      </c>
      <c r="CL318" s="59">
        <f t="shared" si="199"/>
        <v>0</v>
      </c>
      <c r="CM318" s="59">
        <f t="shared" si="200"/>
        <v>0</v>
      </c>
      <c r="CN318" s="59">
        <f t="shared" si="201"/>
        <v>0</v>
      </c>
      <c r="CO318" s="59">
        <f t="shared" si="202"/>
        <v>0</v>
      </c>
      <c r="CP318" s="59">
        <f t="shared" si="203"/>
        <v>0</v>
      </c>
      <c r="CQ318" s="59">
        <f t="shared" si="204"/>
        <v>0</v>
      </c>
      <c r="CR318" s="59">
        <f t="shared" si="205"/>
        <v>0</v>
      </c>
      <c r="CS318" s="59">
        <f t="shared" si="206"/>
        <v>0</v>
      </c>
      <c r="CT318" s="59">
        <f t="shared" si="207"/>
        <v>0</v>
      </c>
      <c r="CU318" s="59">
        <f t="shared" si="208"/>
        <v>0</v>
      </c>
      <c r="CV318" s="59">
        <f t="shared" si="209"/>
        <v>0</v>
      </c>
      <c r="CW318" s="59">
        <f t="shared" si="210"/>
        <v>0</v>
      </c>
      <c r="CX318" s="59">
        <f t="shared" si="211"/>
        <v>0</v>
      </c>
      <c r="CY318" s="59">
        <f t="shared" si="212"/>
        <v>0</v>
      </c>
      <c r="CZ318" s="59">
        <f t="shared" si="213"/>
        <v>0</v>
      </c>
      <c r="DA318" s="59">
        <f t="shared" si="214"/>
        <v>0</v>
      </c>
      <c r="DB318" s="59">
        <f t="shared" si="215"/>
        <v>0</v>
      </c>
      <c r="DE318">
        <f t="shared" si="197"/>
        <v>313</v>
      </c>
      <c r="DF318" t="str">
        <f t="shared" si="216"/>
        <v/>
      </c>
      <c r="DG318" s="59">
        <f>IF($C318&lt;&gt;0,SUM($CK319:CK319),0)</f>
        <v>0</v>
      </c>
      <c r="DH318" s="59">
        <f>IF($C318&lt;&gt;0,SUM($CK319:CL319),0)</f>
        <v>0</v>
      </c>
      <c r="DI318" s="59">
        <f>IF($C318&lt;&gt;0,SUM($CK319:CM319),0)</f>
        <v>0</v>
      </c>
      <c r="DJ318" s="59">
        <f>IF($C318&lt;&gt;0,SUM($CK319:CN319),0)</f>
        <v>0</v>
      </c>
      <c r="DK318" s="59">
        <f>IF($C318&lt;&gt;0,SUM($CK319:CO319),0)</f>
        <v>0</v>
      </c>
      <c r="DL318" s="59">
        <f>IF($C318&lt;&gt;0,SUM($CK319:CP319),0)</f>
        <v>0</v>
      </c>
      <c r="DM318" s="59">
        <f>IF($C318&lt;&gt;0,SUM($CK319:CQ319),0)</f>
        <v>0</v>
      </c>
      <c r="DN318" s="59">
        <f>IF($C318&lt;&gt;0,SUM($CK319:CR319),0)</f>
        <v>0</v>
      </c>
      <c r="DO318" s="59">
        <f>IF($C318&lt;&gt;0,SUM($CK319:CS319),0)</f>
        <v>0</v>
      </c>
      <c r="DP318" s="59">
        <f>IF($C318&lt;&gt;0,SUM($CK319:CT319),0)</f>
        <v>0</v>
      </c>
      <c r="DQ318" s="59">
        <f>IF($C318&lt;&gt;0,SUM($CK319:CU319),0)</f>
        <v>0</v>
      </c>
      <c r="DR318" s="59">
        <f>IF($C318&lt;&gt;0,SUM($CK319:CV319),0)</f>
        <v>0</v>
      </c>
      <c r="DS318" s="59">
        <f>IF($C318&lt;&gt;0,SUM($CK319:CW319),0)</f>
        <v>0</v>
      </c>
      <c r="DT318" s="59">
        <f>IF($C318&lt;&gt;0,SUM($CK319:CX319),0)</f>
        <v>0</v>
      </c>
      <c r="DU318" s="59">
        <f>IF($C318&lt;&gt;0,SUM($CK319:CY319),0)</f>
        <v>0</v>
      </c>
      <c r="DV318" s="59">
        <f>IF($C318&lt;&gt;0,SUM($CK319:CZ319),0)</f>
        <v>0</v>
      </c>
      <c r="DW318" s="59">
        <f>IF($C318&lt;&gt;0,SUM($CK319:DA319),0)</f>
        <v>0</v>
      </c>
      <c r="DX318" s="59">
        <f>IF($C318&lt;&gt;0,SUM($CK319:DB319),0)</f>
        <v>0</v>
      </c>
      <c r="DY318" s="952" t="str">
        <f t="shared" si="220"/>
        <v/>
      </c>
    </row>
    <row r="319" spans="1:129" ht="13.5" hidden="1" thickBot="1">
      <c r="A319" s="3" t="str">
        <f t="shared" si="221"/>
        <v/>
      </c>
      <c r="B319" s="805">
        <f>Dados_GLOBAL_Inicial!E319</f>
        <v>0</v>
      </c>
      <c r="C319" s="956">
        <f>IF(IFERROR(VALUE(Dados_GLOBAL_Inicial!F319),0)=0,0,Dados_GLOBAL_Inicial!F319)</f>
        <v>0</v>
      </c>
      <c r="D319" s="830">
        <f>Dados_GLOBAL_Inicial!G319</f>
        <v>0</v>
      </c>
      <c r="E319" s="830" t="str">
        <f>IF(IFERROR(VLOOKUP(F319,Cod_Gde_Itens!$A$1:$B$80,2,FALSE),0)&gt;549,IFERROR(VLOOKUP(F319,Cod_Gde_Itens!$A$1:$B$80,2,FALSE),0),IF(Dados_GLOBAL_Inicial!H319=0,"",Dados_GLOBAL_Inicial!H319))</f>
        <v/>
      </c>
      <c r="F319" s="823">
        <f>Dados_GLOBAL_Inicial!I319</f>
        <v>0</v>
      </c>
      <c r="G319" s="824">
        <f>Dados_GLOBAL_Inicial!J319</f>
        <v>0</v>
      </c>
      <c r="H319" s="454">
        <f>Dados_GLOBAL_Inicial!K319</f>
        <v>0</v>
      </c>
      <c r="I319" s="970">
        <f>SUM('MEDIÇÃO_OBJETO (1)'!I319)</f>
        <v>0</v>
      </c>
      <c r="J319" s="455">
        <f t="shared" si="222"/>
        <v>0</v>
      </c>
      <c r="K319" s="451">
        <f t="shared" si="223"/>
        <v>0</v>
      </c>
      <c r="L319" s="452">
        <f t="shared" si="224"/>
        <v>0</v>
      </c>
      <c r="M319" s="809">
        <f t="shared" si="225"/>
        <v>0</v>
      </c>
      <c r="N319" s="810">
        <f>IF(IFERROR(VALUE(Dados_GLOBAL_Inicial!L319),0)=0,0,Dados_GLOBAL_Inicial!L319)</f>
        <v>0</v>
      </c>
      <c r="O319" s="812">
        <f>SUM('MEDIÇÃO_OBJETO (1)'!O319)</f>
        <v>0</v>
      </c>
      <c r="P319" s="812">
        <f>SUM('MEDIÇÃO_OBJETO (1)'!P319)</f>
        <v>0</v>
      </c>
      <c r="Q319" s="813">
        <f t="shared" si="226"/>
        <v>0</v>
      </c>
      <c r="R319" s="951"/>
      <c r="S319" s="815">
        <f>SUM('MEDIÇÃO_OBJETO (1)'!S319)</f>
        <v>0</v>
      </c>
      <c r="T319" s="815">
        <f>SUM('MEDIÇÃO_OBJETO (1)'!T319)</f>
        <v>0</v>
      </c>
      <c r="V319" s="19"/>
      <c r="W319" s="978">
        <f t="shared" si="227"/>
        <v>0</v>
      </c>
      <c r="X319" s="816">
        <f t="shared" si="228"/>
        <v>0</v>
      </c>
      <c r="Y319" s="816">
        <f t="shared" si="229"/>
        <v>0</v>
      </c>
      <c r="Z319" s="817">
        <f t="shared" si="230"/>
        <v>0</v>
      </c>
      <c r="AB319" s="453">
        <f t="shared" si="217"/>
        <v>0</v>
      </c>
      <c r="AC319" s="14">
        <f t="shared" si="231"/>
        <v>0</v>
      </c>
      <c r="AD319" s="819"/>
      <c r="AE319" s="631">
        <f t="shared" si="218"/>
        <v>0</v>
      </c>
      <c r="AF319" s="818">
        <f>SUM('MEDIÇÃO_OBJETO (1)'!AG319)</f>
        <v>0</v>
      </c>
      <c r="AG319" s="541">
        <f>SUM('MEDIÇÃO_OBJETO (1)'!AH319)</f>
        <v>0</v>
      </c>
      <c r="AH319" s="541">
        <f>SUM('MEDIÇÃO_OBJETO (1)'!AI319)</f>
        <v>0</v>
      </c>
      <c r="AI319" s="541">
        <f>SUM('MEDIÇÃO_OBJETO (1)'!AJ319)</f>
        <v>0</v>
      </c>
      <c r="AJ319" s="541">
        <f>SUM('MEDIÇÃO_OBJETO (1)'!AK319)</f>
        <v>0</v>
      </c>
      <c r="AK319" s="541">
        <f>SUM('MEDIÇÃO_OBJETO (1)'!AL319)</f>
        <v>0</v>
      </c>
      <c r="AL319" s="541">
        <f>SUM('MEDIÇÃO_OBJETO (1)'!AM319)</f>
        <v>0</v>
      </c>
      <c r="AM319" s="541">
        <f>SUM('MEDIÇÃO_OBJETO (1)'!AN319)</f>
        <v>0</v>
      </c>
      <c r="AN319" s="541">
        <f>SUM('MEDIÇÃO_OBJETO (1)'!AO319)</f>
        <v>0</v>
      </c>
      <c r="AO319" s="541">
        <f>SUM('MEDIÇÃO_OBJETO (1)'!AP319)</f>
        <v>0</v>
      </c>
      <c r="AP319" s="541">
        <f>SUM('MEDIÇÃO_OBJETO (1)'!AQ319)</f>
        <v>0</v>
      </c>
      <c r="AQ319" s="541">
        <f>SUM('MEDIÇÃO_OBJETO (1)'!AR319)</f>
        <v>0</v>
      </c>
      <c r="AR319" s="541">
        <f>SUM('MEDIÇÃO_OBJETO (1)'!AS319)</f>
        <v>0</v>
      </c>
      <c r="AS319" s="541">
        <f>SUM('MEDIÇÃO_OBJETO (1)'!AT319)</f>
        <v>0</v>
      </c>
      <c r="AT319" s="541">
        <f>SUM('MEDIÇÃO_OBJETO (1)'!AU319)</f>
        <v>0</v>
      </c>
      <c r="AU319" s="541">
        <f>SUM('MEDIÇÃO_OBJETO (1)'!AV319)</f>
        <v>0</v>
      </c>
      <c r="AV319" s="541">
        <f>SUM('MEDIÇÃO_OBJETO (1)'!AW319)</f>
        <v>0</v>
      </c>
      <c r="AW319" s="541">
        <f>SUM('MEDIÇÃO_OBJETO (1)'!AX319)</f>
        <v>0</v>
      </c>
      <c r="AX319" s="977"/>
      <c r="BN319" s="992">
        <f t="shared" si="232"/>
        <v>0</v>
      </c>
      <c r="BO319" s="538">
        <f t="shared" si="219"/>
        <v>0</v>
      </c>
      <c r="BP319" s="987">
        <f>IF(RESUMO_GLOBAL!$X$53="a",ROUND(AF319*$N319,RESUMO_GLOBAL!$X$54),IF(RESUMO_GLOBAL!$X$53="t",TRUNC(AF319*$N319,RESUMO_GLOBAL!$X$54),AF319*$N319))</f>
        <v>0</v>
      </c>
      <c r="BQ319" s="987">
        <f>IF(RESUMO_GLOBAL!$X$53="a",ROUND(AG319*$N319,RESUMO_GLOBAL!$X$54),IF(RESUMO_GLOBAL!$X$53="t",TRUNC(AG319*$N319,RESUMO_GLOBAL!$X$54),AG319*$N319))</f>
        <v>0</v>
      </c>
      <c r="BR319" s="987">
        <f>IF(RESUMO_GLOBAL!$X$53="a",ROUND(AH319*$N319,RESUMO_GLOBAL!$X$54),IF(RESUMO_GLOBAL!$X$53="t",TRUNC(AH319*$N319,RESUMO_GLOBAL!$X$54),AH319*$N319))</f>
        <v>0</v>
      </c>
      <c r="BS319" s="987">
        <f>IF(RESUMO_GLOBAL!$X$53="a",ROUND(AI319*$N319,RESUMO_GLOBAL!$X$54),IF(RESUMO_GLOBAL!$X$53="t",TRUNC(AI319*$N319,RESUMO_GLOBAL!$X$54),AI319*$N319))</f>
        <v>0</v>
      </c>
      <c r="BT319" s="987">
        <f>IF(RESUMO_GLOBAL!$X$53="a",ROUND(AJ319*$N319,RESUMO_GLOBAL!$X$54),IF(RESUMO_GLOBAL!$X$53="t",TRUNC(AJ319*$N319,RESUMO_GLOBAL!$X$54),AJ319*$N319))</f>
        <v>0</v>
      </c>
      <c r="BU319" s="987">
        <f>IF(RESUMO_GLOBAL!$X$53="a",ROUND(AK319*$N319,RESUMO_GLOBAL!$X$54),IF(RESUMO_GLOBAL!$X$53="t",TRUNC(AK319*$N319,RESUMO_GLOBAL!$X$54),AK319*$N319))</f>
        <v>0</v>
      </c>
      <c r="BV319" s="987">
        <f>IF(RESUMO_GLOBAL!$X$53="a",ROUND(AL319*$N319,RESUMO_GLOBAL!$X$54),IF(RESUMO_GLOBAL!$X$53="t",TRUNC(AL319*$N319,RESUMO_GLOBAL!$X$54),AL319*$N319))</f>
        <v>0</v>
      </c>
      <c r="BW319" s="987">
        <f>IF(RESUMO_GLOBAL!$X$53="a",ROUND(AM319*$N319,RESUMO_GLOBAL!$X$54),IF(RESUMO_GLOBAL!$X$53="t",TRUNC(AM319*$N319,RESUMO_GLOBAL!$X$54),AM319*$N319))</f>
        <v>0</v>
      </c>
      <c r="BX319" s="987">
        <f>IF(RESUMO_GLOBAL!$X$53="a",ROUND(AN319*$N319,RESUMO_GLOBAL!$X$54),IF(RESUMO_GLOBAL!$X$53="t",TRUNC(AN319*$N319,RESUMO_GLOBAL!$X$54),AN319*$N319))</f>
        <v>0</v>
      </c>
      <c r="BY319" s="987">
        <f>IF(RESUMO_GLOBAL!$X$53="a",ROUND(AO319*$N319,RESUMO_GLOBAL!$X$54),IF(RESUMO_GLOBAL!$X$53="t",TRUNC(AO319*$N319,RESUMO_GLOBAL!$X$54),AO319*$N319))</f>
        <v>0</v>
      </c>
      <c r="BZ319" s="987">
        <f>IF(RESUMO_GLOBAL!$X$53="a",ROUND(AP319*$N319,RESUMO_GLOBAL!$X$54),IF(RESUMO_GLOBAL!$X$53="t",TRUNC(AP319*$N319,RESUMO_GLOBAL!$X$54),AP319*$N319))</f>
        <v>0</v>
      </c>
      <c r="CA319" s="987">
        <f>IF(RESUMO_GLOBAL!$X$53="a",ROUND(AQ319*$N319,RESUMO_GLOBAL!$X$54),IF(RESUMO_GLOBAL!$X$53="t",TRUNC(AQ319*$N319,RESUMO_GLOBAL!$X$54),AQ319*$N319))</f>
        <v>0</v>
      </c>
      <c r="CB319" s="987">
        <f>IF(RESUMO_GLOBAL!$X$53="a",ROUND(AR319*$N319,RESUMO_GLOBAL!$X$54),IF(RESUMO_GLOBAL!$X$53="t",TRUNC(AR319*$N319,RESUMO_GLOBAL!$X$54),AR319*$N319))</f>
        <v>0</v>
      </c>
      <c r="CC319" s="987">
        <f>IF(RESUMO_GLOBAL!$X$53="a",ROUND(AS319*$N319,RESUMO_GLOBAL!$X$54),IF(RESUMO_GLOBAL!$X$53="t",TRUNC(AS319*$N319,RESUMO_GLOBAL!$X$54),AS319*$N319))</f>
        <v>0</v>
      </c>
      <c r="CD319" s="987">
        <f>IF(RESUMO_GLOBAL!$X$53="a",ROUND(AT319*$N319,RESUMO_GLOBAL!$X$54),IF(RESUMO_GLOBAL!$X$53="t",TRUNC(AT319*$N319,RESUMO_GLOBAL!$X$54),AT319*$N319))</f>
        <v>0</v>
      </c>
      <c r="CE319" s="987">
        <f>IF(RESUMO_GLOBAL!$X$53="a",ROUND(AU319*$N319,RESUMO_GLOBAL!$X$54),IF(RESUMO_GLOBAL!$X$53="t",TRUNC(AU319*$N319,RESUMO_GLOBAL!$X$54),AU319*$N319))</f>
        <v>0</v>
      </c>
      <c r="CF319" s="987">
        <f>IF(RESUMO_GLOBAL!$X$53="a",ROUND(AV319*$N319,RESUMO_GLOBAL!$X$54),IF(RESUMO_GLOBAL!$X$53="t",TRUNC(AV319*$N319,RESUMO_GLOBAL!$X$54),AV319*$N319))</f>
        <v>0</v>
      </c>
      <c r="CG319" s="987">
        <f>IF(RESUMO_GLOBAL!$X$53="a",ROUND(AW319*$N319,RESUMO_GLOBAL!$X$54),IF(RESUMO_GLOBAL!$X$53="t",TRUNC(AW319*$N319,RESUMO_GLOBAL!$X$54),AW319*$N319))</f>
        <v>0</v>
      </c>
      <c r="CK319" s="59">
        <f t="shared" si="198"/>
        <v>0</v>
      </c>
      <c r="CL319" s="59">
        <f t="shared" si="199"/>
        <v>0</v>
      </c>
      <c r="CM319" s="59">
        <f t="shared" si="200"/>
        <v>0</v>
      </c>
      <c r="CN319" s="59">
        <f t="shared" si="201"/>
        <v>0</v>
      </c>
      <c r="CO319" s="59">
        <f t="shared" si="202"/>
        <v>0</v>
      </c>
      <c r="CP319" s="59">
        <f t="shared" si="203"/>
        <v>0</v>
      </c>
      <c r="CQ319" s="59">
        <f t="shared" si="204"/>
        <v>0</v>
      </c>
      <c r="CR319" s="59">
        <f t="shared" si="205"/>
        <v>0</v>
      </c>
      <c r="CS319" s="59">
        <f t="shared" si="206"/>
        <v>0</v>
      </c>
      <c r="CT319" s="59">
        <f t="shared" si="207"/>
        <v>0</v>
      </c>
      <c r="CU319" s="59">
        <f t="shared" si="208"/>
        <v>0</v>
      </c>
      <c r="CV319" s="59">
        <f t="shared" si="209"/>
        <v>0</v>
      </c>
      <c r="CW319" s="59">
        <f t="shared" si="210"/>
        <v>0</v>
      </c>
      <c r="CX319" s="59">
        <f t="shared" si="211"/>
        <v>0</v>
      </c>
      <c r="CY319" s="59">
        <f t="shared" si="212"/>
        <v>0</v>
      </c>
      <c r="CZ319" s="59">
        <f t="shared" si="213"/>
        <v>0</v>
      </c>
      <c r="DA319" s="59">
        <f t="shared" si="214"/>
        <v>0</v>
      </c>
      <c r="DB319" s="59">
        <f t="shared" si="215"/>
        <v>0</v>
      </c>
      <c r="DE319">
        <f t="shared" si="197"/>
        <v>314</v>
      </c>
      <c r="DF319" t="str">
        <f t="shared" si="216"/>
        <v/>
      </c>
      <c r="DG319" s="59">
        <f>IF($C319&lt;&gt;0,SUM($CK320:CK320),0)</f>
        <v>0</v>
      </c>
      <c r="DH319" s="59">
        <f>IF($C319&lt;&gt;0,SUM($CK320:CL320),0)</f>
        <v>0</v>
      </c>
      <c r="DI319" s="59">
        <f>IF($C319&lt;&gt;0,SUM($CK320:CM320),0)</f>
        <v>0</v>
      </c>
      <c r="DJ319" s="59">
        <f>IF($C319&lt;&gt;0,SUM($CK320:CN320),0)</f>
        <v>0</v>
      </c>
      <c r="DK319" s="59">
        <f>IF($C319&lt;&gt;0,SUM($CK320:CO320),0)</f>
        <v>0</v>
      </c>
      <c r="DL319" s="59">
        <f>IF($C319&lt;&gt;0,SUM($CK320:CP320),0)</f>
        <v>0</v>
      </c>
      <c r="DM319" s="59">
        <f>IF($C319&lt;&gt;0,SUM($CK320:CQ320),0)</f>
        <v>0</v>
      </c>
      <c r="DN319" s="59">
        <f>IF($C319&lt;&gt;0,SUM($CK320:CR320),0)</f>
        <v>0</v>
      </c>
      <c r="DO319" s="59">
        <f>IF($C319&lt;&gt;0,SUM($CK320:CS320),0)</f>
        <v>0</v>
      </c>
      <c r="DP319" s="59">
        <f>IF($C319&lt;&gt;0,SUM($CK320:CT320),0)</f>
        <v>0</v>
      </c>
      <c r="DQ319" s="59">
        <f>IF($C319&lt;&gt;0,SUM($CK320:CU320),0)</f>
        <v>0</v>
      </c>
      <c r="DR319" s="59">
        <f>IF($C319&lt;&gt;0,SUM($CK320:CV320),0)</f>
        <v>0</v>
      </c>
      <c r="DS319" s="59">
        <f>IF($C319&lt;&gt;0,SUM($CK320:CW320),0)</f>
        <v>0</v>
      </c>
      <c r="DT319" s="59">
        <f>IF($C319&lt;&gt;0,SUM($CK320:CX320),0)</f>
        <v>0</v>
      </c>
      <c r="DU319" s="59">
        <f>IF($C319&lt;&gt;0,SUM($CK320:CY320),0)</f>
        <v>0</v>
      </c>
      <c r="DV319" s="59">
        <f>IF($C319&lt;&gt;0,SUM($CK320:CZ320),0)</f>
        <v>0</v>
      </c>
      <c r="DW319" s="59">
        <f>IF($C319&lt;&gt;0,SUM($CK320:DA320),0)</f>
        <v>0</v>
      </c>
      <c r="DX319" s="59">
        <f>IF($C319&lt;&gt;0,SUM($CK320:DB320),0)</f>
        <v>0</v>
      </c>
      <c r="DY319" s="952" t="str">
        <f t="shared" si="220"/>
        <v/>
      </c>
    </row>
    <row r="320" spans="1:129" ht="13.5" hidden="1" thickBot="1">
      <c r="A320" s="3" t="str">
        <f t="shared" si="221"/>
        <v/>
      </c>
      <c r="B320" s="805">
        <f>Dados_GLOBAL_Inicial!E320</f>
        <v>0</v>
      </c>
      <c r="C320" s="956">
        <f>IF(IFERROR(VALUE(Dados_GLOBAL_Inicial!F320),0)=0,0,Dados_GLOBAL_Inicial!F320)</f>
        <v>0</v>
      </c>
      <c r="D320" s="830">
        <f>Dados_GLOBAL_Inicial!G320</f>
        <v>0</v>
      </c>
      <c r="E320" s="830" t="str">
        <f>IF(IFERROR(VLOOKUP(F320,Cod_Gde_Itens!$A$1:$B$80,2,FALSE),0)&gt;549,IFERROR(VLOOKUP(F320,Cod_Gde_Itens!$A$1:$B$80,2,FALSE),0),IF(Dados_GLOBAL_Inicial!H320=0,"",Dados_GLOBAL_Inicial!H320))</f>
        <v/>
      </c>
      <c r="F320" s="823">
        <f>Dados_GLOBAL_Inicial!I320</f>
        <v>0</v>
      </c>
      <c r="G320" s="824">
        <f>Dados_GLOBAL_Inicial!J320</f>
        <v>0</v>
      </c>
      <c r="H320" s="454">
        <f>Dados_GLOBAL_Inicial!K320</f>
        <v>0</v>
      </c>
      <c r="I320" s="970">
        <f>SUM('MEDIÇÃO_OBJETO (1)'!I320)</f>
        <v>0</v>
      </c>
      <c r="J320" s="455">
        <f t="shared" si="222"/>
        <v>0</v>
      </c>
      <c r="K320" s="451">
        <f t="shared" si="223"/>
        <v>0</v>
      </c>
      <c r="L320" s="452">
        <f t="shared" si="224"/>
        <v>0</v>
      </c>
      <c r="M320" s="809">
        <f t="shared" si="225"/>
        <v>0</v>
      </c>
      <c r="N320" s="810">
        <f>IF(IFERROR(VALUE(Dados_GLOBAL_Inicial!L320),0)=0,0,Dados_GLOBAL_Inicial!L320)</f>
        <v>0</v>
      </c>
      <c r="O320" s="812">
        <f>SUM('MEDIÇÃO_OBJETO (1)'!O320)</f>
        <v>0</v>
      </c>
      <c r="P320" s="812">
        <f>SUM('MEDIÇÃO_OBJETO (1)'!P320)</f>
        <v>0</v>
      </c>
      <c r="Q320" s="813">
        <f t="shared" si="226"/>
        <v>0</v>
      </c>
      <c r="R320" s="951"/>
      <c r="S320" s="815">
        <f>SUM('MEDIÇÃO_OBJETO (1)'!S320)</f>
        <v>0</v>
      </c>
      <c r="T320" s="815">
        <f>SUM('MEDIÇÃO_OBJETO (1)'!T320)</f>
        <v>0</v>
      </c>
      <c r="V320" s="19"/>
      <c r="W320" s="978">
        <f t="shared" si="227"/>
        <v>0</v>
      </c>
      <c r="X320" s="816">
        <f t="shared" si="228"/>
        <v>0</v>
      </c>
      <c r="Y320" s="816">
        <f t="shared" si="229"/>
        <v>0</v>
      </c>
      <c r="Z320" s="817">
        <f t="shared" si="230"/>
        <v>0</v>
      </c>
      <c r="AB320" s="453">
        <f t="shared" si="217"/>
        <v>0</v>
      </c>
      <c r="AC320" s="14">
        <f t="shared" si="231"/>
        <v>0</v>
      </c>
      <c r="AD320" s="819"/>
      <c r="AE320" s="631">
        <f t="shared" si="218"/>
        <v>0</v>
      </c>
      <c r="AF320" s="818">
        <f>SUM('MEDIÇÃO_OBJETO (1)'!AG320)</f>
        <v>0</v>
      </c>
      <c r="AG320" s="541">
        <f>SUM('MEDIÇÃO_OBJETO (1)'!AH320)</f>
        <v>0</v>
      </c>
      <c r="AH320" s="541">
        <f>SUM('MEDIÇÃO_OBJETO (1)'!AI320)</f>
        <v>0</v>
      </c>
      <c r="AI320" s="541">
        <f>SUM('MEDIÇÃO_OBJETO (1)'!AJ320)</f>
        <v>0</v>
      </c>
      <c r="AJ320" s="541">
        <f>SUM('MEDIÇÃO_OBJETO (1)'!AK320)</f>
        <v>0</v>
      </c>
      <c r="AK320" s="541">
        <f>SUM('MEDIÇÃO_OBJETO (1)'!AL320)</f>
        <v>0</v>
      </c>
      <c r="AL320" s="541">
        <f>SUM('MEDIÇÃO_OBJETO (1)'!AM320)</f>
        <v>0</v>
      </c>
      <c r="AM320" s="541">
        <f>SUM('MEDIÇÃO_OBJETO (1)'!AN320)</f>
        <v>0</v>
      </c>
      <c r="AN320" s="541">
        <f>SUM('MEDIÇÃO_OBJETO (1)'!AO320)</f>
        <v>0</v>
      </c>
      <c r="AO320" s="541">
        <f>SUM('MEDIÇÃO_OBJETO (1)'!AP320)</f>
        <v>0</v>
      </c>
      <c r="AP320" s="541">
        <f>SUM('MEDIÇÃO_OBJETO (1)'!AQ320)</f>
        <v>0</v>
      </c>
      <c r="AQ320" s="541">
        <f>SUM('MEDIÇÃO_OBJETO (1)'!AR320)</f>
        <v>0</v>
      </c>
      <c r="AR320" s="541">
        <f>SUM('MEDIÇÃO_OBJETO (1)'!AS320)</f>
        <v>0</v>
      </c>
      <c r="AS320" s="541">
        <f>SUM('MEDIÇÃO_OBJETO (1)'!AT320)</f>
        <v>0</v>
      </c>
      <c r="AT320" s="541">
        <f>SUM('MEDIÇÃO_OBJETO (1)'!AU320)</f>
        <v>0</v>
      </c>
      <c r="AU320" s="541">
        <f>SUM('MEDIÇÃO_OBJETO (1)'!AV320)</f>
        <v>0</v>
      </c>
      <c r="AV320" s="541">
        <f>SUM('MEDIÇÃO_OBJETO (1)'!AW320)</f>
        <v>0</v>
      </c>
      <c r="AW320" s="541">
        <f>SUM('MEDIÇÃO_OBJETO (1)'!AX320)</f>
        <v>0</v>
      </c>
      <c r="AX320" s="977"/>
      <c r="BN320" s="992">
        <f t="shared" si="232"/>
        <v>0</v>
      </c>
      <c r="BO320" s="538">
        <f t="shared" si="219"/>
        <v>0</v>
      </c>
      <c r="BP320" s="987">
        <f>IF(RESUMO_GLOBAL!$X$53="a",ROUND(AF320*$N320,RESUMO_GLOBAL!$X$54),IF(RESUMO_GLOBAL!$X$53="t",TRUNC(AF320*$N320,RESUMO_GLOBAL!$X$54),AF320*$N320))</f>
        <v>0</v>
      </c>
      <c r="BQ320" s="987">
        <f>IF(RESUMO_GLOBAL!$X$53="a",ROUND(AG320*$N320,RESUMO_GLOBAL!$X$54),IF(RESUMO_GLOBAL!$X$53="t",TRUNC(AG320*$N320,RESUMO_GLOBAL!$X$54),AG320*$N320))</f>
        <v>0</v>
      </c>
      <c r="BR320" s="987">
        <f>IF(RESUMO_GLOBAL!$X$53="a",ROUND(AH320*$N320,RESUMO_GLOBAL!$X$54),IF(RESUMO_GLOBAL!$X$53="t",TRUNC(AH320*$N320,RESUMO_GLOBAL!$X$54),AH320*$N320))</f>
        <v>0</v>
      </c>
      <c r="BS320" s="987">
        <f>IF(RESUMO_GLOBAL!$X$53="a",ROUND(AI320*$N320,RESUMO_GLOBAL!$X$54),IF(RESUMO_GLOBAL!$X$53="t",TRUNC(AI320*$N320,RESUMO_GLOBAL!$X$54),AI320*$N320))</f>
        <v>0</v>
      </c>
      <c r="BT320" s="987">
        <f>IF(RESUMO_GLOBAL!$X$53="a",ROUND(AJ320*$N320,RESUMO_GLOBAL!$X$54),IF(RESUMO_GLOBAL!$X$53="t",TRUNC(AJ320*$N320,RESUMO_GLOBAL!$X$54),AJ320*$N320))</f>
        <v>0</v>
      </c>
      <c r="BU320" s="987">
        <f>IF(RESUMO_GLOBAL!$X$53="a",ROUND(AK320*$N320,RESUMO_GLOBAL!$X$54),IF(RESUMO_GLOBAL!$X$53="t",TRUNC(AK320*$N320,RESUMO_GLOBAL!$X$54),AK320*$N320))</f>
        <v>0</v>
      </c>
      <c r="BV320" s="987">
        <f>IF(RESUMO_GLOBAL!$X$53="a",ROUND(AL320*$N320,RESUMO_GLOBAL!$X$54),IF(RESUMO_GLOBAL!$X$53="t",TRUNC(AL320*$N320,RESUMO_GLOBAL!$X$54),AL320*$N320))</f>
        <v>0</v>
      </c>
      <c r="BW320" s="987">
        <f>IF(RESUMO_GLOBAL!$X$53="a",ROUND(AM320*$N320,RESUMO_GLOBAL!$X$54),IF(RESUMO_GLOBAL!$X$53="t",TRUNC(AM320*$N320,RESUMO_GLOBAL!$X$54),AM320*$N320))</f>
        <v>0</v>
      </c>
      <c r="BX320" s="987">
        <f>IF(RESUMO_GLOBAL!$X$53="a",ROUND(AN320*$N320,RESUMO_GLOBAL!$X$54),IF(RESUMO_GLOBAL!$X$53="t",TRUNC(AN320*$N320,RESUMO_GLOBAL!$X$54),AN320*$N320))</f>
        <v>0</v>
      </c>
      <c r="BY320" s="987">
        <f>IF(RESUMO_GLOBAL!$X$53="a",ROUND(AO320*$N320,RESUMO_GLOBAL!$X$54),IF(RESUMO_GLOBAL!$X$53="t",TRUNC(AO320*$N320,RESUMO_GLOBAL!$X$54),AO320*$N320))</f>
        <v>0</v>
      </c>
      <c r="BZ320" s="987">
        <f>IF(RESUMO_GLOBAL!$X$53="a",ROUND(AP320*$N320,RESUMO_GLOBAL!$X$54),IF(RESUMO_GLOBAL!$X$53="t",TRUNC(AP320*$N320,RESUMO_GLOBAL!$X$54),AP320*$N320))</f>
        <v>0</v>
      </c>
      <c r="CA320" s="987">
        <f>IF(RESUMO_GLOBAL!$X$53="a",ROUND(AQ320*$N320,RESUMO_GLOBAL!$X$54),IF(RESUMO_GLOBAL!$X$53="t",TRUNC(AQ320*$N320,RESUMO_GLOBAL!$X$54),AQ320*$N320))</f>
        <v>0</v>
      </c>
      <c r="CB320" s="987">
        <f>IF(RESUMO_GLOBAL!$X$53="a",ROUND(AR320*$N320,RESUMO_GLOBAL!$X$54),IF(RESUMO_GLOBAL!$X$53="t",TRUNC(AR320*$N320,RESUMO_GLOBAL!$X$54),AR320*$N320))</f>
        <v>0</v>
      </c>
      <c r="CC320" s="987">
        <f>IF(RESUMO_GLOBAL!$X$53="a",ROUND(AS320*$N320,RESUMO_GLOBAL!$X$54),IF(RESUMO_GLOBAL!$X$53="t",TRUNC(AS320*$N320,RESUMO_GLOBAL!$X$54),AS320*$N320))</f>
        <v>0</v>
      </c>
      <c r="CD320" s="987">
        <f>IF(RESUMO_GLOBAL!$X$53="a",ROUND(AT320*$N320,RESUMO_GLOBAL!$X$54),IF(RESUMO_GLOBAL!$X$53="t",TRUNC(AT320*$N320,RESUMO_GLOBAL!$X$54),AT320*$N320))</f>
        <v>0</v>
      </c>
      <c r="CE320" s="987">
        <f>IF(RESUMO_GLOBAL!$X$53="a",ROUND(AU320*$N320,RESUMO_GLOBAL!$X$54),IF(RESUMO_GLOBAL!$X$53="t",TRUNC(AU320*$N320,RESUMO_GLOBAL!$X$54),AU320*$N320))</f>
        <v>0</v>
      </c>
      <c r="CF320" s="987">
        <f>IF(RESUMO_GLOBAL!$X$53="a",ROUND(AV320*$N320,RESUMO_GLOBAL!$X$54),IF(RESUMO_GLOBAL!$X$53="t",TRUNC(AV320*$N320,RESUMO_GLOBAL!$X$54),AV320*$N320))</f>
        <v>0</v>
      </c>
      <c r="CG320" s="987">
        <f>IF(RESUMO_GLOBAL!$X$53="a",ROUND(AW320*$N320,RESUMO_GLOBAL!$X$54),IF(RESUMO_GLOBAL!$X$53="t",TRUNC(AW320*$N320,RESUMO_GLOBAL!$X$54),AW320*$N320))</f>
        <v>0</v>
      </c>
      <c r="CK320" s="59">
        <f t="shared" si="198"/>
        <v>0</v>
      </c>
      <c r="CL320" s="59">
        <f t="shared" si="199"/>
        <v>0</v>
      </c>
      <c r="CM320" s="59">
        <f t="shared" si="200"/>
        <v>0</v>
      </c>
      <c r="CN320" s="59">
        <f t="shared" si="201"/>
        <v>0</v>
      </c>
      <c r="CO320" s="59">
        <f t="shared" si="202"/>
        <v>0</v>
      </c>
      <c r="CP320" s="59">
        <f t="shared" si="203"/>
        <v>0</v>
      </c>
      <c r="CQ320" s="59">
        <f t="shared" si="204"/>
        <v>0</v>
      </c>
      <c r="CR320" s="59">
        <f t="shared" si="205"/>
        <v>0</v>
      </c>
      <c r="CS320" s="59">
        <f t="shared" si="206"/>
        <v>0</v>
      </c>
      <c r="CT320" s="59">
        <f t="shared" si="207"/>
        <v>0</v>
      </c>
      <c r="CU320" s="59">
        <f t="shared" si="208"/>
        <v>0</v>
      </c>
      <c r="CV320" s="59">
        <f t="shared" si="209"/>
        <v>0</v>
      </c>
      <c r="CW320" s="59">
        <f t="shared" si="210"/>
        <v>0</v>
      </c>
      <c r="CX320" s="59">
        <f t="shared" si="211"/>
        <v>0</v>
      </c>
      <c r="CY320" s="59">
        <f t="shared" si="212"/>
        <v>0</v>
      </c>
      <c r="CZ320" s="59">
        <f t="shared" si="213"/>
        <v>0</v>
      </c>
      <c r="DA320" s="59">
        <f t="shared" si="214"/>
        <v>0</v>
      </c>
      <c r="DB320" s="59">
        <f t="shared" si="215"/>
        <v>0</v>
      </c>
      <c r="DE320">
        <f t="shared" si="197"/>
        <v>315</v>
      </c>
      <c r="DF320" t="str">
        <f t="shared" si="216"/>
        <v/>
      </c>
      <c r="DG320" s="59">
        <f>IF($C320&lt;&gt;0,SUM($CK321:CK321),0)</f>
        <v>0</v>
      </c>
      <c r="DH320" s="59">
        <f>IF($C320&lt;&gt;0,SUM($CK321:CL321),0)</f>
        <v>0</v>
      </c>
      <c r="DI320" s="59">
        <f>IF($C320&lt;&gt;0,SUM($CK321:CM321),0)</f>
        <v>0</v>
      </c>
      <c r="DJ320" s="59">
        <f>IF($C320&lt;&gt;0,SUM($CK321:CN321),0)</f>
        <v>0</v>
      </c>
      <c r="DK320" s="59">
        <f>IF($C320&lt;&gt;0,SUM($CK321:CO321),0)</f>
        <v>0</v>
      </c>
      <c r="DL320" s="59">
        <f>IF($C320&lt;&gt;0,SUM($CK321:CP321),0)</f>
        <v>0</v>
      </c>
      <c r="DM320" s="59">
        <f>IF($C320&lt;&gt;0,SUM($CK321:CQ321),0)</f>
        <v>0</v>
      </c>
      <c r="DN320" s="59">
        <f>IF($C320&lt;&gt;0,SUM($CK321:CR321),0)</f>
        <v>0</v>
      </c>
      <c r="DO320" s="59">
        <f>IF($C320&lt;&gt;0,SUM($CK321:CS321),0)</f>
        <v>0</v>
      </c>
      <c r="DP320" s="59">
        <f>IF($C320&lt;&gt;0,SUM($CK321:CT321),0)</f>
        <v>0</v>
      </c>
      <c r="DQ320" s="59">
        <f>IF($C320&lt;&gt;0,SUM($CK321:CU321),0)</f>
        <v>0</v>
      </c>
      <c r="DR320" s="59">
        <f>IF($C320&lt;&gt;0,SUM($CK321:CV321),0)</f>
        <v>0</v>
      </c>
      <c r="DS320" s="59">
        <f>IF($C320&lt;&gt;0,SUM($CK321:CW321),0)</f>
        <v>0</v>
      </c>
      <c r="DT320" s="59">
        <f>IF($C320&lt;&gt;0,SUM($CK321:CX321),0)</f>
        <v>0</v>
      </c>
      <c r="DU320" s="59">
        <f>IF($C320&lt;&gt;0,SUM($CK321:CY321),0)</f>
        <v>0</v>
      </c>
      <c r="DV320" s="59">
        <f>IF($C320&lt;&gt;0,SUM($CK321:CZ321),0)</f>
        <v>0</v>
      </c>
      <c r="DW320" s="59">
        <f>IF($C320&lt;&gt;0,SUM($CK321:DA321),0)</f>
        <v>0</v>
      </c>
      <c r="DX320" s="59">
        <f>IF($C320&lt;&gt;0,SUM($CK321:DB321),0)</f>
        <v>0</v>
      </c>
      <c r="DY320" s="952" t="str">
        <f t="shared" si="220"/>
        <v/>
      </c>
    </row>
    <row r="321" spans="1:129" ht="13.5" hidden="1" thickBot="1">
      <c r="A321" s="3" t="str">
        <f t="shared" si="221"/>
        <v/>
      </c>
      <c r="B321" s="805">
        <f>Dados_GLOBAL_Inicial!E321</f>
        <v>0</v>
      </c>
      <c r="C321" s="956">
        <f>IF(IFERROR(VALUE(Dados_GLOBAL_Inicial!F321),0)=0,0,Dados_GLOBAL_Inicial!F321)</f>
        <v>0</v>
      </c>
      <c r="D321" s="830">
        <f>Dados_GLOBAL_Inicial!G321</f>
        <v>0</v>
      </c>
      <c r="E321" s="830" t="str">
        <f>IF(IFERROR(VLOOKUP(F321,Cod_Gde_Itens!$A$1:$B$80,2,FALSE),0)&gt;549,IFERROR(VLOOKUP(F321,Cod_Gde_Itens!$A$1:$B$80,2,FALSE),0),IF(Dados_GLOBAL_Inicial!H321=0,"",Dados_GLOBAL_Inicial!H321))</f>
        <v/>
      </c>
      <c r="F321" s="823">
        <f>Dados_GLOBAL_Inicial!I321</f>
        <v>0</v>
      </c>
      <c r="G321" s="824">
        <f>Dados_GLOBAL_Inicial!J321</f>
        <v>0</v>
      </c>
      <c r="H321" s="454">
        <f>Dados_GLOBAL_Inicial!K321</f>
        <v>0</v>
      </c>
      <c r="I321" s="970">
        <f>SUM('MEDIÇÃO_OBJETO (1)'!I321)</f>
        <v>0</v>
      </c>
      <c r="J321" s="455">
        <f t="shared" si="222"/>
        <v>0</v>
      </c>
      <c r="K321" s="451">
        <f t="shared" si="223"/>
        <v>0</v>
      </c>
      <c r="L321" s="452">
        <f t="shared" si="224"/>
        <v>0</v>
      </c>
      <c r="M321" s="809">
        <f t="shared" si="225"/>
        <v>0</v>
      </c>
      <c r="N321" s="810">
        <f>IF(IFERROR(VALUE(Dados_GLOBAL_Inicial!L321),0)=0,0,Dados_GLOBAL_Inicial!L321)</f>
        <v>0</v>
      </c>
      <c r="O321" s="812">
        <f>SUM('MEDIÇÃO_OBJETO (1)'!O321)</f>
        <v>0</v>
      </c>
      <c r="P321" s="812">
        <f>SUM('MEDIÇÃO_OBJETO (1)'!P321)</f>
        <v>0</v>
      </c>
      <c r="Q321" s="813">
        <f t="shared" si="226"/>
        <v>0</v>
      </c>
      <c r="R321" s="951"/>
      <c r="S321" s="815">
        <f>SUM('MEDIÇÃO_OBJETO (1)'!S321)</f>
        <v>0</v>
      </c>
      <c r="T321" s="815">
        <f>SUM('MEDIÇÃO_OBJETO (1)'!T321)</f>
        <v>0</v>
      </c>
      <c r="V321" s="19"/>
      <c r="W321" s="978">
        <f t="shared" si="227"/>
        <v>0</v>
      </c>
      <c r="X321" s="816">
        <f t="shared" si="228"/>
        <v>0</v>
      </c>
      <c r="Y321" s="816">
        <f t="shared" si="229"/>
        <v>0</v>
      </c>
      <c r="Z321" s="817">
        <f t="shared" si="230"/>
        <v>0</v>
      </c>
      <c r="AB321" s="453">
        <f t="shared" si="217"/>
        <v>0</v>
      </c>
      <c r="AC321" s="14">
        <f t="shared" si="231"/>
        <v>0</v>
      </c>
      <c r="AD321" s="819"/>
      <c r="AE321" s="631">
        <f t="shared" si="218"/>
        <v>0</v>
      </c>
      <c r="AF321" s="818">
        <f>SUM('MEDIÇÃO_OBJETO (1)'!AG321)</f>
        <v>0</v>
      </c>
      <c r="AG321" s="541">
        <f>SUM('MEDIÇÃO_OBJETO (1)'!AH321)</f>
        <v>0</v>
      </c>
      <c r="AH321" s="541">
        <f>SUM('MEDIÇÃO_OBJETO (1)'!AI321)</f>
        <v>0</v>
      </c>
      <c r="AI321" s="541">
        <f>SUM('MEDIÇÃO_OBJETO (1)'!AJ321)</f>
        <v>0</v>
      </c>
      <c r="AJ321" s="541">
        <f>SUM('MEDIÇÃO_OBJETO (1)'!AK321)</f>
        <v>0</v>
      </c>
      <c r="AK321" s="541">
        <f>SUM('MEDIÇÃO_OBJETO (1)'!AL321)</f>
        <v>0</v>
      </c>
      <c r="AL321" s="541">
        <f>SUM('MEDIÇÃO_OBJETO (1)'!AM321)</f>
        <v>0</v>
      </c>
      <c r="AM321" s="541">
        <f>SUM('MEDIÇÃO_OBJETO (1)'!AN321)</f>
        <v>0</v>
      </c>
      <c r="AN321" s="541">
        <f>SUM('MEDIÇÃO_OBJETO (1)'!AO321)</f>
        <v>0</v>
      </c>
      <c r="AO321" s="541">
        <f>SUM('MEDIÇÃO_OBJETO (1)'!AP321)</f>
        <v>0</v>
      </c>
      <c r="AP321" s="541">
        <f>SUM('MEDIÇÃO_OBJETO (1)'!AQ321)</f>
        <v>0</v>
      </c>
      <c r="AQ321" s="541">
        <f>SUM('MEDIÇÃO_OBJETO (1)'!AR321)</f>
        <v>0</v>
      </c>
      <c r="AR321" s="541">
        <f>SUM('MEDIÇÃO_OBJETO (1)'!AS321)</f>
        <v>0</v>
      </c>
      <c r="AS321" s="541">
        <f>SUM('MEDIÇÃO_OBJETO (1)'!AT321)</f>
        <v>0</v>
      </c>
      <c r="AT321" s="541">
        <f>SUM('MEDIÇÃO_OBJETO (1)'!AU321)</f>
        <v>0</v>
      </c>
      <c r="AU321" s="541">
        <f>SUM('MEDIÇÃO_OBJETO (1)'!AV321)</f>
        <v>0</v>
      </c>
      <c r="AV321" s="541">
        <f>SUM('MEDIÇÃO_OBJETO (1)'!AW321)</f>
        <v>0</v>
      </c>
      <c r="AW321" s="541">
        <f>SUM('MEDIÇÃO_OBJETO (1)'!AX321)</f>
        <v>0</v>
      </c>
      <c r="AX321" s="977"/>
      <c r="BN321" s="992">
        <f t="shared" si="232"/>
        <v>0</v>
      </c>
      <c r="BO321" s="538">
        <f t="shared" si="219"/>
        <v>0</v>
      </c>
      <c r="BP321" s="987">
        <f>IF(RESUMO_GLOBAL!$X$53="a",ROUND(AF321*$N321,RESUMO_GLOBAL!$X$54),IF(RESUMO_GLOBAL!$X$53="t",TRUNC(AF321*$N321,RESUMO_GLOBAL!$X$54),AF321*$N321))</f>
        <v>0</v>
      </c>
      <c r="BQ321" s="987">
        <f>IF(RESUMO_GLOBAL!$X$53="a",ROUND(AG321*$N321,RESUMO_GLOBAL!$X$54),IF(RESUMO_GLOBAL!$X$53="t",TRUNC(AG321*$N321,RESUMO_GLOBAL!$X$54),AG321*$N321))</f>
        <v>0</v>
      </c>
      <c r="BR321" s="987">
        <f>IF(RESUMO_GLOBAL!$X$53="a",ROUND(AH321*$N321,RESUMO_GLOBAL!$X$54),IF(RESUMO_GLOBAL!$X$53="t",TRUNC(AH321*$N321,RESUMO_GLOBAL!$X$54),AH321*$N321))</f>
        <v>0</v>
      </c>
      <c r="BS321" s="987">
        <f>IF(RESUMO_GLOBAL!$X$53="a",ROUND(AI321*$N321,RESUMO_GLOBAL!$X$54),IF(RESUMO_GLOBAL!$X$53="t",TRUNC(AI321*$N321,RESUMO_GLOBAL!$X$54),AI321*$N321))</f>
        <v>0</v>
      </c>
      <c r="BT321" s="987">
        <f>IF(RESUMO_GLOBAL!$X$53="a",ROUND(AJ321*$N321,RESUMO_GLOBAL!$X$54),IF(RESUMO_GLOBAL!$X$53="t",TRUNC(AJ321*$N321,RESUMO_GLOBAL!$X$54),AJ321*$N321))</f>
        <v>0</v>
      </c>
      <c r="BU321" s="987">
        <f>IF(RESUMO_GLOBAL!$X$53="a",ROUND(AK321*$N321,RESUMO_GLOBAL!$X$54),IF(RESUMO_GLOBAL!$X$53="t",TRUNC(AK321*$N321,RESUMO_GLOBAL!$X$54),AK321*$N321))</f>
        <v>0</v>
      </c>
      <c r="BV321" s="987">
        <f>IF(RESUMO_GLOBAL!$X$53="a",ROUND(AL321*$N321,RESUMO_GLOBAL!$X$54),IF(RESUMO_GLOBAL!$X$53="t",TRUNC(AL321*$N321,RESUMO_GLOBAL!$X$54),AL321*$N321))</f>
        <v>0</v>
      </c>
      <c r="BW321" s="987">
        <f>IF(RESUMO_GLOBAL!$X$53="a",ROUND(AM321*$N321,RESUMO_GLOBAL!$X$54),IF(RESUMO_GLOBAL!$X$53="t",TRUNC(AM321*$N321,RESUMO_GLOBAL!$X$54),AM321*$N321))</f>
        <v>0</v>
      </c>
      <c r="BX321" s="987">
        <f>IF(RESUMO_GLOBAL!$X$53="a",ROUND(AN321*$N321,RESUMO_GLOBAL!$X$54),IF(RESUMO_GLOBAL!$X$53="t",TRUNC(AN321*$N321,RESUMO_GLOBAL!$X$54),AN321*$N321))</f>
        <v>0</v>
      </c>
      <c r="BY321" s="987">
        <f>IF(RESUMO_GLOBAL!$X$53="a",ROUND(AO321*$N321,RESUMO_GLOBAL!$X$54),IF(RESUMO_GLOBAL!$X$53="t",TRUNC(AO321*$N321,RESUMO_GLOBAL!$X$54),AO321*$N321))</f>
        <v>0</v>
      </c>
      <c r="BZ321" s="987">
        <f>IF(RESUMO_GLOBAL!$X$53="a",ROUND(AP321*$N321,RESUMO_GLOBAL!$X$54),IF(RESUMO_GLOBAL!$X$53="t",TRUNC(AP321*$N321,RESUMO_GLOBAL!$X$54),AP321*$N321))</f>
        <v>0</v>
      </c>
      <c r="CA321" s="987">
        <f>IF(RESUMO_GLOBAL!$X$53="a",ROUND(AQ321*$N321,RESUMO_GLOBAL!$X$54),IF(RESUMO_GLOBAL!$X$53="t",TRUNC(AQ321*$N321,RESUMO_GLOBAL!$X$54),AQ321*$N321))</f>
        <v>0</v>
      </c>
      <c r="CB321" s="987">
        <f>IF(RESUMO_GLOBAL!$X$53="a",ROUND(AR321*$N321,RESUMO_GLOBAL!$X$54),IF(RESUMO_GLOBAL!$X$53="t",TRUNC(AR321*$N321,RESUMO_GLOBAL!$X$54),AR321*$N321))</f>
        <v>0</v>
      </c>
      <c r="CC321" s="987">
        <f>IF(RESUMO_GLOBAL!$X$53="a",ROUND(AS321*$N321,RESUMO_GLOBAL!$X$54),IF(RESUMO_GLOBAL!$X$53="t",TRUNC(AS321*$N321,RESUMO_GLOBAL!$X$54),AS321*$N321))</f>
        <v>0</v>
      </c>
      <c r="CD321" s="987">
        <f>IF(RESUMO_GLOBAL!$X$53="a",ROUND(AT321*$N321,RESUMO_GLOBAL!$X$54),IF(RESUMO_GLOBAL!$X$53="t",TRUNC(AT321*$N321,RESUMO_GLOBAL!$X$54),AT321*$N321))</f>
        <v>0</v>
      </c>
      <c r="CE321" s="987">
        <f>IF(RESUMO_GLOBAL!$X$53="a",ROUND(AU321*$N321,RESUMO_GLOBAL!$X$54),IF(RESUMO_GLOBAL!$X$53="t",TRUNC(AU321*$N321,RESUMO_GLOBAL!$X$54),AU321*$N321))</f>
        <v>0</v>
      </c>
      <c r="CF321" s="987">
        <f>IF(RESUMO_GLOBAL!$X$53="a",ROUND(AV321*$N321,RESUMO_GLOBAL!$X$54),IF(RESUMO_GLOBAL!$X$53="t",TRUNC(AV321*$N321,RESUMO_GLOBAL!$X$54),AV321*$N321))</f>
        <v>0</v>
      </c>
      <c r="CG321" s="987">
        <f>IF(RESUMO_GLOBAL!$X$53="a",ROUND(AW321*$N321,RESUMO_GLOBAL!$X$54),IF(RESUMO_GLOBAL!$X$53="t",TRUNC(AW321*$N321,RESUMO_GLOBAL!$X$54),AW321*$N321))</f>
        <v>0</v>
      </c>
      <c r="CK321" s="59">
        <f t="shared" si="198"/>
        <v>0</v>
      </c>
      <c r="CL321" s="59">
        <f t="shared" si="199"/>
        <v>0</v>
      </c>
      <c r="CM321" s="59">
        <f t="shared" si="200"/>
        <v>0</v>
      </c>
      <c r="CN321" s="59">
        <f t="shared" si="201"/>
        <v>0</v>
      </c>
      <c r="CO321" s="59">
        <f t="shared" si="202"/>
        <v>0</v>
      </c>
      <c r="CP321" s="59">
        <f t="shared" si="203"/>
        <v>0</v>
      </c>
      <c r="CQ321" s="59">
        <f t="shared" si="204"/>
        <v>0</v>
      </c>
      <c r="CR321" s="59">
        <f t="shared" si="205"/>
        <v>0</v>
      </c>
      <c r="CS321" s="59">
        <f t="shared" si="206"/>
        <v>0</v>
      </c>
      <c r="CT321" s="59">
        <f t="shared" si="207"/>
        <v>0</v>
      </c>
      <c r="CU321" s="59">
        <f t="shared" si="208"/>
        <v>0</v>
      </c>
      <c r="CV321" s="59">
        <f t="shared" si="209"/>
        <v>0</v>
      </c>
      <c r="CW321" s="59">
        <f t="shared" si="210"/>
        <v>0</v>
      </c>
      <c r="CX321" s="59">
        <f t="shared" si="211"/>
        <v>0</v>
      </c>
      <c r="CY321" s="59">
        <f t="shared" si="212"/>
        <v>0</v>
      </c>
      <c r="CZ321" s="59">
        <f t="shared" si="213"/>
        <v>0</v>
      </c>
      <c r="DA321" s="59">
        <f t="shared" si="214"/>
        <v>0</v>
      </c>
      <c r="DB321" s="59">
        <f t="shared" si="215"/>
        <v>0</v>
      </c>
      <c r="DE321">
        <f t="shared" si="197"/>
        <v>316</v>
      </c>
      <c r="DF321" t="str">
        <f t="shared" si="216"/>
        <v/>
      </c>
      <c r="DG321" s="59">
        <f>IF($C321&lt;&gt;0,SUM($CK322:CK322),0)</f>
        <v>0</v>
      </c>
      <c r="DH321" s="59">
        <f>IF($C321&lt;&gt;0,SUM($CK322:CL322),0)</f>
        <v>0</v>
      </c>
      <c r="DI321" s="59">
        <f>IF($C321&lt;&gt;0,SUM($CK322:CM322),0)</f>
        <v>0</v>
      </c>
      <c r="DJ321" s="59">
        <f>IF($C321&lt;&gt;0,SUM($CK322:CN322),0)</f>
        <v>0</v>
      </c>
      <c r="DK321" s="59">
        <f>IF($C321&lt;&gt;0,SUM($CK322:CO322),0)</f>
        <v>0</v>
      </c>
      <c r="DL321" s="59">
        <f>IF($C321&lt;&gt;0,SUM($CK322:CP322),0)</f>
        <v>0</v>
      </c>
      <c r="DM321" s="59">
        <f>IF($C321&lt;&gt;0,SUM($CK322:CQ322),0)</f>
        <v>0</v>
      </c>
      <c r="DN321" s="59">
        <f>IF($C321&lt;&gt;0,SUM($CK322:CR322),0)</f>
        <v>0</v>
      </c>
      <c r="DO321" s="59">
        <f>IF($C321&lt;&gt;0,SUM($CK322:CS322),0)</f>
        <v>0</v>
      </c>
      <c r="DP321" s="59">
        <f>IF($C321&lt;&gt;0,SUM($CK322:CT322),0)</f>
        <v>0</v>
      </c>
      <c r="DQ321" s="59">
        <f>IF($C321&lt;&gt;0,SUM($CK322:CU322),0)</f>
        <v>0</v>
      </c>
      <c r="DR321" s="59">
        <f>IF($C321&lt;&gt;0,SUM($CK322:CV322),0)</f>
        <v>0</v>
      </c>
      <c r="DS321" s="59">
        <f>IF($C321&lt;&gt;0,SUM($CK322:CW322),0)</f>
        <v>0</v>
      </c>
      <c r="DT321" s="59">
        <f>IF($C321&lt;&gt;0,SUM($CK322:CX322),0)</f>
        <v>0</v>
      </c>
      <c r="DU321" s="59">
        <f>IF($C321&lt;&gt;0,SUM($CK322:CY322),0)</f>
        <v>0</v>
      </c>
      <c r="DV321" s="59">
        <f>IF($C321&lt;&gt;0,SUM($CK322:CZ322),0)</f>
        <v>0</v>
      </c>
      <c r="DW321" s="59">
        <f>IF($C321&lt;&gt;0,SUM($CK322:DA322),0)</f>
        <v>0</v>
      </c>
      <c r="DX321" s="59">
        <f>IF($C321&lt;&gt;0,SUM($CK322:DB322),0)</f>
        <v>0</v>
      </c>
      <c r="DY321" s="952" t="str">
        <f t="shared" si="220"/>
        <v/>
      </c>
    </row>
    <row r="322" spans="1:129" ht="13.5" hidden="1" thickBot="1">
      <c r="A322" s="3" t="str">
        <f t="shared" si="221"/>
        <v/>
      </c>
      <c r="B322" s="805">
        <f>Dados_GLOBAL_Inicial!E322</f>
        <v>0</v>
      </c>
      <c r="C322" s="956">
        <f>IF(IFERROR(VALUE(Dados_GLOBAL_Inicial!F322),0)=0,0,Dados_GLOBAL_Inicial!F322)</f>
        <v>0</v>
      </c>
      <c r="D322" s="830">
        <f>Dados_GLOBAL_Inicial!G322</f>
        <v>0</v>
      </c>
      <c r="E322" s="830" t="str">
        <f>IF(IFERROR(VLOOKUP(F322,Cod_Gde_Itens!$A$1:$B$80,2,FALSE),0)&gt;549,IFERROR(VLOOKUP(F322,Cod_Gde_Itens!$A$1:$B$80,2,FALSE),0),IF(Dados_GLOBAL_Inicial!H322=0,"",Dados_GLOBAL_Inicial!H322))</f>
        <v/>
      </c>
      <c r="F322" s="823">
        <f>Dados_GLOBAL_Inicial!I322</f>
        <v>0</v>
      </c>
      <c r="G322" s="824">
        <f>Dados_GLOBAL_Inicial!J322</f>
        <v>0</v>
      </c>
      <c r="H322" s="454">
        <f>Dados_GLOBAL_Inicial!K322</f>
        <v>0</v>
      </c>
      <c r="I322" s="970">
        <f>SUM('MEDIÇÃO_OBJETO (1)'!I322)</f>
        <v>0</v>
      </c>
      <c r="J322" s="455">
        <f t="shared" si="222"/>
        <v>0</v>
      </c>
      <c r="K322" s="451">
        <f t="shared" si="223"/>
        <v>0</v>
      </c>
      <c r="L322" s="452">
        <f t="shared" si="224"/>
        <v>0</v>
      </c>
      <c r="M322" s="809">
        <f t="shared" si="225"/>
        <v>0</v>
      </c>
      <c r="N322" s="810">
        <f>IF(IFERROR(VALUE(Dados_GLOBAL_Inicial!L322),0)=0,0,Dados_GLOBAL_Inicial!L322)</f>
        <v>0</v>
      </c>
      <c r="O322" s="812">
        <f>SUM('MEDIÇÃO_OBJETO (1)'!O322)</f>
        <v>0</v>
      </c>
      <c r="P322" s="812">
        <f>SUM('MEDIÇÃO_OBJETO (1)'!P322)</f>
        <v>0</v>
      </c>
      <c r="Q322" s="813">
        <f t="shared" si="226"/>
        <v>0</v>
      </c>
      <c r="R322" s="951"/>
      <c r="S322" s="815">
        <f>SUM('MEDIÇÃO_OBJETO (1)'!S322)</f>
        <v>0</v>
      </c>
      <c r="T322" s="815">
        <f>SUM('MEDIÇÃO_OBJETO (1)'!T322)</f>
        <v>0</v>
      </c>
      <c r="V322" s="19"/>
      <c r="W322" s="978">
        <f t="shared" si="227"/>
        <v>0</v>
      </c>
      <c r="X322" s="816">
        <f t="shared" si="228"/>
        <v>0</v>
      </c>
      <c r="Y322" s="816">
        <f t="shared" si="229"/>
        <v>0</v>
      </c>
      <c r="Z322" s="817">
        <f t="shared" si="230"/>
        <v>0</v>
      </c>
      <c r="AB322" s="453">
        <f t="shared" si="217"/>
        <v>0</v>
      </c>
      <c r="AC322" s="14">
        <f t="shared" si="231"/>
        <v>0</v>
      </c>
      <c r="AD322" s="819"/>
      <c r="AE322" s="631">
        <f t="shared" si="218"/>
        <v>0</v>
      </c>
      <c r="AF322" s="818">
        <f>SUM('MEDIÇÃO_OBJETO (1)'!AG322)</f>
        <v>0</v>
      </c>
      <c r="AG322" s="541">
        <f>SUM('MEDIÇÃO_OBJETO (1)'!AH322)</f>
        <v>0</v>
      </c>
      <c r="AH322" s="541">
        <f>SUM('MEDIÇÃO_OBJETO (1)'!AI322)</f>
        <v>0</v>
      </c>
      <c r="AI322" s="541">
        <f>SUM('MEDIÇÃO_OBJETO (1)'!AJ322)</f>
        <v>0</v>
      </c>
      <c r="AJ322" s="541">
        <f>SUM('MEDIÇÃO_OBJETO (1)'!AK322)</f>
        <v>0</v>
      </c>
      <c r="AK322" s="541">
        <f>SUM('MEDIÇÃO_OBJETO (1)'!AL322)</f>
        <v>0</v>
      </c>
      <c r="AL322" s="541">
        <f>SUM('MEDIÇÃO_OBJETO (1)'!AM322)</f>
        <v>0</v>
      </c>
      <c r="AM322" s="541">
        <f>SUM('MEDIÇÃO_OBJETO (1)'!AN322)</f>
        <v>0</v>
      </c>
      <c r="AN322" s="541">
        <f>SUM('MEDIÇÃO_OBJETO (1)'!AO322)</f>
        <v>0</v>
      </c>
      <c r="AO322" s="541">
        <f>SUM('MEDIÇÃO_OBJETO (1)'!AP322)</f>
        <v>0</v>
      </c>
      <c r="AP322" s="541">
        <f>SUM('MEDIÇÃO_OBJETO (1)'!AQ322)</f>
        <v>0</v>
      </c>
      <c r="AQ322" s="541">
        <f>SUM('MEDIÇÃO_OBJETO (1)'!AR322)</f>
        <v>0</v>
      </c>
      <c r="AR322" s="541">
        <f>SUM('MEDIÇÃO_OBJETO (1)'!AS322)</f>
        <v>0</v>
      </c>
      <c r="AS322" s="541">
        <f>SUM('MEDIÇÃO_OBJETO (1)'!AT322)</f>
        <v>0</v>
      </c>
      <c r="AT322" s="541">
        <f>SUM('MEDIÇÃO_OBJETO (1)'!AU322)</f>
        <v>0</v>
      </c>
      <c r="AU322" s="541">
        <f>SUM('MEDIÇÃO_OBJETO (1)'!AV322)</f>
        <v>0</v>
      </c>
      <c r="AV322" s="541">
        <f>SUM('MEDIÇÃO_OBJETO (1)'!AW322)</f>
        <v>0</v>
      </c>
      <c r="AW322" s="541">
        <f>SUM('MEDIÇÃO_OBJETO (1)'!AX322)</f>
        <v>0</v>
      </c>
      <c r="AX322" s="977"/>
      <c r="BN322" s="992">
        <f t="shared" si="232"/>
        <v>0</v>
      </c>
      <c r="BO322" s="538">
        <f t="shared" si="219"/>
        <v>0</v>
      </c>
      <c r="BP322" s="987">
        <f>IF(RESUMO_GLOBAL!$X$53="a",ROUND(AF322*$N322,RESUMO_GLOBAL!$X$54),IF(RESUMO_GLOBAL!$X$53="t",TRUNC(AF322*$N322,RESUMO_GLOBAL!$X$54),AF322*$N322))</f>
        <v>0</v>
      </c>
      <c r="BQ322" s="987">
        <f>IF(RESUMO_GLOBAL!$X$53="a",ROUND(AG322*$N322,RESUMO_GLOBAL!$X$54),IF(RESUMO_GLOBAL!$X$53="t",TRUNC(AG322*$N322,RESUMO_GLOBAL!$X$54),AG322*$N322))</f>
        <v>0</v>
      </c>
      <c r="BR322" s="987">
        <f>IF(RESUMO_GLOBAL!$X$53="a",ROUND(AH322*$N322,RESUMO_GLOBAL!$X$54),IF(RESUMO_GLOBAL!$X$53="t",TRUNC(AH322*$N322,RESUMO_GLOBAL!$X$54),AH322*$N322))</f>
        <v>0</v>
      </c>
      <c r="BS322" s="987">
        <f>IF(RESUMO_GLOBAL!$X$53="a",ROUND(AI322*$N322,RESUMO_GLOBAL!$X$54),IF(RESUMO_GLOBAL!$X$53="t",TRUNC(AI322*$N322,RESUMO_GLOBAL!$X$54),AI322*$N322))</f>
        <v>0</v>
      </c>
      <c r="BT322" s="987">
        <f>IF(RESUMO_GLOBAL!$X$53="a",ROUND(AJ322*$N322,RESUMO_GLOBAL!$X$54),IF(RESUMO_GLOBAL!$X$53="t",TRUNC(AJ322*$N322,RESUMO_GLOBAL!$X$54),AJ322*$N322))</f>
        <v>0</v>
      </c>
      <c r="BU322" s="987">
        <f>IF(RESUMO_GLOBAL!$X$53="a",ROUND(AK322*$N322,RESUMO_GLOBAL!$X$54),IF(RESUMO_GLOBAL!$X$53="t",TRUNC(AK322*$N322,RESUMO_GLOBAL!$X$54),AK322*$N322))</f>
        <v>0</v>
      </c>
      <c r="BV322" s="987">
        <f>IF(RESUMO_GLOBAL!$X$53="a",ROUND(AL322*$N322,RESUMO_GLOBAL!$X$54),IF(RESUMO_GLOBAL!$X$53="t",TRUNC(AL322*$N322,RESUMO_GLOBAL!$X$54),AL322*$N322))</f>
        <v>0</v>
      </c>
      <c r="BW322" s="987">
        <f>IF(RESUMO_GLOBAL!$X$53="a",ROUND(AM322*$N322,RESUMO_GLOBAL!$X$54),IF(RESUMO_GLOBAL!$X$53="t",TRUNC(AM322*$N322,RESUMO_GLOBAL!$X$54),AM322*$N322))</f>
        <v>0</v>
      </c>
      <c r="BX322" s="987">
        <f>IF(RESUMO_GLOBAL!$X$53="a",ROUND(AN322*$N322,RESUMO_GLOBAL!$X$54),IF(RESUMO_GLOBAL!$X$53="t",TRUNC(AN322*$N322,RESUMO_GLOBAL!$X$54),AN322*$N322))</f>
        <v>0</v>
      </c>
      <c r="BY322" s="987">
        <f>IF(RESUMO_GLOBAL!$X$53="a",ROUND(AO322*$N322,RESUMO_GLOBAL!$X$54),IF(RESUMO_GLOBAL!$X$53="t",TRUNC(AO322*$N322,RESUMO_GLOBAL!$X$54),AO322*$N322))</f>
        <v>0</v>
      </c>
      <c r="BZ322" s="987">
        <f>IF(RESUMO_GLOBAL!$X$53="a",ROUND(AP322*$N322,RESUMO_GLOBAL!$X$54),IF(RESUMO_GLOBAL!$X$53="t",TRUNC(AP322*$N322,RESUMO_GLOBAL!$X$54),AP322*$N322))</f>
        <v>0</v>
      </c>
      <c r="CA322" s="987">
        <f>IF(RESUMO_GLOBAL!$X$53="a",ROUND(AQ322*$N322,RESUMO_GLOBAL!$X$54),IF(RESUMO_GLOBAL!$X$53="t",TRUNC(AQ322*$N322,RESUMO_GLOBAL!$X$54),AQ322*$N322))</f>
        <v>0</v>
      </c>
      <c r="CB322" s="987">
        <f>IF(RESUMO_GLOBAL!$X$53="a",ROUND(AR322*$N322,RESUMO_GLOBAL!$X$54),IF(RESUMO_GLOBAL!$X$53="t",TRUNC(AR322*$N322,RESUMO_GLOBAL!$X$54),AR322*$N322))</f>
        <v>0</v>
      </c>
      <c r="CC322" s="987">
        <f>IF(RESUMO_GLOBAL!$X$53="a",ROUND(AS322*$N322,RESUMO_GLOBAL!$X$54),IF(RESUMO_GLOBAL!$X$53="t",TRUNC(AS322*$N322,RESUMO_GLOBAL!$X$54),AS322*$N322))</f>
        <v>0</v>
      </c>
      <c r="CD322" s="987">
        <f>IF(RESUMO_GLOBAL!$X$53="a",ROUND(AT322*$N322,RESUMO_GLOBAL!$X$54),IF(RESUMO_GLOBAL!$X$53="t",TRUNC(AT322*$N322,RESUMO_GLOBAL!$X$54),AT322*$N322))</f>
        <v>0</v>
      </c>
      <c r="CE322" s="987">
        <f>IF(RESUMO_GLOBAL!$X$53="a",ROUND(AU322*$N322,RESUMO_GLOBAL!$X$54),IF(RESUMO_GLOBAL!$X$53="t",TRUNC(AU322*$N322,RESUMO_GLOBAL!$X$54),AU322*$N322))</f>
        <v>0</v>
      </c>
      <c r="CF322" s="987">
        <f>IF(RESUMO_GLOBAL!$X$53="a",ROUND(AV322*$N322,RESUMO_GLOBAL!$X$54),IF(RESUMO_GLOBAL!$X$53="t",TRUNC(AV322*$N322,RESUMO_GLOBAL!$X$54),AV322*$N322))</f>
        <v>0</v>
      </c>
      <c r="CG322" s="987">
        <f>IF(RESUMO_GLOBAL!$X$53="a",ROUND(AW322*$N322,RESUMO_GLOBAL!$X$54),IF(RESUMO_GLOBAL!$X$53="t",TRUNC(AW322*$N322,RESUMO_GLOBAL!$X$54),AW322*$N322))</f>
        <v>0</v>
      </c>
      <c r="CK322" s="59">
        <f t="shared" si="198"/>
        <v>0</v>
      </c>
      <c r="CL322" s="59">
        <f t="shared" si="199"/>
        <v>0</v>
      </c>
      <c r="CM322" s="59">
        <f t="shared" si="200"/>
        <v>0</v>
      </c>
      <c r="CN322" s="59">
        <f t="shared" si="201"/>
        <v>0</v>
      </c>
      <c r="CO322" s="59">
        <f t="shared" si="202"/>
        <v>0</v>
      </c>
      <c r="CP322" s="59">
        <f t="shared" si="203"/>
        <v>0</v>
      </c>
      <c r="CQ322" s="59">
        <f t="shared" si="204"/>
        <v>0</v>
      </c>
      <c r="CR322" s="59">
        <f t="shared" si="205"/>
        <v>0</v>
      </c>
      <c r="CS322" s="59">
        <f t="shared" si="206"/>
        <v>0</v>
      </c>
      <c r="CT322" s="59">
        <f t="shared" si="207"/>
        <v>0</v>
      </c>
      <c r="CU322" s="59">
        <f t="shared" si="208"/>
        <v>0</v>
      </c>
      <c r="CV322" s="59">
        <f t="shared" si="209"/>
        <v>0</v>
      </c>
      <c r="CW322" s="59">
        <f t="shared" si="210"/>
        <v>0</v>
      </c>
      <c r="CX322" s="59">
        <f t="shared" si="211"/>
        <v>0</v>
      </c>
      <c r="CY322" s="59">
        <f t="shared" si="212"/>
        <v>0</v>
      </c>
      <c r="CZ322" s="59">
        <f t="shared" si="213"/>
        <v>0</v>
      </c>
      <c r="DA322" s="59">
        <f t="shared" si="214"/>
        <v>0</v>
      </c>
      <c r="DB322" s="59">
        <f t="shared" si="215"/>
        <v>0</v>
      </c>
      <c r="DE322">
        <f t="shared" si="197"/>
        <v>317</v>
      </c>
      <c r="DF322" t="str">
        <f t="shared" si="216"/>
        <v/>
      </c>
      <c r="DG322" s="59">
        <f>IF($C322&lt;&gt;0,SUM($CK323:CK323),0)</f>
        <v>0</v>
      </c>
      <c r="DH322" s="59">
        <f>IF($C322&lt;&gt;0,SUM($CK323:CL323),0)</f>
        <v>0</v>
      </c>
      <c r="DI322" s="59">
        <f>IF($C322&lt;&gt;0,SUM($CK323:CM323),0)</f>
        <v>0</v>
      </c>
      <c r="DJ322" s="59">
        <f>IF($C322&lt;&gt;0,SUM($CK323:CN323),0)</f>
        <v>0</v>
      </c>
      <c r="DK322" s="59">
        <f>IF($C322&lt;&gt;0,SUM($CK323:CO323),0)</f>
        <v>0</v>
      </c>
      <c r="DL322" s="59">
        <f>IF($C322&lt;&gt;0,SUM($CK323:CP323),0)</f>
        <v>0</v>
      </c>
      <c r="DM322" s="59">
        <f>IF($C322&lt;&gt;0,SUM($CK323:CQ323),0)</f>
        <v>0</v>
      </c>
      <c r="DN322" s="59">
        <f>IF($C322&lt;&gt;0,SUM($CK323:CR323),0)</f>
        <v>0</v>
      </c>
      <c r="DO322" s="59">
        <f>IF($C322&lt;&gt;0,SUM($CK323:CS323),0)</f>
        <v>0</v>
      </c>
      <c r="DP322" s="59">
        <f>IF($C322&lt;&gt;0,SUM($CK323:CT323),0)</f>
        <v>0</v>
      </c>
      <c r="DQ322" s="59">
        <f>IF($C322&lt;&gt;0,SUM($CK323:CU323),0)</f>
        <v>0</v>
      </c>
      <c r="DR322" s="59">
        <f>IF($C322&lt;&gt;0,SUM($CK323:CV323),0)</f>
        <v>0</v>
      </c>
      <c r="DS322" s="59">
        <f>IF($C322&lt;&gt;0,SUM($CK323:CW323),0)</f>
        <v>0</v>
      </c>
      <c r="DT322" s="59">
        <f>IF($C322&lt;&gt;0,SUM($CK323:CX323),0)</f>
        <v>0</v>
      </c>
      <c r="DU322" s="59">
        <f>IF($C322&lt;&gt;0,SUM($CK323:CY323),0)</f>
        <v>0</v>
      </c>
      <c r="DV322" s="59">
        <f>IF($C322&lt;&gt;0,SUM($CK323:CZ323),0)</f>
        <v>0</v>
      </c>
      <c r="DW322" s="59">
        <f>IF($C322&lt;&gt;0,SUM($CK323:DA323),0)</f>
        <v>0</v>
      </c>
      <c r="DX322" s="59">
        <f>IF($C322&lt;&gt;0,SUM($CK323:DB323),0)</f>
        <v>0</v>
      </c>
      <c r="DY322" s="952" t="str">
        <f t="shared" si="220"/>
        <v/>
      </c>
    </row>
    <row r="323" spans="1:129" ht="13.5" hidden="1" thickBot="1">
      <c r="A323" s="3" t="str">
        <f t="shared" si="221"/>
        <v/>
      </c>
      <c r="B323" s="805">
        <f>Dados_GLOBAL_Inicial!E323</f>
        <v>0</v>
      </c>
      <c r="C323" s="956">
        <f>IF(IFERROR(VALUE(Dados_GLOBAL_Inicial!F323),0)=0,0,Dados_GLOBAL_Inicial!F323)</f>
        <v>0</v>
      </c>
      <c r="D323" s="830">
        <f>Dados_GLOBAL_Inicial!G323</f>
        <v>0</v>
      </c>
      <c r="E323" s="830" t="str">
        <f>IF(IFERROR(VLOOKUP(F323,Cod_Gde_Itens!$A$1:$B$80,2,FALSE),0)&gt;549,IFERROR(VLOOKUP(F323,Cod_Gde_Itens!$A$1:$B$80,2,FALSE),0),IF(Dados_GLOBAL_Inicial!H323=0,"",Dados_GLOBAL_Inicial!H323))</f>
        <v/>
      </c>
      <c r="F323" s="823">
        <f>Dados_GLOBAL_Inicial!I323</f>
        <v>0</v>
      </c>
      <c r="G323" s="824">
        <f>Dados_GLOBAL_Inicial!J323</f>
        <v>0</v>
      </c>
      <c r="H323" s="454">
        <f>Dados_GLOBAL_Inicial!K323</f>
        <v>0</v>
      </c>
      <c r="I323" s="970">
        <f>SUM('MEDIÇÃO_OBJETO (1)'!I323)</f>
        <v>0</v>
      </c>
      <c r="J323" s="455">
        <f t="shared" si="222"/>
        <v>0</v>
      </c>
      <c r="K323" s="451">
        <f t="shared" si="223"/>
        <v>0</v>
      </c>
      <c r="L323" s="452">
        <f t="shared" si="224"/>
        <v>0</v>
      </c>
      <c r="M323" s="809">
        <f t="shared" si="225"/>
        <v>0</v>
      </c>
      <c r="N323" s="810">
        <f>IF(IFERROR(VALUE(Dados_GLOBAL_Inicial!L323),0)=0,0,Dados_GLOBAL_Inicial!L323)</f>
        <v>0</v>
      </c>
      <c r="O323" s="812">
        <f>SUM('MEDIÇÃO_OBJETO (1)'!O323)</f>
        <v>0</v>
      </c>
      <c r="P323" s="812">
        <f>SUM('MEDIÇÃO_OBJETO (1)'!P323)</f>
        <v>0</v>
      </c>
      <c r="Q323" s="813">
        <f t="shared" si="226"/>
        <v>0</v>
      </c>
      <c r="R323" s="951"/>
      <c r="S323" s="815">
        <f>SUM('MEDIÇÃO_OBJETO (1)'!S323)</f>
        <v>0</v>
      </c>
      <c r="T323" s="815">
        <f>SUM('MEDIÇÃO_OBJETO (1)'!T323)</f>
        <v>0</v>
      </c>
      <c r="V323" s="19"/>
      <c r="W323" s="978">
        <f t="shared" si="227"/>
        <v>0</v>
      </c>
      <c r="X323" s="816">
        <f t="shared" si="228"/>
        <v>0</v>
      </c>
      <c r="Y323" s="816">
        <f t="shared" si="229"/>
        <v>0</v>
      </c>
      <c r="Z323" s="817">
        <f t="shared" si="230"/>
        <v>0</v>
      </c>
      <c r="AB323" s="453">
        <f t="shared" si="217"/>
        <v>0</v>
      </c>
      <c r="AC323" s="14">
        <f t="shared" si="231"/>
        <v>0</v>
      </c>
      <c r="AD323" s="819"/>
      <c r="AE323" s="631">
        <f t="shared" si="218"/>
        <v>0</v>
      </c>
      <c r="AF323" s="818">
        <f>SUM('MEDIÇÃO_OBJETO (1)'!AG323)</f>
        <v>0</v>
      </c>
      <c r="AG323" s="541">
        <f>SUM('MEDIÇÃO_OBJETO (1)'!AH323)</f>
        <v>0</v>
      </c>
      <c r="AH323" s="541">
        <f>SUM('MEDIÇÃO_OBJETO (1)'!AI323)</f>
        <v>0</v>
      </c>
      <c r="AI323" s="541">
        <f>SUM('MEDIÇÃO_OBJETO (1)'!AJ323)</f>
        <v>0</v>
      </c>
      <c r="AJ323" s="541">
        <f>SUM('MEDIÇÃO_OBJETO (1)'!AK323)</f>
        <v>0</v>
      </c>
      <c r="AK323" s="541">
        <f>SUM('MEDIÇÃO_OBJETO (1)'!AL323)</f>
        <v>0</v>
      </c>
      <c r="AL323" s="541">
        <f>SUM('MEDIÇÃO_OBJETO (1)'!AM323)</f>
        <v>0</v>
      </c>
      <c r="AM323" s="541">
        <f>SUM('MEDIÇÃO_OBJETO (1)'!AN323)</f>
        <v>0</v>
      </c>
      <c r="AN323" s="541">
        <f>SUM('MEDIÇÃO_OBJETO (1)'!AO323)</f>
        <v>0</v>
      </c>
      <c r="AO323" s="541">
        <f>SUM('MEDIÇÃO_OBJETO (1)'!AP323)</f>
        <v>0</v>
      </c>
      <c r="AP323" s="541">
        <f>SUM('MEDIÇÃO_OBJETO (1)'!AQ323)</f>
        <v>0</v>
      </c>
      <c r="AQ323" s="541">
        <f>SUM('MEDIÇÃO_OBJETO (1)'!AR323)</f>
        <v>0</v>
      </c>
      <c r="AR323" s="541">
        <f>SUM('MEDIÇÃO_OBJETO (1)'!AS323)</f>
        <v>0</v>
      </c>
      <c r="AS323" s="541">
        <f>SUM('MEDIÇÃO_OBJETO (1)'!AT323)</f>
        <v>0</v>
      </c>
      <c r="AT323" s="541">
        <f>SUM('MEDIÇÃO_OBJETO (1)'!AU323)</f>
        <v>0</v>
      </c>
      <c r="AU323" s="541">
        <f>SUM('MEDIÇÃO_OBJETO (1)'!AV323)</f>
        <v>0</v>
      </c>
      <c r="AV323" s="541">
        <f>SUM('MEDIÇÃO_OBJETO (1)'!AW323)</f>
        <v>0</v>
      </c>
      <c r="AW323" s="541">
        <f>SUM('MEDIÇÃO_OBJETO (1)'!AX323)</f>
        <v>0</v>
      </c>
      <c r="AX323" s="977"/>
      <c r="BN323" s="992">
        <f t="shared" si="232"/>
        <v>0</v>
      </c>
      <c r="BO323" s="538">
        <f t="shared" si="219"/>
        <v>0</v>
      </c>
      <c r="BP323" s="987">
        <f>IF(RESUMO_GLOBAL!$X$53="a",ROUND(AF323*$N323,RESUMO_GLOBAL!$X$54),IF(RESUMO_GLOBAL!$X$53="t",TRUNC(AF323*$N323,RESUMO_GLOBAL!$X$54),AF323*$N323))</f>
        <v>0</v>
      </c>
      <c r="BQ323" s="987">
        <f>IF(RESUMO_GLOBAL!$X$53="a",ROUND(AG323*$N323,RESUMO_GLOBAL!$X$54),IF(RESUMO_GLOBAL!$X$53="t",TRUNC(AG323*$N323,RESUMO_GLOBAL!$X$54),AG323*$N323))</f>
        <v>0</v>
      </c>
      <c r="BR323" s="987">
        <f>IF(RESUMO_GLOBAL!$X$53="a",ROUND(AH323*$N323,RESUMO_GLOBAL!$X$54),IF(RESUMO_GLOBAL!$X$53="t",TRUNC(AH323*$N323,RESUMO_GLOBAL!$X$54),AH323*$N323))</f>
        <v>0</v>
      </c>
      <c r="BS323" s="987">
        <f>IF(RESUMO_GLOBAL!$X$53="a",ROUND(AI323*$N323,RESUMO_GLOBAL!$X$54),IF(RESUMO_GLOBAL!$X$53="t",TRUNC(AI323*$N323,RESUMO_GLOBAL!$X$54),AI323*$N323))</f>
        <v>0</v>
      </c>
      <c r="BT323" s="987">
        <f>IF(RESUMO_GLOBAL!$X$53="a",ROUND(AJ323*$N323,RESUMO_GLOBAL!$X$54),IF(RESUMO_GLOBAL!$X$53="t",TRUNC(AJ323*$N323,RESUMO_GLOBAL!$X$54),AJ323*$N323))</f>
        <v>0</v>
      </c>
      <c r="BU323" s="987">
        <f>IF(RESUMO_GLOBAL!$X$53="a",ROUND(AK323*$N323,RESUMO_GLOBAL!$X$54),IF(RESUMO_GLOBAL!$X$53="t",TRUNC(AK323*$N323,RESUMO_GLOBAL!$X$54),AK323*$N323))</f>
        <v>0</v>
      </c>
      <c r="BV323" s="987">
        <f>IF(RESUMO_GLOBAL!$X$53="a",ROUND(AL323*$N323,RESUMO_GLOBAL!$X$54),IF(RESUMO_GLOBAL!$X$53="t",TRUNC(AL323*$N323,RESUMO_GLOBAL!$X$54),AL323*$N323))</f>
        <v>0</v>
      </c>
      <c r="BW323" s="987">
        <f>IF(RESUMO_GLOBAL!$X$53="a",ROUND(AM323*$N323,RESUMO_GLOBAL!$X$54),IF(RESUMO_GLOBAL!$X$53="t",TRUNC(AM323*$N323,RESUMO_GLOBAL!$X$54),AM323*$N323))</f>
        <v>0</v>
      </c>
      <c r="BX323" s="987">
        <f>IF(RESUMO_GLOBAL!$X$53="a",ROUND(AN323*$N323,RESUMO_GLOBAL!$X$54),IF(RESUMO_GLOBAL!$X$53="t",TRUNC(AN323*$N323,RESUMO_GLOBAL!$X$54),AN323*$N323))</f>
        <v>0</v>
      </c>
      <c r="BY323" s="987">
        <f>IF(RESUMO_GLOBAL!$X$53="a",ROUND(AO323*$N323,RESUMO_GLOBAL!$X$54),IF(RESUMO_GLOBAL!$X$53="t",TRUNC(AO323*$N323,RESUMO_GLOBAL!$X$54),AO323*$N323))</f>
        <v>0</v>
      </c>
      <c r="BZ323" s="987">
        <f>IF(RESUMO_GLOBAL!$X$53="a",ROUND(AP323*$N323,RESUMO_GLOBAL!$X$54),IF(RESUMO_GLOBAL!$X$53="t",TRUNC(AP323*$N323,RESUMO_GLOBAL!$X$54),AP323*$N323))</f>
        <v>0</v>
      </c>
      <c r="CA323" s="987">
        <f>IF(RESUMO_GLOBAL!$X$53="a",ROUND(AQ323*$N323,RESUMO_GLOBAL!$X$54),IF(RESUMO_GLOBAL!$X$53="t",TRUNC(AQ323*$N323,RESUMO_GLOBAL!$X$54),AQ323*$N323))</f>
        <v>0</v>
      </c>
      <c r="CB323" s="987">
        <f>IF(RESUMO_GLOBAL!$X$53="a",ROUND(AR323*$N323,RESUMO_GLOBAL!$X$54),IF(RESUMO_GLOBAL!$X$53="t",TRUNC(AR323*$N323,RESUMO_GLOBAL!$X$54),AR323*$N323))</f>
        <v>0</v>
      </c>
      <c r="CC323" s="987">
        <f>IF(RESUMO_GLOBAL!$X$53="a",ROUND(AS323*$N323,RESUMO_GLOBAL!$X$54),IF(RESUMO_GLOBAL!$X$53="t",TRUNC(AS323*$N323,RESUMO_GLOBAL!$X$54),AS323*$N323))</f>
        <v>0</v>
      </c>
      <c r="CD323" s="987">
        <f>IF(RESUMO_GLOBAL!$X$53="a",ROUND(AT323*$N323,RESUMO_GLOBAL!$X$54),IF(RESUMO_GLOBAL!$X$53="t",TRUNC(AT323*$N323,RESUMO_GLOBAL!$X$54),AT323*$N323))</f>
        <v>0</v>
      </c>
      <c r="CE323" s="987">
        <f>IF(RESUMO_GLOBAL!$X$53="a",ROUND(AU323*$N323,RESUMO_GLOBAL!$X$54),IF(RESUMO_GLOBAL!$X$53="t",TRUNC(AU323*$N323,RESUMO_GLOBAL!$X$54),AU323*$N323))</f>
        <v>0</v>
      </c>
      <c r="CF323" s="987">
        <f>IF(RESUMO_GLOBAL!$X$53="a",ROUND(AV323*$N323,RESUMO_GLOBAL!$X$54),IF(RESUMO_GLOBAL!$X$53="t",TRUNC(AV323*$N323,RESUMO_GLOBAL!$X$54),AV323*$N323))</f>
        <v>0</v>
      </c>
      <c r="CG323" s="987">
        <f>IF(RESUMO_GLOBAL!$X$53="a",ROUND(AW323*$N323,RESUMO_GLOBAL!$X$54),IF(RESUMO_GLOBAL!$X$53="t",TRUNC(AW323*$N323,RESUMO_GLOBAL!$X$54),AW323*$N323))</f>
        <v>0</v>
      </c>
      <c r="CK323" s="59">
        <f t="shared" si="198"/>
        <v>0</v>
      </c>
      <c r="CL323" s="59">
        <f t="shared" si="199"/>
        <v>0</v>
      </c>
      <c r="CM323" s="59">
        <f t="shared" si="200"/>
        <v>0</v>
      </c>
      <c r="CN323" s="59">
        <f t="shared" si="201"/>
        <v>0</v>
      </c>
      <c r="CO323" s="59">
        <f t="shared" si="202"/>
        <v>0</v>
      </c>
      <c r="CP323" s="59">
        <f t="shared" si="203"/>
        <v>0</v>
      </c>
      <c r="CQ323" s="59">
        <f t="shared" si="204"/>
        <v>0</v>
      </c>
      <c r="CR323" s="59">
        <f t="shared" si="205"/>
        <v>0</v>
      </c>
      <c r="CS323" s="59">
        <f t="shared" si="206"/>
        <v>0</v>
      </c>
      <c r="CT323" s="59">
        <f t="shared" si="207"/>
        <v>0</v>
      </c>
      <c r="CU323" s="59">
        <f t="shared" si="208"/>
        <v>0</v>
      </c>
      <c r="CV323" s="59">
        <f t="shared" si="209"/>
        <v>0</v>
      </c>
      <c r="CW323" s="59">
        <f t="shared" si="210"/>
        <v>0</v>
      </c>
      <c r="CX323" s="59">
        <f t="shared" si="211"/>
        <v>0</v>
      </c>
      <c r="CY323" s="59">
        <f t="shared" si="212"/>
        <v>0</v>
      </c>
      <c r="CZ323" s="59">
        <f t="shared" si="213"/>
        <v>0</v>
      </c>
      <c r="DA323" s="59">
        <f t="shared" si="214"/>
        <v>0</v>
      </c>
      <c r="DB323" s="59">
        <f t="shared" si="215"/>
        <v>0</v>
      </c>
      <c r="DE323">
        <f t="shared" si="197"/>
        <v>318</v>
      </c>
      <c r="DF323" t="str">
        <f t="shared" si="216"/>
        <v/>
      </c>
      <c r="DG323" s="59">
        <f>IF($C323&lt;&gt;0,SUM($CK324:CK324),0)</f>
        <v>0</v>
      </c>
      <c r="DH323" s="59">
        <f>IF($C323&lt;&gt;0,SUM($CK324:CL324),0)</f>
        <v>0</v>
      </c>
      <c r="DI323" s="59">
        <f>IF($C323&lt;&gt;0,SUM($CK324:CM324),0)</f>
        <v>0</v>
      </c>
      <c r="DJ323" s="59">
        <f>IF($C323&lt;&gt;0,SUM($CK324:CN324),0)</f>
        <v>0</v>
      </c>
      <c r="DK323" s="59">
        <f>IF($C323&lt;&gt;0,SUM($CK324:CO324),0)</f>
        <v>0</v>
      </c>
      <c r="DL323" s="59">
        <f>IF($C323&lt;&gt;0,SUM($CK324:CP324),0)</f>
        <v>0</v>
      </c>
      <c r="DM323" s="59">
        <f>IF($C323&lt;&gt;0,SUM($CK324:CQ324),0)</f>
        <v>0</v>
      </c>
      <c r="DN323" s="59">
        <f>IF($C323&lt;&gt;0,SUM($CK324:CR324),0)</f>
        <v>0</v>
      </c>
      <c r="DO323" s="59">
        <f>IF($C323&lt;&gt;0,SUM($CK324:CS324),0)</f>
        <v>0</v>
      </c>
      <c r="DP323" s="59">
        <f>IF($C323&lt;&gt;0,SUM($CK324:CT324),0)</f>
        <v>0</v>
      </c>
      <c r="DQ323" s="59">
        <f>IF($C323&lt;&gt;0,SUM($CK324:CU324),0)</f>
        <v>0</v>
      </c>
      <c r="DR323" s="59">
        <f>IF($C323&lt;&gt;0,SUM($CK324:CV324),0)</f>
        <v>0</v>
      </c>
      <c r="DS323" s="59">
        <f>IF($C323&lt;&gt;0,SUM($CK324:CW324),0)</f>
        <v>0</v>
      </c>
      <c r="DT323" s="59">
        <f>IF($C323&lt;&gt;0,SUM($CK324:CX324),0)</f>
        <v>0</v>
      </c>
      <c r="DU323" s="59">
        <f>IF($C323&lt;&gt;0,SUM($CK324:CY324),0)</f>
        <v>0</v>
      </c>
      <c r="DV323" s="59">
        <f>IF($C323&lt;&gt;0,SUM($CK324:CZ324),0)</f>
        <v>0</v>
      </c>
      <c r="DW323" s="59">
        <f>IF($C323&lt;&gt;0,SUM($CK324:DA324),0)</f>
        <v>0</v>
      </c>
      <c r="DX323" s="59">
        <f>IF($C323&lt;&gt;0,SUM($CK324:DB324),0)</f>
        <v>0</v>
      </c>
      <c r="DY323" s="952" t="str">
        <f t="shared" si="220"/>
        <v/>
      </c>
    </row>
    <row r="324" spans="1:129" ht="13.5" hidden="1" thickBot="1">
      <c r="A324" s="3" t="str">
        <f t="shared" si="221"/>
        <v/>
      </c>
      <c r="B324" s="805">
        <f>Dados_GLOBAL_Inicial!E324</f>
        <v>0</v>
      </c>
      <c r="C324" s="956">
        <f>IF(IFERROR(VALUE(Dados_GLOBAL_Inicial!F324),0)=0,0,Dados_GLOBAL_Inicial!F324)</f>
        <v>0</v>
      </c>
      <c r="D324" s="830">
        <f>Dados_GLOBAL_Inicial!G324</f>
        <v>0</v>
      </c>
      <c r="E324" s="830" t="str">
        <f>IF(IFERROR(VLOOKUP(F324,Cod_Gde_Itens!$A$1:$B$80,2,FALSE),0)&gt;549,IFERROR(VLOOKUP(F324,Cod_Gde_Itens!$A$1:$B$80,2,FALSE),0),IF(Dados_GLOBAL_Inicial!H324=0,"",Dados_GLOBAL_Inicial!H324))</f>
        <v/>
      </c>
      <c r="F324" s="823">
        <f>Dados_GLOBAL_Inicial!I324</f>
        <v>0</v>
      </c>
      <c r="G324" s="824">
        <f>Dados_GLOBAL_Inicial!J324</f>
        <v>0</v>
      </c>
      <c r="H324" s="454">
        <f>Dados_GLOBAL_Inicial!K324</f>
        <v>0</v>
      </c>
      <c r="I324" s="970">
        <f>SUM('MEDIÇÃO_OBJETO (1)'!I324)</f>
        <v>0</v>
      </c>
      <c r="J324" s="455">
        <f t="shared" si="222"/>
        <v>0</v>
      </c>
      <c r="K324" s="451">
        <f t="shared" si="223"/>
        <v>0</v>
      </c>
      <c r="L324" s="452">
        <f t="shared" si="224"/>
        <v>0</v>
      </c>
      <c r="M324" s="809">
        <f t="shared" si="225"/>
        <v>0</v>
      </c>
      <c r="N324" s="810">
        <f>IF(IFERROR(VALUE(Dados_GLOBAL_Inicial!L324),0)=0,0,Dados_GLOBAL_Inicial!L324)</f>
        <v>0</v>
      </c>
      <c r="O324" s="812">
        <f>SUM('MEDIÇÃO_OBJETO (1)'!O324)</f>
        <v>0</v>
      </c>
      <c r="P324" s="812">
        <f>SUM('MEDIÇÃO_OBJETO (1)'!P324)</f>
        <v>0</v>
      </c>
      <c r="Q324" s="813">
        <f t="shared" si="226"/>
        <v>0</v>
      </c>
      <c r="R324" s="951"/>
      <c r="S324" s="815">
        <f>SUM('MEDIÇÃO_OBJETO (1)'!S324)</f>
        <v>0</v>
      </c>
      <c r="T324" s="815">
        <f>SUM('MEDIÇÃO_OBJETO (1)'!T324)</f>
        <v>0</v>
      </c>
      <c r="V324" s="19"/>
      <c r="W324" s="978">
        <f t="shared" si="227"/>
        <v>0</v>
      </c>
      <c r="X324" s="816">
        <f t="shared" si="228"/>
        <v>0</v>
      </c>
      <c r="Y324" s="816">
        <f t="shared" si="229"/>
        <v>0</v>
      </c>
      <c r="Z324" s="817">
        <f t="shared" si="230"/>
        <v>0</v>
      </c>
      <c r="AB324" s="453">
        <f t="shared" si="217"/>
        <v>0</v>
      </c>
      <c r="AC324" s="14">
        <f t="shared" si="231"/>
        <v>0</v>
      </c>
      <c r="AD324" s="819"/>
      <c r="AE324" s="631">
        <f t="shared" si="218"/>
        <v>0</v>
      </c>
      <c r="AF324" s="818">
        <f>SUM('MEDIÇÃO_OBJETO (1)'!AG324)</f>
        <v>0</v>
      </c>
      <c r="AG324" s="541">
        <f>SUM('MEDIÇÃO_OBJETO (1)'!AH324)</f>
        <v>0</v>
      </c>
      <c r="AH324" s="541">
        <f>SUM('MEDIÇÃO_OBJETO (1)'!AI324)</f>
        <v>0</v>
      </c>
      <c r="AI324" s="541">
        <f>SUM('MEDIÇÃO_OBJETO (1)'!AJ324)</f>
        <v>0</v>
      </c>
      <c r="AJ324" s="541">
        <f>SUM('MEDIÇÃO_OBJETO (1)'!AK324)</f>
        <v>0</v>
      </c>
      <c r="AK324" s="541">
        <f>SUM('MEDIÇÃO_OBJETO (1)'!AL324)</f>
        <v>0</v>
      </c>
      <c r="AL324" s="541">
        <f>SUM('MEDIÇÃO_OBJETO (1)'!AM324)</f>
        <v>0</v>
      </c>
      <c r="AM324" s="541">
        <f>SUM('MEDIÇÃO_OBJETO (1)'!AN324)</f>
        <v>0</v>
      </c>
      <c r="AN324" s="541">
        <f>SUM('MEDIÇÃO_OBJETO (1)'!AO324)</f>
        <v>0</v>
      </c>
      <c r="AO324" s="541">
        <f>SUM('MEDIÇÃO_OBJETO (1)'!AP324)</f>
        <v>0</v>
      </c>
      <c r="AP324" s="541">
        <f>SUM('MEDIÇÃO_OBJETO (1)'!AQ324)</f>
        <v>0</v>
      </c>
      <c r="AQ324" s="541">
        <f>SUM('MEDIÇÃO_OBJETO (1)'!AR324)</f>
        <v>0</v>
      </c>
      <c r="AR324" s="541">
        <f>SUM('MEDIÇÃO_OBJETO (1)'!AS324)</f>
        <v>0</v>
      </c>
      <c r="AS324" s="541">
        <f>SUM('MEDIÇÃO_OBJETO (1)'!AT324)</f>
        <v>0</v>
      </c>
      <c r="AT324" s="541">
        <f>SUM('MEDIÇÃO_OBJETO (1)'!AU324)</f>
        <v>0</v>
      </c>
      <c r="AU324" s="541">
        <f>SUM('MEDIÇÃO_OBJETO (1)'!AV324)</f>
        <v>0</v>
      </c>
      <c r="AV324" s="541">
        <f>SUM('MEDIÇÃO_OBJETO (1)'!AW324)</f>
        <v>0</v>
      </c>
      <c r="AW324" s="541">
        <f>SUM('MEDIÇÃO_OBJETO (1)'!AX324)</f>
        <v>0</v>
      </c>
      <c r="AX324" s="977"/>
      <c r="BN324" s="992">
        <f t="shared" si="232"/>
        <v>0</v>
      </c>
      <c r="BO324" s="538">
        <f t="shared" si="219"/>
        <v>0</v>
      </c>
      <c r="BP324" s="987">
        <f>IF(RESUMO_GLOBAL!$X$53="a",ROUND(AF324*$N324,RESUMO_GLOBAL!$X$54),IF(RESUMO_GLOBAL!$X$53="t",TRUNC(AF324*$N324,RESUMO_GLOBAL!$X$54),AF324*$N324))</f>
        <v>0</v>
      </c>
      <c r="BQ324" s="987">
        <f>IF(RESUMO_GLOBAL!$X$53="a",ROUND(AG324*$N324,RESUMO_GLOBAL!$X$54),IF(RESUMO_GLOBAL!$X$53="t",TRUNC(AG324*$N324,RESUMO_GLOBAL!$X$54),AG324*$N324))</f>
        <v>0</v>
      </c>
      <c r="BR324" s="987">
        <f>IF(RESUMO_GLOBAL!$X$53="a",ROUND(AH324*$N324,RESUMO_GLOBAL!$X$54),IF(RESUMO_GLOBAL!$X$53="t",TRUNC(AH324*$N324,RESUMO_GLOBAL!$X$54),AH324*$N324))</f>
        <v>0</v>
      </c>
      <c r="BS324" s="987">
        <f>IF(RESUMO_GLOBAL!$X$53="a",ROUND(AI324*$N324,RESUMO_GLOBAL!$X$54),IF(RESUMO_GLOBAL!$X$53="t",TRUNC(AI324*$N324,RESUMO_GLOBAL!$X$54),AI324*$N324))</f>
        <v>0</v>
      </c>
      <c r="BT324" s="987">
        <f>IF(RESUMO_GLOBAL!$X$53="a",ROUND(AJ324*$N324,RESUMO_GLOBAL!$X$54),IF(RESUMO_GLOBAL!$X$53="t",TRUNC(AJ324*$N324,RESUMO_GLOBAL!$X$54),AJ324*$N324))</f>
        <v>0</v>
      </c>
      <c r="BU324" s="987">
        <f>IF(RESUMO_GLOBAL!$X$53="a",ROUND(AK324*$N324,RESUMO_GLOBAL!$X$54),IF(RESUMO_GLOBAL!$X$53="t",TRUNC(AK324*$N324,RESUMO_GLOBAL!$X$54),AK324*$N324))</f>
        <v>0</v>
      </c>
      <c r="BV324" s="987">
        <f>IF(RESUMO_GLOBAL!$X$53="a",ROUND(AL324*$N324,RESUMO_GLOBAL!$X$54),IF(RESUMO_GLOBAL!$X$53="t",TRUNC(AL324*$N324,RESUMO_GLOBAL!$X$54),AL324*$N324))</f>
        <v>0</v>
      </c>
      <c r="BW324" s="987">
        <f>IF(RESUMO_GLOBAL!$X$53="a",ROUND(AM324*$N324,RESUMO_GLOBAL!$X$54),IF(RESUMO_GLOBAL!$X$53="t",TRUNC(AM324*$N324,RESUMO_GLOBAL!$X$54),AM324*$N324))</f>
        <v>0</v>
      </c>
      <c r="BX324" s="987">
        <f>IF(RESUMO_GLOBAL!$X$53="a",ROUND(AN324*$N324,RESUMO_GLOBAL!$X$54),IF(RESUMO_GLOBAL!$X$53="t",TRUNC(AN324*$N324,RESUMO_GLOBAL!$X$54),AN324*$N324))</f>
        <v>0</v>
      </c>
      <c r="BY324" s="987">
        <f>IF(RESUMO_GLOBAL!$X$53="a",ROUND(AO324*$N324,RESUMO_GLOBAL!$X$54),IF(RESUMO_GLOBAL!$X$53="t",TRUNC(AO324*$N324,RESUMO_GLOBAL!$X$54),AO324*$N324))</f>
        <v>0</v>
      </c>
      <c r="BZ324" s="987">
        <f>IF(RESUMO_GLOBAL!$X$53="a",ROUND(AP324*$N324,RESUMO_GLOBAL!$X$54),IF(RESUMO_GLOBAL!$X$53="t",TRUNC(AP324*$N324,RESUMO_GLOBAL!$X$54),AP324*$N324))</f>
        <v>0</v>
      </c>
      <c r="CA324" s="987">
        <f>IF(RESUMO_GLOBAL!$X$53="a",ROUND(AQ324*$N324,RESUMO_GLOBAL!$X$54),IF(RESUMO_GLOBAL!$X$53="t",TRUNC(AQ324*$N324,RESUMO_GLOBAL!$X$54),AQ324*$N324))</f>
        <v>0</v>
      </c>
      <c r="CB324" s="987">
        <f>IF(RESUMO_GLOBAL!$X$53="a",ROUND(AR324*$N324,RESUMO_GLOBAL!$X$54),IF(RESUMO_GLOBAL!$X$53="t",TRUNC(AR324*$N324,RESUMO_GLOBAL!$X$54),AR324*$N324))</f>
        <v>0</v>
      </c>
      <c r="CC324" s="987">
        <f>IF(RESUMO_GLOBAL!$X$53="a",ROUND(AS324*$N324,RESUMO_GLOBAL!$X$54),IF(RESUMO_GLOBAL!$X$53="t",TRUNC(AS324*$N324,RESUMO_GLOBAL!$X$54),AS324*$N324))</f>
        <v>0</v>
      </c>
      <c r="CD324" s="987">
        <f>IF(RESUMO_GLOBAL!$X$53="a",ROUND(AT324*$N324,RESUMO_GLOBAL!$X$54),IF(RESUMO_GLOBAL!$X$53="t",TRUNC(AT324*$N324,RESUMO_GLOBAL!$X$54),AT324*$N324))</f>
        <v>0</v>
      </c>
      <c r="CE324" s="987">
        <f>IF(RESUMO_GLOBAL!$X$53="a",ROUND(AU324*$N324,RESUMO_GLOBAL!$X$54),IF(RESUMO_GLOBAL!$X$53="t",TRUNC(AU324*$N324,RESUMO_GLOBAL!$X$54),AU324*$N324))</f>
        <v>0</v>
      </c>
      <c r="CF324" s="987">
        <f>IF(RESUMO_GLOBAL!$X$53="a",ROUND(AV324*$N324,RESUMO_GLOBAL!$X$54),IF(RESUMO_GLOBAL!$X$53="t",TRUNC(AV324*$N324,RESUMO_GLOBAL!$X$54),AV324*$N324))</f>
        <v>0</v>
      </c>
      <c r="CG324" s="987">
        <f>IF(RESUMO_GLOBAL!$X$53="a",ROUND(AW324*$N324,RESUMO_GLOBAL!$X$54),IF(RESUMO_GLOBAL!$X$53="t",TRUNC(AW324*$N324,RESUMO_GLOBAL!$X$54),AW324*$N324))</f>
        <v>0</v>
      </c>
      <c r="CK324" s="59">
        <f t="shared" si="198"/>
        <v>0</v>
      </c>
      <c r="CL324" s="59">
        <f t="shared" si="199"/>
        <v>0</v>
      </c>
      <c r="CM324" s="59">
        <f t="shared" si="200"/>
        <v>0</v>
      </c>
      <c r="CN324" s="59">
        <f t="shared" si="201"/>
        <v>0</v>
      </c>
      <c r="CO324" s="59">
        <f t="shared" si="202"/>
        <v>0</v>
      </c>
      <c r="CP324" s="59">
        <f t="shared" si="203"/>
        <v>0</v>
      </c>
      <c r="CQ324" s="59">
        <f t="shared" si="204"/>
        <v>0</v>
      </c>
      <c r="CR324" s="59">
        <f t="shared" si="205"/>
        <v>0</v>
      </c>
      <c r="CS324" s="59">
        <f t="shared" si="206"/>
        <v>0</v>
      </c>
      <c r="CT324" s="59">
        <f t="shared" si="207"/>
        <v>0</v>
      </c>
      <c r="CU324" s="59">
        <f t="shared" si="208"/>
        <v>0</v>
      </c>
      <c r="CV324" s="59">
        <f t="shared" si="209"/>
        <v>0</v>
      </c>
      <c r="CW324" s="59">
        <f t="shared" si="210"/>
        <v>0</v>
      </c>
      <c r="CX324" s="59">
        <f t="shared" si="211"/>
        <v>0</v>
      </c>
      <c r="CY324" s="59">
        <f t="shared" si="212"/>
        <v>0</v>
      </c>
      <c r="CZ324" s="59">
        <f t="shared" si="213"/>
        <v>0</v>
      </c>
      <c r="DA324" s="59">
        <f t="shared" si="214"/>
        <v>0</v>
      </c>
      <c r="DB324" s="59">
        <f t="shared" si="215"/>
        <v>0</v>
      </c>
      <c r="DE324">
        <f t="shared" si="197"/>
        <v>319</v>
      </c>
      <c r="DF324" t="str">
        <f t="shared" si="216"/>
        <v/>
      </c>
      <c r="DG324" s="59">
        <f>IF($C324&lt;&gt;0,SUM($CK325:CK325),0)</f>
        <v>0</v>
      </c>
      <c r="DH324" s="59">
        <f>IF($C324&lt;&gt;0,SUM($CK325:CL325),0)</f>
        <v>0</v>
      </c>
      <c r="DI324" s="59">
        <f>IF($C324&lt;&gt;0,SUM($CK325:CM325),0)</f>
        <v>0</v>
      </c>
      <c r="DJ324" s="59">
        <f>IF($C324&lt;&gt;0,SUM($CK325:CN325),0)</f>
        <v>0</v>
      </c>
      <c r="DK324" s="59">
        <f>IF($C324&lt;&gt;0,SUM($CK325:CO325),0)</f>
        <v>0</v>
      </c>
      <c r="DL324" s="59">
        <f>IF($C324&lt;&gt;0,SUM($CK325:CP325),0)</f>
        <v>0</v>
      </c>
      <c r="DM324" s="59">
        <f>IF($C324&lt;&gt;0,SUM($CK325:CQ325),0)</f>
        <v>0</v>
      </c>
      <c r="DN324" s="59">
        <f>IF($C324&lt;&gt;0,SUM($CK325:CR325),0)</f>
        <v>0</v>
      </c>
      <c r="DO324" s="59">
        <f>IF($C324&lt;&gt;0,SUM($CK325:CS325),0)</f>
        <v>0</v>
      </c>
      <c r="DP324" s="59">
        <f>IF($C324&lt;&gt;0,SUM($CK325:CT325),0)</f>
        <v>0</v>
      </c>
      <c r="DQ324" s="59">
        <f>IF($C324&lt;&gt;0,SUM($CK325:CU325),0)</f>
        <v>0</v>
      </c>
      <c r="DR324" s="59">
        <f>IF($C324&lt;&gt;0,SUM($CK325:CV325),0)</f>
        <v>0</v>
      </c>
      <c r="DS324" s="59">
        <f>IF($C324&lt;&gt;0,SUM($CK325:CW325),0)</f>
        <v>0</v>
      </c>
      <c r="DT324" s="59">
        <f>IF($C324&lt;&gt;0,SUM($CK325:CX325),0)</f>
        <v>0</v>
      </c>
      <c r="DU324" s="59">
        <f>IF($C324&lt;&gt;0,SUM($CK325:CY325),0)</f>
        <v>0</v>
      </c>
      <c r="DV324" s="59">
        <f>IF($C324&lt;&gt;0,SUM($CK325:CZ325),0)</f>
        <v>0</v>
      </c>
      <c r="DW324" s="59">
        <f>IF($C324&lt;&gt;0,SUM($CK325:DA325),0)</f>
        <v>0</v>
      </c>
      <c r="DX324" s="59">
        <f>IF($C324&lt;&gt;0,SUM($CK325:DB325),0)</f>
        <v>0</v>
      </c>
      <c r="DY324" s="952" t="str">
        <f t="shared" si="220"/>
        <v/>
      </c>
    </row>
    <row r="325" spans="1:129" ht="13.5" hidden="1" thickBot="1">
      <c r="A325" s="3" t="str">
        <f t="shared" si="221"/>
        <v/>
      </c>
      <c r="B325" s="805">
        <f>Dados_GLOBAL_Inicial!E325</f>
        <v>0</v>
      </c>
      <c r="C325" s="956">
        <f>IF(IFERROR(VALUE(Dados_GLOBAL_Inicial!F325),0)=0,0,Dados_GLOBAL_Inicial!F325)</f>
        <v>0</v>
      </c>
      <c r="D325" s="830">
        <f>Dados_GLOBAL_Inicial!G325</f>
        <v>0</v>
      </c>
      <c r="E325" s="830" t="str">
        <f>IF(IFERROR(VLOOKUP(F325,Cod_Gde_Itens!$A$1:$B$80,2,FALSE),0)&gt;549,IFERROR(VLOOKUP(F325,Cod_Gde_Itens!$A$1:$B$80,2,FALSE),0),IF(Dados_GLOBAL_Inicial!H325=0,"",Dados_GLOBAL_Inicial!H325))</f>
        <v/>
      </c>
      <c r="F325" s="823">
        <f>Dados_GLOBAL_Inicial!I325</f>
        <v>0</v>
      </c>
      <c r="G325" s="824">
        <f>Dados_GLOBAL_Inicial!J325</f>
        <v>0</v>
      </c>
      <c r="H325" s="454">
        <f>Dados_GLOBAL_Inicial!K325</f>
        <v>0</v>
      </c>
      <c r="I325" s="970">
        <f>SUM('MEDIÇÃO_OBJETO (1)'!I325)</f>
        <v>0</v>
      </c>
      <c r="J325" s="455">
        <f t="shared" si="222"/>
        <v>0</v>
      </c>
      <c r="K325" s="451">
        <f t="shared" si="223"/>
        <v>0</v>
      </c>
      <c r="L325" s="452">
        <f t="shared" si="224"/>
        <v>0</v>
      </c>
      <c r="M325" s="809">
        <f t="shared" si="225"/>
        <v>0</v>
      </c>
      <c r="N325" s="810">
        <f>IF(IFERROR(VALUE(Dados_GLOBAL_Inicial!L325),0)=0,0,Dados_GLOBAL_Inicial!L325)</f>
        <v>0</v>
      </c>
      <c r="O325" s="812">
        <f>SUM('MEDIÇÃO_OBJETO (1)'!O325)</f>
        <v>0</v>
      </c>
      <c r="P325" s="812">
        <f>SUM('MEDIÇÃO_OBJETO (1)'!P325)</f>
        <v>0</v>
      </c>
      <c r="Q325" s="813">
        <f t="shared" si="226"/>
        <v>0</v>
      </c>
      <c r="R325" s="951"/>
      <c r="S325" s="815">
        <f>SUM('MEDIÇÃO_OBJETO (1)'!S325)</f>
        <v>0</v>
      </c>
      <c r="T325" s="815">
        <f>SUM('MEDIÇÃO_OBJETO (1)'!T325)</f>
        <v>0</v>
      </c>
      <c r="V325" s="19"/>
      <c r="W325" s="978">
        <f t="shared" si="227"/>
        <v>0</v>
      </c>
      <c r="X325" s="816">
        <f t="shared" si="228"/>
        <v>0</v>
      </c>
      <c r="Y325" s="816">
        <f t="shared" si="229"/>
        <v>0</v>
      </c>
      <c r="Z325" s="817">
        <f t="shared" si="230"/>
        <v>0</v>
      </c>
      <c r="AB325" s="453">
        <f t="shared" si="217"/>
        <v>0</v>
      </c>
      <c r="AC325" s="14">
        <f t="shared" si="231"/>
        <v>0</v>
      </c>
      <c r="AD325" s="819"/>
      <c r="AE325" s="631">
        <f t="shared" si="218"/>
        <v>0</v>
      </c>
      <c r="AF325" s="818">
        <f>SUM('MEDIÇÃO_OBJETO (1)'!AG325)</f>
        <v>0</v>
      </c>
      <c r="AG325" s="541">
        <f>SUM('MEDIÇÃO_OBJETO (1)'!AH325)</f>
        <v>0</v>
      </c>
      <c r="AH325" s="541">
        <f>SUM('MEDIÇÃO_OBJETO (1)'!AI325)</f>
        <v>0</v>
      </c>
      <c r="AI325" s="541">
        <f>SUM('MEDIÇÃO_OBJETO (1)'!AJ325)</f>
        <v>0</v>
      </c>
      <c r="AJ325" s="541">
        <f>SUM('MEDIÇÃO_OBJETO (1)'!AK325)</f>
        <v>0</v>
      </c>
      <c r="AK325" s="541">
        <f>SUM('MEDIÇÃO_OBJETO (1)'!AL325)</f>
        <v>0</v>
      </c>
      <c r="AL325" s="541">
        <f>SUM('MEDIÇÃO_OBJETO (1)'!AM325)</f>
        <v>0</v>
      </c>
      <c r="AM325" s="541">
        <f>SUM('MEDIÇÃO_OBJETO (1)'!AN325)</f>
        <v>0</v>
      </c>
      <c r="AN325" s="541">
        <f>SUM('MEDIÇÃO_OBJETO (1)'!AO325)</f>
        <v>0</v>
      </c>
      <c r="AO325" s="541">
        <f>SUM('MEDIÇÃO_OBJETO (1)'!AP325)</f>
        <v>0</v>
      </c>
      <c r="AP325" s="541">
        <f>SUM('MEDIÇÃO_OBJETO (1)'!AQ325)</f>
        <v>0</v>
      </c>
      <c r="AQ325" s="541">
        <f>SUM('MEDIÇÃO_OBJETO (1)'!AR325)</f>
        <v>0</v>
      </c>
      <c r="AR325" s="541">
        <f>SUM('MEDIÇÃO_OBJETO (1)'!AS325)</f>
        <v>0</v>
      </c>
      <c r="AS325" s="541">
        <f>SUM('MEDIÇÃO_OBJETO (1)'!AT325)</f>
        <v>0</v>
      </c>
      <c r="AT325" s="541">
        <f>SUM('MEDIÇÃO_OBJETO (1)'!AU325)</f>
        <v>0</v>
      </c>
      <c r="AU325" s="541">
        <f>SUM('MEDIÇÃO_OBJETO (1)'!AV325)</f>
        <v>0</v>
      </c>
      <c r="AV325" s="541">
        <f>SUM('MEDIÇÃO_OBJETO (1)'!AW325)</f>
        <v>0</v>
      </c>
      <c r="AW325" s="541">
        <f>SUM('MEDIÇÃO_OBJETO (1)'!AX325)</f>
        <v>0</v>
      </c>
      <c r="AX325" s="977"/>
      <c r="BN325" s="992">
        <f t="shared" si="232"/>
        <v>0</v>
      </c>
      <c r="BO325" s="538">
        <f t="shared" si="219"/>
        <v>0</v>
      </c>
      <c r="BP325" s="987">
        <f>IF(RESUMO_GLOBAL!$X$53="a",ROUND(AF325*$N325,RESUMO_GLOBAL!$X$54),IF(RESUMO_GLOBAL!$X$53="t",TRUNC(AF325*$N325,RESUMO_GLOBAL!$X$54),AF325*$N325))</f>
        <v>0</v>
      </c>
      <c r="BQ325" s="987">
        <f>IF(RESUMO_GLOBAL!$X$53="a",ROUND(AG325*$N325,RESUMO_GLOBAL!$X$54),IF(RESUMO_GLOBAL!$X$53="t",TRUNC(AG325*$N325,RESUMO_GLOBAL!$X$54),AG325*$N325))</f>
        <v>0</v>
      </c>
      <c r="BR325" s="987">
        <f>IF(RESUMO_GLOBAL!$X$53="a",ROUND(AH325*$N325,RESUMO_GLOBAL!$X$54),IF(RESUMO_GLOBAL!$X$53="t",TRUNC(AH325*$N325,RESUMO_GLOBAL!$X$54),AH325*$N325))</f>
        <v>0</v>
      </c>
      <c r="BS325" s="987">
        <f>IF(RESUMO_GLOBAL!$X$53="a",ROUND(AI325*$N325,RESUMO_GLOBAL!$X$54),IF(RESUMO_GLOBAL!$X$53="t",TRUNC(AI325*$N325,RESUMO_GLOBAL!$X$54),AI325*$N325))</f>
        <v>0</v>
      </c>
      <c r="BT325" s="987">
        <f>IF(RESUMO_GLOBAL!$X$53="a",ROUND(AJ325*$N325,RESUMO_GLOBAL!$X$54),IF(RESUMO_GLOBAL!$X$53="t",TRUNC(AJ325*$N325,RESUMO_GLOBAL!$X$54),AJ325*$N325))</f>
        <v>0</v>
      </c>
      <c r="BU325" s="987">
        <f>IF(RESUMO_GLOBAL!$X$53="a",ROUND(AK325*$N325,RESUMO_GLOBAL!$X$54),IF(RESUMO_GLOBAL!$X$53="t",TRUNC(AK325*$N325,RESUMO_GLOBAL!$X$54),AK325*$N325))</f>
        <v>0</v>
      </c>
      <c r="BV325" s="987">
        <f>IF(RESUMO_GLOBAL!$X$53="a",ROUND(AL325*$N325,RESUMO_GLOBAL!$X$54),IF(RESUMO_GLOBAL!$X$53="t",TRUNC(AL325*$N325,RESUMO_GLOBAL!$X$54),AL325*$N325))</f>
        <v>0</v>
      </c>
      <c r="BW325" s="987">
        <f>IF(RESUMO_GLOBAL!$X$53="a",ROUND(AM325*$N325,RESUMO_GLOBAL!$X$54),IF(RESUMO_GLOBAL!$X$53="t",TRUNC(AM325*$N325,RESUMO_GLOBAL!$X$54),AM325*$N325))</f>
        <v>0</v>
      </c>
      <c r="BX325" s="987">
        <f>IF(RESUMO_GLOBAL!$X$53="a",ROUND(AN325*$N325,RESUMO_GLOBAL!$X$54),IF(RESUMO_GLOBAL!$X$53="t",TRUNC(AN325*$N325,RESUMO_GLOBAL!$X$54),AN325*$N325))</f>
        <v>0</v>
      </c>
      <c r="BY325" s="987">
        <f>IF(RESUMO_GLOBAL!$X$53="a",ROUND(AO325*$N325,RESUMO_GLOBAL!$X$54),IF(RESUMO_GLOBAL!$X$53="t",TRUNC(AO325*$N325,RESUMO_GLOBAL!$X$54),AO325*$N325))</f>
        <v>0</v>
      </c>
      <c r="BZ325" s="987">
        <f>IF(RESUMO_GLOBAL!$X$53="a",ROUND(AP325*$N325,RESUMO_GLOBAL!$X$54),IF(RESUMO_GLOBAL!$X$53="t",TRUNC(AP325*$N325,RESUMO_GLOBAL!$X$54),AP325*$N325))</f>
        <v>0</v>
      </c>
      <c r="CA325" s="987">
        <f>IF(RESUMO_GLOBAL!$X$53="a",ROUND(AQ325*$N325,RESUMO_GLOBAL!$X$54),IF(RESUMO_GLOBAL!$X$53="t",TRUNC(AQ325*$N325,RESUMO_GLOBAL!$X$54),AQ325*$N325))</f>
        <v>0</v>
      </c>
      <c r="CB325" s="987">
        <f>IF(RESUMO_GLOBAL!$X$53="a",ROUND(AR325*$N325,RESUMO_GLOBAL!$X$54),IF(RESUMO_GLOBAL!$X$53="t",TRUNC(AR325*$N325,RESUMO_GLOBAL!$X$54),AR325*$N325))</f>
        <v>0</v>
      </c>
      <c r="CC325" s="987">
        <f>IF(RESUMO_GLOBAL!$X$53="a",ROUND(AS325*$N325,RESUMO_GLOBAL!$X$54),IF(RESUMO_GLOBAL!$X$53="t",TRUNC(AS325*$N325,RESUMO_GLOBAL!$X$54),AS325*$N325))</f>
        <v>0</v>
      </c>
      <c r="CD325" s="987">
        <f>IF(RESUMO_GLOBAL!$X$53="a",ROUND(AT325*$N325,RESUMO_GLOBAL!$X$54),IF(RESUMO_GLOBAL!$X$53="t",TRUNC(AT325*$N325,RESUMO_GLOBAL!$X$54),AT325*$N325))</f>
        <v>0</v>
      </c>
      <c r="CE325" s="987">
        <f>IF(RESUMO_GLOBAL!$X$53="a",ROUND(AU325*$N325,RESUMO_GLOBAL!$X$54),IF(RESUMO_GLOBAL!$X$53="t",TRUNC(AU325*$N325,RESUMO_GLOBAL!$X$54),AU325*$N325))</f>
        <v>0</v>
      </c>
      <c r="CF325" s="987">
        <f>IF(RESUMO_GLOBAL!$X$53="a",ROUND(AV325*$N325,RESUMO_GLOBAL!$X$54),IF(RESUMO_GLOBAL!$X$53="t",TRUNC(AV325*$N325,RESUMO_GLOBAL!$X$54),AV325*$N325))</f>
        <v>0</v>
      </c>
      <c r="CG325" s="987">
        <f>IF(RESUMO_GLOBAL!$X$53="a",ROUND(AW325*$N325,RESUMO_GLOBAL!$X$54),IF(RESUMO_GLOBAL!$X$53="t",TRUNC(AW325*$N325,RESUMO_GLOBAL!$X$54),AW325*$N325))</f>
        <v>0</v>
      </c>
      <c r="CK325" s="59">
        <f t="shared" si="198"/>
        <v>0</v>
      </c>
      <c r="CL325" s="59">
        <f t="shared" si="199"/>
        <v>0</v>
      </c>
      <c r="CM325" s="59">
        <f t="shared" si="200"/>
        <v>0</v>
      </c>
      <c r="CN325" s="59">
        <f t="shared" si="201"/>
        <v>0</v>
      </c>
      <c r="CO325" s="59">
        <f t="shared" si="202"/>
        <v>0</v>
      </c>
      <c r="CP325" s="59">
        <f t="shared" si="203"/>
        <v>0</v>
      </c>
      <c r="CQ325" s="59">
        <f t="shared" si="204"/>
        <v>0</v>
      </c>
      <c r="CR325" s="59">
        <f t="shared" si="205"/>
        <v>0</v>
      </c>
      <c r="CS325" s="59">
        <f t="shared" si="206"/>
        <v>0</v>
      </c>
      <c r="CT325" s="59">
        <f t="shared" si="207"/>
        <v>0</v>
      </c>
      <c r="CU325" s="59">
        <f t="shared" si="208"/>
        <v>0</v>
      </c>
      <c r="CV325" s="59">
        <f t="shared" si="209"/>
        <v>0</v>
      </c>
      <c r="CW325" s="59">
        <f t="shared" si="210"/>
        <v>0</v>
      </c>
      <c r="CX325" s="59">
        <f t="shared" si="211"/>
        <v>0</v>
      </c>
      <c r="CY325" s="59">
        <f t="shared" si="212"/>
        <v>0</v>
      </c>
      <c r="CZ325" s="59">
        <f t="shared" si="213"/>
        <v>0</v>
      </c>
      <c r="DA325" s="59">
        <f t="shared" si="214"/>
        <v>0</v>
      </c>
      <c r="DB325" s="59">
        <f t="shared" si="215"/>
        <v>0</v>
      </c>
      <c r="DE325">
        <f t="shared" si="197"/>
        <v>320</v>
      </c>
      <c r="DF325" t="str">
        <f t="shared" si="216"/>
        <v/>
      </c>
      <c r="DG325" s="59">
        <f>IF($C325&lt;&gt;0,SUM($CK326:CK326),0)</f>
        <v>0</v>
      </c>
      <c r="DH325" s="59">
        <f>IF($C325&lt;&gt;0,SUM($CK326:CL326),0)</f>
        <v>0</v>
      </c>
      <c r="DI325" s="59">
        <f>IF($C325&lt;&gt;0,SUM($CK326:CM326),0)</f>
        <v>0</v>
      </c>
      <c r="DJ325" s="59">
        <f>IF($C325&lt;&gt;0,SUM($CK326:CN326),0)</f>
        <v>0</v>
      </c>
      <c r="DK325" s="59">
        <f>IF($C325&lt;&gt;0,SUM($CK326:CO326),0)</f>
        <v>0</v>
      </c>
      <c r="DL325" s="59">
        <f>IF($C325&lt;&gt;0,SUM($CK326:CP326),0)</f>
        <v>0</v>
      </c>
      <c r="DM325" s="59">
        <f>IF($C325&lt;&gt;0,SUM($CK326:CQ326),0)</f>
        <v>0</v>
      </c>
      <c r="DN325" s="59">
        <f>IF($C325&lt;&gt;0,SUM($CK326:CR326),0)</f>
        <v>0</v>
      </c>
      <c r="DO325" s="59">
        <f>IF($C325&lt;&gt;0,SUM($CK326:CS326),0)</f>
        <v>0</v>
      </c>
      <c r="DP325" s="59">
        <f>IF($C325&lt;&gt;0,SUM($CK326:CT326),0)</f>
        <v>0</v>
      </c>
      <c r="DQ325" s="59">
        <f>IF($C325&lt;&gt;0,SUM($CK326:CU326),0)</f>
        <v>0</v>
      </c>
      <c r="DR325" s="59">
        <f>IF($C325&lt;&gt;0,SUM($CK326:CV326),0)</f>
        <v>0</v>
      </c>
      <c r="DS325" s="59">
        <f>IF($C325&lt;&gt;0,SUM($CK326:CW326),0)</f>
        <v>0</v>
      </c>
      <c r="DT325" s="59">
        <f>IF($C325&lt;&gt;0,SUM($CK326:CX326),0)</f>
        <v>0</v>
      </c>
      <c r="DU325" s="59">
        <f>IF($C325&lt;&gt;0,SUM($CK326:CY326),0)</f>
        <v>0</v>
      </c>
      <c r="DV325" s="59">
        <f>IF($C325&lt;&gt;0,SUM($CK326:CZ326),0)</f>
        <v>0</v>
      </c>
      <c r="DW325" s="59">
        <f>IF($C325&lt;&gt;0,SUM($CK326:DA326),0)</f>
        <v>0</v>
      </c>
      <c r="DX325" s="59">
        <f>IF($C325&lt;&gt;0,SUM($CK326:DB326),0)</f>
        <v>0</v>
      </c>
      <c r="DY325" s="952" t="str">
        <f t="shared" si="220"/>
        <v/>
      </c>
    </row>
    <row r="326" spans="1:129" ht="13.5" hidden="1" thickBot="1">
      <c r="A326" s="3" t="str">
        <f t="shared" si="221"/>
        <v/>
      </c>
      <c r="B326" s="805">
        <f>Dados_GLOBAL_Inicial!E326</f>
        <v>0</v>
      </c>
      <c r="C326" s="956">
        <f>IF(IFERROR(VALUE(Dados_GLOBAL_Inicial!F326),0)=0,0,Dados_GLOBAL_Inicial!F326)</f>
        <v>0</v>
      </c>
      <c r="D326" s="830">
        <f>Dados_GLOBAL_Inicial!G326</f>
        <v>0</v>
      </c>
      <c r="E326" s="830" t="str">
        <f>IF(IFERROR(VLOOKUP(F326,Cod_Gde_Itens!$A$1:$B$80,2,FALSE),0)&gt;549,IFERROR(VLOOKUP(F326,Cod_Gde_Itens!$A$1:$B$80,2,FALSE),0),IF(Dados_GLOBAL_Inicial!H326=0,"",Dados_GLOBAL_Inicial!H326))</f>
        <v/>
      </c>
      <c r="F326" s="823">
        <f>Dados_GLOBAL_Inicial!I326</f>
        <v>0</v>
      </c>
      <c r="G326" s="824">
        <f>Dados_GLOBAL_Inicial!J326</f>
        <v>0</v>
      </c>
      <c r="H326" s="454">
        <f>Dados_GLOBAL_Inicial!K326</f>
        <v>0</v>
      </c>
      <c r="I326" s="970">
        <f>SUM('MEDIÇÃO_OBJETO (1)'!I326)</f>
        <v>0</v>
      </c>
      <c r="J326" s="455">
        <f t="shared" si="222"/>
        <v>0</v>
      </c>
      <c r="K326" s="451">
        <f t="shared" si="223"/>
        <v>0</v>
      </c>
      <c r="L326" s="452">
        <f t="shared" si="224"/>
        <v>0</v>
      </c>
      <c r="M326" s="809">
        <f t="shared" si="225"/>
        <v>0</v>
      </c>
      <c r="N326" s="810">
        <f>IF(IFERROR(VALUE(Dados_GLOBAL_Inicial!L326),0)=0,0,Dados_GLOBAL_Inicial!L326)</f>
        <v>0</v>
      </c>
      <c r="O326" s="812">
        <f>SUM('MEDIÇÃO_OBJETO (1)'!O326)</f>
        <v>0</v>
      </c>
      <c r="P326" s="812">
        <f>SUM('MEDIÇÃO_OBJETO (1)'!P326)</f>
        <v>0</v>
      </c>
      <c r="Q326" s="813">
        <f t="shared" si="226"/>
        <v>0</v>
      </c>
      <c r="R326" s="951"/>
      <c r="S326" s="815">
        <f>SUM('MEDIÇÃO_OBJETO (1)'!S326)</f>
        <v>0</v>
      </c>
      <c r="T326" s="815">
        <f>SUM('MEDIÇÃO_OBJETO (1)'!T326)</f>
        <v>0</v>
      </c>
      <c r="V326" s="19"/>
      <c r="W326" s="978">
        <f t="shared" si="227"/>
        <v>0</v>
      </c>
      <c r="X326" s="816">
        <f t="shared" si="228"/>
        <v>0</v>
      </c>
      <c r="Y326" s="816">
        <f t="shared" si="229"/>
        <v>0</v>
      </c>
      <c r="Z326" s="817">
        <f t="shared" si="230"/>
        <v>0</v>
      </c>
      <c r="AB326" s="453">
        <f t="shared" si="217"/>
        <v>0</v>
      </c>
      <c r="AC326" s="14">
        <f t="shared" si="231"/>
        <v>0</v>
      </c>
      <c r="AD326" s="819"/>
      <c r="AE326" s="631">
        <f t="shared" si="218"/>
        <v>0</v>
      </c>
      <c r="AF326" s="818">
        <f>SUM('MEDIÇÃO_OBJETO (1)'!AG326)</f>
        <v>0</v>
      </c>
      <c r="AG326" s="541">
        <f>SUM('MEDIÇÃO_OBJETO (1)'!AH326)</f>
        <v>0</v>
      </c>
      <c r="AH326" s="541">
        <f>SUM('MEDIÇÃO_OBJETO (1)'!AI326)</f>
        <v>0</v>
      </c>
      <c r="AI326" s="541">
        <f>SUM('MEDIÇÃO_OBJETO (1)'!AJ326)</f>
        <v>0</v>
      </c>
      <c r="AJ326" s="541">
        <f>SUM('MEDIÇÃO_OBJETO (1)'!AK326)</f>
        <v>0</v>
      </c>
      <c r="AK326" s="541">
        <f>SUM('MEDIÇÃO_OBJETO (1)'!AL326)</f>
        <v>0</v>
      </c>
      <c r="AL326" s="541">
        <f>SUM('MEDIÇÃO_OBJETO (1)'!AM326)</f>
        <v>0</v>
      </c>
      <c r="AM326" s="541">
        <f>SUM('MEDIÇÃO_OBJETO (1)'!AN326)</f>
        <v>0</v>
      </c>
      <c r="AN326" s="541">
        <f>SUM('MEDIÇÃO_OBJETO (1)'!AO326)</f>
        <v>0</v>
      </c>
      <c r="AO326" s="541">
        <f>SUM('MEDIÇÃO_OBJETO (1)'!AP326)</f>
        <v>0</v>
      </c>
      <c r="AP326" s="541">
        <f>SUM('MEDIÇÃO_OBJETO (1)'!AQ326)</f>
        <v>0</v>
      </c>
      <c r="AQ326" s="541">
        <f>SUM('MEDIÇÃO_OBJETO (1)'!AR326)</f>
        <v>0</v>
      </c>
      <c r="AR326" s="541">
        <f>SUM('MEDIÇÃO_OBJETO (1)'!AS326)</f>
        <v>0</v>
      </c>
      <c r="AS326" s="541">
        <f>SUM('MEDIÇÃO_OBJETO (1)'!AT326)</f>
        <v>0</v>
      </c>
      <c r="AT326" s="541">
        <f>SUM('MEDIÇÃO_OBJETO (1)'!AU326)</f>
        <v>0</v>
      </c>
      <c r="AU326" s="541">
        <f>SUM('MEDIÇÃO_OBJETO (1)'!AV326)</f>
        <v>0</v>
      </c>
      <c r="AV326" s="541">
        <f>SUM('MEDIÇÃO_OBJETO (1)'!AW326)</f>
        <v>0</v>
      </c>
      <c r="AW326" s="541">
        <f>SUM('MEDIÇÃO_OBJETO (1)'!AX326)</f>
        <v>0</v>
      </c>
      <c r="AX326" s="977"/>
      <c r="BN326" s="992">
        <f t="shared" si="232"/>
        <v>0</v>
      </c>
      <c r="BO326" s="538">
        <f t="shared" si="219"/>
        <v>0</v>
      </c>
      <c r="BP326" s="987">
        <f>IF(RESUMO_GLOBAL!$X$53="a",ROUND(AF326*$N326,RESUMO_GLOBAL!$X$54),IF(RESUMO_GLOBAL!$X$53="t",TRUNC(AF326*$N326,RESUMO_GLOBAL!$X$54),AF326*$N326))</f>
        <v>0</v>
      </c>
      <c r="BQ326" s="987">
        <f>IF(RESUMO_GLOBAL!$X$53="a",ROUND(AG326*$N326,RESUMO_GLOBAL!$X$54),IF(RESUMO_GLOBAL!$X$53="t",TRUNC(AG326*$N326,RESUMO_GLOBAL!$X$54),AG326*$N326))</f>
        <v>0</v>
      </c>
      <c r="BR326" s="987">
        <f>IF(RESUMO_GLOBAL!$X$53="a",ROUND(AH326*$N326,RESUMO_GLOBAL!$X$54),IF(RESUMO_GLOBAL!$X$53="t",TRUNC(AH326*$N326,RESUMO_GLOBAL!$X$54),AH326*$N326))</f>
        <v>0</v>
      </c>
      <c r="BS326" s="987">
        <f>IF(RESUMO_GLOBAL!$X$53="a",ROUND(AI326*$N326,RESUMO_GLOBAL!$X$54),IF(RESUMO_GLOBAL!$X$53="t",TRUNC(AI326*$N326,RESUMO_GLOBAL!$X$54),AI326*$N326))</f>
        <v>0</v>
      </c>
      <c r="BT326" s="987">
        <f>IF(RESUMO_GLOBAL!$X$53="a",ROUND(AJ326*$N326,RESUMO_GLOBAL!$X$54),IF(RESUMO_GLOBAL!$X$53="t",TRUNC(AJ326*$N326,RESUMO_GLOBAL!$X$54),AJ326*$N326))</f>
        <v>0</v>
      </c>
      <c r="BU326" s="987">
        <f>IF(RESUMO_GLOBAL!$X$53="a",ROUND(AK326*$N326,RESUMO_GLOBAL!$X$54),IF(RESUMO_GLOBAL!$X$53="t",TRUNC(AK326*$N326,RESUMO_GLOBAL!$X$54),AK326*$N326))</f>
        <v>0</v>
      </c>
      <c r="BV326" s="987">
        <f>IF(RESUMO_GLOBAL!$X$53="a",ROUND(AL326*$N326,RESUMO_GLOBAL!$X$54),IF(RESUMO_GLOBAL!$X$53="t",TRUNC(AL326*$N326,RESUMO_GLOBAL!$X$54),AL326*$N326))</f>
        <v>0</v>
      </c>
      <c r="BW326" s="987">
        <f>IF(RESUMO_GLOBAL!$X$53="a",ROUND(AM326*$N326,RESUMO_GLOBAL!$X$54),IF(RESUMO_GLOBAL!$X$53="t",TRUNC(AM326*$N326,RESUMO_GLOBAL!$X$54),AM326*$N326))</f>
        <v>0</v>
      </c>
      <c r="BX326" s="987">
        <f>IF(RESUMO_GLOBAL!$X$53="a",ROUND(AN326*$N326,RESUMO_GLOBAL!$X$54),IF(RESUMO_GLOBAL!$X$53="t",TRUNC(AN326*$N326,RESUMO_GLOBAL!$X$54),AN326*$N326))</f>
        <v>0</v>
      </c>
      <c r="BY326" s="987">
        <f>IF(RESUMO_GLOBAL!$X$53="a",ROUND(AO326*$N326,RESUMO_GLOBAL!$X$54),IF(RESUMO_GLOBAL!$X$53="t",TRUNC(AO326*$N326,RESUMO_GLOBAL!$X$54),AO326*$N326))</f>
        <v>0</v>
      </c>
      <c r="BZ326" s="987">
        <f>IF(RESUMO_GLOBAL!$X$53="a",ROUND(AP326*$N326,RESUMO_GLOBAL!$X$54),IF(RESUMO_GLOBAL!$X$53="t",TRUNC(AP326*$N326,RESUMO_GLOBAL!$X$54),AP326*$N326))</f>
        <v>0</v>
      </c>
      <c r="CA326" s="987">
        <f>IF(RESUMO_GLOBAL!$X$53="a",ROUND(AQ326*$N326,RESUMO_GLOBAL!$X$54),IF(RESUMO_GLOBAL!$X$53="t",TRUNC(AQ326*$N326,RESUMO_GLOBAL!$X$54),AQ326*$N326))</f>
        <v>0</v>
      </c>
      <c r="CB326" s="987">
        <f>IF(RESUMO_GLOBAL!$X$53="a",ROUND(AR326*$N326,RESUMO_GLOBAL!$X$54),IF(RESUMO_GLOBAL!$X$53="t",TRUNC(AR326*$N326,RESUMO_GLOBAL!$X$54),AR326*$N326))</f>
        <v>0</v>
      </c>
      <c r="CC326" s="987">
        <f>IF(RESUMO_GLOBAL!$X$53="a",ROUND(AS326*$N326,RESUMO_GLOBAL!$X$54),IF(RESUMO_GLOBAL!$X$53="t",TRUNC(AS326*$N326,RESUMO_GLOBAL!$X$54),AS326*$N326))</f>
        <v>0</v>
      </c>
      <c r="CD326" s="987">
        <f>IF(RESUMO_GLOBAL!$X$53="a",ROUND(AT326*$N326,RESUMO_GLOBAL!$X$54),IF(RESUMO_GLOBAL!$X$53="t",TRUNC(AT326*$N326,RESUMO_GLOBAL!$X$54),AT326*$N326))</f>
        <v>0</v>
      </c>
      <c r="CE326" s="987">
        <f>IF(RESUMO_GLOBAL!$X$53="a",ROUND(AU326*$N326,RESUMO_GLOBAL!$X$54),IF(RESUMO_GLOBAL!$X$53="t",TRUNC(AU326*$N326,RESUMO_GLOBAL!$X$54),AU326*$N326))</f>
        <v>0</v>
      </c>
      <c r="CF326" s="987">
        <f>IF(RESUMO_GLOBAL!$X$53="a",ROUND(AV326*$N326,RESUMO_GLOBAL!$X$54),IF(RESUMO_GLOBAL!$X$53="t",TRUNC(AV326*$N326,RESUMO_GLOBAL!$X$54),AV326*$N326))</f>
        <v>0</v>
      </c>
      <c r="CG326" s="987">
        <f>IF(RESUMO_GLOBAL!$X$53="a",ROUND(AW326*$N326,RESUMO_GLOBAL!$X$54),IF(RESUMO_GLOBAL!$X$53="t",TRUNC(AW326*$N326,RESUMO_GLOBAL!$X$54),AW326*$N326))</f>
        <v>0</v>
      </c>
      <c r="CK326" s="59">
        <f t="shared" si="198"/>
        <v>0</v>
      </c>
      <c r="CL326" s="59">
        <f t="shared" si="199"/>
        <v>0</v>
      </c>
      <c r="CM326" s="59">
        <f t="shared" si="200"/>
        <v>0</v>
      </c>
      <c r="CN326" s="59">
        <f t="shared" si="201"/>
        <v>0</v>
      </c>
      <c r="CO326" s="59">
        <f t="shared" si="202"/>
        <v>0</v>
      </c>
      <c r="CP326" s="59">
        <f t="shared" si="203"/>
        <v>0</v>
      </c>
      <c r="CQ326" s="59">
        <f t="shared" si="204"/>
        <v>0</v>
      </c>
      <c r="CR326" s="59">
        <f t="shared" si="205"/>
        <v>0</v>
      </c>
      <c r="CS326" s="59">
        <f t="shared" si="206"/>
        <v>0</v>
      </c>
      <c r="CT326" s="59">
        <f t="shared" si="207"/>
        <v>0</v>
      </c>
      <c r="CU326" s="59">
        <f t="shared" si="208"/>
        <v>0</v>
      </c>
      <c r="CV326" s="59">
        <f t="shared" si="209"/>
        <v>0</v>
      </c>
      <c r="CW326" s="59">
        <f t="shared" si="210"/>
        <v>0</v>
      </c>
      <c r="CX326" s="59">
        <f t="shared" si="211"/>
        <v>0</v>
      </c>
      <c r="CY326" s="59">
        <f t="shared" si="212"/>
        <v>0</v>
      </c>
      <c r="CZ326" s="59">
        <f t="shared" si="213"/>
        <v>0</v>
      </c>
      <c r="DA326" s="59">
        <f t="shared" si="214"/>
        <v>0</v>
      </c>
      <c r="DB326" s="59">
        <f t="shared" si="215"/>
        <v>0</v>
      </c>
      <c r="DE326">
        <f t="shared" si="197"/>
        <v>321</v>
      </c>
      <c r="DF326" t="str">
        <f t="shared" si="216"/>
        <v/>
      </c>
      <c r="DG326" s="59">
        <f>IF($C326&lt;&gt;0,SUM($CK327:CK327),0)</f>
        <v>0</v>
      </c>
      <c r="DH326" s="59">
        <f>IF($C326&lt;&gt;0,SUM($CK327:CL327),0)</f>
        <v>0</v>
      </c>
      <c r="DI326" s="59">
        <f>IF($C326&lt;&gt;0,SUM($CK327:CM327),0)</f>
        <v>0</v>
      </c>
      <c r="DJ326" s="59">
        <f>IF($C326&lt;&gt;0,SUM($CK327:CN327),0)</f>
        <v>0</v>
      </c>
      <c r="DK326" s="59">
        <f>IF($C326&lt;&gt;0,SUM($CK327:CO327),0)</f>
        <v>0</v>
      </c>
      <c r="DL326" s="59">
        <f>IF($C326&lt;&gt;0,SUM($CK327:CP327),0)</f>
        <v>0</v>
      </c>
      <c r="DM326" s="59">
        <f>IF($C326&lt;&gt;0,SUM($CK327:CQ327),0)</f>
        <v>0</v>
      </c>
      <c r="DN326" s="59">
        <f>IF($C326&lt;&gt;0,SUM($CK327:CR327),0)</f>
        <v>0</v>
      </c>
      <c r="DO326" s="59">
        <f>IF($C326&lt;&gt;0,SUM($CK327:CS327),0)</f>
        <v>0</v>
      </c>
      <c r="DP326" s="59">
        <f>IF($C326&lt;&gt;0,SUM($CK327:CT327),0)</f>
        <v>0</v>
      </c>
      <c r="DQ326" s="59">
        <f>IF($C326&lt;&gt;0,SUM($CK327:CU327),0)</f>
        <v>0</v>
      </c>
      <c r="DR326" s="59">
        <f>IF($C326&lt;&gt;0,SUM($CK327:CV327),0)</f>
        <v>0</v>
      </c>
      <c r="DS326" s="59">
        <f>IF($C326&lt;&gt;0,SUM($CK327:CW327),0)</f>
        <v>0</v>
      </c>
      <c r="DT326" s="59">
        <f>IF($C326&lt;&gt;0,SUM($CK327:CX327),0)</f>
        <v>0</v>
      </c>
      <c r="DU326" s="59">
        <f>IF($C326&lt;&gt;0,SUM($CK327:CY327),0)</f>
        <v>0</v>
      </c>
      <c r="DV326" s="59">
        <f>IF($C326&lt;&gt;0,SUM($CK327:CZ327),0)</f>
        <v>0</v>
      </c>
      <c r="DW326" s="59">
        <f>IF($C326&lt;&gt;0,SUM($CK327:DA327),0)</f>
        <v>0</v>
      </c>
      <c r="DX326" s="59">
        <f>IF($C326&lt;&gt;0,SUM($CK327:DB327),0)</f>
        <v>0</v>
      </c>
      <c r="DY326" s="952" t="str">
        <f t="shared" si="220"/>
        <v/>
      </c>
    </row>
    <row r="327" spans="1:129" ht="13.5" hidden="1" thickBot="1">
      <c r="A327" s="3" t="str">
        <f t="shared" si="221"/>
        <v/>
      </c>
      <c r="B327" s="805">
        <f>Dados_GLOBAL_Inicial!E327</f>
        <v>0</v>
      </c>
      <c r="C327" s="956">
        <f>IF(IFERROR(VALUE(Dados_GLOBAL_Inicial!F327),0)=0,0,Dados_GLOBAL_Inicial!F327)</f>
        <v>0</v>
      </c>
      <c r="D327" s="830">
        <f>Dados_GLOBAL_Inicial!G327</f>
        <v>0</v>
      </c>
      <c r="E327" s="830" t="str">
        <f>IF(IFERROR(VLOOKUP(F327,Cod_Gde_Itens!$A$1:$B$80,2,FALSE),0)&gt;549,IFERROR(VLOOKUP(F327,Cod_Gde_Itens!$A$1:$B$80,2,FALSE),0),IF(Dados_GLOBAL_Inicial!H327=0,"",Dados_GLOBAL_Inicial!H327))</f>
        <v/>
      </c>
      <c r="F327" s="823">
        <f>Dados_GLOBAL_Inicial!I327</f>
        <v>0</v>
      </c>
      <c r="G327" s="824">
        <f>Dados_GLOBAL_Inicial!J327</f>
        <v>0</v>
      </c>
      <c r="H327" s="454">
        <f>Dados_GLOBAL_Inicial!K327</f>
        <v>0</v>
      </c>
      <c r="I327" s="970">
        <f>SUM('MEDIÇÃO_OBJETO (1)'!I327)</f>
        <v>0</v>
      </c>
      <c r="J327" s="455">
        <f t="shared" si="222"/>
        <v>0</v>
      </c>
      <c r="K327" s="451">
        <f t="shared" si="223"/>
        <v>0</v>
      </c>
      <c r="L327" s="452">
        <f t="shared" si="224"/>
        <v>0</v>
      </c>
      <c r="M327" s="809">
        <f t="shared" si="225"/>
        <v>0</v>
      </c>
      <c r="N327" s="810">
        <f>IF(IFERROR(VALUE(Dados_GLOBAL_Inicial!L327),0)=0,0,Dados_GLOBAL_Inicial!L327)</f>
        <v>0</v>
      </c>
      <c r="O327" s="812">
        <f>SUM('MEDIÇÃO_OBJETO (1)'!O327)</f>
        <v>0</v>
      </c>
      <c r="P327" s="812">
        <f>SUM('MEDIÇÃO_OBJETO (1)'!P327)</f>
        <v>0</v>
      </c>
      <c r="Q327" s="813">
        <f t="shared" si="226"/>
        <v>0</v>
      </c>
      <c r="R327" s="951"/>
      <c r="S327" s="815">
        <f>SUM('MEDIÇÃO_OBJETO (1)'!S327)</f>
        <v>0</v>
      </c>
      <c r="T327" s="815">
        <f>SUM('MEDIÇÃO_OBJETO (1)'!T327)</f>
        <v>0</v>
      </c>
      <c r="V327" s="19"/>
      <c r="W327" s="978">
        <f t="shared" si="227"/>
        <v>0</v>
      </c>
      <c r="X327" s="816">
        <f t="shared" si="228"/>
        <v>0</v>
      </c>
      <c r="Y327" s="816">
        <f t="shared" si="229"/>
        <v>0</v>
      </c>
      <c r="Z327" s="817">
        <f t="shared" si="230"/>
        <v>0</v>
      </c>
      <c r="AB327" s="453">
        <f t="shared" si="217"/>
        <v>0</v>
      </c>
      <c r="AC327" s="14">
        <f t="shared" si="231"/>
        <v>0</v>
      </c>
      <c r="AD327" s="819"/>
      <c r="AE327" s="631">
        <f t="shared" si="218"/>
        <v>0</v>
      </c>
      <c r="AF327" s="818">
        <f>SUM('MEDIÇÃO_OBJETO (1)'!AG327)</f>
        <v>0</v>
      </c>
      <c r="AG327" s="541">
        <f>SUM('MEDIÇÃO_OBJETO (1)'!AH327)</f>
        <v>0</v>
      </c>
      <c r="AH327" s="541">
        <f>SUM('MEDIÇÃO_OBJETO (1)'!AI327)</f>
        <v>0</v>
      </c>
      <c r="AI327" s="541">
        <f>SUM('MEDIÇÃO_OBJETO (1)'!AJ327)</f>
        <v>0</v>
      </c>
      <c r="AJ327" s="541">
        <f>SUM('MEDIÇÃO_OBJETO (1)'!AK327)</f>
        <v>0</v>
      </c>
      <c r="AK327" s="541">
        <f>SUM('MEDIÇÃO_OBJETO (1)'!AL327)</f>
        <v>0</v>
      </c>
      <c r="AL327" s="541">
        <f>SUM('MEDIÇÃO_OBJETO (1)'!AM327)</f>
        <v>0</v>
      </c>
      <c r="AM327" s="541">
        <f>SUM('MEDIÇÃO_OBJETO (1)'!AN327)</f>
        <v>0</v>
      </c>
      <c r="AN327" s="541">
        <f>SUM('MEDIÇÃO_OBJETO (1)'!AO327)</f>
        <v>0</v>
      </c>
      <c r="AO327" s="541">
        <f>SUM('MEDIÇÃO_OBJETO (1)'!AP327)</f>
        <v>0</v>
      </c>
      <c r="AP327" s="541">
        <f>SUM('MEDIÇÃO_OBJETO (1)'!AQ327)</f>
        <v>0</v>
      </c>
      <c r="AQ327" s="541">
        <f>SUM('MEDIÇÃO_OBJETO (1)'!AR327)</f>
        <v>0</v>
      </c>
      <c r="AR327" s="541">
        <f>SUM('MEDIÇÃO_OBJETO (1)'!AS327)</f>
        <v>0</v>
      </c>
      <c r="AS327" s="541">
        <f>SUM('MEDIÇÃO_OBJETO (1)'!AT327)</f>
        <v>0</v>
      </c>
      <c r="AT327" s="541">
        <f>SUM('MEDIÇÃO_OBJETO (1)'!AU327)</f>
        <v>0</v>
      </c>
      <c r="AU327" s="541">
        <f>SUM('MEDIÇÃO_OBJETO (1)'!AV327)</f>
        <v>0</v>
      </c>
      <c r="AV327" s="541">
        <f>SUM('MEDIÇÃO_OBJETO (1)'!AW327)</f>
        <v>0</v>
      </c>
      <c r="AW327" s="541">
        <f>SUM('MEDIÇÃO_OBJETO (1)'!AX327)</f>
        <v>0</v>
      </c>
      <c r="AX327" s="977"/>
      <c r="BN327" s="992">
        <f t="shared" si="232"/>
        <v>0</v>
      </c>
      <c r="BO327" s="538">
        <f t="shared" si="219"/>
        <v>0</v>
      </c>
      <c r="BP327" s="987">
        <f>IF(RESUMO_GLOBAL!$X$53="a",ROUND(AF327*$N327,RESUMO_GLOBAL!$X$54),IF(RESUMO_GLOBAL!$X$53="t",TRUNC(AF327*$N327,RESUMO_GLOBAL!$X$54),AF327*$N327))</f>
        <v>0</v>
      </c>
      <c r="BQ327" s="987">
        <f>IF(RESUMO_GLOBAL!$X$53="a",ROUND(AG327*$N327,RESUMO_GLOBAL!$X$54),IF(RESUMO_GLOBAL!$X$53="t",TRUNC(AG327*$N327,RESUMO_GLOBAL!$X$54),AG327*$N327))</f>
        <v>0</v>
      </c>
      <c r="BR327" s="987">
        <f>IF(RESUMO_GLOBAL!$X$53="a",ROUND(AH327*$N327,RESUMO_GLOBAL!$X$54),IF(RESUMO_GLOBAL!$X$53="t",TRUNC(AH327*$N327,RESUMO_GLOBAL!$X$54),AH327*$N327))</f>
        <v>0</v>
      </c>
      <c r="BS327" s="987">
        <f>IF(RESUMO_GLOBAL!$X$53="a",ROUND(AI327*$N327,RESUMO_GLOBAL!$X$54),IF(RESUMO_GLOBAL!$X$53="t",TRUNC(AI327*$N327,RESUMO_GLOBAL!$X$54),AI327*$N327))</f>
        <v>0</v>
      </c>
      <c r="BT327" s="987">
        <f>IF(RESUMO_GLOBAL!$X$53="a",ROUND(AJ327*$N327,RESUMO_GLOBAL!$X$54),IF(RESUMO_GLOBAL!$X$53="t",TRUNC(AJ327*$N327,RESUMO_GLOBAL!$X$54),AJ327*$N327))</f>
        <v>0</v>
      </c>
      <c r="BU327" s="987">
        <f>IF(RESUMO_GLOBAL!$X$53="a",ROUND(AK327*$N327,RESUMO_GLOBAL!$X$54),IF(RESUMO_GLOBAL!$X$53="t",TRUNC(AK327*$N327,RESUMO_GLOBAL!$X$54),AK327*$N327))</f>
        <v>0</v>
      </c>
      <c r="BV327" s="987">
        <f>IF(RESUMO_GLOBAL!$X$53="a",ROUND(AL327*$N327,RESUMO_GLOBAL!$X$54),IF(RESUMO_GLOBAL!$X$53="t",TRUNC(AL327*$N327,RESUMO_GLOBAL!$X$54),AL327*$N327))</f>
        <v>0</v>
      </c>
      <c r="BW327" s="987">
        <f>IF(RESUMO_GLOBAL!$X$53="a",ROUND(AM327*$N327,RESUMO_GLOBAL!$X$54),IF(RESUMO_GLOBAL!$X$53="t",TRUNC(AM327*$N327,RESUMO_GLOBAL!$X$54),AM327*$N327))</f>
        <v>0</v>
      </c>
      <c r="BX327" s="987">
        <f>IF(RESUMO_GLOBAL!$X$53="a",ROUND(AN327*$N327,RESUMO_GLOBAL!$X$54),IF(RESUMO_GLOBAL!$X$53="t",TRUNC(AN327*$N327,RESUMO_GLOBAL!$X$54),AN327*$N327))</f>
        <v>0</v>
      </c>
      <c r="BY327" s="987">
        <f>IF(RESUMO_GLOBAL!$X$53="a",ROUND(AO327*$N327,RESUMO_GLOBAL!$X$54),IF(RESUMO_GLOBAL!$X$53="t",TRUNC(AO327*$N327,RESUMO_GLOBAL!$X$54),AO327*$N327))</f>
        <v>0</v>
      </c>
      <c r="BZ327" s="987">
        <f>IF(RESUMO_GLOBAL!$X$53="a",ROUND(AP327*$N327,RESUMO_GLOBAL!$X$54),IF(RESUMO_GLOBAL!$X$53="t",TRUNC(AP327*$N327,RESUMO_GLOBAL!$X$54),AP327*$N327))</f>
        <v>0</v>
      </c>
      <c r="CA327" s="987">
        <f>IF(RESUMO_GLOBAL!$X$53="a",ROUND(AQ327*$N327,RESUMO_GLOBAL!$X$54),IF(RESUMO_GLOBAL!$X$53="t",TRUNC(AQ327*$N327,RESUMO_GLOBAL!$X$54),AQ327*$N327))</f>
        <v>0</v>
      </c>
      <c r="CB327" s="987">
        <f>IF(RESUMO_GLOBAL!$X$53="a",ROUND(AR327*$N327,RESUMO_GLOBAL!$X$54),IF(RESUMO_GLOBAL!$X$53="t",TRUNC(AR327*$N327,RESUMO_GLOBAL!$X$54),AR327*$N327))</f>
        <v>0</v>
      </c>
      <c r="CC327" s="987">
        <f>IF(RESUMO_GLOBAL!$X$53="a",ROUND(AS327*$N327,RESUMO_GLOBAL!$X$54),IF(RESUMO_GLOBAL!$X$53="t",TRUNC(AS327*$N327,RESUMO_GLOBAL!$X$54),AS327*$N327))</f>
        <v>0</v>
      </c>
      <c r="CD327" s="987">
        <f>IF(RESUMO_GLOBAL!$X$53="a",ROUND(AT327*$N327,RESUMO_GLOBAL!$X$54),IF(RESUMO_GLOBAL!$X$53="t",TRUNC(AT327*$N327,RESUMO_GLOBAL!$X$54),AT327*$N327))</f>
        <v>0</v>
      </c>
      <c r="CE327" s="987">
        <f>IF(RESUMO_GLOBAL!$X$53="a",ROUND(AU327*$N327,RESUMO_GLOBAL!$X$54),IF(RESUMO_GLOBAL!$X$53="t",TRUNC(AU327*$N327,RESUMO_GLOBAL!$X$54),AU327*$N327))</f>
        <v>0</v>
      </c>
      <c r="CF327" s="987">
        <f>IF(RESUMO_GLOBAL!$X$53="a",ROUND(AV327*$N327,RESUMO_GLOBAL!$X$54),IF(RESUMO_GLOBAL!$X$53="t",TRUNC(AV327*$N327,RESUMO_GLOBAL!$X$54),AV327*$N327))</f>
        <v>0</v>
      </c>
      <c r="CG327" s="987">
        <f>IF(RESUMO_GLOBAL!$X$53="a",ROUND(AW327*$N327,RESUMO_GLOBAL!$X$54),IF(RESUMO_GLOBAL!$X$53="t",TRUNC(AW327*$N327,RESUMO_GLOBAL!$X$54),AW327*$N327))</f>
        <v>0</v>
      </c>
      <c r="CK327" s="59">
        <f t="shared" si="198"/>
        <v>0</v>
      </c>
      <c r="CL327" s="59">
        <f t="shared" si="199"/>
        <v>0</v>
      </c>
      <c r="CM327" s="59">
        <f t="shared" si="200"/>
        <v>0</v>
      </c>
      <c r="CN327" s="59">
        <f t="shared" si="201"/>
        <v>0</v>
      </c>
      <c r="CO327" s="59">
        <f t="shared" si="202"/>
        <v>0</v>
      </c>
      <c r="CP327" s="59">
        <f t="shared" si="203"/>
        <v>0</v>
      </c>
      <c r="CQ327" s="59">
        <f t="shared" si="204"/>
        <v>0</v>
      </c>
      <c r="CR327" s="59">
        <f t="shared" si="205"/>
        <v>0</v>
      </c>
      <c r="CS327" s="59">
        <f t="shared" si="206"/>
        <v>0</v>
      </c>
      <c r="CT327" s="59">
        <f t="shared" si="207"/>
        <v>0</v>
      </c>
      <c r="CU327" s="59">
        <f t="shared" si="208"/>
        <v>0</v>
      </c>
      <c r="CV327" s="59">
        <f t="shared" si="209"/>
        <v>0</v>
      </c>
      <c r="CW327" s="59">
        <f t="shared" si="210"/>
        <v>0</v>
      </c>
      <c r="CX327" s="59">
        <f t="shared" si="211"/>
        <v>0</v>
      </c>
      <c r="CY327" s="59">
        <f t="shared" si="212"/>
        <v>0</v>
      </c>
      <c r="CZ327" s="59">
        <f t="shared" si="213"/>
        <v>0</v>
      </c>
      <c r="DA327" s="59">
        <f t="shared" si="214"/>
        <v>0</v>
      </c>
      <c r="DB327" s="59">
        <f t="shared" si="215"/>
        <v>0</v>
      </c>
      <c r="DE327">
        <f t="shared" ref="DE327:DE390" si="233">DE326+1</f>
        <v>322</v>
      </c>
      <c r="DF327" t="str">
        <f t="shared" si="216"/>
        <v/>
      </c>
      <c r="DG327" s="59">
        <f>IF($C327&lt;&gt;0,SUM($CK328:CK328),0)</f>
        <v>0</v>
      </c>
      <c r="DH327" s="59">
        <f>IF($C327&lt;&gt;0,SUM($CK328:CL328),0)</f>
        <v>0</v>
      </c>
      <c r="DI327" s="59">
        <f>IF($C327&lt;&gt;0,SUM($CK328:CM328),0)</f>
        <v>0</v>
      </c>
      <c r="DJ327" s="59">
        <f>IF($C327&lt;&gt;0,SUM($CK328:CN328),0)</f>
        <v>0</v>
      </c>
      <c r="DK327" s="59">
        <f>IF($C327&lt;&gt;0,SUM($CK328:CO328),0)</f>
        <v>0</v>
      </c>
      <c r="DL327" s="59">
        <f>IF($C327&lt;&gt;0,SUM($CK328:CP328),0)</f>
        <v>0</v>
      </c>
      <c r="DM327" s="59">
        <f>IF($C327&lt;&gt;0,SUM($CK328:CQ328),0)</f>
        <v>0</v>
      </c>
      <c r="DN327" s="59">
        <f>IF($C327&lt;&gt;0,SUM($CK328:CR328),0)</f>
        <v>0</v>
      </c>
      <c r="DO327" s="59">
        <f>IF($C327&lt;&gt;0,SUM($CK328:CS328),0)</f>
        <v>0</v>
      </c>
      <c r="DP327" s="59">
        <f>IF($C327&lt;&gt;0,SUM($CK328:CT328),0)</f>
        <v>0</v>
      </c>
      <c r="DQ327" s="59">
        <f>IF($C327&lt;&gt;0,SUM($CK328:CU328),0)</f>
        <v>0</v>
      </c>
      <c r="DR327" s="59">
        <f>IF($C327&lt;&gt;0,SUM($CK328:CV328),0)</f>
        <v>0</v>
      </c>
      <c r="DS327" s="59">
        <f>IF($C327&lt;&gt;0,SUM($CK328:CW328),0)</f>
        <v>0</v>
      </c>
      <c r="DT327" s="59">
        <f>IF($C327&lt;&gt;0,SUM($CK328:CX328),0)</f>
        <v>0</v>
      </c>
      <c r="DU327" s="59">
        <f>IF($C327&lt;&gt;0,SUM($CK328:CY328),0)</f>
        <v>0</v>
      </c>
      <c r="DV327" s="59">
        <f>IF($C327&lt;&gt;0,SUM($CK328:CZ328),0)</f>
        <v>0</v>
      </c>
      <c r="DW327" s="59">
        <f>IF($C327&lt;&gt;0,SUM($CK328:DA328),0)</f>
        <v>0</v>
      </c>
      <c r="DX327" s="59">
        <f>IF($C327&lt;&gt;0,SUM($CK328:DB328),0)</f>
        <v>0</v>
      </c>
      <c r="DY327" s="952" t="str">
        <f t="shared" si="220"/>
        <v/>
      </c>
    </row>
    <row r="328" spans="1:129" ht="13.5" hidden="1" thickBot="1">
      <c r="A328" s="3" t="str">
        <f t="shared" si="221"/>
        <v/>
      </c>
      <c r="B328" s="805">
        <f>Dados_GLOBAL_Inicial!E328</f>
        <v>0</v>
      </c>
      <c r="C328" s="956">
        <f>IF(IFERROR(VALUE(Dados_GLOBAL_Inicial!F328),0)=0,0,Dados_GLOBAL_Inicial!F328)</f>
        <v>0</v>
      </c>
      <c r="D328" s="830">
        <f>Dados_GLOBAL_Inicial!G328</f>
        <v>0</v>
      </c>
      <c r="E328" s="830" t="str">
        <f>IF(IFERROR(VLOOKUP(F328,Cod_Gde_Itens!$A$1:$B$80,2,FALSE),0)&gt;549,IFERROR(VLOOKUP(F328,Cod_Gde_Itens!$A$1:$B$80,2,FALSE),0),IF(Dados_GLOBAL_Inicial!H328=0,"",Dados_GLOBAL_Inicial!H328))</f>
        <v/>
      </c>
      <c r="F328" s="823">
        <f>Dados_GLOBAL_Inicial!I328</f>
        <v>0</v>
      </c>
      <c r="G328" s="824">
        <f>Dados_GLOBAL_Inicial!J328</f>
        <v>0</v>
      </c>
      <c r="H328" s="454">
        <f>Dados_GLOBAL_Inicial!K328</f>
        <v>0</v>
      </c>
      <c r="I328" s="970">
        <f>SUM('MEDIÇÃO_OBJETO (1)'!I328)</f>
        <v>0</v>
      </c>
      <c r="J328" s="455">
        <f t="shared" si="222"/>
        <v>0</v>
      </c>
      <c r="K328" s="451">
        <f t="shared" si="223"/>
        <v>0</v>
      </c>
      <c r="L328" s="452">
        <f t="shared" si="224"/>
        <v>0</v>
      </c>
      <c r="M328" s="809">
        <f t="shared" si="225"/>
        <v>0</v>
      </c>
      <c r="N328" s="810">
        <f>IF(IFERROR(VALUE(Dados_GLOBAL_Inicial!L328),0)=0,0,Dados_GLOBAL_Inicial!L328)</f>
        <v>0</v>
      </c>
      <c r="O328" s="812">
        <f>SUM('MEDIÇÃO_OBJETO (1)'!O328)</f>
        <v>0</v>
      </c>
      <c r="P328" s="812">
        <f>SUM('MEDIÇÃO_OBJETO (1)'!P328)</f>
        <v>0</v>
      </c>
      <c r="Q328" s="813">
        <f t="shared" si="226"/>
        <v>0</v>
      </c>
      <c r="R328" s="951"/>
      <c r="S328" s="815">
        <f>SUM('MEDIÇÃO_OBJETO (1)'!S328)</f>
        <v>0</v>
      </c>
      <c r="T328" s="815">
        <f>SUM('MEDIÇÃO_OBJETO (1)'!T328)</f>
        <v>0</v>
      </c>
      <c r="V328" s="19"/>
      <c r="W328" s="978">
        <f t="shared" si="227"/>
        <v>0</v>
      </c>
      <c r="X328" s="816">
        <f t="shared" si="228"/>
        <v>0</v>
      </c>
      <c r="Y328" s="816">
        <f t="shared" si="229"/>
        <v>0</v>
      </c>
      <c r="Z328" s="817">
        <f t="shared" si="230"/>
        <v>0</v>
      </c>
      <c r="AB328" s="453">
        <f t="shared" si="217"/>
        <v>0</v>
      </c>
      <c r="AC328" s="14">
        <f t="shared" si="231"/>
        <v>0</v>
      </c>
      <c r="AD328" s="819"/>
      <c r="AE328" s="631">
        <f t="shared" si="218"/>
        <v>0</v>
      </c>
      <c r="AF328" s="818">
        <f>SUM('MEDIÇÃO_OBJETO (1)'!AG328)</f>
        <v>0</v>
      </c>
      <c r="AG328" s="541">
        <f>SUM('MEDIÇÃO_OBJETO (1)'!AH328)</f>
        <v>0</v>
      </c>
      <c r="AH328" s="541">
        <f>SUM('MEDIÇÃO_OBJETO (1)'!AI328)</f>
        <v>0</v>
      </c>
      <c r="AI328" s="541">
        <f>SUM('MEDIÇÃO_OBJETO (1)'!AJ328)</f>
        <v>0</v>
      </c>
      <c r="AJ328" s="541">
        <f>SUM('MEDIÇÃO_OBJETO (1)'!AK328)</f>
        <v>0</v>
      </c>
      <c r="AK328" s="541">
        <f>SUM('MEDIÇÃO_OBJETO (1)'!AL328)</f>
        <v>0</v>
      </c>
      <c r="AL328" s="541">
        <f>SUM('MEDIÇÃO_OBJETO (1)'!AM328)</f>
        <v>0</v>
      </c>
      <c r="AM328" s="541">
        <f>SUM('MEDIÇÃO_OBJETO (1)'!AN328)</f>
        <v>0</v>
      </c>
      <c r="AN328" s="541">
        <f>SUM('MEDIÇÃO_OBJETO (1)'!AO328)</f>
        <v>0</v>
      </c>
      <c r="AO328" s="541">
        <f>SUM('MEDIÇÃO_OBJETO (1)'!AP328)</f>
        <v>0</v>
      </c>
      <c r="AP328" s="541">
        <f>SUM('MEDIÇÃO_OBJETO (1)'!AQ328)</f>
        <v>0</v>
      </c>
      <c r="AQ328" s="541">
        <f>SUM('MEDIÇÃO_OBJETO (1)'!AR328)</f>
        <v>0</v>
      </c>
      <c r="AR328" s="541">
        <f>SUM('MEDIÇÃO_OBJETO (1)'!AS328)</f>
        <v>0</v>
      </c>
      <c r="AS328" s="541">
        <f>SUM('MEDIÇÃO_OBJETO (1)'!AT328)</f>
        <v>0</v>
      </c>
      <c r="AT328" s="541">
        <f>SUM('MEDIÇÃO_OBJETO (1)'!AU328)</f>
        <v>0</v>
      </c>
      <c r="AU328" s="541">
        <f>SUM('MEDIÇÃO_OBJETO (1)'!AV328)</f>
        <v>0</v>
      </c>
      <c r="AV328" s="541">
        <f>SUM('MEDIÇÃO_OBJETO (1)'!AW328)</f>
        <v>0</v>
      </c>
      <c r="AW328" s="541">
        <f>SUM('MEDIÇÃO_OBJETO (1)'!AX328)</f>
        <v>0</v>
      </c>
      <c r="AX328" s="977"/>
      <c r="BN328" s="992">
        <f t="shared" si="232"/>
        <v>0</v>
      </c>
      <c r="BO328" s="538">
        <f t="shared" si="219"/>
        <v>0</v>
      </c>
      <c r="BP328" s="987">
        <f>IF(RESUMO_GLOBAL!$X$53="a",ROUND(AF328*$N328,RESUMO_GLOBAL!$X$54),IF(RESUMO_GLOBAL!$X$53="t",TRUNC(AF328*$N328,RESUMO_GLOBAL!$X$54),AF328*$N328))</f>
        <v>0</v>
      </c>
      <c r="BQ328" s="987">
        <f>IF(RESUMO_GLOBAL!$X$53="a",ROUND(AG328*$N328,RESUMO_GLOBAL!$X$54),IF(RESUMO_GLOBAL!$X$53="t",TRUNC(AG328*$N328,RESUMO_GLOBAL!$X$54),AG328*$N328))</f>
        <v>0</v>
      </c>
      <c r="BR328" s="987">
        <f>IF(RESUMO_GLOBAL!$X$53="a",ROUND(AH328*$N328,RESUMO_GLOBAL!$X$54),IF(RESUMO_GLOBAL!$X$53="t",TRUNC(AH328*$N328,RESUMO_GLOBAL!$X$54),AH328*$N328))</f>
        <v>0</v>
      </c>
      <c r="BS328" s="987">
        <f>IF(RESUMO_GLOBAL!$X$53="a",ROUND(AI328*$N328,RESUMO_GLOBAL!$X$54),IF(RESUMO_GLOBAL!$X$53="t",TRUNC(AI328*$N328,RESUMO_GLOBAL!$X$54),AI328*$N328))</f>
        <v>0</v>
      </c>
      <c r="BT328" s="987">
        <f>IF(RESUMO_GLOBAL!$X$53="a",ROUND(AJ328*$N328,RESUMO_GLOBAL!$X$54),IF(RESUMO_GLOBAL!$X$53="t",TRUNC(AJ328*$N328,RESUMO_GLOBAL!$X$54),AJ328*$N328))</f>
        <v>0</v>
      </c>
      <c r="BU328" s="987">
        <f>IF(RESUMO_GLOBAL!$X$53="a",ROUND(AK328*$N328,RESUMO_GLOBAL!$X$54),IF(RESUMO_GLOBAL!$X$53="t",TRUNC(AK328*$N328,RESUMO_GLOBAL!$X$54),AK328*$N328))</f>
        <v>0</v>
      </c>
      <c r="BV328" s="987">
        <f>IF(RESUMO_GLOBAL!$X$53="a",ROUND(AL328*$N328,RESUMO_GLOBAL!$X$54),IF(RESUMO_GLOBAL!$X$53="t",TRUNC(AL328*$N328,RESUMO_GLOBAL!$X$54),AL328*$N328))</f>
        <v>0</v>
      </c>
      <c r="BW328" s="987">
        <f>IF(RESUMO_GLOBAL!$X$53="a",ROUND(AM328*$N328,RESUMO_GLOBAL!$X$54),IF(RESUMO_GLOBAL!$X$53="t",TRUNC(AM328*$N328,RESUMO_GLOBAL!$X$54),AM328*$N328))</f>
        <v>0</v>
      </c>
      <c r="BX328" s="987">
        <f>IF(RESUMO_GLOBAL!$X$53="a",ROUND(AN328*$N328,RESUMO_GLOBAL!$X$54),IF(RESUMO_GLOBAL!$X$53="t",TRUNC(AN328*$N328,RESUMO_GLOBAL!$X$54),AN328*$N328))</f>
        <v>0</v>
      </c>
      <c r="BY328" s="987">
        <f>IF(RESUMO_GLOBAL!$X$53="a",ROUND(AO328*$N328,RESUMO_GLOBAL!$X$54),IF(RESUMO_GLOBAL!$X$53="t",TRUNC(AO328*$N328,RESUMO_GLOBAL!$X$54),AO328*$N328))</f>
        <v>0</v>
      </c>
      <c r="BZ328" s="987">
        <f>IF(RESUMO_GLOBAL!$X$53="a",ROUND(AP328*$N328,RESUMO_GLOBAL!$X$54),IF(RESUMO_GLOBAL!$X$53="t",TRUNC(AP328*$N328,RESUMO_GLOBAL!$X$54),AP328*$N328))</f>
        <v>0</v>
      </c>
      <c r="CA328" s="987">
        <f>IF(RESUMO_GLOBAL!$X$53="a",ROUND(AQ328*$N328,RESUMO_GLOBAL!$X$54),IF(RESUMO_GLOBAL!$X$53="t",TRUNC(AQ328*$N328,RESUMO_GLOBAL!$X$54),AQ328*$N328))</f>
        <v>0</v>
      </c>
      <c r="CB328" s="987">
        <f>IF(RESUMO_GLOBAL!$X$53="a",ROUND(AR328*$N328,RESUMO_GLOBAL!$X$54),IF(RESUMO_GLOBAL!$X$53="t",TRUNC(AR328*$N328,RESUMO_GLOBAL!$X$54),AR328*$N328))</f>
        <v>0</v>
      </c>
      <c r="CC328" s="987">
        <f>IF(RESUMO_GLOBAL!$X$53="a",ROUND(AS328*$N328,RESUMO_GLOBAL!$X$54),IF(RESUMO_GLOBAL!$X$53="t",TRUNC(AS328*$N328,RESUMO_GLOBAL!$X$54),AS328*$N328))</f>
        <v>0</v>
      </c>
      <c r="CD328" s="987">
        <f>IF(RESUMO_GLOBAL!$X$53="a",ROUND(AT328*$N328,RESUMO_GLOBAL!$X$54),IF(RESUMO_GLOBAL!$X$53="t",TRUNC(AT328*$N328,RESUMO_GLOBAL!$X$54),AT328*$N328))</f>
        <v>0</v>
      </c>
      <c r="CE328" s="987">
        <f>IF(RESUMO_GLOBAL!$X$53="a",ROUND(AU328*$N328,RESUMO_GLOBAL!$X$54),IF(RESUMO_GLOBAL!$X$53="t",TRUNC(AU328*$N328,RESUMO_GLOBAL!$X$54),AU328*$N328))</f>
        <v>0</v>
      </c>
      <c r="CF328" s="987">
        <f>IF(RESUMO_GLOBAL!$X$53="a",ROUND(AV328*$N328,RESUMO_GLOBAL!$X$54),IF(RESUMO_GLOBAL!$X$53="t",TRUNC(AV328*$N328,RESUMO_GLOBAL!$X$54),AV328*$N328))</f>
        <v>0</v>
      </c>
      <c r="CG328" s="987">
        <f>IF(RESUMO_GLOBAL!$X$53="a",ROUND(AW328*$N328,RESUMO_GLOBAL!$X$54),IF(RESUMO_GLOBAL!$X$53="t",TRUNC(AW328*$N328,RESUMO_GLOBAL!$X$54),AW328*$N328))</f>
        <v>0</v>
      </c>
      <c r="CK328" s="59">
        <f t="shared" si="198"/>
        <v>0</v>
      </c>
      <c r="CL328" s="59">
        <f t="shared" si="199"/>
        <v>0</v>
      </c>
      <c r="CM328" s="59">
        <f t="shared" si="200"/>
        <v>0</v>
      </c>
      <c r="CN328" s="59">
        <f t="shared" si="201"/>
        <v>0</v>
      </c>
      <c r="CO328" s="59">
        <f t="shared" si="202"/>
        <v>0</v>
      </c>
      <c r="CP328" s="59">
        <f t="shared" si="203"/>
        <v>0</v>
      </c>
      <c r="CQ328" s="59">
        <f t="shared" si="204"/>
        <v>0</v>
      </c>
      <c r="CR328" s="59">
        <f t="shared" si="205"/>
        <v>0</v>
      </c>
      <c r="CS328" s="59">
        <f t="shared" si="206"/>
        <v>0</v>
      </c>
      <c r="CT328" s="59">
        <f t="shared" si="207"/>
        <v>0</v>
      </c>
      <c r="CU328" s="59">
        <f t="shared" si="208"/>
        <v>0</v>
      </c>
      <c r="CV328" s="59">
        <f t="shared" si="209"/>
        <v>0</v>
      </c>
      <c r="CW328" s="59">
        <f t="shared" si="210"/>
        <v>0</v>
      </c>
      <c r="CX328" s="59">
        <f t="shared" si="211"/>
        <v>0</v>
      </c>
      <c r="CY328" s="59">
        <f t="shared" si="212"/>
        <v>0</v>
      </c>
      <c r="CZ328" s="59">
        <f t="shared" si="213"/>
        <v>0</v>
      </c>
      <c r="DA328" s="59">
        <f t="shared" si="214"/>
        <v>0</v>
      </c>
      <c r="DB328" s="59">
        <f t="shared" si="215"/>
        <v>0</v>
      </c>
      <c r="DE328">
        <f t="shared" si="233"/>
        <v>323</v>
      </c>
      <c r="DF328" t="str">
        <f t="shared" si="216"/>
        <v/>
      </c>
      <c r="DG328" s="59">
        <f>IF($C328&lt;&gt;0,SUM($CK329:CK329),0)</f>
        <v>0</v>
      </c>
      <c r="DH328" s="59">
        <f>IF($C328&lt;&gt;0,SUM($CK329:CL329),0)</f>
        <v>0</v>
      </c>
      <c r="DI328" s="59">
        <f>IF($C328&lt;&gt;0,SUM($CK329:CM329),0)</f>
        <v>0</v>
      </c>
      <c r="DJ328" s="59">
        <f>IF($C328&lt;&gt;0,SUM($CK329:CN329),0)</f>
        <v>0</v>
      </c>
      <c r="DK328" s="59">
        <f>IF($C328&lt;&gt;0,SUM($CK329:CO329),0)</f>
        <v>0</v>
      </c>
      <c r="DL328" s="59">
        <f>IF($C328&lt;&gt;0,SUM($CK329:CP329),0)</f>
        <v>0</v>
      </c>
      <c r="DM328" s="59">
        <f>IF($C328&lt;&gt;0,SUM($CK329:CQ329),0)</f>
        <v>0</v>
      </c>
      <c r="DN328" s="59">
        <f>IF($C328&lt;&gt;0,SUM($CK329:CR329),0)</f>
        <v>0</v>
      </c>
      <c r="DO328" s="59">
        <f>IF($C328&lt;&gt;0,SUM($CK329:CS329),0)</f>
        <v>0</v>
      </c>
      <c r="DP328" s="59">
        <f>IF($C328&lt;&gt;0,SUM($CK329:CT329),0)</f>
        <v>0</v>
      </c>
      <c r="DQ328" s="59">
        <f>IF($C328&lt;&gt;0,SUM($CK329:CU329),0)</f>
        <v>0</v>
      </c>
      <c r="DR328" s="59">
        <f>IF($C328&lt;&gt;0,SUM($CK329:CV329),0)</f>
        <v>0</v>
      </c>
      <c r="DS328" s="59">
        <f>IF($C328&lt;&gt;0,SUM($CK329:CW329),0)</f>
        <v>0</v>
      </c>
      <c r="DT328" s="59">
        <f>IF($C328&lt;&gt;0,SUM($CK329:CX329),0)</f>
        <v>0</v>
      </c>
      <c r="DU328" s="59">
        <f>IF($C328&lt;&gt;0,SUM($CK329:CY329),0)</f>
        <v>0</v>
      </c>
      <c r="DV328" s="59">
        <f>IF($C328&lt;&gt;0,SUM($CK329:CZ329),0)</f>
        <v>0</v>
      </c>
      <c r="DW328" s="59">
        <f>IF($C328&lt;&gt;0,SUM($CK329:DA329),0)</f>
        <v>0</v>
      </c>
      <c r="DX328" s="59">
        <f>IF($C328&lt;&gt;0,SUM($CK329:DB329),0)</f>
        <v>0</v>
      </c>
      <c r="DY328" s="952" t="str">
        <f t="shared" si="220"/>
        <v/>
      </c>
    </row>
    <row r="329" spans="1:129" ht="13.5" hidden="1" thickBot="1">
      <c r="A329" s="3" t="str">
        <f t="shared" si="221"/>
        <v/>
      </c>
      <c r="B329" s="805">
        <f>Dados_GLOBAL_Inicial!E329</f>
        <v>0</v>
      </c>
      <c r="C329" s="956">
        <f>IF(IFERROR(VALUE(Dados_GLOBAL_Inicial!F329),0)=0,0,Dados_GLOBAL_Inicial!F329)</f>
        <v>0</v>
      </c>
      <c r="D329" s="830">
        <f>Dados_GLOBAL_Inicial!G329</f>
        <v>0</v>
      </c>
      <c r="E329" s="830" t="str">
        <f>IF(IFERROR(VLOOKUP(F329,Cod_Gde_Itens!$A$1:$B$80,2,FALSE),0)&gt;549,IFERROR(VLOOKUP(F329,Cod_Gde_Itens!$A$1:$B$80,2,FALSE),0),IF(Dados_GLOBAL_Inicial!H329=0,"",Dados_GLOBAL_Inicial!H329))</f>
        <v/>
      </c>
      <c r="F329" s="823">
        <f>Dados_GLOBAL_Inicial!I329</f>
        <v>0</v>
      </c>
      <c r="G329" s="824">
        <f>Dados_GLOBAL_Inicial!J329</f>
        <v>0</v>
      </c>
      <c r="H329" s="454">
        <f>Dados_GLOBAL_Inicial!K329</f>
        <v>0</v>
      </c>
      <c r="I329" s="970">
        <f>SUM('MEDIÇÃO_OBJETO (1)'!I329)</f>
        <v>0</v>
      </c>
      <c r="J329" s="455">
        <f t="shared" si="222"/>
        <v>0</v>
      </c>
      <c r="K329" s="451">
        <f t="shared" si="223"/>
        <v>0</v>
      </c>
      <c r="L329" s="452">
        <f t="shared" si="224"/>
        <v>0</v>
      </c>
      <c r="M329" s="809">
        <f t="shared" si="225"/>
        <v>0</v>
      </c>
      <c r="N329" s="810">
        <f>IF(IFERROR(VALUE(Dados_GLOBAL_Inicial!L329),0)=0,0,Dados_GLOBAL_Inicial!L329)</f>
        <v>0</v>
      </c>
      <c r="O329" s="812">
        <f>SUM('MEDIÇÃO_OBJETO (1)'!O329)</f>
        <v>0</v>
      </c>
      <c r="P329" s="812">
        <f>SUM('MEDIÇÃO_OBJETO (1)'!P329)</f>
        <v>0</v>
      </c>
      <c r="Q329" s="813">
        <f t="shared" si="226"/>
        <v>0</v>
      </c>
      <c r="R329" s="951"/>
      <c r="S329" s="815">
        <f>SUM('MEDIÇÃO_OBJETO (1)'!S329)</f>
        <v>0</v>
      </c>
      <c r="T329" s="815">
        <f>SUM('MEDIÇÃO_OBJETO (1)'!T329)</f>
        <v>0</v>
      </c>
      <c r="V329" s="19"/>
      <c r="W329" s="978">
        <f t="shared" si="227"/>
        <v>0</v>
      </c>
      <c r="X329" s="816">
        <f t="shared" si="228"/>
        <v>0</v>
      </c>
      <c r="Y329" s="816">
        <f t="shared" si="229"/>
        <v>0</v>
      </c>
      <c r="Z329" s="817">
        <f t="shared" si="230"/>
        <v>0</v>
      </c>
      <c r="AB329" s="453">
        <f t="shared" si="217"/>
        <v>0</v>
      </c>
      <c r="AC329" s="14">
        <f t="shared" si="231"/>
        <v>0</v>
      </c>
      <c r="AD329" s="819"/>
      <c r="AE329" s="631">
        <f t="shared" si="218"/>
        <v>0</v>
      </c>
      <c r="AF329" s="818">
        <f>SUM('MEDIÇÃO_OBJETO (1)'!AG329)</f>
        <v>0</v>
      </c>
      <c r="AG329" s="541">
        <f>SUM('MEDIÇÃO_OBJETO (1)'!AH329)</f>
        <v>0</v>
      </c>
      <c r="AH329" s="541">
        <f>SUM('MEDIÇÃO_OBJETO (1)'!AI329)</f>
        <v>0</v>
      </c>
      <c r="AI329" s="541">
        <f>SUM('MEDIÇÃO_OBJETO (1)'!AJ329)</f>
        <v>0</v>
      </c>
      <c r="AJ329" s="541">
        <f>SUM('MEDIÇÃO_OBJETO (1)'!AK329)</f>
        <v>0</v>
      </c>
      <c r="AK329" s="541">
        <f>SUM('MEDIÇÃO_OBJETO (1)'!AL329)</f>
        <v>0</v>
      </c>
      <c r="AL329" s="541">
        <f>SUM('MEDIÇÃO_OBJETO (1)'!AM329)</f>
        <v>0</v>
      </c>
      <c r="AM329" s="541">
        <f>SUM('MEDIÇÃO_OBJETO (1)'!AN329)</f>
        <v>0</v>
      </c>
      <c r="AN329" s="541">
        <f>SUM('MEDIÇÃO_OBJETO (1)'!AO329)</f>
        <v>0</v>
      </c>
      <c r="AO329" s="541">
        <f>SUM('MEDIÇÃO_OBJETO (1)'!AP329)</f>
        <v>0</v>
      </c>
      <c r="AP329" s="541">
        <f>SUM('MEDIÇÃO_OBJETO (1)'!AQ329)</f>
        <v>0</v>
      </c>
      <c r="AQ329" s="541">
        <f>SUM('MEDIÇÃO_OBJETO (1)'!AR329)</f>
        <v>0</v>
      </c>
      <c r="AR329" s="541">
        <f>SUM('MEDIÇÃO_OBJETO (1)'!AS329)</f>
        <v>0</v>
      </c>
      <c r="AS329" s="541">
        <f>SUM('MEDIÇÃO_OBJETO (1)'!AT329)</f>
        <v>0</v>
      </c>
      <c r="AT329" s="541">
        <f>SUM('MEDIÇÃO_OBJETO (1)'!AU329)</f>
        <v>0</v>
      </c>
      <c r="AU329" s="541">
        <f>SUM('MEDIÇÃO_OBJETO (1)'!AV329)</f>
        <v>0</v>
      </c>
      <c r="AV329" s="541">
        <f>SUM('MEDIÇÃO_OBJETO (1)'!AW329)</f>
        <v>0</v>
      </c>
      <c r="AW329" s="541">
        <f>SUM('MEDIÇÃO_OBJETO (1)'!AX329)</f>
        <v>0</v>
      </c>
      <c r="AX329" s="977"/>
      <c r="BN329" s="992">
        <f t="shared" si="232"/>
        <v>0</v>
      </c>
      <c r="BO329" s="538">
        <f t="shared" si="219"/>
        <v>0</v>
      </c>
      <c r="BP329" s="987">
        <f>IF(RESUMO_GLOBAL!$X$53="a",ROUND(AF329*$N329,RESUMO_GLOBAL!$X$54),IF(RESUMO_GLOBAL!$X$53="t",TRUNC(AF329*$N329,RESUMO_GLOBAL!$X$54),AF329*$N329))</f>
        <v>0</v>
      </c>
      <c r="BQ329" s="987">
        <f>IF(RESUMO_GLOBAL!$X$53="a",ROUND(AG329*$N329,RESUMO_GLOBAL!$X$54),IF(RESUMO_GLOBAL!$X$53="t",TRUNC(AG329*$N329,RESUMO_GLOBAL!$X$54),AG329*$N329))</f>
        <v>0</v>
      </c>
      <c r="BR329" s="987">
        <f>IF(RESUMO_GLOBAL!$X$53="a",ROUND(AH329*$N329,RESUMO_GLOBAL!$X$54),IF(RESUMO_GLOBAL!$X$53="t",TRUNC(AH329*$N329,RESUMO_GLOBAL!$X$54),AH329*$N329))</f>
        <v>0</v>
      </c>
      <c r="BS329" s="987">
        <f>IF(RESUMO_GLOBAL!$X$53="a",ROUND(AI329*$N329,RESUMO_GLOBAL!$X$54),IF(RESUMO_GLOBAL!$X$53="t",TRUNC(AI329*$N329,RESUMO_GLOBAL!$X$54),AI329*$N329))</f>
        <v>0</v>
      </c>
      <c r="BT329" s="987">
        <f>IF(RESUMO_GLOBAL!$X$53="a",ROUND(AJ329*$N329,RESUMO_GLOBAL!$X$54),IF(RESUMO_GLOBAL!$X$53="t",TRUNC(AJ329*$N329,RESUMO_GLOBAL!$X$54),AJ329*$N329))</f>
        <v>0</v>
      </c>
      <c r="BU329" s="987">
        <f>IF(RESUMO_GLOBAL!$X$53="a",ROUND(AK329*$N329,RESUMO_GLOBAL!$X$54),IF(RESUMO_GLOBAL!$X$53="t",TRUNC(AK329*$N329,RESUMO_GLOBAL!$X$54),AK329*$N329))</f>
        <v>0</v>
      </c>
      <c r="BV329" s="987">
        <f>IF(RESUMO_GLOBAL!$X$53="a",ROUND(AL329*$N329,RESUMO_GLOBAL!$X$54),IF(RESUMO_GLOBAL!$X$53="t",TRUNC(AL329*$N329,RESUMO_GLOBAL!$X$54),AL329*$N329))</f>
        <v>0</v>
      </c>
      <c r="BW329" s="987">
        <f>IF(RESUMO_GLOBAL!$X$53="a",ROUND(AM329*$N329,RESUMO_GLOBAL!$X$54),IF(RESUMO_GLOBAL!$X$53="t",TRUNC(AM329*$N329,RESUMO_GLOBAL!$X$54),AM329*$N329))</f>
        <v>0</v>
      </c>
      <c r="BX329" s="987">
        <f>IF(RESUMO_GLOBAL!$X$53="a",ROUND(AN329*$N329,RESUMO_GLOBAL!$X$54),IF(RESUMO_GLOBAL!$X$53="t",TRUNC(AN329*$N329,RESUMO_GLOBAL!$X$54),AN329*$N329))</f>
        <v>0</v>
      </c>
      <c r="BY329" s="987">
        <f>IF(RESUMO_GLOBAL!$X$53="a",ROUND(AO329*$N329,RESUMO_GLOBAL!$X$54),IF(RESUMO_GLOBAL!$X$53="t",TRUNC(AO329*$N329,RESUMO_GLOBAL!$X$54),AO329*$N329))</f>
        <v>0</v>
      </c>
      <c r="BZ329" s="987">
        <f>IF(RESUMO_GLOBAL!$X$53="a",ROUND(AP329*$N329,RESUMO_GLOBAL!$X$54),IF(RESUMO_GLOBAL!$X$53="t",TRUNC(AP329*$N329,RESUMO_GLOBAL!$X$54),AP329*$N329))</f>
        <v>0</v>
      </c>
      <c r="CA329" s="987">
        <f>IF(RESUMO_GLOBAL!$X$53="a",ROUND(AQ329*$N329,RESUMO_GLOBAL!$X$54),IF(RESUMO_GLOBAL!$X$53="t",TRUNC(AQ329*$N329,RESUMO_GLOBAL!$X$54),AQ329*$N329))</f>
        <v>0</v>
      </c>
      <c r="CB329" s="987">
        <f>IF(RESUMO_GLOBAL!$X$53="a",ROUND(AR329*$N329,RESUMO_GLOBAL!$X$54),IF(RESUMO_GLOBAL!$X$53="t",TRUNC(AR329*$N329,RESUMO_GLOBAL!$X$54),AR329*$N329))</f>
        <v>0</v>
      </c>
      <c r="CC329" s="987">
        <f>IF(RESUMO_GLOBAL!$X$53="a",ROUND(AS329*$N329,RESUMO_GLOBAL!$X$54),IF(RESUMO_GLOBAL!$X$53="t",TRUNC(AS329*$N329,RESUMO_GLOBAL!$X$54),AS329*$N329))</f>
        <v>0</v>
      </c>
      <c r="CD329" s="987">
        <f>IF(RESUMO_GLOBAL!$X$53="a",ROUND(AT329*$N329,RESUMO_GLOBAL!$X$54),IF(RESUMO_GLOBAL!$X$53="t",TRUNC(AT329*$N329,RESUMO_GLOBAL!$X$54),AT329*$N329))</f>
        <v>0</v>
      </c>
      <c r="CE329" s="987">
        <f>IF(RESUMO_GLOBAL!$X$53="a",ROUND(AU329*$N329,RESUMO_GLOBAL!$X$54),IF(RESUMO_GLOBAL!$X$53="t",TRUNC(AU329*$N329,RESUMO_GLOBAL!$X$54),AU329*$N329))</f>
        <v>0</v>
      </c>
      <c r="CF329" s="987">
        <f>IF(RESUMO_GLOBAL!$X$53="a",ROUND(AV329*$N329,RESUMO_GLOBAL!$X$54),IF(RESUMO_GLOBAL!$X$53="t",TRUNC(AV329*$N329,RESUMO_GLOBAL!$X$54),AV329*$N329))</f>
        <v>0</v>
      </c>
      <c r="CG329" s="987">
        <f>IF(RESUMO_GLOBAL!$X$53="a",ROUND(AW329*$N329,RESUMO_GLOBAL!$X$54),IF(RESUMO_GLOBAL!$X$53="t",TRUNC(AW329*$N329,RESUMO_GLOBAL!$X$54),AW329*$N329))</f>
        <v>0</v>
      </c>
      <c r="CK329" s="59">
        <f t="shared" si="198"/>
        <v>0</v>
      </c>
      <c r="CL329" s="59">
        <f t="shared" si="199"/>
        <v>0</v>
      </c>
      <c r="CM329" s="59">
        <f t="shared" si="200"/>
        <v>0</v>
      </c>
      <c r="CN329" s="59">
        <f t="shared" si="201"/>
        <v>0</v>
      </c>
      <c r="CO329" s="59">
        <f t="shared" si="202"/>
        <v>0</v>
      </c>
      <c r="CP329" s="59">
        <f t="shared" si="203"/>
        <v>0</v>
      </c>
      <c r="CQ329" s="59">
        <f t="shared" si="204"/>
        <v>0</v>
      </c>
      <c r="CR329" s="59">
        <f t="shared" si="205"/>
        <v>0</v>
      </c>
      <c r="CS329" s="59">
        <f t="shared" si="206"/>
        <v>0</v>
      </c>
      <c r="CT329" s="59">
        <f t="shared" si="207"/>
        <v>0</v>
      </c>
      <c r="CU329" s="59">
        <f t="shared" si="208"/>
        <v>0</v>
      </c>
      <c r="CV329" s="59">
        <f t="shared" si="209"/>
        <v>0</v>
      </c>
      <c r="CW329" s="59">
        <f t="shared" si="210"/>
        <v>0</v>
      </c>
      <c r="CX329" s="59">
        <f t="shared" si="211"/>
        <v>0</v>
      </c>
      <c r="CY329" s="59">
        <f t="shared" si="212"/>
        <v>0</v>
      </c>
      <c r="CZ329" s="59">
        <f t="shared" si="213"/>
        <v>0</v>
      </c>
      <c r="DA329" s="59">
        <f t="shared" si="214"/>
        <v>0</v>
      </c>
      <c r="DB329" s="59">
        <f t="shared" si="215"/>
        <v>0</v>
      </c>
      <c r="DE329">
        <f t="shared" si="233"/>
        <v>324</v>
      </c>
      <c r="DF329" t="str">
        <f t="shared" si="216"/>
        <v/>
      </c>
      <c r="DG329" s="59">
        <f>IF($C329&lt;&gt;0,SUM($CK330:CK330),0)</f>
        <v>0</v>
      </c>
      <c r="DH329" s="59">
        <f>IF($C329&lt;&gt;0,SUM($CK330:CL330),0)</f>
        <v>0</v>
      </c>
      <c r="DI329" s="59">
        <f>IF($C329&lt;&gt;0,SUM($CK330:CM330),0)</f>
        <v>0</v>
      </c>
      <c r="DJ329" s="59">
        <f>IF($C329&lt;&gt;0,SUM($CK330:CN330),0)</f>
        <v>0</v>
      </c>
      <c r="DK329" s="59">
        <f>IF($C329&lt;&gt;0,SUM($CK330:CO330),0)</f>
        <v>0</v>
      </c>
      <c r="DL329" s="59">
        <f>IF($C329&lt;&gt;0,SUM($CK330:CP330),0)</f>
        <v>0</v>
      </c>
      <c r="DM329" s="59">
        <f>IF($C329&lt;&gt;0,SUM($CK330:CQ330),0)</f>
        <v>0</v>
      </c>
      <c r="DN329" s="59">
        <f>IF($C329&lt;&gt;0,SUM($CK330:CR330),0)</f>
        <v>0</v>
      </c>
      <c r="DO329" s="59">
        <f>IF($C329&lt;&gt;0,SUM($CK330:CS330),0)</f>
        <v>0</v>
      </c>
      <c r="DP329" s="59">
        <f>IF($C329&lt;&gt;0,SUM($CK330:CT330),0)</f>
        <v>0</v>
      </c>
      <c r="DQ329" s="59">
        <f>IF($C329&lt;&gt;0,SUM($CK330:CU330),0)</f>
        <v>0</v>
      </c>
      <c r="DR329" s="59">
        <f>IF($C329&lt;&gt;0,SUM($CK330:CV330),0)</f>
        <v>0</v>
      </c>
      <c r="DS329" s="59">
        <f>IF($C329&lt;&gt;0,SUM($CK330:CW330),0)</f>
        <v>0</v>
      </c>
      <c r="DT329" s="59">
        <f>IF($C329&lt;&gt;0,SUM($CK330:CX330),0)</f>
        <v>0</v>
      </c>
      <c r="DU329" s="59">
        <f>IF($C329&lt;&gt;0,SUM($CK330:CY330),0)</f>
        <v>0</v>
      </c>
      <c r="DV329" s="59">
        <f>IF($C329&lt;&gt;0,SUM($CK330:CZ330),0)</f>
        <v>0</v>
      </c>
      <c r="DW329" s="59">
        <f>IF($C329&lt;&gt;0,SUM($CK330:DA330),0)</f>
        <v>0</v>
      </c>
      <c r="DX329" s="59">
        <f>IF($C329&lt;&gt;0,SUM($CK330:DB330),0)</f>
        <v>0</v>
      </c>
      <c r="DY329" s="952" t="str">
        <f t="shared" si="220"/>
        <v/>
      </c>
    </row>
    <row r="330" spans="1:129" ht="13.5" hidden="1" thickBot="1">
      <c r="A330" s="3" t="str">
        <f t="shared" si="221"/>
        <v/>
      </c>
      <c r="B330" s="805">
        <f>Dados_GLOBAL_Inicial!E330</f>
        <v>0</v>
      </c>
      <c r="C330" s="956">
        <f>IF(IFERROR(VALUE(Dados_GLOBAL_Inicial!F330),0)=0,0,Dados_GLOBAL_Inicial!F330)</f>
        <v>0</v>
      </c>
      <c r="D330" s="830">
        <f>Dados_GLOBAL_Inicial!G330</f>
        <v>0</v>
      </c>
      <c r="E330" s="830" t="str">
        <f>IF(IFERROR(VLOOKUP(F330,Cod_Gde_Itens!$A$1:$B$80,2,FALSE),0)&gt;549,IFERROR(VLOOKUP(F330,Cod_Gde_Itens!$A$1:$B$80,2,FALSE),0),IF(Dados_GLOBAL_Inicial!H330=0,"",Dados_GLOBAL_Inicial!H330))</f>
        <v/>
      </c>
      <c r="F330" s="823">
        <f>Dados_GLOBAL_Inicial!I330</f>
        <v>0</v>
      </c>
      <c r="G330" s="824">
        <f>Dados_GLOBAL_Inicial!J330</f>
        <v>0</v>
      </c>
      <c r="H330" s="454">
        <f>Dados_GLOBAL_Inicial!K330</f>
        <v>0</v>
      </c>
      <c r="I330" s="970">
        <f>SUM('MEDIÇÃO_OBJETO (1)'!I330)</f>
        <v>0</v>
      </c>
      <c r="J330" s="455">
        <f t="shared" si="222"/>
        <v>0</v>
      </c>
      <c r="K330" s="451">
        <f t="shared" si="223"/>
        <v>0</v>
      </c>
      <c r="L330" s="452">
        <f t="shared" si="224"/>
        <v>0</v>
      </c>
      <c r="M330" s="809">
        <f t="shared" si="225"/>
        <v>0</v>
      </c>
      <c r="N330" s="810">
        <f>IF(IFERROR(VALUE(Dados_GLOBAL_Inicial!L330),0)=0,0,Dados_GLOBAL_Inicial!L330)</f>
        <v>0</v>
      </c>
      <c r="O330" s="812">
        <f>SUM('MEDIÇÃO_OBJETO (1)'!O330)</f>
        <v>0</v>
      </c>
      <c r="P330" s="812">
        <f>SUM('MEDIÇÃO_OBJETO (1)'!P330)</f>
        <v>0</v>
      </c>
      <c r="Q330" s="813">
        <f t="shared" si="226"/>
        <v>0</v>
      </c>
      <c r="R330" s="951"/>
      <c r="S330" s="815">
        <f>SUM('MEDIÇÃO_OBJETO (1)'!S330)</f>
        <v>0</v>
      </c>
      <c r="T330" s="815">
        <f>SUM('MEDIÇÃO_OBJETO (1)'!T330)</f>
        <v>0</v>
      </c>
      <c r="V330" s="19"/>
      <c r="W330" s="978">
        <f t="shared" si="227"/>
        <v>0</v>
      </c>
      <c r="X330" s="816">
        <f t="shared" si="228"/>
        <v>0</v>
      </c>
      <c r="Y330" s="816">
        <f t="shared" si="229"/>
        <v>0</v>
      </c>
      <c r="Z330" s="817">
        <f t="shared" si="230"/>
        <v>0</v>
      </c>
      <c r="AB330" s="453">
        <f t="shared" si="217"/>
        <v>0</v>
      </c>
      <c r="AC330" s="14">
        <f t="shared" si="231"/>
        <v>0</v>
      </c>
      <c r="AD330" s="819"/>
      <c r="AE330" s="631">
        <f t="shared" si="218"/>
        <v>0</v>
      </c>
      <c r="AF330" s="818">
        <f>SUM('MEDIÇÃO_OBJETO (1)'!AG330)</f>
        <v>0</v>
      </c>
      <c r="AG330" s="541">
        <f>SUM('MEDIÇÃO_OBJETO (1)'!AH330)</f>
        <v>0</v>
      </c>
      <c r="AH330" s="541">
        <f>SUM('MEDIÇÃO_OBJETO (1)'!AI330)</f>
        <v>0</v>
      </c>
      <c r="AI330" s="541">
        <f>SUM('MEDIÇÃO_OBJETO (1)'!AJ330)</f>
        <v>0</v>
      </c>
      <c r="AJ330" s="541">
        <f>SUM('MEDIÇÃO_OBJETO (1)'!AK330)</f>
        <v>0</v>
      </c>
      <c r="AK330" s="541">
        <f>SUM('MEDIÇÃO_OBJETO (1)'!AL330)</f>
        <v>0</v>
      </c>
      <c r="AL330" s="541">
        <f>SUM('MEDIÇÃO_OBJETO (1)'!AM330)</f>
        <v>0</v>
      </c>
      <c r="AM330" s="541">
        <f>SUM('MEDIÇÃO_OBJETO (1)'!AN330)</f>
        <v>0</v>
      </c>
      <c r="AN330" s="541">
        <f>SUM('MEDIÇÃO_OBJETO (1)'!AO330)</f>
        <v>0</v>
      </c>
      <c r="AO330" s="541">
        <f>SUM('MEDIÇÃO_OBJETO (1)'!AP330)</f>
        <v>0</v>
      </c>
      <c r="AP330" s="541">
        <f>SUM('MEDIÇÃO_OBJETO (1)'!AQ330)</f>
        <v>0</v>
      </c>
      <c r="AQ330" s="541">
        <f>SUM('MEDIÇÃO_OBJETO (1)'!AR330)</f>
        <v>0</v>
      </c>
      <c r="AR330" s="541">
        <f>SUM('MEDIÇÃO_OBJETO (1)'!AS330)</f>
        <v>0</v>
      </c>
      <c r="AS330" s="541">
        <f>SUM('MEDIÇÃO_OBJETO (1)'!AT330)</f>
        <v>0</v>
      </c>
      <c r="AT330" s="541">
        <f>SUM('MEDIÇÃO_OBJETO (1)'!AU330)</f>
        <v>0</v>
      </c>
      <c r="AU330" s="541">
        <f>SUM('MEDIÇÃO_OBJETO (1)'!AV330)</f>
        <v>0</v>
      </c>
      <c r="AV330" s="541">
        <f>SUM('MEDIÇÃO_OBJETO (1)'!AW330)</f>
        <v>0</v>
      </c>
      <c r="AW330" s="541">
        <f>SUM('MEDIÇÃO_OBJETO (1)'!AX330)</f>
        <v>0</v>
      </c>
      <c r="AX330" s="977"/>
      <c r="BN330" s="992">
        <f t="shared" si="232"/>
        <v>0</v>
      </c>
      <c r="BO330" s="538">
        <f t="shared" si="219"/>
        <v>0</v>
      </c>
      <c r="BP330" s="987">
        <f>IF(RESUMO_GLOBAL!$X$53="a",ROUND(AF330*$N330,RESUMO_GLOBAL!$X$54),IF(RESUMO_GLOBAL!$X$53="t",TRUNC(AF330*$N330,RESUMO_GLOBAL!$X$54),AF330*$N330))</f>
        <v>0</v>
      </c>
      <c r="BQ330" s="987">
        <f>IF(RESUMO_GLOBAL!$X$53="a",ROUND(AG330*$N330,RESUMO_GLOBAL!$X$54),IF(RESUMO_GLOBAL!$X$53="t",TRUNC(AG330*$N330,RESUMO_GLOBAL!$X$54),AG330*$N330))</f>
        <v>0</v>
      </c>
      <c r="BR330" s="987">
        <f>IF(RESUMO_GLOBAL!$X$53="a",ROUND(AH330*$N330,RESUMO_GLOBAL!$X$54),IF(RESUMO_GLOBAL!$X$53="t",TRUNC(AH330*$N330,RESUMO_GLOBAL!$X$54),AH330*$N330))</f>
        <v>0</v>
      </c>
      <c r="BS330" s="987">
        <f>IF(RESUMO_GLOBAL!$X$53="a",ROUND(AI330*$N330,RESUMO_GLOBAL!$X$54),IF(RESUMO_GLOBAL!$X$53="t",TRUNC(AI330*$N330,RESUMO_GLOBAL!$X$54),AI330*$N330))</f>
        <v>0</v>
      </c>
      <c r="BT330" s="987">
        <f>IF(RESUMO_GLOBAL!$X$53="a",ROUND(AJ330*$N330,RESUMO_GLOBAL!$X$54),IF(RESUMO_GLOBAL!$X$53="t",TRUNC(AJ330*$N330,RESUMO_GLOBAL!$X$54),AJ330*$N330))</f>
        <v>0</v>
      </c>
      <c r="BU330" s="987">
        <f>IF(RESUMO_GLOBAL!$X$53="a",ROUND(AK330*$N330,RESUMO_GLOBAL!$X$54),IF(RESUMO_GLOBAL!$X$53="t",TRUNC(AK330*$N330,RESUMO_GLOBAL!$X$54),AK330*$N330))</f>
        <v>0</v>
      </c>
      <c r="BV330" s="987">
        <f>IF(RESUMO_GLOBAL!$X$53="a",ROUND(AL330*$N330,RESUMO_GLOBAL!$X$54),IF(RESUMO_GLOBAL!$X$53="t",TRUNC(AL330*$N330,RESUMO_GLOBAL!$X$54),AL330*$N330))</f>
        <v>0</v>
      </c>
      <c r="BW330" s="987">
        <f>IF(RESUMO_GLOBAL!$X$53="a",ROUND(AM330*$N330,RESUMO_GLOBAL!$X$54),IF(RESUMO_GLOBAL!$X$53="t",TRUNC(AM330*$N330,RESUMO_GLOBAL!$X$54),AM330*$N330))</f>
        <v>0</v>
      </c>
      <c r="BX330" s="987">
        <f>IF(RESUMO_GLOBAL!$X$53="a",ROUND(AN330*$N330,RESUMO_GLOBAL!$X$54),IF(RESUMO_GLOBAL!$X$53="t",TRUNC(AN330*$N330,RESUMO_GLOBAL!$X$54),AN330*$N330))</f>
        <v>0</v>
      </c>
      <c r="BY330" s="987">
        <f>IF(RESUMO_GLOBAL!$X$53="a",ROUND(AO330*$N330,RESUMO_GLOBAL!$X$54),IF(RESUMO_GLOBAL!$X$53="t",TRUNC(AO330*$N330,RESUMO_GLOBAL!$X$54),AO330*$N330))</f>
        <v>0</v>
      </c>
      <c r="BZ330" s="987">
        <f>IF(RESUMO_GLOBAL!$X$53="a",ROUND(AP330*$N330,RESUMO_GLOBAL!$X$54),IF(RESUMO_GLOBAL!$X$53="t",TRUNC(AP330*$N330,RESUMO_GLOBAL!$X$54),AP330*$N330))</f>
        <v>0</v>
      </c>
      <c r="CA330" s="987">
        <f>IF(RESUMO_GLOBAL!$X$53="a",ROUND(AQ330*$N330,RESUMO_GLOBAL!$X$54),IF(RESUMO_GLOBAL!$X$53="t",TRUNC(AQ330*$N330,RESUMO_GLOBAL!$X$54),AQ330*$N330))</f>
        <v>0</v>
      </c>
      <c r="CB330" s="987">
        <f>IF(RESUMO_GLOBAL!$X$53="a",ROUND(AR330*$N330,RESUMO_GLOBAL!$X$54),IF(RESUMO_GLOBAL!$X$53="t",TRUNC(AR330*$N330,RESUMO_GLOBAL!$X$54),AR330*$N330))</f>
        <v>0</v>
      </c>
      <c r="CC330" s="987">
        <f>IF(RESUMO_GLOBAL!$X$53="a",ROUND(AS330*$N330,RESUMO_GLOBAL!$X$54),IF(RESUMO_GLOBAL!$X$53="t",TRUNC(AS330*$N330,RESUMO_GLOBAL!$X$54),AS330*$N330))</f>
        <v>0</v>
      </c>
      <c r="CD330" s="987">
        <f>IF(RESUMO_GLOBAL!$X$53="a",ROUND(AT330*$N330,RESUMO_GLOBAL!$X$54),IF(RESUMO_GLOBAL!$X$53="t",TRUNC(AT330*$N330,RESUMO_GLOBAL!$X$54),AT330*$N330))</f>
        <v>0</v>
      </c>
      <c r="CE330" s="987">
        <f>IF(RESUMO_GLOBAL!$X$53="a",ROUND(AU330*$N330,RESUMO_GLOBAL!$X$54),IF(RESUMO_GLOBAL!$X$53="t",TRUNC(AU330*$N330,RESUMO_GLOBAL!$X$54),AU330*$N330))</f>
        <v>0</v>
      </c>
      <c r="CF330" s="987">
        <f>IF(RESUMO_GLOBAL!$X$53="a",ROUND(AV330*$N330,RESUMO_GLOBAL!$X$54),IF(RESUMO_GLOBAL!$X$53="t",TRUNC(AV330*$N330,RESUMO_GLOBAL!$X$54),AV330*$N330))</f>
        <v>0</v>
      </c>
      <c r="CG330" s="987">
        <f>IF(RESUMO_GLOBAL!$X$53="a",ROUND(AW330*$N330,RESUMO_GLOBAL!$X$54),IF(RESUMO_GLOBAL!$X$53="t",TRUNC(AW330*$N330,RESUMO_GLOBAL!$X$54),AW330*$N330))</f>
        <v>0</v>
      </c>
      <c r="CK330" s="59">
        <f t="shared" ref="CK330:CK393" si="234">IF($C330&lt;&gt;0,0,SUM(CK331,BP330))</f>
        <v>0</v>
      </c>
      <c r="CL330" s="59">
        <f t="shared" ref="CL330:CL393" si="235">IF($C330&lt;&gt;0,0,SUM(CL331,BQ330))</f>
        <v>0</v>
      </c>
      <c r="CM330" s="59">
        <f t="shared" ref="CM330:CM393" si="236">IF($C330&lt;&gt;0,0,SUM(CM331,BR330))</f>
        <v>0</v>
      </c>
      <c r="CN330" s="59">
        <f t="shared" ref="CN330:CN393" si="237">IF($C330&lt;&gt;0,0,SUM(CN331,BS330))</f>
        <v>0</v>
      </c>
      <c r="CO330" s="59">
        <f t="shared" ref="CO330:CO393" si="238">IF($C330&lt;&gt;0,0,SUM(CO331,BT330))</f>
        <v>0</v>
      </c>
      <c r="CP330" s="59">
        <f t="shared" ref="CP330:CP393" si="239">IF($C330&lt;&gt;0,0,SUM(CP331,BU330))</f>
        <v>0</v>
      </c>
      <c r="CQ330" s="59">
        <f t="shared" ref="CQ330:CQ393" si="240">IF($C330&lt;&gt;0,0,SUM(CQ331,BV330))</f>
        <v>0</v>
      </c>
      <c r="CR330" s="59">
        <f t="shared" ref="CR330:CR393" si="241">IF($C330&lt;&gt;0,0,SUM(CR331,BW330))</f>
        <v>0</v>
      </c>
      <c r="CS330" s="59">
        <f t="shared" ref="CS330:CS393" si="242">IF($C330&lt;&gt;0,0,SUM(CS331,BX330))</f>
        <v>0</v>
      </c>
      <c r="CT330" s="59">
        <f t="shared" ref="CT330:CT393" si="243">IF($C330&lt;&gt;0,0,SUM(CT331,BY330))</f>
        <v>0</v>
      </c>
      <c r="CU330" s="59">
        <f t="shared" ref="CU330:CU393" si="244">IF($C330&lt;&gt;0,0,SUM(CU331,BZ330))</f>
        <v>0</v>
      </c>
      <c r="CV330" s="59">
        <f t="shared" ref="CV330:CV393" si="245">IF($C330&lt;&gt;0,0,SUM(CV331,CA330))</f>
        <v>0</v>
      </c>
      <c r="CW330" s="59">
        <f t="shared" ref="CW330:CW393" si="246">IF($C330&lt;&gt;0,0,SUM(CW331,CB330))</f>
        <v>0</v>
      </c>
      <c r="CX330" s="59">
        <f t="shared" ref="CX330:CX393" si="247">IF($C330&lt;&gt;0,0,SUM(CX331,CC330))</f>
        <v>0</v>
      </c>
      <c r="CY330" s="59">
        <f t="shared" ref="CY330:CY393" si="248">IF($C330&lt;&gt;0,0,SUM(CY331,CD330))</f>
        <v>0</v>
      </c>
      <c r="CZ330" s="59">
        <f t="shared" ref="CZ330:CZ393" si="249">IF($C330&lt;&gt;0,0,SUM(CZ331,CE330))</f>
        <v>0</v>
      </c>
      <c r="DA330" s="59">
        <f t="shared" ref="DA330:DA393" si="250">IF($C330&lt;&gt;0,0,SUM(DA331,CF330))</f>
        <v>0</v>
      </c>
      <c r="DB330" s="59">
        <f t="shared" ref="DB330:DB393" si="251">IF($C330&lt;&gt;0,0,SUM(DB331,CG330))</f>
        <v>0</v>
      </c>
      <c r="DE330">
        <f t="shared" si="233"/>
        <v>325</v>
      </c>
      <c r="DF330" t="str">
        <f t="shared" ref="DF330:DF393" si="252">IF(C330&lt;&gt;0,C330,"")</f>
        <v/>
      </c>
      <c r="DG330" s="59">
        <f>IF($C330&lt;&gt;0,SUM($CK331:CK331),0)</f>
        <v>0</v>
      </c>
      <c r="DH330" s="59">
        <f>IF($C330&lt;&gt;0,SUM($CK331:CL331),0)</f>
        <v>0</v>
      </c>
      <c r="DI330" s="59">
        <f>IF($C330&lt;&gt;0,SUM($CK331:CM331),0)</f>
        <v>0</v>
      </c>
      <c r="DJ330" s="59">
        <f>IF($C330&lt;&gt;0,SUM($CK331:CN331),0)</f>
        <v>0</v>
      </c>
      <c r="DK330" s="59">
        <f>IF($C330&lt;&gt;0,SUM($CK331:CO331),0)</f>
        <v>0</v>
      </c>
      <c r="DL330" s="59">
        <f>IF($C330&lt;&gt;0,SUM($CK331:CP331),0)</f>
        <v>0</v>
      </c>
      <c r="DM330" s="59">
        <f>IF($C330&lt;&gt;0,SUM($CK331:CQ331),0)</f>
        <v>0</v>
      </c>
      <c r="DN330" s="59">
        <f>IF($C330&lt;&gt;0,SUM($CK331:CR331),0)</f>
        <v>0</v>
      </c>
      <c r="DO330" s="59">
        <f>IF($C330&lt;&gt;0,SUM($CK331:CS331),0)</f>
        <v>0</v>
      </c>
      <c r="DP330" s="59">
        <f>IF($C330&lt;&gt;0,SUM($CK331:CT331),0)</f>
        <v>0</v>
      </c>
      <c r="DQ330" s="59">
        <f>IF($C330&lt;&gt;0,SUM($CK331:CU331),0)</f>
        <v>0</v>
      </c>
      <c r="DR330" s="59">
        <f>IF($C330&lt;&gt;0,SUM($CK331:CV331),0)</f>
        <v>0</v>
      </c>
      <c r="DS330" s="59">
        <f>IF($C330&lt;&gt;0,SUM($CK331:CW331),0)</f>
        <v>0</v>
      </c>
      <c r="DT330" s="59">
        <f>IF($C330&lt;&gt;0,SUM($CK331:CX331),0)</f>
        <v>0</v>
      </c>
      <c r="DU330" s="59">
        <f>IF($C330&lt;&gt;0,SUM($CK331:CY331),0)</f>
        <v>0</v>
      </c>
      <c r="DV330" s="59">
        <f>IF($C330&lt;&gt;0,SUM($CK331:CZ331),0)</f>
        <v>0</v>
      </c>
      <c r="DW330" s="59">
        <f>IF($C330&lt;&gt;0,SUM($CK331:DA331),0)</f>
        <v>0</v>
      </c>
      <c r="DX330" s="59">
        <f>IF($C330&lt;&gt;0,SUM($CK331:DB331),0)</f>
        <v>0</v>
      </c>
      <c r="DY330" s="952" t="str">
        <f t="shared" si="220"/>
        <v/>
      </c>
    </row>
    <row r="331" spans="1:129" ht="13.5" hidden="1" thickBot="1">
      <c r="A331" s="3" t="str">
        <f t="shared" si="221"/>
        <v/>
      </c>
      <c r="B331" s="805">
        <f>Dados_GLOBAL_Inicial!E331</f>
        <v>0</v>
      </c>
      <c r="C331" s="956">
        <f>IF(IFERROR(VALUE(Dados_GLOBAL_Inicial!F331),0)=0,0,Dados_GLOBAL_Inicial!F331)</f>
        <v>0</v>
      </c>
      <c r="D331" s="830">
        <f>Dados_GLOBAL_Inicial!G331</f>
        <v>0</v>
      </c>
      <c r="E331" s="830" t="str">
        <f>IF(IFERROR(VLOOKUP(F331,Cod_Gde_Itens!$A$1:$B$80,2,FALSE),0)&gt;549,IFERROR(VLOOKUP(F331,Cod_Gde_Itens!$A$1:$B$80,2,FALSE),0),IF(Dados_GLOBAL_Inicial!H331=0,"",Dados_GLOBAL_Inicial!H331))</f>
        <v/>
      </c>
      <c r="F331" s="823">
        <f>Dados_GLOBAL_Inicial!I331</f>
        <v>0</v>
      </c>
      <c r="G331" s="824">
        <f>Dados_GLOBAL_Inicial!J331</f>
        <v>0</v>
      </c>
      <c r="H331" s="454">
        <f>Dados_GLOBAL_Inicial!K331</f>
        <v>0</v>
      </c>
      <c r="I331" s="970">
        <f>SUM('MEDIÇÃO_OBJETO (1)'!I331)</f>
        <v>0</v>
      </c>
      <c r="J331" s="455">
        <f t="shared" si="222"/>
        <v>0</v>
      </c>
      <c r="K331" s="451">
        <f t="shared" si="223"/>
        <v>0</v>
      </c>
      <c r="L331" s="452">
        <f t="shared" si="224"/>
        <v>0</v>
      </c>
      <c r="M331" s="809">
        <f t="shared" si="225"/>
        <v>0</v>
      </c>
      <c r="N331" s="810">
        <f>IF(IFERROR(VALUE(Dados_GLOBAL_Inicial!L331),0)=0,0,Dados_GLOBAL_Inicial!L331)</f>
        <v>0</v>
      </c>
      <c r="O331" s="812">
        <f>SUM('MEDIÇÃO_OBJETO (1)'!O331)</f>
        <v>0</v>
      </c>
      <c r="P331" s="812">
        <f>SUM('MEDIÇÃO_OBJETO (1)'!P331)</f>
        <v>0</v>
      </c>
      <c r="Q331" s="813">
        <f t="shared" si="226"/>
        <v>0</v>
      </c>
      <c r="R331" s="951"/>
      <c r="S331" s="815">
        <f>SUM('MEDIÇÃO_OBJETO (1)'!S331)</f>
        <v>0</v>
      </c>
      <c r="T331" s="815">
        <f>SUM('MEDIÇÃO_OBJETO (1)'!T331)</f>
        <v>0</v>
      </c>
      <c r="V331" s="19"/>
      <c r="W331" s="978">
        <f t="shared" si="227"/>
        <v>0</v>
      </c>
      <c r="X331" s="816">
        <f t="shared" si="228"/>
        <v>0</v>
      </c>
      <c r="Y331" s="816">
        <f t="shared" si="229"/>
        <v>0</v>
      </c>
      <c r="Z331" s="817">
        <f t="shared" si="230"/>
        <v>0</v>
      </c>
      <c r="AB331" s="453">
        <f t="shared" ref="AB331:AB394" si="253">SUM(AF331:AW331)</f>
        <v>0</v>
      </c>
      <c r="AC331" s="14">
        <f t="shared" si="231"/>
        <v>0</v>
      </c>
      <c r="AD331" s="819"/>
      <c r="AE331" s="631">
        <f t="shared" ref="AE331:AE394" si="254">IFERROR(IF(C331=0,0,C331),0)</f>
        <v>0</v>
      </c>
      <c r="AF331" s="818">
        <f>SUM('MEDIÇÃO_OBJETO (1)'!AG331)</f>
        <v>0</v>
      </c>
      <c r="AG331" s="541">
        <f>SUM('MEDIÇÃO_OBJETO (1)'!AH331)</f>
        <v>0</v>
      </c>
      <c r="AH331" s="541">
        <f>SUM('MEDIÇÃO_OBJETO (1)'!AI331)</f>
        <v>0</v>
      </c>
      <c r="AI331" s="541">
        <f>SUM('MEDIÇÃO_OBJETO (1)'!AJ331)</f>
        <v>0</v>
      </c>
      <c r="AJ331" s="541">
        <f>SUM('MEDIÇÃO_OBJETO (1)'!AK331)</f>
        <v>0</v>
      </c>
      <c r="AK331" s="541">
        <f>SUM('MEDIÇÃO_OBJETO (1)'!AL331)</f>
        <v>0</v>
      </c>
      <c r="AL331" s="541">
        <f>SUM('MEDIÇÃO_OBJETO (1)'!AM331)</f>
        <v>0</v>
      </c>
      <c r="AM331" s="541">
        <f>SUM('MEDIÇÃO_OBJETO (1)'!AN331)</f>
        <v>0</v>
      </c>
      <c r="AN331" s="541">
        <f>SUM('MEDIÇÃO_OBJETO (1)'!AO331)</f>
        <v>0</v>
      </c>
      <c r="AO331" s="541">
        <f>SUM('MEDIÇÃO_OBJETO (1)'!AP331)</f>
        <v>0</v>
      </c>
      <c r="AP331" s="541">
        <f>SUM('MEDIÇÃO_OBJETO (1)'!AQ331)</f>
        <v>0</v>
      </c>
      <c r="AQ331" s="541">
        <f>SUM('MEDIÇÃO_OBJETO (1)'!AR331)</f>
        <v>0</v>
      </c>
      <c r="AR331" s="541">
        <f>SUM('MEDIÇÃO_OBJETO (1)'!AS331)</f>
        <v>0</v>
      </c>
      <c r="AS331" s="541">
        <f>SUM('MEDIÇÃO_OBJETO (1)'!AT331)</f>
        <v>0</v>
      </c>
      <c r="AT331" s="541">
        <f>SUM('MEDIÇÃO_OBJETO (1)'!AU331)</f>
        <v>0</v>
      </c>
      <c r="AU331" s="541">
        <f>SUM('MEDIÇÃO_OBJETO (1)'!AV331)</f>
        <v>0</v>
      </c>
      <c r="AV331" s="541">
        <f>SUM('MEDIÇÃO_OBJETO (1)'!AW331)</f>
        <v>0</v>
      </c>
      <c r="AW331" s="541">
        <f>SUM('MEDIÇÃO_OBJETO (1)'!AX331)</f>
        <v>0</v>
      </c>
      <c r="AX331" s="977"/>
      <c r="BN331" s="992">
        <f t="shared" si="232"/>
        <v>0</v>
      </c>
      <c r="BO331" s="538">
        <f t="shared" ref="BO331:BO394" si="255">IFERROR(SUM(BP331:CG331),0)</f>
        <v>0</v>
      </c>
      <c r="BP331" s="987">
        <f>IF(RESUMO_GLOBAL!$X$53="a",ROUND(AF331*$N331,RESUMO_GLOBAL!$X$54),IF(RESUMO_GLOBAL!$X$53="t",TRUNC(AF331*$N331,RESUMO_GLOBAL!$X$54),AF331*$N331))</f>
        <v>0</v>
      </c>
      <c r="BQ331" s="987">
        <f>IF(RESUMO_GLOBAL!$X$53="a",ROUND(AG331*$N331,RESUMO_GLOBAL!$X$54),IF(RESUMO_GLOBAL!$X$53="t",TRUNC(AG331*$N331,RESUMO_GLOBAL!$X$54),AG331*$N331))</f>
        <v>0</v>
      </c>
      <c r="BR331" s="987">
        <f>IF(RESUMO_GLOBAL!$X$53="a",ROUND(AH331*$N331,RESUMO_GLOBAL!$X$54),IF(RESUMO_GLOBAL!$X$53="t",TRUNC(AH331*$N331,RESUMO_GLOBAL!$X$54),AH331*$N331))</f>
        <v>0</v>
      </c>
      <c r="BS331" s="987">
        <f>IF(RESUMO_GLOBAL!$X$53="a",ROUND(AI331*$N331,RESUMO_GLOBAL!$X$54),IF(RESUMO_GLOBAL!$X$53="t",TRUNC(AI331*$N331,RESUMO_GLOBAL!$X$54),AI331*$N331))</f>
        <v>0</v>
      </c>
      <c r="BT331" s="987">
        <f>IF(RESUMO_GLOBAL!$X$53="a",ROUND(AJ331*$N331,RESUMO_GLOBAL!$X$54),IF(RESUMO_GLOBAL!$X$53="t",TRUNC(AJ331*$N331,RESUMO_GLOBAL!$X$54),AJ331*$N331))</f>
        <v>0</v>
      </c>
      <c r="BU331" s="987">
        <f>IF(RESUMO_GLOBAL!$X$53="a",ROUND(AK331*$N331,RESUMO_GLOBAL!$X$54),IF(RESUMO_GLOBAL!$X$53="t",TRUNC(AK331*$N331,RESUMO_GLOBAL!$X$54),AK331*$N331))</f>
        <v>0</v>
      </c>
      <c r="BV331" s="987">
        <f>IF(RESUMO_GLOBAL!$X$53="a",ROUND(AL331*$N331,RESUMO_GLOBAL!$X$54),IF(RESUMO_GLOBAL!$X$53="t",TRUNC(AL331*$N331,RESUMO_GLOBAL!$X$54),AL331*$N331))</f>
        <v>0</v>
      </c>
      <c r="BW331" s="987">
        <f>IF(RESUMO_GLOBAL!$X$53="a",ROUND(AM331*$N331,RESUMO_GLOBAL!$X$54),IF(RESUMO_GLOBAL!$X$53="t",TRUNC(AM331*$N331,RESUMO_GLOBAL!$X$54),AM331*$N331))</f>
        <v>0</v>
      </c>
      <c r="BX331" s="987">
        <f>IF(RESUMO_GLOBAL!$X$53="a",ROUND(AN331*$N331,RESUMO_GLOBAL!$X$54),IF(RESUMO_GLOBAL!$X$53="t",TRUNC(AN331*$N331,RESUMO_GLOBAL!$X$54),AN331*$N331))</f>
        <v>0</v>
      </c>
      <c r="BY331" s="987">
        <f>IF(RESUMO_GLOBAL!$X$53="a",ROUND(AO331*$N331,RESUMO_GLOBAL!$X$54),IF(RESUMO_GLOBAL!$X$53="t",TRUNC(AO331*$N331,RESUMO_GLOBAL!$X$54),AO331*$N331))</f>
        <v>0</v>
      </c>
      <c r="BZ331" s="987">
        <f>IF(RESUMO_GLOBAL!$X$53="a",ROUND(AP331*$N331,RESUMO_GLOBAL!$X$54),IF(RESUMO_GLOBAL!$X$53="t",TRUNC(AP331*$N331,RESUMO_GLOBAL!$X$54),AP331*$N331))</f>
        <v>0</v>
      </c>
      <c r="CA331" s="987">
        <f>IF(RESUMO_GLOBAL!$X$53="a",ROUND(AQ331*$N331,RESUMO_GLOBAL!$X$54),IF(RESUMO_GLOBAL!$X$53="t",TRUNC(AQ331*$N331,RESUMO_GLOBAL!$X$54),AQ331*$N331))</f>
        <v>0</v>
      </c>
      <c r="CB331" s="987">
        <f>IF(RESUMO_GLOBAL!$X$53="a",ROUND(AR331*$N331,RESUMO_GLOBAL!$X$54),IF(RESUMO_GLOBAL!$X$53="t",TRUNC(AR331*$N331,RESUMO_GLOBAL!$X$54),AR331*$N331))</f>
        <v>0</v>
      </c>
      <c r="CC331" s="987">
        <f>IF(RESUMO_GLOBAL!$X$53="a",ROUND(AS331*$N331,RESUMO_GLOBAL!$X$54),IF(RESUMO_GLOBAL!$X$53="t",TRUNC(AS331*$N331,RESUMO_GLOBAL!$X$54),AS331*$N331))</f>
        <v>0</v>
      </c>
      <c r="CD331" s="987">
        <f>IF(RESUMO_GLOBAL!$X$53="a",ROUND(AT331*$N331,RESUMO_GLOBAL!$X$54),IF(RESUMO_GLOBAL!$X$53="t",TRUNC(AT331*$N331,RESUMO_GLOBAL!$X$54),AT331*$N331))</f>
        <v>0</v>
      </c>
      <c r="CE331" s="987">
        <f>IF(RESUMO_GLOBAL!$X$53="a",ROUND(AU331*$N331,RESUMO_GLOBAL!$X$54),IF(RESUMO_GLOBAL!$X$53="t",TRUNC(AU331*$N331,RESUMO_GLOBAL!$X$54),AU331*$N331))</f>
        <v>0</v>
      </c>
      <c r="CF331" s="987">
        <f>IF(RESUMO_GLOBAL!$X$53="a",ROUND(AV331*$N331,RESUMO_GLOBAL!$X$54),IF(RESUMO_GLOBAL!$X$53="t",TRUNC(AV331*$N331,RESUMO_GLOBAL!$X$54),AV331*$N331))</f>
        <v>0</v>
      </c>
      <c r="CG331" s="987">
        <f>IF(RESUMO_GLOBAL!$X$53="a",ROUND(AW331*$N331,RESUMO_GLOBAL!$X$54),IF(RESUMO_GLOBAL!$X$53="t",TRUNC(AW331*$N331,RESUMO_GLOBAL!$X$54),AW331*$N331))</f>
        <v>0</v>
      </c>
      <c r="CK331" s="59">
        <f t="shared" si="234"/>
        <v>0</v>
      </c>
      <c r="CL331" s="59">
        <f t="shared" si="235"/>
        <v>0</v>
      </c>
      <c r="CM331" s="59">
        <f t="shared" si="236"/>
        <v>0</v>
      </c>
      <c r="CN331" s="59">
        <f t="shared" si="237"/>
        <v>0</v>
      </c>
      <c r="CO331" s="59">
        <f t="shared" si="238"/>
        <v>0</v>
      </c>
      <c r="CP331" s="59">
        <f t="shared" si="239"/>
        <v>0</v>
      </c>
      <c r="CQ331" s="59">
        <f t="shared" si="240"/>
        <v>0</v>
      </c>
      <c r="CR331" s="59">
        <f t="shared" si="241"/>
        <v>0</v>
      </c>
      <c r="CS331" s="59">
        <f t="shared" si="242"/>
        <v>0</v>
      </c>
      <c r="CT331" s="59">
        <f t="shared" si="243"/>
        <v>0</v>
      </c>
      <c r="CU331" s="59">
        <f t="shared" si="244"/>
        <v>0</v>
      </c>
      <c r="CV331" s="59">
        <f t="shared" si="245"/>
        <v>0</v>
      </c>
      <c r="CW331" s="59">
        <f t="shared" si="246"/>
        <v>0</v>
      </c>
      <c r="CX331" s="59">
        <f t="shared" si="247"/>
        <v>0</v>
      </c>
      <c r="CY331" s="59">
        <f t="shared" si="248"/>
        <v>0</v>
      </c>
      <c r="CZ331" s="59">
        <f t="shared" si="249"/>
        <v>0</v>
      </c>
      <c r="DA331" s="59">
        <f t="shared" si="250"/>
        <v>0</v>
      </c>
      <c r="DB331" s="59">
        <f t="shared" si="251"/>
        <v>0</v>
      </c>
      <c r="DE331">
        <f t="shared" si="233"/>
        <v>326</v>
      </c>
      <c r="DF331" t="str">
        <f t="shared" si="252"/>
        <v/>
      </c>
      <c r="DG331" s="59">
        <f>IF($C331&lt;&gt;0,SUM($CK332:CK332),0)</f>
        <v>0</v>
      </c>
      <c r="DH331" s="59">
        <f>IF($C331&lt;&gt;0,SUM($CK332:CL332),0)</f>
        <v>0</v>
      </c>
      <c r="DI331" s="59">
        <f>IF($C331&lt;&gt;0,SUM($CK332:CM332),0)</f>
        <v>0</v>
      </c>
      <c r="DJ331" s="59">
        <f>IF($C331&lt;&gt;0,SUM($CK332:CN332),0)</f>
        <v>0</v>
      </c>
      <c r="DK331" s="59">
        <f>IF($C331&lt;&gt;0,SUM($CK332:CO332),0)</f>
        <v>0</v>
      </c>
      <c r="DL331" s="59">
        <f>IF($C331&lt;&gt;0,SUM($CK332:CP332),0)</f>
        <v>0</v>
      </c>
      <c r="DM331" s="59">
        <f>IF($C331&lt;&gt;0,SUM($CK332:CQ332),0)</f>
        <v>0</v>
      </c>
      <c r="DN331" s="59">
        <f>IF($C331&lt;&gt;0,SUM($CK332:CR332),0)</f>
        <v>0</v>
      </c>
      <c r="DO331" s="59">
        <f>IF($C331&lt;&gt;0,SUM($CK332:CS332),0)</f>
        <v>0</v>
      </c>
      <c r="DP331" s="59">
        <f>IF($C331&lt;&gt;0,SUM($CK332:CT332),0)</f>
        <v>0</v>
      </c>
      <c r="DQ331" s="59">
        <f>IF($C331&lt;&gt;0,SUM($CK332:CU332),0)</f>
        <v>0</v>
      </c>
      <c r="DR331" s="59">
        <f>IF($C331&lt;&gt;0,SUM($CK332:CV332),0)</f>
        <v>0</v>
      </c>
      <c r="DS331" s="59">
        <f>IF($C331&lt;&gt;0,SUM($CK332:CW332),0)</f>
        <v>0</v>
      </c>
      <c r="DT331" s="59">
        <f>IF($C331&lt;&gt;0,SUM($CK332:CX332),0)</f>
        <v>0</v>
      </c>
      <c r="DU331" s="59">
        <f>IF($C331&lt;&gt;0,SUM($CK332:CY332),0)</f>
        <v>0</v>
      </c>
      <c r="DV331" s="59">
        <f>IF($C331&lt;&gt;0,SUM($CK332:CZ332),0)</f>
        <v>0</v>
      </c>
      <c r="DW331" s="59">
        <f>IF($C331&lt;&gt;0,SUM($CK332:DA332),0)</f>
        <v>0</v>
      </c>
      <c r="DX331" s="59">
        <f>IF($C331&lt;&gt;0,SUM($CK332:DB332),0)</f>
        <v>0</v>
      </c>
      <c r="DY331" s="952" t="str">
        <f t="shared" ref="DY331:DY394" si="256">IF(DX331=0,"",DX331)</f>
        <v/>
      </c>
    </row>
    <row r="332" spans="1:129" ht="13.5" hidden="1" thickBot="1">
      <c r="A332" s="3" t="str">
        <f t="shared" ref="A332:A395" si="257">IF(LEN(F332)&gt;3,"x",IF(N332&lt;0,"x",""))</f>
        <v/>
      </c>
      <c r="B332" s="805">
        <f>Dados_GLOBAL_Inicial!E332</f>
        <v>0</v>
      </c>
      <c r="C332" s="956">
        <f>IF(IFERROR(VALUE(Dados_GLOBAL_Inicial!F332),0)=0,0,Dados_GLOBAL_Inicial!F332)</f>
        <v>0</v>
      </c>
      <c r="D332" s="830">
        <f>Dados_GLOBAL_Inicial!G332</f>
        <v>0</v>
      </c>
      <c r="E332" s="830" t="str">
        <f>IF(IFERROR(VLOOKUP(F332,Cod_Gde_Itens!$A$1:$B$80,2,FALSE),0)&gt;549,IFERROR(VLOOKUP(F332,Cod_Gde_Itens!$A$1:$B$80,2,FALSE),0),IF(Dados_GLOBAL_Inicial!H332=0,"",Dados_GLOBAL_Inicial!H332))</f>
        <v/>
      </c>
      <c r="F332" s="823">
        <f>Dados_GLOBAL_Inicial!I332</f>
        <v>0</v>
      </c>
      <c r="G332" s="824">
        <f>Dados_GLOBAL_Inicial!J332</f>
        <v>0</v>
      </c>
      <c r="H332" s="454">
        <f>Dados_GLOBAL_Inicial!K332</f>
        <v>0</v>
      </c>
      <c r="I332" s="970">
        <f>SUM('MEDIÇÃO_OBJETO (1)'!I332)</f>
        <v>0</v>
      </c>
      <c r="J332" s="455">
        <f t="shared" si="222"/>
        <v>0</v>
      </c>
      <c r="K332" s="451">
        <f t="shared" si="223"/>
        <v>0</v>
      </c>
      <c r="L332" s="452">
        <f t="shared" si="224"/>
        <v>0</v>
      </c>
      <c r="M332" s="809">
        <f t="shared" si="225"/>
        <v>0</v>
      </c>
      <c r="N332" s="810">
        <f>IF(IFERROR(VALUE(Dados_GLOBAL_Inicial!L332),0)=0,0,Dados_GLOBAL_Inicial!L332)</f>
        <v>0</v>
      </c>
      <c r="O332" s="812">
        <f>SUM('MEDIÇÃO_OBJETO (1)'!O332)</f>
        <v>0</v>
      </c>
      <c r="P332" s="812">
        <f>SUM('MEDIÇÃO_OBJETO (1)'!P332)</f>
        <v>0</v>
      </c>
      <c r="Q332" s="813">
        <f t="shared" si="226"/>
        <v>0</v>
      </c>
      <c r="R332" s="951"/>
      <c r="S332" s="815">
        <f>SUM('MEDIÇÃO_OBJETO (1)'!S332)</f>
        <v>0</v>
      </c>
      <c r="T332" s="815">
        <f>SUM('MEDIÇÃO_OBJETO (1)'!T332)</f>
        <v>0</v>
      </c>
      <c r="V332" s="19"/>
      <c r="W332" s="978">
        <f t="shared" si="227"/>
        <v>0</v>
      </c>
      <c r="X332" s="816">
        <f t="shared" si="228"/>
        <v>0</v>
      </c>
      <c r="Y332" s="816">
        <f t="shared" si="229"/>
        <v>0</v>
      </c>
      <c r="Z332" s="817">
        <f t="shared" si="230"/>
        <v>0</v>
      </c>
      <c r="AB332" s="453">
        <f t="shared" si="253"/>
        <v>0</v>
      </c>
      <c r="AC332" s="14">
        <f t="shared" si="231"/>
        <v>0</v>
      </c>
      <c r="AD332" s="819"/>
      <c r="AE332" s="631">
        <f t="shared" si="254"/>
        <v>0</v>
      </c>
      <c r="AF332" s="818">
        <f>SUM('MEDIÇÃO_OBJETO (1)'!AG332)</f>
        <v>0</v>
      </c>
      <c r="AG332" s="541">
        <f>SUM('MEDIÇÃO_OBJETO (1)'!AH332)</f>
        <v>0</v>
      </c>
      <c r="AH332" s="541">
        <f>SUM('MEDIÇÃO_OBJETO (1)'!AI332)</f>
        <v>0</v>
      </c>
      <c r="AI332" s="541">
        <f>SUM('MEDIÇÃO_OBJETO (1)'!AJ332)</f>
        <v>0</v>
      </c>
      <c r="AJ332" s="541">
        <f>SUM('MEDIÇÃO_OBJETO (1)'!AK332)</f>
        <v>0</v>
      </c>
      <c r="AK332" s="541">
        <f>SUM('MEDIÇÃO_OBJETO (1)'!AL332)</f>
        <v>0</v>
      </c>
      <c r="AL332" s="541">
        <f>SUM('MEDIÇÃO_OBJETO (1)'!AM332)</f>
        <v>0</v>
      </c>
      <c r="AM332" s="541">
        <f>SUM('MEDIÇÃO_OBJETO (1)'!AN332)</f>
        <v>0</v>
      </c>
      <c r="AN332" s="541">
        <f>SUM('MEDIÇÃO_OBJETO (1)'!AO332)</f>
        <v>0</v>
      </c>
      <c r="AO332" s="541">
        <f>SUM('MEDIÇÃO_OBJETO (1)'!AP332)</f>
        <v>0</v>
      </c>
      <c r="AP332" s="541">
        <f>SUM('MEDIÇÃO_OBJETO (1)'!AQ332)</f>
        <v>0</v>
      </c>
      <c r="AQ332" s="541">
        <f>SUM('MEDIÇÃO_OBJETO (1)'!AR332)</f>
        <v>0</v>
      </c>
      <c r="AR332" s="541">
        <f>SUM('MEDIÇÃO_OBJETO (1)'!AS332)</f>
        <v>0</v>
      </c>
      <c r="AS332" s="541">
        <f>SUM('MEDIÇÃO_OBJETO (1)'!AT332)</f>
        <v>0</v>
      </c>
      <c r="AT332" s="541">
        <f>SUM('MEDIÇÃO_OBJETO (1)'!AU332)</f>
        <v>0</v>
      </c>
      <c r="AU332" s="541">
        <f>SUM('MEDIÇÃO_OBJETO (1)'!AV332)</f>
        <v>0</v>
      </c>
      <c r="AV332" s="541">
        <f>SUM('MEDIÇÃO_OBJETO (1)'!AW332)</f>
        <v>0</v>
      </c>
      <c r="AW332" s="541">
        <f>SUM('MEDIÇÃO_OBJETO (1)'!AX332)</f>
        <v>0</v>
      </c>
      <c r="AX332" s="977"/>
      <c r="BN332" s="992">
        <f t="shared" si="232"/>
        <v>0</v>
      </c>
      <c r="BO332" s="538">
        <f t="shared" si="255"/>
        <v>0</v>
      </c>
      <c r="BP332" s="987">
        <f>IF(RESUMO_GLOBAL!$X$53="a",ROUND(AF332*$N332,RESUMO_GLOBAL!$X$54),IF(RESUMO_GLOBAL!$X$53="t",TRUNC(AF332*$N332,RESUMO_GLOBAL!$X$54),AF332*$N332))</f>
        <v>0</v>
      </c>
      <c r="BQ332" s="987">
        <f>IF(RESUMO_GLOBAL!$X$53="a",ROUND(AG332*$N332,RESUMO_GLOBAL!$X$54),IF(RESUMO_GLOBAL!$X$53="t",TRUNC(AG332*$N332,RESUMO_GLOBAL!$X$54),AG332*$N332))</f>
        <v>0</v>
      </c>
      <c r="BR332" s="987">
        <f>IF(RESUMO_GLOBAL!$X$53="a",ROUND(AH332*$N332,RESUMO_GLOBAL!$X$54),IF(RESUMO_GLOBAL!$X$53="t",TRUNC(AH332*$N332,RESUMO_GLOBAL!$X$54),AH332*$N332))</f>
        <v>0</v>
      </c>
      <c r="BS332" s="987">
        <f>IF(RESUMO_GLOBAL!$X$53="a",ROUND(AI332*$N332,RESUMO_GLOBAL!$X$54),IF(RESUMO_GLOBAL!$X$53="t",TRUNC(AI332*$N332,RESUMO_GLOBAL!$X$54),AI332*$N332))</f>
        <v>0</v>
      </c>
      <c r="BT332" s="987">
        <f>IF(RESUMO_GLOBAL!$X$53="a",ROUND(AJ332*$N332,RESUMO_GLOBAL!$X$54),IF(RESUMO_GLOBAL!$X$53="t",TRUNC(AJ332*$N332,RESUMO_GLOBAL!$X$54),AJ332*$N332))</f>
        <v>0</v>
      </c>
      <c r="BU332" s="987">
        <f>IF(RESUMO_GLOBAL!$X$53="a",ROUND(AK332*$N332,RESUMO_GLOBAL!$X$54),IF(RESUMO_GLOBAL!$X$53="t",TRUNC(AK332*$N332,RESUMO_GLOBAL!$X$54),AK332*$N332))</f>
        <v>0</v>
      </c>
      <c r="BV332" s="987">
        <f>IF(RESUMO_GLOBAL!$X$53="a",ROUND(AL332*$N332,RESUMO_GLOBAL!$X$54),IF(RESUMO_GLOBAL!$X$53="t",TRUNC(AL332*$N332,RESUMO_GLOBAL!$X$54),AL332*$N332))</f>
        <v>0</v>
      </c>
      <c r="BW332" s="987">
        <f>IF(RESUMO_GLOBAL!$X$53="a",ROUND(AM332*$N332,RESUMO_GLOBAL!$X$54),IF(RESUMO_GLOBAL!$X$53="t",TRUNC(AM332*$N332,RESUMO_GLOBAL!$X$54),AM332*$N332))</f>
        <v>0</v>
      </c>
      <c r="BX332" s="987">
        <f>IF(RESUMO_GLOBAL!$X$53="a",ROUND(AN332*$N332,RESUMO_GLOBAL!$X$54),IF(RESUMO_GLOBAL!$X$53="t",TRUNC(AN332*$N332,RESUMO_GLOBAL!$X$54),AN332*$N332))</f>
        <v>0</v>
      </c>
      <c r="BY332" s="987">
        <f>IF(RESUMO_GLOBAL!$X$53="a",ROUND(AO332*$N332,RESUMO_GLOBAL!$X$54),IF(RESUMO_GLOBAL!$X$53="t",TRUNC(AO332*$N332,RESUMO_GLOBAL!$X$54),AO332*$N332))</f>
        <v>0</v>
      </c>
      <c r="BZ332" s="987">
        <f>IF(RESUMO_GLOBAL!$X$53="a",ROUND(AP332*$N332,RESUMO_GLOBAL!$X$54),IF(RESUMO_GLOBAL!$X$53="t",TRUNC(AP332*$N332,RESUMO_GLOBAL!$X$54),AP332*$N332))</f>
        <v>0</v>
      </c>
      <c r="CA332" s="987">
        <f>IF(RESUMO_GLOBAL!$X$53="a",ROUND(AQ332*$N332,RESUMO_GLOBAL!$X$54),IF(RESUMO_GLOBAL!$X$53="t",TRUNC(AQ332*$N332,RESUMO_GLOBAL!$X$54),AQ332*$N332))</f>
        <v>0</v>
      </c>
      <c r="CB332" s="987">
        <f>IF(RESUMO_GLOBAL!$X$53="a",ROUND(AR332*$N332,RESUMO_GLOBAL!$X$54),IF(RESUMO_GLOBAL!$X$53="t",TRUNC(AR332*$N332,RESUMO_GLOBAL!$X$54),AR332*$N332))</f>
        <v>0</v>
      </c>
      <c r="CC332" s="987">
        <f>IF(RESUMO_GLOBAL!$X$53="a",ROUND(AS332*$N332,RESUMO_GLOBAL!$X$54),IF(RESUMO_GLOBAL!$X$53="t",TRUNC(AS332*$N332,RESUMO_GLOBAL!$X$54),AS332*$N332))</f>
        <v>0</v>
      </c>
      <c r="CD332" s="987">
        <f>IF(RESUMO_GLOBAL!$X$53="a",ROUND(AT332*$N332,RESUMO_GLOBAL!$X$54),IF(RESUMO_GLOBAL!$X$53="t",TRUNC(AT332*$N332,RESUMO_GLOBAL!$X$54),AT332*$N332))</f>
        <v>0</v>
      </c>
      <c r="CE332" s="987">
        <f>IF(RESUMO_GLOBAL!$X$53="a",ROUND(AU332*$N332,RESUMO_GLOBAL!$X$54),IF(RESUMO_GLOBAL!$X$53="t",TRUNC(AU332*$N332,RESUMO_GLOBAL!$X$54),AU332*$N332))</f>
        <v>0</v>
      </c>
      <c r="CF332" s="987">
        <f>IF(RESUMO_GLOBAL!$X$53="a",ROUND(AV332*$N332,RESUMO_GLOBAL!$X$54),IF(RESUMO_GLOBAL!$X$53="t",TRUNC(AV332*$N332,RESUMO_GLOBAL!$X$54),AV332*$N332))</f>
        <v>0</v>
      </c>
      <c r="CG332" s="987">
        <f>IF(RESUMO_GLOBAL!$X$53="a",ROUND(AW332*$N332,RESUMO_GLOBAL!$X$54),IF(RESUMO_GLOBAL!$X$53="t",TRUNC(AW332*$N332,RESUMO_GLOBAL!$X$54),AW332*$N332))</f>
        <v>0</v>
      </c>
      <c r="CK332" s="59">
        <f t="shared" si="234"/>
        <v>0</v>
      </c>
      <c r="CL332" s="59">
        <f t="shared" si="235"/>
        <v>0</v>
      </c>
      <c r="CM332" s="59">
        <f t="shared" si="236"/>
        <v>0</v>
      </c>
      <c r="CN332" s="59">
        <f t="shared" si="237"/>
        <v>0</v>
      </c>
      <c r="CO332" s="59">
        <f t="shared" si="238"/>
        <v>0</v>
      </c>
      <c r="CP332" s="59">
        <f t="shared" si="239"/>
        <v>0</v>
      </c>
      <c r="CQ332" s="59">
        <f t="shared" si="240"/>
        <v>0</v>
      </c>
      <c r="CR332" s="59">
        <f t="shared" si="241"/>
        <v>0</v>
      </c>
      <c r="CS332" s="59">
        <f t="shared" si="242"/>
        <v>0</v>
      </c>
      <c r="CT332" s="59">
        <f t="shared" si="243"/>
        <v>0</v>
      </c>
      <c r="CU332" s="59">
        <f t="shared" si="244"/>
        <v>0</v>
      </c>
      <c r="CV332" s="59">
        <f t="shared" si="245"/>
        <v>0</v>
      </c>
      <c r="CW332" s="59">
        <f t="shared" si="246"/>
        <v>0</v>
      </c>
      <c r="CX332" s="59">
        <f t="shared" si="247"/>
        <v>0</v>
      </c>
      <c r="CY332" s="59">
        <f t="shared" si="248"/>
        <v>0</v>
      </c>
      <c r="CZ332" s="59">
        <f t="shared" si="249"/>
        <v>0</v>
      </c>
      <c r="DA332" s="59">
        <f t="shared" si="250"/>
        <v>0</v>
      </c>
      <c r="DB332" s="59">
        <f t="shared" si="251"/>
        <v>0</v>
      </c>
      <c r="DE332">
        <f t="shared" si="233"/>
        <v>327</v>
      </c>
      <c r="DF332" t="str">
        <f t="shared" si="252"/>
        <v/>
      </c>
      <c r="DG332" s="59">
        <f>IF($C332&lt;&gt;0,SUM($CK333:CK333),0)</f>
        <v>0</v>
      </c>
      <c r="DH332" s="59">
        <f>IF($C332&lt;&gt;0,SUM($CK333:CL333),0)</f>
        <v>0</v>
      </c>
      <c r="DI332" s="59">
        <f>IF($C332&lt;&gt;0,SUM($CK333:CM333),0)</f>
        <v>0</v>
      </c>
      <c r="DJ332" s="59">
        <f>IF($C332&lt;&gt;0,SUM($CK333:CN333),0)</f>
        <v>0</v>
      </c>
      <c r="DK332" s="59">
        <f>IF($C332&lt;&gt;0,SUM($CK333:CO333),0)</f>
        <v>0</v>
      </c>
      <c r="DL332" s="59">
        <f>IF($C332&lt;&gt;0,SUM($CK333:CP333),0)</f>
        <v>0</v>
      </c>
      <c r="DM332" s="59">
        <f>IF($C332&lt;&gt;0,SUM($CK333:CQ333),0)</f>
        <v>0</v>
      </c>
      <c r="DN332" s="59">
        <f>IF($C332&lt;&gt;0,SUM($CK333:CR333),0)</f>
        <v>0</v>
      </c>
      <c r="DO332" s="59">
        <f>IF($C332&lt;&gt;0,SUM($CK333:CS333),0)</f>
        <v>0</v>
      </c>
      <c r="DP332" s="59">
        <f>IF($C332&lt;&gt;0,SUM($CK333:CT333),0)</f>
        <v>0</v>
      </c>
      <c r="DQ332" s="59">
        <f>IF($C332&lt;&gt;0,SUM($CK333:CU333),0)</f>
        <v>0</v>
      </c>
      <c r="DR332" s="59">
        <f>IF($C332&lt;&gt;0,SUM($CK333:CV333),0)</f>
        <v>0</v>
      </c>
      <c r="DS332" s="59">
        <f>IF($C332&lt;&gt;0,SUM($CK333:CW333),0)</f>
        <v>0</v>
      </c>
      <c r="DT332" s="59">
        <f>IF($C332&lt;&gt;0,SUM($CK333:CX333),0)</f>
        <v>0</v>
      </c>
      <c r="DU332" s="59">
        <f>IF($C332&lt;&gt;0,SUM($CK333:CY333),0)</f>
        <v>0</v>
      </c>
      <c r="DV332" s="59">
        <f>IF($C332&lt;&gt;0,SUM($CK333:CZ333),0)</f>
        <v>0</v>
      </c>
      <c r="DW332" s="59">
        <f>IF($C332&lt;&gt;0,SUM($CK333:DA333),0)</f>
        <v>0</v>
      </c>
      <c r="DX332" s="59">
        <f>IF($C332&lt;&gt;0,SUM($CK333:DB333),0)</f>
        <v>0</v>
      </c>
      <c r="DY332" s="952" t="str">
        <f t="shared" si="256"/>
        <v/>
      </c>
    </row>
    <row r="333" spans="1:129" ht="13.5" hidden="1" thickBot="1">
      <c r="A333" s="3" t="str">
        <f t="shared" si="257"/>
        <v/>
      </c>
      <c r="B333" s="805">
        <f>Dados_GLOBAL_Inicial!E333</f>
        <v>0</v>
      </c>
      <c r="C333" s="956">
        <f>IF(IFERROR(VALUE(Dados_GLOBAL_Inicial!F333),0)=0,0,Dados_GLOBAL_Inicial!F333)</f>
        <v>0</v>
      </c>
      <c r="D333" s="830">
        <f>Dados_GLOBAL_Inicial!G333</f>
        <v>0</v>
      </c>
      <c r="E333" s="830" t="str">
        <f>IF(IFERROR(VLOOKUP(F333,Cod_Gde_Itens!$A$1:$B$80,2,FALSE),0)&gt;549,IFERROR(VLOOKUP(F333,Cod_Gde_Itens!$A$1:$B$80,2,FALSE),0),IF(Dados_GLOBAL_Inicial!H333=0,"",Dados_GLOBAL_Inicial!H333))</f>
        <v/>
      </c>
      <c r="F333" s="823">
        <f>Dados_GLOBAL_Inicial!I333</f>
        <v>0</v>
      </c>
      <c r="G333" s="824">
        <f>Dados_GLOBAL_Inicial!J333</f>
        <v>0</v>
      </c>
      <c r="H333" s="454">
        <f>Dados_GLOBAL_Inicial!K333</f>
        <v>0</v>
      </c>
      <c r="I333" s="970">
        <f>SUM('MEDIÇÃO_OBJETO (1)'!I333)</f>
        <v>0</v>
      </c>
      <c r="J333" s="455">
        <f t="shared" si="222"/>
        <v>0</v>
      </c>
      <c r="K333" s="451">
        <f t="shared" si="223"/>
        <v>0</v>
      </c>
      <c r="L333" s="452">
        <f t="shared" si="224"/>
        <v>0</v>
      </c>
      <c r="M333" s="809">
        <f t="shared" si="225"/>
        <v>0</v>
      </c>
      <c r="N333" s="810">
        <f>IF(IFERROR(VALUE(Dados_GLOBAL_Inicial!L333),0)=0,0,Dados_GLOBAL_Inicial!L333)</f>
        <v>0</v>
      </c>
      <c r="O333" s="812">
        <f>SUM('MEDIÇÃO_OBJETO (1)'!O333)</f>
        <v>0</v>
      </c>
      <c r="P333" s="812">
        <f>SUM('MEDIÇÃO_OBJETO (1)'!P333)</f>
        <v>0</v>
      </c>
      <c r="Q333" s="813">
        <f t="shared" si="226"/>
        <v>0</v>
      </c>
      <c r="R333" s="951"/>
      <c r="S333" s="815">
        <f>SUM('MEDIÇÃO_OBJETO (1)'!S333)</f>
        <v>0</v>
      </c>
      <c r="T333" s="815">
        <f>SUM('MEDIÇÃO_OBJETO (1)'!T333)</f>
        <v>0</v>
      </c>
      <c r="V333" s="19"/>
      <c r="W333" s="978">
        <f t="shared" si="227"/>
        <v>0</v>
      </c>
      <c r="X333" s="816">
        <f t="shared" si="228"/>
        <v>0</v>
      </c>
      <c r="Y333" s="816">
        <f t="shared" si="229"/>
        <v>0</v>
      </c>
      <c r="Z333" s="817">
        <f t="shared" si="230"/>
        <v>0</v>
      </c>
      <c r="AB333" s="453">
        <f t="shared" si="253"/>
        <v>0</v>
      </c>
      <c r="AC333" s="14">
        <f t="shared" si="231"/>
        <v>0</v>
      </c>
      <c r="AD333" s="819"/>
      <c r="AE333" s="631">
        <f t="shared" si="254"/>
        <v>0</v>
      </c>
      <c r="AF333" s="818">
        <f>SUM('MEDIÇÃO_OBJETO (1)'!AG333)</f>
        <v>0</v>
      </c>
      <c r="AG333" s="541">
        <f>SUM('MEDIÇÃO_OBJETO (1)'!AH333)</f>
        <v>0</v>
      </c>
      <c r="AH333" s="541">
        <f>SUM('MEDIÇÃO_OBJETO (1)'!AI333)</f>
        <v>0</v>
      </c>
      <c r="AI333" s="541">
        <f>SUM('MEDIÇÃO_OBJETO (1)'!AJ333)</f>
        <v>0</v>
      </c>
      <c r="AJ333" s="541">
        <f>SUM('MEDIÇÃO_OBJETO (1)'!AK333)</f>
        <v>0</v>
      </c>
      <c r="AK333" s="541">
        <f>SUM('MEDIÇÃO_OBJETO (1)'!AL333)</f>
        <v>0</v>
      </c>
      <c r="AL333" s="541">
        <f>SUM('MEDIÇÃO_OBJETO (1)'!AM333)</f>
        <v>0</v>
      </c>
      <c r="AM333" s="541">
        <f>SUM('MEDIÇÃO_OBJETO (1)'!AN333)</f>
        <v>0</v>
      </c>
      <c r="AN333" s="541">
        <f>SUM('MEDIÇÃO_OBJETO (1)'!AO333)</f>
        <v>0</v>
      </c>
      <c r="AO333" s="541">
        <f>SUM('MEDIÇÃO_OBJETO (1)'!AP333)</f>
        <v>0</v>
      </c>
      <c r="AP333" s="541">
        <f>SUM('MEDIÇÃO_OBJETO (1)'!AQ333)</f>
        <v>0</v>
      </c>
      <c r="AQ333" s="541">
        <f>SUM('MEDIÇÃO_OBJETO (1)'!AR333)</f>
        <v>0</v>
      </c>
      <c r="AR333" s="541">
        <f>SUM('MEDIÇÃO_OBJETO (1)'!AS333)</f>
        <v>0</v>
      </c>
      <c r="AS333" s="541">
        <f>SUM('MEDIÇÃO_OBJETO (1)'!AT333)</f>
        <v>0</v>
      </c>
      <c r="AT333" s="541">
        <f>SUM('MEDIÇÃO_OBJETO (1)'!AU333)</f>
        <v>0</v>
      </c>
      <c r="AU333" s="541">
        <f>SUM('MEDIÇÃO_OBJETO (1)'!AV333)</f>
        <v>0</v>
      </c>
      <c r="AV333" s="541">
        <f>SUM('MEDIÇÃO_OBJETO (1)'!AW333)</f>
        <v>0</v>
      </c>
      <c r="AW333" s="541">
        <f>SUM('MEDIÇÃO_OBJETO (1)'!AX333)</f>
        <v>0</v>
      </c>
      <c r="AX333" s="977"/>
      <c r="BN333" s="992">
        <f t="shared" si="232"/>
        <v>0</v>
      </c>
      <c r="BO333" s="538">
        <f t="shared" si="255"/>
        <v>0</v>
      </c>
      <c r="BP333" s="987">
        <f>IF(RESUMO_GLOBAL!$X$53="a",ROUND(AF333*$N333,RESUMO_GLOBAL!$X$54),IF(RESUMO_GLOBAL!$X$53="t",TRUNC(AF333*$N333,RESUMO_GLOBAL!$X$54),AF333*$N333))</f>
        <v>0</v>
      </c>
      <c r="BQ333" s="987">
        <f>IF(RESUMO_GLOBAL!$X$53="a",ROUND(AG333*$N333,RESUMO_GLOBAL!$X$54),IF(RESUMO_GLOBAL!$X$53="t",TRUNC(AG333*$N333,RESUMO_GLOBAL!$X$54),AG333*$N333))</f>
        <v>0</v>
      </c>
      <c r="BR333" s="987">
        <f>IF(RESUMO_GLOBAL!$X$53="a",ROUND(AH333*$N333,RESUMO_GLOBAL!$X$54),IF(RESUMO_GLOBAL!$X$53="t",TRUNC(AH333*$N333,RESUMO_GLOBAL!$X$54),AH333*$N333))</f>
        <v>0</v>
      </c>
      <c r="BS333" s="987">
        <f>IF(RESUMO_GLOBAL!$X$53="a",ROUND(AI333*$N333,RESUMO_GLOBAL!$X$54),IF(RESUMO_GLOBAL!$X$53="t",TRUNC(AI333*$N333,RESUMO_GLOBAL!$X$54),AI333*$N333))</f>
        <v>0</v>
      </c>
      <c r="BT333" s="987">
        <f>IF(RESUMO_GLOBAL!$X$53="a",ROUND(AJ333*$N333,RESUMO_GLOBAL!$X$54),IF(RESUMO_GLOBAL!$X$53="t",TRUNC(AJ333*$N333,RESUMO_GLOBAL!$X$54),AJ333*$N333))</f>
        <v>0</v>
      </c>
      <c r="BU333" s="987">
        <f>IF(RESUMO_GLOBAL!$X$53="a",ROUND(AK333*$N333,RESUMO_GLOBAL!$X$54),IF(RESUMO_GLOBAL!$X$53="t",TRUNC(AK333*$N333,RESUMO_GLOBAL!$X$54),AK333*$N333))</f>
        <v>0</v>
      </c>
      <c r="BV333" s="987">
        <f>IF(RESUMO_GLOBAL!$X$53="a",ROUND(AL333*$N333,RESUMO_GLOBAL!$X$54),IF(RESUMO_GLOBAL!$X$53="t",TRUNC(AL333*$N333,RESUMO_GLOBAL!$X$54),AL333*$N333))</f>
        <v>0</v>
      </c>
      <c r="BW333" s="987">
        <f>IF(RESUMO_GLOBAL!$X$53="a",ROUND(AM333*$N333,RESUMO_GLOBAL!$X$54),IF(RESUMO_GLOBAL!$X$53="t",TRUNC(AM333*$N333,RESUMO_GLOBAL!$X$54),AM333*$N333))</f>
        <v>0</v>
      </c>
      <c r="BX333" s="987">
        <f>IF(RESUMO_GLOBAL!$X$53="a",ROUND(AN333*$N333,RESUMO_GLOBAL!$X$54),IF(RESUMO_GLOBAL!$X$53="t",TRUNC(AN333*$N333,RESUMO_GLOBAL!$X$54),AN333*$N333))</f>
        <v>0</v>
      </c>
      <c r="BY333" s="987">
        <f>IF(RESUMO_GLOBAL!$X$53="a",ROUND(AO333*$N333,RESUMO_GLOBAL!$X$54),IF(RESUMO_GLOBAL!$X$53="t",TRUNC(AO333*$N333,RESUMO_GLOBAL!$X$54),AO333*$N333))</f>
        <v>0</v>
      </c>
      <c r="BZ333" s="987">
        <f>IF(RESUMO_GLOBAL!$X$53="a",ROUND(AP333*$N333,RESUMO_GLOBAL!$X$54),IF(RESUMO_GLOBAL!$X$53="t",TRUNC(AP333*$N333,RESUMO_GLOBAL!$X$54),AP333*$N333))</f>
        <v>0</v>
      </c>
      <c r="CA333" s="987">
        <f>IF(RESUMO_GLOBAL!$X$53="a",ROUND(AQ333*$N333,RESUMO_GLOBAL!$X$54),IF(RESUMO_GLOBAL!$X$53="t",TRUNC(AQ333*$N333,RESUMO_GLOBAL!$X$54),AQ333*$N333))</f>
        <v>0</v>
      </c>
      <c r="CB333" s="987">
        <f>IF(RESUMO_GLOBAL!$X$53="a",ROUND(AR333*$N333,RESUMO_GLOBAL!$X$54),IF(RESUMO_GLOBAL!$X$53="t",TRUNC(AR333*$N333,RESUMO_GLOBAL!$X$54),AR333*$N333))</f>
        <v>0</v>
      </c>
      <c r="CC333" s="987">
        <f>IF(RESUMO_GLOBAL!$X$53="a",ROUND(AS333*$N333,RESUMO_GLOBAL!$X$54),IF(RESUMO_GLOBAL!$X$53="t",TRUNC(AS333*$N333,RESUMO_GLOBAL!$X$54),AS333*$N333))</f>
        <v>0</v>
      </c>
      <c r="CD333" s="987">
        <f>IF(RESUMO_GLOBAL!$X$53="a",ROUND(AT333*$N333,RESUMO_GLOBAL!$X$54),IF(RESUMO_GLOBAL!$X$53="t",TRUNC(AT333*$N333,RESUMO_GLOBAL!$X$54),AT333*$N333))</f>
        <v>0</v>
      </c>
      <c r="CE333" s="987">
        <f>IF(RESUMO_GLOBAL!$X$53="a",ROUND(AU333*$N333,RESUMO_GLOBAL!$X$54),IF(RESUMO_GLOBAL!$X$53="t",TRUNC(AU333*$N333,RESUMO_GLOBAL!$X$54),AU333*$N333))</f>
        <v>0</v>
      </c>
      <c r="CF333" s="987">
        <f>IF(RESUMO_GLOBAL!$X$53="a",ROUND(AV333*$N333,RESUMO_GLOBAL!$X$54),IF(RESUMO_GLOBAL!$X$53="t",TRUNC(AV333*$N333,RESUMO_GLOBAL!$X$54),AV333*$N333))</f>
        <v>0</v>
      </c>
      <c r="CG333" s="987">
        <f>IF(RESUMO_GLOBAL!$X$53="a",ROUND(AW333*$N333,RESUMO_GLOBAL!$X$54),IF(RESUMO_GLOBAL!$X$53="t",TRUNC(AW333*$N333,RESUMO_GLOBAL!$X$54),AW333*$N333))</f>
        <v>0</v>
      </c>
      <c r="CK333" s="59">
        <f t="shared" si="234"/>
        <v>0</v>
      </c>
      <c r="CL333" s="59">
        <f t="shared" si="235"/>
        <v>0</v>
      </c>
      <c r="CM333" s="59">
        <f t="shared" si="236"/>
        <v>0</v>
      </c>
      <c r="CN333" s="59">
        <f t="shared" si="237"/>
        <v>0</v>
      </c>
      <c r="CO333" s="59">
        <f t="shared" si="238"/>
        <v>0</v>
      </c>
      <c r="CP333" s="59">
        <f t="shared" si="239"/>
        <v>0</v>
      </c>
      <c r="CQ333" s="59">
        <f t="shared" si="240"/>
        <v>0</v>
      </c>
      <c r="CR333" s="59">
        <f t="shared" si="241"/>
        <v>0</v>
      </c>
      <c r="CS333" s="59">
        <f t="shared" si="242"/>
        <v>0</v>
      </c>
      <c r="CT333" s="59">
        <f t="shared" si="243"/>
        <v>0</v>
      </c>
      <c r="CU333" s="59">
        <f t="shared" si="244"/>
        <v>0</v>
      </c>
      <c r="CV333" s="59">
        <f t="shared" si="245"/>
        <v>0</v>
      </c>
      <c r="CW333" s="59">
        <f t="shared" si="246"/>
        <v>0</v>
      </c>
      <c r="CX333" s="59">
        <f t="shared" si="247"/>
        <v>0</v>
      </c>
      <c r="CY333" s="59">
        <f t="shared" si="248"/>
        <v>0</v>
      </c>
      <c r="CZ333" s="59">
        <f t="shared" si="249"/>
        <v>0</v>
      </c>
      <c r="DA333" s="59">
        <f t="shared" si="250"/>
        <v>0</v>
      </c>
      <c r="DB333" s="59">
        <f t="shared" si="251"/>
        <v>0</v>
      </c>
      <c r="DE333">
        <f t="shared" si="233"/>
        <v>328</v>
      </c>
      <c r="DF333" t="str">
        <f t="shared" si="252"/>
        <v/>
      </c>
      <c r="DG333" s="59">
        <f>IF($C333&lt;&gt;0,SUM($CK334:CK334),0)</f>
        <v>0</v>
      </c>
      <c r="DH333" s="59">
        <f>IF($C333&lt;&gt;0,SUM($CK334:CL334),0)</f>
        <v>0</v>
      </c>
      <c r="DI333" s="59">
        <f>IF($C333&lt;&gt;0,SUM($CK334:CM334),0)</f>
        <v>0</v>
      </c>
      <c r="DJ333" s="59">
        <f>IF($C333&lt;&gt;0,SUM($CK334:CN334),0)</f>
        <v>0</v>
      </c>
      <c r="DK333" s="59">
        <f>IF($C333&lt;&gt;0,SUM($CK334:CO334),0)</f>
        <v>0</v>
      </c>
      <c r="DL333" s="59">
        <f>IF($C333&lt;&gt;0,SUM($CK334:CP334),0)</f>
        <v>0</v>
      </c>
      <c r="DM333" s="59">
        <f>IF($C333&lt;&gt;0,SUM($CK334:CQ334),0)</f>
        <v>0</v>
      </c>
      <c r="DN333" s="59">
        <f>IF($C333&lt;&gt;0,SUM($CK334:CR334),0)</f>
        <v>0</v>
      </c>
      <c r="DO333" s="59">
        <f>IF($C333&lt;&gt;0,SUM($CK334:CS334),0)</f>
        <v>0</v>
      </c>
      <c r="DP333" s="59">
        <f>IF($C333&lt;&gt;0,SUM($CK334:CT334),0)</f>
        <v>0</v>
      </c>
      <c r="DQ333" s="59">
        <f>IF($C333&lt;&gt;0,SUM($CK334:CU334),0)</f>
        <v>0</v>
      </c>
      <c r="DR333" s="59">
        <f>IF($C333&lt;&gt;0,SUM($CK334:CV334),0)</f>
        <v>0</v>
      </c>
      <c r="DS333" s="59">
        <f>IF($C333&lt;&gt;0,SUM($CK334:CW334),0)</f>
        <v>0</v>
      </c>
      <c r="DT333" s="59">
        <f>IF($C333&lt;&gt;0,SUM($CK334:CX334),0)</f>
        <v>0</v>
      </c>
      <c r="DU333" s="59">
        <f>IF($C333&lt;&gt;0,SUM($CK334:CY334),0)</f>
        <v>0</v>
      </c>
      <c r="DV333" s="59">
        <f>IF($C333&lt;&gt;0,SUM($CK334:CZ334),0)</f>
        <v>0</v>
      </c>
      <c r="DW333" s="59">
        <f>IF($C333&lt;&gt;0,SUM($CK334:DA334),0)</f>
        <v>0</v>
      </c>
      <c r="DX333" s="59">
        <f>IF($C333&lt;&gt;0,SUM($CK334:DB334),0)</f>
        <v>0</v>
      </c>
      <c r="DY333" s="952" t="str">
        <f t="shared" si="256"/>
        <v/>
      </c>
    </row>
    <row r="334" spans="1:129" ht="13.5" hidden="1" thickBot="1">
      <c r="A334" s="3" t="str">
        <f t="shared" si="257"/>
        <v/>
      </c>
      <c r="B334" s="805">
        <f>Dados_GLOBAL_Inicial!E334</f>
        <v>0</v>
      </c>
      <c r="C334" s="956">
        <f>IF(IFERROR(VALUE(Dados_GLOBAL_Inicial!F334),0)=0,0,Dados_GLOBAL_Inicial!F334)</f>
        <v>0</v>
      </c>
      <c r="D334" s="830">
        <f>Dados_GLOBAL_Inicial!G334</f>
        <v>0</v>
      </c>
      <c r="E334" s="830" t="str">
        <f>IF(IFERROR(VLOOKUP(F334,Cod_Gde_Itens!$A$1:$B$80,2,FALSE),0)&gt;549,IFERROR(VLOOKUP(F334,Cod_Gde_Itens!$A$1:$B$80,2,FALSE),0),IF(Dados_GLOBAL_Inicial!H334=0,"",Dados_GLOBAL_Inicial!H334))</f>
        <v/>
      </c>
      <c r="F334" s="823">
        <f>Dados_GLOBAL_Inicial!I334</f>
        <v>0</v>
      </c>
      <c r="G334" s="824">
        <f>Dados_GLOBAL_Inicial!J334</f>
        <v>0</v>
      </c>
      <c r="H334" s="454">
        <f>Dados_GLOBAL_Inicial!K334</f>
        <v>0</v>
      </c>
      <c r="I334" s="970">
        <f>SUM('MEDIÇÃO_OBJETO (1)'!I334)</f>
        <v>0</v>
      </c>
      <c r="J334" s="455">
        <f t="shared" si="222"/>
        <v>0</v>
      </c>
      <c r="K334" s="451">
        <f t="shared" si="223"/>
        <v>0</v>
      </c>
      <c r="L334" s="452">
        <f t="shared" si="224"/>
        <v>0</v>
      </c>
      <c r="M334" s="809">
        <f t="shared" si="225"/>
        <v>0</v>
      </c>
      <c r="N334" s="810">
        <f>IF(IFERROR(VALUE(Dados_GLOBAL_Inicial!L334),0)=0,0,Dados_GLOBAL_Inicial!L334)</f>
        <v>0</v>
      </c>
      <c r="O334" s="812">
        <f>SUM('MEDIÇÃO_OBJETO (1)'!O334)</f>
        <v>0</v>
      </c>
      <c r="P334" s="812">
        <f>SUM('MEDIÇÃO_OBJETO (1)'!P334)</f>
        <v>0</v>
      </c>
      <c r="Q334" s="813">
        <f t="shared" si="226"/>
        <v>0</v>
      </c>
      <c r="R334" s="951"/>
      <c r="S334" s="815">
        <f>SUM('MEDIÇÃO_OBJETO (1)'!S334)</f>
        <v>0</v>
      </c>
      <c r="T334" s="815">
        <f>SUM('MEDIÇÃO_OBJETO (1)'!T334)</f>
        <v>0</v>
      </c>
      <c r="V334" s="19"/>
      <c r="W334" s="978">
        <f t="shared" si="227"/>
        <v>0</v>
      </c>
      <c r="X334" s="816">
        <f t="shared" si="228"/>
        <v>0</v>
      </c>
      <c r="Y334" s="816">
        <f t="shared" si="229"/>
        <v>0</v>
      </c>
      <c r="Z334" s="817">
        <f t="shared" si="230"/>
        <v>0</v>
      </c>
      <c r="AB334" s="453">
        <f t="shared" si="253"/>
        <v>0</v>
      </c>
      <c r="AC334" s="14">
        <f t="shared" si="231"/>
        <v>0</v>
      </c>
      <c r="AD334" s="819"/>
      <c r="AE334" s="631">
        <f t="shared" si="254"/>
        <v>0</v>
      </c>
      <c r="AF334" s="818">
        <f>SUM('MEDIÇÃO_OBJETO (1)'!AG334)</f>
        <v>0</v>
      </c>
      <c r="AG334" s="541">
        <f>SUM('MEDIÇÃO_OBJETO (1)'!AH334)</f>
        <v>0</v>
      </c>
      <c r="AH334" s="541">
        <f>SUM('MEDIÇÃO_OBJETO (1)'!AI334)</f>
        <v>0</v>
      </c>
      <c r="AI334" s="541">
        <f>SUM('MEDIÇÃO_OBJETO (1)'!AJ334)</f>
        <v>0</v>
      </c>
      <c r="AJ334" s="541">
        <f>SUM('MEDIÇÃO_OBJETO (1)'!AK334)</f>
        <v>0</v>
      </c>
      <c r="AK334" s="541">
        <f>SUM('MEDIÇÃO_OBJETO (1)'!AL334)</f>
        <v>0</v>
      </c>
      <c r="AL334" s="541">
        <f>SUM('MEDIÇÃO_OBJETO (1)'!AM334)</f>
        <v>0</v>
      </c>
      <c r="AM334" s="541">
        <f>SUM('MEDIÇÃO_OBJETO (1)'!AN334)</f>
        <v>0</v>
      </c>
      <c r="AN334" s="541">
        <f>SUM('MEDIÇÃO_OBJETO (1)'!AO334)</f>
        <v>0</v>
      </c>
      <c r="AO334" s="541">
        <f>SUM('MEDIÇÃO_OBJETO (1)'!AP334)</f>
        <v>0</v>
      </c>
      <c r="AP334" s="541">
        <f>SUM('MEDIÇÃO_OBJETO (1)'!AQ334)</f>
        <v>0</v>
      </c>
      <c r="AQ334" s="541">
        <f>SUM('MEDIÇÃO_OBJETO (1)'!AR334)</f>
        <v>0</v>
      </c>
      <c r="AR334" s="541">
        <f>SUM('MEDIÇÃO_OBJETO (1)'!AS334)</f>
        <v>0</v>
      </c>
      <c r="AS334" s="541">
        <f>SUM('MEDIÇÃO_OBJETO (1)'!AT334)</f>
        <v>0</v>
      </c>
      <c r="AT334" s="541">
        <f>SUM('MEDIÇÃO_OBJETO (1)'!AU334)</f>
        <v>0</v>
      </c>
      <c r="AU334" s="541">
        <f>SUM('MEDIÇÃO_OBJETO (1)'!AV334)</f>
        <v>0</v>
      </c>
      <c r="AV334" s="541">
        <f>SUM('MEDIÇÃO_OBJETO (1)'!AW334)</f>
        <v>0</v>
      </c>
      <c r="AW334" s="541">
        <f>SUM('MEDIÇÃO_OBJETO (1)'!AX334)</f>
        <v>0</v>
      </c>
      <c r="AX334" s="977"/>
      <c r="BN334" s="992">
        <f t="shared" si="232"/>
        <v>0</v>
      </c>
      <c r="BO334" s="538">
        <f t="shared" si="255"/>
        <v>0</v>
      </c>
      <c r="BP334" s="987">
        <f>IF(RESUMO_GLOBAL!$X$53="a",ROUND(AF334*$N334,RESUMO_GLOBAL!$X$54),IF(RESUMO_GLOBAL!$X$53="t",TRUNC(AF334*$N334,RESUMO_GLOBAL!$X$54),AF334*$N334))</f>
        <v>0</v>
      </c>
      <c r="BQ334" s="987">
        <f>IF(RESUMO_GLOBAL!$X$53="a",ROUND(AG334*$N334,RESUMO_GLOBAL!$X$54),IF(RESUMO_GLOBAL!$X$53="t",TRUNC(AG334*$N334,RESUMO_GLOBAL!$X$54),AG334*$N334))</f>
        <v>0</v>
      </c>
      <c r="BR334" s="987">
        <f>IF(RESUMO_GLOBAL!$X$53="a",ROUND(AH334*$N334,RESUMO_GLOBAL!$X$54),IF(RESUMO_GLOBAL!$X$53="t",TRUNC(AH334*$N334,RESUMO_GLOBAL!$X$54),AH334*$N334))</f>
        <v>0</v>
      </c>
      <c r="BS334" s="987">
        <f>IF(RESUMO_GLOBAL!$X$53="a",ROUND(AI334*$N334,RESUMO_GLOBAL!$X$54),IF(RESUMO_GLOBAL!$X$53="t",TRUNC(AI334*$N334,RESUMO_GLOBAL!$X$54),AI334*$N334))</f>
        <v>0</v>
      </c>
      <c r="BT334" s="987">
        <f>IF(RESUMO_GLOBAL!$X$53="a",ROUND(AJ334*$N334,RESUMO_GLOBAL!$X$54),IF(RESUMO_GLOBAL!$X$53="t",TRUNC(AJ334*$N334,RESUMO_GLOBAL!$X$54),AJ334*$N334))</f>
        <v>0</v>
      </c>
      <c r="BU334" s="987">
        <f>IF(RESUMO_GLOBAL!$X$53="a",ROUND(AK334*$N334,RESUMO_GLOBAL!$X$54),IF(RESUMO_GLOBAL!$X$53="t",TRUNC(AK334*$N334,RESUMO_GLOBAL!$X$54),AK334*$N334))</f>
        <v>0</v>
      </c>
      <c r="BV334" s="987">
        <f>IF(RESUMO_GLOBAL!$X$53="a",ROUND(AL334*$N334,RESUMO_GLOBAL!$X$54),IF(RESUMO_GLOBAL!$X$53="t",TRUNC(AL334*$N334,RESUMO_GLOBAL!$X$54),AL334*$N334))</f>
        <v>0</v>
      </c>
      <c r="BW334" s="987">
        <f>IF(RESUMO_GLOBAL!$X$53="a",ROUND(AM334*$N334,RESUMO_GLOBAL!$X$54),IF(RESUMO_GLOBAL!$X$53="t",TRUNC(AM334*$N334,RESUMO_GLOBAL!$X$54),AM334*$N334))</f>
        <v>0</v>
      </c>
      <c r="BX334" s="987">
        <f>IF(RESUMO_GLOBAL!$X$53="a",ROUND(AN334*$N334,RESUMO_GLOBAL!$X$54),IF(RESUMO_GLOBAL!$X$53="t",TRUNC(AN334*$N334,RESUMO_GLOBAL!$X$54),AN334*$N334))</f>
        <v>0</v>
      </c>
      <c r="BY334" s="987">
        <f>IF(RESUMO_GLOBAL!$X$53="a",ROUND(AO334*$N334,RESUMO_GLOBAL!$X$54),IF(RESUMO_GLOBAL!$X$53="t",TRUNC(AO334*$N334,RESUMO_GLOBAL!$X$54),AO334*$N334))</f>
        <v>0</v>
      </c>
      <c r="BZ334" s="987">
        <f>IF(RESUMO_GLOBAL!$X$53="a",ROUND(AP334*$N334,RESUMO_GLOBAL!$X$54),IF(RESUMO_GLOBAL!$X$53="t",TRUNC(AP334*$N334,RESUMO_GLOBAL!$X$54),AP334*$N334))</f>
        <v>0</v>
      </c>
      <c r="CA334" s="987">
        <f>IF(RESUMO_GLOBAL!$X$53="a",ROUND(AQ334*$N334,RESUMO_GLOBAL!$X$54),IF(RESUMO_GLOBAL!$X$53="t",TRUNC(AQ334*$N334,RESUMO_GLOBAL!$X$54),AQ334*$N334))</f>
        <v>0</v>
      </c>
      <c r="CB334" s="987">
        <f>IF(RESUMO_GLOBAL!$X$53="a",ROUND(AR334*$N334,RESUMO_GLOBAL!$X$54),IF(RESUMO_GLOBAL!$X$53="t",TRUNC(AR334*$N334,RESUMO_GLOBAL!$X$54),AR334*$N334))</f>
        <v>0</v>
      </c>
      <c r="CC334" s="987">
        <f>IF(RESUMO_GLOBAL!$X$53="a",ROUND(AS334*$N334,RESUMO_GLOBAL!$X$54),IF(RESUMO_GLOBAL!$X$53="t",TRUNC(AS334*$N334,RESUMO_GLOBAL!$X$54),AS334*$N334))</f>
        <v>0</v>
      </c>
      <c r="CD334" s="987">
        <f>IF(RESUMO_GLOBAL!$X$53="a",ROUND(AT334*$N334,RESUMO_GLOBAL!$X$54),IF(RESUMO_GLOBAL!$X$53="t",TRUNC(AT334*$N334,RESUMO_GLOBAL!$X$54),AT334*$N334))</f>
        <v>0</v>
      </c>
      <c r="CE334" s="987">
        <f>IF(RESUMO_GLOBAL!$X$53="a",ROUND(AU334*$N334,RESUMO_GLOBAL!$X$54),IF(RESUMO_GLOBAL!$X$53="t",TRUNC(AU334*$N334,RESUMO_GLOBAL!$X$54),AU334*$N334))</f>
        <v>0</v>
      </c>
      <c r="CF334" s="987">
        <f>IF(RESUMO_GLOBAL!$X$53="a",ROUND(AV334*$N334,RESUMO_GLOBAL!$X$54),IF(RESUMO_GLOBAL!$X$53="t",TRUNC(AV334*$N334,RESUMO_GLOBAL!$X$54),AV334*$N334))</f>
        <v>0</v>
      </c>
      <c r="CG334" s="987">
        <f>IF(RESUMO_GLOBAL!$X$53="a",ROUND(AW334*$N334,RESUMO_GLOBAL!$X$54),IF(RESUMO_GLOBAL!$X$53="t",TRUNC(AW334*$N334,RESUMO_GLOBAL!$X$54),AW334*$N334))</f>
        <v>0</v>
      </c>
      <c r="CK334" s="59">
        <f t="shared" si="234"/>
        <v>0</v>
      </c>
      <c r="CL334" s="59">
        <f t="shared" si="235"/>
        <v>0</v>
      </c>
      <c r="CM334" s="59">
        <f t="shared" si="236"/>
        <v>0</v>
      </c>
      <c r="CN334" s="59">
        <f t="shared" si="237"/>
        <v>0</v>
      </c>
      <c r="CO334" s="59">
        <f t="shared" si="238"/>
        <v>0</v>
      </c>
      <c r="CP334" s="59">
        <f t="shared" si="239"/>
        <v>0</v>
      </c>
      <c r="CQ334" s="59">
        <f t="shared" si="240"/>
        <v>0</v>
      </c>
      <c r="CR334" s="59">
        <f t="shared" si="241"/>
        <v>0</v>
      </c>
      <c r="CS334" s="59">
        <f t="shared" si="242"/>
        <v>0</v>
      </c>
      <c r="CT334" s="59">
        <f t="shared" si="243"/>
        <v>0</v>
      </c>
      <c r="CU334" s="59">
        <f t="shared" si="244"/>
        <v>0</v>
      </c>
      <c r="CV334" s="59">
        <f t="shared" si="245"/>
        <v>0</v>
      </c>
      <c r="CW334" s="59">
        <f t="shared" si="246"/>
        <v>0</v>
      </c>
      <c r="CX334" s="59">
        <f t="shared" si="247"/>
        <v>0</v>
      </c>
      <c r="CY334" s="59">
        <f t="shared" si="248"/>
        <v>0</v>
      </c>
      <c r="CZ334" s="59">
        <f t="shared" si="249"/>
        <v>0</v>
      </c>
      <c r="DA334" s="59">
        <f t="shared" si="250"/>
        <v>0</v>
      </c>
      <c r="DB334" s="59">
        <f t="shared" si="251"/>
        <v>0</v>
      </c>
      <c r="DE334">
        <f t="shared" si="233"/>
        <v>329</v>
      </c>
      <c r="DF334" t="str">
        <f t="shared" si="252"/>
        <v/>
      </c>
      <c r="DG334" s="59">
        <f>IF($C334&lt;&gt;0,SUM($CK335:CK335),0)</f>
        <v>0</v>
      </c>
      <c r="DH334" s="59">
        <f>IF($C334&lt;&gt;0,SUM($CK335:CL335),0)</f>
        <v>0</v>
      </c>
      <c r="DI334" s="59">
        <f>IF($C334&lt;&gt;0,SUM($CK335:CM335),0)</f>
        <v>0</v>
      </c>
      <c r="DJ334" s="59">
        <f>IF($C334&lt;&gt;0,SUM($CK335:CN335),0)</f>
        <v>0</v>
      </c>
      <c r="DK334" s="59">
        <f>IF($C334&lt;&gt;0,SUM($CK335:CO335),0)</f>
        <v>0</v>
      </c>
      <c r="DL334" s="59">
        <f>IF($C334&lt;&gt;0,SUM($CK335:CP335),0)</f>
        <v>0</v>
      </c>
      <c r="DM334" s="59">
        <f>IF($C334&lt;&gt;0,SUM($CK335:CQ335),0)</f>
        <v>0</v>
      </c>
      <c r="DN334" s="59">
        <f>IF($C334&lt;&gt;0,SUM($CK335:CR335),0)</f>
        <v>0</v>
      </c>
      <c r="DO334" s="59">
        <f>IF($C334&lt;&gt;0,SUM($CK335:CS335),0)</f>
        <v>0</v>
      </c>
      <c r="DP334" s="59">
        <f>IF($C334&lt;&gt;0,SUM($CK335:CT335),0)</f>
        <v>0</v>
      </c>
      <c r="DQ334" s="59">
        <f>IF($C334&lt;&gt;0,SUM($CK335:CU335),0)</f>
        <v>0</v>
      </c>
      <c r="DR334" s="59">
        <f>IF($C334&lt;&gt;0,SUM($CK335:CV335),0)</f>
        <v>0</v>
      </c>
      <c r="DS334" s="59">
        <f>IF($C334&lt;&gt;0,SUM($CK335:CW335),0)</f>
        <v>0</v>
      </c>
      <c r="DT334" s="59">
        <f>IF($C334&lt;&gt;0,SUM($CK335:CX335),0)</f>
        <v>0</v>
      </c>
      <c r="DU334" s="59">
        <f>IF($C334&lt;&gt;0,SUM($CK335:CY335),0)</f>
        <v>0</v>
      </c>
      <c r="DV334" s="59">
        <f>IF($C334&lt;&gt;0,SUM($CK335:CZ335),0)</f>
        <v>0</v>
      </c>
      <c r="DW334" s="59">
        <f>IF($C334&lt;&gt;0,SUM($CK335:DA335),0)</f>
        <v>0</v>
      </c>
      <c r="DX334" s="59">
        <f>IF($C334&lt;&gt;0,SUM($CK335:DB335),0)</f>
        <v>0</v>
      </c>
      <c r="DY334" s="952" t="str">
        <f t="shared" si="256"/>
        <v/>
      </c>
    </row>
    <row r="335" spans="1:129" ht="13.5" hidden="1" thickBot="1">
      <c r="A335" s="3" t="str">
        <f t="shared" si="257"/>
        <v/>
      </c>
      <c r="B335" s="805">
        <f>Dados_GLOBAL_Inicial!E335</f>
        <v>0</v>
      </c>
      <c r="C335" s="956">
        <f>IF(IFERROR(VALUE(Dados_GLOBAL_Inicial!F335),0)=0,0,Dados_GLOBAL_Inicial!F335)</f>
        <v>0</v>
      </c>
      <c r="D335" s="830">
        <f>Dados_GLOBAL_Inicial!G335</f>
        <v>0</v>
      </c>
      <c r="E335" s="830" t="str">
        <f>IF(IFERROR(VLOOKUP(F335,Cod_Gde_Itens!$A$1:$B$80,2,FALSE),0)&gt;549,IFERROR(VLOOKUP(F335,Cod_Gde_Itens!$A$1:$B$80,2,FALSE),0),IF(Dados_GLOBAL_Inicial!H335=0,"",Dados_GLOBAL_Inicial!H335))</f>
        <v/>
      </c>
      <c r="F335" s="823">
        <f>Dados_GLOBAL_Inicial!I335</f>
        <v>0</v>
      </c>
      <c r="G335" s="824">
        <f>Dados_GLOBAL_Inicial!J335</f>
        <v>0</v>
      </c>
      <c r="H335" s="454">
        <f>Dados_GLOBAL_Inicial!K335</f>
        <v>0</v>
      </c>
      <c r="I335" s="970">
        <f>SUM('MEDIÇÃO_OBJETO (1)'!I335)</f>
        <v>0</v>
      </c>
      <c r="J335" s="455">
        <f t="shared" si="222"/>
        <v>0</v>
      </c>
      <c r="K335" s="451">
        <f t="shared" si="223"/>
        <v>0</v>
      </c>
      <c r="L335" s="452">
        <f t="shared" si="224"/>
        <v>0</v>
      </c>
      <c r="M335" s="809">
        <f t="shared" si="225"/>
        <v>0</v>
      </c>
      <c r="N335" s="810">
        <f>IF(IFERROR(VALUE(Dados_GLOBAL_Inicial!L335),0)=0,0,Dados_GLOBAL_Inicial!L335)</f>
        <v>0</v>
      </c>
      <c r="O335" s="812">
        <f>SUM('MEDIÇÃO_OBJETO (1)'!O335)</f>
        <v>0</v>
      </c>
      <c r="P335" s="812">
        <f>SUM('MEDIÇÃO_OBJETO (1)'!P335)</f>
        <v>0</v>
      </c>
      <c r="Q335" s="813">
        <f t="shared" si="226"/>
        <v>0</v>
      </c>
      <c r="R335" s="951"/>
      <c r="S335" s="815">
        <f>SUM('MEDIÇÃO_OBJETO (1)'!S335)</f>
        <v>0</v>
      </c>
      <c r="T335" s="815">
        <f>SUM('MEDIÇÃO_OBJETO (1)'!T335)</f>
        <v>0</v>
      </c>
      <c r="V335" s="19"/>
      <c r="W335" s="978">
        <f t="shared" si="227"/>
        <v>0</v>
      </c>
      <c r="X335" s="816">
        <f t="shared" si="228"/>
        <v>0</v>
      </c>
      <c r="Y335" s="816">
        <f t="shared" si="229"/>
        <v>0</v>
      </c>
      <c r="Z335" s="817">
        <f t="shared" si="230"/>
        <v>0</v>
      </c>
      <c r="AB335" s="453">
        <f t="shared" si="253"/>
        <v>0</v>
      </c>
      <c r="AC335" s="14">
        <f t="shared" si="231"/>
        <v>0</v>
      </c>
      <c r="AD335" s="819"/>
      <c r="AE335" s="631">
        <f t="shared" si="254"/>
        <v>0</v>
      </c>
      <c r="AF335" s="818">
        <f>SUM('MEDIÇÃO_OBJETO (1)'!AG335)</f>
        <v>0</v>
      </c>
      <c r="AG335" s="541">
        <f>SUM('MEDIÇÃO_OBJETO (1)'!AH335)</f>
        <v>0</v>
      </c>
      <c r="AH335" s="541">
        <f>SUM('MEDIÇÃO_OBJETO (1)'!AI335)</f>
        <v>0</v>
      </c>
      <c r="AI335" s="541">
        <f>SUM('MEDIÇÃO_OBJETO (1)'!AJ335)</f>
        <v>0</v>
      </c>
      <c r="AJ335" s="541">
        <f>SUM('MEDIÇÃO_OBJETO (1)'!AK335)</f>
        <v>0</v>
      </c>
      <c r="AK335" s="541">
        <f>SUM('MEDIÇÃO_OBJETO (1)'!AL335)</f>
        <v>0</v>
      </c>
      <c r="AL335" s="541">
        <f>SUM('MEDIÇÃO_OBJETO (1)'!AM335)</f>
        <v>0</v>
      </c>
      <c r="AM335" s="541">
        <f>SUM('MEDIÇÃO_OBJETO (1)'!AN335)</f>
        <v>0</v>
      </c>
      <c r="AN335" s="541">
        <f>SUM('MEDIÇÃO_OBJETO (1)'!AO335)</f>
        <v>0</v>
      </c>
      <c r="AO335" s="541">
        <f>SUM('MEDIÇÃO_OBJETO (1)'!AP335)</f>
        <v>0</v>
      </c>
      <c r="AP335" s="541">
        <f>SUM('MEDIÇÃO_OBJETO (1)'!AQ335)</f>
        <v>0</v>
      </c>
      <c r="AQ335" s="541">
        <f>SUM('MEDIÇÃO_OBJETO (1)'!AR335)</f>
        <v>0</v>
      </c>
      <c r="AR335" s="541">
        <f>SUM('MEDIÇÃO_OBJETO (1)'!AS335)</f>
        <v>0</v>
      </c>
      <c r="AS335" s="541">
        <f>SUM('MEDIÇÃO_OBJETO (1)'!AT335)</f>
        <v>0</v>
      </c>
      <c r="AT335" s="541">
        <f>SUM('MEDIÇÃO_OBJETO (1)'!AU335)</f>
        <v>0</v>
      </c>
      <c r="AU335" s="541">
        <f>SUM('MEDIÇÃO_OBJETO (1)'!AV335)</f>
        <v>0</v>
      </c>
      <c r="AV335" s="541">
        <f>SUM('MEDIÇÃO_OBJETO (1)'!AW335)</f>
        <v>0</v>
      </c>
      <c r="AW335" s="541">
        <f>SUM('MEDIÇÃO_OBJETO (1)'!AX335)</f>
        <v>0</v>
      </c>
      <c r="AX335" s="977"/>
      <c r="BN335" s="992">
        <f t="shared" si="232"/>
        <v>0</v>
      </c>
      <c r="BO335" s="538">
        <f t="shared" si="255"/>
        <v>0</v>
      </c>
      <c r="BP335" s="987">
        <f>IF(RESUMO_GLOBAL!$X$53="a",ROUND(AF335*$N335,RESUMO_GLOBAL!$X$54),IF(RESUMO_GLOBAL!$X$53="t",TRUNC(AF335*$N335,RESUMO_GLOBAL!$X$54),AF335*$N335))</f>
        <v>0</v>
      </c>
      <c r="BQ335" s="987">
        <f>IF(RESUMO_GLOBAL!$X$53="a",ROUND(AG335*$N335,RESUMO_GLOBAL!$X$54),IF(RESUMO_GLOBAL!$X$53="t",TRUNC(AG335*$N335,RESUMO_GLOBAL!$X$54),AG335*$N335))</f>
        <v>0</v>
      </c>
      <c r="BR335" s="987">
        <f>IF(RESUMO_GLOBAL!$X$53="a",ROUND(AH335*$N335,RESUMO_GLOBAL!$X$54),IF(RESUMO_GLOBAL!$X$53="t",TRUNC(AH335*$N335,RESUMO_GLOBAL!$X$54),AH335*$N335))</f>
        <v>0</v>
      </c>
      <c r="BS335" s="987">
        <f>IF(RESUMO_GLOBAL!$X$53="a",ROUND(AI335*$N335,RESUMO_GLOBAL!$X$54),IF(RESUMO_GLOBAL!$X$53="t",TRUNC(AI335*$N335,RESUMO_GLOBAL!$X$54),AI335*$N335))</f>
        <v>0</v>
      </c>
      <c r="BT335" s="987">
        <f>IF(RESUMO_GLOBAL!$X$53="a",ROUND(AJ335*$N335,RESUMO_GLOBAL!$X$54),IF(RESUMO_GLOBAL!$X$53="t",TRUNC(AJ335*$N335,RESUMO_GLOBAL!$X$54),AJ335*$N335))</f>
        <v>0</v>
      </c>
      <c r="BU335" s="987">
        <f>IF(RESUMO_GLOBAL!$X$53="a",ROUND(AK335*$N335,RESUMO_GLOBAL!$X$54),IF(RESUMO_GLOBAL!$X$53="t",TRUNC(AK335*$N335,RESUMO_GLOBAL!$X$54),AK335*$N335))</f>
        <v>0</v>
      </c>
      <c r="BV335" s="987">
        <f>IF(RESUMO_GLOBAL!$X$53="a",ROUND(AL335*$N335,RESUMO_GLOBAL!$X$54),IF(RESUMO_GLOBAL!$X$53="t",TRUNC(AL335*$N335,RESUMO_GLOBAL!$X$54),AL335*$N335))</f>
        <v>0</v>
      </c>
      <c r="BW335" s="987">
        <f>IF(RESUMO_GLOBAL!$X$53="a",ROUND(AM335*$N335,RESUMO_GLOBAL!$X$54),IF(RESUMO_GLOBAL!$X$53="t",TRUNC(AM335*$N335,RESUMO_GLOBAL!$X$54),AM335*$N335))</f>
        <v>0</v>
      </c>
      <c r="BX335" s="987">
        <f>IF(RESUMO_GLOBAL!$X$53="a",ROUND(AN335*$N335,RESUMO_GLOBAL!$X$54),IF(RESUMO_GLOBAL!$X$53="t",TRUNC(AN335*$N335,RESUMO_GLOBAL!$X$54),AN335*$N335))</f>
        <v>0</v>
      </c>
      <c r="BY335" s="987">
        <f>IF(RESUMO_GLOBAL!$X$53="a",ROUND(AO335*$N335,RESUMO_GLOBAL!$X$54),IF(RESUMO_GLOBAL!$X$53="t",TRUNC(AO335*$N335,RESUMO_GLOBAL!$X$54),AO335*$N335))</f>
        <v>0</v>
      </c>
      <c r="BZ335" s="987">
        <f>IF(RESUMO_GLOBAL!$X$53="a",ROUND(AP335*$N335,RESUMO_GLOBAL!$X$54),IF(RESUMO_GLOBAL!$X$53="t",TRUNC(AP335*$N335,RESUMO_GLOBAL!$X$54),AP335*$N335))</f>
        <v>0</v>
      </c>
      <c r="CA335" s="987">
        <f>IF(RESUMO_GLOBAL!$X$53="a",ROUND(AQ335*$N335,RESUMO_GLOBAL!$X$54),IF(RESUMO_GLOBAL!$X$53="t",TRUNC(AQ335*$N335,RESUMO_GLOBAL!$X$54),AQ335*$N335))</f>
        <v>0</v>
      </c>
      <c r="CB335" s="987">
        <f>IF(RESUMO_GLOBAL!$X$53="a",ROUND(AR335*$N335,RESUMO_GLOBAL!$X$54),IF(RESUMO_GLOBAL!$X$53="t",TRUNC(AR335*$N335,RESUMO_GLOBAL!$X$54),AR335*$N335))</f>
        <v>0</v>
      </c>
      <c r="CC335" s="987">
        <f>IF(RESUMO_GLOBAL!$X$53="a",ROUND(AS335*$N335,RESUMO_GLOBAL!$X$54),IF(RESUMO_GLOBAL!$X$53="t",TRUNC(AS335*$N335,RESUMO_GLOBAL!$X$54),AS335*$N335))</f>
        <v>0</v>
      </c>
      <c r="CD335" s="987">
        <f>IF(RESUMO_GLOBAL!$X$53="a",ROUND(AT335*$N335,RESUMO_GLOBAL!$X$54),IF(RESUMO_GLOBAL!$X$53="t",TRUNC(AT335*$N335,RESUMO_GLOBAL!$X$54),AT335*$N335))</f>
        <v>0</v>
      </c>
      <c r="CE335" s="987">
        <f>IF(RESUMO_GLOBAL!$X$53="a",ROUND(AU335*$N335,RESUMO_GLOBAL!$X$54),IF(RESUMO_GLOBAL!$X$53="t",TRUNC(AU335*$N335,RESUMO_GLOBAL!$X$54),AU335*$N335))</f>
        <v>0</v>
      </c>
      <c r="CF335" s="987">
        <f>IF(RESUMO_GLOBAL!$X$53="a",ROUND(AV335*$N335,RESUMO_GLOBAL!$X$54),IF(RESUMO_GLOBAL!$X$53="t",TRUNC(AV335*$N335,RESUMO_GLOBAL!$X$54),AV335*$N335))</f>
        <v>0</v>
      </c>
      <c r="CG335" s="987">
        <f>IF(RESUMO_GLOBAL!$X$53="a",ROUND(AW335*$N335,RESUMO_GLOBAL!$X$54),IF(RESUMO_GLOBAL!$X$53="t",TRUNC(AW335*$N335,RESUMO_GLOBAL!$X$54),AW335*$N335))</f>
        <v>0</v>
      </c>
      <c r="CK335" s="59">
        <f t="shared" si="234"/>
        <v>0</v>
      </c>
      <c r="CL335" s="59">
        <f t="shared" si="235"/>
        <v>0</v>
      </c>
      <c r="CM335" s="59">
        <f t="shared" si="236"/>
        <v>0</v>
      </c>
      <c r="CN335" s="59">
        <f t="shared" si="237"/>
        <v>0</v>
      </c>
      <c r="CO335" s="59">
        <f t="shared" si="238"/>
        <v>0</v>
      </c>
      <c r="CP335" s="59">
        <f t="shared" si="239"/>
        <v>0</v>
      </c>
      <c r="CQ335" s="59">
        <f t="shared" si="240"/>
        <v>0</v>
      </c>
      <c r="CR335" s="59">
        <f t="shared" si="241"/>
        <v>0</v>
      </c>
      <c r="CS335" s="59">
        <f t="shared" si="242"/>
        <v>0</v>
      </c>
      <c r="CT335" s="59">
        <f t="shared" si="243"/>
        <v>0</v>
      </c>
      <c r="CU335" s="59">
        <f t="shared" si="244"/>
        <v>0</v>
      </c>
      <c r="CV335" s="59">
        <f t="shared" si="245"/>
        <v>0</v>
      </c>
      <c r="CW335" s="59">
        <f t="shared" si="246"/>
        <v>0</v>
      </c>
      <c r="CX335" s="59">
        <f t="shared" si="247"/>
        <v>0</v>
      </c>
      <c r="CY335" s="59">
        <f t="shared" si="248"/>
        <v>0</v>
      </c>
      <c r="CZ335" s="59">
        <f t="shared" si="249"/>
        <v>0</v>
      </c>
      <c r="DA335" s="59">
        <f t="shared" si="250"/>
        <v>0</v>
      </c>
      <c r="DB335" s="59">
        <f t="shared" si="251"/>
        <v>0</v>
      </c>
      <c r="DE335">
        <f t="shared" si="233"/>
        <v>330</v>
      </c>
      <c r="DF335" t="str">
        <f t="shared" si="252"/>
        <v/>
      </c>
      <c r="DG335" s="59">
        <f>IF($C335&lt;&gt;0,SUM($CK336:CK336),0)</f>
        <v>0</v>
      </c>
      <c r="DH335" s="59">
        <f>IF($C335&lt;&gt;0,SUM($CK336:CL336),0)</f>
        <v>0</v>
      </c>
      <c r="DI335" s="59">
        <f>IF($C335&lt;&gt;0,SUM($CK336:CM336),0)</f>
        <v>0</v>
      </c>
      <c r="DJ335" s="59">
        <f>IF($C335&lt;&gt;0,SUM($CK336:CN336),0)</f>
        <v>0</v>
      </c>
      <c r="DK335" s="59">
        <f>IF($C335&lt;&gt;0,SUM($CK336:CO336),0)</f>
        <v>0</v>
      </c>
      <c r="DL335" s="59">
        <f>IF($C335&lt;&gt;0,SUM($CK336:CP336),0)</f>
        <v>0</v>
      </c>
      <c r="DM335" s="59">
        <f>IF($C335&lt;&gt;0,SUM($CK336:CQ336),0)</f>
        <v>0</v>
      </c>
      <c r="DN335" s="59">
        <f>IF($C335&lt;&gt;0,SUM($CK336:CR336),0)</f>
        <v>0</v>
      </c>
      <c r="DO335" s="59">
        <f>IF($C335&lt;&gt;0,SUM($CK336:CS336),0)</f>
        <v>0</v>
      </c>
      <c r="DP335" s="59">
        <f>IF($C335&lt;&gt;0,SUM($CK336:CT336),0)</f>
        <v>0</v>
      </c>
      <c r="DQ335" s="59">
        <f>IF($C335&lt;&gt;0,SUM($CK336:CU336),0)</f>
        <v>0</v>
      </c>
      <c r="DR335" s="59">
        <f>IF($C335&lt;&gt;0,SUM($CK336:CV336),0)</f>
        <v>0</v>
      </c>
      <c r="DS335" s="59">
        <f>IF($C335&lt;&gt;0,SUM($CK336:CW336),0)</f>
        <v>0</v>
      </c>
      <c r="DT335" s="59">
        <f>IF($C335&lt;&gt;0,SUM($CK336:CX336),0)</f>
        <v>0</v>
      </c>
      <c r="DU335" s="59">
        <f>IF($C335&lt;&gt;0,SUM($CK336:CY336),0)</f>
        <v>0</v>
      </c>
      <c r="DV335" s="59">
        <f>IF($C335&lt;&gt;0,SUM($CK336:CZ336),0)</f>
        <v>0</v>
      </c>
      <c r="DW335" s="59">
        <f>IF($C335&lt;&gt;0,SUM($CK336:DA336),0)</f>
        <v>0</v>
      </c>
      <c r="DX335" s="59">
        <f>IF($C335&lt;&gt;0,SUM($CK336:DB336),0)</f>
        <v>0</v>
      </c>
      <c r="DY335" s="952" t="str">
        <f t="shared" si="256"/>
        <v/>
      </c>
    </row>
    <row r="336" spans="1:129" ht="13.5" hidden="1" thickBot="1">
      <c r="A336" s="3" t="str">
        <f t="shared" si="257"/>
        <v/>
      </c>
      <c r="B336" s="805">
        <f>Dados_GLOBAL_Inicial!E336</f>
        <v>0</v>
      </c>
      <c r="C336" s="956">
        <f>IF(IFERROR(VALUE(Dados_GLOBAL_Inicial!F336),0)=0,0,Dados_GLOBAL_Inicial!F336)</f>
        <v>0</v>
      </c>
      <c r="D336" s="957">
        <f>Dados_GLOBAL_Inicial!G336</f>
        <v>0</v>
      </c>
      <c r="E336" s="957" t="str">
        <f>IF(IFERROR(VLOOKUP(F336,Cod_Gde_Itens!$A$1:$B$80,2,FALSE),0)&gt;549,IFERROR(VLOOKUP(F336,Cod_Gde_Itens!$A$1:$B$80,2,FALSE),0),IF(Dados_GLOBAL_Inicial!H336=0,"",Dados_GLOBAL_Inicial!H336))</f>
        <v/>
      </c>
      <c r="F336" s="958">
        <f>Dados_GLOBAL_Inicial!I336</f>
        <v>0</v>
      </c>
      <c r="G336" s="824">
        <f>Dados_GLOBAL_Inicial!J336</f>
        <v>0</v>
      </c>
      <c r="H336" s="454">
        <f>Dados_GLOBAL_Inicial!K336</f>
        <v>0</v>
      </c>
      <c r="I336" s="970">
        <f>SUM('MEDIÇÃO_OBJETO (1)'!I336)</f>
        <v>0</v>
      </c>
      <c r="J336" s="455">
        <f t="shared" si="222"/>
        <v>0</v>
      </c>
      <c r="K336" s="451">
        <f t="shared" si="223"/>
        <v>0</v>
      </c>
      <c r="L336" s="452">
        <f t="shared" si="224"/>
        <v>0</v>
      </c>
      <c r="M336" s="809">
        <f t="shared" si="225"/>
        <v>0</v>
      </c>
      <c r="N336" s="810">
        <f>IF(IFERROR(VALUE(Dados_GLOBAL_Inicial!L336),0)=0,0,Dados_GLOBAL_Inicial!L336)</f>
        <v>0</v>
      </c>
      <c r="O336" s="812">
        <f>SUM('MEDIÇÃO_OBJETO (1)'!O336)</f>
        <v>0</v>
      </c>
      <c r="P336" s="812">
        <f>SUM('MEDIÇÃO_OBJETO (1)'!P336)</f>
        <v>0</v>
      </c>
      <c r="Q336" s="813">
        <f t="shared" si="226"/>
        <v>0</v>
      </c>
      <c r="R336" s="951"/>
      <c r="S336" s="815">
        <f>SUM('MEDIÇÃO_OBJETO (1)'!S336)</f>
        <v>0</v>
      </c>
      <c r="T336" s="815">
        <f>SUM('MEDIÇÃO_OBJETO (1)'!T336)</f>
        <v>0</v>
      </c>
      <c r="V336" s="19"/>
      <c r="W336" s="978">
        <f t="shared" si="227"/>
        <v>0</v>
      </c>
      <c r="X336" s="816">
        <f t="shared" si="228"/>
        <v>0</v>
      </c>
      <c r="Y336" s="816">
        <f t="shared" si="229"/>
        <v>0</v>
      </c>
      <c r="Z336" s="817">
        <f t="shared" si="230"/>
        <v>0</v>
      </c>
      <c r="AB336" s="453">
        <f t="shared" si="253"/>
        <v>0</v>
      </c>
      <c r="AC336" s="14">
        <f t="shared" si="231"/>
        <v>0</v>
      </c>
      <c r="AD336" s="819"/>
      <c r="AE336" s="631">
        <f t="shared" si="254"/>
        <v>0</v>
      </c>
      <c r="AF336" s="818">
        <f>SUM('MEDIÇÃO_OBJETO (1)'!AG336)</f>
        <v>0</v>
      </c>
      <c r="AG336" s="541">
        <f>SUM('MEDIÇÃO_OBJETO (1)'!AH336)</f>
        <v>0</v>
      </c>
      <c r="AH336" s="541">
        <f>SUM('MEDIÇÃO_OBJETO (1)'!AI336)</f>
        <v>0</v>
      </c>
      <c r="AI336" s="541">
        <f>SUM('MEDIÇÃO_OBJETO (1)'!AJ336)</f>
        <v>0</v>
      </c>
      <c r="AJ336" s="541">
        <f>SUM('MEDIÇÃO_OBJETO (1)'!AK336)</f>
        <v>0</v>
      </c>
      <c r="AK336" s="541">
        <f>SUM('MEDIÇÃO_OBJETO (1)'!AL336)</f>
        <v>0</v>
      </c>
      <c r="AL336" s="541">
        <f>SUM('MEDIÇÃO_OBJETO (1)'!AM336)</f>
        <v>0</v>
      </c>
      <c r="AM336" s="541">
        <f>SUM('MEDIÇÃO_OBJETO (1)'!AN336)</f>
        <v>0</v>
      </c>
      <c r="AN336" s="541">
        <f>SUM('MEDIÇÃO_OBJETO (1)'!AO336)</f>
        <v>0</v>
      </c>
      <c r="AO336" s="541">
        <f>SUM('MEDIÇÃO_OBJETO (1)'!AP336)</f>
        <v>0</v>
      </c>
      <c r="AP336" s="541">
        <f>SUM('MEDIÇÃO_OBJETO (1)'!AQ336)</f>
        <v>0</v>
      </c>
      <c r="AQ336" s="541">
        <f>SUM('MEDIÇÃO_OBJETO (1)'!AR336)</f>
        <v>0</v>
      </c>
      <c r="AR336" s="541">
        <f>SUM('MEDIÇÃO_OBJETO (1)'!AS336)</f>
        <v>0</v>
      </c>
      <c r="AS336" s="541">
        <f>SUM('MEDIÇÃO_OBJETO (1)'!AT336)</f>
        <v>0</v>
      </c>
      <c r="AT336" s="541">
        <f>SUM('MEDIÇÃO_OBJETO (1)'!AU336)</f>
        <v>0</v>
      </c>
      <c r="AU336" s="541">
        <f>SUM('MEDIÇÃO_OBJETO (1)'!AV336)</f>
        <v>0</v>
      </c>
      <c r="AV336" s="541">
        <f>SUM('MEDIÇÃO_OBJETO (1)'!AW336)</f>
        <v>0</v>
      </c>
      <c r="AW336" s="541">
        <f>SUM('MEDIÇÃO_OBJETO (1)'!AX336)</f>
        <v>0</v>
      </c>
      <c r="AX336" s="977"/>
      <c r="BN336" s="992">
        <f t="shared" si="232"/>
        <v>0</v>
      </c>
      <c r="BO336" s="538">
        <f t="shared" si="255"/>
        <v>0</v>
      </c>
      <c r="BP336" s="987">
        <f>IF(RESUMO_GLOBAL!$X$53="a",ROUND(AF336*$N336,RESUMO_GLOBAL!$X$54),IF(RESUMO_GLOBAL!$X$53="t",TRUNC(AF336*$N336,RESUMO_GLOBAL!$X$54),AF336*$N336))</f>
        <v>0</v>
      </c>
      <c r="BQ336" s="987">
        <f>IF(RESUMO_GLOBAL!$X$53="a",ROUND(AG336*$N336,RESUMO_GLOBAL!$X$54),IF(RESUMO_GLOBAL!$X$53="t",TRUNC(AG336*$N336,RESUMO_GLOBAL!$X$54),AG336*$N336))</f>
        <v>0</v>
      </c>
      <c r="BR336" s="987">
        <f>IF(RESUMO_GLOBAL!$X$53="a",ROUND(AH336*$N336,RESUMO_GLOBAL!$X$54),IF(RESUMO_GLOBAL!$X$53="t",TRUNC(AH336*$N336,RESUMO_GLOBAL!$X$54),AH336*$N336))</f>
        <v>0</v>
      </c>
      <c r="BS336" s="987">
        <f>IF(RESUMO_GLOBAL!$X$53="a",ROUND(AI336*$N336,RESUMO_GLOBAL!$X$54),IF(RESUMO_GLOBAL!$X$53="t",TRUNC(AI336*$N336,RESUMO_GLOBAL!$X$54),AI336*$N336))</f>
        <v>0</v>
      </c>
      <c r="BT336" s="987">
        <f>IF(RESUMO_GLOBAL!$X$53="a",ROUND(AJ336*$N336,RESUMO_GLOBAL!$X$54),IF(RESUMO_GLOBAL!$X$53="t",TRUNC(AJ336*$N336,RESUMO_GLOBAL!$X$54),AJ336*$N336))</f>
        <v>0</v>
      </c>
      <c r="BU336" s="987">
        <f>IF(RESUMO_GLOBAL!$X$53="a",ROUND(AK336*$N336,RESUMO_GLOBAL!$X$54),IF(RESUMO_GLOBAL!$X$53="t",TRUNC(AK336*$N336,RESUMO_GLOBAL!$X$54),AK336*$N336))</f>
        <v>0</v>
      </c>
      <c r="BV336" s="987">
        <f>IF(RESUMO_GLOBAL!$X$53="a",ROUND(AL336*$N336,RESUMO_GLOBAL!$X$54),IF(RESUMO_GLOBAL!$X$53="t",TRUNC(AL336*$N336,RESUMO_GLOBAL!$X$54),AL336*$N336))</f>
        <v>0</v>
      </c>
      <c r="BW336" s="987">
        <f>IF(RESUMO_GLOBAL!$X$53="a",ROUND(AM336*$N336,RESUMO_GLOBAL!$X$54),IF(RESUMO_GLOBAL!$X$53="t",TRUNC(AM336*$N336,RESUMO_GLOBAL!$X$54),AM336*$N336))</f>
        <v>0</v>
      </c>
      <c r="BX336" s="987">
        <f>IF(RESUMO_GLOBAL!$X$53="a",ROUND(AN336*$N336,RESUMO_GLOBAL!$X$54),IF(RESUMO_GLOBAL!$X$53="t",TRUNC(AN336*$N336,RESUMO_GLOBAL!$X$54),AN336*$N336))</f>
        <v>0</v>
      </c>
      <c r="BY336" s="987">
        <f>IF(RESUMO_GLOBAL!$X$53="a",ROUND(AO336*$N336,RESUMO_GLOBAL!$X$54),IF(RESUMO_GLOBAL!$X$53="t",TRUNC(AO336*$N336,RESUMO_GLOBAL!$X$54),AO336*$N336))</f>
        <v>0</v>
      </c>
      <c r="BZ336" s="987">
        <f>IF(RESUMO_GLOBAL!$X$53="a",ROUND(AP336*$N336,RESUMO_GLOBAL!$X$54),IF(RESUMO_GLOBAL!$X$53="t",TRUNC(AP336*$N336,RESUMO_GLOBAL!$X$54),AP336*$N336))</f>
        <v>0</v>
      </c>
      <c r="CA336" s="987">
        <f>IF(RESUMO_GLOBAL!$X$53="a",ROUND(AQ336*$N336,RESUMO_GLOBAL!$X$54),IF(RESUMO_GLOBAL!$X$53="t",TRUNC(AQ336*$N336,RESUMO_GLOBAL!$X$54),AQ336*$N336))</f>
        <v>0</v>
      </c>
      <c r="CB336" s="987">
        <f>IF(RESUMO_GLOBAL!$X$53="a",ROUND(AR336*$N336,RESUMO_GLOBAL!$X$54),IF(RESUMO_GLOBAL!$X$53="t",TRUNC(AR336*$N336,RESUMO_GLOBAL!$X$54),AR336*$N336))</f>
        <v>0</v>
      </c>
      <c r="CC336" s="987">
        <f>IF(RESUMO_GLOBAL!$X$53="a",ROUND(AS336*$N336,RESUMO_GLOBAL!$X$54),IF(RESUMO_GLOBAL!$X$53="t",TRUNC(AS336*$N336,RESUMO_GLOBAL!$X$54),AS336*$N336))</f>
        <v>0</v>
      </c>
      <c r="CD336" s="987">
        <f>IF(RESUMO_GLOBAL!$X$53="a",ROUND(AT336*$N336,RESUMO_GLOBAL!$X$54),IF(RESUMO_GLOBAL!$X$53="t",TRUNC(AT336*$N336,RESUMO_GLOBAL!$X$54),AT336*$N336))</f>
        <v>0</v>
      </c>
      <c r="CE336" s="987">
        <f>IF(RESUMO_GLOBAL!$X$53="a",ROUND(AU336*$N336,RESUMO_GLOBAL!$X$54),IF(RESUMO_GLOBAL!$X$53="t",TRUNC(AU336*$N336,RESUMO_GLOBAL!$X$54),AU336*$N336))</f>
        <v>0</v>
      </c>
      <c r="CF336" s="987">
        <f>IF(RESUMO_GLOBAL!$X$53="a",ROUND(AV336*$N336,RESUMO_GLOBAL!$X$54),IF(RESUMO_GLOBAL!$X$53="t",TRUNC(AV336*$N336,RESUMO_GLOBAL!$X$54),AV336*$N336))</f>
        <v>0</v>
      </c>
      <c r="CG336" s="987">
        <f>IF(RESUMO_GLOBAL!$X$53="a",ROUND(AW336*$N336,RESUMO_GLOBAL!$X$54),IF(RESUMO_GLOBAL!$X$53="t",TRUNC(AW336*$N336,RESUMO_GLOBAL!$X$54),AW336*$N336))</f>
        <v>0</v>
      </c>
      <c r="CK336" s="59">
        <f t="shared" si="234"/>
        <v>0</v>
      </c>
      <c r="CL336" s="59">
        <f t="shared" si="235"/>
        <v>0</v>
      </c>
      <c r="CM336" s="59">
        <f t="shared" si="236"/>
        <v>0</v>
      </c>
      <c r="CN336" s="59">
        <f t="shared" si="237"/>
        <v>0</v>
      </c>
      <c r="CO336" s="59">
        <f t="shared" si="238"/>
        <v>0</v>
      </c>
      <c r="CP336" s="59">
        <f t="shared" si="239"/>
        <v>0</v>
      </c>
      <c r="CQ336" s="59">
        <f t="shared" si="240"/>
        <v>0</v>
      </c>
      <c r="CR336" s="59">
        <f t="shared" si="241"/>
        <v>0</v>
      </c>
      <c r="CS336" s="59">
        <f t="shared" si="242"/>
        <v>0</v>
      </c>
      <c r="CT336" s="59">
        <f t="shared" si="243"/>
        <v>0</v>
      </c>
      <c r="CU336" s="59">
        <f t="shared" si="244"/>
        <v>0</v>
      </c>
      <c r="CV336" s="59">
        <f t="shared" si="245"/>
        <v>0</v>
      </c>
      <c r="CW336" s="59">
        <f t="shared" si="246"/>
        <v>0</v>
      </c>
      <c r="CX336" s="59">
        <f t="shared" si="247"/>
        <v>0</v>
      </c>
      <c r="CY336" s="59">
        <f t="shared" si="248"/>
        <v>0</v>
      </c>
      <c r="CZ336" s="59">
        <f t="shared" si="249"/>
        <v>0</v>
      </c>
      <c r="DA336" s="59">
        <f t="shared" si="250"/>
        <v>0</v>
      </c>
      <c r="DB336" s="59">
        <f t="shared" si="251"/>
        <v>0</v>
      </c>
      <c r="DE336">
        <f t="shared" si="233"/>
        <v>331</v>
      </c>
      <c r="DF336" t="str">
        <f t="shared" si="252"/>
        <v/>
      </c>
      <c r="DG336" s="59">
        <f>IF($C336&lt;&gt;0,SUM($CK337:CK337),0)</f>
        <v>0</v>
      </c>
      <c r="DH336" s="59">
        <f>IF($C336&lt;&gt;0,SUM($CK337:CL337),0)</f>
        <v>0</v>
      </c>
      <c r="DI336" s="59">
        <f>IF($C336&lt;&gt;0,SUM($CK337:CM337),0)</f>
        <v>0</v>
      </c>
      <c r="DJ336" s="59">
        <f>IF($C336&lt;&gt;0,SUM($CK337:CN337),0)</f>
        <v>0</v>
      </c>
      <c r="DK336" s="59">
        <f>IF($C336&lt;&gt;0,SUM($CK337:CO337),0)</f>
        <v>0</v>
      </c>
      <c r="DL336" s="59">
        <f>IF($C336&lt;&gt;0,SUM($CK337:CP337),0)</f>
        <v>0</v>
      </c>
      <c r="DM336" s="59">
        <f>IF($C336&lt;&gt;0,SUM($CK337:CQ337),0)</f>
        <v>0</v>
      </c>
      <c r="DN336" s="59">
        <f>IF($C336&lt;&gt;0,SUM($CK337:CR337),0)</f>
        <v>0</v>
      </c>
      <c r="DO336" s="59">
        <f>IF($C336&lt;&gt;0,SUM($CK337:CS337),0)</f>
        <v>0</v>
      </c>
      <c r="DP336" s="59">
        <f>IF($C336&lt;&gt;0,SUM($CK337:CT337),0)</f>
        <v>0</v>
      </c>
      <c r="DQ336" s="59">
        <f>IF($C336&lt;&gt;0,SUM($CK337:CU337),0)</f>
        <v>0</v>
      </c>
      <c r="DR336" s="59">
        <f>IF($C336&lt;&gt;0,SUM($CK337:CV337),0)</f>
        <v>0</v>
      </c>
      <c r="DS336" s="59">
        <f>IF($C336&lt;&gt;0,SUM($CK337:CW337),0)</f>
        <v>0</v>
      </c>
      <c r="DT336" s="59">
        <f>IF($C336&lt;&gt;0,SUM($CK337:CX337),0)</f>
        <v>0</v>
      </c>
      <c r="DU336" s="59">
        <f>IF($C336&lt;&gt;0,SUM($CK337:CY337),0)</f>
        <v>0</v>
      </c>
      <c r="DV336" s="59">
        <f>IF($C336&lt;&gt;0,SUM($CK337:CZ337),0)</f>
        <v>0</v>
      </c>
      <c r="DW336" s="59">
        <f>IF($C336&lt;&gt;0,SUM($CK337:DA337),0)</f>
        <v>0</v>
      </c>
      <c r="DX336" s="59">
        <f>IF($C336&lt;&gt;0,SUM($CK337:DB337),0)</f>
        <v>0</v>
      </c>
      <c r="DY336" s="952" t="str">
        <f t="shared" si="256"/>
        <v/>
      </c>
    </row>
    <row r="337" spans="1:129" ht="13.5" hidden="1" thickBot="1">
      <c r="A337" s="3" t="str">
        <f t="shared" si="257"/>
        <v/>
      </c>
      <c r="B337" s="805">
        <f>Dados_GLOBAL_Inicial!E337</f>
        <v>0</v>
      </c>
      <c r="C337" s="956">
        <f>IF(IFERROR(VALUE(Dados_GLOBAL_Inicial!F337),0)=0,0,Dados_GLOBAL_Inicial!F337)</f>
        <v>0</v>
      </c>
      <c r="D337" s="830">
        <f>Dados_GLOBAL_Inicial!G337</f>
        <v>0</v>
      </c>
      <c r="E337" s="830" t="str">
        <f>IF(IFERROR(VLOOKUP(F337,Cod_Gde_Itens!$A$1:$B$80,2,FALSE),0)&gt;549,IFERROR(VLOOKUP(F337,Cod_Gde_Itens!$A$1:$B$80,2,FALSE),0),IF(Dados_GLOBAL_Inicial!H337=0,"",Dados_GLOBAL_Inicial!H337))</f>
        <v/>
      </c>
      <c r="F337" s="823">
        <f>Dados_GLOBAL_Inicial!I337</f>
        <v>0</v>
      </c>
      <c r="G337" s="824">
        <f>Dados_GLOBAL_Inicial!J337</f>
        <v>0</v>
      </c>
      <c r="H337" s="454">
        <f>Dados_GLOBAL_Inicial!K337</f>
        <v>0</v>
      </c>
      <c r="I337" s="970">
        <f>SUM('MEDIÇÃO_OBJETO (1)'!I337)</f>
        <v>0</v>
      </c>
      <c r="J337" s="455">
        <f t="shared" si="222"/>
        <v>0</v>
      </c>
      <c r="K337" s="451">
        <f t="shared" si="223"/>
        <v>0</v>
      </c>
      <c r="L337" s="452">
        <f t="shared" si="224"/>
        <v>0</v>
      </c>
      <c r="M337" s="809">
        <f t="shared" si="225"/>
        <v>0</v>
      </c>
      <c r="N337" s="810">
        <f>IF(IFERROR(VALUE(Dados_GLOBAL_Inicial!L337),0)=0,0,Dados_GLOBAL_Inicial!L337)</f>
        <v>0</v>
      </c>
      <c r="O337" s="812">
        <f>SUM('MEDIÇÃO_OBJETO (1)'!O337)</f>
        <v>0</v>
      </c>
      <c r="P337" s="812">
        <f>SUM('MEDIÇÃO_OBJETO (1)'!P337)</f>
        <v>0</v>
      </c>
      <c r="Q337" s="813">
        <f t="shared" si="226"/>
        <v>0</v>
      </c>
      <c r="R337" s="951"/>
      <c r="S337" s="815">
        <f>SUM('MEDIÇÃO_OBJETO (1)'!S337)</f>
        <v>0</v>
      </c>
      <c r="T337" s="815">
        <f>SUM('MEDIÇÃO_OBJETO (1)'!T337)</f>
        <v>0</v>
      </c>
      <c r="V337" s="19"/>
      <c r="W337" s="978">
        <f t="shared" si="227"/>
        <v>0</v>
      </c>
      <c r="X337" s="816">
        <f t="shared" si="228"/>
        <v>0</v>
      </c>
      <c r="Y337" s="816">
        <f t="shared" si="229"/>
        <v>0</v>
      </c>
      <c r="Z337" s="817">
        <f t="shared" si="230"/>
        <v>0</v>
      </c>
      <c r="AB337" s="453">
        <f t="shared" si="253"/>
        <v>0</v>
      </c>
      <c r="AC337" s="14">
        <f t="shared" si="231"/>
        <v>0</v>
      </c>
      <c r="AD337" s="819"/>
      <c r="AE337" s="631">
        <f t="shared" si="254"/>
        <v>0</v>
      </c>
      <c r="AF337" s="818">
        <f>SUM('MEDIÇÃO_OBJETO (1)'!AG337)</f>
        <v>0</v>
      </c>
      <c r="AG337" s="541">
        <f>SUM('MEDIÇÃO_OBJETO (1)'!AH337)</f>
        <v>0</v>
      </c>
      <c r="AH337" s="541">
        <f>SUM('MEDIÇÃO_OBJETO (1)'!AI337)</f>
        <v>0</v>
      </c>
      <c r="AI337" s="541">
        <f>SUM('MEDIÇÃO_OBJETO (1)'!AJ337)</f>
        <v>0</v>
      </c>
      <c r="AJ337" s="541">
        <f>SUM('MEDIÇÃO_OBJETO (1)'!AK337)</f>
        <v>0</v>
      </c>
      <c r="AK337" s="541">
        <f>SUM('MEDIÇÃO_OBJETO (1)'!AL337)</f>
        <v>0</v>
      </c>
      <c r="AL337" s="541">
        <f>SUM('MEDIÇÃO_OBJETO (1)'!AM337)</f>
        <v>0</v>
      </c>
      <c r="AM337" s="541">
        <f>SUM('MEDIÇÃO_OBJETO (1)'!AN337)</f>
        <v>0</v>
      </c>
      <c r="AN337" s="541">
        <f>SUM('MEDIÇÃO_OBJETO (1)'!AO337)</f>
        <v>0</v>
      </c>
      <c r="AO337" s="541">
        <f>SUM('MEDIÇÃO_OBJETO (1)'!AP337)</f>
        <v>0</v>
      </c>
      <c r="AP337" s="541">
        <f>SUM('MEDIÇÃO_OBJETO (1)'!AQ337)</f>
        <v>0</v>
      </c>
      <c r="AQ337" s="541">
        <f>SUM('MEDIÇÃO_OBJETO (1)'!AR337)</f>
        <v>0</v>
      </c>
      <c r="AR337" s="541">
        <f>SUM('MEDIÇÃO_OBJETO (1)'!AS337)</f>
        <v>0</v>
      </c>
      <c r="AS337" s="541">
        <f>SUM('MEDIÇÃO_OBJETO (1)'!AT337)</f>
        <v>0</v>
      </c>
      <c r="AT337" s="541">
        <f>SUM('MEDIÇÃO_OBJETO (1)'!AU337)</f>
        <v>0</v>
      </c>
      <c r="AU337" s="541">
        <f>SUM('MEDIÇÃO_OBJETO (1)'!AV337)</f>
        <v>0</v>
      </c>
      <c r="AV337" s="541">
        <f>SUM('MEDIÇÃO_OBJETO (1)'!AW337)</f>
        <v>0</v>
      </c>
      <c r="AW337" s="541">
        <f>SUM('MEDIÇÃO_OBJETO (1)'!AX337)</f>
        <v>0</v>
      </c>
      <c r="AX337" s="977"/>
      <c r="BN337" s="992">
        <f t="shared" si="232"/>
        <v>0</v>
      </c>
      <c r="BO337" s="538">
        <f t="shared" si="255"/>
        <v>0</v>
      </c>
      <c r="BP337" s="987">
        <f>IF(RESUMO_GLOBAL!$X$53="a",ROUND(AF337*$N337,RESUMO_GLOBAL!$X$54),IF(RESUMO_GLOBAL!$X$53="t",TRUNC(AF337*$N337,RESUMO_GLOBAL!$X$54),AF337*$N337))</f>
        <v>0</v>
      </c>
      <c r="BQ337" s="987">
        <f>IF(RESUMO_GLOBAL!$X$53="a",ROUND(AG337*$N337,RESUMO_GLOBAL!$X$54),IF(RESUMO_GLOBAL!$X$53="t",TRUNC(AG337*$N337,RESUMO_GLOBAL!$X$54),AG337*$N337))</f>
        <v>0</v>
      </c>
      <c r="BR337" s="987">
        <f>IF(RESUMO_GLOBAL!$X$53="a",ROUND(AH337*$N337,RESUMO_GLOBAL!$X$54),IF(RESUMO_GLOBAL!$X$53="t",TRUNC(AH337*$N337,RESUMO_GLOBAL!$X$54),AH337*$N337))</f>
        <v>0</v>
      </c>
      <c r="BS337" s="987">
        <f>IF(RESUMO_GLOBAL!$X$53="a",ROUND(AI337*$N337,RESUMO_GLOBAL!$X$54),IF(RESUMO_GLOBAL!$X$53="t",TRUNC(AI337*$N337,RESUMO_GLOBAL!$X$54),AI337*$N337))</f>
        <v>0</v>
      </c>
      <c r="BT337" s="987">
        <f>IF(RESUMO_GLOBAL!$X$53="a",ROUND(AJ337*$N337,RESUMO_GLOBAL!$X$54),IF(RESUMO_GLOBAL!$X$53="t",TRUNC(AJ337*$N337,RESUMO_GLOBAL!$X$54),AJ337*$N337))</f>
        <v>0</v>
      </c>
      <c r="BU337" s="987">
        <f>IF(RESUMO_GLOBAL!$X$53="a",ROUND(AK337*$N337,RESUMO_GLOBAL!$X$54),IF(RESUMO_GLOBAL!$X$53="t",TRUNC(AK337*$N337,RESUMO_GLOBAL!$X$54),AK337*$N337))</f>
        <v>0</v>
      </c>
      <c r="BV337" s="987">
        <f>IF(RESUMO_GLOBAL!$X$53="a",ROUND(AL337*$N337,RESUMO_GLOBAL!$X$54),IF(RESUMO_GLOBAL!$X$53="t",TRUNC(AL337*$N337,RESUMO_GLOBAL!$X$54),AL337*$N337))</f>
        <v>0</v>
      </c>
      <c r="BW337" s="987">
        <f>IF(RESUMO_GLOBAL!$X$53="a",ROUND(AM337*$N337,RESUMO_GLOBAL!$X$54),IF(RESUMO_GLOBAL!$X$53="t",TRUNC(AM337*$N337,RESUMO_GLOBAL!$X$54),AM337*$N337))</f>
        <v>0</v>
      </c>
      <c r="BX337" s="987">
        <f>IF(RESUMO_GLOBAL!$X$53="a",ROUND(AN337*$N337,RESUMO_GLOBAL!$X$54),IF(RESUMO_GLOBAL!$X$53="t",TRUNC(AN337*$N337,RESUMO_GLOBAL!$X$54),AN337*$N337))</f>
        <v>0</v>
      </c>
      <c r="BY337" s="987">
        <f>IF(RESUMO_GLOBAL!$X$53="a",ROUND(AO337*$N337,RESUMO_GLOBAL!$X$54),IF(RESUMO_GLOBAL!$X$53="t",TRUNC(AO337*$N337,RESUMO_GLOBAL!$X$54),AO337*$N337))</f>
        <v>0</v>
      </c>
      <c r="BZ337" s="987">
        <f>IF(RESUMO_GLOBAL!$X$53="a",ROUND(AP337*$N337,RESUMO_GLOBAL!$X$54),IF(RESUMO_GLOBAL!$X$53="t",TRUNC(AP337*$N337,RESUMO_GLOBAL!$X$54),AP337*$N337))</f>
        <v>0</v>
      </c>
      <c r="CA337" s="987">
        <f>IF(RESUMO_GLOBAL!$X$53="a",ROUND(AQ337*$N337,RESUMO_GLOBAL!$X$54),IF(RESUMO_GLOBAL!$X$53="t",TRUNC(AQ337*$N337,RESUMO_GLOBAL!$X$54),AQ337*$N337))</f>
        <v>0</v>
      </c>
      <c r="CB337" s="987">
        <f>IF(RESUMO_GLOBAL!$X$53="a",ROUND(AR337*$N337,RESUMO_GLOBAL!$X$54),IF(RESUMO_GLOBAL!$X$53="t",TRUNC(AR337*$N337,RESUMO_GLOBAL!$X$54),AR337*$N337))</f>
        <v>0</v>
      </c>
      <c r="CC337" s="987">
        <f>IF(RESUMO_GLOBAL!$X$53="a",ROUND(AS337*$N337,RESUMO_GLOBAL!$X$54),IF(RESUMO_GLOBAL!$X$53="t",TRUNC(AS337*$N337,RESUMO_GLOBAL!$X$54),AS337*$N337))</f>
        <v>0</v>
      </c>
      <c r="CD337" s="987">
        <f>IF(RESUMO_GLOBAL!$X$53="a",ROUND(AT337*$N337,RESUMO_GLOBAL!$X$54),IF(RESUMO_GLOBAL!$X$53="t",TRUNC(AT337*$N337,RESUMO_GLOBAL!$X$54),AT337*$N337))</f>
        <v>0</v>
      </c>
      <c r="CE337" s="987">
        <f>IF(RESUMO_GLOBAL!$X$53="a",ROUND(AU337*$N337,RESUMO_GLOBAL!$X$54),IF(RESUMO_GLOBAL!$X$53="t",TRUNC(AU337*$N337,RESUMO_GLOBAL!$X$54),AU337*$N337))</f>
        <v>0</v>
      </c>
      <c r="CF337" s="987">
        <f>IF(RESUMO_GLOBAL!$X$53="a",ROUND(AV337*$N337,RESUMO_GLOBAL!$X$54),IF(RESUMO_GLOBAL!$X$53="t",TRUNC(AV337*$N337,RESUMO_GLOBAL!$X$54),AV337*$N337))</f>
        <v>0</v>
      </c>
      <c r="CG337" s="987">
        <f>IF(RESUMO_GLOBAL!$X$53="a",ROUND(AW337*$N337,RESUMO_GLOBAL!$X$54),IF(RESUMO_GLOBAL!$X$53="t",TRUNC(AW337*$N337,RESUMO_GLOBAL!$X$54),AW337*$N337))</f>
        <v>0</v>
      </c>
      <c r="CK337" s="59">
        <f t="shared" si="234"/>
        <v>0</v>
      </c>
      <c r="CL337" s="59">
        <f t="shared" si="235"/>
        <v>0</v>
      </c>
      <c r="CM337" s="59">
        <f t="shared" si="236"/>
        <v>0</v>
      </c>
      <c r="CN337" s="59">
        <f t="shared" si="237"/>
        <v>0</v>
      </c>
      <c r="CO337" s="59">
        <f t="shared" si="238"/>
        <v>0</v>
      </c>
      <c r="CP337" s="59">
        <f t="shared" si="239"/>
        <v>0</v>
      </c>
      <c r="CQ337" s="59">
        <f t="shared" si="240"/>
        <v>0</v>
      </c>
      <c r="CR337" s="59">
        <f t="shared" si="241"/>
        <v>0</v>
      </c>
      <c r="CS337" s="59">
        <f t="shared" si="242"/>
        <v>0</v>
      </c>
      <c r="CT337" s="59">
        <f t="shared" si="243"/>
        <v>0</v>
      </c>
      <c r="CU337" s="59">
        <f t="shared" si="244"/>
        <v>0</v>
      </c>
      <c r="CV337" s="59">
        <f t="shared" si="245"/>
        <v>0</v>
      </c>
      <c r="CW337" s="59">
        <f t="shared" si="246"/>
        <v>0</v>
      </c>
      <c r="CX337" s="59">
        <f t="shared" si="247"/>
        <v>0</v>
      </c>
      <c r="CY337" s="59">
        <f t="shared" si="248"/>
        <v>0</v>
      </c>
      <c r="CZ337" s="59">
        <f t="shared" si="249"/>
        <v>0</v>
      </c>
      <c r="DA337" s="59">
        <f t="shared" si="250"/>
        <v>0</v>
      </c>
      <c r="DB337" s="59">
        <f t="shared" si="251"/>
        <v>0</v>
      </c>
      <c r="DE337">
        <f t="shared" si="233"/>
        <v>332</v>
      </c>
      <c r="DF337" t="str">
        <f t="shared" si="252"/>
        <v/>
      </c>
      <c r="DG337" s="59">
        <f>IF($C337&lt;&gt;0,SUM($CK338:CK338),0)</f>
        <v>0</v>
      </c>
      <c r="DH337" s="59">
        <f>IF($C337&lt;&gt;0,SUM($CK338:CL338),0)</f>
        <v>0</v>
      </c>
      <c r="DI337" s="59">
        <f>IF($C337&lt;&gt;0,SUM($CK338:CM338),0)</f>
        <v>0</v>
      </c>
      <c r="DJ337" s="59">
        <f>IF($C337&lt;&gt;0,SUM($CK338:CN338),0)</f>
        <v>0</v>
      </c>
      <c r="DK337" s="59">
        <f>IF($C337&lt;&gt;0,SUM($CK338:CO338),0)</f>
        <v>0</v>
      </c>
      <c r="DL337" s="59">
        <f>IF($C337&lt;&gt;0,SUM($CK338:CP338),0)</f>
        <v>0</v>
      </c>
      <c r="DM337" s="59">
        <f>IF($C337&lt;&gt;0,SUM($CK338:CQ338),0)</f>
        <v>0</v>
      </c>
      <c r="DN337" s="59">
        <f>IF($C337&lt;&gt;0,SUM($CK338:CR338),0)</f>
        <v>0</v>
      </c>
      <c r="DO337" s="59">
        <f>IF($C337&lt;&gt;0,SUM($CK338:CS338),0)</f>
        <v>0</v>
      </c>
      <c r="DP337" s="59">
        <f>IF($C337&lt;&gt;0,SUM($CK338:CT338),0)</f>
        <v>0</v>
      </c>
      <c r="DQ337" s="59">
        <f>IF($C337&lt;&gt;0,SUM($CK338:CU338),0)</f>
        <v>0</v>
      </c>
      <c r="DR337" s="59">
        <f>IF($C337&lt;&gt;0,SUM($CK338:CV338),0)</f>
        <v>0</v>
      </c>
      <c r="DS337" s="59">
        <f>IF($C337&lt;&gt;0,SUM($CK338:CW338),0)</f>
        <v>0</v>
      </c>
      <c r="DT337" s="59">
        <f>IF($C337&lt;&gt;0,SUM($CK338:CX338),0)</f>
        <v>0</v>
      </c>
      <c r="DU337" s="59">
        <f>IF($C337&lt;&gt;0,SUM($CK338:CY338),0)</f>
        <v>0</v>
      </c>
      <c r="DV337" s="59">
        <f>IF($C337&lt;&gt;0,SUM($CK338:CZ338),0)</f>
        <v>0</v>
      </c>
      <c r="DW337" s="59">
        <f>IF($C337&lt;&gt;0,SUM($CK338:DA338),0)</f>
        <v>0</v>
      </c>
      <c r="DX337" s="59">
        <f>IF($C337&lt;&gt;0,SUM($CK338:DB338),0)</f>
        <v>0</v>
      </c>
      <c r="DY337" s="952" t="str">
        <f t="shared" si="256"/>
        <v/>
      </c>
    </row>
    <row r="338" spans="1:129" ht="13.5" hidden="1" thickBot="1">
      <c r="A338" s="3" t="str">
        <f t="shared" si="257"/>
        <v/>
      </c>
      <c r="B338" s="805">
        <f>Dados_GLOBAL_Inicial!E338</f>
        <v>0</v>
      </c>
      <c r="C338" s="956">
        <f>IF(IFERROR(VALUE(Dados_GLOBAL_Inicial!F338),0)=0,0,Dados_GLOBAL_Inicial!F338)</f>
        <v>0</v>
      </c>
      <c r="D338" s="830">
        <f>Dados_GLOBAL_Inicial!G338</f>
        <v>0</v>
      </c>
      <c r="E338" s="830" t="str">
        <f>IF(IFERROR(VLOOKUP(F338,Cod_Gde_Itens!$A$1:$B$80,2,FALSE),0)&gt;549,IFERROR(VLOOKUP(F338,Cod_Gde_Itens!$A$1:$B$80,2,FALSE),0),IF(Dados_GLOBAL_Inicial!H338=0,"",Dados_GLOBAL_Inicial!H338))</f>
        <v/>
      </c>
      <c r="F338" s="823">
        <f>Dados_GLOBAL_Inicial!I338</f>
        <v>0</v>
      </c>
      <c r="G338" s="824">
        <f>Dados_GLOBAL_Inicial!J338</f>
        <v>0</v>
      </c>
      <c r="H338" s="454">
        <f>Dados_GLOBAL_Inicial!K338</f>
        <v>0</v>
      </c>
      <c r="I338" s="970">
        <f>SUM('MEDIÇÃO_OBJETO (1)'!I338)</f>
        <v>0</v>
      </c>
      <c r="J338" s="455">
        <f t="shared" si="222"/>
        <v>0</v>
      </c>
      <c r="K338" s="451">
        <f t="shared" si="223"/>
        <v>0</v>
      </c>
      <c r="L338" s="452">
        <f t="shared" si="224"/>
        <v>0</v>
      </c>
      <c r="M338" s="809">
        <f t="shared" si="225"/>
        <v>0</v>
      </c>
      <c r="N338" s="810">
        <f>IF(IFERROR(VALUE(Dados_GLOBAL_Inicial!L338),0)=0,0,Dados_GLOBAL_Inicial!L338)</f>
        <v>0</v>
      </c>
      <c r="O338" s="812">
        <f>SUM('MEDIÇÃO_OBJETO (1)'!O338)</f>
        <v>0</v>
      </c>
      <c r="P338" s="812">
        <f>SUM('MEDIÇÃO_OBJETO (1)'!P338)</f>
        <v>0</v>
      </c>
      <c r="Q338" s="813">
        <f t="shared" si="226"/>
        <v>0</v>
      </c>
      <c r="R338" s="951"/>
      <c r="S338" s="815">
        <f>SUM('MEDIÇÃO_OBJETO (1)'!S338)</f>
        <v>0</v>
      </c>
      <c r="T338" s="815">
        <f>SUM('MEDIÇÃO_OBJETO (1)'!T338)</f>
        <v>0</v>
      </c>
      <c r="V338" s="19"/>
      <c r="W338" s="978">
        <f t="shared" si="227"/>
        <v>0</v>
      </c>
      <c r="X338" s="816">
        <f t="shared" si="228"/>
        <v>0</v>
      </c>
      <c r="Y338" s="816">
        <f t="shared" si="229"/>
        <v>0</v>
      </c>
      <c r="Z338" s="817">
        <f t="shared" si="230"/>
        <v>0</v>
      </c>
      <c r="AB338" s="453">
        <f t="shared" si="253"/>
        <v>0</v>
      </c>
      <c r="AC338" s="14">
        <f t="shared" si="231"/>
        <v>0</v>
      </c>
      <c r="AD338" s="819"/>
      <c r="AE338" s="631">
        <f t="shared" si="254"/>
        <v>0</v>
      </c>
      <c r="AF338" s="818">
        <f>SUM('MEDIÇÃO_OBJETO (1)'!AG338)</f>
        <v>0</v>
      </c>
      <c r="AG338" s="541">
        <f>SUM('MEDIÇÃO_OBJETO (1)'!AH338)</f>
        <v>0</v>
      </c>
      <c r="AH338" s="541">
        <f>SUM('MEDIÇÃO_OBJETO (1)'!AI338)</f>
        <v>0</v>
      </c>
      <c r="AI338" s="541">
        <f>SUM('MEDIÇÃO_OBJETO (1)'!AJ338)</f>
        <v>0</v>
      </c>
      <c r="AJ338" s="541">
        <f>SUM('MEDIÇÃO_OBJETO (1)'!AK338)</f>
        <v>0</v>
      </c>
      <c r="AK338" s="541">
        <f>SUM('MEDIÇÃO_OBJETO (1)'!AL338)</f>
        <v>0</v>
      </c>
      <c r="AL338" s="541">
        <f>SUM('MEDIÇÃO_OBJETO (1)'!AM338)</f>
        <v>0</v>
      </c>
      <c r="AM338" s="541">
        <f>SUM('MEDIÇÃO_OBJETO (1)'!AN338)</f>
        <v>0</v>
      </c>
      <c r="AN338" s="541">
        <f>SUM('MEDIÇÃO_OBJETO (1)'!AO338)</f>
        <v>0</v>
      </c>
      <c r="AO338" s="541">
        <f>SUM('MEDIÇÃO_OBJETO (1)'!AP338)</f>
        <v>0</v>
      </c>
      <c r="AP338" s="541">
        <f>SUM('MEDIÇÃO_OBJETO (1)'!AQ338)</f>
        <v>0</v>
      </c>
      <c r="AQ338" s="541">
        <f>SUM('MEDIÇÃO_OBJETO (1)'!AR338)</f>
        <v>0</v>
      </c>
      <c r="AR338" s="541">
        <f>SUM('MEDIÇÃO_OBJETO (1)'!AS338)</f>
        <v>0</v>
      </c>
      <c r="AS338" s="541">
        <f>SUM('MEDIÇÃO_OBJETO (1)'!AT338)</f>
        <v>0</v>
      </c>
      <c r="AT338" s="541">
        <f>SUM('MEDIÇÃO_OBJETO (1)'!AU338)</f>
        <v>0</v>
      </c>
      <c r="AU338" s="541">
        <f>SUM('MEDIÇÃO_OBJETO (1)'!AV338)</f>
        <v>0</v>
      </c>
      <c r="AV338" s="541">
        <f>SUM('MEDIÇÃO_OBJETO (1)'!AW338)</f>
        <v>0</v>
      </c>
      <c r="AW338" s="541">
        <f>SUM('MEDIÇÃO_OBJETO (1)'!AX338)</f>
        <v>0</v>
      </c>
      <c r="AX338" s="977"/>
      <c r="BN338" s="992">
        <f t="shared" si="232"/>
        <v>0</v>
      </c>
      <c r="BO338" s="538">
        <f t="shared" si="255"/>
        <v>0</v>
      </c>
      <c r="BP338" s="987">
        <f>IF(RESUMO_GLOBAL!$X$53="a",ROUND(AF338*$N338,RESUMO_GLOBAL!$X$54),IF(RESUMO_GLOBAL!$X$53="t",TRUNC(AF338*$N338,RESUMO_GLOBAL!$X$54),AF338*$N338))</f>
        <v>0</v>
      </c>
      <c r="BQ338" s="987">
        <f>IF(RESUMO_GLOBAL!$X$53="a",ROUND(AG338*$N338,RESUMO_GLOBAL!$X$54),IF(RESUMO_GLOBAL!$X$53="t",TRUNC(AG338*$N338,RESUMO_GLOBAL!$X$54),AG338*$N338))</f>
        <v>0</v>
      </c>
      <c r="BR338" s="987">
        <f>IF(RESUMO_GLOBAL!$X$53="a",ROUND(AH338*$N338,RESUMO_GLOBAL!$X$54),IF(RESUMO_GLOBAL!$X$53="t",TRUNC(AH338*$N338,RESUMO_GLOBAL!$X$54),AH338*$N338))</f>
        <v>0</v>
      </c>
      <c r="BS338" s="987">
        <f>IF(RESUMO_GLOBAL!$X$53="a",ROUND(AI338*$N338,RESUMO_GLOBAL!$X$54),IF(RESUMO_GLOBAL!$X$53="t",TRUNC(AI338*$N338,RESUMO_GLOBAL!$X$54),AI338*$N338))</f>
        <v>0</v>
      </c>
      <c r="BT338" s="987">
        <f>IF(RESUMO_GLOBAL!$X$53="a",ROUND(AJ338*$N338,RESUMO_GLOBAL!$X$54),IF(RESUMO_GLOBAL!$X$53="t",TRUNC(AJ338*$N338,RESUMO_GLOBAL!$X$54),AJ338*$N338))</f>
        <v>0</v>
      </c>
      <c r="BU338" s="987">
        <f>IF(RESUMO_GLOBAL!$X$53="a",ROUND(AK338*$N338,RESUMO_GLOBAL!$X$54),IF(RESUMO_GLOBAL!$X$53="t",TRUNC(AK338*$N338,RESUMO_GLOBAL!$X$54),AK338*$N338))</f>
        <v>0</v>
      </c>
      <c r="BV338" s="987">
        <f>IF(RESUMO_GLOBAL!$X$53="a",ROUND(AL338*$N338,RESUMO_GLOBAL!$X$54),IF(RESUMO_GLOBAL!$X$53="t",TRUNC(AL338*$N338,RESUMO_GLOBAL!$X$54),AL338*$N338))</f>
        <v>0</v>
      </c>
      <c r="BW338" s="987">
        <f>IF(RESUMO_GLOBAL!$X$53="a",ROUND(AM338*$N338,RESUMO_GLOBAL!$X$54),IF(RESUMO_GLOBAL!$X$53="t",TRUNC(AM338*$N338,RESUMO_GLOBAL!$X$54),AM338*$N338))</f>
        <v>0</v>
      </c>
      <c r="BX338" s="987">
        <f>IF(RESUMO_GLOBAL!$X$53="a",ROUND(AN338*$N338,RESUMO_GLOBAL!$X$54),IF(RESUMO_GLOBAL!$X$53="t",TRUNC(AN338*$N338,RESUMO_GLOBAL!$X$54),AN338*$N338))</f>
        <v>0</v>
      </c>
      <c r="BY338" s="987">
        <f>IF(RESUMO_GLOBAL!$X$53="a",ROUND(AO338*$N338,RESUMO_GLOBAL!$X$54),IF(RESUMO_GLOBAL!$X$53="t",TRUNC(AO338*$N338,RESUMO_GLOBAL!$X$54),AO338*$N338))</f>
        <v>0</v>
      </c>
      <c r="BZ338" s="987">
        <f>IF(RESUMO_GLOBAL!$X$53="a",ROUND(AP338*$N338,RESUMO_GLOBAL!$X$54),IF(RESUMO_GLOBAL!$X$53="t",TRUNC(AP338*$N338,RESUMO_GLOBAL!$X$54),AP338*$N338))</f>
        <v>0</v>
      </c>
      <c r="CA338" s="987">
        <f>IF(RESUMO_GLOBAL!$X$53="a",ROUND(AQ338*$N338,RESUMO_GLOBAL!$X$54),IF(RESUMO_GLOBAL!$X$53="t",TRUNC(AQ338*$N338,RESUMO_GLOBAL!$X$54),AQ338*$N338))</f>
        <v>0</v>
      </c>
      <c r="CB338" s="987">
        <f>IF(RESUMO_GLOBAL!$X$53="a",ROUND(AR338*$N338,RESUMO_GLOBAL!$X$54),IF(RESUMO_GLOBAL!$X$53="t",TRUNC(AR338*$N338,RESUMO_GLOBAL!$X$54),AR338*$N338))</f>
        <v>0</v>
      </c>
      <c r="CC338" s="987">
        <f>IF(RESUMO_GLOBAL!$X$53="a",ROUND(AS338*$N338,RESUMO_GLOBAL!$X$54),IF(RESUMO_GLOBAL!$X$53="t",TRUNC(AS338*$N338,RESUMO_GLOBAL!$X$54),AS338*$N338))</f>
        <v>0</v>
      </c>
      <c r="CD338" s="987">
        <f>IF(RESUMO_GLOBAL!$X$53="a",ROUND(AT338*$N338,RESUMO_GLOBAL!$X$54),IF(RESUMO_GLOBAL!$X$53="t",TRUNC(AT338*$N338,RESUMO_GLOBAL!$X$54),AT338*$N338))</f>
        <v>0</v>
      </c>
      <c r="CE338" s="987">
        <f>IF(RESUMO_GLOBAL!$X$53="a",ROUND(AU338*$N338,RESUMO_GLOBAL!$X$54),IF(RESUMO_GLOBAL!$X$53="t",TRUNC(AU338*$N338,RESUMO_GLOBAL!$X$54),AU338*$N338))</f>
        <v>0</v>
      </c>
      <c r="CF338" s="987">
        <f>IF(RESUMO_GLOBAL!$X$53="a",ROUND(AV338*$N338,RESUMO_GLOBAL!$X$54),IF(RESUMO_GLOBAL!$X$53="t",TRUNC(AV338*$N338,RESUMO_GLOBAL!$X$54),AV338*$N338))</f>
        <v>0</v>
      </c>
      <c r="CG338" s="987">
        <f>IF(RESUMO_GLOBAL!$X$53="a",ROUND(AW338*$N338,RESUMO_GLOBAL!$X$54),IF(RESUMO_GLOBAL!$X$53="t",TRUNC(AW338*$N338,RESUMO_GLOBAL!$X$54),AW338*$N338))</f>
        <v>0</v>
      </c>
      <c r="CK338" s="59">
        <f t="shared" si="234"/>
        <v>0</v>
      </c>
      <c r="CL338" s="59">
        <f t="shared" si="235"/>
        <v>0</v>
      </c>
      <c r="CM338" s="59">
        <f t="shared" si="236"/>
        <v>0</v>
      </c>
      <c r="CN338" s="59">
        <f t="shared" si="237"/>
        <v>0</v>
      </c>
      <c r="CO338" s="59">
        <f t="shared" si="238"/>
        <v>0</v>
      </c>
      <c r="CP338" s="59">
        <f t="shared" si="239"/>
        <v>0</v>
      </c>
      <c r="CQ338" s="59">
        <f t="shared" si="240"/>
        <v>0</v>
      </c>
      <c r="CR338" s="59">
        <f t="shared" si="241"/>
        <v>0</v>
      </c>
      <c r="CS338" s="59">
        <f t="shared" si="242"/>
        <v>0</v>
      </c>
      <c r="CT338" s="59">
        <f t="shared" si="243"/>
        <v>0</v>
      </c>
      <c r="CU338" s="59">
        <f t="shared" si="244"/>
        <v>0</v>
      </c>
      <c r="CV338" s="59">
        <f t="shared" si="245"/>
        <v>0</v>
      </c>
      <c r="CW338" s="59">
        <f t="shared" si="246"/>
        <v>0</v>
      </c>
      <c r="CX338" s="59">
        <f t="shared" si="247"/>
        <v>0</v>
      </c>
      <c r="CY338" s="59">
        <f t="shared" si="248"/>
        <v>0</v>
      </c>
      <c r="CZ338" s="59">
        <f t="shared" si="249"/>
        <v>0</v>
      </c>
      <c r="DA338" s="59">
        <f t="shared" si="250"/>
        <v>0</v>
      </c>
      <c r="DB338" s="59">
        <f t="shared" si="251"/>
        <v>0</v>
      </c>
      <c r="DE338">
        <f t="shared" si="233"/>
        <v>333</v>
      </c>
      <c r="DF338" t="str">
        <f t="shared" si="252"/>
        <v/>
      </c>
      <c r="DG338" s="59">
        <f>IF($C338&lt;&gt;0,SUM($CK339:CK339),0)</f>
        <v>0</v>
      </c>
      <c r="DH338" s="59">
        <f>IF($C338&lt;&gt;0,SUM($CK339:CL339),0)</f>
        <v>0</v>
      </c>
      <c r="DI338" s="59">
        <f>IF($C338&lt;&gt;0,SUM($CK339:CM339),0)</f>
        <v>0</v>
      </c>
      <c r="DJ338" s="59">
        <f>IF($C338&lt;&gt;0,SUM($CK339:CN339),0)</f>
        <v>0</v>
      </c>
      <c r="DK338" s="59">
        <f>IF($C338&lt;&gt;0,SUM($CK339:CO339),0)</f>
        <v>0</v>
      </c>
      <c r="DL338" s="59">
        <f>IF($C338&lt;&gt;0,SUM($CK339:CP339),0)</f>
        <v>0</v>
      </c>
      <c r="DM338" s="59">
        <f>IF($C338&lt;&gt;0,SUM($CK339:CQ339),0)</f>
        <v>0</v>
      </c>
      <c r="DN338" s="59">
        <f>IF($C338&lt;&gt;0,SUM($CK339:CR339),0)</f>
        <v>0</v>
      </c>
      <c r="DO338" s="59">
        <f>IF($C338&lt;&gt;0,SUM($CK339:CS339),0)</f>
        <v>0</v>
      </c>
      <c r="DP338" s="59">
        <f>IF($C338&lt;&gt;0,SUM($CK339:CT339),0)</f>
        <v>0</v>
      </c>
      <c r="DQ338" s="59">
        <f>IF($C338&lt;&gt;0,SUM($CK339:CU339),0)</f>
        <v>0</v>
      </c>
      <c r="DR338" s="59">
        <f>IF($C338&lt;&gt;0,SUM($CK339:CV339),0)</f>
        <v>0</v>
      </c>
      <c r="DS338" s="59">
        <f>IF($C338&lt;&gt;0,SUM($CK339:CW339),0)</f>
        <v>0</v>
      </c>
      <c r="DT338" s="59">
        <f>IF($C338&lt;&gt;0,SUM($CK339:CX339),0)</f>
        <v>0</v>
      </c>
      <c r="DU338" s="59">
        <f>IF($C338&lt;&gt;0,SUM($CK339:CY339),0)</f>
        <v>0</v>
      </c>
      <c r="DV338" s="59">
        <f>IF($C338&lt;&gt;0,SUM($CK339:CZ339),0)</f>
        <v>0</v>
      </c>
      <c r="DW338" s="59">
        <f>IF($C338&lt;&gt;0,SUM($CK339:DA339),0)</f>
        <v>0</v>
      </c>
      <c r="DX338" s="59">
        <f>IF($C338&lt;&gt;0,SUM($CK339:DB339),0)</f>
        <v>0</v>
      </c>
      <c r="DY338" s="952" t="str">
        <f t="shared" si="256"/>
        <v/>
      </c>
    </row>
    <row r="339" spans="1:129" ht="13.5" hidden="1" thickBot="1">
      <c r="A339" s="3" t="str">
        <f t="shared" si="257"/>
        <v/>
      </c>
      <c r="B339" s="805">
        <f>Dados_GLOBAL_Inicial!E339</f>
        <v>0</v>
      </c>
      <c r="C339" s="956">
        <f>IF(IFERROR(VALUE(Dados_GLOBAL_Inicial!F339),0)=0,0,Dados_GLOBAL_Inicial!F339)</f>
        <v>0</v>
      </c>
      <c r="D339" s="830">
        <f>Dados_GLOBAL_Inicial!G339</f>
        <v>0</v>
      </c>
      <c r="E339" s="830" t="str">
        <f>IF(IFERROR(VLOOKUP(F339,Cod_Gde_Itens!$A$1:$B$80,2,FALSE),0)&gt;549,IFERROR(VLOOKUP(F339,Cod_Gde_Itens!$A$1:$B$80,2,FALSE),0),IF(Dados_GLOBAL_Inicial!H339=0,"",Dados_GLOBAL_Inicial!H339))</f>
        <v/>
      </c>
      <c r="F339" s="823">
        <f>Dados_GLOBAL_Inicial!I339</f>
        <v>0</v>
      </c>
      <c r="G339" s="824">
        <f>Dados_GLOBAL_Inicial!J339</f>
        <v>0</v>
      </c>
      <c r="H339" s="454">
        <f>Dados_GLOBAL_Inicial!K339</f>
        <v>0</v>
      </c>
      <c r="I339" s="970">
        <f>SUM('MEDIÇÃO_OBJETO (1)'!I339)</f>
        <v>0</v>
      </c>
      <c r="J339" s="455">
        <f t="shared" si="222"/>
        <v>0</v>
      </c>
      <c r="K339" s="451">
        <f t="shared" si="223"/>
        <v>0</v>
      </c>
      <c r="L339" s="452">
        <f t="shared" si="224"/>
        <v>0</v>
      </c>
      <c r="M339" s="809">
        <f t="shared" si="225"/>
        <v>0</v>
      </c>
      <c r="N339" s="810">
        <f>IF(IFERROR(VALUE(Dados_GLOBAL_Inicial!L339),0)=0,0,Dados_GLOBAL_Inicial!L339)</f>
        <v>0</v>
      </c>
      <c r="O339" s="812">
        <f>SUM('MEDIÇÃO_OBJETO (1)'!O339)</f>
        <v>0</v>
      </c>
      <c r="P339" s="812">
        <f>SUM('MEDIÇÃO_OBJETO (1)'!P339)</f>
        <v>0</v>
      </c>
      <c r="Q339" s="813">
        <f t="shared" si="226"/>
        <v>0</v>
      </c>
      <c r="R339" s="951"/>
      <c r="S339" s="815">
        <f>SUM('MEDIÇÃO_OBJETO (1)'!S339)</f>
        <v>0</v>
      </c>
      <c r="T339" s="815">
        <f>SUM('MEDIÇÃO_OBJETO (1)'!T339)</f>
        <v>0</v>
      </c>
      <c r="V339" s="19"/>
      <c r="W339" s="978">
        <f t="shared" si="227"/>
        <v>0</v>
      </c>
      <c r="X339" s="816">
        <f t="shared" si="228"/>
        <v>0</v>
      </c>
      <c r="Y339" s="816">
        <f t="shared" si="229"/>
        <v>0</v>
      </c>
      <c r="Z339" s="817">
        <f t="shared" si="230"/>
        <v>0</v>
      </c>
      <c r="AB339" s="453">
        <f t="shared" si="253"/>
        <v>0</v>
      </c>
      <c r="AC339" s="14">
        <f t="shared" si="231"/>
        <v>0</v>
      </c>
      <c r="AD339" s="819"/>
      <c r="AE339" s="631">
        <f t="shared" si="254"/>
        <v>0</v>
      </c>
      <c r="AF339" s="818">
        <f>SUM('MEDIÇÃO_OBJETO (1)'!AG339)</f>
        <v>0</v>
      </c>
      <c r="AG339" s="541">
        <f>SUM('MEDIÇÃO_OBJETO (1)'!AH339)</f>
        <v>0</v>
      </c>
      <c r="AH339" s="541">
        <f>SUM('MEDIÇÃO_OBJETO (1)'!AI339)</f>
        <v>0</v>
      </c>
      <c r="AI339" s="541">
        <f>SUM('MEDIÇÃO_OBJETO (1)'!AJ339)</f>
        <v>0</v>
      </c>
      <c r="AJ339" s="541">
        <f>SUM('MEDIÇÃO_OBJETO (1)'!AK339)</f>
        <v>0</v>
      </c>
      <c r="AK339" s="541">
        <f>SUM('MEDIÇÃO_OBJETO (1)'!AL339)</f>
        <v>0</v>
      </c>
      <c r="AL339" s="541">
        <f>SUM('MEDIÇÃO_OBJETO (1)'!AM339)</f>
        <v>0</v>
      </c>
      <c r="AM339" s="541">
        <f>SUM('MEDIÇÃO_OBJETO (1)'!AN339)</f>
        <v>0</v>
      </c>
      <c r="AN339" s="541">
        <f>SUM('MEDIÇÃO_OBJETO (1)'!AO339)</f>
        <v>0</v>
      </c>
      <c r="AO339" s="541">
        <f>SUM('MEDIÇÃO_OBJETO (1)'!AP339)</f>
        <v>0</v>
      </c>
      <c r="AP339" s="541">
        <f>SUM('MEDIÇÃO_OBJETO (1)'!AQ339)</f>
        <v>0</v>
      </c>
      <c r="AQ339" s="541">
        <f>SUM('MEDIÇÃO_OBJETO (1)'!AR339)</f>
        <v>0</v>
      </c>
      <c r="AR339" s="541">
        <f>SUM('MEDIÇÃO_OBJETO (1)'!AS339)</f>
        <v>0</v>
      </c>
      <c r="AS339" s="541">
        <f>SUM('MEDIÇÃO_OBJETO (1)'!AT339)</f>
        <v>0</v>
      </c>
      <c r="AT339" s="541">
        <f>SUM('MEDIÇÃO_OBJETO (1)'!AU339)</f>
        <v>0</v>
      </c>
      <c r="AU339" s="541">
        <f>SUM('MEDIÇÃO_OBJETO (1)'!AV339)</f>
        <v>0</v>
      </c>
      <c r="AV339" s="541">
        <f>SUM('MEDIÇÃO_OBJETO (1)'!AW339)</f>
        <v>0</v>
      </c>
      <c r="AW339" s="541">
        <f>SUM('MEDIÇÃO_OBJETO (1)'!AX339)</f>
        <v>0</v>
      </c>
      <c r="AX339" s="977"/>
      <c r="BN339" s="992">
        <f t="shared" si="232"/>
        <v>0</v>
      </c>
      <c r="BO339" s="538">
        <f t="shared" si="255"/>
        <v>0</v>
      </c>
      <c r="BP339" s="987">
        <f>IF(RESUMO_GLOBAL!$X$53="a",ROUND(AF339*$N339,RESUMO_GLOBAL!$X$54),IF(RESUMO_GLOBAL!$X$53="t",TRUNC(AF339*$N339,RESUMO_GLOBAL!$X$54),AF339*$N339))</f>
        <v>0</v>
      </c>
      <c r="BQ339" s="987">
        <f>IF(RESUMO_GLOBAL!$X$53="a",ROUND(AG339*$N339,RESUMO_GLOBAL!$X$54),IF(RESUMO_GLOBAL!$X$53="t",TRUNC(AG339*$N339,RESUMO_GLOBAL!$X$54),AG339*$N339))</f>
        <v>0</v>
      </c>
      <c r="BR339" s="987">
        <f>IF(RESUMO_GLOBAL!$X$53="a",ROUND(AH339*$N339,RESUMO_GLOBAL!$X$54),IF(RESUMO_GLOBAL!$X$53="t",TRUNC(AH339*$N339,RESUMO_GLOBAL!$X$54),AH339*$N339))</f>
        <v>0</v>
      </c>
      <c r="BS339" s="987">
        <f>IF(RESUMO_GLOBAL!$X$53="a",ROUND(AI339*$N339,RESUMO_GLOBAL!$X$54),IF(RESUMO_GLOBAL!$X$53="t",TRUNC(AI339*$N339,RESUMO_GLOBAL!$X$54),AI339*$N339))</f>
        <v>0</v>
      </c>
      <c r="BT339" s="987">
        <f>IF(RESUMO_GLOBAL!$X$53="a",ROUND(AJ339*$N339,RESUMO_GLOBAL!$X$54),IF(RESUMO_GLOBAL!$X$53="t",TRUNC(AJ339*$N339,RESUMO_GLOBAL!$X$54),AJ339*$N339))</f>
        <v>0</v>
      </c>
      <c r="BU339" s="987">
        <f>IF(RESUMO_GLOBAL!$X$53="a",ROUND(AK339*$N339,RESUMO_GLOBAL!$X$54),IF(RESUMO_GLOBAL!$X$53="t",TRUNC(AK339*$N339,RESUMO_GLOBAL!$X$54),AK339*$N339))</f>
        <v>0</v>
      </c>
      <c r="BV339" s="987">
        <f>IF(RESUMO_GLOBAL!$X$53="a",ROUND(AL339*$N339,RESUMO_GLOBAL!$X$54),IF(RESUMO_GLOBAL!$X$53="t",TRUNC(AL339*$N339,RESUMO_GLOBAL!$X$54),AL339*$N339))</f>
        <v>0</v>
      </c>
      <c r="BW339" s="987">
        <f>IF(RESUMO_GLOBAL!$X$53="a",ROUND(AM339*$N339,RESUMO_GLOBAL!$X$54),IF(RESUMO_GLOBAL!$X$53="t",TRUNC(AM339*$N339,RESUMO_GLOBAL!$X$54),AM339*$N339))</f>
        <v>0</v>
      </c>
      <c r="BX339" s="987">
        <f>IF(RESUMO_GLOBAL!$X$53="a",ROUND(AN339*$N339,RESUMO_GLOBAL!$X$54),IF(RESUMO_GLOBAL!$X$53="t",TRUNC(AN339*$N339,RESUMO_GLOBAL!$X$54),AN339*$N339))</f>
        <v>0</v>
      </c>
      <c r="BY339" s="987">
        <f>IF(RESUMO_GLOBAL!$X$53="a",ROUND(AO339*$N339,RESUMO_GLOBAL!$X$54),IF(RESUMO_GLOBAL!$X$53="t",TRUNC(AO339*$N339,RESUMO_GLOBAL!$X$54),AO339*$N339))</f>
        <v>0</v>
      </c>
      <c r="BZ339" s="987">
        <f>IF(RESUMO_GLOBAL!$X$53="a",ROUND(AP339*$N339,RESUMO_GLOBAL!$X$54),IF(RESUMO_GLOBAL!$X$53="t",TRUNC(AP339*$N339,RESUMO_GLOBAL!$X$54),AP339*$N339))</f>
        <v>0</v>
      </c>
      <c r="CA339" s="987">
        <f>IF(RESUMO_GLOBAL!$X$53="a",ROUND(AQ339*$N339,RESUMO_GLOBAL!$X$54),IF(RESUMO_GLOBAL!$X$53="t",TRUNC(AQ339*$N339,RESUMO_GLOBAL!$X$54),AQ339*$N339))</f>
        <v>0</v>
      </c>
      <c r="CB339" s="987">
        <f>IF(RESUMO_GLOBAL!$X$53="a",ROUND(AR339*$N339,RESUMO_GLOBAL!$X$54),IF(RESUMO_GLOBAL!$X$53="t",TRUNC(AR339*$N339,RESUMO_GLOBAL!$X$54),AR339*$N339))</f>
        <v>0</v>
      </c>
      <c r="CC339" s="987">
        <f>IF(RESUMO_GLOBAL!$X$53="a",ROUND(AS339*$N339,RESUMO_GLOBAL!$X$54),IF(RESUMO_GLOBAL!$X$53="t",TRUNC(AS339*$N339,RESUMO_GLOBAL!$X$54),AS339*$N339))</f>
        <v>0</v>
      </c>
      <c r="CD339" s="987">
        <f>IF(RESUMO_GLOBAL!$X$53="a",ROUND(AT339*$N339,RESUMO_GLOBAL!$X$54),IF(RESUMO_GLOBAL!$X$53="t",TRUNC(AT339*$N339,RESUMO_GLOBAL!$X$54),AT339*$N339))</f>
        <v>0</v>
      </c>
      <c r="CE339" s="987">
        <f>IF(RESUMO_GLOBAL!$X$53="a",ROUND(AU339*$N339,RESUMO_GLOBAL!$X$54),IF(RESUMO_GLOBAL!$X$53="t",TRUNC(AU339*$N339,RESUMO_GLOBAL!$X$54),AU339*$N339))</f>
        <v>0</v>
      </c>
      <c r="CF339" s="987">
        <f>IF(RESUMO_GLOBAL!$X$53="a",ROUND(AV339*$N339,RESUMO_GLOBAL!$X$54),IF(RESUMO_GLOBAL!$X$53="t",TRUNC(AV339*$N339,RESUMO_GLOBAL!$X$54),AV339*$N339))</f>
        <v>0</v>
      </c>
      <c r="CG339" s="987">
        <f>IF(RESUMO_GLOBAL!$X$53="a",ROUND(AW339*$N339,RESUMO_GLOBAL!$X$54),IF(RESUMO_GLOBAL!$X$53="t",TRUNC(AW339*$N339,RESUMO_GLOBAL!$X$54),AW339*$N339))</f>
        <v>0</v>
      </c>
      <c r="CK339" s="59">
        <f t="shared" si="234"/>
        <v>0</v>
      </c>
      <c r="CL339" s="59">
        <f t="shared" si="235"/>
        <v>0</v>
      </c>
      <c r="CM339" s="59">
        <f t="shared" si="236"/>
        <v>0</v>
      </c>
      <c r="CN339" s="59">
        <f t="shared" si="237"/>
        <v>0</v>
      </c>
      <c r="CO339" s="59">
        <f t="shared" si="238"/>
        <v>0</v>
      </c>
      <c r="CP339" s="59">
        <f t="shared" si="239"/>
        <v>0</v>
      </c>
      <c r="CQ339" s="59">
        <f t="shared" si="240"/>
        <v>0</v>
      </c>
      <c r="CR339" s="59">
        <f t="shared" si="241"/>
        <v>0</v>
      </c>
      <c r="CS339" s="59">
        <f t="shared" si="242"/>
        <v>0</v>
      </c>
      <c r="CT339" s="59">
        <f t="shared" si="243"/>
        <v>0</v>
      </c>
      <c r="CU339" s="59">
        <f t="shared" si="244"/>
        <v>0</v>
      </c>
      <c r="CV339" s="59">
        <f t="shared" si="245"/>
        <v>0</v>
      </c>
      <c r="CW339" s="59">
        <f t="shared" si="246"/>
        <v>0</v>
      </c>
      <c r="CX339" s="59">
        <f t="shared" si="247"/>
        <v>0</v>
      </c>
      <c r="CY339" s="59">
        <f t="shared" si="248"/>
        <v>0</v>
      </c>
      <c r="CZ339" s="59">
        <f t="shared" si="249"/>
        <v>0</v>
      </c>
      <c r="DA339" s="59">
        <f t="shared" si="250"/>
        <v>0</v>
      </c>
      <c r="DB339" s="59">
        <f t="shared" si="251"/>
        <v>0</v>
      </c>
      <c r="DE339">
        <f t="shared" si="233"/>
        <v>334</v>
      </c>
      <c r="DF339" t="str">
        <f t="shared" si="252"/>
        <v/>
      </c>
      <c r="DG339" s="59">
        <f>IF($C339&lt;&gt;0,SUM($CK340:CK340),0)</f>
        <v>0</v>
      </c>
      <c r="DH339" s="59">
        <f>IF($C339&lt;&gt;0,SUM($CK340:CL340),0)</f>
        <v>0</v>
      </c>
      <c r="DI339" s="59">
        <f>IF($C339&lt;&gt;0,SUM($CK340:CM340),0)</f>
        <v>0</v>
      </c>
      <c r="DJ339" s="59">
        <f>IF($C339&lt;&gt;0,SUM($CK340:CN340),0)</f>
        <v>0</v>
      </c>
      <c r="DK339" s="59">
        <f>IF($C339&lt;&gt;0,SUM($CK340:CO340),0)</f>
        <v>0</v>
      </c>
      <c r="DL339" s="59">
        <f>IF($C339&lt;&gt;0,SUM($CK340:CP340),0)</f>
        <v>0</v>
      </c>
      <c r="DM339" s="59">
        <f>IF($C339&lt;&gt;0,SUM($CK340:CQ340),0)</f>
        <v>0</v>
      </c>
      <c r="DN339" s="59">
        <f>IF($C339&lt;&gt;0,SUM($CK340:CR340),0)</f>
        <v>0</v>
      </c>
      <c r="DO339" s="59">
        <f>IF($C339&lt;&gt;0,SUM($CK340:CS340),0)</f>
        <v>0</v>
      </c>
      <c r="DP339" s="59">
        <f>IF($C339&lt;&gt;0,SUM($CK340:CT340),0)</f>
        <v>0</v>
      </c>
      <c r="DQ339" s="59">
        <f>IF($C339&lt;&gt;0,SUM($CK340:CU340),0)</f>
        <v>0</v>
      </c>
      <c r="DR339" s="59">
        <f>IF($C339&lt;&gt;0,SUM($CK340:CV340),0)</f>
        <v>0</v>
      </c>
      <c r="DS339" s="59">
        <f>IF($C339&lt;&gt;0,SUM($CK340:CW340),0)</f>
        <v>0</v>
      </c>
      <c r="DT339" s="59">
        <f>IF($C339&lt;&gt;0,SUM($CK340:CX340),0)</f>
        <v>0</v>
      </c>
      <c r="DU339" s="59">
        <f>IF($C339&lt;&gt;0,SUM($CK340:CY340),0)</f>
        <v>0</v>
      </c>
      <c r="DV339" s="59">
        <f>IF($C339&lt;&gt;0,SUM($CK340:CZ340),0)</f>
        <v>0</v>
      </c>
      <c r="DW339" s="59">
        <f>IF($C339&lt;&gt;0,SUM($CK340:DA340),0)</f>
        <v>0</v>
      </c>
      <c r="DX339" s="59">
        <f>IF($C339&lt;&gt;0,SUM($CK340:DB340),0)</f>
        <v>0</v>
      </c>
      <c r="DY339" s="952" t="str">
        <f t="shared" si="256"/>
        <v/>
      </c>
    </row>
    <row r="340" spans="1:129" ht="13.5" hidden="1" thickBot="1">
      <c r="A340" s="3" t="str">
        <f t="shared" si="257"/>
        <v/>
      </c>
      <c r="B340" s="805">
        <f>Dados_GLOBAL_Inicial!E340</f>
        <v>0</v>
      </c>
      <c r="C340" s="956">
        <f>IF(IFERROR(VALUE(Dados_GLOBAL_Inicial!F340),0)=0,0,Dados_GLOBAL_Inicial!F340)</f>
        <v>0</v>
      </c>
      <c r="D340" s="830">
        <f>Dados_GLOBAL_Inicial!G340</f>
        <v>0</v>
      </c>
      <c r="E340" s="830" t="str">
        <f>IF(IFERROR(VLOOKUP(F340,Cod_Gde_Itens!$A$1:$B$80,2,FALSE),0)&gt;549,IFERROR(VLOOKUP(F340,Cod_Gde_Itens!$A$1:$B$80,2,FALSE),0),IF(Dados_GLOBAL_Inicial!H340=0,"",Dados_GLOBAL_Inicial!H340))</f>
        <v/>
      </c>
      <c r="F340" s="823">
        <f>Dados_GLOBAL_Inicial!I340</f>
        <v>0</v>
      </c>
      <c r="G340" s="824">
        <f>Dados_GLOBAL_Inicial!J340</f>
        <v>0</v>
      </c>
      <c r="H340" s="454">
        <f>Dados_GLOBAL_Inicial!K340</f>
        <v>0</v>
      </c>
      <c r="I340" s="970">
        <f>SUM('MEDIÇÃO_OBJETO (1)'!I340)</f>
        <v>0</v>
      </c>
      <c r="J340" s="455">
        <f t="shared" si="222"/>
        <v>0</v>
      </c>
      <c r="K340" s="451">
        <f t="shared" si="223"/>
        <v>0</v>
      </c>
      <c r="L340" s="452">
        <f t="shared" si="224"/>
        <v>0</v>
      </c>
      <c r="M340" s="809">
        <f t="shared" si="225"/>
        <v>0</v>
      </c>
      <c r="N340" s="810">
        <f>IF(IFERROR(VALUE(Dados_GLOBAL_Inicial!L340),0)=0,0,Dados_GLOBAL_Inicial!L340)</f>
        <v>0</v>
      </c>
      <c r="O340" s="812">
        <f>SUM('MEDIÇÃO_OBJETO (1)'!O340)</f>
        <v>0</v>
      </c>
      <c r="P340" s="812">
        <f>SUM('MEDIÇÃO_OBJETO (1)'!P340)</f>
        <v>0</v>
      </c>
      <c r="Q340" s="813">
        <f t="shared" si="226"/>
        <v>0</v>
      </c>
      <c r="R340" s="951"/>
      <c r="S340" s="815">
        <f>SUM('MEDIÇÃO_OBJETO (1)'!S340)</f>
        <v>0</v>
      </c>
      <c r="T340" s="815">
        <f>SUM('MEDIÇÃO_OBJETO (1)'!T340)</f>
        <v>0</v>
      </c>
      <c r="V340" s="19"/>
      <c r="W340" s="978">
        <f t="shared" si="227"/>
        <v>0</v>
      </c>
      <c r="X340" s="816">
        <f t="shared" si="228"/>
        <v>0</v>
      </c>
      <c r="Y340" s="816">
        <f t="shared" si="229"/>
        <v>0</v>
      </c>
      <c r="Z340" s="817">
        <f t="shared" si="230"/>
        <v>0</v>
      </c>
      <c r="AB340" s="453">
        <f t="shared" si="253"/>
        <v>0</v>
      </c>
      <c r="AC340" s="14">
        <f t="shared" si="231"/>
        <v>0</v>
      </c>
      <c r="AD340" s="819"/>
      <c r="AE340" s="631">
        <f t="shared" si="254"/>
        <v>0</v>
      </c>
      <c r="AF340" s="818">
        <f>SUM('MEDIÇÃO_OBJETO (1)'!AG340)</f>
        <v>0</v>
      </c>
      <c r="AG340" s="541">
        <f>SUM('MEDIÇÃO_OBJETO (1)'!AH340)</f>
        <v>0</v>
      </c>
      <c r="AH340" s="541">
        <f>SUM('MEDIÇÃO_OBJETO (1)'!AI340)</f>
        <v>0</v>
      </c>
      <c r="AI340" s="541">
        <f>SUM('MEDIÇÃO_OBJETO (1)'!AJ340)</f>
        <v>0</v>
      </c>
      <c r="AJ340" s="541">
        <f>SUM('MEDIÇÃO_OBJETO (1)'!AK340)</f>
        <v>0</v>
      </c>
      <c r="AK340" s="541">
        <f>SUM('MEDIÇÃO_OBJETO (1)'!AL340)</f>
        <v>0</v>
      </c>
      <c r="AL340" s="541">
        <f>SUM('MEDIÇÃO_OBJETO (1)'!AM340)</f>
        <v>0</v>
      </c>
      <c r="AM340" s="541">
        <f>SUM('MEDIÇÃO_OBJETO (1)'!AN340)</f>
        <v>0</v>
      </c>
      <c r="AN340" s="541">
        <f>SUM('MEDIÇÃO_OBJETO (1)'!AO340)</f>
        <v>0</v>
      </c>
      <c r="AO340" s="541">
        <f>SUM('MEDIÇÃO_OBJETO (1)'!AP340)</f>
        <v>0</v>
      </c>
      <c r="AP340" s="541">
        <f>SUM('MEDIÇÃO_OBJETO (1)'!AQ340)</f>
        <v>0</v>
      </c>
      <c r="AQ340" s="541">
        <f>SUM('MEDIÇÃO_OBJETO (1)'!AR340)</f>
        <v>0</v>
      </c>
      <c r="AR340" s="541">
        <f>SUM('MEDIÇÃO_OBJETO (1)'!AS340)</f>
        <v>0</v>
      </c>
      <c r="AS340" s="541">
        <f>SUM('MEDIÇÃO_OBJETO (1)'!AT340)</f>
        <v>0</v>
      </c>
      <c r="AT340" s="541">
        <f>SUM('MEDIÇÃO_OBJETO (1)'!AU340)</f>
        <v>0</v>
      </c>
      <c r="AU340" s="541">
        <f>SUM('MEDIÇÃO_OBJETO (1)'!AV340)</f>
        <v>0</v>
      </c>
      <c r="AV340" s="541">
        <f>SUM('MEDIÇÃO_OBJETO (1)'!AW340)</f>
        <v>0</v>
      </c>
      <c r="AW340" s="541">
        <f>SUM('MEDIÇÃO_OBJETO (1)'!AX340)</f>
        <v>0</v>
      </c>
      <c r="AX340" s="977"/>
      <c r="BN340" s="992">
        <f t="shared" si="232"/>
        <v>0</v>
      </c>
      <c r="BO340" s="538">
        <f t="shared" si="255"/>
        <v>0</v>
      </c>
      <c r="BP340" s="987">
        <f>IF(RESUMO_GLOBAL!$X$53="a",ROUND(AF340*$N340,RESUMO_GLOBAL!$X$54),IF(RESUMO_GLOBAL!$X$53="t",TRUNC(AF340*$N340,RESUMO_GLOBAL!$X$54),AF340*$N340))</f>
        <v>0</v>
      </c>
      <c r="BQ340" s="987">
        <f>IF(RESUMO_GLOBAL!$X$53="a",ROUND(AG340*$N340,RESUMO_GLOBAL!$X$54),IF(RESUMO_GLOBAL!$X$53="t",TRUNC(AG340*$N340,RESUMO_GLOBAL!$X$54),AG340*$N340))</f>
        <v>0</v>
      </c>
      <c r="BR340" s="987">
        <f>IF(RESUMO_GLOBAL!$X$53="a",ROUND(AH340*$N340,RESUMO_GLOBAL!$X$54),IF(RESUMO_GLOBAL!$X$53="t",TRUNC(AH340*$N340,RESUMO_GLOBAL!$X$54),AH340*$N340))</f>
        <v>0</v>
      </c>
      <c r="BS340" s="987">
        <f>IF(RESUMO_GLOBAL!$X$53="a",ROUND(AI340*$N340,RESUMO_GLOBAL!$X$54),IF(RESUMO_GLOBAL!$X$53="t",TRUNC(AI340*$N340,RESUMO_GLOBAL!$X$54),AI340*$N340))</f>
        <v>0</v>
      </c>
      <c r="BT340" s="987">
        <f>IF(RESUMO_GLOBAL!$X$53="a",ROUND(AJ340*$N340,RESUMO_GLOBAL!$X$54),IF(RESUMO_GLOBAL!$X$53="t",TRUNC(AJ340*$N340,RESUMO_GLOBAL!$X$54),AJ340*$N340))</f>
        <v>0</v>
      </c>
      <c r="BU340" s="987">
        <f>IF(RESUMO_GLOBAL!$X$53="a",ROUND(AK340*$N340,RESUMO_GLOBAL!$X$54),IF(RESUMO_GLOBAL!$X$53="t",TRUNC(AK340*$N340,RESUMO_GLOBAL!$X$54),AK340*$N340))</f>
        <v>0</v>
      </c>
      <c r="BV340" s="987">
        <f>IF(RESUMO_GLOBAL!$X$53="a",ROUND(AL340*$N340,RESUMO_GLOBAL!$X$54),IF(RESUMO_GLOBAL!$X$53="t",TRUNC(AL340*$N340,RESUMO_GLOBAL!$X$54),AL340*$N340))</f>
        <v>0</v>
      </c>
      <c r="BW340" s="987">
        <f>IF(RESUMO_GLOBAL!$X$53="a",ROUND(AM340*$N340,RESUMO_GLOBAL!$X$54),IF(RESUMO_GLOBAL!$X$53="t",TRUNC(AM340*$N340,RESUMO_GLOBAL!$X$54),AM340*$N340))</f>
        <v>0</v>
      </c>
      <c r="BX340" s="987">
        <f>IF(RESUMO_GLOBAL!$X$53="a",ROUND(AN340*$N340,RESUMO_GLOBAL!$X$54),IF(RESUMO_GLOBAL!$X$53="t",TRUNC(AN340*$N340,RESUMO_GLOBAL!$X$54),AN340*$N340))</f>
        <v>0</v>
      </c>
      <c r="BY340" s="987">
        <f>IF(RESUMO_GLOBAL!$X$53="a",ROUND(AO340*$N340,RESUMO_GLOBAL!$X$54),IF(RESUMO_GLOBAL!$X$53="t",TRUNC(AO340*$N340,RESUMO_GLOBAL!$X$54),AO340*$N340))</f>
        <v>0</v>
      </c>
      <c r="BZ340" s="987">
        <f>IF(RESUMO_GLOBAL!$X$53="a",ROUND(AP340*$N340,RESUMO_GLOBAL!$X$54),IF(RESUMO_GLOBAL!$X$53="t",TRUNC(AP340*$N340,RESUMO_GLOBAL!$X$54),AP340*$N340))</f>
        <v>0</v>
      </c>
      <c r="CA340" s="987">
        <f>IF(RESUMO_GLOBAL!$X$53="a",ROUND(AQ340*$N340,RESUMO_GLOBAL!$X$54),IF(RESUMO_GLOBAL!$X$53="t",TRUNC(AQ340*$N340,RESUMO_GLOBAL!$X$54),AQ340*$N340))</f>
        <v>0</v>
      </c>
      <c r="CB340" s="987">
        <f>IF(RESUMO_GLOBAL!$X$53="a",ROUND(AR340*$N340,RESUMO_GLOBAL!$X$54),IF(RESUMO_GLOBAL!$X$53="t",TRUNC(AR340*$N340,RESUMO_GLOBAL!$X$54),AR340*$N340))</f>
        <v>0</v>
      </c>
      <c r="CC340" s="987">
        <f>IF(RESUMO_GLOBAL!$X$53="a",ROUND(AS340*$N340,RESUMO_GLOBAL!$X$54),IF(RESUMO_GLOBAL!$X$53="t",TRUNC(AS340*$N340,RESUMO_GLOBAL!$X$54),AS340*$N340))</f>
        <v>0</v>
      </c>
      <c r="CD340" s="987">
        <f>IF(RESUMO_GLOBAL!$X$53="a",ROUND(AT340*$N340,RESUMO_GLOBAL!$X$54),IF(RESUMO_GLOBAL!$X$53="t",TRUNC(AT340*$N340,RESUMO_GLOBAL!$X$54),AT340*$N340))</f>
        <v>0</v>
      </c>
      <c r="CE340" s="987">
        <f>IF(RESUMO_GLOBAL!$X$53="a",ROUND(AU340*$N340,RESUMO_GLOBAL!$X$54),IF(RESUMO_GLOBAL!$X$53="t",TRUNC(AU340*$N340,RESUMO_GLOBAL!$X$54),AU340*$N340))</f>
        <v>0</v>
      </c>
      <c r="CF340" s="987">
        <f>IF(RESUMO_GLOBAL!$X$53="a",ROUND(AV340*$N340,RESUMO_GLOBAL!$X$54),IF(RESUMO_GLOBAL!$X$53="t",TRUNC(AV340*$N340,RESUMO_GLOBAL!$X$54),AV340*$N340))</f>
        <v>0</v>
      </c>
      <c r="CG340" s="987">
        <f>IF(RESUMO_GLOBAL!$X$53="a",ROUND(AW340*$N340,RESUMO_GLOBAL!$X$54),IF(RESUMO_GLOBAL!$X$53="t",TRUNC(AW340*$N340,RESUMO_GLOBAL!$X$54),AW340*$N340))</f>
        <v>0</v>
      </c>
      <c r="CK340" s="59">
        <f t="shared" si="234"/>
        <v>0</v>
      </c>
      <c r="CL340" s="59">
        <f t="shared" si="235"/>
        <v>0</v>
      </c>
      <c r="CM340" s="59">
        <f t="shared" si="236"/>
        <v>0</v>
      </c>
      <c r="CN340" s="59">
        <f t="shared" si="237"/>
        <v>0</v>
      </c>
      <c r="CO340" s="59">
        <f t="shared" si="238"/>
        <v>0</v>
      </c>
      <c r="CP340" s="59">
        <f t="shared" si="239"/>
        <v>0</v>
      </c>
      <c r="CQ340" s="59">
        <f t="shared" si="240"/>
        <v>0</v>
      </c>
      <c r="CR340" s="59">
        <f t="shared" si="241"/>
        <v>0</v>
      </c>
      <c r="CS340" s="59">
        <f t="shared" si="242"/>
        <v>0</v>
      </c>
      <c r="CT340" s="59">
        <f t="shared" si="243"/>
        <v>0</v>
      </c>
      <c r="CU340" s="59">
        <f t="shared" si="244"/>
        <v>0</v>
      </c>
      <c r="CV340" s="59">
        <f t="shared" si="245"/>
        <v>0</v>
      </c>
      <c r="CW340" s="59">
        <f t="shared" si="246"/>
        <v>0</v>
      </c>
      <c r="CX340" s="59">
        <f t="shared" si="247"/>
        <v>0</v>
      </c>
      <c r="CY340" s="59">
        <f t="shared" si="248"/>
        <v>0</v>
      </c>
      <c r="CZ340" s="59">
        <f t="shared" si="249"/>
        <v>0</v>
      </c>
      <c r="DA340" s="59">
        <f t="shared" si="250"/>
        <v>0</v>
      </c>
      <c r="DB340" s="59">
        <f t="shared" si="251"/>
        <v>0</v>
      </c>
      <c r="DE340">
        <f t="shared" si="233"/>
        <v>335</v>
      </c>
      <c r="DF340" t="str">
        <f t="shared" si="252"/>
        <v/>
      </c>
      <c r="DG340" s="59">
        <f>IF($C340&lt;&gt;0,SUM($CK341:CK341),0)</f>
        <v>0</v>
      </c>
      <c r="DH340" s="59">
        <f>IF($C340&lt;&gt;0,SUM($CK341:CL341),0)</f>
        <v>0</v>
      </c>
      <c r="DI340" s="59">
        <f>IF($C340&lt;&gt;0,SUM($CK341:CM341),0)</f>
        <v>0</v>
      </c>
      <c r="DJ340" s="59">
        <f>IF($C340&lt;&gt;0,SUM($CK341:CN341),0)</f>
        <v>0</v>
      </c>
      <c r="DK340" s="59">
        <f>IF($C340&lt;&gt;0,SUM($CK341:CO341),0)</f>
        <v>0</v>
      </c>
      <c r="DL340" s="59">
        <f>IF($C340&lt;&gt;0,SUM($CK341:CP341),0)</f>
        <v>0</v>
      </c>
      <c r="DM340" s="59">
        <f>IF($C340&lt;&gt;0,SUM($CK341:CQ341),0)</f>
        <v>0</v>
      </c>
      <c r="DN340" s="59">
        <f>IF($C340&lt;&gt;0,SUM($CK341:CR341),0)</f>
        <v>0</v>
      </c>
      <c r="DO340" s="59">
        <f>IF($C340&lt;&gt;0,SUM($CK341:CS341),0)</f>
        <v>0</v>
      </c>
      <c r="DP340" s="59">
        <f>IF($C340&lt;&gt;0,SUM($CK341:CT341),0)</f>
        <v>0</v>
      </c>
      <c r="DQ340" s="59">
        <f>IF($C340&lt;&gt;0,SUM($CK341:CU341),0)</f>
        <v>0</v>
      </c>
      <c r="DR340" s="59">
        <f>IF($C340&lt;&gt;0,SUM($CK341:CV341),0)</f>
        <v>0</v>
      </c>
      <c r="DS340" s="59">
        <f>IF($C340&lt;&gt;0,SUM($CK341:CW341),0)</f>
        <v>0</v>
      </c>
      <c r="DT340" s="59">
        <f>IF($C340&lt;&gt;0,SUM($CK341:CX341),0)</f>
        <v>0</v>
      </c>
      <c r="DU340" s="59">
        <f>IF($C340&lt;&gt;0,SUM($CK341:CY341),0)</f>
        <v>0</v>
      </c>
      <c r="DV340" s="59">
        <f>IF($C340&lt;&gt;0,SUM($CK341:CZ341),0)</f>
        <v>0</v>
      </c>
      <c r="DW340" s="59">
        <f>IF($C340&lt;&gt;0,SUM($CK341:DA341),0)</f>
        <v>0</v>
      </c>
      <c r="DX340" s="59">
        <f>IF($C340&lt;&gt;0,SUM($CK341:DB341),0)</f>
        <v>0</v>
      </c>
      <c r="DY340" s="952" t="str">
        <f t="shared" si="256"/>
        <v/>
      </c>
    </row>
    <row r="341" spans="1:129" ht="13.5" hidden="1" thickBot="1">
      <c r="A341" s="3" t="str">
        <f t="shared" si="257"/>
        <v/>
      </c>
      <c r="B341" s="805">
        <f>Dados_GLOBAL_Inicial!E341</f>
        <v>0</v>
      </c>
      <c r="C341" s="956">
        <f>IF(IFERROR(VALUE(Dados_GLOBAL_Inicial!F341),0)=0,0,Dados_GLOBAL_Inicial!F341)</f>
        <v>0</v>
      </c>
      <c r="D341" s="830">
        <f>Dados_GLOBAL_Inicial!G341</f>
        <v>0</v>
      </c>
      <c r="E341" s="830" t="str">
        <f>IF(IFERROR(VLOOKUP(F341,Cod_Gde_Itens!$A$1:$B$80,2,FALSE),0)&gt;549,IFERROR(VLOOKUP(F341,Cod_Gde_Itens!$A$1:$B$80,2,FALSE),0),IF(Dados_GLOBAL_Inicial!H341=0,"",Dados_GLOBAL_Inicial!H341))</f>
        <v/>
      </c>
      <c r="F341" s="823">
        <f>Dados_GLOBAL_Inicial!I341</f>
        <v>0</v>
      </c>
      <c r="G341" s="824">
        <f>Dados_GLOBAL_Inicial!J341</f>
        <v>0</v>
      </c>
      <c r="H341" s="454">
        <f>Dados_GLOBAL_Inicial!K341</f>
        <v>0</v>
      </c>
      <c r="I341" s="970">
        <f>SUM('MEDIÇÃO_OBJETO (1)'!I341)</f>
        <v>0</v>
      </c>
      <c r="J341" s="455">
        <f t="shared" si="222"/>
        <v>0</v>
      </c>
      <c r="K341" s="451">
        <f t="shared" si="223"/>
        <v>0</v>
      </c>
      <c r="L341" s="452">
        <f t="shared" si="224"/>
        <v>0</v>
      </c>
      <c r="M341" s="809">
        <f t="shared" si="225"/>
        <v>0</v>
      </c>
      <c r="N341" s="810">
        <f>IF(IFERROR(VALUE(Dados_GLOBAL_Inicial!L341),0)=0,0,Dados_GLOBAL_Inicial!L341)</f>
        <v>0</v>
      </c>
      <c r="O341" s="812">
        <f>SUM('MEDIÇÃO_OBJETO (1)'!O341)</f>
        <v>0</v>
      </c>
      <c r="P341" s="812">
        <f>SUM('MEDIÇÃO_OBJETO (1)'!P341)</f>
        <v>0</v>
      </c>
      <c r="Q341" s="813">
        <f t="shared" si="226"/>
        <v>0</v>
      </c>
      <c r="R341" s="951"/>
      <c r="S341" s="815">
        <f>SUM('MEDIÇÃO_OBJETO (1)'!S341)</f>
        <v>0</v>
      </c>
      <c r="T341" s="815">
        <f>SUM('MEDIÇÃO_OBJETO (1)'!T341)</f>
        <v>0</v>
      </c>
      <c r="V341" s="19"/>
      <c r="W341" s="978">
        <f t="shared" si="227"/>
        <v>0</v>
      </c>
      <c r="X341" s="816">
        <f t="shared" si="228"/>
        <v>0</v>
      </c>
      <c r="Y341" s="816">
        <f t="shared" si="229"/>
        <v>0</v>
      </c>
      <c r="Z341" s="817">
        <f t="shared" si="230"/>
        <v>0</v>
      </c>
      <c r="AB341" s="453">
        <f t="shared" si="253"/>
        <v>0</v>
      </c>
      <c r="AC341" s="14">
        <f t="shared" si="231"/>
        <v>0</v>
      </c>
      <c r="AD341" s="819"/>
      <c r="AE341" s="631">
        <f t="shared" si="254"/>
        <v>0</v>
      </c>
      <c r="AF341" s="818">
        <f>SUM('MEDIÇÃO_OBJETO (1)'!AG341)</f>
        <v>0</v>
      </c>
      <c r="AG341" s="541">
        <f>SUM('MEDIÇÃO_OBJETO (1)'!AH341)</f>
        <v>0</v>
      </c>
      <c r="AH341" s="541">
        <f>SUM('MEDIÇÃO_OBJETO (1)'!AI341)</f>
        <v>0</v>
      </c>
      <c r="AI341" s="541">
        <f>SUM('MEDIÇÃO_OBJETO (1)'!AJ341)</f>
        <v>0</v>
      </c>
      <c r="AJ341" s="541">
        <f>SUM('MEDIÇÃO_OBJETO (1)'!AK341)</f>
        <v>0</v>
      </c>
      <c r="AK341" s="541">
        <f>SUM('MEDIÇÃO_OBJETO (1)'!AL341)</f>
        <v>0</v>
      </c>
      <c r="AL341" s="541">
        <f>SUM('MEDIÇÃO_OBJETO (1)'!AM341)</f>
        <v>0</v>
      </c>
      <c r="AM341" s="541">
        <f>SUM('MEDIÇÃO_OBJETO (1)'!AN341)</f>
        <v>0</v>
      </c>
      <c r="AN341" s="541">
        <f>SUM('MEDIÇÃO_OBJETO (1)'!AO341)</f>
        <v>0</v>
      </c>
      <c r="AO341" s="541">
        <f>SUM('MEDIÇÃO_OBJETO (1)'!AP341)</f>
        <v>0</v>
      </c>
      <c r="AP341" s="541">
        <f>SUM('MEDIÇÃO_OBJETO (1)'!AQ341)</f>
        <v>0</v>
      </c>
      <c r="AQ341" s="541">
        <f>SUM('MEDIÇÃO_OBJETO (1)'!AR341)</f>
        <v>0</v>
      </c>
      <c r="AR341" s="541">
        <f>SUM('MEDIÇÃO_OBJETO (1)'!AS341)</f>
        <v>0</v>
      </c>
      <c r="AS341" s="541">
        <f>SUM('MEDIÇÃO_OBJETO (1)'!AT341)</f>
        <v>0</v>
      </c>
      <c r="AT341" s="541">
        <f>SUM('MEDIÇÃO_OBJETO (1)'!AU341)</f>
        <v>0</v>
      </c>
      <c r="AU341" s="541">
        <f>SUM('MEDIÇÃO_OBJETO (1)'!AV341)</f>
        <v>0</v>
      </c>
      <c r="AV341" s="541">
        <f>SUM('MEDIÇÃO_OBJETO (1)'!AW341)</f>
        <v>0</v>
      </c>
      <c r="AW341" s="541">
        <f>SUM('MEDIÇÃO_OBJETO (1)'!AX341)</f>
        <v>0</v>
      </c>
      <c r="AX341" s="977"/>
      <c r="BN341" s="992">
        <f t="shared" si="232"/>
        <v>0</v>
      </c>
      <c r="BO341" s="538">
        <f t="shared" si="255"/>
        <v>0</v>
      </c>
      <c r="BP341" s="987">
        <f>IF(RESUMO_GLOBAL!$X$53="a",ROUND(AF341*$N341,RESUMO_GLOBAL!$X$54),IF(RESUMO_GLOBAL!$X$53="t",TRUNC(AF341*$N341,RESUMO_GLOBAL!$X$54),AF341*$N341))</f>
        <v>0</v>
      </c>
      <c r="BQ341" s="987">
        <f>IF(RESUMO_GLOBAL!$X$53="a",ROUND(AG341*$N341,RESUMO_GLOBAL!$X$54),IF(RESUMO_GLOBAL!$X$53="t",TRUNC(AG341*$N341,RESUMO_GLOBAL!$X$54),AG341*$N341))</f>
        <v>0</v>
      </c>
      <c r="BR341" s="987">
        <f>IF(RESUMO_GLOBAL!$X$53="a",ROUND(AH341*$N341,RESUMO_GLOBAL!$X$54),IF(RESUMO_GLOBAL!$X$53="t",TRUNC(AH341*$N341,RESUMO_GLOBAL!$X$54),AH341*$N341))</f>
        <v>0</v>
      </c>
      <c r="BS341" s="987">
        <f>IF(RESUMO_GLOBAL!$X$53="a",ROUND(AI341*$N341,RESUMO_GLOBAL!$X$54),IF(RESUMO_GLOBAL!$X$53="t",TRUNC(AI341*$N341,RESUMO_GLOBAL!$X$54),AI341*$N341))</f>
        <v>0</v>
      </c>
      <c r="BT341" s="987">
        <f>IF(RESUMO_GLOBAL!$X$53="a",ROUND(AJ341*$N341,RESUMO_GLOBAL!$X$54),IF(RESUMO_GLOBAL!$X$53="t",TRUNC(AJ341*$N341,RESUMO_GLOBAL!$X$54),AJ341*$N341))</f>
        <v>0</v>
      </c>
      <c r="BU341" s="987">
        <f>IF(RESUMO_GLOBAL!$X$53="a",ROUND(AK341*$N341,RESUMO_GLOBAL!$X$54),IF(RESUMO_GLOBAL!$X$53="t",TRUNC(AK341*$N341,RESUMO_GLOBAL!$X$54),AK341*$N341))</f>
        <v>0</v>
      </c>
      <c r="BV341" s="987">
        <f>IF(RESUMO_GLOBAL!$X$53="a",ROUND(AL341*$N341,RESUMO_GLOBAL!$X$54),IF(RESUMO_GLOBAL!$X$53="t",TRUNC(AL341*$N341,RESUMO_GLOBAL!$X$54),AL341*$N341))</f>
        <v>0</v>
      </c>
      <c r="BW341" s="987">
        <f>IF(RESUMO_GLOBAL!$X$53="a",ROUND(AM341*$N341,RESUMO_GLOBAL!$X$54),IF(RESUMO_GLOBAL!$X$53="t",TRUNC(AM341*$N341,RESUMO_GLOBAL!$X$54),AM341*$N341))</f>
        <v>0</v>
      </c>
      <c r="BX341" s="987">
        <f>IF(RESUMO_GLOBAL!$X$53="a",ROUND(AN341*$N341,RESUMO_GLOBAL!$X$54),IF(RESUMO_GLOBAL!$X$53="t",TRUNC(AN341*$N341,RESUMO_GLOBAL!$X$54),AN341*$N341))</f>
        <v>0</v>
      </c>
      <c r="BY341" s="987">
        <f>IF(RESUMO_GLOBAL!$X$53="a",ROUND(AO341*$N341,RESUMO_GLOBAL!$X$54),IF(RESUMO_GLOBAL!$X$53="t",TRUNC(AO341*$N341,RESUMO_GLOBAL!$X$54),AO341*$N341))</f>
        <v>0</v>
      </c>
      <c r="BZ341" s="987">
        <f>IF(RESUMO_GLOBAL!$X$53="a",ROUND(AP341*$N341,RESUMO_GLOBAL!$X$54),IF(RESUMO_GLOBAL!$X$53="t",TRUNC(AP341*$N341,RESUMO_GLOBAL!$X$54),AP341*$N341))</f>
        <v>0</v>
      </c>
      <c r="CA341" s="987">
        <f>IF(RESUMO_GLOBAL!$X$53="a",ROUND(AQ341*$N341,RESUMO_GLOBAL!$X$54),IF(RESUMO_GLOBAL!$X$53="t",TRUNC(AQ341*$N341,RESUMO_GLOBAL!$X$54),AQ341*$N341))</f>
        <v>0</v>
      </c>
      <c r="CB341" s="987">
        <f>IF(RESUMO_GLOBAL!$X$53="a",ROUND(AR341*$N341,RESUMO_GLOBAL!$X$54),IF(RESUMO_GLOBAL!$X$53="t",TRUNC(AR341*$N341,RESUMO_GLOBAL!$X$54),AR341*$N341))</f>
        <v>0</v>
      </c>
      <c r="CC341" s="987">
        <f>IF(RESUMO_GLOBAL!$X$53="a",ROUND(AS341*$N341,RESUMO_GLOBAL!$X$54),IF(RESUMO_GLOBAL!$X$53="t",TRUNC(AS341*$N341,RESUMO_GLOBAL!$X$54),AS341*$N341))</f>
        <v>0</v>
      </c>
      <c r="CD341" s="987">
        <f>IF(RESUMO_GLOBAL!$X$53="a",ROUND(AT341*$N341,RESUMO_GLOBAL!$X$54),IF(RESUMO_GLOBAL!$X$53="t",TRUNC(AT341*$N341,RESUMO_GLOBAL!$X$54),AT341*$N341))</f>
        <v>0</v>
      </c>
      <c r="CE341" s="987">
        <f>IF(RESUMO_GLOBAL!$X$53="a",ROUND(AU341*$N341,RESUMO_GLOBAL!$X$54),IF(RESUMO_GLOBAL!$X$53="t",TRUNC(AU341*$N341,RESUMO_GLOBAL!$X$54),AU341*$N341))</f>
        <v>0</v>
      </c>
      <c r="CF341" s="987">
        <f>IF(RESUMO_GLOBAL!$X$53="a",ROUND(AV341*$N341,RESUMO_GLOBAL!$X$54),IF(RESUMO_GLOBAL!$X$53="t",TRUNC(AV341*$N341,RESUMO_GLOBAL!$X$54),AV341*$N341))</f>
        <v>0</v>
      </c>
      <c r="CG341" s="987">
        <f>IF(RESUMO_GLOBAL!$X$53="a",ROUND(AW341*$N341,RESUMO_GLOBAL!$X$54),IF(RESUMO_GLOBAL!$X$53="t",TRUNC(AW341*$N341,RESUMO_GLOBAL!$X$54),AW341*$N341))</f>
        <v>0</v>
      </c>
      <c r="CK341" s="59">
        <f t="shared" si="234"/>
        <v>0</v>
      </c>
      <c r="CL341" s="59">
        <f t="shared" si="235"/>
        <v>0</v>
      </c>
      <c r="CM341" s="59">
        <f t="shared" si="236"/>
        <v>0</v>
      </c>
      <c r="CN341" s="59">
        <f t="shared" si="237"/>
        <v>0</v>
      </c>
      <c r="CO341" s="59">
        <f t="shared" si="238"/>
        <v>0</v>
      </c>
      <c r="CP341" s="59">
        <f t="shared" si="239"/>
        <v>0</v>
      </c>
      <c r="CQ341" s="59">
        <f t="shared" si="240"/>
        <v>0</v>
      </c>
      <c r="CR341" s="59">
        <f t="shared" si="241"/>
        <v>0</v>
      </c>
      <c r="CS341" s="59">
        <f t="shared" si="242"/>
        <v>0</v>
      </c>
      <c r="CT341" s="59">
        <f t="shared" si="243"/>
        <v>0</v>
      </c>
      <c r="CU341" s="59">
        <f t="shared" si="244"/>
        <v>0</v>
      </c>
      <c r="CV341" s="59">
        <f t="shared" si="245"/>
        <v>0</v>
      </c>
      <c r="CW341" s="59">
        <f t="shared" si="246"/>
        <v>0</v>
      </c>
      <c r="CX341" s="59">
        <f t="shared" si="247"/>
        <v>0</v>
      </c>
      <c r="CY341" s="59">
        <f t="shared" si="248"/>
        <v>0</v>
      </c>
      <c r="CZ341" s="59">
        <f t="shared" si="249"/>
        <v>0</v>
      </c>
      <c r="DA341" s="59">
        <f t="shared" si="250"/>
        <v>0</v>
      </c>
      <c r="DB341" s="59">
        <f t="shared" si="251"/>
        <v>0</v>
      </c>
      <c r="DE341">
        <f t="shared" si="233"/>
        <v>336</v>
      </c>
      <c r="DF341" t="str">
        <f t="shared" si="252"/>
        <v/>
      </c>
      <c r="DG341" s="59">
        <f>IF($C341&lt;&gt;0,SUM($CK342:CK342),0)</f>
        <v>0</v>
      </c>
      <c r="DH341" s="59">
        <f>IF($C341&lt;&gt;0,SUM($CK342:CL342),0)</f>
        <v>0</v>
      </c>
      <c r="DI341" s="59">
        <f>IF($C341&lt;&gt;0,SUM($CK342:CM342),0)</f>
        <v>0</v>
      </c>
      <c r="DJ341" s="59">
        <f>IF($C341&lt;&gt;0,SUM($CK342:CN342),0)</f>
        <v>0</v>
      </c>
      <c r="DK341" s="59">
        <f>IF($C341&lt;&gt;0,SUM($CK342:CO342),0)</f>
        <v>0</v>
      </c>
      <c r="DL341" s="59">
        <f>IF($C341&lt;&gt;0,SUM($CK342:CP342),0)</f>
        <v>0</v>
      </c>
      <c r="DM341" s="59">
        <f>IF($C341&lt;&gt;0,SUM($CK342:CQ342),0)</f>
        <v>0</v>
      </c>
      <c r="DN341" s="59">
        <f>IF($C341&lt;&gt;0,SUM($CK342:CR342),0)</f>
        <v>0</v>
      </c>
      <c r="DO341" s="59">
        <f>IF($C341&lt;&gt;0,SUM($CK342:CS342),0)</f>
        <v>0</v>
      </c>
      <c r="DP341" s="59">
        <f>IF($C341&lt;&gt;0,SUM($CK342:CT342),0)</f>
        <v>0</v>
      </c>
      <c r="DQ341" s="59">
        <f>IF($C341&lt;&gt;0,SUM($CK342:CU342),0)</f>
        <v>0</v>
      </c>
      <c r="DR341" s="59">
        <f>IF($C341&lt;&gt;0,SUM($CK342:CV342),0)</f>
        <v>0</v>
      </c>
      <c r="DS341" s="59">
        <f>IF($C341&lt;&gt;0,SUM($CK342:CW342),0)</f>
        <v>0</v>
      </c>
      <c r="DT341" s="59">
        <f>IF($C341&lt;&gt;0,SUM($CK342:CX342),0)</f>
        <v>0</v>
      </c>
      <c r="DU341" s="59">
        <f>IF($C341&lt;&gt;0,SUM($CK342:CY342),0)</f>
        <v>0</v>
      </c>
      <c r="DV341" s="59">
        <f>IF($C341&lt;&gt;0,SUM($CK342:CZ342),0)</f>
        <v>0</v>
      </c>
      <c r="DW341" s="59">
        <f>IF($C341&lt;&gt;0,SUM($CK342:DA342),0)</f>
        <v>0</v>
      </c>
      <c r="DX341" s="59">
        <f>IF($C341&lt;&gt;0,SUM($CK342:DB342),0)</f>
        <v>0</v>
      </c>
      <c r="DY341" s="952" t="str">
        <f t="shared" si="256"/>
        <v/>
      </c>
    </row>
    <row r="342" spans="1:129" ht="13.5" hidden="1" thickBot="1">
      <c r="A342" s="3" t="str">
        <f t="shared" si="257"/>
        <v/>
      </c>
      <c r="B342" s="805">
        <f>Dados_GLOBAL_Inicial!E342</f>
        <v>0</v>
      </c>
      <c r="C342" s="956">
        <f>IF(IFERROR(VALUE(Dados_GLOBAL_Inicial!F342),0)=0,0,Dados_GLOBAL_Inicial!F342)</f>
        <v>0</v>
      </c>
      <c r="D342" s="830">
        <f>Dados_GLOBAL_Inicial!G342</f>
        <v>0</v>
      </c>
      <c r="E342" s="830" t="str">
        <f>IF(IFERROR(VLOOKUP(F342,Cod_Gde_Itens!$A$1:$B$80,2,FALSE),0)&gt;549,IFERROR(VLOOKUP(F342,Cod_Gde_Itens!$A$1:$B$80,2,FALSE),0),IF(Dados_GLOBAL_Inicial!H342=0,"",Dados_GLOBAL_Inicial!H342))</f>
        <v/>
      </c>
      <c r="F342" s="823">
        <f>Dados_GLOBAL_Inicial!I342</f>
        <v>0</v>
      </c>
      <c r="G342" s="824">
        <f>Dados_GLOBAL_Inicial!J342</f>
        <v>0</v>
      </c>
      <c r="H342" s="454">
        <f>Dados_GLOBAL_Inicial!K342</f>
        <v>0</v>
      </c>
      <c r="I342" s="970">
        <f>SUM('MEDIÇÃO_OBJETO (1)'!I342)</f>
        <v>0</v>
      </c>
      <c r="J342" s="455">
        <f t="shared" si="222"/>
        <v>0</v>
      </c>
      <c r="K342" s="451">
        <f t="shared" si="223"/>
        <v>0</v>
      </c>
      <c r="L342" s="452">
        <f t="shared" si="224"/>
        <v>0</v>
      </c>
      <c r="M342" s="809">
        <f t="shared" si="225"/>
        <v>0</v>
      </c>
      <c r="N342" s="810">
        <f>IF(IFERROR(VALUE(Dados_GLOBAL_Inicial!L342),0)=0,0,Dados_GLOBAL_Inicial!L342)</f>
        <v>0</v>
      </c>
      <c r="O342" s="812">
        <f>SUM('MEDIÇÃO_OBJETO (1)'!O342)</f>
        <v>0</v>
      </c>
      <c r="P342" s="812">
        <f>SUM('MEDIÇÃO_OBJETO (1)'!P342)</f>
        <v>0</v>
      </c>
      <c r="Q342" s="813">
        <f t="shared" si="226"/>
        <v>0</v>
      </c>
      <c r="R342" s="951"/>
      <c r="S342" s="815">
        <f>SUM('MEDIÇÃO_OBJETO (1)'!S342)</f>
        <v>0</v>
      </c>
      <c r="T342" s="815">
        <f>SUM('MEDIÇÃO_OBJETO (1)'!T342)</f>
        <v>0</v>
      </c>
      <c r="V342" s="19"/>
      <c r="W342" s="978">
        <f t="shared" si="227"/>
        <v>0</v>
      </c>
      <c r="X342" s="816">
        <f t="shared" si="228"/>
        <v>0</v>
      </c>
      <c r="Y342" s="816">
        <f t="shared" si="229"/>
        <v>0</v>
      </c>
      <c r="Z342" s="817">
        <f t="shared" si="230"/>
        <v>0</v>
      </c>
      <c r="AB342" s="453">
        <f t="shared" si="253"/>
        <v>0</v>
      </c>
      <c r="AC342" s="14">
        <f t="shared" si="231"/>
        <v>0</v>
      </c>
      <c r="AD342" s="819"/>
      <c r="AE342" s="631">
        <f t="shared" si="254"/>
        <v>0</v>
      </c>
      <c r="AF342" s="818">
        <f>SUM('MEDIÇÃO_OBJETO (1)'!AG342)</f>
        <v>0</v>
      </c>
      <c r="AG342" s="541">
        <f>SUM('MEDIÇÃO_OBJETO (1)'!AH342)</f>
        <v>0</v>
      </c>
      <c r="AH342" s="541">
        <f>SUM('MEDIÇÃO_OBJETO (1)'!AI342)</f>
        <v>0</v>
      </c>
      <c r="AI342" s="541">
        <f>SUM('MEDIÇÃO_OBJETO (1)'!AJ342)</f>
        <v>0</v>
      </c>
      <c r="AJ342" s="541">
        <f>SUM('MEDIÇÃO_OBJETO (1)'!AK342)</f>
        <v>0</v>
      </c>
      <c r="AK342" s="541">
        <f>SUM('MEDIÇÃO_OBJETO (1)'!AL342)</f>
        <v>0</v>
      </c>
      <c r="AL342" s="541">
        <f>SUM('MEDIÇÃO_OBJETO (1)'!AM342)</f>
        <v>0</v>
      </c>
      <c r="AM342" s="541">
        <f>SUM('MEDIÇÃO_OBJETO (1)'!AN342)</f>
        <v>0</v>
      </c>
      <c r="AN342" s="541">
        <f>SUM('MEDIÇÃO_OBJETO (1)'!AO342)</f>
        <v>0</v>
      </c>
      <c r="AO342" s="541">
        <f>SUM('MEDIÇÃO_OBJETO (1)'!AP342)</f>
        <v>0</v>
      </c>
      <c r="AP342" s="541">
        <f>SUM('MEDIÇÃO_OBJETO (1)'!AQ342)</f>
        <v>0</v>
      </c>
      <c r="AQ342" s="541">
        <f>SUM('MEDIÇÃO_OBJETO (1)'!AR342)</f>
        <v>0</v>
      </c>
      <c r="AR342" s="541">
        <f>SUM('MEDIÇÃO_OBJETO (1)'!AS342)</f>
        <v>0</v>
      </c>
      <c r="AS342" s="541">
        <f>SUM('MEDIÇÃO_OBJETO (1)'!AT342)</f>
        <v>0</v>
      </c>
      <c r="AT342" s="541">
        <f>SUM('MEDIÇÃO_OBJETO (1)'!AU342)</f>
        <v>0</v>
      </c>
      <c r="AU342" s="541">
        <f>SUM('MEDIÇÃO_OBJETO (1)'!AV342)</f>
        <v>0</v>
      </c>
      <c r="AV342" s="541">
        <f>SUM('MEDIÇÃO_OBJETO (1)'!AW342)</f>
        <v>0</v>
      </c>
      <c r="AW342" s="541">
        <f>SUM('MEDIÇÃO_OBJETO (1)'!AX342)</f>
        <v>0</v>
      </c>
      <c r="AX342" s="977"/>
      <c r="BN342" s="992">
        <f t="shared" si="232"/>
        <v>0</v>
      </c>
      <c r="BO342" s="538">
        <f t="shared" si="255"/>
        <v>0</v>
      </c>
      <c r="BP342" s="987">
        <f>IF(RESUMO_GLOBAL!$X$53="a",ROUND(AF342*$N342,RESUMO_GLOBAL!$X$54),IF(RESUMO_GLOBAL!$X$53="t",TRUNC(AF342*$N342,RESUMO_GLOBAL!$X$54),AF342*$N342))</f>
        <v>0</v>
      </c>
      <c r="BQ342" s="987">
        <f>IF(RESUMO_GLOBAL!$X$53="a",ROUND(AG342*$N342,RESUMO_GLOBAL!$X$54),IF(RESUMO_GLOBAL!$X$53="t",TRUNC(AG342*$N342,RESUMO_GLOBAL!$X$54),AG342*$N342))</f>
        <v>0</v>
      </c>
      <c r="BR342" s="987">
        <f>IF(RESUMO_GLOBAL!$X$53="a",ROUND(AH342*$N342,RESUMO_GLOBAL!$X$54),IF(RESUMO_GLOBAL!$X$53="t",TRUNC(AH342*$N342,RESUMO_GLOBAL!$X$54),AH342*$N342))</f>
        <v>0</v>
      </c>
      <c r="BS342" s="987">
        <f>IF(RESUMO_GLOBAL!$X$53="a",ROUND(AI342*$N342,RESUMO_GLOBAL!$X$54),IF(RESUMO_GLOBAL!$X$53="t",TRUNC(AI342*$N342,RESUMO_GLOBAL!$X$54),AI342*$N342))</f>
        <v>0</v>
      </c>
      <c r="BT342" s="987">
        <f>IF(RESUMO_GLOBAL!$X$53="a",ROUND(AJ342*$N342,RESUMO_GLOBAL!$X$54),IF(RESUMO_GLOBAL!$X$53="t",TRUNC(AJ342*$N342,RESUMO_GLOBAL!$X$54),AJ342*$N342))</f>
        <v>0</v>
      </c>
      <c r="BU342" s="987">
        <f>IF(RESUMO_GLOBAL!$X$53="a",ROUND(AK342*$N342,RESUMO_GLOBAL!$X$54),IF(RESUMO_GLOBAL!$X$53="t",TRUNC(AK342*$N342,RESUMO_GLOBAL!$X$54),AK342*$N342))</f>
        <v>0</v>
      </c>
      <c r="BV342" s="987">
        <f>IF(RESUMO_GLOBAL!$X$53="a",ROUND(AL342*$N342,RESUMO_GLOBAL!$X$54),IF(RESUMO_GLOBAL!$X$53="t",TRUNC(AL342*$N342,RESUMO_GLOBAL!$X$54),AL342*$N342))</f>
        <v>0</v>
      </c>
      <c r="BW342" s="987">
        <f>IF(RESUMO_GLOBAL!$X$53="a",ROUND(AM342*$N342,RESUMO_GLOBAL!$X$54),IF(RESUMO_GLOBAL!$X$53="t",TRUNC(AM342*$N342,RESUMO_GLOBAL!$X$54),AM342*$N342))</f>
        <v>0</v>
      </c>
      <c r="BX342" s="987">
        <f>IF(RESUMO_GLOBAL!$X$53="a",ROUND(AN342*$N342,RESUMO_GLOBAL!$X$54),IF(RESUMO_GLOBAL!$X$53="t",TRUNC(AN342*$N342,RESUMO_GLOBAL!$X$54),AN342*$N342))</f>
        <v>0</v>
      </c>
      <c r="BY342" s="987">
        <f>IF(RESUMO_GLOBAL!$X$53="a",ROUND(AO342*$N342,RESUMO_GLOBAL!$X$54),IF(RESUMO_GLOBAL!$X$53="t",TRUNC(AO342*$N342,RESUMO_GLOBAL!$X$54),AO342*$N342))</f>
        <v>0</v>
      </c>
      <c r="BZ342" s="987">
        <f>IF(RESUMO_GLOBAL!$X$53="a",ROUND(AP342*$N342,RESUMO_GLOBAL!$X$54),IF(RESUMO_GLOBAL!$X$53="t",TRUNC(AP342*$N342,RESUMO_GLOBAL!$X$54),AP342*$N342))</f>
        <v>0</v>
      </c>
      <c r="CA342" s="987">
        <f>IF(RESUMO_GLOBAL!$X$53="a",ROUND(AQ342*$N342,RESUMO_GLOBAL!$X$54),IF(RESUMO_GLOBAL!$X$53="t",TRUNC(AQ342*$N342,RESUMO_GLOBAL!$X$54),AQ342*$N342))</f>
        <v>0</v>
      </c>
      <c r="CB342" s="987">
        <f>IF(RESUMO_GLOBAL!$X$53="a",ROUND(AR342*$N342,RESUMO_GLOBAL!$X$54),IF(RESUMO_GLOBAL!$X$53="t",TRUNC(AR342*$N342,RESUMO_GLOBAL!$X$54),AR342*$N342))</f>
        <v>0</v>
      </c>
      <c r="CC342" s="987">
        <f>IF(RESUMO_GLOBAL!$X$53="a",ROUND(AS342*$N342,RESUMO_GLOBAL!$X$54),IF(RESUMO_GLOBAL!$X$53="t",TRUNC(AS342*$N342,RESUMO_GLOBAL!$X$54),AS342*$N342))</f>
        <v>0</v>
      </c>
      <c r="CD342" s="987">
        <f>IF(RESUMO_GLOBAL!$X$53="a",ROUND(AT342*$N342,RESUMO_GLOBAL!$X$54),IF(RESUMO_GLOBAL!$X$53="t",TRUNC(AT342*$N342,RESUMO_GLOBAL!$X$54),AT342*$N342))</f>
        <v>0</v>
      </c>
      <c r="CE342" s="987">
        <f>IF(RESUMO_GLOBAL!$X$53="a",ROUND(AU342*$N342,RESUMO_GLOBAL!$X$54),IF(RESUMO_GLOBAL!$X$53="t",TRUNC(AU342*$N342,RESUMO_GLOBAL!$X$54),AU342*$N342))</f>
        <v>0</v>
      </c>
      <c r="CF342" s="987">
        <f>IF(RESUMO_GLOBAL!$X$53="a",ROUND(AV342*$N342,RESUMO_GLOBAL!$X$54),IF(RESUMO_GLOBAL!$X$53="t",TRUNC(AV342*$N342,RESUMO_GLOBAL!$X$54),AV342*$N342))</f>
        <v>0</v>
      </c>
      <c r="CG342" s="987">
        <f>IF(RESUMO_GLOBAL!$X$53="a",ROUND(AW342*$N342,RESUMO_GLOBAL!$X$54),IF(RESUMO_GLOBAL!$X$53="t",TRUNC(AW342*$N342,RESUMO_GLOBAL!$X$54),AW342*$N342))</f>
        <v>0</v>
      </c>
      <c r="CK342" s="59">
        <f t="shared" si="234"/>
        <v>0</v>
      </c>
      <c r="CL342" s="59">
        <f t="shared" si="235"/>
        <v>0</v>
      </c>
      <c r="CM342" s="59">
        <f t="shared" si="236"/>
        <v>0</v>
      </c>
      <c r="CN342" s="59">
        <f t="shared" si="237"/>
        <v>0</v>
      </c>
      <c r="CO342" s="59">
        <f t="shared" si="238"/>
        <v>0</v>
      </c>
      <c r="CP342" s="59">
        <f t="shared" si="239"/>
        <v>0</v>
      </c>
      <c r="CQ342" s="59">
        <f t="shared" si="240"/>
        <v>0</v>
      </c>
      <c r="CR342" s="59">
        <f t="shared" si="241"/>
        <v>0</v>
      </c>
      <c r="CS342" s="59">
        <f t="shared" si="242"/>
        <v>0</v>
      </c>
      <c r="CT342" s="59">
        <f t="shared" si="243"/>
        <v>0</v>
      </c>
      <c r="CU342" s="59">
        <f t="shared" si="244"/>
        <v>0</v>
      </c>
      <c r="CV342" s="59">
        <f t="shared" si="245"/>
        <v>0</v>
      </c>
      <c r="CW342" s="59">
        <f t="shared" si="246"/>
        <v>0</v>
      </c>
      <c r="CX342" s="59">
        <f t="shared" si="247"/>
        <v>0</v>
      </c>
      <c r="CY342" s="59">
        <f t="shared" si="248"/>
        <v>0</v>
      </c>
      <c r="CZ342" s="59">
        <f t="shared" si="249"/>
        <v>0</v>
      </c>
      <c r="DA342" s="59">
        <f t="shared" si="250"/>
        <v>0</v>
      </c>
      <c r="DB342" s="59">
        <f t="shared" si="251"/>
        <v>0</v>
      </c>
      <c r="DE342">
        <f t="shared" si="233"/>
        <v>337</v>
      </c>
      <c r="DF342" t="str">
        <f t="shared" si="252"/>
        <v/>
      </c>
      <c r="DG342" s="59">
        <f>IF($C342&lt;&gt;0,SUM($CK343:CK343),0)</f>
        <v>0</v>
      </c>
      <c r="DH342" s="59">
        <f>IF($C342&lt;&gt;0,SUM($CK343:CL343),0)</f>
        <v>0</v>
      </c>
      <c r="DI342" s="59">
        <f>IF($C342&lt;&gt;0,SUM($CK343:CM343),0)</f>
        <v>0</v>
      </c>
      <c r="DJ342" s="59">
        <f>IF($C342&lt;&gt;0,SUM($CK343:CN343),0)</f>
        <v>0</v>
      </c>
      <c r="DK342" s="59">
        <f>IF($C342&lt;&gt;0,SUM($CK343:CO343),0)</f>
        <v>0</v>
      </c>
      <c r="DL342" s="59">
        <f>IF($C342&lt;&gt;0,SUM($CK343:CP343),0)</f>
        <v>0</v>
      </c>
      <c r="DM342" s="59">
        <f>IF($C342&lt;&gt;0,SUM($CK343:CQ343),0)</f>
        <v>0</v>
      </c>
      <c r="DN342" s="59">
        <f>IF($C342&lt;&gt;0,SUM($CK343:CR343),0)</f>
        <v>0</v>
      </c>
      <c r="DO342" s="59">
        <f>IF($C342&lt;&gt;0,SUM($CK343:CS343),0)</f>
        <v>0</v>
      </c>
      <c r="DP342" s="59">
        <f>IF($C342&lt;&gt;0,SUM($CK343:CT343),0)</f>
        <v>0</v>
      </c>
      <c r="DQ342" s="59">
        <f>IF($C342&lt;&gt;0,SUM($CK343:CU343),0)</f>
        <v>0</v>
      </c>
      <c r="DR342" s="59">
        <f>IF($C342&lt;&gt;0,SUM($CK343:CV343),0)</f>
        <v>0</v>
      </c>
      <c r="DS342" s="59">
        <f>IF($C342&lt;&gt;0,SUM($CK343:CW343),0)</f>
        <v>0</v>
      </c>
      <c r="DT342" s="59">
        <f>IF($C342&lt;&gt;0,SUM($CK343:CX343),0)</f>
        <v>0</v>
      </c>
      <c r="DU342" s="59">
        <f>IF($C342&lt;&gt;0,SUM($CK343:CY343),0)</f>
        <v>0</v>
      </c>
      <c r="DV342" s="59">
        <f>IF($C342&lt;&gt;0,SUM($CK343:CZ343),0)</f>
        <v>0</v>
      </c>
      <c r="DW342" s="59">
        <f>IF($C342&lt;&gt;0,SUM($CK343:DA343),0)</f>
        <v>0</v>
      </c>
      <c r="DX342" s="59">
        <f>IF($C342&lt;&gt;0,SUM($CK343:DB343),0)</f>
        <v>0</v>
      </c>
      <c r="DY342" s="952" t="str">
        <f t="shared" si="256"/>
        <v/>
      </c>
    </row>
    <row r="343" spans="1:129" ht="13.5" hidden="1" thickBot="1">
      <c r="A343" s="3" t="str">
        <f t="shared" si="257"/>
        <v/>
      </c>
      <c r="B343" s="805">
        <f>Dados_GLOBAL_Inicial!E343</f>
        <v>0</v>
      </c>
      <c r="C343" s="956">
        <f>IF(IFERROR(VALUE(Dados_GLOBAL_Inicial!F343),0)=0,0,Dados_GLOBAL_Inicial!F343)</f>
        <v>0</v>
      </c>
      <c r="D343" s="830">
        <f>Dados_GLOBAL_Inicial!G343</f>
        <v>0</v>
      </c>
      <c r="E343" s="830" t="str">
        <f>IF(IFERROR(VLOOKUP(F343,Cod_Gde_Itens!$A$1:$B$80,2,FALSE),0)&gt;549,IFERROR(VLOOKUP(F343,Cod_Gde_Itens!$A$1:$B$80,2,FALSE),0),IF(Dados_GLOBAL_Inicial!H343=0,"",Dados_GLOBAL_Inicial!H343))</f>
        <v/>
      </c>
      <c r="F343" s="823">
        <f>Dados_GLOBAL_Inicial!I343</f>
        <v>0</v>
      </c>
      <c r="G343" s="824">
        <f>Dados_GLOBAL_Inicial!J343</f>
        <v>0</v>
      </c>
      <c r="H343" s="454">
        <f>Dados_GLOBAL_Inicial!K343</f>
        <v>0</v>
      </c>
      <c r="I343" s="970">
        <f>SUM('MEDIÇÃO_OBJETO (1)'!I343)</f>
        <v>0</v>
      </c>
      <c r="J343" s="455">
        <f t="shared" si="222"/>
        <v>0</v>
      </c>
      <c r="K343" s="451">
        <f t="shared" si="223"/>
        <v>0</v>
      </c>
      <c r="L343" s="452">
        <f t="shared" si="224"/>
        <v>0</v>
      </c>
      <c r="M343" s="809">
        <f t="shared" si="225"/>
        <v>0</v>
      </c>
      <c r="N343" s="810">
        <f>IF(IFERROR(VALUE(Dados_GLOBAL_Inicial!L343),0)=0,0,Dados_GLOBAL_Inicial!L343)</f>
        <v>0</v>
      </c>
      <c r="O343" s="812">
        <f>SUM('MEDIÇÃO_OBJETO (1)'!O343)</f>
        <v>0</v>
      </c>
      <c r="P343" s="812">
        <f>SUM('MEDIÇÃO_OBJETO (1)'!P343)</f>
        <v>0</v>
      </c>
      <c r="Q343" s="813">
        <f t="shared" si="226"/>
        <v>0</v>
      </c>
      <c r="R343" s="951"/>
      <c r="S343" s="815">
        <f>SUM('MEDIÇÃO_OBJETO (1)'!S343)</f>
        <v>0</v>
      </c>
      <c r="T343" s="815">
        <f>SUM('MEDIÇÃO_OBJETO (1)'!T343)</f>
        <v>0</v>
      </c>
      <c r="V343" s="19"/>
      <c r="W343" s="978">
        <f t="shared" si="227"/>
        <v>0</v>
      </c>
      <c r="X343" s="816">
        <f t="shared" si="228"/>
        <v>0</v>
      </c>
      <c r="Y343" s="816">
        <f t="shared" si="229"/>
        <v>0</v>
      </c>
      <c r="Z343" s="817">
        <f t="shared" si="230"/>
        <v>0</v>
      </c>
      <c r="AB343" s="453">
        <f t="shared" si="253"/>
        <v>0</v>
      </c>
      <c r="AC343" s="14">
        <f t="shared" si="231"/>
        <v>0</v>
      </c>
      <c r="AD343" s="819"/>
      <c r="AE343" s="631">
        <f t="shared" si="254"/>
        <v>0</v>
      </c>
      <c r="AF343" s="818">
        <f>SUM('MEDIÇÃO_OBJETO (1)'!AG343)</f>
        <v>0</v>
      </c>
      <c r="AG343" s="541">
        <f>SUM('MEDIÇÃO_OBJETO (1)'!AH343)</f>
        <v>0</v>
      </c>
      <c r="AH343" s="541">
        <f>SUM('MEDIÇÃO_OBJETO (1)'!AI343)</f>
        <v>0</v>
      </c>
      <c r="AI343" s="541">
        <f>SUM('MEDIÇÃO_OBJETO (1)'!AJ343)</f>
        <v>0</v>
      </c>
      <c r="AJ343" s="541">
        <f>SUM('MEDIÇÃO_OBJETO (1)'!AK343)</f>
        <v>0</v>
      </c>
      <c r="AK343" s="541">
        <f>SUM('MEDIÇÃO_OBJETO (1)'!AL343)</f>
        <v>0</v>
      </c>
      <c r="AL343" s="541">
        <f>SUM('MEDIÇÃO_OBJETO (1)'!AM343)</f>
        <v>0</v>
      </c>
      <c r="AM343" s="541">
        <f>SUM('MEDIÇÃO_OBJETO (1)'!AN343)</f>
        <v>0</v>
      </c>
      <c r="AN343" s="541">
        <f>SUM('MEDIÇÃO_OBJETO (1)'!AO343)</f>
        <v>0</v>
      </c>
      <c r="AO343" s="541">
        <f>SUM('MEDIÇÃO_OBJETO (1)'!AP343)</f>
        <v>0</v>
      </c>
      <c r="AP343" s="541">
        <f>SUM('MEDIÇÃO_OBJETO (1)'!AQ343)</f>
        <v>0</v>
      </c>
      <c r="AQ343" s="541">
        <f>SUM('MEDIÇÃO_OBJETO (1)'!AR343)</f>
        <v>0</v>
      </c>
      <c r="AR343" s="541">
        <f>SUM('MEDIÇÃO_OBJETO (1)'!AS343)</f>
        <v>0</v>
      </c>
      <c r="AS343" s="541">
        <f>SUM('MEDIÇÃO_OBJETO (1)'!AT343)</f>
        <v>0</v>
      </c>
      <c r="AT343" s="541">
        <f>SUM('MEDIÇÃO_OBJETO (1)'!AU343)</f>
        <v>0</v>
      </c>
      <c r="AU343" s="541">
        <f>SUM('MEDIÇÃO_OBJETO (1)'!AV343)</f>
        <v>0</v>
      </c>
      <c r="AV343" s="541">
        <f>SUM('MEDIÇÃO_OBJETO (1)'!AW343)</f>
        <v>0</v>
      </c>
      <c r="AW343" s="541">
        <f>SUM('MEDIÇÃO_OBJETO (1)'!AX343)</f>
        <v>0</v>
      </c>
      <c r="AX343" s="977"/>
      <c r="BN343" s="992">
        <f t="shared" si="232"/>
        <v>0</v>
      </c>
      <c r="BO343" s="538">
        <f t="shared" si="255"/>
        <v>0</v>
      </c>
      <c r="BP343" s="987">
        <f>IF(RESUMO_GLOBAL!$X$53="a",ROUND(AF343*$N343,RESUMO_GLOBAL!$X$54),IF(RESUMO_GLOBAL!$X$53="t",TRUNC(AF343*$N343,RESUMO_GLOBAL!$X$54),AF343*$N343))</f>
        <v>0</v>
      </c>
      <c r="BQ343" s="987">
        <f>IF(RESUMO_GLOBAL!$X$53="a",ROUND(AG343*$N343,RESUMO_GLOBAL!$X$54),IF(RESUMO_GLOBAL!$X$53="t",TRUNC(AG343*$N343,RESUMO_GLOBAL!$X$54),AG343*$N343))</f>
        <v>0</v>
      </c>
      <c r="BR343" s="987">
        <f>IF(RESUMO_GLOBAL!$X$53="a",ROUND(AH343*$N343,RESUMO_GLOBAL!$X$54),IF(RESUMO_GLOBAL!$X$53="t",TRUNC(AH343*$N343,RESUMO_GLOBAL!$X$54),AH343*$N343))</f>
        <v>0</v>
      </c>
      <c r="BS343" s="987">
        <f>IF(RESUMO_GLOBAL!$X$53="a",ROUND(AI343*$N343,RESUMO_GLOBAL!$X$54),IF(RESUMO_GLOBAL!$X$53="t",TRUNC(AI343*$N343,RESUMO_GLOBAL!$X$54),AI343*$N343))</f>
        <v>0</v>
      </c>
      <c r="BT343" s="987">
        <f>IF(RESUMO_GLOBAL!$X$53="a",ROUND(AJ343*$N343,RESUMO_GLOBAL!$X$54),IF(RESUMO_GLOBAL!$X$53="t",TRUNC(AJ343*$N343,RESUMO_GLOBAL!$X$54),AJ343*$N343))</f>
        <v>0</v>
      </c>
      <c r="BU343" s="987">
        <f>IF(RESUMO_GLOBAL!$X$53="a",ROUND(AK343*$N343,RESUMO_GLOBAL!$X$54),IF(RESUMO_GLOBAL!$X$53="t",TRUNC(AK343*$N343,RESUMO_GLOBAL!$X$54),AK343*$N343))</f>
        <v>0</v>
      </c>
      <c r="BV343" s="987">
        <f>IF(RESUMO_GLOBAL!$X$53="a",ROUND(AL343*$N343,RESUMO_GLOBAL!$X$54),IF(RESUMO_GLOBAL!$X$53="t",TRUNC(AL343*$N343,RESUMO_GLOBAL!$X$54),AL343*$N343))</f>
        <v>0</v>
      </c>
      <c r="BW343" s="987">
        <f>IF(RESUMO_GLOBAL!$X$53="a",ROUND(AM343*$N343,RESUMO_GLOBAL!$X$54),IF(RESUMO_GLOBAL!$X$53="t",TRUNC(AM343*$N343,RESUMO_GLOBAL!$X$54),AM343*$N343))</f>
        <v>0</v>
      </c>
      <c r="BX343" s="987">
        <f>IF(RESUMO_GLOBAL!$X$53="a",ROUND(AN343*$N343,RESUMO_GLOBAL!$X$54),IF(RESUMO_GLOBAL!$X$53="t",TRUNC(AN343*$N343,RESUMO_GLOBAL!$X$54),AN343*$N343))</f>
        <v>0</v>
      </c>
      <c r="BY343" s="987">
        <f>IF(RESUMO_GLOBAL!$X$53="a",ROUND(AO343*$N343,RESUMO_GLOBAL!$X$54),IF(RESUMO_GLOBAL!$X$53="t",TRUNC(AO343*$N343,RESUMO_GLOBAL!$X$54),AO343*$N343))</f>
        <v>0</v>
      </c>
      <c r="BZ343" s="987">
        <f>IF(RESUMO_GLOBAL!$X$53="a",ROUND(AP343*$N343,RESUMO_GLOBAL!$X$54),IF(RESUMO_GLOBAL!$X$53="t",TRUNC(AP343*$N343,RESUMO_GLOBAL!$X$54),AP343*$N343))</f>
        <v>0</v>
      </c>
      <c r="CA343" s="987">
        <f>IF(RESUMO_GLOBAL!$X$53="a",ROUND(AQ343*$N343,RESUMO_GLOBAL!$X$54),IF(RESUMO_GLOBAL!$X$53="t",TRUNC(AQ343*$N343,RESUMO_GLOBAL!$X$54),AQ343*$N343))</f>
        <v>0</v>
      </c>
      <c r="CB343" s="987">
        <f>IF(RESUMO_GLOBAL!$X$53="a",ROUND(AR343*$N343,RESUMO_GLOBAL!$X$54),IF(RESUMO_GLOBAL!$X$53="t",TRUNC(AR343*$N343,RESUMO_GLOBAL!$X$54),AR343*$N343))</f>
        <v>0</v>
      </c>
      <c r="CC343" s="987">
        <f>IF(RESUMO_GLOBAL!$X$53="a",ROUND(AS343*$N343,RESUMO_GLOBAL!$X$54),IF(RESUMO_GLOBAL!$X$53="t",TRUNC(AS343*$N343,RESUMO_GLOBAL!$X$54),AS343*$N343))</f>
        <v>0</v>
      </c>
      <c r="CD343" s="987">
        <f>IF(RESUMO_GLOBAL!$X$53="a",ROUND(AT343*$N343,RESUMO_GLOBAL!$X$54),IF(RESUMO_GLOBAL!$X$53="t",TRUNC(AT343*$N343,RESUMO_GLOBAL!$X$54),AT343*$N343))</f>
        <v>0</v>
      </c>
      <c r="CE343" s="987">
        <f>IF(RESUMO_GLOBAL!$X$53="a",ROUND(AU343*$N343,RESUMO_GLOBAL!$X$54),IF(RESUMO_GLOBAL!$X$53="t",TRUNC(AU343*$N343,RESUMO_GLOBAL!$X$54),AU343*$N343))</f>
        <v>0</v>
      </c>
      <c r="CF343" s="987">
        <f>IF(RESUMO_GLOBAL!$X$53="a",ROUND(AV343*$N343,RESUMO_GLOBAL!$X$54),IF(RESUMO_GLOBAL!$X$53="t",TRUNC(AV343*$N343,RESUMO_GLOBAL!$X$54),AV343*$N343))</f>
        <v>0</v>
      </c>
      <c r="CG343" s="987">
        <f>IF(RESUMO_GLOBAL!$X$53="a",ROUND(AW343*$N343,RESUMO_GLOBAL!$X$54),IF(RESUMO_GLOBAL!$X$53="t",TRUNC(AW343*$N343,RESUMO_GLOBAL!$X$54),AW343*$N343))</f>
        <v>0</v>
      </c>
      <c r="CK343" s="59">
        <f t="shared" si="234"/>
        <v>0</v>
      </c>
      <c r="CL343" s="59">
        <f t="shared" si="235"/>
        <v>0</v>
      </c>
      <c r="CM343" s="59">
        <f t="shared" si="236"/>
        <v>0</v>
      </c>
      <c r="CN343" s="59">
        <f t="shared" si="237"/>
        <v>0</v>
      </c>
      <c r="CO343" s="59">
        <f t="shared" si="238"/>
        <v>0</v>
      </c>
      <c r="CP343" s="59">
        <f t="shared" si="239"/>
        <v>0</v>
      </c>
      <c r="CQ343" s="59">
        <f t="shared" si="240"/>
        <v>0</v>
      </c>
      <c r="CR343" s="59">
        <f t="shared" si="241"/>
        <v>0</v>
      </c>
      <c r="CS343" s="59">
        <f t="shared" si="242"/>
        <v>0</v>
      </c>
      <c r="CT343" s="59">
        <f t="shared" si="243"/>
        <v>0</v>
      </c>
      <c r="CU343" s="59">
        <f t="shared" si="244"/>
        <v>0</v>
      </c>
      <c r="CV343" s="59">
        <f t="shared" si="245"/>
        <v>0</v>
      </c>
      <c r="CW343" s="59">
        <f t="shared" si="246"/>
        <v>0</v>
      </c>
      <c r="CX343" s="59">
        <f t="shared" si="247"/>
        <v>0</v>
      </c>
      <c r="CY343" s="59">
        <f t="shared" si="248"/>
        <v>0</v>
      </c>
      <c r="CZ343" s="59">
        <f t="shared" si="249"/>
        <v>0</v>
      </c>
      <c r="DA343" s="59">
        <f t="shared" si="250"/>
        <v>0</v>
      </c>
      <c r="DB343" s="59">
        <f t="shared" si="251"/>
        <v>0</v>
      </c>
      <c r="DE343">
        <f t="shared" si="233"/>
        <v>338</v>
      </c>
      <c r="DF343" t="str">
        <f t="shared" si="252"/>
        <v/>
      </c>
      <c r="DG343" s="59">
        <f>IF($C343&lt;&gt;0,SUM($CK344:CK344),0)</f>
        <v>0</v>
      </c>
      <c r="DH343" s="59">
        <f>IF($C343&lt;&gt;0,SUM($CK344:CL344),0)</f>
        <v>0</v>
      </c>
      <c r="DI343" s="59">
        <f>IF($C343&lt;&gt;0,SUM($CK344:CM344),0)</f>
        <v>0</v>
      </c>
      <c r="DJ343" s="59">
        <f>IF($C343&lt;&gt;0,SUM($CK344:CN344),0)</f>
        <v>0</v>
      </c>
      <c r="DK343" s="59">
        <f>IF($C343&lt;&gt;0,SUM($CK344:CO344),0)</f>
        <v>0</v>
      </c>
      <c r="DL343" s="59">
        <f>IF($C343&lt;&gt;0,SUM($CK344:CP344),0)</f>
        <v>0</v>
      </c>
      <c r="DM343" s="59">
        <f>IF($C343&lt;&gt;0,SUM($CK344:CQ344),0)</f>
        <v>0</v>
      </c>
      <c r="DN343" s="59">
        <f>IF($C343&lt;&gt;0,SUM($CK344:CR344),0)</f>
        <v>0</v>
      </c>
      <c r="DO343" s="59">
        <f>IF($C343&lt;&gt;0,SUM($CK344:CS344),0)</f>
        <v>0</v>
      </c>
      <c r="DP343" s="59">
        <f>IF($C343&lt;&gt;0,SUM($CK344:CT344),0)</f>
        <v>0</v>
      </c>
      <c r="DQ343" s="59">
        <f>IF($C343&lt;&gt;0,SUM($CK344:CU344),0)</f>
        <v>0</v>
      </c>
      <c r="DR343" s="59">
        <f>IF($C343&lt;&gt;0,SUM($CK344:CV344),0)</f>
        <v>0</v>
      </c>
      <c r="DS343" s="59">
        <f>IF($C343&lt;&gt;0,SUM($CK344:CW344),0)</f>
        <v>0</v>
      </c>
      <c r="DT343" s="59">
        <f>IF($C343&lt;&gt;0,SUM($CK344:CX344),0)</f>
        <v>0</v>
      </c>
      <c r="DU343" s="59">
        <f>IF($C343&lt;&gt;0,SUM($CK344:CY344),0)</f>
        <v>0</v>
      </c>
      <c r="DV343" s="59">
        <f>IF($C343&lt;&gt;0,SUM($CK344:CZ344),0)</f>
        <v>0</v>
      </c>
      <c r="DW343" s="59">
        <f>IF($C343&lt;&gt;0,SUM($CK344:DA344),0)</f>
        <v>0</v>
      </c>
      <c r="DX343" s="59">
        <f>IF($C343&lt;&gt;0,SUM($CK344:DB344),0)</f>
        <v>0</v>
      </c>
      <c r="DY343" s="952" t="str">
        <f t="shared" si="256"/>
        <v/>
      </c>
    </row>
    <row r="344" spans="1:129" ht="13.5" hidden="1" thickBot="1">
      <c r="A344" s="3" t="str">
        <f t="shared" si="257"/>
        <v/>
      </c>
      <c r="B344" s="805">
        <f>Dados_GLOBAL_Inicial!E344</f>
        <v>0</v>
      </c>
      <c r="C344" s="956">
        <f>IF(IFERROR(VALUE(Dados_GLOBAL_Inicial!F344),0)=0,0,Dados_GLOBAL_Inicial!F344)</f>
        <v>0</v>
      </c>
      <c r="D344" s="830">
        <f>Dados_GLOBAL_Inicial!G344</f>
        <v>0</v>
      </c>
      <c r="E344" s="830" t="str">
        <f>IF(IFERROR(VLOOKUP(F344,Cod_Gde_Itens!$A$1:$B$80,2,FALSE),0)&gt;549,IFERROR(VLOOKUP(F344,Cod_Gde_Itens!$A$1:$B$80,2,FALSE),0),IF(Dados_GLOBAL_Inicial!H344=0,"",Dados_GLOBAL_Inicial!H344))</f>
        <v/>
      </c>
      <c r="F344" s="823">
        <f>Dados_GLOBAL_Inicial!I344</f>
        <v>0</v>
      </c>
      <c r="G344" s="824">
        <f>Dados_GLOBAL_Inicial!J344</f>
        <v>0</v>
      </c>
      <c r="H344" s="454">
        <f>Dados_GLOBAL_Inicial!K344</f>
        <v>0</v>
      </c>
      <c r="I344" s="970">
        <f>SUM('MEDIÇÃO_OBJETO (1)'!I344)</f>
        <v>0</v>
      </c>
      <c r="J344" s="455">
        <f t="shared" si="222"/>
        <v>0</v>
      </c>
      <c r="K344" s="451">
        <f t="shared" si="223"/>
        <v>0</v>
      </c>
      <c r="L344" s="452">
        <f t="shared" si="224"/>
        <v>0</v>
      </c>
      <c r="M344" s="809">
        <f t="shared" si="225"/>
        <v>0</v>
      </c>
      <c r="N344" s="810">
        <f>IF(IFERROR(VALUE(Dados_GLOBAL_Inicial!L344),0)=0,0,Dados_GLOBAL_Inicial!L344)</f>
        <v>0</v>
      </c>
      <c r="O344" s="812">
        <f>SUM('MEDIÇÃO_OBJETO (1)'!O344)</f>
        <v>0</v>
      </c>
      <c r="P344" s="812">
        <f>SUM('MEDIÇÃO_OBJETO (1)'!P344)</f>
        <v>0</v>
      </c>
      <c r="Q344" s="813">
        <f t="shared" si="226"/>
        <v>0</v>
      </c>
      <c r="R344" s="951"/>
      <c r="S344" s="815">
        <f>SUM('MEDIÇÃO_OBJETO (1)'!S344)</f>
        <v>0</v>
      </c>
      <c r="T344" s="815">
        <f>SUM('MEDIÇÃO_OBJETO (1)'!T344)</f>
        <v>0</v>
      </c>
      <c r="V344" s="19"/>
      <c r="W344" s="978">
        <f t="shared" si="227"/>
        <v>0</v>
      </c>
      <c r="X344" s="816">
        <f t="shared" si="228"/>
        <v>0</v>
      </c>
      <c r="Y344" s="816">
        <f t="shared" si="229"/>
        <v>0</v>
      </c>
      <c r="Z344" s="817">
        <f t="shared" si="230"/>
        <v>0</v>
      </c>
      <c r="AB344" s="453">
        <f t="shared" si="253"/>
        <v>0</v>
      </c>
      <c r="AC344" s="14">
        <f t="shared" si="231"/>
        <v>0</v>
      </c>
      <c r="AD344" s="819"/>
      <c r="AE344" s="631">
        <f t="shared" si="254"/>
        <v>0</v>
      </c>
      <c r="AF344" s="818">
        <f>SUM('MEDIÇÃO_OBJETO (1)'!AG344)</f>
        <v>0</v>
      </c>
      <c r="AG344" s="541">
        <f>SUM('MEDIÇÃO_OBJETO (1)'!AH344)</f>
        <v>0</v>
      </c>
      <c r="AH344" s="541">
        <f>SUM('MEDIÇÃO_OBJETO (1)'!AI344)</f>
        <v>0</v>
      </c>
      <c r="AI344" s="541">
        <f>SUM('MEDIÇÃO_OBJETO (1)'!AJ344)</f>
        <v>0</v>
      </c>
      <c r="AJ344" s="541">
        <f>SUM('MEDIÇÃO_OBJETO (1)'!AK344)</f>
        <v>0</v>
      </c>
      <c r="AK344" s="541">
        <f>SUM('MEDIÇÃO_OBJETO (1)'!AL344)</f>
        <v>0</v>
      </c>
      <c r="AL344" s="541">
        <f>SUM('MEDIÇÃO_OBJETO (1)'!AM344)</f>
        <v>0</v>
      </c>
      <c r="AM344" s="541">
        <f>SUM('MEDIÇÃO_OBJETO (1)'!AN344)</f>
        <v>0</v>
      </c>
      <c r="AN344" s="541">
        <f>SUM('MEDIÇÃO_OBJETO (1)'!AO344)</f>
        <v>0</v>
      </c>
      <c r="AO344" s="541">
        <f>SUM('MEDIÇÃO_OBJETO (1)'!AP344)</f>
        <v>0</v>
      </c>
      <c r="AP344" s="541">
        <f>SUM('MEDIÇÃO_OBJETO (1)'!AQ344)</f>
        <v>0</v>
      </c>
      <c r="AQ344" s="541">
        <f>SUM('MEDIÇÃO_OBJETO (1)'!AR344)</f>
        <v>0</v>
      </c>
      <c r="AR344" s="541">
        <f>SUM('MEDIÇÃO_OBJETO (1)'!AS344)</f>
        <v>0</v>
      </c>
      <c r="AS344" s="541">
        <f>SUM('MEDIÇÃO_OBJETO (1)'!AT344)</f>
        <v>0</v>
      </c>
      <c r="AT344" s="541">
        <f>SUM('MEDIÇÃO_OBJETO (1)'!AU344)</f>
        <v>0</v>
      </c>
      <c r="AU344" s="541">
        <f>SUM('MEDIÇÃO_OBJETO (1)'!AV344)</f>
        <v>0</v>
      </c>
      <c r="AV344" s="541">
        <f>SUM('MEDIÇÃO_OBJETO (1)'!AW344)</f>
        <v>0</v>
      </c>
      <c r="AW344" s="541">
        <f>SUM('MEDIÇÃO_OBJETO (1)'!AX344)</f>
        <v>0</v>
      </c>
      <c r="AX344" s="977"/>
      <c r="BN344" s="992">
        <f t="shared" si="232"/>
        <v>0</v>
      </c>
      <c r="BO344" s="538">
        <f t="shared" si="255"/>
        <v>0</v>
      </c>
      <c r="BP344" s="987">
        <f>IF(RESUMO_GLOBAL!$X$53="a",ROUND(AF344*$N344,RESUMO_GLOBAL!$X$54),IF(RESUMO_GLOBAL!$X$53="t",TRUNC(AF344*$N344,RESUMO_GLOBAL!$X$54),AF344*$N344))</f>
        <v>0</v>
      </c>
      <c r="BQ344" s="987">
        <f>IF(RESUMO_GLOBAL!$X$53="a",ROUND(AG344*$N344,RESUMO_GLOBAL!$X$54),IF(RESUMO_GLOBAL!$X$53="t",TRUNC(AG344*$N344,RESUMO_GLOBAL!$X$54),AG344*$N344))</f>
        <v>0</v>
      </c>
      <c r="BR344" s="987">
        <f>IF(RESUMO_GLOBAL!$X$53="a",ROUND(AH344*$N344,RESUMO_GLOBAL!$X$54),IF(RESUMO_GLOBAL!$X$53="t",TRUNC(AH344*$N344,RESUMO_GLOBAL!$X$54),AH344*$N344))</f>
        <v>0</v>
      </c>
      <c r="BS344" s="987">
        <f>IF(RESUMO_GLOBAL!$X$53="a",ROUND(AI344*$N344,RESUMO_GLOBAL!$X$54),IF(RESUMO_GLOBAL!$X$53="t",TRUNC(AI344*$N344,RESUMO_GLOBAL!$X$54),AI344*$N344))</f>
        <v>0</v>
      </c>
      <c r="BT344" s="987">
        <f>IF(RESUMO_GLOBAL!$X$53="a",ROUND(AJ344*$N344,RESUMO_GLOBAL!$X$54),IF(RESUMO_GLOBAL!$X$53="t",TRUNC(AJ344*$N344,RESUMO_GLOBAL!$X$54),AJ344*$N344))</f>
        <v>0</v>
      </c>
      <c r="BU344" s="987">
        <f>IF(RESUMO_GLOBAL!$X$53="a",ROUND(AK344*$N344,RESUMO_GLOBAL!$X$54),IF(RESUMO_GLOBAL!$X$53="t",TRUNC(AK344*$N344,RESUMO_GLOBAL!$X$54),AK344*$N344))</f>
        <v>0</v>
      </c>
      <c r="BV344" s="987">
        <f>IF(RESUMO_GLOBAL!$X$53="a",ROUND(AL344*$N344,RESUMO_GLOBAL!$X$54),IF(RESUMO_GLOBAL!$X$53="t",TRUNC(AL344*$N344,RESUMO_GLOBAL!$X$54),AL344*$N344))</f>
        <v>0</v>
      </c>
      <c r="BW344" s="987">
        <f>IF(RESUMO_GLOBAL!$X$53="a",ROUND(AM344*$N344,RESUMO_GLOBAL!$X$54),IF(RESUMO_GLOBAL!$X$53="t",TRUNC(AM344*$N344,RESUMO_GLOBAL!$X$54),AM344*$N344))</f>
        <v>0</v>
      </c>
      <c r="BX344" s="987">
        <f>IF(RESUMO_GLOBAL!$X$53="a",ROUND(AN344*$N344,RESUMO_GLOBAL!$X$54),IF(RESUMO_GLOBAL!$X$53="t",TRUNC(AN344*$N344,RESUMO_GLOBAL!$X$54),AN344*$N344))</f>
        <v>0</v>
      </c>
      <c r="BY344" s="987">
        <f>IF(RESUMO_GLOBAL!$X$53="a",ROUND(AO344*$N344,RESUMO_GLOBAL!$X$54),IF(RESUMO_GLOBAL!$X$53="t",TRUNC(AO344*$N344,RESUMO_GLOBAL!$X$54),AO344*$N344))</f>
        <v>0</v>
      </c>
      <c r="BZ344" s="987">
        <f>IF(RESUMO_GLOBAL!$X$53="a",ROUND(AP344*$N344,RESUMO_GLOBAL!$X$54),IF(RESUMO_GLOBAL!$X$53="t",TRUNC(AP344*$N344,RESUMO_GLOBAL!$X$54),AP344*$N344))</f>
        <v>0</v>
      </c>
      <c r="CA344" s="987">
        <f>IF(RESUMO_GLOBAL!$X$53="a",ROUND(AQ344*$N344,RESUMO_GLOBAL!$X$54),IF(RESUMO_GLOBAL!$X$53="t",TRUNC(AQ344*$N344,RESUMO_GLOBAL!$X$54),AQ344*$N344))</f>
        <v>0</v>
      </c>
      <c r="CB344" s="987">
        <f>IF(RESUMO_GLOBAL!$X$53="a",ROUND(AR344*$N344,RESUMO_GLOBAL!$X$54),IF(RESUMO_GLOBAL!$X$53="t",TRUNC(AR344*$N344,RESUMO_GLOBAL!$X$54),AR344*$N344))</f>
        <v>0</v>
      </c>
      <c r="CC344" s="987">
        <f>IF(RESUMO_GLOBAL!$X$53="a",ROUND(AS344*$N344,RESUMO_GLOBAL!$X$54),IF(RESUMO_GLOBAL!$X$53="t",TRUNC(AS344*$N344,RESUMO_GLOBAL!$X$54),AS344*$N344))</f>
        <v>0</v>
      </c>
      <c r="CD344" s="987">
        <f>IF(RESUMO_GLOBAL!$X$53="a",ROUND(AT344*$N344,RESUMO_GLOBAL!$X$54),IF(RESUMO_GLOBAL!$X$53="t",TRUNC(AT344*$N344,RESUMO_GLOBAL!$X$54),AT344*$N344))</f>
        <v>0</v>
      </c>
      <c r="CE344" s="987">
        <f>IF(RESUMO_GLOBAL!$X$53="a",ROUND(AU344*$N344,RESUMO_GLOBAL!$X$54),IF(RESUMO_GLOBAL!$X$53="t",TRUNC(AU344*$N344,RESUMO_GLOBAL!$X$54),AU344*$N344))</f>
        <v>0</v>
      </c>
      <c r="CF344" s="987">
        <f>IF(RESUMO_GLOBAL!$X$53="a",ROUND(AV344*$N344,RESUMO_GLOBAL!$X$54),IF(RESUMO_GLOBAL!$X$53="t",TRUNC(AV344*$N344,RESUMO_GLOBAL!$X$54),AV344*$N344))</f>
        <v>0</v>
      </c>
      <c r="CG344" s="987">
        <f>IF(RESUMO_GLOBAL!$X$53="a",ROUND(AW344*$N344,RESUMO_GLOBAL!$X$54),IF(RESUMO_GLOBAL!$X$53="t",TRUNC(AW344*$N344,RESUMO_GLOBAL!$X$54),AW344*$N344))</f>
        <v>0</v>
      </c>
      <c r="CK344" s="59">
        <f t="shared" si="234"/>
        <v>0</v>
      </c>
      <c r="CL344" s="59">
        <f t="shared" si="235"/>
        <v>0</v>
      </c>
      <c r="CM344" s="59">
        <f t="shared" si="236"/>
        <v>0</v>
      </c>
      <c r="CN344" s="59">
        <f t="shared" si="237"/>
        <v>0</v>
      </c>
      <c r="CO344" s="59">
        <f t="shared" si="238"/>
        <v>0</v>
      </c>
      <c r="CP344" s="59">
        <f t="shared" si="239"/>
        <v>0</v>
      </c>
      <c r="CQ344" s="59">
        <f t="shared" si="240"/>
        <v>0</v>
      </c>
      <c r="CR344" s="59">
        <f t="shared" si="241"/>
        <v>0</v>
      </c>
      <c r="CS344" s="59">
        <f t="shared" si="242"/>
        <v>0</v>
      </c>
      <c r="CT344" s="59">
        <f t="shared" si="243"/>
        <v>0</v>
      </c>
      <c r="CU344" s="59">
        <f t="shared" si="244"/>
        <v>0</v>
      </c>
      <c r="CV344" s="59">
        <f t="shared" si="245"/>
        <v>0</v>
      </c>
      <c r="CW344" s="59">
        <f t="shared" si="246"/>
        <v>0</v>
      </c>
      <c r="CX344" s="59">
        <f t="shared" si="247"/>
        <v>0</v>
      </c>
      <c r="CY344" s="59">
        <f t="shared" si="248"/>
        <v>0</v>
      </c>
      <c r="CZ344" s="59">
        <f t="shared" si="249"/>
        <v>0</v>
      </c>
      <c r="DA344" s="59">
        <f t="shared" si="250"/>
        <v>0</v>
      </c>
      <c r="DB344" s="59">
        <f t="shared" si="251"/>
        <v>0</v>
      </c>
      <c r="DE344">
        <f t="shared" si="233"/>
        <v>339</v>
      </c>
      <c r="DF344" t="str">
        <f t="shared" si="252"/>
        <v/>
      </c>
      <c r="DG344" s="59">
        <f>IF($C344&lt;&gt;0,SUM($CK345:CK345),0)</f>
        <v>0</v>
      </c>
      <c r="DH344" s="59">
        <f>IF($C344&lt;&gt;0,SUM($CK345:CL345),0)</f>
        <v>0</v>
      </c>
      <c r="DI344" s="59">
        <f>IF($C344&lt;&gt;0,SUM($CK345:CM345),0)</f>
        <v>0</v>
      </c>
      <c r="DJ344" s="59">
        <f>IF($C344&lt;&gt;0,SUM($CK345:CN345),0)</f>
        <v>0</v>
      </c>
      <c r="DK344" s="59">
        <f>IF($C344&lt;&gt;0,SUM($CK345:CO345),0)</f>
        <v>0</v>
      </c>
      <c r="DL344" s="59">
        <f>IF($C344&lt;&gt;0,SUM($CK345:CP345),0)</f>
        <v>0</v>
      </c>
      <c r="DM344" s="59">
        <f>IF($C344&lt;&gt;0,SUM($CK345:CQ345),0)</f>
        <v>0</v>
      </c>
      <c r="DN344" s="59">
        <f>IF($C344&lt;&gt;0,SUM($CK345:CR345),0)</f>
        <v>0</v>
      </c>
      <c r="DO344" s="59">
        <f>IF($C344&lt;&gt;0,SUM($CK345:CS345),0)</f>
        <v>0</v>
      </c>
      <c r="DP344" s="59">
        <f>IF($C344&lt;&gt;0,SUM($CK345:CT345),0)</f>
        <v>0</v>
      </c>
      <c r="DQ344" s="59">
        <f>IF($C344&lt;&gt;0,SUM($CK345:CU345),0)</f>
        <v>0</v>
      </c>
      <c r="DR344" s="59">
        <f>IF($C344&lt;&gt;0,SUM($CK345:CV345),0)</f>
        <v>0</v>
      </c>
      <c r="DS344" s="59">
        <f>IF($C344&lt;&gt;0,SUM($CK345:CW345),0)</f>
        <v>0</v>
      </c>
      <c r="DT344" s="59">
        <f>IF($C344&lt;&gt;0,SUM($CK345:CX345),0)</f>
        <v>0</v>
      </c>
      <c r="DU344" s="59">
        <f>IF($C344&lt;&gt;0,SUM($CK345:CY345),0)</f>
        <v>0</v>
      </c>
      <c r="DV344" s="59">
        <f>IF($C344&lt;&gt;0,SUM($CK345:CZ345),0)</f>
        <v>0</v>
      </c>
      <c r="DW344" s="59">
        <f>IF($C344&lt;&gt;0,SUM($CK345:DA345),0)</f>
        <v>0</v>
      </c>
      <c r="DX344" s="59">
        <f>IF($C344&lt;&gt;0,SUM($CK345:DB345),0)</f>
        <v>0</v>
      </c>
      <c r="DY344" s="952" t="str">
        <f t="shared" si="256"/>
        <v/>
      </c>
    </row>
    <row r="345" spans="1:129" ht="13.5" hidden="1" thickBot="1">
      <c r="A345" s="3" t="str">
        <f t="shared" si="257"/>
        <v/>
      </c>
      <c r="B345" s="805">
        <f>Dados_GLOBAL_Inicial!E345</f>
        <v>0</v>
      </c>
      <c r="C345" s="956">
        <f>IF(IFERROR(VALUE(Dados_GLOBAL_Inicial!F345),0)=0,0,Dados_GLOBAL_Inicial!F345)</f>
        <v>0</v>
      </c>
      <c r="D345" s="830">
        <f>Dados_GLOBAL_Inicial!G345</f>
        <v>0</v>
      </c>
      <c r="E345" s="830" t="str">
        <f>IF(IFERROR(VLOOKUP(F345,Cod_Gde_Itens!$A$1:$B$80,2,FALSE),0)&gt;549,IFERROR(VLOOKUP(F345,Cod_Gde_Itens!$A$1:$B$80,2,FALSE),0),IF(Dados_GLOBAL_Inicial!H345=0,"",Dados_GLOBAL_Inicial!H345))</f>
        <v/>
      </c>
      <c r="F345" s="823">
        <f>Dados_GLOBAL_Inicial!I345</f>
        <v>0</v>
      </c>
      <c r="G345" s="824">
        <f>Dados_GLOBAL_Inicial!J345</f>
        <v>0</v>
      </c>
      <c r="H345" s="454">
        <f>Dados_GLOBAL_Inicial!K345</f>
        <v>0</v>
      </c>
      <c r="I345" s="970">
        <f>SUM('MEDIÇÃO_OBJETO (1)'!I345)</f>
        <v>0</v>
      </c>
      <c r="J345" s="455">
        <f t="shared" si="222"/>
        <v>0</v>
      </c>
      <c r="K345" s="451">
        <f t="shared" si="223"/>
        <v>0</v>
      </c>
      <c r="L345" s="452">
        <f t="shared" si="224"/>
        <v>0</v>
      </c>
      <c r="M345" s="809">
        <f t="shared" si="225"/>
        <v>0</v>
      </c>
      <c r="N345" s="810">
        <f>IF(IFERROR(VALUE(Dados_GLOBAL_Inicial!L345),0)=0,0,Dados_GLOBAL_Inicial!L345)</f>
        <v>0</v>
      </c>
      <c r="O345" s="812">
        <f>SUM('MEDIÇÃO_OBJETO (1)'!O345)</f>
        <v>0</v>
      </c>
      <c r="P345" s="812">
        <f>SUM('MEDIÇÃO_OBJETO (1)'!P345)</f>
        <v>0</v>
      </c>
      <c r="Q345" s="813">
        <f t="shared" si="226"/>
        <v>0</v>
      </c>
      <c r="R345" s="951"/>
      <c r="S345" s="815">
        <f>SUM('MEDIÇÃO_OBJETO (1)'!S345)</f>
        <v>0</v>
      </c>
      <c r="T345" s="815">
        <f>SUM('MEDIÇÃO_OBJETO (1)'!T345)</f>
        <v>0</v>
      </c>
      <c r="V345" s="19"/>
      <c r="W345" s="978">
        <f t="shared" si="227"/>
        <v>0</v>
      </c>
      <c r="X345" s="816">
        <f t="shared" si="228"/>
        <v>0</v>
      </c>
      <c r="Y345" s="816">
        <f t="shared" si="229"/>
        <v>0</v>
      </c>
      <c r="Z345" s="817">
        <f t="shared" si="230"/>
        <v>0</v>
      </c>
      <c r="AB345" s="453">
        <f t="shared" si="253"/>
        <v>0</v>
      </c>
      <c r="AC345" s="14">
        <f t="shared" si="231"/>
        <v>0</v>
      </c>
      <c r="AD345" s="819"/>
      <c r="AE345" s="631">
        <f t="shared" si="254"/>
        <v>0</v>
      </c>
      <c r="AF345" s="818">
        <f>SUM('MEDIÇÃO_OBJETO (1)'!AG345)</f>
        <v>0</v>
      </c>
      <c r="AG345" s="541">
        <f>SUM('MEDIÇÃO_OBJETO (1)'!AH345)</f>
        <v>0</v>
      </c>
      <c r="AH345" s="541">
        <f>SUM('MEDIÇÃO_OBJETO (1)'!AI345)</f>
        <v>0</v>
      </c>
      <c r="AI345" s="541">
        <f>SUM('MEDIÇÃO_OBJETO (1)'!AJ345)</f>
        <v>0</v>
      </c>
      <c r="AJ345" s="541">
        <f>SUM('MEDIÇÃO_OBJETO (1)'!AK345)</f>
        <v>0</v>
      </c>
      <c r="AK345" s="541">
        <f>SUM('MEDIÇÃO_OBJETO (1)'!AL345)</f>
        <v>0</v>
      </c>
      <c r="AL345" s="541">
        <f>SUM('MEDIÇÃO_OBJETO (1)'!AM345)</f>
        <v>0</v>
      </c>
      <c r="AM345" s="541">
        <f>SUM('MEDIÇÃO_OBJETO (1)'!AN345)</f>
        <v>0</v>
      </c>
      <c r="AN345" s="541">
        <f>SUM('MEDIÇÃO_OBJETO (1)'!AO345)</f>
        <v>0</v>
      </c>
      <c r="AO345" s="541">
        <f>SUM('MEDIÇÃO_OBJETO (1)'!AP345)</f>
        <v>0</v>
      </c>
      <c r="AP345" s="541">
        <f>SUM('MEDIÇÃO_OBJETO (1)'!AQ345)</f>
        <v>0</v>
      </c>
      <c r="AQ345" s="541">
        <f>SUM('MEDIÇÃO_OBJETO (1)'!AR345)</f>
        <v>0</v>
      </c>
      <c r="AR345" s="541">
        <f>SUM('MEDIÇÃO_OBJETO (1)'!AS345)</f>
        <v>0</v>
      </c>
      <c r="AS345" s="541">
        <f>SUM('MEDIÇÃO_OBJETO (1)'!AT345)</f>
        <v>0</v>
      </c>
      <c r="AT345" s="541">
        <f>SUM('MEDIÇÃO_OBJETO (1)'!AU345)</f>
        <v>0</v>
      </c>
      <c r="AU345" s="541">
        <f>SUM('MEDIÇÃO_OBJETO (1)'!AV345)</f>
        <v>0</v>
      </c>
      <c r="AV345" s="541">
        <f>SUM('MEDIÇÃO_OBJETO (1)'!AW345)</f>
        <v>0</v>
      </c>
      <c r="AW345" s="541">
        <f>SUM('MEDIÇÃO_OBJETO (1)'!AX345)</f>
        <v>0</v>
      </c>
      <c r="AX345" s="977"/>
      <c r="BN345" s="992">
        <f t="shared" si="232"/>
        <v>0</v>
      </c>
      <c r="BO345" s="538">
        <f t="shared" si="255"/>
        <v>0</v>
      </c>
      <c r="BP345" s="987">
        <f>IF(RESUMO_GLOBAL!$X$53="a",ROUND(AF345*$N345,RESUMO_GLOBAL!$X$54),IF(RESUMO_GLOBAL!$X$53="t",TRUNC(AF345*$N345,RESUMO_GLOBAL!$X$54),AF345*$N345))</f>
        <v>0</v>
      </c>
      <c r="BQ345" s="987">
        <f>IF(RESUMO_GLOBAL!$X$53="a",ROUND(AG345*$N345,RESUMO_GLOBAL!$X$54),IF(RESUMO_GLOBAL!$X$53="t",TRUNC(AG345*$N345,RESUMO_GLOBAL!$X$54),AG345*$N345))</f>
        <v>0</v>
      </c>
      <c r="BR345" s="987">
        <f>IF(RESUMO_GLOBAL!$X$53="a",ROUND(AH345*$N345,RESUMO_GLOBAL!$X$54),IF(RESUMO_GLOBAL!$X$53="t",TRUNC(AH345*$N345,RESUMO_GLOBAL!$X$54),AH345*$N345))</f>
        <v>0</v>
      </c>
      <c r="BS345" s="987">
        <f>IF(RESUMO_GLOBAL!$X$53="a",ROUND(AI345*$N345,RESUMO_GLOBAL!$X$54),IF(RESUMO_GLOBAL!$X$53="t",TRUNC(AI345*$N345,RESUMO_GLOBAL!$X$54),AI345*$N345))</f>
        <v>0</v>
      </c>
      <c r="BT345" s="987">
        <f>IF(RESUMO_GLOBAL!$X$53="a",ROUND(AJ345*$N345,RESUMO_GLOBAL!$X$54),IF(RESUMO_GLOBAL!$X$53="t",TRUNC(AJ345*$N345,RESUMO_GLOBAL!$X$54),AJ345*$N345))</f>
        <v>0</v>
      </c>
      <c r="BU345" s="987">
        <f>IF(RESUMO_GLOBAL!$X$53="a",ROUND(AK345*$N345,RESUMO_GLOBAL!$X$54),IF(RESUMO_GLOBAL!$X$53="t",TRUNC(AK345*$N345,RESUMO_GLOBAL!$X$54),AK345*$N345))</f>
        <v>0</v>
      </c>
      <c r="BV345" s="987">
        <f>IF(RESUMO_GLOBAL!$X$53="a",ROUND(AL345*$N345,RESUMO_GLOBAL!$X$54),IF(RESUMO_GLOBAL!$X$53="t",TRUNC(AL345*$N345,RESUMO_GLOBAL!$X$54),AL345*$N345))</f>
        <v>0</v>
      </c>
      <c r="BW345" s="987">
        <f>IF(RESUMO_GLOBAL!$X$53="a",ROUND(AM345*$N345,RESUMO_GLOBAL!$X$54),IF(RESUMO_GLOBAL!$X$53="t",TRUNC(AM345*$N345,RESUMO_GLOBAL!$X$54),AM345*$N345))</f>
        <v>0</v>
      </c>
      <c r="BX345" s="987">
        <f>IF(RESUMO_GLOBAL!$X$53="a",ROUND(AN345*$N345,RESUMO_GLOBAL!$X$54),IF(RESUMO_GLOBAL!$X$53="t",TRUNC(AN345*$N345,RESUMO_GLOBAL!$X$54),AN345*$N345))</f>
        <v>0</v>
      </c>
      <c r="BY345" s="987">
        <f>IF(RESUMO_GLOBAL!$X$53="a",ROUND(AO345*$N345,RESUMO_GLOBAL!$X$54),IF(RESUMO_GLOBAL!$X$53="t",TRUNC(AO345*$N345,RESUMO_GLOBAL!$X$54),AO345*$N345))</f>
        <v>0</v>
      </c>
      <c r="BZ345" s="987">
        <f>IF(RESUMO_GLOBAL!$X$53="a",ROUND(AP345*$N345,RESUMO_GLOBAL!$X$54),IF(RESUMO_GLOBAL!$X$53="t",TRUNC(AP345*$N345,RESUMO_GLOBAL!$X$54),AP345*$N345))</f>
        <v>0</v>
      </c>
      <c r="CA345" s="987">
        <f>IF(RESUMO_GLOBAL!$X$53="a",ROUND(AQ345*$N345,RESUMO_GLOBAL!$X$54),IF(RESUMO_GLOBAL!$X$53="t",TRUNC(AQ345*$N345,RESUMO_GLOBAL!$X$54),AQ345*$N345))</f>
        <v>0</v>
      </c>
      <c r="CB345" s="987">
        <f>IF(RESUMO_GLOBAL!$X$53="a",ROUND(AR345*$N345,RESUMO_GLOBAL!$X$54),IF(RESUMO_GLOBAL!$X$53="t",TRUNC(AR345*$N345,RESUMO_GLOBAL!$X$54),AR345*$N345))</f>
        <v>0</v>
      </c>
      <c r="CC345" s="987">
        <f>IF(RESUMO_GLOBAL!$X$53="a",ROUND(AS345*$N345,RESUMO_GLOBAL!$X$54),IF(RESUMO_GLOBAL!$X$53="t",TRUNC(AS345*$N345,RESUMO_GLOBAL!$X$54),AS345*$N345))</f>
        <v>0</v>
      </c>
      <c r="CD345" s="987">
        <f>IF(RESUMO_GLOBAL!$X$53="a",ROUND(AT345*$N345,RESUMO_GLOBAL!$X$54),IF(RESUMO_GLOBAL!$X$53="t",TRUNC(AT345*$N345,RESUMO_GLOBAL!$X$54),AT345*$N345))</f>
        <v>0</v>
      </c>
      <c r="CE345" s="987">
        <f>IF(RESUMO_GLOBAL!$X$53="a",ROUND(AU345*$N345,RESUMO_GLOBAL!$X$54),IF(RESUMO_GLOBAL!$X$53="t",TRUNC(AU345*$N345,RESUMO_GLOBAL!$X$54),AU345*$N345))</f>
        <v>0</v>
      </c>
      <c r="CF345" s="987">
        <f>IF(RESUMO_GLOBAL!$X$53="a",ROUND(AV345*$N345,RESUMO_GLOBAL!$X$54),IF(RESUMO_GLOBAL!$X$53="t",TRUNC(AV345*$N345,RESUMO_GLOBAL!$X$54),AV345*$N345))</f>
        <v>0</v>
      </c>
      <c r="CG345" s="987">
        <f>IF(RESUMO_GLOBAL!$X$53="a",ROUND(AW345*$N345,RESUMO_GLOBAL!$X$54),IF(RESUMO_GLOBAL!$X$53="t",TRUNC(AW345*$N345,RESUMO_GLOBAL!$X$54),AW345*$N345))</f>
        <v>0</v>
      </c>
      <c r="CK345" s="59">
        <f t="shared" si="234"/>
        <v>0</v>
      </c>
      <c r="CL345" s="59">
        <f t="shared" si="235"/>
        <v>0</v>
      </c>
      <c r="CM345" s="59">
        <f t="shared" si="236"/>
        <v>0</v>
      </c>
      <c r="CN345" s="59">
        <f t="shared" si="237"/>
        <v>0</v>
      </c>
      <c r="CO345" s="59">
        <f t="shared" si="238"/>
        <v>0</v>
      </c>
      <c r="CP345" s="59">
        <f t="shared" si="239"/>
        <v>0</v>
      </c>
      <c r="CQ345" s="59">
        <f t="shared" si="240"/>
        <v>0</v>
      </c>
      <c r="CR345" s="59">
        <f t="shared" si="241"/>
        <v>0</v>
      </c>
      <c r="CS345" s="59">
        <f t="shared" si="242"/>
        <v>0</v>
      </c>
      <c r="CT345" s="59">
        <f t="shared" si="243"/>
        <v>0</v>
      </c>
      <c r="CU345" s="59">
        <f t="shared" si="244"/>
        <v>0</v>
      </c>
      <c r="CV345" s="59">
        <f t="shared" si="245"/>
        <v>0</v>
      </c>
      <c r="CW345" s="59">
        <f t="shared" si="246"/>
        <v>0</v>
      </c>
      <c r="CX345" s="59">
        <f t="shared" si="247"/>
        <v>0</v>
      </c>
      <c r="CY345" s="59">
        <f t="shared" si="248"/>
        <v>0</v>
      </c>
      <c r="CZ345" s="59">
        <f t="shared" si="249"/>
        <v>0</v>
      </c>
      <c r="DA345" s="59">
        <f t="shared" si="250"/>
        <v>0</v>
      </c>
      <c r="DB345" s="59">
        <f t="shared" si="251"/>
        <v>0</v>
      </c>
      <c r="DE345">
        <f t="shared" si="233"/>
        <v>340</v>
      </c>
      <c r="DF345" t="str">
        <f t="shared" si="252"/>
        <v/>
      </c>
      <c r="DG345" s="59">
        <f>IF($C345&lt;&gt;0,SUM($CK346:CK346),0)</f>
        <v>0</v>
      </c>
      <c r="DH345" s="59">
        <f>IF($C345&lt;&gt;0,SUM($CK346:CL346),0)</f>
        <v>0</v>
      </c>
      <c r="DI345" s="59">
        <f>IF($C345&lt;&gt;0,SUM($CK346:CM346),0)</f>
        <v>0</v>
      </c>
      <c r="DJ345" s="59">
        <f>IF($C345&lt;&gt;0,SUM($CK346:CN346),0)</f>
        <v>0</v>
      </c>
      <c r="DK345" s="59">
        <f>IF($C345&lt;&gt;0,SUM($CK346:CO346),0)</f>
        <v>0</v>
      </c>
      <c r="DL345" s="59">
        <f>IF($C345&lt;&gt;0,SUM($CK346:CP346),0)</f>
        <v>0</v>
      </c>
      <c r="DM345" s="59">
        <f>IF($C345&lt;&gt;0,SUM($CK346:CQ346),0)</f>
        <v>0</v>
      </c>
      <c r="DN345" s="59">
        <f>IF($C345&lt;&gt;0,SUM($CK346:CR346),0)</f>
        <v>0</v>
      </c>
      <c r="DO345" s="59">
        <f>IF($C345&lt;&gt;0,SUM($CK346:CS346),0)</f>
        <v>0</v>
      </c>
      <c r="DP345" s="59">
        <f>IF($C345&lt;&gt;0,SUM($CK346:CT346),0)</f>
        <v>0</v>
      </c>
      <c r="DQ345" s="59">
        <f>IF($C345&lt;&gt;0,SUM($CK346:CU346),0)</f>
        <v>0</v>
      </c>
      <c r="DR345" s="59">
        <f>IF($C345&lt;&gt;0,SUM($CK346:CV346),0)</f>
        <v>0</v>
      </c>
      <c r="DS345" s="59">
        <f>IF($C345&lt;&gt;0,SUM($CK346:CW346),0)</f>
        <v>0</v>
      </c>
      <c r="DT345" s="59">
        <f>IF($C345&lt;&gt;0,SUM($CK346:CX346),0)</f>
        <v>0</v>
      </c>
      <c r="DU345" s="59">
        <f>IF($C345&lt;&gt;0,SUM($CK346:CY346),0)</f>
        <v>0</v>
      </c>
      <c r="DV345" s="59">
        <f>IF($C345&lt;&gt;0,SUM($CK346:CZ346),0)</f>
        <v>0</v>
      </c>
      <c r="DW345" s="59">
        <f>IF($C345&lt;&gt;0,SUM($CK346:DA346),0)</f>
        <v>0</v>
      </c>
      <c r="DX345" s="59">
        <f>IF($C345&lt;&gt;0,SUM($CK346:DB346),0)</f>
        <v>0</v>
      </c>
      <c r="DY345" s="952" t="str">
        <f t="shared" si="256"/>
        <v/>
      </c>
    </row>
    <row r="346" spans="1:129" ht="13.5" hidden="1" thickBot="1">
      <c r="A346" s="3" t="str">
        <f t="shared" si="257"/>
        <v/>
      </c>
      <c r="B346" s="805">
        <f>Dados_GLOBAL_Inicial!E346</f>
        <v>0</v>
      </c>
      <c r="C346" s="956">
        <f>IF(IFERROR(VALUE(Dados_GLOBAL_Inicial!F346),0)=0,0,Dados_GLOBAL_Inicial!F346)</f>
        <v>0</v>
      </c>
      <c r="D346" s="830">
        <f>Dados_GLOBAL_Inicial!G346</f>
        <v>0</v>
      </c>
      <c r="E346" s="830" t="str">
        <f>IF(IFERROR(VLOOKUP(F346,Cod_Gde_Itens!$A$1:$B$80,2,FALSE),0)&gt;549,IFERROR(VLOOKUP(F346,Cod_Gde_Itens!$A$1:$B$80,2,FALSE),0),IF(Dados_GLOBAL_Inicial!H346=0,"",Dados_GLOBAL_Inicial!H346))</f>
        <v/>
      </c>
      <c r="F346" s="823">
        <f>Dados_GLOBAL_Inicial!I346</f>
        <v>0</v>
      </c>
      <c r="G346" s="824">
        <f>Dados_GLOBAL_Inicial!J346</f>
        <v>0</v>
      </c>
      <c r="H346" s="454">
        <f>Dados_GLOBAL_Inicial!K346</f>
        <v>0</v>
      </c>
      <c r="I346" s="970">
        <f>SUM('MEDIÇÃO_OBJETO (1)'!I346)</f>
        <v>0</v>
      </c>
      <c r="J346" s="455">
        <f t="shared" si="222"/>
        <v>0</v>
      </c>
      <c r="K346" s="451">
        <f t="shared" si="223"/>
        <v>0</v>
      </c>
      <c r="L346" s="452">
        <f t="shared" si="224"/>
        <v>0</v>
      </c>
      <c r="M346" s="809">
        <f t="shared" si="225"/>
        <v>0</v>
      </c>
      <c r="N346" s="810">
        <f>IF(IFERROR(VALUE(Dados_GLOBAL_Inicial!L346),0)=0,0,Dados_GLOBAL_Inicial!L346)</f>
        <v>0</v>
      </c>
      <c r="O346" s="812">
        <f>SUM('MEDIÇÃO_OBJETO (1)'!O346)</f>
        <v>0</v>
      </c>
      <c r="P346" s="812">
        <f>SUM('MEDIÇÃO_OBJETO (1)'!P346)</f>
        <v>0</v>
      </c>
      <c r="Q346" s="813">
        <f t="shared" si="226"/>
        <v>0</v>
      </c>
      <c r="R346" s="951"/>
      <c r="S346" s="815">
        <f>SUM('MEDIÇÃO_OBJETO (1)'!S346)</f>
        <v>0</v>
      </c>
      <c r="T346" s="815">
        <f>SUM('MEDIÇÃO_OBJETO (1)'!T346)</f>
        <v>0</v>
      </c>
      <c r="V346" s="19"/>
      <c r="W346" s="978">
        <f t="shared" si="227"/>
        <v>0</v>
      </c>
      <c r="X346" s="816">
        <f t="shared" si="228"/>
        <v>0</v>
      </c>
      <c r="Y346" s="816">
        <f t="shared" si="229"/>
        <v>0</v>
      </c>
      <c r="Z346" s="817">
        <f t="shared" si="230"/>
        <v>0</v>
      </c>
      <c r="AB346" s="453">
        <f t="shared" si="253"/>
        <v>0</v>
      </c>
      <c r="AC346" s="14">
        <f t="shared" si="231"/>
        <v>0</v>
      </c>
      <c r="AD346" s="819"/>
      <c r="AE346" s="631">
        <f t="shared" si="254"/>
        <v>0</v>
      </c>
      <c r="AF346" s="818">
        <f>SUM('MEDIÇÃO_OBJETO (1)'!AG346)</f>
        <v>0</v>
      </c>
      <c r="AG346" s="541">
        <f>SUM('MEDIÇÃO_OBJETO (1)'!AH346)</f>
        <v>0</v>
      </c>
      <c r="AH346" s="541">
        <f>SUM('MEDIÇÃO_OBJETO (1)'!AI346)</f>
        <v>0</v>
      </c>
      <c r="AI346" s="541">
        <f>SUM('MEDIÇÃO_OBJETO (1)'!AJ346)</f>
        <v>0</v>
      </c>
      <c r="AJ346" s="541">
        <f>SUM('MEDIÇÃO_OBJETO (1)'!AK346)</f>
        <v>0</v>
      </c>
      <c r="AK346" s="541">
        <f>SUM('MEDIÇÃO_OBJETO (1)'!AL346)</f>
        <v>0</v>
      </c>
      <c r="AL346" s="541">
        <f>SUM('MEDIÇÃO_OBJETO (1)'!AM346)</f>
        <v>0</v>
      </c>
      <c r="AM346" s="541">
        <f>SUM('MEDIÇÃO_OBJETO (1)'!AN346)</f>
        <v>0</v>
      </c>
      <c r="AN346" s="541">
        <f>SUM('MEDIÇÃO_OBJETO (1)'!AO346)</f>
        <v>0</v>
      </c>
      <c r="AO346" s="541">
        <f>SUM('MEDIÇÃO_OBJETO (1)'!AP346)</f>
        <v>0</v>
      </c>
      <c r="AP346" s="541">
        <f>SUM('MEDIÇÃO_OBJETO (1)'!AQ346)</f>
        <v>0</v>
      </c>
      <c r="AQ346" s="541">
        <f>SUM('MEDIÇÃO_OBJETO (1)'!AR346)</f>
        <v>0</v>
      </c>
      <c r="AR346" s="541">
        <f>SUM('MEDIÇÃO_OBJETO (1)'!AS346)</f>
        <v>0</v>
      </c>
      <c r="AS346" s="541">
        <f>SUM('MEDIÇÃO_OBJETO (1)'!AT346)</f>
        <v>0</v>
      </c>
      <c r="AT346" s="541">
        <f>SUM('MEDIÇÃO_OBJETO (1)'!AU346)</f>
        <v>0</v>
      </c>
      <c r="AU346" s="541">
        <f>SUM('MEDIÇÃO_OBJETO (1)'!AV346)</f>
        <v>0</v>
      </c>
      <c r="AV346" s="541">
        <f>SUM('MEDIÇÃO_OBJETO (1)'!AW346)</f>
        <v>0</v>
      </c>
      <c r="AW346" s="541">
        <f>SUM('MEDIÇÃO_OBJETO (1)'!AX346)</f>
        <v>0</v>
      </c>
      <c r="AX346" s="977"/>
      <c r="BN346" s="992">
        <f t="shared" si="232"/>
        <v>0</v>
      </c>
      <c r="BO346" s="538">
        <f t="shared" si="255"/>
        <v>0</v>
      </c>
      <c r="BP346" s="987">
        <f>IF(RESUMO_GLOBAL!$X$53="a",ROUND(AF346*$N346,RESUMO_GLOBAL!$X$54),IF(RESUMO_GLOBAL!$X$53="t",TRUNC(AF346*$N346,RESUMO_GLOBAL!$X$54),AF346*$N346))</f>
        <v>0</v>
      </c>
      <c r="BQ346" s="987">
        <f>IF(RESUMO_GLOBAL!$X$53="a",ROUND(AG346*$N346,RESUMO_GLOBAL!$X$54),IF(RESUMO_GLOBAL!$X$53="t",TRUNC(AG346*$N346,RESUMO_GLOBAL!$X$54),AG346*$N346))</f>
        <v>0</v>
      </c>
      <c r="BR346" s="987">
        <f>IF(RESUMO_GLOBAL!$X$53="a",ROUND(AH346*$N346,RESUMO_GLOBAL!$X$54),IF(RESUMO_GLOBAL!$X$53="t",TRUNC(AH346*$N346,RESUMO_GLOBAL!$X$54),AH346*$N346))</f>
        <v>0</v>
      </c>
      <c r="BS346" s="987">
        <f>IF(RESUMO_GLOBAL!$X$53="a",ROUND(AI346*$N346,RESUMO_GLOBAL!$X$54),IF(RESUMO_GLOBAL!$X$53="t",TRUNC(AI346*$N346,RESUMO_GLOBAL!$X$54),AI346*$N346))</f>
        <v>0</v>
      </c>
      <c r="BT346" s="987">
        <f>IF(RESUMO_GLOBAL!$X$53="a",ROUND(AJ346*$N346,RESUMO_GLOBAL!$X$54),IF(RESUMO_GLOBAL!$X$53="t",TRUNC(AJ346*$N346,RESUMO_GLOBAL!$X$54),AJ346*$N346))</f>
        <v>0</v>
      </c>
      <c r="BU346" s="987">
        <f>IF(RESUMO_GLOBAL!$X$53="a",ROUND(AK346*$N346,RESUMO_GLOBAL!$X$54),IF(RESUMO_GLOBAL!$X$53="t",TRUNC(AK346*$N346,RESUMO_GLOBAL!$X$54),AK346*$N346))</f>
        <v>0</v>
      </c>
      <c r="BV346" s="987">
        <f>IF(RESUMO_GLOBAL!$X$53="a",ROUND(AL346*$N346,RESUMO_GLOBAL!$X$54),IF(RESUMO_GLOBAL!$X$53="t",TRUNC(AL346*$N346,RESUMO_GLOBAL!$X$54),AL346*$N346))</f>
        <v>0</v>
      </c>
      <c r="BW346" s="987">
        <f>IF(RESUMO_GLOBAL!$X$53="a",ROUND(AM346*$N346,RESUMO_GLOBAL!$X$54),IF(RESUMO_GLOBAL!$X$53="t",TRUNC(AM346*$N346,RESUMO_GLOBAL!$X$54),AM346*$N346))</f>
        <v>0</v>
      </c>
      <c r="BX346" s="987">
        <f>IF(RESUMO_GLOBAL!$X$53="a",ROUND(AN346*$N346,RESUMO_GLOBAL!$X$54),IF(RESUMO_GLOBAL!$X$53="t",TRUNC(AN346*$N346,RESUMO_GLOBAL!$X$54),AN346*$N346))</f>
        <v>0</v>
      </c>
      <c r="BY346" s="987">
        <f>IF(RESUMO_GLOBAL!$X$53="a",ROUND(AO346*$N346,RESUMO_GLOBAL!$X$54),IF(RESUMO_GLOBAL!$X$53="t",TRUNC(AO346*$N346,RESUMO_GLOBAL!$X$54),AO346*$N346))</f>
        <v>0</v>
      </c>
      <c r="BZ346" s="987">
        <f>IF(RESUMO_GLOBAL!$X$53="a",ROUND(AP346*$N346,RESUMO_GLOBAL!$X$54),IF(RESUMO_GLOBAL!$X$53="t",TRUNC(AP346*$N346,RESUMO_GLOBAL!$X$54),AP346*$N346))</f>
        <v>0</v>
      </c>
      <c r="CA346" s="987">
        <f>IF(RESUMO_GLOBAL!$X$53="a",ROUND(AQ346*$N346,RESUMO_GLOBAL!$X$54),IF(RESUMO_GLOBAL!$X$53="t",TRUNC(AQ346*$N346,RESUMO_GLOBAL!$X$54),AQ346*$N346))</f>
        <v>0</v>
      </c>
      <c r="CB346" s="987">
        <f>IF(RESUMO_GLOBAL!$X$53="a",ROUND(AR346*$N346,RESUMO_GLOBAL!$X$54),IF(RESUMO_GLOBAL!$X$53="t",TRUNC(AR346*$N346,RESUMO_GLOBAL!$X$54),AR346*$N346))</f>
        <v>0</v>
      </c>
      <c r="CC346" s="987">
        <f>IF(RESUMO_GLOBAL!$X$53="a",ROUND(AS346*$N346,RESUMO_GLOBAL!$X$54),IF(RESUMO_GLOBAL!$X$53="t",TRUNC(AS346*$N346,RESUMO_GLOBAL!$X$54),AS346*$N346))</f>
        <v>0</v>
      </c>
      <c r="CD346" s="987">
        <f>IF(RESUMO_GLOBAL!$X$53="a",ROUND(AT346*$N346,RESUMO_GLOBAL!$X$54),IF(RESUMO_GLOBAL!$X$53="t",TRUNC(AT346*$N346,RESUMO_GLOBAL!$X$54),AT346*$N346))</f>
        <v>0</v>
      </c>
      <c r="CE346" s="987">
        <f>IF(RESUMO_GLOBAL!$X$53="a",ROUND(AU346*$N346,RESUMO_GLOBAL!$X$54),IF(RESUMO_GLOBAL!$X$53="t",TRUNC(AU346*$N346,RESUMO_GLOBAL!$X$54),AU346*$N346))</f>
        <v>0</v>
      </c>
      <c r="CF346" s="987">
        <f>IF(RESUMO_GLOBAL!$X$53="a",ROUND(AV346*$N346,RESUMO_GLOBAL!$X$54),IF(RESUMO_GLOBAL!$X$53="t",TRUNC(AV346*$N346,RESUMO_GLOBAL!$X$54),AV346*$N346))</f>
        <v>0</v>
      </c>
      <c r="CG346" s="987">
        <f>IF(RESUMO_GLOBAL!$X$53="a",ROUND(AW346*$N346,RESUMO_GLOBAL!$X$54),IF(RESUMO_GLOBAL!$X$53="t",TRUNC(AW346*$N346,RESUMO_GLOBAL!$X$54),AW346*$N346))</f>
        <v>0</v>
      </c>
      <c r="CK346" s="59">
        <f t="shared" si="234"/>
        <v>0</v>
      </c>
      <c r="CL346" s="59">
        <f t="shared" si="235"/>
        <v>0</v>
      </c>
      <c r="CM346" s="59">
        <f t="shared" si="236"/>
        <v>0</v>
      </c>
      <c r="CN346" s="59">
        <f t="shared" si="237"/>
        <v>0</v>
      </c>
      <c r="CO346" s="59">
        <f t="shared" si="238"/>
        <v>0</v>
      </c>
      <c r="CP346" s="59">
        <f t="shared" si="239"/>
        <v>0</v>
      </c>
      <c r="CQ346" s="59">
        <f t="shared" si="240"/>
        <v>0</v>
      </c>
      <c r="CR346" s="59">
        <f t="shared" si="241"/>
        <v>0</v>
      </c>
      <c r="CS346" s="59">
        <f t="shared" si="242"/>
        <v>0</v>
      </c>
      <c r="CT346" s="59">
        <f t="shared" si="243"/>
        <v>0</v>
      </c>
      <c r="CU346" s="59">
        <f t="shared" si="244"/>
        <v>0</v>
      </c>
      <c r="CV346" s="59">
        <f t="shared" si="245"/>
        <v>0</v>
      </c>
      <c r="CW346" s="59">
        <f t="shared" si="246"/>
        <v>0</v>
      </c>
      <c r="CX346" s="59">
        <f t="shared" si="247"/>
        <v>0</v>
      </c>
      <c r="CY346" s="59">
        <f t="shared" si="248"/>
        <v>0</v>
      </c>
      <c r="CZ346" s="59">
        <f t="shared" si="249"/>
        <v>0</v>
      </c>
      <c r="DA346" s="59">
        <f t="shared" si="250"/>
        <v>0</v>
      </c>
      <c r="DB346" s="59">
        <f t="shared" si="251"/>
        <v>0</v>
      </c>
      <c r="DE346">
        <f t="shared" si="233"/>
        <v>341</v>
      </c>
      <c r="DF346" t="str">
        <f t="shared" si="252"/>
        <v/>
      </c>
      <c r="DG346" s="59">
        <f>IF($C346&lt;&gt;0,SUM($CK347:CK347),0)</f>
        <v>0</v>
      </c>
      <c r="DH346" s="59">
        <f>IF($C346&lt;&gt;0,SUM($CK347:CL347),0)</f>
        <v>0</v>
      </c>
      <c r="DI346" s="59">
        <f>IF($C346&lt;&gt;0,SUM($CK347:CM347),0)</f>
        <v>0</v>
      </c>
      <c r="DJ346" s="59">
        <f>IF($C346&lt;&gt;0,SUM($CK347:CN347),0)</f>
        <v>0</v>
      </c>
      <c r="DK346" s="59">
        <f>IF($C346&lt;&gt;0,SUM($CK347:CO347),0)</f>
        <v>0</v>
      </c>
      <c r="DL346" s="59">
        <f>IF($C346&lt;&gt;0,SUM($CK347:CP347),0)</f>
        <v>0</v>
      </c>
      <c r="DM346" s="59">
        <f>IF($C346&lt;&gt;0,SUM($CK347:CQ347),0)</f>
        <v>0</v>
      </c>
      <c r="DN346" s="59">
        <f>IF($C346&lt;&gt;0,SUM($CK347:CR347),0)</f>
        <v>0</v>
      </c>
      <c r="DO346" s="59">
        <f>IF($C346&lt;&gt;0,SUM($CK347:CS347),0)</f>
        <v>0</v>
      </c>
      <c r="DP346" s="59">
        <f>IF($C346&lt;&gt;0,SUM($CK347:CT347),0)</f>
        <v>0</v>
      </c>
      <c r="DQ346" s="59">
        <f>IF($C346&lt;&gt;0,SUM($CK347:CU347),0)</f>
        <v>0</v>
      </c>
      <c r="DR346" s="59">
        <f>IF($C346&lt;&gt;0,SUM($CK347:CV347),0)</f>
        <v>0</v>
      </c>
      <c r="DS346" s="59">
        <f>IF($C346&lt;&gt;0,SUM($CK347:CW347),0)</f>
        <v>0</v>
      </c>
      <c r="DT346" s="59">
        <f>IF($C346&lt;&gt;0,SUM($CK347:CX347),0)</f>
        <v>0</v>
      </c>
      <c r="DU346" s="59">
        <f>IF($C346&lt;&gt;0,SUM($CK347:CY347),0)</f>
        <v>0</v>
      </c>
      <c r="DV346" s="59">
        <f>IF($C346&lt;&gt;0,SUM($CK347:CZ347),0)</f>
        <v>0</v>
      </c>
      <c r="DW346" s="59">
        <f>IF($C346&lt;&gt;0,SUM($CK347:DA347),0)</f>
        <v>0</v>
      </c>
      <c r="DX346" s="59">
        <f>IF($C346&lt;&gt;0,SUM($CK347:DB347),0)</f>
        <v>0</v>
      </c>
      <c r="DY346" s="952" t="str">
        <f t="shared" si="256"/>
        <v/>
      </c>
    </row>
    <row r="347" spans="1:129" ht="13.5" hidden="1" thickBot="1">
      <c r="A347" s="3" t="str">
        <f t="shared" si="257"/>
        <v/>
      </c>
      <c r="B347" s="805">
        <f>Dados_GLOBAL_Inicial!E347</f>
        <v>0</v>
      </c>
      <c r="C347" s="956">
        <f>IF(IFERROR(VALUE(Dados_GLOBAL_Inicial!F347),0)=0,0,Dados_GLOBAL_Inicial!F347)</f>
        <v>0</v>
      </c>
      <c r="D347" s="830">
        <f>Dados_GLOBAL_Inicial!G347</f>
        <v>0</v>
      </c>
      <c r="E347" s="830" t="str">
        <f>IF(IFERROR(VLOOKUP(F347,Cod_Gde_Itens!$A$1:$B$80,2,FALSE),0)&gt;549,IFERROR(VLOOKUP(F347,Cod_Gde_Itens!$A$1:$B$80,2,FALSE),0),IF(Dados_GLOBAL_Inicial!H347=0,"",Dados_GLOBAL_Inicial!H347))</f>
        <v/>
      </c>
      <c r="F347" s="823">
        <f>Dados_GLOBAL_Inicial!I347</f>
        <v>0</v>
      </c>
      <c r="G347" s="824">
        <f>Dados_GLOBAL_Inicial!J347</f>
        <v>0</v>
      </c>
      <c r="H347" s="454">
        <f>Dados_GLOBAL_Inicial!K347</f>
        <v>0</v>
      </c>
      <c r="I347" s="970">
        <f>SUM('MEDIÇÃO_OBJETO (1)'!I347)</f>
        <v>0</v>
      </c>
      <c r="J347" s="455">
        <f t="shared" ref="J347:J410" si="258">SUM(H347:I347)</f>
        <v>0</v>
      </c>
      <c r="K347" s="451">
        <f t="shared" ref="K347:K410" si="259">AC347</f>
        <v>0</v>
      </c>
      <c r="L347" s="452">
        <f t="shared" ref="L347:L410" si="260">IF(total=0,0,IF((A347)="c",ROUNDUP(P347/total,4),IF((A347)="b",ROUNDDOWN(P347/total,4),ROUND(P347/total,4))))</f>
        <v>0</v>
      </c>
      <c r="M347" s="809">
        <f t="shared" ref="M347:M410" si="261">IF(J347=0,0,IF(K347&gt;100%,"excesso",IF(ISNUMBER(K347),ROUND(K347*L347,4),IF(K347="&lt;excesso",ROUND(100%*L347,4),0))))</f>
        <v>0</v>
      </c>
      <c r="N347" s="810">
        <f>IF(IFERROR(VALUE(Dados_GLOBAL_Inicial!L347),0)=0,0,Dados_GLOBAL_Inicial!L347)</f>
        <v>0</v>
      </c>
      <c r="O347" s="812">
        <f>SUM('MEDIÇÃO_OBJETO (1)'!O347)</f>
        <v>0</v>
      </c>
      <c r="P347" s="812">
        <f>SUM('MEDIÇÃO_OBJETO (1)'!P347)</f>
        <v>0</v>
      </c>
      <c r="Q347" s="813">
        <f t="shared" ref="Q347:Q410" si="262">P347-O347</f>
        <v>0</v>
      </c>
      <c r="R347" s="951"/>
      <c r="S347" s="815">
        <f>SUM('MEDIÇÃO_OBJETO (1)'!S347)</f>
        <v>0</v>
      </c>
      <c r="T347" s="815">
        <f>SUM('MEDIÇÃO_OBJETO (1)'!T347)</f>
        <v>0</v>
      </c>
      <c r="V347" s="19"/>
      <c r="W347" s="978">
        <f t="shared" ref="W347:W410" si="263">IF(C347&lt;&gt;0,0,W348+O347)</f>
        <v>0</v>
      </c>
      <c r="X347" s="816">
        <f t="shared" ref="X347:X410" si="264">IF(C347&lt;&gt;0,W348,0)</f>
        <v>0</v>
      </c>
      <c r="Y347" s="816">
        <f t="shared" ref="Y347:Y410" si="265">IF(C347&lt;&gt;0,0,Y348+P347)</f>
        <v>0</v>
      </c>
      <c r="Z347" s="817">
        <f t="shared" ref="Z347:Z410" si="266">IF(C347&lt;&gt;0,Y348,0)</f>
        <v>0</v>
      </c>
      <c r="AB347" s="453">
        <f t="shared" si="253"/>
        <v>0</v>
      </c>
      <c r="AC347" s="14">
        <f t="shared" ref="AC347:AC410" si="267">IF(J347=0,0,AB347/J347)</f>
        <v>0</v>
      </c>
      <c r="AD347" s="819"/>
      <c r="AE347" s="631">
        <f t="shared" si="254"/>
        <v>0</v>
      </c>
      <c r="AF347" s="818">
        <f>SUM('MEDIÇÃO_OBJETO (1)'!AG347)</f>
        <v>0</v>
      </c>
      <c r="AG347" s="541">
        <f>SUM('MEDIÇÃO_OBJETO (1)'!AH347)</f>
        <v>0</v>
      </c>
      <c r="AH347" s="541">
        <f>SUM('MEDIÇÃO_OBJETO (1)'!AI347)</f>
        <v>0</v>
      </c>
      <c r="AI347" s="541">
        <f>SUM('MEDIÇÃO_OBJETO (1)'!AJ347)</f>
        <v>0</v>
      </c>
      <c r="AJ347" s="541">
        <f>SUM('MEDIÇÃO_OBJETO (1)'!AK347)</f>
        <v>0</v>
      </c>
      <c r="AK347" s="541">
        <f>SUM('MEDIÇÃO_OBJETO (1)'!AL347)</f>
        <v>0</v>
      </c>
      <c r="AL347" s="541">
        <f>SUM('MEDIÇÃO_OBJETO (1)'!AM347)</f>
        <v>0</v>
      </c>
      <c r="AM347" s="541">
        <f>SUM('MEDIÇÃO_OBJETO (1)'!AN347)</f>
        <v>0</v>
      </c>
      <c r="AN347" s="541">
        <f>SUM('MEDIÇÃO_OBJETO (1)'!AO347)</f>
        <v>0</v>
      </c>
      <c r="AO347" s="541">
        <f>SUM('MEDIÇÃO_OBJETO (1)'!AP347)</f>
        <v>0</v>
      </c>
      <c r="AP347" s="541">
        <f>SUM('MEDIÇÃO_OBJETO (1)'!AQ347)</f>
        <v>0</v>
      </c>
      <c r="AQ347" s="541">
        <f>SUM('MEDIÇÃO_OBJETO (1)'!AR347)</f>
        <v>0</v>
      </c>
      <c r="AR347" s="541">
        <f>SUM('MEDIÇÃO_OBJETO (1)'!AS347)</f>
        <v>0</v>
      </c>
      <c r="AS347" s="541">
        <f>SUM('MEDIÇÃO_OBJETO (1)'!AT347)</f>
        <v>0</v>
      </c>
      <c r="AT347" s="541">
        <f>SUM('MEDIÇÃO_OBJETO (1)'!AU347)</f>
        <v>0</v>
      </c>
      <c r="AU347" s="541">
        <f>SUM('MEDIÇÃO_OBJETO (1)'!AV347)</f>
        <v>0</v>
      </c>
      <c r="AV347" s="541">
        <f>SUM('MEDIÇÃO_OBJETO (1)'!AW347)</f>
        <v>0</v>
      </c>
      <c r="AW347" s="541">
        <f>SUM('MEDIÇÃO_OBJETO (1)'!AX347)</f>
        <v>0</v>
      </c>
      <c r="AX347" s="977"/>
      <c r="BN347" s="992">
        <f t="shared" si="232"/>
        <v>0</v>
      </c>
      <c r="BO347" s="538">
        <f t="shared" si="255"/>
        <v>0</v>
      </c>
      <c r="BP347" s="987">
        <f>IF(RESUMO_GLOBAL!$X$53="a",ROUND(AF347*$N347,RESUMO_GLOBAL!$X$54),IF(RESUMO_GLOBAL!$X$53="t",TRUNC(AF347*$N347,RESUMO_GLOBAL!$X$54),AF347*$N347))</f>
        <v>0</v>
      </c>
      <c r="BQ347" s="987">
        <f>IF(RESUMO_GLOBAL!$X$53="a",ROUND(AG347*$N347,RESUMO_GLOBAL!$X$54),IF(RESUMO_GLOBAL!$X$53="t",TRUNC(AG347*$N347,RESUMO_GLOBAL!$X$54),AG347*$N347))</f>
        <v>0</v>
      </c>
      <c r="BR347" s="987">
        <f>IF(RESUMO_GLOBAL!$X$53="a",ROUND(AH347*$N347,RESUMO_GLOBAL!$X$54),IF(RESUMO_GLOBAL!$X$53="t",TRUNC(AH347*$N347,RESUMO_GLOBAL!$X$54),AH347*$N347))</f>
        <v>0</v>
      </c>
      <c r="BS347" s="987">
        <f>IF(RESUMO_GLOBAL!$X$53="a",ROUND(AI347*$N347,RESUMO_GLOBAL!$X$54),IF(RESUMO_GLOBAL!$X$53="t",TRUNC(AI347*$N347,RESUMO_GLOBAL!$X$54),AI347*$N347))</f>
        <v>0</v>
      </c>
      <c r="BT347" s="987">
        <f>IF(RESUMO_GLOBAL!$X$53="a",ROUND(AJ347*$N347,RESUMO_GLOBAL!$X$54),IF(RESUMO_GLOBAL!$X$53="t",TRUNC(AJ347*$N347,RESUMO_GLOBAL!$X$54),AJ347*$N347))</f>
        <v>0</v>
      </c>
      <c r="BU347" s="987">
        <f>IF(RESUMO_GLOBAL!$X$53="a",ROUND(AK347*$N347,RESUMO_GLOBAL!$X$54),IF(RESUMO_GLOBAL!$X$53="t",TRUNC(AK347*$N347,RESUMO_GLOBAL!$X$54),AK347*$N347))</f>
        <v>0</v>
      </c>
      <c r="BV347" s="987">
        <f>IF(RESUMO_GLOBAL!$X$53="a",ROUND(AL347*$N347,RESUMO_GLOBAL!$X$54),IF(RESUMO_GLOBAL!$X$53="t",TRUNC(AL347*$N347,RESUMO_GLOBAL!$X$54),AL347*$N347))</f>
        <v>0</v>
      </c>
      <c r="BW347" s="987">
        <f>IF(RESUMO_GLOBAL!$X$53="a",ROUND(AM347*$N347,RESUMO_GLOBAL!$X$54),IF(RESUMO_GLOBAL!$X$53="t",TRUNC(AM347*$N347,RESUMO_GLOBAL!$X$54),AM347*$N347))</f>
        <v>0</v>
      </c>
      <c r="BX347" s="987">
        <f>IF(RESUMO_GLOBAL!$X$53="a",ROUND(AN347*$N347,RESUMO_GLOBAL!$X$54),IF(RESUMO_GLOBAL!$X$53="t",TRUNC(AN347*$N347,RESUMO_GLOBAL!$X$54),AN347*$N347))</f>
        <v>0</v>
      </c>
      <c r="BY347" s="987">
        <f>IF(RESUMO_GLOBAL!$X$53="a",ROUND(AO347*$N347,RESUMO_GLOBAL!$X$54),IF(RESUMO_GLOBAL!$X$53="t",TRUNC(AO347*$N347,RESUMO_GLOBAL!$X$54),AO347*$N347))</f>
        <v>0</v>
      </c>
      <c r="BZ347" s="987">
        <f>IF(RESUMO_GLOBAL!$X$53="a",ROUND(AP347*$N347,RESUMO_GLOBAL!$X$54),IF(RESUMO_GLOBAL!$X$53="t",TRUNC(AP347*$N347,RESUMO_GLOBAL!$X$54),AP347*$N347))</f>
        <v>0</v>
      </c>
      <c r="CA347" s="987">
        <f>IF(RESUMO_GLOBAL!$X$53="a",ROUND(AQ347*$N347,RESUMO_GLOBAL!$X$54),IF(RESUMO_GLOBAL!$X$53="t",TRUNC(AQ347*$N347,RESUMO_GLOBAL!$X$54),AQ347*$N347))</f>
        <v>0</v>
      </c>
      <c r="CB347" s="987">
        <f>IF(RESUMO_GLOBAL!$X$53="a",ROUND(AR347*$N347,RESUMO_GLOBAL!$X$54),IF(RESUMO_GLOBAL!$X$53="t",TRUNC(AR347*$N347,RESUMO_GLOBAL!$X$54),AR347*$N347))</f>
        <v>0</v>
      </c>
      <c r="CC347" s="987">
        <f>IF(RESUMO_GLOBAL!$X$53="a",ROUND(AS347*$N347,RESUMO_GLOBAL!$X$54),IF(RESUMO_GLOBAL!$X$53="t",TRUNC(AS347*$N347,RESUMO_GLOBAL!$X$54),AS347*$N347))</f>
        <v>0</v>
      </c>
      <c r="CD347" s="987">
        <f>IF(RESUMO_GLOBAL!$X$53="a",ROUND(AT347*$N347,RESUMO_GLOBAL!$X$54),IF(RESUMO_GLOBAL!$X$53="t",TRUNC(AT347*$N347,RESUMO_GLOBAL!$X$54),AT347*$N347))</f>
        <v>0</v>
      </c>
      <c r="CE347" s="987">
        <f>IF(RESUMO_GLOBAL!$X$53="a",ROUND(AU347*$N347,RESUMO_GLOBAL!$X$54),IF(RESUMO_GLOBAL!$X$53="t",TRUNC(AU347*$N347,RESUMO_GLOBAL!$X$54),AU347*$N347))</f>
        <v>0</v>
      </c>
      <c r="CF347" s="987">
        <f>IF(RESUMO_GLOBAL!$X$53="a",ROUND(AV347*$N347,RESUMO_GLOBAL!$X$54),IF(RESUMO_GLOBAL!$X$53="t",TRUNC(AV347*$N347,RESUMO_GLOBAL!$X$54),AV347*$N347))</f>
        <v>0</v>
      </c>
      <c r="CG347" s="987">
        <f>IF(RESUMO_GLOBAL!$X$53="a",ROUND(AW347*$N347,RESUMO_GLOBAL!$X$54),IF(RESUMO_GLOBAL!$X$53="t",TRUNC(AW347*$N347,RESUMO_GLOBAL!$X$54),AW347*$N347))</f>
        <v>0</v>
      </c>
      <c r="CK347" s="59">
        <f t="shared" si="234"/>
        <v>0</v>
      </c>
      <c r="CL347" s="59">
        <f t="shared" si="235"/>
        <v>0</v>
      </c>
      <c r="CM347" s="59">
        <f t="shared" si="236"/>
        <v>0</v>
      </c>
      <c r="CN347" s="59">
        <f t="shared" si="237"/>
        <v>0</v>
      </c>
      <c r="CO347" s="59">
        <f t="shared" si="238"/>
        <v>0</v>
      </c>
      <c r="CP347" s="59">
        <f t="shared" si="239"/>
        <v>0</v>
      </c>
      <c r="CQ347" s="59">
        <f t="shared" si="240"/>
        <v>0</v>
      </c>
      <c r="CR347" s="59">
        <f t="shared" si="241"/>
        <v>0</v>
      </c>
      <c r="CS347" s="59">
        <f t="shared" si="242"/>
        <v>0</v>
      </c>
      <c r="CT347" s="59">
        <f t="shared" si="243"/>
        <v>0</v>
      </c>
      <c r="CU347" s="59">
        <f t="shared" si="244"/>
        <v>0</v>
      </c>
      <c r="CV347" s="59">
        <f t="shared" si="245"/>
        <v>0</v>
      </c>
      <c r="CW347" s="59">
        <f t="shared" si="246"/>
        <v>0</v>
      </c>
      <c r="CX347" s="59">
        <f t="shared" si="247"/>
        <v>0</v>
      </c>
      <c r="CY347" s="59">
        <f t="shared" si="248"/>
        <v>0</v>
      </c>
      <c r="CZ347" s="59">
        <f t="shared" si="249"/>
        <v>0</v>
      </c>
      <c r="DA347" s="59">
        <f t="shared" si="250"/>
        <v>0</v>
      </c>
      <c r="DB347" s="59">
        <f t="shared" si="251"/>
        <v>0</v>
      </c>
      <c r="DE347">
        <f t="shared" si="233"/>
        <v>342</v>
      </c>
      <c r="DF347" t="str">
        <f t="shared" si="252"/>
        <v/>
      </c>
      <c r="DG347" s="59">
        <f>IF($C347&lt;&gt;0,SUM($CK348:CK348),0)</f>
        <v>0</v>
      </c>
      <c r="DH347" s="59">
        <f>IF($C347&lt;&gt;0,SUM($CK348:CL348),0)</f>
        <v>0</v>
      </c>
      <c r="DI347" s="59">
        <f>IF($C347&lt;&gt;0,SUM($CK348:CM348),0)</f>
        <v>0</v>
      </c>
      <c r="DJ347" s="59">
        <f>IF($C347&lt;&gt;0,SUM($CK348:CN348),0)</f>
        <v>0</v>
      </c>
      <c r="DK347" s="59">
        <f>IF($C347&lt;&gt;0,SUM($CK348:CO348),0)</f>
        <v>0</v>
      </c>
      <c r="DL347" s="59">
        <f>IF($C347&lt;&gt;0,SUM($CK348:CP348),0)</f>
        <v>0</v>
      </c>
      <c r="DM347" s="59">
        <f>IF($C347&lt;&gt;0,SUM($CK348:CQ348),0)</f>
        <v>0</v>
      </c>
      <c r="DN347" s="59">
        <f>IF($C347&lt;&gt;0,SUM($CK348:CR348),0)</f>
        <v>0</v>
      </c>
      <c r="DO347" s="59">
        <f>IF($C347&lt;&gt;0,SUM($CK348:CS348),0)</f>
        <v>0</v>
      </c>
      <c r="DP347" s="59">
        <f>IF($C347&lt;&gt;0,SUM($CK348:CT348),0)</f>
        <v>0</v>
      </c>
      <c r="DQ347" s="59">
        <f>IF($C347&lt;&gt;0,SUM($CK348:CU348),0)</f>
        <v>0</v>
      </c>
      <c r="DR347" s="59">
        <f>IF($C347&lt;&gt;0,SUM($CK348:CV348),0)</f>
        <v>0</v>
      </c>
      <c r="DS347" s="59">
        <f>IF($C347&lt;&gt;0,SUM($CK348:CW348),0)</f>
        <v>0</v>
      </c>
      <c r="DT347" s="59">
        <f>IF($C347&lt;&gt;0,SUM($CK348:CX348),0)</f>
        <v>0</v>
      </c>
      <c r="DU347" s="59">
        <f>IF($C347&lt;&gt;0,SUM($CK348:CY348),0)</f>
        <v>0</v>
      </c>
      <c r="DV347" s="59">
        <f>IF($C347&lt;&gt;0,SUM($CK348:CZ348),0)</f>
        <v>0</v>
      </c>
      <c r="DW347" s="59">
        <f>IF($C347&lt;&gt;0,SUM($CK348:DA348),0)</f>
        <v>0</v>
      </c>
      <c r="DX347" s="59">
        <f>IF($C347&lt;&gt;0,SUM($CK348:DB348),0)</f>
        <v>0</v>
      </c>
      <c r="DY347" s="952" t="str">
        <f t="shared" si="256"/>
        <v/>
      </c>
    </row>
    <row r="348" spans="1:129" ht="13.5" hidden="1" thickBot="1">
      <c r="A348" s="3" t="str">
        <f t="shared" si="257"/>
        <v/>
      </c>
      <c r="B348" s="805">
        <f>Dados_GLOBAL_Inicial!E348</f>
        <v>0</v>
      </c>
      <c r="C348" s="956">
        <f>IF(IFERROR(VALUE(Dados_GLOBAL_Inicial!F348),0)=0,0,Dados_GLOBAL_Inicial!F348)</f>
        <v>0</v>
      </c>
      <c r="D348" s="830">
        <f>Dados_GLOBAL_Inicial!G348</f>
        <v>0</v>
      </c>
      <c r="E348" s="830" t="str">
        <f>IF(IFERROR(VLOOKUP(F348,Cod_Gde_Itens!$A$1:$B$80,2,FALSE),0)&gt;549,IFERROR(VLOOKUP(F348,Cod_Gde_Itens!$A$1:$B$80,2,FALSE),0),IF(Dados_GLOBAL_Inicial!H348=0,"",Dados_GLOBAL_Inicial!H348))</f>
        <v/>
      </c>
      <c r="F348" s="823">
        <f>Dados_GLOBAL_Inicial!I348</f>
        <v>0</v>
      </c>
      <c r="G348" s="824">
        <f>Dados_GLOBAL_Inicial!J348</f>
        <v>0</v>
      </c>
      <c r="H348" s="454">
        <f>Dados_GLOBAL_Inicial!K348</f>
        <v>0</v>
      </c>
      <c r="I348" s="970">
        <f>SUM('MEDIÇÃO_OBJETO (1)'!I348)</f>
        <v>0</v>
      </c>
      <c r="J348" s="455">
        <f t="shared" si="258"/>
        <v>0</v>
      </c>
      <c r="K348" s="451">
        <f t="shared" si="259"/>
        <v>0</v>
      </c>
      <c r="L348" s="452">
        <f t="shared" si="260"/>
        <v>0</v>
      </c>
      <c r="M348" s="809">
        <f t="shared" si="261"/>
        <v>0</v>
      </c>
      <c r="N348" s="810">
        <f>IF(IFERROR(VALUE(Dados_GLOBAL_Inicial!L348),0)=0,0,Dados_GLOBAL_Inicial!L348)</f>
        <v>0</v>
      </c>
      <c r="O348" s="812">
        <f>SUM('MEDIÇÃO_OBJETO (1)'!O348)</f>
        <v>0</v>
      </c>
      <c r="P348" s="812">
        <f>SUM('MEDIÇÃO_OBJETO (1)'!P348)</f>
        <v>0</v>
      </c>
      <c r="Q348" s="813">
        <f t="shared" si="262"/>
        <v>0</v>
      </c>
      <c r="R348" s="951"/>
      <c r="S348" s="815">
        <f>SUM('MEDIÇÃO_OBJETO (1)'!S348)</f>
        <v>0</v>
      </c>
      <c r="T348" s="815">
        <f>SUM('MEDIÇÃO_OBJETO (1)'!T348)</f>
        <v>0</v>
      </c>
      <c r="V348" s="19"/>
      <c r="W348" s="978">
        <f t="shared" si="263"/>
        <v>0</v>
      </c>
      <c r="X348" s="816">
        <f t="shared" si="264"/>
        <v>0</v>
      </c>
      <c r="Y348" s="816">
        <f t="shared" si="265"/>
        <v>0</v>
      </c>
      <c r="Z348" s="817">
        <f t="shared" si="266"/>
        <v>0</v>
      </c>
      <c r="AB348" s="453">
        <f t="shared" si="253"/>
        <v>0</v>
      </c>
      <c r="AC348" s="14">
        <f t="shared" si="267"/>
        <v>0</v>
      </c>
      <c r="AD348" s="819"/>
      <c r="AE348" s="631">
        <f t="shared" si="254"/>
        <v>0</v>
      </c>
      <c r="AF348" s="818">
        <f>SUM('MEDIÇÃO_OBJETO (1)'!AG348)</f>
        <v>0</v>
      </c>
      <c r="AG348" s="541">
        <f>SUM('MEDIÇÃO_OBJETO (1)'!AH348)</f>
        <v>0</v>
      </c>
      <c r="AH348" s="541">
        <f>SUM('MEDIÇÃO_OBJETO (1)'!AI348)</f>
        <v>0</v>
      </c>
      <c r="AI348" s="541">
        <f>SUM('MEDIÇÃO_OBJETO (1)'!AJ348)</f>
        <v>0</v>
      </c>
      <c r="AJ348" s="541">
        <f>SUM('MEDIÇÃO_OBJETO (1)'!AK348)</f>
        <v>0</v>
      </c>
      <c r="AK348" s="541">
        <f>SUM('MEDIÇÃO_OBJETO (1)'!AL348)</f>
        <v>0</v>
      </c>
      <c r="AL348" s="541">
        <f>SUM('MEDIÇÃO_OBJETO (1)'!AM348)</f>
        <v>0</v>
      </c>
      <c r="AM348" s="541">
        <f>SUM('MEDIÇÃO_OBJETO (1)'!AN348)</f>
        <v>0</v>
      </c>
      <c r="AN348" s="541">
        <f>SUM('MEDIÇÃO_OBJETO (1)'!AO348)</f>
        <v>0</v>
      </c>
      <c r="AO348" s="541">
        <f>SUM('MEDIÇÃO_OBJETO (1)'!AP348)</f>
        <v>0</v>
      </c>
      <c r="AP348" s="541">
        <f>SUM('MEDIÇÃO_OBJETO (1)'!AQ348)</f>
        <v>0</v>
      </c>
      <c r="AQ348" s="541">
        <f>SUM('MEDIÇÃO_OBJETO (1)'!AR348)</f>
        <v>0</v>
      </c>
      <c r="AR348" s="541">
        <f>SUM('MEDIÇÃO_OBJETO (1)'!AS348)</f>
        <v>0</v>
      </c>
      <c r="AS348" s="541">
        <f>SUM('MEDIÇÃO_OBJETO (1)'!AT348)</f>
        <v>0</v>
      </c>
      <c r="AT348" s="541">
        <f>SUM('MEDIÇÃO_OBJETO (1)'!AU348)</f>
        <v>0</v>
      </c>
      <c r="AU348" s="541">
        <f>SUM('MEDIÇÃO_OBJETO (1)'!AV348)</f>
        <v>0</v>
      </c>
      <c r="AV348" s="541">
        <f>SUM('MEDIÇÃO_OBJETO (1)'!AW348)</f>
        <v>0</v>
      </c>
      <c r="AW348" s="541">
        <f>SUM('MEDIÇÃO_OBJETO (1)'!AX348)</f>
        <v>0</v>
      </c>
      <c r="AX348" s="977"/>
      <c r="BN348" s="992">
        <f t="shared" si="232"/>
        <v>0</v>
      </c>
      <c r="BO348" s="538">
        <f t="shared" si="255"/>
        <v>0</v>
      </c>
      <c r="BP348" s="987">
        <f>IF(RESUMO_GLOBAL!$X$53="a",ROUND(AF348*$N348,RESUMO_GLOBAL!$X$54),IF(RESUMO_GLOBAL!$X$53="t",TRUNC(AF348*$N348,RESUMO_GLOBAL!$X$54),AF348*$N348))</f>
        <v>0</v>
      </c>
      <c r="BQ348" s="987">
        <f>IF(RESUMO_GLOBAL!$X$53="a",ROUND(AG348*$N348,RESUMO_GLOBAL!$X$54),IF(RESUMO_GLOBAL!$X$53="t",TRUNC(AG348*$N348,RESUMO_GLOBAL!$X$54),AG348*$N348))</f>
        <v>0</v>
      </c>
      <c r="BR348" s="987">
        <f>IF(RESUMO_GLOBAL!$X$53="a",ROUND(AH348*$N348,RESUMO_GLOBAL!$X$54),IF(RESUMO_GLOBAL!$X$53="t",TRUNC(AH348*$N348,RESUMO_GLOBAL!$X$54),AH348*$N348))</f>
        <v>0</v>
      </c>
      <c r="BS348" s="987">
        <f>IF(RESUMO_GLOBAL!$X$53="a",ROUND(AI348*$N348,RESUMO_GLOBAL!$X$54),IF(RESUMO_GLOBAL!$X$53="t",TRUNC(AI348*$N348,RESUMO_GLOBAL!$X$54),AI348*$N348))</f>
        <v>0</v>
      </c>
      <c r="BT348" s="987">
        <f>IF(RESUMO_GLOBAL!$X$53="a",ROUND(AJ348*$N348,RESUMO_GLOBAL!$X$54),IF(RESUMO_GLOBAL!$X$53="t",TRUNC(AJ348*$N348,RESUMO_GLOBAL!$X$54),AJ348*$N348))</f>
        <v>0</v>
      </c>
      <c r="BU348" s="987">
        <f>IF(RESUMO_GLOBAL!$X$53="a",ROUND(AK348*$N348,RESUMO_GLOBAL!$X$54),IF(RESUMO_GLOBAL!$X$53="t",TRUNC(AK348*$N348,RESUMO_GLOBAL!$X$54),AK348*$N348))</f>
        <v>0</v>
      </c>
      <c r="BV348" s="987">
        <f>IF(RESUMO_GLOBAL!$X$53="a",ROUND(AL348*$N348,RESUMO_GLOBAL!$X$54),IF(RESUMO_GLOBAL!$X$53="t",TRUNC(AL348*$N348,RESUMO_GLOBAL!$X$54),AL348*$N348))</f>
        <v>0</v>
      </c>
      <c r="BW348" s="987">
        <f>IF(RESUMO_GLOBAL!$X$53="a",ROUND(AM348*$N348,RESUMO_GLOBAL!$X$54),IF(RESUMO_GLOBAL!$X$53="t",TRUNC(AM348*$N348,RESUMO_GLOBAL!$X$54),AM348*$N348))</f>
        <v>0</v>
      </c>
      <c r="BX348" s="987">
        <f>IF(RESUMO_GLOBAL!$X$53="a",ROUND(AN348*$N348,RESUMO_GLOBAL!$X$54),IF(RESUMO_GLOBAL!$X$53="t",TRUNC(AN348*$N348,RESUMO_GLOBAL!$X$54),AN348*$N348))</f>
        <v>0</v>
      </c>
      <c r="BY348" s="987">
        <f>IF(RESUMO_GLOBAL!$X$53="a",ROUND(AO348*$N348,RESUMO_GLOBAL!$X$54),IF(RESUMO_GLOBAL!$X$53="t",TRUNC(AO348*$N348,RESUMO_GLOBAL!$X$54),AO348*$N348))</f>
        <v>0</v>
      </c>
      <c r="BZ348" s="987">
        <f>IF(RESUMO_GLOBAL!$X$53="a",ROUND(AP348*$N348,RESUMO_GLOBAL!$X$54),IF(RESUMO_GLOBAL!$X$53="t",TRUNC(AP348*$N348,RESUMO_GLOBAL!$X$54),AP348*$N348))</f>
        <v>0</v>
      </c>
      <c r="CA348" s="987">
        <f>IF(RESUMO_GLOBAL!$X$53="a",ROUND(AQ348*$N348,RESUMO_GLOBAL!$X$54),IF(RESUMO_GLOBAL!$X$53="t",TRUNC(AQ348*$N348,RESUMO_GLOBAL!$X$54),AQ348*$N348))</f>
        <v>0</v>
      </c>
      <c r="CB348" s="987">
        <f>IF(RESUMO_GLOBAL!$X$53="a",ROUND(AR348*$N348,RESUMO_GLOBAL!$X$54),IF(RESUMO_GLOBAL!$X$53="t",TRUNC(AR348*$N348,RESUMO_GLOBAL!$X$54),AR348*$N348))</f>
        <v>0</v>
      </c>
      <c r="CC348" s="987">
        <f>IF(RESUMO_GLOBAL!$X$53="a",ROUND(AS348*$N348,RESUMO_GLOBAL!$X$54),IF(RESUMO_GLOBAL!$X$53="t",TRUNC(AS348*$N348,RESUMO_GLOBAL!$X$54),AS348*$N348))</f>
        <v>0</v>
      </c>
      <c r="CD348" s="987">
        <f>IF(RESUMO_GLOBAL!$X$53="a",ROUND(AT348*$N348,RESUMO_GLOBAL!$X$54),IF(RESUMO_GLOBAL!$X$53="t",TRUNC(AT348*$N348,RESUMO_GLOBAL!$X$54),AT348*$N348))</f>
        <v>0</v>
      </c>
      <c r="CE348" s="987">
        <f>IF(RESUMO_GLOBAL!$X$53="a",ROUND(AU348*$N348,RESUMO_GLOBAL!$X$54),IF(RESUMO_GLOBAL!$X$53="t",TRUNC(AU348*$N348,RESUMO_GLOBAL!$X$54),AU348*$N348))</f>
        <v>0</v>
      </c>
      <c r="CF348" s="987">
        <f>IF(RESUMO_GLOBAL!$X$53="a",ROUND(AV348*$N348,RESUMO_GLOBAL!$X$54),IF(RESUMO_GLOBAL!$X$53="t",TRUNC(AV348*$N348,RESUMO_GLOBAL!$X$54),AV348*$N348))</f>
        <v>0</v>
      </c>
      <c r="CG348" s="987">
        <f>IF(RESUMO_GLOBAL!$X$53="a",ROUND(AW348*$N348,RESUMO_GLOBAL!$X$54),IF(RESUMO_GLOBAL!$X$53="t",TRUNC(AW348*$N348,RESUMO_GLOBAL!$X$54),AW348*$N348))</f>
        <v>0</v>
      </c>
      <c r="CK348" s="59">
        <f t="shared" si="234"/>
        <v>0</v>
      </c>
      <c r="CL348" s="59">
        <f t="shared" si="235"/>
        <v>0</v>
      </c>
      <c r="CM348" s="59">
        <f t="shared" si="236"/>
        <v>0</v>
      </c>
      <c r="CN348" s="59">
        <f t="shared" si="237"/>
        <v>0</v>
      </c>
      <c r="CO348" s="59">
        <f t="shared" si="238"/>
        <v>0</v>
      </c>
      <c r="CP348" s="59">
        <f t="shared" si="239"/>
        <v>0</v>
      </c>
      <c r="CQ348" s="59">
        <f t="shared" si="240"/>
        <v>0</v>
      </c>
      <c r="CR348" s="59">
        <f t="shared" si="241"/>
        <v>0</v>
      </c>
      <c r="CS348" s="59">
        <f t="shared" si="242"/>
        <v>0</v>
      </c>
      <c r="CT348" s="59">
        <f t="shared" si="243"/>
        <v>0</v>
      </c>
      <c r="CU348" s="59">
        <f t="shared" si="244"/>
        <v>0</v>
      </c>
      <c r="CV348" s="59">
        <f t="shared" si="245"/>
        <v>0</v>
      </c>
      <c r="CW348" s="59">
        <f t="shared" si="246"/>
        <v>0</v>
      </c>
      <c r="CX348" s="59">
        <f t="shared" si="247"/>
        <v>0</v>
      </c>
      <c r="CY348" s="59">
        <f t="shared" si="248"/>
        <v>0</v>
      </c>
      <c r="CZ348" s="59">
        <f t="shared" si="249"/>
        <v>0</v>
      </c>
      <c r="DA348" s="59">
        <f t="shared" si="250"/>
        <v>0</v>
      </c>
      <c r="DB348" s="59">
        <f t="shared" si="251"/>
        <v>0</v>
      </c>
      <c r="DE348">
        <f t="shared" si="233"/>
        <v>343</v>
      </c>
      <c r="DF348" t="str">
        <f t="shared" si="252"/>
        <v/>
      </c>
      <c r="DG348" s="59">
        <f>IF($C348&lt;&gt;0,SUM($CK349:CK349),0)</f>
        <v>0</v>
      </c>
      <c r="DH348" s="59">
        <f>IF($C348&lt;&gt;0,SUM($CK349:CL349),0)</f>
        <v>0</v>
      </c>
      <c r="DI348" s="59">
        <f>IF($C348&lt;&gt;0,SUM($CK349:CM349),0)</f>
        <v>0</v>
      </c>
      <c r="DJ348" s="59">
        <f>IF($C348&lt;&gt;0,SUM($CK349:CN349),0)</f>
        <v>0</v>
      </c>
      <c r="DK348" s="59">
        <f>IF($C348&lt;&gt;0,SUM($CK349:CO349),0)</f>
        <v>0</v>
      </c>
      <c r="DL348" s="59">
        <f>IF($C348&lt;&gt;0,SUM($CK349:CP349),0)</f>
        <v>0</v>
      </c>
      <c r="DM348" s="59">
        <f>IF($C348&lt;&gt;0,SUM($CK349:CQ349),0)</f>
        <v>0</v>
      </c>
      <c r="DN348" s="59">
        <f>IF($C348&lt;&gt;0,SUM($CK349:CR349),0)</f>
        <v>0</v>
      </c>
      <c r="DO348" s="59">
        <f>IF($C348&lt;&gt;0,SUM($CK349:CS349),0)</f>
        <v>0</v>
      </c>
      <c r="DP348" s="59">
        <f>IF($C348&lt;&gt;0,SUM($CK349:CT349),0)</f>
        <v>0</v>
      </c>
      <c r="DQ348" s="59">
        <f>IF($C348&lt;&gt;0,SUM($CK349:CU349),0)</f>
        <v>0</v>
      </c>
      <c r="DR348" s="59">
        <f>IF($C348&lt;&gt;0,SUM($CK349:CV349),0)</f>
        <v>0</v>
      </c>
      <c r="DS348" s="59">
        <f>IF($C348&lt;&gt;0,SUM($CK349:CW349),0)</f>
        <v>0</v>
      </c>
      <c r="DT348" s="59">
        <f>IF($C348&lt;&gt;0,SUM($CK349:CX349),0)</f>
        <v>0</v>
      </c>
      <c r="DU348" s="59">
        <f>IF($C348&lt;&gt;0,SUM($CK349:CY349),0)</f>
        <v>0</v>
      </c>
      <c r="DV348" s="59">
        <f>IF($C348&lt;&gt;0,SUM($CK349:CZ349),0)</f>
        <v>0</v>
      </c>
      <c r="DW348" s="59">
        <f>IF($C348&lt;&gt;0,SUM($CK349:DA349),0)</f>
        <v>0</v>
      </c>
      <c r="DX348" s="59">
        <f>IF($C348&lt;&gt;0,SUM($CK349:DB349),0)</f>
        <v>0</v>
      </c>
      <c r="DY348" s="952" t="str">
        <f t="shared" si="256"/>
        <v/>
      </c>
    </row>
    <row r="349" spans="1:129" ht="13.5" hidden="1" thickBot="1">
      <c r="A349" s="3" t="str">
        <f t="shared" si="257"/>
        <v/>
      </c>
      <c r="B349" s="805">
        <f>Dados_GLOBAL_Inicial!E349</f>
        <v>0</v>
      </c>
      <c r="C349" s="956">
        <f>IF(IFERROR(VALUE(Dados_GLOBAL_Inicial!F349),0)=0,0,Dados_GLOBAL_Inicial!F349)</f>
        <v>0</v>
      </c>
      <c r="D349" s="830">
        <f>Dados_GLOBAL_Inicial!G349</f>
        <v>0</v>
      </c>
      <c r="E349" s="830" t="str">
        <f>IF(IFERROR(VLOOKUP(F349,Cod_Gde_Itens!$A$1:$B$80,2,FALSE),0)&gt;549,IFERROR(VLOOKUP(F349,Cod_Gde_Itens!$A$1:$B$80,2,FALSE),0),IF(Dados_GLOBAL_Inicial!H349=0,"",Dados_GLOBAL_Inicial!H349))</f>
        <v/>
      </c>
      <c r="F349" s="823">
        <f>Dados_GLOBAL_Inicial!I349</f>
        <v>0</v>
      </c>
      <c r="G349" s="824">
        <f>Dados_GLOBAL_Inicial!J349</f>
        <v>0</v>
      </c>
      <c r="H349" s="454">
        <f>Dados_GLOBAL_Inicial!K349</f>
        <v>0</v>
      </c>
      <c r="I349" s="970">
        <f>SUM('MEDIÇÃO_OBJETO (1)'!I349)</f>
        <v>0</v>
      </c>
      <c r="J349" s="455">
        <f t="shared" si="258"/>
        <v>0</v>
      </c>
      <c r="K349" s="451">
        <f t="shared" si="259"/>
        <v>0</v>
      </c>
      <c r="L349" s="452">
        <f t="shared" si="260"/>
        <v>0</v>
      </c>
      <c r="M349" s="809">
        <f t="shared" si="261"/>
        <v>0</v>
      </c>
      <c r="N349" s="810">
        <f>IF(IFERROR(VALUE(Dados_GLOBAL_Inicial!L349),0)=0,0,Dados_GLOBAL_Inicial!L349)</f>
        <v>0</v>
      </c>
      <c r="O349" s="812">
        <f>SUM('MEDIÇÃO_OBJETO (1)'!O349)</f>
        <v>0</v>
      </c>
      <c r="P349" s="812">
        <f>SUM('MEDIÇÃO_OBJETO (1)'!P349)</f>
        <v>0</v>
      </c>
      <c r="Q349" s="813">
        <f t="shared" si="262"/>
        <v>0</v>
      </c>
      <c r="R349" s="951"/>
      <c r="S349" s="815">
        <f>SUM('MEDIÇÃO_OBJETO (1)'!S349)</f>
        <v>0</v>
      </c>
      <c r="T349" s="815">
        <f>SUM('MEDIÇÃO_OBJETO (1)'!T349)</f>
        <v>0</v>
      </c>
      <c r="V349" s="19"/>
      <c r="W349" s="978">
        <f t="shared" si="263"/>
        <v>0</v>
      </c>
      <c r="X349" s="816">
        <f t="shared" si="264"/>
        <v>0</v>
      </c>
      <c r="Y349" s="816">
        <f t="shared" si="265"/>
        <v>0</v>
      </c>
      <c r="Z349" s="817">
        <f t="shared" si="266"/>
        <v>0</v>
      </c>
      <c r="AB349" s="453">
        <f t="shared" si="253"/>
        <v>0</v>
      </c>
      <c r="AC349" s="14">
        <f t="shared" si="267"/>
        <v>0</v>
      </c>
      <c r="AD349" s="819"/>
      <c r="AE349" s="631">
        <f t="shared" si="254"/>
        <v>0</v>
      </c>
      <c r="AF349" s="818">
        <f>SUM('MEDIÇÃO_OBJETO (1)'!AG349)</f>
        <v>0</v>
      </c>
      <c r="AG349" s="541">
        <f>SUM('MEDIÇÃO_OBJETO (1)'!AH349)</f>
        <v>0</v>
      </c>
      <c r="AH349" s="541">
        <f>SUM('MEDIÇÃO_OBJETO (1)'!AI349)</f>
        <v>0</v>
      </c>
      <c r="AI349" s="541">
        <f>SUM('MEDIÇÃO_OBJETO (1)'!AJ349)</f>
        <v>0</v>
      </c>
      <c r="AJ349" s="541">
        <f>SUM('MEDIÇÃO_OBJETO (1)'!AK349)</f>
        <v>0</v>
      </c>
      <c r="AK349" s="541">
        <f>SUM('MEDIÇÃO_OBJETO (1)'!AL349)</f>
        <v>0</v>
      </c>
      <c r="AL349" s="541">
        <f>SUM('MEDIÇÃO_OBJETO (1)'!AM349)</f>
        <v>0</v>
      </c>
      <c r="AM349" s="541">
        <f>SUM('MEDIÇÃO_OBJETO (1)'!AN349)</f>
        <v>0</v>
      </c>
      <c r="AN349" s="541">
        <f>SUM('MEDIÇÃO_OBJETO (1)'!AO349)</f>
        <v>0</v>
      </c>
      <c r="AO349" s="541">
        <f>SUM('MEDIÇÃO_OBJETO (1)'!AP349)</f>
        <v>0</v>
      </c>
      <c r="AP349" s="541">
        <f>SUM('MEDIÇÃO_OBJETO (1)'!AQ349)</f>
        <v>0</v>
      </c>
      <c r="AQ349" s="541">
        <f>SUM('MEDIÇÃO_OBJETO (1)'!AR349)</f>
        <v>0</v>
      </c>
      <c r="AR349" s="541">
        <f>SUM('MEDIÇÃO_OBJETO (1)'!AS349)</f>
        <v>0</v>
      </c>
      <c r="AS349" s="541">
        <f>SUM('MEDIÇÃO_OBJETO (1)'!AT349)</f>
        <v>0</v>
      </c>
      <c r="AT349" s="541">
        <f>SUM('MEDIÇÃO_OBJETO (1)'!AU349)</f>
        <v>0</v>
      </c>
      <c r="AU349" s="541">
        <f>SUM('MEDIÇÃO_OBJETO (1)'!AV349)</f>
        <v>0</v>
      </c>
      <c r="AV349" s="541">
        <f>SUM('MEDIÇÃO_OBJETO (1)'!AW349)</f>
        <v>0</v>
      </c>
      <c r="AW349" s="541">
        <f>SUM('MEDIÇÃO_OBJETO (1)'!AX349)</f>
        <v>0</v>
      </c>
      <c r="AX349" s="977"/>
      <c r="BN349" s="992">
        <f t="shared" si="232"/>
        <v>0</v>
      </c>
      <c r="BO349" s="538">
        <f t="shared" si="255"/>
        <v>0</v>
      </c>
      <c r="BP349" s="987">
        <f>IF(RESUMO_GLOBAL!$X$53="a",ROUND(AF349*$N349,RESUMO_GLOBAL!$X$54),IF(RESUMO_GLOBAL!$X$53="t",TRUNC(AF349*$N349,RESUMO_GLOBAL!$X$54),AF349*$N349))</f>
        <v>0</v>
      </c>
      <c r="BQ349" s="987">
        <f>IF(RESUMO_GLOBAL!$X$53="a",ROUND(AG349*$N349,RESUMO_GLOBAL!$X$54),IF(RESUMO_GLOBAL!$X$53="t",TRUNC(AG349*$N349,RESUMO_GLOBAL!$X$54),AG349*$N349))</f>
        <v>0</v>
      </c>
      <c r="BR349" s="987">
        <f>IF(RESUMO_GLOBAL!$X$53="a",ROUND(AH349*$N349,RESUMO_GLOBAL!$X$54),IF(RESUMO_GLOBAL!$X$53="t",TRUNC(AH349*$N349,RESUMO_GLOBAL!$X$54),AH349*$N349))</f>
        <v>0</v>
      </c>
      <c r="BS349" s="987">
        <f>IF(RESUMO_GLOBAL!$X$53="a",ROUND(AI349*$N349,RESUMO_GLOBAL!$X$54),IF(RESUMO_GLOBAL!$X$53="t",TRUNC(AI349*$N349,RESUMO_GLOBAL!$X$54),AI349*$N349))</f>
        <v>0</v>
      </c>
      <c r="BT349" s="987">
        <f>IF(RESUMO_GLOBAL!$X$53="a",ROUND(AJ349*$N349,RESUMO_GLOBAL!$X$54),IF(RESUMO_GLOBAL!$X$53="t",TRUNC(AJ349*$N349,RESUMO_GLOBAL!$X$54),AJ349*$N349))</f>
        <v>0</v>
      </c>
      <c r="BU349" s="987">
        <f>IF(RESUMO_GLOBAL!$X$53="a",ROUND(AK349*$N349,RESUMO_GLOBAL!$X$54),IF(RESUMO_GLOBAL!$X$53="t",TRUNC(AK349*$N349,RESUMO_GLOBAL!$X$54),AK349*$N349))</f>
        <v>0</v>
      </c>
      <c r="BV349" s="987">
        <f>IF(RESUMO_GLOBAL!$X$53="a",ROUND(AL349*$N349,RESUMO_GLOBAL!$X$54),IF(RESUMO_GLOBAL!$X$53="t",TRUNC(AL349*$N349,RESUMO_GLOBAL!$X$54),AL349*$N349))</f>
        <v>0</v>
      </c>
      <c r="BW349" s="987">
        <f>IF(RESUMO_GLOBAL!$X$53="a",ROUND(AM349*$N349,RESUMO_GLOBAL!$X$54),IF(RESUMO_GLOBAL!$X$53="t",TRUNC(AM349*$N349,RESUMO_GLOBAL!$X$54),AM349*$N349))</f>
        <v>0</v>
      </c>
      <c r="BX349" s="987">
        <f>IF(RESUMO_GLOBAL!$X$53="a",ROUND(AN349*$N349,RESUMO_GLOBAL!$X$54),IF(RESUMO_GLOBAL!$X$53="t",TRUNC(AN349*$N349,RESUMO_GLOBAL!$X$54),AN349*$N349))</f>
        <v>0</v>
      </c>
      <c r="BY349" s="987">
        <f>IF(RESUMO_GLOBAL!$X$53="a",ROUND(AO349*$N349,RESUMO_GLOBAL!$X$54),IF(RESUMO_GLOBAL!$X$53="t",TRUNC(AO349*$N349,RESUMO_GLOBAL!$X$54),AO349*$N349))</f>
        <v>0</v>
      </c>
      <c r="BZ349" s="987">
        <f>IF(RESUMO_GLOBAL!$X$53="a",ROUND(AP349*$N349,RESUMO_GLOBAL!$X$54),IF(RESUMO_GLOBAL!$X$53="t",TRUNC(AP349*$N349,RESUMO_GLOBAL!$X$54),AP349*$N349))</f>
        <v>0</v>
      </c>
      <c r="CA349" s="987">
        <f>IF(RESUMO_GLOBAL!$X$53="a",ROUND(AQ349*$N349,RESUMO_GLOBAL!$X$54),IF(RESUMO_GLOBAL!$X$53="t",TRUNC(AQ349*$N349,RESUMO_GLOBAL!$X$54),AQ349*$N349))</f>
        <v>0</v>
      </c>
      <c r="CB349" s="987">
        <f>IF(RESUMO_GLOBAL!$X$53="a",ROUND(AR349*$N349,RESUMO_GLOBAL!$X$54),IF(RESUMO_GLOBAL!$X$53="t",TRUNC(AR349*$N349,RESUMO_GLOBAL!$X$54),AR349*$N349))</f>
        <v>0</v>
      </c>
      <c r="CC349" s="987">
        <f>IF(RESUMO_GLOBAL!$X$53="a",ROUND(AS349*$N349,RESUMO_GLOBAL!$X$54),IF(RESUMO_GLOBAL!$X$53="t",TRUNC(AS349*$N349,RESUMO_GLOBAL!$X$54),AS349*$N349))</f>
        <v>0</v>
      </c>
      <c r="CD349" s="987">
        <f>IF(RESUMO_GLOBAL!$X$53="a",ROUND(AT349*$N349,RESUMO_GLOBAL!$X$54),IF(RESUMO_GLOBAL!$X$53="t",TRUNC(AT349*$N349,RESUMO_GLOBAL!$X$54),AT349*$N349))</f>
        <v>0</v>
      </c>
      <c r="CE349" s="987">
        <f>IF(RESUMO_GLOBAL!$X$53="a",ROUND(AU349*$N349,RESUMO_GLOBAL!$X$54),IF(RESUMO_GLOBAL!$X$53="t",TRUNC(AU349*$N349,RESUMO_GLOBAL!$X$54),AU349*$N349))</f>
        <v>0</v>
      </c>
      <c r="CF349" s="987">
        <f>IF(RESUMO_GLOBAL!$X$53="a",ROUND(AV349*$N349,RESUMO_GLOBAL!$X$54),IF(RESUMO_GLOBAL!$X$53="t",TRUNC(AV349*$N349,RESUMO_GLOBAL!$X$54),AV349*$N349))</f>
        <v>0</v>
      </c>
      <c r="CG349" s="987">
        <f>IF(RESUMO_GLOBAL!$X$53="a",ROUND(AW349*$N349,RESUMO_GLOBAL!$X$54),IF(RESUMO_GLOBAL!$X$53="t",TRUNC(AW349*$N349,RESUMO_GLOBAL!$X$54),AW349*$N349))</f>
        <v>0</v>
      </c>
      <c r="CK349" s="59">
        <f t="shared" si="234"/>
        <v>0</v>
      </c>
      <c r="CL349" s="59">
        <f t="shared" si="235"/>
        <v>0</v>
      </c>
      <c r="CM349" s="59">
        <f t="shared" si="236"/>
        <v>0</v>
      </c>
      <c r="CN349" s="59">
        <f t="shared" si="237"/>
        <v>0</v>
      </c>
      <c r="CO349" s="59">
        <f t="shared" si="238"/>
        <v>0</v>
      </c>
      <c r="CP349" s="59">
        <f t="shared" si="239"/>
        <v>0</v>
      </c>
      <c r="CQ349" s="59">
        <f t="shared" si="240"/>
        <v>0</v>
      </c>
      <c r="CR349" s="59">
        <f t="shared" si="241"/>
        <v>0</v>
      </c>
      <c r="CS349" s="59">
        <f t="shared" si="242"/>
        <v>0</v>
      </c>
      <c r="CT349" s="59">
        <f t="shared" si="243"/>
        <v>0</v>
      </c>
      <c r="CU349" s="59">
        <f t="shared" si="244"/>
        <v>0</v>
      </c>
      <c r="CV349" s="59">
        <f t="shared" si="245"/>
        <v>0</v>
      </c>
      <c r="CW349" s="59">
        <f t="shared" si="246"/>
        <v>0</v>
      </c>
      <c r="CX349" s="59">
        <f t="shared" si="247"/>
        <v>0</v>
      </c>
      <c r="CY349" s="59">
        <f t="shared" si="248"/>
        <v>0</v>
      </c>
      <c r="CZ349" s="59">
        <f t="shared" si="249"/>
        <v>0</v>
      </c>
      <c r="DA349" s="59">
        <f t="shared" si="250"/>
        <v>0</v>
      </c>
      <c r="DB349" s="59">
        <f t="shared" si="251"/>
        <v>0</v>
      </c>
      <c r="DE349">
        <f t="shared" si="233"/>
        <v>344</v>
      </c>
      <c r="DF349" t="str">
        <f t="shared" si="252"/>
        <v/>
      </c>
      <c r="DG349" s="59">
        <f>IF($C349&lt;&gt;0,SUM($CK350:CK350),0)</f>
        <v>0</v>
      </c>
      <c r="DH349" s="59">
        <f>IF($C349&lt;&gt;0,SUM($CK350:CL350),0)</f>
        <v>0</v>
      </c>
      <c r="DI349" s="59">
        <f>IF($C349&lt;&gt;0,SUM($CK350:CM350),0)</f>
        <v>0</v>
      </c>
      <c r="DJ349" s="59">
        <f>IF($C349&lt;&gt;0,SUM($CK350:CN350),0)</f>
        <v>0</v>
      </c>
      <c r="DK349" s="59">
        <f>IF($C349&lt;&gt;0,SUM($CK350:CO350),0)</f>
        <v>0</v>
      </c>
      <c r="DL349" s="59">
        <f>IF($C349&lt;&gt;0,SUM($CK350:CP350),0)</f>
        <v>0</v>
      </c>
      <c r="DM349" s="59">
        <f>IF($C349&lt;&gt;0,SUM($CK350:CQ350),0)</f>
        <v>0</v>
      </c>
      <c r="DN349" s="59">
        <f>IF($C349&lt;&gt;0,SUM($CK350:CR350),0)</f>
        <v>0</v>
      </c>
      <c r="DO349" s="59">
        <f>IF($C349&lt;&gt;0,SUM($CK350:CS350),0)</f>
        <v>0</v>
      </c>
      <c r="DP349" s="59">
        <f>IF($C349&lt;&gt;0,SUM($CK350:CT350),0)</f>
        <v>0</v>
      </c>
      <c r="DQ349" s="59">
        <f>IF($C349&lt;&gt;0,SUM($CK350:CU350),0)</f>
        <v>0</v>
      </c>
      <c r="DR349" s="59">
        <f>IF($C349&lt;&gt;0,SUM($CK350:CV350),0)</f>
        <v>0</v>
      </c>
      <c r="DS349" s="59">
        <f>IF($C349&lt;&gt;0,SUM($CK350:CW350),0)</f>
        <v>0</v>
      </c>
      <c r="DT349" s="59">
        <f>IF($C349&lt;&gt;0,SUM($CK350:CX350),0)</f>
        <v>0</v>
      </c>
      <c r="DU349" s="59">
        <f>IF($C349&lt;&gt;0,SUM($CK350:CY350),0)</f>
        <v>0</v>
      </c>
      <c r="DV349" s="59">
        <f>IF($C349&lt;&gt;0,SUM($CK350:CZ350),0)</f>
        <v>0</v>
      </c>
      <c r="DW349" s="59">
        <f>IF($C349&lt;&gt;0,SUM($CK350:DA350),0)</f>
        <v>0</v>
      </c>
      <c r="DX349" s="59">
        <f>IF($C349&lt;&gt;0,SUM($CK350:DB350),0)</f>
        <v>0</v>
      </c>
      <c r="DY349" s="952" t="str">
        <f t="shared" si="256"/>
        <v/>
      </c>
    </row>
    <row r="350" spans="1:129" ht="13.5" hidden="1" thickBot="1">
      <c r="A350" s="3" t="str">
        <f t="shared" si="257"/>
        <v/>
      </c>
      <c r="B350" s="805">
        <f>Dados_GLOBAL_Inicial!E350</f>
        <v>0</v>
      </c>
      <c r="C350" s="956">
        <f>IF(IFERROR(VALUE(Dados_GLOBAL_Inicial!F350),0)=0,0,Dados_GLOBAL_Inicial!F350)</f>
        <v>0</v>
      </c>
      <c r="D350" s="830">
        <f>Dados_GLOBAL_Inicial!G350</f>
        <v>0</v>
      </c>
      <c r="E350" s="830" t="str">
        <f>IF(IFERROR(VLOOKUP(F350,Cod_Gde_Itens!$A$1:$B$80,2,FALSE),0)&gt;549,IFERROR(VLOOKUP(F350,Cod_Gde_Itens!$A$1:$B$80,2,FALSE),0),IF(Dados_GLOBAL_Inicial!H350=0,"",Dados_GLOBAL_Inicial!H350))</f>
        <v/>
      </c>
      <c r="F350" s="823">
        <f>Dados_GLOBAL_Inicial!I350</f>
        <v>0</v>
      </c>
      <c r="G350" s="824">
        <f>Dados_GLOBAL_Inicial!J350</f>
        <v>0</v>
      </c>
      <c r="H350" s="454">
        <f>Dados_GLOBAL_Inicial!K350</f>
        <v>0</v>
      </c>
      <c r="I350" s="970">
        <f>SUM('MEDIÇÃO_OBJETO (1)'!I350)</f>
        <v>0</v>
      </c>
      <c r="J350" s="455">
        <f t="shared" si="258"/>
        <v>0</v>
      </c>
      <c r="K350" s="451">
        <f t="shared" si="259"/>
        <v>0</v>
      </c>
      <c r="L350" s="452">
        <f t="shared" si="260"/>
        <v>0</v>
      </c>
      <c r="M350" s="809">
        <f t="shared" si="261"/>
        <v>0</v>
      </c>
      <c r="N350" s="810">
        <f>IF(IFERROR(VALUE(Dados_GLOBAL_Inicial!L350),0)=0,0,Dados_GLOBAL_Inicial!L350)</f>
        <v>0</v>
      </c>
      <c r="O350" s="812">
        <f>SUM('MEDIÇÃO_OBJETO (1)'!O350)</f>
        <v>0</v>
      </c>
      <c r="P350" s="812">
        <f>SUM('MEDIÇÃO_OBJETO (1)'!P350)</f>
        <v>0</v>
      </c>
      <c r="Q350" s="813">
        <f t="shared" si="262"/>
        <v>0</v>
      </c>
      <c r="R350" s="951"/>
      <c r="S350" s="815">
        <f>SUM('MEDIÇÃO_OBJETO (1)'!S350)</f>
        <v>0</v>
      </c>
      <c r="T350" s="815">
        <f>SUM('MEDIÇÃO_OBJETO (1)'!T350)</f>
        <v>0</v>
      </c>
      <c r="V350" s="19"/>
      <c r="W350" s="978">
        <f t="shared" si="263"/>
        <v>0</v>
      </c>
      <c r="X350" s="816">
        <f t="shared" si="264"/>
        <v>0</v>
      </c>
      <c r="Y350" s="816">
        <f t="shared" si="265"/>
        <v>0</v>
      </c>
      <c r="Z350" s="817">
        <f t="shared" si="266"/>
        <v>0</v>
      </c>
      <c r="AB350" s="453">
        <f t="shared" si="253"/>
        <v>0</v>
      </c>
      <c r="AC350" s="14">
        <f t="shared" si="267"/>
        <v>0</v>
      </c>
      <c r="AD350" s="819"/>
      <c r="AE350" s="631">
        <f t="shared" si="254"/>
        <v>0</v>
      </c>
      <c r="AF350" s="818">
        <f>SUM('MEDIÇÃO_OBJETO (1)'!AG350)</f>
        <v>0</v>
      </c>
      <c r="AG350" s="541">
        <f>SUM('MEDIÇÃO_OBJETO (1)'!AH350)</f>
        <v>0</v>
      </c>
      <c r="AH350" s="541">
        <f>SUM('MEDIÇÃO_OBJETO (1)'!AI350)</f>
        <v>0</v>
      </c>
      <c r="AI350" s="541">
        <f>SUM('MEDIÇÃO_OBJETO (1)'!AJ350)</f>
        <v>0</v>
      </c>
      <c r="AJ350" s="541">
        <f>SUM('MEDIÇÃO_OBJETO (1)'!AK350)</f>
        <v>0</v>
      </c>
      <c r="AK350" s="541">
        <f>SUM('MEDIÇÃO_OBJETO (1)'!AL350)</f>
        <v>0</v>
      </c>
      <c r="AL350" s="541">
        <f>SUM('MEDIÇÃO_OBJETO (1)'!AM350)</f>
        <v>0</v>
      </c>
      <c r="AM350" s="541">
        <f>SUM('MEDIÇÃO_OBJETO (1)'!AN350)</f>
        <v>0</v>
      </c>
      <c r="AN350" s="541">
        <f>SUM('MEDIÇÃO_OBJETO (1)'!AO350)</f>
        <v>0</v>
      </c>
      <c r="AO350" s="541">
        <f>SUM('MEDIÇÃO_OBJETO (1)'!AP350)</f>
        <v>0</v>
      </c>
      <c r="AP350" s="541">
        <f>SUM('MEDIÇÃO_OBJETO (1)'!AQ350)</f>
        <v>0</v>
      </c>
      <c r="AQ350" s="541">
        <f>SUM('MEDIÇÃO_OBJETO (1)'!AR350)</f>
        <v>0</v>
      </c>
      <c r="AR350" s="541">
        <f>SUM('MEDIÇÃO_OBJETO (1)'!AS350)</f>
        <v>0</v>
      </c>
      <c r="AS350" s="541">
        <f>SUM('MEDIÇÃO_OBJETO (1)'!AT350)</f>
        <v>0</v>
      </c>
      <c r="AT350" s="541">
        <f>SUM('MEDIÇÃO_OBJETO (1)'!AU350)</f>
        <v>0</v>
      </c>
      <c r="AU350" s="541">
        <f>SUM('MEDIÇÃO_OBJETO (1)'!AV350)</f>
        <v>0</v>
      </c>
      <c r="AV350" s="541">
        <f>SUM('MEDIÇÃO_OBJETO (1)'!AW350)</f>
        <v>0</v>
      </c>
      <c r="AW350" s="541">
        <f>SUM('MEDIÇÃO_OBJETO (1)'!AX350)</f>
        <v>0</v>
      </c>
      <c r="AX350" s="977"/>
      <c r="BN350" s="992">
        <f t="shared" si="232"/>
        <v>0</v>
      </c>
      <c r="BO350" s="538">
        <f t="shared" si="255"/>
        <v>0</v>
      </c>
      <c r="BP350" s="987">
        <f>IF(RESUMO_GLOBAL!$X$53="a",ROUND(AF350*$N350,RESUMO_GLOBAL!$X$54),IF(RESUMO_GLOBAL!$X$53="t",TRUNC(AF350*$N350,RESUMO_GLOBAL!$X$54),AF350*$N350))</f>
        <v>0</v>
      </c>
      <c r="BQ350" s="987">
        <f>IF(RESUMO_GLOBAL!$X$53="a",ROUND(AG350*$N350,RESUMO_GLOBAL!$X$54),IF(RESUMO_GLOBAL!$X$53="t",TRUNC(AG350*$N350,RESUMO_GLOBAL!$X$54),AG350*$N350))</f>
        <v>0</v>
      </c>
      <c r="BR350" s="987">
        <f>IF(RESUMO_GLOBAL!$X$53="a",ROUND(AH350*$N350,RESUMO_GLOBAL!$X$54),IF(RESUMO_GLOBAL!$X$53="t",TRUNC(AH350*$N350,RESUMO_GLOBAL!$X$54),AH350*$N350))</f>
        <v>0</v>
      </c>
      <c r="BS350" s="987">
        <f>IF(RESUMO_GLOBAL!$X$53="a",ROUND(AI350*$N350,RESUMO_GLOBAL!$X$54),IF(RESUMO_GLOBAL!$X$53="t",TRUNC(AI350*$N350,RESUMO_GLOBAL!$X$54),AI350*$N350))</f>
        <v>0</v>
      </c>
      <c r="BT350" s="987">
        <f>IF(RESUMO_GLOBAL!$X$53="a",ROUND(AJ350*$N350,RESUMO_GLOBAL!$X$54),IF(RESUMO_GLOBAL!$X$53="t",TRUNC(AJ350*$N350,RESUMO_GLOBAL!$X$54),AJ350*$N350))</f>
        <v>0</v>
      </c>
      <c r="BU350" s="987">
        <f>IF(RESUMO_GLOBAL!$X$53="a",ROUND(AK350*$N350,RESUMO_GLOBAL!$X$54),IF(RESUMO_GLOBAL!$X$53="t",TRUNC(AK350*$N350,RESUMO_GLOBAL!$X$54),AK350*$N350))</f>
        <v>0</v>
      </c>
      <c r="BV350" s="987">
        <f>IF(RESUMO_GLOBAL!$X$53="a",ROUND(AL350*$N350,RESUMO_GLOBAL!$X$54),IF(RESUMO_GLOBAL!$X$53="t",TRUNC(AL350*$N350,RESUMO_GLOBAL!$X$54),AL350*$N350))</f>
        <v>0</v>
      </c>
      <c r="BW350" s="987">
        <f>IF(RESUMO_GLOBAL!$X$53="a",ROUND(AM350*$N350,RESUMO_GLOBAL!$X$54),IF(RESUMO_GLOBAL!$X$53="t",TRUNC(AM350*$N350,RESUMO_GLOBAL!$X$54),AM350*$N350))</f>
        <v>0</v>
      </c>
      <c r="BX350" s="987">
        <f>IF(RESUMO_GLOBAL!$X$53="a",ROUND(AN350*$N350,RESUMO_GLOBAL!$X$54),IF(RESUMO_GLOBAL!$X$53="t",TRUNC(AN350*$N350,RESUMO_GLOBAL!$X$54),AN350*$N350))</f>
        <v>0</v>
      </c>
      <c r="BY350" s="987">
        <f>IF(RESUMO_GLOBAL!$X$53="a",ROUND(AO350*$N350,RESUMO_GLOBAL!$X$54),IF(RESUMO_GLOBAL!$X$53="t",TRUNC(AO350*$N350,RESUMO_GLOBAL!$X$54),AO350*$N350))</f>
        <v>0</v>
      </c>
      <c r="BZ350" s="987">
        <f>IF(RESUMO_GLOBAL!$X$53="a",ROUND(AP350*$N350,RESUMO_GLOBAL!$X$54),IF(RESUMO_GLOBAL!$X$53="t",TRUNC(AP350*$N350,RESUMO_GLOBAL!$X$54),AP350*$N350))</f>
        <v>0</v>
      </c>
      <c r="CA350" s="987">
        <f>IF(RESUMO_GLOBAL!$X$53="a",ROUND(AQ350*$N350,RESUMO_GLOBAL!$X$54),IF(RESUMO_GLOBAL!$X$53="t",TRUNC(AQ350*$N350,RESUMO_GLOBAL!$X$54),AQ350*$N350))</f>
        <v>0</v>
      </c>
      <c r="CB350" s="987">
        <f>IF(RESUMO_GLOBAL!$X$53="a",ROUND(AR350*$N350,RESUMO_GLOBAL!$X$54),IF(RESUMO_GLOBAL!$X$53="t",TRUNC(AR350*$N350,RESUMO_GLOBAL!$X$54),AR350*$N350))</f>
        <v>0</v>
      </c>
      <c r="CC350" s="987">
        <f>IF(RESUMO_GLOBAL!$X$53="a",ROUND(AS350*$N350,RESUMO_GLOBAL!$X$54),IF(RESUMO_GLOBAL!$X$53="t",TRUNC(AS350*$N350,RESUMO_GLOBAL!$X$54),AS350*$N350))</f>
        <v>0</v>
      </c>
      <c r="CD350" s="987">
        <f>IF(RESUMO_GLOBAL!$X$53="a",ROUND(AT350*$N350,RESUMO_GLOBAL!$X$54),IF(RESUMO_GLOBAL!$X$53="t",TRUNC(AT350*$N350,RESUMO_GLOBAL!$X$54),AT350*$N350))</f>
        <v>0</v>
      </c>
      <c r="CE350" s="987">
        <f>IF(RESUMO_GLOBAL!$X$53="a",ROUND(AU350*$N350,RESUMO_GLOBAL!$X$54),IF(RESUMO_GLOBAL!$X$53="t",TRUNC(AU350*$N350,RESUMO_GLOBAL!$X$54),AU350*$N350))</f>
        <v>0</v>
      </c>
      <c r="CF350" s="987">
        <f>IF(RESUMO_GLOBAL!$X$53="a",ROUND(AV350*$N350,RESUMO_GLOBAL!$X$54),IF(RESUMO_GLOBAL!$X$53="t",TRUNC(AV350*$N350,RESUMO_GLOBAL!$X$54),AV350*$N350))</f>
        <v>0</v>
      </c>
      <c r="CG350" s="987">
        <f>IF(RESUMO_GLOBAL!$X$53="a",ROUND(AW350*$N350,RESUMO_GLOBAL!$X$54),IF(RESUMO_GLOBAL!$X$53="t",TRUNC(AW350*$N350,RESUMO_GLOBAL!$X$54),AW350*$N350))</f>
        <v>0</v>
      </c>
      <c r="CK350" s="59">
        <f t="shared" si="234"/>
        <v>0</v>
      </c>
      <c r="CL350" s="59">
        <f t="shared" si="235"/>
        <v>0</v>
      </c>
      <c r="CM350" s="59">
        <f t="shared" si="236"/>
        <v>0</v>
      </c>
      <c r="CN350" s="59">
        <f t="shared" si="237"/>
        <v>0</v>
      </c>
      <c r="CO350" s="59">
        <f t="shared" si="238"/>
        <v>0</v>
      </c>
      <c r="CP350" s="59">
        <f t="shared" si="239"/>
        <v>0</v>
      </c>
      <c r="CQ350" s="59">
        <f t="shared" si="240"/>
        <v>0</v>
      </c>
      <c r="CR350" s="59">
        <f t="shared" si="241"/>
        <v>0</v>
      </c>
      <c r="CS350" s="59">
        <f t="shared" si="242"/>
        <v>0</v>
      </c>
      <c r="CT350" s="59">
        <f t="shared" si="243"/>
        <v>0</v>
      </c>
      <c r="CU350" s="59">
        <f t="shared" si="244"/>
        <v>0</v>
      </c>
      <c r="CV350" s="59">
        <f t="shared" si="245"/>
        <v>0</v>
      </c>
      <c r="CW350" s="59">
        <f t="shared" si="246"/>
        <v>0</v>
      </c>
      <c r="CX350" s="59">
        <f t="shared" si="247"/>
        <v>0</v>
      </c>
      <c r="CY350" s="59">
        <f t="shared" si="248"/>
        <v>0</v>
      </c>
      <c r="CZ350" s="59">
        <f t="shared" si="249"/>
        <v>0</v>
      </c>
      <c r="DA350" s="59">
        <f t="shared" si="250"/>
        <v>0</v>
      </c>
      <c r="DB350" s="59">
        <f t="shared" si="251"/>
        <v>0</v>
      </c>
      <c r="DE350">
        <f t="shared" si="233"/>
        <v>345</v>
      </c>
      <c r="DF350" t="str">
        <f t="shared" si="252"/>
        <v/>
      </c>
      <c r="DG350" s="59">
        <f>IF($C350&lt;&gt;0,SUM($CK351:CK351),0)</f>
        <v>0</v>
      </c>
      <c r="DH350" s="59">
        <f>IF($C350&lt;&gt;0,SUM($CK351:CL351),0)</f>
        <v>0</v>
      </c>
      <c r="DI350" s="59">
        <f>IF($C350&lt;&gt;0,SUM($CK351:CM351),0)</f>
        <v>0</v>
      </c>
      <c r="DJ350" s="59">
        <f>IF($C350&lt;&gt;0,SUM($CK351:CN351),0)</f>
        <v>0</v>
      </c>
      <c r="DK350" s="59">
        <f>IF($C350&lt;&gt;0,SUM($CK351:CO351),0)</f>
        <v>0</v>
      </c>
      <c r="DL350" s="59">
        <f>IF($C350&lt;&gt;0,SUM($CK351:CP351),0)</f>
        <v>0</v>
      </c>
      <c r="DM350" s="59">
        <f>IF($C350&lt;&gt;0,SUM($CK351:CQ351),0)</f>
        <v>0</v>
      </c>
      <c r="DN350" s="59">
        <f>IF($C350&lt;&gt;0,SUM($CK351:CR351),0)</f>
        <v>0</v>
      </c>
      <c r="DO350" s="59">
        <f>IF($C350&lt;&gt;0,SUM($CK351:CS351),0)</f>
        <v>0</v>
      </c>
      <c r="DP350" s="59">
        <f>IF($C350&lt;&gt;0,SUM($CK351:CT351),0)</f>
        <v>0</v>
      </c>
      <c r="DQ350" s="59">
        <f>IF($C350&lt;&gt;0,SUM($CK351:CU351),0)</f>
        <v>0</v>
      </c>
      <c r="DR350" s="59">
        <f>IF($C350&lt;&gt;0,SUM($CK351:CV351),0)</f>
        <v>0</v>
      </c>
      <c r="DS350" s="59">
        <f>IF($C350&lt;&gt;0,SUM($CK351:CW351),0)</f>
        <v>0</v>
      </c>
      <c r="DT350" s="59">
        <f>IF($C350&lt;&gt;0,SUM($CK351:CX351),0)</f>
        <v>0</v>
      </c>
      <c r="DU350" s="59">
        <f>IF($C350&lt;&gt;0,SUM($CK351:CY351),0)</f>
        <v>0</v>
      </c>
      <c r="DV350" s="59">
        <f>IF($C350&lt;&gt;0,SUM($CK351:CZ351),0)</f>
        <v>0</v>
      </c>
      <c r="DW350" s="59">
        <f>IF($C350&lt;&gt;0,SUM($CK351:DA351),0)</f>
        <v>0</v>
      </c>
      <c r="DX350" s="59">
        <f>IF($C350&lt;&gt;0,SUM($CK351:DB351),0)</f>
        <v>0</v>
      </c>
      <c r="DY350" s="952" t="str">
        <f t="shared" si="256"/>
        <v/>
      </c>
    </row>
    <row r="351" spans="1:129" ht="13.5" hidden="1" thickBot="1">
      <c r="A351" s="3" t="str">
        <f t="shared" si="257"/>
        <v/>
      </c>
      <c r="B351" s="805">
        <f>Dados_GLOBAL_Inicial!E351</f>
        <v>0</v>
      </c>
      <c r="C351" s="956">
        <f>IF(IFERROR(VALUE(Dados_GLOBAL_Inicial!F351),0)=0,0,Dados_GLOBAL_Inicial!F351)</f>
        <v>0</v>
      </c>
      <c r="D351" s="830">
        <f>Dados_GLOBAL_Inicial!G351</f>
        <v>0</v>
      </c>
      <c r="E351" s="830" t="str">
        <f>IF(IFERROR(VLOOKUP(F351,Cod_Gde_Itens!$A$1:$B$80,2,FALSE),0)&gt;549,IFERROR(VLOOKUP(F351,Cod_Gde_Itens!$A$1:$B$80,2,FALSE),0),IF(Dados_GLOBAL_Inicial!H351=0,"",Dados_GLOBAL_Inicial!H351))</f>
        <v/>
      </c>
      <c r="F351" s="823">
        <f>Dados_GLOBAL_Inicial!I351</f>
        <v>0</v>
      </c>
      <c r="G351" s="824">
        <f>Dados_GLOBAL_Inicial!J351</f>
        <v>0</v>
      </c>
      <c r="H351" s="454">
        <f>Dados_GLOBAL_Inicial!K351</f>
        <v>0</v>
      </c>
      <c r="I351" s="970">
        <f>SUM('MEDIÇÃO_OBJETO (1)'!I351)</f>
        <v>0</v>
      </c>
      <c r="J351" s="455">
        <f t="shared" si="258"/>
        <v>0</v>
      </c>
      <c r="K351" s="451">
        <f t="shared" si="259"/>
        <v>0</v>
      </c>
      <c r="L351" s="452">
        <f t="shared" si="260"/>
        <v>0</v>
      </c>
      <c r="M351" s="809">
        <f t="shared" si="261"/>
        <v>0</v>
      </c>
      <c r="N351" s="810">
        <f>IF(IFERROR(VALUE(Dados_GLOBAL_Inicial!L351),0)=0,0,Dados_GLOBAL_Inicial!L351)</f>
        <v>0</v>
      </c>
      <c r="O351" s="812">
        <f>SUM('MEDIÇÃO_OBJETO (1)'!O351)</f>
        <v>0</v>
      </c>
      <c r="P351" s="812">
        <f>SUM('MEDIÇÃO_OBJETO (1)'!P351)</f>
        <v>0</v>
      </c>
      <c r="Q351" s="813">
        <f t="shared" si="262"/>
        <v>0</v>
      </c>
      <c r="R351" s="951"/>
      <c r="S351" s="815">
        <f>SUM('MEDIÇÃO_OBJETO (1)'!S351)</f>
        <v>0</v>
      </c>
      <c r="T351" s="815">
        <f>SUM('MEDIÇÃO_OBJETO (1)'!T351)</f>
        <v>0</v>
      </c>
      <c r="V351" s="19"/>
      <c r="W351" s="978">
        <f t="shared" si="263"/>
        <v>0</v>
      </c>
      <c r="X351" s="816">
        <f t="shared" si="264"/>
        <v>0</v>
      </c>
      <c r="Y351" s="816">
        <f t="shared" si="265"/>
        <v>0</v>
      </c>
      <c r="Z351" s="817">
        <f t="shared" si="266"/>
        <v>0</v>
      </c>
      <c r="AB351" s="453">
        <f t="shared" si="253"/>
        <v>0</v>
      </c>
      <c r="AC351" s="14">
        <f t="shared" si="267"/>
        <v>0</v>
      </c>
      <c r="AD351" s="819"/>
      <c r="AE351" s="631">
        <f t="shared" si="254"/>
        <v>0</v>
      </c>
      <c r="AF351" s="818">
        <f>SUM('MEDIÇÃO_OBJETO (1)'!AG351)</f>
        <v>0</v>
      </c>
      <c r="AG351" s="541">
        <f>SUM('MEDIÇÃO_OBJETO (1)'!AH351)</f>
        <v>0</v>
      </c>
      <c r="AH351" s="541">
        <f>SUM('MEDIÇÃO_OBJETO (1)'!AI351)</f>
        <v>0</v>
      </c>
      <c r="AI351" s="541">
        <f>SUM('MEDIÇÃO_OBJETO (1)'!AJ351)</f>
        <v>0</v>
      </c>
      <c r="AJ351" s="541">
        <f>SUM('MEDIÇÃO_OBJETO (1)'!AK351)</f>
        <v>0</v>
      </c>
      <c r="AK351" s="541">
        <f>SUM('MEDIÇÃO_OBJETO (1)'!AL351)</f>
        <v>0</v>
      </c>
      <c r="AL351" s="541">
        <f>SUM('MEDIÇÃO_OBJETO (1)'!AM351)</f>
        <v>0</v>
      </c>
      <c r="AM351" s="541">
        <f>SUM('MEDIÇÃO_OBJETO (1)'!AN351)</f>
        <v>0</v>
      </c>
      <c r="AN351" s="541">
        <f>SUM('MEDIÇÃO_OBJETO (1)'!AO351)</f>
        <v>0</v>
      </c>
      <c r="AO351" s="541">
        <f>SUM('MEDIÇÃO_OBJETO (1)'!AP351)</f>
        <v>0</v>
      </c>
      <c r="AP351" s="541">
        <f>SUM('MEDIÇÃO_OBJETO (1)'!AQ351)</f>
        <v>0</v>
      </c>
      <c r="AQ351" s="541">
        <f>SUM('MEDIÇÃO_OBJETO (1)'!AR351)</f>
        <v>0</v>
      </c>
      <c r="AR351" s="541">
        <f>SUM('MEDIÇÃO_OBJETO (1)'!AS351)</f>
        <v>0</v>
      </c>
      <c r="AS351" s="541">
        <f>SUM('MEDIÇÃO_OBJETO (1)'!AT351)</f>
        <v>0</v>
      </c>
      <c r="AT351" s="541">
        <f>SUM('MEDIÇÃO_OBJETO (1)'!AU351)</f>
        <v>0</v>
      </c>
      <c r="AU351" s="541">
        <f>SUM('MEDIÇÃO_OBJETO (1)'!AV351)</f>
        <v>0</v>
      </c>
      <c r="AV351" s="541">
        <f>SUM('MEDIÇÃO_OBJETO (1)'!AW351)</f>
        <v>0</v>
      </c>
      <c r="AW351" s="541">
        <f>SUM('MEDIÇÃO_OBJETO (1)'!AX351)</f>
        <v>0</v>
      </c>
      <c r="AX351" s="977"/>
      <c r="BN351" s="992">
        <f t="shared" si="232"/>
        <v>0</v>
      </c>
      <c r="BO351" s="538">
        <f t="shared" si="255"/>
        <v>0</v>
      </c>
      <c r="BP351" s="987">
        <f>IF(RESUMO_GLOBAL!$X$53="a",ROUND(AF351*$N351,RESUMO_GLOBAL!$X$54),IF(RESUMO_GLOBAL!$X$53="t",TRUNC(AF351*$N351,RESUMO_GLOBAL!$X$54),AF351*$N351))</f>
        <v>0</v>
      </c>
      <c r="BQ351" s="987">
        <f>IF(RESUMO_GLOBAL!$X$53="a",ROUND(AG351*$N351,RESUMO_GLOBAL!$X$54),IF(RESUMO_GLOBAL!$X$53="t",TRUNC(AG351*$N351,RESUMO_GLOBAL!$X$54),AG351*$N351))</f>
        <v>0</v>
      </c>
      <c r="BR351" s="987">
        <f>IF(RESUMO_GLOBAL!$X$53="a",ROUND(AH351*$N351,RESUMO_GLOBAL!$X$54),IF(RESUMO_GLOBAL!$X$53="t",TRUNC(AH351*$N351,RESUMO_GLOBAL!$X$54),AH351*$N351))</f>
        <v>0</v>
      </c>
      <c r="BS351" s="987">
        <f>IF(RESUMO_GLOBAL!$X$53="a",ROUND(AI351*$N351,RESUMO_GLOBAL!$X$54),IF(RESUMO_GLOBAL!$X$53="t",TRUNC(AI351*$N351,RESUMO_GLOBAL!$X$54),AI351*$N351))</f>
        <v>0</v>
      </c>
      <c r="BT351" s="987">
        <f>IF(RESUMO_GLOBAL!$X$53="a",ROUND(AJ351*$N351,RESUMO_GLOBAL!$X$54),IF(RESUMO_GLOBAL!$X$53="t",TRUNC(AJ351*$N351,RESUMO_GLOBAL!$X$54),AJ351*$N351))</f>
        <v>0</v>
      </c>
      <c r="BU351" s="987">
        <f>IF(RESUMO_GLOBAL!$X$53="a",ROUND(AK351*$N351,RESUMO_GLOBAL!$X$54),IF(RESUMO_GLOBAL!$X$53="t",TRUNC(AK351*$N351,RESUMO_GLOBAL!$X$54),AK351*$N351))</f>
        <v>0</v>
      </c>
      <c r="BV351" s="987">
        <f>IF(RESUMO_GLOBAL!$X$53="a",ROUND(AL351*$N351,RESUMO_GLOBAL!$X$54),IF(RESUMO_GLOBAL!$X$53="t",TRUNC(AL351*$N351,RESUMO_GLOBAL!$X$54),AL351*$N351))</f>
        <v>0</v>
      </c>
      <c r="BW351" s="987">
        <f>IF(RESUMO_GLOBAL!$X$53="a",ROUND(AM351*$N351,RESUMO_GLOBAL!$X$54),IF(RESUMO_GLOBAL!$X$53="t",TRUNC(AM351*$N351,RESUMO_GLOBAL!$X$54),AM351*$N351))</f>
        <v>0</v>
      </c>
      <c r="BX351" s="987">
        <f>IF(RESUMO_GLOBAL!$X$53="a",ROUND(AN351*$N351,RESUMO_GLOBAL!$X$54),IF(RESUMO_GLOBAL!$X$53="t",TRUNC(AN351*$N351,RESUMO_GLOBAL!$X$54),AN351*$N351))</f>
        <v>0</v>
      </c>
      <c r="BY351" s="987">
        <f>IF(RESUMO_GLOBAL!$X$53="a",ROUND(AO351*$N351,RESUMO_GLOBAL!$X$54),IF(RESUMO_GLOBAL!$X$53="t",TRUNC(AO351*$N351,RESUMO_GLOBAL!$X$54),AO351*$N351))</f>
        <v>0</v>
      </c>
      <c r="BZ351" s="987">
        <f>IF(RESUMO_GLOBAL!$X$53="a",ROUND(AP351*$N351,RESUMO_GLOBAL!$X$54),IF(RESUMO_GLOBAL!$X$53="t",TRUNC(AP351*$N351,RESUMO_GLOBAL!$X$54),AP351*$N351))</f>
        <v>0</v>
      </c>
      <c r="CA351" s="987">
        <f>IF(RESUMO_GLOBAL!$X$53="a",ROUND(AQ351*$N351,RESUMO_GLOBAL!$X$54),IF(RESUMO_GLOBAL!$X$53="t",TRUNC(AQ351*$N351,RESUMO_GLOBAL!$X$54),AQ351*$N351))</f>
        <v>0</v>
      </c>
      <c r="CB351" s="987">
        <f>IF(RESUMO_GLOBAL!$X$53="a",ROUND(AR351*$N351,RESUMO_GLOBAL!$X$54),IF(RESUMO_GLOBAL!$X$53="t",TRUNC(AR351*$N351,RESUMO_GLOBAL!$X$54),AR351*$N351))</f>
        <v>0</v>
      </c>
      <c r="CC351" s="987">
        <f>IF(RESUMO_GLOBAL!$X$53="a",ROUND(AS351*$N351,RESUMO_GLOBAL!$X$54),IF(RESUMO_GLOBAL!$X$53="t",TRUNC(AS351*$N351,RESUMO_GLOBAL!$X$54),AS351*$N351))</f>
        <v>0</v>
      </c>
      <c r="CD351" s="987">
        <f>IF(RESUMO_GLOBAL!$X$53="a",ROUND(AT351*$N351,RESUMO_GLOBAL!$X$54),IF(RESUMO_GLOBAL!$X$53="t",TRUNC(AT351*$N351,RESUMO_GLOBAL!$X$54),AT351*$N351))</f>
        <v>0</v>
      </c>
      <c r="CE351" s="987">
        <f>IF(RESUMO_GLOBAL!$X$53="a",ROUND(AU351*$N351,RESUMO_GLOBAL!$X$54),IF(RESUMO_GLOBAL!$X$53="t",TRUNC(AU351*$N351,RESUMO_GLOBAL!$X$54),AU351*$N351))</f>
        <v>0</v>
      </c>
      <c r="CF351" s="987">
        <f>IF(RESUMO_GLOBAL!$X$53="a",ROUND(AV351*$N351,RESUMO_GLOBAL!$X$54),IF(RESUMO_GLOBAL!$X$53="t",TRUNC(AV351*$N351,RESUMO_GLOBAL!$X$54),AV351*$N351))</f>
        <v>0</v>
      </c>
      <c r="CG351" s="987">
        <f>IF(RESUMO_GLOBAL!$X$53="a",ROUND(AW351*$N351,RESUMO_GLOBAL!$X$54),IF(RESUMO_GLOBAL!$X$53="t",TRUNC(AW351*$N351,RESUMO_GLOBAL!$X$54),AW351*$N351))</f>
        <v>0</v>
      </c>
      <c r="CK351" s="59">
        <f t="shared" si="234"/>
        <v>0</v>
      </c>
      <c r="CL351" s="59">
        <f t="shared" si="235"/>
        <v>0</v>
      </c>
      <c r="CM351" s="59">
        <f t="shared" si="236"/>
        <v>0</v>
      </c>
      <c r="CN351" s="59">
        <f t="shared" si="237"/>
        <v>0</v>
      </c>
      <c r="CO351" s="59">
        <f t="shared" si="238"/>
        <v>0</v>
      </c>
      <c r="CP351" s="59">
        <f t="shared" si="239"/>
        <v>0</v>
      </c>
      <c r="CQ351" s="59">
        <f t="shared" si="240"/>
        <v>0</v>
      </c>
      <c r="CR351" s="59">
        <f t="shared" si="241"/>
        <v>0</v>
      </c>
      <c r="CS351" s="59">
        <f t="shared" si="242"/>
        <v>0</v>
      </c>
      <c r="CT351" s="59">
        <f t="shared" si="243"/>
        <v>0</v>
      </c>
      <c r="CU351" s="59">
        <f t="shared" si="244"/>
        <v>0</v>
      </c>
      <c r="CV351" s="59">
        <f t="shared" si="245"/>
        <v>0</v>
      </c>
      <c r="CW351" s="59">
        <f t="shared" si="246"/>
        <v>0</v>
      </c>
      <c r="CX351" s="59">
        <f t="shared" si="247"/>
        <v>0</v>
      </c>
      <c r="CY351" s="59">
        <f t="shared" si="248"/>
        <v>0</v>
      </c>
      <c r="CZ351" s="59">
        <f t="shared" si="249"/>
        <v>0</v>
      </c>
      <c r="DA351" s="59">
        <f t="shared" si="250"/>
        <v>0</v>
      </c>
      <c r="DB351" s="59">
        <f t="shared" si="251"/>
        <v>0</v>
      </c>
      <c r="DE351">
        <f t="shared" si="233"/>
        <v>346</v>
      </c>
      <c r="DF351" t="str">
        <f t="shared" si="252"/>
        <v/>
      </c>
      <c r="DG351" s="59">
        <f>IF($C351&lt;&gt;0,SUM($CK352:CK352),0)</f>
        <v>0</v>
      </c>
      <c r="DH351" s="59">
        <f>IF($C351&lt;&gt;0,SUM($CK352:CL352),0)</f>
        <v>0</v>
      </c>
      <c r="DI351" s="59">
        <f>IF($C351&lt;&gt;0,SUM($CK352:CM352),0)</f>
        <v>0</v>
      </c>
      <c r="DJ351" s="59">
        <f>IF($C351&lt;&gt;0,SUM($CK352:CN352),0)</f>
        <v>0</v>
      </c>
      <c r="DK351" s="59">
        <f>IF($C351&lt;&gt;0,SUM($CK352:CO352),0)</f>
        <v>0</v>
      </c>
      <c r="DL351" s="59">
        <f>IF($C351&lt;&gt;0,SUM($CK352:CP352),0)</f>
        <v>0</v>
      </c>
      <c r="DM351" s="59">
        <f>IF($C351&lt;&gt;0,SUM($CK352:CQ352),0)</f>
        <v>0</v>
      </c>
      <c r="DN351" s="59">
        <f>IF($C351&lt;&gt;0,SUM($CK352:CR352),0)</f>
        <v>0</v>
      </c>
      <c r="DO351" s="59">
        <f>IF($C351&lt;&gt;0,SUM($CK352:CS352),0)</f>
        <v>0</v>
      </c>
      <c r="DP351" s="59">
        <f>IF($C351&lt;&gt;0,SUM($CK352:CT352),0)</f>
        <v>0</v>
      </c>
      <c r="DQ351" s="59">
        <f>IF($C351&lt;&gt;0,SUM($CK352:CU352),0)</f>
        <v>0</v>
      </c>
      <c r="DR351" s="59">
        <f>IF($C351&lt;&gt;0,SUM($CK352:CV352),0)</f>
        <v>0</v>
      </c>
      <c r="DS351" s="59">
        <f>IF($C351&lt;&gt;0,SUM($CK352:CW352),0)</f>
        <v>0</v>
      </c>
      <c r="DT351" s="59">
        <f>IF($C351&lt;&gt;0,SUM($CK352:CX352),0)</f>
        <v>0</v>
      </c>
      <c r="DU351" s="59">
        <f>IF($C351&lt;&gt;0,SUM($CK352:CY352),0)</f>
        <v>0</v>
      </c>
      <c r="DV351" s="59">
        <f>IF($C351&lt;&gt;0,SUM($CK352:CZ352),0)</f>
        <v>0</v>
      </c>
      <c r="DW351" s="59">
        <f>IF($C351&lt;&gt;0,SUM($CK352:DA352),0)</f>
        <v>0</v>
      </c>
      <c r="DX351" s="59">
        <f>IF($C351&lt;&gt;0,SUM($CK352:DB352),0)</f>
        <v>0</v>
      </c>
      <c r="DY351" s="952" t="str">
        <f t="shared" si="256"/>
        <v/>
      </c>
    </row>
    <row r="352" spans="1:129" ht="13.5" hidden="1" thickBot="1">
      <c r="A352" s="3" t="str">
        <f t="shared" si="257"/>
        <v/>
      </c>
      <c r="B352" s="805">
        <f>Dados_GLOBAL_Inicial!E352</f>
        <v>0</v>
      </c>
      <c r="C352" s="956">
        <f>IF(IFERROR(VALUE(Dados_GLOBAL_Inicial!F352),0)=0,0,Dados_GLOBAL_Inicial!F352)</f>
        <v>0</v>
      </c>
      <c r="D352" s="830">
        <f>Dados_GLOBAL_Inicial!G352</f>
        <v>0</v>
      </c>
      <c r="E352" s="830" t="str">
        <f>IF(IFERROR(VLOOKUP(F352,Cod_Gde_Itens!$A$1:$B$80,2,FALSE),0)&gt;549,IFERROR(VLOOKUP(F352,Cod_Gde_Itens!$A$1:$B$80,2,FALSE),0),IF(Dados_GLOBAL_Inicial!H352=0,"",Dados_GLOBAL_Inicial!H352))</f>
        <v/>
      </c>
      <c r="F352" s="823">
        <f>Dados_GLOBAL_Inicial!I352</f>
        <v>0</v>
      </c>
      <c r="G352" s="824">
        <f>Dados_GLOBAL_Inicial!J352</f>
        <v>0</v>
      </c>
      <c r="H352" s="454">
        <f>Dados_GLOBAL_Inicial!K352</f>
        <v>0</v>
      </c>
      <c r="I352" s="970">
        <f>SUM('MEDIÇÃO_OBJETO (1)'!I352)</f>
        <v>0</v>
      </c>
      <c r="J352" s="455">
        <f t="shared" si="258"/>
        <v>0</v>
      </c>
      <c r="K352" s="451">
        <f t="shared" si="259"/>
        <v>0</v>
      </c>
      <c r="L352" s="452">
        <f t="shared" si="260"/>
        <v>0</v>
      </c>
      <c r="M352" s="809">
        <f t="shared" si="261"/>
        <v>0</v>
      </c>
      <c r="N352" s="810">
        <f>IF(IFERROR(VALUE(Dados_GLOBAL_Inicial!L352),0)=0,0,Dados_GLOBAL_Inicial!L352)</f>
        <v>0</v>
      </c>
      <c r="O352" s="812">
        <f>SUM('MEDIÇÃO_OBJETO (1)'!O352)</f>
        <v>0</v>
      </c>
      <c r="P352" s="812">
        <f>SUM('MEDIÇÃO_OBJETO (1)'!P352)</f>
        <v>0</v>
      </c>
      <c r="Q352" s="813">
        <f t="shared" si="262"/>
        <v>0</v>
      </c>
      <c r="R352" s="951"/>
      <c r="S352" s="815">
        <f>SUM('MEDIÇÃO_OBJETO (1)'!S352)</f>
        <v>0</v>
      </c>
      <c r="T352" s="815">
        <f>SUM('MEDIÇÃO_OBJETO (1)'!T352)</f>
        <v>0</v>
      </c>
      <c r="V352" s="19"/>
      <c r="W352" s="978">
        <f t="shared" si="263"/>
        <v>0</v>
      </c>
      <c r="X352" s="816">
        <f t="shared" si="264"/>
        <v>0</v>
      </c>
      <c r="Y352" s="816">
        <f t="shared" si="265"/>
        <v>0</v>
      </c>
      <c r="Z352" s="817">
        <f t="shared" si="266"/>
        <v>0</v>
      </c>
      <c r="AB352" s="453">
        <f t="shared" si="253"/>
        <v>0</v>
      </c>
      <c r="AC352" s="14">
        <f t="shared" si="267"/>
        <v>0</v>
      </c>
      <c r="AD352" s="819"/>
      <c r="AE352" s="631">
        <f t="shared" si="254"/>
        <v>0</v>
      </c>
      <c r="AF352" s="818">
        <f>SUM('MEDIÇÃO_OBJETO (1)'!AG352)</f>
        <v>0</v>
      </c>
      <c r="AG352" s="541">
        <f>SUM('MEDIÇÃO_OBJETO (1)'!AH352)</f>
        <v>0</v>
      </c>
      <c r="AH352" s="541">
        <f>SUM('MEDIÇÃO_OBJETO (1)'!AI352)</f>
        <v>0</v>
      </c>
      <c r="AI352" s="541">
        <f>SUM('MEDIÇÃO_OBJETO (1)'!AJ352)</f>
        <v>0</v>
      </c>
      <c r="AJ352" s="541">
        <f>SUM('MEDIÇÃO_OBJETO (1)'!AK352)</f>
        <v>0</v>
      </c>
      <c r="AK352" s="541">
        <f>SUM('MEDIÇÃO_OBJETO (1)'!AL352)</f>
        <v>0</v>
      </c>
      <c r="AL352" s="541">
        <f>SUM('MEDIÇÃO_OBJETO (1)'!AM352)</f>
        <v>0</v>
      </c>
      <c r="AM352" s="541">
        <f>SUM('MEDIÇÃO_OBJETO (1)'!AN352)</f>
        <v>0</v>
      </c>
      <c r="AN352" s="541">
        <f>SUM('MEDIÇÃO_OBJETO (1)'!AO352)</f>
        <v>0</v>
      </c>
      <c r="AO352" s="541">
        <f>SUM('MEDIÇÃO_OBJETO (1)'!AP352)</f>
        <v>0</v>
      </c>
      <c r="AP352" s="541">
        <f>SUM('MEDIÇÃO_OBJETO (1)'!AQ352)</f>
        <v>0</v>
      </c>
      <c r="AQ352" s="541">
        <f>SUM('MEDIÇÃO_OBJETO (1)'!AR352)</f>
        <v>0</v>
      </c>
      <c r="AR352" s="541">
        <f>SUM('MEDIÇÃO_OBJETO (1)'!AS352)</f>
        <v>0</v>
      </c>
      <c r="AS352" s="541">
        <f>SUM('MEDIÇÃO_OBJETO (1)'!AT352)</f>
        <v>0</v>
      </c>
      <c r="AT352" s="541">
        <f>SUM('MEDIÇÃO_OBJETO (1)'!AU352)</f>
        <v>0</v>
      </c>
      <c r="AU352" s="541">
        <f>SUM('MEDIÇÃO_OBJETO (1)'!AV352)</f>
        <v>0</v>
      </c>
      <c r="AV352" s="541">
        <f>SUM('MEDIÇÃO_OBJETO (1)'!AW352)</f>
        <v>0</v>
      </c>
      <c r="AW352" s="541">
        <f>SUM('MEDIÇÃO_OBJETO (1)'!AX352)</f>
        <v>0</v>
      </c>
      <c r="AX352" s="977"/>
      <c r="BN352" s="992">
        <f t="shared" si="232"/>
        <v>0</v>
      </c>
      <c r="BO352" s="538">
        <f t="shared" si="255"/>
        <v>0</v>
      </c>
      <c r="BP352" s="987">
        <f>IF(RESUMO_GLOBAL!$X$53="a",ROUND(AF352*$N352,RESUMO_GLOBAL!$X$54),IF(RESUMO_GLOBAL!$X$53="t",TRUNC(AF352*$N352,RESUMO_GLOBAL!$X$54),AF352*$N352))</f>
        <v>0</v>
      </c>
      <c r="BQ352" s="987">
        <f>IF(RESUMO_GLOBAL!$X$53="a",ROUND(AG352*$N352,RESUMO_GLOBAL!$X$54),IF(RESUMO_GLOBAL!$X$53="t",TRUNC(AG352*$N352,RESUMO_GLOBAL!$X$54),AG352*$N352))</f>
        <v>0</v>
      </c>
      <c r="BR352" s="987">
        <f>IF(RESUMO_GLOBAL!$X$53="a",ROUND(AH352*$N352,RESUMO_GLOBAL!$X$54),IF(RESUMO_GLOBAL!$X$53="t",TRUNC(AH352*$N352,RESUMO_GLOBAL!$X$54),AH352*$N352))</f>
        <v>0</v>
      </c>
      <c r="BS352" s="987">
        <f>IF(RESUMO_GLOBAL!$X$53="a",ROUND(AI352*$N352,RESUMO_GLOBAL!$X$54),IF(RESUMO_GLOBAL!$X$53="t",TRUNC(AI352*$N352,RESUMO_GLOBAL!$X$54),AI352*$N352))</f>
        <v>0</v>
      </c>
      <c r="BT352" s="987">
        <f>IF(RESUMO_GLOBAL!$X$53="a",ROUND(AJ352*$N352,RESUMO_GLOBAL!$X$54),IF(RESUMO_GLOBAL!$X$53="t",TRUNC(AJ352*$N352,RESUMO_GLOBAL!$X$54),AJ352*$N352))</f>
        <v>0</v>
      </c>
      <c r="BU352" s="987">
        <f>IF(RESUMO_GLOBAL!$X$53="a",ROUND(AK352*$N352,RESUMO_GLOBAL!$X$54),IF(RESUMO_GLOBAL!$X$53="t",TRUNC(AK352*$N352,RESUMO_GLOBAL!$X$54),AK352*$N352))</f>
        <v>0</v>
      </c>
      <c r="BV352" s="987">
        <f>IF(RESUMO_GLOBAL!$X$53="a",ROUND(AL352*$N352,RESUMO_GLOBAL!$X$54),IF(RESUMO_GLOBAL!$X$53="t",TRUNC(AL352*$N352,RESUMO_GLOBAL!$X$54),AL352*$N352))</f>
        <v>0</v>
      </c>
      <c r="BW352" s="987">
        <f>IF(RESUMO_GLOBAL!$X$53="a",ROUND(AM352*$N352,RESUMO_GLOBAL!$X$54),IF(RESUMO_GLOBAL!$X$53="t",TRUNC(AM352*$N352,RESUMO_GLOBAL!$X$54),AM352*$N352))</f>
        <v>0</v>
      </c>
      <c r="BX352" s="987">
        <f>IF(RESUMO_GLOBAL!$X$53="a",ROUND(AN352*$N352,RESUMO_GLOBAL!$X$54),IF(RESUMO_GLOBAL!$X$53="t",TRUNC(AN352*$N352,RESUMO_GLOBAL!$X$54),AN352*$N352))</f>
        <v>0</v>
      </c>
      <c r="BY352" s="987">
        <f>IF(RESUMO_GLOBAL!$X$53="a",ROUND(AO352*$N352,RESUMO_GLOBAL!$X$54),IF(RESUMO_GLOBAL!$X$53="t",TRUNC(AO352*$N352,RESUMO_GLOBAL!$X$54),AO352*$N352))</f>
        <v>0</v>
      </c>
      <c r="BZ352" s="987">
        <f>IF(RESUMO_GLOBAL!$X$53="a",ROUND(AP352*$N352,RESUMO_GLOBAL!$X$54),IF(RESUMO_GLOBAL!$X$53="t",TRUNC(AP352*$N352,RESUMO_GLOBAL!$X$54),AP352*$N352))</f>
        <v>0</v>
      </c>
      <c r="CA352" s="987">
        <f>IF(RESUMO_GLOBAL!$X$53="a",ROUND(AQ352*$N352,RESUMO_GLOBAL!$X$54),IF(RESUMO_GLOBAL!$X$53="t",TRUNC(AQ352*$N352,RESUMO_GLOBAL!$X$54),AQ352*$N352))</f>
        <v>0</v>
      </c>
      <c r="CB352" s="987">
        <f>IF(RESUMO_GLOBAL!$X$53="a",ROUND(AR352*$N352,RESUMO_GLOBAL!$X$54),IF(RESUMO_GLOBAL!$X$53="t",TRUNC(AR352*$N352,RESUMO_GLOBAL!$X$54),AR352*$N352))</f>
        <v>0</v>
      </c>
      <c r="CC352" s="987">
        <f>IF(RESUMO_GLOBAL!$X$53="a",ROUND(AS352*$N352,RESUMO_GLOBAL!$X$54),IF(RESUMO_GLOBAL!$X$53="t",TRUNC(AS352*$N352,RESUMO_GLOBAL!$X$54),AS352*$N352))</f>
        <v>0</v>
      </c>
      <c r="CD352" s="987">
        <f>IF(RESUMO_GLOBAL!$X$53="a",ROUND(AT352*$N352,RESUMO_GLOBAL!$X$54),IF(RESUMO_GLOBAL!$X$53="t",TRUNC(AT352*$N352,RESUMO_GLOBAL!$X$54),AT352*$N352))</f>
        <v>0</v>
      </c>
      <c r="CE352" s="987">
        <f>IF(RESUMO_GLOBAL!$X$53="a",ROUND(AU352*$N352,RESUMO_GLOBAL!$X$54),IF(RESUMO_GLOBAL!$X$53="t",TRUNC(AU352*$N352,RESUMO_GLOBAL!$X$54),AU352*$N352))</f>
        <v>0</v>
      </c>
      <c r="CF352" s="987">
        <f>IF(RESUMO_GLOBAL!$X$53="a",ROUND(AV352*$N352,RESUMO_GLOBAL!$X$54),IF(RESUMO_GLOBAL!$X$53="t",TRUNC(AV352*$N352,RESUMO_GLOBAL!$X$54),AV352*$N352))</f>
        <v>0</v>
      </c>
      <c r="CG352" s="987">
        <f>IF(RESUMO_GLOBAL!$X$53="a",ROUND(AW352*$N352,RESUMO_GLOBAL!$X$54),IF(RESUMO_GLOBAL!$X$53="t",TRUNC(AW352*$N352,RESUMO_GLOBAL!$X$54),AW352*$N352))</f>
        <v>0</v>
      </c>
      <c r="CK352" s="59">
        <f t="shared" si="234"/>
        <v>0</v>
      </c>
      <c r="CL352" s="59">
        <f t="shared" si="235"/>
        <v>0</v>
      </c>
      <c r="CM352" s="59">
        <f t="shared" si="236"/>
        <v>0</v>
      </c>
      <c r="CN352" s="59">
        <f t="shared" si="237"/>
        <v>0</v>
      </c>
      <c r="CO352" s="59">
        <f t="shared" si="238"/>
        <v>0</v>
      </c>
      <c r="CP352" s="59">
        <f t="shared" si="239"/>
        <v>0</v>
      </c>
      <c r="CQ352" s="59">
        <f t="shared" si="240"/>
        <v>0</v>
      </c>
      <c r="CR352" s="59">
        <f t="shared" si="241"/>
        <v>0</v>
      </c>
      <c r="CS352" s="59">
        <f t="shared" si="242"/>
        <v>0</v>
      </c>
      <c r="CT352" s="59">
        <f t="shared" si="243"/>
        <v>0</v>
      </c>
      <c r="CU352" s="59">
        <f t="shared" si="244"/>
        <v>0</v>
      </c>
      <c r="CV352" s="59">
        <f t="shared" si="245"/>
        <v>0</v>
      </c>
      <c r="CW352" s="59">
        <f t="shared" si="246"/>
        <v>0</v>
      </c>
      <c r="CX352" s="59">
        <f t="shared" si="247"/>
        <v>0</v>
      </c>
      <c r="CY352" s="59">
        <f t="shared" si="248"/>
        <v>0</v>
      </c>
      <c r="CZ352" s="59">
        <f t="shared" si="249"/>
        <v>0</v>
      </c>
      <c r="DA352" s="59">
        <f t="shared" si="250"/>
        <v>0</v>
      </c>
      <c r="DB352" s="59">
        <f t="shared" si="251"/>
        <v>0</v>
      </c>
      <c r="DE352">
        <f t="shared" si="233"/>
        <v>347</v>
      </c>
      <c r="DF352" t="str">
        <f t="shared" si="252"/>
        <v/>
      </c>
      <c r="DG352" s="59">
        <f>IF($C352&lt;&gt;0,SUM($CK353:CK353),0)</f>
        <v>0</v>
      </c>
      <c r="DH352" s="59">
        <f>IF($C352&lt;&gt;0,SUM($CK353:CL353),0)</f>
        <v>0</v>
      </c>
      <c r="DI352" s="59">
        <f>IF($C352&lt;&gt;0,SUM($CK353:CM353),0)</f>
        <v>0</v>
      </c>
      <c r="DJ352" s="59">
        <f>IF($C352&lt;&gt;0,SUM($CK353:CN353),0)</f>
        <v>0</v>
      </c>
      <c r="DK352" s="59">
        <f>IF($C352&lt;&gt;0,SUM($CK353:CO353),0)</f>
        <v>0</v>
      </c>
      <c r="DL352" s="59">
        <f>IF($C352&lt;&gt;0,SUM($CK353:CP353),0)</f>
        <v>0</v>
      </c>
      <c r="DM352" s="59">
        <f>IF($C352&lt;&gt;0,SUM($CK353:CQ353),0)</f>
        <v>0</v>
      </c>
      <c r="DN352" s="59">
        <f>IF($C352&lt;&gt;0,SUM($CK353:CR353),0)</f>
        <v>0</v>
      </c>
      <c r="DO352" s="59">
        <f>IF($C352&lt;&gt;0,SUM($CK353:CS353),0)</f>
        <v>0</v>
      </c>
      <c r="DP352" s="59">
        <f>IF($C352&lt;&gt;0,SUM($CK353:CT353),0)</f>
        <v>0</v>
      </c>
      <c r="DQ352" s="59">
        <f>IF($C352&lt;&gt;0,SUM($CK353:CU353),0)</f>
        <v>0</v>
      </c>
      <c r="DR352" s="59">
        <f>IF($C352&lt;&gt;0,SUM($CK353:CV353),0)</f>
        <v>0</v>
      </c>
      <c r="DS352" s="59">
        <f>IF($C352&lt;&gt;0,SUM($CK353:CW353),0)</f>
        <v>0</v>
      </c>
      <c r="DT352" s="59">
        <f>IF($C352&lt;&gt;0,SUM($CK353:CX353),0)</f>
        <v>0</v>
      </c>
      <c r="DU352" s="59">
        <f>IF($C352&lt;&gt;0,SUM($CK353:CY353),0)</f>
        <v>0</v>
      </c>
      <c r="DV352" s="59">
        <f>IF($C352&lt;&gt;0,SUM($CK353:CZ353),0)</f>
        <v>0</v>
      </c>
      <c r="DW352" s="59">
        <f>IF($C352&lt;&gt;0,SUM($CK353:DA353),0)</f>
        <v>0</v>
      </c>
      <c r="DX352" s="59">
        <f>IF($C352&lt;&gt;0,SUM($CK353:DB353),0)</f>
        <v>0</v>
      </c>
      <c r="DY352" s="952" t="str">
        <f t="shared" si="256"/>
        <v/>
      </c>
    </row>
    <row r="353" spans="1:129" ht="13.5" hidden="1" thickBot="1">
      <c r="A353" s="3" t="str">
        <f t="shared" si="257"/>
        <v/>
      </c>
      <c r="B353" s="805">
        <f>Dados_GLOBAL_Inicial!E353</f>
        <v>0</v>
      </c>
      <c r="C353" s="956">
        <f>IF(IFERROR(VALUE(Dados_GLOBAL_Inicial!F353),0)=0,0,Dados_GLOBAL_Inicial!F353)</f>
        <v>0</v>
      </c>
      <c r="D353" s="830">
        <f>Dados_GLOBAL_Inicial!G353</f>
        <v>0</v>
      </c>
      <c r="E353" s="830" t="str">
        <f>IF(IFERROR(VLOOKUP(F353,Cod_Gde_Itens!$A$1:$B$80,2,FALSE),0)&gt;549,IFERROR(VLOOKUP(F353,Cod_Gde_Itens!$A$1:$B$80,2,FALSE),0),IF(Dados_GLOBAL_Inicial!H353=0,"",Dados_GLOBAL_Inicial!H353))</f>
        <v/>
      </c>
      <c r="F353" s="823">
        <f>Dados_GLOBAL_Inicial!I353</f>
        <v>0</v>
      </c>
      <c r="G353" s="824">
        <f>Dados_GLOBAL_Inicial!J353</f>
        <v>0</v>
      </c>
      <c r="H353" s="454">
        <f>Dados_GLOBAL_Inicial!K353</f>
        <v>0</v>
      </c>
      <c r="I353" s="970">
        <f>SUM('MEDIÇÃO_OBJETO (1)'!I353)</f>
        <v>0</v>
      </c>
      <c r="J353" s="455">
        <f t="shared" si="258"/>
        <v>0</v>
      </c>
      <c r="K353" s="451">
        <f t="shared" si="259"/>
        <v>0</v>
      </c>
      <c r="L353" s="452">
        <f t="shared" si="260"/>
        <v>0</v>
      </c>
      <c r="M353" s="809">
        <f t="shared" si="261"/>
        <v>0</v>
      </c>
      <c r="N353" s="810">
        <f>IF(IFERROR(VALUE(Dados_GLOBAL_Inicial!L353),0)=0,0,Dados_GLOBAL_Inicial!L353)</f>
        <v>0</v>
      </c>
      <c r="O353" s="812">
        <f>SUM('MEDIÇÃO_OBJETO (1)'!O353)</f>
        <v>0</v>
      </c>
      <c r="P353" s="812">
        <f>SUM('MEDIÇÃO_OBJETO (1)'!P353)</f>
        <v>0</v>
      </c>
      <c r="Q353" s="813">
        <f t="shared" si="262"/>
        <v>0</v>
      </c>
      <c r="R353" s="951"/>
      <c r="S353" s="815">
        <f>SUM('MEDIÇÃO_OBJETO (1)'!S353)</f>
        <v>0</v>
      </c>
      <c r="T353" s="815">
        <f>SUM('MEDIÇÃO_OBJETO (1)'!T353)</f>
        <v>0</v>
      </c>
      <c r="V353" s="19"/>
      <c r="W353" s="978">
        <f t="shared" si="263"/>
        <v>0</v>
      </c>
      <c r="X353" s="816">
        <f t="shared" si="264"/>
        <v>0</v>
      </c>
      <c r="Y353" s="816">
        <f t="shared" si="265"/>
        <v>0</v>
      </c>
      <c r="Z353" s="817">
        <f t="shared" si="266"/>
        <v>0</v>
      </c>
      <c r="AB353" s="453">
        <f t="shared" si="253"/>
        <v>0</v>
      </c>
      <c r="AC353" s="14">
        <f t="shared" si="267"/>
        <v>0</v>
      </c>
      <c r="AD353" s="819"/>
      <c r="AE353" s="631">
        <f t="shared" si="254"/>
        <v>0</v>
      </c>
      <c r="AF353" s="818">
        <f>SUM('MEDIÇÃO_OBJETO (1)'!AG353)</f>
        <v>0</v>
      </c>
      <c r="AG353" s="541">
        <f>SUM('MEDIÇÃO_OBJETO (1)'!AH353)</f>
        <v>0</v>
      </c>
      <c r="AH353" s="541">
        <f>SUM('MEDIÇÃO_OBJETO (1)'!AI353)</f>
        <v>0</v>
      </c>
      <c r="AI353" s="541">
        <f>SUM('MEDIÇÃO_OBJETO (1)'!AJ353)</f>
        <v>0</v>
      </c>
      <c r="AJ353" s="541">
        <f>SUM('MEDIÇÃO_OBJETO (1)'!AK353)</f>
        <v>0</v>
      </c>
      <c r="AK353" s="541">
        <f>SUM('MEDIÇÃO_OBJETO (1)'!AL353)</f>
        <v>0</v>
      </c>
      <c r="AL353" s="541">
        <f>SUM('MEDIÇÃO_OBJETO (1)'!AM353)</f>
        <v>0</v>
      </c>
      <c r="AM353" s="541">
        <f>SUM('MEDIÇÃO_OBJETO (1)'!AN353)</f>
        <v>0</v>
      </c>
      <c r="AN353" s="541">
        <f>SUM('MEDIÇÃO_OBJETO (1)'!AO353)</f>
        <v>0</v>
      </c>
      <c r="AO353" s="541">
        <f>SUM('MEDIÇÃO_OBJETO (1)'!AP353)</f>
        <v>0</v>
      </c>
      <c r="AP353" s="541">
        <f>SUM('MEDIÇÃO_OBJETO (1)'!AQ353)</f>
        <v>0</v>
      </c>
      <c r="AQ353" s="541">
        <f>SUM('MEDIÇÃO_OBJETO (1)'!AR353)</f>
        <v>0</v>
      </c>
      <c r="AR353" s="541">
        <f>SUM('MEDIÇÃO_OBJETO (1)'!AS353)</f>
        <v>0</v>
      </c>
      <c r="AS353" s="541">
        <f>SUM('MEDIÇÃO_OBJETO (1)'!AT353)</f>
        <v>0</v>
      </c>
      <c r="AT353" s="541">
        <f>SUM('MEDIÇÃO_OBJETO (1)'!AU353)</f>
        <v>0</v>
      </c>
      <c r="AU353" s="541">
        <f>SUM('MEDIÇÃO_OBJETO (1)'!AV353)</f>
        <v>0</v>
      </c>
      <c r="AV353" s="541">
        <f>SUM('MEDIÇÃO_OBJETO (1)'!AW353)</f>
        <v>0</v>
      </c>
      <c r="AW353" s="541">
        <f>SUM('MEDIÇÃO_OBJETO (1)'!AX353)</f>
        <v>0</v>
      </c>
      <c r="AX353" s="977"/>
      <c r="BN353" s="992">
        <f t="shared" si="232"/>
        <v>0</v>
      </c>
      <c r="BO353" s="538">
        <f t="shared" si="255"/>
        <v>0</v>
      </c>
      <c r="BP353" s="987">
        <f>IF(RESUMO_GLOBAL!$X$53="a",ROUND(AF353*$N353,RESUMO_GLOBAL!$X$54),IF(RESUMO_GLOBAL!$X$53="t",TRUNC(AF353*$N353,RESUMO_GLOBAL!$X$54),AF353*$N353))</f>
        <v>0</v>
      </c>
      <c r="BQ353" s="987">
        <f>IF(RESUMO_GLOBAL!$X$53="a",ROUND(AG353*$N353,RESUMO_GLOBAL!$X$54),IF(RESUMO_GLOBAL!$X$53="t",TRUNC(AG353*$N353,RESUMO_GLOBAL!$X$54),AG353*$N353))</f>
        <v>0</v>
      </c>
      <c r="BR353" s="987">
        <f>IF(RESUMO_GLOBAL!$X$53="a",ROUND(AH353*$N353,RESUMO_GLOBAL!$X$54),IF(RESUMO_GLOBAL!$X$53="t",TRUNC(AH353*$N353,RESUMO_GLOBAL!$X$54),AH353*$N353))</f>
        <v>0</v>
      </c>
      <c r="BS353" s="987">
        <f>IF(RESUMO_GLOBAL!$X$53="a",ROUND(AI353*$N353,RESUMO_GLOBAL!$X$54),IF(RESUMO_GLOBAL!$X$53="t",TRUNC(AI353*$N353,RESUMO_GLOBAL!$X$54),AI353*$N353))</f>
        <v>0</v>
      </c>
      <c r="BT353" s="987">
        <f>IF(RESUMO_GLOBAL!$X$53="a",ROUND(AJ353*$N353,RESUMO_GLOBAL!$X$54),IF(RESUMO_GLOBAL!$X$53="t",TRUNC(AJ353*$N353,RESUMO_GLOBAL!$X$54),AJ353*$N353))</f>
        <v>0</v>
      </c>
      <c r="BU353" s="987">
        <f>IF(RESUMO_GLOBAL!$X$53="a",ROUND(AK353*$N353,RESUMO_GLOBAL!$X$54),IF(RESUMO_GLOBAL!$X$53="t",TRUNC(AK353*$N353,RESUMO_GLOBAL!$X$54),AK353*$N353))</f>
        <v>0</v>
      </c>
      <c r="BV353" s="987">
        <f>IF(RESUMO_GLOBAL!$X$53="a",ROUND(AL353*$N353,RESUMO_GLOBAL!$X$54),IF(RESUMO_GLOBAL!$X$53="t",TRUNC(AL353*$N353,RESUMO_GLOBAL!$X$54),AL353*$N353))</f>
        <v>0</v>
      </c>
      <c r="BW353" s="987">
        <f>IF(RESUMO_GLOBAL!$X$53="a",ROUND(AM353*$N353,RESUMO_GLOBAL!$X$54),IF(RESUMO_GLOBAL!$X$53="t",TRUNC(AM353*$N353,RESUMO_GLOBAL!$X$54),AM353*$N353))</f>
        <v>0</v>
      </c>
      <c r="BX353" s="987">
        <f>IF(RESUMO_GLOBAL!$X$53="a",ROUND(AN353*$N353,RESUMO_GLOBAL!$X$54),IF(RESUMO_GLOBAL!$X$53="t",TRUNC(AN353*$N353,RESUMO_GLOBAL!$X$54),AN353*$N353))</f>
        <v>0</v>
      </c>
      <c r="BY353" s="987">
        <f>IF(RESUMO_GLOBAL!$X$53="a",ROUND(AO353*$N353,RESUMO_GLOBAL!$X$54),IF(RESUMO_GLOBAL!$X$53="t",TRUNC(AO353*$N353,RESUMO_GLOBAL!$X$54),AO353*$N353))</f>
        <v>0</v>
      </c>
      <c r="BZ353" s="987">
        <f>IF(RESUMO_GLOBAL!$X$53="a",ROUND(AP353*$N353,RESUMO_GLOBAL!$X$54),IF(RESUMO_GLOBAL!$X$53="t",TRUNC(AP353*$N353,RESUMO_GLOBAL!$X$54),AP353*$N353))</f>
        <v>0</v>
      </c>
      <c r="CA353" s="987">
        <f>IF(RESUMO_GLOBAL!$X$53="a",ROUND(AQ353*$N353,RESUMO_GLOBAL!$X$54),IF(RESUMO_GLOBAL!$X$53="t",TRUNC(AQ353*$N353,RESUMO_GLOBAL!$X$54),AQ353*$N353))</f>
        <v>0</v>
      </c>
      <c r="CB353" s="987">
        <f>IF(RESUMO_GLOBAL!$X$53="a",ROUND(AR353*$N353,RESUMO_GLOBAL!$X$54),IF(RESUMO_GLOBAL!$X$53="t",TRUNC(AR353*$N353,RESUMO_GLOBAL!$X$54),AR353*$N353))</f>
        <v>0</v>
      </c>
      <c r="CC353" s="987">
        <f>IF(RESUMO_GLOBAL!$X$53="a",ROUND(AS353*$N353,RESUMO_GLOBAL!$X$54),IF(RESUMO_GLOBAL!$X$53="t",TRUNC(AS353*$N353,RESUMO_GLOBAL!$X$54),AS353*$N353))</f>
        <v>0</v>
      </c>
      <c r="CD353" s="987">
        <f>IF(RESUMO_GLOBAL!$X$53="a",ROUND(AT353*$N353,RESUMO_GLOBAL!$X$54),IF(RESUMO_GLOBAL!$X$53="t",TRUNC(AT353*$N353,RESUMO_GLOBAL!$X$54),AT353*$N353))</f>
        <v>0</v>
      </c>
      <c r="CE353" s="987">
        <f>IF(RESUMO_GLOBAL!$X$53="a",ROUND(AU353*$N353,RESUMO_GLOBAL!$X$54),IF(RESUMO_GLOBAL!$X$53="t",TRUNC(AU353*$N353,RESUMO_GLOBAL!$X$54),AU353*$N353))</f>
        <v>0</v>
      </c>
      <c r="CF353" s="987">
        <f>IF(RESUMO_GLOBAL!$X$53="a",ROUND(AV353*$N353,RESUMO_GLOBAL!$X$54),IF(RESUMO_GLOBAL!$X$53="t",TRUNC(AV353*$N353,RESUMO_GLOBAL!$X$54),AV353*$N353))</f>
        <v>0</v>
      </c>
      <c r="CG353" s="987">
        <f>IF(RESUMO_GLOBAL!$X$53="a",ROUND(AW353*$N353,RESUMO_GLOBAL!$X$54),IF(RESUMO_GLOBAL!$X$53="t",TRUNC(AW353*$N353,RESUMO_GLOBAL!$X$54),AW353*$N353))</f>
        <v>0</v>
      </c>
      <c r="CK353" s="59">
        <f t="shared" si="234"/>
        <v>0</v>
      </c>
      <c r="CL353" s="59">
        <f t="shared" si="235"/>
        <v>0</v>
      </c>
      <c r="CM353" s="59">
        <f t="shared" si="236"/>
        <v>0</v>
      </c>
      <c r="CN353" s="59">
        <f t="shared" si="237"/>
        <v>0</v>
      </c>
      <c r="CO353" s="59">
        <f t="shared" si="238"/>
        <v>0</v>
      </c>
      <c r="CP353" s="59">
        <f t="shared" si="239"/>
        <v>0</v>
      </c>
      <c r="CQ353" s="59">
        <f t="shared" si="240"/>
        <v>0</v>
      </c>
      <c r="CR353" s="59">
        <f t="shared" si="241"/>
        <v>0</v>
      </c>
      <c r="CS353" s="59">
        <f t="shared" si="242"/>
        <v>0</v>
      </c>
      <c r="CT353" s="59">
        <f t="shared" si="243"/>
        <v>0</v>
      </c>
      <c r="CU353" s="59">
        <f t="shared" si="244"/>
        <v>0</v>
      </c>
      <c r="CV353" s="59">
        <f t="shared" si="245"/>
        <v>0</v>
      </c>
      <c r="CW353" s="59">
        <f t="shared" si="246"/>
        <v>0</v>
      </c>
      <c r="CX353" s="59">
        <f t="shared" si="247"/>
        <v>0</v>
      </c>
      <c r="CY353" s="59">
        <f t="shared" si="248"/>
        <v>0</v>
      </c>
      <c r="CZ353" s="59">
        <f t="shared" si="249"/>
        <v>0</v>
      </c>
      <c r="DA353" s="59">
        <f t="shared" si="250"/>
        <v>0</v>
      </c>
      <c r="DB353" s="59">
        <f t="shared" si="251"/>
        <v>0</v>
      </c>
      <c r="DE353">
        <f t="shared" si="233"/>
        <v>348</v>
      </c>
      <c r="DF353" t="str">
        <f t="shared" si="252"/>
        <v/>
      </c>
      <c r="DG353" s="59">
        <f>IF($C353&lt;&gt;0,SUM($CK354:CK354),0)</f>
        <v>0</v>
      </c>
      <c r="DH353" s="59">
        <f>IF($C353&lt;&gt;0,SUM($CK354:CL354),0)</f>
        <v>0</v>
      </c>
      <c r="DI353" s="59">
        <f>IF($C353&lt;&gt;0,SUM($CK354:CM354),0)</f>
        <v>0</v>
      </c>
      <c r="DJ353" s="59">
        <f>IF($C353&lt;&gt;0,SUM($CK354:CN354),0)</f>
        <v>0</v>
      </c>
      <c r="DK353" s="59">
        <f>IF($C353&lt;&gt;0,SUM($CK354:CO354),0)</f>
        <v>0</v>
      </c>
      <c r="DL353" s="59">
        <f>IF($C353&lt;&gt;0,SUM($CK354:CP354),0)</f>
        <v>0</v>
      </c>
      <c r="DM353" s="59">
        <f>IF($C353&lt;&gt;0,SUM($CK354:CQ354),0)</f>
        <v>0</v>
      </c>
      <c r="DN353" s="59">
        <f>IF($C353&lt;&gt;0,SUM($CK354:CR354),0)</f>
        <v>0</v>
      </c>
      <c r="DO353" s="59">
        <f>IF($C353&lt;&gt;0,SUM($CK354:CS354),0)</f>
        <v>0</v>
      </c>
      <c r="DP353" s="59">
        <f>IF($C353&lt;&gt;0,SUM($CK354:CT354),0)</f>
        <v>0</v>
      </c>
      <c r="DQ353" s="59">
        <f>IF($C353&lt;&gt;0,SUM($CK354:CU354),0)</f>
        <v>0</v>
      </c>
      <c r="DR353" s="59">
        <f>IF($C353&lt;&gt;0,SUM($CK354:CV354),0)</f>
        <v>0</v>
      </c>
      <c r="DS353" s="59">
        <f>IF($C353&lt;&gt;0,SUM($CK354:CW354),0)</f>
        <v>0</v>
      </c>
      <c r="DT353" s="59">
        <f>IF($C353&lt;&gt;0,SUM($CK354:CX354),0)</f>
        <v>0</v>
      </c>
      <c r="DU353" s="59">
        <f>IF($C353&lt;&gt;0,SUM($CK354:CY354),0)</f>
        <v>0</v>
      </c>
      <c r="DV353" s="59">
        <f>IF($C353&lt;&gt;0,SUM($CK354:CZ354),0)</f>
        <v>0</v>
      </c>
      <c r="DW353" s="59">
        <f>IF($C353&lt;&gt;0,SUM($CK354:DA354),0)</f>
        <v>0</v>
      </c>
      <c r="DX353" s="59">
        <f>IF($C353&lt;&gt;0,SUM($CK354:DB354),0)</f>
        <v>0</v>
      </c>
      <c r="DY353" s="952" t="str">
        <f t="shared" si="256"/>
        <v/>
      </c>
    </row>
    <row r="354" spans="1:129" ht="13.5" hidden="1" thickBot="1">
      <c r="A354" s="3" t="str">
        <f t="shared" si="257"/>
        <v/>
      </c>
      <c r="B354" s="805">
        <f>Dados_GLOBAL_Inicial!E354</f>
        <v>0</v>
      </c>
      <c r="C354" s="956">
        <f>IF(IFERROR(VALUE(Dados_GLOBAL_Inicial!F354),0)=0,0,Dados_GLOBAL_Inicial!F354)</f>
        <v>0</v>
      </c>
      <c r="D354" s="830">
        <f>Dados_GLOBAL_Inicial!G354</f>
        <v>0</v>
      </c>
      <c r="E354" s="830" t="str">
        <f>IF(IFERROR(VLOOKUP(F354,Cod_Gde_Itens!$A$1:$B$80,2,FALSE),0)&gt;549,IFERROR(VLOOKUP(F354,Cod_Gde_Itens!$A$1:$B$80,2,FALSE),0),IF(Dados_GLOBAL_Inicial!H354=0,"",Dados_GLOBAL_Inicial!H354))</f>
        <v/>
      </c>
      <c r="F354" s="823">
        <f>Dados_GLOBAL_Inicial!I354</f>
        <v>0</v>
      </c>
      <c r="G354" s="824">
        <f>Dados_GLOBAL_Inicial!J354</f>
        <v>0</v>
      </c>
      <c r="H354" s="454">
        <f>Dados_GLOBAL_Inicial!K354</f>
        <v>0</v>
      </c>
      <c r="I354" s="970">
        <f>SUM('MEDIÇÃO_OBJETO (1)'!I354)</f>
        <v>0</v>
      </c>
      <c r="J354" s="455">
        <f t="shared" si="258"/>
        <v>0</v>
      </c>
      <c r="K354" s="451">
        <f t="shared" si="259"/>
        <v>0</v>
      </c>
      <c r="L354" s="452">
        <f t="shared" si="260"/>
        <v>0</v>
      </c>
      <c r="M354" s="809">
        <f t="shared" si="261"/>
        <v>0</v>
      </c>
      <c r="N354" s="810">
        <f>IF(IFERROR(VALUE(Dados_GLOBAL_Inicial!L354),0)=0,0,Dados_GLOBAL_Inicial!L354)</f>
        <v>0</v>
      </c>
      <c r="O354" s="812">
        <f>SUM('MEDIÇÃO_OBJETO (1)'!O354)</f>
        <v>0</v>
      </c>
      <c r="P354" s="812">
        <f>SUM('MEDIÇÃO_OBJETO (1)'!P354)</f>
        <v>0</v>
      </c>
      <c r="Q354" s="813">
        <f t="shared" si="262"/>
        <v>0</v>
      </c>
      <c r="R354" s="951"/>
      <c r="S354" s="815">
        <f>SUM('MEDIÇÃO_OBJETO (1)'!S354)</f>
        <v>0</v>
      </c>
      <c r="T354" s="815">
        <f>SUM('MEDIÇÃO_OBJETO (1)'!T354)</f>
        <v>0</v>
      </c>
      <c r="V354" s="19"/>
      <c r="W354" s="978">
        <f t="shared" si="263"/>
        <v>0</v>
      </c>
      <c r="X354" s="816">
        <f t="shared" si="264"/>
        <v>0</v>
      </c>
      <c r="Y354" s="816">
        <f t="shared" si="265"/>
        <v>0</v>
      </c>
      <c r="Z354" s="817">
        <f t="shared" si="266"/>
        <v>0</v>
      </c>
      <c r="AB354" s="453">
        <f t="shared" si="253"/>
        <v>0</v>
      </c>
      <c r="AC354" s="14">
        <f t="shared" si="267"/>
        <v>0</v>
      </c>
      <c r="AD354" s="819"/>
      <c r="AE354" s="631">
        <f t="shared" si="254"/>
        <v>0</v>
      </c>
      <c r="AF354" s="818">
        <f>SUM('MEDIÇÃO_OBJETO (1)'!AG354)</f>
        <v>0</v>
      </c>
      <c r="AG354" s="541">
        <f>SUM('MEDIÇÃO_OBJETO (1)'!AH354)</f>
        <v>0</v>
      </c>
      <c r="AH354" s="541">
        <f>SUM('MEDIÇÃO_OBJETO (1)'!AI354)</f>
        <v>0</v>
      </c>
      <c r="AI354" s="541">
        <f>SUM('MEDIÇÃO_OBJETO (1)'!AJ354)</f>
        <v>0</v>
      </c>
      <c r="AJ354" s="541">
        <f>SUM('MEDIÇÃO_OBJETO (1)'!AK354)</f>
        <v>0</v>
      </c>
      <c r="AK354" s="541">
        <f>SUM('MEDIÇÃO_OBJETO (1)'!AL354)</f>
        <v>0</v>
      </c>
      <c r="AL354" s="541">
        <f>SUM('MEDIÇÃO_OBJETO (1)'!AM354)</f>
        <v>0</v>
      </c>
      <c r="AM354" s="541">
        <f>SUM('MEDIÇÃO_OBJETO (1)'!AN354)</f>
        <v>0</v>
      </c>
      <c r="AN354" s="541">
        <f>SUM('MEDIÇÃO_OBJETO (1)'!AO354)</f>
        <v>0</v>
      </c>
      <c r="AO354" s="541">
        <f>SUM('MEDIÇÃO_OBJETO (1)'!AP354)</f>
        <v>0</v>
      </c>
      <c r="AP354" s="541">
        <f>SUM('MEDIÇÃO_OBJETO (1)'!AQ354)</f>
        <v>0</v>
      </c>
      <c r="AQ354" s="541">
        <f>SUM('MEDIÇÃO_OBJETO (1)'!AR354)</f>
        <v>0</v>
      </c>
      <c r="AR354" s="541">
        <f>SUM('MEDIÇÃO_OBJETO (1)'!AS354)</f>
        <v>0</v>
      </c>
      <c r="AS354" s="541">
        <f>SUM('MEDIÇÃO_OBJETO (1)'!AT354)</f>
        <v>0</v>
      </c>
      <c r="AT354" s="541">
        <f>SUM('MEDIÇÃO_OBJETO (1)'!AU354)</f>
        <v>0</v>
      </c>
      <c r="AU354" s="541">
        <f>SUM('MEDIÇÃO_OBJETO (1)'!AV354)</f>
        <v>0</v>
      </c>
      <c r="AV354" s="541">
        <f>SUM('MEDIÇÃO_OBJETO (1)'!AW354)</f>
        <v>0</v>
      </c>
      <c r="AW354" s="541">
        <f>SUM('MEDIÇÃO_OBJETO (1)'!AX354)</f>
        <v>0</v>
      </c>
      <c r="AX354" s="977"/>
      <c r="BN354" s="992">
        <f t="shared" si="232"/>
        <v>0</v>
      </c>
      <c r="BO354" s="538">
        <f t="shared" si="255"/>
        <v>0</v>
      </c>
      <c r="BP354" s="987">
        <f>IF(RESUMO_GLOBAL!$X$53="a",ROUND(AF354*$N354,RESUMO_GLOBAL!$X$54),IF(RESUMO_GLOBAL!$X$53="t",TRUNC(AF354*$N354,RESUMO_GLOBAL!$X$54),AF354*$N354))</f>
        <v>0</v>
      </c>
      <c r="BQ354" s="987">
        <f>IF(RESUMO_GLOBAL!$X$53="a",ROUND(AG354*$N354,RESUMO_GLOBAL!$X$54),IF(RESUMO_GLOBAL!$X$53="t",TRUNC(AG354*$N354,RESUMO_GLOBAL!$X$54),AG354*$N354))</f>
        <v>0</v>
      </c>
      <c r="BR354" s="987">
        <f>IF(RESUMO_GLOBAL!$X$53="a",ROUND(AH354*$N354,RESUMO_GLOBAL!$X$54),IF(RESUMO_GLOBAL!$X$53="t",TRUNC(AH354*$N354,RESUMO_GLOBAL!$X$54),AH354*$N354))</f>
        <v>0</v>
      </c>
      <c r="BS354" s="987">
        <f>IF(RESUMO_GLOBAL!$X$53="a",ROUND(AI354*$N354,RESUMO_GLOBAL!$X$54),IF(RESUMO_GLOBAL!$X$53="t",TRUNC(AI354*$N354,RESUMO_GLOBAL!$X$54),AI354*$N354))</f>
        <v>0</v>
      </c>
      <c r="BT354" s="987">
        <f>IF(RESUMO_GLOBAL!$X$53="a",ROUND(AJ354*$N354,RESUMO_GLOBAL!$X$54),IF(RESUMO_GLOBAL!$X$53="t",TRUNC(AJ354*$N354,RESUMO_GLOBAL!$X$54),AJ354*$N354))</f>
        <v>0</v>
      </c>
      <c r="BU354" s="987">
        <f>IF(RESUMO_GLOBAL!$X$53="a",ROUND(AK354*$N354,RESUMO_GLOBAL!$X$54),IF(RESUMO_GLOBAL!$X$53="t",TRUNC(AK354*$N354,RESUMO_GLOBAL!$X$54),AK354*$N354))</f>
        <v>0</v>
      </c>
      <c r="BV354" s="987">
        <f>IF(RESUMO_GLOBAL!$X$53="a",ROUND(AL354*$N354,RESUMO_GLOBAL!$X$54),IF(RESUMO_GLOBAL!$X$53="t",TRUNC(AL354*$N354,RESUMO_GLOBAL!$X$54),AL354*$N354))</f>
        <v>0</v>
      </c>
      <c r="BW354" s="987">
        <f>IF(RESUMO_GLOBAL!$X$53="a",ROUND(AM354*$N354,RESUMO_GLOBAL!$X$54),IF(RESUMO_GLOBAL!$X$53="t",TRUNC(AM354*$N354,RESUMO_GLOBAL!$X$54),AM354*$N354))</f>
        <v>0</v>
      </c>
      <c r="BX354" s="987">
        <f>IF(RESUMO_GLOBAL!$X$53="a",ROUND(AN354*$N354,RESUMO_GLOBAL!$X$54),IF(RESUMO_GLOBAL!$X$53="t",TRUNC(AN354*$N354,RESUMO_GLOBAL!$X$54),AN354*$N354))</f>
        <v>0</v>
      </c>
      <c r="BY354" s="987">
        <f>IF(RESUMO_GLOBAL!$X$53="a",ROUND(AO354*$N354,RESUMO_GLOBAL!$X$54),IF(RESUMO_GLOBAL!$X$53="t",TRUNC(AO354*$N354,RESUMO_GLOBAL!$X$54),AO354*$N354))</f>
        <v>0</v>
      </c>
      <c r="BZ354" s="987">
        <f>IF(RESUMO_GLOBAL!$X$53="a",ROUND(AP354*$N354,RESUMO_GLOBAL!$X$54),IF(RESUMO_GLOBAL!$X$53="t",TRUNC(AP354*$N354,RESUMO_GLOBAL!$X$54),AP354*$N354))</f>
        <v>0</v>
      </c>
      <c r="CA354" s="987">
        <f>IF(RESUMO_GLOBAL!$X$53="a",ROUND(AQ354*$N354,RESUMO_GLOBAL!$X$54),IF(RESUMO_GLOBAL!$X$53="t",TRUNC(AQ354*$N354,RESUMO_GLOBAL!$X$54),AQ354*$N354))</f>
        <v>0</v>
      </c>
      <c r="CB354" s="987">
        <f>IF(RESUMO_GLOBAL!$X$53="a",ROUND(AR354*$N354,RESUMO_GLOBAL!$X$54),IF(RESUMO_GLOBAL!$X$53="t",TRUNC(AR354*$N354,RESUMO_GLOBAL!$X$54),AR354*$N354))</f>
        <v>0</v>
      </c>
      <c r="CC354" s="987">
        <f>IF(RESUMO_GLOBAL!$X$53="a",ROUND(AS354*$N354,RESUMO_GLOBAL!$X$54),IF(RESUMO_GLOBAL!$X$53="t",TRUNC(AS354*$N354,RESUMO_GLOBAL!$X$54),AS354*$N354))</f>
        <v>0</v>
      </c>
      <c r="CD354" s="987">
        <f>IF(RESUMO_GLOBAL!$X$53="a",ROUND(AT354*$N354,RESUMO_GLOBAL!$X$54),IF(RESUMO_GLOBAL!$X$53="t",TRUNC(AT354*$N354,RESUMO_GLOBAL!$X$54),AT354*$N354))</f>
        <v>0</v>
      </c>
      <c r="CE354" s="987">
        <f>IF(RESUMO_GLOBAL!$X$53="a",ROUND(AU354*$N354,RESUMO_GLOBAL!$X$54),IF(RESUMO_GLOBAL!$X$53="t",TRUNC(AU354*$N354,RESUMO_GLOBAL!$X$54),AU354*$N354))</f>
        <v>0</v>
      </c>
      <c r="CF354" s="987">
        <f>IF(RESUMO_GLOBAL!$X$53="a",ROUND(AV354*$N354,RESUMO_GLOBAL!$X$54),IF(RESUMO_GLOBAL!$X$53="t",TRUNC(AV354*$N354,RESUMO_GLOBAL!$X$54),AV354*$N354))</f>
        <v>0</v>
      </c>
      <c r="CG354" s="987">
        <f>IF(RESUMO_GLOBAL!$X$53="a",ROUND(AW354*$N354,RESUMO_GLOBAL!$X$54),IF(RESUMO_GLOBAL!$X$53="t",TRUNC(AW354*$N354,RESUMO_GLOBAL!$X$54),AW354*$N354))</f>
        <v>0</v>
      </c>
      <c r="CK354" s="59">
        <f t="shared" si="234"/>
        <v>0</v>
      </c>
      <c r="CL354" s="59">
        <f t="shared" si="235"/>
        <v>0</v>
      </c>
      <c r="CM354" s="59">
        <f t="shared" si="236"/>
        <v>0</v>
      </c>
      <c r="CN354" s="59">
        <f t="shared" si="237"/>
        <v>0</v>
      </c>
      <c r="CO354" s="59">
        <f t="shared" si="238"/>
        <v>0</v>
      </c>
      <c r="CP354" s="59">
        <f t="shared" si="239"/>
        <v>0</v>
      </c>
      <c r="CQ354" s="59">
        <f t="shared" si="240"/>
        <v>0</v>
      </c>
      <c r="CR354" s="59">
        <f t="shared" si="241"/>
        <v>0</v>
      </c>
      <c r="CS354" s="59">
        <f t="shared" si="242"/>
        <v>0</v>
      </c>
      <c r="CT354" s="59">
        <f t="shared" si="243"/>
        <v>0</v>
      </c>
      <c r="CU354" s="59">
        <f t="shared" si="244"/>
        <v>0</v>
      </c>
      <c r="CV354" s="59">
        <f t="shared" si="245"/>
        <v>0</v>
      </c>
      <c r="CW354" s="59">
        <f t="shared" si="246"/>
        <v>0</v>
      </c>
      <c r="CX354" s="59">
        <f t="shared" si="247"/>
        <v>0</v>
      </c>
      <c r="CY354" s="59">
        <f t="shared" si="248"/>
        <v>0</v>
      </c>
      <c r="CZ354" s="59">
        <f t="shared" si="249"/>
        <v>0</v>
      </c>
      <c r="DA354" s="59">
        <f t="shared" si="250"/>
        <v>0</v>
      </c>
      <c r="DB354" s="59">
        <f t="shared" si="251"/>
        <v>0</v>
      </c>
      <c r="DE354">
        <f t="shared" si="233"/>
        <v>349</v>
      </c>
      <c r="DF354" t="str">
        <f t="shared" si="252"/>
        <v/>
      </c>
      <c r="DG354" s="59">
        <f>IF($C354&lt;&gt;0,SUM($CK355:CK355),0)</f>
        <v>0</v>
      </c>
      <c r="DH354" s="59">
        <f>IF($C354&lt;&gt;0,SUM($CK355:CL355),0)</f>
        <v>0</v>
      </c>
      <c r="DI354" s="59">
        <f>IF($C354&lt;&gt;0,SUM($CK355:CM355),0)</f>
        <v>0</v>
      </c>
      <c r="DJ354" s="59">
        <f>IF($C354&lt;&gt;0,SUM($CK355:CN355),0)</f>
        <v>0</v>
      </c>
      <c r="DK354" s="59">
        <f>IF($C354&lt;&gt;0,SUM($CK355:CO355),0)</f>
        <v>0</v>
      </c>
      <c r="DL354" s="59">
        <f>IF($C354&lt;&gt;0,SUM($CK355:CP355),0)</f>
        <v>0</v>
      </c>
      <c r="DM354" s="59">
        <f>IF($C354&lt;&gt;0,SUM($CK355:CQ355),0)</f>
        <v>0</v>
      </c>
      <c r="DN354" s="59">
        <f>IF($C354&lt;&gt;0,SUM($CK355:CR355),0)</f>
        <v>0</v>
      </c>
      <c r="DO354" s="59">
        <f>IF($C354&lt;&gt;0,SUM($CK355:CS355),0)</f>
        <v>0</v>
      </c>
      <c r="DP354" s="59">
        <f>IF($C354&lt;&gt;0,SUM($CK355:CT355),0)</f>
        <v>0</v>
      </c>
      <c r="DQ354" s="59">
        <f>IF($C354&lt;&gt;0,SUM($CK355:CU355),0)</f>
        <v>0</v>
      </c>
      <c r="DR354" s="59">
        <f>IF($C354&lt;&gt;0,SUM($CK355:CV355),0)</f>
        <v>0</v>
      </c>
      <c r="DS354" s="59">
        <f>IF($C354&lt;&gt;0,SUM($CK355:CW355),0)</f>
        <v>0</v>
      </c>
      <c r="DT354" s="59">
        <f>IF($C354&lt;&gt;0,SUM($CK355:CX355),0)</f>
        <v>0</v>
      </c>
      <c r="DU354" s="59">
        <f>IF($C354&lt;&gt;0,SUM($CK355:CY355),0)</f>
        <v>0</v>
      </c>
      <c r="DV354" s="59">
        <f>IF($C354&lt;&gt;0,SUM($CK355:CZ355),0)</f>
        <v>0</v>
      </c>
      <c r="DW354" s="59">
        <f>IF($C354&lt;&gt;0,SUM($CK355:DA355),0)</f>
        <v>0</v>
      </c>
      <c r="DX354" s="59">
        <f>IF($C354&lt;&gt;0,SUM($CK355:DB355),0)</f>
        <v>0</v>
      </c>
      <c r="DY354" s="952" t="str">
        <f t="shared" si="256"/>
        <v/>
      </c>
    </row>
    <row r="355" spans="1:129" ht="13.5" hidden="1" thickBot="1">
      <c r="A355" s="3" t="str">
        <f t="shared" si="257"/>
        <v/>
      </c>
      <c r="B355" s="805">
        <f>Dados_GLOBAL_Inicial!E355</f>
        <v>0</v>
      </c>
      <c r="C355" s="956">
        <f>IF(IFERROR(VALUE(Dados_GLOBAL_Inicial!F355),0)=0,0,Dados_GLOBAL_Inicial!F355)</f>
        <v>0</v>
      </c>
      <c r="D355" s="957">
        <f>Dados_GLOBAL_Inicial!G355</f>
        <v>0</v>
      </c>
      <c r="E355" s="957" t="str">
        <f>IF(IFERROR(VLOOKUP(F355,Cod_Gde_Itens!$A$1:$B$80,2,FALSE),0)&gt;549,IFERROR(VLOOKUP(F355,Cod_Gde_Itens!$A$1:$B$80,2,FALSE),0),IF(Dados_GLOBAL_Inicial!H355=0,"",Dados_GLOBAL_Inicial!H355))</f>
        <v/>
      </c>
      <c r="F355" s="958">
        <f>Dados_GLOBAL_Inicial!I355</f>
        <v>0</v>
      </c>
      <c r="G355" s="824">
        <f>Dados_GLOBAL_Inicial!J355</f>
        <v>0</v>
      </c>
      <c r="H355" s="454">
        <f>Dados_GLOBAL_Inicial!K355</f>
        <v>0</v>
      </c>
      <c r="I355" s="970">
        <f>SUM('MEDIÇÃO_OBJETO (1)'!I355)</f>
        <v>0</v>
      </c>
      <c r="J355" s="455">
        <f t="shared" si="258"/>
        <v>0</v>
      </c>
      <c r="K355" s="451">
        <f t="shared" si="259"/>
        <v>0</v>
      </c>
      <c r="L355" s="452">
        <f t="shared" si="260"/>
        <v>0</v>
      </c>
      <c r="M355" s="809">
        <f t="shared" si="261"/>
        <v>0</v>
      </c>
      <c r="N355" s="810">
        <f>IF(IFERROR(VALUE(Dados_GLOBAL_Inicial!L355),0)=0,0,Dados_GLOBAL_Inicial!L355)</f>
        <v>0</v>
      </c>
      <c r="O355" s="812">
        <f>SUM('MEDIÇÃO_OBJETO (1)'!O355)</f>
        <v>0</v>
      </c>
      <c r="P355" s="812">
        <f>SUM('MEDIÇÃO_OBJETO (1)'!P355)</f>
        <v>0</v>
      </c>
      <c r="Q355" s="813">
        <f t="shared" si="262"/>
        <v>0</v>
      </c>
      <c r="R355" s="951"/>
      <c r="S355" s="815">
        <f>SUM('MEDIÇÃO_OBJETO (1)'!S355)</f>
        <v>0</v>
      </c>
      <c r="T355" s="815">
        <f>SUM('MEDIÇÃO_OBJETO (1)'!T355)</f>
        <v>0</v>
      </c>
      <c r="V355" s="19"/>
      <c r="W355" s="978">
        <f t="shared" si="263"/>
        <v>0</v>
      </c>
      <c r="X355" s="816">
        <f t="shared" si="264"/>
        <v>0</v>
      </c>
      <c r="Y355" s="816">
        <f t="shared" si="265"/>
        <v>0</v>
      </c>
      <c r="Z355" s="817">
        <f t="shared" si="266"/>
        <v>0</v>
      </c>
      <c r="AB355" s="453">
        <f t="shared" si="253"/>
        <v>0</v>
      </c>
      <c r="AC355" s="14">
        <f t="shared" si="267"/>
        <v>0</v>
      </c>
      <c r="AD355" s="819"/>
      <c r="AE355" s="631">
        <f t="shared" si="254"/>
        <v>0</v>
      </c>
      <c r="AF355" s="818">
        <f>SUM('MEDIÇÃO_OBJETO (1)'!AG355)</f>
        <v>0</v>
      </c>
      <c r="AG355" s="541">
        <f>SUM('MEDIÇÃO_OBJETO (1)'!AH355)</f>
        <v>0</v>
      </c>
      <c r="AH355" s="541">
        <f>SUM('MEDIÇÃO_OBJETO (1)'!AI355)</f>
        <v>0</v>
      </c>
      <c r="AI355" s="541">
        <f>SUM('MEDIÇÃO_OBJETO (1)'!AJ355)</f>
        <v>0</v>
      </c>
      <c r="AJ355" s="541">
        <f>SUM('MEDIÇÃO_OBJETO (1)'!AK355)</f>
        <v>0</v>
      </c>
      <c r="AK355" s="541">
        <f>SUM('MEDIÇÃO_OBJETO (1)'!AL355)</f>
        <v>0</v>
      </c>
      <c r="AL355" s="541">
        <f>SUM('MEDIÇÃO_OBJETO (1)'!AM355)</f>
        <v>0</v>
      </c>
      <c r="AM355" s="541">
        <f>SUM('MEDIÇÃO_OBJETO (1)'!AN355)</f>
        <v>0</v>
      </c>
      <c r="AN355" s="541">
        <f>SUM('MEDIÇÃO_OBJETO (1)'!AO355)</f>
        <v>0</v>
      </c>
      <c r="AO355" s="541">
        <f>SUM('MEDIÇÃO_OBJETO (1)'!AP355)</f>
        <v>0</v>
      </c>
      <c r="AP355" s="541">
        <f>SUM('MEDIÇÃO_OBJETO (1)'!AQ355)</f>
        <v>0</v>
      </c>
      <c r="AQ355" s="541">
        <f>SUM('MEDIÇÃO_OBJETO (1)'!AR355)</f>
        <v>0</v>
      </c>
      <c r="AR355" s="541">
        <f>SUM('MEDIÇÃO_OBJETO (1)'!AS355)</f>
        <v>0</v>
      </c>
      <c r="AS355" s="541">
        <f>SUM('MEDIÇÃO_OBJETO (1)'!AT355)</f>
        <v>0</v>
      </c>
      <c r="AT355" s="541">
        <f>SUM('MEDIÇÃO_OBJETO (1)'!AU355)</f>
        <v>0</v>
      </c>
      <c r="AU355" s="541">
        <f>SUM('MEDIÇÃO_OBJETO (1)'!AV355)</f>
        <v>0</v>
      </c>
      <c r="AV355" s="541">
        <f>SUM('MEDIÇÃO_OBJETO (1)'!AW355)</f>
        <v>0</v>
      </c>
      <c r="AW355" s="541">
        <f>SUM('MEDIÇÃO_OBJETO (1)'!AX355)</f>
        <v>0</v>
      </c>
      <c r="AX355" s="977"/>
      <c r="BN355" s="992">
        <f t="shared" ref="BN355:BN418" si="268">O355-BO355</f>
        <v>0</v>
      </c>
      <c r="BO355" s="538">
        <f t="shared" si="255"/>
        <v>0</v>
      </c>
      <c r="BP355" s="987">
        <f>IF(RESUMO_GLOBAL!$X$53="a",ROUND(AF355*$N355,RESUMO_GLOBAL!$X$54),IF(RESUMO_GLOBAL!$X$53="t",TRUNC(AF355*$N355,RESUMO_GLOBAL!$X$54),AF355*$N355))</f>
        <v>0</v>
      </c>
      <c r="BQ355" s="987">
        <f>IF(RESUMO_GLOBAL!$X$53="a",ROUND(AG355*$N355,RESUMO_GLOBAL!$X$54),IF(RESUMO_GLOBAL!$X$53="t",TRUNC(AG355*$N355,RESUMO_GLOBAL!$X$54),AG355*$N355))</f>
        <v>0</v>
      </c>
      <c r="BR355" s="987">
        <f>IF(RESUMO_GLOBAL!$X$53="a",ROUND(AH355*$N355,RESUMO_GLOBAL!$X$54),IF(RESUMO_GLOBAL!$X$53="t",TRUNC(AH355*$N355,RESUMO_GLOBAL!$X$54),AH355*$N355))</f>
        <v>0</v>
      </c>
      <c r="BS355" s="987">
        <f>IF(RESUMO_GLOBAL!$X$53="a",ROUND(AI355*$N355,RESUMO_GLOBAL!$X$54),IF(RESUMO_GLOBAL!$X$53="t",TRUNC(AI355*$N355,RESUMO_GLOBAL!$X$54),AI355*$N355))</f>
        <v>0</v>
      </c>
      <c r="BT355" s="987">
        <f>IF(RESUMO_GLOBAL!$X$53="a",ROUND(AJ355*$N355,RESUMO_GLOBAL!$X$54),IF(RESUMO_GLOBAL!$X$53="t",TRUNC(AJ355*$N355,RESUMO_GLOBAL!$X$54),AJ355*$N355))</f>
        <v>0</v>
      </c>
      <c r="BU355" s="987">
        <f>IF(RESUMO_GLOBAL!$X$53="a",ROUND(AK355*$N355,RESUMO_GLOBAL!$X$54),IF(RESUMO_GLOBAL!$X$53="t",TRUNC(AK355*$N355,RESUMO_GLOBAL!$X$54),AK355*$N355))</f>
        <v>0</v>
      </c>
      <c r="BV355" s="987">
        <f>IF(RESUMO_GLOBAL!$X$53="a",ROUND(AL355*$N355,RESUMO_GLOBAL!$X$54),IF(RESUMO_GLOBAL!$X$53="t",TRUNC(AL355*$N355,RESUMO_GLOBAL!$X$54),AL355*$N355))</f>
        <v>0</v>
      </c>
      <c r="BW355" s="987">
        <f>IF(RESUMO_GLOBAL!$X$53="a",ROUND(AM355*$N355,RESUMO_GLOBAL!$X$54),IF(RESUMO_GLOBAL!$X$53="t",TRUNC(AM355*$N355,RESUMO_GLOBAL!$X$54),AM355*$N355))</f>
        <v>0</v>
      </c>
      <c r="BX355" s="987">
        <f>IF(RESUMO_GLOBAL!$X$53="a",ROUND(AN355*$N355,RESUMO_GLOBAL!$X$54),IF(RESUMO_GLOBAL!$X$53="t",TRUNC(AN355*$N355,RESUMO_GLOBAL!$X$54),AN355*$N355))</f>
        <v>0</v>
      </c>
      <c r="BY355" s="987">
        <f>IF(RESUMO_GLOBAL!$X$53="a",ROUND(AO355*$N355,RESUMO_GLOBAL!$X$54),IF(RESUMO_GLOBAL!$X$53="t",TRUNC(AO355*$N355,RESUMO_GLOBAL!$X$54),AO355*$N355))</f>
        <v>0</v>
      </c>
      <c r="BZ355" s="987">
        <f>IF(RESUMO_GLOBAL!$X$53="a",ROUND(AP355*$N355,RESUMO_GLOBAL!$X$54),IF(RESUMO_GLOBAL!$X$53="t",TRUNC(AP355*$N355,RESUMO_GLOBAL!$X$54),AP355*$N355))</f>
        <v>0</v>
      </c>
      <c r="CA355" s="987">
        <f>IF(RESUMO_GLOBAL!$X$53="a",ROUND(AQ355*$N355,RESUMO_GLOBAL!$X$54),IF(RESUMO_GLOBAL!$X$53="t",TRUNC(AQ355*$N355,RESUMO_GLOBAL!$X$54),AQ355*$N355))</f>
        <v>0</v>
      </c>
      <c r="CB355" s="987">
        <f>IF(RESUMO_GLOBAL!$X$53="a",ROUND(AR355*$N355,RESUMO_GLOBAL!$X$54),IF(RESUMO_GLOBAL!$X$53="t",TRUNC(AR355*$N355,RESUMO_GLOBAL!$X$54),AR355*$N355))</f>
        <v>0</v>
      </c>
      <c r="CC355" s="987">
        <f>IF(RESUMO_GLOBAL!$X$53="a",ROUND(AS355*$N355,RESUMO_GLOBAL!$X$54),IF(RESUMO_GLOBAL!$X$53="t",TRUNC(AS355*$N355,RESUMO_GLOBAL!$X$54),AS355*$N355))</f>
        <v>0</v>
      </c>
      <c r="CD355" s="987">
        <f>IF(RESUMO_GLOBAL!$X$53="a",ROUND(AT355*$N355,RESUMO_GLOBAL!$X$54),IF(RESUMO_GLOBAL!$X$53="t",TRUNC(AT355*$N355,RESUMO_GLOBAL!$X$54),AT355*$N355))</f>
        <v>0</v>
      </c>
      <c r="CE355" s="987">
        <f>IF(RESUMO_GLOBAL!$X$53="a",ROUND(AU355*$N355,RESUMO_GLOBAL!$X$54),IF(RESUMO_GLOBAL!$X$53="t",TRUNC(AU355*$N355,RESUMO_GLOBAL!$X$54),AU355*$N355))</f>
        <v>0</v>
      </c>
      <c r="CF355" s="987">
        <f>IF(RESUMO_GLOBAL!$X$53="a",ROUND(AV355*$N355,RESUMO_GLOBAL!$X$54),IF(RESUMO_GLOBAL!$X$53="t",TRUNC(AV355*$N355,RESUMO_GLOBAL!$X$54),AV355*$N355))</f>
        <v>0</v>
      </c>
      <c r="CG355" s="987">
        <f>IF(RESUMO_GLOBAL!$X$53="a",ROUND(AW355*$N355,RESUMO_GLOBAL!$X$54),IF(RESUMO_GLOBAL!$X$53="t",TRUNC(AW355*$N355,RESUMO_GLOBAL!$X$54),AW355*$N355))</f>
        <v>0</v>
      </c>
      <c r="CK355" s="59">
        <f t="shared" si="234"/>
        <v>0</v>
      </c>
      <c r="CL355" s="59">
        <f t="shared" si="235"/>
        <v>0</v>
      </c>
      <c r="CM355" s="59">
        <f t="shared" si="236"/>
        <v>0</v>
      </c>
      <c r="CN355" s="59">
        <f t="shared" si="237"/>
        <v>0</v>
      </c>
      <c r="CO355" s="59">
        <f t="shared" si="238"/>
        <v>0</v>
      </c>
      <c r="CP355" s="59">
        <f t="shared" si="239"/>
        <v>0</v>
      </c>
      <c r="CQ355" s="59">
        <f t="shared" si="240"/>
        <v>0</v>
      </c>
      <c r="CR355" s="59">
        <f t="shared" si="241"/>
        <v>0</v>
      </c>
      <c r="CS355" s="59">
        <f t="shared" si="242"/>
        <v>0</v>
      </c>
      <c r="CT355" s="59">
        <f t="shared" si="243"/>
        <v>0</v>
      </c>
      <c r="CU355" s="59">
        <f t="shared" si="244"/>
        <v>0</v>
      </c>
      <c r="CV355" s="59">
        <f t="shared" si="245"/>
        <v>0</v>
      </c>
      <c r="CW355" s="59">
        <f t="shared" si="246"/>
        <v>0</v>
      </c>
      <c r="CX355" s="59">
        <f t="shared" si="247"/>
        <v>0</v>
      </c>
      <c r="CY355" s="59">
        <f t="shared" si="248"/>
        <v>0</v>
      </c>
      <c r="CZ355" s="59">
        <f t="shared" si="249"/>
        <v>0</v>
      </c>
      <c r="DA355" s="59">
        <f t="shared" si="250"/>
        <v>0</v>
      </c>
      <c r="DB355" s="59">
        <f t="shared" si="251"/>
        <v>0</v>
      </c>
      <c r="DE355">
        <f t="shared" si="233"/>
        <v>350</v>
      </c>
      <c r="DF355" t="str">
        <f t="shared" si="252"/>
        <v/>
      </c>
      <c r="DG355" s="59">
        <f>IF($C355&lt;&gt;0,SUM($CK356:CK356),0)</f>
        <v>0</v>
      </c>
      <c r="DH355" s="59">
        <f>IF($C355&lt;&gt;0,SUM($CK356:CL356),0)</f>
        <v>0</v>
      </c>
      <c r="DI355" s="59">
        <f>IF($C355&lt;&gt;0,SUM($CK356:CM356),0)</f>
        <v>0</v>
      </c>
      <c r="DJ355" s="59">
        <f>IF($C355&lt;&gt;0,SUM($CK356:CN356),0)</f>
        <v>0</v>
      </c>
      <c r="DK355" s="59">
        <f>IF($C355&lt;&gt;0,SUM($CK356:CO356),0)</f>
        <v>0</v>
      </c>
      <c r="DL355" s="59">
        <f>IF($C355&lt;&gt;0,SUM($CK356:CP356),0)</f>
        <v>0</v>
      </c>
      <c r="DM355" s="59">
        <f>IF($C355&lt;&gt;0,SUM($CK356:CQ356),0)</f>
        <v>0</v>
      </c>
      <c r="DN355" s="59">
        <f>IF($C355&lt;&gt;0,SUM($CK356:CR356),0)</f>
        <v>0</v>
      </c>
      <c r="DO355" s="59">
        <f>IF($C355&lt;&gt;0,SUM($CK356:CS356),0)</f>
        <v>0</v>
      </c>
      <c r="DP355" s="59">
        <f>IF($C355&lt;&gt;0,SUM($CK356:CT356),0)</f>
        <v>0</v>
      </c>
      <c r="DQ355" s="59">
        <f>IF($C355&lt;&gt;0,SUM($CK356:CU356),0)</f>
        <v>0</v>
      </c>
      <c r="DR355" s="59">
        <f>IF($C355&lt;&gt;0,SUM($CK356:CV356),0)</f>
        <v>0</v>
      </c>
      <c r="DS355" s="59">
        <f>IF($C355&lt;&gt;0,SUM($CK356:CW356),0)</f>
        <v>0</v>
      </c>
      <c r="DT355" s="59">
        <f>IF($C355&lt;&gt;0,SUM($CK356:CX356),0)</f>
        <v>0</v>
      </c>
      <c r="DU355" s="59">
        <f>IF($C355&lt;&gt;0,SUM($CK356:CY356),0)</f>
        <v>0</v>
      </c>
      <c r="DV355" s="59">
        <f>IF($C355&lt;&gt;0,SUM($CK356:CZ356),0)</f>
        <v>0</v>
      </c>
      <c r="DW355" s="59">
        <f>IF($C355&lt;&gt;0,SUM($CK356:DA356),0)</f>
        <v>0</v>
      </c>
      <c r="DX355" s="59">
        <f>IF($C355&lt;&gt;0,SUM($CK356:DB356),0)</f>
        <v>0</v>
      </c>
      <c r="DY355" s="952" t="str">
        <f t="shared" si="256"/>
        <v/>
      </c>
    </row>
    <row r="356" spans="1:129" ht="13.5" hidden="1" thickBot="1">
      <c r="A356" s="3" t="str">
        <f t="shared" si="257"/>
        <v/>
      </c>
      <c r="B356" s="805">
        <f>Dados_GLOBAL_Inicial!E356</f>
        <v>0</v>
      </c>
      <c r="C356" s="956">
        <f>IF(IFERROR(VALUE(Dados_GLOBAL_Inicial!F356),0)=0,0,Dados_GLOBAL_Inicial!F356)</f>
        <v>0</v>
      </c>
      <c r="D356" s="830">
        <f>Dados_GLOBAL_Inicial!G356</f>
        <v>0</v>
      </c>
      <c r="E356" s="830" t="str">
        <f>IF(IFERROR(VLOOKUP(F356,Cod_Gde_Itens!$A$1:$B$80,2,FALSE),0)&gt;549,IFERROR(VLOOKUP(F356,Cod_Gde_Itens!$A$1:$B$80,2,FALSE),0),IF(Dados_GLOBAL_Inicial!H356=0,"",Dados_GLOBAL_Inicial!H356))</f>
        <v/>
      </c>
      <c r="F356" s="823">
        <f>Dados_GLOBAL_Inicial!I356</f>
        <v>0</v>
      </c>
      <c r="G356" s="824">
        <f>Dados_GLOBAL_Inicial!J356</f>
        <v>0</v>
      </c>
      <c r="H356" s="454">
        <f>Dados_GLOBAL_Inicial!K356</f>
        <v>0</v>
      </c>
      <c r="I356" s="970">
        <f>SUM('MEDIÇÃO_OBJETO (1)'!I356)</f>
        <v>0</v>
      </c>
      <c r="J356" s="455">
        <f t="shared" si="258"/>
        <v>0</v>
      </c>
      <c r="K356" s="451">
        <f t="shared" si="259"/>
        <v>0</v>
      </c>
      <c r="L356" s="452">
        <f t="shared" si="260"/>
        <v>0</v>
      </c>
      <c r="M356" s="809">
        <f t="shared" si="261"/>
        <v>0</v>
      </c>
      <c r="N356" s="810">
        <f>IF(IFERROR(VALUE(Dados_GLOBAL_Inicial!L356),0)=0,0,Dados_GLOBAL_Inicial!L356)</f>
        <v>0</v>
      </c>
      <c r="O356" s="812">
        <f>SUM('MEDIÇÃO_OBJETO (1)'!O356)</f>
        <v>0</v>
      </c>
      <c r="P356" s="812">
        <f>SUM('MEDIÇÃO_OBJETO (1)'!P356)</f>
        <v>0</v>
      </c>
      <c r="Q356" s="813">
        <f t="shared" si="262"/>
        <v>0</v>
      </c>
      <c r="R356" s="951"/>
      <c r="S356" s="815">
        <f>SUM('MEDIÇÃO_OBJETO (1)'!S356)</f>
        <v>0</v>
      </c>
      <c r="T356" s="815">
        <f>SUM('MEDIÇÃO_OBJETO (1)'!T356)</f>
        <v>0</v>
      </c>
      <c r="V356" s="19"/>
      <c r="W356" s="978">
        <f t="shared" si="263"/>
        <v>0</v>
      </c>
      <c r="X356" s="816">
        <f t="shared" si="264"/>
        <v>0</v>
      </c>
      <c r="Y356" s="816">
        <f t="shared" si="265"/>
        <v>0</v>
      </c>
      <c r="Z356" s="817">
        <f t="shared" si="266"/>
        <v>0</v>
      </c>
      <c r="AB356" s="453">
        <f t="shared" si="253"/>
        <v>0</v>
      </c>
      <c r="AC356" s="14">
        <f t="shared" si="267"/>
        <v>0</v>
      </c>
      <c r="AD356" s="819"/>
      <c r="AE356" s="631">
        <f t="shared" si="254"/>
        <v>0</v>
      </c>
      <c r="AF356" s="818">
        <f>SUM('MEDIÇÃO_OBJETO (1)'!AG356)</f>
        <v>0</v>
      </c>
      <c r="AG356" s="541">
        <f>SUM('MEDIÇÃO_OBJETO (1)'!AH356)</f>
        <v>0</v>
      </c>
      <c r="AH356" s="541">
        <f>SUM('MEDIÇÃO_OBJETO (1)'!AI356)</f>
        <v>0</v>
      </c>
      <c r="AI356" s="541">
        <f>SUM('MEDIÇÃO_OBJETO (1)'!AJ356)</f>
        <v>0</v>
      </c>
      <c r="AJ356" s="541">
        <f>SUM('MEDIÇÃO_OBJETO (1)'!AK356)</f>
        <v>0</v>
      </c>
      <c r="AK356" s="541">
        <f>SUM('MEDIÇÃO_OBJETO (1)'!AL356)</f>
        <v>0</v>
      </c>
      <c r="AL356" s="541">
        <f>SUM('MEDIÇÃO_OBJETO (1)'!AM356)</f>
        <v>0</v>
      </c>
      <c r="AM356" s="541">
        <f>SUM('MEDIÇÃO_OBJETO (1)'!AN356)</f>
        <v>0</v>
      </c>
      <c r="AN356" s="541">
        <f>SUM('MEDIÇÃO_OBJETO (1)'!AO356)</f>
        <v>0</v>
      </c>
      <c r="AO356" s="541">
        <f>SUM('MEDIÇÃO_OBJETO (1)'!AP356)</f>
        <v>0</v>
      </c>
      <c r="AP356" s="541">
        <f>SUM('MEDIÇÃO_OBJETO (1)'!AQ356)</f>
        <v>0</v>
      </c>
      <c r="AQ356" s="541">
        <f>SUM('MEDIÇÃO_OBJETO (1)'!AR356)</f>
        <v>0</v>
      </c>
      <c r="AR356" s="541">
        <f>SUM('MEDIÇÃO_OBJETO (1)'!AS356)</f>
        <v>0</v>
      </c>
      <c r="AS356" s="541">
        <f>SUM('MEDIÇÃO_OBJETO (1)'!AT356)</f>
        <v>0</v>
      </c>
      <c r="AT356" s="541">
        <f>SUM('MEDIÇÃO_OBJETO (1)'!AU356)</f>
        <v>0</v>
      </c>
      <c r="AU356" s="541">
        <f>SUM('MEDIÇÃO_OBJETO (1)'!AV356)</f>
        <v>0</v>
      </c>
      <c r="AV356" s="541">
        <f>SUM('MEDIÇÃO_OBJETO (1)'!AW356)</f>
        <v>0</v>
      </c>
      <c r="AW356" s="541">
        <f>SUM('MEDIÇÃO_OBJETO (1)'!AX356)</f>
        <v>0</v>
      </c>
      <c r="AX356" s="977"/>
      <c r="BN356" s="992">
        <f t="shared" si="268"/>
        <v>0</v>
      </c>
      <c r="BO356" s="538">
        <f t="shared" si="255"/>
        <v>0</v>
      </c>
      <c r="BP356" s="987">
        <f>IF(RESUMO_GLOBAL!$X$53="a",ROUND(AF356*$N356,RESUMO_GLOBAL!$X$54),IF(RESUMO_GLOBAL!$X$53="t",TRUNC(AF356*$N356,RESUMO_GLOBAL!$X$54),AF356*$N356))</f>
        <v>0</v>
      </c>
      <c r="BQ356" s="987">
        <f>IF(RESUMO_GLOBAL!$X$53="a",ROUND(AG356*$N356,RESUMO_GLOBAL!$X$54),IF(RESUMO_GLOBAL!$X$53="t",TRUNC(AG356*$N356,RESUMO_GLOBAL!$X$54),AG356*$N356))</f>
        <v>0</v>
      </c>
      <c r="BR356" s="987">
        <f>IF(RESUMO_GLOBAL!$X$53="a",ROUND(AH356*$N356,RESUMO_GLOBAL!$X$54),IF(RESUMO_GLOBAL!$X$53="t",TRUNC(AH356*$N356,RESUMO_GLOBAL!$X$54),AH356*$N356))</f>
        <v>0</v>
      </c>
      <c r="BS356" s="987">
        <f>IF(RESUMO_GLOBAL!$X$53="a",ROUND(AI356*$N356,RESUMO_GLOBAL!$X$54),IF(RESUMO_GLOBAL!$X$53="t",TRUNC(AI356*$N356,RESUMO_GLOBAL!$X$54),AI356*$N356))</f>
        <v>0</v>
      </c>
      <c r="BT356" s="987">
        <f>IF(RESUMO_GLOBAL!$X$53="a",ROUND(AJ356*$N356,RESUMO_GLOBAL!$X$54),IF(RESUMO_GLOBAL!$X$53="t",TRUNC(AJ356*$N356,RESUMO_GLOBAL!$X$54),AJ356*$N356))</f>
        <v>0</v>
      </c>
      <c r="BU356" s="987">
        <f>IF(RESUMO_GLOBAL!$X$53="a",ROUND(AK356*$N356,RESUMO_GLOBAL!$X$54),IF(RESUMO_GLOBAL!$X$53="t",TRUNC(AK356*$N356,RESUMO_GLOBAL!$X$54),AK356*$N356))</f>
        <v>0</v>
      </c>
      <c r="BV356" s="987">
        <f>IF(RESUMO_GLOBAL!$X$53="a",ROUND(AL356*$N356,RESUMO_GLOBAL!$X$54),IF(RESUMO_GLOBAL!$X$53="t",TRUNC(AL356*$N356,RESUMO_GLOBAL!$X$54),AL356*$N356))</f>
        <v>0</v>
      </c>
      <c r="BW356" s="987">
        <f>IF(RESUMO_GLOBAL!$X$53="a",ROUND(AM356*$N356,RESUMO_GLOBAL!$X$54),IF(RESUMO_GLOBAL!$X$53="t",TRUNC(AM356*$N356,RESUMO_GLOBAL!$X$54),AM356*$N356))</f>
        <v>0</v>
      </c>
      <c r="BX356" s="987">
        <f>IF(RESUMO_GLOBAL!$X$53="a",ROUND(AN356*$N356,RESUMO_GLOBAL!$X$54),IF(RESUMO_GLOBAL!$X$53="t",TRUNC(AN356*$N356,RESUMO_GLOBAL!$X$54),AN356*$N356))</f>
        <v>0</v>
      </c>
      <c r="BY356" s="987">
        <f>IF(RESUMO_GLOBAL!$X$53="a",ROUND(AO356*$N356,RESUMO_GLOBAL!$X$54),IF(RESUMO_GLOBAL!$X$53="t",TRUNC(AO356*$N356,RESUMO_GLOBAL!$X$54),AO356*$N356))</f>
        <v>0</v>
      </c>
      <c r="BZ356" s="987">
        <f>IF(RESUMO_GLOBAL!$X$53="a",ROUND(AP356*$N356,RESUMO_GLOBAL!$X$54),IF(RESUMO_GLOBAL!$X$53="t",TRUNC(AP356*$N356,RESUMO_GLOBAL!$X$54),AP356*$N356))</f>
        <v>0</v>
      </c>
      <c r="CA356" s="987">
        <f>IF(RESUMO_GLOBAL!$X$53="a",ROUND(AQ356*$N356,RESUMO_GLOBAL!$X$54),IF(RESUMO_GLOBAL!$X$53="t",TRUNC(AQ356*$N356,RESUMO_GLOBAL!$X$54),AQ356*$N356))</f>
        <v>0</v>
      </c>
      <c r="CB356" s="987">
        <f>IF(RESUMO_GLOBAL!$X$53="a",ROUND(AR356*$N356,RESUMO_GLOBAL!$X$54),IF(RESUMO_GLOBAL!$X$53="t",TRUNC(AR356*$N356,RESUMO_GLOBAL!$X$54),AR356*$N356))</f>
        <v>0</v>
      </c>
      <c r="CC356" s="987">
        <f>IF(RESUMO_GLOBAL!$X$53="a",ROUND(AS356*$N356,RESUMO_GLOBAL!$X$54),IF(RESUMO_GLOBAL!$X$53="t",TRUNC(AS356*$N356,RESUMO_GLOBAL!$X$54),AS356*$N356))</f>
        <v>0</v>
      </c>
      <c r="CD356" s="987">
        <f>IF(RESUMO_GLOBAL!$X$53="a",ROUND(AT356*$N356,RESUMO_GLOBAL!$X$54),IF(RESUMO_GLOBAL!$X$53="t",TRUNC(AT356*$N356,RESUMO_GLOBAL!$X$54),AT356*$N356))</f>
        <v>0</v>
      </c>
      <c r="CE356" s="987">
        <f>IF(RESUMO_GLOBAL!$X$53="a",ROUND(AU356*$N356,RESUMO_GLOBAL!$X$54),IF(RESUMO_GLOBAL!$X$53="t",TRUNC(AU356*$N356,RESUMO_GLOBAL!$X$54),AU356*$N356))</f>
        <v>0</v>
      </c>
      <c r="CF356" s="987">
        <f>IF(RESUMO_GLOBAL!$X$53="a",ROUND(AV356*$N356,RESUMO_GLOBAL!$X$54),IF(RESUMO_GLOBAL!$X$53="t",TRUNC(AV356*$N356,RESUMO_GLOBAL!$X$54),AV356*$N356))</f>
        <v>0</v>
      </c>
      <c r="CG356" s="987">
        <f>IF(RESUMO_GLOBAL!$X$53="a",ROUND(AW356*$N356,RESUMO_GLOBAL!$X$54),IF(RESUMO_GLOBAL!$X$53="t",TRUNC(AW356*$N356,RESUMO_GLOBAL!$X$54),AW356*$N356))</f>
        <v>0</v>
      </c>
      <c r="CK356" s="59">
        <f t="shared" si="234"/>
        <v>0</v>
      </c>
      <c r="CL356" s="59">
        <f t="shared" si="235"/>
        <v>0</v>
      </c>
      <c r="CM356" s="59">
        <f t="shared" si="236"/>
        <v>0</v>
      </c>
      <c r="CN356" s="59">
        <f t="shared" si="237"/>
        <v>0</v>
      </c>
      <c r="CO356" s="59">
        <f t="shared" si="238"/>
        <v>0</v>
      </c>
      <c r="CP356" s="59">
        <f t="shared" si="239"/>
        <v>0</v>
      </c>
      <c r="CQ356" s="59">
        <f t="shared" si="240"/>
        <v>0</v>
      </c>
      <c r="CR356" s="59">
        <f t="shared" si="241"/>
        <v>0</v>
      </c>
      <c r="CS356" s="59">
        <f t="shared" si="242"/>
        <v>0</v>
      </c>
      <c r="CT356" s="59">
        <f t="shared" si="243"/>
        <v>0</v>
      </c>
      <c r="CU356" s="59">
        <f t="shared" si="244"/>
        <v>0</v>
      </c>
      <c r="CV356" s="59">
        <f t="shared" si="245"/>
        <v>0</v>
      </c>
      <c r="CW356" s="59">
        <f t="shared" si="246"/>
        <v>0</v>
      </c>
      <c r="CX356" s="59">
        <f t="shared" si="247"/>
        <v>0</v>
      </c>
      <c r="CY356" s="59">
        <f t="shared" si="248"/>
        <v>0</v>
      </c>
      <c r="CZ356" s="59">
        <f t="shared" si="249"/>
        <v>0</v>
      </c>
      <c r="DA356" s="59">
        <f t="shared" si="250"/>
        <v>0</v>
      </c>
      <c r="DB356" s="59">
        <f t="shared" si="251"/>
        <v>0</v>
      </c>
      <c r="DE356">
        <f t="shared" si="233"/>
        <v>351</v>
      </c>
      <c r="DF356" t="str">
        <f t="shared" si="252"/>
        <v/>
      </c>
      <c r="DG356" s="59">
        <f>IF($C356&lt;&gt;0,SUM($CK357:CK357),0)</f>
        <v>0</v>
      </c>
      <c r="DH356" s="59">
        <f>IF($C356&lt;&gt;0,SUM($CK357:CL357),0)</f>
        <v>0</v>
      </c>
      <c r="DI356" s="59">
        <f>IF($C356&lt;&gt;0,SUM($CK357:CM357),0)</f>
        <v>0</v>
      </c>
      <c r="DJ356" s="59">
        <f>IF($C356&lt;&gt;0,SUM($CK357:CN357),0)</f>
        <v>0</v>
      </c>
      <c r="DK356" s="59">
        <f>IF($C356&lt;&gt;0,SUM($CK357:CO357),0)</f>
        <v>0</v>
      </c>
      <c r="DL356" s="59">
        <f>IF($C356&lt;&gt;0,SUM($CK357:CP357),0)</f>
        <v>0</v>
      </c>
      <c r="DM356" s="59">
        <f>IF($C356&lt;&gt;0,SUM($CK357:CQ357),0)</f>
        <v>0</v>
      </c>
      <c r="DN356" s="59">
        <f>IF($C356&lt;&gt;0,SUM($CK357:CR357),0)</f>
        <v>0</v>
      </c>
      <c r="DO356" s="59">
        <f>IF($C356&lt;&gt;0,SUM($CK357:CS357),0)</f>
        <v>0</v>
      </c>
      <c r="DP356" s="59">
        <f>IF($C356&lt;&gt;0,SUM($CK357:CT357),0)</f>
        <v>0</v>
      </c>
      <c r="DQ356" s="59">
        <f>IF($C356&lt;&gt;0,SUM($CK357:CU357),0)</f>
        <v>0</v>
      </c>
      <c r="DR356" s="59">
        <f>IF($C356&lt;&gt;0,SUM($CK357:CV357),0)</f>
        <v>0</v>
      </c>
      <c r="DS356" s="59">
        <f>IF($C356&lt;&gt;0,SUM($CK357:CW357),0)</f>
        <v>0</v>
      </c>
      <c r="DT356" s="59">
        <f>IF($C356&lt;&gt;0,SUM($CK357:CX357),0)</f>
        <v>0</v>
      </c>
      <c r="DU356" s="59">
        <f>IF($C356&lt;&gt;0,SUM($CK357:CY357),0)</f>
        <v>0</v>
      </c>
      <c r="DV356" s="59">
        <f>IF($C356&lt;&gt;0,SUM($CK357:CZ357),0)</f>
        <v>0</v>
      </c>
      <c r="DW356" s="59">
        <f>IF($C356&lt;&gt;0,SUM($CK357:DA357),0)</f>
        <v>0</v>
      </c>
      <c r="DX356" s="59">
        <f>IF($C356&lt;&gt;0,SUM($CK357:DB357),0)</f>
        <v>0</v>
      </c>
      <c r="DY356" s="952" t="str">
        <f t="shared" si="256"/>
        <v/>
      </c>
    </row>
    <row r="357" spans="1:129" ht="13.5" hidden="1" thickBot="1">
      <c r="A357" s="3" t="str">
        <f t="shared" si="257"/>
        <v/>
      </c>
      <c r="B357" s="805">
        <f>Dados_GLOBAL_Inicial!E357</f>
        <v>0</v>
      </c>
      <c r="C357" s="956">
        <f>IF(IFERROR(VALUE(Dados_GLOBAL_Inicial!F357),0)=0,0,Dados_GLOBAL_Inicial!F357)</f>
        <v>0</v>
      </c>
      <c r="D357" s="830">
        <f>Dados_GLOBAL_Inicial!G357</f>
        <v>0</v>
      </c>
      <c r="E357" s="830" t="str">
        <f>IF(IFERROR(VLOOKUP(F357,Cod_Gde_Itens!$A$1:$B$80,2,FALSE),0)&gt;549,IFERROR(VLOOKUP(F357,Cod_Gde_Itens!$A$1:$B$80,2,FALSE),0),IF(Dados_GLOBAL_Inicial!H357=0,"",Dados_GLOBAL_Inicial!H357))</f>
        <v/>
      </c>
      <c r="F357" s="823">
        <f>Dados_GLOBAL_Inicial!I357</f>
        <v>0</v>
      </c>
      <c r="G357" s="824">
        <f>Dados_GLOBAL_Inicial!J357</f>
        <v>0</v>
      </c>
      <c r="H357" s="454">
        <f>Dados_GLOBAL_Inicial!K357</f>
        <v>0</v>
      </c>
      <c r="I357" s="970">
        <f>SUM('MEDIÇÃO_OBJETO (1)'!I357)</f>
        <v>0</v>
      </c>
      <c r="J357" s="455">
        <f t="shared" si="258"/>
        <v>0</v>
      </c>
      <c r="K357" s="451">
        <f t="shared" si="259"/>
        <v>0</v>
      </c>
      <c r="L357" s="452">
        <f t="shared" si="260"/>
        <v>0</v>
      </c>
      <c r="M357" s="809">
        <f t="shared" si="261"/>
        <v>0</v>
      </c>
      <c r="N357" s="810">
        <f>IF(IFERROR(VALUE(Dados_GLOBAL_Inicial!L357),0)=0,0,Dados_GLOBAL_Inicial!L357)</f>
        <v>0</v>
      </c>
      <c r="O357" s="812">
        <f>SUM('MEDIÇÃO_OBJETO (1)'!O357)</f>
        <v>0</v>
      </c>
      <c r="P357" s="812">
        <f>SUM('MEDIÇÃO_OBJETO (1)'!P357)</f>
        <v>0</v>
      </c>
      <c r="Q357" s="813">
        <f t="shared" si="262"/>
        <v>0</v>
      </c>
      <c r="R357" s="951"/>
      <c r="S357" s="815">
        <f>SUM('MEDIÇÃO_OBJETO (1)'!S357)</f>
        <v>0</v>
      </c>
      <c r="T357" s="815">
        <f>SUM('MEDIÇÃO_OBJETO (1)'!T357)</f>
        <v>0</v>
      </c>
      <c r="V357" s="19"/>
      <c r="W357" s="978">
        <f t="shared" si="263"/>
        <v>0</v>
      </c>
      <c r="X357" s="816">
        <f t="shared" si="264"/>
        <v>0</v>
      </c>
      <c r="Y357" s="816">
        <f t="shared" si="265"/>
        <v>0</v>
      </c>
      <c r="Z357" s="817">
        <f t="shared" si="266"/>
        <v>0</v>
      </c>
      <c r="AB357" s="453">
        <f t="shared" si="253"/>
        <v>0</v>
      </c>
      <c r="AC357" s="14">
        <f t="shared" si="267"/>
        <v>0</v>
      </c>
      <c r="AD357" s="819"/>
      <c r="AE357" s="631">
        <f t="shared" si="254"/>
        <v>0</v>
      </c>
      <c r="AF357" s="818">
        <f>SUM('MEDIÇÃO_OBJETO (1)'!AG357)</f>
        <v>0</v>
      </c>
      <c r="AG357" s="541">
        <f>SUM('MEDIÇÃO_OBJETO (1)'!AH357)</f>
        <v>0</v>
      </c>
      <c r="AH357" s="541">
        <f>SUM('MEDIÇÃO_OBJETO (1)'!AI357)</f>
        <v>0</v>
      </c>
      <c r="AI357" s="541">
        <f>SUM('MEDIÇÃO_OBJETO (1)'!AJ357)</f>
        <v>0</v>
      </c>
      <c r="AJ357" s="541">
        <f>SUM('MEDIÇÃO_OBJETO (1)'!AK357)</f>
        <v>0</v>
      </c>
      <c r="AK357" s="541">
        <f>SUM('MEDIÇÃO_OBJETO (1)'!AL357)</f>
        <v>0</v>
      </c>
      <c r="AL357" s="541">
        <f>SUM('MEDIÇÃO_OBJETO (1)'!AM357)</f>
        <v>0</v>
      </c>
      <c r="AM357" s="541">
        <f>SUM('MEDIÇÃO_OBJETO (1)'!AN357)</f>
        <v>0</v>
      </c>
      <c r="AN357" s="541">
        <f>SUM('MEDIÇÃO_OBJETO (1)'!AO357)</f>
        <v>0</v>
      </c>
      <c r="AO357" s="541">
        <f>SUM('MEDIÇÃO_OBJETO (1)'!AP357)</f>
        <v>0</v>
      </c>
      <c r="AP357" s="541">
        <f>SUM('MEDIÇÃO_OBJETO (1)'!AQ357)</f>
        <v>0</v>
      </c>
      <c r="AQ357" s="541">
        <f>SUM('MEDIÇÃO_OBJETO (1)'!AR357)</f>
        <v>0</v>
      </c>
      <c r="AR357" s="541">
        <f>SUM('MEDIÇÃO_OBJETO (1)'!AS357)</f>
        <v>0</v>
      </c>
      <c r="AS357" s="541">
        <f>SUM('MEDIÇÃO_OBJETO (1)'!AT357)</f>
        <v>0</v>
      </c>
      <c r="AT357" s="541">
        <f>SUM('MEDIÇÃO_OBJETO (1)'!AU357)</f>
        <v>0</v>
      </c>
      <c r="AU357" s="541">
        <f>SUM('MEDIÇÃO_OBJETO (1)'!AV357)</f>
        <v>0</v>
      </c>
      <c r="AV357" s="541">
        <f>SUM('MEDIÇÃO_OBJETO (1)'!AW357)</f>
        <v>0</v>
      </c>
      <c r="AW357" s="541">
        <f>SUM('MEDIÇÃO_OBJETO (1)'!AX357)</f>
        <v>0</v>
      </c>
      <c r="AX357" s="977"/>
      <c r="BN357" s="992">
        <f t="shared" si="268"/>
        <v>0</v>
      </c>
      <c r="BO357" s="538">
        <f t="shared" si="255"/>
        <v>0</v>
      </c>
      <c r="BP357" s="987">
        <f>IF(RESUMO_GLOBAL!$X$53="a",ROUND(AF357*$N357,RESUMO_GLOBAL!$X$54),IF(RESUMO_GLOBAL!$X$53="t",TRUNC(AF357*$N357,RESUMO_GLOBAL!$X$54),AF357*$N357))</f>
        <v>0</v>
      </c>
      <c r="BQ357" s="987">
        <f>IF(RESUMO_GLOBAL!$X$53="a",ROUND(AG357*$N357,RESUMO_GLOBAL!$X$54),IF(RESUMO_GLOBAL!$X$53="t",TRUNC(AG357*$N357,RESUMO_GLOBAL!$X$54),AG357*$N357))</f>
        <v>0</v>
      </c>
      <c r="BR357" s="987">
        <f>IF(RESUMO_GLOBAL!$X$53="a",ROUND(AH357*$N357,RESUMO_GLOBAL!$X$54),IF(RESUMO_GLOBAL!$X$53="t",TRUNC(AH357*$N357,RESUMO_GLOBAL!$X$54),AH357*$N357))</f>
        <v>0</v>
      </c>
      <c r="BS357" s="987">
        <f>IF(RESUMO_GLOBAL!$X$53="a",ROUND(AI357*$N357,RESUMO_GLOBAL!$X$54),IF(RESUMO_GLOBAL!$X$53="t",TRUNC(AI357*$N357,RESUMO_GLOBAL!$X$54),AI357*$N357))</f>
        <v>0</v>
      </c>
      <c r="BT357" s="987">
        <f>IF(RESUMO_GLOBAL!$X$53="a",ROUND(AJ357*$N357,RESUMO_GLOBAL!$X$54),IF(RESUMO_GLOBAL!$X$53="t",TRUNC(AJ357*$N357,RESUMO_GLOBAL!$X$54),AJ357*$N357))</f>
        <v>0</v>
      </c>
      <c r="BU357" s="987">
        <f>IF(RESUMO_GLOBAL!$X$53="a",ROUND(AK357*$N357,RESUMO_GLOBAL!$X$54),IF(RESUMO_GLOBAL!$X$53="t",TRUNC(AK357*$N357,RESUMO_GLOBAL!$X$54),AK357*$N357))</f>
        <v>0</v>
      </c>
      <c r="BV357" s="987">
        <f>IF(RESUMO_GLOBAL!$X$53="a",ROUND(AL357*$N357,RESUMO_GLOBAL!$X$54),IF(RESUMO_GLOBAL!$X$53="t",TRUNC(AL357*$N357,RESUMO_GLOBAL!$X$54),AL357*$N357))</f>
        <v>0</v>
      </c>
      <c r="BW357" s="987">
        <f>IF(RESUMO_GLOBAL!$X$53="a",ROUND(AM357*$N357,RESUMO_GLOBAL!$X$54),IF(RESUMO_GLOBAL!$X$53="t",TRUNC(AM357*$N357,RESUMO_GLOBAL!$X$54),AM357*$N357))</f>
        <v>0</v>
      </c>
      <c r="BX357" s="987">
        <f>IF(RESUMO_GLOBAL!$X$53="a",ROUND(AN357*$N357,RESUMO_GLOBAL!$X$54),IF(RESUMO_GLOBAL!$X$53="t",TRUNC(AN357*$N357,RESUMO_GLOBAL!$X$54),AN357*$N357))</f>
        <v>0</v>
      </c>
      <c r="BY357" s="987">
        <f>IF(RESUMO_GLOBAL!$X$53="a",ROUND(AO357*$N357,RESUMO_GLOBAL!$X$54),IF(RESUMO_GLOBAL!$X$53="t",TRUNC(AO357*$N357,RESUMO_GLOBAL!$X$54),AO357*$N357))</f>
        <v>0</v>
      </c>
      <c r="BZ357" s="987">
        <f>IF(RESUMO_GLOBAL!$X$53="a",ROUND(AP357*$N357,RESUMO_GLOBAL!$X$54),IF(RESUMO_GLOBAL!$X$53="t",TRUNC(AP357*$N357,RESUMO_GLOBAL!$X$54),AP357*$N357))</f>
        <v>0</v>
      </c>
      <c r="CA357" s="987">
        <f>IF(RESUMO_GLOBAL!$X$53="a",ROUND(AQ357*$N357,RESUMO_GLOBAL!$X$54),IF(RESUMO_GLOBAL!$X$53="t",TRUNC(AQ357*$N357,RESUMO_GLOBAL!$X$54),AQ357*$N357))</f>
        <v>0</v>
      </c>
      <c r="CB357" s="987">
        <f>IF(RESUMO_GLOBAL!$X$53="a",ROUND(AR357*$N357,RESUMO_GLOBAL!$X$54),IF(RESUMO_GLOBAL!$X$53="t",TRUNC(AR357*$N357,RESUMO_GLOBAL!$X$54),AR357*$N357))</f>
        <v>0</v>
      </c>
      <c r="CC357" s="987">
        <f>IF(RESUMO_GLOBAL!$X$53="a",ROUND(AS357*$N357,RESUMO_GLOBAL!$X$54),IF(RESUMO_GLOBAL!$X$53="t",TRUNC(AS357*$N357,RESUMO_GLOBAL!$X$54),AS357*$N357))</f>
        <v>0</v>
      </c>
      <c r="CD357" s="987">
        <f>IF(RESUMO_GLOBAL!$X$53="a",ROUND(AT357*$N357,RESUMO_GLOBAL!$X$54),IF(RESUMO_GLOBAL!$X$53="t",TRUNC(AT357*$N357,RESUMO_GLOBAL!$X$54),AT357*$N357))</f>
        <v>0</v>
      </c>
      <c r="CE357" s="987">
        <f>IF(RESUMO_GLOBAL!$X$53="a",ROUND(AU357*$N357,RESUMO_GLOBAL!$X$54),IF(RESUMO_GLOBAL!$X$53="t",TRUNC(AU357*$N357,RESUMO_GLOBAL!$X$54),AU357*$N357))</f>
        <v>0</v>
      </c>
      <c r="CF357" s="987">
        <f>IF(RESUMO_GLOBAL!$X$53="a",ROUND(AV357*$N357,RESUMO_GLOBAL!$X$54),IF(RESUMO_GLOBAL!$X$53="t",TRUNC(AV357*$N357,RESUMO_GLOBAL!$X$54),AV357*$N357))</f>
        <v>0</v>
      </c>
      <c r="CG357" s="987">
        <f>IF(RESUMO_GLOBAL!$X$53="a",ROUND(AW357*$N357,RESUMO_GLOBAL!$X$54),IF(RESUMO_GLOBAL!$X$53="t",TRUNC(AW357*$N357,RESUMO_GLOBAL!$X$54),AW357*$N357))</f>
        <v>0</v>
      </c>
      <c r="CK357" s="59">
        <f t="shared" si="234"/>
        <v>0</v>
      </c>
      <c r="CL357" s="59">
        <f t="shared" si="235"/>
        <v>0</v>
      </c>
      <c r="CM357" s="59">
        <f t="shared" si="236"/>
        <v>0</v>
      </c>
      <c r="CN357" s="59">
        <f t="shared" si="237"/>
        <v>0</v>
      </c>
      <c r="CO357" s="59">
        <f t="shared" si="238"/>
        <v>0</v>
      </c>
      <c r="CP357" s="59">
        <f t="shared" si="239"/>
        <v>0</v>
      </c>
      <c r="CQ357" s="59">
        <f t="shared" si="240"/>
        <v>0</v>
      </c>
      <c r="CR357" s="59">
        <f t="shared" si="241"/>
        <v>0</v>
      </c>
      <c r="CS357" s="59">
        <f t="shared" si="242"/>
        <v>0</v>
      </c>
      <c r="CT357" s="59">
        <f t="shared" si="243"/>
        <v>0</v>
      </c>
      <c r="CU357" s="59">
        <f t="shared" si="244"/>
        <v>0</v>
      </c>
      <c r="CV357" s="59">
        <f t="shared" si="245"/>
        <v>0</v>
      </c>
      <c r="CW357" s="59">
        <f t="shared" si="246"/>
        <v>0</v>
      </c>
      <c r="CX357" s="59">
        <f t="shared" si="247"/>
        <v>0</v>
      </c>
      <c r="CY357" s="59">
        <f t="shared" si="248"/>
        <v>0</v>
      </c>
      <c r="CZ357" s="59">
        <f t="shared" si="249"/>
        <v>0</v>
      </c>
      <c r="DA357" s="59">
        <f t="shared" si="250"/>
        <v>0</v>
      </c>
      <c r="DB357" s="59">
        <f t="shared" si="251"/>
        <v>0</v>
      </c>
      <c r="DE357">
        <f t="shared" si="233"/>
        <v>352</v>
      </c>
      <c r="DF357" t="str">
        <f t="shared" si="252"/>
        <v/>
      </c>
      <c r="DG357" s="59">
        <f>IF($C357&lt;&gt;0,SUM($CK358:CK358),0)</f>
        <v>0</v>
      </c>
      <c r="DH357" s="59">
        <f>IF($C357&lt;&gt;0,SUM($CK358:CL358),0)</f>
        <v>0</v>
      </c>
      <c r="DI357" s="59">
        <f>IF($C357&lt;&gt;0,SUM($CK358:CM358),0)</f>
        <v>0</v>
      </c>
      <c r="DJ357" s="59">
        <f>IF($C357&lt;&gt;0,SUM($CK358:CN358),0)</f>
        <v>0</v>
      </c>
      <c r="DK357" s="59">
        <f>IF($C357&lt;&gt;0,SUM($CK358:CO358),0)</f>
        <v>0</v>
      </c>
      <c r="DL357" s="59">
        <f>IF($C357&lt;&gt;0,SUM($CK358:CP358),0)</f>
        <v>0</v>
      </c>
      <c r="DM357" s="59">
        <f>IF($C357&lt;&gt;0,SUM($CK358:CQ358),0)</f>
        <v>0</v>
      </c>
      <c r="DN357" s="59">
        <f>IF($C357&lt;&gt;0,SUM($CK358:CR358),0)</f>
        <v>0</v>
      </c>
      <c r="DO357" s="59">
        <f>IF($C357&lt;&gt;0,SUM($CK358:CS358),0)</f>
        <v>0</v>
      </c>
      <c r="DP357" s="59">
        <f>IF($C357&lt;&gt;0,SUM($CK358:CT358),0)</f>
        <v>0</v>
      </c>
      <c r="DQ357" s="59">
        <f>IF($C357&lt;&gt;0,SUM($CK358:CU358),0)</f>
        <v>0</v>
      </c>
      <c r="DR357" s="59">
        <f>IF($C357&lt;&gt;0,SUM($CK358:CV358),0)</f>
        <v>0</v>
      </c>
      <c r="DS357" s="59">
        <f>IF($C357&lt;&gt;0,SUM($CK358:CW358),0)</f>
        <v>0</v>
      </c>
      <c r="DT357" s="59">
        <f>IF($C357&lt;&gt;0,SUM($CK358:CX358),0)</f>
        <v>0</v>
      </c>
      <c r="DU357" s="59">
        <f>IF($C357&lt;&gt;0,SUM($CK358:CY358),0)</f>
        <v>0</v>
      </c>
      <c r="DV357" s="59">
        <f>IF($C357&lt;&gt;0,SUM($CK358:CZ358),0)</f>
        <v>0</v>
      </c>
      <c r="DW357" s="59">
        <f>IF($C357&lt;&gt;0,SUM($CK358:DA358),0)</f>
        <v>0</v>
      </c>
      <c r="DX357" s="59">
        <f>IF($C357&lt;&gt;0,SUM($CK358:DB358),0)</f>
        <v>0</v>
      </c>
      <c r="DY357" s="952" t="str">
        <f t="shared" si="256"/>
        <v/>
      </c>
    </row>
    <row r="358" spans="1:129" ht="13.5" hidden="1" thickBot="1">
      <c r="A358" s="3" t="str">
        <f t="shared" si="257"/>
        <v/>
      </c>
      <c r="B358" s="805">
        <f>Dados_GLOBAL_Inicial!E358</f>
        <v>0</v>
      </c>
      <c r="C358" s="956">
        <f>IF(IFERROR(VALUE(Dados_GLOBAL_Inicial!F358),0)=0,0,Dados_GLOBAL_Inicial!F358)</f>
        <v>0</v>
      </c>
      <c r="D358" s="830">
        <f>Dados_GLOBAL_Inicial!G358</f>
        <v>0</v>
      </c>
      <c r="E358" s="830" t="str">
        <f>IF(IFERROR(VLOOKUP(F358,Cod_Gde_Itens!$A$1:$B$80,2,FALSE),0)&gt;549,IFERROR(VLOOKUP(F358,Cod_Gde_Itens!$A$1:$B$80,2,FALSE),0),IF(Dados_GLOBAL_Inicial!H358=0,"",Dados_GLOBAL_Inicial!H358))</f>
        <v/>
      </c>
      <c r="F358" s="823">
        <f>Dados_GLOBAL_Inicial!I358</f>
        <v>0</v>
      </c>
      <c r="G358" s="824">
        <f>Dados_GLOBAL_Inicial!J358</f>
        <v>0</v>
      </c>
      <c r="H358" s="454">
        <f>Dados_GLOBAL_Inicial!K358</f>
        <v>0</v>
      </c>
      <c r="I358" s="970">
        <f>SUM('MEDIÇÃO_OBJETO (1)'!I358)</f>
        <v>0</v>
      </c>
      <c r="J358" s="455">
        <f t="shared" si="258"/>
        <v>0</v>
      </c>
      <c r="K358" s="451">
        <f t="shared" si="259"/>
        <v>0</v>
      </c>
      <c r="L358" s="452">
        <f t="shared" si="260"/>
        <v>0</v>
      </c>
      <c r="M358" s="809">
        <f t="shared" si="261"/>
        <v>0</v>
      </c>
      <c r="N358" s="810">
        <f>IF(IFERROR(VALUE(Dados_GLOBAL_Inicial!L358),0)=0,0,Dados_GLOBAL_Inicial!L358)</f>
        <v>0</v>
      </c>
      <c r="O358" s="812">
        <f>SUM('MEDIÇÃO_OBJETO (1)'!O358)</f>
        <v>0</v>
      </c>
      <c r="P358" s="812">
        <f>SUM('MEDIÇÃO_OBJETO (1)'!P358)</f>
        <v>0</v>
      </c>
      <c r="Q358" s="813">
        <f t="shared" si="262"/>
        <v>0</v>
      </c>
      <c r="R358" s="951"/>
      <c r="S358" s="815">
        <f>SUM('MEDIÇÃO_OBJETO (1)'!S358)</f>
        <v>0</v>
      </c>
      <c r="T358" s="815">
        <f>SUM('MEDIÇÃO_OBJETO (1)'!T358)</f>
        <v>0</v>
      </c>
      <c r="V358" s="19"/>
      <c r="W358" s="978">
        <f t="shared" si="263"/>
        <v>0</v>
      </c>
      <c r="X358" s="816">
        <f t="shared" si="264"/>
        <v>0</v>
      </c>
      <c r="Y358" s="816">
        <f t="shared" si="265"/>
        <v>0</v>
      </c>
      <c r="Z358" s="817">
        <f t="shared" si="266"/>
        <v>0</v>
      </c>
      <c r="AB358" s="453">
        <f t="shared" si="253"/>
        <v>0</v>
      </c>
      <c r="AC358" s="14">
        <f t="shared" si="267"/>
        <v>0</v>
      </c>
      <c r="AD358" s="819"/>
      <c r="AE358" s="631">
        <f t="shared" si="254"/>
        <v>0</v>
      </c>
      <c r="AF358" s="818">
        <f>SUM('MEDIÇÃO_OBJETO (1)'!AG358)</f>
        <v>0</v>
      </c>
      <c r="AG358" s="541">
        <f>SUM('MEDIÇÃO_OBJETO (1)'!AH358)</f>
        <v>0</v>
      </c>
      <c r="AH358" s="541">
        <f>SUM('MEDIÇÃO_OBJETO (1)'!AI358)</f>
        <v>0</v>
      </c>
      <c r="AI358" s="541">
        <f>SUM('MEDIÇÃO_OBJETO (1)'!AJ358)</f>
        <v>0</v>
      </c>
      <c r="AJ358" s="541">
        <f>SUM('MEDIÇÃO_OBJETO (1)'!AK358)</f>
        <v>0</v>
      </c>
      <c r="AK358" s="541">
        <f>SUM('MEDIÇÃO_OBJETO (1)'!AL358)</f>
        <v>0</v>
      </c>
      <c r="AL358" s="541">
        <f>SUM('MEDIÇÃO_OBJETO (1)'!AM358)</f>
        <v>0</v>
      </c>
      <c r="AM358" s="541">
        <f>SUM('MEDIÇÃO_OBJETO (1)'!AN358)</f>
        <v>0</v>
      </c>
      <c r="AN358" s="541">
        <f>SUM('MEDIÇÃO_OBJETO (1)'!AO358)</f>
        <v>0</v>
      </c>
      <c r="AO358" s="541">
        <f>SUM('MEDIÇÃO_OBJETO (1)'!AP358)</f>
        <v>0</v>
      </c>
      <c r="AP358" s="541">
        <f>SUM('MEDIÇÃO_OBJETO (1)'!AQ358)</f>
        <v>0</v>
      </c>
      <c r="AQ358" s="541">
        <f>SUM('MEDIÇÃO_OBJETO (1)'!AR358)</f>
        <v>0</v>
      </c>
      <c r="AR358" s="541">
        <f>SUM('MEDIÇÃO_OBJETO (1)'!AS358)</f>
        <v>0</v>
      </c>
      <c r="AS358" s="541">
        <f>SUM('MEDIÇÃO_OBJETO (1)'!AT358)</f>
        <v>0</v>
      </c>
      <c r="AT358" s="541">
        <f>SUM('MEDIÇÃO_OBJETO (1)'!AU358)</f>
        <v>0</v>
      </c>
      <c r="AU358" s="541">
        <f>SUM('MEDIÇÃO_OBJETO (1)'!AV358)</f>
        <v>0</v>
      </c>
      <c r="AV358" s="541">
        <f>SUM('MEDIÇÃO_OBJETO (1)'!AW358)</f>
        <v>0</v>
      </c>
      <c r="AW358" s="541">
        <f>SUM('MEDIÇÃO_OBJETO (1)'!AX358)</f>
        <v>0</v>
      </c>
      <c r="AX358" s="977"/>
      <c r="BN358" s="992">
        <f t="shared" si="268"/>
        <v>0</v>
      </c>
      <c r="BO358" s="538">
        <f t="shared" si="255"/>
        <v>0</v>
      </c>
      <c r="BP358" s="987">
        <f>IF(RESUMO_GLOBAL!$X$53="a",ROUND(AF358*$N358,RESUMO_GLOBAL!$X$54),IF(RESUMO_GLOBAL!$X$53="t",TRUNC(AF358*$N358,RESUMO_GLOBAL!$X$54),AF358*$N358))</f>
        <v>0</v>
      </c>
      <c r="BQ358" s="987">
        <f>IF(RESUMO_GLOBAL!$X$53="a",ROUND(AG358*$N358,RESUMO_GLOBAL!$X$54),IF(RESUMO_GLOBAL!$X$53="t",TRUNC(AG358*$N358,RESUMO_GLOBAL!$X$54),AG358*$N358))</f>
        <v>0</v>
      </c>
      <c r="BR358" s="987">
        <f>IF(RESUMO_GLOBAL!$X$53="a",ROUND(AH358*$N358,RESUMO_GLOBAL!$X$54),IF(RESUMO_GLOBAL!$X$53="t",TRUNC(AH358*$N358,RESUMO_GLOBAL!$X$54),AH358*$N358))</f>
        <v>0</v>
      </c>
      <c r="BS358" s="987">
        <f>IF(RESUMO_GLOBAL!$X$53="a",ROUND(AI358*$N358,RESUMO_GLOBAL!$X$54),IF(RESUMO_GLOBAL!$X$53="t",TRUNC(AI358*$N358,RESUMO_GLOBAL!$X$54),AI358*$N358))</f>
        <v>0</v>
      </c>
      <c r="BT358" s="987">
        <f>IF(RESUMO_GLOBAL!$X$53="a",ROUND(AJ358*$N358,RESUMO_GLOBAL!$X$54),IF(RESUMO_GLOBAL!$X$53="t",TRUNC(AJ358*$N358,RESUMO_GLOBAL!$X$54),AJ358*$N358))</f>
        <v>0</v>
      </c>
      <c r="BU358" s="987">
        <f>IF(RESUMO_GLOBAL!$X$53="a",ROUND(AK358*$N358,RESUMO_GLOBAL!$X$54),IF(RESUMO_GLOBAL!$X$53="t",TRUNC(AK358*$N358,RESUMO_GLOBAL!$X$54),AK358*$N358))</f>
        <v>0</v>
      </c>
      <c r="BV358" s="987">
        <f>IF(RESUMO_GLOBAL!$X$53="a",ROUND(AL358*$N358,RESUMO_GLOBAL!$X$54),IF(RESUMO_GLOBAL!$X$53="t",TRUNC(AL358*$N358,RESUMO_GLOBAL!$X$54),AL358*$N358))</f>
        <v>0</v>
      </c>
      <c r="BW358" s="987">
        <f>IF(RESUMO_GLOBAL!$X$53="a",ROUND(AM358*$N358,RESUMO_GLOBAL!$X$54),IF(RESUMO_GLOBAL!$X$53="t",TRUNC(AM358*$N358,RESUMO_GLOBAL!$X$54),AM358*$N358))</f>
        <v>0</v>
      </c>
      <c r="BX358" s="987">
        <f>IF(RESUMO_GLOBAL!$X$53="a",ROUND(AN358*$N358,RESUMO_GLOBAL!$X$54),IF(RESUMO_GLOBAL!$X$53="t",TRUNC(AN358*$N358,RESUMO_GLOBAL!$X$54),AN358*$N358))</f>
        <v>0</v>
      </c>
      <c r="BY358" s="987">
        <f>IF(RESUMO_GLOBAL!$X$53="a",ROUND(AO358*$N358,RESUMO_GLOBAL!$X$54),IF(RESUMO_GLOBAL!$X$53="t",TRUNC(AO358*$N358,RESUMO_GLOBAL!$X$54),AO358*$N358))</f>
        <v>0</v>
      </c>
      <c r="BZ358" s="987">
        <f>IF(RESUMO_GLOBAL!$X$53="a",ROUND(AP358*$N358,RESUMO_GLOBAL!$X$54),IF(RESUMO_GLOBAL!$X$53="t",TRUNC(AP358*$N358,RESUMO_GLOBAL!$X$54),AP358*$N358))</f>
        <v>0</v>
      </c>
      <c r="CA358" s="987">
        <f>IF(RESUMO_GLOBAL!$X$53="a",ROUND(AQ358*$N358,RESUMO_GLOBAL!$X$54),IF(RESUMO_GLOBAL!$X$53="t",TRUNC(AQ358*$N358,RESUMO_GLOBAL!$X$54),AQ358*$N358))</f>
        <v>0</v>
      </c>
      <c r="CB358" s="987">
        <f>IF(RESUMO_GLOBAL!$X$53="a",ROUND(AR358*$N358,RESUMO_GLOBAL!$X$54),IF(RESUMO_GLOBAL!$X$53="t",TRUNC(AR358*$N358,RESUMO_GLOBAL!$X$54),AR358*$N358))</f>
        <v>0</v>
      </c>
      <c r="CC358" s="987">
        <f>IF(RESUMO_GLOBAL!$X$53="a",ROUND(AS358*$N358,RESUMO_GLOBAL!$X$54),IF(RESUMO_GLOBAL!$X$53="t",TRUNC(AS358*$N358,RESUMO_GLOBAL!$X$54),AS358*$N358))</f>
        <v>0</v>
      </c>
      <c r="CD358" s="987">
        <f>IF(RESUMO_GLOBAL!$X$53="a",ROUND(AT358*$N358,RESUMO_GLOBAL!$X$54),IF(RESUMO_GLOBAL!$X$53="t",TRUNC(AT358*$N358,RESUMO_GLOBAL!$X$54),AT358*$N358))</f>
        <v>0</v>
      </c>
      <c r="CE358" s="987">
        <f>IF(RESUMO_GLOBAL!$X$53="a",ROUND(AU358*$N358,RESUMO_GLOBAL!$X$54),IF(RESUMO_GLOBAL!$X$53="t",TRUNC(AU358*$N358,RESUMO_GLOBAL!$X$54),AU358*$N358))</f>
        <v>0</v>
      </c>
      <c r="CF358" s="987">
        <f>IF(RESUMO_GLOBAL!$X$53="a",ROUND(AV358*$N358,RESUMO_GLOBAL!$X$54),IF(RESUMO_GLOBAL!$X$53="t",TRUNC(AV358*$N358,RESUMO_GLOBAL!$X$54),AV358*$N358))</f>
        <v>0</v>
      </c>
      <c r="CG358" s="987">
        <f>IF(RESUMO_GLOBAL!$X$53="a",ROUND(AW358*$N358,RESUMO_GLOBAL!$X$54),IF(RESUMO_GLOBAL!$X$53="t",TRUNC(AW358*$N358,RESUMO_GLOBAL!$X$54),AW358*$N358))</f>
        <v>0</v>
      </c>
      <c r="CK358" s="59">
        <f t="shared" si="234"/>
        <v>0</v>
      </c>
      <c r="CL358" s="59">
        <f t="shared" si="235"/>
        <v>0</v>
      </c>
      <c r="CM358" s="59">
        <f t="shared" si="236"/>
        <v>0</v>
      </c>
      <c r="CN358" s="59">
        <f t="shared" si="237"/>
        <v>0</v>
      </c>
      <c r="CO358" s="59">
        <f t="shared" si="238"/>
        <v>0</v>
      </c>
      <c r="CP358" s="59">
        <f t="shared" si="239"/>
        <v>0</v>
      </c>
      <c r="CQ358" s="59">
        <f t="shared" si="240"/>
        <v>0</v>
      </c>
      <c r="CR358" s="59">
        <f t="shared" si="241"/>
        <v>0</v>
      </c>
      <c r="CS358" s="59">
        <f t="shared" si="242"/>
        <v>0</v>
      </c>
      <c r="CT358" s="59">
        <f t="shared" si="243"/>
        <v>0</v>
      </c>
      <c r="CU358" s="59">
        <f t="shared" si="244"/>
        <v>0</v>
      </c>
      <c r="CV358" s="59">
        <f t="shared" si="245"/>
        <v>0</v>
      </c>
      <c r="CW358" s="59">
        <f t="shared" si="246"/>
        <v>0</v>
      </c>
      <c r="CX358" s="59">
        <f t="shared" si="247"/>
        <v>0</v>
      </c>
      <c r="CY358" s="59">
        <f t="shared" si="248"/>
        <v>0</v>
      </c>
      <c r="CZ358" s="59">
        <f t="shared" si="249"/>
        <v>0</v>
      </c>
      <c r="DA358" s="59">
        <f t="shared" si="250"/>
        <v>0</v>
      </c>
      <c r="DB358" s="59">
        <f t="shared" si="251"/>
        <v>0</v>
      </c>
      <c r="DE358">
        <f t="shared" si="233"/>
        <v>353</v>
      </c>
      <c r="DF358" t="str">
        <f t="shared" si="252"/>
        <v/>
      </c>
      <c r="DG358" s="59">
        <f>IF($C358&lt;&gt;0,SUM($CK359:CK359),0)</f>
        <v>0</v>
      </c>
      <c r="DH358" s="59">
        <f>IF($C358&lt;&gt;0,SUM($CK359:CL359),0)</f>
        <v>0</v>
      </c>
      <c r="DI358" s="59">
        <f>IF($C358&lt;&gt;0,SUM($CK359:CM359),0)</f>
        <v>0</v>
      </c>
      <c r="DJ358" s="59">
        <f>IF($C358&lt;&gt;0,SUM($CK359:CN359),0)</f>
        <v>0</v>
      </c>
      <c r="DK358" s="59">
        <f>IF($C358&lt;&gt;0,SUM($CK359:CO359),0)</f>
        <v>0</v>
      </c>
      <c r="DL358" s="59">
        <f>IF($C358&lt;&gt;0,SUM($CK359:CP359),0)</f>
        <v>0</v>
      </c>
      <c r="DM358" s="59">
        <f>IF($C358&lt;&gt;0,SUM($CK359:CQ359),0)</f>
        <v>0</v>
      </c>
      <c r="DN358" s="59">
        <f>IF($C358&lt;&gt;0,SUM($CK359:CR359),0)</f>
        <v>0</v>
      </c>
      <c r="DO358" s="59">
        <f>IF($C358&lt;&gt;0,SUM($CK359:CS359),0)</f>
        <v>0</v>
      </c>
      <c r="DP358" s="59">
        <f>IF($C358&lt;&gt;0,SUM($CK359:CT359),0)</f>
        <v>0</v>
      </c>
      <c r="DQ358" s="59">
        <f>IF($C358&lt;&gt;0,SUM($CK359:CU359),0)</f>
        <v>0</v>
      </c>
      <c r="DR358" s="59">
        <f>IF($C358&lt;&gt;0,SUM($CK359:CV359),0)</f>
        <v>0</v>
      </c>
      <c r="DS358" s="59">
        <f>IF($C358&lt;&gt;0,SUM($CK359:CW359),0)</f>
        <v>0</v>
      </c>
      <c r="DT358" s="59">
        <f>IF($C358&lt;&gt;0,SUM($CK359:CX359),0)</f>
        <v>0</v>
      </c>
      <c r="DU358" s="59">
        <f>IF($C358&lt;&gt;0,SUM($CK359:CY359),0)</f>
        <v>0</v>
      </c>
      <c r="DV358" s="59">
        <f>IF($C358&lt;&gt;0,SUM($CK359:CZ359),0)</f>
        <v>0</v>
      </c>
      <c r="DW358" s="59">
        <f>IF($C358&lt;&gt;0,SUM($CK359:DA359),0)</f>
        <v>0</v>
      </c>
      <c r="DX358" s="59">
        <f>IF($C358&lt;&gt;0,SUM($CK359:DB359),0)</f>
        <v>0</v>
      </c>
      <c r="DY358" s="952" t="str">
        <f t="shared" si="256"/>
        <v/>
      </c>
    </row>
    <row r="359" spans="1:129" ht="13.5" hidden="1" thickBot="1">
      <c r="A359" s="3" t="str">
        <f t="shared" si="257"/>
        <v/>
      </c>
      <c r="B359" s="805">
        <f>Dados_GLOBAL_Inicial!E359</f>
        <v>0</v>
      </c>
      <c r="C359" s="956">
        <f>IF(IFERROR(VALUE(Dados_GLOBAL_Inicial!F359),0)=0,0,Dados_GLOBAL_Inicial!F359)</f>
        <v>0</v>
      </c>
      <c r="D359" s="830">
        <f>Dados_GLOBAL_Inicial!G359</f>
        <v>0</v>
      </c>
      <c r="E359" s="830" t="str">
        <f>IF(IFERROR(VLOOKUP(F359,Cod_Gde_Itens!$A$1:$B$80,2,FALSE),0)&gt;549,IFERROR(VLOOKUP(F359,Cod_Gde_Itens!$A$1:$B$80,2,FALSE),0),IF(Dados_GLOBAL_Inicial!H359=0,"",Dados_GLOBAL_Inicial!H359))</f>
        <v/>
      </c>
      <c r="F359" s="823">
        <f>Dados_GLOBAL_Inicial!I359</f>
        <v>0</v>
      </c>
      <c r="G359" s="824">
        <f>Dados_GLOBAL_Inicial!J359</f>
        <v>0</v>
      </c>
      <c r="H359" s="454">
        <f>Dados_GLOBAL_Inicial!K359</f>
        <v>0</v>
      </c>
      <c r="I359" s="970">
        <f>SUM('MEDIÇÃO_OBJETO (1)'!I359)</f>
        <v>0</v>
      </c>
      <c r="J359" s="455">
        <f t="shared" si="258"/>
        <v>0</v>
      </c>
      <c r="K359" s="451">
        <f t="shared" si="259"/>
        <v>0</v>
      </c>
      <c r="L359" s="452">
        <f t="shared" si="260"/>
        <v>0</v>
      </c>
      <c r="M359" s="809">
        <f t="shared" si="261"/>
        <v>0</v>
      </c>
      <c r="N359" s="810">
        <f>IF(IFERROR(VALUE(Dados_GLOBAL_Inicial!L359),0)=0,0,Dados_GLOBAL_Inicial!L359)</f>
        <v>0</v>
      </c>
      <c r="O359" s="812">
        <f>SUM('MEDIÇÃO_OBJETO (1)'!O359)</f>
        <v>0</v>
      </c>
      <c r="P359" s="812">
        <f>SUM('MEDIÇÃO_OBJETO (1)'!P359)</f>
        <v>0</v>
      </c>
      <c r="Q359" s="813">
        <f t="shared" si="262"/>
        <v>0</v>
      </c>
      <c r="R359" s="951"/>
      <c r="S359" s="815">
        <f>SUM('MEDIÇÃO_OBJETO (1)'!S359)</f>
        <v>0</v>
      </c>
      <c r="T359" s="815">
        <f>SUM('MEDIÇÃO_OBJETO (1)'!T359)</f>
        <v>0</v>
      </c>
      <c r="V359" s="19"/>
      <c r="W359" s="978">
        <f t="shared" si="263"/>
        <v>0</v>
      </c>
      <c r="X359" s="816">
        <f t="shared" si="264"/>
        <v>0</v>
      </c>
      <c r="Y359" s="816">
        <f t="shared" si="265"/>
        <v>0</v>
      </c>
      <c r="Z359" s="817">
        <f t="shared" si="266"/>
        <v>0</v>
      </c>
      <c r="AB359" s="453">
        <f t="shared" si="253"/>
        <v>0</v>
      </c>
      <c r="AC359" s="14">
        <f t="shared" si="267"/>
        <v>0</v>
      </c>
      <c r="AD359" s="819"/>
      <c r="AE359" s="631">
        <f t="shared" si="254"/>
        <v>0</v>
      </c>
      <c r="AF359" s="818">
        <f>SUM('MEDIÇÃO_OBJETO (1)'!AG359)</f>
        <v>0</v>
      </c>
      <c r="AG359" s="541">
        <f>SUM('MEDIÇÃO_OBJETO (1)'!AH359)</f>
        <v>0</v>
      </c>
      <c r="AH359" s="541">
        <f>SUM('MEDIÇÃO_OBJETO (1)'!AI359)</f>
        <v>0</v>
      </c>
      <c r="AI359" s="541">
        <f>SUM('MEDIÇÃO_OBJETO (1)'!AJ359)</f>
        <v>0</v>
      </c>
      <c r="AJ359" s="541">
        <f>SUM('MEDIÇÃO_OBJETO (1)'!AK359)</f>
        <v>0</v>
      </c>
      <c r="AK359" s="541">
        <f>SUM('MEDIÇÃO_OBJETO (1)'!AL359)</f>
        <v>0</v>
      </c>
      <c r="AL359" s="541">
        <f>SUM('MEDIÇÃO_OBJETO (1)'!AM359)</f>
        <v>0</v>
      </c>
      <c r="AM359" s="541">
        <f>SUM('MEDIÇÃO_OBJETO (1)'!AN359)</f>
        <v>0</v>
      </c>
      <c r="AN359" s="541">
        <f>SUM('MEDIÇÃO_OBJETO (1)'!AO359)</f>
        <v>0</v>
      </c>
      <c r="AO359" s="541">
        <f>SUM('MEDIÇÃO_OBJETO (1)'!AP359)</f>
        <v>0</v>
      </c>
      <c r="AP359" s="541">
        <f>SUM('MEDIÇÃO_OBJETO (1)'!AQ359)</f>
        <v>0</v>
      </c>
      <c r="AQ359" s="541">
        <f>SUM('MEDIÇÃO_OBJETO (1)'!AR359)</f>
        <v>0</v>
      </c>
      <c r="AR359" s="541">
        <f>SUM('MEDIÇÃO_OBJETO (1)'!AS359)</f>
        <v>0</v>
      </c>
      <c r="AS359" s="541">
        <f>SUM('MEDIÇÃO_OBJETO (1)'!AT359)</f>
        <v>0</v>
      </c>
      <c r="AT359" s="541">
        <f>SUM('MEDIÇÃO_OBJETO (1)'!AU359)</f>
        <v>0</v>
      </c>
      <c r="AU359" s="541">
        <f>SUM('MEDIÇÃO_OBJETO (1)'!AV359)</f>
        <v>0</v>
      </c>
      <c r="AV359" s="541">
        <f>SUM('MEDIÇÃO_OBJETO (1)'!AW359)</f>
        <v>0</v>
      </c>
      <c r="AW359" s="541">
        <f>SUM('MEDIÇÃO_OBJETO (1)'!AX359)</f>
        <v>0</v>
      </c>
      <c r="AX359" s="977"/>
      <c r="BN359" s="992">
        <f t="shared" si="268"/>
        <v>0</v>
      </c>
      <c r="BO359" s="538">
        <f t="shared" si="255"/>
        <v>0</v>
      </c>
      <c r="BP359" s="987">
        <f>IF(RESUMO_GLOBAL!$X$53="a",ROUND(AF359*$N359,RESUMO_GLOBAL!$X$54),IF(RESUMO_GLOBAL!$X$53="t",TRUNC(AF359*$N359,RESUMO_GLOBAL!$X$54),AF359*$N359))</f>
        <v>0</v>
      </c>
      <c r="BQ359" s="987">
        <f>IF(RESUMO_GLOBAL!$X$53="a",ROUND(AG359*$N359,RESUMO_GLOBAL!$X$54),IF(RESUMO_GLOBAL!$X$53="t",TRUNC(AG359*$N359,RESUMO_GLOBAL!$X$54),AG359*$N359))</f>
        <v>0</v>
      </c>
      <c r="BR359" s="987">
        <f>IF(RESUMO_GLOBAL!$X$53="a",ROUND(AH359*$N359,RESUMO_GLOBAL!$X$54),IF(RESUMO_GLOBAL!$X$53="t",TRUNC(AH359*$N359,RESUMO_GLOBAL!$X$54),AH359*$N359))</f>
        <v>0</v>
      </c>
      <c r="BS359" s="987">
        <f>IF(RESUMO_GLOBAL!$X$53="a",ROUND(AI359*$N359,RESUMO_GLOBAL!$X$54),IF(RESUMO_GLOBAL!$X$53="t",TRUNC(AI359*$N359,RESUMO_GLOBAL!$X$54),AI359*$N359))</f>
        <v>0</v>
      </c>
      <c r="BT359" s="987">
        <f>IF(RESUMO_GLOBAL!$X$53="a",ROUND(AJ359*$N359,RESUMO_GLOBAL!$X$54),IF(RESUMO_GLOBAL!$X$53="t",TRUNC(AJ359*$N359,RESUMO_GLOBAL!$X$54),AJ359*$N359))</f>
        <v>0</v>
      </c>
      <c r="BU359" s="987">
        <f>IF(RESUMO_GLOBAL!$X$53="a",ROUND(AK359*$N359,RESUMO_GLOBAL!$X$54),IF(RESUMO_GLOBAL!$X$53="t",TRUNC(AK359*$N359,RESUMO_GLOBAL!$X$54),AK359*$N359))</f>
        <v>0</v>
      </c>
      <c r="BV359" s="987">
        <f>IF(RESUMO_GLOBAL!$X$53="a",ROUND(AL359*$N359,RESUMO_GLOBAL!$X$54),IF(RESUMO_GLOBAL!$X$53="t",TRUNC(AL359*$N359,RESUMO_GLOBAL!$X$54),AL359*$N359))</f>
        <v>0</v>
      </c>
      <c r="BW359" s="987">
        <f>IF(RESUMO_GLOBAL!$X$53="a",ROUND(AM359*$N359,RESUMO_GLOBAL!$X$54),IF(RESUMO_GLOBAL!$X$53="t",TRUNC(AM359*$N359,RESUMO_GLOBAL!$X$54),AM359*$N359))</f>
        <v>0</v>
      </c>
      <c r="BX359" s="987">
        <f>IF(RESUMO_GLOBAL!$X$53="a",ROUND(AN359*$N359,RESUMO_GLOBAL!$X$54),IF(RESUMO_GLOBAL!$X$53="t",TRUNC(AN359*$N359,RESUMO_GLOBAL!$X$54),AN359*$N359))</f>
        <v>0</v>
      </c>
      <c r="BY359" s="987">
        <f>IF(RESUMO_GLOBAL!$X$53="a",ROUND(AO359*$N359,RESUMO_GLOBAL!$X$54),IF(RESUMO_GLOBAL!$X$53="t",TRUNC(AO359*$N359,RESUMO_GLOBAL!$X$54),AO359*$N359))</f>
        <v>0</v>
      </c>
      <c r="BZ359" s="987">
        <f>IF(RESUMO_GLOBAL!$X$53="a",ROUND(AP359*$N359,RESUMO_GLOBAL!$X$54),IF(RESUMO_GLOBAL!$X$53="t",TRUNC(AP359*$N359,RESUMO_GLOBAL!$X$54),AP359*$N359))</f>
        <v>0</v>
      </c>
      <c r="CA359" s="987">
        <f>IF(RESUMO_GLOBAL!$X$53="a",ROUND(AQ359*$N359,RESUMO_GLOBAL!$X$54),IF(RESUMO_GLOBAL!$X$53="t",TRUNC(AQ359*$N359,RESUMO_GLOBAL!$X$54),AQ359*$N359))</f>
        <v>0</v>
      </c>
      <c r="CB359" s="987">
        <f>IF(RESUMO_GLOBAL!$X$53="a",ROUND(AR359*$N359,RESUMO_GLOBAL!$X$54),IF(RESUMO_GLOBAL!$X$53="t",TRUNC(AR359*$N359,RESUMO_GLOBAL!$X$54),AR359*$N359))</f>
        <v>0</v>
      </c>
      <c r="CC359" s="987">
        <f>IF(RESUMO_GLOBAL!$X$53="a",ROUND(AS359*$N359,RESUMO_GLOBAL!$X$54),IF(RESUMO_GLOBAL!$X$53="t",TRUNC(AS359*$N359,RESUMO_GLOBAL!$X$54),AS359*$N359))</f>
        <v>0</v>
      </c>
      <c r="CD359" s="987">
        <f>IF(RESUMO_GLOBAL!$X$53="a",ROUND(AT359*$N359,RESUMO_GLOBAL!$X$54),IF(RESUMO_GLOBAL!$X$53="t",TRUNC(AT359*$N359,RESUMO_GLOBAL!$X$54),AT359*$N359))</f>
        <v>0</v>
      </c>
      <c r="CE359" s="987">
        <f>IF(RESUMO_GLOBAL!$X$53="a",ROUND(AU359*$N359,RESUMO_GLOBAL!$X$54),IF(RESUMO_GLOBAL!$X$53="t",TRUNC(AU359*$N359,RESUMO_GLOBAL!$X$54),AU359*$N359))</f>
        <v>0</v>
      </c>
      <c r="CF359" s="987">
        <f>IF(RESUMO_GLOBAL!$X$53="a",ROUND(AV359*$N359,RESUMO_GLOBAL!$X$54),IF(RESUMO_GLOBAL!$X$53="t",TRUNC(AV359*$N359,RESUMO_GLOBAL!$X$54),AV359*$N359))</f>
        <v>0</v>
      </c>
      <c r="CG359" s="987">
        <f>IF(RESUMO_GLOBAL!$X$53="a",ROUND(AW359*$N359,RESUMO_GLOBAL!$X$54),IF(RESUMO_GLOBAL!$X$53="t",TRUNC(AW359*$N359,RESUMO_GLOBAL!$X$54),AW359*$N359))</f>
        <v>0</v>
      </c>
      <c r="CK359" s="59">
        <f t="shared" si="234"/>
        <v>0</v>
      </c>
      <c r="CL359" s="59">
        <f t="shared" si="235"/>
        <v>0</v>
      </c>
      <c r="CM359" s="59">
        <f t="shared" si="236"/>
        <v>0</v>
      </c>
      <c r="CN359" s="59">
        <f t="shared" si="237"/>
        <v>0</v>
      </c>
      <c r="CO359" s="59">
        <f t="shared" si="238"/>
        <v>0</v>
      </c>
      <c r="CP359" s="59">
        <f t="shared" si="239"/>
        <v>0</v>
      </c>
      <c r="CQ359" s="59">
        <f t="shared" si="240"/>
        <v>0</v>
      </c>
      <c r="CR359" s="59">
        <f t="shared" si="241"/>
        <v>0</v>
      </c>
      <c r="CS359" s="59">
        <f t="shared" si="242"/>
        <v>0</v>
      </c>
      <c r="CT359" s="59">
        <f t="shared" si="243"/>
        <v>0</v>
      </c>
      <c r="CU359" s="59">
        <f t="shared" si="244"/>
        <v>0</v>
      </c>
      <c r="CV359" s="59">
        <f t="shared" si="245"/>
        <v>0</v>
      </c>
      <c r="CW359" s="59">
        <f t="shared" si="246"/>
        <v>0</v>
      </c>
      <c r="CX359" s="59">
        <f t="shared" si="247"/>
        <v>0</v>
      </c>
      <c r="CY359" s="59">
        <f t="shared" si="248"/>
        <v>0</v>
      </c>
      <c r="CZ359" s="59">
        <f t="shared" si="249"/>
        <v>0</v>
      </c>
      <c r="DA359" s="59">
        <f t="shared" si="250"/>
        <v>0</v>
      </c>
      <c r="DB359" s="59">
        <f t="shared" si="251"/>
        <v>0</v>
      </c>
      <c r="DE359">
        <f t="shared" si="233"/>
        <v>354</v>
      </c>
      <c r="DF359" t="str">
        <f t="shared" si="252"/>
        <v/>
      </c>
      <c r="DG359" s="59">
        <f>IF($C359&lt;&gt;0,SUM($CK360:CK360),0)</f>
        <v>0</v>
      </c>
      <c r="DH359" s="59">
        <f>IF($C359&lt;&gt;0,SUM($CK360:CL360),0)</f>
        <v>0</v>
      </c>
      <c r="DI359" s="59">
        <f>IF($C359&lt;&gt;0,SUM($CK360:CM360),0)</f>
        <v>0</v>
      </c>
      <c r="DJ359" s="59">
        <f>IF($C359&lt;&gt;0,SUM($CK360:CN360),0)</f>
        <v>0</v>
      </c>
      <c r="DK359" s="59">
        <f>IF($C359&lt;&gt;0,SUM($CK360:CO360),0)</f>
        <v>0</v>
      </c>
      <c r="DL359" s="59">
        <f>IF($C359&lt;&gt;0,SUM($CK360:CP360),0)</f>
        <v>0</v>
      </c>
      <c r="DM359" s="59">
        <f>IF($C359&lt;&gt;0,SUM($CK360:CQ360),0)</f>
        <v>0</v>
      </c>
      <c r="DN359" s="59">
        <f>IF($C359&lt;&gt;0,SUM($CK360:CR360),0)</f>
        <v>0</v>
      </c>
      <c r="DO359" s="59">
        <f>IF($C359&lt;&gt;0,SUM($CK360:CS360),0)</f>
        <v>0</v>
      </c>
      <c r="DP359" s="59">
        <f>IF($C359&lt;&gt;0,SUM($CK360:CT360),0)</f>
        <v>0</v>
      </c>
      <c r="DQ359" s="59">
        <f>IF($C359&lt;&gt;0,SUM($CK360:CU360),0)</f>
        <v>0</v>
      </c>
      <c r="DR359" s="59">
        <f>IF($C359&lt;&gt;0,SUM($CK360:CV360),0)</f>
        <v>0</v>
      </c>
      <c r="DS359" s="59">
        <f>IF($C359&lt;&gt;0,SUM($CK360:CW360),0)</f>
        <v>0</v>
      </c>
      <c r="DT359" s="59">
        <f>IF($C359&lt;&gt;0,SUM($CK360:CX360),0)</f>
        <v>0</v>
      </c>
      <c r="DU359" s="59">
        <f>IF($C359&lt;&gt;0,SUM($CK360:CY360),0)</f>
        <v>0</v>
      </c>
      <c r="DV359" s="59">
        <f>IF($C359&lt;&gt;0,SUM($CK360:CZ360),0)</f>
        <v>0</v>
      </c>
      <c r="DW359" s="59">
        <f>IF($C359&lt;&gt;0,SUM($CK360:DA360),0)</f>
        <v>0</v>
      </c>
      <c r="DX359" s="59">
        <f>IF($C359&lt;&gt;0,SUM($CK360:DB360),0)</f>
        <v>0</v>
      </c>
      <c r="DY359" s="952" t="str">
        <f t="shared" si="256"/>
        <v/>
      </c>
    </row>
    <row r="360" spans="1:129" ht="13.5" hidden="1" thickBot="1">
      <c r="A360" s="3" t="str">
        <f t="shared" si="257"/>
        <v/>
      </c>
      <c r="B360" s="805">
        <f>Dados_GLOBAL_Inicial!E360</f>
        <v>0</v>
      </c>
      <c r="C360" s="956">
        <f>IF(IFERROR(VALUE(Dados_GLOBAL_Inicial!F360),0)=0,0,Dados_GLOBAL_Inicial!F360)</f>
        <v>0</v>
      </c>
      <c r="D360" s="830">
        <f>Dados_GLOBAL_Inicial!G360</f>
        <v>0</v>
      </c>
      <c r="E360" s="830" t="str">
        <f>IF(IFERROR(VLOOKUP(F360,Cod_Gde_Itens!$A$1:$B$80,2,FALSE),0)&gt;549,IFERROR(VLOOKUP(F360,Cod_Gde_Itens!$A$1:$B$80,2,FALSE),0),IF(Dados_GLOBAL_Inicial!H360=0,"",Dados_GLOBAL_Inicial!H360))</f>
        <v/>
      </c>
      <c r="F360" s="823">
        <f>Dados_GLOBAL_Inicial!I360</f>
        <v>0</v>
      </c>
      <c r="G360" s="824">
        <f>Dados_GLOBAL_Inicial!J360</f>
        <v>0</v>
      </c>
      <c r="H360" s="454">
        <f>Dados_GLOBAL_Inicial!K360</f>
        <v>0</v>
      </c>
      <c r="I360" s="970">
        <f>SUM('MEDIÇÃO_OBJETO (1)'!I360)</f>
        <v>0</v>
      </c>
      <c r="J360" s="455">
        <f t="shared" si="258"/>
        <v>0</v>
      </c>
      <c r="K360" s="451">
        <f t="shared" si="259"/>
        <v>0</v>
      </c>
      <c r="L360" s="452">
        <f t="shared" si="260"/>
        <v>0</v>
      </c>
      <c r="M360" s="809">
        <f t="shared" si="261"/>
        <v>0</v>
      </c>
      <c r="N360" s="810">
        <f>IF(IFERROR(VALUE(Dados_GLOBAL_Inicial!L360),0)=0,0,Dados_GLOBAL_Inicial!L360)</f>
        <v>0</v>
      </c>
      <c r="O360" s="812">
        <f>SUM('MEDIÇÃO_OBJETO (1)'!O360)</f>
        <v>0</v>
      </c>
      <c r="P360" s="812">
        <f>SUM('MEDIÇÃO_OBJETO (1)'!P360)</f>
        <v>0</v>
      </c>
      <c r="Q360" s="813">
        <f t="shared" si="262"/>
        <v>0</v>
      </c>
      <c r="R360" s="951"/>
      <c r="S360" s="815">
        <f>SUM('MEDIÇÃO_OBJETO (1)'!S360)</f>
        <v>0</v>
      </c>
      <c r="T360" s="815">
        <f>SUM('MEDIÇÃO_OBJETO (1)'!T360)</f>
        <v>0</v>
      </c>
      <c r="V360" s="19"/>
      <c r="W360" s="978">
        <f t="shared" si="263"/>
        <v>0</v>
      </c>
      <c r="X360" s="816">
        <f t="shared" si="264"/>
        <v>0</v>
      </c>
      <c r="Y360" s="816">
        <f t="shared" si="265"/>
        <v>0</v>
      </c>
      <c r="Z360" s="817">
        <f t="shared" si="266"/>
        <v>0</v>
      </c>
      <c r="AB360" s="453">
        <f t="shared" si="253"/>
        <v>0</v>
      </c>
      <c r="AC360" s="14">
        <f t="shared" si="267"/>
        <v>0</v>
      </c>
      <c r="AD360" s="819"/>
      <c r="AE360" s="631">
        <f t="shared" si="254"/>
        <v>0</v>
      </c>
      <c r="AF360" s="818">
        <f>SUM('MEDIÇÃO_OBJETO (1)'!AG360)</f>
        <v>0</v>
      </c>
      <c r="AG360" s="541">
        <f>SUM('MEDIÇÃO_OBJETO (1)'!AH360)</f>
        <v>0</v>
      </c>
      <c r="AH360" s="541">
        <f>SUM('MEDIÇÃO_OBJETO (1)'!AI360)</f>
        <v>0</v>
      </c>
      <c r="AI360" s="541">
        <f>SUM('MEDIÇÃO_OBJETO (1)'!AJ360)</f>
        <v>0</v>
      </c>
      <c r="AJ360" s="541">
        <f>SUM('MEDIÇÃO_OBJETO (1)'!AK360)</f>
        <v>0</v>
      </c>
      <c r="AK360" s="541">
        <f>SUM('MEDIÇÃO_OBJETO (1)'!AL360)</f>
        <v>0</v>
      </c>
      <c r="AL360" s="541">
        <f>SUM('MEDIÇÃO_OBJETO (1)'!AM360)</f>
        <v>0</v>
      </c>
      <c r="AM360" s="541">
        <f>SUM('MEDIÇÃO_OBJETO (1)'!AN360)</f>
        <v>0</v>
      </c>
      <c r="AN360" s="541">
        <f>SUM('MEDIÇÃO_OBJETO (1)'!AO360)</f>
        <v>0</v>
      </c>
      <c r="AO360" s="541">
        <f>SUM('MEDIÇÃO_OBJETO (1)'!AP360)</f>
        <v>0</v>
      </c>
      <c r="AP360" s="541">
        <f>SUM('MEDIÇÃO_OBJETO (1)'!AQ360)</f>
        <v>0</v>
      </c>
      <c r="AQ360" s="541">
        <f>SUM('MEDIÇÃO_OBJETO (1)'!AR360)</f>
        <v>0</v>
      </c>
      <c r="AR360" s="541">
        <f>SUM('MEDIÇÃO_OBJETO (1)'!AS360)</f>
        <v>0</v>
      </c>
      <c r="AS360" s="541">
        <f>SUM('MEDIÇÃO_OBJETO (1)'!AT360)</f>
        <v>0</v>
      </c>
      <c r="AT360" s="541">
        <f>SUM('MEDIÇÃO_OBJETO (1)'!AU360)</f>
        <v>0</v>
      </c>
      <c r="AU360" s="541">
        <f>SUM('MEDIÇÃO_OBJETO (1)'!AV360)</f>
        <v>0</v>
      </c>
      <c r="AV360" s="541">
        <f>SUM('MEDIÇÃO_OBJETO (1)'!AW360)</f>
        <v>0</v>
      </c>
      <c r="AW360" s="541">
        <f>SUM('MEDIÇÃO_OBJETO (1)'!AX360)</f>
        <v>0</v>
      </c>
      <c r="AX360" s="977"/>
      <c r="BN360" s="992">
        <f t="shared" si="268"/>
        <v>0</v>
      </c>
      <c r="BO360" s="538">
        <f t="shared" si="255"/>
        <v>0</v>
      </c>
      <c r="BP360" s="987">
        <f>IF(RESUMO_GLOBAL!$X$53="a",ROUND(AF360*$N360,RESUMO_GLOBAL!$X$54),IF(RESUMO_GLOBAL!$X$53="t",TRUNC(AF360*$N360,RESUMO_GLOBAL!$X$54),AF360*$N360))</f>
        <v>0</v>
      </c>
      <c r="BQ360" s="987">
        <f>IF(RESUMO_GLOBAL!$X$53="a",ROUND(AG360*$N360,RESUMO_GLOBAL!$X$54),IF(RESUMO_GLOBAL!$X$53="t",TRUNC(AG360*$N360,RESUMO_GLOBAL!$X$54),AG360*$N360))</f>
        <v>0</v>
      </c>
      <c r="BR360" s="987">
        <f>IF(RESUMO_GLOBAL!$X$53="a",ROUND(AH360*$N360,RESUMO_GLOBAL!$X$54),IF(RESUMO_GLOBAL!$X$53="t",TRUNC(AH360*$N360,RESUMO_GLOBAL!$X$54),AH360*$N360))</f>
        <v>0</v>
      </c>
      <c r="BS360" s="987">
        <f>IF(RESUMO_GLOBAL!$X$53="a",ROUND(AI360*$N360,RESUMO_GLOBAL!$X$54),IF(RESUMO_GLOBAL!$X$53="t",TRUNC(AI360*$N360,RESUMO_GLOBAL!$X$54),AI360*$N360))</f>
        <v>0</v>
      </c>
      <c r="BT360" s="987">
        <f>IF(RESUMO_GLOBAL!$X$53="a",ROUND(AJ360*$N360,RESUMO_GLOBAL!$X$54),IF(RESUMO_GLOBAL!$X$53="t",TRUNC(AJ360*$N360,RESUMO_GLOBAL!$X$54),AJ360*$N360))</f>
        <v>0</v>
      </c>
      <c r="BU360" s="987">
        <f>IF(RESUMO_GLOBAL!$X$53="a",ROUND(AK360*$N360,RESUMO_GLOBAL!$X$54),IF(RESUMO_GLOBAL!$X$53="t",TRUNC(AK360*$N360,RESUMO_GLOBAL!$X$54),AK360*$N360))</f>
        <v>0</v>
      </c>
      <c r="BV360" s="987">
        <f>IF(RESUMO_GLOBAL!$X$53="a",ROUND(AL360*$N360,RESUMO_GLOBAL!$X$54),IF(RESUMO_GLOBAL!$X$53="t",TRUNC(AL360*$N360,RESUMO_GLOBAL!$X$54),AL360*$N360))</f>
        <v>0</v>
      </c>
      <c r="BW360" s="987">
        <f>IF(RESUMO_GLOBAL!$X$53="a",ROUND(AM360*$N360,RESUMO_GLOBAL!$X$54),IF(RESUMO_GLOBAL!$X$53="t",TRUNC(AM360*$N360,RESUMO_GLOBAL!$X$54),AM360*$N360))</f>
        <v>0</v>
      </c>
      <c r="BX360" s="987">
        <f>IF(RESUMO_GLOBAL!$X$53="a",ROUND(AN360*$N360,RESUMO_GLOBAL!$X$54),IF(RESUMO_GLOBAL!$X$53="t",TRUNC(AN360*$N360,RESUMO_GLOBAL!$X$54),AN360*$N360))</f>
        <v>0</v>
      </c>
      <c r="BY360" s="987">
        <f>IF(RESUMO_GLOBAL!$X$53="a",ROUND(AO360*$N360,RESUMO_GLOBAL!$X$54),IF(RESUMO_GLOBAL!$X$53="t",TRUNC(AO360*$N360,RESUMO_GLOBAL!$X$54),AO360*$N360))</f>
        <v>0</v>
      </c>
      <c r="BZ360" s="987">
        <f>IF(RESUMO_GLOBAL!$X$53="a",ROUND(AP360*$N360,RESUMO_GLOBAL!$X$54),IF(RESUMO_GLOBAL!$X$53="t",TRUNC(AP360*$N360,RESUMO_GLOBAL!$X$54),AP360*$N360))</f>
        <v>0</v>
      </c>
      <c r="CA360" s="987">
        <f>IF(RESUMO_GLOBAL!$X$53="a",ROUND(AQ360*$N360,RESUMO_GLOBAL!$X$54),IF(RESUMO_GLOBAL!$X$53="t",TRUNC(AQ360*$N360,RESUMO_GLOBAL!$X$54),AQ360*$N360))</f>
        <v>0</v>
      </c>
      <c r="CB360" s="987">
        <f>IF(RESUMO_GLOBAL!$X$53="a",ROUND(AR360*$N360,RESUMO_GLOBAL!$X$54),IF(RESUMO_GLOBAL!$X$53="t",TRUNC(AR360*$N360,RESUMO_GLOBAL!$X$54),AR360*$N360))</f>
        <v>0</v>
      </c>
      <c r="CC360" s="987">
        <f>IF(RESUMO_GLOBAL!$X$53="a",ROUND(AS360*$N360,RESUMO_GLOBAL!$X$54),IF(RESUMO_GLOBAL!$X$53="t",TRUNC(AS360*$N360,RESUMO_GLOBAL!$X$54),AS360*$N360))</f>
        <v>0</v>
      </c>
      <c r="CD360" s="987">
        <f>IF(RESUMO_GLOBAL!$X$53="a",ROUND(AT360*$N360,RESUMO_GLOBAL!$X$54),IF(RESUMO_GLOBAL!$X$53="t",TRUNC(AT360*$N360,RESUMO_GLOBAL!$X$54),AT360*$N360))</f>
        <v>0</v>
      </c>
      <c r="CE360" s="987">
        <f>IF(RESUMO_GLOBAL!$X$53="a",ROUND(AU360*$N360,RESUMO_GLOBAL!$X$54),IF(RESUMO_GLOBAL!$X$53="t",TRUNC(AU360*$N360,RESUMO_GLOBAL!$X$54),AU360*$N360))</f>
        <v>0</v>
      </c>
      <c r="CF360" s="987">
        <f>IF(RESUMO_GLOBAL!$X$53="a",ROUND(AV360*$N360,RESUMO_GLOBAL!$X$54),IF(RESUMO_GLOBAL!$X$53="t",TRUNC(AV360*$N360,RESUMO_GLOBAL!$X$54),AV360*$N360))</f>
        <v>0</v>
      </c>
      <c r="CG360" s="987">
        <f>IF(RESUMO_GLOBAL!$X$53="a",ROUND(AW360*$N360,RESUMO_GLOBAL!$X$54),IF(RESUMO_GLOBAL!$X$53="t",TRUNC(AW360*$N360,RESUMO_GLOBAL!$X$54),AW360*$N360))</f>
        <v>0</v>
      </c>
      <c r="CK360" s="59">
        <f t="shared" si="234"/>
        <v>0</v>
      </c>
      <c r="CL360" s="59">
        <f t="shared" si="235"/>
        <v>0</v>
      </c>
      <c r="CM360" s="59">
        <f t="shared" si="236"/>
        <v>0</v>
      </c>
      <c r="CN360" s="59">
        <f t="shared" si="237"/>
        <v>0</v>
      </c>
      <c r="CO360" s="59">
        <f t="shared" si="238"/>
        <v>0</v>
      </c>
      <c r="CP360" s="59">
        <f t="shared" si="239"/>
        <v>0</v>
      </c>
      <c r="CQ360" s="59">
        <f t="shared" si="240"/>
        <v>0</v>
      </c>
      <c r="CR360" s="59">
        <f t="shared" si="241"/>
        <v>0</v>
      </c>
      <c r="CS360" s="59">
        <f t="shared" si="242"/>
        <v>0</v>
      </c>
      <c r="CT360" s="59">
        <f t="shared" si="243"/>
        <v>0</v>
      </c>
      <c r="CU360" s="59">
        <f t="shared" si="244"/>
        <v>0</v>
      </c>
      <c r="CV360" s="59">
        <f t="shared" si="245"/>
        <v>0</v>
      </c>
      <c r="CW360" s="59">
        <f t="shared" si="246"/>
        <v>0</v>
      </c>
      <c r="CX360" s="59">
        <f t="shared" si="247"/>
        <v>0</v>
      </c>
      <c r="CY360" s="59">
        <f t="shared" si="248"/>
        <v>0</v>
      </c>
      <c r="CZ360" s="59">
        <f t="shared" si="249"/>
        <v>0</v>
      </c>
      <c r="DA360" s="59">
        <f t="shared" si="250"/>
        <v>0</v>
      </c>
      <c r="DB360" s="59">
        <f t="shared" si="251"/>
        <v>0</v>
      </c>
      <c r="DE360">
        <f t="shared" si="233"/>
        <v>355</v>
      </c>
      <c r="DF360" t="str">
        <f t="shared" si="252"/>
        <v/>
      </c>
      <c r="DG360" s="59">
        <f>IF($C360&lt;&gt;0,SUM($CK361:CK361),0)</f>
        <v>0</v>
      </c>
      <c r="DH360" s="59">
        <f>IF($C360&lt;&gt;0,SUM($CK361:CL361),0)</f>
        <v>0</v>
      </c>
      <c r="DI360" s="59">
        <f>IF($C360&lt;&gt;0,SUM($CK361:CM361),0)</f>
        <v>0</v>
      </c>
      <c r="DJ360" s="59">
        <f>IF($C360&lt;&gt;0,SUM($CK361:CN361),0)</f>
        <v>0</v>
      </c>
      <c r="DK360" s="59">
        <f>IF($C360&lt;&gt;0,SUM($CK361:CO361),0)</f>
        <v>0</v>
      </c>
      <c r="DL360" s="59">
        <f>IF($C360&lt;&gt;0,SUM($CK361:CP361),0)</f>
        <v>0</v>
      </c>
      <c r="DM360" s="59">
        <f>IF($C360&lt;&gt;0,SUM($CK361:CQ361),0)</f>
        <v>0</v>
      </c>
      <c r="DN360" s="59">
        <f>IF($C360&lt;&gt;0,SUM($CK361:CR361),0)</f>
        <v>0</v>
      </c>
      <c r="DO360" s="59">
        <f>IF($C360&lt;&gt;0,SUM($CK361:CS361),0)</f>
        <v>0</v>
      </c>
      <c r="DP360" s="59">
        <f>IF($C360&lt;&gt;0,SUM($CK361:CT361),0)</f>
        <v>0</v>
      </c>
      <c r="DQ360" s="59">
        <f>IF($C360&lt;&gt;0,SUM($CK361:CU361),0)</f>
        <v>0</v>
      </c>
      <c r="DR360" s="59">
        <f>IF($C360&lt;&gt;0,SUM($CK361:CV361),0)</f>
        <v>0</v>
      </c>
      <c r="DS360" s="59">
        <f>IF($C360&lt;&gt;0,SUM($CK361:CW361),0)</f>
        <v>0</v>
      </c>
      <c r="DT360" s="59">
        <f>IF($C360&lt;&gt;0,SUM($CK361:CX361),0)</f>
        <v>0</v>
      </c>
      <c r="DU360" s="59">
        <f>IF($C360&lt;&gt;0,SUM($CK361:CY361),0)</f>
        <v>0</v>
      </c>
      <c r="DV360" s="59">
        <f>IF($C360&lt;&gt;0,SUM($CK361:CZ361),0)</f>
        <v>0</v>
      </c>
      <c r="DW360" s="59">
        <f>IF($C360&lt;&gt;0,SUM($CK361:DA361),0)</f>
        <v>0</v>
      </c>
      <c r="DX360" s="59">
        <f>IF($C360&lt;&gt;0,SUM($CK361:DB361),0)</f>
        <v>0</v>
      </c>
      <c r="DY360" s="952" t="str">
        <f t="shared" si="256"/>
        <v/>
      </c>
    </row>
    <row r="361" spans="1:129" ht="13.5" hidden="1" thickBot="1">
      <c r="A361" s="3" t="str">
        <f t="shared" si="257"/>
        <v/>
      </c>
      <c r="B361" s="805">
        <f>Dados_GLOBAL_Inicial!E361</f>
        <v>0</v>
      </c>
      <c r="C361" s="956">
        <f>IF(IFERROR(VALUE(Dados_GLOBAL_Inicial!F361),0)=0,0,Dados_GLOBAL_Inicial!F361)</f>
        <v>0</v>
      </c>
      <c r="D361" s="830">
        <f>Dados_GLOBAL_Inicial!G361</f>
        <v>0</v>
      </c>
      <c r="E361" s="830" t="str">
        <f>IF(IFERROR(VLOOKUP(F361,Cod_Gde_Itens!$A$1:$B$80,2,FALSE),0)&gt;549,IFERROR(VLOOKUP(F361,Cod_Gde_Itens!$A$1:$B$80,2,FALSE),0),IF(Dados_GLOBAL_Inicial!H361=0,"",Dados_GLOBAL_Inicial!H361))</f>
        <v/>
      </c>
      <c r="F361" s="823">
        <f>Dados_GLOBAL_Inicial!I361</f>
        <v>0</v>
      </c>
      <c r="G361" s="824">
        <f>Dados_GLOBAL_Inicial!J361</f>
        <v>0</v>
      </c>
      <c r="H361" s="454">
        <f>Dados_GLOBAL_Inicial!K361</f>
        <v>0</v>
      </c>
      <c r="I361" s="970">
        <f>SUM('MEDIÇÃO_OBJETO (1)'!I361)</f>
        <v>0</v>
      </c>
      <c r="J361" s="455">
        <f t="shared" si="258"/>
        <v>0</v>
      </c>
      <c r="K361" s="451">
        <f t="shared" si="259"/>
        <v>0</v>
      </c>
      <c r="L361" s="452">
        <f t="shared" si="260"/>
        <v>0</v>
      </c>
      <c r="M361" s="809">
        <f t="shared" si="261"/>
        <v>0</v>
      </c>
      <c r="N361" s="810">
        <f>IF(IFERROR(VALUE(Dados_GLOBAL_Inicial!L361),0)=0,0,Dados_GLOBAL_Inicial!L361)</f>
        <v>0</v>
      </c>
      <c r="O361" s="812">
        <f>SUM('MEDIÇÃO_OBJETO (1)'!O361)</f>
        <v>0</v>
      </c>
      <c r="P361" s="812">
        <f>SUM('MEDIÇÃO_OBJETO (1)'!P361)</f>
        <v>0</v>
      </c>
      <c r="Q361" s="813">
        <f t="shared" si="262"/>
        <v>0</v>
      </c>
      <c r="R361" s="951"/>
      <c r="S361" s="815">
        <f>SUM('MEDIÇÃO_OBJETO (1)'!S361)</f>
        <v>0</v>
      </c>
      <c r="T361" s="815">
        <f>SUM('MEDIÇÃO_OBJETO (1)'!T361)</f>
        <v>0</v>
      </c>
      <c r="V361" s="19"/>
      <c r="W361" s="978">
        <f t="shared" si="263"/>
        <v>0</v>
      </c>
      <c r="X361" s="816">
        <f t="shared" si="264"/>
        <v>0</v>
      </c>
      <c r="Y361" s="816">
        <f t="shared" si="265"/>
        <v>0</v>
      </c>
      <c r="Z361" s="817">
        <f t="shared" si="266"/>
        <v>0</v>
      </c>
      <c r="AB361" s="453">
        <f t="shared" si="253"/>
        <v>0</v>
      </c>
      <c r="AC361" s="14">
        <f t="shared" si="267"/>
        <v>0</v>
      </c>
      <c r="AD361" s="819"/>
      <c r="AE361" s="631">
        <f t="shared" si="254"/>
        <v>0</v>
      </c>
      <c r="AF361" s="818">
        <f>SUM('MEDIÇÃO_OBJETO (1)'!AG361)</f>
        <v>0</v>
      </c>
      <c r="AG361" s="541">
        <f>SUM('MEDIÇÃO_OBJETO (1)'!AH361)</f>
        <v>0</v>
      </c>
      <c r="AH361" s="541">
        <f>SUM('MEDIÇÃO_OBJETO (1)'!AI361)</f>
        <v>0</v>
      </c>
      <c r="AI361" s="541">
        <f>SUM('MEDIÇÃO_OBJETO (1)'!AJ361)</f>
        <v>0</v>
      </c>
      <c r="AJ361" s="541">
        <f>SUM('MEDIÇÃO_OBJETO (1)'!AK361)</f>
        <v>0</v>
      </c>
      <c r="AK361" s="541">
        <f>SUM('MEDIÇÃO_OBJETO (1)'!AL361)</f>
        <v>0</v>
      </c>
      <c r="AL361" s="541">
        <f>SUM('MEDIÇÃO_OBJETO (1)'!AM361)</f>
        <v>0</v>
      </c>
      <c r="AM361" s="541">
        <f>SUM('MEDIÇÃO_OBJETO (1)'!AN361)</f>
        <v>0</v>
      </c>
      <c r="AN361" s="541">
        <f>SUM('MEDIÇÃO_OBJETO (1)'!AO361)</f>
        <v>0</v>
      </c>
      <c r="AO361" s="541">
        <f>SUM('MEDIÇÃO_OBJETO (1)'!AP361)</f>
        <v>0</v>
      </c>
      <c r="AP361" s="541">
        <f>SUM('MEDIÇÃO_OBJETO (1)'!AQ361)</f>
        <v>0</v>
      </c>
      <c r="AQ361" s="541">
        <f>SUM('MEDIÇÃO_OBJETO (1)'!AR361)</f>
        <v>0</v>
      </c>
      <c r="AR361" s="541">
        <f>SUM('MEDIÇÃO_OBJETO (1)'!AS361)</f>
        <v>0</v>
      </c>
      <c r="AS361" s="541">
        <f>SUM('MEDIÇÃO_OBJETO (1)'!AT361)</f>
        <v>0</v>
      </c>
      <c r="AT361" s="541">
        <f>SUM('MEDIÇÃO_OBJETO (1)'!AU361)</f>
        <v>0</v>
      </c>
      <c r="AU361" s="541">
        <f>SUM('MEDIÇÃO_OBJETO (1)'!AV361)</f>
        <v>0</v>
      </c>
      <c r="AV361" s="541">
        <f>SUM('MEDIÇÃO_OBJETO (1)'!AW361)</f>
        <v>0</v>
      </c>
      <c r="AW361" s="541">
        <f>SUM('MEDIÇÃO_OBJETO (1)'!AX361)</f>
        <v>0</v>
      </c>
      <c r="AX361" s="977"/>
      <c r="BN361" s="992">
        <f t="shared" si="268"/>
        <v>0</v>
      </c>
      <c r="BO361" s="538">
        <f t="shared" si="255"/>
        <v>0</v>
      </c>
      <c r="BP361" s="987">
        <f>IF(RESUMO_GLOBAL!$X$53="a",ROUND(AF361*$N361,RESUMO_GLOBAL!$X$54),IF(RESUMO_GLOBAL!$X$53="t",TRUNC(AF361*$N361,RESUMO_GLOBAL!$X$54),AF361*$N361))</f>
        <v>0</v>
      </c>
      <c r="BQ361" s="987">
        <f>IF(RESUMO_GLOBAL!$X$53="a",ROUND(AG361*$N361,RESUMO_GLOBAL!$X$54),IF(RESUMO_GLOBAL!$X$53="t",TRUNC(AG361*$N361,RESUMO_GLOBAL!$X$54),AG361*$N361))</f>
        <v>0</v>
      </c>
      <c r="BR361" s="987">
        <f>IF(RESUMO_GLOBAL!$X$53="a",ROUND(AH361*$N361,RESUMO_GLOBAL!$X$54),IF(RESUMO_GLOBAL!$X$53="t",TRUNC(AH361*$N361,RESUMO_GLOBAL!$X$54),AH361*$N361))</f>
        <v>0</v>
      </c>
      <c r="BS361" s="987">
        <f>IF(RESUMO_GLOBAL!$X$53="a",ROUND(AI361*$N361,RESUMO_GLOBAL!$X$54),IF(RESUMO_GLOBAL!$X$53="t",TRUNC(AI361*$N361,RESUMO_GLOBAL!$X$54),AI361*$N361))</f>
        <v>0</v>
      </c>
      <c r="BT361" s="987">
        <f>IF(RESUMO_GLOBAL!$X$53="a",ROUND(AJ361*$N361,RESUMO_GLOBAL!$X$54),IF(RESUMO_GLOBAL!$X$53="t",TRUNC(AJ361*$N361,RESUMO_GLOBAL!$X$54),AJ361*$N361))</f>
        <v>0</v>
      </c>
      <c r="BU361" s="987">
        <f>IF(RESUMO_GLOBAL!$X$53="a",ROUND(AK361*$N361,RESUMO_GLOBAL!$X$54),IF(RESUMO_GLOBAL!$X$53="t",TRUNC(AK361*$N361,RESUMO_GLOBAL!$X$54),AK361*$N361))</f>
        <v>0</v>
      </c>
      <c r="BV361" s="987">
        <f>IF(RESUMO_GLOBAL!$X$53="a",ROUND(AL361*$N361,RESUMO_GLOBAL!$X$54),IF(RESUMO_GLOBAL!$X$53="t",TRUNC(AL361*$N361,RESUMO_GLOBAL!$X$54),AL361*$N361))</f>
        <v>0</v>
      </c>
      <c r="BW361" s="987">
        <f>IF(RESUMO_GLOBAL!$X$53="a",ROUND(AM361*$N361,RESUMO_GLOBAL!$X$54),IF(RESUMO_GLOBAL!$X$53="t",TRUNC(AM361*$N361,RESUMO_GLOBAL!$X$54),AM361*$N361))</f>
        <v>0</v>
      </c>
      <c r="BX361" s="987">
        <f>IF(RESUMO_GLOBAL!$X$53="a",ROUND(AN361*$N361,RESUMO_GLOBAL!$X$54),IF(RESUMO_GLOBAL!$X$53="t",TRUNC(AN361*$N361,RESUMO_GLOBAL!$X$54),AN361*$N361))</f>
        <v>0</v>
      </c>
      <c r="BY361" s="987">
        <f>IF(RESUMO_GLOBAL!$X$53="a",ROUND(AO361*$N361,RESUMO_GLOBAL!$X$54),IF(RESUMO_GLOBAL!$X$53="t",TRUNC(AO361*$N361,RESUMO_GLOBAL!$X$54),AO361*$N361))</f>
        <v>0</v>
      </c>
      <c r="BZ361" s="987">
        <f>IF(RESUMO_GLOBAL!$X$53="a",ROUND(AP361*$N361,RESUMO_GLOBAL!$X$54),IF(RESUMO_GLOBAL!$X$53="t",TRUNC(AP361*$N361,RESUMO_GLOBAL!$X$54),AP361*$N361))</f>
        <v>0</v>
      </c>
      <c r="CA361" s="987">
        <f>IF(RESUMO_GLOBAL!$X$53="a",ROUND(AQ361*$N361,RESUMO_GLOBAL!$X$54),IF(RESUMO_GLOBAL!$X$53="t",TRUNC(AQ361*$N361,RESUMO_GLOBAL!$X$54),AQ361*$N361))</f>
        <v>0</v>
      </c>
      <c r="CB361" s="987">
        <f>IF(RESUMO_GLOBAL!$X$53="a",ROUND(AR361*$N361,RESUMO_GLOBAL!$X$54),IF(RESUMO_GLOBAL!$X$53="t",TRUNC(AR361*$N361,RESUMO_GLOBAL!$X$54),AR361*$N361))</f>
        <v>0</v>
      </c>
      <c r="CC361" s="987">
        <f>IF(RESUMO_GLOBAL!$X$53="a",ROUND(AS361*$N361,RESUMO_GLOBAL!$X$54),IF(RESUMO_GLOBAL!$X$53="t",TRUNC(AS361*$N361,RESUMO_GLOBAL!$X$54),AS361*$N361))</f>
        <v>0</v>
      </c>
      <c r="CD361" s="987">
        <f>IF(RESUMO_GLOBAL!$X$53="a",ROUND(AT361*$N361,RESUMO_GLOBAL!$X$54),IF(RESUMO_GLOBAL!$X$53="t",TRUNC(AT361*$N361,RESUMO_GLOBAL!$X$54),AT361*$N361))</f>
        <v>0</v>
      </c>
      <c r="CE361" s="987">
        <f>IF(RESUMO_GLOBAL!$X$53="a",ROUND(AU361*$N361,RESUMO_GLOBAL!$X$54),IF(RESUMO_GLOBAL!$X$53="t",TRUNC(AU361*$N361,RESUMO_GLOBAL!$X$54),AU361*$N361))</f>
        <v>0</v>
      </c>
      <c r="CF361" s="987">
        <f>IF(RESUMO_GLOBAL!$X$53="a",ROUND(AV361*$N361,RESUMO_GLOBAL!$X$54),IF(RESUMO_GLOBAL!$X$53="t",TRUNC(AV361*$N361,RESUMO_GLOBAL!$X$54),AV361*$N361))</f>
        <v>0</v>
      </c>
      <c r="CG361" s="987">
        <f>IF(RESUMO_GLOBAL!$X$53="a",ROUND(AW361*$N361,RESUMO_GLOBAL!$X$54),IF(RESUMO_GLOBAL!$X$53="t",TRUNC(AW361*$N361,RESUMO_GLOBAL!$X$54),AW361*$N361))</f>
        <v>0</v>
      </c>
      <c r="CK361" s="59">
        <f t="shared" si="234"/>
        <v>0</v>
      </c>
      <c r="CL361" s="59">
        <f t="shared" si="235"/>
        <v>0</v>
      </c>
      <c r="CM361" s="59">
        <f t="shared" si="236"/>
        <v>0</v>
      </c>
      <c r="CN361" s="59">
        <f t="shared" si="237"/>
        <v>0</v>
      </c>
      <c r="CO361" s="59">
        <f t="shared" si="238"/>
        <v>0</v>
      </c>
      <c r="CP361" s="59">
        <f t="shared" si="239"/>
        <v>0</v>
      </c>
      <c r="CQ361" s="59">
        <f t="shared" si="240"/>
        <v>0</v>
      </c>
      <c r="CR361" s="59">
        <f t="shared" si="241"/>
        <v>0</v>
      </c>
      <c r="CS361" s="59">
        <f t="shared" si="242"/>
        <v>0</v>
      </c>
      <c r="CT361" s="59">
        <f t="shared" si="243"/>
        <v>0</v>
      </c>
      <c r="CU361" s="59">
        <f t="shared" si="244"/>
        <v>0</v>
      </c>
      <c r="CV361" s="59">
        <f t="shared" si="245"/>
        <v>0</v>
      </c>
      <c r="CW361" s="59">
        <f t="shared" si="246"/>
        <v>0</v>
      </c>
      <c r="CX361" s="59">
        <f t="shared" si="247"/>
        <v>0</v>
      </c>
      <c r="CY361" s="59">
        <f t="shared" si="248"/>
        <v>0</v>
      </c>
      <c r="CZ361" s="59">
        <f t="shared" si="249"/>
        <v>0</v>
      </c>
      <c r="DA361" s="59">
        <f t="shared" si="250"/>
        <v>0</v>
      </c>
      <c r="DB361" s="59">
        <f t="shared" si="251"/>
        <v>0</v>
      </c>
      <c r="DE361">
        <f t="shared" si="233"/>
        <v>356</v>
      </c>
      <c r="DF361" t="str">
        <f t="shared" si="252"/>
        <v/>
      </c>
      <c r="DG361" s="59">
        <f>IF($C361&lt;&gt;0,SUM($CK362:CK362),0)</f>
        <v>0</v>
      </c>
      <c r="DH361" s="59">
        <f>IF($C361&lt;&gt;0,SUM($CK362:CL362),0)</f>
        <v>0</v>
      </c>
      <c r="DI361" s="59">
        <f>IF($C361&lt;&gt;0,SUM($CK362:CM362),0)</f>
        <v>0</v>
      </c>
      <c r="DJ361" s="59">
        <f>IF($C361&lt;&gt;0,SUM($CK362:CN362),0)</f>
        <v>0</v>
      </c>
      <c r="DK361" s="59">
        <f>IF($C361&lt;&gt;0,SUM($CK362:CO362),0)</f>
        <v>0</v>
      </c>
      <c r="DL361" s="59">
        <f>IF($C361&lt;&gt;0,SUM($CK362:CP362),0)</f>
        <v>0</v>
      </c>
      <c r="DM361" s="59">
        <f>IF($C361&lt;&gt;0,SUM($CK362:CQ362),0)</f>
        <v>0</v>
      </c>
      <c r="DN361" s="59">
        <f>IF($C361&lt;&gt;0,SUM($CK362:CR362),0)</f>
        <v>0</v>
      </c>
      <c r="DO361" s="59">
        <f>IF($C361&lt;&gt;0,SUM($CK362:CS362),0)</f>
        <v>0</v>
      </c>
      <c r="DP361" s="59">
        <f>IF($C361&lt;&gt;0,SUM($CK362:CT362),0)</f>
        <v>0</v>
      </c>
      <c r="DQ361" s="59">
        <f>IF($C361&lt;&gt;0,SUM($CK362:CU362),0)</f>
        <v>0</v>
      </c>
      <c r="DR361" s="59">
        <f>IF($C361&lt;&gt;0,SUM($CK362:CV362),0)</f>
        <v>0</v>
      </c>
      <c r="DS361" s="59">
        <f>IF($C361&lt;&gt;0,SUM($CK362:CW362),0)</f>
        <v>0</v>
      </c>
      <c r="DT361" s="59">
        <f>IF($C361&lt;&gt;0,SUM($CK362:CX362),0)</f>
        <v>0</v>
      </c>
      <c r="DU361" s="59">
        <f>IF($C361&lt;&gt;0,SUM($CK362:CY362),0)</f>
        <v>0</v>
      </c>
      <c r="DV361" s="59">
        <f>IF($C361&lt;&gt;0,SUM($CK362:CZ362),0)</f>
        <v>0</v>
      </c>
      <c r="DW361" s="59">
        <f>IF($C361&lt;&gt;0,SUM($CK362:DA362),0)</f>
        <v>0</v>
      </c>
      <c r="DX361" s="59">
        <f>IF($C361&lt;&gt;0,SUM($CK362:DB362),0)</f>
        <v>0</v>
      </c>
      <c r="DY361" s="952" t="str">
        <f t="shared" si="256"/>
        <v/>
      </c>
    </row>
    <row r="362" spans="1:129" ht="13.5" hidden="1" thickBot="1">
      <c r="A362" s="3" t="str">
        <f t="shared" si="257"/>
        <v/>
      </c>
      <c r="B362" s="805">
        <f>Dados_GLOBAL_Inicial!E362</f>
        <v>0</v>
      </c>
      <c r="C362" s="956">
        <f>IF(IFERROR(VALUE(Dados_GLOBAL_Inicial!F362),0)=0,0,Dados_GLOBAL_Inicial!F362)</f>
        <v>0</v>
      </c>
      <c r="D362" s="830">
        <f>Dados_GLOBAL_Inicial!G362</f>
        <v>0</v>
      </c>
      <c r="E362" s="830" t="str">
        <f>IF(IFERROR(VLOOKUP(F362,Cod_Gde_Itens!$A$1:$B$80,2,FALSE),0)&gt;549,IFERROR(VLOOKUP(F362,Cod_Gde_Itens!$A$1:$B$80,2,FALSE),0),IF(Dados_GLOBAL_Inicial!H362=0,"",Dados_GLOBAL_Inicial!H362))</f>
        <v/>
      </c>
      <c r="F362" s="823">
        <f>Dados_GLOBAL_Inicial!I362</f>
        <v>0</v>
      </c>
      <c r="G362" s="824">
        <f>Dados_GLOBAL_Inicial!J362</f>
        <v>0</v>
      </c>
      <c r="H362" s="454">
        <f>Dados_GLOBAL_Inicial!K362</f>
        <v>0</v>
      </c>
      <c r="I362" s="970">
        <f>SUM('MEDIÇÃO_OBJETO (1)'!I362)</f>
        <v>0</v>
      </c>
      <c r="J362" s="455">
        <f t="shared" si="258"/>
        <v>0</v>
      </c>
      <c r="K362" s="451">
        <f t="shared" si="259"/>
        <v>0</v>
      </c>
      <c r="L362" s="452">
        <f t="shared" si="260"/>
        <v>0</v>
      </c>
      <c r="M362" s="809">
        <f t="shared" si="261"/>
        <v>0</v>
      </c>
      <c r="N362" s="810">
        <f>IF(IFERROR(VALUE(Dados_GLOBAL_Inicial!L362),0)=0,0,Dados_GLOBAL_Inicial!L362)</f>
        <v>0</v>
      </c>
      <c r="O362" s="812">
        <f>SUM('MEDIÇÃO_OBJETO (1)'!O362)</f>
        <v>0</v>
      </c>
      <c r="P362" s="812">
        <f>SUM('MEDIÇÃO_OBJETO (1)'!P362)</f>
        <v>0</v>
      </c>
      <c r="Q362" s="813">
        <f t="shared" si="262"/>
        <v>0</v>
      </c>
      <c r="R362" s="951"/>
      <c r="S362" s="815">
        <f>SUM('MEDIÇÃO_OBJETO (1)'!S362)</f>
        <v>0</v>
      </c>
      <c r="T362" s="815">
        <f>SUM('MEDIÇÃO_OBJETO (1)'!T362)</f>
        <v>0</v>
      </c>
      <c r="V362" s="19"/>
      <c r="W362" s="978">
        <f t="shared" si="263"/>
        <v>0</v>
      </c>
      <c r="X362" s="816">
        <f t="shared" si="264"/>
        <v>0</v>
      </c>
      <c r="Y362" s="816">
        <f t="shared" si="265"/>
        <v>0</v>
      </c>
      <c r="Z362" s="817">
        <f t="shared" si="266"/>
        <v>0</v>
      </c>
      <c r="AB362" s="453">
        <f t="shared" si="253"/>
        <v>0</v>
      </c>
      <c r="AC362" s="14">
        <f t="shared" si="267"/>
        <v>0</v>
      </c>
      <c r="AD362" s="819"/>
      <c r="AE362" s="631">
        <f t="shared" si="254"/>
        <v>0</v>
      </c>
      <c r="AF362" s="818">
        <f>SUM('MEDIÇÃO_OBJETO (1)'!AG362)</f>
        <v>0</v>
      </c>
      <c r="AG362" s="541">
        <f>SUM('MEDIÇÃO_OBJETO (1)'!AH362)</f>
        <v>0</v>
      </c>
      <c r="AH362" s="541">
        <f>SUM('MEDIÇÃO_OBJETO (1)'!AI362)</f>
        <v>0</v>
      </c>
      <c r="AI362" s="541">
        <f>SUM('MEDIÇÃO_OBJETO (1)'!AJ362)</f>
        <v>0</v>
      </c>
      <c r="AJ362" s="541">
        <f>SUM('MEDIÇÃO_OBJETO (1)'!AK362)</f>
        <v>0</v>
      </c>
      <c r="AK362" s="541">
        <f>SUM('MEDIÇÃO_OBJETO (1)'!AL362)</f>
        <v>0</v>
      </c>
      <c r="AL362" s="541">
        <f>SUM('MEDIÇÃO_OBJETO (1)'!AM362)</f>
        <v>0</v>
      </c>
      <c r="AM362" s="541">
        <f>SUM('MEDIÇÃO_OBJETO (1)'!AN362)</f>
        <v>0</v>
      </c>
      <c r="AN362" s="541">
        <f>SUM('MEDIÇÃO_OBJETO (1)'!AO362)</f>
        <v>0</v>
      </c>
      <c r="AO362" s="541">
        <f>SUM('MEDIÇÃO_OBJETO (1)'!AP362)</f>
        <v>0</v>
      </c>
      <c r="AP362" s="541">
        <f>SUM('MEDIÇÃO_OBJETO (1)'!AQ362)</f>
        <v>0</v>
      </c>
      <c r="AQ362" s="541">
        <f>SUM('MEDIÇÃO_OBJETO (1)'!AR362)</f>
        <v>0</v>
      </c>
      <c r="AR362" s="541">
        <f>SUM('MEDIÇÃO_OBJETO (1)'!AS362)</f>
        <v>0</v>
      </c>
      <c r="AS362" s="541">
        <f>SUM('MEDIÇÃO_OBJETO (1)'!AT362)</f>
        <v>0</v>
      </c>
      <c r="AT362" s="541">
        <f>SUM('MEDIÇÃO_OBJETO (1)'!AU362)</f>
        <v>0</v>
      </c>
      <c r="AU362" s="541">
        <f>SUM('MEDIÇÃO_OBJETO (1)'!AV362)</f>
        <v>0</v>
      </c>
      <c r="AV362" s="541">
        <f>SUM('MEDIÇÃO_OBJETO (1)'!AW362)</f>
        <v>0</v>
      </c>
      <c r="AW362" s="541">
        <f>SUM('MEDIÇÃO_OBJETO (1)'!AX362)</f>
        <v>0</v>
      </c>
      <c r="AX362" s="977"/>
      <c r="BN362" s="992">
        <f t="shared" si="268"/>
        <v>0</v>
      </c>
      <c r="BO362" s="538">
        <f t="shared" si="255"/>
        <v>0</v>
      </c>
      <c r="BP362" s="987">
        <f>IF(RESUMO_GLOBAL!$X$53="a",ROUND(AF362*$N362,RESUMO_GLOBAL!$X$54),IF(RESUMO_GLOBAL!$X$53="t",TRUNC(AF362*$N362,RESUMO_GLOBAL!$X$54),AF362*$N362))</f>
        <v>0</v>
      </c>
      <c r="BQ362" s="987">
        <f>IF(RESUMO_GLOBAL!$X$53="a",ROUND(AG362*$N362,RESUMO_GLOBAL!$X$54),IF(RESUMO_GLOBAL!$X$53="t",TRUNC(AG362*$N362,RESUMO_GLOBAL!$X$54),AG362*$N362))</f>
        <v>0</v>
      </c>
      <c r="BR362" s="987">
        <f>IF(RESUMO_GLOBAL!$X$53="a",ROUND(AH362*$N362,RESUMO_GLOBAL!$X$54),IF(RESUMO_GLOBAL!$X$53="t",TRUNC(AH362*$N362,RESUMO_GLOBAL!$X$54),AH362*$N362))</f>
        <v>0</v>
      </c>
      <c r="BS362" s="987">
        <f>IF(RESUMO_GLOBAL!$X$53="a",ROUND(AI362*$N362,RESUMO_GLOBAL!$X$54),IF(RESUMO_GLOBAL!$X$53="t",TRUNC(AI362*$N362,RESUMO_GLOBAL!$X$54),AI362*$N362))</f>
        <v>0</v>
      </c>
      <c r="BT362" s="987">
        <f>IF(RESUMO_GLOBAL!$X$53="a",ROUND(AJ362*$N362,RESUMO_GLOBAL!$X$54),IF(RESUMO_GLOBAL!$X$53="t",TRUNC(AJ362*$N362,RESUMO_GLOBAL!$X$54),AJ362*$N362))</f>
        <v>0</v>
      </c>
      <c r="BU362" s="987">
        <f>IF(RESUMO_GLOBAL!$X$53="a",ROUND(AK362*$N362,RESUMO_GLOBAL!$X$54),IF(RESUMO_GLOBAL!$X$53="t",TRUNC(AK362*$N362,RESUMO_GLOBAL!$X$54),AK362*$N362))</f>
        <v>0</v>
      </c>
      <c r="BV362" s="987">
        <f>IF(RESUMO_GLOBAL!$X$53="a",ROUND(AL362*$N362,RESUMO_GLOBAL!$X$54),IF(RESUMO_GLOBAL!$X$53="t",TRUNC(AL362*$N362,RESUMO_GLOBAL!$X$54),AL362*$N362))</f>
        <v>0</v>
      </c>
      <c r="BW362" s="987">
        <f>IF(RESUMO_GLOBAL!$X$53="a",ROUND(AM362*$N362,RESUMO_GLOBAL!$X$54),IF(RESUMO_GLOBAL!$X$53="t",TRUNC(AM362*$N362,RESUMO_GLOBAL!$X$54),AM362*$N362))</f>
        <v>0</v>
      </c>
      <c r="BX362" s="987">
        <f>IF(RESUMO_GLOBAL!$X$53="a",ROUND(AN362*$N362,RESUMO_GLOBAL!$X$54),IF(RESUMO_GLOBAL!$X$53="t",TRUNC(AN362*$N362,RESUMO_GLOBAL!$X$54),AN362*$N362))</f>
        <v>0</v>
      </c>
      <c r="BY362" s="987">
        <f>IF(RESUMO_GLOBAL!$X$53="a",ROUND(AO362*$N362,RESUMO_GLOBAL!$X$54),IF(RESUMO_GLOBAL!$X$53="t",TRUNC(AO362*$N362,RESUMO_GLOBAL!$X$54),AO362*$N362))</f>
        <v>0</v>
      </c>
      <c r="BZ362" s="987">
        <f>IF(RESUMO_GLOBAL!$X$53="a",ROUND(AP362*$N362,RESUMO_GLOBAL!$X$54),IF(RESUMO_GLOBAL!$X$53="t",TRUNC(AP362*$N362,RESUMO_GLOBAL!$X$54),AP362*$N362))</f>
        <v>0</v>
      </c>
      <c r="CA362" s="987">
        <f>IF(RESUMO_GLOBAL!$X$53="a",ROUND(AQ362*$N362,RESUMO_GLOBAL!$X$54),IF(RESUMO_GLOBAL!$X$53="t",TRUNC(AQ362*$N362,RESUMO_GLOBAL!$X$54),AQ362*$N362))</f>
        <v>0</v>
      </c>
      <c r="CB362" s="987">
        <f>IF(RESUMO_GLOBAL!$X$53="a",ROUND(AR362*$N362,RESUMO_GLOBAL!$X$54),IF(RESUMO_GLOBAL!$X$53="t",TRUNC(AR362*$N362,RESUMO_GLOBAL!$X$54),AR362*$N362))</f>
        <v>0</v>
      </c>
      <c r="CC362" s="987">
        <f>IF(RESUMO_GLOBAL!$X$53="a",ROUND(AS362*$N362,RESUMO_GLOBAL!$X$54),IF(RESUMO_GLOBAL!$X$53="t",TRUNC(AS362*$N362,RESUMO_GLOBAL!$X$54),AS362*$N362))</f>
        <v>0</v>
      </c>
      <c r="CD362" s="987">
        <f>IF(RESUMO_GLOBAL!$X$53="a",ROUND(AT362*$N362,RESUMO_GLOBAL!$X$54),IF(RESUMO_GLOBAL!$X$53="t",TRUNC(AT362*$N362,RESUMO_GLOBAL!$X$54),AT362*$N362))</f>
        <v>0</v>
      </c>
      <c r="CE362" s="987">
        <f>IF(RESUMO_GLOBAL!$X$53="a",ROUND(AU362*$N362,RESUMO_GLOBAL!$X$54),IF(RESUMO_GLOBAL!$X$53="t",TRUNC(AU362*$N362,RESUMO_GLOBAL!$X$54),AU362*$N362))</f>
        <v>0</v>
      </c>
      <c r="CF362" s="987">
        <f>IF(RESUMO_GLOBAL!$X$53="a",ROUND(AV362*$N362,RESUMO_GLOBAL!$X$54),IF(RESUMO_GLOBAL!$X$53="t",TRUNC(AV362*$N362,RESUMO_GLOBAL!$X$54),AV362*$N362))</f>
        <v>0</v>
      </c>
      <c r="CG362" s="987">
        <f>IF(RESUMO_GLOBAL!$X$53="a",ROUND(AW362*$N362,RESUMO_GLOBAL!$X$54),IF(RESUMO_GLOBAL!$X$53="t",TRUNC(AW362*$N362,RESUMO_GLOBAL!$X$54),AW362*$N362))</f>
        <v>0</v>
      </c>
      <c r="CK362" s="59">
        <f t="shared" si="234"/>
        <v>0</v>
      </c>
      <c r="CL362" s="59">
        <f t="shared" si="235"/>
        <v>0</v>
      </c>
      <c r="CM362" s="59">
        <f t="shared" si="236"/>
        <v>0</v>
      </c>
      <c r="CN362" s="59">
        <f t="shared" si="237"/>
        <v>0</v>
      </c>
      <c r="CO362" s="59">
        <f t="shared" si="238"/>
        <v>0</v>
      </c>
      <c r="CP362" s="59">
        <f t="shared" si="239"/>
        <v>0</v>
      </c>
      <c r="CQ362" s="59">
        <f t="shared" si="240"/>
        <v>0</v>
      </c>
      <c r="CR362" s="59">
        <f t="shared" si="241"/>
        <v>0</v>
      </c>
      <c r="CS362" s="59">
        <f t="shared" si="242"/>
        <v>0</v>
      </c>
      <c r="CT362" s="59">
        <f t="shared" si="243"/>
        <v>0</v>
      </c>
      <c r="CU362" s="59">
        <f t="shared" si="244"/>
        <v>0</v>
      </c>
      <c r="CV362" s="59">
        <f t="shared" si="245"/>
        <v>0</v>
      </c>
      <c r="CW362" s="59">
        <f t="shared" si="246"/>
        <v>0</v>
      </c>
      <c r="CX362" s="59">
        <f t="shared" si="247"/>
        <v>0</v>
      </c>
      <c r="CY362" s="59">
        <f t="shared" si="248"/>
        <v>0</v>
      </c>
      <c r="CZ362" s="59">
        <f t="shared" si="249"/>
        <v>0</v>
      </c>
      <c r="DA362" s="59">
        <f t="shared" si="250"/>
        <v>0</v>
      </c>
      <c r="DB362" s="59">
        <f t="shared" si="251"/>
        <v>0</v>
      </c>
      <c r="DE362">
        <f t="shared" si="233"/>
        <v>357</v>
      </c>
      <c r="DF362" t="str">
        <f t="shared" si="252"/>
        <v/>
      </c>
      <c r="DG362" s="59">
        <f>IF($C362&lt;&gt;0,SUM($CK363:CK363),0)</f>
        <v>0</v>
      </c>
      <c r="DH362" s="59">
        <f>IF($C362&lt;&gt;0,SUM($CK363:CL363),0)</f>
        <v>0</v>
      </c>
      <c r="DI362" s="59">
        <f>IF($C362&lt;&gt;0,SUM($CK363:CM363),0)</f>
        <v>0</v>
      </c>
      <c r="DJ362" s="59">
        <f>IF($C362&lt;&gt;0,SUM($CK363:CN363),0)</f>
        <v>0</v>
      </c>
      <c r="DK362" s="59">
        <f>IF($C362&lt;&gt;0,SUM($CK363:CO363),0)</f>
        <v>0</v>
      </c>
      <c r="DL362" s="59">
        <f>IF($C362&lt;&gt;0,SUM($CK363:CP363),0)</f>
        <v>0</v>
      </c>
      <c r="DM362" s="59">
        <f>IF($C362&lt;&gt;0,SUM($CK363:CQ363),0)</f>
        <v>0</v>
      </c>
      <c r="DN362" s="59">
        <f>IF($C362&lt;&gt;0,SUM($CK363:CR363),0)</f>
        <v>0</v>
      </c>
      <c r="DO362" s="59">
        <f>IF($C362&lt;&gt;0,SUM($CK363:CS363),0)</f>
        <v>0</v>
      </c>
      <c r="DP362" s="59">
        <f>IF($C362&lt;&gt;0,SUM($CK363:CT363),0)</f>
        <v>0</v>
      </c>
      <c r="DQ362" s="59">
        <f>IF($C362&lt;&gt;0,SUM($CK363:CU363),0)</f>
        <v>0</v>
      </c>
      <c r="DR362" s="59">
        <f>IF($C362&lt;&gt;0,SUM($CK363:CV363),0)</f>
        <v>0</v>
      </c>
      <c r="DS362" s="59">
        <f>IF($C362&lt;&gt;0,SUM($CK363:CW363),0)</f>
        <v>0</v>
      </c>
      <c r="DT362" s="59">
        <f>IF($C362&lt;&gt;0,SUM($CK363:CX363),0)</f>
        <v>0</v>
      </c>
      <c r="DU362" s="59">
        <f>IF($C362&lt;&gt;0,SUM($CK363:CY363),0)</f>
        <v>0</v>
      </c>
      <c r="DV362" s="59">
        <f>IF($C362&lt;&gt;0,SUM($CK363:CZ363),0)</f>
        <v>0</v>
      </c>
      <c r="DW362" s="59">
        <f>IF($C362&lt;&gt;0,SUM($CK363:DA363),0)</f>
        <v>0</v>
      </c>
      <c r="DX362" s="59">
        <f>IF($C362&lt;&gt;0,SUM($CK363:DB363),0)</f>
        <v>0</v>
      </c>
      <c r="DY362" s="952" t="str">
        <f t="shared" si="256"/>
        <v/>
      </c>
    </row>
    <row r="363" spans="1:129" ht="13.5" hidden="1" thickBot="1">
      <c r="A363" s="3" t="str">
        <f t="shared" si="257"/>
        <v/>
      </c>
      <c r="B363" s="805">
        <f>Dados_GLOBAL_Inicial!E363</f>
        <v>0</v>
      </c>
      <c r="C363" s="956">
        <f>IF(IFERROR(VALUE(Dados_GLOBAL_Inicial!F363),0)=0,0,Dados_GLOBAL_Inicial!F363)</f>
        <v>0</v>
      </c>
      <c r="D363" s="830">
        <f>Dados_GLOBAL_Inicial!G363</f>
        <v>0</v>
      </c>
      <c r="E363" s="830" t="str">
        <f>IF(IFERROR(VLOOKUP(F363,Cod_Gde_Itens!$A$1:$B$80,2,FALSE),0)&gt;549,IFERROR(VLOOKUP(F363,Cod_Gde_Itens!$A$1:$B$80,2,FALSE),0),IF(Dados_GLOBAL_Inicial!H363=0,"",Dados_GLOBAL_Inicial!H363))</f>
        <v/>
      </c>
      <c r="F363" s="823">
        <f>Dados_GLOBAL_Inicial!I363</f>
        <v>0</v>
      </c>
      <c r="G363" s="824">
        <f>Dados_GLOBAL_Inicial!J363</f>
        <v>0</v>
      </c>
      <c r="H363" s="454">
        <f>Dados_GLOBAL_Inicial!K363</f>
        <v>0</v>
      </c>
      <c r="I363" s="970">
        <f>SUM('MEDIÇÃO_OBJETO (1)'!I363)</f>
        <v>0</v>
      </c>
      <c r="J363" s="455">
        <f t="shared" si="258"/>
        <v>0</v>
      </c>
      <c r="K363" s="451">
        <f t="shared" si="259"/>
        <v>0</v>
      </c>
      <c r="L363" s="452">
        <f t="shared" si="260"/>
        <v>0</v>
      </c>
      <c r="M363" s="809">
        <f t="shared" si="261"/>
        <v>0</v>
      </c>
      <c r="N363" s="810">
        <f>IF(IFERROR(VALUE(Dados_GLOBAL_Inicial!L363),0)=0,0,Dados_GLOBAL_Inicial!L363)</f>
        <v>0</v>
      </c>
      <c r="O363" s="812">
        <f>SUM('MEDIÇÃO_OBJETO (1)'!O363)</f>
        <v>0</v>
      </c>
      <c r="P363" s="812">
        <f>SUM('MEDIÇÃO_OBJETO (1)'!P363)</f>
        <v>0</v>
      </c>
      <c r="Q363" s="813">
        <f t="shared" si="262"/>
        <v>0</v>
      </c>
      <c r="R363" s="951"/>
      <c r="S363" s="815">
        <f>SUM('MEDIÇÃO_OBJETO (1)'!S363)</f>
        <v>0</v>
      </c>
      <c r="T363" s="815">
        <f>SUM('MEDIÇÃO_OBJETO (1)'!T363)</f>
        <v>0</v>
      </c>
      <c r="V363" s="19"/>
      <c r="W363" s="978">
        <f t="shared" si="263"/>
        <v>0</v>
      </c>
      <c r="X363" s="816">
        <f t="shared" si="264"/>
        <v>0</v>
      </c>
      <c r="Y363" s="816">
        <f t="shared" si="265"/>
        <v>0</v>
      </c>
      <c r="Z363" s="817">
        <f t="shared" si="266"/>
        <v>0</v>
      </c>
      <c r="AB363" s="453">
        <f t="shared" si="253"/>
        <v>0</v>
      </c>
      <c r="AC363" s="14">
        <f t="shared" si="267"/>
        <v>0</v>
      </c>
      <c r="AD363" s="819"/>
      <c r="AE363" s="631">
        <f t="shared" si="254"/>
        <v>0</v>
      </c>
      <c r="AF363" s="818">
        <f>SUM('MEDIÇÃO_OBJETO (1)'!AG363)</f>
        <v>0</v>
      </c>
      <c r="AG363" s="541">
        <f>SUM('MEDIÇÃO_OBJETO (1)'!AH363)</f>
        <v>0</v>
      </c>
      <c r="AH363" s="541">
        <f>SUM('MEDIÇÃO_OBJETO (1)'!AI363)</f>
        <v>0</v>
      </c>
      <c r="AI363" s="541">
        <f>SUM('MEDIÇÃO_OBJETO (1)'!AJ363)</f>
        <v>0</v>
      </c>
      <c r="AJ363" s="541">
        <f>SUM('MEDIÇÃO_OBJETO (1)'!AK363)</f>
        <v>0</v>
      </c>
      <c r="AK363" s="541">
        <f>SUM('MEDIÇÃO_OBJETO (1)'!AL363)</f>
        <v>0</v>
      </c>
      <c r="AL363" s="541">
        <f>SUM('MEDIÇÃO_OBJETO (1)'!AM363)</f>
        <v>0</v>
      </c>
      <c r="AM363" s="541">
        <f>SUM('MEDIÇÃO_OBJETO (1)'!AN363)</f>
        <v>0</v>
      </c>
      <c r="AN363" s="541">
        <f>SUM('MEDIÇÃO_OBJETO (1)'!AO363)</f>
        <v>0</v>
      </c>
      <c r="AO363" s="541">
        <f>SUM('MEDIÇÃO_OBJETO (1)'!AP363)</f>
        <v>0</v>
      </c>
      <c r="AP363" s="541">
        <f>SUM('MEDIÇÃO_OBJETO (1)'!AQ363)</f>
        <v>0</v>
      </c>
      <c r="AQ363" s="541">
        <f>SUM('MEDIÇÃO_OBJETO (1)'!AR363)</f>
        <v>0</v>
      </c>
      <c r="AR363" s="541">
        <f>SUM('MEDIÇÃO_OBJETO (1)'!AS363)</f>
        <v>0</v>
      </c>
      <c r="AS363" s="541">
        <f>SUM('MEDIÇÃO_OBJETO (1)'!AT363)</f>
        <v>0</v>
      </c>
      <c r="AT363" s="541">
        <f>SUM('MEDIÇÃO_OBJETO (1)'!AU363)</f>
        <v>0</v>
      </c>
      <c r="AU363" s="541">
        <f>SUM('MEDIÇÃO_OBJETO (1)'!AV363)</f>
        <v>0</v>
      </c>
      <c r="AV363" s="541">
        <f>SUM('MEDIÇÃO_OBJETO (1)'!AW363)</f>
        <v>0</v>
      </c>
      <c r="AW363" s="541">
        <f>SUM('MEDIÇÃO_OBJETO (1)'!AX363)</f>
        <v>0</v>
      </c>
      <c r="AX363" s="977"/>
      <c r="BN363" s="992">
        <f t="shared" si="268"/>
        <v>0</v>
      </c>
      <c r="BO363" s="538">
        <f t="shared" si="255"/>
        <v>0</v>
      </c>
      <c r="BP363" s="987">
        <f>IF(RESUMO_GLOBAL!$X$53="a",ROUND(AF363*$N363,RESUMO_GLOBAL!$X$54),IF(RESUMO_GLOBAL!$X$53="t",TRUNC(AF363*$N363,RESUMO_GLOBAL!$X$54),AF363*$N363))</f>
        <v>0</v>
      </c>
      <c r="BQ363" s="987">
        <f>IF(RESUMO_GLOBAL!$X$53="a",ROUND(AG363*$N363,RESUMO_GLOBAL!$X$54),IF(RESUMO_GLOBAL!$X$53="t",TRUNC(AG363*$N363,RESUMO_GLOBAL!$X$54),AG363*$N363))</f>
        <v>0</v>
      </c>
      <c r="BR363" s="987">
        <f>IF(RESUMO_GLOBAL!$X$53="a",ROUND(AH363*$N363,RESUMO_GLOBAL!$X$54),IF(RESUMO_GLOBAL!$X$53="t",TRUNC(AH363*$N363,RESUMO_GLOBAL!$X$54),AH363*$N363))</f>
        <v>0</v>
      </c>
      <c r="BS363" s="987">
        <f>IF(RESUMO_GLOBAL!$X$53="a",ROUND(AI363*$N363,RESUMO_GLOBAL!$X$54),IF(RESUMO_GLOBAL!$X$53="t",TRUNC(AI363*$N363,RESUMO_GLOBAL!$X$54),AI363*$N363))</f>
        <v>0</v>
      </c>
      <c r="BT363" s="987">
        <f>IF(RESUMO_GLOBAL!$X$53="a",ROUND(AJ363*$N363,RESUMO_GLOBAL!$X$54),IF(RESUMO_GLOBAL!$X$53="t",TRUNC(AJ363*$N363,RESUMO_GLOBAL!$X$54),AJ363*$N363))</f>
        <v>0</v>
      </c>
      <c r="BU363" s="987">
        <f>IF(RESUMO_GLOBAL!$X$53="a",ROUND(AK363*$N363,RESUMO_GLOBAL!$X$54),IF(RESUMO_GLOBAL!$X$53="t",TRUNC(AK363*$N363,RESUMO_GLOBAL!$X$54),AK363*$N363))</f>
        <v>0</v>
      </c>
      <c r="BV363" s="987">
        <f>IF(RESUMO_GLOBAL!$X$53="a",ROUND(AL363*$N363,RESUMO_GLOBAL!$X$54),IF(RESUMO_GLOBAL!$X$53="t",TRUNC(AL363*$N363,RESUMO_GLOBAL!$X$54),AL363*$N363))</f>
        <v>0</v>
      </c>
      <c r="BW363" s="987">
        <f>IF(RESUMO_GLOBAL!$X$53="a",ROUND(AM363*$N363,RESUMO_GLOBAL!$X$54),IF(RESUMO_GLOBAL!$X$53="t",TRUNC(AM363*$N363,RESUMO_GLOBAL!$X$54),AM363*$N363))</f>
        <v>0</v>
      </c>
      <c r="BX363" s="987">
        <f>IF(RESUMO_GLOBAL!$X$53="a",ROUND(AN363*$N363,RESUMO_GLOBAL!$X$54),IF(RESUMO_GLOBAL!$X$53="t",TRUNC(AN363*$N363,RESUMO_GLOBAL!$X$54),AN363*$N363))</f>
        <v>0</v>
      </c>
      <c r="BY363" s="987">
        <f>IF(RESUMO_GLOBAL!$X$53="a",ROUND(AO363*$N363,RESUMO_GLOBAL!$X$54),IF(RESUMO_GLOBAL!$X$53="t",TRUNC(AO363*$N363,RESUMO_GLOBAL!$X$54),AO363*$N363))</f>
        <v>0</v>
      </c>
      <c r="BZ363" s="987">
        <f>IF(RESUMO_GLOBAL!$X$53="a",ROUND(AP363*$N363,RESUMO_GLOBAL!$X$54),IF(RESUMO_GLOBAL!$X$53="t",TRUNC(AP363*$N363,RESUMO_GLOBAL!$X$54),AP363*$N363))</f>
        <v>0</v>
      </c>
      <c r="CA363" s="987">
        <f>IF(RESUMO_GLOBAL!$X$53="a",ROUND(AQ363*$N363,RESUMO_GLOBAL!$X$54),IF(RESUMO_GLOBAL!$X$53="t",TRUNC(AQ363*$N363,RESUMO_GLOBAL!$X$54),AQ363*$N363))</f>
        <v>0</v>
      </c>
      <c r="CB363" s="987">
        <f>IF(RESUMO_GLOBAL!$X$53="a",ROUND(AR363*$N363,RESUMO_GLOBAL!$X$54),IF(RESUMO_GLOBAL!$X$53="t",TRUNC(AR363*$N363,RESUMO_GLOBAL!$X$54),AR363*$N363))</f>
        <v>0</v>
      </c>
      <c r="CC363" s="987">
        <f>IF(RESUMO_GLOBAL!$X$53="a",ROUND(AS363*$N363,RESUMO_GLOBAL!$X$54),IF(RESUMO_GLOBAL!$X$53="t",TRUNC(AS363*$N363,RESUMO_GLOBAL!$X$54),AS363*$N363))</f>
        <v>0</v>
      </c>
      <c r="CD363" s="987">
        <f>IF(RESUMO_GLOBAL!$X$53="a",ROUND(AT363*$N363,RESUMO_GLOBAL!$X$54),IF(RESUMO_GLOBAL!$X$53="t",TRUNC(AT363*$N363,RESUMO_GLOBAL!$X$54),AT363*$N363))</f>
        <v>0</v>
      </c>
      <c r="CE363" s="987">
        <f>IF(RESUMO_GLOBAL!$X$53="a",ROUND(AU363*$N363,RESUMO_GLOBAL!$X$54),IF(RESUMO_GLOBAL!$X$53="t",TRUNC(AU363*$N363,RESUMO_GLOBAL!$X$54),AU363*$N363))</f>
        <v>0</v>
      </c>
      <c r="CF363" s="987">
        <f>IF(RESUMO_GLOBAL!$X$53="a",ROUND(AV363*$N363,RESUMO_GLOBAL!$X$54),IF(RESUMO_GLOBAL!$X$53="t",TRUNC(AV363*$N363,RESUMO_GLOBAL!$X$54),AV363*$N363))</f>
        <v>0</v>
      </c>
      <c r="CG363" s="987">
        <f>IF(RESUMO_GLOBAL!$X$53="a",ROUND(AW363*$N363,RESUMO_GLOBAL!$X$54),IF(RESUMO_GLOBAL!$X$53="t",TRUNC(AW363*$N363,RESUMO_GLOBAL!$X$54),AW363*$N363))</f>
        <v>0</v>
      </c>
      <c r="CK363" s="59">
        <f t="shared" si="234"/>
        <v>0</v>
      </c>
      <c r="CL363" s="59">
        <f t="shared" si="235"/>
        <v>0</v>
      </c>
      <c r="CM363" s="59">
        <f t="shared" si="236"/>
        <v>0</v>
      </c>
      <c r="CN363" s="59">
        <f t="shared" si="237"/>
        <v>0</v>
      </c>
      <c r="CO363" s="59">
        <f t="shared" si="238"/>
        <v>0</v>
      </c>
      <c r="CP363" s="59">
        <f t="shared" si="239"/>
        <v>0</v>
      </c>
      <c r="CQ363" s="59">
        <f t="shared" si="240"/>
        <v>0</v>
      </c>
      <c r="CR363" s="59">
        <f t="shared" si="241"/>
        <v>0</v>
      </c>
      <c r="CS363" s="59">
        <f t="shared" si="242"/>
        <v>0</v>
      </c>
      <c r="CT363" s="59">
        <f t="shared" si="243"/>
        <v>0</v>
      </c>
      <c r="CU363" s="59">
        <f t="shared" si="244"/>
        <v>0</v>
      </c>
      <c r="CV363" s="59">
        <f t="shared" si="245"/>
        <v>0</v>
      </c>
      <c r="CW363" s="59">
        <f t="shared" si="246"/>
        <v>0</v>
      </c>
      <c r="CX363" s="59">
        <f t="shared" si="247"/>
        <v>0</v>
      </c>
      <c r="CY363" s="59">
        <f t="shared" si="248"/>
        <v>0</v>
      </c>
      <c r="CZ363" s="59">
        <f t="shared" si="249"/>
        <v>0</v>
      </c>
      <c r="DA363" s="59">
        <f t="shared" si="250"/>
        <v>0</v>
      </c>
      <c r="DB363" s="59">
        <f t="shared" si="251"/>
        <v>0</v>
      </c>
      <c r="DE363">
        <f t="shared" si="233"/>
        <v>358</v>
      </c>
      <c r="DF363" t="str">
        <f t="shared" si="252"/>
        <v/>
      </c>
      <c r="DG363" s="59">
        <f>IF($C363&lt;&gt;0,SUM($CK364:CK364),0)</f>
        <v>0</v>
      </c>
      <c r="DH363" s="59">
        <f>IF($C363&lt;&gt;0,SUM($CK364:CL364),0)</f>
        <v>0</v>
      </c>
      <c r="DI363" s="59">
        <f>IF($C363&lt;&gt;0,SUM($CK364:CM364),0)</f>
        <v>0</v>
      </c>
      <c r="DJ363" s="59">
        <f>IF($C363&lt;&gt;0,SUM($CK364:CN364),0)</f>
        <v>0</v>
      </c>
      <c r="DK363" s="59">
        <f>IF($C363&lt;&gt;0,SUM($CK364:CO364),0)</f>
        <v>0</v>
      </c>
      <c r="DL363" s="59">
        <f>IF($C363&lt;&gt;0,SUM($CK364:CP364),0)</f>
        <v>0</v>
      </c>
      <c r="DM363" s="59">
        <f>IF($C363&lt;&gt;0,SUM($CK364:CQ364),0)</f>
        <v>0</v>
      </c>
      <c r="DN363" s="59">
        <f>IF($C363&lt;&gt;0,SUM($CK364:CR364),0)</f>
        <v>0</v>
      </c>
      <c r="DO363" s="59">
        <f>IF($C363&lt;&gt;0,SUM($CK364:CS364),0)</f>
        <v>0</v>
      </c>
      <c r="DP363" s="59">
        <f>IF($C363&lt;&gt;0,SUM($CK364:CT364),0)</f>
        <v>0</v>
      </c>
      <c r="DQ363" s="59">
        <f>IF($C363&lt;&gt;0,SUM($CK364:CU364),0)</f>
        <v>0</v>
      </c>
      <c r="DR363" s="59">
        <f>IF($C363&lt;&gt;0,SUM($CK364:CV364),0)</f>
        <v>0</v>
      </c>
      <c r="DS363" s="59">
        <f>IF($C363&lt;&gt;0,SUM($CK364:CW364),0)</f>
        <v>0</v>
      </c>
      <c r="DT363" s="59">
        <f>IF($C363&lt;&gt;0,SUM($CK364:CX364),0)</f>
        <v>0</v>
      </c>
      <c r="DU363" s="59">
        <f>IF($C363&lt;&gt;0,SUM($CK364:CY364),0)</f>
        <v>0</v>
      </c>
      <c r="DV363" s="59">
        <f>IF($C363&lt;&gt;0,SUM($CK364:CZ364),0)</f>
        <v>0</v>
      </c>
      <c r="DW363" s="59">
        <f>IF($C363&lt;&gt;0,SUM($CK364:DA364),0)</f>
        <v>0</v>
      </c>
      <c r="DX363" s="59">
        <f>IF($C363&lt;&gt;0,SUM($CK364:DB364),0)</f>
        <v>0</v>
      </c>
      <c r="DY363" s="952" t="str">
        <f t="shared" si="256"/>
        <v/>
      </c>
    </row>
    <row r="364" spans="1:129" ht="13.5" hidden="1" thickBot="1">
      <c r="A364" s="3" t="str">
        <f t="shared" si="257"/>
        <v/>
      </c>
      <c r="B364" s="805">
        <f>Dados_GLOBAL_Inicial!E364</f>
        <v>0</v>
      </c>
      <c r="C364" s="956">
        <f>IF(IFERROR(VALUE(Dados_GLOBAL_Inicial!F364),0)=0,0,Dados_GLOBAL_Inicial!F364)</f>
        <v>0</v>
      </c>
      <c r="D364" s="830">
        <f>Dados_GLOBAL_Inicial!G364</f>
        <v>0</v>
      </c>
      <c r="E364" s="830" t="str">
        <f>IF(IFERROR(VLOOKUP(F364,Cod_Gde_Itens!$A$1:$B$80,2,FALSE),0)&gt;549,IFERROR(VLOOKUP(F364,Cod_Gde_Itens!$A$1:$B$80,2,FALSE),0),IF(Dados_GLOBAL_Inicial!H364=0,"",Dados_GLOBAL_Inicial!H364))</f>
        <v/>
      </c>
      <c r="F364" s="823">
        <f>Dados_GLOBAL_Inicial!I364</f>
        <v>0</v>
      </c>
      <c r="G364" s="824">
        <f>Dados_GLOBAL_Inicial!J364</f>
        <v>0</v>
      </c>
      <c r="H364" s="454">
        <f>Dados_GLOBAL_Inicial!K364</f>
        <v>0</v>
      </c>
      <c r="I364" s="970">
        <f>SUM('MEDIÇÃO_OBJETO (1)'!I364)</f>
        <v>0</v>
      </c>
      <c r="J364" s="455">
        <f t="shared" si="258"/>
        <v>0</v>
      </c>
      <c r="K364" s="451">
        <f t="shared" si="259"/>
        <v>0</v>
      </c>
      <c r="L364" s="452">
        <f t="shared" si="260"/>
        <v>0</v>
      </c>
      <c r="M364" s="809">
        <f t="shared" si="261"/>
        <v>0</v>
      </c>
      <c r="N364" s="810">
        <f>IF(IFERROR(VALUE(Dados_GLOBAL_Inicial!L364),0)=0,0,Dados_GLOBAL_Inicial!L364)</f>
        <v>0</v>
      </c>
      <c r="O364" s="812">
        <f>SUM('MEDIÇÃO_OBJETO (1)'!O364)</f>
        <v>0</v>
      </c>
      <c r="P364" s="812">
        <f>SUM('MEDIÇÃO_OBJETO (1)'!P364)</f>
        <v>0</v>
      </c>
      <c r="Q364" s="813">
        <f t="shared" si="262"/>
        <v>0</v>
      </c>
      <c r="R364" s="951"/>
      <c r="S364" s="815">
        <f>SUM('MEDIÇÃO_OBJETO (1)'!S364)</f>
        <v>0</v>
      </c>
      <c r="T364" s="815">
        <f>SUM('MEDIÇÃO_OBJETO (1)'!T364)</f>
        <v>0</v>
      </c>
      <c r="V364" s="19"/>
      <c r="W364" s="978">
        <f t="shared" si="263"/>
        <v>0</v>
      </c>
      <c r="X364" s="816">
        <f t="shared" si="264"/>
        <v>0</v>
      </c>
      <c r="Y364" s="816">
        <f t="shared" si="265"/>
        <v>0</v>
      </c>
      <c r="Z364" s="817">
        <f t="shared" si="266"/>
        <v>0</v>
      </c>
      <c r="AB364" s="453">
        <f t="shared" si="253"/>
        <v>0</v>
      </c>
      <c r="AC364" s="14">
        <f t="shared" si="267"/>
        <v>0</v>
      </c>
      <c r="AD364" s="819"/>
      <c r="AE364" s="631">
        <f t="shared" si="254"/>
        <v>0</v>
      </c>
      <c r="AF364" s="818">
        <f>SUM('MEDIÇÃO_OBJETO (1)'!AG364)</f>
        <v>0</v>
      </c>
      <c r="AG364" s="541">
        <f>SUM('MEDIÇÃO_OBJETO (1)'!AH364)</f>
        <v>0</v>
      </c>
      <c r="AH364" s="541">
        <f>SUM('MEDIÇÃO_OBJETO (1)'!AI364)</f>
        <v>0</v>
      </c>
      <c r="AI364" s="541">
        <f>SUM('MEDIÇÃO_OBJETO (1)'!AJ364)</f>
        <v>0</v>
      </c>
      <c r="AJ364" s="541">
        <f>SUM('MEDIÇÃO_OBJETO (1)'!AK364)</f>
        <v>0</v>
      </c>
      <c r="AK364" s="541">
        <f>SUM('MEDIÇÃO_OBJETO (1)'!AL364)</f>
        <v>0</v>
      </c>
      <c r="AL364" s="541">
        <f>SUM('MEDIÇÃO_OBJETO (1)'!AM364)</f>
        <v>0</v>
      </c>
      <c r="AM364" s="541">
        <f>SUM('MEDIÇÃO_OBJETO (1)'!AN364)</f>
        <v>0</v>
      </c>
      <c r="AN364" s="541">
        <f>SUM('MEDIÇÃO_OBJETO (1)'!AO364)</f>
        <v>0</v>
      </c>
      <c r="AO364" s="541">
        <f>SUM('MEDIÇÃO_OBJETO (1)'!AP364)</f>
        <v>0</v>
      </c>
      <c r="AP364" s="541">
        <f>SUM('MEDIÇÃO_OBJETO (1)'!AQ364)</f>
        <v>0</v>
      </c>
      <c r="AQ364" s="541">
        <f>SUM('MEDIÇÃO_OBJETO (1)'!AR364)</f>
        <v>0</v>
      </c>
      <c r="AR364" s="541">
        <f>SUM('MEDIÇÃO_OBJETO (1)'!AS364)</f>
        <v>0</v>
      </c>
      <c r="AS364" s="541">
        <f>SUM('MEDIÇÃO_OBJETO (1)'!AT364)</f>
        <v>0</v>
      </c>
      <c r="AT364" s="541">
        <f>SUM('MEDIÇÃO_OBJETO (1)'!AU364)</f>
        <v>0</v>
      </c>
      <c r="AU364" s="541">
        <f>SUM('MEDIÇÃO_OBJETO (1)'!AV364)</f>
        <v>0</v>
      </c>
      <c r="AV364" s="541">
        <f>SUM('MEDIÇÃO_OBJETO (1)'!AW364)</f>
        <v>0</v>
      </c>
      <c r="AW364" s="541">
        <f>SUM('MEDIÇÃO_OBJETO (1)'!AX364)</f>
        <v>0</v>
      </c>
      <c r="AX364" s="977"/>
      <c r="BN364" s="992">
        <f t="shared" si="268"/>
        <v>0</v>
      </c>
      <c r="BO364" s="538">
        <f t="shared" si="255"/>
        <v>0</v>
      </c>
      <c r="BP364" s="987">
        <f>IF(RESUMO_GLOBAL!$X$53="a",ROUND(AF364*$N364,RESUMO_GLOBAL!$X$54),IF(RESUMO_GLOBAL!$X$53="t",TRUNC(AF364*$N364,RESUMO_GLOBAL!$X$54),AF364*$N364))</f>
        <v>0</v>
      </c>
      <c r="BQ364" s="987">
        <f>IF(RESUMO_GLOBAL!$X$53="a",ROUND(AG364*$N364,RESUMO_GLOBAL!$X$54),IF(RESUMO_GLOBAL!$X$53="t",TRUNC(AG364*$N364,RESUMO_GLOBAL!$X$54),AG364*$N364))</f>
        <v>0</v>
      </c>
      <c r="BR364" s="987">
        <f>IF(RESUMO_GLOBAL!$X$53="a",ROUND(AH364*$N364,RESUMO_GLOBAL!$X$54),IF(RESUMO_GLOBAL!$X$53="t",TRUNC(AH364*$N364,RESUMO_GLOBAL!$X$54),AH364*$N364))</f>
        <v>0</v>
      </c>
      <c r="BS364" s="987">
        <f>IF(RESUMO_GLOBAL!$X$53="a",ROUND(AI364*$N364,RESUMO_GLOBAL!$X$54),IF(RESUMO_GLOBAL!$X$53="t",TRUNC(AI364*$N364,RESUMO_GLOBAL!$X$54),AI364*$N364))</f>
        <v>0</v>
      </c>
      <c r="BT364" s="987">
        <f>IF(RESUMO_GLOBAL!$X$53="a",ROUND(AJ364*$N364,RESUMO_GLOBAL!$X$54),IF(RESUMO_GLOBAL!$X$53="t",TRUNC(AJ364*$N364,RESUMO_GLOBAL!$X$54),AJ364*$N364))</f>
        <v>0</v>
      </c>
      <c r="BU364" s="987">
        <f>IF(RESUMO_GLOBAL!$X$53="a",ROUND(AK364*$N364,RESUMO_GLOBAL!$X$54),IF(RESUMO_GLOBAL!$X$53="t",TRUNC(AK364*$N364,RESUMO_GLOBAL!$X$54),AK364*$N364))</f>
        <v>0</v>
      </c>
      <c r="BV364" s="987">
        <f>IF(RESUMO_GLOBAL!$X$53="a",ROUND(AL364*$N364,RESUMO_GLOBAL!$X$54),IF(RESUMO_GLOBAL!$X$53="t",TRUNC(AL364*$N364,RESUMO_GLOBAL!$X$54),AL364*$N364))</f>
        <v>0</v>
      </c>
      <c r="BW364" s="987">
        <f>IF(RESUMO_GLOBAL!$X$53="a",ROUND(AM364*$N364,RESUMO_GLOBAL!$X$54),IF(RESUMO_GLOBAL!$X$53="t",TRUNC(AM364*$N364,RESUMO_GLOBAL!$X$54),AM364*$N364))</f>
        <v>0</v>
      </c>
      <c r="BX364" s="987">
        <f>IF(RESUMO_GLOBAL!$X$53="a",ROUND(AN364*$N364,RESUMO_GLOBAL!$X$54),IF(RESUMO_GLOBAL!$X$53="t",TRUNC(AN364*$N364,RESUMO_GLOBAL!$X$54),AN364*$N364))</f>
        <v>0</v>
      </c>
      <c r="BY364" s="987">
        <f>IF(RESUMO_GLOBAL!$X$53="a",ROUND(AO364*$N364,RESUMO_GLOBAL!$X$54),IF(RESUMO_GLOBAL!$X$53="t",TRUNC(AO364*$N364,RESUMO_GLOBAL!$X$54),AO364*$N364))</f>
        <v>0</v>
      </c>
      <c r="BZ364" s="987">
        <f>IF(RESUMO_GLOBAL!$X$53="a",ROUND(AP364*$N364,RESUMO_GLOBAL!$X$54),IF(RESUMO_GLOBAL!$X$53="t",TRUNC(AP364*$N364,RESUMO_GLOBAL!$X$54),AP364*$N364))</f>
        <v>0</v>
      </c>
      <c r="CA364" s="987">
        <f>IF(RESUMO_GLOBAL!$X$53="a",ROUND(AQ364*$N364,RESUMO_GLOBAL!$X$54),IF(RESUMO_GLOBAL!$X$53="t",TRUNC(AQ364*$N364,RESUMO_GLOBAL!$X$54),AQ364*$N364))</f>
        <v>0</v>
      </c>
      <c r="CB364" s="987">
        <f>IF(RESUMO_GLOBAL!$X$53="a",ROUND(AR364*$N364,RESUMO_GLOBAL!$X$54),IF(RESUMO_GLOBAL!$X$53="t",TRUNC(AR364*$N364,RESUMO_GLOBAL!$X$54),AR364*$N364))</f>
        <v>0</v>
      </c>
      <c r="CC364" s="987">
        <f>IF(RESUMO_GLOBAL!$X$53="a",ROUND(AS364*$N364,RESUMO_GLOBAL!$X$54),IF(RESUMO_GLOBAL!$X$53="t",TRUNC(AS364*$N364,RESUMO_GLOBAL!$X$54),AS364*$N364))</f>
        <v>0</v>
      </c>
      <c r="CD364" s="987">
        <f>IF(RESUMO_GLOBAL!$X$53="a",ROUND(AT364*$N364,RESUMO_GLOBAL!$X$54),IF(RESUMO_GLOBAL!$X$53="t",TRUNC(AT364*$N364,RESUMO_GLOBAL!$X$54),AT364*$N364))</f>
        <v>0</v>
      </c>
      <c r="CE364" s="987">
        <f>IF(RESUMO_GLOBAL!$X$53="a",ROUND(AU364*$N364,RESUMO_GLOBAL!$X$54),IF(RESUMO_GLOBAL!$X$53="t",TRUNC(AU364*$N364,RESUMO_GLOBAL!$X$54),AU364*$N364))</f>
        <v>0</v>
      </c>
      <c r="CF364" s="987">
        <f>IF(RESUMO_GLOBAL!$X$53="a",ROUND(AV364*$N364,RESUMO_GLOBAL!$X$54),IF(RESUMO_GLOBAL!$X$53="t",TRUNC(AV364*$N364,RESUMO_GLOBAL!$X$54),AV364*$N364))</f>
        <v>0</v>
      </c>
      <c r="CG364" s="987">
        <f>IF(RESUMO_GLOBAL!$X$53="a",ROUND(AW364*$N364,RESUMO_GLOBAL!$X$54),IF(RESUMO_GLOBAL!$X$53="t",TRUNC(AW364*$N364,RESUMO_GLOBAL!$X$54),AW364*$N364))</f>
        <v>0</v>
      </c>
      <c r="CK364" s="59">
        <f t="shared" si="234"/>
        <v>0</v>
      </c>
      <c r="CL364" s="59">
        <f t="shared" si="235"/>
        <v>0</v>
      </c>
      <c r="CM364" s="59">
        <f t="shared" si="236"/>
        <v>0</v>
      </c>
      <c r="CN364" s="59">
        <f t="shared" si="237"/>
        <v>0</v>
      </c>
      <c r="CO364" s="59">
        <f t="shared" si="238"/>
        <v>0</v>
      </c>
      <c r="CP364" s="59">
        <f t="shared" si="239"/>
        <v>0</v>
      </c>
      <c r="CQ364" s="59">
        <f t="shared" si="240"/>
        <v>0</v>
      </c>
      <c r="CR364" s="59">
        <f t="shared" si="241"/>
        <v>0</v>
      </c>
      <c r="CS364" s="59">
        <f t="shared" si="242"/>
        <v>0</v>
      </c>
      <c r="CT364" s="59">
        <f t="shared" si="243"/>
        <v>0</v>
      </c>
      <c r="CU364" s="59">
        <f t="shared" si="244"/>
        <v>0</v>
      </c>
      <c r="CV364" s="59">
        <f t="shared" si="245"/>
        <v>0</v>
      </c>
      <c r="CW364" s="59">
        <f t="shared" si="246"/>
        <v>0</v>
      </c>
      <c r="CX364" s="59">
        <f t="shared" si="247"/>
        <v>0</v>
      </c>
      <c r="CY364" s="59">
        <f t="shared" si="248"/>
        <v>0</v>
      </c>
      <c r="CZ364" s="59">
        <f t="shared" si="249"/>
        <v>0</v>
      </c>
      <c r="DA364" s="59">
        <f t="shared" si="250"/>
        <v>0</v>
      </c>
      <c r="DB364" s="59">
        <f t="shared" si="251"/>
        <v>0</v>
      </c>
      <c r="DE364">
        <f t="shared" si="233"/>
        <v>359</v>
      </c>
      <c r="DF364" t="str">
        <f t="shared" si="252"/>
        <v/>
      </c>
      <c r="DG364" s="59">
        <f>IF($C364&lt;&gt;0,SUM($CK365:CK365),0)</f>
        <v>0</v>
      </c>
      <c r="DH364" s="59">
        <f>IF($C364&lt;&gt;0,SUM($CK365:CL365),0)</f>
        <v>0</v>
      </c>
      <c r="DI364" s="59">
        <f>IF($C364&lt;&gt;0,SUM($CK365:CM365),0)</f>
        <v>0</v>
      </c>
      <c r="DJ364" s="59">
        <f>IF($C364&lt;&gt;0,SUM($CK365:CN365),0)</f>
        <v>0</v>
      </c>
      <c r="DK364" s="59">
        <f>IF($C364&lt;&gt;0,SUM($CK365:CO365),0)</f>
        <v>0</v>
      </c>
      <c r="DL364" s="59">
        <f>IF($C364&lt;&gt;0,SUM($CK365:CP365),0)</f>
        <v>0</v>
      </c>
      <c r="DM364" s="59">
        <f>IF($C364&lt;&gt;0,SUM($CK365:CQ365),0)</f>
        <v>0</v>
      </c>
      <c r="DN364" s="59">
        <f>IF($C364&lt;&gt;0,SUM($CK365:CR365),0)</f>
        <v>0</v>
      </c>
      <c r="DO364" s="59">
        <f>IF($C364&lt;&gt;0,SUM($CK365:CS365),0)</f>
        <v>0</v>
      </c>
      <c r="DP364" s="59">
        <f>IF($C364&lt;&gt;0,SUM($CK365:CT365),0)</f>
        <v>0</v>
      </c>
      <c r="DQ364" s="59">
        <f>IF($C364&lt;&gt;0,SUM($CK365:CU365),0)</f>
        <v>0</v>
      </c>
      <c r="DR364" s="59">
        <f>IF($C364&lt;&gt;0,SUM($CK365:CV365),0)</f>
        <v>0</v>
      </c>
      <c r="DS364" s="59">
        <f>IF($C364&lt;&gt;0,SUM($CK365:CW365),0)</f>
        <v>0</v>
      </c>
      <c r="DT364" s="59">
        <f>IF($C364&lt;&gt;0,SUM($CK365:CX365),0)</f>
        <v>0</v>
      </c>
      <c r="DU364" s="59">
        <f>IF($C364&lt;&gt;0,SUM($CK365:CY365),0)</f>
        <v>0</v>
      </c>
      <c r="DV364" s="59">
        <f>IF($C364&lt;&gt;0,SUM($CK365:CZ365),0)</f>
        <v>0</v>
      </c>
      <c r="DW364" s="59">
        <f>IF($C364&lt;&gt;0,SUM($CK365:DA365),0)</f>
        <v>0</v>
      </c>
      <c r="DX364" s="59">
        <f>IF($C364&lt;&gt;0,SUM($CK365:DB365),0)</f>
        <v>0</v>
      </c>
      <c r="DY364" s="952" t="str">
        <f t="shared" si="256"/>
        <v/>
      </c>
    </row>
    <row r="365" spans="1:129" ht="13.5" hidden="1" thickBot="1">
      <c r="A365" s="3" t="str">
        <f t="shared" si="257"/>
        <v/>
      </c>
      <c r="B365" s="805">
        <f>Dados_GLOBAL_Inicial!E365</f>
        <v>0</v>
      </c>
      <c r="C365" s="956">
        <f>IF(IFERROR(VALUE(Dados_GLOBAL_Inicial!F365),0)=0,0,Dados_GLOBAL_Inicial!F365)</f>
        <v>0</v>
      </c>
      <c r="D365" s="830">
        <f>Dados_GLOBAL_Inicial!G365</f>
        <v>0</v>
      </c>
      <c r="E365" s="830" t="str">
        <f>IF(IFERROR(VLOOKUP(F365,Cod_Gde_Itens!$A$1:$B$80,2,FALSE),0)&gt;549,IFERROR(VLOOKUP(F365,Cod_Gde_Itens!$A$1:$B$80,2,FALSE),0),IF(Dados_GLOBAL_Inicial!H365=0,"",Dados_GLOBAL_Inicial!H365))</f>
        <v/>
      </c>
      <c r="F365" s="823">
        <f>Dados_GLOBAL_Inicial!I365</f>
        <v>0</v>
      </c>
      <c r="G365" s="824">
        <f>Dados_GLOBAL_Inicial!J365</f>
        <v>0</v>
      </c>
      <c r="H365" s="454">
        <f>Dados_GLOBAL_Inicial!K365</f>
        <v>0</v>
      </c>
      <c r="I365" s="970">
        <f>SUM('MEDIÇÃO_OBJETO (1)'!I365)</f>
        <v>0</v>
      </c>
      <c r="J365" s="455">
        <f t="shared" si="258"/>
        <v>0</v>
      </c>
      <c r="K365" s="451">
        <f t="shared" si="259"/>
        <v>0</v>
      </c>
      <c r="L365" s="452">
        <f t="shared" si="260"/>
        <v>0</v>
      </c>
      <c r="M365" s="809">
        <f t="shared" si="261"/>
        <v>0</v>
      </c>
      <c r="N365" s="810">
        <f>IF(IFERROR(VALUE(Dados_GLOBAL_Inicial!L365),0)=0,0,Dados_GLOBAL_Inicial!L365)</f>
        <v>0</v>
      </c>
      <c r="O365" s="812">
        <f>SUM('MEDIÇÃO_OBJETO (1)'!O365)</f>
        <v>0</v>
      </c>
      <c r="P365" s="812">
        <f>SUM('MEDIÇÃO_OBJETO (1)'!P365)</f>
        <v>0</v>
      </c>
      <c r="Q365" s="813">
        <f t="shared" si="262"/>
        <v>0</v>
      </c>
      <c r="R365" s="951"/>
      <c r="S365" s="815">
        <f>SUM('MEDIÇÃO_OBJETO (1)'!S365)</f>
        <v>0</v>
      </c>
      <c r="T365" s="815">
        <f>SUM('MEDIÇÃO_OBJETO (1)'!T365)</f>
        <v>0</v>
      </c>
      <c r="V365" s="19"/>
      <c r="W365" s="978">
        <f t="shared" si="263"/>
        <v>0</v>
      </c>
      <c r="X365" s="816">
        <f t="shared" si="264"/>
        <v>0</v>
      </c>
      <c r="Y365" s="816">
        <f t="shared" si="265"/>
        <v>0</v>
      </c>
      <c r="Z365" s="817">
        <f t="shared" si="266"/>
        <v>0</v>
      </c>
      <c r="AB365" s="453">
        <f t="shared" si="253"/>
        <v>0</v>
      </c>
      <c r="AC365" s="14">
        <f t="shared" si="267"/>
        <v>0</v>
      </c>
      <c r="AD365" s="819"/>
      <c r="AE365" s="631">
        <f t="shared" si="254"/>
        <v>0</v>
      </c>
      <c r="AF365" s="818">
        <f>SUM('MEDIÇÃO_OBJETO (1)'!AG365)</f>
        <v>0</v>
      </c>
      <c r="AG365" s="541">
        <f>SUM('MEDIÇÃO_OBJETO (1)'!AH365)</f>
        <v>0</v>
      </c>
      <c r="AH365" s="541">
        <f>SUM('MEDIÇÃO_OBJETO (1)'!AI365)</f>
        <v>0</v>
      </c>
      <c r="AI365" s="541">
        <f>SUM('MEDIÇÃO_OBJETO (1)'!AJ365)</f>
        <v>0</v>
      </c>
      <c r="AJ365" s="541">
        <f>SUM('MEDIÇÃO_OBJETO (1)'!AK365)</f>
        <v>0</v>
      </c>
      <c r="AK365" s="541">
        <f>SUM('MEDIÇÃO_OBJETO (1)'!AL365)</f>
        <v>0</v>
      </c>
      <c r="AL365" s="541">
        <f>SUM('MEDIÇÃO_OBJETO (1)'!AM365)</f>
        <v>0</v>
      </c>
      <c r="AM365" s="541">
        <f>SUM('MEDIÇÃO_OBJETO (1)'!AN365)</f>
        <v>0</v>
      </c>
      <c r="AN365" s="541">
        <f>SUM('MEDIÇÃO_OBJETO (1)'!AO365)</f>
        <v>0</v>
      </c>
      <c r="AO365" s="541">
        <f>SUM('MEDIÇÃO_OBJETO (1)'!AP365)</f>
        <v>0</v>
      </c>
      <c r="AP365" s="541">
        <f>SUM('MEDIÇÃO_OBJETO (1)'!AQ365)</f>
        <v>0</v>
      </c>
      <c r="AQ365" s="541">
        <f>SUM('MEDIÇÃO_OBJETO (1)'!AR365)</f>
        <v>0</v>
      </c>
      <c r="AR365" s="541">
        <f>SUM('MEDIÇÃO_OBJETO (1)'!AS365)</f>
        <v>0</v>
      </c>
      <c r="AS365" s="541">
        <f>SUM('MEDIÇÃO_OBJETO (1)'!AT365)</f>
        <v>0</v>
      </c>
      <c r="AT365" s="541">
        <f>SUM('MEDIÇÃO_OBJETO (1)'!AU365)</f>
        <v>0</v>
      </c>
      <c r="AU365" s="541">
        <f>SUM('MEDIÇÃO_OBJETO (1)'!AV365)</f>
        <v>0</v>
      </c>
      <c r="AV365" s="541">
        <f>SUM('MEDIÇÃO_OBJETO (1)'!AW365)</f>
        <v>0</v>
      </c>
      <c r="AW365" s="541">
        <f>SUM('MEDIÇÃO_OBJETO (1)'!AX365)</f>
        <v>0</v>
      </c>
      <c r="AX365" s="977"/>
      <c r="BN365" s="992">
        <f t="shared" si="268"/>
        <v>0</v>
      </c>
      <c r="BO365" s="538">
        <f t="shared" si="255"/>
        <v>0</v>
      </c>
      <c r="BP365" s="987">
        <f>IF(RESUMO_GLOBAL!$X$53="a",ROUND(AF365*$N365,RESUMO_GLOBAL!$X$54),IF(RESUMO_GLOBAL!$X$53="t",TRUNC(AF365*$N365,RESUMO_GLOBAL!$X$54),AF365*$N365))</f>
        <v>0</v>
      </c>
      <c r="BQ365" s="987">
        <f>IF(RESUMO_GLOBAL!$X$53="a",ROUND(AG365*$N365,RESUMO_GLOBAL!$X$54),IF(RESUMO_GLOBAL!$X$53="t",TRUNC(AG365*$N365,RESUMO_GLOBAL!$X$54),AG365*$N365))</f>
        <v>0</v>
      </c>
      <c r="BR365" s="987">
        <f>IF(RESUMO_GLOBAL!$X$53="a",ROUND(AH365*$N365,RESUMO_GLOBAL!$X$54),IF(RESUMO_GLOBAL!$X$53="t",TRUNC(AH365*$N365,RESUMO_GLOBAL!$X$54),AH365*$N365))</f>
        <v>0</v>
      </c>
      <c r="BS365" s="987">
        <f>IF(RESUMO_GLOBAL!$X$53="a",ROUND(AI365*$N365,RESUMO_GLOBAL!$X$54),IF(RESUMO_GLOBAL!$X$53="t",TRUNC(AI365*$N365,RESUMO_GLOBAL!$X$54),AI365*$N365))</f>
        <v>0</v>
      </c>
      <c r="BT365" s="987">
        <f>IF(RESUMO_GLOBAL!$X$53="a",ROUND(AJ365*$N365,RESUMO_GLOBAL!$X$54),IF(RESUMO_GLOBAL!$X$53="t",TRUNC(AJ365*$N365,RESUMO_GLOBAL!$X$54),AJ365*$N365))</f>
        <v>0</v>
      </c>
      <c r="BU365" s="987">
        <f>IF(RESUMO_GLOBAL!$X$53="a",ROUND(AK365*$N365,RESUMO_GLOBAL!$X$54),IF(RESUMO_GLOBAL!$X$53="t",TRUNC(AK365*$N365,RESUMO_GLOBAL!$X$54),AK365*$N365))</f>
        <v>0</v>
      </c>
      <c r="BV365" s="987">
        <f>IF(RESUMO_GLOBAL!$X$53="a",ROUND(AL365*$N365,RESUMO_GLOBAL!$X$54),IF(RESUMO_GLOBAL!$X$53="t",TRUNC(AL365*$N365,RESUMO_GLOBAL!$X$54),AL365*$N365))</f>
        <v>0</v>
      </c>
      <c r="BW365" s="987">
        <f>IF(RESUMO_GLOBAL!$X$53="a",ROUND(AM365*$N365,RESUMO_GLOBAL!$X$54),IF(RESUMO_GLOBAL!$X$53="t",TRUNC(AM365*$N365,RESUMO_GLOBAL!$X$54),AM365*$N365))</f>
        <v>0</v>
      </c>
      <c r="BX365" s="987">
        <f>IF(RESUMO_GLOBAL!$X$53="a",ROUND(AN365*$N365,RESUMO_GLOBAL!$X$54),IF(RESUMO_GLOBAL!$X$53="t",TRUNC(AN365*$N365,RESUMO_GLOBAL!$X$54),AN365*$N365))</f>
        <v>0</v>
      </c>
      <c r="BY365" s="987">
        <f>IF(RESUMO_GLOBAL!$X$53="a",ROUND(AO365*$N365,RESUMO_GLOBAL!$X$54),IF(RESUMO_GLOBAL!$X$53="t",TRUNC(AO365*$N365,RESUMO_GLOBAL!$X$54),AO365*$N365))</f>
        <v>0</v>
      </c>
      <c r="BZ365" s="987">
        <f>IF(RESUMO_GLOBAL!$X$53="a",ROUND(AP365*$N365,RESUMO_GLOBAL!$X$54),IF(RESUMO_GLOBAL!$X$53="t",TRUNC(AP365*$N365,RESUMO_GLOBAL!$X$54),AP365*$N365))</f>
        <v>0</v>
      </c>
      <c r="CA365" s="987">
        <f>IF(RESUMO_GLOBAL!$X$53="a",ROUND(AQ365*$N365,RESUMO_GLOBAL!$X$54),IF(RESUMO_GLOBAL!$X$53="t",TRUNC(AQ365*$N365,RESUMO_GLOBAL!$X$54),AQ365*$N365))</f>
        <v>0</v>
      </c>
      <c r="CB365" s="987">
        <f>IF(RESUMO_GLOBAL!$X$53="a",ROUND(AR365*$N365,RESUMO_GLOBAL!$X$54),IF(RESUMO_GLOBAL!$X$53="t",TRUNC(AR365*$N365,RESUMO_GLOBAL!$X$54),AR365*$N365))</f>
        <v>0</v>
      </c>
      <c r="CC365" s="987">
        <f>IF(RESUMO_GLOBAL!$X$53="a",ROUND(AS365*$N365,RESUMO_GLOBAL!$X$54),IF(RESUMO_GLOBAL!$X$53="t",TRUNC(AS365*$N365,RESUMO_GLOBAL!$X$54),AS365*$N365))</f>
        <v>0</v>
      </c>
      <c r="CD365" s="987">
        <f>IF(RESUMO_GLOBAL!$X$53="a",ROUND(AT365*$N365,RESUMO_GLOBAL!$X$54),IF(RESUMO_GLOBAL!$X$53="t",TRUNC(AT365*$N365,RESUMO_GLOBAL!$X$54),AT365*$N365))</f>
        <v>0</v>
      </c>
      <c r="CE365" s="987">
        <f>IF(RESUMO_GLOBAL!$X$53="a",ROUND(AU365*$N365,RESUMO_GLOBAL!$X$54),IF(RESUMO_GLOBAL!$X$53="t",TRUNC(AU365*$N365,RESUMO_GLOBAL!$X$54),AU365*$N365))</f>
        <v>0</v>
      </c>
      <c r="CF365" s="987">
        <f>IF(RESUMO_GLOBAL!$X$53="a",ROUND(AV365*$N365,RESUMO_GLOBAL!$X$54),IF(RESUMO_GLOBAL!$X$53="t",TRUNC(AV365*$N365,RESUMO_GLOBAL!$X$54),AV365*$N365))</f>
        <v>0</v>
      </c>
      <c r="CG365" s="987">
        <f>IF(RESUMO_GLOBAL!$X$53="a",ROUND(AW365*$N365,RESUMO_GLOBAL!$X$54),IF(RESUMO_GLOBAL!$X$53="t",TRUNC(AW365*$N365,RESUMO_GLOBAL!$X$54),AW365*$N365))</f>
        <v>0</v>
      </c>
      <c r="CK365" s="59">
        <f t="shared" si="234"/>
        <v>0</v>
      </c>
      <c r="CL365" s="59">
        <f t="shared" si="235"/>
        <v>0</v>
      </c>
      <c r="CM365" s="59">
        <f t="shared" si="236"/>
        <v>0</v>
      </c>
      <c r="CN365" s="59">
        <f t="shared" si="237"/>
        <v>0</v>
      </c>
      <c r="CO365" s="59">
        <f t="shared" si="238"/>
        <v>0</v>
      </c>
      <c r="CP365" s="59">
        <f t="shared" si="239"/>
        <v>0</v>
      </c>
      <c r="CQ365" s="59">
        <f t="shared" si="240"/>
        <v>0</v>
      </c>
      <c r="CR365" s="59">
        <f t="shared" si="241"/>
        <v>0</v>
      </c>
      <c r="CS365" s="59">
        <f t="shared" si="242"/>
        <v>0</v>
      </c>
      <c r="CT365" s="59">
        <f t="shared" si="243"/>
        <v>0</v>
      </c>
      <c r="CU365" s="59">
        <f t="shared" si="244"/>
        <v>0</v>
      </c>
      <c r="CV365" s="59">
        <f t="shared" si="245"/>
        <v>0</v>
      </c>
      <c r="CW365" s="59">
        <f t="shared" si="246"/>
        <v>0</v>
      </c>
      <c r="CX365" s="59">
        <f t="shared" si="247"/>
        <v>0</v>
      </c>
      <c r="CY365" s="59">
        <f t="shared" si="248"/>
        <v>0</v>
      </c>
      <c r="CZ365" s="59">
        <f t="shared" si="249"/>
        <v>0</v>
      </c>
      <c r="DA365" s="59">
        <f t="shared" si="250"/>
        <v>0</v>
      </c>
      <c r="DB365" s="59">
        <f t="shared" si="251"/>
        <v>0</v>
      </c>
      <c r="DE365">
        <f t="shared" si="233"/>
        <v>360</v>
      </c>
      <c r="DF365" t="str">
        <f t="shared" si="252"/>
        <v/>
      </c>
      <c r="DG365" s="59">
        <f>IF($C365&lt;&gt;0,SUM($CK366:CK366),0)</f>
        <v>0</v>
      </c>
      <c r="DH365" s="59">
        <f>IF($C365&lt;&gt;0,SUM($CK366:CL366),0)</f>
        <v>0</v>
      </c>
      <c r="DI365" s="59">
        <f>IF($C365&lt;&gt;0,SUM($CK366:CM366),0)</f>
        <v>0</v>
      </c>
      <c r="DJ365" s="59">
        <f>IF($C365&lt;&gt;0,SUM($CK366:CN366),0)</f>
        <v>0</v>
      </c>
      <c r="DK365" s="59">
        <f>IF($C365&lt;&gt;0,SUM($CK366:CO366),0)</f>
        <v>0</v>
      </c>
      <c r="DL365" s="59">
        <f>IF($C365&lt;&gt;0,SUM($CK366:CP366),0)</f>
        <v>0</v>
      </c>
      <c r="DM365" s="59">
        <f>IF($C365&lt;&gt;0,SUM($CK366:CQ366),0)</f>
        <v>0</v>
      </c>
      <c r="DN365" s="59">
        <f>IF($C365&lt;&gt;0,SUM($CK366:CR366),0)</f>
        <v>0</v>
      </c>
      <c r="DO365" s="59">
        <f>IF($C365&lt;&gt;0,SUM($CK366:CS366),0)</f>
        <v>0</v>
      </c>
      <c r="DP365" s="59">
        <f>IF($C365&lt;&gt;0,SUM($CK366:CT366),0)</f>
        <v>0</v>
      </c>
      <c r="DQ365" s="59">
        <f>IF($C365&lt;&gt;0,SUM($CK366:CU366),0)</f>
        <v>0</v>
      </c>
      <c r="DR365" s="59">
        <f>IF($C365&lt;&gt;0,SUM($CK366:CV366),0)</f>
        <v>0</v>
      </c>
      <c r="DS365" s="59">
        <f>IF($C365&lt;&gt;0,SUM($CK366:CW366),0)</f>
        <v>0</v>
      </c>
      <c r="DT365" s="59">
        <f>IF($C365&lt;&gt;0,SUM($CK366:CX366),0)</f>
        <v>0</v>
      </c>
      <c r="DU365" s="59">
        <f>IF($C365&lt;&gt;0,SUM($CK366:CY366),0)</f>
        <v>0</v>
      </c>
      <c r="DV365" s="59">
        <f>IF($C365&lt;&gt;0,SUM($CK366:CZ366),0)</f>
        <v>0</v>
      </c>
      <c r="DW365" s="59">
        <f>IF($C365&lt;&gt;0,SUM($CK366:DA366),0)</f>
        <v>0</v>
      </c>
      <c r="DX365" s="59">
        <f>IF($C365&lt;&gt;0,SUM($CK366:DB366),0)</f>
        <v>0</v>
      </c>
      <c r="DY365" s="952" t="str">
        <f t="shared" si="256"/>
        <v/>
      </c>
    </row>
    <row r="366" spans="1:129" ht="13.5" hidden="1" thickBot="1">
      <c r="A366" s="3" t="str">
        <f t="shared" si="257"/>
        <v/>
      </c>
      <c r="B366" s="805">
        <f>Dados_GLOBAL_Inicial!E366</f>
        <v>0</v>
      </c>
      <c r="C366" s="956">
        <f>IF(IFERROR(VALUE(Dados_GLOBAL_Inicial!F366),0)=0,0,Dados_GLOBAL_Inicial!F366)</f>
        <v>0</v>
      </c>
      <c r="D366" s="830">
        <f>Dados_GLOBAL_Inicial!G366</f>
        <v>0</v>
      </c>
      <c r="E366" s="830" t="str">
        <f>IF(IFERROR(VLOOKUP(F366,Cod_Gde_Itens!$A$1:$B$80,2,FALSE),0)&gt;549,IFERROR(VLOOKUP(F366,Cod_Gde_Itens!$A$1:$B$80,2,FALSE),0),IF(Dados_GLOBAL_Inicial!H366=0,"",Dados_GLOBAL_Inicial!H366))</f>
        <v/>
      </c>
      <c r="F366" s="823">
        <f>Dados_GLOBAL_Inicial!I366</f>
        <v>0</v>
      </c>
      <c r="G366" s="824">
        <f>Dados_GLOBAL_Inicial!J366</f>
        <v>0</v>
      </c>
      <c r="H366" s="454">
        <f>Dados_GLOBAL_Inicial!K366</f>
        <v>0</v>
      </c>
      <c r="I366" s="970">
        <f>SUM('MEDIÇÃO_OBJETO (1)'!I366)</f>
        <v>0</v>
      </c>
      <c r="J366" s="455">
        <f t="shared" si="258"/>
        <v>0</v>
      </c>
      <c r="K366" s="451">
        <f t="shared" si="259"/>
        <v>0</v>
      </c>
      <c r="L366" s="452">
        <f t="shared" si="260"/>
        <v>0</v>
      </c>
      <c r="M366" s="809">
        <f t="shared" si="261"/>
        <v>0</v>
      </c>
      <c r="N366" s="810">
        <f>IF(IFERROR(VALUE(Dados_GLOBAL_Inicial!L366),0)=0,0,Dados_GLOBAL_Inicial!L366)</f>
        <v>0</v>
      </c>
      <c r="O366" s="812">
        <f>SUM('MEDIÇÃO_OBJETO (1)'!O366)</f>
        <v>0</v>
      </c>
      <c r="P366" s="812">
        <f>SUM('MEDIÇÃO_OBJETO (1)'!P366)</f>
        <v>0</v>
      </c>
      <c r="Q366" s="813">
        <f t="shared" si="262"/>
        <v>0</v>
      </c>
      <c r="R366" s="951"/>
      <c r="S366" s="815">
        <f>SUM('MEDIÇÃO_OBJETO (1)'!S366)</f>
        <v>0</v>
      </c>
      <c r="T366" s="815">
        <f>SUM('MEDIÇÃO_OBJETO (1)'!T366)</f>
        <v>0</v>
      </c>
      <c r="V366" s="19"/>
      <c r="W366" s="978">
        <f t="shared" si="263"/>
        <v>0</v>
      </c>
      <c r="X366" s="816">
        <f t="shared" si="264"/>
        <v>0</v>
      </c>
      <c r="Y366" s="816">
        <f t="shared" si="265"/>
        <v>0</v>
      </c>
      <c r="Z366" s="817">
        <f t="shared" si="266"/>
        <v>0</v>
      </c>
      <c r="AB366" s="453">
        <f t="shared" si="253"/>
        <v>0</v>
      </c>
      <c r="AC366" s="14">
        <f t="shared" si="267"/>
        <v>0</v>
      </c>
      <c r="AD366" s="819"/>
      <c r="AE366" s="631">
        <f t="shared" si="254"/>
        <v>0</v>
      </c>
      <c r="AF366" s="818">
        <f>SUM('MEDIÇÃO_OBJETO (1)'!AG366)</f>
        <v>0</v>
      </c>
      <c r="AG366" s="541">
        <f>SUM('MEDIÇÃO_OBJETO (1)'!AH366)</f>
        <v>0</v>
      </c>
      <c r="AH366" s="541">
        <f>SUM('MEDIÇÃO_OBJETO (1)'!AI366)</f>
        <v>0</v>
      </c>
      <c r="AI366" s="541">
        <f>SUM('MEDIÇÃO_OBJETO (1)'!AJ366)</f>
        <v>0</v>
      </c>
      <c r="AJ366" s="541">
        <f>SUM('MEDIÇÃO_OBJETO (1)'!AK366)</f>
        <v>0</v>
      </c>
      <c r="AK366" s="541">
        <f>SUM('MEDIÇÃO_OBJETO (1)'!AL366)</f>
        <v>0</v>
      </c>
      <c r="AL366" s="541">
        <f>SUM('MEDIÇÃO_OBJETO (1)'!AM366)</f>
        <v>0</v>
      </c>
      <c r="AM366" s="541">
        <f>SUM('MEDIÇÃO_OBJETO (1)'!AN366)</f>
        <v>0</v>
      </c>
      <c r="AN366" s="541">
        <f>SUM('MEDIÇÃO_OBJETO (1)'!AO366)</f>
        <v>0</v>
      </c>
      <c r="AO366" s="541">
        <f>SUM('MEDIÇÃO_OBJETO (1)'!AP366)</f>
        <v>0</v>
      </c>
      <c r="AP366" s="541">
        <f>SUM('MEDIÇÃO_OBJETO (1)'!AQ366)</f>
        <v>0</v>
      </c>
      <c r="AQ366" s="541">
        <f>SUM('MEDIÇÃO_OBJETO (1)'!AR366)</f>
        <v>0</v>
      </c>
      <c r="AR366" s="541">
        <f>SUM('MEDIÇÃO_OBJETO (1)'!AS366)</f>
        <v>0</v>
      </c>
      <c r="AS366" s="541">
        <f>SUM('MEDIÇÃO_OBJETO (1)'!AT366)</f>
        <v>0</v>
      </c>
      <c r="AT366" s="541">
        <f>SUM('MEDIÇÃO_OBJETO (1)'!AU366)</f>
        <v>0</v>
      </c>
      <c r="AU366" s="541">
        <f>SUM('MEDIÇÃO_OBJETO (1)'!AV366)</f>
        <v>0</v>
      </c>
      <c r="AV366" s="541">
        <f>SUM('MEDIÇÃO_OBJETO (1)'!AW366)</f>
        <v>0</v>
      </c>
      <c r="AW366" s="541">
        <f>SUM('MEDIÇÃO_OBJETO (1)'!AX366)</f>
        <v>0</v>
      </c>
      <c r="AX366" s="977"/>
      <c r="BN366" s="992">
        <f t="shared" si="268"/>
        <v>0</v>
      </c>
      <c r="BO366" s="538">
        <f t="shared" si="255"/>
        <v>0</v>
      </c>
      <c r="BP366" s="987">
        <f>IF(RESUMO_GLOBAL!$X$53="a",ROUND(AF366*$N366,RESUMO_GLOBAL!$X$54),IF(RESUMO_GLOBAL!$X$53="t",TRUNC(AF366*$N366,RESUMO_GLOBAL!$X$54),AF366*$N366))</f>
        <v>0</v>
      </c>
      <c r="BQ366" s="987">
        <f>IF(RESUMO_GLOBAL!$X$53="a",ROUND(AG366*$N366,RESUMO_GLOBAL!$X$54),IF(RESUMO_GLOBAL!$X$53="t",TRUNC(AG366*$N366,RESUMO_GLOBAL!$X$54),AG366*$N366))</f>
        <v>0</v>
      </c>
      <c r="BR366" s="987">
        <f>IF(RESUMO_GLOBAL!$X$53="a",ROUND(AH366*$N366,RESUMO_GLOBAL!$X$54),IF(RESUMO_GLOBAL!$X$53="t",TRUNC(AH366*$N366,RESUMO_GLOBAL!$X$54),AH366*$N366))</f>
        <v>0</v>
      </c>
      <c r="BS366" s="987">
        <f>IF(RESUMO_GLOBAL!$X$53="a",ROUND(AI366*$N366,RESUMO_GLOBAL!$X$54),IF(RESUMO_GLOBAL!$X$53="t",TRUNC(AI366*$N366,RESUMO_GLOBAL!$X$54),AI366*$N366))</f>
        <v>0</v>
      </c>
      <c r="BT366" s="987">
        <f>IF(RESUMO_GLOBAL!$X$53="a",ROUND(AJ366*$N366,RESUMO_GLOBAL!$X$54),IF(RESUMO_GLOBAL!$X$53="t",TRUNC(AJ366*$N366,RESUMO_GLOBAL!$X$54),AJ366*$N366))</f>
        <v>0</v>
      </c>
      <c r="BU366" s="987">
        <f>IF(RESUMO_GLOBAL!$X$53="a",ROUND(AK366*$N366,RESUMO_GLOBAL!$X$54),IF(RESUMO_GLOBAL!$X$53="t",TRUNC(AK366*$N366,RESUMO_GLOBAL!$X$54),AK366*$N366))</f>
        <v>0</v>
      </c>
      <c r="BV366" s="987">
        <f>IF(RESUMO_GLOBAL!$X$53="a",ROUND(AL366*$N366,RESUMO_GLOBAL!$X$54),IF(RESUMO_GLOBAL!$X$53="t",TRUNC(AL366*$N366,RESUMO_GLOBAL!$X$54),AL366*$N366))</f>
        <v>0</v>
      </c>
      <c r="BW366" s="987">
        <f>IF(RESUMO_GLOBAL!$X$53="a",ROUND(AM366*$N366,RESUMO_GLOBAL!$X$54),IF(RESUMO_GLOBAL!$X$53="t",TRUNC(AM366*$N366,RESUMO_GLOBAL!$X$54),AM366*$N366))</f>
        <v>0</v>
      </c>
      <c r="BX366" s="987">
        <f>IF(RESUMO_GLOBAL!$X$53="a",ROUND(AN366*$N366,RESUMO_GLOBAL!$X$54),IF(RESUMO_GLOBAL!$X$53="t",TRUNC(AN366*$N366,RESUMO_GLOBAL!$X$54),AN366*$N366))</f>
        <v>0</v>
      </c>
      <c r="BY366" s="987">
        <f>IF(RESUMO_GLOBAL!$X$53="a",ROUND(AO366*$N366,RESUMO_GLOBAL!$X$54),IF(RESUMO_GLOBAL!$X$53="t",TRUNC(AO366*$N366,RESUMO_GLOBAL!$X$54),AO366*$N366))</f>
        <v>0</v>
      </c>
      <c r="BZ366" s="987">
        <f>IF(RESUMO_GLOBAL!$X$53="a",ROUND(AP366*$N366,RESUMO_GLOBAL!$X$54),IF(RESUMO_GLOBAL!$X$53="t",TRUNC(AP366*$N366,RESUMO_GLOBAL!$X$54),AP366*$N366))</f>
        <v>0</v>
      </c>
      <c r="CA366" s="987">
        <f>IF(RESUMO_GLOBAL!$X$53="a",ROUND(AQ366*$N366,RESUMO_GLOBAL!$X$54),IF(RESUMO_GLOBAL!$X$53="t",TRUNC(AQ366*$N366,RESUMO_GLOBAL!$X$54),AQ366*$N366))</f>
        <v>0</v>
      </c>
      <c r="CB366" s="987">
        <f>IF(RESUMO_GLOBAL!$X$53="a",ROUND(AR366*$N366,RESUMO_GLOBAL!$X$54),IF(RESUMO_GLOBAL!$X$53="t",TRUNC(AR366*$N366,RESUMO_GLOBAL!$X$54),AR366*$N366))</f>
        <v>0</v>
      </c>
      <c r="CC366" s="987">
        <f>IF(RESUMO_GLOBAL!$X$53="a",ROUND(AS366*$N366,RESUMO_GLOBAL!$X$54),IF(RESUMO_GLOBAL!$X$53="t",TRUNC(AS366*$N366,RESUMO_GLOBAL!$X$54),AS366*$N366))</f>
        <v>0</v>
      </c>
      <c r="CD366" s="987">
        <f>IF(RESUMO_GLOBAL!$X$53="a",ROUND(AT366*$N366,RESUMO_GLOBAL!$X$54),IF(RESUMO_GLOBAL!$X$53="t",TRUNC(AT366*$N366,RESUMO_GLOBAL!$X$54),AT366*$N366))</f>
        <v>0</v>
      </c>
      <c r="CE366" s="987">
        <f>IF(RESUMO_GLOBAL!$X$53="a",ROUND(AU366*$N366,RESUMO_GLOBAL!$X$54),IF(RESUMO_GLOBAL!$X$53="t",TRUNC(AU366*$N366,RESUMO_GLOBAL!$X$54),AU366*$N366))</f>
        <v>0</v>
      </c>
      <c r="CF366" s="987">
        <f>IF(RESUMO_GLOBAL!$X$53="a",ROUND(AV366*$N366,RESUMO_GLOBAL!$X$54),IF(RESUMO_GLOBAL!$X$53="t",TRUNC(AV366*$N366,RESUMO_GLOBAL!$X$54),AV366*$N366))</f>
        <v>0</v>
      </c>
      <c r="CG366" s="987">
        <f>IF(RESUMO_GLOBAL!$X$53="a",ROUND(AW366*$N366,RESUMO_GLOBAL!$X$54),IF(RESUMO_GLOBAL!$X$53="t",TRUNC(AW366*$N366,RESUMO_GLOBAL!$X$54),AW366*$N366))</f>
        <v>0</v>
      </c>
      <c r="CK366" s="59">
        <f t="shared" si="234"/>
        <v>0</v>
      </c>
      <c r="CL366" s="59">
        <f t="shared" si="235"/>
        <v>0</v>
      </c>
      <c r="CM366" s="59">
        <f t="shared" si="236"/>
        <v>0</v>
      </c>
      <c r="CN366" s="59">
        <f t="shared" si="237"/>
        <v>0</v>
      </c>
      <c r="CO366" s="59">
        <f t="shared" si="238"/>
        <v>0</v>
      </c>
      <c r="CP366" s="59">
        <f t="shared" si="239"/>
        <v>0</v>
      </c>
      <c r="CQ366" s="59">
        <f t="shared" si="240"/>
        <v>0</v>
      </c>
      <c r="CR366" s="59">
        <f t="shared" si="241"/>
        <v>0</v>
      </c>
      <c r="CS366" s="59">
        <f t="shared" si="242"/>
        <v>0</v>
      </c>
      <c r="CT366" s="59">
        <f t="shared" si="243"/>
        <v>0</v>
      </c>
      <c r="CU366" s="59">
        <f t="shared" si="244"/>
        <v>0</v>
      </c>
      <c r="CV366" s="59">
        <f t="shared" si="245"/>
        <v>0</v>
      </c>
      <c r="CW366" s="59">
        <f t="shared" si="246"/>
        <v>0</v>
      </c>
      <c r="CX366" s="59">
        <f t="shared" si="247"/>
        <v>0</v>
      </c>
      <c r="CY366" s="59">
        <f t="shared" si="248"/>
        <v>0</v>
      </c>
      <c r="CZ366" s="59">
        <f t="shared" si="249"/>
        <v>0</v>
      </c>
      <c r="DA366" s="59">
        <f t="shared" si="250"/>
        <v>0</v>
      </c>
      <c r="DB366" s="59">
        <f t="shared" si="251"/>
        <v>0</v>
      </c>
      <c r="DE366">
        <f t="shared" si="233"/>
        <v>361</v>
      </c>
      <c r="DF366" t="str">
        <f t="shared" si="252"/>
        <v/>
      </c>
      <c r="DG366" s="59">
        <f>IF($C366&lt;&gt;0,SUM($CK367:CK367),0)</f>
        <v>0</v>
      </c>
      <c r="DH366" s="59">
        <f>IF($C366&lt;&gt;0,SUM($CK367:CL367),0)</f>
        <v>0</v>
      </c>
      <c r="DI366" s="59">
        <f>IF($C366&lt;&gt;0,SUM($CK367:CM367),0)</f>
        <v>0</v>
      </c>
      <c r="DJ366" s="59">
        <f>IF($C366&lt;&gt;0,SUM($CK367:CN367),0)</f>
        <v>0</v>
      </c>
      <c r="DK366" s="59">
        <f>IF($C366&lt;&gt;0,SUM($CK367:CO367),0)</f>
        <v>0</v>
      </c>
      <c r="DL366" s="59">
        <f>IF($C366&lt;&gt;0,SUM($CK367:CP367),0)</f>
        <v>0</v>
      </c>
      <c r="DM366" s="59">
        <f>IF($C366&lt;&gt;0,SUM($CK367:CQ367),0)</f>
        <v>0</v>
      </c>
      <c r="DN366" s="59">
        <f>IF($C366&lt;&gt;0,SUM($CK367:CR367),0)</f>
        <v>0</v>
      </c>
      <c r="DO366" s="59">
        <f>IF($C366&lt;&gt;0,SUM($CK367:CS367),0)</f>
        <v>0</v>
      </c>
      <c r="DP366" s="59">
        <f>IF($C366&lt;&gt;0,SUM($CK367:CT367),0)</f>
        <v>0</v>
      </c>
      <c r="DQ366" s="59">
        <f>IF($C366&lt;&gt;0,SUM($CK367:CU367),0)</f>
        <v>0</v>
      </c>
      <c r="DR366" s="59">
        <f>IF($C366&lt;&gt;0,SUM($CK367:CV367),0)</f>
        <v>0</v>
      </c>
      <c r="DS366" s="59">
        <f>IF($C366&lt;&gt;0,SUM($CK367:CW367),0)</f>
        <v>0</v>
      </c>
      <c r="DT366" s="59">
        <f>IF($C366&lt;&gt;0,SUM($CK367:CX367),0)</f>
        <v>0</v>
      </c>
      <c r="DU366" s="59">
        <f>IF($C366&lt;&gt;0,SUM($CK367:CY367),0)</f>
        <v>0</v>
      </c>
      <c r="DV366" s="59">
        <f>IF($C366&lt;&gt;0,SUM($CK367:CZ367),0)</f>
        <v>0</v>
      </c>
      <c r="DW366" s="59">
        <f>IF($C366&lt;&gt;0,SUM($CK367:DA367),0)</f>
        <v>0</v>
      </c>
      <c r="DX366" s="59">
        <f>IF($C366&lt;&gt;0,SUM($CK367:DB367),0)</f>
        <v>0</v>
      </c>
      <c r="DY366" s="952" t="str">
        <f t="shared" si="256"/>
        <v/>
      </c>
    </row>
    <row r="367" spans="1:129" ht="13.5" hidden="1" thickBot="1">
      <c r="A367" s="3" t="str">
        <f t="shared" si="257"/>
        <v/>
      </c>
      <c r="B367" s="805">
        <f>Dados_GLOBAL_Inicial!E367</f>
        <v>0</v>
      </c>
      <c r="C367" s="956">
        <f>IF(IFERROR(VALUE(Dados_GLOBAL_Inicial!F367),0)=0,0,Dados_GLOBAL_Inicial!F367)</f>
        <v>0</v>
      </c>
      <c r="D367" s="830">
        <f>Dados_GLOBAL_Inicial!G367</f>
        <v>0</v>
      </c>
      <c r="E367" s="830" t="str">
        <f>IF(IFERROR(VLOOKUP(F367,Cod_Gde_Itens!$A$1:$B$80,2,FALSE),0)&gt;549,IFERROR(VLOOKUP(F367,Cod_Gde_Itens!$A$1:$B$80,2,FALSE),0),IF(Dados_GLOBAL_Inicial!H367=0,"",Dados_GLOBAL_Inicial!H367))</f>
        <v/>
      </c>
      <c r="F367" s="823">
        <f>Dados_GLOBAL_Inicial!I367</f>
        <v>0</v>
      </c>
      <c r="G367" s="824">
        <f>Dados_GLOBAL_Inicial!J367</f>
        <v>0</v>
      </c>
      <c r="H367" s="454">
        <f>Dados_GLOBAL_Inicial!K367</f>
        <v>0</v>
      </c>
      <c r="I367" s="970">
        <f>SUM('MEDIÇÃO_OBJETO (1)'!I367)</f>
        <v>0</v>
      </c>
      <c r="J367" s="455">
        <f t="shared" si="258"/>
        <v>0</v>
      </c>
      <c r="K367" s="451">
        <f t="shared" si="259"/>
        <v>0</v>
      </c>
      <c r="L367" s="452">
        <f t="shared" si="260"/>
        <v>0</v>
      </c>
      <c r="M367" s="809">
        <f t="shared" si="261"/>
        <v>0</v>
      </c>
      <c r="N367" s="810">
        <f>IF(IFERROR(VALUE(Dados_GLOBAL_Inicial!L367),0)=0,0,Dados_GLOBAL_Inicial!L367)</f>
        <v>0</v>
      </c>
      <c r="O367" s="812">
        <f>SUM('MEDIÇÃO_OBJETO (1)'!O367)</f>
        <v>0</v>
      </c>
      <c r="P367" s="812">
        <f>SUM('MEDIÇÃO_OBJETO (1)'!P367)</f>
        <v>0</v>
      </c>
      <c r="Q367" s="813">
        <f t="shared" si="262"/>
        <v>0</v>
      </c>
      <c r="R367" s="951"/>
      <c r="S367" s="815">
        <f>SUM('MEDIÇÃO_OBJETO (1)'!S367)</f>
        <v>0</v>
      </c>
      <c r="T367" s="815">
        <f>SUM('MEDIÇÃO_OBJETO (1)'!T367)</f>
        <v>0</v>
      </c>
      <c r="V367" s="19"/>
      <c r="W367" s="978">
        <f t="shared" si="263"/>
        <v>0</v>
      </c>
      <c r="X367" s="816">
        <f t="shared" si="264"/>
        <v>0</v>
      </c>
      <c r="Y367" s="816">
        <f t="shared" si="265"/>
        <v>0</v>
      </c>
      <c r="Z367" s="817">
        <f t="shared" si="266"/>
        <v>0</v>
      </c>
      <c r="AB367" s="453">
        <f t="shared" si="253"/>
        <v>0</v>
      </c>
      <c r="AC367" s="14">
        <f t="shared" si="267"/>
        <v>0</v>
      </c>
      <c r="AD367" s="819"/>
      <c r="AE367" s="631">
        <f t="shared" si="254"/>
        <v>0</v>
      </c>
      <c r="AF367" s="818">
        <f>SUM('MEDIÇÃO_OBJETO (1)'!AG367)</f>
        <v>0</v>
      </c>
      <c r="AG367" s="541">
        <f>SUM('MEDIÇÃO_OBJETO (1)'!AH367)</f>
        <v>0</v>
      </c>
      <c r="AH367" s="541">
        <f>SUM('MEDIÇÃO_OBJETO (1)'!AI367)</f>
        <v>0</v>
      </c>
      <c r="AI367" s="541">
        <f>SUM('MEDIÇÃO_OBJETO (1)'!AJ367)</f>
        <v>0</v>
      </c>
      <c r="AJ367" s="541">
        <f>SUM('MEDIÇÃO_OBJETO (1)'!AK367)</f>
        <v>0</v>
      </c>
      <c r="AK367" s="541">
        <f>SUM('MEDIÇÃO_OBJETO (1)'!AL367)</f>
        <v>0</v>
      </c>
      <c r="AL367" s="541">
        <f>SUM('MEDIÇÃO_OBJETO (1)'!AM367)</f>
        <v>0</v>
      </c>
      <c r="AM367" s="541">
        <f>SUM('MEDIÇÃO_OBJETO (1)'!AN367)</f>
        <v>0</v>
      </c>
      <c r="AN367" s="541">
        <f>SUM('MEDIÇÃO_OBJETO (1)'!AO367)</f>
        <v>0</v>
      </c>
      <c r="AO367" s="541">
        <f>SUM('MEDIÇÃO_OBJETO (1)'!AP367)</f>
        <v>0</v>
      </c>
      <c r="AP367" s="541">
        <f>SUM('MEDIÇÃO_OBJETO (1)'!AQ367)</f>
        <v>0</v>
      </c>
      <c r="AQ367" s="541">
        <f>SUM('MEDIÇÃO_OBJETO (1)'!AR367)</f>
        <v>0</v>
      </c>
      <c r="AR367" s="541">
        <f>SUM('MEDIÇÃO_OBJETO (1)'!AS367)</f>
        <v>0</v>
      </c>
      <c r="AS367" s="541">
        <f>SUM('MEDIÇÃO_OBJETO (1)'!AT367)</f>
        <v>0</v>
      </c>
      <c r="AT367" s="541">
        <f>SUM('MEDIÇÃO_OBJETO (1)'!AU367)</f>
        <v>0</v>
      </c>
      <c r="AU367" s="541">
        <f>SUM('MEDIÇÃO_OBJETO (1)'!AV367)</f>
        <v>0</v>
      </c>
      <c r="AV367" s="541">
        <f>SUM('MEDIÇÃO_OBJETO (1)'!AW367)</f>
        <v>0</v>
      </c>
      <c r="AW367" s="541">
        <f>SUM('MEDIÇÃO_OBJETO (1)'!AX367)</f>
        <v>0</v>
      </c>
      <c r="AX367" s="977"/>
      <c r="BN367" s="992">
        <f t="shared" si="268"/>
        <v>0</v>
      </c>
      <c r="BO367" s="538">
        <f t="shared" si="255"/>
        <v>0</v>
      </c>
      <c r="BP367" s="987">
        <f>IF(RESUMO_GLOBAL!$X$53="a",ROUND(AF367*$N367,RESUMO_GLOBAL!$X$54),IF(RESUMO_GLOBAL!$X$53="t",TRUNC(AF367*$N367,RESUMO_GLOBAL!$X$54),AF367*$N367))</f>
        <v>0</v>
      </c>
      <c r="BQ367" s="987">
        <f>IF(RESUMO_GLOBAL!$X$53="a",ROUND(AG367*$N367,RESUMO_GLOBAL!$X$54),IF(RESUMO_GLOBAL!$X$53="t",TRUNC(AG367*$N367,RESUMO_GLOBAL!$X$54),AG367*$N367))</f>
        <v>0</v>
      </c>
      <c r="BR367" s="987">
        <f>IF(RESUMO_GLOBAL!$X$53="a",ROUND(AH367*$N367,RESUMO_GLOBAL!$X$54),IF(RESUMO_GLOBAL!$X$53="t",TRUNC(AH367*$N367,RESUMO_GLOBAL!$X$54),AH367*$N367))</f>
        <v>0</v>
      </c>
      <c r="BS367" s="987">
        <f>IF(RESUMO_GLOBAL!$X$53="a",ROUND(AI367*$N367,RESUMO_GLOBAL!$X$54),IF(RESUMO_GLOBAL!$X$53="t",TRUNC(AI367*$N367,RESUMO_GLOBAL!$X$54),AI367*$N367))</f>
        <v>0</v>
      </c>
      <c r="BT367" s="987">
        <f>IF(RESUMO_GLOBAL!$X$53="a",ROUND(AJ367*$N367,RESUMO_GLOBAL!$X$54),IF(RESUMO_GLOBAL!$X$53="t",TRUNC(AJ367*$N367,RESUMO_GLOBAL!$X$54),AJ367*$N367))</f>
        <v>0</v>
      </c>
      <c r="BU367" s="987">
        <f>IF(RESUMO_GLOBAL!$X$53="a",ROUND(AK367*$N367,RESUMO_GLOBAL!$X$54),IF(RESUMO_GLOBAL!$X$53="t",TRUNC(AK367*$N367,RESUMO_GLOBAL!$X$54),AK367*$N367))</f>
        <v>0</v>
      </c>
      <c r="BV367" s="987">
        <f>IF(RESUMO_GLOBAL!$X$53="a",ROUND(AL367*$N367,RESUMO_GLOBAL!$X$54),IF(RESUMO_GLOBAL!$X$53="t",TRUNC(AL367*$N367,RESUMO_GLOBAL!$X$54),AL367*$N367))</f>
        <v>0</v>
      </c>
      <c r="BW367" s="987">
        <f>IF(RESUMO_GLOBAL!$X$53="a",ROUND(AM367*$N367,RESUMO_GLOBAL!$X$54),IF(RESUMO_GLOBAL!$X$53="t",TRUNC(AM367*$N367,RESUMO_GLOBAL!$X$54),AM367*$N367))</f>
        <v>0</v>
      </c>
      <c r="BX367" s="987">
        <f>IF(RESUMO_GLOBAL!$X$53="a",ROUND(AN367*$N367,RESUMO_GLOBAL!$X$54),IF(RESUMO_GLOBAL!$X$53="t",TRUNC(AN367*$N367,RESUMO_GLOBAL!$X$54),AN367*$N367))</f>
        <v>0</v>
      </c>
      <c r="BY367" s="987">
        <f>IF(RESUMO_GLOBAL!$X$53="a",ROUND(AO367*$N367,RESUMO_GLOBAL!$X$54),IF(RESUMO_GLOBAL!$X$53="t",TRUNC(AO367*$N367,RESUMO_GLOBAL!$X$54),AO367*$N367))</f>
        <v>0</v>
      </c>
      <c r="BZ367" s="987">
        <f>IF(RESUMO_GLOBAL!$X$53="a",ROUND(AP367*$N367,RESUMO_GLOBAL!$X$54),IF(RESUMO_GLOBAL!$X$53="t",TRUNC(AP367*$N367,RESUMO_GLOBAL!$X$54),AP367*$N367))</f>
        <v>0</v>
      </c>
      <c r="CA367" s="987">
        <f>IF(RESUMO_GLOBAL!$X$53="a",ROUND(AQ367*$N367,RESUMO_GLOBAL!$X$54),IF(RESUMO_GLOBAL!$X$53="t",TRUNC(AQ367*$N367,RESUMO_GLOBAL!$X$54),AQ367*$N367))</f>
        <v>0</v>
      </c>
      <c r="CB367" s="987">
        <f>IF(RESUMO_GLOBAL!$X$53="a",ROUND(AR367*$N367,RESUMO_GLOBAL!$X$54),IF(RESUMO_GLOBAL!$X$53="t",TRUNC(AR367*$N367,RESUMO_GLOBAL!$X$54),AR367*$N367))</f>
        <v>0</v>
      </c>
      <c r="CC367" s="987">
        <f>IF(RESUMO_GLOBAL!$X$53="a",ROUND(AS367*$N367,RESUMO_GLOBAL!$X$54),IF(RESUMO_GLOBAL!$X$53="t",TRUNC(AS367*$N367,RESUMO_GLOBAL!$X$54),AS367*$N367))</f>
        <v>0</v>
      </c>
      <c r="CD367" s="987">
        <f>IF(RESUMO_GLOBAL!$X$53="a",ROUND(AT367*$N367,RESUMO_GLOBAL!$X$54),IF(RESUMO_GLOBAL!$X$53="t",TRUNC(AT367*$N367,RESUMO_GLOBAL!$X$54),AT367*$N367))</f>
        <v>0</v>
      </c>
      <c r="CE367" s="987">
        <f>IF(RESUMO_GLOBAL!$X$53="a",ROUND(AU367*$N367,RESUMO_GLOBAL!$X$54),IF(RESUMO_GLOBAL!$X$53="t",TRUNC(AU367*$N367,RESUMO_GLOBAL!$X$54),AU367*$N367))</f>
        <v>0</v>
      </c>
      <c r="CF367" s="987">
        <f>IF(RESUMO_GLOBAL!$X$53="a",ROUND(AV367*$N367,RESUMO_GLOBAL!$X$54),IF(RESUMO_GLOBAL!$X$53="t",TRUNC(AV367*$N367,RESUMO_GLOBAL!$X$54),AV367*$N367))</f>
        <v>0</v>
      </c>
      <c r="CG367" s="987">
        <f>IF(RESUMO_GLOBAL!$X$53="a",ROUND(AW367*$N367,RESUMO_GLOBAL!$X$54),IF(RESUMO_GLOBAL!$X$53="t",TRUNC(AW367*$N367,RESUMO_GLOBAL!$X$54),AW367*$N367))</f>
        <v>0</v>
      </c>
      <c r="CK367" s="59">
        <f t="shared" si="234"/>
        <v>0</v>
      </c>
      <c r="CL367" s="59">
        <f t="shared" si="235"/>
        <v>0</v>
      </c>
      <c r="CM367" s="59">
        <f t="shared" si="236"/>
        <v>0</v>
      </c>
      <c r="CN367" s="59">
        <f t="shared" si="237"/>
        <v>0</v>
      </c>
      <c r="CO367" s="59">
        <f t="shared" si="238"/>
        <v>0</v>
      </c>
      <c r="CP367" s="59">
        <f t="shared" si="239"/>
        <v>0</v>
      </c>
      <c r="CQ367" s="59">
        <f t="shared" si="240"/>
        <v>0</v>
      </c>
      <c r="CR367" s="59">
        <f t="shared" si="241"/>
        <v>0</v>
      </c>
      <c r="CS367" s="59">
        <f t="shared" si="242"/>
        <v>0</v>
      </c>
      <c r="CT367" s="59">
        <f t="shared" si="243"/>
        <v>0</v>
      </c>
      <c r="CU367" s="59">
        <f t="shared" si="244"/>
        <v>0</v>
      </c>
      <c r="CV367" s="59">
        <f t="shared" si="245"/>
        <v>0</v>
      </c>
      <c r="CW367" s="59">
        <f t="shared" si="246"/>
        <v>0</v>
      </c>
      <c r="CX367" s="59">
        <f t="shared" si="247"/>
        <v>0</v>
      </c>
      <c r="CY367" s="59">
        <f t="shared" si="248"/>
        <v>0</v>
      </c>
      <c r="CZ367" s="59">
        <f t="shared" si="249"/>
        <v>0</v>
      </c>
      <c r="DA367" s="59">
        <f t="shared" si="250"/>
        <v>0</v>
      </c>
      <c r="DB367" s="59">
        <f t="shared" si="251"/>
        <v>0</v>
      </c>
      <c r="DE367">
        <f t="shared" si="233"/>
        <v>362</v>
      </c>
      <c r="DF367" t="str">
        <f t="shared" si="252"/>
        <v/>
      </c>
      <c r="DG367" s="59">
        <f>IF($C367&lt;&gt;0,SUM($CK368:CK368),0)</f>
        <v>0</v>
      </c>
      <c r="DH367" s="59">
        <f>IF($C367&lt;&gt;0,SUM($CK368:CL368),0)</f>
        <v>0</v>
      </c>
      <c r="DI367" s="59">
        <f>IF($C367&lt;&gt;0,SUM($CK368:CM368),0)</f>
        <v>0</v>
      </c>
      <c r="DJ367" s="59">
        <f>IF($C367&lt;&gt;0,SUM($CK368:CN368),0)</f>
        <v>0</v>
      </c>
      <c r="DK367" s="59">
        <f>IF($C367&lt;&gt;0,SUM($CK368:CO368),0)</f>
        <v>0</v>
      </c>
      <c r="DL367" s="59">
        <f>IF($C367&lt;&gt;0,SUM($CK368:CP368),0)</f>
        <v>0</v>
      </c>
      <c r="DM367" s="59">
        <f>IF($C367&lt;&gt;0,SUM($CK368:CQ368),0)</f>
        <v>0</v>
      </c>
      <c r="DN367" s="59">
        <f>IF($C367&lt;&gt;0,SUM($CK368:CR368),0)</f>
        <v>0</v>
      </c>
      <c r="DO367" s="59">
        <f>IF($C367&lt;&gt;0,SUM($CK368:CS368),0)</f>
        <v>0</v>
      </c>
      <c r="DP367" s="59">
        <f>IF($C367&lt;&gt;0,SUM($CK368:CT368),0)</f>
        <v>0</v>
      </c>
      <c r="DQ367" s="59">
        <f>IF($C367&lt;&gt;0,SUM($CK368:CU368),0)</f>
        <v>0</v>
      </c>
      <c r="DR367" s="59">
        <f>IF($C367&lt;&gt;0,SUM($CK368:CV368),0)</f>
        <v>0</v>
      </c>
      <c r="DS367" s="59">
        <f>IF($C367&lt;&gt;0,SUM($CK368:CW368),0)</f>
        <v>0</v>
      </c>
      <c r="DT367" s="59">
        <f>IF($C367&lt;&gt;0,SUM($CK368:CX368),0)</f>
        <v>0</v>
      </c>
      <c r="DU367" s="59">
        <f>IF($C367&lt;&gt;0,SUM($CK368:CY368),0)</f>
        <v>0</v>
      </c>
      <c r="DV367" s="59">
        <f>IF($C367&lt;&gt;0,SUM($CK368:CZ368),0)</f>
        <v>0</v>
      </c>
      <c r="DW367" s="59">
        <f>IF($C367&lt;&gt;0,SUM($CK368:DA368),0)</f>
        <v>0</v>
      </c>
      <c r="DX367" s="59">
        <f>IF($C367&lt;&gt;0,SUM($CK368:DB368),0)</f>
        <v>0</v>
      </c>
      <c r="DY367" s="952" t="str">
        <f t="shared" si="256"/>
        <v/>
      </c>
    </row>
    <row r="368" spans="1:129" ht="13.5" hidden="1" thickBot="1">
      <c r="A368" s="3" t="str">
        <f t="shared" si="257"/>
        <v/>
      </c>
      <c r="B368" s="805">
        <f>Dados_GLOBAL_Inicial!E368</f>
        <v>0</v>
      </c>
      <c r="C368" s="956">
        <f>IF(IFERROR(VALUE(Dados_GLOBAL_Inicial!F368),0)=0,0,Dados_GLOBAL_Inicial!F368)</f>
        <v>0</v>
      </c>
      <c r="D368" s="830">
        <f>Dados_GLOBAL_Inicial!G368</f>
        <v>0</v>
      </c>
      <c r="E368" s="830" t="str">
        <f>IF(IFERROR(VLOOKUP(F368,Cod_Gde_Itens!$A$1:$B$80,2,FALSE),0)&gt;549,IFERROR(VLOOKUP(F368,Cod_Gde_Itens!$A$1:$B$80,2,FALSE),0),IF(Dados_GLOBAL_Inicial!H368=0,"",Dados_GLOBAL_Inicial!H368))</f>
        <v/>
      </c>
      <c r="F368" s="823">
        <f>Dados_GLOBAL_Inicial!I368</f>
        <v>0</v>
      </c>
      <c r="G368" s="824">
        <f>Dados_GLOBAL_Inicial!J368</f>
        <v>0</v>
      </c>
      <c r="H368" s="454">
        <f>Dados_GLOBAL_Inicial!K368</f>
        <v>0</v>
      </c>
      <c r="I368" s="970">
        <f>SUM('MEDIÇÃO_OBJETO (1)'!I368)</f>
        <v>0</v>
      </c>
      <c r="J368" s="455">
        <f t="shared" si="258"/>
        <v>0</v>
      </c>
      <c r="K368" s="451">
        <f t="shared" si="259"/>
        <v>0</v>
      </c>
      <c r="L368" s="452">
        <f t="shared" si="260"/>
        <v>0</v>
      </c>
      <c r="M368" s="809">
        <f t="shared" si="261"/>
        <v>0</v>
      </c>
      <c r="N368" s="810">
        <f>IF(IFERROR(VALUE(Dados_GLOBAL_Inicial!L368),0)=0,0,Dados_GLOBAL_Inicial!L368)</f>
        <v>0</v>
      </c>
      <c r="O368" s="812">
        <f>SUM('MEDIÇÃO_OBJETO (1)'!O368)</f>
        <v>0</v>
      </c>
      <c r="P368" s="812">
        <f>SUM('MEDIÇÃO_OBJETO (1)'!P368)</f>
        <v>0</v>
      </c>
      <c r="Q368" s="813">
        <f t="shared" si="262"/>
        <v>0</v>
      </c>
      <c r="R368" s="951"/>
      <c r="S368" s="815">
        <f>SUM('MEDIÇÃO_OBJETO (1)'!S368)</f>
        <v>0</v>
      </c>
      <c r="T368" s="815">
        <f>SUM('MEDIÇÃO_OBJETO (1)'!T368)</f>
        <v>0</v>
      </c>
      <c r="V368" s="19"/>
      <c r="W368" s="978">
        <f t="shared" si="263"/>
        <v>0</v>
      </c>
      <c r="X368" s="816">
        <f t="shared" si="264"/>
        <v>0</v>
      </c>
      <c r="Y368" s="816">
        <f t="shared" si="265"/>
        <v>0</v>
      </c>
      <c r="Z368" s="817">
        <f t="shared" si="266"/>
        <v>0</v>
      </c>
      <c r="AB368" s="453">
        <f t="shared" si="253"/>
        <v>0</v>
      </c>
      <c r="AC368" s="14">
        <f t="shared" si="267"/>
        <v>0</v>
      </c>
      <c r="AD368" s="819"/>
      <c r="AE368" s="631">
        <f t="shared" si="254"/>
        <v>0</v>
      </c>
      <c r="AF368" s="818">
        <f>SUM('MEDIÇÃO_OBJETO (1)'!AG368)</f>
        <v>0</v>
      </c>
      <c r="AG368" s="541">
        <f>SUM('MEDIÇÃO_OBJETO (1)'!AH368)</f>
        <v>0</v>
      </c>
      <c r="AH368" s="541">
        <f>SUM('MEDIÇÃO_OBJETO (1)'!AI368)</f>
        <v>0</v>
      </c>
      <c r="AI368" s="541">
        <f>SUM('MEDIÇÃO_OBJETO (1)'!AJ368)</f>
        <v>0</v>
      </c>
      <c r="AJ368" s="541">
        <f>SUM('MEDIÇÃO_OBJETO (1)'!AK368)</f>
        <v>0</v>
      </c>
      <c r="AK368" s="541">
        <f>SUM('MEDIÇÃO_OBJETO (1)'!AL368)</f>
        <v>0</v>
      </c>
      <c r="AL368" s="541">
        <f>SUM('MEDIÇÃO_OBJETO (1)'!AM368)</f>
        <v>0</v>
      </c>
      <c r="AM368" s="541">
        <f>SUM('MEDIÇÃO_OBJETO (1)'!AN368)</f>
        <v>0</v>
      </c>
      <c r="AN368" s="541">
        <f>SUM('MEDIÇÃO_OBJETO (1)'!AO368)</f>
        <v>0</v>
      </c>
      <c r="AO368" s="541">
        <f>SUM('MEDIÇÃO_OBJETO (1)'!AP368)</f>
        <v>0</v>
      </c>
      <c r="AP368" s="541">
        <f>SUM('MEDIÇÃO_OBJETO (1)'!AQ368)</f>
        <v>0</v>
      </c>
      <c r="AQ368" s="541">
        <f>SUM('MEDIÇÃO_OBJETO (1)'!AR368)</f>
        <v>0</v>
      </c>
      <c r="AR368" s="541">
        <f>SUM('MEDIÇÃO_OBJETO (1)'!AS368)</f>
        <v>0</v>
      </c>
      <c r="AS368" s="541">
        <f>SUM('MEDIÇÃO_OBJETO (1)'!AT368)</f>
        <v>0</v>
      </c>
      <c r="AT368" s="541">
        <f>SUM('MEDIÇÃO_OBJETO (1)'!AU368)</f>
        <v>0</v>
      </c>
      <c r="AU368" s="541">
        <f>SUM('MEDIÇÃO_OBJETO (1)'!AV368)</f>
        <v>0</v>
      </c>
      <c r="AV368" s="541">
        <f>SUM('MEDIÇÃO_OBJETO (1)'!AW368)</f>
        <v>0</v>
      </c>
      <c r="AW368" s="541">
        <f>SUM('MEDIÇÃO_OBJETO (1)'!AX368)</f>
        <v>0</v>
      </c>
      <c r="AX368" s="977"/>
      <c r="BN368" s="992">
        <f t="shared" si="268"/>
        <v>0</v>
      </c>
      <c r="BO368" s="538">
        <f t="shared" si="255"/>
        <v>0</v>
      </c>
      <c r="BP368" s="987">
        <f>IF(RESUMO_GLOBAL!$X$53="a",ROUND(AF368*$N368,RESUMO_GLOBAL!$X$54),IF(RESUMO_GLOBAL!$X$53="t",TRUNC(AF368*$N368,RESUMO_GLOBAL!$X$54),AF368*$N368))</f>
        <v>0</v>
      </c>
      <c r="BQ368" s="987">
        <f>IF(RESUMO_GLOBAL!$X$53="a",ROUND(AG368*$N368,RESUMO_GLOBAL!$X$54),IF(RESUMO_GLOBAL!$X$53="t",TRUNC(AG368*$N368,RESUMO_GLOBAL!$X$54),AG368*$N368))</f>
        <v>0</v>
      </c>
      <c r="BR368" s="987">
        <f>IF(RESUMO_GLOBAL!$X$53="a",ROUND(AH368*$N368,RESUMO_GLOBAL!$X$54),IF(RESUMO_GLOBAL!$X$53="t",TRUNC(AH368*$N368,RESUMO_GLOBAL!$X$54),AH368*$N368))</f>
        <v>0</v>
      </c>
      <c r="BS368" s="987">
        <f>IF(RESUMO_GLOBAL!$X$53="a",ROUND(AI368*$N368,RESUMO_GLOBAL!$X$54),IF(RESUMO_GLOBAL!$X$53="t",TRUNC(AI368*$N368,RESUMO_GLOBAL!$X$54),AI368*$N368))</f>
        <v>0</v>
      </c>
      <c r="BT368" s="987">
        <f>IF(RESUMO_GLOBAL!$X$53="a",ROUND(AJ368*$N368,RESUMO_GLOBAL!$X$54),IF(RESUMO_GLOBAL!$X$53="t",TRUNC(AJ368*$N368,RESUMO_GLOBAL!$X$54),AJ368*$N368))</f>
        <v>0</v>
      </c>
      <c r="BU368" s="987">
        <f>IF(RESUMO_GLOBAL!$X$53="a",ROUND(AK368*$N368,RESUMO_GLOBAL!$X$54),IF(RESUMO_GLOBAL!$X$53="t",TRUNC(AK368*$N368,RESUMO_GLOBAL!$X$54),AK368*$N368))</f>
        <v>0</v>
      </c>
      <c r="BV368" s="987">
        <f>IF(RESUMO_GLOBAL!$X$53="a",ROUND(AL368*$N368,RESUMO_GLOBAL!$X$54),IF(RESUMO_GLOBAL!$X$53="t",TRUNC(AL368*$N368,RESUMO_GLOBAL!$X$54),AL368*$N368))</f>
        <v>0</v>
      </c>
      <c r="BW368" s="987">
        <f>IF(RESUMO_GLOBAL!$X$53="a",ROUND(AM368*$N368,RESUMO_GLOBAL!$X$54),IF(RESUMO_GLOBAL!$X$53="t",TRUNC(AM368*$N368,RESUMO_GLOBAL!$X$54),AM368*$N368))</f>
        <v>0</v>
      </c>
      <c r="BX368" s="987">
        <f>IF(RESUMO_GLOBAL!$X$53="a",ROUND(AN368*$N368,RESUMO_GLOBAL!$X$54),IF(RESUMO_GLOBAL!$X$53="t",TRUNC(AN368*$N368,RESUMO_GLOBAL!$X$54),AN368*$N368))</f>
        <v>0</v>
      </c>
      <c r="BY368" s="987">
        <f>IF(RESUMO_GLOBAL!$X$53="a",ROUND(AO368*$N368,RESUMO_GLOBAL!$X$54),IF(RESUMO_GLOBAL!$X$53="t",TRUNC(AO368*$N368,RESUMO_GLOBAL!$X$54),AO368*$N368))</f>
        <v>0</v>
      </c>
      <c r="BZ368" s="987">
        <f>IF(RESUMO_GLOBAL!$X$53="a",ROUND(AP368*$N368,RESUMO_GLOBAL!$X$54),IF(RESUMO_GLOBAL!$X$53="t",TRUNC(AP368*$N368,RESUMO_GLOBAL!$X$54),AP368*$N368))</f>
        <v>0</v>
      </c>
      <c r="CA368" s="987">
        <f>IF(RESUMO_GLOBAL!$X$53="a",ROUND(AQ368*$N368,RESUMO_GLOBAL!$X$54),IF(RESUMO_GLOBAL!$X$53="t",TRUNC(AQ368*$N368,RESUMO_GLOBAL!$X$54),AQ368*$N368))</f>
        <v>0</v>
      </c>
      <c r="CB368" s="987">
        <f>IF(RESUMO_GLOBAL!$X$53="a",ROUND(AR368*$N368,RESUMO_GLOBAL!$X$54),IF(RESUMO_GLOBAL!$X$53="t",TRUNC(AR368*$N368,RESUMO_GLOBAL!$X$54),AR368*$N368))</f>
        <v>0</v>
      </c>
      <c r="CC368" s="987">
        <f>IF(RESUMO_GLOBAL!$X$53="a",ROUND(AS368*$N368,RESUMO_GLOBAL!$X$54),IF(RESUMO_GLOBAL!$X$53="t",TRUNC(AS368*$N368,RESUMO_GLOBAL!$X$54),AS368*$N368))</f>
        <v>0</v>
      </c>
      <c r="CD368" s="987">
        <f>IF(RESUMO_GLOBAL!$X$53="a",ROUND(AT368*$N368,RESUMO_GLOBAL!$X$54),IF(RESUMO_GLOBAL!$X$53="t",TRUNC(AT368*$N368,RESUMO_GLOBAL!$X$54),AT368*$N368))</f>
        <v>0</v>
      </c>
      <c r="CE368" s="987">
        <f>IF(RESUMO_GLOBAL!$X$53="a",ROUND(AU368*$N368,RESUMO_GLOBAL!$X$54),IF(RESUMO_GLOBAL!$X$53="t",TRUNC(AU368*$N368,RESUMO_GLOBAL!$X$54),AU368*$N368))</f>
        <v>0</v>
      </c>
      <c r="CF368" s="987">
        <f>IF(RESUMO_GLOBAL!$X$53="a",ROUND(AV368*$N368,RESUMO_GLOBAL!$X$54),IF(RESUMO_GLOBAL!$X$53="t",TRUNC(AV368*$N368,RESUMO_GLOBAL!$X$54),AV368*$N368))</f>
        <v>0</v>
      </c>
      <c r="CG368" s="987">
        <f>IF(RESUMO_GLOBAL!$X$53="a",ROUND(AW368*$N368,RESUMO_GLOBAL!$X$54),IF(RESUMO_GLOBAL!$X$53="t",TRUNC(AW368*$N368,RESUMO_GLOBAL!$X$54),AW368*$N368))</f>
        <v>0</v>
      </c>
      <c r="CK368" s="59">
        <f t="shared" si="234"/>
        <v>0</v>
      </c>
      <c r="CL368" s="59">
        <f t="shared" si="235"/>
        <v>0</v>
      </c>
      <c r="CM368" s="59">
        <f t="shared" si="236"/>
        <v>0</v>
      </c>
      <c r="CN368" s="59">
        <f t="shared" si="237"/>
        <v>0</v>
      </c>
      <c r="CO368" s="59">
        <f t="shared" si="238"/>
        <v>0</v>
      </c>
      <c r="CP368" s="59">
        <f t="shared" si="239"/>
        <v>0</v>
      </c>
      <c r="CQ368" s="59">
        <f t="shared" si="240"/>
        <v>0</v>
      </c>
      <c r="CR368" s="59">
        <f t="shared" si="241"/>
        <v>0</v>
      </c>
      <c r="CS368" s="59">
        <f t="shared" si="242"/>
        <v>0</v>
      </c>
      <c r="CT368" s="59">
        <f t="shared" si="243"/>
        <v>0</v>
      </c>
      <c r="CU368" s="59">
        <f t="shared" si="244"/>
        <v>0</v>
      </c>
      <c r="CV368" s="59">
        <f t="shared" si="245"/>
        <v>0</v>
      </c>
      <c r="CW368" s="59">
        <f t="shared" si="246"/>
        <v>0</v>
      </c>
      <c r="CX368" s="59">
        <f t="shared" si="247"/>
        <v>0</v>
      </c>
      <c r="CY368" s="59">
        <f t="shared" si="248"/>
        <v>0</v>
      </c>
      <c r="CZ368" s="59">
        <f t="shared" si="249"/>
        <v>0</v>
      </c>
      <c r="DA368" s="59">
        <f t="shared" si="250"/>
        <v>0</v>
      </c>
      <c r="DB368" s="59">
        <f t="shared" si="251"/>
        <v>0</v>
      </c>
      <c r="DE368">
        <f t="shared" si="233"/>
        <v>363</v>
      </c>
      <c r="DF368" t="str">
        <f t="shared" si="252"/>
        <v/>
      </c>
      <c r="DG368" s="59">
        <f>IF($C368&lt;&gt;0,SUM($CK369:CK369),0)</f>
        <v>0</v>
      </c>
      <c r="DH368" s="59">
        <f>IF($C368&lt;&gt;0,SUM($CK369:CL369),0)</f>
        <v>0</v>
      </c>
      <c r="DI368" s="59">
        <f>IF($C368&lt;&gt;0,SUM($CK369:CM369),0)</f>
        <v>0</v>
      </c>
      <c r="DJ368" s="59">
        <f>IF($C368&lt;&gt;0,SUM($CK369:CN369),0)</f>
        <v>0</v>
      </c>
      <c r="DK368" s="59">
        <f>IF($C368&lt;&gt;0,SUM($CK369:CO369),0)</f>
        <v>0</v>
      </c>
      <c r="DL368" s="59">
        <f>IF($C368&lt;&gt;0,SUM($CK369:CP369),0)</f>
        <v>0</v>
      </c>
      <c r="DM368" s="59">
        <f>IF($C368&lt;&gt;0,SUM($CK369:CQ369),0)</f>
        <v>0</v>
      </c>
      <c r="DN368" s="59">
        <f>IF($C368&lt;&gt;0,SUM($CK369:CR369),0)</f>
        <v>0</v>
      </c>
      <c r="DO368" s="59">
        <f>IF($C368&lt;&gt;0,SUM($CK369:CS369),0)</f>
        <v>0</v>
      </c>
      <c r="DP368" s="59">
        <f>IF($C368&lt;&gt;0,SUM($CK369:CT369),0)</f>
        <v>0</v>
      </c>
      <c r="DQ368" s="59">
        <f>IF($C368&lt;&gt;0,SUM($CK369:CU369),0)</f>
        <v>0</v>
      </c>
      <c r="DR368" s="59">
        <f>IF($C368&lt;&gt;0,SUM($CK369:CV369),0)</f>
        <v>0</v>
      </c>
      <c r="DS368" s="59">
        <f>IF($C368&lt;&gt;0,SUM($CK369:CW369),0)</f>
        <v>0</v>
      </c>
      <c r="DT368" s="59">
        <f>IF($C368&lt;&gt;0,SUM($CK369:CX369),0)</f>
        <v>0</v>
      </c>
      <c r="DU368" s="59">
        <f>IF($C368&lt;&gt;0,SUM($CK369:CY369),0)</f>
        <v>0</v>
      </c>
      <c r="DV368" s="59">
        <f>IF($C368&lt;&gt;0,SUM($CK369:CZ369),0)</f>
        <v>0</v>
      </c>
      <c r="DW368" s="59">
        <f>IF($C368&lt;&gt;0,SUM($CK369:DA369),0)</f>
        <v>0</v>
      </c>
      <c r="DX368" s="59">
        <f>IF($C368&lt;&gt;0,SUM($CK369:DB369),0)</f>
        <v>0</v>
      </c>
      <c r="DY368" s="952" t="str">
        <f t="shared" si="256"/>
        <v/>
      </c>
    </row>
    <row r="369" spans="1:129" ht="13.5" hidden="1" thickBot="1">
      <c r="A369" s="3" t="str">
        <f t="shared" si="257"/>
        <v/>
      </c>
      <c r="B369" s="805">
        <f>Dados_GLOBAL_Inicial!E369</f>
        <v>0</v>
      </c>
      <c r="C369" s="956">
        <f>IF(IFERROR(VALUE(Dados_GLOBAL_Inicial!F369),0)=0,0,Dados_GLOBAL_Inicial!F369)</f>
        <v>0</v>
      </c>
      <c r="D369" s="830">
        <f>Dados_GLOBAL_Inicial!G369</f>
        <v>0</v>
      </c>
      <c r="E369" s="830" t="str">
        <f>IF(IFERROR(VLOOKUP(F369,Cod_Gde_Itens!$A$1:$B$80,2,FALSE),0)&gt;549,IFERROR(VLOOKUP(F369,Cod_Gde_Itens!$A$1:$B$80,2,FALSE),0),IF(Dados_GLOBAL_Inicial!H369=0,"",Dados_GLOBAL_Inicial!H369))</f>
        <v/>
      </c>
      <c r="F369" s="823">
        <f>Dados_GLOBAL_Inicial!I369</f>
        <v>0</v>
      </c>
      <c r="G369" s="824">
        <f>Dados_GLOBAL_Inicial!J369</f>
        <v>0</v>
      </c>
      <c r="H369" s="454">
        <f>Dados_GLOBAL_Inicial!K369</f>
        <v>0</v>
      </c>
      <c r="I369" s="970">
        <f>SUM('MEDIÇÃO_OBJETO (1)'!I369)</f>
        <v>0</v>
      </c>
      <c r="J369" s="455">
        <f t="shared" si="258"/>
        <v>0</v>
      </c>
      <c r="K369" s="451">
        <f t="shared" si="259"/>
        <v>0</v>
      </c>
      <c r="L369" s="452">
        <f t="shared" si="260"/>
        <v>0</v>
      </c>
      <c r="M369" s="809">
        <f t="shared" si="261"/>
        <v>0</v>
      </c>
      <c r="N369" s="810">
        <f>IF(IFERROR(VALUE(Dados_GLOBAL_Inicial!L369),0)=0,0,Dados_GLOBAL_Inicial!L369)</f>
        <v>0</v>
      </c>
      <c r="O369" s="812">
        <f>SUM('MEDIÇÃO_OBJETO (1)'!O369)</f>
        <v>0</v>
      </c>
      <c r="P369" s="812">
        <f>SUM('MEDIÇÃO_OBJETO (1)'!P369)</f>
        <v>0</v>
      </c>
      <c r="Q369" s="813">
        <f t="shared" si="262"/>
        <v>0</v>
      </c>
      <c r="R369" s="951"/>
      <c r="S369" s="815">
        <f>SUM('MEDIÇÃO_OBJETO (1)'!S369)</f>
        <v>0</v>
      </c>
      <c r="T369" s="815">
        <f>SUM('MEDIÇÃO_OBJETO (1)'!T369)</f>
        <v>0</v>
      </c>
      <c r="V369" s="19"/>
      <c r="W369" s="978">
        <f t="shared" si="263"/>
        <v>0</v>
      </c>
      <c r="X369" s="816">
        <f t="shared" si="264"/>
        <v>0</v>
      </c>
      <c r="Y369" s="816">
        <f t="shared" si="265"/>
        <v>0</v>
      </c>
      <c r="Z369" s="817">
        <f t="shared" si="266"/>
        <v>0</v>
      </c>
      <c r="AB369" s="453">
        <f t="shared" si="253"/>
        <v>0</v>
      </c>
      <c r="AC369" s="14">
        <f t="shared" si="267"/>
        <v>0</v>
      </c>
      <c r="AD369" s="819"/>
      <c r="AE369" s="631">
        <f t="shared" si="254"/>
        <v>0</v>
      </c>
      <c r="AF369" s="818">
        <f>SUM('MEDIÇÃO_OBJETO (1)'!AG369)</f>
        <v>0</v>
      </c>
      <c r="AG369" s="541">
        <f>SUM('MEDIÇÃO_OBJETO (1)'!AH369)</f>
        <v>0</v>
      </c>
      <c r="AH369" s="541">
        <f>SUM('MEDIÇÃO_OBJETO (1)'!AI369)</f>
        <v>0</v>
      </c>
      <c r="AI369" s="541">
        <f>SUM('MEDIÇÃO_OBJETO (1)'!AJ369)</f>
        <v>0</v>
      </c>
      <c r="AJ369" s="541">
        <f>SUM('MEDIÇÃO_OBJETO (1)'!AK369)</f>
        <v>0</v>
      </c>
      <c r="AK369" s="541">
        <f>SUM('MEDIÇÃO_OBJETO (1)'!AL369)</f>
        <v>0</v>
      </c>
      <c r="AL369" s="541">
        <f>SUM('MEDIÇÃO_OBJETO (1)'!AM369)</f>
        <v>0</v>
      </c>
      <c r="AM369" s="541">
        <f>SUM('MEDIÇÃO_OBJETO (1)'!AN369)</f>
        <v>0</v>
      </c>
      <c r="AN369" s="541">
        <f>SUM('MEDIÇÃO_OBJETO (1)'!AO369)</f>
        <v>0</v>
      </c>
      <c r="AO369" s="541">
        <f>SUM('MEDIÇÃO_OBJETO (1)'!AP369)</f>
        <v>0</v>
      </c>
      <c r="AP369" s="541">
        <f>SUM('MEDIÇÃO_OBJETO (1)'!AQ369)</f>
        <v>0</v>
      </c>
      <c r="AQ369" s="541">
        <f>SUM('MEDIÇÃO_OBJETO (1)'!AR369)</f>
        <v>0</v>
      </c>
      <c r="AR369" s="541">
        <f>SUM('MEDIÇÃO_OBJETO (1)'!AS369)</f>
        <v>0</v>
      </c>
      <c r="AS369" s="541">
        <f>SUM('MEDIÇÃO_OBJETO (1)'!AT369)</f>
        <v>0</v>
      </c>
      <c r="AT369" s="541">
        <f>SUM('MEDIÇÃO_OBJETO (1)'!AU369)</f>
        <v>0</v>
      </c>
      <c r="AU369" s="541">
        <f>SUM('MEDIÇÃO_OBJETO (1)'!AV369)</f>
        <v>0</v>
      </c>
      <c r="AV369" s="541">
        <f>SUM('MEDIÇÃO_OBJETO (1)'!AW369)</f>
        <v>0</v>
      </c>
      <c r="AW369" s="541">
        <f>SUM('MEDIÇÃO_OBJETO (1)'!AX369)</f>
        <v>0</v>
      </c>
      <c r="AX369" s="977"/>
      <c r="BN369" s="992">
        <f t="shared" si="268"/>
        <v>0</v>
      </c>
      <c r="BO369" s="538">
        <f t="shared" si="255"/>
        <v>0</v>
      </c>
      <c r="BP369" s="987">
        <f>IF(RESUMO_GLOBAL!$X$53="a",ROUND(AF369*$N369,RESUMO_GLOBAL!$X$54),IF(RESUMO_GLOBAL!$X$53="t",TRUNC(AF369*$N369,RESUMO_GLOBAL!$X$54),AF369*$N369))</f>
        <v>0</v>
      </c>
      <c r="BQ369" s="987">
        <f>IF(RESUMO_GLOBAL!$X$53="a",ROUND(AG369*$N369,RESUMO_GLOBAL!$X$54),IF(RESUMO_GLOBAL!$X$53="t",TRUNC(AG369*$N369,RESUMO_GLOBAL!$X$54),AG369*$N369))</f>
        <v>0</v>
      </c>
      <c r="BR369" s="987">
        <f>IF(RESUMO_GLOBAL!$X$53="a",ROUND(AH369*$N369,RESUMO_GLOBAL!$X$54),IF(RESUMO_GLOBAL!$X$53="t",TRUNC(AH369*$N369,RESUMO_GLOBAL!$X$54),AH369*$N369))</f>
        <v>0</v>
      </c>
      <c r="BS369" s="987">
        <f>IF(RESUMO_GLOBAL!$X$53="a",ROUND(AI369*$N369,RESUMO_GLOBAL!$X$54),IF(RESUMO_GLOBAL!$X$53="t",TRUNC(AI369*$N369,RESUMO_GLOBAL!$X$54),AI369*$N369))</f>
        <v>0</v>
      </c>
      <c r="BT369" s="987">
        <f>IF(RESUMO_GLOBAL!$X$53="a",ROUND(AJ369*$N369,RESUMO_GLOBAL!$X$54),IF(RESUMO_GLOBAL!$X$53="t",TRUNC(AJ369*$N369,RESUMO_GLOBAL!$X$54),AJ369*$N369))</f>
        <v>0</v>
      </c>
      <c r="BU369" s="987">
        <f>IF(RESUMO_GLOBAL!$X$53="a",ROUND(AK369*$N369,RESUMO_GLOBAL!$X$54),IF(RESUMO_GLOBAL!$X$53="t",TRUNC(AK369*$N369,RESUMO_GLOBAL!$X$54),AK369*$N369))</f>
        <v>0</v>
      </c>
      <c r="BV369" s="987">
        <f>IF(RESUMO_GLOBAL!$X$53="a",ROUND(AL369*$N369,RESUMO_GLOBAL!$X$54),IF(RESUMO_GLOBAL!$X$53="t",TRUNC(AL369*$N369,RESUMO_GLOBAL!$X$54),AL369*$N369))</f>
        <v>0</v>
      </c>
      <c r="BW369" s="987">
        <f>IF(RESUMO_GLOBAL!$X$53="a",ROUND(AM369*$N369,RESUMO_GLOBAL!$X$54),IF(RESUMO_GLOBAL!$X$53="t",TRUNC(AM369*$N369,RESUMO_GLOBAL!$X$54),AM369*$N369))</f>
        <v>0</v>
      </c>
      <c r="BX369" s="987">
        <f>IF(RESUMO_GLOBAL!$X$53="a",ROUND(AN369*$N369,RESUMO_GLOBAL!$X$54),IF(RESUMO_GLOBAL!$X$53="t",TRUNC(AN369*$N369,RESUMO_GLOBAL!$X$54),AN369*$N369))</f>
        <v>0</v>
      </c>
      <c r="BY369" s="987">
        <f>IF(RESUMO_GLOBAL!$X$53="a",ROUND(AO369*$N369,RESUMO_GLOBAL!$X$54),IF(RESUMO_GLOBAL!$X$53="t",TRUNC(AO369*$N369,RESUMO_GLOBAL!$X$54),AO369*$N369))</f>
        <v>0</v>
      </c>
      <c r="BZ369" s="987">
        <f>IF(RESUMO_GLOBAL!$X$53="a",ROUND(AP369*$N369,RESUMO_GLOBAL!$X$54),IF(RESUMO_GLOBAL!$X$53="t",TRUNC(AP369*$N369,RESUMO_GLOBAL!$X$54),AP369*$N369))</f>
        <v>0</v>
      </c>
      <c r="CA369" s="987">
        <f>IF(RESUMO_GLOBAL!$X$53="a",ROUND(AQ369*$N369,RESUMO_GLOBAL!$X$54),IF(RESUMO_GLOBAL!$X$53="t",TRUNC(AQ369*$N369,RESUMO_GLOBAL!$X$54),AQ369*$N369))</f>
        <v>0</v>
      </c>
      <c r="CB369" s="987">
        <f>IF(RESUMO_GLOBAL!$X$53="a",ROUND(AR369*$N369,RESUMO_GLOBAL!$X$54),IF(RESUMO_GLOBAL!$X$53="t",TRUNC(AR369*$N369,RESUMO_GLOBAL!$X$54),AR369*$N369))</f>
        <v>0</v>
      </c>
      <c r="CC369" s="987">
        <f>IF(RESUMO_GLOBAL!$X$53="a",ROUND(AS369*$N369,RESUMO_GLOBAL!$X$54),IF(RESUMO_GLOBAL!$X$53="t",TRUNC(AS369*$N369,RESUMO_GLOBAL!$X$54),AS369*$N369))</f>
        <v>0</v>
      </c>
      <c r="CD369" s="987">
        <f>IF(RESUMO_GLOBAL!$X$53="a",ROUND(AT369*$N369,RESUMO_GLOBAL!$X$54),IF(RESUMO_GLOBAL!$X$53="t",TRUNC(AT369*$N369,RESUMO_GLOBAL!$X$54),AT369*$N369))</f>
        <v>0</v>
      </c>
      <c r="CE369" s="987">
        <f>IF(RESUMO_GLOBAL!$X$53="a",ROUND(AU369*$N369,RESUMO_GLOBAL!$X$54),IF(RESUMO_GLOBAL!$X$53="t",TRUNC(AU369*$N369,RESUMO_GLOBAL!$X$54),AU369*$N369))</f>
        <v>0</v>
      </c>
      <c r="CF369" s="987">
        <f>IF(RESUMO_GLOBAL!$X$53="a",ROUND(AV369*$N369,RESUMO_GLOBAL!$X$54),IF(RESUMO_GLOBAL!$X$53="t",TRUNC(AV369*$N369,RESUMO_GLOBAL!$X$54),AV369*$N369))</f>
        <v>0</v>
      </c>
      <c r="CG369" s="987">
        <f>IF(RESUMO_GLOBAL!$X$53="a",ROUND(AW369*$N369,RESUMO_GLOBAL!$X$54),IF(RESUMO_GLOBAL!$X$53="t",TRUNC(AW369*$N369,RESUMO_GLOBAL!$X$54),AW369*$N369))</f>
        <v>0</v>
      </c>
      <c r="CK369" s="59">
        <f t="shared" si="234"/>
        <v>0</v>
      </c>
      <c r="CL369" s="59">
        <f t="shared" si="235"/>
        <v>0</v>
      </c>
      <c r="CM369" s="59">
        <f t="shared" si="236"/>
        <v>0</v>
      </c>
      <c r="CN369" s="59">
        <f t="shared" si="237"/>
        <v>0</v>
      </c>
      <c r="CO369" s="59">
        <f t="shared" si="238"/>
        <v>0</v>
      </c>
      <c r="CP369" s="59">
        <f t="shared" si="239"/>
        <v>0</v>
      </c>
      <c r="CQ369" s="59">
        <f t="shared" si="240"/>
        <v>0</v>
      </c>
      <c r="CR369" s="59">
        <f t="shared" si="241"/>
        <v>0</v>
      </c>
      <c r="CS369" s="59">
        <f t="shared" si="242"/>
        <v>0</v>
      </c>
      <c r="CT369" s="59">
        <f t="shared" si="243"/>
        <v>0</v>
      </c>
      <c r="CU369" s="59">
        <f t="shared" si="244"/>
        <v>0</v>
      </c>
      <c r="CV369" s="59">
        <f t="shared" si="245"/>
        <v>0</v>
      </c>
      <c r="CW369" s="59">
        <f t="shared" si="246"/>
        <v>0</v>
      </c>
      <c r="CX369" s="59">
        <f t="shared" si="247"/>
        <v>0</v>
      </c>
      <c r="CY369" s="59">
        <f t="shared" si="248"/>
        <v>0</v>
      </c>
      <c r="CZ369" s="59">
        <f t="shared" si="249"/>
        <v>0</v>
      </c>
      <c r="DA369" s="59">
        <f t="shared" si="250"/>
        <v>0</v>
      </c>
      <c r="DB369" s="59">
        <f t="shared" si="251"/>
        <v>0</v>
      </c>
      <c r="DE369">
        <f t="shared" si="233"/>
        <v>364</v>
      </c>
      <c r="DF369" t="str">
        <f t="shared" si="252"/>
        <v/>
      </c>
      <c r="DG369" s="59">
        <f>IF($C369&lt;&gt;0,SUM($CK370:CK370),0)</f>
        <v>0</v>
      </c>
      <c r="DH369" s="59">
        <f>IF($C369&lt;&gt;0,SUM($CK370:CL370),0)</f>
        <v>0</v>
      </c>
      <c r="DI369" s="59">
        <f>IF($C369&lt;&gt;0,SUM($CK370:CM370),0)</f>
        <v>0</v>
      </c>
      <c r="DJ369" s="59">
        <f>IF($C369&lt;&gt;0,SUM($CK370:CN370),0)</f>
        <v>0</v>
      </c>
      <c r="DK369" s="59">
        <f>IF($C369&lt;&gt;0,SUM($CK370:CO370),0)</f>
        <v>0</v>
      </c>
      <c r="DL369" s="59">
        <f>IF($C369&lt;&gt;0,SUM($CK370:CP370),0)</f>
        <v>0</v>
      </c>
      <c r="DM369" s="59">
        <f>IF($C369&lt;&gt;0,SUM($CK370:CQ370),0)</f>
        <v>0</v>
      </c>
      <c r="DN369" s="59">
        <f>IF($C369&lt;&gt;0,SUM($CK370:CR370),0)</f>
        <v>0</v>
      </c>
      <c r="DO369" s="59">
        <f>IF($C369&lt;&gt;0,SUM($CK370:CS370),0)</f>
        <v>0</v>
      </c>
      <c r="DP369" s="59">
        <f>IF($C369&lt;&gt;0,SUM($CK370:CT370),0)</f>
        <v>0</v>
      </c>
      <c r="DQ369" s="59">
        <f>IF($C369&lt;&gt;0,SUM($CK370:CU370),0)</f>
        <v>0</v>
      </c>
      <c r="DR369" s="59">
        <f>IF($C369&lt;&gt;0,SUM($CK370:CV370),0)</f>
        <v>0</v>
      </c>
      <c r="DS369" s="59">
        <f>IF($C369&lt;&gt;0,SUM($CK370:CW370),0)</f>
        <v>0</v>
      </c>
      <c r="DT369" s="59">
        <f>IF($C369&lt;&gt;0,SUM($CK370:CX370),0)</f>
        <v>0</v>
      </c>
      <c r="DU369" s="59">
        <f>IF($C369&lt;&gt;0,SUM($CK370:CY370),0)</f>
        <v>0</v>
      </c>
      <c r="DV369" s="59">
        <f>IF($C369&lt;&gt;0,SUM($CK370:CZ370),0)</f>
        <v>0</v>
      </c>
      <c r="DW369" s="59">
        <f>IF($C369&lt;&gt;0,SUM($CK370:DA370),0)</f>
        <v>0</v>
      </c>
      <c r="DX369" s="59">
        <f>IF($C369&lt;&gt;0,SUM($CK370:DB370),0)</f>
        <v>0</v>
      </c>
      <c r="DY369" s="952" t="str">
        <f t="shared" si="256"/>
        <v/>
      </c>
    </row>
    <row r="370" spans="1:129" ht="13.5" hidden="1" thickBot="1">
      <c r="A370" s="3" t="str">
        <f t="shared" si="257"/>
        <v/>
      </c>
      <c r="B370" s="805">
        <f>Dados_GLOBAL_Inicial!E370</f>
        <v>0</v>
      </c>
      <c r="C370" s="956">
        <f>IF(IFERROR(VALUE(Dados_GLOBAL_Inicial!F370),0)=0,0,Dados_GLOBAL_Inicial!F370)</f>
        <v>0</v>
      </c>
      <c r="D370" s="830">
        <f>Dados_GLOBAL_Inicial!G370</f>
        <v>0</v>
      </c>
      <c r="E370" s="830" t="str">
        <f>IF(IFERROR(VLOOKUP(F370,Cod_Gde_Itens!$A$1:$B$80,2,FALSE),0)&gt;549,IFERROR(VLOOKUP(F370,Cod_Gde_Itens!$A$1:$B$80,2,FALSE),0),IF(Dados_GLOBAL_Inicial!H370=0,"",Dados_GLOBAL_Inicial!H370))</f>
        <v/>
      </c>
      <c r="F370" s="823">
        <f>Dados_GLOBAL_Inicial!I370</f>
        <v>0</v>
      </c>
      <c r="G370" s="824">
        <f>Dados_GLOBAL_Inicial!J370</f>
        <v>0</v>
      </c>
      <c r="H370" s="454">
        <f>Dados_GLOBAL_Inicial!K370</f>
        <v>0</v>
      </c>
      <c r="I370" s="970">
        <f>SUM('MEDIÇÃO_OBJETO (1)'!I370)</f>
        <v>0</v>
      </c>
      <c r="J370" s="455">
        <f t="shared" si="258"/>
        <v>0</v>
      </c>
      <c r="K370" s="451">
        <f t="shared" si="259"/>
        <v>0</v>
      </c>
      <c r="L370" s="452">
        <f t="shared" si="260"/>
        <v>0</v>
      </c>
      <c r="M370" s="809">
        <f t="shared" si="261"/>
        <v>0</v>
      </c>
      <c r="N370" s="810">
        <f>IF(IFERROR(VALUE(Dados_GLOBAL_Inicial!L370),0)=0,0,Dados_GLOBAL_Inicial!L370)</f>
        <v>0</v>
      </c>
      <c r="O370" s="812">
        <f>SUM('MEDIÇÃO_OBJETO (1)'!O370)</f>
        <v>0</v>
      </c>
      <c r="P370" s="812">
        <f>SUM('MEDIÇÃO_OBJETO (1)'!P370)</f>
        <v>0</v>
      </c>
      <c r="Q370" s="813">
        <f t="shared" si="262"/>
        <v>0</v>
      </c>
      <c r="R370" s="951"/>
      <c r="S370" s="815">
        <f>SUM('MEDIÇÃO_OBJETO (1)'!S370)</f>
        <v>0</v>
      </c>
      <c r="T370" s="815">
        <f>SUM('MEDIÇÃO_OBJETO (1)'!T370)</f>
        <v>0</v>
      </c>
      <c r="V370" s="19"/>
      <c r="W370" s="978">
        <f t="shared" si="263"/>
        <v>0</v>
      </c>
      <c r="X370" s="816">
        <f t="shared" si="264"/>
        <v>0</v>
      </c>
      <c r="Y370" s="816">
        <f t="shared" si="265"/>
        <v>0</v>
      </c>
      <c r="Z370" s="817">
        <f t="shared" si="266"/>
        <v>0</v>
      </c>
      <c r="AB370" s="453">
        <f t="shared" si="253"/>
        <v>0</v>
      </c>
      <c r="AC370" s="14">
        <f t="shared" si="267"/>
        <v>0</v>
      </c>
      <c r="AD370" s="819"/>
      <c r="AE370" s="631">
        <f t="shared" si="254"/>
        <v>0</v>
      </c>
      <c r="AF370" s="818">
        <f>SUM('MEDIÇÃO_OBJETO (1)'!AG370)</f>
        <v>0</v>
      </c>
      <c r="AG370" s="541">
        <f>SUM('MEDIÇÃO_OBJETO (1)'!AH370)</f>
        <v>0</v>
      </c>
      <c r="AH370" s="541">
        <f>SUM('MEDIÇÃO_OBJETO (1)'!AI370)</f>
        <v>0</v>
      </c>
      <c r="AI370" s="541">
        <f>SUM('MEDIÇÃO_OBJETO (1)'!AJ370)</f>
        <v>0</v>
      </c>
      <c r="AJ370" s="541">
        <f>SUM('MEDIÇÃO_OBJETO (1)'!AK370)</f>
        <v>0</v>
      </c>
      <c r="AK370" s="541">
        <f>SUM('MEDIÇÃO_OBJETO (1)'!AL370)</f>
        <v>0</v>
      </c>
      <c r="AL370" s="541">
        <f>SUM('MEDIÇÃO_OBJETO (1)'!AM370)</f>
        <v>0</v>
      </c>
      <c r="AM370" s="541">
        <f>SUM('MEDIÇÃO_OBJETO (1)'!AN370)</f>
        <v>0</v>
      </c>
      <c r="AN370" s="541">
        <f>SUM('MEDIÇÃO_OBJETO (1)'!AO370)</f>
        <v>0</v>
      </c>
      <c r="AO370" s="541">
        <f>SUM('MEDIÇÃO_OBJETO (1)'!AP370)</f>
        <v>0</v>
      </c>
      <c r="AP370" s="541">
        <f>SUM('MEDIÇÃO_OBJETO (1)'!AQ370)</f>
        <v>0</v>
      </c>
      <c r="AQ370" s="541">
        <f>SUM('MEDIÇÃO_OBJETO (1)'!AR370)</f>
        <v>0</v>
      </c>
      <c r="AR370" s="541">
        <f>SUM('MEDIÇÃO_OBJETO (1)'!AS370)</f>
        <v>0</v>
      </c>
      <c r="AS370" s="541">
        <f>SUM('MEDIÇÃO_OBJETO (1)'!AT370)</f>
        <v>0</v>
      </c>
      <c r="AT370" s="541">
        <f>SUM('MEDIÇÃO_OBJETO (1)'!AU370)</f>
        <v>0</v>
      </c>
      <c r="AU370" s="541">
        <f>SUM('MEDIÇÃO_OBJETO (1)'!AV370)</f>
        <v>0</v>
      </c>
      <c r="AV370" s="541">
        <f>SUM('MEDIÇÃO_OBJETO (1)'!AW370)</f>
        <v>0</v>
      </c>
      <c r="AW370" s="541">
        <f>SUM('MEDIÇÃO_OBJETO (1)'!AX370)</f>
        <v>0</v>
      </c>
      <c r="AX370" s="977"/>
      <c r="BN370" s="992">
        <f t="shared" si="268"/>
        <v>0</v>
      </c>
      <c r="BO370" s="538">
        <f t="shared" si="255"/>
        <v>0</v>
      </c>
      <c r="BP370" s="987">
        <f>IF(RESUMO_GLOBAL!$X$53="a",ROUND(AF370*$N370,RESUMO_GLOBAL!$X$54),IF(RESUMO_GLOBAL!$X$53="t",TRUNC(AF370*$N370,RESUMO_GLOBAL!$X$54),AF370*$N370))</f>
        <v>0</v>
      </c>
      <c r="BQ370" s="987">
        <f>IF(RESUMO_GLOBAL!$X$53="a",ROUND(AG370*$N370,RESUMO_GLOBAL!$X$54),IF(RESUMO_GLOBAL!$X$53="t",TRUNC(AG370*$N370,RESUMO_GLOBAL!$X$54),AG370*$N370))</f>
        <v>0</v>
      </c>
      <c r="BR370" s="987">
        <f>IF(RESUMO_GLOBAL!$X$53="a",ROUND(AH370*$N370,RESUMO_GLOBAL!$X$54),IF(RESUMO_GLOBAL!$X$53="t",TRUNC(AH370*$N370,RESUMO_GLOBAL!$X$54),AH370*$N370))</f>
        <v>0</v>
      </c>
      <c r="BS370" s="987">
        <f>IF(RESUMO_GLOBAL!$X$53="a",ROUND(AI370*$N370,RESUMO_GLOBAL!$X$54),IF(RESUMO_GLOBAL!$X$53="t",TRUNC(AI370*$N370,RESUMO_GLOBAL!$X$54),AI370*$N370))</f>
        <v>0</v>
      </c>
      <c r="BT370" s="987">
        <f>IF(RESUMO_GLOBAL!$X$53="a",ROUND(AJ370*$N370,RESUMO_GLOBAL!$X$54),IF(RESUMO_GLOBAL!$X$53="t",TRUNC(AJ370*$N370,RESUMO_GLOBAL!$X$54),AJ370*$N370))</f>
        <v>0</v>
      </c>
      <c r="BU370" s="987">
        <f>IF(RESUMO_GLOBAL!$X$53="a",ROUND(AK370*$N370,RESUMO_GLOBAL!$X$54),IF(RESUMO_GLOBAL!$X$53="t",TRUNC(AK370*$N370,RESUMO_GLOBAL!$X$54),AK370*$N370))</f>
        <v>0</v>
      </c>
      <c r="BV370" s="987">
        <f>IF(RESUMO_GLOBAL!$X$53="a",ROUND(AL370*$N370,RESUMO_GLOBAL!$X$54),IF(RESUMO_GLOBAL!$X$53="t",TRUNC(AL370*$N370,RESUMO_GLOBAL!$X$54),AL370*$N370))</f>
        <v>0</v>
      </c>
      <c r="BW370" s="987">
        <f>IF(RESUMO_GLOBAL!$X$53="a",ROUND(AM370*$N370,RESUMO_GLOBAL!$X$54),IF(RESUMO_GLOBAL!$X$53="t",TRUNC(AM370*$N370,RESUMO_GLOBAL!$X$54),AM370*$N370))</f>
        <v>0</v>
      </c>
      <c r="BX370" s="987">
        <f>IF(RESUMO_GLOBAL!$X$53="a",ROUND(AN370*$N370,RESUMO_GLOBAL!$X$54),IF(RESUMO_GLOBAL!$X$53="t",TRUNC(AN370*$N370,RESUMO_GLOBAL!$X$54),AN370*$N370))</f>
        <v>0</v>
      </c>
      <c r="BY370" s="987">
        <f>IF(RESUMO_GLOBAL!$X$53="a",ROUND(AO370*$N370,RESUMO_GLOBAL!$X$54),IF(RESUMO_GLOBAL!$X$53="t",TRUNC(AO370*$N370,RESUMO_GLOBAL!$X$54),AO370*$N370))</f>
        <v>0</v>
      </c>
      <c r="BZ370" s="987">
        <f>IF(RESUMO_GLOBAL!$X$53="a",ROUND(AP370*$N370,RESUMO_GLOBAL!$X$54),IF(RESUMO_GLOBAL!$X$53="t",TRUNC(AP370*$N370,RESUMO_GLOBAL!$X$54),AP370*$N370))</f>
        <v>0</v>
      </c>
      <c r="CA370" s="987">
        <f>IF(RESUMO_GLOBAL!$X$53="a",ROUND(AQ370*$N370,RESUMO_GLOBAL!$X$54),IF(RESUMO_GLOBAL!$X$53="t",TRUNC(AQ370*$N370,RESUMO_GLOBAL!$X$54),AQ370*$N370))</f>
        <v>0</v>
      </c>
      <c r="CB370" s="987">
        <f>IF(RESUMO_GLOBAL!$X$53="a",ROUND(AR370*$N370,RESUMO_GLOBAL!$X$54),IF(RESUMO_GLOBAL!$X$53="t",TRUNC(AR370*$N370,RESUMO_GLOBAL!$X$54),AR370*$N370))</f>
        <v>0</v>
      </c>
      <c r="CC370" s="987">
        <f>IF(RESUMO_GLOBAL!$X$53="a",ROUND(AS370*$N370,RESUMO_GLOBAL!$X$54),IF(RESUMO_GLOBAL!$X$53="t",TRUNC(AS370*$N370,RESUMO_GLOBAL!$X$54),AS370*$N370))</f>
        <v>0</v>
      </c>
      <c r="CD370" s="987">
        <f>IF(RESUMO_GLOBAL!$X$53="a",ROUND(AT370*$N370,RESUMO_GLOBAL!$X$54),IF(RESUMO_GLOBAL!$X$53="t",TRUNC(AT370*$N370,RESUMO_GLOBAL!$X$54),AT370*$N370))</f>
        <v>0</v>
      </c>
      <c r="CE370" s="987">
        <f>IF(RESUMO_GLOBAL!$X$53="a",ROUND(AU370*$N370,RESUMO_GLOBAL!$X$54),IF(RESUMO_GLOBAL!$X$53="t",TRUNC(AU370*$N370,RESUMO_GLOBAL!$X$54),AU370*$N370))</f>
        <v>0</v>
      </c>
      <c r="CF370" s="987">
        <f>IF(RESUMO_GLOBAL!$X$53="a",ROUND(AV370*$N370,RESUMO_GLOBAL!$X$54),IF(RESUMO_GLOBAL!$X$53="t",TRUNC(AV370*$N370,RESUMO_GLOBAL!$X$54),AV370*$N370))</f>
        <v>0</v>
      </c>
      <c r="CG370" s="987">
        <f>IF(RESUMO_GLOBAL!$X$53="a",ROUND(AW370*$N370,RESUMO_GLOBAL!$X$54),IF(RESUMO_GLOBAL!$X$53="t",TRUNC(AW370*$N370,RESUMO_GLOBAL!$X$54),AW370*$N370))</f>
        <v>0</v>
      </c>
      <c r="CK370" s="59">
        <f t="shared" si="234"/>
        <v>0</v>
      </c>
      <c r="CL370" s="59">
        <f t="shared" si="235"/>
        <v>0</v>
      </c>
      <c r="CM370" s="59">
        <f t="shared" si="236"/>
        <v>0</v>
      </c>
      <c r="CN370" s="59">
        <f t="shared" si="237"/>
        <v>0</v>
      </c>
      <c r="CO370" s="59">
        <f t="shared" si="238"/>
        <v>0</v>
      </c>
      <c r="CP370" s="59">
        <f t="shared" si="239"/>
        <v>0</v>
      </c>
      <c r="CQ370" s="59">
        <f t="shared" si="240"/>
        <v>0</v>
      </c>
      <c r="CR370" s="59">
        <f t="shared" si="241"/>
        <v>0</v>
      </c>
      <c r="CS370" s="59">
        <f t="shared" si="242"/>
        <v>0</v>
      </c>
      <c r="CT370" s="59">
        <f t="shared" si="243"/>
        <v>0</v>
      </c>
      <c r="CU370" s="59">
        <f t="shared" si="244"/>
        <v>0</v>
      </c>
      <c r="CV370" s="59">
        <f t="shared" si="245"/>
        <v>0</v>
      </c>
      <c r="CW370" s="59">
        <f t="shared" si="246"/>
        <v>0</v>
      </c>
      <c r="CX370" s="59">
        <f t="shared" si="247"/>
        <v>0</v>
      </c>
      <c r="CY370" s="59">
        <f t="shared" si="248"/>
        <v>0</v>
      </c>
      <c r="CZ370" s="59">
        <f t="shared" si="249"/>
        <v>0</v>
      </c>
      <c r="DA370" s="59">
        <f t="shared" si="250"/>
        <v>0</v>
      </c>
      <c r="DB370" s="59">
        <f t="shared" si="251"/>
        <v>0</v>
      </c>
      <c r="DE370">
        <f t="shared" si="233"/>
        <v>365</v>
      </c>
      <c r="DF370" t="str">
        <f t="shared" si="252"/>
        <v/>
      </c>
      <c r="DG370" s="59">
        <f>IF($C370&lt;&gt;0,SUM($CK371:CK371),0)</f>
        <v>0</v>
      </c>
      <c r="DH370" s="59">
        <f>IF($C370&lt;&gt;0,SUM($CK371:CL371),0)</f>
        <v>0</v>
      </c>
      <c r="DI370" s="59">
        <f>IF($C370&lt;&gt;0,SUM($CK371:CM371),0)</f>
        <v>0</v>
      </c>
      <c r="DJ370" s="59">
        <f>IF($C370&lt;&gt;0,SUM($CK371:CN371),0)</f>
        <v>0</v>
      </c>
      <c r="DK370" s="59">
        <f>IF($C370&lt;&gt;0,SUM($CK371:CO371),0)</f>
        <v>0</v>
      </c>
      <c r="DL370" s="59">
        <f>IF($C370&lt;&gt;0,SUM($CK371:CP371),0)</f>
        <v>0</v>
      </c>
      <c r="DM370" s="59">
        <f>IF($C370&lt;&gt;0,SUM($CK371:CQ371),0)</f>
        <v>0</v>
      </c>
      <c r="DN370" s="59">
        <f>IF($C370&lt;&gt;0,SUM($CK371:CR371),0)</f>
        <v>0</v>
      </c>
      <c r="DO370" s="59">
        <f>IF($C370&lt;&gt;0,SUM($CK371:CS371),0)</f>
        <v>0</v>
      </c>
      <c r="DP370" s="59">
        <f>IF($C370&lt;&gt;0,SUM($CK371:CT371),0)</f>
        <v>0</v>
      </c>
      <c r="DQ370" s="59">
        <f>IF($C370&lt;&gt;0,SUM($CK371:CU371),0)</f>
        <v>0</v>
      </c>
      <c r="DR370" s="59">
        <f>IF($C370&lt;&gt;0,SUM($CK371:CV371),0)</f>
        <v>0</v>
      </c>
      <c r="DS370" s="59">
        <f>IF($C370&lt;&gt;0,SUM($CK371:CW371),0)</f>
        <v>0</v>
      </c>
      <c r="DT370" s="59">
        <f>IF($C370&lt;&gt;0,SUM($CK371:CX371),0)</f>
        <v>0</v>
      </c>
      <c r="DU370" s="59">
        <f>IF($C370&lt;&gt;0,SUM($CK371:CY371),0)</f>
        <v>0</v>
      </c>
      <c r="DV370" s="59">
        <f>IF($C370&lt;&gt;0,SUM($CK371:CZ371),0)</f>
        <v>0</v>
      </c>
      <c r="DW370" s="59">
        <f>IF($C370&lt;&gt;0,SUM($CK371:DA371),0)</f>
        <v>0</v>
      </c>
      <c r="DX370" s="59">
        <f>IF($C370&lt;&gt;0,SUM($CK371:DB371),0)</f>
        <v>0</v>
      </c>
      <c r="DY370" s="952" t="str">
        <f t="shared" si="256"/>
        <v/>
      </c>
    </row>
    <row r="371" spans="1:129" ht="13.5" hidden="1" thickBot="1">
      <c r="A371" s="3" t="str">
        <f t="shared" si="257"/>
        <v/>
      </c>
      <c r="B371" s="805">
        <f>Dados_GLOBAL_Inicial!E371</f>
        <v>0</v>
      </c>
      <c r="C371" s="956">
        <f>IF(IFERROR(VALUE(Dados_GLOBAL_Inicial!F371),0)=0,0,Dados_GLOBAL_Inicial!F371)</f>
        <v>0</v>
      </c>
      <c r="D371" s="830">
        <f>Dados_GLOBAL_Inicial!G371</f>
        <v>0</v>
      </c>
      <c r="E371" s="830" t="str">
        <f>IF(IFERROR(VLOOKUP(F371,Cod_Gde_Itens!$A$1:$B$80,2,FALSE),0)&gt;549,IFERROR(VLOOKUP(F371,Cod_Gde_Itens!$A$1:$B$80,2,FALSE),0),IF(Dados_GLOBAL_Inicial!H371=0,"",Dados_GLOBAL_Inicial!H371))</f>
        <v/>
      </c>
      <c r="F371" s="823">
        <f>Dados_GLOBAL_Inicial!I371</f>
        <v>0</v>
      </c>
      <c r="G371" s="824">
        <f>Dados_GLOBAL_Inicial!J371</f>
        <v>0</v>
      </c>
      <c r="H371" s="454">
        <f>Dados_GLOBAL_Inicial!K371</f>
        <v>0</v>
      </c>
      <c r="I371" s="970">
        <f>SUM('MEDIÇÃO_OBJETO (1)'!I371)</f>
        <v>0</v>
      </c>
      <c r="J371" s="455">
        <f t="shared" si="258"/>
        <v>0</v>
      </c>
      <c r="K371" s="451">
        <f t="shared" si="259"/>
        <v>0</v>
      </c>
      <c r="L371" s="452">
        <f t="shared" si="260"/>
        <v>0</v>
      </c>
      <c r="M371" s="809">
        <f t="shared" si="261"/>
        <v>0</v>
      </c>
      <c r="N371" s="810">
        <f>IF(IFERROR(VALUE(Dados_GLOBAL_Inicial!L371),0)=0,0,Dados_GLOBAL_Inicial!L371)</f>
        <v>0</v>
      </c>
      <c r="O371" s="812">
        <f>SUM('MEDIÇÃO_OBJETO (1)'!O371)</f>
        <v>0</v>
      </c>
      <c r="P371" s="812">
        <f>SUM('MEDIÇÃO_OBJETO (1)'!P371)</f>
        <v>0</v>
      </c>
      <c r="Q371" s="813">
        <f t="shared" si="262"/>
        <v>0</v>
      </c>
      <c r="R371" s="951"/>
      <c r="S371" s="815">
        <f>SUM('MEDIÇÃO_OBJETO (1)'!S371)</f>
        <v>0</v>
      </c>
      <c r="T371" s="815">
        <f>SUM('MEDIÇÃO_OBJETO (1)'!T371)</f>
        <v>0</v>
      </c>
      <c r="V371" s="19"/>
      <c r="W371" s="978">
        <f t="shared" si="263"/>
        <v>0</v>
      </c>
      <c r="X371" s="816">
        <f t="shared" si="264"/>
        <v>0</v>
      </c>
      <c r="Y371" s="816">
        <f t="shared" si="265"/>
        <v>0</v>
      </c>
      <c r="Z371" s="817">
        <f t="shared" si="266"/>
        <v>0</v>
      </c>
      <c r="AB371" s="453">
        <f t="shared" si="253"/>
        <v>0</v>
      </c>
      <c r="AC371" s="14">
        <f t="shared" si="267"/>
        <v>0</v>
      </c>
      <c r="AD371" s="819"/>
      <c r="AE371" s="631">
        <f t="shared" si="254"/>
        <v>0</v>
      </c>
      <c r="AF371" s="818">
        <f>SUM('MEDIÇÃO_OBJETO (1)'!AG371)</f>
        <v>0</v>
      </c>
      <c r="AG371" s="541">
        <f>SUM('MEDIÇÃO_OBJETO (1)'!AH371)</f>
        <v>0</v>
      </c>
      <c r="AH371" s="541">
        <f>SUM('MEDIÇÃO_OBJETO (1)'!AI371)</f>
        <v>0</v>
      </c>
      <c r="AI371" s="541">
        <f>SUM('MEDIÇÃO_OBJETO (1)'!AJ371)</f>
        <v>0</v>
      </c>
      <c r="AJ371" s="541">
        <f>SUM('MEDIÇÃO_OBJETO (1)'!AK371)</f>
        <v>0</v>
      </c>
      <c r="AK371" s="541">
        <f>SUM('MEDIÇÃO_OBJETO (1)'!AL371)</f>
        <v>0</v>
      </c>
      <c r="AL371" s="541">
        <f>SUM('MEDIÇÃO_OBJETO (1)'!AM371)</f>
        <v>0</v>
      </c>
      <c r="AM371" s="541">
        <f>SUM('MEDIÇÃO_OBJETO (1)'!AN371)</f>
        <v>0</v>
      </c>
      <c r="AN371" s="541">
        <f>SUM('MEDIÇÃO_OBJETO (1)'!AO371)</f>
        <v>0</v>
      </c>
      <c r="AO371" s="541">
        <f>SUM('MEDIÇÃO_OBJETO (1)'!AP371)</f>
        <v>0</v>
      </c>
      <c r="AP371" s="541">
        <f>SUM('MEDIÇÃO_OBJETO (1)'!AQ371)</f>
        <v>0</v>
      </c>
      <c r="AQ371" s="541">
        <f>SUM('MEDIÇÃO_OBJETO (1)'!AR371)</f>
        <v>0</v>
      </c>
      <c r="AR371" s="541">
        <f>SUM('MEDIÇÃO_OBJETO (1)'!AS371)</f>
        <v>0</v>
      </c>
      <c r="AS371" s="541">
        <f>SUM('MEDIÇÃO_OBJETO (1)'!AT371)</f>
        <v>0</v>
      </c>
      <c r="AT371" s="541">
        <f>SUM('MEDIÇÃO_OBJETO (1)'!AU371)</f>
        <v>0</v>
      </c>
      <c r="AU371" s="541">
        <f>SUM('MEDIÇÃO_OBJETO (1)'!AV371)</f>
        <v>0</v>
      </c>
      <c r="AV371" s="541">
        <f>SUM('MEDIÇÃO_OBJETO (1)'!AW371)</f>
        <v>0</v>
      </c>
      <c r="AW371" s="541">
        <f>SUM('MEDIÇÃO_OBJETO (1)'!AX371)</f>
        <v>0</v>
      </c>
      <c r="AX371" s="977"/>
      <c r="BN371" s="992">
        <f t="shared" si="268"/>
        <v>0</v>
      </c>
      <c r="BO371" s="538">
        <f t="shared" si="255"/>
        <v>0</v>
      </c>
      <c r="BP371" s="987">
        <f>IF(RESUMO_GLOBAL!$X$53="a",ROUND(AF371*$N371,RESUMO_GLOBAL!$X$54),IF(RESUMO_GLOBAL!$X$53="t",TRUNC(AF371*$N371,RESUMO_GLOBAL!$X$54),AF371*$N371))</f>
        <v>0</v>
      </c>
      <c r="BQ371" s="987">
        <f>IF(RESUMO_GLOBAL!$X$53="a",ROUND(AG371*$N371,RESUMO_GLOBAL!$X$54),IF(RESUMO_GLOBAL!$X$53="t",TRUNC(AG371*$N371,RESUMO_GLOBAL!$X$54),AG371*$N371))</f>
        <v>0</v>
      </c>
      <c r="BR371" s="987">
        <f>IF(RESUMO_GLOBAL!$X$53="a",ROUND(AH371*$N371,RESUMO_GLOBAL!$X$54),IF(RESUMO_GLOBAL!$X$53="t",TRUNC(AH371*$N371,RESUMO_GLOBAL!$X$54),AH371*$N371))</f>
        <v>0</v>
      </c>
      <c r="BS371" s="987">
        <f>IF(RESUMO_GLOBAL!$X$53="a",ROUND(AI371*$N371,RESUMO_GLOBAL!$X$54),IF(RESUMO_GLOBAL!$X$53="t",TRUNC(AI371*$N371,RESUMO_GLOBAL!$X$54),AI371*$N371))</f>
        <v>0</v>
      </c>
      <c r="BT371" s="987">
        <f>IF(RESUMO_GLOBAL!$X$53="a",ROUND(AJ371*$N371,RESUMO_GLOBAL!$X$54),IF(RESUMO_GLOBAL!$X$53="t",TRUNC(AJ371*$N371,RESUMO_GLOBAL!$X$54),AJ371*$N371))</f>
        <v>0</v>
      </c>
      <c r="BU371" s="987">
        <f>IF(RESUMO_GLOBAL!$X$53="a",ROUND(AK371*$N371,RESUMO_GLOBAL!$X$54),IF(RESUMO_GLOBAL!$X$53="t",TRUNC(AK371*$N371,RESUMO_GLOBAL!$X$54),AK371*$N371))</f>
        <v>0</v>
      </c>
      <c r="BV371" s="987">
        <f>IF(RESUMO_GLOBAL!$X$53="a",ROUND(AL371*$N371,RESUMO_GLOBAL!$X$54),IF(RESUMO_GLOBAL!$X$53="t",TRUNC(AL371*$N371,RESUMO_GLOBAL!$X$54),AL371*$N371))</f>
        <v>0</v>
      </c>
      <c r="BW371" s="987">
        <f>IF(RESUMO_GLOBAL!$X$53="a",ROUND(AM371*$N371,RESUMO_GLOBAL!$X$54),IF(RESUMO_GLOBAL!$X$53="t",TRUNC(AM371*$N371,RESUMO_GLOBAL!$X$54),AM371*$N371))</f>
        <v>0</v>
      </c>
      <c r="BX371" s="987">
        <f>IF(RESUMO_GLOBAL!$X$53="a",ROUND(AN371*$N371,RESUMO_GLOBAL!$X$54),IF(RESUMO_GLOBAL!$X$53="t",TRUNC(AN371*$N371,RESUMO_GLOBAL!$X$54),AN371*$N371))</f>
        <v>0</v>
      </c>
      <c r="BY371" s="987">
        <f>IF(RESUMO_GLOBAL!$X$53="a",ROUND(AO371*$N371,RESUMO_GLOBAL!$X$54),IF(RESUMO_GLOBAL!$X$53="t",TRUNC(AO371*$N371,RESUMO_GLOBAL!$X$54),AO371*$N371))</f>
        <v>0</v>
      </c>
      <c r="BZ371" s="987">
        <f>IF(RESUMO_GLOBAL!$X$53="a",ROUND(AP371*$N371,RESUMO_GLOBAL!$X$54),IF(RESUMO_GLOBAL!$X$53="t",TRUNC(AP371*$N371,RESUMO_GLOBAL!$X$54),AP371*$N371))</f>
        <v>0</v>
      </c>
      <c r="CA371" s="987">
        <f>IF(RESUMO_GLOBAL!$X$53="a",ROUND(AQ371*$N371,RESUMO_GLOBAL!$X$54),IF(RESUMO_GLOBAL!$X$53="t",TRUNC(AQ371*$N371,RESUMO_GLOBAL!$X$54),AQ371*$N371))</f>
        <v>0</v>
      </c>
      <c r="CB371" s="987">
        <f>IF(RESUMO_GLOBAL!$X$53="a",ROUND(AR371*$N371,RESUMO_GLOBAL!$X$54),IF(RESUMO_GLOBAL!$X$53="t",TRUNC(AR371*$N371,RESUMO_GLOBAL!$X$54),AR371*$N371))</f>
        <v>0</v>
      </c>
      <c r="CC371" s="987">
        <f>IF(RESUMO_GLOBAL!$X$53="a",ROUND(AS371*$N371,RESUMO_GLOBAL!$X$54),IF(RESUMO_GLOBAL!$X$53="t",TRUNC(AS371*$N371,RESUMO_GLOBAL!$X$54),AS371*$N371))</f>
        <v>0</v>
      </c>
      <c r="CD371" s="987">
        <f>IF(RESUMO_GLOBAL!$X$53="a",ROUND(AT371*$N371,RESUMO_GLOBAL!$X$54),IF(RESUMO_GLOBAL!$X$53="t",TRUNC(AT371*$N371,RESUMO_GLOBAL!$X$54),AT371*$N371))</f>
        <v>0</v>
      </c>
      <c r="CE371" s="987">
        <f>IF(RESUMO_GLOBAL!$X$53="a",ROUND(AU371*$N371,RESUMO_GLOBAL!$X$54),IF(RESUMO_GLOBAL!$X$53="t",TRUNC(AU371*$N371,RESUMO_GLOBAL!$X$54),AU371*$N371))</f>
        <v>0</v>
      </c>
      <c r="CF371" s="987">
        <f>IF(RESUMO_GLOBAL!$X$53="a",ROUND(AV371*$N371,RESUMO_GLOBAL!$X$54),IF(RESUMO_GLOBAL!$X$53="t",TRUNC(AV371*$N371,RESUMO_GLOBAL!$X$54),AV371*$N371))</f>
        <v>0</v>
      </c>
      <c r="CG371" s="987">
        <f>IF(RESUMO_GLOBAL!$X$53="a",ROUND(AW371*$N371,RESUMO_GLOBAL!$X$54),IF(RESUMO_GLOBAL!$X$53="t",TRUNC(AW371*$N371,RESUMO_GLOBAL!$X$54),AW371*$N371))</f>
        <v>0</v>
      </c>
      <c r="CK371" s="59">
        <f t="shared" si="234"/>
        <v>0</v>
      </c>
      <c r="CL371" s="59">
        <f t="shared" si="235"/>
        <v>0</v>
      </c>
      <c r="CM371" s="59">
        <f t="shared" si="236"/>
        <v>0</v>
      </c>
      <c r="CN371" s="59">
        <f t="shared" si="237"/>
        <v>0</v>
      </c>
      <c r="CO371" s="59">
        <f t="shared" si="238"/>
        <v>0</v>
      </c>
      <c r="CP371" s="59">
        <f t="shared" si="239"/>
        <v>0</v>
      </c>
      <c r="CQ371" s="59">
        <f t="shared" si="240"/>
        <v>0</v>
      </c>
      <c r="CR371" s="59">
        <f t="shared" si="241"/>
        <v>0</v>
      </c>
      <c r="CS371" s="59">
        <f t="shared" si="242"/>
        <v>0</v>
      </c>
      <c r="CT371" s="59">
        <f t="shared" si="243"/>
        <v>0</v>
      </c>
      <c r="CU371" s="59">
        <f t="shared" si="244"/>
        <v>0</v>
      </c>
      <c r="CV371" s="59">
        <f t="shared" si="245"/>
        <v>0</v>
      </c>
      <c r="CW371" s="59">
        <f t="shared" si="246"/>
        <v>0</v>
      </c>
      <c r="CX371" s="59">
        <f t="shared" si="247"/>
        <v>0</v>
      </c>
      <c r="CY371" s="59">
        <f t="shared" si="248"/>
        <v>0</v>
      </c>
      <c r="CZ371" s="59">
        <f t="shared" si="249"/>
        <v>0</v>
      </c>
      <c r="DA371" s="59">
        <f t="shared" si="250"/>
        <v>0</v>
      </c>
      <c r="DB371" s="59">
        <f t="shared" si="251"/>
        <v>0</v>
      </c>
      <c r="DE371">
        <f t="shared" si="233"/>
        <v>366</v>
      </c>
      <c r="DF371" t="str">
        <f t="shared" si="252"/>
        <v/>
      </c>
      <c r="DG371" s="59">
        <f>IF($C371&lt;&gt;0,SUM($CK372:CK372),0)</f>
        <v>0</v>
      </c>
      <c r="DH371" s="59">
        <f>IF($C371&lt;&gt;0,SUM($CK372:CL372),0)</f>
        <v>0</v>
      </c>
      <c r="DI371" s="59">
        <f>IF($C371&lt;&gt;0,SUM($CK372:CM372),0)</f>
        <v>0</v>
      </c>
      <c r="DJ371" s="59">
        <f>IF($C371&lt;&gt;0,SUM($CK372:CN372),0)</f>
        <v>0</v>
      </c>
      <c r="DK371" s="59">
        <f>IF($C371&lt;&gt;0,SUM($CK372:CO372),0)</f>
        <v>0</v>
      </c>
      <c r="DL371" s="59">
        <f>IF($C371&lt;&gt;0,SUM($CK372:CP372),0)</f>
        <v>0</v>
      </c>
      <c r="DM371" s="59">
        <f>IF($C371&lt;&gt;0,SUM($CK372:CQ372),0)</f>
        <v>0</v>
      </c>
      <c r="DN371" s="59">
        <f>IF($C371&lt;&gt;0,SUM($CK372:CR372),0)</f>
        <v>0</v>
      </c>
      <c r="DO371" s="59">
        <f>IF($C371&lt;&gt;0,SUM($CK372:CS372),0)</f>
        <v>0</v>
      </c>
      <c r="DP371" s="59">
        <f>IF($C371&lt;&gt;0,SUM($CK372:CT372),0)</f>
        <v>0</v>
      </c>
      <c r="DQ371" s="59">
        <f>IF($C371&lt;&gt;0,SUM($CK372:CU372),0)</f>
        <v>0</v>
      </c>
      <c r="DR371" s="59">
        <f>IF($C371&lt;&gt;0,SUM($CK372:CV372),0)</f>
        <v>0</v>
      </c>
      <c r="DS371" s="59">
        <f>IF($C371&lt;&gt;0,SUM($CK372:CW372),0)</f>
        <v>0</v>
      </c>
      <c r="DT371" s="59">
        <f>IF($C371&lt;&gt;0,SUM($CK372:CX372),0)</f>
        <v>0</v>
      </c>
      <c r="DU371" s="59">
        <f>IF($C371&lt;&gt;0,SUM($CK372:CY372),0)</f>
        <v>0</v>
      </c>
      <c r="DV371" s="59">
        <f>IF($C371&lt;&gt;0,SUM($CK372:CZ372),0)</f>
        <v>0</v>
      </c>
      <c r="DW371" s="59">
        <f>IF($C371&lt;&gt;0,SUM($CK372:DA372),0)</f>
        <v>0</v>
      </c>
      <c r="DX371" s="59">
        <f>IF($C371&lt;&gt;0,SUM($CK372:DB372),0)</f>
        <v>0</v>
      </c>
      <c r="DY371" s="952" t="str">
        <f t="shared" si="256"/>
        <v/>
      </c>
    </row>
    <row r="372" spans="1:129" ht="13.5" hidden="1" thickBot="1">
      <c r="A372" s="3" t="str">
        <f t="shared" si="257"/>
        <v/>
      </c>
      <c r="B372" s="805">
        <f>Dados_GLOBAL_Inicial!E372</f>
        <v>0</v>
      </c>
      <c r="C372" s="956">
        <f>IF(IFERROR(VALUE(Dados_GLOBAL_Inicial!F372),0)=0,0,Dados_GLOBAL_Inicial!F372)</f>
        <v>0</v>
      </c>
      <c r="D372" s="830">
        <f>Dados_GLOBAL_Inicial!G372</f>
        <v>0</v>
      </c>
      <c r="E372" s="830" t="str">
        <f>IF(IFERROR(VLOOKUP(F372,Cod_Gde_Itens!$A$1:$B$80,2,FALSE),0)&gt;549,IFERROR(VLOOKUP(F372,Cod_Gde_Itens!$A$1:$B$80,2,FALSE),0),IF(Dados_GLOBAL_Inicial!H372=0,"",Dados_GLOBAL_Inicial!H372))</f>
        <v/>
      </c>
      <c r="F372" s="823">
        <f>Dados_GLOBAL_Inicial!I372</f>
        <v>0</v>
      </c>
      <c r="G372" s="824">
        <f>Dados_GLOBAL_Inicial!J372</f>
        <v>0</v>
      </c>
      <c r="H372" s="454">
        <f>Dados_GLOBAL_Inicial!K372</f>
        <v>0</v>
      </c>
      <c r="I372" s="970">
        <f>SUM('MEDIÇÃO_OBJETO (1)'!I372)</f>
        <v>0</v>
      </c>
      <c r="J372" s="455">
        <f t="shared" si="258"/>
        <v>0</v>
      </c>
      <c r="K372" s="451">
        <f t="shared" si="259"/>
        <v>0</v>
      </c>
      <c r="L372" s="452">
        <f t="shared" si="260"/>
        <v>0</v>
      </c>
      <c r="M372" s="809">
        <f t="shared" si="261"/>
        <v>0</v>
      </c>
      <c r="N372" s="810">
        <f>IF(IFERROR(VALUE(Dados_GLOBAL_Inicial!L372),0)=0,0,Dados_GLOBAL_Inicial!L372)</f>
        <v>0</v>
      </c>
      <c r="O372" s="812">
        <f>SUM('MEDIÇÃO_OBJETO (1)'!O372)</f>
        <v>0</v>
      </c>
      <c r="P372" s="812">
        <f>SUM('MEDIÇÃO_OBJETO (1)'!P372)</f>
        <v>0</v>
      </c>
      <c r="Q372" s="813">
        <f t="shared" si="262"/>
        <v>0</v>
      </c>
      <c r="R372" s="951"/>
      <c r="S372" s="815">
        <f>SUM('MEDIÇÃO_OBJETO (1)'!S372)</f>
        <v>0</v>
      </c>
      <c r="T372" s="815">
        <f>SUM('MEDIÇÃO_OBJETO (1)'!T372)</f>
        <v>0</v>
      </c>
      <c r="V372" s="19"/>
      <c r="W372" s="978">
        <f t="shared" si="263"/>
        <v>0</v>
      </c>
      <c r="X372" s="816">
        <f t="shared" si="264"/>
        <v>0</v>
      </c>
      <c r="Y372" s="816">
        <f t="shared" si="265"/>
        <v>0</v>
      </c>
      <c r="Z372" s="817">
        <f t="shared" si="266"/>
        <v>0</v>
      </c>
      <c r="AB372" s="453">
        <f t="shared" si="253"/>
        <v>0</v>
      </c>
      <c r="AC372" s="14">
        <f t="shared" si="267"/>
        <v>0</v>
      </c>
      <c r="AD372" s="819"/>
      <c r="AE372" s="631">
        <f t="shared" si="254"/>
        <v>0</v>
      </c>
      <c r="AF372" s="818">
        <f>SUM('MEDIÇÃO_OBJETO (1)'!AG372)</f>
        <v>0</v>
      </c>
      <c r="AG372" s="541">
        <f>SUM('MEDIÇÃO_OBJETO (1)'!AH372)</f>
        <v>0</v>
      </c>
      <c r="AH372" s="541">
        <f>SUM('MEDIÇÃO_OBJETO (1)'!AI372)</f>
        <v>0</v>
      </c>
      <c r="AI372" s="541">
        <f>SUM('MEDIÇÃO_OBJETO (1)'!AJ372)</f>
        <v>0</v>
      </c>
      <c r="AJ372" s="541">
        <f>SUM('MEDIÇÃO_OBJETO (1)'!AK372)</f>
        <v>0</v>
      </c>
      <c r="AK372" s="541">
        <f>SUM('MEDIÇÃO_OBJETO (1)'!AL372)</f>
        <v>0</v>
      </c>
      <c r="AL372" s="541">
        <f>SUM('MEDIÇÃO_OBJETO (1)'!AM372)</f>
        <v>0</v>
      </c>
      <c r="AM372" s="541">
        <f>SUM('MEDIÇÃO_OBJETO (1)'!AN372)</f>
        <v>0</v>
      </c>
      <c r="AN372" s="541">
        <f>SUM('MEDIÇÃO_OBJETO (1)'!AO372)</f>
        <v>0</v>
      </c>
      <c r="AO372" s="541">
        <f>SUM('MEDIÇÃO_OBJETO (1)'!AP372)</f>
        <v>0</v>
      </c>
      <c r="AP372" s="541">
        <f>SUM('MEDIÇÃO_OBJETO (1)'!AQ372)</f>
        <v>0</v>
      </c>
      <c r="AQ372" s="541">
        <f>SUM('MEDIÇÃO_OBJETO (1)'!AR372)</f>
        <v>0</v>
      </c>
      <c r="AR372" s="541">
        <f>SUM('MEDIÇÃO_OBJETO (1)'!AS372)</f>
        <v>0</v>
      </c>
      <c r="AS372" s="541">
        <f>SUM('MEDIÇÃO_OBJETO (1)'!AT372)</f>
        <v>0</v>
      </c>
      <c r="AT372" s="541">
        <f>SUM('MEDIÇÃO_OBJETO (1)'!AU372)</f>
        <v>0</v>
      </c>
      <c r="AU372" s="541">
        <f>SUM('MEDIÇÃO_OBJETO (1)'!AV372)</f>
        <v>0</v>
      </c>
      <c r="AV372" s="541">
        <f>SUM('MEDIÇÃO_OBJETO (1)'!AW372)</f>
        <v>0</v>
      </c>
      <c r="AW372" s="541">
        <f>SUM('MEDIÇÃO_OBJETO (1)'!AX372)</f>
        <v>0</v>
      </c>
      <c r="AX372" s="977"/>
      <c r="BN372" s="992">
        <f t="shared" si="268"/>
        <v>0</v>
      </c>
      <c r="BO372" s="538">
        <f t="shared" si="255"/>
        <v>0</v>
      </c>
      <c r="BP372" s="987">
        <f>IF(RESUMO_GLOBAL!$X$53="a",ROUND(AF372*$N372,RESUMO_GLOBAL!$X$54),IF(RESUMO_GLOBAL!$X$53="t",TRUNC(AF372*$N372,RESUMO_GLOBAL!$X$54),AF372*$N372))</f>
        <v>0</v>
      </c>
      <c r="BQ372" s="987">
        <f>IF(RESUMO_GLOBAL!$X$53="a",ROUND(AG372*$N372,RESUMO_GLOBAL!$X$54),IF(RESUMO_GLOBAL!$X$53="t",TRUNC(AG372*$N372,RESUMO_GLOBAL!$X$54),AG372*$N372))</f>
        <v>0</v>
      </c>
      <c r="BR372" s="987">
        <f>IF(RESUMO_GLOBAL!$X$53="a",ROUND(AH372*$N372,RESUMO_GLOBAL!$X$54),IF(RESUMO_GLOBAL!$X$53="t",TRUNC(AH372*$N372,RESUMO_GLOBAL!$X$54),AH372*$N372))</f>
        <v>0</v>
      </c>
      <c r="BS372" s="987">
        <f>IF(RESUMO_GLOBAL!$X$53="a",ROUND(AI372*$N372,RESUMO_GLOBAL!$X$54),IF(RESUMO_GLOBAL!$X$53="t",TRUNC(AI372*$N372,RESUMO_GLOBAL!$X$54),AI372*$N372))</f>
        <v>0</v>
      </c>
      <c r="BT372" s="987">
        <f>IF(RESUMO_GLOBAL!$X$53="a",ROUND(AJ372*$N372,RESUMO_GLOBAL!$X$54),IF(RESUMO_GLOBAL!$X$53="t",TRUNC(AJ372*$N372,RESUMO_GLOBAL!$X$54),AJ372*$N372))</f>
        <v>0</v>
      </c>
      <c r="BU372" s="987">
        <f>IF(RESUMO_GLOBAL!$X$53="a",ROUND(AK372*$N372,RESUMO_GLOBAL!$X$54),IF(RESUMO_GLOBAL!$X$53="t",TRUNC(AK372*$N372,RESUMO_GLOBAL!$X$54),AK372*$N372))</f>
        <v>0</v>
      </c>
      <c r="BV372" s="987">
        <f>IF(RESUMO_GLOBAL!$X$53="a",ROUND(AL372*$N372,RESUMO_GLOBAL!$X$54),IF(RESUMO_GLOBAL!$X$53="t",TRUNC(AL372*$N372,RESUMO_GLOBAL!$X$54),AL372*$N372))</f>
        <v>0</v>
      </c>
      <c r="BW372" s="987">
        <f>IF(RESUMO_GLOBAL!$X$53="a",ROUND(AM372*$N372,RESUMO_GLOBAL!$X$54),IF(RESUMO_GLOBAL!$X$53="t",TRUNC(AM372*$N372,RESUMO_GLOBAL!$X$54),AM372*$N372))</f>
        <v>0</v>
      </c>
      <c r="BX372" s="987">
        <f>IF(RESUMO_GLOBAL!$X$53="a",ROUND(AN372*$N372,RESUMO_GLOBAL!$X$54),IF(RESUMO_GLOBAL!$X$53="t",TRUNC(AN372*$N372,RESUMO_GLOBAL!$X$54),AN372*$N372))</f>
        <v>0</v>
      </c>
      <c r="BY372" s="987">
        <f>IF(RESUMO_GLOBAL!$X$53="a",ROUND(AO372*$N372,RESUMO_GLOBAL!$X$54),IF(RESUMO_GLOBAL!$X$53="t",TRUNC(AO372*$N372,RESUMO_GLOBAL!$X$54),AO372*$N372))</f>
        <v>0</v>
      </c>
      <c r="BZ372" s="987">
        <f>IF(RESUMO_GLOBAL!$X$53="a",ROUND(AP372*$N372,RESUMO_GLOBAL!$X$54),IF(RESUMO_GLOBAL!$X$53="t",TRUNC(AP372*$N372,RESUMO_GLOBAL!$X$54),AP372*$N372))</f>
        <v>0</v>
      </c>
      <c r="CA372" s="987">
        <f>IF(RESUMO_GLOBAL!$X$53="a",ROUND(AQ372*$N372,RESUMO_GLOBAL!$X$54),IF(RESUMO_GLOBAL!$X$53="t",TRUNC(AQ372*$N372,RESUMO_GLOBAL!$X$54),AQ372*$N372))</f>
        <v>0</v>
      </c>
      <c r="CB372" s="987">
        <f>IF(RESUMO_GLOBAL!$X$53="a",ROUND(AR372*$N372,RESUMO_GLOBAL!$X$54),IF(RESUMO_GLOBAL!$X$53="t",TRUNC(AR372*$N372,RESUMO_GLOBAL!$X$54),AR372*$N372))</f>
        <v>0</v>
      </c>
      <c r="CC372" s="987">
        <f>IF(RESUMO_GLOBAL!$X$53="a",ROUND(AS372*$N372,RESUMO_GLOBAL!$X$54),IF(RESUMO_GLOBAL!$X$53="t",TRUNC(AS372*$N372,RESUMO_GLOBAL!$X$54),AS372*$N372))</f>
        <v>0</v>
      </c>
      <c r="CD372" s="987">
        <f>IF(RESUMO_GLOBAL!$X$53="a",ROUND(AT372*$N372,RESUMO_GLOBAL!$X$54),IF(RESUMO_GLOBAL!$X$53="t",TRUNC(AT372*$N372,RESUMO_GLOBAL!$X$54),AT372*$N372))</f>
        <v>0</v>
      </c>
      <c r="CE372" s="987">
        <f>IF(RESUMO_GLOBAL!$X$53="a",ROUND(AU372*$N372,RESUMO_GLOBAL!$X$54),IF(RESUMO_GLOBAL!$X$53="t",TRUNC(AU372*$N372,RESUMO_GLOBAL!$X$54),AU372*$N372))</f>
        <v>0</v>
      </c>
      <c r="CF372" s="987">
        <f>IF(RESUMO_GLOBAL!$X$53="a",ROUND(AV372*$N372,RESUMO_GLOBAL!$X$54),IF(RESUMO_GLOBAL!$X$53="t",TRUNC(AV372*$N372,RESUMO_GLOBAL!$X$54),AV372*$N372))</f>
        <v>0</v>
      </c>
      <c r="CG372" s="987">
        <f>IF(RESUMO_GLOBAL!$X$53="a",ROUND(AW372*$N372,RESUMO_GLOBAL!$X$54),IF(RESUMO_GLOBAL!$X$53="t",TRUNC(AW372*$N372,RESUMO_GLOBAL!$X$54),AW372*$N372))</f>
        <v>0</v>
      </c>
      <c r="CK372" s="59">
        <f t="shared" si="234"/>
        <v>0</v>
      </c>
      <c r="CL372" s="59">
        <f t="shared" si="235"/>
        <v>0</v>
      </c>
      <c r="CM372" s="59">
        <f t="shared" si="236"/>
        <v>0</v>
      </c>
      <c r="CN372" s="59">
        <f t="shared" si="237"/>
        <v>0</v>
      </c>
      <c r="CO372" s="59">
        <f t="shared" si="238"/>
        <v>0</v>
      </c>
      <c r="CP372" s="59">
        <f t="shared" si="239"/>
        <v>0</v>
      </c>
      <c r="CQ372" s="59">
        <f t="shared" si="240"/>
        <v>0</v>
      </c>
      <c r="CR372" s="59">
        <f t="shared" si="241"/>
        <v>0</v>
      </c>
      <c r="CS372" s="59">
        <f t="shared" si="242"/>
        <v>0</v>
      </c>
      <c r="CT372" s="59">
        <f t="shared" si="243"/>
        <v>0</v>
      </c>
      <c r="CU372" s="59">
        <f t="shared" si="244"/>
        <v>0</v>
      </c>
      <c r="CV372" s="59">
        <f t="shared" si="245"/>
        <v>0</v>
      </c>
      <c r="CW372" s="59">
        <f t="shared" si="246"/>
        <v>0</v>
      </c>
      <c r="CX372" s="59">
        <f t="shared" si="247"/>
        <v>0</v>
      </c>
      <c r="CY372" s="59">
        <f t="shared" si="248"/>
        <v>0</v>
      </c>
      <c r="CZ372" s="59">
        <f t="shared" si="249"/>
        <v>0</v>
      </c>
      <c r="DA372" s="59">
        <f t="shared" si="250"/>
        <v>0</v>
      </c>
      <c r="DB372" s="59">
        <f t="shared" si="251"/>
        <v>0</v>
      </c>
      <c r="DE372">
        <f t="shared" si="233"/>
        <v>367</v>
      </c>
      <c r="DF372" t="str">
        <f t="shared" si="252"/>
        <v/>
      </c>
      <c r="DG372" s="59">
        <f>IF($C372&lt;&gt;0,SUM($CK373:CK373),0)</f>
        <v>0</v>
      </c>
      <c r="DH372" s="59">
        <f>IF($C372&lt;&gt;0,SUM($CK373:CL373),0)</f>
        <v>0</v>
      </c>
      <c r="DI372" s="59">
        <f>IF($C372&lt;&gt;0,SUM($CK373:CM373),0)</f>
        <v>0</v>
      </c>
      <c r="DJ372" s="59">
        <f>IF($C372&lt;&gt;0,SUM($CK373:CN373),0)</f>
        <v>0</v>
      </c>
      <c r="DK372" s="59">
        <f>IF($C372&lt;&gt;0,SUM($CK373:CO373),0)</f>
        <v>0</v>
      </c>
      <c r="DL372" s="59">
        <f>IF($C372&lt;&gt;0,SUM($CK373:CP373),0)</f>
        <v>0</v>
      </c>
      <c r="DM372" s="59">
        <f>IF($C372&lt;&gt;0,SUM($CK373:CQ373),0)</f>
        <v>0</v>
      </c>
      <c r="DN372" s="59">
        <f>IF($C372&lt;&gt;0,SUM($CK373:CR373),0)</f>
        <v>0</v>
      </c>
      <c r="DO372" s="59">
        <f>IF($C372&lt;&gt;0,SUM($CK373:CS373),0)</f>
        <v>0</v>
      </c>
      <c r="DP372" s="59">
        <f>IF($C372&lt;&gt;0,SUM($CK373:CT373),0)</f>
        <v>0</v>
      </c>
      <c r="DQ372" s="59">
        <f>IF($C372&lt;&gt;0,SUM($CK373:CU373),0)</f>
        <v>0</v>
      </c>
      <c r="DR372" s="59">
        <f>IF($C372&lt;&gt;0,SUM($CK373:CV373),0)</f>
        <v>0</v>
      </c>
      <c r="DS372" s="59">
        <f>IF($C372&lt;&gt;0,SUM($CK373:CW373),0)</f>
        <v>0</v>
      </c>
      <c r="DT372" s="59">
        <f>IF($C372&lt;&gt;0,SUM($CK373:CX373),0)</f>
        <v>0</v>
      </c>
      <c r="DU372" s="59">
        <f>IF($C372&lt;&gt;0,SUM($CK373:CY373),0)</f>
        <v>0</v>
      </c>
      <c r="DV372" s="59">
        <f>IF($C372&lt;&gt;0,SUM($CK373:CZ373),0)</f>
        <v>0</v>
      </c>
      <c r="DW372" s="59">
        <f>IF($C372&lt;&gt;0,SUM($CK373:DA373),0)</f>
        <v>0</v>
      </c>
      <c r="DX372" s="59">
        <f>IF($C372&lt;&gt;0,SUM($CK373:DB373),0)</f>
        <v>0</v>
      </c>
      <c r="DY372" s="952" t="str">
        <f t="shared" si="256"/>
        <v/>
      </c>
    </row>
    <row r="373" spans="1:129" ht="13.5" hidden="1" thickBot="1">
      <c r="A373" s="3" t="str">
        <f t="shared" si="257"/>
        <v/>
      </c>
      <c r="B373" s="805">
        <f>Dados_GLOBAL_Inicial!E373</f>
        <v>0</v>
      </c>
      <c r="C373" s="956">
        <f>IF(IFERROR(VALUE(Dados_GLOBAL_Inicial!F373),0)=0,0,Dados_GLOBAL_Inicial!F373)</f>
        <v>0</v>
      </c>
      <c r="D373" s="830">
        <f>Dados_GLOBAL_Inicial!G373</f>
        <v>0</v>
      </c>
      <c r="E373" s="830" t="str">
        <f>IF(IFERROR(VLOOKUP(F373,Cod_Gde_Itens!$A$1:$B$80,2,FALSE),0)&gt;549,IFERROR(VLOOKUP(F373,Cod_Gde_Itens!$A$1:$B$80,2,FALSE),0),IF(Dados_GLOBAL_Inicial!H373=0,"",Dados_GLOBAL_Inicial!H373))</f>
        <v/>
      </c>
      <c r="F373" s="823">
        <f>Dados_GLOBAL_Inicial!I373</f>
        <v>0</v>
      </c>
      <c r="G373" s="824">
        <f>Dados_GLOBAL_Inicial!J373</f>
        <v>0</v>
      </c>
      <c r="H373" s="454">
        <f>Dados_GLOBAL_Inicial!K373</f>
        <v>0</v>
      </c>
      <c r="I373" s="970">
        <f>SUM('MEDIÇÃO_OBJETO (1)'!I373)</f>
        <v>0</v>
      </c>
      <c r="J373" s="455">
        <f t="shared" si="258"/>
        <v>0</v>
      </c>
      <c r="K373" s="451">
        <f t="shared" si="259"/>
        <v>0</v>
      </c>
      <c r="L373" s="452">
        <f t="shared" si="260"/>
        <v>0</v>
      </c>
      <c r="M373" s="809">
        <f t="shared" si="261"/>
        <v>0</v>
      </c>
      <c r="N373" s="810">
        <f>IF(IFERROR(VALUE(Dados_GLOBAL_Inicial!L373),0)=0,0,Dados_GLOBAL_Inicial!L373)</f>
        <v>0</v>
      </c>
      <c r="O373" s="812">
        <f>SUM('MEDIÇÃO_OBJETO (1)'!O373)</f>
        <v>0</v>
      </c>
      <c r="P373" s="812">
        <f>SUM('MEDIÇÃO_OBJETO (1)'!P373)</f>
        <v>0</v>
      </c>
      <c r="Q373" s="813">
        <f t="shared" si="262"/>
        <v>0</v>
      </c>
      <c r="R373" s="951"/>
      <c r="S373" s="815">
        <f>SUM('MEDIÇÃO_OBJETO (1)'!S373)</f>
        <v>0</v>
      </c>
      <c r="T373" s="815">
        <f>SUM('MEDIÇÃO_OBJETO (1)'!T373)</f>
        <v>0</v>
      </c>
      <c r="V373" s="19"/>
      <c r="W373" s="978">
        <f t="shared" si="263"/>
        <v>0</v>
      </c>
      <c r="X373" s="816">
        <f t="shared" si="264"/>
        <v>0</v>
      </c>
      <c r="Y373" s="816">
        <f t="shared" si="265"/>
        <v>0</v>
      </c>
      <c r="Z373" s="817">
        <f t="shared" si="266"/>
        <v>0</v>
      </c>
      <c r="AB373" s="453">
        <f t="shared" si="253"/>
        <v>0</v>
      </c>
      <c r="AC373" s="14">
        <f t="shared" si="267"/>
        <v>0</v>
      </c>
      <c r="AD373" s="819"/>
      <c r="AE373" s="631">
        <f t="shared" si="254"/>
        <v>0</v>
      </c>
      <c r="AF373" s="818">
        <f>SUM('MEDIÇÃO_OBJETO (1)'!AG373)</f>
        <v>0</v>
      </c>
      <c r="AG373" s="541">
        <f>SUM('MEDIÇÃO_OBJETO (1)'!AH373)</f>
        <v>0</v>
      </c>
      <c r="AH373" s="541">
        <f>SUM('MEDIÇÃO_OBJETO (1)'!AI373)</f>
        <v>0</v>
      </c>
      <c r="AI373" s="541">
        <f>SUM('MEDIÇÃO_OBJETO (1)'!AJ373)</f>
        <v>0</v>
      </c>
      <c r="AJ373" s="541">
        <f>SUM('MEDIÇÃO_OBJETO (1)'!AK373)</f>
        <v>0</v>
      </c>
      <c r="AK373" s="541">
        <f>SUM('MEDIÇÃO_OBJETO (1)'!AL373)</f>
        <v>0</v>
      </c>
      <c r="AL373" s="541">
        <f>SUM('MEDIÇÃO_OBJETO (1)'!AM373)</f>
        <v>0</v>
      </c>
      <c r="AM373" s="541">
        <f>SUM('MEDIÇÃO_OBJETO (1)'!AN373)</f>
        <v>0</v>
      </c>
      <c r="AN373" s="541">
        <f>SUM('MEDIÇÃO_OBJETO (1)'!AO373)</f>
        <v>0</v>
      </c>
      <c r="AO373" s="541">
        <f>SUM('MEDIÇÃO_OBJETO (1)'!AP373)</f>
        <v>0</v>
      </c>
      <c r="AP373" s="541">
        <f>SUM('MEDIÇÃO_OBJETO (1)'!AQ373)</f>
        <v>0</v>
      </c>
      <c r="AQ373" s="541">
        <f>SUM('MEDIÇÃO_OBJETO (1)'!AR373)</f>
        <v>0</v>
      </c>
      <c r="AR373" s="541">
        <f>SUM('MEDIÇÃO_OBJETO (1)'!AS373)</f>
        <v>0</v>
      </c>
      <c r="AS373" s="541">
        <f>SUM('MEDIÇÃO_OBJETO (1)'!AT373)</f>
        <v>0</v>
      </c>
      <c r="AT373" s="541">
        <f>SUM('MEDIÇÃO_OBJETO (1)'!AU373)</f>
        <v>0</v>
      </c>
      <c r="AU373" s="541">
        <f>SUM('MEDIÇÃO_OBJETO (1)'!AV373)</f>
        <v>0</v>
      </c>
      <c r="AV373" s="541">
        <f>SUM('MEDIÇÃO_OBJETO (1)'!AW373)</f>
        <v>0</v>
      </c>
      <c r="AW373" s="541">
        <f>SUM('MEDIÇÃO_OBJETO (1)'!AX373)</f>
        <v>0</v>
      </c>
      <c r="AX373" s="977"/>
      <c r="BN373" s="992">
        <f t="shared" si="268"/>
        <v>0</v>
      </c>
      <c r="BO373" s="538">
        <f t="shared" si="255"/>
        <v>0</v>
      </c>
      <c r="BP373" s="987">
        <f>IF(RESUMO_GLOBAL!$X$53="a",ROUND(AF373*$N373,RESUMO_GLOBAL!$X$54),IF(RESUMO_GLOBAL!$X$53="t",TRUNC(AF373*$N373,RESUMO_GLOBAL!$X$54),AF373*$N373))</f>
        <v>0</v>
      </c>
      <c r="BQ373" s="987">
        <f>IF(RESUMO_GLOBAL!$X$53="a",ROUND(AG373*$N373,RESUMO_GLOBAL!$X$54),IF(RESUMO_GLOBAL!$X$53="t",TRUNC(AG373*$N373,RESUMO_GLOBAL!$X$54),AG373*$N373))</f>
        <v>0</v>
      </c>
      <c r="BR373" s="987">
        <f>IF(RESUMO_GLOBAL!$X$53="a",ROUND(AH373*$N373,RESUMO_GLOBAL!$X$54),IF(RESUMO_GLOBAL!$X$53="t",TRUNC(AH373*$N373,RESUMO_GLOBAL!$X$54),AH373*$N373))</f>
        <v>0</v>
      </c>
      <c r="BS373" s="987">
        <f>IF(RESUMO_GLOBAL!$X$53="a",ROUND(AI373*$N373,RESUMO_GLOBAL!$X$54),IF(RESUMO_GLOBAL!$X$53="t",TRUNC(AI373*$N373,RESUMO_GLOBAL!$X$54),AI373*$N373))</f>
        <v>0</v>
      </c>
      <c r="BT373" s="987">
        <f>IF(RESUMO_GLOBAL!$X$53="a",ROUND(AJ373*$N373,RESUMO_GLOBAL!$X$54),IF(RESUMO_GLOBAL!$X$53="t",TRUNC(AJ373*$N373,RESUMO_GLOBAL!$X$54),AJ373*$N373))</f>
        <v>0</v>
      </c>
      <c r="BU373" s="987">
        <f>IF(RESUMO_GLOBAL!$X$53="a",ROUND(AK373*$N373,RESUMO_GLOBAL!$X$54),IF(RESUMO_GLOBAL!$X$53="t",TRUNC(AK373*$N373,RESUMO_GLOBAL!$X$54),AK373*$N373))</f>
        <v>0</v>
      </c>
      <c r="BV373" s="987">
        <f>IF(RESUMO_GLOBAL!$X$53="a",ROUND(AL373*$N373,RESUMO_GLOBAL!$X$54),IF(RESUMO_GLOBAL!$X$53="t",TRUNC(AL373*$N373,RESUMO_GLOBAL!$X$54),AL373*$N373))</f>
        <v>0</v>
      </c>
      <c r="BW373" s="987">
        <f>IF(RESUMO_GLOBAL!$X$53="a",ROUND(AM373*$N373,RESUMO_GLOBAL!$X$54),IF(RESUMO_GLOBAL!$X$53="t",TRUNC(AM373*$N373,RESUMO_GLOBAL!$X$54),AM373*$N373))</f>
        <v>0</v>
      </c>
      <c r="BX373" s="987">
        <f>IF(RESUMO_GLOBAL!$X$53="a",ROUND(AN373*$N373,RESUMO_GLOBAL!$X$54),IF(RESUMO_GLOBAL!$X$53="t",TRUNC(AN373*$N373,RESUMO_GLOBAL!$X$54),AN373*$N373))</f>
        <v>0</v>
      </c>
      <c r="BY373" s="987">
        <f>IF(RESUMO_GLOBAL!$X$53="a",ROUND(AO373*$N373,RESUMO_GLOBAL!$X$54),IF(RESUMO_GLOBAL!$X$53="t",TRUNC(AO373*$N373,RESUMO_GLOBAL!$X$54),AO373*$N373))</f>
        <v>0</v>
      </c>
      <c r="BZ373" s="987">
        <f>IF(RESUMO_GLOBAL!$X$53="a",ROUND(AP373*$N373,RESUMO_GLOBAL!$X$54),IF(RESUMO_GLOBAL!$X$53="t",TRUNC(AP373*$N373,RESUMO_GLOBAL!$X$54),AP373*$N373))</f>
        <v>0</v>
      </c>
      <c r="CA373" s="987">
        <f>IF(RESUMO_GLOBAL!$X$53="a",ROUND(AQ373*$N373,RESUMO_GLOBAL!$X$54),IF(RESUMO_GLOBAL!$X$53="t",TRUNC(AQ373*$N373,RESUMO_GLOBAL!$X$54),AQ373*$N373))</f>
        <v>0</v>
      </c>
      <c r="CB373" s="987">
        <f>IF(RESUMO_GLOBAL!$X$53="a",ROUND(AR373*$N373,RESUMO_GLOBAL!$X$54),IF(RESUMO_GLOBAL!$X$53="t",TRUNC(AR373*$N373,RESUMO_GLOBAL!$X$54),AR373*$N373))</f>
        <v>0</v>
      </c>
      <c r="CC373" s="987">
        <f>IF(RESUMO_GLOBAL!$X$53="a",ROUND(AS373*$N373,RESUMO_GLOBAL!$X$54),IF(RESUMO_GLOBAL!$X$53="t",TRUNC(AS373*$N373,RESUMO_GLOBAL!$X$54),AS373*$N373))</f>
        <v>0</v>
      </c>
      <c r="CD373" s="987">
        <f>IF(RESUMO_GLOBAL!$X$53="a",ROUND(AT373*$N373,RESUMO_GLOBAL!$X$54),IF(RESUMO_GLOBAL!$X$53="t",TRUNC(AT373*$N373,RESUMO_GLOBAL!$X$54),AT373*$N373))</f>
        <v>0</v>
      </c>
      <c r="CE373" s="987">
        <f>IF(RESUMO_GLOBAL!$X$53="a",ROUND(AU373*$N373,RESUMO_GLOBAL!$X$54),IF(RESUMO_GLOBAL!$X$53="t",TRUNC(AU373*$N373,RESUMO_GLOBAL!$X$54),AU373*$N373))</f>
        <v>0</v>
      </c>
      <c r="CF373" s="987">
        <f>IF(RESUMO_GLOBAL!$X$53="a",ROUND(AV373*$N373,RESUMO_GLOBAL!$X$54),IF(RESUMO_GLOBAL!$X$53="t",TRUNC(AV373*$N373,RESUMO_GLOBAL!$X$54),AV373*$N373))</f>
        <v>0</v>
      </c>
      <c r="CG373" s="987">
        <f>IF(RESUMO_GLOBAL!$X$53="a",ROUND(AW373*$N373,RESUMO_GLOBAL!$X$54),IF(RESUMO_GLOBAL!$X$53="t",TRUNC(AW373*$N373,RESUMO_GLOBAL!$X$54),AW373*$N373))</f>
        <v>0</v>
      </c>
      <c r="CK373" s="59">
        <f t="shared" si="234"/>
        <v>0</v>
      </c>
      <c r="CL373" s="59">
        <f t="shared" si="235"/>
        <v>0</v>
      </c>
      <c r="CM373" s="59">
        <f t="shared" si="236"/>
        <v>0</v>
      </c>
      <c r="CN373" s="59">
        <f t="shared" si="237"/>
        <v>0</v>
      </c>
      <c r="CO373" s="59">
        <f t="shared" si="238"/>
        <v>0</v>
      </c>
      <c r="CP373" s="59">
        <f t="shared" si="239"/>
        <v>0</v>
      </c>
      <c r="CQ373" s="59">
        <f t="shared" si="240"/>
        <v>0</v>
      </c>
      <c r="CR373" s="59">
        <f t="shared" si="241"/>
        <v>0</v>
      </c>
      <c r="CS373" s="59">
        <f t="shared" si="242"/>
        <v>0</v>
      </c>
      <c r="CT373" s="59">
        <f t="shared" si="243"/>
        <v>0</v>
      </c>
      <c r="CU373" s="59">
        <f t="shared" si="244"/>
        <v>0</v>
      </c>
      <c r="CV373" s="59">
        <f t="shared" si="245"/>
        <v>0</v>
      </c>
      <c r="CW373" s="59">
        <f t="shared" si="246"/>
        <v>0</v>
      </c>
      <c r="CX373" s="59">
        <f t="shared" si="247"/>
        <v>0</v>
      </c>
      <c r="CY373" s="59">
        <f t="shared" si="248"/>
        <v>0</v>
      </c>
      <c r="CZ373" s="59">
        <f t="shared" si="249"/>
        <v>0</v>
      </c>
      <c r="DA373" s="59">
        <f t="shared" si="250"/>
        <v>0</v>
      </c>
      <c r="DB373" s="59">
        <f t="shared" si="251"/>
        <v>0</v>
      </c>
      <c r="DE373">
        <f t="shared" si="233"/>
        <v>368</v>
      </c>
      <c r="DF373" t="str">
        <f t="shared" si="252"/>
        <v/>
      </c>
      <c r="DG373" s="59">
        <f>IF($C373&lt;&gt;0,SUM($CK374:CK374),0)</f>
        <v>0</v>
      </c>
      <c r="DH373" s="59">
        <f>IF($C373&lt;&gt;0,SUM($CK374:CL374),0)</f>
        <v>0</v>
      </c>
      <c r="DI373" s="59">
        <f>IF($C373&lt;&gt;0,SUM($CK374:CM374),0)</f>
        <v>0</v>
      </c>
      <c r="DJ373" s="59">
        <f>IF($C373&lt;&gt;0,SUM($CK374:CN374),0)</f>
        <v>0</v>
      </c>
      <c r="DK373" s="59">
        <f>IF($C373&lt;&gt;0,SUM($CK374:CO374),0)</f>
        <v>0</v>
      </c>
      <c r="DL373" s="59">
        <f>IF($C373&lt;&gt;0,SUM($CK374:CP374),0)</f>
        <v>0</v>
      </c>
      <c r="DM373" s="59">
        <f>IF($C373&lt;&gt;0,SUM($CK374:CQ374),0)</f>
        <v>0</v>
      </c>
      <c r="DN373" s="59">
        <f>IF($C373&lt;&gt;0,SUM($CK374:CR374),0)</f>
        <v>0</v>
      </c>
      <c r="DO373" s="59">
        <f>IF($C373&lt;&gt;0,SUM($CK374:CS374),0)</f>
        <v>0</v>
      </c>
      <c r="DP373" s="59">
        <f>IF($C373&lt;&gt;0,SUM($CK374:CT374),0)</f>
        <v>0</v>
      </c>
      <c r="DQ373" s="59">
        <f>IF($C373&lt;&gt;0,SUM($CK374:CU374),0)</f>
        <v>0</v>
      </c>
      <c r="DR373" s="59">
        <f>IF($C373&lt;&gt;0,SUM($CK374:CV374),0)</f>
        <v>0</v>
      </c>
      <c r="DS373" s="59">
        <f>IF($C373&lt;&gt;0,SUM($CK374:CW374),0)</f>
        <v>0</v>
      </c>
      <c r="DT373" s="59">
        <f>IF($C373&lt;&gt;0,SUM($CK374:CX374),0)</f>
        <v>0</v>
      </c>
      <c r="DU373" s="59">
        <f>IF($C373&lt;&gt;0,SUM($CK374:CY374),0)</f>
        <v>0</v>
      </c>
      <c r="DV373" s="59">
        <f>IF($C373&lt;&gt;0,SUM($CK374:CZ374),0)</f>
        <v>0</v>
      </c>
      <c r="DW373" s="59">
        <f>IF($C373&lt;&gt;0,SUM($CK374:DA374),0)</f>
        <v>0</v>
      </c>
      <c r="DX373" s="59">
        <f>IF($C373&lt;&gt;0,SUM($CK374:DB374),0)</f>
        <v>0</v>
      </c>
      <c r="DY373" s="952" t="str">
        <f t="shared" si="256"/>
        <v/>
      </c>
    </row>
    <row r="374" spans="1:129" ht="13.5" hidden="1" thickBot="1">
      <c r="A374" s="3" t="str">
        <f t="shared" si="257"/>
        <v/>
      </c>
      <c r="B374" s="805">
        <f>Dados_GLOBAL_Inicial!E374</f>
        <v>0</v>
      </c>
      <c r="C374" s="956">
        <f>IF(IFERROR(VALUE(Dados_GLOBAL_Inicial!F374),0)=0,0,Dados_GLOBAL_Inicial!F374)</f>
        <v>0</v>
      </c>
      <c r="D374" s="830">
        <f>Dados_GLOBAL_Inicial!G374</f>
        <v>0</v>
      </c>
      <c r="E374" s="830" t="str">
        <f>IF(IFERROR(VLOOKUP(F374,Cod_Gde_Itens!$A$1:$B$80,2,FALSE),0)&gt;549,IFERROR(VLOOKUP(F374,Cod_Gde_Itens!$A$1:$B$80,2,FALSE),0),IF(Dados_GLOBAL_Inicial!H374=0,"",Dados_GLOBAL_Inicial!H374))</f>
        <v/>
      </c>
      <c r="F374" s="823">
        <f>Dados_GLOBAL_Inicial!I374</f>
        <v>0</v>
      </c>
      <c r="G374" s="824">
        <f>Dados_GLOBAL_Inicial!J374</f>
        <v>0</v>
      </c>
      <c r="H374" s="454">
        <f>Dados_GLOBAL_Inicial!K374</f>
        <v>0</v>
      </c>
      <c r="I374" s="970">
        <f>SUM('MEDIÇÃO_OBJETO (1)'!I374)</f>
        <v>0</v>
      </c>
      <c r="J374" s="455">
        <f t="shared" si="258"/>
        <v>0</v>
      </c>
      <c r="K374" s="451">
        <f t="shared" si="259"/>
        <v>0</v>
      </c>
      <c r="L374" s="452">
        <f t="shared" si="260"/>
        <v>0</v>
      </c>
      <c r="M374" s="809">
        <f t="shared" si="261"/>
        <v>0</v>
      </c>
      <c r="N374" s="810">
        <f>IF(IFERROR(VALUE(Dados_GLOBAL_Inicial!L374),0)=0,0,Dados_GLOBAL_Inicial!L374)</f>
        <v>0</v>
      </c>
      <c r="O374" s="812">
        <f>SUM('MEDIÇÃO_OBJETO (1)'!O374)</f>
        <v>0</v>
      </c>
      <c r="P374" s="812">
        <f>SUM('MEDIÇÃO_OBJETO (1)'!P374)</f>
        <v>0</v>
      </c>
      <c r="Q374" s="813">
        <f t="shared" si="262"/>
        <v>0</v>
      </c>
      <c r="R374" s="951"/>
      <c r="S374" s="815">
        <f>SUM('MEDIÇÃO_OBJETO (1)'!S374)</f>
        <v>0</v>
      </c>
      <c r="T374" s="815">
        <f>SUM('MEDIÇÃO_OBJETO (1)'!T374)</f>
        <v>0</v>
      </c>
      <c r="V374" s="19"/>
      <c r="W374" s="978">
        <f t="shared" si="263"/>
        <v>0</v>
      </c>
      <c r="X374" s="816">
        <f t="shared" si="264"/>
        <v>0</v>
      </c>
      <c r="Y374" s="816">
        <f t="shared" si="265"/>
        <v>0</v>
      </c>
      <c r="Z374" s="817">
        <f t="shared" si="266"/>
        <v>0</v>
      </c>
      <c r="AB374" s="453">
        <f t="shared" si="253"/>
        <v>0</v>
      </c>
      <c r="AC374" s="14">
        <f t="shared" si="267"/>
        <v>0</v>
      </c>
      <c r="AD374" s="819"/>
      <c r="AE374" s="631">
        <f t="shared" si="254"/>
        <v>0</v>
      </c>
      <c r="AF374" s="818">
        <f>SUM('MEDIÇÃO_OBJETO (1)'!AG374)</f>
        <v>0</v>
      </c>
      <c r="AG374" s="541">
        <f>SUM('MEDIÇÃO_OBJETO (1)'!AH374)</f>
        <v>0</v>
      </c>
      <c r="AH374" s="541">
        <f>SUM('MEDIÇÃO_OBJETO (1)'!AI374)</f>
        <v>0</v>
      </c>
      <c r="AI374" s="541">
        <f>SUM('MEDIÇÃO_OBJETO (1)'!AJ374)</f>
        <v>0</v>
      </c>
      <c r="AJ374" s="541">
        <f>SUM('MEDIÇÃO_OBJETO (1)'!AK374)</f>
        <v>0</v>
      </c>
      <c r="AK374" s="541">
        <f>SUM('MEDIÇÃO_OBJETO (1)'!AL374)</f>
        <v>0</v>
      </c>
      <c r="AL374" s="541">
        <f>SUM('MEDIÇÃO_OBJETO (1)'!AM374)</f>
        <v>0</v>
      </c>
      <c r="AM374" s="541">
        <f>SUM('MEDIÇÃO_OBJETO (1)'!AN374)</f>
        <v>0</v>
      </c>
      <c r="AN374" s="541">
        <f>SUM('MEDIÇÃO_OBJETO (1)'!AO374)</f>
        <v>0</v>
      </c>
      <c r="AO374" s="541">
        <f>SUM('MEDIÇÃO_OBJETO (1)'!AP374)</f>
        <v>0</v>
      </c>
      <c r="AP374" s="541">
        <f>SUM('MEDIÇÃO_OBJETO (1)'!AQ374)</f>
        <v>0</v>
      </c>
      <c r="AQ374" s="541">
        <f>SUM('MEDIÇÃO_OBJETO (1)'!AR374)</f>
        <v>0</v>
      </c>
      <c r="AR374" s="541">
        <f>SUM('MEDIÇÃO_OBJETO (1)'!AS374)</f>
        <v>0</v>
      </c>
      <c r="AS374" s="541">
        <f>SUM('MEDIÇÃO_OBJETO (1)'!AT374)</f>
        <v>0</v>
      </c>
      <c r="AT374" s="541">
        <f>SUM('MEDIÇÃO_OBJETO (1)'!AU374)</f>
        <v>0</v>
      </c>
      <c r="AU374" s="541">
        <f>SUM('MEDIÇÃO_OBJETO (1)'!AV374)</f>
        <v>0</v>
      </c>
      <c r="AV374" s="541">
        <f>SUM('MEDIÇÃO_OBJETO (1)'!AW374)</f>
        <v>0</v>
      </c>
      <c r="AW374" s="541">
        <f>SUM('MEDIÇÃO_OBJETO (1)'!AX374)</f>
        <v>0</v>
      </c>
      <c r="AX374" s="977"/>
      <c r="BN374" s="992">
        <f t="shared" si="268"/>
        <v>0</v>
      </c>
      <c r="BO374" s="538">
        <f t="shared" si="255"/>
        <v>0</v>
      </c>
      <c r="BP374" s="987">
        <f>IF(RESUMO_GLOBAL!$X$53="a",ROUND(AF374*$N374,RESUMO_GLOBAL!$X$54),IF(RESUMO_GLOBAL!$X$53="t",TRUNC(AF374*$N374,RESUMO_GLOBAL!$X$54),AF374*$N374))</f>
        <v>0</v>
      </c>
      <c r="BQ374" s="987">
        <f>IF(RESUMO_GLOBAL!$X$53="a",ROUND(AG374*$N374,RESUMO_GLOBAL!$X$54),IF(RESUMO_GLOBAL!$X$53="t",TRUNC(AG374*$N374,RESUMO_GLOBAL!$X$54),AG374*$N374))</f>
        <v>0</v>
      </c>
      <c r="BR374" s="987">
        <f>IF(RESUMO_GLOBAL!$X$53="a",ROUND(AH374*$N374,RESUMO_GLOBAL!$X$54),IF(RESUMO_GLOBAL!$X$53="t",TRUNC(AH374*$N374,RESUMO_GLOBAL!$X$54),AH374*$N374))</f>
        <v>0</v>
      </c>
      <c r="BS374" s="987">
        <f>IF(RESUMO_GLOBAL!$X$53="a",ROUND(AI374*$N374,RESUMO_GLOBAL!$X$54),IF(RESUMO_GLOBAL!$X$53="t",TRUNC(AI374*$N374,RESUMO_GLOBAL!$X$54),AI374*$N374))</f>
        <v>0</v>
      </c>
      <c r="BT374" s="987">
        <f>IF(RESUMO_GLOBAL!$X$53="a",ROUND(AJ374*$N374,RESUMO_GLOBAL!$X$54),IF(RESUMO_GLOBAL!$X$53="t",TRUNC(AJ374*$N374,RESUMO_GLOBAL!$X$54),AJ374*$N374))</f>
        <v>0</v>
      </c>
      <c r="BU374" s="987">
        <f>IF(RESUMO_GLOBAL!$X$53="a",ROUND(AK374*$N374,RESUMO_GLOBAL!$X$54),IF(RESUMO_GLOBAL!$X$53="t",TRUNC(AK374*$N374,RESUMO_GLOBAL!$X$54),AK374*$N374))</f>
        <v>0</v>
      </c>
      <c r="BV374" s="987">
        <f>IF(RESUMO_GLOBAL!$X$53="a",ROUND(AL374*$N374,RESUMO_GLOBAL!$X$54),IF(RESUMO_GLOBAL!$X$53="t",TRUNC(AL374*$N374,RESUMO_GLOBAL!$X$54),AL374*$N374))</f>
        <v>0</v>
      </c>
      <c r="BW374" s="987">
        <f>IF(RESUMO_GLOBAL!$X$53="a",ROUND(AM374*$N374,RESUMO_GLOBAL!$X$54),IF(RESUMO_GLOBAL!$X$53="t",TRUNC(AM374*$N374,RESUMO_GLOBAL!$X$54),AM374*$N374))</f>
        <v>0</v>
      </c>
      <c r="BX374" s="987">
        <f>IF(RESUMO_GLOBAL!$X$53="a",ROUND(AN374*$N374,RESUMO_GLOBAL!$X$54),IF(RESUMO_GLOBAL!$X$53="t",TRUNC(AN374*$N374,RESUMO_GLOBAL!$X$54),AN374*$N374))</f>
        <v>0</v>
      </c>
      <c r="BY374" s="987">
        <f>IF(RESUMO_GLOBAL!$X$53="a",ROUND(AO374*$N374,RESUMO_GLOBAL!$X$54),IF(RESUMO_GLOBAL!$X$53="t",TRUNC(AO374*$N374,RESUMO_GLOBAL!$X$54),AO374*$N374))</f>
        <v>0</v>
      </c>
      <c r="BZ374" s="987">
        <f>IF(RESUMO_GLOBAL!$X$53="a",ROUND(AP374*$N374,RESUMO_GLOBAL!$X$54),IF(RESUMO_GLOBAL!$X$53="t",TRUNC(AP374*$N374,RESUMO_GLOBAL!$X$54),AP374*$N374))</f>
        <v>0</v>
      </c>
      <c r="CA374" s="987">
        <f>IF(RESUMO_GLOBAL!$X$53="a",ROUND(AQ374*$N374,RESUMO_GLOBAL!$X$54),IF(RESUMO_GLOBAL!$X$53="t",TRUNC(AQ374*$N374,RESUMO_GLOBAL!$X$54),AQ374*$N374))</f>
        <v>0</v>
      </c>
      <c r="CB374" s="987">
        <f>IF(RESUMO_GLOBAL!$X$53="a",ROUND(AR374*$N374,RESUMO_GLOBAL!$X$54),IF(RESUMO_GLOBAL!$X$53="t",TRUNC(AR374*$N374,RESUMO_GLOBAL!$X$54),AR374*$N374))</f>
        <v>0</v>
      </c>
      <c r="CC374" s="987">
        <f>IF(RESUMO_GLOBAL!$X$53="a",ROUND(AS374*$N374,RESUMO_GLOBAL!$X$54),IF(RESUMO_GLOBAL!$X$53="t",TRUNC(AS374*$N374,RESUMO_GLOBAL!$X$54),AS374*$N374))</f>
        <v>0</v>
      </c>
      <c r="CD374" s="987">
        <f>IF(RESUMO_GLOBAL!$X$53="a",ROUND(AT374*$N374,RESUMO_GLOBAL!$X$54),IF(RESUMO_GLOBAL!$X$53="t",TRUNC(AT374*$N374,RESUMO_GLOBAL!$X$54),AT374*$N374))</f>
        <v>0</v>
      </c>
      <c r="CE374" s="987">
        <f>IF(RESUMO_GLOBAL!$X$53="a",ROUND(AU374*$N374,RESUMO_GLOBAL!$X$54),IF(RESUMO_GLOBAL!$X$53="t",TRUNC(AU374*$N374,RESUMO_GLOBAL!$X$54),AU374*$N374))</f>
        <v>0</v>
      </c>
      <c r="CF374" s="987">
        <f>IF(RESUMO_GLOBAL!$X$53="a",ROUND(AV374*$N374,RESUMO_GLOBAL!$X$54),IF(RESUMO_GLOBAL!$X$53="t",TRUNC(AV374*$N374,RESUMO_GLOBAL!$X$54),AV374*$N374))</f>
        <v>0</v>
      </c>
      <c r="CG374" s="987">
        <f>IF(RESUMO_GLOBAL!$X$53="a",ROUND(AW374*$N374,RESUMO_GLOBAL!$X$54),IF(RESUMO_GLOBAL!$X$53="t",TRUNC(AW374*$N374,RESUMO_GLOBAL!$X$54),AW374*$N374))</f>
        <v>0</v>
      </c>
      <c r="CK374" s="59">
        <f t="shared" si="234"/>
        <v>0</v>
      </c>
      <c r="CL374" s="59">
        <f t="shared" si="235"/>
        <v>0</v>
      </c>
      <c r="CM374" s="59">
        <f t="shared" si="236"/>
        <v>0</v>
      </c>
      <c r="CN374" s="59">
        <f t="shared" si="237"/>
        <v>0</v>
      </c>
      <c r="CO374" s="59">
        <f t="shared" si="238"/>
        <v>0</v>
      </c>
      <c r="CP374" s="59">
        <f t="shared" si="239"/>
        <v>0</v>
      </c>
      <c r="CQ374" s="59">
        <f t="shared" si="240"/>
        <v>0</v>
      </c>
      <c r="CR374" s="59">
        <f t="shared" si="241"/>
        <v>0</v>
      </c>
      <c r="CS374" s="59">
        <f t="shared" si="242"/>
        <v>0</v>
      </c>
      <c r="CT374" s="59">
        <f t="shared" si="243"/>
        <v>0</v>
      </c>
      <c r="CU374" s="59">
        <f t="shared" si="244"/>
        <v>0</v>
      </c>
      <c r="CV374" s="59">
        <f t="shared" si="245"/>
        <v>0</v>
      </c>
      <c r="CW374" s="59">
        <f t="shared" si="246"/>
        <v>0</v>
      </c>
      <c r="CX374" s="59">
        <f t="shared" si="247"/>
        <v>0</v>
      </c>
      <c r="CY374" s="59">
        <f t="shared" si="248"/>
        <v>0</v>
      </c>
      <c r="CZ374" s="59">
        <f t="shared" si="249"/>
        <v>0</v>
      </c>
      <c r="DA374" s="59">
        <f t="shared" si="250"/>
        <v>0</v>
      </c>
      <c r="DB374" s="59">
        <f t="shared" si="251"/>
        <v>0</v>
      </c>
      <c r="DE374">
        <f t="shared" si="233"/>
        <v>369</v>
      </c>
      <c r="DF374" t="str">
        <f t="shared" si="252"/>
        <v/>
      </c>
      <c r="DG374" s="59">
        <f>IF($C374&lt;&gt;0,SUM($CK375:CK375),0)</f>
        <v>0</v>
      </c>
      <c r="DH374" s="59">
        <f>IF($C374&lt;&gt;0,SUM($CK375:CL375),0)</f>
        <v>0</v>
      </c>
      <c r="DI374" s="59">
        <f>IF($C374&lt;&gt;0,SUM($CK375:CM375),0)</f>
        <v>0</v>
      </c>
      <c r="DJ374" s="59">
        <f>IF($C374&lt;&gt;0,SUM($CK375:CN375),0)</f>
        <v>0</v>
      </c>
      <c r="DK374" s="59">
        <f>IF($C374&lt;&gt;0,SUM($CK375:CO375),0)</f>
        <v>0</v>
      </c>
      <c r="DL374" s="59">
        <f>IF($C374&lt;&gt;0,SUM($CK375:CP375),0)</f>
        <v>0</v>
      </c>
      <c r="DM374" s="59">
        <f>IF($C374&lt;&gt;0,SUM($CK375:CQ375),0)</f>
        <v>0</v>
      </c>
      <c r="DN374" s="59">
        <f>IF($C374&lt;&gt;0,SUM($CK375:CR375),0)</f>
        <v>0</v>
      </c>
      <c r="DO374" s="59">
        <f>IF($C374&lt;&gt;0,SUM($CK375:CS375),0)</f>
        <v>0</v>
      </c>
      <c r="DP374" s="59">
        <f>IF($C374&lt;&gt;0,SUM($CK375:CT375),0)</f>
        <v>0</v>
      </c>
      <c r="DQ374" s="59">
        <f>IF($C374&lt;&gt;0,SUM($CK375:CU375),0)</f>
        <v>0</v>
      </c>
      <c r="DR374" s="59">
        <f>IF($C374&lt;&gt;0,SUM($CK375:CV375),0)</f>
        <v>0</v>
      </c>
      <c r="DS374" s="59">
        <f>IF($C374&lt;&gt;0,SUM($CK375:CW375),0)</f>
        <v>0</v>
      </c>
      <c r="DT374" s="59">
        <f>IF($C374&lt;&gt;0,SUM($CK375:CX375),0)</f>
        <v>0</v>
      </c>
      <c r="DU374" s="59">
        <f>IF($C374&lt;&gt;0,SUM($CK375:CY375),0)</f>
        <v>0</v>
      </c>
      <c r="DV374" s="59">
        <f>IF($C374&lt;&gt;0,SUM($CK375:CZ375),0)</f>
        <v>0</v>
      </c>
      <c r="DW374" s="59">
        <f>IF($C374&lt;&gt;0,SUM($CK375:DA375),0)</f>
        <v>0</v>
      </c>
      <c r="DX374" s="59">
        <f>IF($C374&lt;&gt;0,SUM($CK375:DB375),0)</f>
        <v>0</v>
      </c>
      <c r="DY374" s="952" t="str">
        <f t="shared" si="256"/>
        <v/>
      </c>
    </row>
    <row r="375" spans="1:129" ht="13.5" hidden="1" thickBot="1">
      <c r="A375" s="3" t="str">
        <f t="shared" si="257"/>
        <v/>
      </c>
      <c r="B375" s="805">
        <f>Dados_GLOBAL_Inicial!E375</f>
        <v>0</v>
      </c>
      <c r="C375" s="956">
        <f>IF(IFERROR(VALUE(Dados_GLOBAL_Inicial!F375),0)=0,0,Dados_GLOBAL_Inicial!F375)</f>
        <v>0</v>
      </c>
      <c r="D375" s="830">
        <f>Dados_GLOBAL_Inicial!G375</f>
        <v>0</v>
      </c>
      <c r="E375" s="830" t="str">
        <f>IF(IFERROR(VLOOKUP(F375,Cod_Gde_Itens!$A$1:$B$80,2,FALSE),0)&gt;549,IFERROR(VLOOKUP(F375,Cod_Gde_Itens!$A$1:$B$80,2,FALSE),0),IF(Dados_GLOBAL_Inicial!H375=0,"",Dados_GLOBAL_Inicial!H375))</f>
        <v/>
      </c>
      <c r="F375" s="823">
        <f>Dados_GLOBAL_Inicial!I375</f>
        <v>0</v>
      </c>
      <c r="G375" s="824">
        <f>Dados_GLOBAL_Inicial!J375</f>
        <v>0</v>
      </c>
      <c r="H375" s="454">
        <f>Dados_GLOBAL_Inicial!K375</f>
        <v>0</v>
      </c>
      <c r="I375" s="970">
        <f>SUM('MEDIÇÃO_OBJETO (1)'!I375)</f>
        <v>0</v>
      </c>
      <c r="J375" s="455">
        <f t="shared" si="258"/>
        <v>0</v>
      </c>
      <c r="K375" s="451">
        <f t="shared" si="259"/>
        <v>0</v>
      </c>
      <c r="L375" s="452">
        <f t="shared" si="260"/>
        <v>0</v>
      </c>
      <c r="M375" s="809">
        <f t="shared" si="261"/>
        <v>0</v>
      </c>
      <c r="N375" s="810">
        <f>IF(IFERROR(VALUE(Dados_GLOBAL_Inicial!L375),0)=0,0,Dados_GLOBAL_Inicial!L375)</f>
        <v>0</v>
      </c>
      <c r="O375" s="812">
        <f>SUM('MEDIÇÃO_OBJETO (1)'!O375)</f>
        <v>0</v>
      </c>
      <c r="P375" s="812">
        <f>SUM('MEDIÇÃO_OBJETO (1)'!P375)</f>
        <v>0</v>
      </c>
      <c r="Q375" s="813">
        <f t="shared" si="262"/>
        <v>0</v>
      </c>
      <c r="R375" s="951"/>
      <c r="S375" s="815">
        <f>SUM('MEDIÇÃO_OBJETO (1)'!S375)</f>
        <v>0</v>
      </c>
      <c r="T375" s="815">
        <f>SUM('MEDIÇÃO_OBJETO (1)'!T375)</f>
        <v>0</v>
      </c>
      <c r="V375" s="19"/>
      <c r="W375" s="978">
        <f t="shared" si="263"/>
        <v>0</v>
      </c>
      <c r="X375" s="816">
        <f t="shared" si="264"/>
        <v>0</v>
      </c>
      <c r="Y375" s="816">
        <f t="shared" si="265"/>
        <v>0</v>
      </c>
      <c r="Z375" s="817">
        <f t="shared" si="266"/>
        <v>0</v>
      </c>
      <c r="AB375" s="453">
        <f t="shared" si="253"/>
        <v>0</v>
      </c>
      <c r="AC375" s="14">
        <f t="shared" si="267"/>
        <v>0</v>
      </c>
      <c r="AD375" s="819"/>
      <c r="AE375" s="631">
        <f t="shared" si="254"/>
        <v>0</v>
      </c>
      <c r="AF375" s="818">
        <f>SUM('MEDIÇÃO_OBJETO (1)'!AG375)</f>
        <v>0</v>
      </c>
      <c r="AG375" s="541">
        <f>SUM('MEDIÇÃO_OBJETO (1)'!AH375)</f>
        <v>0</v>
      </c>
      <c r="AH375" s="541">
        <f>SUM('MEDIÇÃO_OBJETO (1)'!AI375)</f>
        <v>0</v>
      </c>
      <c r="AI375" s="541">
        <f>SUM('MEDIÇÃO_OBJETO (1)'!AJ375)</f>
        <v>0</v>
      </c>
      <c r="AJ375" s="541">
        <f>SUM('MEDIÇÃO_OBJETO (1)'!AK375)</f>
        <v>0</v>
      </c>
      <c r="AK375" s="541">
        <f>SUM('MEDIÇÃO_OBJETO (1)'!AL375)</f>
        <v>0</v>
      </c>
      <c r="AL375" s="541">
        <f>SUM('MEDIÇÃO_OBJETO (1)'!AM375)</f>
        <v>0</v>
      </c>
      <c r="AM375" s="541">
        <f>SUM('MEDIÇÃO_OBJETO (1)'!AN375)</f>
        <v>0</v>
      </c>
      <c r="AN375" s="541">
        <f>SUM('MEDIÇÃO_OBJETO (1)'!AO375)</f>
        <v>0</v>
      </c>
      <c r="AO375" s="541">
        <f>SUM('MEDIÇÃO_OBJETO (1)'!AP375)</f>
        <v>0</v>
      </c>
      <c r="AP375" s="541">
        <f>SUM('MEDIÇÃO_OBJETO (1)'!AQ375)</f>
        <v>0</v>
      </c>
      <c r="AQ375" s="541">
        <f>SUM('MEDIÇÃO_OBJETO (1)'!AR375)</f>
        <v>0</v>
      </c>
      <c r="AR375" s="541">
        <f>SUM('MEDIÇÃO_OBJETO (1)'!AS375)</f>
        <v>0</v>
      </c>
      <c r="AS375" s="541">
        <f>SUM('MEDIÇÃO_OBJETO (1)'!AT375)</f>
        <v>0</v>
      </c>
      <c r="AT375" s="541">
        <f>SUM('MEDIÇÃO_OBJETO (1)'!AU375)</f>
        <v>0</v>
      </c>
      <c r="AU375" s="541">
        <f>SUM('MEDIÇÃO_OBJETO (1)'!AV375)</f>
        <v>0</v>
      </c>
      <c r="AV375" s="541">
        <f>SUM('MEDIÇÃO_OBJETO (1)'!AW375)</f>
        <v>0</v>
      </c>
      <c r="AW375" s="541">
        <f>SUM('MEDIÇÃO_OBJETO (1)'!AX375)</f>
        <v>0</v>
      </c>
      <c r="AX375" s="977"/>
      <c r="BN375" s="992">
        <f t="shared" si="268"/>
        <v>0</v>
      </c>
      <c r="BO375" s="538">
        <f t="shared" si="255"/>
        <v>0</v>
      </c>
      <c r="BP375" s="987">
        <f>IF(RESUMO_GLOBAL!$X$53="a",ROUND(AF375*$N375,RESUMO_GLOBAL!$X$54),IF(RESUMO_GLOBAL!$X$53="t",TRUNC(AF375*$N375,RESUMO_GLOBAL!$X$54),AF375*$N375))</f>
        <v>0</v>
      </c>
      <c r="BQ375" s="987">
        <f>IF(RESUMO_GLOBAL!$X$53="a",ROUND(AG375*$N375,RESUMO_GLOBAL!$X$54),IF(RESUMO_GLOBAL!$X$53="t",TRUNC(AG375*$N375,RESUMO_GLOBAL!$X$54),AG375*$N375))</f>
        <v>0</v>
      </c>
      <c r="BR375" s="987">
        <f>IF(RESUMO_GLOBAL!$X$53="a",ROUND(AH375*$N375,RESUMO_GLOBAL!$X$54),IF(RESUMO_GLOBAL!$X$53="t",TRUNC(AH375*$N375,RESUMO_GLOBAL!$X$54),AH375*$N375))</f>
        <v>0</v>
      </c>
      <c r="BS375" s="987">
        <f>IF(RESUMO_GLOBAL!$X$53="a",ROUND(AI375*$N375,RESUMO_GLOBAL!$X$54),IF(RESUMO_GLOBAL!$X$53="t",TRUNC(AI375*$N375,RESUMO_GLOBAL!$X$54),AI375*$N375))</f>
        <v>0</v>
      </c>
      <c r="BT375" s="987">
        <f>IF(RESUMO_GLOBAL!$X$53="a",ROUND(AJ375*$N375,RESUMO_GLOBAL!$X$54),IF(RESUMO_GLOBAL!$X$53="t",TRUNC(AJ375*$N375,RESUMO_GLOBAL!$X$54),AJ375*$N375))</f>
        <v>0</v>
      </c>
      <c r="BU375" s="987">
        <f>IF(RESUMO_GLOBAL!$X$53="a",ROUND(AK375*$N375,RESUMO_GLOBAL!$X$54),IF(RESUMO_GLOBAL!$X$53="t",TRUNC(AK375*$N375,RESUMO_GLOBAL!$X$54),AK375*$N375))</f>
        <v>0</v>
      </c>
      <c r="BV375" s="987">
        <f>IF(RESUMO_GLOBAL!$X$53="a",ROUND(AL375*$N375,RESUMO_GLOBAL!$X$54),IF(RESUMO_GLOBAL!$X$53="t",TRUNC(AL375*$N375,RESUMO_GLOBAL!$X$54),AL375*$N375))</f>
        <v>0</v>
      </c>
      <c r="BW375" s="987">
        <f>IF(RESUMO_GLOBAL!$X$53="a",ROUND(AM375*$N375,RESUMO_GLOBAL!$X$54),IF(RESUMO_GLOBAL!$X$53="t",TRUNC(AM375*$N375,RESUMO_GLOBAL!$X$54),AM375*$N375))</f>
        <v>0</v>
      </c>
      <c r="BX375" s="987">
        <f>IF(RESUMO_GLOBAL!$X$53="a",ROUND(AN375*$N375,RESUMO_GLOBAL!$X$54),IF(RESUMO_GLOBAL!$X$53="t",TRUNC(AN375*$N375,RESUMO_GLOBAL!$X$54),AN375*$N375))</f>
        <v>0</v>
      </c>
      <c r="BY375" s="987">
        <f>IF(RESUMO_GLOBAL!$X$53="a",ROUND(AO375*$N375,RESUMO_GLOBAL!$X$54),IF(RESUMO_GLOBAL!$X$53="t",TRUNC(AO375*$N375,RESUMO_GLOBAL!$X$54),AO375*$N375))</f>
        <v>0</v>
      </c>
      <c r="BZ375" s="987">
        <f>IF(RESUMO_GLOBAL!$X$53="a",ROUND(AP375*$N375,RESUMO_GLOBAL!$X$54),IF(RESUMO_GLOBAL!$X$53="t",TRUNC(AP375*$N375,RESUMO_GLOBAL!$X$54),AP375*$N375))</f>
        <v>0</v>
      </c>
      <c r="CA375" s="987">
        <f>IF(RESUMO_GLOBAL!$X$53="a",ROUND(AQ375*$N375,RESUMO_GLOBAL!$X$54),IF(RESUMO_GLOBAL!$X$53="t",TRUNC(AQ375*$N375,RESUMO_GLOBAL!$X$54),AQ375*$N375))</f>
        <v>0</v>
      </c>
      <c r="CB375" s="987">
        <f>IF(RESUMO_GLOBAL!$X$53="a",ROUND(AR375*$N375,RESUMO_GLOBAL!$X$54),IF(RESUMO_GLOBAL!$X$53="t",TRUNC(AR375*$N375,RESUMO_GLOBAL!$X$54),AR375*$N375))</f>
        <v>0</v>
      </c>
      <c r="CC375" s="987">
        <f>IF(RESUMO_GLOBAL!$X$53="a",ROUND(AS375*$N375,RESUMO_GLOBAL!$X$54),IF(RESUMO_GLOBAL!$X$53="t",TRUNC(AS375*$N375,RESUMO_GLOBAL!$X$54),AS375*$N375))</f>
        <v>0</v>
      </c>
      <c r="CD375" s="987">
        <f>IF(RESUMO_GLOBAL!$X$53="a",ROUND(AT375*$N375,RESUMO_GLOBAL!$X$54),IF(RESUMO_GLOBAL!$X$53="t",TRUNC(AT375*$N375,RESUMO_GLOBAL!$X$54),AT375*$N375))</f>
        <v>0</v>
      </c>
      <c r="CE375" s="987">
        <f>IF(RESUMO_GLOBAL!$X$53="a",ROUND(AU375*$N375,RESUMO_GLOBAL!$X$54),IF(RESUMO_GLOBAL!$X$53="t",TRUNC(AU375*$N375,RESUMO_GLOBAL!$X$54),AU375*$N375))</f>
        <v>0</v>
      </c>
      <c r="CF375" s="987">
        <f>IF(RESUMO_GLOBAL!$X$53="a",ROUND(AV375*$N375,RESUMO_GLOBAL!$X$54),IF(RESUMO_GLOBAL!$X$53="t",TRUNC(AV375*$N375,RESUMO_GLOBAL!$X$54),AV375*$N375))</f>
        <v>0</v>
      </c>
      <c r="CG375" s="987">
        <f>IF(RESUMO_GLOBAL!$X$53="a",ROUND(AW375*$N375,RESUMO_GLOBAL!$X$54),IF(RESUMO_GLOBAL!$X$53="t",TRUNC(AW375*$N375,RESUMO_GLOBAL!$X$54),AW375*$N375))</f>
        <v>0</v>
      </c>
      <c r="CK375" s="59">
        <f t="shared" si="234"/>
        <v>0</v>
      </c>
      <c r="CL375" s="59">
        <f t="shared" si="235"/>
        <v>0</v>
      </c>
      <c r="CM375" s="59">
        <f t="shared" si="236"/>
        <v>0</v>
      </c>
      <c r="CN375" s="59">
        <f t="shared" si="237"/>
        <v>0</v>
      </c>
      <c r="CO375" s="59">
        <f t="shared" si="238"/>
        <v>0</v>
      </c>
      <c r="CP375" s="59">
        <f t="shared" si="239"/>
        <v>0</v>
      </c>
      <c r="CQ375" s="59">
        <f t="shared" si="240"/>
        <v>0</v>
      </c>
      <c r="CR375" s="59">
        <f t="shared" si="241"/>
        <v>0</v>
      </c>
      <c r="CS375" s="59">
        <f t="shared" si="242"/>
        <v>0</v>
      </c>
      <c r="CT375" s="59">
        <f t="shared" si="243"/>
        <v>0</v>
      </c>
      <c r="CU375" s="59">
        <f t="shared" si="244"/>
        <v>0</v>
      </c>
      <c r="CV375" s="59">
        <f t="shared" si="245"/>
        <v>0</v>
      </c>
      <c r="CW375" s="59">
        <f t="shared" si="246"/>
        <v>0</v>
      </c>
      <c r="CX375" s="59">
        <f t="shared" si="247"/>
        <v>0</v>
      </c>
      <c r="CY375" s="59">
        <f t="shared" si="248"/>
        <v>0</v>
      </c>
      <c r="CZ375" s="59">
        <f t="shared" si="249"/>
        <v>0</v>
      </c>
      <c r="DA375" s="59">
        <f t="shared" si="250"/>
        <v>0</v>
      </c>
      <c r="DB375" s="59">
        <f t="shared" si="251"/>
        <v>0</v>
      </c>
      <c r="DE375">
        <f t="shared" si="233"/>
        <v>370</v>
      </c>
      <c r="DF375" t="str">
        <f t="shared" si="252"/>
        <v/>
      </c>
      <c r="DG375" s="59">
        <f>IF($C375&lt;&gt;0,SUM($CK376:CK376),0)</f>
        <v>0</v>
      </c>
      <c r="DH375" s="59">
        <f>IF($C375&lt;&gt;0,SUM($CK376:CL376),0)</f>
        <v>0</v>
      </c>
      <c r="DI375" s="59">
        <f>IF($C375&lt;&gt;0,SUM($CK376:CM376),0)</f>
        <v>0</v>
      </c>
      <c r="DJ375" s="59">
        <f>IF($C375&lt;&gt;0,SUM($CK376:CN376),0)</f>
        <v>0</v>
      </c>
      <c r="DK375" s="59">
        <f>IF($C375&lt;&gt;0,SUM($CK376:CO376),0)</f>
        <v>0</v>
      </c>
      <c r="DL375" s="59">
        <f>IF($C375&lt;&gt;0,SUM($CK376:CP376),0)</f>
        <v>0</v>
      </c>
      <c r="DM375" s="59">
        <f>IF($C375&lt;&gt;0,SUM($CK376:CQ376),0)</f>
        <v>0</v>
      </c>
      <c r="DN375" s="59">
        <f>IF($C375&lt;&gt;0,SUM($CK376:CR376),0)</f>
        <v>0</v>
      </c>
      <c r="DO375" s="59">
        <f>IF($C375&lt;&gt;0,SUM($CK376:CS376),0)</f>
        <v>0</v>
      </c>
      <c r="DP375" s="59">
        <f>IF($C375&lt;&gt;0,SUM($CK376:CT376),0)</f>
        <v>0</v>
      </c>
      <c r="DQ375" s="59">
        <f>IF($C375&lt;&gt;0,SUM($CK376:CU376),0)</f>
        <v>0</v>
      </c>
      <c r="DR375" s="59">
        <f>IF($C375&lt;&gt;0,SUM($CK376:CV376),0)</f>
        <v>0</v>
      </c>
      <c r="DS375" s="59">
        <f>IF($C375&lt;&gt;0,SUM($CK376:CW376),0)</f>
        <v>0</v>
      </c>
      <c r="DT375" s="59">
        <f>IF($C375&lt;&gt;0,SUM($CK376:CX376),0)</f>
        <v>0</v>
      </c>
      <c r="DU375" s="59">
        <f>IF($C375&lt;&gt;0,SUM($CK376:CY376),0)</f>
        <v>0</v>
      </c>
      <c r="DV375" s="59">
        <f>IF($C375&lt;&gt;0,SUM($CK376:CZ376),0)</f>
        <v>0</v>
      </c>
      <c r="DW375" s="59">
        <f>IF($C375&lt;&gt;0,SUM($CK376:DA376),0)</f>
        <v>0</v>
      </c>
      <c r="DX375" s="59">
        <f>IF($C375&lt;&gt;0,SUM($CK376:DB376),0)</f>
        <v>0</v>
      </c>
      <c r="DY375" s="952" t="str">
        <f t="shared" si="256"/>
        <v/>
      </c>
    </row>
    <row r="376" spans="1:129" ht="13.5" hidden="1" thickBot="1">
      <c r="A376" s="3" t="str">
        <f t="shared" si="257"/>
        <v/>
      </c>
      <c r="B376" s="805">
        <f>Dados_GLOBAL_Inicial!E376</f>
        <v>0</v>
      </c>
      <c r="C376" s="956">
        <f>IF(IFERROR(VALUE(Dados_GLOBAL_Inicial!F376),0)=0,0,Dados_GLOBAL_Inicial!F376)</f>
        <v>0</v>
      </c>
      <c r="D376" s="830">
        <f>Dados_GLOBAL_Inicial!G376</f>
        <v>0</v>
      </c>
      <c r="E376" s="830" t="str">
        <f>IF(IFERROR(VLOOKUP(F376,Cod_Gde_Itens!$A$1:$B$80,2,FALSE),0)&gt;549,IFERROR(VLOOKUP(F376,Cod_Gde_Itens!$A$1:$B$80,2,FALSE),0),IF(Dados_GLOBAL_Inicial!H376=0,"",Dados_GLOBAL_Inicial!H376))</f>
        <v/>
      </c>
      <c r="F376" s="823">
        <f>Dados_GLOBAL_Inicial!I376</f>
        <v>0</v>
      </c>
      <c r="G376" s="824">
        <f>Dados_GLOBAL_Inicial!J376</f>
        <v>0</v>
      </c>
      <c r="H376" s="454">
        <f>Dados_GLOBAL_Inicial!K376</f>
        <v>0</v>
      </c>
      <c r="I376" s="970">
        <f>SUM('MEDIÇÃO_OBJETO (1)'!I376)</f>
        <v>0</v>
      </c>
      <c r="J376" s="455">
        <f t="shared" si="258"/>
        <v>0</v>
      </c>
      <c r="K376" s="451">
        <f t="shared" si="259"/>
        <v>0</v>
      </c>
      <c r="L376" s="452">
        <f t="shared" si="260"/>
        <v>0</v>
      </c>
      <c r="M376" s="809">
        <f t="shared" si="261"/>
        <v>0</v>
      </c>
      <c r="N376" s="810">
        <f>IF(IFERROR(VALUE(Dados_GLOBAL_Inicial!L376),0)=0,0,Dados_GLOBAL_Inicial!L376)</f>
        <v>0</v>
      </c>
      <c r="O376" s="812">
        <f>SUM('MEDIÇÃO_OBJETO (1)'!O376)</f>
        <v>0</v>
      </c>
      <c r="P376" s="812">
        <f>SUM('MEDIÇÃO_OBJETO (1)'!P376)</f>
        <v>0</v>
      </c>
      <c r="Q376" s="813">
        <f t="shared" si="262"/>
        <v>0</v>
      </c>
      <c r="R376" s="951"/>
      <c r="S376" s="815">
        <f>SUM('MEDIÇÃO_OBJETO (1)'!S376)</f>
        <v>0</v>
      </c>
      <c r="T376" s="815">
        <f>SUM('MEDIÇÃO_OBJETO (1)'!T376)</f>
        <v>0</v>
      </c>
      <c r="V376" s="19"/>
      <c r="W376" s="978">
        <f t="shared" si="263"/>
        <v>0</v>
      </c>
      <c r="X376" s="816">
        <f t="shared" si="264"/>
        <v>0</v>
      </c>
      <c r="Y376" s="816">
        <f t="shared" si="265"/>
        <v>0</v>
      </c>
      <c r="Z376" s="817">
        <f t="shared" si="266"/>
        <v>0</v>
      </c>
      <c r="AB376" s="453">
        <f t="shared" si="253"/>
        <v>0</v>
      </c>
      <c r="AC376" s="14">
        <f t="shared" si="267"/>
        <v>0</v>
      </c>
      <c r="AD376" s="819"/>
      <c r="AE376" s="631">
        <f t="shared" si="254"/>
        <v>0</v>
      </c>
      <c r="AF376" s="818">
        <f>SUM('MEDIÇÃO_OBJETO (1)'!AG376)</f>
        <v>0</v>
      </c>
      <c r="AG376" s="541">
        <f>SUM('MEDIÇÃO_OBJETO (1)'!AH376)</f>
        <v>0</v>
      </c>
      <c r="AH376" s="541">
        <f>SUM('MEDIÇÃO_OBJETO (1)'!AI376)</f>
        <v>0</v>
      </c>
      <c r="AI376" s="541">
        <f>SUM('MEDIÇÃO_OBJETO (1)'!AJ376)</f>
        <v>0</v>
      </c>
      <c r="AJ376" s="541">
        <f>SUM('MEDIÇÃO_OBJETO (1)'!AK376)</f>
        <v>0</v>
      </c>
      <c r="AK376" s="541">
        <f>SUM('MEDIÇÃO_OBJETO (1)'!AL376)</f>
        <v>0</v>
      </c>
      <c r="AL376" s="541">
        <f>SUM('MEDIÇÃO_OBJETO (1)'!AM376)</f>
        <v>0</v>
      </c>
      <c r="AM376" s="541">
        <f>SUM('MEDIÇÃO_OBJETO (1)'!AN376)</f>
        <v>0</v>
      </c>
      <c r="AN376" s="541">
        <f>SUM('MEDIÇÃO_OBJETO (1)'!AO376)</f>
        <v>0</v>
      </c>
      <c r="AO376" s="541">
        <f>SUM('MEDIÇÃO_OBJETO (1)'!AP376)</f>
        <v>0</v>
      </c>
      <c r="AP376" s="541">
        <f>SUM('MEDIÇÃO_OBJETO (1)'!AQ376)</f>
        <v>0</v>
      </c>
      <c r="AQ376" s="541">
        <f>SUM('MEDIÇÃO_OBJETO (1)'!AR376)</f>
        <v>0</v>
      </c>
      <c r="AR376" s="541">
        <f>SUM('MEDIÇÃO_OBJETO (1)'!AS376)</f>
        <v>0</v>
      </c>
      <c r="AS376" s="541">
        <f>SUM('MEDIÇÃO_OBJETO (1)'!AT376)</f>
        <v>0</v>
      </c>
      <c r="AT376" s="541">
        <f>SUM('MEDIÇÃO_OBJETO (1)'!AU376)</f>
        <v>0</v>
      </c>
      <c r="AU376" s="541">
        <f>SUM('MEDIÇÃO_OBJETO (1)'!AV376)</f>
        <v>0</v>
      </c>
      <c r="AV376" s="541">
        <f>SUM('MEDIÇÃO_OBJETO (1)'!AW376)</f>
        <v>0</v>
      </c>
      <c r="AW376" s="541">
        <f>SUM('MEDIÇÃO_OBJETO (1)'!AX376)</f>
        <v>0</v>
      </c>
      <c r="AX376" s="977"/>
      <c r="BN376" s="992">
        <f t="shared" si="268"/>
        <v>0</v>
      </c>
      <c r="BO376" s="538">
        <f t="shared" si="255"/>
        <v>0</v>
      </c>
      <c r="BP376" s="987">
        <f>IF(RESUMO_GLOBAL!$X$53="a",ROUND(AF376*$N376,RESUMO_GLOBAL!$X$54),IF(RESUMO_GLOBAL!$X$53="t",TRUNC(AF376*$N376,RESUMO_GLOBAL!$X$54),AF376*$N376))</f>
        <v>0</v>
      </c>
      <c r="BQ376" s="987">
        <f>IF(RESUMO_GLOBAL!$X$53="a",ROUND(AG376*$N376,RESUMO_GLOBAL!$X$54),IF(RESUMO_GLOBAL!$X$53="t",TRUNC(AG376*$N376,RESUMO_GLOBAL!$X$54),AG376*$N376))</f>
        <v>0</v>
      </c>
      <c r="BR376" s="987">
        <f>IF(RESUMO_GLOBAL!$X$53="a",ROUND(AH376*$N376,RESUMO_GLOBAL!$X$54),IF(RESUMO_GLOBAL!$X$53="t",TRUNC(AH376*$N376,RESUMO_GLOBAL!$X$54),AH376*$N376))</f>
        <v>0</v>
      </c>
      <c r="BS376" s="987">
        <f>IF(RESUMO_GLOBAL!$X$53="a",ROUND(AI376*$N376,RESUMO_GLOBAL!$X$54),IF(RESUMO_GLOBAL!$X$53="t",TRUNC(AI376*$N376,RESUMO_GLOBAL!$X$54),AI376*$N376))</f>
        <v>0</v>
      </c>
      <c r="BT376" s="987">
        <f>IF(RESUMO_GLOBAL!$X$53="a",ROUND(AJ376*$N376,RESUMO_GLOBAL!$X$54),IF(RESUMO_GLOBAL!$X$53="t",TRUNC(AJ376*$N376,RESUMO_GLOBAL!$X$54),AJ376*$N376))</f>
        <v>0</v>
      </c>
      <c r="BU376" s="987">
        <f>IF(RESUMO_GLOBAL!$X$53="a",ROUND(AK376*$N376,RESUMO_GLOBAL!$X$54),IF(RESUMO_GLOBAL!$X$53="t",TRUNC(AK376*$N376,RESUMO_GLOBAL!$X$54),AK376*$N376))</f>
        <v>0</v>
      </c>
      <c r="BV376" s="987">
        <f>IF(RESUMO_GLOBAL!$X$53="a",ROUND(AL376*$N376,RESUMO_GLOBAL!$X$54),IF(RESUMO_GLOBAL!$X$53="t",TRUNC(AL376*$N376,RESUMO_GLOBAL!$X$54),AL376*$N376))</f>
        <v>0</v>
      </c>
      <c r="BW376" s="987">
        <f>IF(RESUMO_GLOBAL!$X$53="a",ROUND(AM376*$N376,RESUMO_GLOBAL!$X$54),IF(RESUMO_GLOBAL!$X$53="t",TRUNC(AM376*$N376,RESUMO_GLOBAL!$X$54),AM376*$N376))</f>
        <v>0</v>
      </c>
      <c r="BX376" s="987">
        <f>IF(RESUMO_GLOBAL!$X$53="a",ROUND(AN376*$N376,RESUMO_GLOBAL!$X$54),IF(RESUMO_GLOBAL!$X$53="t",TRUNC(AN376*$N376,RESUMO_GLOBAL!$X$54),AN376*$N376))</f>
        <v>0</v>
      </c>
      <c r="BY376" s="987">
        <f>IF(RESUMO_GLOBAL!$X$53="a",ROUND(AO376*$N376,RESUMO_GLOBAL!$X$54),IF(RESUMO_GLOBAL!$X$53="t",TRUNC(AO376*$N376,RESUMO_GLOBAL!$X$54),AO376*$N376))</f>
        <v>0</v>
      </c>
      <c r="BZ376" s="987">
        <f>IF(RESUMO_GLOBAL!$X$53="a",ROUND(AP376*$N376,RESUMO_GLOBAL!$X$54),IF(RESUMO_GLOBAL!$X$53="t",TRUNC(AP376*$N376,RESUMO_GLOBAL!$X$54),AP376*$N376))</f>
        <v>0</v>
      </c>
      <c r="CA376" s="987">
        <f>IF(RESUMO_GLOBAL!$X$53="a",ROUND(AQ376*$N376,RESUMO_GLOBAL!$X$54),IF(RESUMO_GLOBAL!$X$53="t",TRUNC(AQ376*$N376,RESUMO_GLOBAL!$X$54),AQ376*$N376))</f>
        <v>0</v>
      </c>
      <c r="CB376" s="987">
        <f>IF(RESUMO_GLOBAL!$X$53="a",ROUND(AR376*$N376,RESUMO_GLOBAL!$X$54),IF(RESUMO_GLOBAL!$X$53="t",TRUNC(AR376*$N376,RESUMO_GLOBAL!$X$54),AR376*$N376))</f>
        <v>0</v>
      </c>
      <c r="CC376" s="987">
        <f>IF(RESUMO_GLOBAL!$X$53="a",ROUND(AS376*$N376,RESUMO_GLOBAL!$X$54),IF(RESUMO_GLOBAL!$X$53="t",TRUNC(AS376*$N376,RESUMO_GLOBAL!$X$54),AS376*$N376))</f>
        <v>0</v>
      </c>
      <c r="CD376" s="987">
        <f>IF(RESUMO_GLOBAL!$X$53="a",ROUND(AT376*$N376,RESUMO_GLOBAL!$X$54),IF(RESUMO_GLOBAL!$X$53="t",TRUNC(AT376*$N376,RESUMO_GLOBAL!$X$54),AT376*$N376))</f>
        <v>0</v>
      </c>
      <c r="CE376" s="987">
        <f>IF(RESUMO_GLOBAL!$X$53="a",ROUND(AU376*$N376,RESUMO_GLOBAL!$X$54),IF(RESUMO_GLOBAL!$X$53="t",TRUNC(AU376*$N376,RESUMO_GLOBAL!$X$54),AU376*$N376))</f>
        <v>0</v>
      </c>
      <c r="CF376" s="987">
        <f>IF(RESUMO_GLOBAL!$X$53="a",ROUND(AV376*$N376,RESUMO_GLOBAL!$X$54),IF(RESUMO_GLOBAL!$X$53="t",TRUNC(AV376*$N376,RESUMO_GLOBAL!$X$54),AV376*$N376))</f>
        <v>0</v>
      </c>
      <c r="CG376" s="987">
        <f>IF(RESUMO_GLOBAL!$X$53="a",ROUND(AW376*$N376,RESUMO_GLOBAL!$X$54),IF(RESUMO_GLOBAL!$X$53="t",TRUNC(AW376*$N376,RESUMO_GLOBAL!$X$54),AW376*$N376))</f>
        <v>0</v>
      </c>
      <c r="CK376" s="59">
        <f t="shared" si="234"/>
        <v>0</v>
      </c>
      <c r="CL376" s="59">
        <f t="shared" si="235"/>
        <v>0</v>
      </c>
      <c r="CM376" s="59">
        <f t="shared" si="236"/>
        <v>0</v>
      </c>
      <c r="CN376" s="59">
        <f t="shared" si="237"/>
        <v>0</v>
      </c>
      <c r="CO376" s="59">
        <f t="shared" si="238"/>
        <v>0</v>
      </c>
      <c r="CP376" s="59">
        <f t="shared" si="239"/>
        <v>0</v>
      </c>
      <c r="CQ376" s="59">
        <f t="shared" si="240"/>
        <v>0</v>
      </c>
      <c r="CR376" s="59">
        <f t="shared" si="241"/>
        <v>0</v>
      </c>
      <c r="CS376" s="59">
        <f t="shared" si="242"/>
        <v>0</v>
      </c>
      <c r="CT376" s="59">
        <f t="shared" si="243"/>
        <v>0</v>
      </c>
      <c r="CU376" s="59">
        <f t="shared" si="244"/>
        <v>0</v>
      </c>
      <c r="CV376" s="59">
        <f t="shared" si="245"/>
        <v>0</v>
      </c>
      <c r="CW376" s="59">
        <f t="shared" si="246"/>
        <v>0</v>
      </c>
      <c r="CX376" s="59">
        <f t="shared" si="247"/>
        <v>0</v>
      </c>
      <c r="CY376" s="59">
        <f t="shared" si="248"/>
        <v>0</v>
      </c>
      <c r="CZ376" s="59">
        <f t="shared" si="249"/>
        <v>0</v>
      </c>
      <c r="DA376" s="59">
        <f t="shared" si="250"/>
        <v>0</v>
      </c>
      <c r="DB376" s="59">
        <f t="shared" si="251"/>
        <v>0</v>
      </c>
      <c r="DE376">
        <f t="shared" si="233"/>
        <v>371</v>
      </c>
      <c r="DF376" t="str">
        <f t="shared" si="252"/>
        <v/>
      </c>
      <c r="DG376" s="59">
        <f>IF($C376&lt;&gt;0,SUM($CK377:CK377),0)</f>
        <v>0</v>
      </c>
      <c r="DH376" s="59">
        <f>IF($C376&lt;&gt;0,SUM($CK377:CL377),0)</f>
        <v>0</v>
      </c>
      <c r="DI376" s="59">
        <f>IF($C376&lt;&gt;0,SUM($CK377:CM377),0)</f>
        <v>0</v>
      </c>
      <c r="DJ376" s="59">
        <f>IF($C376&lt;&gt;0,SUM($CK377:CN377),0)</f>
        <v>0</v>
      </c>
      <c r="DK376" s="59">
        <f>IF($C376&lt;&gt;0,SUM($CK377:CO377),0)</f>
        <v>0</v>
      </c>
      <c r="DL376" s="59">
        <f>IF($C376&lt;&gt;0,SUM($CK377:CP377),0)</f>
        <v>0</v>
      </c>
      <c r="DM376" s="59">
        <f>IF($C376&lt;&gt;0,SUM($CK377:CQ377),0)</f>
        <v>0</v>
      </c>
      <c r="DN376" s="59">
        <f>IF($C376&lt;&gt;0,SUM($CK377:CR377),0)</f>
        <v>0</v>
      </c>
      <c r="DO376" s="59">
        <f>IF($C376&lt;&gt;0,SUM($CK377:CS377),0)</f>
        <v>0</v>
      </c>
      <c r="DP376" s="59">
        <f>IF($C376&lt;&gt;0,SUM($CK377:CT377),0)</f>
        <v>0</v>
      </c>
      <c r="DQ376" s="59">
        <f>IF($C376&lt;&gt;0,SUM($CK377:CU377),0)</f>
        <v>0</v>
      </c>
      <c r="DR376" s="59">
        <f>IF($C376&lt;&gt;0,SUM($CK377:CV377),0)</f>
        <v>0</v>
      </c>
      <c r="DS376" s="59">
        <f>IF($C376&lt;&gt;0,SUM($CK377:CW377),0)</f>
        <v>0</v>
      </c>
      <c r="DT376" s="59">
        <f>IF($C376&lt;&gt;0,SUM($CK377:CX377),0)</f>
        <v>0</v>
      </c>
      <c r="DU376" s="59">
        <f>IF($C376&lt;&gt;0,SUM($CK377:CY377),0)</f>
        <v>0</v>
      </c>
      <c r="DV376" s="59">
        <f>IF($C376&lt;&gt;0,SUM($CK377:CZ377),0)</f>
        <v>0</v>
      </c>
      <c r="DW376" s="59">
        <f>IF($C376&lt;&gt;0,SUM($CK377:DA377),0)</f>
        <v>0</v>
      </c>
      <c r="DX376" s="59">
        <f>IF($C376&lt;&gt;0,SUM($CK377:DB377),0)</f>
        <v>0</v>
      </c>
      <c r="DY376" s="952" t="str">
        <f t="shared" si="256"/>
        <v/>
      </c>
    </row>
    <row r="377" spans="1:129" ht="13.5" hidden="1" thickBot="1">
      <c r="A377" s="3" t="str">
        <f t="shared" si="257"/>
        <v/>
      </c>
      <c r="B377" s="805">
        <f>Dados_GLOBAL_Inicial!E377</f>
        <v>0</v>
      </c>
      <c r="C377" s="956">
        <f>IF(IFERROR(VALUE(Dados_GLOBAL_Inicial!F377),0)=0,0,Dados_GLOBAL_Inicial!F377)</f>
        <v>0</v>
      </c>
      <c r="D377" s="830">
        <f>Dados_GLOBAL_Inicial!G377</f>
        <v>0</v>
      </c>
      <c r="E377" s="830" t="str">
        <f>IF(IFERROR(VLOOKUP(F377,Cod_Gde_Itens!$A$1:$B$80,2,FALSE),0)&gt;549,IFERROR(VLOOKUP(F377,Cod_Gde_Itens!$A$1:$B$80,2,FALSE),0),IF(Dados_GLOBAL_Inicial!H377=0,"",Dados_GLOBAL_Inicial!H377))</f>
        <v/>
      </c>
      <c r="F377" s="823">
        <f>Dados_GLOBAL_Inicial!I377</f>
        <v>0</v>
      </c>
      <c r="G377" s="824">
        <f>Dados_GLOBAL_Inicial!J377</f>
        <v>0</v>
      </c>
      <c r="H377" s="454">
        <f>Dados_GLOBAL_Inicial!K377</f>
        <v>0</v>
      </c>
      <c r="I377" s="970">
        <f>SUM('MEDIÇÃO_OBJETO (1)'!I377)</f>
        <v>0</v>
      </c>
      <c r="J377" s="455">
        <f t="shared" si="258"/>
        <v>0</v>
      </c>
      <c r="K377" s="451">
        <f t="shared" si="259"/>
        <v>0</v>
      </c>
      <c r="L377" s="452">
        <f t="shared" si="260"/>
        <v>0</v>
      </c>
      <c r="M377" s="809">
        <f t="shared" si="261"/>
        <v>0</v>
      </c>
      <c r="N377" s="810">
        <f>IF(IFERROR(VALUE(Dados_GLOBAL_Inicial!L377),0)=0,0,Dados_GLOBAL_Inicial!L377)</f>
        <v>0</v>
      </c>
      <c r="O377" s="812">
        <f>SUM('MEDIÇÃO_OBJETO (1)'!O377)</f>
        <v>0</v>
      </c>
      <c r="P377" s="812">
        <f>SUM('MEDIÇÃO_OBJETO (1)'!P377)</f>
        <v>0</v>
      </c>
      <c r="Q377" s="813">
        <f t="shared" si="262"/>
        <v>0</v>
      </c>
      <c r="R377" s="951"/>
      <c r="S377" s="815">
        <f>SUM('MEDIÇÃO_OBJETO (1)'!S377)</f>
        <v>0</v>
      </c>
      <c r="T377" s="815">
        <f>SUM('MEDIÇÃO_OBJETO (1)'!T377)</f>
        <v>0</v>
      </c>
      <c r="V377" s="19"/>
      <c r="W377" s="978">
        <f t="shared" si="263"/>
        <v>0</v>
      </c>
      <c r="X377" s="816">
        <f t="shared" si="264"/>
        <v>0</v>
      </c>
      <c r="Y377" s="816">
        <f t="shared" si="265"/>
        <v>0</v>
      </c>
      <c r="Z377" s="817">
        <f t="shared" si="266"/>
        <v>0</v>
      </c>
      <c r="AB377" s="453">
        <f t="shared" si="253"/>
        <v>0</v>
      </c>
      <c r="AC377" s="14">
        <f t="shared" si="267"/>
        <v>0</v>
      </c>
      <c r="AD377" s="819"/>
      <c r="AE377" s="631">
        <f t="shared" si="254"/>
        <v>0</v>
      </c>
      <c r="AF377" s="818">
        <f>SUM('MEDIÇÃO_OBJETO (1)'!AG377)</f>
        <v>0</v>
      </c>
      <c r="AG377" s="541">
        <f>SUM('MEDIÇÃO_OBJETO (1)'!AH377)</f>
        <v>0</v>
      </c>
      <c r="AH377" s="541">
        <f>SUM('MEDIÇÃO_OBJETO (1)'!AI377)</f>
        <v>0</v>
      </c>
      <c r="AI377" s="541">
        <f>SUM('MEDIÇÃO_OBJETO (1)'!AJ377)</f>
        <v>0</v>
      </c>
      <c r="AJ377" s="541">
        <f>SUM('MEDIÇÃO_OBJETO (1)'!AK377)</f>
        <v>0</v>
      </c>
      <c r="AK377" s="541">
        <f>SUM('MEDIÇÃO_OBJETO (1)'!AL377)</f>
        <v>0</v>
      </c>
      <c r="AL377" s="541">
        <f>SUM('MEDIÇÃO_OBJETO (1)'!AM377)</f>
        <v>0</v>
      </c>
      <c r="AM377" s="541">
        <f>SUM('MEDIÇÃO_OBJETO (1)'!AN377)</f>
        <v>0</v>
      </c>
      <c r="AN377" s="541">
        <f>SUM('MEDIÇÃO_OBJETO (1)'!AO377)</f>
        <v>0</v>
      </c>
      <c r="AO377" s="541">
        <f>SUM('MEDIÇÃO_OBJETO (1)'!AP377)</f>
        <v>0</v>
      </c>
      <c r="AP377" s="541">
        <f>SUM('MEDIÇÃO_OBJETO (1)'!AQ377)</f>
        <v>0</v>
      </c>
      <c r="AQ377" s="541">
        <f>SUM('MEDIÇÃO_OBJETO (1)'!AR377)</f>
        <v>0</v>
      </c>
      <c r="AR377" s="541">
        <f>SUM('MEDIÇÃO_OBJETO (1)'!AS377)</f>
        <v>0</v>
      </c>
      <c r="AS377" s="541">
        <f>SUM('MEDIÇÃO_OBJETO (1)'!AT377)</f>
        <v>0</v>
      </c>
      <c r="AT377" s="541">
        <f>SUM('MEDIÇÃO_OBJETO (1)'!AU377)</f>
        <v>0</v>
      </c>
      <c r="AU377" s="541">
        <f>SUM('MEDIÇÃO_OBJETO (1)'!AV377)</f>
        <v>0</v>
      </c>
      <c r="AV377" s="541">
        <f>SUM('MEDIÇÃO_OBJETO (1)'!AW377)</f>
        <v>0</v>
      </c>
      <c r="AW377" s="541">
        <f>SUM('MEDIÇÃO_OBJETO (1)'!AX377)</f>
        <v>0</v>
      </c>
      <c r="AX377" s="977"/>
      <c r="BN377" s="992">
        <f t="shared" si="268"/>
        <v>0</v>
      </c>
      <c r="BO377" s="538">
        <f t="shared" si="255"/>
        <v>0</v>
      </c>
      <c r="BP377" s="987">
        <f>IF(RESUMO_GLOBAL!$X$53="a",ROUND(AF377*$N377,RESUMO_GLOBAL!$X$54),IF(RESUMO_GLOBAL!$X$53="t",TRUNC(AF377*$N377,RESUMO_GLOBAL!$X$54),AF377*$N377))</f>
        <v>0</v>
      </c>
      <c r="BQ377" s="987">
        <f>IF(RESUMO_GLOBAL!$X$53="a",ROUND(AG377*$N377,RESUMO_GLOBAL!$X$54),IF(RESUMO_GLOBAL!$X$53="t",TRUNC(AG377*$N377,RESUMO_GLOBAL!$X$54),AG377*$N377))</f>
        <v>0</v>
      </c>
      <c r="BR377" s="987">
        <f>IF(RESUMO_GLOBAL!$X$53="a",ROUND(AH377*$N377,RESUMO_GLOBAL!$X$54),IF(RESUMO_GLOBAL!$X$53="t",TRUNC(AH377*$N377,RESUMO_GLOBAL!$X$54),AH377*$N377))</f>
        <v>0</v>
      </c>
      <c r="BS377" s="987">
        <f>IF(RESUMO_GLOBAL!$X$53="a",ROUND(AI377*$N377,RESUMO_GLOBAL!$X$54),IF(RESUMO_GLOBAL!$X$53="t",TRUNC(AI377*$N377,RESUMO_GLOBAL!$X$54),AI377*$N377))</f>
        <v>0</v>
      </c>
      <c r="BT377" s="987">
        <f>IF(RESUMO_GLOBAL!$X$53="a",ROUND(AJ377*$N377,RESUMO_GLOBAL!$X$54),IF(RESUMO_GLOBAL!$X$53="t",TRUNC(AJ377*$N377,RESUMO_GLOBAL!$X$54),AJ377*$N377))</f>
        <v>0</v>
      </c>
      <c r="BU377" s="987">
        <f>IF(RESUMO_GLOBAL!$X$53="a",ROUND(AK377*$N377,RESUMO_GLOBAL!$X$54),IF(RESUMO_GLOBAL!$X$53="t",TRUNC(AK377*$N377,RESUMO_GLOBAL!$X$54),AK377*$N377))</f>
        <v>0</v>
      </c>
      <c r="BV377" s="987">
        <f>IF(RESUMO_GLOBAL!$X$53="a",ROUND(AL377*$N377,RESUMO_GLOBAL!$X$54),IF(RESUMO_GLOBAL!$X$53="t",TRUNC(AL377*$N377,RESUMO_GLOBAL!$X$54),AL377*$N377))</f>
        <v>0</v>
      </c>
      <c r="BW377" s="987">
        <f>IF(RESUMO_GLOBAL!$X$53="a",ROUND(AM377*$N377,RESUMO_GLOBAL!$X$54),IF(RESUMO_GLOBAL!$X$53="t",TRUNC(AM377*$N377,RESUMO_GLOBAL!$X$54),AM377*$N377))</f>
        <v>0</v>
      </c>
      <c r="BX377" s="987">
        <f>IF(RESUMO_GLOBAL!$X$53="a",ROUND(AN377*$N377,RESUMO_GLOBAL!$X$54),IF(RESUMO_GLOBAL!$X$53="t",TRUNC(AN377*$N377,RESUMO_GLOBAL!$X$54),AN377*$N377))</f>
        <v>0</v>
      </c>
      <c r="BY377" s="987">
        <f>IF(RESUMO_GLOBAL!$X$53="a",ROUND(AO377*$N377,RESUMO_GLOBAL!$X$54),IF(RESUMO_GLOBAL!$X$53="t",TRUNC(AO377*$N377,RESUMO_GLOBAL!$X$54),AO377*$N377))</f>
        <v>0</v>
      </c>
      <c r="BZ377" s="987">
        <f>IF(RESUMO_GLOBAL!$X$53="a",ROUND(AP377*$N377,RESUMO_GLOBAL!$X$54),IF(RESUMO_GLOBAL!$X$53="t",TRUNC(AP377*$N377,RESUMO_GLOBAL!$X$54),AP377*$N377))</f>
        <v>0</v>
      </c>
      <c r="CA377" s="987">
        <f>IF(RESUMO_GLOBAL!$X$53="a",ROUND(AQ377*$N377,RESUMO_GLOBAL!$X$54),IF(RESUMO_GLOBAL!$X$53="t",TRUNC(AQ377*$N377,RESUMO_GLOBAL!$X$54),AQ377*$N377))</f>
        <v>0</v>
      </c>
      <c r="CB377" s="987">
        <f>IF(RESUMO_GLOBAL!$X$53="a",ROUND(AR377*$N377,RESUMO_GLOBAL!$X$54),IF(RESUMO_GLOBAL!$X$53="t",TRUNC(AR377*$N377,RESUMO_GLOBAL!$X$54),AR377*$N377))</f>
        <v>0</v>
      </c>
      <c r="CC377" s="987">
        <f>IF(RESUMO_GLOBAL!$X$53="a",ROUND(AS377*$N377,RESUMO_GLOBAL!$X$54),IF(RESUMO_GLOBAL!$X$53="t",TRUNC(AS377*$N377,RESUMO_GLOBAL!$X$54),AS377*$N377))</f>
        <v>0</v>
      </c>
      <c r="CD377" s="987">
        <f>IF(RESUMO_GLOBAL!$X$53="a",ROUND(AT377*$N377,RESUMO_GLOBAL!$X$54),IF(RESUMO_GLOBAL!$X$53="t",TRUNC(AT377*$N377,RESUMO_GLOBAL!$X$54),AT377*$N377))</f>
        <v>0</v>
      </c>
      <c r="CE377" s="987">
        <f>IF(RESUMO_GLOBAL!$X$53="a",ROUND(AU377*$N377,RESUMO_GLOBAL!$X$54),IF(RESUMO_GLOBAL!$X$53="t",TRUNC(AU377*$N377,RESUMO_GLOBAL!$X$54),AU377*$N377))</f>
        <v>0</v>
      </c>
      <c r="CF377" s="987">
        <f>IF(RESUMO_GLOBAL!$X$53="a",ROUND(AV377*$N377,RESUMO_GLOBAL!$X$54),IF(RESUMO_GLOBAL!$X$53="t",TRUNC(AV377*$N377,RESUMO_GLOBAL!$X$54),AV377*$N377))</f>
        <v>0</v>
      </c>
      <c r="CG377" s="987">
        <f>IF(RESUMO_GLOBAL!$X$53="a",ROUND(AW377*$N377,RESUMO_GLOBAL!$X$54),IF(RESUMO_GLOBAL!$X$53="t",TRUNC(AW377*$N377,RESUMO_GLOBAL!$X$54),AW377*$N377))</f>
        <v>0</v>
      </c>
      <c r="CK377" s="59">
        <f t="shared" si="234"/>
        <v>0</v>
      </c>
      <c r="CL377" s="59">
        <f t="shared" si="235"/>
        <v>0</v>
      </c>
      <c r="CM377" s="59">
        <f t="shared" si="236"/>
        <v>0</v>
      </c>
      <c r="CN377" s="59">
        <f t="shared" si="237"/>
        <v>0</v>
      </c>
      <c r="CO377" s="59">
        <f t="shared" si="238"/>
        <v>0</v>
      </c>
      <c r="CP377" s="59">
        <f t="shared" si="239"/>
        <v>0</v>
      </c>
      <c r="CQ377" s="59">
        <f t="shared" si="240"/>
        <v>0</v>
      </c>
      <c r="CR377" s="59">
        <f t="shared" si="241"/>
        <v>0</v>
      </c>
      <c r="CS377" s="59">
        <f t="shared" si="242"/>
        <v>0</v>
      </c>
      <c r="CT377" s="59">
        <f t="shared" si="243"/>
        <v>0</v>
      </c>
      <c r="CU377" s="59">
        <f t="shared" si="244"/>
        <v>0</v>
      </c>
      <c r="CV377" s="59">
        <f t="shared" si="245"/>
        <v>0</v>
      </c>
      <c r="CW377" s="59">
        <f t="shared" si="246"/>
        <v>0</v>
      </c>
      <c r="CX377" s="59">
        <f t="shared" si="247"/>
        <v>0</v>
      </c>
      <c r="CY377" s="59">
        <f t="shared" si="248"/>
        <v>0</v>
      </c>
      <c r="CZ377" s="59">
        <f t="shared" si="249"/>
        <v>0</v>
      </c>
      <c r="DA377" s="59">
        <f t="shared" si="250"/>
        <v>0</v>
      </c>
      <c r="DB377" s="59">
        <f t="shared" si="251"/>
        <v>0</v>
      </c>
      <c r="DE377">
        <f t="shared" si="233"/>
        <v>372</v>
      </c>
      <c r="DF377" t="str">
        <f t="shared" si="252"/>
        <v/>
      </c>
      <c r="DG377" s="59">
        <f>IF($C377&lt;&gt;0,SUM($CK378:CK378),0)</f>
        <v>0</v>
      </c>
      <c r="DH377" s="59">
        <f>IF($C377&lt;&gt;0,SUM($CK378:CL378),0)</f>
        <v>0</v>
      </c>
      <c r="DI377" s="59">
        <f>IF($C377&lt;&gt;0,SUM($CK378:CM378),0)</f>
        <v>0</v>
      </c>
      <c r="DJ377" s="59">
        <f>IF($C377&lt;&gt;0,SUM($CK378:CN378),0)</f>
        <v>0</v>
      </c>
      <c r="DK377" s="59">
        <f>IF($C377&lt;&gt;0,SUM($CK378:CO378),0)</f>
        <v>0</v>
      </c>
      <c r="DL377" s="59">
        <f>IF($C377&lt;&gt;0,SUM($CK378:CP378),0)</f>
        <v>0</v>
      </c>
      <c r="DM377" s="59">
        <f>IF($C377&lt;&gt;0,SUM($CK378:CQ378),0)</f>
        <v>0</v>
      </c>
      <c r="DN377" s="59">
        <f>IF($C377&lt;&gt;0,SUM($CK378:CR378),0)</f>
        <v>0</v>
      </c>
      <c r="DO377" s="59">
        <f>IF($C377&lt;&gt;0,SUM($CK378:CS378),0)</f>
        <v>0</v>
      </c>
      <c r="DP377" s="59">
        <f>IF($C377&lt;&gt;0,SUM($CK378:CT378),0)</f>
        <v>0</v>
      </c>
      <c r="DQ377" s="59">
        <f>IF($C377&lt;&gt;0,SUM($CK378:CU378),0)</f>
        <v>0</v>
      </c>
      <c r="DR377" s="59">
        <f>IF($C377&lt;&gt;0,SUM($CK378:CV378),0)</f>
        <v>0</v>
      </c>
      <c r="DS377" s="59">
        <f>IF($C377&lt;&gt;0,SUM($CK378:CW378),0)</f>
        <v>0</v>
      </c>
      <c r="DT377" s="59">
        <f>IF($C377&lt;&gt;0,SUM($CK378:CX378),0)</f>
        <v>0</v>
      </c>
      <c r="DU377" s="59">
        <f>IF($C377&lt;&gt;0,SUM($CK378:CY378),0)</f>
        <v>0</v>
      </c>
      <c r="DV377" s="59">
        <f>IF($C377&lt;&gt;0,SUM($CK378:CZ378),0)</f>
        <v>0</v>
      </c>
      <c r="DW377" s="59">
        <f>IF($C377&lt;&gt;0,SUM($CK378:DA378),0)</f>
        <v>0</v>
      </c>
      <c r="DX377" s="59">
        <f>IF($C377&lt;&gt;0,SUM($CK378:DB378),0)</f>
        <v>0</v>
      </c>
      <c r="DY377" s="952" t="str">
        <f t="shared" si="256"/>
        <v/>
      </c>
    </row>
    <row r="378" spans="1:129" ht="13.5" hidden="1" thickBot="1">
      <c r="A378" s="3" t="str">
        <f t="shared" si="257"/>
        <v/>
      </c>
      <c r="B378" s="805">
        <f>Dados_GLOBAL_Inicial!E378</f>
        <v>0</v>
      </c>
      <c r="C378" s="956">
        <f>IF(IFERROR(VALUE(Dados_GLOBAL_Inicial!F378),0)=0,0,Dados_GLOBAL_Inicial!F378)</f>
        <v>0</v>
      </c>
      <c r="D378" s="830">
        <f>Dados_GLOBAL_Inicial!G378</f>
        <v>0</v>
      </c>
      <c r="E378" s="830" t="str">
        <f>IF(IFERROR(VLOOKUP(F378,Cod_Gde_Itens!$A$1:$B$80,2,FALSE),0)&gt;549,IFERROR(VLOOKUP(F378,Cod_Gde_Itens!$A$1:$B$80,2,FALSE),0),IF(Dados_GLOBAL_Inicial!H378=0,"",Dados_GLOBAL_Inicial!H378))</f>
        <v/>
      </c>
      <c r="F378" s="823">
        <f>Dados_GLOBAL_Inicial!I378</f>
        <v>0</v>
      </c>
      <c r="G378" s="824">
        <f>Dados_GLOBAL_Inicial!J378</f>
        <v>0</v>
      </c>
      <c r="H378" s="454">
        <f>Dados_GLOBAL_Inicial!K378</f>
        <v>0</v>
      </c>
      <c r="I378" s="970">
        <f>SUM('MEDIÇÃO_OBJETO (1)'!I378)</f>
        <v>0</v>
      </c>
      <c r="J378" s="455">
        <f t="shared" si="258"/>
        <v>0</v>
      </c>
      <c r="K378" s="451">
        <f t="shared" si="259"/>
        <v>0</v>
      </c>
      <c r="L378" s="452">
        <f t="shared" si="260"/>
        <v>0</v>
      </c>
      <c r="M378" s="809">
        <f t="shared" si="261"/>
        <v>0</v>
      </c>
      <c r="N378" s="810">
        <f>IF(IFERROR(VALUE(Dados_GLOBAL_Inicial!L378),0)=0,0,Dados_GLOBAL_Inicial!L378)</f>
        <v>0</v>
      </c>
      <c r="O378" s="812">
        <f>SUM('MEDIÇÃO_OBJETO (1)'!O378)</f>
        <v>0</v>
      </c>
      <c r="P378" s="812">
        <f>SUM('MEDIÇÃO_OBJETO (1)'!P378)</f>
        <v>0</v>
      </c>
      <c r="Q378" s="813">
        <f t="shared" si="262"/>
        <v>0</v>
      </c>
      <c r="R378" s="951"/>
      <c r="S378" s="815">
        <f>SUM('MEDIÇÃO_OBJETO (1)'!S378)</f>
        <v>0</v>
      </c>
      <c r="T378" s="815">
        <f>SUM('MEDIÇÃO_OBJETO (1)'!T378)</f>
        <v>0</v>
      </c>
      <c r="V378" s="19"/>
      <c r="W378" s="978">
        <f t="shared" si="263"/>
        <v>0</v>
      </c>
      <c r="X378" s="816">
        <f t="shared" si="264"/>
        <v>0</v>
      </c>
      <c r="Y378" s="816">
        <f t="shared" si="265"/>
        <v>0</v>
      </c>
      <c r="Z378" s="817">
        <f t="shared" si="266"/>
        <v>0</v>
      </c>
      <c r="AB378" s="453">
        <f t="shared" si="253"/>
        <v>0</v>
      </c>
      <c r="AC378" s="14">
        <f t="shared" si="267"/>
        <v>0</v>
      </c>
      <c r="AD378" s="819"/>
      <c r="AE378" s="631">
        <f t="shared" si="254"/>
        <v>0</v>
      </c>
      <c r="AF378" s="818">
        <f>SUM('MEDIÇÃO_OBJETO (1)'!AG378)</f>
        <v>0</v>
      </c>
      <c r="AG378" s="541">
        <f>SUM('MEDIÇÃO_OBJETO (1)'!AH378)</f>
        <v>0</v>
      </c>
      <c r="AH378" s="541">
        <f>SUM('MEDIÇÃO_OBJETO (1)'!AI378)</f>
        <v>0</v>
      </c>
      <c r="AI378" s="541">
        <f>SUM('MEDIÇÃO_OBJETO (1)'!AJ378)</f>
        <v>0</v>
      </c>
      <c r="AJ378" s="541">
        <f>SUM('MEDIÇÃO_OBJETO (1)'!AK378)</f>
        <v>0</v>
      </c>
      <c r="AK378" s="541">
        <f>SUM('MEDIÇÃO_OBJETO (1)'!AL378)</f>
        <v>0</v>
      </c>
      <c r="AL378" s="541">
        <f>SUM('MEDIÇÃO_OBJETO (1)'!AM378)</f>
        <v>0</v>
      </c>
      <c r="AM378" s="541">
        <f>SUM('MEDIÇÃO_OBJETO (1)'!AN378)</f>
        <v>0</v>
      </c>
      <c r="AN378" s="541">
        <f>SUM('MEDIÇÃO_OBJETO (1)'!AO378)</f>
        <v>0</v>
      </c>
      <c r="AO378" s="541">
        <f>SUM('MEDIÇÃO_OBJETO (1)'!AP378)</f>
        <v>0</v>
      </c>
      <c r="AP378" s="541">
        <f>SUM('MEDIÇÃO_OBJETO (1)'!AQ378)</f>
        <v>0</v>
      </c>
      <c r="AQ378" s="541">
        <f>SUM('MEDIÇÃO_OBJETO (1)'!AR378)</f>
        <v>0</v>
      </c>
      <c r="AR378" s="541">
        <f>SUM('MEDIÇÃO_OBJETO (1)'!AS378)</f>
        <v>0</v>
      </c>
      <c r="AS378" s="541">
        <f>SUM('MEDIÇÃO_OBJETO (1)'!AT378)</f>
        <v>0</v>
      </c>
      <c r="AT378" s="541">
        <f>SUM('MEDIÇÃO_OBJETO (1)'!AU378)</f>
        <v>0</v>
      </c>
      <c r="AU378" s="541">
        <f>SUM('MEDIÇÃO_OBJETO (1)'!AV378)</f>
        <v>0</v>
      </c>
      <c r="AV378" s="541">
        <f>SUM('MEDIÇÃO_OBJETO (1)'!AW378)</f>
        <v>0</v>
      </c>
      <c r="AW378" s="541">
        <f>SUM('MEDIÇÃO_OBJETO (1)'!AX378)</f>
        <v>0</v>
      </c>
      <c r="AX378" s="977"/>
      <c r="BN378" s="992">
        <f t="shared" si="268"/>
        <v>0</v>
      </c>
      <c r="BO378" s="538">
        <f t="shared" si="255"/>
        <v>0</v>
      </c>
      <c r="BP378" s="987">
        <f>IF(RESUMO_GLOBAL!$X$53="a",ROUND(AF378*$N378,RESUMO_GLOBAL!$X$54),IF(RESUMO_GLOBAL!$X$53="t",TRUNC(AF378*$N378,RESUMO_GLOBAL!$X$54),AF378*$N378))</f>
        <v>0</v>
      </c>
      <c r="BQ378" s="987">
        <f>IF(RESUMO_GLOBAL!$X$53="a",ROUND(AG378*$N378,RESUMO_GLOBAL!$X$54),IF(RESUMO_GLOBAL!$X$53="t",TRUNC(AG378*$N378,RESUMO_GLOBAL!$X$54),AG378*$N378))</f>
        <v>0</v>
      </c>
      <c r="BR378" s="987">
        <f>IF(RESUMO_GLOBAL!$X$53="a",ROUND(AH378*$N378,RESUMO_GLOBAL!$X$54),IF(RESUMO_GLOBAL!$X$53="t",TRUNC(AH378*$N378,RESUMO_GLOBAL!$X$54),AH378*$N378))</f>
        <v>0</v>
      </c>
      <c r="BS378" s="987">
        <f>IF(RESUMO_GLOBAL!$X$53="a",ROUND(AI378*$N378,RESUMO_GLOBAL!$X$54),IF(RESUMO_GLOBAL!$X$53="t",TRUNC(AI378*$N378,RESUMO_GLOBAL!$X$54),AI378*$N378))</f>
        <v>0</v>
      </c>
      <c r="BT378" s="987">
        <f>IF(RESUMO_GLOBAL!$X$53="a",ROUND(AJ378*$N378,RESUMO_GLOBAL!$X$54),IF(RESUMO_GLOBAL!$X$53="t",TRUNC(AJ378*$N378,RESUMO_GLOBAL!$X$54),AJ378*$N378))</f>
        <v>0</v>
      </c>
      <c r="BU378" s="987">
        <f>IF(RESUMO_GLOBAL!$X$53="a",ROUND(AK378*$N378,RESUMO_GLOBAL!$X$54),IF(RESUMO_GLOBAL!$X$53="t",TRUNC(AK378*$N378,RESUMO_GLOBAL!$X$54),AK378*$N378))</f>
        <v>0</v>
      </c>
      <c r="BV378" s="987">
        <f>IF(RESUMO_GLOBAL!$X$53="a",ROUND(AL378*$N378,RESUMO_GLOBAL!$X$54),IF(RESUMO_GLOBAL!$X$53="t",TRUNC(AL378*$N378,RESUMO_GLOBAL!$X$54),AL378*$N378))</f>
        <v>0</v>
      </c>
      <c r="BW378" s="987">
        <f>IF(RESUMO_GLOBAL!$X$53="a",ROUND(AM378*$N378,RESUMO_GLOBAL!$X$54),IF(RESUMO_GLOBAL!$X$53="t",TRUNC(AM378*$N378,RESUMO_GLOBAL!$X$54),AM378*$N378))</f>
        <v>0</v>
      </c>
      <c r="BX378" s="987">
        <f>IF(RESUMO_GLOBAL!$X$53="a",ROUND(AN378*$N378,RESUMO_GLOBAL!$X$54),IF(RESUMO_GLOBAL!$X$53="t",TRUNC(AN378*$N378,RESUMO_GLOBAL!$X$54),AN378*$N378))</f>
        <v>0</v>
      </c>
      <c r="BY378" s="987">
        <f>IF(RESUMO_GLOBAL!$X$53="a",ROUND(AO378*$N378,RESUMO_GLOBAL!$X$54),IF(RESUMO_GLOBAL!$X$53="t",TRUNC(AO378*$N378,RESUMO_GLOBAL!$X$54),AO378*$N378))</f>
        <v>0</v>
      </c>
      <c r="BZ378" s="987">
        <f>IF(RESUMO_GLOBAL!$X$53="a",ROUND(AP378*$N378,RESUMO_GLOBAL!$X$54),IF(RESUMO_GLOBAL!$X$53="t",TRUNC(AP378*$N378,RESUMO_GLOBAL!$X$54),AP378*$N378))</f>
        <v>0</v>
      </c>
      <c r="CA378" s="987">
        <f>IF(RESUMO_GLOBAL!$X$53="a",ROUND(AQ378*$N378,RESUMO_GLOBAL!$X$54),IF(RESUMO_GLOBAL!$X$53="t",TRUNC(AQ378*$N378,RESUMO_GLOBAL!$X$54),AQ378*$N378))</f>
        <v>0</v>
      </c>
      <c r="CB378" s="987">
        <f>IF(RESUMO_GLOBAL!$X$53="a",ROUND(AR378*$N378,RESUMO_GLOBAL!$X$54),IF(RESUMO_GLOBAL!$X$53="t",TRUNC(AR378*$N378,RESUMO_GLOBAL!$X$54),AR378*$N378))</f>
        <v>0</v>
      </c>
      <c r="CC378" s="987">
        <f>IF(RESUMO_GLOBAL!$X$53="a",ROUND(AS378*$N378,RESUMO_GLOBAL!$X$54),IF(RESUMO_GLOBAL!$X$53="t",TRUNC(AS378*$N378,RESUMO_GLOBAL!$X$54),AS378*$N378))</f>
        <v>0</v>
      </c>
      <c r="CD378" s="987">
        <f>IF(RESUMO_GLOBAL!$X$53="a",ROUND(AT378*$N378,RESUMO_GLOBAL!$X$54),IF(RESUMO_GLOBAL!$X$53="t",TRUNC(AT378*$N378,RESUMO_GLOBAL!$X$54),AT378*$N378))</f>
        <v>0</v>
      </c>
      <c r="CE378" s="987">
        <f>IF(RESUMO_GLOBAL!$X$53="a",ROUND(AU378*$N378,RESUMO_GLOBAL!$X$54),IF(RESUMO_GLOBAL!$X$53="t",TRUNC(AU378*$N378,RESUMO_GLOBAL!$X$54),AU378*$N378))</f>
        <v>0</v>
      </c>
      <c r="CF378" s="987">
        <f>IF(RESUMO_GLOBAL!$X$53="a",ROUND(AV378*$N378,RESUMO_GLOBAL!$X$54),IF(RESUMO_GLOBAL!$X$53="t",TRUNC(AV378*$N378,RESUMO_GLOBAL!$X$54),AV378*$N378))</f>
        <v>0</v>
      </c>
      <c r="CG378" s="987">
        <f>IF(RESUMO_GLOBAL!$X$53="a",ROUND(AW378*$N378,RESUMO_GLOBAL!$X$54),IF(RESUMO_GLOBAL!$X$53="t",TRUNC(AW378*$N378,RESUMO_GLOBAL!$X$54),AW378*$N378))</f>
        <v>0</v>
      </c>
      <c r="CK378" s="59">
        <f t="shared" si="234"/>
        <v>0</v>
      </c>
      <c r="CL378" s="59">
        <f t="shared" si="235"/>
        <v>0</v>
      </c>
      <c r="CM378" s="59">
        <f t="shared" si="236"/>
        <v>0</v>
      </c>
      <c r="CN378" s="59">
        <f t="shared" si="237"/>
        <v>0</v>
      </c>
      <c r="CO378" s="59">
        <f t="shared" si="238"/>
        <v>0</v>
      </c>
      <c r="CP378" s="59">
        <f t="shared" si="239"/>
        <v>0</v>
      </c>
      <c r="CQ378" s="59">
        <f t="shared" si="240"/>
        <v>0</v>
      </c>
      <c r="CR378" s="59">
        <f t="shared" si="241"/>
        <v>0</v>
      </c>
      <c r="CS378" s="59">
        <f t="shared" si="242"/>
        <v>0</v>
      </c>
      <c r="CT378" s="59">
        <f t="shared" si="243"/>
        <v>0</v>
      </c>
      <c r="CU378" s="59">
        <f t="shared" si="244"/>
        <v>0</v>
      </c>
      <c r="CV378" s="59">
        <f t="shared" si="245"/>
        <v>0</v>
      </c>
      <c r="CW378" s="59">
        <f t="shared" si="246"/>
        <v>0</v>
      </c>
      <c r="CX378" s="59">
        <f t="shared" si="247"/>
        <v>0</v>
      </c>
      <c r="CY378" s="59">
        <f t="shared" si="248"/>
        <v>0</v>
      </c>
      <c r="CZ378" s="59">
        <f t="shared" si="249"/>
        <v>0</v>
      </c>
      <c r="DA378" s="59">
        <f t="shared" si="250"/>
        <v>0</v>
      </c>
      <c r="DB378" s="59">
        <f t="shared" si="251"/>
        <v>0</v>
      </c>
      <c r="DE378">
        <f t="shared" si="233"/>
        <v>373</v>
      </c>
      <c r="DF378" t="str">
        <f t="shared" si="252"/>
        <v/>
      </c>
      <c r="DG378" s="59">
        <f>IF($C378&lt;&gt;0,SUM($CK379:CK379),0)</f>
        <v>0</v>
      </c>
      <c r="DH378" s="59">
        <f>IF($C378&lt;&gt;0,SUM($CK379:CL379),0)</f>
        <v>0</v>
      </c>
      <c r="DI378" s="59">
        <f>IF($C378&lt;&gt;0,SUM($CK379:CM379),0)</f>
        <v>0</v>
      </c>
      <c r="DJ378" s="59">
        <f>IF($C378&lt;&gt;0,SUM($CK379:CN379),0)</f>
        <v>0</v>
      </c>
      <c r="DK378" s="59">
        <f>IF($C378&lt;&gt;0,SUM($CK379:CO379),0)</f>
        <v>0</v>
      </c>
      <c r="DL378" s="59">
        <f>IF($C378&lt;&gt;0,SUM($CK379:CP379),0)</f>
        <v>0</v>
      </c>
      <c r="DM378" s="59">
        <f>IF($C378&lt;&gt;0,SUM($CK379:CQ379),0)</f>
        <v>0</v>
      </c>
      <c r="DN378" s="59">
        <f>IF($C378&lt;&gt;0,SUM($CK379:CR379),0)</f>
        <v>0</v>
      </c>
      <c r="DO378" s="59">
        <f>IF($C378&lt;&gt;0,SUM($CK379:CS379),0)</f>
        <v>0</v>
      </c>
      <c r="DP378" s="59">
        <f>IF($C378&lt;&gt;0,SUM($CK379:CT379),0)</f>
        <v>0</v>
      </c>
      <c r="DQ378" s="59">
        <f>IF($C378&lt;&gt;0,SUM($CK379:CU379),0)</f>
        <v>0</v>
      </c>
      <c r="DR378" s="59">
        <f>IF($C378&lt;&gt;0,SUM($CK379:CV379),0)</f>
        <v>0</v>
      </c>
      <c r="DS378" s="59">
        <f>IF($C378&lt;&gt;0,SUM($CK379:CW379),0)</f>
        <v>0</v>
      </c>
      <c r="DT378" s="59">
        <f>IF($C378&lt;&gt;0,SUM($CK379:CX379),0)</f>
        <v>0</v>
      </c>
      <c r="DU378" s="59">
        <f>IF($C378&lt;&gt;0,SUM($CK379:CY379),0)</f>
        <v>0</v>
      </c>
      <c r="DV378" s="59">
        <f>IF($C378&lt;&gt;0,SUM($CK379:CZ379),0)</f>
        <v>0</v>
      </c>
      <c r="DW378" s="59">
        <f>IF($C378&lt;&gt;0,SUM($CK379:DA379),0)</f>
        <v>0</v>
      </c>
      <c r="DX378" s="59">
        <f>IF($C378&lt;&gt;0,SUM($CK379:DB379),0)</f>
        <v>0</v>
      </c>
      <c r="DY378" s="952" t="str">
        <f t="shared" si="256"/>
        <v/>
      </c>
    </row>
    <row r="379" spans="1:129" ht="13.5" hidden="1" thickBot="1">
      <c r="A379" s="3" t="str">
        <f t="shared" si="257"/>
        <v/>
      </c>
      <c r="B379" s="805">
        <f>Dados_GLOBAL_Inicial!E379</f>
        <v>0</v>
      </c>
      <c r="C379" s="956">
        <f>IF(IFERROR(VALUE(Dados_GLOBAL_Inicial!F379),0)=0,0,Dados_GLOBAL_Inicial!F379)</f>
        <v>0</v>
      </c>
      <c r="D379" s="830">
        <f>Dados_GLOBAL_Inicial!G379</f>
        <v>0</v>
      </c>
      <c r="E379" s="830" t="str">
        <f>IF(IFERROR(VLOOKUP(F379,Cod_Gde_Itens!$A$1:$B$80,2,FALSE),0)&gt;549,IFERROR(VLOOKUP(F379,Cod_Gde_Itens!$A$1:$B$80,2,FALSE),0),IF(Dados_GLOBAL_Inicial!H379=0,"",Dados_GLOBAL_Inicial!H379))</f>
        <v/>
      </c>
      <c r="F379" s="823">
        <f>Dados_GLOBAL_Inicial!I379</f>
        <v>0</v>
      </c>
      <c r="G379" s="824">
        <f>Dados_GLOBAL_Inicial!J379</f>
        <v>0</v>
      </c>
      <c r="H379" s="454">
        <f>Dados_GLOBAL_Inicial!K379</f>
        <v>0</v>
      </c>
      <c r="I379" s="970">
        <f>SUM('MEDIÇÃO_OBJETO (1)'!I379)</f>
        <v>0</v>
      </c>
      <c r="J379" s="455">
        <f t="shared" si="258"/>
        <v>0</v>
      </c>
      <c r="K379" s="451">
        <f t="shared" si="259"/>
        <v>0</v>
      </c>
      <c r="L379" s="452">
        <f t="shared" si="260"/>
        <v>0</v>
      </c>
      <c r="M379" s="809">
        <f t="shared" si="261"/>
        <v>0</v>
      </c>
      <c r="N379" s="810">
        <f>IF(IFERROR(VALUE(Dados_GLOBAL_Inicial!L379),0)=0,0,Dados_GLOBAL_Inicial!L379)</f>
        <v>0</v>
      </c>
      <c r="O379" s="812">
        <f>SUM('MEDIÇÃO_OBJETO (1)'!O379)</f>
        <v>0</v>
      </c>
      <c r="P379" s="812">
        <f>SUM('MEDIÇÃO_OBJETO (1)'!P379)</f>
        <v>0</v>
      </c>
      <c r="Q379" s="813">
        <f t="shared" si="262"/>
        <v>0</v>
      </c>
      <c r="R379" s="951"/>
      <c r="S379" s="815">
        <f>SUM('MEDIÇÃO_OBJETO (1)'!S379)</f>
        <v>0</v>
      </c>
      <c r="T379" s="815">
        <f>SUM('MEDIÇÃO_OBJETO (1)'!T379)</f>
        <v>0</v>
      </c>
      <c r="V379" s="19"/>
      <c r="W379" s="978">
        <f t="shared" si="263"/>
        <v>0</v>
      </c>
      <c r="X379" s="816">
        <f t="shared" si="264"/>
        <v>0</v>
      </c>
      <c r="Y379" s="816">
        <f t="shared" si="265"/>
        <v>0</v>
      </c>
      <c r="Z379" s="817">
        <f t="shared" si="266"/>
        <v>0</v>
      </c>
      <c r="AB379" s="453">
        <f t="shared" si="253"/>
        <v>0</v>
      </c>
      <c r="AC379" s="14">
        <f t="shared" si="267"/>
        <v>0</v>
      </c>
      <c r="AD379" s="819"/>
      <c r="AE379" s="631">
        <f t="shared" si="254"/>
        <v>0</v>
      </c>
      <c r="AF379" s="818">
        <f>SUM('MEDIÇÃO_OBJETO (1)'!AG379)</f>
        <v>0</v>
      </c>
      <c r="AG379" s="541">
        <f>SUM('MEDIÇÃO_OBJETO (1)'!AH379)</f>
        <v>0</v>
      </c>
      <c r="AH379" s="541">
        <f>SUM('MEDIÇÃO_OBJETO (1)'!AI379)</f>
        <v>0</v>
      </c>
      <c r="AI379" s="541">
        <f>SUM('MEDIÇÃO_OBJETO (1)'!AJ379)</f>
        <v>0</v>
      </c>
      <c r="AJ379" s="541">
        <f>SUM('MEDIÇÃO_OBJETO (1)'!AK379)</f>
        <v>0</v>
      </c>
      <c r="AK379" s="541">
        <f>SUM('MEDIÇÃO_OBJETO (1)'!AL379)</f>
        <v>0</v>
      </c>
      <c r="AL379" s="541">
        <f>SUM('MEDIÇÃO_OBJETO (1)'!AM379)</f>
        <v>0</v>
      </c>
      <c r="AM379" s="541">
        <f>SUM('MEDIÇÃO_OBJETO (1)'!AN379)</f>
        <v>0</v>
      </c>
      <c r="AN379" s="541">
        <f>SUM('MEDIÇÃO_OBJETO (1)'!AO379)</f>
        <v>0</v>
      </c>
      <c r="AO379" s="541">
        <f>SUM('MEDIÇÃO_OBJETO (1)'!AP379)</f>
        <v>0</v>
      </c>
      <c r="AP379" s="541">
        <f>SUM('MEDIÇÃO_OBJETO (1)'!AQ379)</f>
        <v>0</v>
      </c>
      <c r="AQ379" s="541">
        <f>SUM('MEDIÇÃO_OBJETO (1)'!AR379)</f>
        <v>0</v>
      </c>
      <c r="AR379" s="541">
        <f>SUM('MEDIÇÃO_OBJETO (1)'!AS379)</f>
        <v>0</v>
      </c>
      <c r="AS379" s="541">
        <f>SUM('MEDIÇÃO_OBJETO (1)'!AT379)</f>
        <v>0</v>
      </c>
      <c r="AT379" s="541">
        <f>SUM('MEDIÇÃO_OBJETO (1)'!AU379)</f>
        <v>0</v>
      </c>
      <c r="AU379" s="541">
        <f>SUM('MEDIÇÃO_OBJETO (1)'!AV379)</f>
        <v>0</v>
      </c>
      <c r="AV379" s="541">
        <f>SUM('MEDIÇÃO_OBJETO (1)'!AW379)</f>
        <v>0</v>
      </c>
      <c r="AW379" s="541">
        <f>SUM('MEDIÇÃO_OBJETO (1)'!AX379)</f>
        <v>0</v>
      </c>
      <c r="AX379" s="977"/>
      <c r="BN379" s="992">
        <f t="shared" si="268"/>
        <v>0</v>
      </c>
      <c r="BO379" s="538">
        <f t="shared" si="255"/>
        <v>0</v>
      </c>
      <c r="BP379" s="987">
        <f>IF(RESUMO_GLOBAL!$X$53="a",ROUND(AF379*$N379,RESUMO_GLOBAL!$X$54),IF(RESUMO_GLOBAL!$X$53="t",TRUNC(AF379*$N379,RESUMO_GLOBAL!$X$54),AF379*$N379))</f>
        <v>0</v>
      </c>
      <c r="BQ379" s="987">
        <f>IF(RESUMO_GLOBAL!$X$53="a",ROUND(AG379*$N379,RESUMO_GLOBAL!$X$54),IF(RESUMO_GLOBAL!$X$53="t",TRUNC(AG379*$N379,RESUMO_GLOBAL!$X$54),AG379*$N379))</f>
        <v>0</v>
      </c>
      <c r="BR379" s="987">
        <f>IF(RESUMO_GLOBAL!$X$53="a",ROUND(AH379*$N379,RESUMO_GLOBAL!$X$54),IF(RESUMO_GLOBAL!$X$53="t",TRUNC(AH379*$N379,RESUMO_GLOBAL!$X$54),AH379*$N379))</f>
        <v>0</v>
      </c>
      <c r="BS379" s="987">
        <f>IF(RESUMO_GLOBAL!$X$53="a",ROUND(AI379*$N379,RESUMO_GLOBAL!$X$54),IF(RESUMO_GLOBAL!$X$53="t",TRUNC(AI379*$N379,RESUMO_GLOBAL!$X$54),AI379*$N379))</f>
        <v>0</v>
      </c>
      <c r="BT379" s="987">
        <f>IF(RESUMO_GLOBAL!$X$53="a",ROUND(AJ379*$N379,RESUMO_GLOBAL!$X$54),IF(RESUMO_GLOBAL!$X$53="t",TRUNC(AJ379*$N379,RESUMO_GLOBAL!$X$54),AJ379*$N379))</f>
        <v>0</v>
      </c>
      <c r="BU379" s="987">
        <f>IF(RESUMO_GLOBAL!$X$53="a",ROUND(AK379*$N379,RESUMO_GLOBAL!$X$54),IF(RESUMO_GLOBAL!$X$53="t",TRUNC(AK379*$N379,RESUMO_GLOBAL!$X$54),AK379*$N379))</f>
        <v>0</v>
      </c>
      <c r="BV379" s="987">
        <f>IF(RESUMO_GLOBAL!$X$53="a",ROUND(AL379*$N379,RESUMO_GLOBAL!$X$54),IF(RESUMO_GLOBAL!$X$53="t",TRUNC(AL379*$N379,RESUMO_GLOBAL!$X$54),AL379*$N379))</f>
        <v>0</v>
      </c>
      <c r="BW379" s="987">
        <f>IF(RESUMO_GLOBAL!$X$53="a",ROUND(AM379*$N379,RESUMO_GLOBAL!$X$54),IF(RESUMO_GLOBAL!$X$53="t",TRUNC(AM379*$N379,RESUMO_GLOBAL!$X$54),AM379*$N379))</f>
        <v>0</v>
      </c>
      <c r="BX379" s="987">
        <f>IF(RESUMO_GLOBAL!$X$53="a",ROUND(AN379*$N379,RESUMO_GLOBAL!$X$54),IF(RESUMO_GLOBAL!$X$53="t",TRUNC(AN379*$N379,RESUMO_GLOBAL!$X$54),AN379*$N379))</f>
        <v>0</v>
      </c>
      <c r="BY379" s="987">
        <f>IF(RESUMO_GLOBAL!$X$53="a",ROUND(AO379*$N379,RESUMO_GLOBAL!$X$54),IF(RESUMO_GLOBAL!$X$53="t",TRUNC(AO379*$N379,RESUMO_GLOBAL!$X$54),AO379*$N379))</f>
        <v>0</v>
      </c>
      <c r="BZ379" s="987">
        <f>IF(RESUMO_GLOBAL!$X$53="a",ROUND(AP379*$N379,RESUMO_GLOBAL!$X$54),IF(RESUMO_GLOBAL!$X$53="t",TRUNC(AP379*$N379,RESUMO_GLOBAL!$X$54),AP379*$N379))</f>
        <v>0</v>
      </c>
      <c r="CA379" s="987">
        <f>IF(RESUMO_GLOBAL!$X$53="a",ROUND(AQ379*$N379,RESUMO_GLOBAL!$X$54),IF(RESUMO_GLOBAL!$X$53="t",TRUNC(AQ379*$N379,RESUMO_GLOBAL!$X$54),AQ379*$N379))</f>
        <v>0</v>
      </c>
      <c r="CB379" s="987">
        <f>IF(RESUMO_GLOBAL!$X$53="a",ROUND(AR379*$N379,RESUMO_GLOBAL!$X$54),IF(RESUMO_GLOBAL!$X$53="t",TRUNC(AR379*$N379,RESUMO_GLOBAL!$X$54),AR379*$N379))</f>
        <v>0</v>
      </c>
      <c r="CC379" s="987">
        <f>IF(RESUMO_GLOBAL!$X$53="a",ROUND(AS379*$N379,RESUMO_GLOBAL!$X$54),IF(RESUMO_GLOBAL!$X$53="t",TRUNC(AS379*$N379,RESUMO_GLOBAL!$X$54),AS379*$N379))</f>
        <v>0</v>
      </c>
      <c r="CD379" s="987">
        <f>IF(RESUMO_GLOBAL!$X$53="a",ROUND(AT379*$N379,RESUMO_GLOBAL!$X$54),IF(RESUMO_GLOBAL!$X$53="t",TRUNC(AT379*$N379,RESUMO_GLOBAL!$X$54),AT379*$N379))</f>
        <v>0</v>
      </c>
      <c r="CE379" s="987">
        <f>IF(RESUMO_GLOBAL!$X$53="a",ROUND(AU379*$N379,RESUMO_GLOBAL!$X$54),IF(RESUMO_GLOBAL!$X$53="t",TRUNC(AU379*$N379,RESUMO_GLOBAL!$X$54),AU379*$N379))</f>
        <v>0</v>
      </c>
      <c r="CF379" s="987">
        <f>IF(RESUMO_GLOBAL!$X$53="a",ROUND(AV379*$N379,RESUMO_GLOBAL!$X$54),IF(RESUMO_GLOBAL!$X$53="t",TRUNC(AV379*$N379,RESUMO_GLOBAL!$X$54),AV379*$N379))</f>
        <v>0</v>
      </c>
      <c r="CG379" s="987">
        <f>IF(RESUMO_GLOBAL!$X$53="a",ROUND(AW379*$N379,RESUMO_GLOBAL!$X$54),IF(RESUMO_GLOBAL!$X$53="t",TRUNC(AW379*$N379,RESUMO_GLOBAL!$X$54),AW379*$N379))</f>
        <v>0</v>
      </c>
      <c r="CK379" s="59">
        <f t="shared" si="234"/>
        <v>0</v>
      </c>
      <c r="CL379" s="59">
        <f t="shared" si="235"/>
        <v>0</v>
      </c>
      <c r="CM379" s="59">
        <f t="shared" si="236"/>
        <v>0</v>
      </c>
      <c r="CN379" s="59">
        <f t="shared" si="237"/>
        <v>0</v>
      </c>
      <c r="CO379" s="59">
        <f t="shared" si="238"/>
        <v>0</v>
      </c>
      <c r="CP379" s="59">
        <f t="shared" si="239"/>
        <v>0</v>
      </c>
      <c r="CQ379" s="59">
        <f t="shared" si="240"/>
        <v>0</v>
      </c>
      <c r="CR379" s="59">
        <f t="shared" si="241"/>
        <v>0</v>
      </c>
      <c r="CS379" s="59">
        <f t="shared" si="242"/>
        <v>0</v>
      </c>
      <c r="CT379" s="59">
        <f t="shared" si="243"/>
        <v>0</v>
      </c>
      <c r="CU379" s="59">
        <f t="shared" si="244"/>
        <v>0</v>
      </c>
      <c r="CV379" s="59">
        <f t="shared" si="245"/>
        <v>0</v>
      </c>
      <c r="CW379" s="59">
        <f t="shared" si="246"/>
        <v>0</v>
      </c>
      <c r="CX379" s="59">
        <f t="shared" si="247"/>
        <v>0</v>
      </c>
      <c r="CY379" s="59">
        <f t="shared" si="248"/>
        <v>0</v>
      </c>
      <c r="CZ379" s="59">
        <f t="shared" si="249"/>
        <v>0</v>
      </c>
      <c r="DA379" s="59">
        <f t="shared" si="250"/>
        <v>0</v>
      </c>
      <c r="DB379" s="59">
        <f t="shared" si="251"/>
        <v>0</v>
      </c>
      <c r="DE379">
        <f t="shared" si="233"/>
        <v>374</v>
      </c>
      <c r="DF379" t="str">
        <f t="shared" si="252"/>
        <v/>
      </c>
      <c r="DG379" s="59">
        <f>IF($C379&lt;&gt;0,SUM($CK380:CK380),0)</f>
        <v>0</v>
      </c>
      <c r="DH379" s="59">
        <f>IF($C379&lt;&gt;0,SUM($CK380:CL380),0)</f>
        <v>0</v>
      </c>
      <c r="DI379" s="59">
        <f>IF($C379&lt;&gt;0,SUM($CK380:CM380),0)</f>
        <v>0</v>
      </c>
      <c r="DJ379" s="59">
        <f>IF($C379&lt;&gt;0,SUM($CK380:CN380),0)</f>
        <v>0</v>
      </c>
      <c r="DK379" s="59">
        <f>IF($C379&lt;&gt;0,SUM($CK380:CO380),0)</f>
        <v>0</v>
      </c>
      <c r="DL379" s="59">
        <f>IF($C379&lt;&gt;0,SUM($CK380:CP380),0)</f>
        <v>0</v>
      </c>
      <c r="DM379" s="59">
        <f>IF($C379&lt;&gt;0,SUM($CK380:CQ380),0)</f>
        <v>0</v>
      </c>
      <c r="DN379" s="59">
        <f>IF($C379&lt;&gt;0,SUM($CK380:CR380),0)</f>
        <v>0</v>
      </c>
      <c r="DO379" s="59">
        <f>IF($C379&lt;&gt;0,SUM($CK380:CS380),0)</f>
        <v>0</v>
      </c>
      <c r="DP379" s="59">
        <f>IF($C379&lt;&gt;0,SUM($CK380:CT380),0)</f>
        <v>0</v>
      </c>
      <c r="DQ379" s="59">
        <f>IF($C379&lt;&gt;0,SUM($CK380:CU380),0)</f>
        <v>0</v>
      </c>
      <c r="DR379" s="59">
        <f>IF($C379&lt;&gt;0,SUM($CK380:CV380),0)</f>
        <v>0</v>
      </c>
      <c r="DS379" s="59">
        <f>IF($C379&lt;&gt;0,SUM($CK380:CW380),0)</f>
        <v>0</v>
      </c>
      <c r="DT379" s="59">
        <f>IF($C379&lt;&gt;0,SUM($CK380:CX380),0)</f>
        <v>0</v>
      </c>
      <c r="DU379" s="59">
        <f>IF($C379&lt;&gt;0,SUM($CK380:CY380),0)</f>
        <v>0</v>
      </c>
      <c r="DV379" s="59">
        <f>IF($C379&lt;&gt;0,SUM($CK380:CZ380),0)</f>
        <v>0</v>
      </c>
      <c r="DW379" s="59">
        <f>IF($C379&lt;&gt;0,SUM($CK380:DA380),0)</f>
        <v>0</v>
      </c>
      <c r="DX379" s="59">
        <f>IF($C379&lt;&gt;0,SUM($CK380:DB380),0)</f>
        <v>0</v>
      </c>
      <c r="DY379" s="952" t="str">
        <f t="shared" si="256"/>
        <v/>
      </c>
    </row>
    <row r="380" spans="1:129" ht="13.5" hidden="1" thickBot="1">
      <c r="A380" s="3" t="str">
        <f t="shared" si="257"/>
        <v/>
      </c>
      <c r="B380" s="805">
        <f>Dados_GLOBAL_Inicial!E380</f>
        <v>0</v>
      </c>
      <c r="C380" s="956">
        <f>IF(IFERROR(VALUE(Dados_GLOBAL_Inicial!F380),0)=0,0,Dados_GLOBAL_Inicial!F380)</f>
        <v>0</v>
      </c>
      <c r="D380" s="830">
        <f>Dados_GLOBAL_Inicial!G380</f>
        <v>0</v>
      </c>
      <c r="E380" s="830" t="str">
        <f>IF(IFERROR(VLOOKUP(F380,Cod_Gde_Itens!$A$1:$B$80,2,FALSE),0)&gt;549,IFERROR(VLOOKUP(F380,Cod_Gde_Itens!$A$1:$B$80,2,FALSE),0),IF(Dados_GLOBAL_Inicial!H380=0,"",Dados_GLOBAL_Inicial!H380))</f>
        <v/>
      </c>
      <c r="F380" s="823">
        <f>Dados_GLOBAL_Inicial!I380</f>
        <v>0</v>
      </c>
      <c r="G380" s="824">
        <f>Dados_GLOBAL_Inicial!J380</f>
        <v>0</v>
      </c>
      <c r="H380" s="454">
        <f>Dados_GLOBAL_Inicial!K380</f>
        <v>0</v>
      </c>
      <c r="I380" s="970">
        <f>SUM('MEDIÇÃO_OBJETO (1)'!I380)</f>
        <v>0</v>
      </c>
      <c r="J380" s="455">
        <f t="shared" si="258"/>
        <v>0</v>
      </c>
      <c r="K380" s="451">
        <f t="shared" si="259"/>
        <v>0</v>
      </c>
      <c r="L380" s="452">
        <f t="shared" si="260"/>
        <v>0</v>
      </c>
      <c r="M380" s="809">
        <f t="shared" si="261"/>
        <v>0</v>
      </c>
      <c r="N380" s="810">
        <f>IF(IFERROR(VALUE(Dados_GLOBAL_Inicial!L380),0)=0,0,Dados_GLOBAL_Inicial!L380)</f>
        <v>0</v>
      </c>
      <c r="O380" s="812">
        <f>SUM('MEDIÇÃO_OBJETO (1)'!O380)</f>
        <v>0</v>
      </c>
      <c r="P380" s="812">
        <f>SUM('MEDIÇÃO_OBJETO (1)'!P380)</f>
        <v>0</v>
      </c>
      <c r="Q380" s="813">
        <f t="shared" si="262"/>
        <v>0</v>
      </c>
      <c r="R380" s="951"/>
      <c r="S380" s="815">
        <f>SUM('MEDIÇÃO_OBJETO (1)'!S380)</f>
        <v>0</v>
      </c>
      <c r="T380" s="815">
        <f>SUM('MEDIÇÃO_OBJETO (1)'!T380)</f>
        <v>0</v>
      </c>
      <c r="V380" s="19"/>
      <c r="W380" s="978">
        <f t="shared" si="263"/>
        <v>0</v>
      </c>
      <c r="X380" s="816">
        <f t="shared" si="264"/>
        <v>0</v>
      </c>
      <c r="Y380" s="816">
        <f t="shared" si="265"/>
        <v>0</v>
      </c>
      <c r="Z380" s="817">
        <f t="shared" si="266"/>
        <v>0</v>
      </c>
      <c r="AB380" s="453">
        <f t="shared" si="253"/>
        <v>0</v>
      </c>
      <c r="AC380" s="14">
        <f t="shared" si="267"/>
        <v>0</v>
      </c>
      <c r="AD380" s="819"/>
      <c r="AE380" s="631">
        <f t="shared" si="254"/>
        <v>0</v>
      </c>
      <c r="AF380" s="818">
        <f>SUM('MEDIÇÃO_OBJETO (1)'!AG380)</f>
        <v>0</v>
      </c>
      <c r="AG380" s="541">
        <f>SUM('MEDIÇÃO_OBJETO (1)'!AH380)</f>
        <v>0</v>
      </c>
      <c r="AH380" s="541">
        <f>SUM('MEDIÇÃO_OBJETO (1)'!AI380)</f>
        <v>0</v>
      </c>
      <c r="AI380" s="541">
        <f>SUM('MEDIÇÃO_OBJETO (1)'!AJ380)</f>
        <v>0</v>
      </c>
      <c r="AJ380" s="541">
        <f>SUM('MEDIÇÃO_OBJETO (1)'!AK380)</f>
        <v>0</v>
      </c>
      <c r="AK380" s="541">
        <f>SUM('MEDIÇÃO_OBJETO (1)'!AL380)</f>
        <v>0</v>
      </c>
      <c r="AL380" s="541">
        <f>SUM('MEDIÇÃO_OBJETO (1)'!AM380)</f>
        <v>0</v>
      </c>
      <c r="AM380" s="541">
        <f>SUM('MEDIÇÃO_OBJETO (1)'!AN380)</f>
        <v>0</v>
      </c>
      <c r="AN380" s="541">
        <f>SUM('MEDIÇÃO_OBJETO (1)'!AO380)</f>
        <v>0</v>
      </c>
      <c r="AO380" s="541">
        <f>SUM('MEDIÇÃO_OBJETO (1)'!AP380)</f>
        <v>0</v>
      </c>
      <c r="AP380" s="541">
        <f>SUM('MEDIÇÃO_OBJETO (1)'!AQ380)</f>
        <v>0</v>
      </c>
      <c r="AQ380" s="541">
        <f>SUM('MEDIÇÃO_OBJETO (1)'!AR380)</f>
        <v>0</v>
      </c>
      <c r="AR380" s="541">
        <f>SUM('MEDIÇÃO_OBJETO (1)'!AS380)</f>
        <v>0</v>
      </c>
      <c r="AS380" s="541">
        <f>SUM('MEDIÇÃO_OBJETO (1)'!AT380)</f>
        <v>0</v>
      </c>
      <c r="AT380" s="541">
        <f>SUM('MEDIÇÃO_OBJETO (1)'!AU380)</f>
        <v>0</v>
      </c>
      <c r="AU380" s="541">
        <f>SUM('MEDIÇÃO_OBJETO (1)'!AV380)</f>
        <v>0</v>
      </c>
      <c r="AV380" s="541">
        <f>SUM('MEDIÇÃO_OBJETO (1)'!AW380)</f>
        <v>0</v>
      </c>
      <c r="AW380" s="541">
        <f>SUM('MEDIÇÃO_OBJETO (1)'!AX380)</f>
        <v>0</v>
      </c>
      <c r="AX380" s="977"/>
      <c r="BN380" s="992">
        <f t="shared" si="268"/>
        <v>0</v>
      </c>
      <c r="BO380" s="538">
        <f t="shared" si="255"/>
        <v>0</v>
      </c>
      <c r="BP380" s="987">
        <f>IF(RESUMO_GLOBAL!$X$53="a",ROUND(AF380*$N380,RESUMO_GLOBAL!$X$54),IF(RESUMO_GLOBAL!$X$53="t",TRUNC(AF380*$N380,RESUMO_GLOBAL!$X$54),AF380*$N380))</f>
        <v>0</v>
      </c>
      <c r="BQ380" s="987">
        <f>IF(RESUMO_GLOBAL!$X$53="a",ROUND(AG380*$N380,RESUMO_GLOBAL!$X$54),IF(RESUMO_GLOBAL!$X$53="t",TRUNC(AG380*$N380,RESUMO_GLOBAL!$X$54),AG380*$N380))</f>
        <v>0</v>
      </c>
      <c r="BR380" s="987">
        <f>IF(RESUMO_GLOBAL!$X$53="a",ROUND(AH380*$N380,RESUMO_GLOBAL!$X$54),IF(RESUMO_GLOBAL!$X$53="t",TRUNC(AH380*$N380,RESUMO_GLOBAL!$X$54),AH380*$N380))</f>
        <v>0</v>
      </c>
      <c r="BS380" s="987">
        <f>IF(RESUMO_GLOBAL!$X$53="a",ROUND(AI380*$N380,RESUMO_GLOBAL!$X$54),IF(RESUMO_GLOBAL!$X$53="t",TRUNC(AI380*$N380,RESUMO_GLOBAL!$X$54),AI380*$N380))</f>
        <v>0</v>
      </c>
      <c r="BT380" s="987">
        <f>IF(RESUMO_GLOBAL!$X$53="a",ROUND(AJ380*$N380,RESUMO_GLOBAL!$X$54),IF(RESUMO_GLOBAL!$X$53="t",TRUNC(AJ380*$N380,RESUMO_GLOBAL!$X$54),AJ380*$N380))</f>
        <v>0</v>
      </c>
      <c r="BU380" s="987">
        <f>IF(RESUMO_GLOBAL!$X$53="a",ROUND(AK380*$N380,RESUMO_GLOBAL!$X$54),IF(RESUMO_GLOBAL!$X$53="t",TRUNC(AK380*$N380,RESUMO_GLOBAL!$X$54),AK380*$N380))</f>
        <v>0</v>
      </c>
      <c r="BV380" s="987">
        <f>IF(RESUMO_GLOBAL!$X$53="a",ROUND(AL380*$N380,RESUMO_GLOBAL!$X$54),IF(RESUMO_GLOBAL!$X$53="t",TRUNC(AL380*$N380,RESUMO_GLOBAL!$X$54),AL380*$N380))</f>
        <v>0</v>
      </c>
      <c r="BW380" s="987">
        <f>IF(RESUMO_GLOBAL!$X$53="a",ROUND(AM380*$N380,RESUMO_GLOBAL!$X$54),IF(RESUMO_GLOBAL!$X$53="t",TRUNC(AM380*$N380,RESUMO_GLOBAL!$X$54),AM380*$N380))</f>
        <v>0</v>
      </c>
      <c r="BX380" s="987">
        <f>IF(RESUMO_GLOBAL!$X$53="a",ROUND(AN380*$N380,RESUMO_GLOBAL!$X$54),IF(RESUMO_GLOBAL!$X$53="t",TRUNC(AN380*$N380,RESUMO_GLOBAL!$X$54),AN380*$N380))</f>
        <v>0</v>
      </c>
      <c r="BY380" s="987">
        <f>IF(RESUMO_GLOBAL!$X$53="a",ROUND(AO380*$N380,RESUMO_GLOBAL!$X$54),IF(RESUMO_GLOBAL!$X$53="t",TRUNC(AO380*$N380,RESUMO_GLOBAL!$X$54),AO380*$N380))</f>
        <v>0</v>
      </c>
      <c r="BZ380" s="987">
        <f>IF(RESUMO_GLOBAL!$X$53="a",ROUND(AP380*$N380,RESUMO_GLOBAL!$X$54),IF(RESUMO_GLOBAL!$X$53="t",TRUNC(AP380*$N380,RESUMO_GLOBAL!$X$54),AP380*$N380))</f>
        <v>0</v>
      </c>
      <c r="CA380" s="987">
        <f>IF(RESUMO_GLOBAL!$X$53="a",ROUND(AQ380*$N380,RESUMO_GLOBAL!$X$54),IF(RESUMO_GLOBAL!$X$53="t",TRUNC(AQ380*$N380,RESUMO_GLOBAL!$X$54),AQ380*$N380))</f>
        <v>0</v>
      </c>
      <c r="CB380" s="987">
        <f>IF(RESUMO_GLOBAL!$X$53="a",ROUND(AR380*$N380,RESUMO_GLOBAL!$X$54),IF(RESUMO_GLOBAL!$X$53="t",TRUNC(AR380*$N380,RESUMO_GLOBAL!$X$54),AR380*$N380))</f>
        <v>0</v>
      </c>
      <c r="CC380" s="987">
        <f>IF(RESUMO_GLOBAL!$X$53="a",ROUND(AS380*$N380,RESUMO_GLOBAL!$X$54),IF(RESUMO_GLOBAL!$X$53="t",TRUNC(AS380*$N380,RESUMO_GLOBAL!$X$54),AS380*$N380))</f>
        <v>0</v>
      </c>
      <c r="CD380" s="987">
        <f>IF(RESUMO_GLOBAL!$X$53="a",ROUND(AT380*$N380,RESUMO_GLOBAL!$X$54),IF(RESUMO_GLOBAL!$X$53="t",TRUNC(AT380*$N380,RESUMO_GLOBAL!$X$54),AT380*$N380))</f>
        <v>0</v>
      </c>
      <c r="CE380" s="987">
        <f>IF(RESUMO_GLOBAL!$X$53="a",ROUND(AU380*$N380,RESUMO_GLOBAL!$X$54),IF(RESUMO_GLOBAL!$X$53="t",TRUNC(AU380*$N380,RESUMO_GLOBAL!$X$54),AU380*$N380))</f>
        <v>0</v>
      </c>
      <c r="CF380" s="987">
        <f>IF(RESUMO_GLOBAL!$X$53="a",ROUND(AV380*$N380,RESUMO_GLOBAL!$X$54),IF(RESUMO_GLOBAL!$X$53="t",TRUNC(AV380*$N380,RESUMO_GLOBAL!$X$54),AV380*$N380))</f>
        <v>0</v>
      </c>
      <c r="CG380" s="987">
        <f>IF(RESUMO_GLOBAL!$X$53="a",ROUND(AW380*$N380,RESUMO_GLOBAL!$X$54),IF(RESUMO_GLOBAL!$X$53="t",TRUNC(AW380*$N380,RESUMO_GLOBAL!$X$54),AW380*$N380))</f>
        <v>0</v>
      </c>
      <c r="CK380" s="59">
        <f t="shared" si="234"/>
        <v>0</v>
      </c>
      <c r="CL380" s="59">
        <f t="shared" si="235"/>
        <v>0</v>
      </c>
      <c r="CM380" s="59">
        <f t="shared" si="236"/>
        <v>0</v>
      </c>
      <c r="CN380" s="59">
        <f t="shared" si="237"/>
        <v>0</v>
      </c>
      <c r="CO380" s="59">
        <f t="shared" si="238"/>
        <v>0</v>
      </c>
      <c r="CP380" s="59">
        <f t="shared" si="239"/>
        <v>0</v>
      </c>
      <c r="CQ380" s="59">
        <f t="shared" si="240"/>
        <v>0</v>
      </c>
      <c r="CR380" s="59">
        <f t="shared" si="241"/>
        <v>0</v>
      </c>
      <c r="CS380" s="59">
        <f t="shared" si="242"/>
        <v>0</v>
      </c>
      <c r="CT380" s="59">
        <f t="shared" si="243"/>
        <v>0</v>
      </c>
      <c r="CU380" s="59">
        <f t="shared" si="244"/>
        <v>0</v>
      </c>
      <c r="CV380" s="59">
        <f t="shared" si="245"/>
        <v>0</v>
      </c>
      <c r="CW380" s="59">
        <f t="shared" si="246"/>
        <v>0</v>
      </c>
      <c r="CX380" s="59">
        <f t="shared" si="247"/>
        <v>0</v>
      </c>
      <c r="CY380" s="59">
        <f t="shared" si="248"/>
        <v>0</v>
      </c>
      <c r="CZ380" s="59">
        <f t="shared" si="249"/>
        <v>0</v>
      </c>
      <c r="DA380" s="59">
        <f t="shared" si="250"/>
        <v>0</v>
      </c>
      <c r="DB380" s="59">
        <f t="shared" si="251"/>
        <v>0</v>
      </c>
      <c r="DE380">
        <f t="shared" si="233"/>
        <v>375</v>
      </c>
      <c r="DF380" t="str">
        <f t="shared" si="252"/>
        <v/>
      </c>
      <c r="DG380" s="59">
        <f>IF($C380&lt;&gt;0,SUM($CK381:CK381),0)</f>
        <v>0</v>
      </c>
      <c r="DH380" s="59">
        <f>IF($C380&lt;&gt;0,SUM($CK381:CL381),0)</f>
        <v>0</v>
      </c>
      <c r="DI380" s="59">
        <f>IF($C380&lt;&gt;0,SUM($CK381:CM381),0)</f>
        <v>0</v>
      </c>
      <c r="DJ380" s="59">
        <f>IF($C380&lt;&gt;0,SUM($CK381:CN381),0)</f>
        <v>0</v>
      </c>
      <c r="DK380" s="59">
        <f>IF($C380&lt;&gt;0,SUM($CK381:CO381),0)</f>
        <v>0</v>
      </c>
      <c r="DL380" s="59">
        <f>IF($C380&lt;&gt;0,SUM($CK381:CP381),0)</f>
        <v>0</v>
      </c>
      <c r="DM380" s="59">
        <f>IF($C380&lt;&gt;0,SUM($CK381:CQ381),0)</f>
        <v>0</v>
      </c>
      <c r="DN380" s="59">
        <f>IF($C380&lt;&gt;0,SUM($CK381:CR381),0)</f>
        <v>0</v>
      </c>
      <c r="DO380" s="59">
        <f>IF($C380&lt;&gt;0,SUM($CK381:CS381),0)</f>
        <v>0</v>
      </c>
      <c r="DP380" s="59">
        <f>IF($C380&lt;&gt;0,SUM($CK381:CT381),0)</f>
        <v>0</v>
      </c>
      <c r="DQ380" s="59">
        <f>IF($C380&lt;&gt;0,SUM($CK381:CU381),0)</f>
        <v>0</v>
      </c>
      <c r="DR380" s="59">
        <f>IF($C380&lt;&gt;0,SUM($CK381:CV381),0)</f>
        <v>0</v>
      </c>
      <c r="DS380" s="59">
        <f>IF($C380&lt;&gt;0,SUM($CK381:CW381),0)</f>
        <v>0</v>
      </c>
      <c r="DT380" s="59">
        <f>IF($C380&lt;&gt;0,SUM($CK381:CX381),0)</f>
        <v>0</v>
      </c>
      <c r="DU380" s="59">
        <f>IF($C380&lt;&gt;0,SUM($CK381:CY381),0)</f>
        <v>0</v>
      </c>
      <c r="DV380" s="59">
        <f>IF($C380&lt;&gt;0,SUM($CK381:CZ381),0)</f>
        <v>0</v>
      </c>
      <c r="DW380" s="59">
        <f>IF($C380&lt;&gt;0,SUM($CK381:DA381),0)</f>
        <v>0</v>
      </c>
      <c r="DX380" s="59">
        <f>IF($C380&lt;&gt;0,SUM($CK381:DB381),0)</f>
        <v>0</v>
      </c>
      <c r="DY380" s="952" t="str">
        <f t="shared" si="256"/>
        <v/>
      </c>
    </row>
    <row r="381" spans="1:129" ht="13.5" hidden="1" thickBot="1">
      <c r="A381" s="3" t="str">
        <f t="shared" si="257"/>
        <v/>
      </c>
      <c r="B381" s="805">
        <f>Dados_GLOBAL_Inicial!E381</f>
        <v>0</v>
      </c>
      <c r="C381" s="956">
        <f>IF(IFERROR(VALUE(Dados_GLOBAL_Inicial!F381),0)=0,0,Dados_GLOBAL_Inicial!F381)</f>
        <v>0</v>
      </c>
      <c r="D381" s="830">
        <f>Dados_GLOBAL_Inicial!G381</f>
        <v>0</v>
      </c>
      <c r="E381" s="830" t="str">
        <f>IF(IFERROR(VLOOKUP(F381,Cod_Gde_Itens!$A$1:$B$80,2,FALSE),0)&gt;549,IFERROR(VLOOKUP(F381,Cod_Gde_Itens!$A$1:$B$80,2,FALSE),0),IF(Dados_GLOBAL_Inicial!H381=0,"",Dados_GLOBAL_Inicial!H381))</f>
        <v/>
      </c>
      <c r="F381" s="823">
        <f>Dados_GLOBAL_Inicial!I381</f>
        <v>0</v>
      </c>
      <c r="G381" s="824">
        <f>Dados_GLOBAL_Inicial!J381</f>
        <v>0</v>
      </c>
      <c r="H381" s="454">
        <f>Dados_GLOBAL_Inicial!K381</f>
        <v>0</v>
      </c>
      <c r="I381" s="970">
        <f>SUM('MEDIÇÃO_OBJETO (1)'!I381)</f>
        <v>0</v>
      </c>
      <c r="J381" s="455">
        <f t="shared" si="258"/>
        <v>0</v>
      </c>
      <c r="K381" s="451">
        <f t="shared" si="259"/>
        <v>0</v>
      </c>
      <c r="L381" s="452">
        <f t="shared" si="260"/>
        <v>0</v>
      </c>
      <c r="M381" s="809">
        <f t="shared" si="261"/>
        <v>0</v>
      </c>
      <c r="N381" s="810">
        <f>IF(IFERROR(VALUE(Dados_GLOBAL_Inicial!L381),0)=0,0,Dados_GLOBAL_Inicial!L381)</f>
        <v>0</v>
      </c>
      <c r="O381" s="812">
        <f>SUM('MEDIÇÃO_OBJETO (1)'!O381)</f>
        <v>0</v>
      </c>
      <c r="P381" s="812">
        <f>SUM('MEDIÇÃO_OBJETO (1)'!P381)</f>
        <v>0</v>
      </c>
      <c r="Q381" s="813">
        <f t="shared" si="262"/>
        <v>0</v>
      </c>
      <c r="R381" s="951"/>
      <c r="S381" s="815">
        <f>SUM('MEDIÇÃO_OBJETO (1)'!S381)</f>
        <v>0</v>
      </c>
      <c r="T381" s="815">
        <f>SUM('MEDIÇÃO_OBJETO (1)'!T381)</f>
        <v>0</v>
      </c>
      <c r="V381" s="19"/>
      <c r="W381" s="978">
        <f t="shared" si="263"/>
        <v>0</v>
      </c>
      <c r="X381" s="816">
        <f t="shared" si="264"/>
        <v>0</v>
      </c>
      <c r="Y381" s="816">
        <f t="shared" si="265"/>
        <v>0</v>
      </c>
      <c r="Z381" s="817">
        <f t="shared" si="266"/>
        <v>0</v>
      </c>
      <c r="AB381" s="453">
        <f t="shared" si="253"/>
        <v>0</v>
      </c>
      <c r="AC381" s="14">
        <f t="shared" si="267"/>
        <v>0</v>
      </c>
      <c r="AD381" s="819"/>
      <c r="AE381" s="631">
        <f t="shared" si="254"/>
        <v>0</v>
      </c>
      <c r="AF381" s="818">
        <f>SUM('MEDIÇÃO_OBJETO (1)'!AG381)</f>
        <v>0</v>
      </c>
      <c r="AG381" s="541">
        <f>SUM('MEDIÇÃO_OBJETO (1)'!AH381)</f>
        <v>0</v>
      </c>
      <c r="AH381" s="541">
        <f>SUM('MEDIÇÃO_OBJETO (1)'!AI381)</f>
        <v>0</v>
      </c>
      <c r="AI381" s="541">
        <f>SUM('MEDIÇÃO_OBJETO (1)'!AJ381)</f>
        <v>0</v>
      </c>
      <c r="AJ381" s="541">
        <f>SUM('MEDIÇÃO_OBJETO (1)'!AK381)</f>
        <v>0</v>
      </c>
      <c r="AK381" s="541">
        <f>SUM('MEDIÇÃO_OBJETO (1)'!AL381)</f>
        <v>0</v>
      </c>
      <c r="AL381" s="541">
        <f>SUM('MEDIÇÃO_OBJETO (1)'!AM381)</f>
        <v>0</v>
      </c>
      <c r="AM381" s="541">
        <f>SUM('MEDIÇÃO_OBJETO (1)'!AN381)</f>
        <v>0</v>
      </c>
      <c r="AN381" s="541">
        <f>SUM('MEDIÇÃO_OBJETO (1)'!AO381)</f>
        <v>0</v>
      </c>
      <c r="AO381" s="541">
        <f>SUM('MEDIÇÃO_OBJETO (1)'!AP381)</f>
        <v>0</v>
      </c>
      <c r="AP381" s="541">
        <f>SUM('MEDIÇÃO_OBJETO (1)'!AQ381)</f>
        <v>0</v>
      </c>
      <c r="AQ381" s="541">
        <f>SUM('MEDIÇÃO_OBJETO (1)'!AR381)</f>
        <v>0</v>
      </c>
      <c r="AR381" s="541">
        <f>SUM('MEDIÇÃO_OBJETO (1)'!AS381)</f>
        <v>0</v>
      </c>
      <c r="AS381" s="541">
        <f>SUM('MEDIÇÃO_OBJETO (1)'!AT381)</f>
        <v>0</v>
      </c>
      <c r="AT381" s="541">
        <f>SUM('MEDIÇÃO_OBJETO (1)'!AU381)</f>
        <v>0</v>
      </c>
      <c r="AU381" s="541">
        <f>SUM('MEDIÇÃO_OBJETO (1)'!AV381)</f>
        <v>0</v>
      </c>
      <c r="AV381" s="541">
        <f>SUM('MEDIÇÃO_OBJETO (1)'!AW381)</f>
        <v>0</v>
      </c>
      <c r="AW381" s="541">
        <f>SUM('MEDIÇÃO_OBJETO (1)'!AX381)</f>
        <v>0</v>
      </c>
      <c r="AX381" s="977"/>
      <c r="BN381" s="992">
        <f t="shared" si="268"/>
        <v>0</v>
      </c>
      <c r="BO381" s="538">
        <f t="shared" si="255"/>
        <v>0</v>
      </c>
      <c r="BP381" s="987">
        <f>IF(RESUMO_GLOBAL!$X$53="a",ROUND(AF381*$N381,RESUMO_GLOBAL!$X$54),IF(RESUMO_GLOBAL!$X$53="t",TRUNC(AF381*$N381,RESUMO_GLOBAL!$X$54),AF381*$N381))</f>
        <v>0</v>
      </c>
      <c r="BQ381" s="987">
        <f>IF(RESUMO_GLOBAL!$X$53="a",ROUND(AG381*$N381,RESUMO_GLOBAL!$X$54),IF(RESUMO_GLOBAL!$X$53="t",TRUNC(AG381*$N381,RESUMO_GLOBAL!$X$54),AG381*$N381))</f>
        <v>0</v>
      </c>
      <c r="BR381" s="987">
        <f>IF(RESUMO_GLOBAL!$X$53="a",ROUND(AH381*$N381,RESUMO_GLOBAL!$X$54),IF(RESUMO_GLOBAL!$X$53="t",TRUNC(AH381*$N381,RESUMO_GLOBAL!$X$54),AH381*$N381))</f>
        <v>0</v>
      </c>
      <c r="BS381" s="987">
        <f>IF(RESUMO_GLOBAL!$X$53="a",ROUND(AI381*$N381,RESUMO_GLOBAL!$X$54),IF(RESUMO_GLOBAL!$X$53="t",TRUNC(AI381*$N381,RESUMO_GLOBAL!$X$54),AI381*$N381))</f>
        <v>0</v>
      </c>
      <c r="BT381" s="987">
        <f>IF(RESUMO_GLOBAL!$X$53="a",ROUND(AJ381*$N381,RESUMO_GLOBAL!$X$54),IF(RESUMO_GLOBAL!$X$53="t",TRUNC(AJ381*$N381,RESUMO_GLOBAL!$X$54),AJ381*$N381))</f>
        <v>0</v>
      </c>
      <c r="BU381" s="987">
        <f>IF(RESUMO_GLOBAL!$X$53="a",ROUND(AK381*$N381,RESUMO_GLOBAL!$X$54),IF(RESUMO_GLOBAL!$X$53="t",TRUNC(AK381*$N381,RESUMO_GLOBAL!$X$54),AK381*$N381))</f>
        <v>0</v>
      </c>
      <c r="BV381" s="987">
        <f>IF(RESUMO_GLOBAL!$X$53="a",ROUND(AL381*$N381,RESUMO_GLOBAL!$X$54),IF(RESUMO_GLOBAL!$X$53="t",TRUNC(AL381*$N381,RESUMO_GLOBAL!$X$54),AL381*$N381))</f>
        <v>0</v>
      </c>
      <c r="BW381" s="987">
        <f>IF(RESUMO_GLOBAL!$X$53="a",ROUND(AM381*$N381,RESUMO_GLOBAL!$X$54),IF(RESUMO_GLOBAL!$X$53="t",TRUNC(AM381*$N381,RESUMO_GLOBAL!$X$54),AM381*$N381))</f>
        <v>0</v>
      </c>
      <c r="BX381" s="987">
        <f>IF(RESUMO_GLOBAL!$X$53="a",ROUND(AN381*$N381,RESUMO_GLOBAL!$X$54),IF(RESUMO_GLOBAL!$X$53="t",TRUNC(AN381*$N381,RESUMO_GLOBAL!$X$54),AN381*$N381))</f>
        <v>0</v>
      </c>
      <c r="BY381" s="987">
        <f>IF(RESUMO_GLOBAL!$X$53="a",ROUND(AO381*$N381,RESUMO_GLOBAL!$X$54),IF(RESUMO_GLOBAL!$X$53="t",TRUNC(AO381*$N381,RESUMO_GLOBAL!$X$54),AO381*$N381))</f>
        <v>0</v>
      </c>
      <c r="BZ381" s="987">
        <f>IF(RESUMO_GLOBAL!$X$53="a",ROUND(AP381*$N381,RESUMO_GLOBAL!$X$54),IF(RESUMO_GLOBAL!$X$53="t",TRUNC(AP381*$N381,RESUMO_GLOBAL!$X$54),AP381*$N381))</f>
        <v>0</v>
      </c>
      <c r="CA381" s="987">
        <f>IF(RESUMO_GLOBAL!$X$53="a",ROUND(AQ381*$N381,RESUMO_GLOBAL!$X$54),IF(RESUMO_GLOBAL!$X$53="t",TRUNC(AQ381*$N381,RESUMO_GLOBAL!$X$54),AQ381*$N381))</f>
        <v>0</v>
      </c>
      <c r="CB381" s="987">
        <f>IF(RESUMO_GLOBAL!$X$53="a",ROUND(AR381*$N381,RESUMO_GLOBAL!$X$54),IF(RESUMO_GLOBAL!$X$53="t",TRUNC(AR381*$N381,RESUMO_GLOBAL!$X$54),AR381*$N381))</f>
        <v>0</v>
      </c>
      <c r="CC381" s="987">
        <f>IF(RESUMO_GLOBAL!$X$53="a",ROUND(AS381*$N381,RESUMO_GLOBAL!$X$54),IF(RESUMO_GLOBAL!$X$53="t",TRUNC(AS381*$N381,RESUMO_GLOBAL!$X$54),AS381*$N381))</f>
        <v>0</v>
      </c>
      <c r="CD381" s="987">
        <f>IF(RESUMO_GLOBAL!$X$53="a",ROUND(AT381*$N381,RESUMO_GLOBAL!$X$54),IF(RESUMO_GLOBAL!$X$53="t",TRUNC(AT381*$N381,RESUMO_GLOBAL!$X$54),AT381*$N381))</f>
        <v>0</v>
      </c>
      <c r="CE381" s="987">
        <f>IF(RESUMO_GLOBAL!$X$53="a",ROUND(AU381*$N381,RESUMO_GLOBAL!$X$54),IF(RESUMO_GLOBAL!$X$53="t",TRUNC(AU381*$N381,RESUMO_GLOBAL!$X$54),AU381*$N381))</f>
        <v>0</v>
      </c>
      <c r="CF381" s="987">
        <f>IF(RESUMO_GLOBAL!$X$53="a",ROUND(AV381*$N381,RESUMO_GLOBAL!$X$54),IF(RESUMO_GLOBAL!$X$53="t",TRUNC(AV381*$N381,RESUMO_GLOBAL!$X$54),AV381*$N381))</f>
        <v>0</v>
      </c>
      <c r="CG381" s="987">
        <f>IF(RESUMO_GLOBAL!$X$53="a",ROUND(AW381*$N381,RESUMO_GLOBAL!$X$54),IF(RESUMO_GLOBAL!$X$53="t",TRUNC(AW381*$N381,RESUMO_GLOBAL!$X$54),AW381*$N381))</f>
        <v>0</v>
      </c>
      <c r="CK381" s="59">
        <f t="shared" si="234"/>
        <v>0</v>
      </c>
      <c r="CL381" s="59">
        <f t="shared" si="235"/>
        <v>0</v>
      </c>
      <c r="CM381" s="59">
        <f t="shared" si="236"/>
        <v>0</v>
      </c>
      <c r="CN381" s="59">
        <f t="shared" si="237"/>
        <v>0</v>
      </c>
      <c r="CO381" s="59">
        <f t="shared" si="238"/>
        <v>0</v>
      </c>
      <c r="CP381" s="59">
        <f t="shared" si="239"/>
        <v>0</v>
      </c>
      <c r="CQ381" s="59">
        <f t="shared" si="240"/>
        <v>0</v>
      </c>
      <c r="CR381" s="59">
        <f t="shared" si="241"/>
        <v>0</v>
      </c>
      <c r="CS381" s="59">
        <f t="shared" si="242"/>
        <v>0</v>
      </c>
      <c r="CT381" s="59">
        <f t="shared" si="243"/>
        <v>0</v>
      </c>
      <c r="CU381" s="59">
        <f t="shared" si="244"/>
        <v>0</v>
      </c>
      <c r="CV381" s="59">
        <f t="shared" si="245"/>
        <v>0</v>
      </c>
      <c r="CW381" s="59">
        <f t="shared" si="246"/>
        <v>0</v>
      </c>
      <c r="CX381" s="59">
        <f t="shared" si="247"/>
        <v>0</v>
      </c>
      <c r="CY381" s="59">
        <f t="shared" si="248"/>
        <v>0</v>
      </c>
      <c r="CZ381" s="59">
        <f t="shared" si="249"/>
        <v>0</v>
      </c>
      <c r="DA381" s="59">
        <f t="shared" si="250"/>
        <v>0</v>
      </c>
      <c r="DB381" s="59">
        <f t="shared" si="251"/>
        <v>0</v>
      </c>
      <c r="DE381">
        <f t="shared" si="233"/>
        <v>376</v>
      </c>
      <c r="DF381" t="str">
        <f t="shared" si="252"/>
        <v/>
      </c>
      <c r="DG381" s="59">
        <f>IF($C381&lt;&gt;0,SUM($CK382:CK382),0)</f>
        <v>0</v>
      </c>
      <c r="DH381" s="59">
        <f>IF($C381&lt;&gt;0,SUM($CK382:CL382),0)</f>
        <v>0</v>
      </c>
      <c r="DI381" s="59">
        <f>IF($C381&lt;&gt;0,SUM($CK382:CM382),0)</f>
        <v>0</v>
      </c>
      <c r="DJ381" s="59">
        <f>IF($C381&lt;&gt;0,SUM($CK382:CN382),0)</f>
        <v>0</v>
      </c>
      <c r="DK381" s="59">
        <f>IF($C381&lt;&gt;0,SUM($CK382:CO382),0)</f>
        <v>0</v>
      </c>
      <c r="DL381" s="59">
        <f>IF($C381&lt;&gt;0,SUM($CK382:CP382),0)</f>
        <v>0</v>
      </c>
      <c r="DM381" s="59">
        <f>IF($C381&lt;&gt;0,SUM($CK382:CQ382),0)</f>
        <v>0</v>
      </c>
      <c r="DN381" s="59">
        <f>IF($C381&lt;&gt;0,SUM($CK382:CR382),0)</f>
        <v>0</v>
      </c>
      <c r="DO381" s="59">
        <f>IF($C381&lt;&gt;0,SUM($CK382:CS382),0)</f>
        <v>0</v>
      </c>
      <c r="DP381" s="59">
        <f>IF($C381&lt;&gt;0,SUM($CK382:CT382),0)</f>
        <v>0</v>
      </c>
      <c r="DQ381" s="59">
        <f>IF($C381&lt;&gt;0,SUM($CK382:CU382),0)</f>
        <v>0</v>
      </c>
      <c r="DR381" s="59">
        <f>IF($C381&lt;&gt;0,SUM($CK382:CV382),0)</f>
        <v>0</v>
      </c>
      <c r="DS381" s="59">
        <f>IF($C381&lt;&gt;0,SUM($CK382:CW382),0)</f>
        <v>0</v>
      </c>
      <c r="DT381" s="59">
        <f>IF($C381&lt;&gt;0,SUM($CK382:CX382),0)</f>
        <v>0</v>
      </c>
      <c r="DU381" s="59">
        <f>IF($C381&lt;&gt;0,SUM($CK382:CY382),0)</f>
        <v>0</v>
      </c>
      <c r="DV381" s="59">
        <f>IF($C381&lt;&gt;0,SUM($CK382:CZ382),0)</f>
        <v>0</v>
      </c>
      <c r="DW381" s="59">
        <f>IF($C381&lt;&gt;0,SUM($CK382:DA382),0)</f>
        <v>0</v>
      </c>
      <c r="DX381" s="59">
        <f>IF($C381&lt;&gt;0,SUM($CK382:DB382),0)</f>
        <v>0</v>
      </c>
      <c r="DY381" s="952" t="str">
        <f t="shared" si="256"/>
        <v/>
      </c>
    </row>
    <row r="382" spans="1:129" ht="13.5" hidden="1" thickBot="1">
      <c r="A382" s="3" t="str">
        <f t="shared" si="257"/>
        <v/>
      </c>
      <c r="B382" s="805">
        <f>Dados_GLOBAL_Inicial!E382</f>
        <v>0</v>
      </c>
      <c r="C382" s="956">
        <f>IF(IFERROR(VALUE(Dados_GLOBAL_Inicial!F382),0)=0,0,Dados_GLOBAL_Inicial!F382)</f>
        <v>0</v>
      </c>
      <c r="D382" s="830">
        <f>Dados_GLOBAL_Inicial!G382</f>
        <v>0</v>
      </c>
      <c r="E382" s="830" t="str">
        <f>IF(IFERROR(VLOOKUP(F382,Cod_Gde_Itens!$A$1:$B$80,2,FALSE),0)&gt;549,IFERROR(VLOOKUP(F382,Cod_Gde_Itens!$A$1:$B$80,2,FALSE),0),IF(Dados_GLOBAL_Inicial!H382=0,"",Dados_GLOBAL_Inicial!H382))</f>
        <v/>
      </c>
      <c r="F382" s="823">
        <f>Dados_GLOBAL_Inicial!I382</f>
        <v>0</v>
      </c>
      <c r="G382" s="824">
        <f>Dados_GLOBAL_Inicial!J382</f>
        <v>0</v>
      </c>
      <c r="H382" s="454">
        <f>Dados_GLOBAL_Inicial!K382</f>
        <v>0</v>
      </c>
      <c r="I382" s="970">
        <f>SUM('MEDIÇÃO_OBJETO (1)'!I382)</f>
        <v>0</v>
      </c>
      <c r="J382" s="455">
        <f t="shared" si="258"/>
        <v>0</v>
      </c>
      <c r="K382" s="451">
        <f t="shared" si="259"/>
        <v>0</v>
      </c>
      <c r="L382" s="452">
        <f t="shared" si="260"/>
        <v>0</v>
      </c>
      <c r="M382" s="809">
        <f t="shared" si="261"/>
        <v>0</v>
      </c>
      <c r="N382" s="810">
        <f>IF(IFERROR(VALUE(Dados_GLOBAL_Inicial!L382),0)=0,0,Dados_GLOBAL_Inicial!L382)</f>
        <v>0</v>
      </c>
      <c r="O382" s="812">
        <f>SUM('MEDIÇÃO_OBJETO (1)'!O382)</f>
        <v>0</v>
      </c>
      <c r="P382" s="812">
        <f>SUM('MEDIÇÃO_OBJETO (1)'!P382)</f>
        <v>0</v>
      </c>
      <c r="Q382" s="813">
        <f t="shared" si="262"/>
        <v>0</v>
      </c>
      <c r="R382" s="951"/>
      <c r="S382" s="815">
        <f>SUM('MEDIÇÃO_OBJETO (1)'!S382)</f>
        <v>0</v>
      </c>
      <c r="T382" s="815">
        <f>SUM('MEDIÇÃO_OBJETO (1)'!T382)</f>
        <v>0</v>
      </c>
      <c r="V382" s="19"/>
      <c r="W382" s="978">
        <f t="shared" si="263"/>
        <v>0</v>
      </c>
      <c r="X382" s="816">
        <f t="shared" si="264"/>
        <v>0</v>
      </c>
      <c r="Y382" s="816">
        <f t="shared" si="265"/>
        <v>0</v>
      </c>
      <c r="Z382" s="817">
        <f t="shared" si="266"/>
        <v>0</v>
      </c>
      <c r="AB382" s="453">
        <f t="shared" si="253"/>
        <v>0</v>
      </c>
      <c r="AC382" s="14">
        <f t="shared" si="267"/>
        <v>0</v>
      </c>
      <c r="AD382" s="819"/>
      <c r="AE382" s="631">
        <f t="shared" si="254"/>
        <v>0</v>
      </c>
      <c r="AF382" s="818">
        <f>SUM('MEDIÇÃO_OBJETO (1)'!AG382)</f>
        <v>0</v>
      </c>
      <c r="AG382" s="541">
        <f>SUM('MEDIÇÃO_OBJETO (1)'!AH382)</f>
        <v>0</v>
      </c>
      <c r="AH382" s="541">
        <f>SUM('MEDIÇÃO_OBJETO (1)'!AI382)</f>
        <v>0</v>
      </c>
      <c r="AI382" s="541">
        <f>SUM('MEDIÇÃO_OBJETO (1)'!AJ382)</f>
        <v>0</v>
      </c>
      <c r="AJ382" s="541">
        <f>SUM('MEDIÇÃO_OBJETO (1)'!AK382)</f>
        <v>0</v>
      </c>
      <c r="AK382" s="541">
        <f>SUM('MEDIÇÃO_OBJETO (1)'!AL382)</f>
        <v>0</v>
      </c>
      <c r="AL382" s="541">
        <f>SUM('MEDIÇÃO_OBJETO (1)'!AM382)</f>
        <v>0</v>
      </c>
      <c r="AM382" s="541">
        <f>SUM('MEDIÇÃO_OBJETO (1)'!AN382)</f>
        <v>0</v>
      </c>
      <c r="AN382" s="541">
        <f>SUM('MEDIÇÃO_OBJETO (1)'!AO382)</f>
        <v>0</v>
      </c>
      <c r="AO382" s="541">
        <f>SUM('MEDIÇÃO_OBJETO (1)'!AP382)</f>
        <v>0</v>
      </c>
      <c r="AP382" s="541">
        <f>SUM('MEDIÇÃO_OBJETO (1)'!AQ382)</f>
        <v>0</v>
      </c>
      <c r="AQ382" s="541">
        <f>SUM('MEDIÇÃO_OBJETO (1)'!AR382)</f>
        <v>0</v>
      </c>
      <c r="AR382" s="541">
        <f>SUM('MEDIÇÃO_OBJETO (1)'!AS382)</f>
        <v>0</v>
      </c>
      <c r="AS382" s="541">
        <f>SUM('MEDIÇÃO_OBJETO (1)'!AT382)</f>
        <v>0</v>
      </c>
      <c r="AT382" s="541">
        <f>SUM('MEDIÇÃO_OBJETO (1)'!AU382)</f>
        <v>0</v>
      </c>
      <c r="AU382" s="541">
        <f>SUM('MEDIÇÃO_OBJETO (1)'!AV382)</f>
        <v>0</v>
      </c>
      <c r="AV382" s="541">
        <f>SUM('MEDIÇÃO_OBJETO (1)'!AW382)</f>
        <v>0</v>
      </c>
      <c r="AW382" s="541">
        <f>SUM('MEDIÇÃO_OBJETO (1)'!AX382)</f>
        <v>0</v>
      </c>
      <c r="AX382" s="977"/>
      <c r="BN382" s="992">
        <f t="shared" si="268"/>
        <v>0</v>
      </c>
      <c r="BO382" s="538">
        <f t="shared" si="255"/>
        <v>0</v>
      </c>
      <c r="BP382" s="987">
        <f>IF(RESUMO_GLOBAL!$X$53="a",ROUND(AF382*$N382,RESUMO_GLOBAL!$X$54),IF(RESUMO_GLOBAL!$X$53="t",TRUNC(AF382*$N382,RESUMO_GLOBAL!$X$54),AF382*$N382))</f>
        <v>0</v>
      </c>
      <c r="BQ382" s="987">
        <f>IF(RESUMO_GLOBAL!$X$53="a",ROUND(AG382*$N382,RESUMO_GLOBAL!$X$54),IF(RESUMO_GLOBAL!$X$53="t",TRUNC(AG382*$N382,RESUMO_GLOBAL!$X$54),AG382*$N382))</f>
        <v>0</v>
      </c>
      <c r="BR382" s="987">
        <f>IF(RESUMO_GLOBAL!$X$53="a",ROUND(AH382*$N382,RESUMO_GLOBAL!$X$54),IF(RESUMO_GLOBAL!$X$53="t",TRUNC(AH382*$N382,RESUMO_GLOBAL!$X$54),AH382*$N382))</f>
        <v>0</v>
      </c>
      <c r="BS382" s="987">
        <f>IF(RESUMO_GLOBAL!$X$53="a",ROUND(AI382*$N382,RESUMO_GLOBAL!$X$54),IF(RESUMO_GLOBAL!$X$53="t",TRUNC(AI382*$N382,RESUMO_GLOBAL!$X$54),AI382*$N382))</f>
        <v>0</v>
      </c>
      <c r="BT382" s="987">
        <f>IF(RESUMO_GLOBAL!$X$53="a",ROUND(AJ382*$N382,RESUMO_GLOBAL!$X$54),IF(RESUMO_GLOBAL!$X$53="t",TRUNC(AJ382*$N382,RESUMO_GLOBAL!$X$54),AJ382*$N382))</f>
        <v>0</v>
      </c>
      <c r="BU382" s="987">
        <f>IF(RESUMO_GLOBAL!$X$53="a",ROUND(AK382*$N382,RESUMO_GLOBAL!$X$54),IF(RESUMO_GLOBAL!$X$53="t",TRUNC(AK382*$N382,RESUMO_GLOBAL!$X$54),AK382*$N382))</f>
        <v>0</v>
      </c>
      <c r="BV382" s="987">
        <f>IF(RESUMO_GLOBAL!$X$53="a",ROUND(AL382*$N382,RESUMO_GLOBAL!$X$54),IF(RESUMO_GLOBAL!$X$53="t",TRUNC(AL382*$N382,RESUMO_GLOBAL!$X$54),AL382*$N382))</f>
        <v>0</v>
      </c>
      <c r="BW382" s="987">
        <f>IF(RESUMO_GLOBAL!$X$53="a",ROUND(AM382*$N382,RESUMO_GLOBAL!$X$54),IF(RESUMO_GLOBAL!$X$53="t",TRUNC(AM382*$N382,RESUMO_GLOBAL!$X$54),AM382*$N382))</f>
        <v>0</v>
      </c>
      <c r="BX382" s="987">
        <f>IF(RESUMO_GLOBAL!$X$53="a",ROUND(AN382*$N382,RESUMO_GLOBAL!$X$54),IF(RESUMO_GLOBAL!$X$53="t",TRUNC(AN382*$N382,RESUMO_GLOBAL!$X$54),AN382*$N382))</f>
        <v>0</v>
      </c>
      <c r="BY382" s="987">
        <f>IF(RESUMO_GLOBAL!$X$53="a",ROUND(AO382*$N382,RESUMO_GLOBAL!$X$54),IF(RESUMO_GLOBAL!$X$53="t",TRUNC(AO382*$N382,RESUMO_GLOBAL!$X$54),AO382*$N382))</f>
        <v>0</v>
      </c>
      <c r="BZ382" s="987">
        <f>IF(RESUMO_GLOBAL!$X$53="a",ROUND(AP382*$N382,RESUMO_GLOBAL!$X$54),IF(RESUMO_GLOBAL!$X$53="t",TRUNC(AP382*$N382,RESUMO_GLOBAL!$X$54),AP382*$N382))</f>
        <v>0</v>
      </c>
      <c r="CA382" s="987">
        <f>IF(RESUMO_GLOBAL!$X$53="a",ROUND(AQ382*$N382,RESUMO_GLOBAL!$X$54),IF(RESUMO_GLOBAL!$X$53="t",TRUNC(AQ382*$N382,RESUMO_GLOBAL!$X$54),AQ382*$N382))</f>
        <v>0</v>
      </c>
      <c r="CB382" s="987">
        <f>IF(RESUMO_GLOBAL!$X$53="a",ROUND(AR382*$N382,RESUMO_GLOBAL!$X$54),IF(RESUMO_GLOBAL!$X$53="t",TRUNC(AR382*$N382,RESUMO_GLOBAL!$X$54),AR382*$N382))</f>
        <v>0</v>
      </c>
      <c r="CC382" s="987">
        <f>IF(RESUMO_GLOBAL!$X$53="a",ROUND(AS382*$N382,RESUMO_GLOBAL!$X$54),IF(RESUMO_GLOBAL!$X$53="t",TRUNC(AS382*$N382,RESUMO_GLOBAL!$X$54),AS382*$N382))</f>
        <v>0</v>
      </c>
      <c r="CD382" s="987">
        <f>IF(RESUMO_GLOBAL!$X$53="a",ROUND(AT382*$N382,RESUMO_GLOBAL!$X$54),IF(RESUMO_GLOBAL!$X$53="t",TRUNC(AT382*$N382,RESUMO_GLOBAL!$X$54),AT382*$N382))</f>
        <v>0</v>
      </c>
      <c r="CE382" s="987">
        <f>IF(RESUMO_GLOBAL!$X$53="a",ROUND(AU382*$N382,RESUMO_GLOBAL!$X$54),IF(RESUMO_GLOBAL!$X$53="t",TRUNC(AU382*$N382,RESUMO_GLOBAL!$X$54),AU382*$N382))</f>
        <v>0</v>
      </c>
      <c r="CF382" s="987">
        <f>IF(RESUMO_GLOBAL!$X$53="a",ROUND(AV382*$N382,RESUMO_GLOBAL!$X$54),IF(RESUMO_GLOBAL!$X$53="t",TRUNC(AV382*$N382,RESUMO_GLOBAL!$X$54),AV382*$N382))</f>
        <v>0</v>
      </c>
      <c r="CG382" s="987">
        <f>IF(RESUMO_GLOBAL!$X$53="a",ROUND(AW382*$N382,RESUMO_GLOBAL!$X$54),IF(RESUMO_GLOBAL!$X$53="t",TRUNC(AW382*$N382,RESUMO_GLOBAL!$X$54),AW382*$N382))</f>
        <v>0</v>
      </c>
      <c r="CK382" s="59">
        <f t="shared" si="234"/>
        <v>0</v>
      </c>
      <c r="CL382" s="59">
        <f t="shared" si="235"/>
        <v>0</v>
      </c>
      <c r="CM382" s="59">
        <f t="shared" si="236"/>
        <v>0</v>
      </c>
      <c r="CN382" s="59">
        <f t="shared" si="237"/>
        <v>0</v>
      </c>
      <c r="CO382" s="59">
        <f t="shared" si="238"/>
        <v>0</v>
      </c>
      <c r="CP382" s="59">
        <f t="shared" si="239"/>
        <v>0</v>
      </c>
      <c r="CQ382" s="59">
        <f t="shared" si="240"/>
        <v>0</v>
      </c>
      <c r="CR382" s="59">
        <f t="shared" si="241"/>
        <v>0</v>
      </c>
      <c r="CS382" s="59">
        <f t="shared" si="242"/>
        <v>0</v>
      </c>
      <c r="CT382" s="59">
        <f t="shared" si="243"/>
        <v>0</v>
      </c>
      <c r="CU382" s="59">
        <f t="shared" si="244"/>
        <v>0</v>
      </c>
      <c r="CV382" s="59">
        <f t="shared" si="245"/>
        <v>0</v>
      </c>
      <c r="CW382" s="59">
        <f t="shared" si="246"/>
        <v>0</v>
      </c>
      <c r="CX382" s="59">
        <f t="shared" si="247"/>
        <v>0</v>
      </c>
      <c r="CY382" s="59">
        <f t="shared" si="248"/>
        <v>0</v>
      </c>
      <c r="CZ382" s="59">
        <f t="shared" si="249"/>
        <v>0</v>
      </c>
      <c r="DA382" s="59">
        <f t="shared" si="250"/>
        <v>0</v>
      </c>
      <c r="DB382" s="59">
        <f t="shared" si="251"/>
        <v>0</v>
      </c>
      <c r="DE382">
        <f t="shared" si="233"/>
        <v>377</v>
      </c>
      <c r="DF382" t="str">
        <f t="shared" si="252"/>
        <v/>
      </c>
      <c r="DG382" s="59">
        <f>IF($C382&lt;&gt;0,SUM($CK383:CK383),0)</f>
        <v>0</v>
      </c>
      <c r="DH382" s="59">
        <f>IF($C382&lt;&gt;0,SUM($CK383:CL383),0)</f>
        <v>0</v>
      </c>
      <c r="DI382" s="59">
        <f>IF($C382&lt;&gt;0,SUM($CK383:CM383),0)</f>
        <v>0</v>
      </c>
      <c r="DJ382" s="59">
        <f>IF($C382&lt;&gt;0,SUM($CK383:CN383),0)</f>
        <v>0</v>
      </c>
      <c r="DK382" s="59">
        <f>IF($C382&lt;&gt;0,SUM($CK383:CO383),0)</f>
        <v>0</v>
      </c>
      <c r="DL382" s="59">
        <f>IF($C382&lt;&gt;0,SUM($CK383:CP383),0)</f>
        <v>0</v>
      </c>
      <c r="DM382" s="59">
        <f>IF($C382&lt;&gt;0,SUM($CK383:CQ383),0)</f>
        <v>0</v>
      </c>
      <c r="DN382" s="59">
        <f>IF($C382&lt;&gt;0,SUM($CK383:CR383),0)</f>
        <v>0</v>
      </c>
      <c r="DO382" s="59">
        <f>IF($C382&lt;&gt;0,SUM($CK383:CS383),0)</f>
        <v>0</v>
      </c>
      <c r="DP382" s="59">
        <f>IF($C382&lt;&gt;0,SUM($CK383:CT383),0)</f>
        <v>0</v>
      </c>
      <c r="DQ382" s="59">
        <f>IF($C382&lt;&gt;0,SUM($CK383:CU383),0)</f>
        <v>0</v>
      </c>
      <c r="DR382" s="59">
        <f>IF($C382&lt;&gt;0,SUM($CK383:CV383),0)</f>
        <v>0</v>
      </c>
      <c r="DS382" s="59">
        <f>IF($C382&lt;&gt;0,SUM($CK383:CW383),0)</f>
        <v>0</v>
      </c>
      <c r="DT382" s="59">
        <f>IF($C382&lt;&gt;0,SUM($CK383:CX383),0)</f>
        <v>0</v>
      </c>
      <c r="DU382" s="59">
        <f>IF($C382&lt;&gt;0,SUM($CK383:CY383),0)</f>
        <v>0</v>
      </c>
      <c r="DV382" s="59">
        <f>IF($C382&lt;&gt;0,SUM($CK383:CZ383),0)</f>
        <v>0</v>
      </c>
      <c r="DW382" s="59">
        <f>IF($C382&lt;&gt;0,SUM($CK383:DA383),0)</f>
        <v>0</v>
      </c>
      <c r="DX382" s="59">
        <f>IF($C382&lt;&gt;0,SUM($CK383:DB383),0)</f>
        <v>0</v>
      </c>
      <c r="DY382" s="952" t="str">
        <f t="shared" si="256"/>
        <v/>
      </c>
    </row>
    <row r="383" spans="1:129" ht="13.5" hidden="1" thickBot="1">
      <c r="A383" s="3" t="str">
        <f t="shared" si="257"/>
        <v/>
      </c>
      <c r="B383" s="805">
        <f>Dados_GLOBAL_Inicial!E383</f>
        <v>0</v>
      </c>
      <c r="C383" s="956">
        <f>IF(IFERROR(VALUE(Dados_GLOBAL_Inicial!F383),0)=0,0,Dados_GLOBAL_Inicial!F383)</f>
        <v>0</v>
      </c>
      <c r="D383" s="830">
        <f>Dados_GLOBAL_Inicial!G383</f>
        <v>0</v>
      </c>
      <c r="E383" s="830" t="str">
        <f>IF(IFERROR(VLOOKUP(F383,Cod_Gde_Itens!$A$1:$B$80,2,FALSE),0)&gt;549,IFERROR(VLOOKUP(F383,Cod_Gde_Itens!$A$1:$B$80,2,FALSE),0),IF(Dados_GLOBAL_Inicial!H383=0,"",Dados_GLOBAL_Inicial!H383))</f>
        <v/>
      </c>
      <c r="F383" s="823">
        <f>Dados_GLOBAL_Inicial!I383</f>
        <v>0</v>
      </c>
      <c r="G383" s="824">
        <f>Dados_GLOBAL_Inicial!J383</f>
        <v>0</v>
      </c>
      <c r="H383" s="454">
        <f>Dados_GLOBAL_Inicial!K383</f>
        <v>0</v>
      </c>
      <c r="I383" s="970">
        <f>SUM('MEDIÇÃO_OBJETO (1)'!I383)</f>
        <v>0</v>
      </c>
      <c r="J383" s="455">
        <f t="shared" si="258"/>
        <v>0</v>
      </c>
      <c r="K383" s="451">
        <f t="shared" si="259"/>
        <v>0</v>
      </c>
      <c r="L383" s="452">
        <f t="shared" si="260"/>
        <v>0</v>
      </c>
      <c r="M383" s="809">
        <f t="shared" si="261"/>
        <v>0</v>
      </c>
      <c r="N383" s="810">
        <f>IF(IFERROR(VALUE(Dados_GLOBAL_Inicial!L383),0)=0,0,Dados_GLOBAL_Inicial!L383)</f>
        <v>0</v>
      </c>
      <c r="O383" s="812">
        <f>SUM('MEDIÇÃO_OBJETO (1)'!O383)</f>
        <v>0</v>
      </c>
      <c r="P383" s="812">
        <f>SUM('MEDIÇÃO_OBJETO (1)'!P383)</f>
        <v>0</v>
      </c>
      <c r="Q383" s="813">
        <f t="shared" si="262"/>
        <v>0</v>
      </c>
      <c r="R383" s="951"/>
      <c r="S383" s="815">
        <f>SUM('MEDIÇÃO_OBJETO (1)'!S383)</f>
        <v>0</v>
      </c>
      <c r="T383" s="815">
        <f>SUM('MEDIÇÃO_OBJETO (1)'!T383)</f>
        <v>0</v>
      </c>
      <c r="V383" s="19"/>
      <c r="W383" s="978">
        <f t="shared" si="263"/>
        <v>0</v>
      </c>
      <c r="X383" s="816">
        <f t="shared" si="264"/>
        <v>0</v>
      </c>
      <c r="Y383" s="816">
        <f t="shared" si="265"/>
        <v>0</v>
      </c>
      <c r="Z383" s="817">
        <f t="shared" si="266"/>
        <v>0</v>
      </c>
      <c r="AB383" s="453">
        <f t="shared" si="253"/>
        <v>0</v>
      </c>
      <c r="AC383" s="14">
        <f t="shared" si="267"/>
        <v>0</v>
      </c>
      <c r="AD383" s="819"/>
      <c r="AE383" s="631">
        <f t="shared" si="254"/>
        <v>0</v>
      </c>
      <c r="AF383" s="818">
        <f>SUM('MEDIÇÃO_OBJETO (1)'!AG383)</f>
        <v>0</v>
      </c>
      <c r="AG383" s="541">
        <f>SUM('MEDIÇÃO_OBJETO (1)'!AH383)</f>
        <v>0</v>
      </c>
      <c r="AH383" s="541">
        <f>SUM('MEDIÇÃO_OBJETO (1)'!AI383)</f>
        <v>0</v>
      </c>
      <c r="AI383" s="541">
        <f>SUM('MEDIÇÃO_OBJETO (1)'!AJ383)</f>
        <v>0</v>
      </c>
      <c r="AJ383" s="541">
        <f>SUM('MEDIÇÃO_OBJETO (1)'!AK383)</f>
        <v>0</v>
      </c>
      <c r="AK383" s="541">
        <f>SUM('MEDIÇÃO_OBJETO (1)'!AL383)</f>
        <v>0</v>
      </c>
      <c r="AL383" s="541">
        <f>SUM('MEDIÇÃO_OBJETO (1)'!AM383)</f>
        <v>0</v>
      </c>
      <c r="AM383" s="541">
        <f>SUM('MEDIÇÃO_OBJETO (1)'!AN383)</f>
        <v>0</v>
      </c>
      <c r="AN383" s="541">
        <f>SUM('MEDIÇÃO_OBJETO (1)'!AO383)</f>
        <v>0</v>
      </c>
      <c r="AO383" s="541">
        <f>SUM('MEDIÇÃO_OBJETO (1)'!AP383)</f>
        <v>0</v>
      </c>
      <c r="AP383" s="541">
        <f>SUM('MEDIÇÃO_OBJETO (1)'!AQ383)</f>
        <v>0</v>
      </c>
      <c r="AQ383" s="541">
        <f>SUM('MEDIÇÃO_OBJETO (1)'!AR383)</f>
        <v>0</v>
      </c>
      <c r="AR383" s="541">
        <f>SUM('MEDIÇÃO_OBJETO (1)'!AS383)</f>
        <v>0</v>
      </c>
      <c r="AS383" s="541">
        <f>SUM('MEDIÇÃO_OBJETO (1)'!AT383)</f>
        <v>0</v>
      </c>
      <c r="AT383" s="541">
        <f>SUM('MEDIÇÃO_OBJETO (1)'!AU383)</f>
        <v>0</v>
      </c>
      <c r="AU383" s="541">
        <f>SUM('MEDIÇÃO_OBJETO (1)'!AV383)</f>
        <v>0</v>
      </c>
      <c r="AV383" s="541">
        <f>SUM('MEDIÇÃO_OBJETO (1)'!AW383)</f>
        <v>0</v>
      </c>
      <c r="AW383" s="541">
        <f>SUM('MEDIÇÃO_OBJETO (1)'!AX383)</f>
        <v>0</v>
      </c>
      <c r="AX383" s="977"/>
      <c r="BN383" s="992">
        <f t="shared" si="268"/>
        <v>0</v>
      </c>
      <c r="BO383" s="538">
        <f t="shared" si="255"/>
        <v>0</v>
      </c>
      <c r="BP383" s="987">
        <f>IF(RESUMO_GLOBAL!$X$53="a",ROUND(AF383*$N383,RESUMO_GLOBAL!$X$54),IF(RESUMO_GLOBAL!$X$53="t",TRUNC(AF383*$N383,RESUMO_GLOBAL!$X$54),AF383*$N383))</f>
        <v>0</v>
      </c>
      <c r="BQ383" s="987">
        <f>IF(RESUMO_GLOBAL!$X$53="a",ROUND(AG383*$N383,RESUMO_GLOBAL!$X$54),IF(RESUMO_GLOBAL!$X$53="t",TRUNC(AG383*$N383,RESUMO_GLOBAL!$X$54),AG383*$N383))</f>
        <v>0</v>
      </c>
      <c r="BR383" s="987">
        <f>IF(RESUMO_GLOBAL!$X$53="a",ROUND(AH383*$N383,RESUMO_GLOBAL!$X$54),IF(RESUMO_GLOBAL!$X$53="t",TRUNC(AH383*$N383,RESUMO_GLOBAL!$X$54),AH383*$N383))</f>
        <v>0</v>
      </c>
      <c r="BS383" s="987">
        <f>IF(RESUMO_GLOBAL!$X$53="a",ROUND(AI383*$N383,RESUMO_GLOBAL!$X$54),IF(RESUMO_GLOBAL!$X$53="t",TRUNC(AI383*$N383,RESUMO_GLOBAL!$X$54),AI383*$N383))</f>
        <v>0</v>
      </c>
      <c r="BT383" s="987">
        <f>IF(RESUMO_GLOBAL!$X$53="a",ROUND(AJ383*$N383,RESUMO_GLOBAL!$X$54),IF(RESUMO_GLOBAL!$X$53="t",TRUNC(AJ383*$N383,RESUMO_GLOBAL!$X$54),AJ383*$N383))</f>
        <v>0</v>
      </c>
      <c r="BU383" s="987">
        <f>IF(RESUMO_GLOBAL!$X$53="a",ROUND(AK383*$N383,RESUMO_GLOBAL!$X$54),IF(RESUMO_GLOBAL!$X$53="t",TRUNC(AK383*$N383,RESUMO_GLOBAL!$X$54),AK383*$N383))</f>
        <v>0</v>
      </c>
      <c r="BV383" s="987">
        <f>IF(RESUMO_GLOBAL!$X$53="a",ROUND(AL383*$N383,RESUMO_GLOBAL!$X$54),IF(RESUMO_GLOBAL!$X$53="t",TRUNC(AL383*$N383,RESUMO_GLOBAL!$X$54),AL383*$N383))</f>
        <v>0</v>
      </c>
      <c r="BW383" s="987">
        <f>IF(RESUMO_GLOBAL!$X$53="a",ROUND(AM383*$N383,RESUMO_GLOBAL!$X$54),IF(RESUMO_GLOBAL!$X$53="t",TRUNC(AM383*$N383,RESUMO_GLOBAL!$X$54),AM383*$N383))</f>
        <v>0</v>
      </c>
      <c r="BX383" s="987">
        <f>IF(RESUMO_GLOBAL!$X$53="a",ROUND(AN383*$N383,RESUMO_GLOBAL!$X$54),IF(RESUMO_GLOBAL!$X$53="t",TRUNC(AN383*$N383,RESUMO_GLOBAL!$X$54),AN383*$N383))</f>
        <v>0</v>
      </c>
      <c r="BY383" s="987">
        <f>IF(RESUMO_GLOBAL!$X$53="a",ROUND(AO383*$N383,RESUMO_GLOBAL!$X$54),IF(RESUMO_GLOBAL!$X$53="t",TRUNC(AO383*$N383,RESUMO_GLOBAL!$X$54),AO383*$N383))</f>
        <v>0</v>
      </c>
      <c r="BZ383" s="987">
        <f>IF(RESUMO_GLOBAL!$X$53="a",ROUND(AP383*$N383,RESUMO_GLOBAL!$X$54),IF(RESUMO_GLOBAL!$X$53="t",TRUNC(AP383*$N383,RESUMO_GLOBAL!$X$54),AP383*$N383))</f>
        <v>0</v>
      </c>
      <c r="CA383" s="987">
        <f>IF(RESUMO_GLOBAL!$X$53="a",ROUND(AQ383*$N383,RESUMO_GLOBAL!$X$54),IF(RESUMO_GLOBAL!$X$53="t",TRUNC(AQ383*$N383,RESUMO_GLOBAL!$X$54),AQ383*$N383))</f>
        <v>0</v>
      </c>
      <c r="CB383" s="987">
        <f>IF(RESUMO_GLOBAL!$X$53="a",ROUND(AR383*$N383,RESUMO_GLOBAL!$X$54),IF(RESUMO_GLOBAL!$X$53="t",TRUNC(AR383*$N383,RESUMO_GLOBAL!$X$54),AR383*$N383))</f>
        <v>0</v>
      </c>
      <c r="CC383" s="987">
        <f>IF(RESUMO_GLOBAL!$X$53="a",ROUND(AS383*$N383,RESUMO_GLOBAL!$X$54),IF(RESUMO_GLOBAL!$X$53="t",TRUNC(AS383*$N383,RESUMO_GLOBAL!$X$54),AS383*$N383))</f>
        <v>0</v>
      </c>
      <c r="CD383" s="987">
        <f>IF(RESUMO_GLOBAL!$X$53="a",ROUND(AT383*$N383,RESUMO_GLOBAL!$X$54),IF(RESUMO_GLOBAL!$X$53="t",TRUNC(AT383*$N383,RESUMO_GLOBAL!$X$54),AT383*$N383))</f>
        <v>0</v>
      </c>
      <c r="CE383" s="987">
        <f>IF(RESUMO_GLOBAL!$X$53="a",ROUND(AU383*$N383,RESUMO_GLOBAL!$X$54),IF(RESUMO_GLOBAL!$X$53="t",TRUNC(AU383*$N383,RESUMO_GLOBAL!$X$54),AU383*$N383))</f>
        <v>0</v>
      </c>
      <c r="CF383" s="987">
        <f>IF(RESUMO_GLOBAL!$X$53="a",ROUND(AV383*$N383,RESUMO_GLOBAL!$X$54),IF(RESUMO_GLOBAL!$X$53="t",TRUNC(AV383*$N383,RESUMO_GLOBAL!$X$54),AV383*$N383))</f>
        <v>0</v>
      </c>
      <c r="CG383" s="987">
        <f>IF(RESUMO_GLOBAL!$X$53="a",ROUND(AW383*$N383,RESUMO_GLOBAL!$X$54),IF(RESUMO_GLOBAL!$X$53="t",TRUNC(AW383*$N383,RESUMO_GLOBAL!$X$54),AW383*$N383))</f>
        <v>0</v>
      </c>
      <c r="CK383" s="59">
        <f t="shared" si="234"/>
        <v>0</v>
      </c>
      <c r="CL383" s="59">
        <f t="shared" si="235"/>
        <v>0</v>
      </c>
      <c r="CM383" s="59">
        <f t="shared" si="236"/>
        <v>0</v>
      </c>
      <c r="CN383" s="59">
        <f t="shared" si="237"/>
        <v>0</v>
      </c>
      <c r="CO383" s="59">
        <f t="shared" si="238"/>
        <v>0</v>
      </c>
      <c r="CP383" s="59">
        <f t="shared" si="239"/>
        <v>0</v>
      </c>
      <c r="CQ383" s="59">
        <f t="shared" si="240"/>
        <v>0</v>
      </c>
      <c r="CR383" s="59">
        <f t="shared" si="241"/>
        <v>0</v>
      </c>
      <c r="CS383" s="59">
        <f t="shared" si="242"/>
        <v>0</v>
      </c>
      <c r="CT383" s="59">
        <f t="shared" si="243"/>
        <v>0</v>
      </c>
      <c r="CU383" s="59">
        <f t="shared" si="244"/>
        <v>0</v>
      </c>
      <c r="CV383" s="59">
        <f t="shared" si="245"/>
        <v>0</v>
      </c>
      <c r="CW383" s="59">
        <f t="shared" si="246"/>
        <v>0</v>
      </c>
      <c r="CX383" s="59">
        <f t="shared" si="247"/>
        <v>0</v>
      </c>
      <c r="CY383" s="59">
        <f t="shared" si="248"/>
        <v>0</v>
      </c>
      <c r="CZ383" s="59">
        <f t="shared" si="249"/>
        <v>0</v>
      </c>
      <c r="DA383" s="59">
        <f t="shared" si="250"/>
        <v>0</v>
      </c>
      <c r="DB383" s="59">
        <f t="shared" si="251"/>
        <v>0</v>
      </c>
      <c r="DE383">
        <f t="shared" si="233"/>
        <v>378</v>
      </c>
      <c r="DF383" t="str">
        <f t="shared" si="252"/>
        <v/>
      </c>
      <c r="DG383" s="59">
        <f>IF($C383&lt;&gt;0,SUM($CK384:CK384),0)</f>
        <v>0</v>
      </c>
      <c r="DH383" s="59">
        <f>IF($C383&lt;&gt;0,SUM($CK384:CL384),0)</f>
        <v>0</v>
      </c>
      <c r="DI383" s="59">
        <f>IF($C383&lt;&gt;0,SUM($CK384:CM384),0)</f>
        <v>0</v>
      </c>
      <c r="DJ383" s="59">
        <f>IF($C383&lt;&gt;0,SUM($CK384:CN384),0)</f>
        <v>0</v>
      </c>
      <c r="DK383" s="59">
        <f>IF($C383&lt;&gt;0,SUM($CK384:CO384),0)</f>
        <v>0</v>
      </c>
      <c r="DL383" s="59">
        <f>IF($C383&lt;&gt;0,SUM($CK384:CP384),0)</f>
        <v>0</v>
      </c>
      <c r="DM383" s="59">
        <f>IF($C383&lt;&gt;0,SUM($CK384:CQ384),0)</f>
        <v>0</v>
      </c>
      <c r="DN383" s="59">
        <f>IF($C383&lt;&gt;0,SUM($CK384:CR384),0)</f>
        <v>0</v>
      </c>
      <c r="DO383" s="59">
        <f>IF($C383&lt;&gt;0,SUM($CK384:CS384),0)</f>
        <v>0</v>
      </c>
      <c r="DP383" s="59">
        <f>IF($C383&lt;&gt;0,SUM($CK384:CT384),0)</f>
        <v>0</v>
      </c>
      <c r="DQ383" s="59">
        <f>IF($C383&lt;&gt;0,SUM($CK384:CU384),0)</f>
        <v>0</v>
      </c>
      <c r="DR383" s="59">
        <f>IF($C383&lt;&gt;0,SUM($CK384:CV384),0)</f>
        <v>0</v>
      </c>
      <c r="DS383" s="59">
        <f>IF($C383&lt;&gt;0,SUM($CK384:CW384),0)</f>
        <v>0</v>
      </c>
      <c r="DT383" s="59">
        <f>IF($C383&lt;&gt;0,SUM($CK384:CX384),0)</f>
        <v>0</v>
      </c>
      <c r="DU383" s="59">
        <f>IF($C383&lt;&gt;0,SUM($CK384:CY384),0)</f>
        <v>0</v>
      </c>
      <c r="DV383" s="59">
        <f>IF($C383&lt;&gt;0,SUM($CK384:CZ384),0)</f>
        <v>0</v>
      </c>
      <c r="DW383" s="59">
        <f>IF($C383&lt;&gt;0,SUM($CK384:DA384),0)</f>
        <v>0</v>
      </c>
      <c r="DX383" s="59">
        <f>IF($C383&lt;&gt;0,SUM($CK384:DB384),0)</f>
        <v>0</v>
      </c>
      <c r="DY383" s="952" t="str">
        <f t="shared" si="256"/>
        <v/>
      </c>
    </row>
    <row r="384" spans="1:129" ht="13.5" hidden="1" thickBot="1">
      <c r="A384" s="3" t="str">
        <f t="shared" si="257"/>
        <v/>
      </c>
      <c r="B384" s="805">
        <f>Dados_GLOBAL_Inicial!E384</f>
        <v>0</v>
      </c>
      <c r="C384" s="956">
        <f>IF(IFERROR(VALUE(Dados_GLOBAL_Inicial!F384),0)=0,0,Dados_GLOBAL_Inicial!F384)</f>
        <v>0</v>
      </c>
      <c r="D384" s="830">
        <f>Dados_GLOBAL_Inicial!G384</f>
        <v>0</v>
      </c>
      <c r="E384" s="830" t="str">
        <f>IF(IFERROR(VLOOKUP(F384,Cod_Gde_Itens!$A$1:$B$80,2,FALSE),0)&gt;549,IFERROR(VLOOKUP(F384,Cod_Gde_Itens!$A$1:$B$80,2,FALSE),0),IF(Dados_GLOBAL_Inicial!H384=0,"",Dados_GLOBAL_Inicial!H384))</f>
        <v/>
      </c>
      <c r="F384" s="823">
        <f>Dados_GLOBAL_Inicial!I384</f>
        <v>0</v>
      </c>
      <c r="G384" s="824">
        <f>Dados_GLOBAL_Inicial!J384</f>
        <v>0</v>
      </c>
      <c r="H384" s="454">
        <f>Dados_GLOBAL_Inicial!K384</f>
        <v>0</v>
      </c>
      <c r="I384" s="970">
        <f>SUM('MEDIÇÃO_OBJETO (1)'!I384)</f>
        <v>0</v>
      </c>
      <c r="J384" s="455">
        <f t="shared" si="258"/>
        <v>0</v>
      </c>
      <c r="K384" s="451">
        <f t="shared" si="259"/>
        <v>0</v>
      </c>
      <c r="L384" s="452">
        <f t="shared" si="260"/>
        <v>0</v>
      </c>
      <c r="M384" s="809">
        <f t="shared" si="261"/>
        <v>0</v>
      </c>
      <c r="N384" s="810">
        <f>IF(IFERROR(VALUE(Dados_GLOBAL_Inicial!L384),0)=0,0,Dados_GLOBAL_Inicial!L384)</f>
        <v>0</v>
      </c>
      <c r="O384" s="812">
        <f>SUM('MEDIÇÃO_OBJETO (1)'!O384)</f>
        <v>0</v>
      </c>
      <c r="P384" s="812">
        <f>SUM('MEDIÇÃO_OBJETO (1)'!P384)</f>
        <v>0</v>
      </c>
      <c r="Q384" s="813">
        <f t="shared" si="262"/>
        <v>0</v>
      </c>
      <c r="R384" s="951"/>
      <c r="S384" s="815">
        <f>SUM('MEDIÇÃO_OBJETO (1)'!S384)</f>
        <v>0</v>
      </c>
      <c r="T384" s="815">
        <f>SUM('MEDIÇÃO_OBJETO (1)'!T384)</f>
        <v>0</v>
      </c>
      <c r="V384" s="19"/>
      <c r="W384" s="978">
        <f t="shared" si="263"/>
        <v>0</v>
      </c>
      <c r="X384" s="816">
        <f t="shared" si="264"/>
        <v>0</v>
      </c>
      <c r="Y384" s="816">
        <f t="shared" si="265"/>
        <v>0</v>
      </c>
      <c r="Z384" s="817">
        <f t="shared" si="266"/>
        <v>0</v>
      </c>
      <c r="AB384" s="453">
        <f t="shared" si="253"/>
        <v>0</v>
      </c>
      <c r="AC384" s="14">
        <f t="shared" si="267"/>
        <v>0</v>
      </c>
      <c r="AD384" s="819"/>
      <c r="AE384" s="631">
        <f t="shared" si="254"/>
        <v>0</v>
      </c>
      <c r="AF384" s="818">
        <f>SUM('MEDIÇÃO_OBJETO (1)'!AG384)</f>
        <v>0</v>
      </c>
      <c r="AG384" s="541">
        <f>SUM('MEDIÇÃO_OBJETO (1)'!AH384)</f>
        <v>0</v>
      </c>
      <c r="AH384" s="541">
        <f>SUM('MEDIÇÃO_OBJETO (1)'!AI384)</f>
        <v>0</v>
      </c>
      <c r="AI384" s="541">
        <f>SUM('MEDIÇÃO_OBJETO (1)'!AJ384)</f>
        <v>0</v>
      </c>
      <c r="AJ384" s="541">
        <f>SUM('MEDIÇÃO_OBJETO (1)'!AK384)</f>
        <v>0</v>
      </c>
      <c r="AK384" s="541">
        <f>SUM('MEDIÇÃO_OBJETO (1)'!AL384)</f>
        <v>0</v>
      </c>
      <c r="AL384" s="541">
        <f>SUM('MEDIÇÃO_OBJETO (1)'!AM384)</f>
        <v>0</v>
      </c>
      <c r="AM384" s="541">
        <f>SUM('MEDIÇÃO_OBJETO (1)'!AN384)</f>
        <v>0</v>
      </c>
      <c r="AN384" s="541">
        <f>SUM('MEDIÇÃO_OBJETO (1)'!AO384)</f>
        <v>0</v>
      </c>
      <c r="AO384" s="541">
        <f>SUM('MEDIÇÃO_OBJETO (1)'!AP384)</f>
        <v>0</v>
      </c>
      <c r="AP384" s="541">
        <f>SUM('MEDIÇÃO_OBJETO (1)'!AQ384)</f>
        <v>0</v>
      </c>
      <c r="AQ384" s="541">
        <f>SUM('MEDIÇÃO_OBJETO (1)'!AR384)</f>
        <v>0</v>
      </c>
      <c r="AR384" s="541">
        <f>SUM('MEDIÇÃO_OBJETO (1)'!AS384)</f>
        <v>0</v>
      </c>
      <c r="AS384" s="541">
        <f>SUM('MEDIÇÃO_OBJETO (1)'!AT384)</f>
        <v>0</v>
      </c>
      <c r="AT384" s="541">
        <f>SUM('MEDIÇÃO_OBJETO (1)'!AU384)</f>
        <v>0</v>
      </c>
      <c r="AU384" s="541">
        <f>SUM('MEDIÇÃO_OBJETO (1)'!AV384)</f>
        <v>0</v>
      </c>
      <c r="AV384" s="541">
        <f>SUM('MEDIÇÃO_OBJETO (1)'!AW384)</f>
        <v>0</v>
      </c>
      <c r="AW384" s="541">
        <f>SUM('MEDIÇÃO_OBJETO (1)'!AX384)</f>
        <v>0</v>
      </c>
      <c r="AX384" s="977"/>
      <c r="BN384" s="992">
        <f t="shared" si="268"/>
        <v>0</v>
      </c>
      <c r="BO384" s="538">
        <f t="shared" si="255"/>
        <v>0</v>
      </c>
      <c r="BP384" s="987">
        <f>IF(RESUMO_GLOBAL!$X$53="a",ROUND(AF384*$N384,RESUMO_GLOBAL!$X$54),IF(RESUMO_GLOBAL!$X$53="t",TRUNC(AF384*$N384,RESUMO_GLOBAL!$X$54),AF384*$N384))</f>
        <v>0</v>
      </c>
      <c r="BQ384" s="987">
        <f>IF(RESUMO_GLOBAL!$X$53="a",ROUND(AG384*$N384,RESUMO_GLOBAL!$X$54),IF(RESUMO_GLOBAL!$X$53="t",TRUNC(AG384*$N384,RESUMO_GLOBAL!$X$54),AG384*$N384))</f>
        <v>0</v>
      </c>
      <c r="BR384" s="987">
        <f>IF(RESUMO_GLOBAL!$X$53="a",ROUND(AH384*$N384,RESUMO_GLOBAL!$X$54),IF(RESUMO_GLOBAL!$X$53="t",TRUNC(AH384*$N384,RESUMO_GLOBAL!$X$54),AH384*$N384))</f>
        <v>0</v>
      </c>
      <c r="BS384" s="987">
        <f>IF(RESUMO_GLOBAL!$X$53="a",ROUND(AI384*$N384,RESUMO_GLOBAL!$X$54),IF(RESUMO_GLOBAL!$X$53="t",TRUNC(AI384*$N384,RESUMO_GLOBAL!$X$54),AI384*$N384))</f>
        <v>0</v>
      </c>
      <c r="BT384" s="987">
        <f>IF(RESUMO_GLOBAL!$X$53="a",ROUND(AJ384*$N384,RESUMO_GLOBAL!$X$54),IF(RESUMO_GLOBAL!$X$53="t",TRUNC(AJ384*$N384,RESUMO_GLOBAL!$X$54),AJ384*$N384))</f>
        <v>0</v>
      </c>
      <c r="BU384" s="987">
        <f>IF(RESUMO_GLOBAL!$X$53="a",ROUND(AK384*$N384,RESUMO_GLOBAL!$X$54),IF(RESUMO_GLOBAL!$X$53="t",TRUNC(AK384*$N384,RESUMO_GLOBAL!$X$54),AK384*$N384))</f>
        <v>0</v>
      </c>
      <c r="BV384" s="987">
        <f>IF(RESUMO_GLOBAL!$X$53="a",ROUND(AL384*$N384,RESUMO_GLOBAL!$X$54),IF(RESUMO_GLOBAL!$X$53="t",TRUNC(AL384*$N384,RESUMO_GLOBAL!$X$54),AL384*$N384))</f>
        <v>0</v>
      </c>
      <c r="BW384" s="987">
        <f>IF(RESUMO_GLOBAL!$X$53="a",ROUND(AM384*$N384,RESUMO_GLOBAL!$X$54),IF(RESUMO_GLOBAL!$X$53="t",TRUNC(AM384*$N384,RESUMO_GLOBAL!$X$54),AM384*$N384))</f>
        <v>0</v>
      </c>
      <c r="BX384" s="987">
        <f>IF(RESUMO_GLOBAL!$X$53="a",ROUND(AN384*$N384,RESUMO_GLOBAL!$X$54),IF(RESUMO_GLOBAL!$X$53="t",TRUNC(AN384*$N384,RESUMO_GLOBAL!$X$54),AN384*$N384))</f>
        <v>0</v>
      </c>
      <c r="BY384" s="987">
        <f>IF(RESUMO_GLOBAL!$X$53="a",ROUND(AO384*$N384,RESUMO_GLOBAL!$X$54),IF(RESUMO_GLOBAL!$X$53="t",TRUNC(AO384*$N384,RESUMO_GLOBAL!$X$54),AO384*$N384))</f>
        <v>0</v>
      </c>
      <c r="BZ384" s="987">
        <f>IF(RESUMO_GLOBAL!$X$53="a",ROUND(AP384*$N384,RESUMO_GLOBAL!$X$54),IF(RESUMO_GLOBAL!$X$53="t",TRUNC(AP384*$N384,RESUMO_GLOBAL!$X$54),AP384*$N384))</f>
        <v>0</v>
      </c>
      <c r="CA384" s="987">
        <f>IF(RESUMO_GLOBAL!$X$53="a",ROUND(AQ384*$N384,RESUMO_GLOBAL!$X$54),IF(RESUMO_GLOBAL!$X$53="t",TRUNC(AQ384*$N384,RESUMO_GLOBAL!$X$54),AQ384*$N384))</f>
        <v>0</v>
      </c>
      <c r="CB384" s="987">
        <f>IF(RESUMO_GLOBAL!$X$53="a",ROUND(AR384*$N384,RESUMO_GLOBAL!$X$54),IF(RESUMO_GLOBAL!$X$53="t",TRUNC(AR384*$N384,RESUMO_GLOBAL!$X$54),AR384*$N384))</f>
        <v>0</v>
      </c>
      <c r="CC384" s="987">
        <f>IF(RESUMO_GLOBAL!$X$53="a",ROUND(AS384*$N384,RESUMO_GLOBAL!$X$54),IF(RESUMO_GLOBAL!$X$53="t",TRUNC(AS384*$N384,RESUMO_GLOBAL!$X$54),AS384*$N384))</f>
        <v>0</v>
      </c>
      <c r="CD384" s="987">
        <f>IF(RESUMO_GLOBAL!$X$53="a",ROUND(AT384*$N384,RESUMO_GLOBAL!$X$54),IF(RESUMO_GLOBAL!$X$53="t",TRUNC(AT384*$N384,RESUMO_GLOBAL!$X$54),AT384*$N384))</f>
        <v>0</v>
      </c>
      <c r="CE384" s="987">
        <f>IF(RESUMO_GLOBAL!$X$53="a",ROUND(AU384*$N384,RESUMO_GLOBAL!$X$54),IF(RESUMO_GLOBAL!$X$53="t",TRUNC(AU384*$N384,RESUMO_GLOBAL!$X$54),AU384*$N384))</f>
        <v>0</v>
      </c>
      <c r="CF384" s="987">
        <f>IF(RESUMO_GLOBAL!$X$53="a",ROUND(AV384*$N384,RESUMO_GLOBAL!$X$54),IF(RESUMO_GLOBAL!$X$53="t",TRUNC(AV384*$N384,RESUMO_GLOBAL!$X$54),AV384*$N384))</f>
        <v>0</v>
      </c>
      <c r="CG384" s="987">
        <f>IF(RESUMO_GLOBAL!$X$53="a",ROUND(AW384*$N384,RESUMO_GLOBAL!$X$54),IF(RESUMO_GLOBAL!$X$53="t",TRUNC(AW384*$N384,RESUMO_GLOBAL!$X$54),AW384*$N384))</f>
        <v>0</v>
      </c>
      <c r="CK384" s="59">
        <f t="shared" si="234"/>
        <v>0</v>
      </c>
      <c r="CL384" s="59">
        <f t="shared" si="235"/>
        <v>0</v>
      </c>
      <c r="CM384" s="59">
        <f t="shared" si="236"/>
        <v>0</v>
      </c>
      <c r="CN384" s="59">
        <f t="shared" si="237"/>
        <v>0</v>
      </c>
      <c r="CO384" s="59">
        <f t="shared" si="238"/>
        <v>0</v>
      </c>
      <c r="CP384" s="59">
        <f t="shared" si="239"/>
        <v>0</v>
      </c>
      <c r="CQ384" s="59">
        <f t="shared" si="240"/>
        <v>0</v>
      </c>
      <c r="CR384" s="59">
        <f t="shared" si="241"/>
        <v>0</v>
      </c>
      <c r="CS384" s="59">
        <f t="shared" si="242"/>
        <v>0</v>
      </c>
      <c r="CT384" s="59">
        <f t="shared" si="243"/>
        <v>0</v>
      </c>
      <c r="CU384" s="59">
        <f t="shared" si="244"/>
        <v>0</v>
      </c>
      <c r="CV384" s="59">
        <f t="shared" si="245"/>
        <v>0</v>
      </c>
      <c r="CW384" s="59">
        <f t="shared" si="246"/>
        <v>0</v>
      </c>
      <c r="CX384" s="59">
        <f t="shared" si="247"/>
        <v>0</v>
      </c>
      <c r="CY384" s="59">
        <f t="shared" si="248"/>
        <v>0</v>
      </c>
      <c r="CZ384" s="59">
        <f t="shared" si="249"/>
        <v>0</v>
      </c>
      <c r="DA384" s="59">
        <f t="shared" si="250"/>
        <v>0</v>
      </c>
      <c r="DB384" s="59">
        <f t="shared" si="251"/>
        <v>0</v>
      </c>
      <c r="DE384">
        <f t="shared" si="233"/>
        <v>379</v>
      </c>
      <c r="DF384" t="str">
        <f t="shared" si="252"/>
        <v/>
      </c>
      <c r="DG384" s="59">
        <f>IF($C384&lt;&gt;0,SUM($CK385:CK385),0)</f>
        <v>0</v>
      </c>
      <c r="DH384" s="59">
        <f>IF($C384&lt;&gt;0,SUM($CK385:CL385),0)</f>
        <v>0</v>
      </c>
      <c r="DI384" s="59">
        <f>IF($C384&lt;&gt;0,SUM($CK385:CM385),0)</f>
        <v>0</v>
      </c>
      <c r="DJ384" s="59">
        <f>IF($C384&lt;&gt;0,SUM($CK385:CN385),0)</f>
        <v>0</v>
      </c>
      <c r="DK384" s="59">
        <f>IF($C384&lt;&gt;0,SUM($CK385:CO385),0)</f>
        <v>0</v>
      </c>
      <c r="DL384" s="59">
        <f>IF($C384&lt;&gt;0,SUM($CK385:CP385),0)</f>
        <v>0</v>
      </c>
      <c r="DM384" s="59">
        <f>IF($C384&lt;&gt;0,SUM($CK385:CQ385),0)</f>
        <v>0</v>
      </c>
      <c r="DN384" s="59">
        <f>IF($C384&lt;&gt;0,SUM($CK385:CR385),0)</f>
        <v>0</v>
      </c>
      <c r="DO384" s="59">
        <f>IF($C384&lt;&gt;0,SUM($CK385:CS385),0)</f>
        <v>0</v>
      </c>
      <c r="DP384" s="59">
        <f>IF($C384&lt;&gt;0,SUM($CK385:CT385),0)</f>
        <v>0</v>
      </c>
      <c r="DQ384" s="59">
        <f>IF($C384&lt;&gt;0,SUM($CK385:CU385),0)</f>
        <v>0</v>
      </c>
      <c r="DR384" s="59">
        <f>IF($C384&lt;&gt;0,SUM($CK385:CV385),0)</f>
        <v>0</v>
      </c>
      <c r="DS384" s="59">
        <f>IF($C384&lt;&gt;0,SUM($CK385:CW385),0)</f>
        <v>0</v>
      </c>
      <c r="DT384" s="59">
        <f>IF($C384&lt;&gt;0,SUM($CK385:CX385),0)</f>
        <v>0</v>
      </c>
      <c r="DU384" s="59">
        <f>IF($C384&lt;&gt;0,SUM($CK385:CY385),0)</f>
        <v>0</v>
      </c>
      <c r="DV384" s="59">
        <f>IF($C384&lt;&gt;0,SUM($CK385:CZ385),0)</f>
        <v>0</v>
      </c>
      <c r="DW384" s="59">
        <f>IF($C384&lt;&gt;0,SUM($CK385:DA385),0)</f>
        <v>0</v>
      </c>
      <c r="DX384" s="59">
        <f>IF($C384&lt;&gt;0,SUM($CK385:DB385),0)</f>
        <v>0</v>
      </c>
      <c r="DY384" s="952" t="str">
        <f t="shared" si="256"/>
        <v/>
      </c>
    </row>
    <row r="385" spans="1:129" ht="13.5" hidden="1" thickBot="1">
      <c r="A385" s="3" t="str">
        <f t="shared" si="257"/>
        <v/>
      </c>
      <c r="B385" s="805">
        <f>Dados_GLOBAL_Inicial!E385</f>
        <v>0</v>
      </c>
      <c r="C385" s="956">
        <f>IF(IFERROR(VALUE(Dados_GLOBAL_Inicial!F385),0)=0,0,Dados_GLOBAL_Inicial!F385)</f>
        <v>0</v>
      </c>
      <c r="D385" s="830">
        <f>Dados_GLOBAL_Inicial!G385</f>
        <v>0</v>
      </c>
      <c r="E385" s="830" t="str">
        <f>IF(IFERROR(VLOOKUP(F385,Cod_Gde_Itens!$A$1:$B$80,2,FALSE),0)&gt;549,IFERROR(VLOOKUP(F385,Cod_Gde_Itens!$A$1:$B$80,2,FALSE),0),IF(Dados_GLOBAL_Inicial!H385=0,"",Dados_GLOBAL_Inicial!H385))</f>
        <v/>
      </c>
      <c r="F385" s="823">
        <f>Dados_GLOBAL_Inicial!I385</f>
        <v>0</v>
      </c>
      <c r="G385" s="824">
        <f>Dados_GLOBAL_Inicial!J385</f>
        <v>0</v>
      </c>
      <c r="H385" s="454">
        <f>Dados_GLOBAL_Inicial!K385</f>
        <v>0</v>
      </c>
      <c r="I385" s="970">
        <f>SUM('MEDIÇÃO_OBJETO (1)'!I385)</f>
        <v>0</v>
      </c>
      <c r="J385" s="455">
        <f t="shared" si="258"/>
        <v>0</v>
      </c>
      <c r="K385" s="451">
        <f t="shared" si="259"/>
        <v>0</v>
      </c>
      <c r="L385" s="452">
        <f t="shared" si="260"/>
        <v>0</v>
      </c>
      <c r="M385" s="809">
        <f t="shared" si="261"/>
        <v>0</v>
      </c>
      <c r="N385" s="810">
        <f>IF(IFERROR(VALUE(Dados_GLOBAL_Inicial!L385),0)=0,0,Dados_GLOBAL_Inicial!L385)</f>
        <v>0</v>
      </c>
      <c r="O385" s="812">
        <f>SUM('MEDIÇÃO_OBJETO (1)'!O385)</f>
        <v>0</v>
      </c>
      <c r="P385" s="812">
        <f>SUM('MEDIÇÃO_OBJETO (1)'!P385)</f>
        <v>0</v>
      </c>
      <c r="Q385" s="813">
        <f t="shared" si="262"/>
        <v>0</v>
      </c>
      <c r="R385" s="951"/>
      <c r="S385" s="815">
        <f>SUM('MEDIÇÃO_OBJETO (1)'!S385)</f>
        <v>0</v>
      </c>
      <c r="T385" s="815">
        <f>SUM('MEDIÇÃO_OBJETO (1)'!T385)</f>
        <v>0</v>
      </c>
      <c r="V385" s="19"/>
      <c r="W385" s="978">
        <f t="shared" si="263"/>
        <v>0</v>
      </c>
      <c r="X385" s="816">
        <f t="shared" si="264"/>
        <v>0</v>
      </c>
      <c r="Y385" s="816">
        <f t="shared" si="265"/>
        <v>0</v>
      </c>
      <c r="Z385" s="817">
        <f t="shared" si="266"/>
        <v>0</v>
      </c>
      <c r="AB385" s="453">
        <f t="shared" si="253"/>
        <v>0</v>
      </c>
      <c r="AC385" s="14">
        <f t="shared" si="267"/>
        <v>0</v>
      </c>
      <c r="AD385" s="819"/>
      <c r="AE385" s="631">
        <f t="shared" si="254"/>
        <v>0</v>
      </c>
      <c r="AF385" s="818">
        <f>SUM('MEDIÇÃO_OBJETO (1)'!AG385)</f>
        <v>0</v>
      </c>
      <c r="AG385" s="541">
        <f>SUM('MEDIÇÃO_OBJETO (1)'!AH385)</f>
        <v>0</v>
      </c>
      <c r="AH385" s="541">
        <f>SUM('MEDIÇÃO_OBJETO (1)'!AI385)</f>
        <v>0</v>
      </c>
      <c r="AI385" s="541">
        <f>SUM('MEDIÇÃO_OBJETO (1)'!AJ385)</f>
        <v>0</v>
      </c>
      <c r="AJ385" s="541">
        <f>SUM('MEDIÇÃO_OBJETO (1)'!AK385)</f>
        <v>0</v>
      </c>
      <c r="AK385" s="541">
        <f>SUM('MEDIÇÃO_OBJETO (1)'!AL385)</f>
        <v>0</v>
      </c>
      <c r="AL385" s="541">
        <f>SUM('MEDIÇÃO_OBJETO (1)'!AM385)</f>
        <v>0</v>
      </c>
      <c r="AM385" s="541">
        <f>SUM('MEDIÇÃO_OBJETO (1)'!AN385)</f>
        <v>0</v>
      </c>
      <c r="AN385" s="541">
        <f>SUM('MEDIÇÃO_OBJETO (1)'!AO385)</f>
        <v>0</v>
      </c>
      <c r="AO385" s="541">
        <f>SUM('MEDIÇÃO_OBJETO (1)'!AP385)</f>
        <v>0</v>
      </c>
      <c r="AP385" s="541">
        <f>SUM('MEDIÇÃO_OBJETO (1)'!AQ385)</f>
        <v>0</v>
      </c>
      <c r="AQ385" s="541">
        <f>SUM('MEDIÇÃO_OBJETO (1)'!AR385)</f>
        <v>0</v>
      </c>
      <c r="AR385" s="541">
        <f>SUM('MEDIÇÃO_OBJETO (1)'!AS385)</f>
        <v>0</v>
      </c>
      <c r="AS385" s="541">
        <f>SUM('MEDIÇÃO_OBJETO (1)'!AT385)</f>
        <v>0</v>
      </c>
      <c r="AT385" s="541">
        <f>SUM('MEDIÇÃO_OBJETO (1)'!AU385)</f>
        <v>0</v>
      </c>
      <c r="AU385" s="541">
        <f>SUM('MEDIÇÃO_OBJETO (1)'!AV385)</f>
        <v>0</v>
      </c>
      <c r="AV385" s="541">
        <f>SUM('MEDIÇÃO_OBJETO (1)'!AW385)</f>
        <v>0</v>
      </c>
      <c r="AW385" s="541">
        <f>SUM('MEDIÇÃO_OBJETO (1)'!AX385)</f>
        <v>0</v>
      </c>
      <c r="AX385" s="977"/>
      <c r="BN385" s="992">
        <f t="shared" si="268"/>
        <v>0</v>
      </c>
      <c r="BO385" s="538">
        <f t="shared" si="255"/>
        <v>0</v>
      </c>
      <c r="BP385" s="987">
        <f>IF(RESUMO_GLOBAL!$X$53="a",ROUND(AF385*$N385,RESUMO_GLOBAL!$X$54),IF(RESUMO_GLOBAL!$X$53="t",TRUNC(AF385*$N385,RESUMO_GLOBAL!$X$54),AF385*$N385))</f>
        <v>0</v>
      </c>
      <c r="BQ385" s="987">
        <f>IF(RESUMO_GLOBAL!$X$53="a",ROUND(AG385*$N385,RESUMO_GLOBAL!$X$54),IF(RESUMO_GLOBAL!$X$53="t",TRUNC(AG385*$N385,RESUMO_GLOBAL!$X$54),AG385*$N385))</f>
        <v>0</v>
      </c>
      <c r="BR385" s="987">
        <f>IF(RESUMO_GLOBAL!$X$53="a",ROUND(AH385*$N385,RESUMO_GLOBAL!$X$54),IF(RESUMO_GLOBAL!$X$53="t",TRUNC(AH385*$N385,RESUMO_GLOBAL!$X$54),AH385*$N385))</f>
        <v>0</v>
      </c>
      <c r="BS385" s="987">
        <f>IF(RESUMO_GLOBAL!$X$53="a",ROUND(AI385*$N385,RESUMO_GLOBAL!$X$54),IF(RESUMO_GLOBAL!$X$53="t",TRUNC(AI385*$N385,RESUMO_GLOBAL!$X$54),AI385*$N385))</f>
        <v>0</v>
      </c>
      <c r="BT385" s="987">
        <f>IF(RESUMO_GLOBAL!$X$53="a",ROUND(AJ385*$N385,RESUMO_GLOBAL!$X$54),IF(RESUMO_GLOBAL!$X$53="t",TRUNC(AJ385*$N385,RESUMO_GLOBAL!$X$54),AJ385*$N385))</f>
        <v>0</v>
      </c>
      <c r="BU385" s="987">
        <f>IF(RESUMO_GLOBAL!$X$53="a",ROUND(AK385*$N385,RESUMO_GLOBAL!$X$54),IF(RESUMO_GLOBAL!$X$53="t",TRUNC(AK385*$N385,RESUMO_GLOBAL!$X$54),AK385*$N385))</f>
        <v>0</v>
      </c>
      <c r="BV385" s="987">
        <f>IF(RESUMO_GLOBAL!$X$53="a",ROUND(AL385*$N385,RESUMO_GLOBAL!$X$54),IF(RESUMO_GLOBAL!$X$53="t",TRUNC(AL385*$N385,RESUMO_GLOBAL!$X$54),AL385*$N385))</f>
        <v>0</v>
      </c>
      <c r="BW385" s="987">
        <f>IF(RESUMO_GLOBAL!$X$53="a",ROUND(AM385*$N385,RESUMO_GLOBAL!$X$54),IF(RESUMO_GLOBAL!$X$53="t",TRUNC(AM385*$N385,RESUMO_GLOBAL!$X$54),AM385*$N385))</f>
        <v>0</v>
      </c>
      <c r="BX385" s="987">
        <f>IF(RESUMO_GLOBAL!$X$53="a",ROUND(AN385*$N385,RESUMO_GLOBAL!$X$54),IF(RESUMO_GLOBAL!$X$53="t",TRUNC(AN385*$N385,RESUMO_GLOBAL!$X$54),AN385*$N385))</f>
        <v>0</v>
      </c>
      <c r="BY385" s="987">
        <f>IF(RESUMO_GLOBAL!$X$53="a",ROUND(AO385*$N385,RESUMO_GLOBAL!$X$54),IF(RESUMO_GLOBAL!$X$53="t",TRUNC(AO385*$N385,RESUMO_GLOBAL!$X$54),AO385*$N385))</f>
        <v>0</v>
      </c>
      <c r="BZ385" s="987">
        <f>IF(RESUMO_GLOBAL!$X$53="a",ROUND(AP385*$N385,RESUMO_GLOBAL!$X$54),IF(RESUMO_GLOBAL!$X$53="t",TRUNC(AP385*$N385,RESUMO_GLOBAL!$X$54),AP385*$N385))</f>
        <v>0</v>
      </c>
      <c r="CA385" s="987">
        <f>IF(RESUMO_GLOBAL!$X$53="a",ROUND(AQ385*$N385,RESUMO_GLOBAL!$X$54),IF(RESUMO_GLOBAL!$X$53="t",TRUNC(AQ385*$N385,RESUMO_GLOBAL!$X$54),AQ385*$N385))</f>
        <v>0</v>
      </c>
      <c r="CB385" s="987">
        <f>IF(RESUMO_GLOBAL!$X$53="a",ROUND(AR385*$N385,RESUMO_GLOBAL!$X$54),IF(RESUMO_GLOBAL!$X$53="t",TRUNC(AR385*$N385,RESUMO_GLOBAL!$X$54),AR385*$N385))</f>
        <v>0</v>
      </c>
      <c r="CC385" s="987">
        <f>IF(RESUMO_GLOBAL!$X$53="a",ROUND(AS385*$N385,RESUMO_GLOBAL!$X$54),IF(RESUMO_GLOBAL!$X$53="t",TRUNC(AS385*$N385,RESUMO_GLOBAL!$X$54),AS385*$N385))</f>
        <v>0</v>
      </c>
      <c r="CD385" s="987">
        <f>IF(RESUMO_GLOBAL!$X$53="a",ROUND(AT385*$N385,RESUMO_GLOBAL!$X$54),IF(RESUMO_GLOBAL!$X$53="t",TRUNC(AT385*$N385,RESUMO_GLOBAL!$X$54),AT385*$N385))</f>
        <v>0</v>
      </c>
      <c r="CE385" s="987">
        <f>IF(RESUMO_GLOBAL!$X$53="a",ROUND(AU385*$N385,RESUMO_GLOBAL!$X$54),IF(RESUMO_GLOBAL!$X$53="t",TRUNC(AU385*$N385,RESUMO_GLOBAL!$X$54),AU385*$N385))</f>
        <v>0</v>
      </c>
      <c r="CF385" s="987">
        <f>IF(RESUMO_GLOBAL!$X$53="a",ROUND(AV385*$N385,RESUMO_GLOBAL!$X$54),IF(RESUMO_GLOBAL!$X$53="t",TRUNC(AV385*$N385,RESUMO_GLOBAL!$X$54),AV385*$N385))</f>
        <v>0</v>
      </c>
      <c r="CG385" s="987">
        <f>IF(RESUMO_GLOBAL!$X$53="a",ROUND(AW385*$N385,RESUMO_GLOBAL!$X$54),IF(RESUMO_GLOBAL!$X$53="t",TRUNC(AW385*$N385,RESUMO_GLOBAL!$X$54),AW385*$N385))</f>
        <v>0</v>
      </c>
      <c r="CK385" s="59">
        <f t="shared" si="234"/>
        <v>0</v>
      </c>
      <c r="CL385" s="59">
        <f t="shared" si="235"/>
        <v>0</v>
      </c>
      <c r="CM385" s="59">
        <f t="shared" si="236"/>
        <v>0</v>
      </c>
      <c r="CN385" s="59">
        <f t="shared" si="237"/>
        <v>0</v>
      </c>
      <c r="CO385" s="59">
        <f t="shared" si="238"/>
        <v>0</v>
      </c>
      <c r="CP385" s="59">
        <f t="shared" si="239"/>
        <v>0</v>
      </c>
      <c r="CQ385" s="59">
        <f t="shared" si="240"/>
        <v>0</v>
      </c>
      <c r="CR385" s="59">
        <f t="shared" si="241"/>
        <v>0</v>
      </c>
      <c r="CS385" s="59">
        <f t="shared" si="242"/>
        <v>0</v>
      </c>
      <c r="CT385" s="59">
        <f t="shared" si="243"/>
        <v>0</v>
      </c>
      <c r="CU385" s="59">
        <f t="shared" si="244"/>
        <v>0</v>
      </c>
      <c r="CV385" s="59">
        <f t="shared" si="245"/>
        <v>0</v>
      </c>
      <c r="CW385" s="59">
        <f t="shared" si="246"/>
        <v>0</v>
      </c>
      <c r="CX385" s="59">
        <f t="shared" si="247"/>
        <v>0</v>
      </c>
      <c r="CY385" s="59">
        <f t="shared" si="248"/>
        <v>0</v>
      </c>
      <c r="CZ385" s="59">
        <f t="shared" si="249"/>
        <v>0</v>
      </c>
      <c r="DA385" s="59">
        <f t="shared" si="250"/>
        <v>0</v>
      </c>
      <c r="DB385" s="59">
        <f t="shared" si="251"/>
        <v>0</v>
      </c>
      <c r="DE385">
        <f t="shared" si="233"/>
        <v>380</v>
      </c>
      <c r="DF385" t="str">
        <f t="shared" si="252"/>
        <v/>
      </c>
      <c r="DG385" s="59">
        <f>IF($C385&lt;&gt;0,SUM($CK386:CK386),0)</f>
        <v>0</v>
      </c>
      <c r="DH385" s="59">
        <f>IF($C385&lt;&gt;0,SUM($CK386:CL386),0)</f>
        <v>0</v>
      </c>
      <c r="DI385" s="59">
        <f>IF($C385&lt;&gt;0,SUM($CK386:CM386),0)</f>
        <v>0</v>
      </c>
      <c r="DJ385" s="59">
        <f>IF($C385&lt;&gt;0,SUM($CK386:CN386),0)</f>
        <v>0</v>
      </c>
      <c r="DK385" s="59">
        <f>IF($C385&lt;&gt;0,SUM($CK386:CO386),0)</f>
        <v>0</v>
      </c>
      <c r="DL385" s="59">
        <f>IF($C385&lt;&gt;0,SUM($CK386:CP386),0)</f>
        <v>0</v>
      </c>
      <c r="DM385" s="59">
        <f>IF($C385&lt;&gt;0,SUM($CK386:CQ386),0)</f>
        <v>0</v>
      </c>
      <c r="DN385" s="59">
        <f>IF($C385&lt;&gt;0,SUM($CK386:CR386),0)</f>
        <v>0</v>
      </c>
      <c r="DO385" s="59">
        <f>IF($C385&lt;&gt;0,SUM($CK386:CS386),0)</f>
        <v>0</v>
      </c>
      <c r="DP385" s="59">
        <f>IF($C385&lt;&gt;0,SUM($CK386:CT386),0)</f>
        <v>0</v>
      </c>
      <c r="DQ385" s="59">
        <f>IF($C385&lt;&gt;0,SUM($CK386:CU386),0)</f>
        <v>0</v>
      </c>
      <c r="DR385" s="59">
        <f>IF($C385&lt;&gt;0,SUM($CK386:CV386),0)</f>
        <v>0</v>
      </c>
      <c r="DS385" s="59">
        <f>IF($C385&lt;&gt;0,SUM($CK386:CW386),0)</f>
        <v>0</v>
      </c>
      <c r="DT385" s="59">
        <f>IF($C385&lt;&gt;0,SUM($CK386:CX386),0)</f>
        <v>0</v>
      </c>
      <c r="DU385" s="59">
        <f>IF($C385&lt;&gt;0,SUM($CK386:CY386),0)</f>
        <v>0</v>
      </c>
      <c r="DV385" s="59">
        <f>IF($C385&lt;&gt;0,SUM($CK386:CZ386),0)</f>
        <v>0</v>
      </c>
      <c r="DW385" s="59">
        <f>IF($C385&lt;&gt;0,SUM($CK386:DA386),0)</f>
        <v>0</v>
      </c>
      <c r="DX385" s="59">
        <f>IF($C385&lt;&gt;0,SUM($CK386:DB386),0)</f>
        <v>0</v>
      </c>
      <c r="DY385" s="952" t="str">
        <f t="shared" si="256"/>
        <v/>
      </c>
    </row>
    <row r="386" spans="1:129" ht="13.5" hidden="1" thickBot="1">
      <c r="A386" s="3" t="str">
        <f t="shared" si="257"/>
        <v/>
      </c>
      <c r="B386" s="805">
        <f>Dados_GLOBAL_Inicial!E386</f>
        <v>0</v>
      </c>
      <c r="C386" s="956">
        <f>IF(IFERROR(VALUE(Dados_GLOBAL_Inicial!F386),0)=0,0,Dados_GLOBAL_Inicial!F386)</f>
        <v>0</v>
      </c>
      <c r="D386" s="830">
        <f>Dados_GLOBAL_Inicial!G386</f>
        <v>0</v>
      </c>
      <c r="E386" s="830" t="str">
        <f>IF(IFERROR(VLOOKUP(F386,Cod_Gde_Itens!$A$1:$B$80,2,FALSE),0)&gt;549,IFERROR(VLOOKUP(F386,Cod_Gde_Itens!$A$1:$B$80,2,FALSE),0),IF(Dados_GLOBAL_Inicial!H386=0,"",Dados_GLOBAL_Inicial!H386))</f>
        <v/>
      </c>
      <c r="F386" s="823">
        <f>Dados_GLOBAL_Inicial!I386</f>
        <v>0</v>
      </c>
      <c r="G386" s="824">
        <f>Dados_GLOBAL_Inicial!J386</f>
        <v>0</v>
      </c>
      <c r="H386" s="454">
        <f>Dados_GLOBAL_Inicial!K386</f>
        <v>0</v>
      </c>
      <c r="I386" s="970">
        <f>SUM('MEDIÇÃO_OBJETO (1)'!I386)</f>
        <v>0</v>
      </c>
      <c r="J386" s="455">
        <f t="shared" si="258"/>
        <v>0</v>
      </c>
      <c r="K386" s="451">
        <f t="shared" si="259"/>
        <v>0</v>
      </c>
      <c r="L386" s="452">
        <f t="shared" si="260"/>
        <v>0</v>
      </c>
      <c r="M386" s="809">
        <f t="shared" si="261"/>
        <v>0</v>
      </c>
      <c r="N386" s="810">
        <f>IF(IFERROR(VALUE(Dados_GLOBAL_Inicial!L386),0)=0,0,Dados_GLOBAL_Inicial!L386)</f>
        <v>0</v>
      </c>
      <c r="O386" s="812">
        <f>SUM('MEDIÇÃO_OBJETO (1)'!O386)</f>
        <v>0</v>
      </c>
      <c r="P386" s="812">
        <f>SUM('MEDIÇÃO_OBJETO (1)'!P386)</f>
        <v>0</v>
      </c>
      <c r="Q386" s="813">
        <f t="shared" si="262"/>
        <v>0</v>
      </c>
      <c r="R386" s="951"/>
      <c r="S386" s="815">
        <f>SUM('MEDIÇÃO_OBJETO (1)'!S386)</f>
        <v>0</v>
      </c>
      <c r="T386" s="815">
        <f>SUM('MEDIÇÃO_OBJETO (1)'!T386)</f>
        <v>0</v>
      </c>
      <c r="V386" s="19"/>
      <c r="W386" s="978">
        <f t="shared" si="263"/>
        <v>0</v>
      </c>
      <c r="X386" s="816">
        <f t="shared" si="264"/>
        <v>0</v>
      </c>
      <c r="Y386" s="816">
        <f t="shared" si="265"/>
        <v>0</v>
      </c>
      <c r="Z386" s="817">
        <f t="shared" si="266"/>
        <v>0</v>
      </c>
      <c r="AB386" s="453">
        <f t="shared" si="253"/>
        <v>0</v>
      </c>
      <c r="AC386" s="14">
        <f t="shared" si="267"/>
        <v>0</v>
      </c>
      <c r="AD386" s="819"/>
      <c r="AE386" s="631">
        <f t="shared" si="254"/>
        <v>0</v>
      </c>
      <c r="AF386" s="818">
        <f>SUM('MEDIÇÃO_OBJETO (1)'!AG386)</f>
        <v>0</v>
      </c>
      <c r="AG386" s="541">
        <f>SUM('MEDIÇÃO_OBJETO (1)'!AH386)</f>
        <v>0</v>
      </c>
      <c r="AH386" s="541">
        <f>SUM('MEDIÇÃO_OBJETO (1)'!AI386)</f>
        <v>0</v>
      </c>
      <c r="AI386" s="541">
        <f>SUM('MEDIÇÃO_OBJETO (1)'!AJ386)</f>
        <v>0</v>
      </c>
      <c r="AJ386" s="541">
        <f>SUM('MEDIÇÃO_OBJETO (1)'!AK386)</f>
        <v>0</v>
      </c>
      <c r="AK386" s="541">
        <f>SUM('MEDIÇÃO_OBJETO (1)'!AL386)</f>
        <v>0</v>
      </c>
      <c r="AL386" s="541">
        <f>SUM('MEDIÇÃO_OBJETO (1)'!AM386)</f>
        <v>0</v>
      </c>
      <c r="AM386" s="541">
        <f>SUM('MEDIÇÃO_OBJETO (1)'!AN386)</f>
        <v>0</v>
      </c>
      <c r="AN386" s="541">
        <f>SUM('MEDIÇÃO_OBJETO (1)'!AO386)</f>
        <v>0</v>
      </c>
      <c r="AO386" s="541">
        <f>SUM('MEDIÇÃO_OBJETO (1)'!AP386)</f>
        <v>0</v>
      </c>
      <c r="AP386" s="541">
        <f>SUM('MEDIÇÃO_OBJETO (1)'!AQ386)</f>
        <v>0</v>
      </c>
      <c r="AQ386" s="541">
        <f>SUM('MEDIÇÃO_OBJETO (1)'!AR386)</f>
        <v>0</v>
      </c>
      <c r="AR386" s="541">
        <f>SUM('MEDIÇÃO_OBJETO (1)'!AS386)</f>
        <v>0</v>
      </c>
      <c r="AS386" s="541">
        <f>SUM('MEDIÇÃO_OBJETO (1)'!AT386)</f>
        <v>0</v>
      </c>
      <c r="AT386" s="541">
        <f>SUM('MEDIÇÃO_OBJETO (1)'!AU386)</f>
        <v>0</v>
      </c>
      <c r="AU386" s="541">
        <f>SUM('MEDIÇÃO_OBJETO (1)'!AV386)</f>
        <v>0</v>
      </c>
      <c r="AV386" s="541">
        <f>SUM('MEDIÇÃO_OBJETO (1)'!AW386)</f>
        <v>0</v>
      </c>
      <c r="AW386" s="541">
        <f>SUM('MEDIÇÃO_OBJETO (1)'!AX386)</f>
        <v>0</v>
      </c>
      <c r="AX386" s="977"/>
      <c r="BN386" s="992">
        <f t="shared" si="268"/>
        <v>0</v>
      </c>
      <c r="BO386" s="538">
        <f t="shared" si="255"/>
        <v>0</v>
      </c>
      <c r="BP386" s="987">
        <f>IF(RESUMO_GLOBAL!$X$53="a",ROUND(AF386*$N386,RESUMO_GLOBAL!$X$54),IF(RESUMO_GLOBAL!$X$53="t",TRUNC(AF386*$N386,RESUMO_GLOBAL!$X$54),AF386*$N386))</f>
        <v>0</v>
      </c>
      <c r="BQ386" s="987">
        <f>IF(RESUMO_GLOBAL!$X$53="a",ROUND(AG386*$N386,RESUMO_GLOBAL!$X$54),IF(RESUMO_GLOBAL!$X$53="t",TRUNC(AG386*$N386,RESUMO_GLOBAL!$X$54),AG386*$N386))</f>
        <v>0</v>
      </c>
      <c r="BR386" s="987">
        <f>IF(RESUMO_GLOBAL!$X$53="a",ROUND(AH386*$N386,RESUMO_GLOBAL!$X$54),IF(RESUMO_GLOBAL!$X$53="t",TRUNC(AH386*$N386,RESUMO_GLOBAL!$X$54),AH386*$N386))</f>
        <v>0</v>
      </c>
      <c r="BS386" s="987">
        <f>IF(RESUMO_GLOBAL!$X$53="a",ROUND(AI386*$N386,RESUMO_GLOBAL!$X$54),IF(RESUMO_GLOBAL!$X$53="t",TRUNC(AI386*$N386,RESUMO_GLOBAL!$X$54),AI386*$N386))</f>
        <v>0</v>
      </c>
      <c r="BT386" s="987">
        <f>IF(RESUMO_GLOBAL!$X$53="a",ROUND(AJ386*$N386,RESUMO_GLOBAL!$X$54),IF(RESUMO_GLOBAL!$X$53="t",TRUNC(AJ386*$N386,RESUMO_GLOBAL!$X$54),AJ386*$N386))</f>
        <v>0</v>
      </c>
      <c r="BU386" s="987">
        <f>IF(RESUMO_GLOBAL!$X$53="a",ROUND(AK386*$N386,RESUMO_GLOBAL!$X$54),IF(RESUMO_GLOBAL!$X$53="t",TRUNC(AK386*$N386,RESUMO_GLOBAL!$X$54),AK386*$N386))</f>
        <v>0</v>
      </c>
      <c r="BV386" s="987">
        <f>IF(RESUMO_GLOBAL!$X$53="a",ROUND(AL386*$N386,RESUMO_GLOBAL!$X$54),IF(RESUMO_GLOBAL!$X$53="t",TRUNC(AL386*$N386,RESUMO_GLOBAL!$X$54),AL386*$N386))</f>
        <v>0</v>
      </c>
      <c r="BW386" s="987">
        <f>IF(RESUMO_GLOBAL!$X$53="a",ROUND(AM386*$N386,RESUMO_GLOBAL!$X$54),IF(RESUMO_GLOBAL!$X$53="t",TRUNC(AM386*$N386,RESUMO_GLOBAL!$X$54),AM386*$N386))</f>
        <v>0</v>
      </c>
      <c r="BX386" s="987">
        <f>IF(RESUMO_GLOBAL!$X$53="a",ROUND(AN386*$N386,RESUMO_GLOBAL!$X$54),IF(RESUMO_GLOBAL!$X$53="t",TRUNC(AN386*$N386,RESUMO_GLOBAL!$X$54),AN386*$N386))</f>
        <v>0</v>
      </c>
      <c r="BY386" s="987">
        <f>IF(RESUMO_GLOBAL!$X$53="a",ROUND(AO386*$N386,RESUMO_GLOBAL!$X$54),IF(RESUMO_GLOBAL!$X$53="t",TRUNC(AO386*$N386,RESUMO_GLOBAL!$X$54),AO386*$N386))</f>
        <v>0</v>
      </c>
      <c r="BZ386" s="987">
        <f>IF(RESUMO_GLOBAL!$X$53="a",ROUND(AP386*$N386,RESUMO_GLOBAL!$X$54),IF(RESUMO_GLOBAL!$X$53="t",TRUNC(AP386*$N386,RESUMO_GLOBAL!$X$54),AP386*$N386))</f>
        <v>0</v>
      </c>
      <c r="CA386" s="987">
        <f>IF(RESUMO_GLOBAL!$X$53="a",ROUND(AQ386*$N386,RESUMO_GLOBAL!$X$54),IF(RESUMO_GLOBAL!$X$53="t",TRUNC(AQ386*$N386,RESUMO_GLOBAL!$X$54),AQ386*$N386))</f>
        <v>0</v>
      </c>
      <c r="CB386" s="987">
        <f>IF(RESUMO_GLOBAL!$X$53="a",ROUND(AR386*$N386,RESUMO_GLOBAL!$X$54),IF(RESUMO_GLOBAL!$X$53="t",TRUNC(AR386*$N386,RESUMO_GLOBAL!$X$54),AR386*$N386))</f>
        <v>0</v>
      </c>
      <c r="CC386" s="987">
        <f>IF(RESUMO_GLOBAL!$X$53="a",ROUND(AS386*$N386,RESUMO_GLOBAL!$X$54),IF(RESUMO_GLOBAL!$X$53="t",TRUNC(AS386*$N386,RESUMO_GLOBAL!$X$54),AS386*$N386))</f>
        <v>0</v>
      </c>
      <c r="CD386" s="987">
        <f>IF(RESUMO_GLOBAL!$X$53="a",ROUND(AT386*$N386,RESUMO_GLOBAL!$X$54),IF(RESUMO_GLOBAL!$X$53="t",TRUNC(AT386*$N386,RESUMO_GLOBAL!$X$54),AT386*$N386))</f>
        <v>0</v>
      </c>
      <c r="CE386" s="987">
        <f>IF(RESUMO_GLOBAL!$X$53="a",ROUND(AU386*$N386,RESUMO_GLOBAL!$X$54),IF(RESUMO_GLOBAL!$X$53="t",TRUNC(AU386*$N386,RESUMO_GLOBAL!$X$54),AU386*$N386))</f>
        <v>0</v>
      </c>
      <c r="CF386" s="987">
        <f>IF(RESUMO_GLOBAL!$X$53="a",ROUND(AV386*$N386,RESUMO_GLOBAL!$X$54),IF(RESUMO_GLOBAL!$X$53="t",TRUNC(AV386*$N386,RESUMO_GLOBAL!$X$54),AV386*$N386))</f>
        <v>0</v>
      </c>
      <c r="CG386" s="987">
        <f>IF(RESUMO_GLOBAL!$X$53="a",ROUND(AW386*$N386,RESUMO_GLOBAL!$X$54),IF(RESUMO_GLOBAL!$X$53="t",TRUNC(AW386*$N386,RESUMO_GLOBAL!$X$54),AW386*$N386))</f>
        <v>0</v>
      </c>
      <c r="CK386" s="59">
        <f t="shared" si="234"/>
        <v>0</v>
      </c>
      <c r="CL386" s="59">
        <f t="shared" si="235"/>
        <v>0</v>
      </c>
      <c r="CM386" s="59">
        <f t="shared" si="236"/>
        <v>0</v>
      </c>
      <c r="CN386" s="59">
        <f t="shared" si="237"/>
        <v>0</v>
      </c>
      <c r="CO386" s="59">
        <f t="shared" si="238"/>
        <v>0</v>
      </c>
      <c r="CP386" s="59">
        <f t="shared" si="239"/>
        <v>0</v>
      </c>
      <c r="CQ386" s="59">
        <f t="shared" si="240"/>
        <v>0</v>
      </c>
      <c r="CR386" s="59">
        <f t="shared" si="241"/>
        <v>0</v>
      </c>
      <c r="CS386" s="59">
        <f t="shared" si="242"/>
        <v>0</v>
      </c>
      <c r="CT386" s="59">
        <f t="shared" si="243"/>
        <v>0</v>
      </c>
      <c r="CU386" s="59">
        <f t="shared" si="244"/>
        <v>0</v>
      </c>
      <c r="CV386" s="59">
        <f t="shared" si="245"/>
        <v>0</v>
      </c>
      <c r="CW386" s="59">
        <f t="shared" si="246"/>
        <v>0</v>
      </c>
      <c r="CX386" s="59">
        <f t="shared" si="247"/>
        <v>0</v>
      </c>
      <c r="CY386" s="59">
        <f t="shared" si="248"/>
        <v>0</v>
      </c>
      <c r="CZ386" s="59">
        <f t="shared" si="249"/>
        <v>0</v>
      </c>
      <c r="DA386" s="59">
        <f t="shared" si="250"/>
        <v>0</v>
      </c>
      <c r="DB386" s="59">
        <f t="shared" si="251"/>
        <v>0</v>
      </c>
      <c r="DE386">
        <f t="shared" si="233"/>
        <v>381</v>
      </c>
      <c r="DF386" t="str">
        <f t="shared" si="252"/>
        <v/>
      </c>
      <c r="DG386" s="59">
        <f>IF($C386&lt;&gt;0,SUM($CK387:CK387),0)</f>
        <v>0</v>
      </c>
      <c r="DH386" s="59">
        <f>IF($C386&lt;&gt;0,SUM($CK387:CL387),0)</f>
        <v>0</v>
      </c>
      <c r="DI386" s="59">
        <f>IF($C386&lt;&gt;0,SUM($CK387:CM387),0)</f>
        <v>0</v>
      </c>
      <c r="DJ386" s="59">
        <f>IF($C386&lt;&gt;0,SUM($CK387:CN387),0)</f>
        <v>0</v>
      </c>
      <c r="DK386" s="59">
        <f>IF($C386&lt;&gt;0,SUM($CK387:CO387),0)</f>
        <v>0</v>
      </c>
      <c r="DL386" s="59">
        <f>IF($C386&lt;&gt;0,SUM($CK387:CP387),0)</f>
        <v>0</v>
      </c>
      <c r="DM386" s="59">
        <f>IF($C386&lt;&gt;0,SUM($CK387:CQ387),0)</f>
        <v>0</v>
      </c>
      <c r="DN386" s="59">
        <f>IF($C386&lt;&gt;0,SUM($CK387:CR387),0)</f>
        <v>0</v>
      </c>
      <c r="DO386" s="59">
        <f>IF($C386&lt;&gt;0,SUM($CK387:CS387),0)</f>
        <v>0</v>
      </c>
      <c r="DP386" s="59">
        <f>IF($C386&lt;&gt;0,SUM($CK387:CT387),0)</f>
        <v>0</v>
      </c>
      <c r="DQ386" s="59">
        <f>IF($C386&lt;&gt;0,SUM($CK387:CU387),0)</f>
        <v>0</v>
      </c>
      <c r="DR386" s="59">
        <f>IF($C386&lt;&gt;0,SUM($CK387:CV387),0)</f>
        <v>0</v>
      </c>
      <c r="DS386" s="59">
        <f>IF($C386&lt;&gt;0,SUM($CK387:CW387),0)</f>
        <v>0</v>
      </c>
      <c r="DT386" s="59">
        <f>IF($C386&lt;&gt;0,SUM($CK387:CX387),0)</f>
        <v>0</v>
      </c>
      <c r="DU386" s="59">
        <f>IF($C386&lt;&gt;0,SUM($CK387:CY387),0)</f>
        <v>0</v>
      </c>
      <c r="DV386" s="59">
        <f>IF($C386&lt;&gt;0,SUM($CK387:CZ387),0)</f>
        <v>0</v>
      </c>
      <c r="DW386" s="59">
        <f>IF($C386&lt;&gt;0,SUM($CK387:DA387),0)</f>
        <v>0</v>
      </c>
      <c r="DX386" s="59">
        <f>IF($C386&lt;&gt;0,SUM($CK387:DB387),0)</f>
        <v>0</v>
      </c>
      <c r="DY386" s="952" t="str">
        <f t="shared" si="256"/>
        <v/>
      </c>
    </row>
    <row r="387" spans="1:129" ht="13.5" hidden="1" thickBot="1">
      <c r="A387" s="3" t="str">
        <f t="shared" si="257"/>
        <v/>
      </c>
      <c r="B387" s="805">
        <f>Dados_GLOBAL_Inicial!E387</f>
        <v>0</v>
      </c>
      <c r="C387" s="956">
        <f>IF(IFERROR(VALUE(Dados_GLOBAL_Inicial!F387),0)=0,0,Dados_GLOBAL_Inicial!F387)</f>
        <v>0</v>
      </c>
      <c r="D387" s="830">
        <f>Dados_GLOBAL_Inicial!G387</f>
        <v>0</v>
      </c>
      <c r="E387" s="830" t="str">
        <f>IF(IFERROR(VLOOKUP(F387,Cod_Gde_Itens!$A$1:$B$80,2,FALSE),0)&gt;549,IFERROR(VLOOKUP(F387,Cod_Gde_Itens!$A$1:$B$80,2,FALSE),0),IF(Dados_GLOBAL_Inicial!H387=0,"",Dados_GLOBAL_Inicial!H387))</f>
        <v/>
      </c>
      <c r="F387" s="823">
        <f>Dados_GLOBAL_Inicial!I387</f>
        <v>0</v>
      </c>
      <c r="G387" s="824">
        <f>Dados_GLOBAL_Inicial!J387</f>
        <v>0</v>
      </c>
      <c r="H387" s="454">
        <f>Dados_GLOBAL_Inicial!K387</f>
        <v>0</v>
      </c>
      <c r="I387" s="970">
        <f>SUM('MEDIÇÃO_OBJETO (1)'!I387)</f>
        <v>0</v>
      </c>
      <c r="J387" s="455">
        <f t="shared" si="258"/>
        <v>0</v>
      </c>
      <c r="K387" s="451">
        <f t="shared" si="259"/>
        <v>0</v>
      </c>
      <c r="L387" s="452">
        <f t="shared" si="260"/>
        <v>0</v>
      </c>
      <c r="M387" s="809">
        <f t="shared" si="261"/>
        <v>0</v>
      </c>
      <c r="N387" s="810">
        <f>IF(IFERROR(VALUE(Dados_GLOBAL_Inicial!L387),0)=0,0,Dados_GLOBAL_Inicial!L387)</f>
        <v>0</v>
      </c>
      <c r="O387" s="812">
        <f>SUM('MEDIÇÃO_OBJETO (1)'!O387)</f>
        <v>0</v>
      </c>
      <c r="P387" s="812">
        <f>SUM('MEDIÇÃO_OBJETO (1)'!P387)</f>
        <v>0</v>
      </c>
      <c r="Q387" s="813">
        <f t="shared" si="262"/>
        <v>0</v>
      </c>
      <c r="R387" s="951"/>
      <c r="S387" s="815">
        <f>SUM('MEDIÇÃO_OBJETO (1)'!S387)</f>
        <v>0</v>
      </c>
      <c r="T387" s="815">
        <f>SUM('MEDIÇÃO_OBJETO (1)'!T387)</f>
        <v>0</v>
      </c>
      <c r="V387" s="19"/>
      <c r="W387" s="978">
        <f t="shared" si="263"/>
        <v>0</v>
      </c>
      <c r="X387" s="816">
        <f t="shared" si="264"/>
        <v>0</v>
      </c>
      <c r="Y387" s="816">
        <f t="shared" si="265"/>
        <v>0</v>
      </c>
      <c r="Z387" s="817">
        <f t="shared" si="266"/>
        <v>0</v>
      </c>
      <c r="AB387" s="453">
        <f t="shared" si="253"/>
        <v>0</v>
      </c>
      <c r="AC387" s="14">
        <f t="shared" si="267"/>
        <v>0</v>
      </c>
      <c r="AD387" s="819"/>
      <c r="AE387" s="631">
        <f t="shared" si="254"/>
        <v>0</v>
      </c>
      <c r="AF387" s="818">
        <f>SUM('MEDIÇÃO_OBJETO (1)'!AG387)</f>
        <v>0</v>
      </c>
      <c r="AG387" s="541">
        <f>SUM('MEDIÇÃO_OBJETO (1)'!AH387)</f>
        <v>0</v>
      </c>
      <c r="AH387" s="541">
        <f>SUM('MEDIÇÃO_OBJETO (1)'!AI387)</f>
        <v>0</v>
      </c>
      <c r="AI387" s="541">
        <f>SUM('MEDIÇÃO_OBJETO (1)'!AJ387)</f>
        <v>0</v>
      </c>
      <c r="AJ387" s="541">
        <f>SUM('MEDIÇÃO_OBJETO (1)'!AK387)</f>
        <v>0</v>
      </c>
      <c r="AK387" s="541">
        <f>SUM('MEDIÇÃO_OBJETO (1)'!AL387)</f>
        <v>0</v>
      </c>
      <c r="AL387" s="541">
        <f>SUM('MEDIÇÃO_OBJETO (1)'!AM387)</f>
        <v>0</v>
      </c>
      <c r="AM387" s="541">
        <f>SUM('MEDIÇÃO_OBJETO (1)'!AN387)</f>
        <v>0</v>
      </c>
      <c r="AN387" s="541">
        <f>SUM('MEDIÇÃO_OBJETO (1)'!AO387)</f>
        <v>0</v>
      </c>
      <c r="AO387" s="541">
        <f>SUM('MEDIÇÃO_OBJETO (1)'!AP387)</f>
        <v>0</v>
      </c>
      <c r="AP387" s="541">
        <f>SUM('MEDIÇÃO_OBJETO (1)'!AQ387)</f>
        <v>0</v>
      </c>
      <c r="AQ387" s="541">
        <f>SUM('MEDIÇÃO_OBJETO (1)'!AR387)</f>
        <v>0</v>
      </c>
      <c r="AR387" s="541">
        <f>SUM('MEDIÇÃO_OBJETO (1)'!AS387)</f>
        <v>0</v>
      </c>
      <c r="AS387" s="541">
        <f>SUM('MEDIÇÃO_OBJETO (1)'!AT387)</f>
        <v>0</v>
      </c>
      <c r="AT387" s="541">
        <f>SUM('MEDIÇÃO_OBJETO (1)'!AU387)</f>
        <v>0</v>
      </c>
      <c r="AU387" s="541">
        <f>SUM('MEDIÇÃO_OBJETO (1)'!AV387)</f>
        <v>0</v>
      </c>
      <c r="AV387" s="541">
        <f>SUM('MEDIÇÃO_OBJETO (1)'!AW387)</f>
        <v>0</v>
      </c>
      <c r="AW387" s="541">
        <f>SUM('MEDIÇÃO_OBJETO (1)'!AX387)</f>
        <v>0</v>
      </c>
      <c r="AX387" s="977"/>
      <c r="BN387" s="992">
        <f t="shared" si="268"/>
        <v>0</v>
      </c>
      <c r="BO387" s="538">
        <f t="shared" si="255"/>
        <v>0</v>
      </c>
      <c r="BP387" s="987">
        <f>IF(RESUMO_GLOBAL!$X$53="a",ROUND(AF387*$N387,RESUMO_GLOBAL!$X$54),IF(RESUMO_GLOBAL!$X$53="t",TRUNC(AF387*$N387,RESUMO_GLOBAL!$X$54),AF387*$N387))</f>
        <v>0</v>
      </c>
      <c r="BQ387" s="987">
        <f>IF(RESUMO_GLOBAL!$X$53="a",ROUND(AG387*$N387,RESUMO_GLOBAL!$X$54),IF(RESUMO_GLOBAL!$X$53="t",TRUNC(AG387*$N387,RESUMO_GLOBAL!$X$54),AG387*$N387))</f>
        <v>0</v>
      </c>
      <c r="BR387" s="987">
        <f>IF(RESUMO_GLOBAL!$X$53="a",ROUND(AH387*$N387,RESUMO_GLOBAL!$X$54),IF(RESUMO_GLOBAL!$X$53="t",TRUNC(AH387*$N387,RESUMO_GLOBAL!$X$54),AH387*$N387))</f>
        <v>0</v>
      </c>
      <c r="BS387" s="987">
        <f>IF(RESUMO_GLOBAL!$X$53="a",ROUND(AI387*$N387,RESUMO_GLOBAL!$X$54),IF(RESUMO_GLOBAL!$X$53="t",TRUNC(AI387*$N387,RESUMO_GLOBAL!$X$54),AI387*$N387))</f>
        <v>0</v>
      </c>
      <c r="BT387" s="987">
        <f>IF(RESUMO_GLOBAL!$X$53="a",ROUND(AJ387*$N387,RESUMO_GLOBAL!$X$54),IF(RESUMO_GLOBAL!$X$53="t",TRUNC(AJ387*$N387,RESUMO_GLOBAL!$X$54),AJ387*$N387))</f>
        <v>0</v>
      </c>
      <c r="BU387" s="987">
        <f>IF(RESUMO_GLOBAL!$X$53="a",ROUND(AK387*$N387,RESUMO_GLOBAL!$X$54),IF(RESUMO_GLOBAL!$X$53="t",TRUNC(AK387*$N387,RESUMO_GLOBAL!$X$54),AK387*$N387))</f>
        <v>0</v>
      </c>
      <c r="BV387" s="987">
        <f>IF(RESUMO_GLOBAL!$X$53="a",ROUND(AL387*$N387,RESUMO_GLOBAL!$X$54),IF(RESUMO_GLOBAL!$X$53="t",TRUNC(AL387*$N387,RESUMO_GLOBAL!$X$54),AL387*$N387))</f>
        <v>0</v>
      </c>
      <c r="BW387" s="987">
        <f>IF(RESUMO_GLOBAL!$X$53="a",ROUND(AM387*$N387,RESUMO_GLOBAL!$X$54),IF(RESUMO_GLOBAL!$X$53="t",TRUNC(AM387*$N387,RESUMO_GLOBAL!$X$54),AM387*$N387))</f>
        <v>0</v>
      </c>
      <c r="BX387" s="987">
        <f>IF(RESUMO_GLOBAL!$X$53="a",ROUND(AN387*$N387,RESUMO_GLOBAL!$X$54),IF(RESUMO_GLOBAL!$X$53="t",TRUNC(AN387*$N387,RESUMO_GLOBAL!$X$54),AN387*$N387))</f>
        <v>0</v>
      </c>
      <c r="BY387" s="987">
        <f>IF(RESUMO_GLOBAL!$X$53="a",ROUND(AO387*$N387,RESUMO_GLOBAL!$X$54),IF(RESUMO_GLOBAL!$X$53="t",TRUNC(AO387*$N387,RESUMO_GLOBAL!$X$54),AO387*$N387))</f>
        <v>0</v>
      </c>
      <c r="BZ387" s="987">
        <f>IF(RESUMO_GLOBAL!$X$53="a",ROUND(AP387*$N387,RESUMO_GLOBAL!$X$54),IF(RESUMO_GLOBAL!$X$53="t",TRUNC(AP387*$N387,RESUMO_GLOBAL!$X$54),AP387*$N387))</f>
        <v>0</v>
      </c>
      <c r="CA387" s="987">
        <f>IF(RESUMO_GLOBAL!$X$53="a",ROUND(AQ387*$N387,RESUMO_GLOBAL!$X$54),IF(RESUMO_GLOBAL!$X$53="t",TRUNC(AQ387*$N387,RESUMO_GLOBAL!$X$54),AQ387*$N387))</f>
        <v>0</v>
      </c>
      <c r="CB387" s="987">
        <f>IF(RESUMO_GLOBAL!$X$53="a",ROUND(AR387*$N387,RESUMO_GLOBAL!$X$54),IF(RESUMO_GLOBAL!$X$53="t",TRUNC(AR387*$N387,RESUMO_GLOBAL!$X$54),AR387*$N387))</f>
        <v>0</v>
      </c>
      <c r="CC387" s="987">
        <f>IF(RESUMO_GLOBAL!$X$53="a",ROUND(AS387*$N387,RESUMO_GLOBAL!$X$54),IF(RESUMO_GLOBAL!$X$53="t",TRUNC(AS387*$N387,RESUMO_GLOBAL!$X$54),AS387*$N387))</f>
        <v>0</v>
      </c>
      <c r="CD387" s="987">
        <f>IF(RESUMO_GLOBAL!$X$53="a",ROUND(AT387*$N387,RESUMO_GLOBAL!$X$54),IF(RESUMO_GLOBAL!$X$53="t",TRUNC(AT387*$N387,RESUMO_GLOBAL!$X$54),AT387*$N387))</f>
        <v>0</v>
      </c>
      <c r="CE387" s="987">
        <f>IF(RESUMO_GLOBAL!$X$53="a",ROUND(AU387*$N387,RESUMO_GLOBAL!$X$54),IF(RESUMO_GLOBAL!$X$53="t",TRUNC(AU387*$N387,RESUMO_GLOBAL!$X$54),AU387*$N387))</f>
        <v>0</v>
      </c>
      <c r="CF387" s="987">
        <f>IF(RESUMO_GLOBAL!$X$53="a",ROUND(AV387*$N387,RESUMO_GLOBAL!$X$54),IF(RESUMO_GLOBAL!$X$53="t",TRUNC(AV387*$N387,RESUMO_GLOBAL!$X$54),AV387*$N387))</f>
        <v>0</v>
      </c>
      <c r="CG387" s="987">
        <f>IF(RESUMO_GLOBAL!$X$53="a",ROUND(AW387*$N387,RESUMO_GLOBAL!$X$54),IF(RESUMO_GLOBAL!$X$53="t",TRUNC(AW387*$N387,RESUMO_GLOBAL!$X$54),AW387*$N387))</f>
        <v>0</v>
      </c>
      <c r="CK387" s="59">
        <f t="shared" si="234"/>
        <v>0</v>
      </c>
      <c r="CL387" s="59">
        <f t="shared" si="235"/>
        <v>0</v>
      </c>
      <c r="CM387" s="59">
        <f t="shared" si="236"/>
        <v>0</v>
      </c>
      <c r="CN387" s="59">
        <f t="shared" si="237"/>
        <v>0</v>
      </c>
      <c r="CO387" s="59">
        <f t="shared" si="238"/>
        <v>0</v>
      </c>
      <c r="CP387" s="59">
        <f t="shared" si="239"/>
        <v>0</v>
      </c>
      <c r="CQ387" s="59">
        <f t="shared" si="240"/>
        <v>0</v>
      </c>
      <c r="CR387" s="59">
        <f t="shared" si="241"/>
        <v>0</v>
      </c>
      <c r="CS387" s="59">
        <f t="shared" si="242"/>
        <v>0</v>
      </c>
      <c r="CT387" s="59">
        <f t="shared" si="243"/>
        <v>0</v>
      </c>
      <c r="CU387" s="59">
        <f t="shared" si="244"/>
        <v>0</v>
      </c>
      <c r="CV387" s="59">
        <f t="shared" si="245"/>
        <v>0</v>
      </c>
      <c r="CW387" s="59">
        <f t="shared" si="246"/>
        <v>0</v>
      </c>
      <c r="CX387" s="59">
        <f t="shared" si="247"/>
        <v>0</v>
      </c>
      <c r="CY387" s="59">
        <f t="shared" si="248"/>
        <v>0</v>
      </c>
      <c r="CZ387" s="59">
        <f t="shared" si="249"/>
        <v>0</v>
      </c>
      <c r="DA387" s="59">
        <f t="shared" si="250"/>
        <v>0</v>
      </c>
      <c r="DB387" s="59">
        <f t="shared" si="251"/>
        <v>0</v>
      </c>
      <c r="DE387">
        <f t="shared" si="233"/>
        <v>382</v>
      </c>
      <c r="DF387" t="str">
        <f t="shared" si="252"/>
        <v/>
      </c>
      <c r="DG387" s="59">
        <f>IF($C387&lt;&gt;0,SUM($CK388:CK388),0)</f>
        <v>0</v>
      </c>
      <c r="DH387" s="59">
        <f>IF($C387&lt;&gt;0,SUM($CK388:CL388),0)</f>
        <v>0</v>
      </c>
      <c r="DI387" s="59">
        <f>IF($C387&lt;&gt;0,SUM($CK388:CM388),0)</f>
        <v>0</v>
      </c>
      <c r="DJ387" s="59">
        <f>IF($C387&lt;&gt;0,SUM($CK388:CN388),0)</f>
        <v>0</v>
      </c>
      <c r="DK387" s="59">
        <f>IF($C387&lt;&gt;0,SUM($CK388:CO388),0)</f>
        <v>0</v>
      </c>
      <c r="DL387" s="59">
        <f>IF($C387&lt;&gt;0,SUM($CK388:CP388),0)</f>
        <v>0</v>
      </c>
      <c r="DM387" s="59">
        <f>IF($C387&lt;&gt;0,SUM($CK388:CQ388),0)</f>
        <v>0</v>
      </c>
      <c r="DN387" s="59">
        <f>IF($C387&lt;&gt;0,SUM($CK388:CR388),0)</f>
        <v>0</v>
      </c>
      <c r="DO387" s="59">
        <f>IF($C387&lt;&gt;0,SUM($CK388:CS388),0)</f>
        <v>0</v>
      </c>
      <c r="DP387" s="59">
        <f>IF($C387&lt;&gt;0,SUM($CK388:CT388),0)</f>
        <v>0</v>
      </c>
      <c r="DQ387" s="59">
        <f>IF($C387&lt;&gt;0,SUM($CK388:CU388),0)</f>
        <v>0</v>
      </c>
      <c r="DR387" s="59">
        <f>IF($C387&lt;&gt;0,SUM($CK388:CV388),0)</f>
        <v>0</v>
      </c>
      <c r="DS387" s="59">
        <f>IF($C387&lt;&gt;0,SUM($CK388:CW388),0)</f>
        <v>0</v>
      </c>
      <c r="DT387" s="59">
        <f>IF($C387&lt;&gt;0,SUM($CK388:CX388),0)</f>
        <v>0</v>
      </c>
      <c r="DU387" s="59">
        <f>IF($C387&lt;&gt;0,SUM($CK388:CY388),0)</f>
        <v>0</v>
      </c>
      <c r="DV387" s="59">
        <f>IF($C387&lt;&gt;0,SUM($CK388:CZ388),0)</f>
        <v>0</v>
      </c>
      <c r="DW387" s="59">
        <f>IF($C387&lt;&gt;0,SUM($CK388:DA388),0)</f>
        <v>0</v>
      </c>
      <c r="DX387" s="59">
        <f>IF($C387&lt;&gt;0,SUM($CK388:DB388),0)</f>
        <v>0</v>
      </c>
      <c r="DY387" s="952" t="str">
        <f t="shared" si="256"/>
        <v/>
      </c>
    </row>
    <row r="388" spans="1:129" ht="13.5" hidden="1" thickBot="1">
      <c r="A388" s="3" t="str">
        <f t="shared" si="257"/>
        <v/>
      </c>
      <c r="B388" s="805">
        <f>Dados_GLOBAL_Inicial!E388</f>
        <v>0</v>
      </c>
      <c r="C388" s="956">
        <f>IF(IFERROR(VALUE(Dados_GLOBAL_Inicial!F388),0)=0,0,Dados_GLOBAL_Inicial!F388)</f>
        <v>0</v>
      </c>
      <c r="D388" s="830">
        <f>Dados_GLOBAL_Inicial!G388</f>
        <v>0</v>
      </c>
      <c r="E388" s="830" t="str">
        <f>IF(IFERROR(VLOOKUP(F388,Cod_Gde_Itens!$A$1:$B$80,2,FALSE),0)&gt;549,IFERROR(VLOOKUP(F388,Cod_Gde_Itens!$A$1:$B$80,2,FALSE),0),IF(Dados_GLOBAL_Inicial!H388=0,"",Dados_GLOBAL_Inicial!H388))</f>
        <v/>
      </c>
      <c r="F388" s="823">
        <f>Dados_GLOBAL_Inicial!I388</f>
        <v>0</v>
      </c>
      <c r="G388" s="824">
        <f>Dados_GLOBAL_Inicial!J388</f>
        <v>0</v>
      </c>
      <c r="H388" s="454">
        <f>Dados_GLOBAL_Inicial!K388</f>
        <v>0</v>
      </c>
      <c r="I388" s="970">
        <f>SUM('MEDIÇÃO_OBJETO (1)'!I388)</f>
        <v>0</v>
      </c>
      <c r="J388" s="455">
        <f t="shared" si="258"/>
        <v>0</v>
      </c>
      <c r="K388" s="451">
        <f t="shared" si="259"/>
        <v>0</v>
      </c>
      <c r="L388" s="452">
        <f t="shared" si="260"/>
        <v>0</v>
      </c>
      <c r="M388" s="809">
        <f t="shared" si="261"/>
        <v>0</v>
      </c>
      <c r="N388" s="810">
        <f>IF(IFERROR(VALUE(Dados_GLOBAL_Inicial!L388),0)=0,0,Dados_GLOBAL_Inicial!L388)</f>
        <v>0</v>
      </c>
      <c r="O388" s="812">
        <f>SUM('MEDIÇÃO_OBJETO (1)'!O388)</f>
        <v>0</v>
      </c>
      <c r="P388" s="812">
        <f>SUM('MEDIÇÃO_OBJETO (1)'!P388)</f>
        <v>0</v>
      </c>
      <c r="Q388" s="813">
        <f t="shared" si="262"/>
        <v>0</v>
      </c>
      <c r="R388" s="951"/>
      <c r="S388" s="815">
        <f>SUM('MEDIÇÃO_OBJETO (1)'!S388)</f>
        <v>0</v>
      </c>
      <c r="T388" s="815">
        <f>SUM('MEDIÇÃO_OBJETO (1)'!T388)</f>
        <v>0</v>
      </c>
      <c r="V388" s="19"/>
      <c r="W388" s="978">
        <f t="shared" si="263"/>
        <v>0</v>
      </c>
      <c r="X388" s="816">
        <f t="shared" si="264"/>
        <v>0</v>
      </c>
      <c r="Y388" s="816">
        <f t="shared" si="265"/>
        <v>0</v>
      </c>
      <c r="Z388" s="817">
        <f t="shared" si="266"/>
        <v>0</v>
      </c>
      <c r="AB388" s="453">
        <f t="shared" si="253"/>
        <v>0</v>
      </c>
      <c r="AC388" s="14">
        <f t="shared" si="267"/>
        <v>0</v>
      </c>
      <c r="AD388" s="819"/>
      <c r="AE388" s="631">
        <f t="shared" si="254"/>
        <v>0</v>
      </c>
      <c r="AF388" s="818">
        <f>SUM('MEDIÇÃO_OBJETO (1)'!AG388)</f>
        <v>0</v>
      </c>
      <c r="AG388" s="541">
        <f>SUM('MEDIÇÃO_OBJETO (1)'!AH388)</f>
        <v>0</v>
      </c>
      <c r="AH388" s="541">
        <f>SUM('MEDIÇÃO_OBJETO (1)'!AI388)</f>
        <v>0</v>
      </c>
      <c r="AI388" s="541">
        <f>SUM('MEDIÇÃO_OBJETO (1)'!AJ388)</f>
        <v>0</v>
      </c>
      <c r="AJ388" s="541">
        <f>SUM('MEDIÇÃO_OBJETO (1)'!AK388)</f>
        <v>0</v>
      </c>
      <c r="AK388" s="541">
        <f>SUM('MEDIÇÃO_OBJETO (1)'!AL388)</f>
        <v>0</v>
      </c>
      <c r="AL388" s="541">
        <f>SUM('MEDIÇÃO_OBJETO (1)'!AM388)</f>
        <v>0</v>
      </c>
      <c r="AM388" s="541">
        <f>SUM('MEDIÇÃO_OBJETO (1)'!AN388)</f>
        <v>0</v>
      </c>
      <c r="AN388" s="541">
        <f>SUM('MEDIÇÃO_OBJETO (1)'!AO388)</f>
        <v>0</v>
      </c>
      <c r="AO388" s="541">
        <f>SUM('MEDIÇÃO_OBJETO (1)'!AP388)</f>
        <v>0</v>
      </c>
      <c r="AP388" s="541">
        <f>SUM('MEDIÇÃO_OBJETO (1)'!AQ388)</f>
        <v>0</v>
      </c>
      <c r="AQ388" s="541">
        <f>SUM('MEDIÇÃO_OBJETO (1)'!AR388)</f>
        <v>0</v>
      </c>
      <c r="AR388" s="541">
        <f>SUM('MEDIÇÃO_OBJETO (1)'!AS388)</f>
        <v>0</v>
      </c>
      <c r="AS388" s="541">
        <f>SUM('MEDIÇÃO_OBJETO (1)'!AT388)</f>
        <v>0</v>
      </c>
      <c r="AT388" s="541">
        <f>SUM('MEDIÇÃO_OBJETO (1)'!AU388)</f>
        <v>0</v>
      </c>
      <c r="AU388" s="541">
        <f>SUM('MEDIÇÃO_OBJETO (1)'!AV388)</f>
        <v>0</v>
      </c>
      <c r="AV388" s="541">
        <f>SUM('MEDIÇÃO_OBJETO (1)'!AW388)</f>
        <v>0</v>
      </c>
      <c r="AW388" s="541">
        <f>SUM('MEDIÇÃO_OBJETO (1)'!AX388)</f>
        <v>0</v>
      </c>
      <c r="AX388" s="977"/>
      <c r="BN388" s="992">
        <f t="shared" si="268"/>
        <v>0</v>
      </c>
      <c r="BO388" s="538">
        <f t="shared" si="255"/>
        <v>0</v>
      </c>
      <c r="BP388" s="987">
        <f>IF(RESUMO_GLOBAL!$X$53="a",ROUND(AF388*$N388,RESUMO_GLOBAL!$X$54),IF(RESUMO_GLOBAL!$X$53="t",TRUNC(AF388*$N388,RESUMO_GLOBAL!$X$54),AF388*$N388))</f>
        <v>0</v>
      </c>
      <c r="BQ388" s="987">
        <f>IF(RESUMO_GLOBAL!$X$53="a",ROUND(AG388*$N388,RESUMO_GLOBAL!$X$54),IF(RESUMO_GLOBAL!$X$53="t",TRUNC(AG388*$N388,RESUMO_GLOBAL!$X$54),AG388*$N388))</f>
        <v>0</v>
      </c>
      <c r="BR388" s="987">
        <f>IF(RESUMO_GLOBAL!$X$53="a",ROUND(AH388*$N388,RESUMO_GLOBAL!$X$54),IF(RESUMO_GLOBAL!$X$53="t",TRUNC(AH388*$N388,RESUMO_GLOBAL!$X$54),AH388*$N388))</f>
        <v>0</v>
      </c>
      <c r="BS388" s="987">
        <f>IF(RESUMO_GLOBAL!$X$53="a",ROUND(AI388*$N388,RESUMO_GLOBAL!$X$54),IF(RESUMO_GLOBAL!$X$53="t",TRUNC(AI388*$N388,RESUMO_GLOBAL!$X$54),AI388*$N388))</f>
        <v>0</v>
      </c>
      <c r="BT388" s="987">
        <f>IF(RESUMO_GLOBAL!$X$53="a",ROUND(AJ388*$N388,RESUMO_GLOBAL!$X$54),IF(RESUMO_GLOBAL!$X$53="t",TRUNC(AJ388*$N388,RESUMO_GLOBAL!$X$54),AJ388*$N388))</f>
        <v>0</v>
      </c>
      <c r="BU388" s="987">
        <f>IF(RESUMO_GLOBAL!$X$53="a",ROUND(AK388*$N388,RESUMO_GLOBAL!$X$54),IF(RESUMO_GLOBAL!$X$53="t",TRUNC(AK388*$N388,RESUMO_GLOBAL!$X$54),AK388*$N388))</f>
        <v>0</v>
      </c>
      <c r="BV388" s="987">
        <f>IF(RESUMO_GLOBAL!$X$53="a",ROUND(AL388*$N388,RESUMO_GLOBAL!$X$54),IF(RESUMO_GLOBAL!$X$53="t",TRUNC(AL388*$N388,RESUMO_GLOBAL!$X$54),AL388*$N388))</f>
        <v>0</v>
      </c>
      <c r="BW388" s="987">
        <f>IF(RESUMO_GLOBAL!$X$53="a",ROUND(AM388*$N388,RESUMO_GLOBAL!$X$54),IF(RESUMO_GLOBAL!$X$53="t",TRUNC(AM388*$N388,RESUMO_GLOBAL!$X$54),AM388*$N388))</f>
        <v>0</v>
      </c>
      <c r="BX388" s="987">
        <f>IF(RESUMO_GLOBAL!$X$53="a",ROUND(AN388*$N388,RESUMO_GLOBAL!$X$54),IF(RESUMO_GLOBAL!$X$53="t",TRUNC(AN388*$N388,RESUMO_GLOBAL!$X$54),AN388*$N388))</f>
        <v>0</v>
      </c>
      <c r="BY388" s="987">
        <f>IF(RESUMO_GLOBAL!$X$53="a",ROUND(AO388*$N388,RESUMO_GLOBAL!$X$54),IF(RESUMO_GLOBAL!$X$53="t",TRUNC(AO388*$N388,RESUMO_GLOBAL!$X$54),AO388*$N388))</f>
        <v>0</v>
      </c>
      <c r="BZ388" s="987">
        <f>IF(RESUMO_GLOBAL!$X$53="a",ROUND(AP388*$N388,RESUMO_GLOBAL!$X$54),IF(RESUMO_GLOBAL!$X$53="t",TRUNC(AP388*$N388,RESUMO_GLOBAL!$X$54),AP388*$N388))</f>
        <v>0</v>
      </c>
      <c r="CA388" s="987">
        <f>IF(RESUMO_GLOBAL!$X$53="a",ROUND(AQ388*$N388,RESUMO_GLOBAL!$X$54),IF(RESUMO_GLOBAL!$X$53="t",TRUNC(AQ388*$N388,RESUMO_GLOBAL!$X$54),AQ388*$N388))</f>
        <v>0</v>
      </c>
      <c r="CB388" s="987">
        <f>IF(RESUMO_GLOBAL!$X$53="a",ROUND(AR388*$N388,RESUMO_GLOBAL!$X$54),IF(RESUMO_GLOBAL!$X$53="t",TRUNC(AR388*$N388,RESUMO_GLOBAL!$X$54),AR388*$N388))</f>
        <v>0</v>
      </c>
      <c r="CC388" s="987">
        <f>IF(RESUMO_GLOBAL!$X$53="a",ROUND(AS388*$N388,RESUMO_GLOBAL!$X$54),IF(RESUMO_GLOBAL!$X$53="t",TRUNC(AS388*$N388,RESUMO_GLOBAL!$X$54),AS388*$N388))</f>
        <v>0</v>
      </c>
      <c r="CD388" s="987">
        <f>IF(RESUMO_GLOBAL!$X$53="a",ROUND(AT388*$N388,RESUMO_GLOBAL!$X$54),IF(RESUMO_GLOBAL!$X$53="t",TRUNC(AT388*$N388,RESUMO_GLOBAL!$X$54),AT388*$N388))</f>
        <v>0</v>
      </c>
      <c r="CE388" s="987">
        <f>IF(RESUMO_GLOBAL!$X$53="a",ROUND(AU388*$N388,RESUMO_GLOBAL!$X$54),IF(RESUMO_GLOBAL!$X$53="t",TRUNC(AU388*$N388,RESUMO_GLOBAL!$X$54),AU388*$N388))</f>
        <v>0</v>
      </c>
      <c r="CF388" s="987">
        <f>IF(RESUMO_GLOBAL!$X$53="a",ROUND(AV388*$N388,RESUMO_GLOBAL!$X$54),IF(RESUMO_GLOBAL!$X$53="t",TRUNC(AV388*$N388,RESUMO_GLOBAL!$X$54),AV388*$N388))</f>
        <v>0</v>
      </c>
      <c r="CG388" s="987">
        <f>IF(RESUMO_GLOBAL!$X$53="a",ROUND(AW388*$N388,RESUMO_GLOBAL!$X$54),IF(RESUMO_GLOBAL!$X$53="t",TRUNC(AW388*$N388,RESUMO_GLOBAL!$X$54),AW388*$N388))</f>
        <v>0</v>
      </c>
      <c r="CK388" s="59">
        <f t="shared" si="234"/>
        <v>0</v>
      </c>
      <c r="CL388" s="59">
        <f t="shared" si="235"/>
        <v>0</v>
      </c>
      <c r="CM388" s="59">
        <f t="shared" si="236"/>
        <v>0</v>
      </c>
      <c r="CN388" s="59">
        <f t="shared" si="237"/>
        <v>0</v>
      </c>
      <c r="CO388" s="59">
        <f t="shared" si="238"/>
        <v>0</v>
      </c>
      <c r="CP388" s="59">
        <f t="shared" si="239"/>
        <v>0</v>
      </c>
      <c r="CQ388" s="59">
        <f t="shared" si="240"/>
        <v>0</v>
      </c>
      <c r="CR388" s="59">
        <f t="shared" si="241"/>
        <v>0</v>
      </c>
      <c r="CS388" s="59">
        <f t="shared" si="242"/>
        <v>0</v>
      </c>
      <c r="CT388" s="59">
        <f t="shared" si="243"/>
        <v>0</v>
      </c>
      <c r="CU388" s="59">
        <f t="shared" si="244"/>
        <v>0</v>
      </c>
      <c r="CV388" s="59">
        <f t="shared" si="245"/>
        <v>0</v>
      </c>
      <c r="CW388" s="59">
        <f t="shared" si="246"/>
        <v>0</v>
      </c>
      <c r="CX388" s="59">
        <f t="shared" si="247"/>
        <v>0</v>
      </c>
      <c r="CY388" s="59">
        <f t="shared" si="248"/>
        <v>0</v>
      </c>
      <c r="CZ388" s="59">
        <f t="shared" si="249"/>
        <v>0</v>
      </c>
      <c r="DA388" s="59">
        <f t="shared" si="250"/>
        <v>0</v>
      </c>
      <c r="DB388" s="59">
        <f t="shared" si="251"/>
        <v>0</v>
      </c>
      <c r="DE388">
        <f t="shared" si="233"/>
        <v>383</v>
      </c>
      <c r="DF388" t="str">
        <f t="shared" si="252"/>
        <v/>
      </c>
      <c r="DG388" s="59">
        <f>IF($C388&lt;&gt;0,SUM($CK389:CK389),0)</f>
        <v>0</v>
      </c>
      <c r="DH388" s="59">
        <f>IF($C388&lt;&gt;0,SUM($CK389:CL389),0)</f>
        <v>0</v>
      </c>
      <c r="DI388" s="59">
        <f>IF($C388&lt;&gt;0,SUM($CK389:CM389),0)</f>
        <v>0</v>
      </c>
      <c r="DJ388" s="59">
        <f>IF($C388&lt;&gt;0,SUM($CK389:CN389),0)</f>
        <v>0</v>
      </c>
      <c r="DK388" s="59">
        <f>IF($C388&lt;&gt;0,SUM($CK389:CO389),0)</f>
        <v>0</v>
      </c>
      <c r="DL388" s="59">
        <f>IF($C388&lt;&gt;0,SUM($CK389:CP389),0)</f>
        <v>0</v>
      </c>
      <c r="DM388" s="59">
        <f>IF($C388&lt;&gt;0,SUM($CK389:CQ389),0)</f>
        <v>0</v>
      </c>
      <c r="DN388" s="59">
        <f>IF($C388&lt;&gt;0,SUM($CK389:CR389),0)</f>
        <v>0</v>
      </c>
      <c r="DO388" s="59">
        <f>IF($C388&lt;&gt;0,SUM($CK389:CS389),0)</f>
        <v>0</v>
      </c>
      <c r="DP388" s="59">
        <f>IF($C388&lt;&gt;0,SUM($CK389:CT389),0)</f>
        <v>0</v>
      </c>
      <c r="DQ388" s="59">
        <f>IF($C388&lt;&gt;0,SUM($CK389:CU389),0)</f>
        <v>0</v>
      </c>
      <c r="DR388" s="59">
        <f>IF($C388&lt;&gt;0,SUM($CK389:CV389),0)</f>
        <v>0</v>
      </c>
      <c r="DS388" s="59">
        <f>IF($C388&lt;&gt;0,SUM($CK389:CW389),0)</f>
        <v>0</v>
      </c>
      <c r="DT388" s="59">
        <f>IF($C388&lt;&gt;0,SUM($CK389:CX389),0)</f>
        <v>0</v>
      </c>
      <c r="DU388" s="59">
        <f>IF($C388&lt;&gt;0,SUM($CK389:CY389),0)</f>
        <v>0</v>
      </c>
      <c r="DV388" s="59">
        <f>IF($C388&lt;&gt;0,SUM($CK389:CZ389),0)</f>
        <v>0</v>
      </c>
      <c r="DW388" s="59">
        <f>IF($C388&lt;&gt;0,SUM($CK389:DA389),0)</f>
        <v>0</v>
      </c>
      <c r="DX388" s="59">
        <f>IF($C388&lt;&gt;0,SUM($CK389:DB389),0)</f>
        <v>0</v>
      </c>
      <c r="DY388" s="952" t="str">
        <f t="shared" si="256"/>
        <v/>
      </c>
    </row>
    <row r="389" spans="1:129" ht="13.5" hidden="1" thickBot="1">
      <c r="A389" s="3" t="str">
        <f t="shared" si="257"/>
        <v/>
      </c>
      <c r="B389" s="805">
        <f>Dados_GLOBAL_Inicial!E389</f>
        <v>0</v>
      </c>
      <c r="C389" s="956">
        <f>IF(IFERROR(VALUE(Dados_GLOBAL_Inicial!F389),0)=0,0,Dados_GLOBAL_Inicial!F389)</f>
        <v>0</v>
      </c>
      <c r="D389" s="830">
        <f>Dados_GLOBAL_Inicial!G389</f>
        <v>0</v>
      </c>
      <c r="E389" s="830" t="str">
        <f>IF(IFERROR(VLOOKUP(F389,Cod_Gde_Itens!$A$1:$B$80,2,FALSE),0)&gt;549,IFERROR(VLOOKUP(F389,Cod_Gde_Itens!$A$1:$B$80,2,FALSE),0),IF(Dados_GLOBAL_Inicial!H389=0,"",Dados_GLOBAL_Inicial!H389))</f>
        <v/>
      </c>
      <c r="F389" s="823">
        <f>Dados_GLOBAL_Inicial!I389</f>
        <v>0</v>
      </c>
      <c r="G389" s="824">
        <f>Dados_GLOBAL_Inicial!J389</f>
        <v>0</v>
      </c>
      <c r="H389" s="454">
        <f>Dados_GLOBAL_Inicial!K389</f>
        <v>0</v>
      </c>
      <c r="I389" s="970">
        <f>SUM('MEDIÇÃO_OBJETO (1)'!I389)</f>
        <v>0</v>
      </c>
      <c r="J389" s="455">
        <f t="shared" si="258"/>
        <v>0</v>
      </c>
      <c r="K389" s="451">
        <f t="shared" si="259"/>
        <v>0</v>
      </c>
      <c r="L389" s="452">
        <f t="shared" si="260"/>
        <v>0</v>
      </c>
      <c r="M389" s="809">
        <f t="shared" si="261"/>
        <v>0</v>
      </c>
      <c r="N389" s="810">
        <f>IF(IFERROR(VALUE(Dados_GLOBAL_Inicial!L389),0)=0,0,Dados_GLOBAL_Inicial!L389)</f>
        <v>0</v>
      </c>
      <c r="O389" s="812">
        <f>SUM('MEDIÇÃO_OBJETO (1)'!O389)</f>
        <v>0</v>
      </c>
      <c r="P389" s="812">
        <f>SUM('MEDIÇÃO_OBJETO (1)'!P389)</f>
        <v>0</v>
      </c>
      <c r="Q389" s="813">
        <f t="shared" si="262"/>
        <v>0</v>
      </c>
      <c r="R389" s="951"/>
      <c r="S389" s="815">
        <f>SUM('MEDIÇÃO_OBJETO (1)'!S389)</f>
        <v>0</v>
      </c>
      <c r="T389" s="815">
        <f>SUM('MEDIÇÃO_OBJETO (1)'!T389)</f>
        <v>0</v>
      </c>
      <c r="V389" s="19"/>
      <c r="W389" s="978">
        <f t="shared" si="263"/>
        <v>0</v>
      </c>
      <c r="X389" s="816">
        <f t="shared" si="264"/>
        <v>0</v>
      </c>
      <c r="Y389" s="816">
        <f t="shared" si="265"/>
        <v>0</v>
      </c>
      <c r="Z389" s="817">
        <f t="shared" si="266"/>
        <v>0</v>
      </c>
      <c r="AB389" s="453">
        <f t="shared" si="253"/>
        <v>0</v>
      </c>
      <c r="AC389" s="14">
        <f t="shared" si="267"/>
        <v>0</v>
      </c>
      <c r="AD389" s="819"/>
      <c r="AE389" s="631">
        <f t="shared" si="254"/>
        <v>0</v>
      </c>
      <c r="AF389" s="818">
        <f>SUM('MEDIÇÃO_OBJETO (1)'!AG389)</f>
        <v>0</v>
      </c>
      <c r="AG389" s="541">
        <f>SUM('MEDIÇÃO_OBJETO (1)'!AH389)</f>
        <v>0</v>
      </c>
      <c r="AH389" s="541">
        <f>SUM('MEDIÇÃO_OBJETO (1)'!AI389)</f>
        <v>0</v>
      </c>
      <c r="AI389" s="541">
        <f>SUM('MEDIÇÃO_OBJETO (1)'!AJ389)</f>
        <v>0</v>
      </c>
      <c r="AJ389" s="541">
        <f>SUM('MEDIÇÃO_OBJETO (1)'!AK389)</f>
        <v>0</v>
      </c>
      <c r="AK389" s="541">
        <f>SUM('MEDIÇÃO_OBJETO (1)'!AL389)</f>
        <v>0</v>
      </c>
      <c r="AL389" s="541">
        <f>SUM('MEDIÇÃO_OBJETO (1)'!AM389)</f>
        <v>0</v>
      </c>
      <c r="AM389" s="541">
        <f>SUM('MEDIÇÃO_OBJETO (1)'!AN389)</f>
        <v>0</v>
      </c>
      <c r="AN389" s="541">
        <f>SUM('MEDIÇÃO_OBJETO (1)'!AO389)</f>
        <v>0</v>
      </c>
      <c r="AO389" s="541">
        <f>SUM('MEDIÇÃO_OBJETO (1)'!AP389)</f>
        <v>0</v>
      </c>
      <c r="AP389" s="541">
        <f>SUM('MEDIÇÃO_OBJETO (1)'!AQ389)</f>
        <v>0</v>
      </c>
      <c r="AQ389" s="541">
        <f>SUM('MEDIÇÃO_OBJETO (1)'!AR389)</f>
        <v>0</v>
      </c>
      <c r="AR389" s="541">
        <f>SUM('MEDIÇÃO_OBJETO (1)'!AS389)</f>
        <v>0</v>
      </c>
      <c r="AS389" s="541">
        <f>SUM('MEDIÇÃO_OBJETO (1)'!AT389)</f>
        <v>0</v>
      </c>
      <c r="AT389" s="541">
        <f>SUM('MEDIÇÃO_OBJETO (1)'!AU389)</f>
        <v>0</v>
      </c>
      <c r="AU389" s="541">
        <f>SUM('MEDIÇÃO_OBJETO (1)'!AV389)</f>
        <v>0</v>
      </c>
      <c r="AV389" s="541">
        <f>SUM('MEDIÇÃO_OBJETO (1)'!AW389)</f>
        <v>0</v>
      </c>
      <c r="AW389" s="541">
        <f>SUM('MEDIÇÃO_OBJETO (1)'!AX389)</f>
        <v>0</v>
      </c>
      <c r="AX389" s="977"/>
      <c r="BN389" s="992">
        <f t="shared" si="268"/>
        <v>0</v>
      </c>
      <c r="BO389" s="538">
        <f t="shared" si="255"/>
        <v>0</v>
      </c>
      <c r="BP389" s="987">
        <f>IF(RESUMO_GLOBAL!$X$53="a",ROUND(AF389*$N389,RESUMO_GLOBAL!$X$54),IF(RESUMO_GLOBAL!$X$53="t",TRUNC(AF389*$N389,RESUMO_GLOBAL!$X$54),AF389*$N389))</f>
        <v>0</v>
      </c>
      <c r="BQ389" s="987">
        <f>IF(RESUMO_GLOBAL!$X$53="a",ROUND(AG389*$N389,RESUMO_GLOBAL!$X$54),IF(RESUMO_GLOBAL!$X$53="t",TRUNC(AG389*$N389,RESUMO_GLOBAL!$X$54),AG389*$N389))</f>
        <v>0</v>
      </c>
      <c r="BR389" s="987">
        <f>IF(RESUMO_GLOBAL!$X$53="a",ROUND(AH389*$N389,RESUMO_GLOBAL!$X$54),IF(RESUMO_GLOBAL!$X$53="t",TRUNC(AH389*$N389,RESUMO_GLOBAL!$X$54),AH389*$N389))</f>
        <v>0</v>
      </c>
      <c r="BS389" s="987">
        <f>IF(RESUMO_GLOBAL!$X$53="a",ROUND(AI389*$N389,RESUMO_GLOBAL!$X$54),IF(RESUMO_GLOBAL!$X$53="t",TRUNC(AI389*$N389,RESUMO_GLOBAL!$X$54),AI389*$N389))</f>
        <v>0</v>
      </c>
      <c r="BT389" s="987">
        <f>IF(RESUMO_GLOBAL!$X$53="a",ROUND(AJ389*$N389,RESUMO_GLOBAL!$X$54),IF(RESUMO_GLOBAL!$X$53="t",TRUNC(AJ389*$N389,RESUMO_GLOBAL!$X$54),AJ389*$N389))</f>
        <v>0</v>
      </c>
      <c r="BU389" s="987">
        <f>IF(RESUMO_GLOBAL!$X$53="a",ROUND(AK389*$N389,RESUMO_GLOBAL!$X$54),IF(RESUMO_GLOBAL!$X$53="t",TRUNC(AK389*$N389,RESUMO_GLOBAL!$X$54),AK389*$N389))</f>
        <v>0</v>
      </c>
      <c r="BV389" s="987">
        <f>IF(RESUMO_GLOBAL!$X$53="a",ROUND(AL389*$N389,RESUMO_GLOBAL!$X$54),IF(RESUMO_GLOBAL!$X$53="t",TRUNC(AL389*$N389,RESUMO_GLOBAL!$X$54),AL389*$N389))</f>
        <v>0</v>
      </c>
      <c r="BW389" s="987">
        <f>IF(RESUMO_GLOBAL!$X$53="a",ROUND(AM389*$N389,RESUMO_GLOBAL!$X$54),IF(RESUMO_GLOBAL!$X$53="t",TRUNC(AM389*$N389,RESUMO_GLOBAL!$X$54),AM389*$N389))</f>
        <v>0</v>
      </c>
      <c r="BX389" s="987">
        <f>IF(RESUMO_GLOBAL!$X$53="a",ROUND(AN389*$N389,RESUMO_GLOBAL!$X$54),IF(RESUMO_GLOBAL!$X$53="t",TRUNC(AN389*$N389,RESUMO_GLOBAL!$X$54),AN389*$N389))</f>
        <v>0</v>
      </c>
      <c r="BY389" s="987">
        <f>IF(RESUMO_GLOBAL!$X$53="a",ROUND(AO389*$N389,RESUMO_GLOBAL!$X$54),IF(RESUMO_GLOBAL!$X$53="t",TRUNC(AO389*$N389,RESUMO_GLOBAL!$X$54),AO389*$N389))</f>
        <v>0</v>
      </c>
      <c r="BZ389" s="987">
        <f>IF(RESUMO_GLOBAL!$X$53="a",ROUND(AP389*$N389,RESUMO_GLOBAL!$X$54),IF(RESUMO_GLOBAL!$X$53="t",TRUNC(AP389*$N389,RESUMO_GLOBAL!$X$54),AP389*$N389))</f>
        <v>0</v>
      </c>
      <c r="CA389" s="987">
        <f>IF(RESUMO_GLOBAL!$X$53="a",ROUND(AQ389*$N389,RESUMO_GLOBAL!$X$54),IF(RESUMO_GLOBAL!$X$53="t",TRUNC(AQ389*$N389,RESUMO_GLOBAL!$X$54),AQ389*$N389))</f>
        <v>0</v>
      </c>
      <c r="CB389" s="987">
        <f>IF(RESUMO_GLOBAL!$X$53="a",ROUND(AR389*$N389,RESUMO_GLOBAL!$X$54),IF(RESUMO_GLOBAL!$X$53="t",TRUNC(AR389*$N389,RESUMO_GLOBAL!$X$54),AR389*$N389))</f>
        <v>0</v>
      </c>
      <c r="CC389" s="987">
        <f>IF(RESUMO_GLOBAL!$X$53="a",ROUND(AS389*$N389,RESUMO_GLOBAL!$X$54),IF(RESUMO_GLOBAL!$X$53="t",TRUNC(AS389*$N389,RESUMO_GLOBAL!$X$54),AS389*$N389))</f>
        <v>0</v>
      </c>
      <c r="CD389" s="987">
        <f>IF(RESUMO_GLOBAL!$X$53="a",ROUND(AT389*$N389,RESUMO_GLOBAL!$X$54),IF(RESUMO_GLOBAL!$X$53="t",TRUNC(AT389*$N389,RESUMO_GLOBAL!$X$54),AT389*$N389))</f>
        <v>0</v>
      </c>
      <c r="CE389" s="987">
        <f>IF(RESUMO_GLOBAL!$X$53="a",ROUND(AU389*$N389,RESUMO_GLOBAL!$X$54),IF(RESUMO_GLOBAL!$X$53="t",TRUNC(AU389*$N389,RESUMO_GLOBAL!$X$54),AU389*$N389))</f>
        <v>0</v>
      </c>
      <c r="CF389" s="987">
        <f>IF(RESUMO_GLOBAL!$X$53="a",ROUND(AV389*$N389,RESUMO_GLOBAL!$X$54),IF(RESUMO_GLOBAL!$X$53="t",TRUNC(AV389*$N389,RESUMO_GLOBAL!$X$54),AV389*$N389))</f>
        <v>0</v>
      </c>
      <c r="CG389" s="987">
        <f>IF(RESUMO_GLOBAL!$X$53="a",ROUND(AW389*$N389,RESUMO_GLOBAL!$X$54),IF(RESUMO_GLOBAL!$X$53="t",TRUNC(AW389*$N389,RESUMO_GLOBAL!$X$54),AW389*$N389))</f>
        <v>0</v>
      </c>
      <c r="CK389" s="59">
        <f t="shared" si="234"/>
        <v>0</v>
      </c>
      <c r="CL389" s="59">
        <f t="shared" si="235"/>
        <v>0</v>
      </c>
      <c r="CM389" s="59">
        <f t="shared" si="236"/>
        <v>0</v>
      </c>
      <c r="CN389" s="59">
        <f t="shared" si="237"/>
        <v>0</v>
      </c>
      <c r="CO389" s="59">
        <f t="shared" si="238"/>
        <v>0</v>
      </c>
      <c r="CP389" s="59">
        <f t="shared" si="239"/>
        <v>0</v>
      </c>
      <c r="CQ389" s="59">
        <f t="shared" si="240"/>
        <v>0</v>
      </c>
      <c r="CR389" s="59">
        <f t="shared" si="241"/>
        <v>0</v>
      </c>
      <c r="CS389" s="59">
        <f t="shared" si="242"/>
        <v>0</v>
      </c>
      <c r="CT389" s="59">
        <f t="shared" si="243"/>
        <v>0</v>
      </c>
      <c r="CU389" s="59">
        <f t="shared" si="244"/>
        <v>0</v>
      </c>
      <c r="CV389" s="59">
        <f t="shared" si="245"/>
        <v>0</v>
      </c>
      <c r="CW389" s="59">
        <f t="shared" si="246"/>
        <v>0</v>
      </c>
      <c r="CX389" s="59">
        <f t="shared" si="247"/>
        <v>0</v>
      </c>
      <c r="CY389" s="59">
        <f t="shared" si="248"/>
        <v>0</v>
      </c>
      <c r="CZ389" s="59">
        <f t="shared" si="249"/>
        <v>0</v>
      </c>
      <c r="DA389" s="59">
        <f t="shared" si="250"/>
        <v>0</v>
      </c>
      <c r="DB389" s="59">
        <f t="shared" si="251"/>
        <v>0</v>
      </c>
      <c r="DE389">
        <f t="shared" si="233"/>
        <v>384</v>
      </c>
      <c r="DF389" t="str">
        <f t="shared" si="252"/>
        <v/>
      </c>
      <c r="DG389" s="59">
        <f>IF($C389&lt;&gt;0,SUM($CK390:CK390),0)</f>
        <v>0</v>
      </c>
      <c r="DH389" s="59">
        <f>IF($C389&lt;&gt;0,SUM($CK390:CL390),0)</f>
        <v>0</v>
      </c>
      <c r="DI389" s="59">
        <f>IF($C389&lt;&gt;0,SUM($CK390:CM390),0)</f>
        <v>0</v>
      </c>
      <c r="DJ389" s="59">
        <f>IF($C389&lt;&gt;0,SUM($CK390:CN390),0)</f>
        <v>0</v>
      </c>
      <c r="DK389" s="59">
        <f>IF($C389&lt;&gt;0,SUM($CK390:CO390),0)</f>
        <v>0</v>
      </c>
      <c r="DL389" s="59">
        <f>IF($C389&lt;&gt;0,SUM($CK390:CP390),0)</f>
        <v>0</v>
      </c>
      <c r="DM389" s="59">
        <f>IF($C389&lt;&gt;0,SUM($CK390:CQ390),0)</f>
        <v>0</v>
      </c>
      <c r="DN389" s="59">
        <f>IF($C389&lt;&gt;0,SUM($CK390:CR390),0)</f>
        <v>0</v>
      </c>
      <c r="DO389" s="59">
        <f>IF($C389&lt;&gt;0,SUM($CK390:CS390),0)</f>
        <v>0</v>
      </c>
      <c r="DP389" s="59">
        <f>IF($C389&lt;&gt;0,SUM($CK390:CT390),0)</f>
        <v>0</v>
      </c>
      <c r="DQ389" s="59">
        <f>IF($C389&lt;&gt;0,SUM($CK390:CU390),0)</f>
        <v>0</v>
      </c>
      <c r="DR389" s="59">
        <f>IF($C389&lt;&gt;0,SUM($CK390:CV390),0)</f>
        <v>0</v>
      </c>
      <c r="DS389" s="59">
        <f>IF($C389&lt;&gt;0,SUM($CK390:CW390),0)</f>
        <v>0</v>
      </c>
      <c r="DT389" s="59">
        <f>IF($C389&lt;&gt;0,SUM($CK390:CX390),0)</f>
        <v>0</v>
      </c>
      <c r="DU389" s="59">
        <f>IF($C389&lt;&gt;0,SUM($CK390:CY390),0)</f>
        <v>0</v>
      </c>
      <c r="DV389" s="59">
        <f>IF($C389&lt;&gt;0,SUM($CK390:CZ390),0)</f>
        <v>0</v>
      </c>
      <c r="DW389" s="59">
        <f>IF($C389&lt;&gt;0,SUM($CK390:DA390),0)</f>
        <v>0</v>
      </c>
      <c r="DX389" s="59">
        <f>IF($C389&lt;&gt;0,SUM($CK390:DB390),0)</f>
        <v>0</v>
      </c>
      <c r="DY389" s="952" t="str">
        <f t="shared" si="256"/>
        <v/>
      </c>
    </row>
    <row r="390" spans="1:129" ht="13.5" hidden="1" thickBot="1">
      <c r="A390" s="3" t="str">
        <f t="shared" si="257"/>
        <v/>
      </c>
      <c r="B390" s="805">
        <f>Dados_GLOBAL_Inicial!E390</f>
        <v>0</v>
      </c>
      <c r="C390" s="956">
        <f>IF(IFERROR(VALUE(Dados_GLOBAL_Inicial!F390),0)=0,0,Dados_GLOBAL_Inicial!F390)</f>
        <v>0</v>
      </c>
      <c r="D390" s="830">
        <f>Dados_GLOBAL_Inicial!G390</f>
        <v>0</v>
      </c>
      <c r="E390" s="830" t="str">
        <f>IF(IFERROR(VLOOKUP(F390,Cod_Gde_Itens!$A$1:$B$80,2,FALSE),0)&gt;549,IFERROR(VLOOKUP(F390,Cod_Gde_Itens!$A$1:$B$80,2,FALSE),0),IF(Dados_GLOBAL_Inicial!H390=0,"",Dados_GLOBAL_Inicial!H390))</f>
        <v/>
      </c>
      <c r="F390" s="823">
        <f>Dados_GLOBAL_Inicial!I390</f>
        <v>0</v>
      </c>
      <c r="G390" s="824">
        <f>Dados_GLOBAL_Inicial!J390</f>
        <v>0</v>
      </c>
      <c r="H390" s="454">
        <f>Dados_GLOBAL_Inicial!K390</f>
        <v>0</v>
      </c>
      <c r="I390" s="970">
        <f>SUM('MEDIÇÃO_OBJETO (1)'!I390)</f>
        <v>0</v>
      </c>
      <c r="J390" s="455">
        <f t="shared" si="258"/>
        <v>0</v>
      </c>
      <c r="K390" s="451">
        <f t="shared" si="259"/>
        <v>0</v>
      </c>
      <c r="L390" s="452">
        <f t="shared" si="260"/>
        <v>0</v>
      </c>
      <c r="M390" s="809">
        <f t="shared" si="261"/>
        <v>0</v>
      </c>
      <c r="N390" s="810">
        <f>IF(IFERROR(VALUE(Dados_GLOBAL_Inicial!L390),0)=0,0,Dados_GLOBAL_Inicial!L390)</f>
        <v>0</v>
      </c>
      <c r="O390" s="812">
        <f>SUM('MEDIÇÃO_OBJETO (1)'!O390)</f>
        <v>0</v>
      </c>
      <c r="P390" s="812">
        <f>SUM('MEDIÇÃO_OBJETO (1)'!P390)</f>
        <v>0</v>
      </c>
      <c r="Q390" s="813">
        <f t="shared" si="262"/>
        <v>0</v>
      </c>
      <c r="R390" s="951"/>
      <c r="S390" s="815">
        <f>SUM('MEDIÇÃO_OBJETO (1)'!S390)</f>
        <v>0</v>
      </c>
      <c r="T390" s="815">
        <f>SUM('MEDIÇÃO_OBJETO (1)'!T390)</f>
        <v>0</v>
      </c>
      <c r="V390" s="19"/>
      <c r="W390" s="978">
        <f t="shared" si="263"/>
        <v>0</v>
      </c>
      <c r="X390" s="816">
        <f t="shared" si="264"/>
        <v>0</v>
      </c>
      <c r="Y390" s="816">
        <f t="shared" si="265"/>
        <v>0</v>
      </c>
      <c r="Z390" s="817">
        <f t="shared" si="266"/>
        <v>0</v>
      </c>
      <c r="AB390" s="453">
        <f t="shared" si="253"/>
        <v>0</v>
      </c>
      <c r="AC390" s="14">
        <f t="shared" si="267"/>
        <v>0</v>
      </c>
      <c r="AD390" s="819"/>
      <c r="AE390" s="631">
        <f t="shared" si="254"/>
        <v>0</v>
      </c>
      <c r="AF390" s="818">
        <f>SUM('MEDIÇÃO_OBJETO (1)'!AG390)</f>
        <v>0</v>
      </c>
      <c r="AG390" s="541">
        <f>SUM('MEDIÇÃO_OBJETO (1)'!AH390)</f>
        <v>0</v>
      </c>
      <c r="AH390" s="541">
        <f>SUM('MEDIÇÃO_OBJETO (1)'!AI390)</f>
        <v>0</v>
      </c>
      <c r="AI390" s="541">
        <f>SUM('MEDIÇÃO_OBJETO (1)'!AJ390)</f>
        <v>0</v>
      </c>
      <c r="AJ390" s="541">
        <f>SUM('MEDIÇÃO_OBJETO (1)'!AK390)</f>
        <v>0</v>
      </c>
      <c r="AK390" s="541">
        <f>SUM('MEDIÇÃO_OBJETO (1)'!AL390)</f>
        <v>0</v>
      </c>
      <c r="AL390" s="541">
        <f>SUM('MEDIÇÃO_OBJETO (1)'!AM390)</f>
        <v>0</v>
      </c>
      <c r="AM390" s="541">
        <f>SUM('MEDIÇÃO_OBJETO (1)'!AN390)</f>
        <v>0</v>
      </c>
      <c r="AN390" s="541">
        <f>SUM('MEDIÇÃO_OBJETO (1)'!AO390)</f>
        <v>0</v>
      </c>
      <c r="AO390" s="541">
        <f>SUM('MEDIÇÃO_OBJETO (1)'!AP390)</f>
        <v>0</v>
      </c>
      <c r="AP390" s="541">
        <f>SUM('MEDIÇÃO_OBJETO (1)'!AQ390)</f>
        <v>0</v>
      </c>
      <c r="AQ390" s="541">
        <f>SUM('MEDIÇÃO_OBJETO (1)'!AR390)</f>
        <v>0</v>
      </c>
      <c r="AR390" s="541">
        <f>SUM('MEDIÇÃO_OBJETO (1)'!AS390)</f>
        <v>0</v>
      </c>
      <c r="AS390" s="541">
        <f>SUM('MEDIÇÃO_OBJETO (1)'!AT390)</f>
        <v>0</v>
      </c>
      <c r="AT390" s="541">
        <f>SUM('MEDIÇÃO_OBJETO (1)'!AU390)</f>
        <v>0</v>
      </c>
      <c r="AU390" s="541">
        <f>SUM('MEDIÇÃO_OBJETO (1)'!AV390)</f>
        <v>0</v>
      </c>
      <c r="AV390" s="541">
        <f>SUM('MEDIÇÃO_OBJETO (1)'!AW390)</f>
        <v>0</v>
      </c>
      <c r="AW390" s="541">
        <f>SUM('MEDIÇÃO_OBJETO (1)'!AX390)</f>
        <v>0</v>
      </c>
      <c r="AX390" s="977"/>
      <c r="BN390" s="992">
        <f t="shared" si="268"/>
        <v>0</v>
      </c>
      <c r="BO390" s="538">
        <f t="shared" si="255"/>
        <v>0</v>
      </c>
      <c r="BP390" s="987">
        <f>IF(RESUMO_GLOBAL!$X$53="a",ROUND(AF390*$N390,RESUMO_GLOBAL!$X$54),IF(RESUMO_GLOBAL!$X$53="t",TRUNC(AF390*$N390,RESUMO_GLOBAL!$X$54),AF390*$N390))</f>
        <v>0</v>
      </c>
      <c r="BQ390" s="987">
        <f>IF(RESUMO_GLOBAL!$X$53="a",ROUND(AG390*$N390,RESUMO_GLOBAL!$X$54),IF(RESUMO_GLOBAL!$X$53="t",TRUNC(AG390*$N390,RESUMO_GLOBAL!$X$54),AG390*$N390))</f>
        <v>0</v>
      </c>
      <c r="BR390" s="987">
        <f>IF(RESUMO_GLOBAL!$X$53="a",ROUND(AH390*$N390,RESUMO_GLOBAL!$X$54),IF(RESUMO_GLOBAL!$X$53="t",TRUNC(AH390*$N390,RESUMO_GLOBAL!$X$54),AH390*$N390))</f>
        <v>0</v>
      </c>
      <c r="BS390" s="987">
        <f>IF(RESUMO_GLOBAL!$X$53="a",ROUND(AI390*$N390,RESUMO_GLOBAL!$X$54),IF(RESUMO_GLOBAL!$X$53="t",TRUNC(AI390*$N390,RESUMO_GLOBAL!$X$54),AI390*$N390))</f>
        <v>0</v>
      </c>
      <c r="BT390" s="987">
        <f>IF(RESUMO_GLOBAL!$X$53="a",ROUND(AJ390*$N390,RESUMO_GLOBAL!$X$54),IF(RESUMO_GLOBAL!$X$53="t",TRUNC(AJ390*$N390,RESUMO_GLOBAL!$X$54),AJ390*$N390))</f>
        <v>0</v>
      </c>
      <c r="BU390" s="987">
        <f>IF(RESUMO_GLOBAL!$X$53="a",ROUND(AK390*$N390,RESUMO_GLOBAL!$X$54),IF(RESUMO_GLOBAL!$X$53="t",TRUNC(AK390*$N390,RESUMO_GLOBAL!$X$54),AK390*$N390))</f>
        <v>0</v>
      </c>
      <c r="BV390" s="987">
        <f>IF(RESUMO_GLOBAL!$X$53="a",ROUND(AL390*$N390,RESUMO_GLOBAL!$X$54),IF(RESUMO_GLOBAL!$X$53="t",TRUNC(AL390*$N390,RESUMO_GLOBAL!$X$54),AL390*$N390))</f>
        <v>0</v>
      </c>
      <c r="BW390" s="987">
        <f>IF(RESUMO_GLOBAL!$X$53="a",ROUND(AM390*$N390,RESUMO_GLOBAL!$X$54),IF(RESUMO_GLOBAL!$X$53="t",TRUNC(AM390*$N390,RESUMO_GLOBAL!$X$54),AM390*$N390))</f>
        <v>0</v>
      </c>
      <c r="BX390" s="987">
        <f>IF(RESUMO_GLOBAL!$X$53="a",ROUND(AN390*$N390,RESUMO_GLOBAL!$X$54),IF(RESUMO_GLOBAL!$X$53="t",TRUNC(AN390*$N390,RESUMO_GLOBAL!$X$54),AN390*$N390))</f>
        <v>0</v>
      </c>
      <c r="BY390" s="987">
        <f>IF(RESUMO_GLOBAL!$X$53="a",ROUND(AO390*$N390,RESUMO_GLOBAL!$X$54),IF(RESUMO_GLOBAL!$X$53="t",TRUNC(AO390*$N390,RESUMO_GLOBAL!$X$54),AO390*$N390))</f>
        <v>0</v>
      </c>
      <c r="BZ390" s="987">
        <f>IF(RESUMO_GLOBAL!$X$53="a",ROUND(AP390*$N390,RESUMO_GLOBAL!$X$54),IF(RESUMO_GLOBAL!$X$53="t",TRUNC(AP390*$N390,RESUMO_GLOBAL!$X$54),AP390*$N390))</f>
        <v>0</v>
      </c>
      <c r="CA390" s="987">
        <f>IF(RESUMO_GLOBAL!$X$53="a",ROUND(AQ390*$N390,RESUMO_GLOBAL!$X$54),IF(RESUMO_GLOBAL!$X$53="t",TRUNC(AQ390*$N390,RESUMO_GLOBAL!$X$54),AQ390*$N390))</f>
        <v>0</v>
      </c>
      <c r="CB390" s="987">
        <f>IF(RESUMO_GLOBAL!$X$53="a",ROUND(AR390*$N390,RESUMO_GLOBAL!$X$54),IF(RESUMO_GLOBAL!$X$53="t",TRUNC(AR390*$N390,RESUMO_GLOBAL!$X$54),AR390*$N390))</f>
        <v>0</v>
      </c>
      <c r="CC390" s="987">
        <f>IF(RESUMO_GLOBAL!$X$53="a",ROUND(AS390*$N390,RESUMO_GLOBAL!$X$54),IF(RESUMO_GLOBAL!$X$53="t",TRUNC(AS390*$N390,RESUMO_GLOBAL!$X$54),AS390*$N390))</f>
        <v>0</v>
      </c>
      <c r="CD390" s="987">
        <f>IF(RESUMO_GLOBAL!$X$53="a",ROUND(AT390*$N390,RESUMO_GLOBAL!$X$54),IF(RESUMO_GLOBAL!$X$53="t",TRUNC(AT390*$N390,RESUMO_GLOBAL!$X$54),AT390*$N390))</f>
        <v>0</v>
      </c>
      <c r="CE390" s="987">
        <f>IF(RESUMO_GLOBAL!$X$53="a",ROUND(AU390*$N390,RESUMO_GLOBAL!$X$54),IF(RESUMO_GLOBAL!$X$53="t",TRUNC(AU390*$N390,RESUMO_GLOBAL!$X$54),AU390*$N390))</f>
        <v>0</v>
      </c>
      <c r="CF390" s="987">
        <f>IF(RESUMO_GLOBAL!$X$53="a",ROUND(AV390*$N390,RESUMO_GLOBAL!$X$54),IF(RESUMO_GLOBAL!$X$53="t",TRUNC(AV390*$N390,RESUMO_GLOBAL!$X$54),AV390*$N390))</f>
        <v>0</v>
      </c>
      <c r="CG390" s="987">
        <f>IF(RESUMO_GLOBAL!$X$53="a",ROUND(AW390*$N390,RESUMO_GLOBAL!$X$54),IF(RESUMO_GLOBAL!$X$53="t",TRUNC(AW390*$N390,RESUMO_GLOBAL!$X$54),AW390*$N390))</f>
        <v>0</v>
      </c>
      <c r="CK390" s="59">
        <f t="shared" si="234"/>
        <v>0</v>
      </c>
      <c r="CL390" s="59">
        <f t="shared" si="235"/>
        <v>0</v>
      </c>
      <c r="CM390" s="59">
        <f t="shared" si="236"/>
        <v>0</v>
      </c>
      <c r="CN390" s="59">
        <f t="shared" si="237"/>
        <v>0</v>
      </c>
      <c r="CO390" s="59">
        <f t="shared" si="238"/>
        <v>0</v>
      </c>
      <c r="CP390" s="59">
        <f t="shared" si="239"/>
        <v>0</v>
      </c>
      <c r="CQ390" s="59">
        <f t="shared" si="240"/>
        <v>0</v>
      </c>
      <c r="CR390" s="59">
        <f t="shared" si="241"/>
        <v>0</v>
      </c>
      <c r="CS390" s="59">
        <f t="shared" si="242"/>
        <v>0</v>
      </c>
      <c r="CT390" s="59">
        <f t="shared" si="243"/>
        <v>0</v>
      </c>
      <c r="CU390" s="59">
        <f t="shared" si="244"/>
        <v>0</v>
      </c>
      <c r="CV390" s="59">
        <f t="shared" si="245"/>
        <v>0</v>
      </c>
      <c r="CW390" s="59">
        <f t="shared" si="246"/>
        <v>0</v>
      </c>
      <c r="CX390" s="59">
        <f t="shared" si="247"/>
        <v>0</v>
      </c>
      <c r="CY390" s="59">
        <f t="shared" si="248"/>
        <v>0</v>
      </c>
      <c r="CZ390" s="59">
        <f t="shared" si="249"/>
        <v>0</v>
      </c>
      <c r="DA390" s="59">
        <f t="shared" si="250"/>
        <v>0</v>
      </c>
      <c r="DB390" s="59">
        <f t="shared" si="251"/>
        <v>0</v>
      </c>
      <c r="DE390">
        <f t="shared" si="233"/>
        <v>385</v>
      </c>
      <c r="DF390" t="str">
        <f t="shared" si="252"/>
        <v/>
      </c>
      <c r="DG390" s="59">
        <f>IF($C390&lt;&gt;0,SUM($CK391:CK391),0)</f>
        <v>0</v>
      </c>
      <c r="DH390" s="59">
        <f>IF($C390&lt;&gt;0,SUM($CK391:CL391),0)</f>
        <v>0</v>
      </c>
      <c r="DI390" s="59">
        <f>IF($C390&lt;&gt;0,SUM($CK391:CM391),0)</f>
        <v>0</v>
      </c>
      <c r="DJ390" s="59">
        <f>IF($C390&lt;&gt;0,SUM($CK391:CN391),0)</f>
        <v>0</v>
      </c>
      <c r="DK390" s="59">
        <f>IF($C390&lt;&gt;0,SUM($CK391:CO391),0)</f>
        <v>0</v>
      </c>
      <c r="DL390" s="59">
        <f>IF($C390&lt;&gt;0,SUM($CK391:CP391),0)</f>
        <v>0</v>
      </c>
      <c r="DM390" s="59">
        <f>IF($C390&lt;&gt;0,SUM($CK391:CQ391),0)</f>
        <v>0</v>
      </c>
      <c r="DN390" s="59">
        <f>IF($C390&lt;&gt;0,SUM($CK391:CR391),0)</f>
        <v>0</v>
      </c>
      <c r="DO390" s="59">
        <f>IF($C390&lt;&gt;0,SUM($CK391:CS391),0)</f>
        <v>0</v>
      </c>
      <c r="DP390" s="59">
        <f>IF($C390&lt;&gt;0,SUM($CK391:CT391),0)</f>
        <v>0</v>
      </c>
      <c r="DQ390" s="59">
        <f>IF($C390&lt;&gt;0,SUM($CK391:CU391),0)</f>
        <v>0</v>
      </c>
      <c r="DR390" s="59">
        <f>IF($C390&lt;&gt;0,SUM($CK391:CV391),0)</f>
        <v>0</v>
      </c>
      <c r="DS390" s="59">
        <f>IF($C390&lt;&gt;0,SUM($CK391:CW391),0)</f>
        <v>0</v>
      </c>
      <c r="DT390" s="59">
        <f>IF($C390&lt;&gt;0,SUM($CK391:CX391),0)</f>
        <v>0</v>
      </c>
      <c r="DU390" s="59">
        <f>IF($C390&lt;&gt;0,SUM($CK391:CY391),0)</f>
        <v>0</v>
      </c>
      <c r="DV390" s="59">
        <f>IF($C390&lt;&gt;0,SUM($CK391:CZ391),0)</f>
        <v>0</v>
      </c>
      <c r="DW390" s="59">
        <f>IF($C390&lt;&gt;0,SUM($CK391:DA391),0)</f>
        <v>0</v>
      </c>
      <c r="DX390" s="59">
        <f>IF($C390&lt;&gt;0,SUM($CK391:DB391),0)</f>
        <v>0</v>
      </c>
      <c r="DY390" s="952" t="str">
        <f t="shared" si="256"/>
        <v/>
      </c>
    </row>
    <row r="391" spans="1:129" ht="13.5" hidden="1" thickBot="1">
      <c r="A391" s="3" t="str">
        <f t="shared" si="257"/>
        <v/>
      </c>
      <c r="B391" s="805">
        <f>Dados_GLOBAL_Inicial!E391</f>
        <v>0</v>
      </c>
      <c r="C391" s="956">
        <f>IF(IFERROR(VALUE(Dados_GLOBAL_Inicial!F391),0)=0,0,Dados_GLOBAL_Inicial!F391)</f>
        <v>0</v>
      </c>
      <c r="D391" s="830">
        <f>Dados_GLOBAL_Inicial!G391</f>
        <v>0</v>
      </c>
      <c r="E391" s="830" t="str">
        <f>IF(IFERROR(VLOOKUP(F391,Cod_Gde_Itens!$A$1:$B$80,2,FALSE),0)&gt;549,IFERROR(VLOOKUP(F391,Cod_Gde_Itens!$A$1:$B$80,2,FALSE),0),IF(Dados_GLOBAL_Inicial!H391=0,"",Dados_GLOBAL_Inicial!H391))</f>
        <v/>
      </c>
      <c r="F391" s="823">
        <f>Dados_GLOBAL_Inicial!I391</f>
        <v>0</v>
      </c>
      <c r="G391" s="824">
        <f>Dados_GLOBAL_Inicial!J391</f>
        <v>0</v>
      </c>
      <c r="H391" s="454">
        <f>Dados_GLOBAL_Inicial!K391</f>
        <v>0</v>
      </c>
      <c r="I391" s="970">
        <f>SUM('MEDIÇÃO_OBJETO (1)'!I391)</f>
        <v>0</v>
      </c>
      <c r="J391" s="455">
        <f t="shared" si="258"/>
        <v>0</v>
      </c>
      <c r="K391" s="451">
        <f t="shared" si="259"/>
        <v>0</v>
      </c>
      <c r="L391" s="452">
        <f t="shared" si="260"/>
        <v>0</v>
      </c>
      <c r="M391" s="809">
        <f t="shared" si="261"/>
        <v>0</v>
      </c>
      <c r="N391" s="810">
        <f>IF(IFERROR(VALUE(Dados_GLOBAL_Inicial!L391),0)=0,0,Dados_GLOBAL_Inicial!L391)</f>
        <v>0</v>
      </c>
      <c r="O391" s="812">
        <f>SUM('MEDIÇÃO_OBJETO (1)'!O391)</f>
        <v>0</v>
      </c>
      <c r="P391" s="812">
        <f>SUM('MEDIÇÃO_OBJETO (1)'!P391)</f>
        <v>0</v>
      </c>
      <c r="Q391" s="813">
        <f t="shared" si="262"/>
        <v>0</v>
      </c>
      <c r="R391" s="951"/>
      <c r="S391" s="815">
        <f>SUM('MEDIÇÃO_OBJETO (1)'!S391)</f>
        <v>0</v>
      </c>
      <c r="T391" s="815">
        <f>SUM('MEDIÇÃO_OBJETO (1)'!T391)</f>
        <v>0</v>
      </c>
      <c r="V391" s="19"/>
      <c r="W391" s="978">
        <f t="shared" si="263"/>
        <v>0</v>
      </c>
      <c r="X391" s="816">
        <f t="shared" si="264"/>
        <v>0</v>
      </c>
      <c r="Y391" s="816">
        <f t="shared" si="265"/>
        <v>0</v>
      </c>
      <c r="Z391" s="817">
        <f t="shared" si="266"/>
        <v>0</v>
      </c>
      <c r="AB391" s="453">
        <f t="shared" si="253"/>
        <v>0</v>
      </c>
      <c r="AC391" s="14">
        <f t="shared" si="267"/>
        <v>0</v>
      </c>
      <c r="AD391" s="819"/>
      <c r="AE391" s="631">
        <f t="shared" si="254"/>
        <v>0</v>
      </c>
      <c r="AF391" s="818">
        <f>SUM('MEDIÇÃO_OBJETO (1)'!AG391)</f>
        <v>0</v>
      </c>
      <c r="AG391" s="541">
        <f>SUM('MEDIÇÃO_OBJETO (1)'!AH391)</f>
        <v>0</v>
      </c>
      <c r="AH391" s="541">
        <f>SUM('MEDIÇÃO_OBJETO (1)'!AI391)</f>
        <v>0</v>
      </c>
      <c r="AI391" s="541">
        <f>SUM('MEDIÇÃO_OBJETO (1)'!AJ391)</f>
        <v>0</v>
      </c>
      <c r="AJ391" s="541">
        <f>SUM('MEDIÇÃO_OBJETO (1)'!AK391)</f>
        <v>0</v>
      </c>
      <c r="AK391" s="541">
        <f>SUM('MEDIÇÃO_OBJETO (1)'!AL391)</f>
        <v>0</v>
      </c>
      <c r="AL391" s="541">
        <f>SUM('MEDIÇÃO_OBJETO (1)'!AM391)</f>
        <v>0</v>
      </c>
      <c r="AM391" s="541">
        <f>SUM('MEDIÇÃO_OBJETO (1)'!AN391)</f>
        <v>0</v>
      </c>
      <c r="AN391" s="541">
        <f>SUM('MEDIÇÃO_OBJETO (1)'!AO391)</f>
        <v>0</v>
      </c>
      <c r="AO391" s="541">
        <f>SUM('MEDIÇÃO_OBJETO (1)'!AP391)</f>
        <v>0</v>
      </c>
      <c r="AP391" s="541">
        <f>SUM('MEDIÇÃO_OBJETO (1)'!AQ391)</f>
        <v>0</v>
      </c>
      <c r="AQ391" s="541">
        <f>SUM('MEDIÇÃO_OBJETO (1)'!AR391)</f>
        <v>0</v>
      </c>
      <c r="AR391" s="541">
        <f>SUM('MEDIÇÃO_OBJETO (1)'!AS391)</f>
        <v>0</v>
      </c>
      <c r="AS391" s="541">
        <f>SUM('MEDIÇÃO_OBJETO (1)'!AT391)</f>
        <v>0</v>
      </c>
      <c r="AT391" s="541">
        <f>SUM('MEDIÇÃO_OBJETO (1)'!AU391)</f>
        <v>0</v>
      </c>
      <c r="AU391" s="541">
        <f>SUM('MEDIÇÃO_OBJETO (1)'!AV391)</f>
        <v>0</v>
      </c>
      <c r="AV391" s="541">
        <f>SUM('MEDIÇÃO_OBJETO (1)'!AW391)</f>
        <v>0</v>
      </c>
      <c r="AW391" s="541">
        <f>SUM('MEDIÇÃO_OBJETO (1)'!AX391)</f>
        <v>0</v>
      </c>
      <c r="AX391" s="977"/>
      <c r="BN391" s="992">
        <f t="shared" si="268"/>
        <v>0</v>
      </c>
      <c r="BO391" s="538">
        <f t="shared" si="255"/>
        <v>0</v>
      </c>
      <c r="BP391" s="987">
        <f>IF(RESUMO_GLOBAL!$X$53="a",ROUND(AF391*$N391,RESUMO_GLOBAL!$X$54),IF(RESUMO_GLOBAL!$X$53="t",TRUNC(AF391*$N391,RESUMO_GLOBAL!$X$54),AF391*$N391))</f>
        <v>0</v>
      </c>
      <c r="BQ391" s="987">
        <f>IF(RESUMO_GLOBAL!$X$53="a",ROUND(AG391*$N391,RESUMO_GLOBAL!$X$54),IF(RESUMO_GLOBAL!$X$53="t",TRUNC(AG391*$N391,RESUMO_GLOBAL!$X$54),AG391*$N391))</f>
        <v>0</v>
      </c>
      <c r="BR391" s="987">
        <f>IF(RESUMO_GLOBAL!$X$53="a",ROUND(AH391*$N391,RESUMO_GLOBAL!$X$54),IF(RESUMO_GLOBAL!$X$53="t",TRUNC(AH391*$N391,RESUMO_GLOBAL!$X$54),AH391*$N391))</f>
        <v>0</v>
      </c>
      <c r="BS391" s="987">
        <f>IF(RESUMO_GLOBAL!$X$53="a",ROUND(AI391*$N391,RESUMO_GLOBAL!$X$54),IF(RESUMO_GLOBAL!$X$53="t",TRUNC(AI391*$N391,RESUMO_GLOBAL!$X$54),AI391*$N391))</f>
        <v>0</v>
      </c>
      <c r="BT391" s="987">
        <f>IF(RESUMO_GLOBAL!$X$53="a",ROUND(AJ391*$N391,RESUMO_GLOBAL!$X$54),IF(RESUMO_GLOBAL!$X$53="t",TRUNC(AJ391*$N391,RESUMO_GLOBAL!$X$54),AJ391*$N391))</f>
        <v>0</v>
      </c>
      <c r="BU391" s="987">
        <f>IF(RESUMO_GLOBAL!$X$53="a",ROUND(AK391*$N391,RESUMO_GLOBAL!$X$54),IF(RESUMO_GLOBAL!$X$53="t",TRUNC(AK391*$N391,RESUMO_GLOBAL!$X$54),AK391*$N391))</f>
        <v>0</v>
      </c>
      <c r="BV391" s="987">
        <f>IF(RESUMO_GLOBAL!$X$53="a",ROUND(AL391*$N391,RESUMO_GLOBAL!$X$54),IF(RESUMO_GLOBAL!$X$53="t",TRUNC(AL391*$N391,RESUMO_GLOBAL!$X$54),AL391*$N391))</f>
        <v>0</v>
      </c>
      <c r="BW391" s="987">
        <f>IF(RESUMO_GLOBAL!$X$53="a",ROUND(AM391*$N391,RESUMO_GLOBAL!$X$54),IF(RESUMO_GLOBAL!$X$53="t",TRUNC(AM391*$N391,RESUMO_GLOBAL!$X$54),AM391*$N391))</f>
        <v>0</v>
      </c>
      <c r="BX391" s="987">
        <f>IF(RESUMO_GLOBAL!$X$53="a",ROUND(AN391*$N391,RESUMO_GLOBAL!$X$54),IF(RESUMO_GLOBAL!$X$53="t",TRUNC(AN391*$N391,RESUMO_GLOBAL!$X$54),AN391*$N391))</f>
        <v>0</v>
      </c>
      <c r="BY391" s="987">
        <f>IF(RESUMO_GLOBAL!$X$53="a",ROUND(AO391*$N391,RESUMO_GLOBAL!$X$54),IF(RESUMO_GLOBAL!$X$53="t",TRUNC(AO391*$N391,RESUMO_GLOBAL!$X$54),AO391*$N391))</f>
        <v>0</v>
      </c>
      <c r="BZ391" s="987">
        <f>IF(RESUMO_GLOBAL!$X$53="a",ROUND(AP391*$N391,RESUMO_GLOBAL!$X$54),IF(RESUMO_GLOBAL!$X$53="t",TRUNC(AP391*$N391,RESUMO_GLOBAL!$X$54),AP391*$N391))</f>
        <v>0</v>
      </c>
      <c r="CA391" s="987">
        <f>IF(RESUMO_GLOBAL!$X$53="a",ROUND(AQ391*$N391,RESUMO_GLOBAL!$X$54),IF(RESUMO_GLOBAL!$X$53="t",TRUNC(AQ391*$N391,RESUMO_GLOBAL!$X$54),AQ391*$N391))</f>
        <v>0</v>
      </c>
      <c r="CB391" s="987">
        <f>IF(RESUMO_GLOBAL!$X$53="a",ROUND(AR391*$N391,RESUMO_GLOBAL!$X$54),IF(RESUMO_GLOBAL!$X$53="t",TRUNC(AR391*$N391,RESUMO_GLOBAL!$X$54),AR391*$N391))</f>
        <v>0</v>
      </c>
      <c r="CC391" s="987">
        <f>IF(RESUMO_GLOBAL!$X$53="a",ROUND(AS391*$N391,RESUMO_GLOBAL!$X$54),IF(RESUMO_GLOBAL!$X$53="t",TRUNC(AS391*$N391,RESUMO_GLOBAL!$X$54),AS391*$N391))</f>
        <v>0</v>
      </c>
      <c r="CD391" s="987">
        <f>IF(RESUMO_GLOBAL!$X$53="a",ROUND(AT391*$N391,RESUMO_GLOBAL!$X$54),IF(RESUMO_GLOBAL!$X$53="t",TRUNC(AT391*$N391,RESUMO_GLOBAL!$X$54),AT391*$N391))</f>
        <v>0</v>
      </c>
      <c r="CE391" s="987">
        <f>IF(RESUMO_GLOBAL!$X$53="a",ROUND(AU391*$N391,RESUMO_GLOBAL!$X$54),IF(RESUMO_GLOBAL!$X$53="t",TRUNC(AU391*$N391,RESUMO_GLOBAL!$X$54),AU391*$N391))</f>
        <v>0</v>
      </c>
      <c r="CF391" s="987">
        <f>IF(RESUMO_GLOBAL!$X$53="a",ROUND(AV391*$N391,RESUMO_GLOBAL!$X$54),IF(RESUMO_GLOBAL!$X$53="t",TRUNC(AV391*$N391,RESUMO_GLOBAL!$X$54),AV391*$N391))</f>
        <v>0</v>
      </c>
      <c r="CG391" s="987">
        <f>IF(RESUMO_GLOBAL!$X$53="a",ROUND(AW391*$N391,RESUMO_GLOBAL!$X$54),IF(RESUMO_GLOBAL!$X$53="t",TRUNC(AW391*$N391,RESUMO_GLOBAL!$X$54),AW391*$N391))</f>
        <v>0</v>
      </c>
      <c r="CK391" s="59">
        <f t="shared" si="234"/>
        <v>0</v>
      </c>
      <c r="CL391" s="59">
        <f t="shared" si="235"/>
        <v>0</v>
      </c>
      <c r="CM391" s="59">
        <f t="shared" si="236"/>
        <v>0</v>
      </c>
      <c r="CN391" s="59">
        <f t="shared" si="237"/>
        <v>0</v>
      </c>
      <c r="CO391" s="59">
        <f t="shared" si="238"/>
        <v>0</v>
      </c>
      <c r="CP391" s="59">
        <f t="shared" si="239"/>
        <v>0</v>
      </c>
      <c r="CQ391" s="59">
        <f t="shared" si="240"/>
        <v>0</v>
      </c>
      <c r="CR391" s="59">
        <f t="shared" si="241"/>
        <v>0</v>
      </c>
      <c r="CS391" s="59">
        <f t="shared" si="242"/>
        <v>0</v>
      </c>
      <c r="CT391" s="59">
        <f t="shared" si="243"/>
        <v>0</v>
      </c>
      <c r="CU391" s="59">
        <f t="shared" si="244"/>
        <v>0</v>
      </c>
      <c r="CV391" s="59">
        <f t="shared" si="245"/>
        <v>0</v>
      </c>
      <c r="CW391" s="59">
        <f t="shared" si="246"/>
        <v>0</v>
      </c>
      <c r="CX391" s="59">
        <f t="shared" si="247"/>
        <v>0</v>
      </c>
      <c r="CY391" s="59">
        <f t="shared" si="248"/>
        <v>0</v>
      </c>
      <c r="CZ391" s="59">
        <f t="shared" si="249"/>
        <v>0</v>
      </c>
      <c r="DA391" s="59">
        <f t="shared" si="250"/>
        <v>0</v>
      </c>
      <c r="DB391" s="59">
        <f t="shared" si="251"/>
        <v>0</v>
      </c>
      <c r="DE391">
        <f t="shared" ref="DE391:DE454" si="269">DE390+1</f>
        <v>386</v>
      </c>
      <c r="DF391" t="str">
        <f t="shared" si="252"/>
        <v/>
      </c>
      <c r="DG391" s="59">
        <f>IF($C391&lt;&gt;0,SUM($CK392:CK392),0)</f>
        <v>0</v>
      </c>
      <c r="DH391" s="59">
        <f>IF($C391&lt;&gt;0,SUM($CK392:CL392),0)</f>
        <v>0</v>
      </c>
      <c r="DI391" s="59">
        <f>IF($C391&lt;&gt;0,SUM($CK392:CM392),0)</f>
        <v>0</v>
      </c>
      <c r="DJ391" s="59">
        <f>IF($C391&lt;&gt;0,SUM($CK392:CN392),0)</f>
        <v>0</v>
      </c>
      <c r="DK391" s="59">
        <f>IF($C391&lt;&gt;0,SUM($CK392:CO392),0)</f>
        <v>0</v>
      </c>
      <c r="DL391" s="59">
        <f>IF($C391&lt;&gt;0,SUM($CK392:CP392),0)</f>
        <v>0</v>
      </c>
      <c r="DM391" s="59">
        <f>IF($C391&lt;&gt;0,SUM($CK392:CQ392),0)</f>
        <v>0</v>
      </c>
      <c r="DN391" s="59">
        <f>IF($C391&lt;&gt;0,SUM($CK392:CR392),0)</f>
        <v>0</v>
      </c>
      <c r="DO391" s="59">
        <f>IF($C391&lt;&gt;0,SUM($CK392:CS392),0)</f>
        <v>0</v>
      </c>
      <c r="DP391" s="59">
        <f>IF($C391&lt;&gt;0,SUM($CK392:CT392),0)</f>
        <v>0</v>
      </c>
      <c r="DQ391" s="59">
        <f>IF($C391&lt;&gt;0,SUM($CK392:CU392),0)</f>
        <v>0</v>
      </c>
      <c r="DR391" s="59">
        <f>IF($C391&lt;&gt;0,SUM($CK392:CV392),0)</f>
        <v>0</v>
      </c>
      <c r="DS391" s="59">
        <f>IF($C391&lt;&gt;0,SUM($CK392:CW392),0)</f>
        <v>0</v>
      </c>
      <c r="DT391" s="59">
        <f>IF($C391&lt;&gt;0,SUM($CK392:CX392),0)</f>
        <v>0</v>
      </c>
      <c r="DU391" s="59">
        <f>IF($C391&lt;&gt;0,SUM($CK392:CY392),0)</f>
        <v>0</v>
      </c>
      <c r="DV391" s="59">
        <f>IF($C391&lt;&gt;0,SUM($CK392:CZ392),0)</f>
        <v>0</v>
      </c>
      <c r="DW391" s="59">
        <f>IF($C391&lt;&gt;0,SUM($CK392:DA392),0)</f>
        <v>0</v>
      </c>
      <c r="DX391" s="59">
        <f>IF($C391&lt;&gt;0,SUM($CK392:DB392),0)</f>
        <v>0</v>
      </c>
      <c r="DY391" s="952" t="str">
        <f t="shared" si="256"/>
        <v/>
      </c>
    </row>
    <row r="392" spans="1:129" ht="13.5" hidden="1" thickBot="1">
      <c r="A392" s="3" t="str">
        <f t="shared" si="257"/>
        <v/>
      </c>
      <c r="B392" s="805">
        <f>Dados_GLOBAL_Inicial!E392</f>
        <v>0</v>
      </c>
      <c r="C392" s="956">
        <f>IF(IFERROR(VALUE(Dados_GLOBAL_Inicial!F392),0)=0,0,Dados_GLOBAL_Inicial!F392)</f>
        <v>0</v>
      </c>
      <c r="D392" s="830">
        <f>Dados_GLOBAL_Inicial!G392</f>
        <v>0</v>
      </c>
      <c r="E392" s="830" t="str">
        <f>IF(IFERROR(VLOOKUP(F392,Cod_Gde_Itens!$A$1:$B$80,2,FALSE),0)&gt;549,IFERROR(VLOOKUP(F392,Cod_Gde_Itens!$A$1:$B$80,2,FALSE),0),IF(Dados_GLOBAL_Inicial!H392=0,"",Dados_GLOBAL_Inicial!H392))</f>
        <v/>
      </c>
      <c r="F392" s="823">
        <f>Dados_GLOBAL_Inicial!I392</f>
        <v>0</v>
      </c>
      <c r="G392" s="824">
        <f>Dados_GLOBAL_Inicial!J392</f>
        <v>0</v>
      </c>
      <c r="H392" s="454">
        <f>Dados_GLOBAL_Inicial!K392</f>
        <v>0</v>
      </c>
      <c r="I392" s="970">
        <f>SUM('MEDIÇÃO_OBJETO (1)'!I392)</f>
        <v>0</v>
      </c>
      <c r="J392" s="455">
        <f t="shared" si="258"/>
        <v>0</v>
      </c>
      <c r="K392" s="451">
        <f t="shared" si="259"/>
        <v>0</v>
      </c>
      <c r="L392" s="452">
        <f t="shared" si="260"/>
        <v>0</v>
      </c>
      <c r="M392" s="809">
        <f t="shared" si="261"/>
        <v>0</v>
      </c>
      <c r="N392" s="810">
        <f>IF(IFERROR(VALUE(Dados_GLOBAL_Inicial!L392),0)=0,0,Dados_GLOBAL_Inicial!L392)</f>
        <v>0</v>
      </c>
      <c r="O392" s="812">
        <f>SUM('MEDIÇÃO_OBJETO (1)'!O392)</f>
        <v>0</v>
      </c>
      <c r="P392" s="812">
        <f>SUM('MEDIÇÃO_OBJETO (1)'!P392)</f>
        <v>0</v>
      </c>
      <c r="Q392" s="813">
        <f t="shared" si="262"/>
        <v>0</v>
      </c>
      <c r="R392" s="951"/>
      <c r="S392" s="815">
        <f>SUM('MEDIÇÃO_OBJETO (1)'!S392)</f>
        <v>0</v>
      </c>
      <c r="T392" s="815">
        <f>SUM('MEDIÇÃO_OBJETO (1)'!T392)</f>
        <v>0</v>
      </c>
      <c r="V392" s="19"/>
      <c r="W392" s="978">
        <f t="shared" si="263"/>
        <v>0</v>
      </c>
      <c r="X392" s="816">
        <f t="shared" si="264"/>
        <v>0</v>
      </c>
      <c r="Y392" s="816">
        <f t="shared" si="265"/>
        <v>0</v>
      </c>
      <c r="Z392" s="817">
        <f t="shared" si="266"/>
        <v>0</v>
      </c>
      <c r="AB392" s="453">
        <f t="shared" si="253"/>
        <v>0</v>
      </c>
      <c r="AC392" s="14">
        <f t="shared" si="267"/>
        <v>0</v>
      </c>
      <c r="AD392" s="819"/>
      <c r="AE392" s="631">
        <f t="shared" si="254"/>
        <v>0</v>
      </c>
      <c r="AF392" s="818">
        <f>SUM('MEDIÇÃO_OBJETO (1)'!AG392)</f>
        <v>0</v>
      </c>
      <c r="AG392" s="541">
        <f>SUM('MEDIÇÃO_OBJETO (1)'!AH392)</f>
        <v>0</v>
      </c>
      <c r="AH392" s="541">
        <f>SUM('MEDIÇÃO_OBJETO (1)'!AI392)</f>
        <v>0</v>
      </c>
      <c r="AI392" s="541">
        <f>SUM('MEDIÇÃO_OBJETO (1)'!AJ392)</f>
        <v>0</v>
      </c>
      <c r="AJ392" s="541">
        <f>SUM('MEDIÇÃO_OBJETO (1)'!AK392)</f>
        <v>0</v>
      </c>
      <c r="AK392" s="541">
        <f>SUM('MEDIÇÃO_OBJETO (1)'!AL392)</f>
        <v>0</v>
      </c>
      <c r="AL392" s="541">
        <f>SUM('MEDIÇÃO_OBJETO (1)'!AM392)</f>
        <v>0</v>
      </c>
      <c r="AM392" s="541">
        <f>SUM('MEDIÇÃO_OBJETO (1)'!AN392)</f>
        <v>0</v>
      </c>
      <c r="AN392" s="541">
        <f>SUM('MEDIÇÃO_OBJETO (1)'!AO392)</f>
        <v>0</v>
      </c>
      <c r="AO392" s="541">
        <f>SUM('MEDIÇÃO_OBJETO (1)'!AP392)</f>
        <v>0</v>
      </c>
      <c r="AP392" s="541">
        <f>SUM('MEDIÇÃO_OBJETO (1)'!AQ392)</f>
        <v>0</v>
      </c>
      <c r="AQ392" s="541">
        <f>SUM('MEDIÇÃO_OBJETO (1)'!AR392)</f>
        <v>0</v>
      </c>
      <c r="AR392" s="541">
        <f>SUM('MEDIÇÃO_OBJETO (1)'!AS392)</f>
        <v>0</v>
      </c>
      <c r="AS392" s="541">
        <f>SUM('MEDIÇÃO_OBJETO (1)'!AT392)</f>
        <v>0</v>
      </c>
      <c r="AT392" s="541">
        <f>SUM('MEDIÇÃO_OBJETO (1)'!AU392)</f>
        <v>0</v>
      </c>
      <c r="AU392" s="541">
        <f>SUM('MEDIÇÃO_OBJETO (1)'!AV392)</f>
        <v>0</v>
      </c>
      <c r="AV392" s="541">
        <f>SUM('MEDIÇÃO_OBJETO (1)'!AW392)</f>
        <v>0</v>
      </c>
      <c r="AW392" s="541">
        <f>SUM('MEDIÇÃO_OBJETO (1)'!AX392)</f>
        <v>0</v>
      </c>
      <c r="AX392" s="977"/>
      <c r="BN392" s="992">
        <f t="shared" si="268"/>
        <v>0</v>
      </c>
      <c r="BO392" s="538">
        <f t="shared" si="255"/>
        <v>0</v>
      </c>
      <c r="BP392" s="987">
        <f>IF(RESUMO_GLOBAL!$X$53="a",ROUND(AF392*$N392,RESUMO_GLOBAL!$X$54),IF(RESUMO_GLOBAL!$X$53="t",TRUNC(AF392*$N392,RESUMO_GLOBAL!$X$54),AF392*$N392))</f>
        <v>0</v>
      </c>
      <c r="BQ392" s="987">
        <f>IF(RESUMO_GLOBAL!$X$53="a",ROUND(AG392*$N392,RESUMO_GLOBAL!$X$54),IF(RESUMO_GLOBAL!$X$53="t",TRUNC(AG392*$N392,RESUMO_GLOBAL!$X$54),AG392*$N392))</f>
        <v>0</v>
      </c>
      <c r="BR392" s="987">
        <f>IF(RESUMO_GLOBAL!$X$53="a",ROUND(AH392*$N392,RESUMO_GLOBAL!$X$54),IF(RESUMO_GLOBAL!$X$53="t",TRUNC(AH392*$N392,RESUMO_GLOBAL!$X$54),AH392*$N392))</f>
        <v>0</v>
      </c>
      <c r="BS392" s="987">
        <f>IF(RESUMO_GLOBAL!$X$53="a",ROUND(AI392*$N392,RESUMO_GLOBAL!$X$54),IF(RESUMO_GLOBAL!$X$53="t",TRUNC(AI392*$N392,RESUMO_GLOBAL!$X$54),AI392*$N392))</f>
        <v>0</v>
      </c>
      <c r="BT392" s="987">
        <f>IF(RESUMO_GLOBAL!$X$53="a",ROUND(AJ392*$N392,RESUMO_GLOBAL!$X$54),IF(RESUMO_GLOBAL!$X$53="t",TRUNC(AJ392*$N392,RESUMO_GLOBAL!$X$54),AJ392*$N392))</f>
        <v>0</v>
      </c>
      <c r="BU392" s="987">
        <f>IF(RESUMO_GLOBAL!$X$53="a",ROUND(AK392*$N392,RESUMO_GLOBAL!$X$54),IF(RESUMO_GLOBAL!$X$53="t",TRUNC(AK392*$N392,RESUMO_GLOBAL!$X$54),AK392*$N392))</f>
        <v>0</v>
      </c>
      <c r="BV392" s="987">
        <f>IF(RESUMO_GLOBAL!$X$53="a",ROUND(AL392*$N392,RESUMO_GLOBAL!$X$54),IF(RESUMO_GLOBAL!$X$53="t",TRUNC(AL392*$N392,RESUMO_GLOBAL!$X$54),AL392*$N392))</f>
        <v>0</v>
      </c>
      <c r="BW392" s="987">
        <f>IF(RESUMO_GLOBAL!$X$53="a",ROUND(AM392*$N392,RESUMO_GLOBAL!$X$54),IF(RESUMO_GLOBAL!$X$53="t",TRUNC(AM392*$N392,RESUMO_GLOBAL!$X$54),AM392*$N392))</f>
        <v>0</v>
      </c>
      <c r="BX392" s="987">
        <f>IF(RESUMO_GLOBAL!$X$53="a",ROUND(AN392*$N392,RESUMO_GLOBAL!$X$54),IF(RESUMO_GLOBAL!$X$53="t",TRUNC(AN392*$N392,RESUMO_GLOBAL!$X$54),AN392*$N392))</f>
        <v>0</v>
      </c>
      <c r="BY392" s="987">
        <f>IF(RESUMO_GLOBAL!$X$53="a",ROUND(AO392*$N392,RESUMO_GLOBAL!$X$54),IF(RESUMO_GLOBAL!$X$53="t",TRUNC(AO392*$N392,RESUMO_GLOBAL!$X$54),AO392*$N392))</f>
        <v>0</v>
      </c>
      <c r="BZ392" s="987">
        <f>IF(RESUMO_GLOBAL!$X$53="a",ROUND(AP392*$N392,RESUMO_GLOBAL!$X$54),IF(RESUMO_GLOBAL!$X$53="t",TRUNC(AP392*$N392,RESUMO_GLOBAL!$X$54),AP392*$N392))</f>
        <v>0</v>
      </c>
      <c r="CA392" s="987">
        <f>IF(RESUMO_GLOBAL!$X$53="a",ROUND(AQ392*$N392,RESUMO_GLOBAL!$X$54),IF(RESUMO_GLOBAL!$X$53="t",TRUNC(AQ392*$N392,RESUMO_GLOBAL!$X$54),AQ392*$N392))</f>
        <v>0</v>
      </c>
      <c r="CB392" s="987">
        <f>IF(RESUMO_GLOBAL!$X$53="a",ROUND(AR392*$N392,RESUMO_GLOBAL!$X$54),IF(RESUMO_GLOBAL!$X$53="t",TRUNC(AR392*$N392,RESUMO_GLOBAL!$X$54),AR392*$N392))</f>
        <v>0</v>
      </c>
      <c r="CC392" s="987">
        <f>IF(RESUMO_GLOBAL!$X$53="a",ROUND(AS392*$N392,RESUMO_GLOBAL!$X$54),IF(RESUMO_GLOBAL!$X$53="t",TRUNC(AS392*$N392,RESUMO_GLOBAL!$X$54),AS392*$N392))</f>
        <v>0</v>
      </c>
      <c r="CD392" s="987">
        <f>IF(RESUMO_GLOBAL!$X$53="a",ROUND(AT392*$N392,RESUMO_GLOBAL!$X$54),IF(RESUMO_GLOBAL!$X$53="t",TRUNC(AT392*$N392,RESUMO_GLOBAL!$X$54),AT392*$N392))</f>
        <v>0</v>
      </c>
      <c r="CE392" s="987">
        <f>IF(RESUMO_GLOBAL!$X$53="a",ROUND(AU392*$N392,RESUMO_GLOBAL!$X$54),IF(RESUMO_GLOBAL!$X$53="t",TRUNC(AU392*$N392,RESUMO_GLOBAL!$X$54),AU392*$N392))</f>
        <v>0</v>
      </c>
      <c r="CF392" s="987">
        <f>IF(RESUMO_GLOBAL!$X$53="a",ROUND(AV392*$N392,RESUMO_GLOBAL!$X$54),IF(RESUMO_GLOBAL!$X$53="t",TRUNC(AV392*$N392,RESUMO_GLOBAL!$X$54),AV392*$N392))</f>
        <v>0</v>
      </c>
      <c r="CG392" s="987">
        <f>IF(RESUMO_GLOBAL!$X$53="a",ROUND(AW392*$N392,RESUMO_GLOBAL!$X$54),IF(RESUMO_GLOBAL!$X$53="t",TRUNC(AW392*$N392,RESUMO_GLOBAL!$X$54),AW392*$N392))</f>
        <v>0</v>
      </c>
      <c r="CK392" s="59">
        <f t="shared" si="234"/>
        <v>0</v>
      </c>
      <c r="CL392" s="59">
        <f t="shared" si="235"/>
        <v>0</v>
      </c>
      <c r="CM392" s="59">
        <f t="shared" si="236"/>
        <v>0</v>
      </c>
      <c r="CN392" s="59">
        <f t="shared" si="237"/>
        <v>0</v>
      </c>
      <c r="CO392" s="59">
        <f t="shared" si="238"/>
        <v>0</v>
      </c>
      <c r="CP392" s="59">
        <f t="shared" si="239"/>
        <v>0</v>
      </c>
      <c r="CQ392" s="59">
        <f t="shared" si="240"/>
        <v>0</v>
      </c>
      <c r="CR392" s="59">
        <f t="shared" si="241"/>
        <v>0</v>
      </c>
      <c r="CS392" s="59">
        <f t="shared" si="242"/>
        <v>0</v>
      </c>
      <c r="CT392" s="59">
        <f t="shared" si="243"/>
        <v>0</v>
      </c>
      <c r="CU392" s="59">
        <f t="shared" si="244"/>
        <v>0</v>
      </c>
      <c r="CV392" s="59">
        <f t="shared" si="245"/>
        <v>0</v>
      </c>
      <c r="CW392" s="59">
        <f t="shared" si="246"/>
        <v>0</v>
      </c>
      <c r="CX392" s="59">
        <f t="shared" si="247"/>
        <v>0</v>
      </c>
      <c r="CY392" s="59">
        <f t="shared" si="248"/>
        <v>0</v>
      </c>
      <c r="CZ392" s="59">
        <f t="shared" si="249"/>
        <v>0</v>
      </c>
      <c r="DA392" s="59">
        <f t="shared" si="250"/>
        <v>0</v>
      </c>
      <c r="DB392" s="59">
        <f t="shared" si="251"/>
        <v>0</v>
      </c>
      <c r="DE392">
        <f t="shared" si="269"/>
        <v>387</v>
      </c>
      <c r="DF392" t="str">
        <f t="shared" si="252"/>
        <v/>
      </c>
      <c r="DG392" s="59">
        <f>IF($C392&lt;&gt;0,SUM($CK393:CK393),0)</f>
        <v>0</v>
      </c>
      <c r="DH392" s="59">
        <f>IF($C392&lt;&gt;0,SUM($CK393:CL393),0)</f>
        <v>0</v>
      </c>
      <c r="DI392" s="59">
        <f>IF($C392&lt;&gt;0,SUM($CK393:CM393),0)</f>
        <v>0</v>
      </c>
      <c r="DJ392" s="59">
        <f>IF($C392&lt;&gt;0,SUM($CK393:CN393),0)</f>
        <v>0</v>
      </c>
      <c r="DK392" s="59">
        <f>IF($C392&lt;&gt;0,SUM($CK393:CO393),0)</f>
        <v>0</v>
      </c>
      <c r="DL392" s="59">
        <f>IF($C392&lt;&gt;0,SUM($CK393:CP393),0)</f>
        <v>0</v>
      </c>
      <c r="DM392" s="59">
        <f>IF($C392&lt;&gt;0,SUM($CK393:CQ393),0)</f>
        <v>0</v>
      </c>
      <c r="DN392" s="59">
        <f>IF($C392&lt;&gt;0,SUM($CK393:CR393),0)</f>
        <v>0</v>
      </c>
      <c r="DO392" s="59">
        <f>IF($C392&lt;&gt;0,SUM($CK393:CS393),0)</f>
        <v>0</v>
      </c>
      <c r="DP392" s="59">
        <f>IF($C392&lt;&gt;0,SUM($CK393:CT393),0)</f>
        <v>0</v>
      </c>
      <c r="DQ392" s="59">
        <f>IF($C392&lt;&gt;0,SUM($CK393:CU393),0)</f>
        <v>0</v>
      </c>
      <c r="DR392" s="59">
        <f>IF($C392&lt;&gt;0,SUM($CK393:CV393),0)</f>
        <v>0</v>
      </c>
      <c r="DS392" s="59">
        <f>IF($C392&lt;&gt;0,SUM($CK393:CW393),0)</f>
        <v>0</v>
      </c>
      <c r="DT392" s="59">
        <f>IF($C392&lt;&gt;0,SUM($CK393:CX393),0)</f>
        <v>0</v>
      </c>
      <c r="DU392" s="59">
        <f>IF($C392&lt;&gt;0,SUM($CK393:CY393),0)</f>
        <v>0</v>
      </c>
      <c r="DV392" s="59">
        <f>IF($C392&lt;&gt;0,SUM($CK393:CZ393),0)</f>
        <v>0</v>
      </c>
      <c r="DW392" s="59">
        <f>IF($C392&lt;&gt;0,SUM($CK393:DA393),0)</f>
        <v>0</v>
      </c>
      <c r="DX392" s="59">
        <f>IF($C392&lt;&gt;0,SUM($CK393:DB393),0)</f>
        <v>0</v>
      </c>
      <c r="DY392" s="952" t="str">
        <f t="shared" si="256"/>
        <v/>
      </c>
    </row>
    <row r="393" spans="1:129" ht="13.5" hidden="1" thickBot="1">
      <c r="A393" s="3" t="str">
        <f t="shared" si="257"/>
        <v/>
      </c>
      <c r="B393" s="805">
        <f>Dados_GLOBAL_Inicial!E393</f>
        <v>0</v>
      </c>
      <c r="C393" s="956">
        <f>IF(IFERROR(VALUE(Dados_GLOBAL_Inicial!F393),0)=0,0,Dados_GLOBAL_Inicial!F393)</f>
        <v>0</v>
      </c>
      <c r="D393" s="830">
        <f>Dados_GLOBAL_Inicial!G393</f>
        <v>0</v>
      </c>
      <c r="E393" s="830" t="str">
        <f>IF(IFERROR(VLOOKUP(F393,Cod_Gde_Itens!$A$1:$B$80,2,FALSE),0)&gt;549,IFERROR(VLOOKUP(F393,Cod_Gde_Itens!$A$1:$B$80,2,FALSE),0),IF(Dados_GLOBAL_Inicial!H393=0,"",Dados_GLOBAL_Inicial!H393))</f>
        <v/>
      </c>
      <c r="F393" s="823">
        <f>Dados_GLOBAL_Inicial!I393</f>
        <v>0</v>
      </c>
      <c r="G393" s="824">
        <f>Dados_GLOBAL_Inicial!J393</f>
        <v>0</v>
      </c>
      <c r="H393" s="454">
        <f>Dados_GLOBAL_Inicial!K393</f>
        <v>0</v>
      </c>
      <c r="I393" s="970">
        <f>SUM('MEDIÇÃO_OBJETO (1)'!I393)</f>
        <v>0</v>
      </c>
      <c r="J393" s="455">
        <f t="shared" si="258"/>
        <v>0</v>
      </c>
      <c r="K393" s="451">
        <f t="shared" si="259"/>
        <v>0</v>
      </c>
      <c r="L393" s="452">
        <f t="shared" si="260"/>
        <v>0</v>
      </c>
      <c r="M393" s="809">
        <f t="shared" si="261"/>
        <v>0</v>
      </c>
      <c r="N393" s="810">
        <f>IF(IFERROR(VALUE(Dados_GLOBAL_Inicial!L393),0)=0,0,Dados_GLOBAL_Inicial!L393)</f>
        <v>0</v>
      </c>
      <c r="O393" s="812">
        <f>SUM('MEDIÇÃO_OBJETO (1)'!O393)</f>
        <v>0</v>
      </c>
      <c r="P393" s="812">
        <f>SUM('MEDIÇÃO_OBJETO (1)'!P393)</f>
        <v>0</v>
      </c>
      <c r="Q393" s="813">
        <f t="shared" si="262"/>
        <v>0</v>
      </c>
      <c r="R393" s="951"/>
      <c r="S393" s="815">
        <f>SUM('MEDIÇÃO_OBJETO (1)'!S393)</f>
        <v>0</v>
      </c>
      <c r="T393" s="815">
        <f>SUM('MEDIÇÃO_OBJETO (1)'!T393)</f>
        <v>0</v>
      </c>
      <c r="V393" s="19"/>
      <c r="W393" s="978">
        <f t="shared" si="263"/>
        <v>0</v>
      </c>
      <c r="X393" s="816">
        <f t="shared" si="264"/>
        <v>0</v>
      </c>
      <c r="Y393" s="816">
        <f t="shared" si="265"/>
        <v>0</v>
      </c>
      <c r="Z393" s="817">
        <f t="shared" si="266"/>
        <v>0</v>
      </c>
      <c r="AB393" s="453">
        <f t="shared" si="253"/>
        <v>0</v>
      </c>
      <c r="AC393" s="14">
        <f t="shared" si="267"/>
        <v>0</v>
      </c>
      <c r="AD393" s="819"/>
      <c r="AE393" s="631">
        <f t="shared" si="254"/>
        <v>0</v>
      </c>
      <c r="AF393" s="818">
        <f>SUM('MEDIÇÃO_OBJETO (1)'!AG393)</f>
        <v>0</v>
      </c>
      <c r="AG393" s="541">
        <f>SUM('MEDIÇÃO_OBJETO (1)'!AH393)</f>
        <v>0</v>
      </c>
      <c r="AH393" s="541">
        <f>SUM('MEDIÇÃO_OBJETO (1)'!AI393)</f>
        <v>0</v>
      </c>
      <c r="AI393" s="541">
        <f>SUM('MEDIÇÃO_OBJETO (1)'!AJ393)</f>
        <v>0</v>
      </c>
      <c r="AJ393" s="541">
        <f>SUM('MEDIÇÃO_OBJETO (1)'!AK393)</f>
        <v>0</v>
      </c>
      <c r="AK393" s="541">
        <f>SUM('MEDIÇÃO_OBJETO (1)'!AL393)</f>
        <v>0</v>
      </c>
      <c r="AL393" s="541">
        <f>SUM('MEDIÇÃO_OBJETO (1)'!AM393)</f>
        <v>0</v>
      </c>
      <c r="AM393" s="541">
        <f>SUM('MEDIÇÃO_OBJETO (1)'!AN393)</f>
        <v>0</v>
      </c>
      <c r="AN393" s="541">
        <f>SUM('MEDIÇÃO_OBJETO (1)'!AO393)</f>
        <v>0</v>
      </c>
      <c r="AO393" s="541">
        <f>SUM('MEDIÇÃO_OBJETO (1)'!AP393)</f>
        <v>0</v>
      </c>
      <c r="AP393" s="541">
        <f>SUM('MEDIÇÃO_OBJETO (1)'!AQ393)</f>
        <v>0</v>
      </c>
      <c r="AQ393" s="541">
        <f>SUM('MEDIÇÃO_OBJETO (1)'!AR393)</f>
        <v>0</v>
      </c>
      <c r="AR393" s="541">
        <f>SUM('MEDIÇÃO_OBJETO (1)'!AS393)</f>
        <v>0</v>
      </c>
      <c r="AS393" s="541">
        <f>SUM('MEDIÇÃO_OBJETO (1)'!AT393)</f>
        <v>0</v>
      </c>
      <c r="AT393" s="541">
        <f>SUM('MEDIÇÃO_OBJETO (1)'!AU393)</f>
        <v>0</v>
      </c>
      <c r="AU393" s="541">
        <f>SUM('MEDIÇÃO_OBJETO (1)'!AV393)</f>
        <v>0</v>
      </c>
      <c r="AV393" s="541">
        <f>SUM('MEDIÇÃO_OBJETO (1)'!AW393)</f>
        <v>0</v>
      </c>
      <c r="AW393" s="541">
        <f>SUM('MEDIÇÃO_OBJETO (1)'!AX393)</f>
        <v>0</v>
      </c>
      <c r="AX393" s="977"/>
      <c r="BN393" s="992">
        <f t="shared" si="268"/>
        <v>0</v>
      </c>
      <c r="BO393" s="538">
        <f t="shared" si="255"/>
        <v>0</v>
      </c>
      <c r="BP393" s="987">
        <f>IF(RESUMO_GLOBAL!$X$53="a",ROUND(AF393*$N393,RESUMO_GLOBAL!$X$54),IF(RESUMO_GLOBAL!$X$53="t",TRUNC(AF393*$N393,RESUMO_GLOBAL!$X$54),AF393*$N393))</f>
        <v>0</v>
      </c>
      <c r="BQ393" s="987">
        <f>IF(RESUMO_GLOBAL!$X$53="a",ROUND(AG393*$N393,RESUMO_GLOBAL!$X$54),IF(RESUMO_GLOBAL!$X$53="t",TRUNC(AG393*$N393,RESUMO_GLOBAL!$X$54),AG393*$N393))</f>
        <v>0</v>
      </c>
      <c r="BR393" s="987">
        <f>IF(RESUMO_GLOBAL!$X$53="a",ROUND(AH393*$N393,RESUMO_GLOBAL!$X$54),IF(RESUMO_GLOBAL!$X$53="t",TRUNC(AH393*$N393,RESUMO_GLOBAL!$X$54),AH393*$N393))</f>
        <v>0</v>
      </c>
      <c r="BS393" s="987">
        <f>IF(RESUMO_GLOBAL!$X$53="a",ROUND(AI393*$N393,RESUMO_GLOBAL!$X$54),IF(RESUMO_GLOBAL!$X$53="t",TRUNC(AI393*$N393,RESUMO_GLOBAL!$X$54),AI393*$N393))</f>
        <v>0</v>
      </c>
      <c r="BT393" s="987">
        <f>IF(RESUMO_GLOBAL!$X$53="a",ROUND(AJ393*$N393,RESUMO_GLOBAL!$X$54),IF(RESUMO_GLOBAL!$X$53="t",TRUNC(AJ393*$N393,RESUMO_GLOBAL!$X$54),AJ393*$N393))</f>
        <v>0</v>
      </c>
      <c r="BU393" s="987">
        <f>IF(RESUMO_GLOBAL!$X$53="a",ROUND(AK393*$N393,RESUMO_GLOBAL!$X$54),IF(RESUMO_GLOBAL!$X$53="t",TRUNC(AK393*$N393,RESUMO_GLOBAL!$X$54),AK393*$N393))</f>
        <v>0</v>
      </c>
      <c r="BV393" s="987">
        <f>IF(RESUMO_GLOBAL!$X$53="a",ROUND(AL393*$N393,RESUMO_GLOBAL!$X$54),IF(RESUMO_GLOBAL!$X$53="t",TRUNC(AL393*$N393,RESUMO_GLOBAL!$X$54),AL393*$N393))</f>
        <v>0</v>
      </c>
      <c r="BW393" s="987">
        <f>IF(RESUMO_GLOBAL!$X$53="a",ROUND(AM393*$N393,RESUMO_GLOBAL!$X$54),IF(RESUMO_GLOBAL!$X$53="t",TRUNC(AM393*$N393,RESUMO_GLOBAL!$X$54),AM393*$N393))</f>
        <v>0</v>
      </c>
      <c r="BX393" s="987">
        <f>IF(RESUMO_GLOBAL!$X$53="a",ROUND(AN393*$N393,RESUMO_GLOBAL!$X$54),IF(RESUMO_GLOBAL!$X$53="t",TRUNC(AN393*$N393,RESUMO_GLOBAL!$X$54),AN393*$N393))</f>
        <v>0</v>
      </c>
      <c r="BY393" s="987">
        <f>IF(RESUMO_GLOBAL!$X$53="a",ROUND(AO393*$N393,RESUMO_GLOBAL!$X$54),IF(RESUMO_GLOBAL!$X$53="t",TRUNC(AO393*$N393,RESUMO_GLOBAL!$X$54),AO393*$N393))</f>
        <v>0</v>
      </c>
      <c r="BZ393" s="987">
        <f>IF(RESUMO_GLOBAL!$X$53="a",ROUND(AP393*$N393,RESUMO_GLOBAL!$X$54),IF(RESUMO_GLOBAL!$X$53="t",TRUNC(AP393*$N393,RESUMO_GLOBAL!$X$54),AP393*$N393))</f>
        <v>0</v>
      </c>
      <c r="CA393" s="987">
        <f>IF(RESUMO_GLOBAL!$X$53="a",ROUND(AQ393*$N393,RESUMO_GLOBAL!$X$54),IF(RESUMO_GLOBAL!$X$53="t",TRUNC(AQ393*$N393,RESUMO_GLOBAL!$X$54),AQ393*$N393))</f>
        <v>0</v>
      </c>
      <c r="CB393" s="987">
        <f>IF(RESUMO_GLOBAL!$X$53="a",ROUND(AR393*$N393,RESUMO_GLOBAL!$X$54),IF(RESUMO_GLOBAL!$X$53="t",TRUNC(AR393*$N393,RESUMO_GLOBAL!$X$54),AR393*$N393))</f>
        <v>0</v>
      </c>
      <c r="CC393" s="987">
        <f>IF(RESUMO_GLOBAL!$X$53="a",ROUND(AS393*$N393,RESUMO_GLOBAL!$X$54),IF(RESUMO_GLOBAL!$X$53="t",TRUNC(AS393*$N393,RESUMO_GLOBAL!$X$54),AS393*$N393))</f>
        <v>0</v>
      </c>
      <c r="CD393" s="987">
        <f>IF(RESUMO_GLOBAL!$X$53="a",ROUND(AT393*$N393,RESUMO_GLOBAL!$X$54),IF(RESUMO_GLOBAL!$X$53="t",TRUNC(AT393*$N393,RESUMO_GLOBAL!$X$54),AT393*$N393))</f>
        <v>0</v>
      </c>
      <c r="CE393" s="987">
        <f>IF(RESUMO_GLOBAL!$X$53="a",ROUND(AU393*$N393,RESUMO_GLOBAL!$X$54),IF(RESUMO_GLOBAL!$X$53="t",TRUNC(AU393*$N393,RESUMO_GLOBAL!$X$54),AU393*$N393))</f>
        <v>0</v>
      </c>
      <c r="CF393" s="987">
        <f>IF(RESUMO_GLOBAL!$X$53="a",ROUND(AV393*$N393,RESUMO_GLOBAL!$X$54),IF(RESUMO_GLOBAL!$X$53="t",TRUNC(AV393*$N393,RESUMO_GLOBAL!$X$54),AV393*$N393))</f>
        <v>0</v>
      </c>
      <c r="CG393" s="987">
        <f>IF(RESUMO_GLOBAL!$X$53="a",ROUND(AW393*$N393,RESUMO_GLOBAL!$X$54),IF(RESUMO_GLOBAL!$X$53="t",TRUNC(AW393*$N393,RESUMO_GLOBAL!$X$54),AW393*$N393))</f>
        <v>0</v>
      </c>
      <c r="CK393" s="59">
        <f t="shared" si="234"/>
        <v>0</v>
      </c>
      <c r="CL393" s="59">
        <f t="shared" si="235"/>
        <v>0</v>
      </c>
      <c r="CM393" s="59">
        <f t="shared" si="236"/>
        <v>0</v>
      </c>
      <c r="CN393" s="59">
        <f t="shared" si="237"/>
        <v>0</v>
      </c>
      <c r="CO393" s="59">
        <f t="shared" si="238"/>
        <v>0</v>
      </c>
      <c r="CP393" s="59">
        <f t="shared" si="239"/>
        <v>0</v>
      </c>
      <c r="CQ393" s="59">
        <f t="shared" si="240"/>
        <v>0</v>
      </c>
      <c r="CR393" s="59">
        <f t="shared" si="241"/>
        <v>0</v>
      </c>
      <c r="CS393" s="59">
        <f t="shared" si="242"/>
        <v>0</v>
      </c>
      <c r="CT393" s="59">
        <f t="shared" si="243"/>
        <v>0</v>
      </c>
      <c r="CU393" s="59">
        <f t="shared" si="244"/>
        <v>0</v>
      </c>
      <c r="CV393" s="59">
        <f t="shared" si="245"/>
        <v>0</v>
      </c>
      <c r="CW393" s="59">
        <f t="shared" si="246"/>
        <v>0</v>
      </c>
      <c r="CX393" s="59">
        <f t="shared" si="247"/>
        <v>0</v>
      </c>
      <c r="CY393" s="59">
        <f t="shared" si="248"/>
        <v>0</v>
      </c>
      <c r="CZ393" s="59">
        <f t="shared" si="249"/>
        <v>0</v>
      </c>
      <c r="DA393" s="59">
        <f t="shared" si="250"/>
        <v>0</v>
      </c>
      <c r="DB393" s="59">
        <f t="shared" si="251"/>
        <v>0</v>
      </c>
      <c r="DE393">
        <f t="shared" si="269"/>
        <v>388</v>
      </c>
      <c r="DF393" t="str">
        <f t="shared" si="252"/>
        <v/>
      </c>
      <c r="DG393" s="59">
        <f>IF($C393&lt;&gt;0,SUM($CK394:CK394),0)</f>
        <v>0</v>
      </c>
      <c r="DH393" s="59">
        <f>IF($C393&lt;&gt;0,SUM($CK394:CL394),0)</f>
        <v>0</v>
      </c>
      <c r="DI393" s="59">
        <f>IF($C393&lt;&gt;0,SUM($CK394:CM394),0)</f>
        <v>0</v>
      </c>
      <c r="DJ393" s="59">
        <f>IF($C393&lt;&gt;0,SUM($CK394:CN394),0)</f>
        <v>0</v>
      </c>
      <c r="DK393" s="59">
        <f>IF($C393&lt;&gt;0,SUM($CK394:CO394),0)</f>
        <v>0</v>
      </c>
      <c r="DL393" s="59">
        <f>IF($C393&lt;&gt;0,SUM($CK394:CP394),0)</f>
        <v>0</v>
      </c>
      <c r="DM393" s="59">
        <f>IF($C393&lt;&gt;0,SUM($CK394:CQ394),0)</f>
        <v>0</v>
      </c>
      <c r="DN393" s="59">
        <f>IF($C393&lt;&gt;0,SUM($CK394:CR394),0)</f>
        <v>0</v>
      </c>
      <c r="DO393" s="59">
        <f>IF($C393&lt;&gt;0,SUM($CK394:CS394),0)</f>
        <v>0</v>
      </c>
      <c r="DP393" s="59">
        <f>IF($C393&lt;&gt;0,SUM($CK394:CT394),0)</f>
        <v>0</v>
      </c>
      <c r="DQ393" s="59">
        <f>IF($C393&lt;&gt;0,SUM($CK394:CU394),0)</f>
        <v>0</v>
      </c>
      <c r="DR393" s="59">
        <f>IF($C393&lt;&gt;0,SUM($CK394:CV394),0)</f>
        <v>0</v>
      </c>
      <c r="DS393" s="59">
        <f>IF($C393&lt;&gt;0,SUM($CK394:CW394),0)</f>
        <v>0</v>
      </c>
      <c r="DT393" s="59">
        <f>IF($C393&lt;&gt;0,SUM($CK394:CX394),0)</f>
        <v>0</v>
      </c>
      <c r="DU393" s="59">
        <f>IF($C393&lt;&gt;0,SUM($CK394:CY394),0)</f>
        <v>0</v>
      </c>
      <c r="DV393" s="59">
        <f>IF($C393&lt;&gt;0,SUM($CK394:CZ394),0)</f>
        <v>0</v>
      </c>
      <c r="DW393" s="59">
        <f>IF($C393&lt;&gt;0,SUM($CK394:DA394),0)</f>
        <v>0</v>
      </c>
      <c r="DX393" s="59">
        <f>IF($C393&lt;&gt;0,SUM($CK394:DB394),0)</f>
        <v>0</v>
      </c>
      <c r="DY393" s="952" t="str">
        <f t="shared" si="256"/>
        <v/>
      </c>
    </row>
    <row r="394" spans="1:129" ht="13.5" hidden="1" thickBot="1">
      <c r="A394" s="3" t="str">
        <f t="shared" si="257"/>
        <v/>
      </c>
      <c r="B394" s="805">
        <f>Dados_GLOBAL_Inicial!E394</f>
        <v>0</v>
      </c>
      <c r="C394" s="956">
        <f>IF(IFERROR(VALUE(Dados_GLOBAL_Inicial!F394),0)=0,0,Dados_GLOBAL_Inicial!F394)</f>
        <v>0</v>
      </c>
      <c r="D394" s="830">
        <f>Dados_GLOBAL_Inicial!G394</f>
        <v>0</v>
      </c>
      <c r="E394" s="830" t="str">
        <f>IF(IFERROR(VLOOKUP(F394,Cod_Gde_Itens!$A$1:$B$80,2,FALSE),0)&gt;549,IFERROR(VLOOKUP(F394,Cod_Gde_Itens!$A$1:$B$80,2,FALSE),0),IF(Dados_GLOBAL_Inicial!H394=0,"",Dados_GLOBAL_Inicial!H394))</f>
        <v/>
      </c>
      <c r="F394" s="823">
        <f>Dados_GLOBAL_Inicial!I394</f>
        <v>0</v>
      </c>
      <c r="G394" s="824">
        <f>Dados_GLOBAL_Inicial!J394</f>
        <v>0</v>
      </c>
      <c r="H394" s="454">
        <f>Dados_GLOBAL_Inicial!K394</f>
        <v>0</v>
      </c>
      <c r="I394" s="970">
        <f>SUM('MEDIÇÃO_OBJETO (1)'!I394)</f>
        <v>0</v>
      </c>
      <c r="J394" s="455">
        <f t="shared" si="258"/>
        <v>0</v>
      </c>
      <c r="K394" s="451">
        <f t="shared" si="259"/>
        <v>0</v>
      </c>
      <c r="L394" s="452">
        <f t="shared" si="260"/>
        <v>0</v>
      </c>
      <c r="M394" s="809">
        <f t="shared" si="261"/>
        <v>0</v>
      </c>
      <c r="N394" s="810">
        <f>IF(IFERROR(VALUE(Dados_GLOBAL_Inicial!L394),0)=0,0,Dados_GLOBAL_Inicial!L394)</f>
        <v>0</v>
      </c>
      <c r="O394" s="812">
        <f>SUM('MEDIÇÃO_OBJETO (1)'!O394)</f>
        <v>0</v>
      </c>
      <c r="P394" s="812">
        <f>SUM('MEDIÇÃO_OBJETO (1)'!P394)</f>
        <v>0</v>
      </c>
      <c r="Q394" s="813">
        <f t="shared" si="262"/>
        <v>0</v>
      </c>
      <c r="R394" s="951"/>
      <c r="S394" s="815">
        <f>SUM('MEDIÇÃO_OBJETO (1)'!S394)</f>
        <v>0</v>
      </c>
      <c r="T394" s="815">
        <f>SUM('MEDIÇÃO_OBJETO (1)'!T394)</f>
        <v>0</v>
      </c>
      <c r="V394" s="19"/>
      <c r="W394" s="978">
        <f t="shared" si="263"/>
        <v>0</v>
      </c>
      <c r="X394" s="816">
        <f t="shared" si="264"/>
        <v>0</v>
      </c>
      <c r="Y394" s="816">
        <f t="shared" si="265"/>
        <v>0</v>
      </c>
      <c r="Z394" s="817">
        <f t="shared" si="266"/>
        <v>0</v>
      </c>
      <c r="AB394" s="453">
        <f t="shared" si="253"/>
        <v>0</v>
      </c>
      <c r="AC394" s="14">
        <f t="shared" si="267"/>
        <v>0</v>
      </c>
      <c r="AD394" s="819"/>
      <c r="AE394" s="631">
        <f t="shared" si="254"/>
        <v>0</v>
      </c>
      <c r="AF394" s="818">
        <f>SUM('MEDIÇÃO_OBJETO (1)'!AG394)</f>
        <v>0</v>
      </c>
      <c r="AG394" s="541">
        <f>SUM('MEDIÇÃO_OBJETO (1)'!AH394)</f>
        <v>0</v>
      </c>
      <c r="AH394" s="541">
        <f>SUM('MEDIÇÃO_OBJETO (1)'!AI394)</f>
        <v>0</v>
      </c>
      <c r="AI394" s="541">
        <f>SUM('MEDIÇÃO_OBJETO (1)'!AJ394)</f>
        <v>0</v>
      </c>
      <c r="AJ394" s="541">
        <f>SUM('MEDIÇÃO_OBJETO (1)'!AK394)</f>
        <v>0</v>
      </c>
      <c r="AK394" s="541">
        <f>SUM('MEDIÇÃO_OBJETO (1)'!AL394)</f>
        <v>0</v>
      </c>
      <c r="AL394" s="541">
        <f>SUM('MEDIÇÃO_OBJETO (1)'!AM394)</f>
        <v>0</v>
      </c>
      <c r="AM394" s="541">
        <f>SUM('MEDIÇÃO_OBJETO (1)'!AN394)</f>
        <v>0</v>
      </c>
      <c r="AN394" s="541">
        <f>SUM('MEDIÇÃO_OBJETO (1)'!AO394)</f>
        <v>0</v>
      </c>
      <c r="AO394" s="541">
        <f>SUM('MEDIÇÃO_OBJETO (1)'!AP394)</f>
        <v>0</v>
      </c>
      <c r="AP394" s="541">
        <f>SUM('MEDIÇÃO_OBJETO (1)'!AQ394)</f>
        <v>0</v>
      </c>
      <c r="AQ394" s="541">
        <f>SUM('MEDIÇÃO_OBJETO (1)'!AR394)</f>
        <v>0</v>
      </c>
      <c r="AR394" s="541">
        <f>SUM('MEDIÇÃO_OBJETO (1)'!AS394)</f>
        <v>0</v>
      </c>
      <c r="AS394" s="541">
        <f>SUM('MEDIÇÃO_OBJETO (1)'!AT394)</f>
        <v>0</v>
      </c>
      <c r="AT394" s="541">
        <f>SUM('MEDIÇÃO_OBJETO (1)'!AU394)</f>
        <v>0</v>
      </c>
      <c r="AU394" s="541">
        <f>SUM('MEDIÇÃO_OBJETO (1)'!AV394)</f>
        <v>0</v>
      </c>
      <c r="AV394" s="541">
        <f>SUM('MEDIÇÃO_OBJETO (1)'!AW394)</f>
        <v>0</v>
      </c>
      <c r="AW394" s="541">
        <f>SUM('MEDIÇÃO_OBJETO (1)'!AX394)</f>
        <v>0</v>
      </c>
      <c r="AX394" s="977"/>
      <c r="BN394" s="992">
        <f t="shared" si="268"/>
        <v>0</v>
      </c>
      <c r="BO394" s="538">
        <f t="shared" si="255"/>
        <v>0</v>
      </c>
      <c r="BP394" s="987">
        <f>IF(RESUMO_GLOBAL!$X$53="a",ROUND(AF394*$N394,RESUMO_GLOBAL!$X$54),IF(RESUMO_GLOBAL!$X$53="t",TRUNC(AF394*$N394,RESUMO_GLOBAL!$X$54),AF394*$N394))</f>
        <v>0</v>
      </c>
      <c r="BQ394" s="987">
        <f>IF(RESUMO_GLOBAL!$X$53="a",ROUND(AG394*$N394,RESUMO_GLOBAL!$X$54),IF(RESUMO_GLOBAL!$X$53="t",TRUNC(AG394*$N394,RESUMO_GLOBAL!$X$54),AG394*$N394))</f>
        <v>0</v>
      </c>
      <c r="BR394" s="987">
        <f>IF(RESUMO_GLOBAL!$X$53="a",ROUND(AH394*$N394,RESUMO_GLOBAL!$X$54),IF(RESUMO_GLOBAL!$X$53="t",TRUNC(AH394*$N394,RESUMO_GLOBAL!$X$54),AH394*$N394))</f>
        <v>0</v>
      </c>
      <c r="BS394" s="987">
        <f>IF(RESUMO_GLOBAL!$X$53="a",ROUND(AI394*$N394,RESUMO_GLOBAL!$X$54),IF(RESUMO_GLOBAL!$X$53="t",TRUNC(AI394*$N394,RESUMO_GLOBAL!$X$54),AI394*$N394))</f>
        <v>0</v>
      </c>
      <c r="BT394" s="987">
        <f>IF(RESUMO_GLOBAL!$X$53="a",ROUND(AJ394*$N394,RESUMO_GLOBAL!$X$54),IF(RESUMO_GLOBAL!$X$53="t",TRUNC(AJ394*$N394,RESUMO_GLOBAL!$X$54),AJ394*$N394))</f>
        <v>0</v>
      </c>
      <c r="BU394" s="987">
        <f>IF(RESUMO_GLOBAL!$X$53="a",ROUND(AK394*$N394,RESUMO_GLOBAL!$X$54),IF(RESUMO_GLOBAL!$X$53="t",TRUNC(AK394*$N394,RESUMO_GLOBAL!$X$54),AK394*$N394))</f>
        <v>0</v>
      </c>
      <c r="BV394" s="987">
        <f>IF(RESUMO_GLOBAL!$X$53="a",ROUND(AL394*$N394,RESUMO_GLOBAL!$X$54),IF(RESUMO_GLOBAL!$X$53="t",TRUNC(AL394*$N394,RESUMO_GLOBAL!$X$54),AL394*$N394))</f>
        <v>0</v>
      </c>
      <c r="BW394" s="987">
        <f>IF(RESUMO_GLOBAL!$X$53="a",ROUND(AM394*$N394,RESUMO_GLOBAL!$X$54),IF(RESUMO_GLOBAL!$X$53="t",TRUNC(AM394*$N394,RESUMO_GLOBAL!$X$54),AM394*$N394))</f>
        <v>0</v>
      </c>
      <c r="BX394" s="987">
        <f>IF(RESUMO_GLOBAL!$X$53="a",ROUND(AN394*$N394,RESUMO_GLOBAL!$X$54),IF(RESUMO_GLOBAL!$X$53="t",TRUNC(AN394*$N394,RESUMO_GLOBAL!$X$54),AN394*$N394))</f>
        <v>0</v>
      </c>
      <c r="BY394" s="987">
        <f>IF(RESUMO_GLOBAL!$X$53="a",ROUND(AO394*$N394,RESUMO_GLOBAL!$X$54),IF(RESUMO_GLOBAL!$X$53="t",TRUNC(AO394*$N394,RESUMO_GLOBAL!$X$54),AO394*$N394))</f>
        <v>0</v>
      </c>
      <c r="BZ394" s="987">
        <f>IF(RESUMO_GLOBAL!$X$53="a",ROUND(AP394*$N394,RESUMO_GLOBAL!$X$54),IF(RESUMO_GLOBAL!$X$53="t",TRUNC(AP394*$N394,RESUMO_GLOBAL!$X$54),AP394*$N394))</f>
        <v>0</v>
      </c>
      <c r="CA394" s="987">
        <f>IF(RESUMO_GLOBAL!$X$53="a",ROUND(AQ394*$N394,RESUMO_GLOBAL!$X$54),IF(RESUMO_GLOBAL!$X$53="t",TRUNC(AQ394*$N394,RESUMO_GLOBAL!$X$54),AQ394*$N394))</f>
        <v>0</v>
      </c>
      <c r="CB394" s="987">
        <f>IF(RESUMO_GLOBAL!$X$53="a",ROUND(AR394*$N394,RESUMO_GLOBAL!$X$54),IF(RESUMO_GLOBAL!$X$53="t",TRUNC(AR394*$N394,RESUMO_GLOBAL!$X$54),AR394*$N394))</f>
        <v>0</v>
      </c>
      <c r="CC394" s="987">
        <f>IF(RESUMO_GLOBAL!$X$53="a",ROUND(AS394*$N394,RESUMO_GLOBAL!$X$54),IF(RESUMO_GLOBAL!$X$53="t",TRUNC(AS394*$N394,RESUMO_GLOBAL!$X$54),AS394*$N394))</f>
        <v>0</v>
      </c>
      <c r="CD394" s="987">
        <f>IF(RESUMO_GLOBAL!$X$53="a",ROUND(AT394*$N394,RESUMO_GLOBAL!$X$54),IF(RESUMO_GLOBAL!$X$53="t",TRUNC(AT394*$N394,RESUMO_GLOBAL!$X$54),AT394*$N394))</f>
        <v>0</v>
      </c>
      <c r="CE394" s="987">
        <f>IF(RESUMO_GLOBAL!$X$53="a",ROUND(AU394*$N394,RESUMO_GLOBAL!$X$54),IF(RESUMO_GLOBAL!$X$53="t",TRUNC(AU394*$N394,RESUMO_GLOBAL!$X$54),AU394*$N394))</f>
        <v>0</v>
      </c>
      <c r="CF394" s="987">
        <f>IF(RESUMO_GLOBAL!$X$53="a",ROUND(AV394*$N394,RESUMO_GLOBAL!$X$54),IF(RESUMO_GLOBAL!$X$53="t",TRUNC(AV394*$N394,RESUMO_GLOBAL!$X$54),AV394*$N394))</f>
        <v>0</v>
      </c>
      <c r="CG394" s="987">
        <f>IF(RESUMO_GLOBAL!$X$53="a",ROUND(AW394*$N394,RESUMO_GLOBAL!$X$54),IF(RESUMO_GLOBAL!$X$53="t",TRUNC(AW394*$N394,RESUMO_GLOBAL!$X$54),AW394*$N394))</f>
        <v>0</v>
      </c>
      <c r="CK394" s="59">
        <f t="shared" ref="CK394:CK457" si="270">IF($C394&lt;&gt;0,0,SUM(CK395,BP394))</f>
        <v>0</v>
      </c>
      <c r="CL394" s="59">
        <f t="shared" ref="CL394:CL457" si="271">IF($C394&lt;&gt;0,0,SUM(CL395,BQ394))</f>
        <v>0</v>
      </c>
      <c r="CM394" s="59">
        <f t="shared" ref="CM394:CM457" si="272">IF($C394&lt;&gt;0,0,SUM(CM395,BR394))</f>
        <v>0</v>
      </c>
      <c r="CN394" s="59">
        <f t="shared" ref="CN394:CN457" si="273">IF($C394&lt;&gt;0,0,SUM(CN395,BS394))</f>
        <v>0</v>
      </c>
      <c r="CO394" s="59">
        <f t="shared" ref="CO394:CO457" si="274">IF($C394&lt;&gt;0,0,SUM(CO395,BT394))</f>
        <v>0</v>
      </c>
      <c r="CP394" s="59">
        <f t="shared" ref="CP394:CP457" si="275">IF($C394&lt;&gt;0,0,SUM(CP395,BU394))</f>
        <v>0</v>
      </c>
      <c r="CQ394" s="59">
        <f t="shared" ref="CQ394:CQ457" si="276">IF($C394&lt;&gt;0,0,SUM(CQ395,BV394))</f>
        <v>0</v>
      </c>
      <c r="CR394" s="59">
        <f t="shared" ref="CR394:CR457" si="277">IF($C394&lt;&gt;0,0,SUM(CR395,BW394))</f>
        <v>0</v>
      </c>
      <c r="CS394" s="59">
        <f t="shared" ref="CS394:CS457" si="278">IF($C394&lt;&gt;0,0,SUM(CS395,BX394))</f>
        <v>0</v>
      </c>
      <c r="CT394" s="59">
        <f t="shared" ref="CT394:CT457" si="279">IF($C394&lt;&gt;0,0,SUM(CT395,BY394))</f>
        <v>0</v>
      </c>
      <c r="CU394" s="59">
        <f t="shared" ref="CU394:CU457" si="280">IF($C394&lt;&gt;0,0,SUM(CU395,BZ394))</f>
        <v>0</v>
      </c>
      <c r="CV394" s="59">
        <f t="shared" ref="CV394:CV457" si="281">IF($C394&lt;&gt;0,0,SUM(CV395,CA394))</f>
        <v>0</v>
      </c>
      <c r="CW394" s="59">
        <f t="shared" ref="CW394:CW457" si="282">IF($C394&lt;&gt;0,0,SUM(CW395,CB394))</f>
        <v>0</v>
      </c>
      <c r="CX394" s="59">
        <f t="shared" ref="CX394:CX457" si="283">IF($C394&lt;&gt;0,0,SUM(CX395,CC394))</f>
        <v>0</v>
      </c>
      <c r="CY394" s="59">
        <f t="shared" ref="CY394:CY457" si="284">IF($C394&lt;&gt;0,0,SUM(CY395,CD394))</f>
        <v>0</v>
      </c>
      <c r="CZ394" s="59">
        <f t="shared" ref="CZ394:CZ457" si="285">IF($C394&lt;&gt;0,0,SUM(CZ395,CE394))</f>
        <v>0</v>
      </c>
      <c r="DA394" s="59">
        <f t="shared" ref="DA394:DA457" si="286">IF($C394&lt;&gt;0,0,SUM(DA395,CF394))</f>
        <v>0</v>
      </c>
      <c r="DB394" s="59">
        <f t="shared" ref="DB394:DB457" si="287">IF($C394&lt;&gt;0,0,SUM(DB395,CG394))</f>
        <v>0</v>
      </c>
      <c r="DE394">
        <f t="shared" si="269"/>
        <v>389</v>
      </c>
      <c r="DF394" t="str">
        <f t="shared" ref="DF394:DF457" si="288">IF(C394&lt;&gt;0,C394,"")</f>
        <v/>
      </c>
      <c r="DG394" s="59">
        <f>IF($C394&lt;&gt;0,SUM($CK395:CK395),0)</f>
        <v>0</v>
      </c>
      <c r="DH394" s="59">
        <f>IF($C394&lt;&gt;0,SUM($CK395:CL395),0)</f>
        <v>0</v>
      </c>
      <c r="DI394" s="59">
        <f>IF($C394&lt;&gt;0,SUM($CK395:CM395),0)</f>
        <v>0</v>
      </c>
      <c r="DJ394" s="59">
        <f>IF($C394&lt;&gt;0,SUM($CK395:CN395),0)</f>
        <v>0</v>
      </c>
      <c r="DK394" s="59">
        <f>IF($C394&lt;&gt;0,SUM($CK395:CO395),0)</f>
        <v>0</v>
      </c>
      <c r="DL394" s="59">
        <f>IF($C394&lt;&gt;0,SUM($CK395:CP395),0)</f>
        <v>0</v>
      </c>
      <c r="DM394" s="59">
        <f>IF($C394&lt;&gt;0,SUM($CK395:CQ395),0)</f>
        <v>0</v>
      </c>
      <c r="DN394" s="59">
        <f>IF($C394&lt;&gt;0,SUM($CK395:CR395),0)</f>
        <v>0</v>
      </c>
      <c r="DO394" s="59">
        <f>IF($C394&lt;&gt;0,SUM($CK395:CS395),0)</f>
        <v>0</v>
      </c>
      <c r="DP394" s="59">
        <f>IF($C394&lt;&gt;0,SUM($CK395:CT395),0)</f>
        <v>0</v>
      </c>
      <c r="DQ394" s="59">
        <f>IF($C394&lt;&gt;0,SUM($CK395:CU395),0)</f>
        <v>0</v>
      </c>
      <c r="DR394" s="59">
        <f>IF($C394&lt;&gt;0,SUM($CK395:CV395),0)</f>
        <v>0</v>
      </c>
      <c r="DS394" s="59">
        <f>IF($C394&lt;&gt;0,SUM($CK395:CW395),0)</f>
        <v>0</v>
      </c>
      <c r="DT394" s="59">
        <f>IF($C394&lt;&gt;0,SUM($CK395:CX395),0)</f>
        <v>0</v>
      </c>
      <c r="DU394" s="59">
        <f>IF($C394&lt;&gt;0,SUM($CK395:CY395),0)</f>
        <v>0</v>
      </c>
      <c r="DV394" s="59">
        <f>IF($C394&lt;&gt;0,SUM($CK395:CZ395),0)</f>
        <v>0</v>
      </c>
      <c r="DW394" s="59">
        <f>IF($C394&lt;&gt;0,SUM($CK395:DA395),0)</f>
        <v>0</v>
      </c>
      <c r="DX394" s="59">
        <f>IF($C394&lt;&gt;0,SUM($CK395:DB395),0)</f>
        <v>0</v>
      </c>
      <c r="DY394" s="952" t="str">
        <f t="shared" si="256"/>
        <v/>
      </c>
    </row>
    <row r="395" spans="1:129" ht="13.5" hidden="1" thickBot="1">
      <c r="A395" s="3" t="str">
        <f t="shared" si="257"/>
        <v/>
      </c>
      <c r="B395" s="805">
        <f>Dados_GLOBAL_Inicial!E395</f>
        <v>0</v>
      </c>
      <c r="C395" s="956">
        <f>IF(IFERROR(VALUE(Dados_GLOBAL_Inicial!F395),0)=0,0,Dados_GLOBAL_Inicial!F395)</f>
        <v>0</v>
      </c>
      <c r="D395" s="830">
        <f>Dados_GLOBAL_Inicial!G395</f>
        <v>0</v>
      </c>
      <c r="E395" s="830" t="str">
        <f>IF(IFERROR(VLOOKUP(F395,Cod_Gde_Itens!$A$1:$B$80,2,FALSE),0)&gt;549,IFERROR(VLOOKUP(F395,Cod_Gde_Itens!$A$1:$B$80,2,FALSE),0),IF(Dados_GLOBAL_Inicial!H395=0,"",Dados_GLOBAL_Inicial!H395))</f>
        <v/>
      </c>
      <c r="F395" s="823">
        <f>Dados_GLOBAL_Inicial!I395</f>
        <v>0</v>
      </c>
      <c r="G395" s="824">
        <f>Dados_GLOBAL_Inicial!J395</f>
        <v>0</v>
      </c>
      <c r="H395" s="454">
        <f>Dados_GLOBAL_Inicial!K395</f>
        <v>0</v>
      </c>
      <c r="I395" s="970">
        <f>SUM('MEDIÇÃO_OBJETO (1)'!I395)</f>
        <v>0</v>
      </c>
      <c r="J395" s="455">
        <f t="shared" si="258"/>
        <v>0</v>
      </c>
      <c r="K395" s="451">
        <f t="shared" si="259"/>
        <v>0</v>
      </c>
      <c r="L395" s="452">
        <f t="shared" si="260"/>
        <v>0</v>
      </c>
      <c r="M395" s="809">
        <f t="shared" si="261"/>
        <v>0</v>
      </c>
      <c r="N395" s="810">
        <f>IF(IFERROR(VALUE(Dados_GLOBAL_Inicial!L395),0)=0,0,Dados_GLOBAL_Inicial!L395)</f>
        <v>0</v>
      </c>
      <c r="O395" s="812">
        <f>SUM('MEDIÇÃO_OBJETO (1)'!O395)</f>
        <v>0</v>
      </c>
      <c r="P395" s="812">
        <f>SUM('MEDIÇÃO_OBJETO (1)'!P395)</f>
        <v>0</v>
      </c>
      <c r="Q395" s="813">
        <f t="shared" si="262"/>
        <v>0</v>
      </c>
      <c r="R395" s="951"/>
      <c r="S395" s="815">
        <f>SUM('MEDIÇÃO_OBJETO (1)'!S395)</f>
        <v>0</v>
      </c>
      <c r="T395" s="815">
        <f>SUM('MEDIÇÃO_OBJETO (1)'!T395)</f>
        <v>0</v>
      </c>
      <c r="V395" s="19"/>
      <c r="W395" s="978">
        <f t="shared" si="263"/>
        <v>0</v>
      </c>
      <c r="X395" s="816">
        <f t="shared" si="264"/>
        <v>0</v>
      </c>
      <c r="Y395" s="816">
        <f t="shared" si="265"/>
        <v>0</v>
      </c>
      <c r="Z395" s="817">
        <f t="shared" si="266"/>
        <v>0</v>
      </c>
      <c r="AB395" s="453">
        <f t="shared" ref="AB395:AB458" si="289">SUM(AF395:AW395)</f>
        <v>0</v>
      </c>
      <c r="AC395" s="14">
        <f t="shared" si="267"/>
        <v>0</v>
      </c>
      <c r="AD395" s="819"/>
      <c r="AE395" s="631">
        <f t="shared" ref="AE395:AE458" si="290">IFERROR(IF(C395=0,0,C395),0)</f>
        <v>0</v>
      </c>
      <c r="AF395" s="818">
        <f>SUM('MEDIÇÃO_OBJETO (1)'!AG395)</f>
        <v>0</v>
      </c>
      <c r="AG395" s="541">
        <f>SUM('MEDIÇÃO_OBJETO (1)'!AH395)</f>
        <v>0</v>
      </c>
      <c r="AH395" s="541">
        <f>SUM('MEDIÇÃO_OBJETO (1)'!AI395)</f>
        <v>0</v>
      </c>
      <c r="AI395" s="541">
        <f>SUM('MEDIÇÃO_OBJETO (1)'!AJ395)</f>
        <v>0</v>
      </c>
      <c r="AJ395" s="541">
        <f>SUM('MEDIÇÃO_OBJETO (1)'!AK395)</f>
        <v>0</v>
      </c>
      <c r="AK395" s="541">
        <f>SUM('MEDIÇÃO_OBJETO (1)'!AL395)</f>
        <v>0</v>
      </c>
      <c r="AL395" s="541">
        <f>SUM('MEDIÇÃO_OBJETO (1)'!AM395)</f>
        <v>0</v>
      </c>
      <c r="AM395" s="541">
        <f>SUM('MEDIÇÃO_OBJETO (1)'!AN395)</f>
        <v>0</v>
      </c>
      <c r="AN395" s="541">
        <f>SUM('MEDIÇÃO_OBJETO (1)'!AO395)</f>
        <v>0</v>
      </c>
      <c r="AO395" s="541">
        <f>SUM('MEDIÇÃO_OBJETO (1)'!AP395)</f>
        <v>0</v>
      </c>
      <c r="AP395" s="541">
        <f>SUM('MEDIÇÃO_OBJETO (1)'!AQ395)</f>
        <v>0</v>
      </c>
      <c r="AQ395" s="541">
        <f>SUM('MEDIÇÃO_OBJETO (1)'!AR395)</f>
        <v>0</v>
      </c>
      <c r="AR395" s="541">
        <f>SUM('MEDIÇÃO_OBJETO (1)'!AS395)</f>
        <v>0</v>
      </c>
      <c r="AS395" s="541">
        <f>SUM('MEDIÇÃO_OBJETO (1)'!AT395)</f>
        <v>0</v>
      </c>
      <c r="AT395" s="541">
        <f>SUM('MEDIÇÃO_OBJETO (1)'!AU395)</f>
        <v>0</v>
      </c>
      <c r="AU395" s="541">
        <f>SUM('MEDIÇÃO_OBJETO (1)'!AV395)</f>
        <v>0</v>
      </c>
      <c r="AV395" s="541">
        <f>SUM('MEDIÇÃO_OBJETO (1)'!AW395)</f>
        <v>0</v>
      </c>
      <c r="AW395" s="541">
        <f>SUM('MEDIÇÃO_OBJETO (1)'!AX395)</f>
        <v>0</v>
      </c>
      <c r="AX395" s="977"/>
      <c r="BN395" s="992">
        <f t="shared" si="268"/>
        <v>0</v>
      </c>
      <c r="BO395" s="538">
        <f t="shared" ref="BO395:BO458" si="291">IFERROR(SUM(BP395:CG395),0)</f>
        <v>0</v>
      </c>
      <c r="BP395" s="987">
        <f>IF(RESUMO_GLOBAL!$X$53="a",ROUND(AF395*$N395,RESUMO_GLOBAL!$X$54),IF(RESUMO_GLOBAL!$X$53="t",TRUNC(AF395*$N395,RESUMO_GLOBAL!$X$54),AF395*$N395))</f>
        <v>0</v>
      </c>
      <c r="BQ395" s="987">
        <f>IF(RESUMO_GLOBAL!$X$53="a",ROUND(AG395*$N395,RESUMO_GLOBAL!$X$54),IF(RESUMO_GLOBAL!$X$53="t",TRUNC(AG395*$N395,RESUMO_GLOBAL!$X$54),AG395*$N395))</f>
        <v>0</v>
      </c>
      <c r="BR395" s="987">
        <f>IF(RESUMO_GLOBAL!$X$53="a",ROUND(AH395*$N395,RESUMO_GLOBAL!$X$54),IF(RESUMO_GLOBAL!$X$53="t",TRUNC(AH395*$N395,RESUMO_GLOBAL!$X$54),AH395*$N395))</f>
        <v>0</v>
      </c>
      <c r="BS395" s="987">
        <f>IF(RESUMO_GLOBAL!$X$53="a",ROUND(AI395*$N395,RESUMO_GLOBAL!$X$54),IF(RESUMO_GLOBAL!$X$53="t",TRUNC(AI395*$N395,RESUMO_GLOBAL!$X$54),AI395*$N395))</f>
        <v>0</v>
      </c>
      <c r="BT395" s="987">
        <f>IF(RESUMO_GLOBAL!$X$53="a",ROUND(AJ395*$N395,RESUMO_GLOBAL!$X$54),IF(RESUMO_GLOBAL!$X$53="t",TRUNC(AJ395*$N395,RESUMO_GLOBAL!$X$54),AJ395*$N395))</f>
        <v>0</v>
      </c>
      <c r="BU395" s="987">
        <f>IF(RESUMO_GLOBAL!$X$53="a",ROUND(AK395*$N395,RESUMO_GLOBAL!$X$54),IF(RESUMO_GLOBAL!$X$53="t",TRUNC(AK395*$N395,RESUMO_GLOBAL!$X$54),AK395*$N395))</f>
        <v>0</v>
      </c>
      <c r="BV395" s="987">
        <f>IF(RESUMO_GLOBAL!$X$53="a",ROUND(AL395*$N395,RESUMO_GLOBAL!$X$54),IF(RESUMO_GLOBAL!$X$53="t",TRUNC(AL395*$N395,RESUMO_GLOBAL!$X$54),AL395*$N395))</f>
        <v>0</v>
      </c>
      <c r="BW395" s="987">
        <f>IF(RESUMO_GLOBAL!$X$53="a",ROUND(AM395*$N395,RESUMO_GLOBAL!$X$54),IF(RESUMO_GLOBAL!$X$53="t",TRUNC(AM395*$N395,RESUMO_GLOBAL!$X$54),AM395*$N395))</f>
        <v>0</v>
      </c>
      <c r="BX395" s="987">
        <f>IF(RESUMO_GLOBAL!$X$53="a",ROUND(AN395*$N395,RESUMO_GLOBAL!$X$54),IF(RESUMO_GLOBAL!$X$53="t",TRUNC(AN395*$N395,RESUMO_GLOBAL!$X$54),AN395*$N395))</f>
        <v>0</v>
      </c>
      <c r="BY395" s="987">
        <f>IF(RESUMO_GLOBAL!$X$53="a",ROUND(AO395*$N395,RESUMO_GLOBAL!$X$54),IF(RESUMO_GLOBAL!$X$53="t",TRUNC(AO395*$N395,RESUMO_GLOBAL!$X$54),AO395*$N395))</f>
        <v>0</v>
      </c>
      <c r="BZ395" s="987">
        <f>IF(RESUMO_GLOBAL!$X$53="a",ROUND(AP395*$N395,RESUMO_GLOBAL!$X$54),IF(RESUMO_GLOBAL!$X$53="t",TRUNC(AP395*$N395,RESUMO_GLOBAL!$X$54),AP395*$N395))</f>
        <v>0</v>
      </c>
      <c r="CA395" s="987">
        <f>IF(RESUMO_GLOBAL!$X$53="a",ROUND(AQ395*$N395,RESUMO_GLOBAL!$X$54),IF(RESUMO_GLOBAL!$X$53="t",TRUNC(AQ395*$N395,RESUMO_GLOBAL!$X$54),AQ395*$N395))</f>
        <v>0</v>
      </c>
      <c r="CB395" s="987">
        <f>IF(RESUMO_GLOBAL!$X$53="a",ROUND(AR395*$N395,RESUMO_GLOBAL!$X$54),IF(RESUMO_GLOBAL!$X$53="t",TRUNC(AR395*$N395,RESUMO_GLOBAL!$X$54),AR395*$N395))</f>
        <v>0</v>
      </c>
      <c r="CC395" s="987">
        <f>IF(RESUMO_GLOBAL!$X$53="a",ROUND(AS395*$N395,RESUMO_GLOBAL!$X$54),IF(RESUMO_GLOBAL!$X$53="t",TRUNC(AS395*$N395,RESUMO_GLOBAL!$X$54),AS395*$N395))</f>
        <v>0</v>
      </c>
      <c r="CD395" s="987">
        <f>IF(RESUMO_GLOBAL!$X$53="a",ROUND(AT395*$N395,RESUMO_GLOBAL!$X$54),IF(RESUMO_GLOBAL!$X$53="t",TRUNC(AT395*$N395,RESUMO_GLOBAL!$X$54),AT395*$N395))</f>
        <v>0</v>
      </c>
      <c r="CE395" s="987">
        <f>IF(RESUMO_GLOBAL!$X$53="a",ROUND(AU395*$N395,RESUMO_GLOBAL!$X$54),IF(RESUMO_GLOBAL!$X$53="t",TRUNC(AU395*$N395,RESUMO_GLOBAL!$X$54),AU395*$N395))</f>
        <v>0</v>
      </c>
      <c r="CF395" s="987">
        <f>IF(RESUMO_GLOBAL!$X$53="a",ROUND(AV395*$N395,RESUMO_GLOBAL!$X$54),IF(RESUMO_GLOBAL!$X$53="t",TRUNC(AV395*$N395,RESUMO_GLOBAL!$X$54),AV395*$N395))</f>
        <v>0</v>
      </c>
      <c r="CG395" s="987">
        <f>IF(RESUMO_GLOBAL!$X$53="a",ROUND(AW395*$N395,RESUMO_GLOBAL!$X$54),IF(RESUMO_GLOBAL!$X$53="t",TRUNC(AW395*$N395,RESUMO_GLOBAL!$X$54),AW395*$N395))</f>
        <v>0</v>
      </c>
      <c r="CK395" s="59">
        <f t="shared" si="270"/>
        <v>0</v>
      </c>
      <c r="CL395" s="59">
        <f t="shared" si="271"/>
        <v>0</v>
      </c>
      <c r="CM395" s="59">
        <f t="shared" si="272"/>
        <v>0</v>
      </c>
      <c r="CN395" s="59">
        <f t="shared" si="273"/>
        <v>0</v>
      </c>
      <c r="CO395" s="59">
        <f t="shared" si="274"/>
        <v>0</v>
      </c>
      <c r="CP395" s="59">
        <f t="shared" si="275"/>
        <v>0</v>
      </c>
      <c r="CQ395" s="59">
        <f t="shared" si="276"/>
        <v>0</v>
      </c>
      <c r="CR395" s="59">
        <f t="shared" si="277"/>
        <v>0</v>
      </c>
      <c r="CS395" s="59">
        <f t="shared" si="278"/>
        <v>0</v>
      </c>
      <c r="CT395" s="59">
        <f t="shared" si="279"/>
        <v>0</v>
      </c>
      <c r="CU395" s="59">
        <f t="shared" si="280"/>
        <v>0</v>
      </c>
      <c r="CV395" s="59">
        <f t="shared" si="281"/>
        <v>0</v>
      </c>
      <c r="CW395" s="59">
        <f t="shared" si="282"/>
        <v>0</v>
      </c>
      <c r="CX395" s="59">
        <f t="shared" si="283"/>
        <v>0</v>
      </c>
      <c r="CY395" s="59">
        <f t="shared" si="284"/>
        <v>0</v>
      </c>
      <c r="CZ395" s="59">
        <f t="shared" si="285"/>
        <v>0</v>
      </c>
      <c r="DA395" s="59">
        <f t="shared" si="286"/>
        <v>0</v>
      </c>
      <c r="DB395" s="59">
        <f t="shared" si="287"/>
        <v>0</v>
      </c>
      <c r="DE395">
        <f t="shared" si="269"/>
        <v>390</v>
      </c>
      <c r="DF395" t="str">
        <f t="shared" si="288"/>
        <v/>
      </c>
      <c r="DG395" s="59">
        <f>IF($C395&lt;&gt;0,SUM($CK396:CK396),0)</f>
        <v>0</v>
      </c>
      <c r="DH395" s="59">
        <f>IF($C395&lt;&gt;0,SUM($CK396:CL396),0)</f>
        <v>0</v>
      </c>
      <c r="DI395" s="59">
        <f>IF($C395&lt;&gt;0,SUM($CK396:CM396),0)</f>
        <v>0</v>
      </c>
      <c r="DJ395" s="59">
        <f>IF($C395&lt;&gt;0,SUM($CK396:CN396),0)</f>
        <v>0</v>
      </c>
      <c r="DK395" s="59">
        <f>IF($C395&lt;&gt;0,SUM($CK396:CO396),0)</f>
        <v>0</v>
      </c>
      <c r="DL395" s="59">
        <f>IF($C395&lt;&gt;0,SUM($CK396:CP396),0)</f>
        <v>0</v>
      </c>
      <c r="DM395" s="59">
        <f>IF($C395&lt;&gt;0,SUM($CK396:CQ396),0)</f>
        <v>0</v>
      </c>
      <c r="DN395" s="59">
        <f>IF($C395&lt;&gt;0,SUM($CK396:CR396),0)</f>
        <v>0</v>
      </c>
      <c r="DO395" s="59">
        <f>IF($C395&lt;&gt;0,SUM($CK396:CS396),0)</f>
        <v>0</v>
      </c>
      <c r="DP395" s="59">
        <f>IF($C395&lt;&gt;0,SUM($CK396:CT396),0)</f>
        <v>0</v>
      </c>
      <c r="DQ395" s="59">
        <f>IF($C395&lt;&gt;0,SUM($CK396:CU396),0)</f>
        <v>0</v>
      </c>
      <c r="DR395" s="59">
        <f>IF($C395&lt;&gt;0,SUM($CK396:CV396),0)</f>
        <v>0</v>
      </c>
      <c r="DS395" s="59">
        <f>IF($C395&lt;&gt;0,SUM($CK396:CW396),0)</f>
        <v>0</v>
      </c>
      <c r="DT395" s="59">
        <f>IF($C395&lt;&gt;0,SUM($CK396:CX396),0)</f>
        <v>0</v>
      </c>
      <c r="DU395" s="59">
        <f>IF($C395&lt;&gt;0,SUM($CK396:CY396),0)</f>
        <v>0</v>
      </c>
      <c r="DV395" s="59">
        <f>IF($C395&lt;&gt;0,SUM($CK396:CZ396),0)</f>
        <v>0</v>
      </c>
      <c r="DW395" s="59">
        <f>IF($C395&lt;&gt;0,SUM($CK396:DA396),0)</f>
        <v>0</v>
      </c>
      <c r="DX395" s="59">
        <f>IF($C395&lt;&gt;0,SUM($CK396:DB396),0)</f>
        <v>0</v>
      </c>
      <c r="DY395" s="952" t="str">
        <f t="shared" ref="DY395:DY458" si="292">IF(DX395=0,"",DX395)</f>
        <v/>
      </c>
    </row>
    <row r="396" spans="1:129" ht="13.5" hidden="1" thickBot="1">
      <c r="A396" s="3" t="str">
        <f t="shared" ref="A396:A459" si="293">IF(LEN(F396)&gt;3,"x",IF(N396&lt;0,"x",""))</f>
        <v/>
      </c>
      <c r="B396" s="805">
        <f>Dados_GLOBAL_Inicial!E396</f>
        <v>0</v>
      </c>
      <c r="C396" s="956">
        <f>IF(IFERROR(VALUE(Dados_GLOBAL_Inicial!F396),0)=0,0,Dados_GLOBAL_Inicial!F396)</f>
        <v>0</v>
      </c>
      <c r="D396" s="830">
        <f>Dados_GLOBAL_Inicial!G396</f>
        <v>0</v>
      </c>
      <c r="E396" s="830" t="str">
        <f>IF(IFERROR(VLOOKUP(F396,Cod_Gde_Itens!$A$1:$B$80,2,FALSE),0)&gt;549,IFERROR(VLOOKUP(F396,Cod_Gde_Itens!$A$1:$B$80,2,FALSE),0),IF(Dados_GLOBAL_Inicial!H396=0,"",Dados_GLOBAL_Inicial!H396))</f>
        <v/>
      </c>
      <c r="F396" s="823">
        <f>Dados_GLOBAL_Inicial!I396</f>
        <v>0</v>
      </c>
      <c r="G396" s="824">
        <f>Dados_GLOBAL_Inicial!J396</f>
        <v>0</v>
      </c>
      <c r="H396" s="454">
        <f>Dados_GLOBAL_Inicial!K396</f>
        <v>0</v>
      </c>
      <c r="I396" s="970">
        <f>SUM('MEDIÇÃO_OBJETO (1)'!I396)</f>
        <v>0</v>
      </c>
      <c r="J396" s="455">
        <f t="shared" si="258"/>
        <v>0</v>
      </c>
      <c r="K396" s="451">
        <f t="shared" si="259"/>
        <v>0</v>
      </c>
      <c r="L396" s="452">
        <f t="shared" si="260"/>
        <v>0</v>
      </c>
      <c r="M396" s="809">
        <f t="shared" si="261"/>
        <v>0</v>
      </c>
      <c r="N396" s="810">
        <f>IF(IFERROR(VALUE(Dados_GLOBAL_Inicial!L396),0)=0,0,Dados_GLOBAL_Inicial!L396)</f>
        <v>0</v>
      </c>
      <c r="O396" s="812">
        <f>SUM('MEDIÇÃO_OBJETO (1)'!O396)</f>
        <v>0</v>
      </c>
      <c r="P396" s="812">
        <f>SUM('MEDIÇÃO_OBJETO (1)'!P396)</f>
        <v>0</v>
      </c>
      <c r="Q396" s="813">
        <f t="shared" si="262"/>
        <v>0</v>
      </c>
      <c r="R396" s="951"/>
      <c r="S396" s="815">
        <f>SUM('MEDIÇÃO_OBJETO (1)'!S396)</f>
        <v>0</v>
      </c>
      <c r="T396" s="815">
        <f>SUM('MEDIÇÃO_OBJETO (1)'!T396)</f>
        <v>0</v>
      </c>
      <c r="V396" s="19"/>
      <c r="W396" s="978">
        <f t="shared" si="263"/>
        <v>0</v>
      </c>
      <c r="X396" s="816">
        <f t="shared" si="264"/>
        <v>0</v>
      </c>
      <c r="Y396" s="816">
        <f t="shared" si="265"/>
        <v>0</v>
      </c>
      <c r="Z396" s="817">
        <f t="shared" si="266"/>
        <v>0</v>
      </c>
      <c r="AB396" s="453">
        <f t="shared" si="289"/>
        <v>0</v>
      </c>
      <c r="AC396" s="14">
        <f t="shared" si="267"/>
        <v>0</v>
      </c>
      <c r="AD396" s="819"/>
      <c r="AE396" s="631">
        <f t="shared" si="290"/>
        <v>0</v>
      </c>
      <c r="AF396" s="818">
        <f>SUM('MEDIÇÃO_OBJETO (1)'!AG396)</f>
        <v>0</v>
      </c>
      <c r="AG396" s="541">
        <f>SUM('MEDIÇÃO_OBJETO (1)'!AH396)</f>
        <v>0</v>
      </c>
      <c r="AH396" s="541">
        <f>SUM('MEDIÇÃO_OBJETO (1)'!AI396)</f>
        <v>0</v>
      </c>
      <c r="AI396" s="541">
        <f>SUM('MEDIÇÃO_OBJETO (1)'!AJ396)</f>
        <v>0</v>
      </c>
      <c r="AJ396" s="541">
        <f>SUM('MEDIÇÃO_OBJETO (1)'!AK396)</f>
        <v>0</v>
      </c>
      <c r="AK396" s="541">
        <f>SUM('MEDIÇÃO_OBJETO (1)'!AL396)</f>
        <v>0</v>
      </c>
      <c r="AL396" s="541">
        <f>SUM('MEDIÇÃO_OBJETO (1)'!AM396)</f>
        <v>0</v>
      </c>
      <c r="AM396" s="541">
        <f>SUM('MEDIÇÃO_OBJETO (1)'!AN396)</f>
        <v>0</v>
      </c>
      <c r="AN396" s="541">
        <f>SUM('MEDIÇÃO_OBJETO (1)'!AO396)</f>
        <v>0</v>
      </c>
      <c r="AO396" s="541">
        <f>SUM('MEDIÇÃO_OBJETO (1)'!AP396)</f>
        <v>0</v>
      </c>
      <c r="AP396" s="541">
        <f>SUM('MEDIÇÃO_OBJETO (1)'!AQ396)</f>
        <v>0</v>
      </c>
      <c r="AQ396" s="541">
        <f>SUM('MEDIÇÃO_OBJETO (1)'!AR396)</f>
        <v>0</v>
      </c>
      <c r="AR396" s="541">
        <f>SUM('MEDIÇÃO_OBJETO (1)'!AS396)</f>
        <v>0</v>
      </c>
      <c r="AS396" s="541">
        <f>SUM('MEDIÇÃO_OBJETO (1)'!AT396)</f>
        <v>0</v>
      </c>
      <c r="AT396" s="541">
        <f>SUM('MEDIÇÃO_OBJETO (1)'!AU396)</f>
        <v>0</v>
      </c>
      <c r="AU396" s="541">
        <f>SUM('MEDIÇÃO_OBJETO (1)'!AV396)</f>
        <v>0</v>
      </c>
      <c r="AV396" s="541">
        <f>SUM('MEDIÇÃO_OBJETO (1)'!AW396)</f>
        <v>0</v>
      </c>
      <c r="AW396" s="541">
        <f>SUM('MEDIÇÃO_OBJETO (1)'!AX396)</f>
        <v>0</v>
      </c>
      <c r="AX396" s="977"/>
      <c r="BN396" s="992">
        <f t="shared" si="268"/>
        <v>0</v>
      </c>
      <c r="BO396" s="538">
        <f t="shared" si="291"/>
        <v>0</v>
      </c>
      <c r="BP396" s="987">
        <f>IF(RESUMO_GLOBAL!$X$53="a",ROUND(AF396*$N396,RESUMO_GLOBAL!$X$54),IF(RESUMO_GLOBAL!$X$53="t",TRUNC(AF396*$N396,RESUMO_GLOBAL!$X$54),AF396*$N396))</f>
        <v>0</v>
      </c>
      <c r="BQ396" s="987">
        <f>IF(RESUMO_GLOBAL!$X$53="a",ROUND(AG396*$N396,RESUMO_GLOBAL!$X$54),IF(RESUMO_GLOBAL!$X$53="t",TRUNC(AG396*$N396,RESUMO_GLOBAL!$X$54),AG396*$N396))</f>
        <v>0</v>
      </c>
      <c r="BR396" s="987">
        <f>IF(RESUMO_GLOBAL!$X$53="a",ROUND(AH396*$N396,RESUMO_GLOBAL!$X$54),IF(RESUMO_GLOBAL!$X$53="t",TRUNC(AH396*$N396,RESUMO_GLOBAL!$X$54),AH396*$N396))</f>
        <v>0</v>
      </c>
      <c r="BS396" s="987">
        <f>IF(RESUMO_GLOBAL!$X$53="a",ROUND(AI396*$N396,RESUMO_GLOBAL!$X$54),IF(RESUMO_GLOBAL!$X$53="t",TRUNC(AI396*$N396,RESUMO_GLOBAL!$X$54),AI396*$N396))</f>
        <v>0</v>
      </c>
      <c r="BT396" s="987">
        <f>IF(RESUMO_GLOBAL!$X$53="a",ROUND(AJ396*$N396,RESUMO_GLOBAL!$X$54),IF(RESUMO_GLOBAL!$X$53="t",TRUNC(AJ396*$N396,RESUMO_GLOBAL!$X$54),AJ396*$N396))</f>
        <v>0</v>
      </c>
      <c r="BU396" s="987">
        <f>IF(RESUMO_GLOBAL!$X$53="a",ROUND(AK396*$N396,RESUMO_GLOBAL!$X$54),IF(RESUMO_GLOBAL!$X$53="t",TRUNC(AK396*$N396,RESUMO_GLOBAL!$X$54),AK396*$N396))</f>
        <v>0</v>
      </c>
      <c r="BV396" s="987">
        <f>IF(RESUMO_GLOBAL!$X$53="a",ROUND(AL396*$N396,RESUMO_GLOBAL!$X$54),IF(RESUMO_GLOBAL!$X$53="t",TRUNC(AL396*$N396,RESUMO_GLOBAL!$X$54),AL396*$N396))</f>
        <v>0</v>
      </c>
      <c r="BW396" s="987">
        <f>IF(RESUMO_GLOBAL!$X$53="a",ROUND(AM396*$N396,RESUMO_GLOBAL!$X$54),IF(RESUMO_GLOBAL!$X$53="t",TRUNC(AM396*$N396,RESUMO_GLOBAL!$X$54),AM396*$N396))</f>
        <v>0</v>
      </c>
      <c r="BX396" s="987">
        <f>IF(RESUMO_GLOBAL!$X$53="a",ROUND(AN396*$N396,RESUMO_GLOBAL!$X$54),IF(RESUMO_GLOBAL!$X$53="t",TRUNC(AN396*$N396,RESUMO_GLOBAL!$X$54),AN396*$N396))</f>
        <v>0</v>
      </c>
      <c r="BY396" s="987">
        <f>IF(RESUMO_GLOBAL!$X$53="a",ROUND(AO396*$N396,RESUMO_GLOBAL!$X$54),IF(RESUMO_GLOBAL!$X$53="t",TRUNC(AO396*$N396,RESUMO_GLOBAL!$X$54),AO396*$N396))</f>
        <v>0</v>
      </c>
      <c r="BZ396" s="987">
        <f>IF(RESUMO_GLOBAL!$X$53="a",ROUND(AP396*$N396,RESUMO_GLOBAL!$X$54),IF(RESUMO_GLOBAL!$X$53="t",TRUNC(AP396*$N396,RESUMO_GLOBAL!$X$54),AP396*$N396))</f>
        <v>0</v>
      </c>
      <c r="CA396" s="987">
        <f>IF(RESUMO_GLOBAL!$X$53="a",ROUND(AQ396*$N396,RESUMO_GLOBAL!$X$54),IF(RESUMO_GLOBAL!$X$53="t",TRUNC(AQ396*$N396,RESUMO_GLOBAL!$X$54),AQ396*$N396))</f>
        <v>0</v>
      </c>
      <c r="CB396" s="987">
        <f>IF(RESUMO_GLOBAL!$X$53="a",ROUND(AR396*$N396,RESUMO_GLOBAL!$X$54),IF(RESUMO_GLOBAL!$X$53="t",TRUNC(AR396*$N396,RESUMO_GLOBAL!$X$54),AR396*$N396))</f>
        <v>0</v>
      </c>
      <c r="CC396" s="987">
        <f>IF(RESUMO_GLOBAL!$X$53="a",ROUND(AS396*$N396,RESUMO_GLOBAL!$X$54),IF(RESUMO_GLOBAL!$X$53="t",TRUNC(AS396*$N396,RESUMO_GLOBAL!$X$54),AS396*$N396))</f>
        <v>0</v>
      </c>
      <c r="CD396" s="987">
        <f>IF(RESUMO_GLOBAL!$X$53="a",ROUND(AT396*$N396,RESUMO_GLOBAL!$X$54),IF(RESUMO_GLOBAL!$X$53="t",TRUNC(AT396*$N396,RESUMO_GLOBAL!$X$54),AT396*$N396))</f>
        <v>0</v>
      </c>
      <c r="CE396" s="987">
        <f>IF(RESUMO_GLOBAL!$X$53="a",ROUND(AU396*$N396,RESUMO_GLOBAL!$X$54),IF(RESUMO_GLOBAL!$X$53="t",TRUNC(AU396*$N396,RESUMO_GLOBAL!$X$54),AU396*$N396))</f>
        <v>0</v>
      </c>
      <c r="CF396" s="987">
        <f>IF(RESUMO_GLOBAL!$X$53="a",ROUND(AV396*$N396,RESUMO_GLOBAL!$X$54),IF(RESUMO_GLOBAL!$X$53="t",TRUNC(AV396*$N396,RESUMO_GLOBAL!$X$54),AV396*$N396))</f>
        <v>0</v>
      </c>
      <c r="CG396" s="987">
        <f>IF(RESUMO_GLOBAL!$X$53="a",ROUND(AW396*$N396,RESUMO_GLOBAL!$X$54),IF(RESUMO_GLOBAL!$X$53="t",TRUNC(AW396*$N396,RESUMO_GLOBAL!$X$54),AW396*$N396))</f>
        <v>0</v>
      </c>
      <c r="CK396" s="59">
        <f t="shared" si="270"/>
        <v>0</v>
      </c>
      <c r="CL396" s="59">
        <f t="shared" si="271"/>
        <v>0</v>
      </c>
      <c r="CM396" s="59">
        <f t="shared" si="272"/>
        <v>0</v>
      </c>
      <c r="CN396" s="59">
        <f t="shared" si="273"/>
        <v>0</v>
      </c>
      <c r="CO396" s="59">
        <f t="shared" si="274"/>
        <v>0</v>
      </c>
      <c r="CP396" s="59">
        <f t="shared" si="275"/>
        <v>0</v>
      </c>
      <c r="CQ396" s="59">
        <f t="shared" si="276"/>
        <v>0</v>
      </c>
      <c r="CR396" s="59">
        <f t="shared" si="277"/>
        <v>0</v>
      </c>
      <c r="CS396" s="59">
        <f t="shared" si="278"/>
        <v>0</v>
      </c>
      <c r="CT396" s="59">
        <f t="shared" si="279"/>
        <v>0</v>
      </c>
      <c r="CU396" s="59">
        <f t="shared" si="280"/>
        <v>0</v>
      </c>
      <c r="CV396" s="59">
        <f t="shared" si="281"/>
        <v>0</v>
      </c>
      <c r="CW396" s="59">
        <f t="shared" si="282"/>
        <v>0</v>
      </c>
      <c r="CX396" s="59">
        <f t="shared" si="283"/>
        <v>0</v>
      </c>
      <c r="CY396" s="59">
        <f t="shared" si="284"/>
        <v>0</v>
      </c>
      <c r="CZ396" s="59">
        <f t="shared" si="285"/>
        <v>0</v>
      </c>
      <c r="DA396" s="59">
        <f t="shared" si="286"/>
        <v>0</v>
      </c>
      <c r="DB396" s="59">
        <f t="shared" si="287"/>
        <v>0</v>
      </c>
      <c r="DE396">
        <f t="shared" si="269"/>
        <v>391</v>
      </c>
      <c r="DF396" t="str">
        <f t="shared" si="288"/>
        <v/>
      </c>
      <c r="DG396" s="59">
        <f>IF($C396&lt;&gt;0,SUM($CK397:CK397),0)</f>
        <v>0</v>
      </c>
      <c r="DH396" s="59">
        <f>IF($C396&lt;&gt;0,SUM($CK397:CL397),0)</f>
        <v>0</v>
      </c>
      <c r="DI396" s="59">
        <f>IF($C396&lt;&gt;0,SUM($CK397:CM397),0)</f>
        <v>0</v>
      </c>
      <c r="DJ396" s="59">
        <f>IF($C396&lt;&gt;0,SUM($CK397:CN397),0)</f>
        <v>0</v>
      </c>
      <c r="DK396" s="59">
        <f>IF($C396&lt;&gt;0,SUM($CK397:CO397),0)</f>
        <v>0</v>
      </c>
      <c r="DL396" s="59">
        <f>IF($C396&lt;&gt;0,SUM($CK397:CP397),0)</f>
        <v>0</v>
      </c>
      <c r="DM396" s="59">
        <f>IF($C396&lt;&gt;0,SUM($CK397:CQ397),0)</f>
        <v>0</v>
      </c>
      <c r="DN396" s="59">
        <f>IF($C396&lt;&gt;0,SUM($CK397:CR397),0)</f>
        <v>0</v>
      </c>
      <c r="DO396" s="59">
        <f>IF($C396&lt;&gt;0,SUM($CK397:CS397),0)</f>
        <v>0</v>
      </c>
      <c r="DP396" s="59">
        <f>IF($C396&lt;&gt;0,SUM($CK397:CT397),0)</f>
        <v>0</v>
      </c>
      <c r="DQ396" s="59">
        <f>IF($C396&lt;&gt;0,SUM($CK397:CU397),0)</f>
        <v>0</v>
      </c>
      <c r="DR396" s="59">
        <f>IF($C396&lt;&gt;0,SUM($CK397:CV397),0)</f>
        <v>0</v>
      </c>
      <c r="DS396" s="59">
        <f>IF($C396&lt;&gt;0,SUM($CK397:CW397),0)</f>
        <v>0</v>
      </c>
      <c r="DT396" s="59">
        <f>IF($C396&lt;&gt;0,SUM($CK397:CX397),0)</f>
        <v>0</v>
      </c>
      <c r="DU396" s="59">
        <f>IF($C396&lt;&gt;0,SUM($CK397:CY397),0)</f>
        <v>0</v>
      </c>
      <c r="DV396" s="59">
        <f>IF($C396&lt;&gt;0,SUM($CK397:CZ397),0)</f>
        <v>0</v>
      </c>
      <c r="DW396" s="59">
        <f>IF($C396&lt;&gt;0,SUM($CK397:DA397),0)</f>
        <v>0</v>
      </c>
      <c r="DX396" s="59">
        <f>IF($C396&lt;&gt;0,SUM($CK397:DB397),0)</f>
        <v>0</v>
      </c>
      <c r="DY396" s="952" t="str">
        <f t="shared" si="292"/>
        <v/>
      </c>
    </row>
    <row r="397" spans="1:129" ht="13.5" hidden="1" thickBot="1">
      <c r="A397" s="3" t="str">
        <f t="shared" si="293"/>
        <v/>
      </c>
      <c r="B397" s="805">
        <f>Dados_GLOBAL_Inicial!E397</f>
        <v>0</v>
      </c>
      <c r="C397" s="956">
        <f>IF(IFERROR(VALUE(Dados_GLOBAL_Inicial!F397),0)=0,0,Dados_GLOBAL_Inicial!F397)</f>
        <v>0</v>
      </c>
      <c r="D397" s="830">
        <f>Dados_GLOBAL_Inicial!G397</f>
        <v>0</v>
      </c>
      <c r="E397" s="830" t="str">
        <f>IF(IFERROR(VLOOKUP(F397,Cod_Gde_Itens!$A$1:$B$80,2,FALSE),0)&gt;549,IFERROR(VLOOKUP(F397,Cod_Gde_Itens!$A$1:$B$80,2,FALSE),0),IF(Dados_GLOBAL_Inicial!H397=0,"",Dados_GLOBAL_Inicial!H397))</f>
        <v/>
      </c>
      <c r="F397" s="823">
        <f>Dados_GLOBAL_Inicial!I397</f>
        <v>0</v>
      </c>
      <c r="G397" s="824">
        <f>Dados_GLOBAL_Inicial!J397</f>
        <v>0</v>
      </c>
      <c r="H397" s="454">
        <f>Dados_GLOBAL_Inicial!K397</f>
        <v>0</v>
      </c>
      <c r="I397" s="970">
        <f>SUM('MEDIÇÃO_OBJETO (1)'!I397)</f>
        <v>0</v>
      </c>
      <c r="J397" s="455">
        <f t="shared" si="258"/>
        <v>0</v>
      </c>
      <c r="K397" s="451">
        <f t="shared" si="259"/>
        <v>0</v>
      </c>
      <c r="L397" s="452">
        <f t="shared" si="260"/>
        <v>0</v>
      </c>
      <c r="M397" s="809">
        <f t="shared" si="261"/>
        <v>0</v>
      </c>
      <c r="N397" s="810">
        <f>IF(IFERROR(VALUE(Dados_GLOBAL_Inicial!L397),0)=0,0,Dados_GLOBAL_Inicial!L397)</f>
        <v>0</v>
      </c>
      <c r="O397" s="812">
        <f>SUM('MEDIÇÃO_OBJETO (1)'!O397)</f>
        <v>0</v>
      </c>
      <c r="P397" s="812">
        <f>SUM('MEDIÇÃO_OBJETO (1)'!P397)</f>
        <v>0</v>
      </c>
      <c r="Q397" s="813">
        <f t="shared" si="262"/>
        <v>0</v>
      </c>
      <c r="R397" s="951"/>
      <c r="S397" s="815">
        <f>SUM('MEDIÇÃO_OBJETO (1)'!S397)</f>
        <v>0</v>
      </c>
      <c r="T397" s="815">
        <f>SUM('MEDIÇÃO_OBJETO (1)'!T397)</f>
        <v>0</v>
      </c>
      <c r="V397" s="19"/>
      <c r="W397" s="978">
        <f t="shared" si="263"/>
        <v>0</v>
      </c>
      <c r="X397" s="816">
        <f t="shared" si="264"/>
        <v>0</v>
      </c>
      <c r="Y397" s="816">
        <f t="shared" si="265"/>
        <v>0</v>
      </c>
      <c r="Z397" s="817">
        <f t="shared" si="266"/>
        <v>0</v>
      </c>
      <c r="AB397" s="453">
        <f t="shared" si="289"/>
        <v>0</v>
      </c>
      <c r="AC397" s="14">
        <f t="shared" si="267"/>
        <v>0</v>
      </c>
      <c r="AD397" s="819"/>
      <c r="AE397" s="631">
        <f t="shared" si="290"/>
        <v>0</v>
      </c>
      <c r="AF397" s="818">
        <f>SUM('MEDIÇÃO_OBJETO (1)'!AG397)</f>
        <v>0</v>
      </c>
      <c r="AG397" s="541">
        <f>SUM('MEDIÇÃO_OBJETO (1)'!AH397)</f>
        <v>0</v>
      </c>
      <c r="AH397" s="541">
        <f>SUM('MEDIÇÃO_OBJETO (1)'!AI397)</f>
        <v>0</v>
      </c>
      <c r="AI397" s="541">
        <f>SUM('MEDIÇÃO_OBJETO (1)'!AJ397)</f>
        <v>0</v>
      </c>
      <c r="AJ397" s="541">
        <f>SUM('MEDIÇÃO_OBJETO (1)'!AK397)</f>
        <v>0</v>
      </c>
      <c r="AK397" s="541">
        <f>SUM('MEDIÇÃO_OBJETO (1)'!AL397)</f>
        <v>0</v>
      </c>
      <c r="AL397" s="541">
        <f>SUM('MEDIÇÃO_OBJETO (1)'!AM397)</f>
        <v>0</v>
      </c>
      <c r="AM397" s="541">
        <f>SUM('MEDIÇÃO_OBJETO (1)'!AN397)</f>
        <v>0</v>
      </c>
      <c r="AN397" s="541">
        <f>SUM('MEDIÇÃO_OBJETO (1)'!AO397)</f>
        <v>0</v>
      </c>
      <c r="AO397" s="541">
        <f>SUM('MEDIÇÃO_OBJETO (1)'!AP397)</f>
        <v>0</v>
      </c>
      <c r="AP397" s="541">
        <f>SUM('MEDIÇÃO_OBJETO (1)'!AQ397)</f>
        <v>0</v>
      </c>
      <c r="AQ397" s="541">
        <f>SUM('MEDIÇÃO_OBJETO (1)'!AR397)</f>
        <v>0</v>
      </c>
      <c r="AR397" s="541">
        <f>SUM('MEDIÇÃO_OBJETO (1)'!AS397)</f>
        <v>0</v>
      </c>
      <c r="AS397" s="541">
        <f>SUM('MEDIÇÃO_OBJETO (1)'!AT397)</f>
        <v>0</v>
      </c>
      <c r="AT397" s="541">
        <f>SUM('MEDIÇÃO_OBJETO (1)'!AU397)</f>
        <v>0</v>
      </c>
      <c r="AU397" s="541">
        <f>SUM('MEDIÇÃO_OBJETO (1)'!AV397)</f>
        <v>0</v>
      </c>
      <c r="AV397" s="541">
        <f>SUM('MEDIÇÃO_OBJETO (1)'!AW397)</f>
        <v>0</v>
      </c>
      <c r="AW397" s="541">
        <f>SUM('MEDIÇÃO_OBJETO (1)'!AX397)</f>
        <v>0</v>
      </c>
      <c r="AX397" s="977"/>
      <c r="BN397" s="992">
        <f t="shared" si="268"/>
        <v>0</v>
      </c>
      <c r="BO397" s="538">
        <f t="shared" si="291"/>
        <v>0</v>
      </c>
      <c r="BP397" s="987">
        <f>IF(RESUMO_GLOBAL!$X$53="a",ROUND(AF397*$N397,RESUMO_GLOBAL!$X$54),IF(RESUMO_GLOBAL!$X$53="t",TRUNC(AF397*$N397,RESUMO_GLOBAL!$X$54),AF397*$N397))</f>
        <v>0</v>
      </c>
      <c r="BQ397" s="987">
        <f>IF(RESUMO_GLOBAL!$X$53="a",ROUND(AG397*$N397,RESUMO_GLOBAL!$X$54),IF(RESUMO_GLOBAL!$X$53="t",TRUNC(AG397*$N397,RESUMO_GLOBAL!$X$54),AG397*$N397))</f>
        <v>0</v>
      </c>
      <c r="BR397" s="987">
        <f>IF(RESUMO_GLOBAL!$X$53="a",ROUND(AH397*$N397,RESUMO_GLOBAL!$X$54),IF(RESUMO_GLOBAL!$X$53="t",TRUNC(AH397*$N397,RESUMO_GLOBAL!$X$54),AH397*$N397))</f>
        <v>0</v>
      </c>
      <c r="BS397" s="987">
        <f>IF(RESUMO_GLOBAL!$X$53="a",ROUND(AI397*$N397,RESUMO_GLOBAL!$X$54),IF(RESUMO_GLOBAL!$X$53="t",TRUNC(AI397*$N397,RESUMO_GLOBAL!$X$54),AI397*$N397))</f>
        <v>0</v>
      </c>
      <c r="BT397" s="987">
        <f>IF(RESUMO_GLOBAL!$X$53="a",ROUND(AJ397*$N397,RESUMO_GLOBAL!$X$54),IF(RESUMO_GLOBAL!$X$53="t",TRUNC(AJ397*$N397,RESUMO_GLOBAL!$X$54),AJ397*$N397))</f>
        <v>0</v>
      </c>
      <c r="BU397" s="987">
        <f>IF(RESUMO_GLOBAL!$X$53="a",ROUND(AK397*$N397,RESUMO_GLOBAL!$X$54),IF(RESUMO_GLOBAL!$X$53="t",TRUNC(AK397*$N397,RESUMO_GLOBAL!$X$54),AK397*$N397))</f>
        <v>0</v>
      </c>
      <c r="BV397" s="987">
        <f>IF(RESUMO_GLOBAL!$X$53="a",ROUND(AL397*$N397,RESUMO_GLOBAL!$X$54),IF(RESUMO_GLOBAL!$X$53="t",TRUNC(AL397*$N397,RESUMO_GLOBAL!$X$54),AL397*$N397))</f>
        <v>0</v>
      </c>
      <c r="BW397" s="987">
        <f>IF(RESUMO_GLOBAL!$X$53="a",ROUND(AM397*$N397,RESUMO_GLOBAL!$X$54),IF(RESUMO_GLOBAL!$X$53="t",TRUNC(AM397*$N397,RESUMO_GLOBAL!$X$54),AM397*$N397))</f>
        <v>0</v>
      </c>
      <c r="BX397" s="987">
        <f>IF(RESUMO_GLOBAL!$X$53="a",ROUND(AN397*$N397,RESUMO_GLOBAL!$X$54),IF(RESUMO_GLOBAL!$X$53="t",TRUNC(AN397*$N397,RESUMO_GLOBAL!$X$54),AN397*$N397))</f>
        <v>0</v>
      </c>
      <c r="BY397" s="987">
        <f>IF(RESUMO_GLOBAL!$X$53="a",ROUND(AO397*$N397,RESUMO_GLOBAL!$X$54),IF(RESUMO_GLOBAL!$X$53="t",TRUNC(AO397*$N397,RESUMO_GLOBAL!$X$54),AO397*$N397))</f>
        <v>0</v>
      </c>
      <c r="BZ397" s="987">
        <f>IF(RESUMO_GLOBAL!$X$53="a",ROUND(AP397*$N397,RESUMO_GLOBAL!$X$54),IF(RESUMO_GLOBAL!$X$53="t",TRUNC(AP397*$N397,RESUMO_GLOBAL!$X$54),AP397*$N397))</f>
        <v>0</v>
      </c>
      <c r="CA397" s="987">
        <f>IF(RESUMO_GLOBAL!$X$53="a",ROUND(AQ397*$N397,RESUMO_GLOBAL!$X$54),IF(RESUMO_GLOBAL!$X$53="t",TRUNC(AQ397*$N397,RESUMO_GLOBAL!$X$54),AQ397*$N397))</f>
        <v>0</v>
      </c>
      <c r="CB397" s="987">
        <f>IF(RESUMO_GLOBAL!$X$53="a",ROUND(AR397*$N397,RESUMO_GLOBAL!$X$54),IF(RESUMO_GLOBAL!$X$53="t",TRUNC(AR397*$N397,RESUMO_GLOBAL!$X$54),AR397*$N397))</f>
        <v>0</v>
      </c>
      <c r="CC397" s="987">
        <f>IF(RESUMO_GLOBAL!$X$53="a",ROUND(AS397*$N397,RESUMO_GLOBAL!$X$54),IF(RESUMO_GLOBAL!$X$53="t",TRUNC(AS397*$N397,RESUMO_GLOBAL!$X$54),AS397*$N397))</f>
        <v>0</v>
      </c>
      <c r="CD397" s="987">
        <f>IF(RESUMO_GLOBAL!$X$53="a",ROUND(AT397*$N397,RESUMO_GLOBAL!$X$54),IF(RESUMO_GLOBAL!$X$53="t",TRUNC(AT397*$N397,RESUMO_GLOBAL!$X$54),AT397*$N397))</f>
        <v>0</v>
      </c>
      <c r="CE397" s="987">
        <f>IF(RESUMO_GLOBAL!$X$53="a",ROUND(AU397*$N397,RESUMO_GLOBAL!$X$54),IF(RESUMO_GLOBAL!$X$53="t",TRUNC(AU397*$N397,RESUMO_GLOBAL!$X$54),AU397*$N397))</f>
        <v>0</v>
      </c>
      <c r="CF397" s="987">
        <f>IF(RESUMO_GLOBAL!$X$53="a",ROUND(AV397*$N397,RESUMO_GLOBAL!$X$54),IF(RESUMO_GLOBAL!$X$53="t",TRUNC(AV397*$N397,RESUMO_GLOBAL!$X$54),AV397*$N397))</f>
        <v>0</v>
      </c>
      <c r="CG397" s="987">
        <f>IF(RESUMO_GLOBAL!$X$53="a",ROUND(AW397*$N397,RESUMO_GLOBAL!$X$54),IF(RESUMO_GLOBAL!$X$53="t",TRUNC(AW397*$N397,RESUMO_GLOBAL!$X$54),AW397*$N397))</f>
        <v>0</v>
      </c>
      <c r="CK397" s="59">
        <f t="shared" si="270"/>
        <v>0</v>
      </c>
      <c r="CL397" s="59">
        <f t="shared" si="271"/>
        <v>0</v>
      </c>
      <c r="CM397" s="59">
        <f t="shared" si="272"/>
        <v>0</v>
      </c>
      <c r="CN397" s="59">
        <f t="shared" si="273"/>
        <v>0</v>
      </c>
      <c r="CO397" s="59">
        <f t="shared" si="274"/>
        <v>0</v>
      </c>
      <c r="CP397" s="59">
        <f t="shared" si="275"/>
        <v>0</v>
      </c>
      <c r="CQ397" s="59">
        <f t="shared" si="276"/>
        <v>0</v>
      </c>
      <c r="CR397" s="59">
        <f t="shared" si="277"/>
        <v>0</v>
      </c>
      <c r="CS397" s="59">
        <f t="shared" si="278"/>
        <v>0</v>
      </c>
      <c r="CT397" s="59">
        <f t="shared" si="279"/>
        <v>0</v>
      </c>
      <c r="CU397" s="59">
        <f t="shared" si="280"/>
        <v>0</v>
      </c>
      <c r="CV397" s="59">
        <f t="shared" si="281"/>
        <v>0</v>
      </c>
      <c r="CW397" s="59">
        <f t="shared" si="282"/>
        <v>0</v>
      </c>
      <c r="CX397" s="59">
        <f t="shared" si="283"/>
        <v>0</v>
      </c>
      <c r="CY397" s="59">
        <f t="shared" si="284"/>
        <v>0</v>
      </c>
      <c r="CZ397" s="59">
        <f t="shared" si="285"/>
        <v>0</v>
      </c>
      <c r="DA397" s="59">
        <f t="shared" si="286"/>
        <v>0</v>
      </c>
      <c r="DB397" s="59">
        <f t="shared" si="287"/>
        <v>0</v>
      </c>
      <c r="DE397">
        <f t="shared" si="269"/>
        <v>392</v>
      </c>
      <c r="DF397" t="str">
        <f t="shared" si="288"/>
        <v/>
      </c>
      <c r="DG397" s="59">
        <f>IF($C397&lt;&gt;0,SUM($CK398:CK398),0)</f>
        <v>0</v>
      </c>
      <c r="DH397" s="59">
        <f>IF($C397&lt;&gt;0,SUM($CK398:CL398),0)</f>
        <v>0</v>
      </c>
      <c r="DI397" s="59">
        <f>IF($C397&lt;&gt;0,SUM($CK398:CM398),0)</f>
        <v>0</v>
      </c>
      <c r="DJ397" s="59">
        <f>IF($C397&lt;&gt;0,SUM($CK398:CN398),0)</f>
        <v>0</v>
      </c>
      <c r="DK397" s="59">
        <f>IF($C397&lt;&gt;0,SUM($CK398:CO398),0)</f>
        <v>0</v>
      </c>
      <c r="DL397" s="59">
        <f>IF($C397&lt;&gt;0,SUM($CK398:CP398),0)</f>
        <v>0</v>
      </c>
      <c r="DM397" s="59">
        <f>IF($C397&lt;&gt;0,SUM($CK398:CQ398),0)</f>
        <v>0</v>
      </c>
      <c r="DN397" s="59">
        <f>IF($C397&lt;&gt;0,SUM($CK398:CR398),0)</f>
        <v>0</v>
      </c>
      <c r="DO397" s="59">
        <f>IF($C397&lt;&gt;0,SUM($CK398:CS398),0)</f>
        <v>0</v>
      </c>
      <c r="DP397" s="59">
        <f>IF($C397&lt;&gt;0,SUM($CK398:CT398),0)</f>
        <v>0</v>
      </c>
      <c r="DQ397" s="59">
        <f>IF($C397&lt;&gt;0,SUM($CK398:CU398),0)</f>
        <v>0</v>
      </c>
      <c r="DR397" s="59">
        <f>IF($C397&lt;&gt;0,SUM($CK398:CV398),0)</f>
        <v>0</v>
      </c>
      <c r="DS397" s="59">
        <f>IF($C397&lt;&gt;0,SUM($CK398:CW398),0)</f>
        <v>0</v>
      </c>
      <c r="DT397" s="59">
        <f>IF($C397&lt;&gt;0,SUM($CK398:CX398),0)</f>
        <v>0</v>
      </c>
      <c r="DU397" s="59">
        <f>IF($C397&lt;&gt;0,SUM($CK398:CY398),0)</f>
        <v>0</v>
      </c>
      <c r="DV397" s="59">
        <f>IF($C397&lt;&gt;0,SUM($CK398:CZ398),0)</f>
        <v>0</v>
      </c>
      <c r="DW397" s="59">
        <f>IF($C397&lt;&gt;0,SUM($CK398:DA398),0)</f>
        <v>0</v>
      </c>
      <c r="DX397" s="59">
        <f>IF($C397&lt;&gt;0,SUM($CK398:DB398),0)</f>
        <v>0</v>
      </c>
      <c r="DY397" s="952" t="str">
        <f t="shared" si="292"/>
        <v/>
      </c>
    </row>
    <row r="398" spans="1:129" ht="13.5" hidden="1" thickBot="1">
      <c r="A398" s="3" t="str">
        <f t="shared" si="293"/>
        <v/>
      </c>
      <c r="B398" s="805">
        <f>Dados_GLOBAL_Inicial!E398</f>
        <v>0</v>
      </c>
      <c r="C398" s="956">
        <f>IF(IFERROR(VALUE(Dados_GLOBAL_Inicial!F398),0)=0,0,Dados_GLOBAL_Inicial!F398)</f>
        <v>0</v>
      </c>
      <c r="D398" s="830">
        <f>Dados_GLOBAL_Inicial!G398</f>
        <v>0</v>
      </c>
      <c r="E398" s="830" t="str">
        <f>IF(IFERROR(VLOOKUP(F398,Cod_Gde_Itens!$A$1:$B$80,2,FALSE),0)&gt;549,IFERROR(VLOOKUP(F398,Cod_Gde_Itens!$A$1:$B$80,2,FALSE),0),IF(Dados_GLOBAL_Inicial!H398=0,"",Dados_GLOBAL_Inicial!H398))</f>
        <v/>
      </c>
      <c r="F398" s="823">
        <f>Dados_GLOBAL_Inicial!I398</f>
        <v>0</v>
      </c>
      <c r="G398" s="824">
        <f>Dados_GLOBAL_Inicial!J398</f>
        <v>0</v>
      </c>
      <c r="H398" s="454">
        <f>Dados_GLOBAL_Inicial!K398</f>
        <v>0</v>
      </c>
      <c r="I398" s="970">
        <f>SUM('MEDIÇÃO_OBJETO (1)'!I398)</f>
        <v>0</v>
      </c>
      <c r="J398" s="455">
        <f t="shared" si="258"/>
        <v>0</v>
      </c>
      <c r="K398" s="451">
        <f t="shared" si="259"/>
        <v>0</v>
      </c>
      <c r="L398" s="452">
        <f t="shared" si="260"/>
        <v>0</v>
      </c>
      <c r="M398" s="809">
        <f t="shared" si="261"/>
        <v>0</v>
      </c>
      <c r="N398" s="810">
        <f>IF(IFERROR(VALUE(Dados_GLOBAL_Inicial!L398),0)=0,0,Dados_GLOBAL_Inicial!L398)</f>
        <v>0</v>
      </c>
      <c r="O398" s="812">
        <f>SUM('MEDIÇÃO_OBJETO (1)'!O398)</f>
        <v>0</v>
      </c>
      <c r="P398" s="812">
        <f>SUM('MEDIÇÃO_OBJETO (1)'!P398)</f>
        <v>0</v>
      </c>
      <c r="Q398" s="813">
        <f t="shared" si="262"/>
        <v>0</v>
      </c>
      <c r="R398" s="951"/>
      <c r="S398" s="815">
        <f>SUM('MEDIÇÃO_OBJETO (1)'!S398)</f>
        <v>0</v>
      </c>
      <c r="T398" s="815">
        <f>SUM('MEDIÇÃO_OBJETO (1)'!T398)</f>
        <v>0</v>
      </c>
      <c r="V398" s="19"/>
      <c r="W398" s="978">
        <f t="shared" si="263"/>
        <v>0</v>
      </c>
      <c r="X398" s="816">
        <f t="shared" si="264"/>
        <v>0</v>
      </c>
      <c r="Y398" s="816">
        <f t="shared" si="265"/>
        <v>0</v>
      </c>
      <c r="Z398" s="817">
        <f t="shared" si="266"/>
        <v>0</v>
      </c>
      <c r="AB398" s="453">
        <f t="shared" si="289"/>
        <v>0</v>
      </c>
      <c r="AC398" s="14">
        <f t="shared" si="267"/>
        <v>0</v>
      </c>
      <c r="AD398" s="819"/>
      <c r="AE398" s="631">
        <f t="shared" si="290"/>
        <v>0</v>
      </c>
      <c r="AF398" s="818">
        <f>SUM('MEDIÇÃO_OBJETO (1)'!AG398)</f>
        <v>0</v>
      </c>
      <c r="AG398" s="541">
        <f>SUM('MEDIÇÃO_OBJETO (1)'!AH398)</f>
        <v>0</v>
      </c>
      <c r="AH398" s="541">
        <f>SUM('MEDIÇÃO_OBJETO (1)'!AI398)</f>
        <v>0</v>
      </c>
      <c r="AI398" s="541">
        <f>SUM('MEDIÇÃO_OBJETO (1)'!AJ398)</f>
        <v>0</v>
      </c>
      <c r="AJ398" s="541">
        <f>SUM('MEDIÇÃO_OBJETO (1)'!AK398)</f>
        <v>0</v>
      </c>
      <c r="AK398" s="541">
        <f>SUM('MEDIÇÃO_OBJETO (1)'!AL398)</f>
        <v>0</v>
      </c>
      <c r="AL398" s="541">
        <f>SUM('MEDIÇÃO_OBJETO (1)'!AM398)</f>
        <v>0</v>
      </c>
      <c r="AM398" s="541">
        <f>SUM('MEDIÇÃO_OBJETO (1)'!AN398)</f>
        <v>0</v>
      </c>
      <c r="AN398" s="541">
        <f>SUM('MEDIÇÃO_OBJETO (1)'!AO398)</f>
        <v>0</v>
      </c>
      <c r="AO398" s="541">
        <f>SUM('MEDIÇÃO_OBJETO (1)'!AP398)</f>
        <v>0</v>
      </c>
      <c r="AP398" s="541">
        <f>SUM('MEDIÇÃO_OBJETO (1)'!AQ398)</f>
        <v>0</v>
      </c>
      <c r="AQ398" s="541">
        <f>SUM('MEDIÇÃO_OBJETO (1)'!AR398)</f>
        <v>0</v>
      </c>
      <c r="AR398" s="541">
        <f>SUM('MEDIÇÃO_OBJETO (1)'!AS398)</f>
        <v>0</v>
      </c>
      <c r="AS398" s="541">
        <f>SUM('MEDIÇÃO_OBJETO (1)'!AT398)</f>
        <v>0</v>
      </c>
      <c r="AT398" s="541">
        <f>SUM('MEDIÇÃO_OBJETO (1)'!AU398)</f>
        <v>0</v>
      </c>
      <c r="AU398" s="541">
        <f>SUM('MEDIÇÃO_OBJETO (1)'!AV398)</f>
        <v>0</v>
      </c>
      <c r="AV398" s="541">
        <f>SUM('MEDIÇÃO_OBJETO (1)'!AW398)</f>
        <v>0</v>
      </c>
      <c r="AW398" s="541">
        <f>SUM('MEDIÇÃO_OBJETO (1)'!AX398)</f>
        <v>0</v>
      </c>
      <c r="AX398" s="977"/>
      <c r="BN398" s="992">
        <f t="shared" si="268"/>
        <v>0</v>
      </c>
      <c r="BO398" s="538">
        <f t="shared" si="291"/>
        <v>0</v>
      </c>
      <c r="BP398" s="987">
        <f>IF(RESUMO_GLOBAL!$X$53="a",ROUND(AF398*$N398,RESUMO_GLOBAL!$X$54),IF(RESUMO_GLOBAL!$X$53="t",TRUNC(AF398*$N398,RESUMO_GLOBAL!$X$54),AF398*$N398))</f>
        <v>0</v>
      </c>
      <c r="BQ398" s="987">
        <f>IF(RESUMO_GLOBAL!$X$53="a",ROUND(AG398*$N398,RESUMO_GLOBAL!$X$54),IF(RESUMO_GLOBAL!$X$53="t",TRUNC(AG398*$N398,RESUMO_GLOBAL!$X$54),AG398*$N398))</f>
        <v>0</v>
      </c>
      <c r="BR398" s="987">
        <f>IF(RESUMO_GLOBAL!$X$53="a",ROUND(AH398*$N398,RESUMO_GLOBAL!$X$54),IF(RESUMO_GLOBAL!$X$53="t",TRUNC(AH398*$N398,RESUMO_GLOBAL!$X$54),AH398*$N398))</f>
        <v>0</v>
      </c>
      <c r="BS398" s="987">
        <f>IF(RESUMO_GLOBAL!$X$53="a",ROUND(AI398*$N398,RESUMO_GLOBAL!$X$54),IF(RESUMO_GLOBAL!$X$53="t",TRUNC(AI398*$N398,RESUMO_GLOBAL!$X$54),AI398*$N398))</f>
        <v>0</v>
      </c>
      <c r="BT398" s="987">
        <f>IF(RESUMO_GLOBAL!$X$53="a",ROUND(AJ398*$N398,RESUMO_GLOBAL!$X$54),IF(RESUMO_GLOBAL!$X$53="t",TRUNC(AJ398*$N398,RESUMO_GLOBAL!$X$54),AJ398*$N398))</f>
        <v>0</v>
      </c>
      <c r="BU398" s="987">
        <f>IF(RESUMO_GLOBAL!$X$53="a",ROUND(AK398*$N398,RESUMO_GLOBAL!$X$54),IF(RESUMO_GLOBAL!$X$53="t",TRUNC(AK398*$N398,RESUMO_GLOBAL!$X$54),AK398*$N398))</f>
        <v>0</v>
      </c>
      <c r="BV398" s="987">
        <f>IF(RESUMO_GLOBAL!$X$53="a",ROUND(AL398*$N398,RESUMO_GLOBAL!$X$54),IF(RESUMO_GLOBAL!$X$53="t",TRUNC(AL398*$N398,RESUMO_GLOBAL!$X$54),AL398*$N398))</f>
        <v>0</v>
      </c>
      <c r="BW398" s="987">
        <f>IF(RESUMO_GLOBAL!$X$53="a",ROUND(AM398*$N398,RESUMO_GLOBAL!$X$54),IF(RESUMO_GLOBAL!$X$53="t",TRUNC(AM398*$N398,RESUMO_GLOBAL!$X$54),AM398*$N398))</f>
        <v>0</v>
      </c>
      <c r="BX398" s="987">
        <f>IF(RESUMO_GLOBAL!$X$53="a",ROUND(AN398*$N398,RESUMO_GLOBAL!$X$54),IF(RESUMO_GLOBAL!$X$53="t",TRUNC(AN398*$N398,RESUMO_GLOBAL!$X$54),AN398*$N398))</f>
        <v>0</v>
      </c>
      <c r="BY398" s="987">
        <f>IF(RESUMO_GLOBAL!$X$53="a",ROUND(AO398*$N398,RESUMO_GLOBAL!$X$54),IF(RESUMO_GLOBAL!$X$53="t",TRUNC(AO398*$N398,RESUMO_GLOBAL!$X$54),AO398*$N398))</f>
        <v>0</v>
      </c>
      <c r="BZ398" s="987">
        <f>IF(RESUMO_GLOBAL!$X$53="a",ROUND(AP398*$N398,RESUMO_GLOBAL!$X$54),IF(RESUMO_GLOBAL!$X$53="t",TRUNC(AP398*$N398,RESUMO_GLOBAL!$X$54),AP398*$N398))</f>
        <v>0</v>
      </c>
      <c r="CA398" s="987">
        <f>IF(RESUMO_GLOBAL!$X$53="a",ROUND(AQ398*$N398,RESUMO_GLOBAL!$X$54),IF(RESUMO_GLOBAL!$X$53="t",TRUNC(AQ398*$N398,RESUMO_GLOBAL!$X$54),AQ398*$N398))</f>
        <v>0</v>
      </c>
      <c r="CB398" s="987">
        <f>IF(RESUMO_GLOBAL!$X$53="a",ROUND(AR398*$N398,RESUMO_GLOBAL!$X$54),IF(RESUMO_GLOBAL!$X$53="t",TRUNC(AR398*$N398,RESUMO_GLOBAL!$X$54),AR398*$N398))</f>
        <v>0</v>
      </c>
      <c r="CC398" s="987">
        <f>IF(RESUMO_GLOBAL!$X$53="a",ROUND(AS398*$N398,RESUMO_GLOBAL!$X$54),IF(RESUMO_GLOBAL!$X$53="t",TRUNC(AS398*$N398,RESUMO_GLOBAL!$X$54),AS398*$N398))</f>
        <v>0</v>
      </c>
      <c r="CD398" s="987">
        <f>IF(RESUMO_GLOBAL!$X$53="a",ROUND(AT398*$N398,RESUMO_GLOBAL!$X$54),IF(RESUMO_GLOBAL!$X$53="t",TRUNC(AT398*$N398,RESUMO_GLOBAL!$X$54),AT398*$N398))</f>
        <v>0</v>
      </c>
      <c r="CE398" s="987">
        <f>IF(RESUMO_GLOBAL!$X$53="a",ROUND(AU398*$N398,RESUMO_GLOBAL!$X$54),IF(RESUMO_GLOBAL!$X$53="t",TRUNC(AU398*$N398,RESUMO_GLOBAL!$X$54),AU398*$N398))</f>
        <v>0</v>
      </c>
      <c r="CF398" s="987">
        <f>IF(RESUMO_GLOBAL!$X$53="a",ROUND(AV398*$N398,RESUMO_GLOBAL!$X$54),IF(RESUMO_GLOBAL!$X$53="t",TRUNC(AV398*$N398,RESUMO_GLOBAL!$X$54),AV398*$N398))</f>
        <v>0</v>
      </c>
      <c r="CG398" s="987">
        <f>IF(RESUMO_GLOBAL!$X$53="a",ROUND(AW398*$N398,RESUMO_GLOBAL!$X$54),IF(RESUMO_GLOBAL!$X$53="t",TRUNC(AW398*$N398,RESUMO_GLOBAL!$X$54),AW398*$N398))</f>
        <v>0</v>
      </c>
      <c r="CK398" s="59">
        <f t="shared" si="270"/>
        <v>0</v>
      </c>
      <c r="CL398" s="59">
        <f t="shared" si="271"/>
        <v>0</v>
      </c>
      <c r="CM398" s="59">
        <f t="shared" si="272"/>
        <v>0</v>
      </c>
      <c r="CN398" s="59">
        <f t="shared" si="273"/>
        <v>0</v>
      </c>
      <c r="CO398" s="59">
        <f t="shared" si="274"/>
        <v>0</v>
      </c>
      <c r="CP398" s="59">
        <f t="shared" si="275"/>
        <v>0</v>
      </c>
      <c r="CQ398" s="59">
        <f t="shared" si="276"/>
        <v>0</v>
      </c>
      <c r="CR398" s="59">
        <f t="shared" si="277"/>
        <v>0</v>
      </c>
      <c r="CS398" s="59">
        <f t="shared" si="278"/>
        <v>0</v>
      </c>
      <c r="CT398" s="59">
        <f t="shared" si="279"/>
        <v>0</v>
      </c>
      <c r="CU398" s="59">
        <f t="shared" si="280"/>
        <v>0</v>
      </c>
      <c r="CV398" s="59">
        <f t="shared" si="281"/>
        <v>0</v>
      </c>
      <c r="CW398" s="59">
        <f t="shared" si="282"/>
        <v>0</v>
      </c>
      <c r="CX398" s="59">
        <f t="shared" si="283"/>
        <v>0</v>
      </c>
      <c r="CY398" s="59">
        <f t="shared" si="284"/>
        <v>0</v>
      </c>
      <c r="CZ398" s="59">
        <f t="shared" si="285"/>
        <v>0</v>
      </c>
      <c r="DA398" s="59">
        <f t="shared" si="286"/>
        <v>0</v>
      </c>
      <c r="DB398" s="59">
        <f t="shared" si="287"/>
        <v>0</v>
      </c>
      <c r="DE398">
        <f t="shared" si="269"/>
        <v>393</v>
      </c>
      <c r="DF398" t="str">
        <f t="shared" si="288"/>
        <v/>
      </c>
      <c r="DG398" s="59">
        <f>IF($C398&lt;&gt;0,SUM($CK399:CK399),0)</f>
        <v>0</v>
      </c>
      <c r="DH398" s="59">
        <f>IF($C398&lt;&gt;0,SUM($CK399:CL399),0)</f>
        <v>0</v>
      </c>
      <c r="DI398" s="59">
        <f>IF($C398&lt;&gt;0,SUM($CK399:CM399),0)</f>
        <v>0</v>
      </c>
      <c r="DJ398" s="59">
        <f>IF($C398&lt;&gt;0,SUM($CK399:CN399),0)</f>
        <v>0</v>
      </c>
      <c r="DK398" s="59">
        <f>IF($C398&lt;&gt;0,SUM($CK399:CO399),0)</f>
        <v>0</v>
      </c>
      <c r="DL398" s="59">
        <f>IF($C398&lt;&gt;0,SUM($CK399:CP399),0)</f>
        <v>0</v>
      </c>
      <c r="DM398" s="59">
        <f>IF($C398&lt;&gt;0,SUM($CK399:CQ399),0)</f>
        <v>0</v>
      </c>
      <c r="DN398" s="59">
        <f>IF($C398&lt;&gt;0,SUM($CK399:CR399),0)</f>
        <v>0</v>
      </c>
      <c r="DO398" s="59">
        <f>IF($C398&lt;&gt;0,SUM($CK399:CS399),0)</f>
        <v>0</v>
      </c>
      <c r="DP398" s="59">
        <f>IF($C398&lt;&gt;0,SUM($CK399:CT399),0)</f>
        <v>0</v>
      </c>
      <c r="DQ398" s="59">
        <f>IF($C398&lt;&gt;0,SUM($CK399:CU399),0)</f>
        <v>0</v>
      </c>
      <c r="DR398" s="59">
        <f>IF($C398&lt;&gt;0,SUM($CK399:CV399),0)</f>
        <v>0</v>
      </c>
      <c r="DS398" s="59">
        <f>IF($C398&lt;&gt;0,SUM($CK399:CW399),0)</f>
        <v>0</v>
      </c>
      <c r="DT398" s="59">
        <f>IF($C398&lt;&gt;0,SUM($CK399:CX399),0)</f>
        <v>0</v>
      </c>
      <c r="DU398" s="59">
        <f>IF($C398&lt;&gt;0,SUM($CK399:CY399),0)</f>
        <v>0</v>
      </c>
      <c r="DV398" s="59">
        <f>IF($C398&lt;&gt;0,SUM($CK399:CZ399),0)</f>
        <v>0</v>
      </c>
      <c r="DW398" s="59">
        <f>IF($C398&lt;&gt;0,SUM($CK399:DA399),0)</f>
        <v>0</v>
      </c>
      <c r="DX398" s="59">
        <f>IF($C398&lt;&gt;0,SUM($CK399:DB399),0)</f>
        <v>0</v>
      </c>
      <c r="DY398" s="952" t="str">
        <f t="shared" si="292"/>
        <v/>
      </c>
    </row>
    <row r="399" spans="1:129" ht="13.5" hidden="1" thickBot="1">
      <c r="A399" s="3" t="str">
        <f t="shared" si="293"/>
        <v/>
      </c>
      <c r="B399" s="805">
        <f>Dados_GLOBAL_Inicial!E399</f>
        <v>0</v>
      </c>
      <c r="C399" s="956">
        <f>IF(IFERROR(VALUE(Dados_GLOBAL_Inicial!F399),0)=0,0,Dados_GLOBAL_Inicial!F399)</f>
        <v>0</v>
      </c>
      <c r="D399" s="830">
        <f>Dados_GLOBAL_Inicial!G399</f>
        <v>0</v>
      </c>
      <c r="E399" s="830" t="str">
        <f>IF(IFERROR(VLOOKUP(F399,Cod_Gde_Itens!$A$1:$B$80,2,FALSE),0)&gt;549,IFERROR(VLOOKUP(F399,Cod_Gde_Itens!$A$1:$B$80,2,FALSE),0),IF(Dados_GLOBAL_Inicial!H399=0,"",Dados_GLOBAL_Inicial!H399))</f>
        <v/>
      </c>
      <c r="F399" s="823">
        <f>Dados_GLOBAL_Inicial!I399</f>
        <v>0</v>
      </c>
      <c r="G399" s="824">
        <f>Dados_GLOBAL_Inicial!J399</f>
        <v>0</v>
      </c>
      <c r="H399" s="454">
        <f>Dados_GLOBAL_Inicial!K399</f>
        <v>0</v>
      </c>
      <c r="I399" s="970">
        <f>SUM('MEDIÇÃO_OBJETO (1)'!I399)</f>
        <v>0</v>
      </c>
      <c r="J399" s="455">
        <f t="shared" si="258"/>
        <v>0</v>
      </c>
      <c r="K399" s="451">
        <f t="shared" si="259"/>
        <v>0</v>
      </c>
      <c r="L399" s="452">
        <f t="shared" si="260"/>
        <v>0</v>
      </c>
      <c r="M399" s="809">
        <f t="shared" si="261"/>
        <v>0</v>
      </c>
      <c r="N399" s="810">
        <f>IF(IFERROR(VALUE(Dados_GLOBAL_Inicial!L399),0)=0,0,Dados_GLOBAL_Inicial!L399)</f>
        <v>0</v>
      </c>
      <c r="O399" s="812">
        <f>SUM('MEDIÇÃO_OBJETO (1)'!O399)</f>
        <v>0</v>
      </c>
      <c r="P399" s="812">
        <f>SUM('MEDIÇÃO_OBJETO (1)'!P399)</f>
        <v>0</v>
      </c>
      <c r="Q399" s="813">
        <f t="shared" si="262"/>
        <v>0</v>
      </c>
      <c r="R399" s="951"/>
      <c r="S399" s="815">
        <f>SUM('MEDIÇÃO_OBJETO (1)'!S399)</f>
        <v>0</v>
      </c>
      <c r="T399" s="815">
        <f>SUM('MEDIÇÃO_OBJETO (1)'!T399)</f>
        <v>0</v>
      </c>
      <c r="V399" s="19"/>
      <c r="W399" s="978">
        <f t="shared" si="263"/>
        <v>0</v>
      </c>
      <c r="X399" s="816">
        <f t="shared" si="264"/>
        <v>0</v>
      </c>
      <c r="Y399" s="816">
        <f t="shared" si="265"/>
        <v>0</v>
      </c>
      <c r="Z399" s="817">
        <f t="shared" si="266"/>
        <v>0</v>
      </c>
      <c r="AB399" s="453">
        <f t="shared" si="289"/>
        <v>0</v>
      </c>
      <c r="AC399" s="14">
        <f t="shared" si="267"/>
        <v>0</v>
      </c>
      <c r="AD399" s="819"/>
      <c r="AE399" s="631">
        <f t="shared" si="290"/>
        <v>0</v>
      </c>
      <c r="AF399" s="818">
        <f>SUM('MEDIÇÃO_OBJETO (1)'!AG399)</f>
        <v>0</v>
      </c>
      <c r="AG399" s="541">
        <f>SUM('MEDIÇÃO_OBJETO (1)'!AH399)</f>
        <v>0</v>
      </c>
      <c r="AH399" s="541">
        <f>SUM('MEDIÇÃO_OBJETO (1)'!AI399)</f>
        <v>0</v>
      </c>
      <c r="AI399" s="541">
        <f>SUM('MEDIÇÃO_OBJETO (1)'!AJ399)</f>
        <v>0</v>
      </c>
      <c r="AJ399" s="541">
        <f>SUM('MEDIÇÃO_OBJETO (1)'!AK399)</f>
        <v>0</v>
      </c>
      <c r="AK399" s="541">
        <f>SUM('MEDIÇÃO_OBJETO (1)'!AL399)</f>
        <v>0</v>
      </c>
      <c r="AL399" s="541">
        <f>SUM('MEDIÇÃO_OBJETO (1)'!AM399)</f>
        <v>0</v>
      </c>
      <c r="AM399" s="541">
        <f>SUM('MEDIÇÃO_OBJETO (1)'!AN399)</f>
        <v>0</v>
      </c>
      <c r="AN399" s="541">
        <f>SUM('MEDIÇÃO_OBJETO (1)'!AO399)</f>
        <v>0</v>
      </c>
      <c r="AO399" s="541">
        <f>SUM('MEDIÇÃO_OBJETO (1)'!AP399)</f>
        <v>0</v>
      </c>
      <c r="AP399" s="541">
        <f>SUM('MEDIÇÃO_OBJETO (1)'!AQ399)</f>
        <v>0</v>
      </c>
      <c r="AQ399" s="541">
        <f>SUM('MEDIÇÃO_OBJETO (1)'!AR399)</f>
        <v>0</v>
      </c>
      <c r="AR399" s="541">
        <f>SUM('MEDIÇÃO_OBJETO (1)'!AS399)</f>
        <v>0</v>
      </c>
      <c r="AS399" s="541">
        <f>SUM('MEDIÇÃO_OBJETO (1)'!AT399)</f>
        <v>0</v>
      </c>
      <c r="AT399" s="541">
        <f>SUM('MEDIÇÃO_OBJETO (1)'!AU399)</f>
        <v>0</v>
      </c>
      <c r="AU399" s="541">
        <f>SUM('MEDIÇÃO_OBJETO (1)'!AV399)</f>
        <v>0</v>
      </c>
      <c r="AV399" s="541">
        <f>SUM('MEDIÇÃO_OBJETO (1)'!AW399)</f>
        <v>0</v>
      </c>
      <c r="AW399" s="541">
        <f>SUM('MEDIÇÃO_OBJETO (1)'!AX399)</f>
        <v>0</v>
      </c>
      <c r="AX399" s="977"/>
      <c r="BN399" s="992">
        <f t="shared" si="268"/>
        <v>0</v>
      </c>
      <c r="BO399" s="538">
        <f t="shared" si="291"/>
        <v>0</v>
      </c>
      <c r="BP399" s="987">
        <f>IF(RESUMO_GLOBAL!$X$53="a",ROUND(AF399*$N399,RESUMO_GLOBAL!$X$54),IF(RESUMO_GLOBAL!$X$53="t",TRUNC(AF399*$N399,RESUMO_GLOBAL!$X$54),AF399*$N399))</f>
        <v>0</v>
      </c>
      <c r="BQ399" s="987">
        <f>IF(RESUMO_GLOBAL!$X$53="a",ROUND(AG399*$N399,RESUMO_GLOBAL!$X$54),IF(RESUMO_GLOBAL!$X$53="t",TRUNC(AG399*$N399,RESUMO_GLOBAL!$X$54),AG399*$N399))</f>
        <v>0</v>
      </c>
      <c r="BR399" s="987">
        <f>IF(RESUMO_GLOBAL!$X$53="a",ROUND(AH399*$N399,RESUMO_GLOBAL!$X$54),IF(RESUMO_GLOBAL!$X$53="t",TRUNC(AH399*$N399,RESUMO_GLOBAL!$X$54),AH399*$N399))</f>
        <v>0</v>
      </c>
      <c r="BS399" s="987">
        <f>IF(RESUMO_GLOBAL!$X$53="a",ROUND(AI399*$N399,RESUMO_GLOBAL!$X$54),IF(RESUMO_GLOBAL!$X$53="t",TRUNC(AI399*$N399,RESUMO_GLOBAL!$X$54),AI399*$N399))</f>
        <v>0</v>
      </c>
      <c r="BT399" s="987">
        <f>IF(RESUMO_GLOBAL!$X$53="a",ROUND(AJ399*$N399,RESUMO_GLOBAL!$X$54),IF(RESUMO_GLOBAL!$X$53="t",TRUNC(AJ399*$N399,RESUMO_GLOBAL!$X$54),AJ399*$N399))</f>
        <v>0</v>
      </c>
      <c r="BU399" s="987">
        <f>IF(RESUMO_GLOBAL!$X$53="a",ROUND(AK399*$N399,RESUMO_GLOBAL!$X$54),IF(RESUMO_GLOBAL!$X$53="t",TRUNC(AK399*$N399,RESUMO_GLOBAL!$X$54),AK399*$N399))</f>
        <v>0</v>
      </c>
      <c r="BV399" s="987">
        <f>IF(RESUMO_GLOBAL!$X$53="a",ROUND(AL399*$N399,RESUMO_GLOBAL!$X$54),IF(RESUMO_GLOBAL!$X$53="t",TRUNC(AL399*$N399,RESUMO_GLOBAL!$X$54),AL399*$N399))</f>
        <v>0</v>
      </c>
      <c r="BW399" s="987">
        <f>IF(RESUMO_GLOBAL!$X$53="a",ROUND(AM399*$N399,RESUMO_GLOBAL!$X$54),IF(RESUMO_GLOBAL!$X$53="t",TRUNC(AM399*$N399,RESUMO_GLOBAL!$X$54),AM399*$N399))</f>
        <v>0</v>
      </c>
      <c r="BX399" s="987">
        <f>IF(RESUMO_GLOBAL!$X$53="a",ROUND(AN399*$N399,RESUMO_GLOBAL!$X$54),IF(RESUMO_GLOBAL!$X$53="t",TRUNC(AN399*$N399,RESUMO_GLOBAL!$X$54),AN399*$N399))</f>
        <v>0</v>
      </c>
      <c r="BY399" s="987">
        <f>IF(RESUMO_GLOBAL!$X$53="a",ROUND(AO399*$N399,RESUMO_GLOBAL!$X$54),IF(RESUMO_GLOBAL!$X$53="t",TRUNC(AO399*$N399,RESUMO_GLOBAL!$X$54),AO399*$N399))</f>
        <v>0</v>
      </c>
      <c r="BZ399" s="987">
        <f>IF(RESUMO_GLOBAL!$X$53="a",ROUND(AP399*$N399,RESUMO_GLOBAL!$X$54),IF(RESUMO_GLOBAL!$X$53="t",TRUNC(AP399*$N399,RESUMO_GLOBAL!$X$54),AP399*$N399))</f>
        <v>0</v>
      </c>
      <c r="CA399" s="987">
        <f>IF(RESUMO_GLOBAL!$X$53="a",ROUND(AQ399*$N399,RESUMO_GLOBAL!$X$54),IF(RESUMO_GLOBAL!$X$53="t",TRUNC(AQ399*$N399,RESUMO_GLOBAL!$X$54),AQ399*$N399))</f>
        <v>0</v>
      </c>
      <c r="CB399" s="987">
        <f>IF(RESUMO_GLOBAL!$X$53="a",ROUND(AR399*$N399,RESUMO_GLOBAL!$X$54),IF(RESUMO_GLOBAL!$X$53="t",TRUNC(AR399*$N399,RESUMO_GLOBAL!$X$54),AR399*$N399))</f>
        <v>0</v>
      </c>
      <c r="CC399" s="987">
        <f>IF(RESUMO_GLOBAL!$X$53="a",ROUND(AS399*$N399,RESUMO_GLOBAL!$X$54),IF(RESUMO_GLOBAL!$X$53="t",TRUNC(AS399*$N399,RESUMO_GLOBAL!$X$54),AS399*$N399))</f>
        <v>0</v>
      </c>
      <c r="CD399" s="987">
        <f>IF(RESUMO_GLOBAL!$X$53="a",ROUND(AT399*$N399,RESUMO_GLOBAL!$X$54),IF(RESUMO_GLOBAL!$X$53="t",TRUNC(AT399*$N399,RESUMO_GLOBAL!$X$54),AT399*$N399))</f>
        <v>0</v>
      </c>
      <c r="CE399" s="987">
        <f>IF(RESUMO_GLOBAL!$X$53="a",ROUND(AU399*$N399,RESUMO_GLOBAL!$X$54),IF(RESUMO_GLOBAL!$X$53="t",TRUNC(AU399*$N399,RESUMO_GLOBAL!$X$54),AU399*$N399))</f>
        <v>0</v>
      </c>
      <c r="CF399" s="987">
        <f>IF(RESUMO_GLOBAL!$X$53="a",ROUND(AV399*$N399,RESUMO_GLOBAL!$X$54),IF(RESUMO_GLOBAL!$X$53="t",TRUNC(AV399*$N399,RESUMO_GLOBAL!$X$54),AV399*$N399))</f>
        <v>0</v>
      </c>
      <c r="CG399" s="987">
        <f>IF(RESUMO_GLOBAL!$X$53="a",ROUND(AW399*$N399,RESUMO_GLOBAL!$X$54),IF(RESUMO_GLOBAL!$X$53="t",TRUNC(AW399*$N399,RESUMO_GLOBAL!$X$54),AW399*$N399))</f>
        <v>0</v>
      </c>
      <c r="CK399" s="59">
        <f t="shared" si="270"/>
        <v>0</v>
      </c>
      <c r="CL399" s="59">
        <f t="shared" si="271"/>
        <v>0</v>
      </c>
      <c r="CM399" s="59">
        <f t="shared" si="272"/>
        <v>0</v>
      </c>
      <c r="CN399" s="59">
        <f t="shared" si="273"/>
        <v>0</v>
      </c>
      <c r="CO399" s="59">
        <f t="shared" si="274"/>
        <v>0</v>
      </c>
      <c r="CP399" s="59">
        <f t="shared" si="275"/>
        <v>0</v>
      </c>
      <c r="CQ399" s="59">
        <f t="shared" si="276"/>
        <v>0</v>
      </c>
      <c r="CR399" s="59">
        <f t="shared" si="277"/>
        <v>0</v>
      </c>
      <c r="CS399" s="59">
        <f t="shared" si="278"/>
        <v>0</v>
      </c>
      <c r="CT399" s="59">
        <f t="shared" si="279"/>
        <v>0</v>
      </c>
      <c r="CU399" s="59">
        <f t="shared" si="280"/>
        <v>0</v>
      </c>
      <c r="CV399" s="59">
        <f t="shared" si="281"/>
        <v>0</v>
      </c>
      <c r="CW399" s="59">
        <f t="shared" si="282"/>
        <v>0</v>
      </c>
      <c r="CX399" s="59">
        <f t="shared" si="283"/>
        <v>0</v>
      </c>
      <c r="CY399" s="59">
        <f t="shared" si="284"/>
        <v>0</v>
      </c>
      <c r="CZ399" s="59">
        <f t="shared" si="285"/>
        <v>0</v>
      </c>
      <c r="DA399" s="59">
        <f t="shared" si="286"/>
        <v>0</v>
      </c>
      <c r="DB399" s="59">
        <f t="shared" si="287"/>
        <v>0</v>
      </c>
      <c r="DE399">
        <f t="shared" si="269"/>
        <v>394</v>
      </c>
      <c r="DF399" t="str">
        <f t="shared" si="288"/>
        <v/>
      </c>
      <c r="DG399" s="59">
        <f>IF($C399&lt;&gt;0,SUM($CK400:CK400),0)</f>
        <v>0</v>
      </c>
      <c r="DH399" s="59">
        <f>IF($C399&lt;&gt;0,SUM($CK400:CL400),0)</f>
        <v>0</v>
      </c>
      <c r="DI399" s="59">
        <f>IF($C399&lt;&gt;0,SUM($CK400:CM400),0)</f>
        <v>0</v>
      </c>
      <c r="DJ399" s="59">
        <f>IF($C399&lt;&gt;0,SUM($CK400:CN400),0)</f>
        <v>0</v>
      </c>
      <c r="DK399" s="59">
        <f>IF($C399&lt;&gt;0,SUM($CK400:CO400),0)</f>
        <v>0</v>
      </c>
      <c r="DL399" s="59">
        <f>IF($C399&lt;&gt;0,SUM($CK400:CP400),0)</f>
        <v>0</v>
      </c>
      <c r="DM399" s="59">
        <f>IF($C399&lt;&gt;0,SUM($CK400:CQ400),0)</f>
        <v>0</v>
      </c>
      <c r="DN399" s="59">
        <f>IF($C399&lt;&gt;0,SUM($CK400:CR400),0)</f>
        <v>0</v>
      </c>
      <c r="DO399" s="59">
        <f>IF($C399&lt;&gt;0,SUM($CK400:CS400),0)</f>
        <v>0</v>
      </c>
      <c r="DP399" s="59">
        <f>IF($C399&lt;&gt;0,SUM($CK400:CT400),0)</f>
        <v>0</v>
      </c>
      <c r="DQ399" s="59">
        <f>IF($C399&lt;&gt;0,SUM($CK400:CU400),0)</f>
        <v>0</v>
      </c>
      <c r="DR399" s="59">
        <f>IF($C399&lt;&gt;0,SUM($CK400:CV400),0)</f>
        <v>0</v>
      </c>
      <c r="DS399" s="59">
        <f>IF($C399&lt;&gt;0,SUM($CK400:CW400),0)</f>
        <v>0</v>
      </c>
      <c r="DT399" s="59">
        <f>IF($C399&lt;&gt;0,SUM($CK400:CX400),0)</f>
        <v>0</v>
      </c>
      <c r="DU399" s="59">
        <f>IF($C399&lt;&gt;0,SUM($CK400:CY400),0)</f>
        <v>0</v>
      </c>
      <c r="DV399" s="59">
        <f>IF($C399&lt;&gt;0,SUM($CK400:CZ400),0)</f>
        <v>0</v>
      </c>
      <c r="DW399" s="59">
        <f>IF($C399&lt;&gt;0,SUM($CK400:DA400),0)</f>
        <v>0</v>
      </c>
      <c r="DX399" s="59">
        <f>IF($C399&lt;&gt;0,SUM($CK400:DB400),0)</f>
        <v>0</v>
      </c>
      <c r="DY399" s="952" t="str">
        <f t="shared" si="292"/>
        <v/>
      </c>
    </row>
    <row r="400" spans="1:129" ht="13.5" hidden="1" thickBot="1">
      <c r="A400" s="3" t="str">
        <f t="shared" si="293"/>
        <v/>
      </c>
      <c r="B400" s="805">
        <f>Dados_GLOBAL_Inicial!E400</f>
        <v>0</v>
      </c>
      <c r="C400" s="956">
        <f>IF(IFERROR(VALUE(Dados_GLOBAL_Inicial!F400),0)=0,0,Dados_GLOBAL_Inicial!F400)</f>
        <v>0</v>
      </c>
      <c r="D400" s="830">
        <f>Dados_GLOBAL_Inicial!G400</f>
        <v>0</v>
      </c>
      <c r="E400" s="830" t="str">
        <f>IF(IFERROR(VLOOKUP(F400,Cod_Gde_Itens!$A$1:$B$80,2,FALSE),0)&gt;549,IFERROR(VLOOKUP(F400,Cod_Gde_Itens!$A$1:$B$80,2,FALSE),0),IF(Dados_GLOBAL_Inicial!H400=0,"",Dados_GLOBAL_Inicial!H400))</f>
        <v/>
      </c>
      <c r="F400" s="823">
        <f>Dados_GLOBAL_Inicial!I400</f>
        <v>0</v>
      </c>
      <c r="G400" s="824">
        <f>Dados_GLOBAL_Inicial!J400</f>
        <v>0</v>
      </c>
      <c r="H400" s="454">
        <f>Dados_GLOBAL_Inicial!K400</f>
        <v>0</v>
      </c>
      <c r="I400" s="970">
        <f>SUM('MEDIÇÃO_OBJETO (1)'!I400)</f>
        <v>0</v>
      </c>
      <c r="J400" s="455">
        <f t="shared" si="258"/>
        <v>0</v>
      </c>
      <c r="K400" s="451">
        <f t="shared" si="259"/>
        <v>0</v>
      </c>
      <c r="L400" s="452">
        <f t="shared" si="260"/>
        <v>0</v>
      </c>
      <c r="M400" s="809">
        <f t="shared" si="261"/>
        <v>0</v>
      </c>
      <c r="N400" s="810">
        <f>IF(IFERROR(VALUE(Dados_GLOBAL_Inicial!L400),0)=0,0,Dados_GLOBAL_Inicial!L400)</f>
        <v>0</v>
      </c>
      <c r="O400" s="812">
        <f>SUM('MEDIÇÃO_OBJETO (1)'!O400)</f>
        <v>0</v>
      </c>
      <c r="P400" s="812">
        <f>SUM('MEDIÇÃO_OBJETO (1)'!P400)</f>
        <v>0</v>
      </c>
      <c r="Q400" s="813">
        <f t="shared" si="262"/>
        <v>0</v>
      </c>
      <c r="R400" s="951"/>
      <c r="S400" s="815">
        <f>SUM('MEDIÇÃO_OBJETO (1)'!S400)</f>
        <v>0</v>
      </c>
      <c r="T400" s="815">
        <f>SUM('MEDIÇÃO_OBJETO (1)'!T400)</f>
        <v>0</v>
      </c>
      <c r="V400" s="19"/>
      <c r="W400" s="978">
        <f t="shared" si="263"/>
        <v>0</v>
      </c>
      <c r="X400" s="816">
        <f t="shared" si="264"/>
        <v>0</v>
      </c>
      <c r="Y400" s="816">
        <f t="shared" si="265"/>
        <v>0</v>
      </c>
      <c r="Z400" s="817">
        <f t="shared" si="266"/>
        <v>0</v>
      </c>
      <c r="AB400" s="453">
        <f t="shared" si="289"/>
        <v>0</v>
      </c>
      <c r="AC400" s="14">
        <f t="shared" si="267"/>
        <v>0</v>
      </c>
      <c r="AD400" s="819"/>
      <c r="AE400" s="631">
        <f t="shared" si="290"/>
        <v>0</v>
      </c>
      <c r="AF400" s="818">
        <f>SUM('MEDIÇÃO_OBJETO (1)'!AG400)</f>
        <v>0</v>
      </c>
      <c r="AG400" s="541">
        <f>SUM('MEDIÇÃO_OBJETO (1)'!AH400)</f>
        <v>0</v>
      </c>
      <c r="AH400" s="541">
        <f>SUM('MEDIÇÃO_OBJETO (1)'!AI400)</f>
        <v>0</v>
      </c>
      <c r="AI400" s="541">
        <f>SUM('MEDIÇÃO_OBJETO (1)'!AJ400)</f>
        <v>0</v>
      </c>
      <c r="AJ400" s="541">
        <f>SUM('MEDIÇÃO_OBJETO (1)'!AK400)</f>
        <v>0</v>
      </c>
      <c r="AK400" s="541">
        <f>SUM('MEDIÇÃO_OBJETO (1)'!AL400)</f>
        <v>0</v>
      </c>
      <c r="AL400" s="541">
        <f>SUM('MEDIÇÃO_OBJETO (1)'!AM400)</f>
        <v>0</v>
      </c>
      <c r="AM400" s="541">
        <f>SUM('MEDIÇÃO_OBJETO (1)'!AN400)</f>
        <v>0</v>
      </c>
      <c r="AN400" s="541">
        <f>SUM('MEDIÇÃO_OBJETO (1)'!AO400)</f>
        <v>0</v>
      </c>
      <c r="AO400" s="541">
        <f>SUM('MEDIÇÃO_OBJETO (1)'!AP400)</f>
        <v>0</v>
      </c>
      <c r="AP400" s="541">
        <f>SUM('MEDIÇÃO_OBJETO (1)'!AQ400)</f>
        <v>0</v>
      </c>
      <c r="AQ400" s="541">
        <f>SUM('MEDIÇÃO_OBJETO (1)'!AR400)</f>
        <v>0</v>
      </c>
      <c r="AR400" s="541">
        <f>SUM('MEDIÇÃO_OBJETO (1)'!AS400)</f>
        <v>0</v>
      </c>
      <c r="AS400" s="541">
        <f>SUM('MEDIÇÃO_OBJETO (1)'!AT400)</f>
        <v>0</v>
      </c>
      <c r="AT400" s="541">
        <f>SUM('MEDIÇÃO_OBJETO (1)'!AU400)</f>
        <v>0</v>
      </c>
      <c r="AU400" s="541">
        <f>SUM('MEDIÇÃO_OBJETO (1)'!AV400)</f>
        <v>0</v>
      </c>
      <c r="AV400" s="541">
        <f>SUM('MEDIÇÃO_OBJETO (1)'!AW400)</f>
        <v>0</v>
      </c>
      <c r="AW400" s="541">
        <f>SUM('MEDIÇÃO_OBJETO (1)'!AX400)</f>
        <v>0</v>
      </c>
      <c r="AX400" s="977"/>
      <c r="BN400" s="992">
        <f t="shared" si="268"/>
        <v>0</v>
      </c>
      <c r="BO400" s="538">
        <f t="shared" si="291"/>
        <v>0</v>
      </c>
      <c r="BP400" s="987">
        <f>IF(RESUMO_GLOBAL!$X$53="a",ROUND(AF400*$N400,RESUMO_GLOBAL!$X$54),IF(RESUMO_GLOBAL!$X$53="t",TRUNC(AF400*$N400,RESUMO_GLOBAL!$X$54),AF400*$N400))</f>
        <v>0</v>
      </c>
      <c r="BQ400" s="987">
        <f>IF(RESUMO_GLOBAL!$X$53="a",ROUND(AG400*$N400,RESUMO_GLOBAL!$X$54),IF(RESUMO_GLOBAL!$X$53="t",TRUNC(AG400*$N400,RESUMO_GLOBAL!$X$54),AG400*$N400))</f>
        <v>0</v>
      </c>
      <c r="BR400" s="987">
        <f>IF(RESUMO_GLOBAL!$X$53="a",ROUND(AH400*$N400,RESUMO_GLOBAL!$X$54),IF(RESUMO_GLOBAL!$X$53="t",TRUNC(AH400*$N400,RESUMO_GLOBAL!$X$54),AH400*$N400))</f>
        <v>0</v>
      </c>
      <c r="BS400" s="987">
        <f>IF(RESUMO_GLOBAL!$X$53="a",ROUND(AI400*$N400,RESUMO_GLOBAL!$X$54),IF(RESUMO_GLOBAL!$X$53="t",TRUNC(AI400*$N400,RESUMO_GLOBAL!$X$54),AI400*$N400))</f>
        <v>0</v>
      </c>
      <c r="BT400" s="987">
        <f>IF(RESUMO_GLOBAL!$X$53="a",ROUND(AJ400*$N400,RESUMO_GLOBAL!$X$54),IF(RESUMO_GLOBAL!$X$53="t",TRUNC(AJ400*$N400,RESUMO_GLOBAL!$X$54),AJ400*$N400))</f>
        <v>0</v>
      </c>
      <c r="BU400" s="987">
        <f>IF(RESUMO_GLOBAL!$X$53="a",ROUND(AK400*$N400,RESUMO_GLOBAL!$X$54),IF(RESUMO_GLOBAL!$X$53="t",TRUNC(AK400*$N400,RESUMO_GLOBAL!$X$54),AK400*$N400))</f>
        <v>0</v>
      </c>
      <c r="BV400" s="987">
        <f>IF(RESUMO_GLOBAL!$X$53="a",ROUND(AL400*$N400,RESUMO_GLOBAL!$X$54),IF(RESUMO_GLOBAL!$X$53="t",TRUNC(AL400*$N400,RESUMO_GLOBAL!$X$54),AL400*$N400))</f>
        <v>0</v>
      </c>
      <c r="BW400" s="987">
        <f>IF(RESUMO_GLOBAL!$X$53="a",ROUND(AM400*$N400,RESUMO_GLOBAL!$X$54),IF(RESUMO_GLOBAL!$X$53="t",TRUNC(AM400*$N400,RESUMO_GLOBAL!$X$54),AM400*$N400))</f>
        <v>0</v>
      </c>
      <c r="BX400" s="987">
        <f>IF(RESUMO_GLOBAL!$X$53="a",ROUND(AN400*$N400,RESUMO_GLOBAL!$X$54),IF(RESUMO_GLOBAL!$X$53="t",TRUNC(AN400*$N400,RESUMO_GLOBAL!$X$54),AN400*$N400))</f>
        <v>0</v>
      </c>
      <c r="BY400" s="987">
        <f>IF(RESUMO_GLOBAL!$X$53="a",ROUND(AO400*$N400,RESUMO_GLOBAL!$X$54),IF(RESUMO_GLOBAL!$X$53="t",TRUNC(AO400*$N400,RESUMO_GLOBAL!$X$54),AO400*$N400))</f>
        <v>0</v>
      </c>
      <c r="BZ400" s="987">
        <f>IF(RESUMO_GLOBAL!$X$53="a",ROUND(AP400*$N400,RESUMO_GLOBAL!$X$54),IF(RESUMO_GLOBAL!$X$53="t",TRUNC(AP400*$N400,RESUMO_GLOBAL!$X$54),AP400*$N400))</f>
        <v>0</v>
      </c>
      <c r="CA400" s="987">
        <f>IF(RESUMO_GLOBAL!$X$53="a",ROUND(AQ400*$N400,RESUMO_GLOBAL!$X$54),IF(RESUMO_GLOBAL!$X$53="t",TRUNC(AQ400*$N400,RESUMO_GLOBAL!$X$54),AQ400*$N400))</f>
        <v>0</v>
      </c>
      <c r="CB400" s="987">
        <f>IF(RESUMO_GLOBAL!$X$53="a",ROUND(AR400*$N400,RESUMO_GLOBAL!$X$54),IF(RESUMO_GLOBAL!$X$53="t",TRUNC(AR400*$N400,RESUMO_GLOBAL!$X$54),AR400*$N400))</f>
        <v>0</v>
      </c>
      <c r="CC400" s="987">
        <f>IF(RESUMO_GLOBAL!$X$53="a",ROUND(AS400*$N400,RESUMO_GLOBAL!$X$54),IF(RESUMO_GLOBAL!$X$53="t",TRUNC(AS400*$N400,RESUMO_GLOBAL!$X$54),AS400*$N400))</f>
        <v>0</v>
      </c>
      <c r="CD400" s="987">
        <f>IF(RESUMO_GLOBAL!$X$53="a",ROUND(AT400*$N400,RESUMO_GLOBAL!$X$54),IF(RESUMO_GLOBAL!$X$53="t",TRUNC(AT400*$N400,RESUMO_GLOBAL!$X$54),AT400*$N400))</f>
        <v>0</v>
      </c>
      <c r="CE400" s="987">
        <f>IF(RESUMO_GLOBAL!$X$53="a",ROUND(AU400*$N400,RESUMO_GLOBAL!$X$54),IF(RESUMO_GLOBAL!$X$53="t",TRUNC(AU400*$N400,RESUMO_GLOBAL!$X$54),AU400*$N400))</f>
        <v>0</v>
      </c>
      <c r="CF400" s="987">
        <f>IF(RESUMO_GLOBAL!$X$53="a",ROUND(AV400*$N400,RESUMO_GLOBAL!$X$54),IF(RESUMO_GLOBAL!$X$53="t",TRUNC(AV400*$N400,RESUMO_GLOBAL!$X$54),AV400*$N400))</f>
        <v>0</v>
      </c>
      <c r="CG400" s="987">
        <f>IF(RESUMO_GLOBAL!$X$53="a",ROUND(AW400*$N400,RESUMO_GLOBAL!$X$54),IF(RESUMO_GLOBAL!$X$53="t",TRUNC(AW400*$N400,RESUMO_GLOBAL!$X$54),AW400*$N400))</f>
        <v>0</v>
      </c>
      <c r="CK400" s="59">
        <f t="shared" si="270"/>
        <v>0</v>
      </c>
      <c r="CL400" s="59">
        <f t="shared" si="271"/>
        <v>0</v>
      </c>
      <c r="CM400" s="59">
        <f t="shared" si="272"/>
        <v>0</v>
      </c>
      <c r="CN400" s="59">
        <f t="shared" si="273"/>
        <v>0</v>
      </c>
      <c r="CO400" s="59">
        <f t="shared" si="274"/>
        <v>0</v>
      </c>
      <c r="CP400" s="59">
        <f t="shared" si="275"/>
        <v>0</v>
      </c>
      <c r="CQ400" s="59">
        <f t="shared" si="276"/>
        <v>0</v>
      </c>
      <c r="CR400" s="59">
        <f t="shared" si="277"/>
        <v>0</v>
      </c>
      <c r="CS400" s="59">
        <f t="shared" si="278"/>
        <v>0</v>
      </c>
      <c r="CT400" s="59">
        <f t="shared" si="279"/>
        <v>0</v>
      </c>
      <c r="CU400" s="59">
        <f t="shared" si="280"/>
        <v>0</v>
      </c>
      <c r="CV400" s="59">
        <f t="shared" si="281"/>
        <v>0</v>
      </c>
      <c r="CW400" s="59">
        <f t="shared" si="282"/>
        <v>0</v>
      </c>
      <c r="CX400" s="59">
        <f t="shared" si="283"/>
        <v>0</v>
      </c>
      <c r="CY400" s="59">
        <f t="shared" si="284"/>
        <v>0</v>
      </c>
      <c r="CZ400" s="59">
        <f t="shared" si="285"/>
        <v>0</v>
      </c>
      <c r="DA400" s="59">
        <f t="shared" si="286"/>
        <v>0</v>
      </c>
      <c r="DB400" s="59">
        <f t="shared" si="287"/>
        <v>0</v>
      </c>
      <c r="DE400">
        <f t="shared" si="269"/>
        <v>395</v>
      </c>
      <c r="DF400" t="str">
        <f t="shared" si="288"/>
        <v/>
      </c>
      <c r="DG400" s="59">
        <f>IF($C400&lt;&gt;0,SUM($CK401:CK401),0)</f>
        <v>0</v>
      </c>
      <c r="DH400" s="59">
        <f>IF($C400&lt;&gt;0,SUM($CK401:CL401),0)</f>
        <v>0</v>
      </c>
      <c r="DI400" s="59">
        <f>IF($C400&lt;&gt;0,SUM($CK401:CM401),0)</f>
        <v>0</v>
      </c>
      <c r="DJ400" s="59">
        <f>IF($C400&lt;&gt;0,SUM($CK401:CN401),0)</f>
        <v>0</v>
      </c>
      <c r="DK400" s="59">
        <f>IF($C400&lt;&gt;0,SUM($CK401:CO401),0)</f>
        <v>0</v>
      </c>
      <c r="DL400" s="59">
        <f>IF($C400&lt;&gt;0,SUM($CK401:CP401),0)</f>
        <v>0</v>
      </c>
      <c r="DM400" s="59">
        <f>IF($C400&lt;&gt;0,SUM($CK401:CQ401),0)</f>
        <v>0</v>
      </c>
      <c r="DN400" s="59">
        <f>IF($C400&lt;&gt;0,SUM($CK401:CR401),0)</f>
        <v>0</v>
      </c>
      <c r="DO400" s="59">
        <f>IF($C400&lt;&gt;0,SUM($CK401:CS401),0)</f>
        <v>0</v>
      </c>
      <c r="DP400" s="59">
        <f>IF($C400&lt;&gt;0,SUM($CK401:CT401),0)</f>
        <v>0</v>
      </c>
      <c r="DQ400" s="59">
        <f>IF($C400&lt;&gt;0,SUM($CK401:CU401),0)</f>
        <v>0</v>
      </c>
      <c r="DR400" s="59">
        <f>IF($C400&lt;&gt;0,SUM($CK401:CV401),0)</f>
        <v>0</v>
      </c>
      <c r="DS400" s="59">
        <f>IF($C400&lt;&gt;0,SUM($CK401:CW401),0)</f>
        <v>0</v>
      </c>
      <c r="DT400" s="59">
        <f>IF($C400&lt;&gt;0,SUM($CK401:CX401),0)</f>
        <v>0</v>
      </c>
      <c r="DU400" s="59">
        <f>IF($C400&lt;&gt;0,SUM($CK401:CY401),0)</f>
        <v>0</v>
      </c>
      <c r="DV400" s="59">
        <f>IF($C400&lt;&gt;0,SUM($CK401:CZ401),0)</f>
        <v>0</v>
      </c>
      <c r="DW400" s="59">
        <f>IF($C400&lt;&gt;0,SUM($CK401:DA401),0)</f>
        <v>0</v>
      </c>
      <c r="DX400" s="59">
        <f>IF($C400&lt;&gt;0,SUM($CK401:DB401),0)</f>
        <v>0</v>
      </c>
      <c r="DY400" s="952" t="str">
        <f t="shared" si="292"/>
        <v/>
      </c>
    </row>
    <row r="401" spans="1:129" ht="13.5" hidden="1" thickBot="1">
      <c r="A401" s="3" t="str">
        <f t="shared" si="293"/>
        <v/>
      </c>
      <c r="B401" s="805">
        <f>Dados_GLOBAL_Inicial!E401</f>
        <v>0</v>
      </c>
      <c r="C401" s="956">
        <f>IF(IFERROR(VALUE(Dados_GLOBAL_Inicial!F401),0)=0,0,Dados_GLOBAL_Inicial!F401)</f>
        <v>0</v>
      </c>
      <c r="D401" s="830">
        <f>Dados_GLOBAL_Inicial!G401</f>
        <v>0</v>
      </c>
      <c r="E401" s="830" t="str">
        <f>IF(IFERROR(VLOOKUP(F401,Cod_Gde_Itens!$A$1:$B$80,2,FALSE),0)&gt;549,IFERROR(VLOOKUP(F401,Cod_Gde_Itens!$A$1:$B$80,2,FALSE),0),IF(Dados_GLOBAL_Inicial!H401=0,"",Dados_GLOBAL_Inicial!H401))</f>
        <v/>
      </c>
      <c r="F401" s="823">
        <f>Dados_GLOBAL_Inicial!I401</f>
        <v>0</v>
      </c>
      <c r="G401" s="824">
        <f>Dados_GLOBAL_Inicial!J401</f>
        <v>0</v>
      </c>
      <c r="H401" s="454">
        <f>Dados_GLOBAL_Inicial!K401</f>
        <v>0</v>
      </c>
      <c r="I401" s="970">
        <f>SUM('MEDIÇÃO_OBJETO (1)'!I401)</f>
        <v>0</v>
      </c>
      <c r="J401" s="455">
        <f t="shared" si="258"/>
        <v>0</v>
      </c>
      <c r="K401" s="451">
        <f t="shared" si="259"/>
        <v>0</v>
      </c>
      <c r="L401" s="452">
        <f t="shared" si="260"/>
        <v>0</v>
      </c>
      <c r="M401" s="809">
        <f t="shared" si="261"/>
        <v>0</v>
      </c>
      <c r="N401" s="810">
        <f>IF(IFERROR(VALUE(Dados_GLOBAL_Inicial!L401),0)=0,0,Dados_GLOBAL_Inicial!L401)</f>
        <v>0</v>
      </c>
      <c r="O401" s="812">
        <f>SUM('MEDIÇÃO_OBJETO (1)'!O401)</f>
        <v>0</v>
      </c>
      <c r="P401" s="812">
        <f>SUM('MEDIÇÃO_OBJETO (1)'!P401)</f>
        <v>0</v>
      </c>
      <c r="Q401" s="813">
        <f t="shared" si="262"/>
        <v>0</v>
      </c>
      <c r="R401" s="951"/>
      <c r="S401" s="815">
        <f>SUM('MEDIÇÃO_OBJETO (1)'!S401)</f>
        <v>0</v>
      </c>
      <c r="T401" s="815">
        <f>SUM('MEDIÇÃO_OBJETO (1)'!T401)</f>
        <v>0</v>
      </c>
      <c r="V401" s="19"/>
      <c r="W401" s="978">
        <f t="shared" si="263"/>
        <v>0</v>
      </c>
      <c r="X401" s="816">
        <f t="shared" si="264"/>
        <v>0</v>
      </c>
      <c r="Y401" s="816">
        <f t="shared" si="265"/>
        <v>0</v>
      </c>
      <c r="Z401" s="817">
        <f t="shared" si="266"/>
        <v>0</v>
      </c>
      <c r="AB401" s="453">
        <f t="shared" si="289"/>
        <v>0</v>
      </c>
      <c r="AC401" s="14">
        <f t="shared" si="267"/>
        <v>0</v>
      </c>
      <c r="AD401" s="819"/>
      <c r="AE401" s="631">
        <f t="shared" si="290"/>
        <v>0</v>
      </c>
      <c r="AF401" s="818">
        <f>SUM('MEDIÇÃO_OBJETO (1)'!AG401)</f>
        <v>0</v>
      </c>
      <c r="AG401" s="541">
        <f>SUM('MEDIÇÃO_OBJETO (1)'!AH401)</f>
        <v>0</v>
      </c>
      <c r="AH401" s="541">
        <f>SUM('MEDIÇÃO_OBJETO (1)'!AI401)</f>
        <v>0</v>
      </c>
      <c r="AI401" s="541">
        <f>SUM('MEDIÇÃO_OBJETO (1)'!AJ401)</f>
        <v>0</v>
      </c>
      <c r="AJ401" s="541">
        <f>SUM('MEDIÇÃO_OBJETO (1)'!AK401)</f>
        <v>0</v>
      </c>
      <c r="AK401" s="541">
        <f>SUM('MEDIÇÃO_OBJETO (1)'!AL401)</f>
        <v>0</v>
      </c>
      <c r="AL401" s="541">
        <f>SUM('MEDIÇÃO_OBJETO (1)'!AM401)</f>
        <v>0</v>
      </c>
      <c r="AM401" s="541">
        <f>SUM('MEDIÇÃO_OBJETO (1)'!AN401)</f>
        <v>0</v>
      </c>
      <c r="AN401" s="541">
        <f>SUM('MEDIÇÃO_OBJETO (1)'!AO401)</f>
        <v>0</v>
      </c>
      <c r="AO401" s="541">
        <f>SUM('MEDIÇÃO_OBJETO (1)'!AP401)</f>
        <v>0</v>
      </c>
      <c r="AP401" s="541">
        <f>SUM('MEDIÇÃO_OBJETO (1)'!AQ401)</f>
        <v>0</v>
      </c>
      <c r="AQ401" s="541">
        <f>SUM('MEDIÇÃO_OBJETO (1)'!AR401)</f>
        <v>0</v>
      </c>
      <c r="AR401" s="541">
        <f>SUM('MEDIÇÃO_OBJETO (1)'!AS401)</f>
        <v>0</v>
      </c>
      <c r="AS401" s="541">
        <f>SUM('MEDIÇÃO_OBJETO (1)'!AT401)</f>
        <v>0</v>
      </c>
      <c r="AT401" s="541">
        <f>SUM('MEDIÇÃO_OBJETO (1)'!AU401)</f>
        <v>0</v>
      </c>
      <c r="AU401" s="541">
        <f>SUM('MEDIÇÃO_OBJETO (1)'!AV401)</f>
        <v>0</v>
      </c>
      <c r="AV401" s="541">
        <f>SUM('MEDIÇÃO_OBJETO (1)'!AW401)</f>
        <v>0</v>
      </c>
      <c r="AW401" s="541">
        <f>SUM('MEDIÇÃO_OBJETO (1)'!AX401)</f>
        <v>0</v>
      </c>
      <c r="AX401" s="977"/>
      <c r="BN401" s="992">
        <f t="shared" si="268"/>
        <v>0</v>
      </c>
      <c r="BO401" s="538">
        <f t="shared" si="291"/>
        <v>0</v>
      </c>
      <c r="BP401" s="987">
        <f>IF(RESUMO_GLOBAL!$X$53="a",ROUND(AF401*$N401,RESUMO_GLOBAL!$X$54),IF(RESUMO_GLOBAL!$X$53="t",TRUNC(AF401*$N401,RESUMO_GLOBAL!$X$54),AF401*$N401))</f>
        <v>0</v>
      </c>
      <c r="BQ401" s="987">
        <f>IF(RESUMO_GLOBAL!$X$53="a",ROUND(AG401*$N401,RESUMO_GLOBAL!$X$54),IF(RESUMO_GLOBAL!$X$53="t",TRUNC(AG401*$N401,RESUMO_GLOBAL!$X$54),AG401*$N401))</f>
        <v>0</v>
      </c>
      <c r="BR401" s="987">
        <f>IF(RESUMO_GLOBAL!$X$53="a",ROUND(AH401*$N401,RESUMO_GLOBAL!$X$54),IF(RESUMO_GLOBAL!$X$53="t",TRUNC(AH401*$N401,RESUMO_GLOBAL!$X$54),AH401*$N401))</f>
        <v>0</v>
      </c>
      <c r="BS401" s="987">
        <f>IF(RESUMO_GLOBAL!$X$53="a",ROUND(AI401*$N401,RESUMO_GLOBAL!$X$54),IF(RESUMO_GLOBAL!$X$53="t",TRUNC(AI401*$N401,RESUMO_GLOBAL!$X$54),AI401*$N401))</f>
        <v>0</v>
      </c>
      <c r="BT401" s="987">
        <f>IF(RESUMO_GLOBAL!$X$53="a",ROUND(AJ401*$N401,RESUMO_GLOBAL!$X$54),IF(RESUMO_GLOBAL!$X$53="t",TRUNC(AJ401*$N401,RESUMO_GLOBAL!$X$54),AJ401*$N401))</f>
        <v>0</v>
      </c>
      <c r="BU401" s="987">
        <f>IF(RESUMO_GLOBAL!$X$53="a",ROUND(AK401*$N401,RESUMO_GLOBAL!$X$54),IF(RESUMO_GLOBAL!$X$53="t",TRUNC(AK401*$N401,RESUMO_GLOBAL!$X$54),AK401*$N401))</f>
        <v>0</v>
      </c>
      <c r="BV401" s="987">
        <f>IF(RESUMO_GLOBAL!$X$53="a",ROUND(AL401*$N401,RESUMO_GLOBAL!$X$54),IF(RESUMO_GLOBAL!$X$53="t",TRUNC(AL401*$N401,RESUMO_GLOBAL!$X$54),AL401*$N401))</f>
        <v>0</v>
      </c>
      <c r="BW401" s="987">
        <f>IF(RESUMO_GLOBAL!$X$53="a",ROUND(AM401*$N401,RESUMO_GLOBAL!$X$54),IF(RESUMO_GLOBAL!$X$53="t",TRUNC(AM401*$N401,RESUMO_GLOBAL!$X$54),AM401*$N401))</f>
        <v>0</v>
      </c>
      <c r="BX401" s="987">
        <f>IF(RESUMO_GLOBAL!$X$53="a",ROUND(AN401*$N401,RESUMO_GLOBAL!$X$54),IF(RESUMO_GLOBAL!$X$53="t",TRUNC(AN401*$N401,RESUMO_GLOBAL!$X$54),AN401*$N401))</f>
        <v>0</v>
      </c>
      <c r="BY401" s="987">
        <f>IF(RESUMO_GLOBAL!$X$53="a",ROUND(AO401*$N401,RESUMO_GLOBAL!$X$54),IF(RESUMO_GLOBAL!$X$53="t",TRUNC(AO401*$N401,RESUMO_GLOBAL!$X$54),AO401*$N401))</f>
        <v>0</v>
      </c>
      <c r="BZ401" s="987">
        <f>IF(RESUMO_GLOBAL!$X$53="a",ROUND(AP401*$N401,RESUMO_GLOBAL!$X$54),IF(RESUMO_GLOBAL!$X$53="t",TRUNC(AP401*$N401,RESUMO_GLOBAL!$X$54),AP401*$N401))</f>
        <v>0</v>
      </c>
      <c r="CA401" s="987">
        <f>IF(RESUMO_GLOBAL!$X$53="a",ROUND(AQ401*$N401,RESUMO_GLOBAL!$X$54),IF(RESUMO_GLOBAL!$X$53="t",TRUNC(AQ401*$N401,RESUMO_GLOBAL!$X$54),AQ401*$N401))</f>
        <v>0</v>
      </c>
      <c r="CB401" s="987">
        <f>IF(RESUMO_GLOBAL!$X$53="a",ROUND(AR401*$N401,RESUMO_GLOBAL!$X$54),IF(RESUMO_GLOBAL!$X$53="t",TRUNC(AR401*$N401,RESUMO_GLOBAL!$X$54),AR401*$N401))</f>
        <v>0</v>
      </c>
      <c r="CC401" s="987">
        <f>IF(RESUMO_GLOBAL!$X$53="a",ROUND(AS401*$N401,RESUMO_GLOBAL!$X$54),IF(RESUMO_GLOBAL!$X$53="t",TRUNC(AS401*$N401,RESUMO_GLOBAL!$X$54),AS401*$N401))</f>
        <v>0</v>
      </c>
      <c r="CD401" s="987">
        <f>IF(RESUMO_GLOBAL!$X$53="a",ROUND(AT401*$N401,RESUMO_GLOBAL!$X$54),IF(RESUMO_GLOBAL!$X$53="t",TRUNC(AT401*$N401,RESUMO_GLOBAL!$X$54),AT401*$N401))</f>
        <v>0</v>
      </c>
      <c r="CE401" s="987">
        <f>IF(RESUMO_GLOBAL!$X$53="a",ROUND(AU401*$N401,RESUMO_GLOBAL!$X$54),IF(RESUMO_GLOBAL!$X$53="t",TRUNC(AU401*$N401,RESUMO_GLOBAL!$X$54),AU401*$N401))</f>
        <v>0</v>
      </c>
      <c r="CF401" s="987">
        <f>IF(RESUMO_GLOBAL!$X$53="a",ROUND(AV401*$N401,RESUMO_GLOBAL!$X$54),IF(RESUMO_GLOBAL!$X$53="t",TRUNC(AV401*$N401,RESUMO_GLOBAL!$X$54),AV401*$N401))</f>
        <v>0</v>
      </c>
      <c r="CG401" s="987">
        <f>IF(RESUMO_GLOBAL!$X$53="a",ROUND(AW401*$N401,RESUMO_GLOBAL!$X$54),IF(RESUMO_GLOBAL!$X$53="t",TRUNC(AW401*$N401,RESUMO_GLOBAL!$X$54),AW401*$N401))</f>
        <v>0</v>
      </c>
      <c r="CK401" s="59">
        <f t="shared" si="270"/>
        <v>0</v>
      </c>
      <c r="CL401" s="59">
        <f t="shared" si="271"/>
        <v>0</v>
      </c>
      <c r="CM401" s="59">
        <f t="shared" si="272"/>
        <v>0</v>
      </c>
      <c r="CN401" s="59">
        <f t="shared" si="273"/>
        <v>0</v>
      </c>
      <c r="CO401" s="59">
        <f t="shared" si="274"/>
        <v>0</v>
      </c>
      <c r="CP401" s="59">
        <f t="shared" si="275"/>
        <v>0</v>
      </c>
      <c r="CQ401" s="59">
        <f t="shared" si="276"/>
        <v>0</v>
      </c>
      <c r="CR401" s="59">
        <f t="shared" si="277"/>
        <v>0</v>
      </c>
      <c r="CS401" s="59">
        <f t="shared" si="278"/>
        <v>0</v>
      </c>
      <c r="CT401" s="59">
        <f t="shared" si="279"/>
        <v>0</v>
      </c>
      <c r="CU401" s="59">
        <f t="shared" si="280"/>
        <v>0</v>
      </c>
      <c r="CV401" s="59">
        <f t="shared" si="281"/>
        <v>0</v>
      </c>
      <c r="CW401" s="59">
        <f t="shared" si="282"/>
        <v>0</v>
      </c>
      <c r="CX401" s="59">
        <f t="shared" si="283"/>
        <v>0</v>
      </c>
      <c r="CY401" s="59">
        <f t="shared" si="284"/>
        <v>0</v>
      </c>
      <c r="CZ401" s="59">
        <f t="shared" si="285"/>
        <v>0</v>
      </c>
      <c r="DA401" s="59">
        <f t="shared" si="286"/>
        <v>0</v>
      </c>
      <c r="DB401" s="59">
        <f t="shared" si="287"/>
        <v>0</v>
      </c>
      <c r="DE401">
        <f t="shared" si="269"/>
        <v>396</v>
      </c>
      <c r="DF401" t="str">
        <f t="shared" si="288"/>
        <v/>
      </c>
      <c r="DG401" s="59">
        <f>IF($C401&lt;&gt;0,SUM($CK402:CK402),0)</f>
        <v>0</v>
      </c>
      <c r="DH401" s="59">
        <f>IF($C401&lt;&gt;0,SUM($CK402:CL402),0)</f>
        <v>0</v>
      </c>
      <c r="DI401" s="59">
        <f>IF($C401&lt;&gt;0,SUM($CK402:CM402),0)</f>
        <v>0</v>
      </c>
      <c r="DJ401" s="59">
        <f>IF($C401&lt;&gt;0,SUM($CK402:CN402),0)</f>
        <v>0</v>
      </c>
      <c r="DK401" s="59">
        <f>IF($C401&lt;&gt;0,SUM($CK402:CO402),0)</f>
        <v>0</v>
      </c>
      <c r="DL401" s="59">
        <f>IF($C401&lt;&gt;0,SUM($CK402:CP402),0)</f>
        <v>0</v>
      </c>
      <c r="DM401" s="59">
        <f>IF($C401&lt;&gt;0,SUM($CK402:CQ402),0)</f>
        <v>0</v>
      </c>
      <c r="DN401" s="59">
        <f>IF($C401&lt;&gt;0,SUM($CK402:CR402),0)</f>
        <v>0</v>
      </c>
      <c r="DO401" s="59">
        <f>IF($C401&lt;&gt;0,SUM($CK402:CS402),0)</f>
        <v>0</v>
      </c>
      <c r="DP401" s="59">
        <f>IF($C401&lt;&gt;0,SUM($CK402:CT402),0)</f>
        <v>0</v>
      </c>
      <c r="DQ401" s="59">
        <f>IF($C401&lt;&gt;0,SUM($CK402:CU402),0)</f>
        <v>0</v>
      </c>
      <c r="DR401" s="59">
        <f>IF($C401&lt;&gt;0,SUM($CK402:CV402),0)</f>
        <v>0</v>
      </c>
      <c r="DS401" s="59">
        <f>IF($C401&lt;&gt;0,SUM($CK402:CW402),0)</f>
        <v>0</v>
      </c>
      <c r="DT401" s="59">
        <f>IF($C401&lt;&gt;0,SUM($CK402:CX402),0)</f>
        <v>0</v>
      </c>
      <c r="DU401" s="59">
        <f>IF($C401&lt;&gt;0,SUM($CK402:CY402),0)</f>
        <v>0</v>
      </c>
      <c r="DV401" s="59">
        <f>IF($C401&lt;&gt;0,SUM($CK402:CZ402),0)</f>
        <v>0</v>
      </c>
      <c r="DW401" s="59">
        <f>IF($C401&lt;&gt;0,SUM($CK402:DA402),0)</f>
        <v>0</v>
      </c>
      <c r="DX401" s="59">
        <f>IF($C401&lt;&gt;0,SUM($CK402:DB402),0)</f>
        <v>0</v>
      </c>
      <c r="DY401" s="952" t="str">
        <f t="shared" si="292"/>
        <v/>
      </c>
    </row>
    <row r="402" spans="1:129" ht="13.5" hidden="1" thickBot="1">
      <c r="A402" s="3" t="str">
        <f t="shared" si="293"/>
        <v/>
      </c>
      <c r="B402" s="805">
        <f>Dados_GLOBAL_Inicial!E402</f>
        <v>0</v>
      </c>
      <c r="C402" s="956">
        <f>IF(IFERROR(VALUE(Dados_GLOBAL_Inicial!F402),0)=0,0,Dados_GLOBAL_Inicial!F402)</f>
        <v>0</v>
      </c>
      <c r="D402" s="830">
        <f>Dados_GLOBAL_Inicial!G402</f>
        <v>0</v>
      </c>
      <c r="E402" s="830" t="str">
        <f>IF(IFERROR(VLOOKUP(F402,Cod_Gde_Itens!$A$1:$B$80,2,FALSE),0)&gt;549,IFERROR(VLOOKUP(F402,Cod_Gde_Itens!$A$1:$B$80,2,FALSE),0),IF(Dados_GLOBAL_Inicial!H402=0,"",Dados_GLOBAL_Inicial!H402))</f>
        <v/>
      </c>
      <c r="F402" s="823">
        <f>Dados_GLOBAL_Inicial!I402</f>
        <v>0</v>
      </c>
      <c r="G402" s="824">
        <f>Dados_GLOBAL_Inicial!J402</f>
        <v>0</v>
      </c>
      <c r="H402" s="454">
        <f>Dados_GLOBAL_Inicial!K402</f>
        <v>0</v>
      </c>
      <c r="I402" s="970">
        <f>SUM('MEDIÇÃO_OBJETO (1)'!I402)</f>
        <v>0</v>
      </c>
      <c r="J402" s="455">
        <f t="shared" si="258"/>
        <v>0</v>
      </c>
      <c r="K402" s="451">
        <f t="shared" si="259"/>
        <v>0</v>
      </c>
      <c r="L402" s="452">
        <f t="shared" si="260"/>
        <v>0</v>
      </c>
      <c r="M402" s="809">
        <f t="shared" si="261"/>
        <v>0</v>
      </c>
      <c r="N402" s="810">
        <f>IF(IFERROR(VALUE(Dados_GLOBAL_Inicial!L402),0)=0,0,Dados_GLOBAL_Inicial!L402)</f>
        <v>0</v>
      </c>
      <c r="O402" s="812">
        <f>SUM('MEDIÇÃO_OBJETO (1)'!O402)</f>
        <v>0</v>
      </c>
      <c r="P402" s="812">
        <f>SUM('MEDIÇÃO_OBJETO (1)'!P402)</f>
        <v>0</v>
      </c>
      <c r="Q402" s="813">
        <f t="shared" si="262"/>
        <v>0</v>
      </c>
      <c r="R402" s="951"/>
      <c r="S402" s="815">
        <f>SUM('MEDIÇÃO_OBJETO (1)'!S402)</f>
        <v>0</v>
      </c>
      <c r="T402" s="815">
        <f>SUM('MEDIÇÃO_OBJETO (1)'!T402)</f>
        <v>0</v>
      </c>
      <c r="V402" s="19"/>
      <c r="W402" s="978">
        <f t="shared" si="263"/>
        <v>0</v>
      </c>
      <c r="X402" s="816">
        <f t="shared" si="264"/>
        <v>0</v>
      </c>
      <c r="Y402" s="816">
        <f t="shared" si="265"/>
        <v>0</v>
      </c>
      <c r="Z402" s="817">
        <f t="shared" si="266"/>
        <v>0</v>
      </c>
      <c r="AB402" s="453">
        <f t="shared" si="289"/>
        <v>0</v>
      </c>
      <c r="AC402" s="14">
        <f t="shared" si="267"/>
        <v>0</v>
      </c>
      <c r="AD402" s="819"/>
      <c r="AE402" s="631">
        <f t="shared" si="290"/>
        <v>0</v>
      </c>
      <c r="AF402" s="818">
        <f>SUM('MEDIÇÃO_OBJETO (1)'!AG402)</f>
        <v>0</v>
      </c>
      <c r="AG402" s="541">
        <f>SUM('MEDIÇÃO_OBJETO (1)'!AH402)</f>
        <v>0</v>
      </c>
      <c r="AH402" s="541">
        <f>SUM('MEDIÇÃO_OBJETO (1)'!AI402)</f>
        <v>0</v>
      </c>
      <c r="AI402" s="541">
        <f>SUM('MEDIÇÃO_OBJETO (1)'!AJ402)</f>
        <v>0</v>
      </c>
      <c r="AJ402" s="541">
        <f>SUM('MEDIÇÃO_OBJETO (1)'!AK402)</f>
        <v>0</v>
      </c>
      <c r="AK402" s="541">
        <f>SUM('MEDIÇÃO_OBJETO (1)'!AL402)</f>
        <v>0</v>
      </c>
      <c r="AL402" s="541">
        <f>SUM('MEDIÇÃO_OBJETO (1)'!AM402)</f>
        <v>0</v>
      </c>
      <c r="AM402" s="541">
        <f>SUM('MEDIÇÃO_OBJETO (1)'!AN402)</f>
        <v>0</v>
      </c>
      <c r="AN402" s="541">
        <f>SUM('MEDIÇÃO_OBJETO (1)'!AO402)</f>
        <v>0</v>
      </c>
      <c r="AO402" s="541">
        <f>SUM('MEDIÇÃO_OBJETO (1)'!AP402)</f>
        <v>0</v>
      </c>
      <c r="AP402" s="541">
        <f>SUM('MEDIÇÃO_OBJETO (1)'!AQ402)</f>
        <v>0</v>
      </c>
      <c r="AQ402" s="541">
        <f>SUM('MEDIÇÃO_OBJETO (1)'!AR402)</f>
        <v>0</v>
      </c>
      <c r="AR402" s="541">
        <f>SUM('MEDIÇÃO_OBJETO (1)'!AS402)</f>
        <v>0</v>
      </c>
      <c r="AS402" s="541">
        <f>SUM('MEDIÇÃO_OBJETO (1)'!AT402)</f>
        <v>0</v>
      </c>
      <c r="AT402" s="541">
        <f>SUM('MEDIÇÃO_OBJETO (1)'!AU402)</f>
        <v>0</v>
      </c>
      <c r="AU402" s="541">
        <f>SUM('MEDIÇÃO_OBJETO (1)'!AV402)</f>
        <v>0</v>
      </c>
      <c r="AV402" s="541">
        <f>SUM('MEDIÇÃO_OBJETO (1)'!AW402)</f>
        <v>0</v>
      </c>
      <c r="AW402" s="541">
        <f>SUM('MEDIÇÃO_OBJETO (1)'!AX402)</f>
        <v>0</v>
      </c>
      <c r="AX402" s="977"/>
      <c r="BN402" s="992">
        <f t="shared" si="268"/>
        <v>0</v>
      </c>
      <c r="BO402" s="538">
        <f t="shared" si="291"/>
        <v>0</v>
      </c>
      <c r="BP402" s="987">
        <f>IF(RESUMO_GLOBAL!$X$53="a",ROUND(AF402*$N402,RESUMO_GLOBAL!$X$54),IF(RESUMO_GLOBAL!$X$53="t",TRUNC(AF402*$N402,RESUMO_GLOBAL!$X$54),AF402*$N402))</f>
        <v>0</v>
      </c>
      <c r="BQ402" s="987">
        <f>IF(RESUMO_GLOBAL!$X$53="a",ROUND(AG402*$N402,RESUMO_GLOBAL!$X$54),IF(RESUMO_GLOBAL!$X$53="t",TRUNC(AG402*$N402,RESUMO_GLOBAL!$X$54),AG402*$N402))</f>
        <v>0</v>
      </c>
      <c r="BR402" s="987">
        <f>IF(RESUMO_GLOBAL!$X$53="a",ROUND(AH402*$N402,RESUMO_GLOBAL!$X$54),IF(RESUMO_GLOBAL!$X$53="t",TRUNC(AH402*$N402,RESUMO_GLOBAL!$X$54),AH402*$N402))</f>
        <v>0</v>
      </c>
      <c r="BS402" s="987">
        <f>IF(RESUMO_GLOBAL!$X$53="a",ROUND(AI402*$N402,RESUMO_GLOBAL!$X$54),IF(RESUMO_GLOBAL!$X$53="t",TRUNC(AI402*$N402,RESUMO_GLOBAL!$X$54),AI402*$N402))</f>
        <v>0</v>
      </c>
      <c r="BT402" s="987">
        <f>IF(RESUMO_GLOBAL!$X$53="a",ROUND(AJ402*$N402,RESUMO_GLOBAL!$X$54),IF(RESUMO_GLOBAL!$X$53="t",TRUNC(AJ402*$N402,RESUMO_GLOBAL!$X$54),AJ402*$N402))</f>
        <v>0</v>
      </c>
      <c r="BU402" s="987">
        <f>IF(RESUMO_GLOBAL!$X$53="a",ROUND(AK402*$N402,RESUMO_GLOBAL!$X$54),IF(RESUMO_GLOBAL!$X$53="t",TRUNC(AK402*$N402,RESUMO_GLOBAL!$X$54),AK402*$N402))</f>
        <v>0</v>
      </c>
      <c r="BV402" s="987">
        <f>IF(RESUMO_GLOBAL!$X$53="a",ROUND(AL402*$N402,RESUMO_GLOBAL!$X$54),IF(RESUMO_GLOBAL!$X$53="t",TRUNC(AL402*$N402,RESUMO_GLOBAL!$X$54),AL402*$N402))</f>
        <v>0</v>
      </c>
      <c r="BW402" s="987">
        <f>IF(RESUMO_GLOBAL!$X$53="a",ROUND(AM402*$N402,RESUMO_GLOBAL!$X$54),IF(RESUMO_GLOBAL!$X$53="t",TRUNC(AM402*$N402,RESUMO_GLOBAL!$X$54),AM402*$N402))</f>
        <v>0</v>
      </c>
      <c r="BX402" s="987">
        <f>IF(RESUMO_GLOBAL!$X$53="a",ROUND(AN402*$N402,RESUMO_GLOBAL!$X$54),IF(RESUMO_GLOBAL!$X$53="t",TRUNC(AN402*$N402,RESUMO_GLOBAL!$X$54),AN402*$N402))</f>
        <v>0</v>
      </c>
      <c r="BY402" s="987">
        <f>IF(RESUMO_GLOBAL!$X$53="a",ROUND(AO402*$N402,RESUMO_GLOBAL!$X$54),IF(RESUMO_GLOBAL!$X$53="t",TRUNC(AO402*$N402,RESUMO_GLOBAL!$X$54),AO402*$N402))</f>
        <v>0</v>
      </c>
      <c r="BZ402" s="987">
        <f>IF(RESUMO_GLOBAL!$X$53="a",ROUND(AP402*$N402,RESUMO_GLOBAL!$X$54),IF(RESUMO_GLOBAL!$X$53="t",TRUNC(AP402*$N402,RESUMO_GLOBAL!$X$54),AP402*$N402))</f>
        <v>0</v>
      </c>
      <c r="CA402" s="987">
        <f>IF(RESUMO_GLOBAL!$X$53="a",ROUND(AQ402*$N402,RESUMO_GLOBAL!$X$54),IF(RESUMO_GLOBAL!$X$53="t",TRUNC(AQ402*$N402,RESUMO_GLOBAL!$X$54),AQ402*$N402))</f>
        <v>0</v>
      </c>
      <c r="CB402" s="987">
        <f>IF(RESUMO_GLOBAL!$X$53="a",ROUND(AR402*$N402,RESUMO_GLOBAL!$X$54),IF(RESUMO_GLOBAL!$X$53="t",TRUNC(AR402*$N402,RESUMO_GLOBAL!$X$54),AR402*$N402))</f>
        <v>0</v>
      </c>
      <c r="CC402" s="987">
        <f>IF(RESUMO_GLOBAL!$X$53="a",ROUND(AS402*$N402,RESUMO_GLOBAL!$X$54),IF(RESUMO_GLOBAL!$X$53="t",TRUNC(AS402*$N402,RESUMO_GLOBAL!$X$54),AS402*$N402))</f>
        <v>0</v>
      </c>
      <c r="CD402" s="987">
        <f>IF(RESUMO_GLOBAL!$X$53="a",ROUND(AT402*$N402,RESUMO_GLOBAL!$X$54),IF(RESUMO_GLOBAL!$X$53="t",TRUNC(AT402*$N402,RESUMO_GLOBAL!$X$54),AT402*$N402))</f>
        <v>0</v>
      </c>
      <c r="CE402" s="987">
        <f>IF(RESUMO_GLOBAL!$X$53="a",ROUND(AU402*$N402,RESUMO_GLOBAL!$X$54),IF(RESUMO_GLOBAL!$X$53="t",TRUNC(AU402*$N402,RESUMO_GLOBAL!$X$54),AU402*$N402))</f>
        <v>0</v>
      </c>
      <c r="CF402" s="987">
        <f>IF(RESUMO_GLOBAL!$X$53="a",ROUND(AV402*$N402,RESUMO_GLOBAL!$X$54),IF(RESUMO_GLOBAL!$X$53="t",TRUNC(AV402*$N402,RESUMO_GLOBAL!$X$54),AV402*$N402))</f>
        <v>0</v>
      </c>
      <c r="CG402" s="987">
        <f>IF(RESUMO_GLOBAL!$X$53="a",ROUND(AW402*$N402,RESUMO_GLOBAL!$X$54),IF(RESUMO_GLOBAL!$X$53="t",TRUNC(AW402*$N402,RESUMO_GLOBAL!$X$54),AW402*$N402))</f>
        <v>0</v>
      </c>
      <c r="CK402" s="59">
        <f t="shared" si="270"/>
        <v>0</v>
      </c>
      <c r="CL402" s="59">
        <f t="shared" si="271"/>
        <v>0</v>
      </c>
      <c r="CM402" s="59">
        <f t="shared" si="272"/>
        <v>0</v>
      </c>
      <c r="CN402" s="59">
        <f t="shared" si="273"/>
        <v>0</v>
      </c>
      <c r="CO402" s="59">
        <f t="shared" si="274"/>
        <v>0</v>
      </c>
      <c r="CP402" s="59">
        <f t="shared" si="275"/>
        <v>0</v>
      </c>
      <c r="CQ402" s="59">
        <f t="shared" si="276"/>
        <v>0</v>
      </c>
      <c r="CR402" s="59">
        <f t="shared" si="277"/>
        <v>0</v>
      </c>
      <c r="CS402" s="59">
        <f t="shared" si="278"/>
        <v>0</v>
      </c>
      <c r="CT402" s="59">
        <f t="shared" si="279"/>
        <v>0</v>
      </c>
      <c r="CU402" s="59">
        <f t="shared" si="280"/>
        <v>0</v>
      </c>
      <c r="CV402" s="59">
        <f t="shared" si="281"/>
        <v>0</v>
      </c>
      <c r="CW402" s="59">
        <f t="shared" si="282"/>
        <v>0</v>
      </c>
      <c r="CX402" s="59">
        <f t="shared" si="283"/>
        <v>0</v>
      </c>
      <c r="CY402" s="59">
        <f t="shared" si="284"/>
        <v>0</v>
      </c>
      <c r="CZ402" s="59">
        <f t="shared" si="285"/>
        <v>0</v>
      </c>
      <c r="DA402" s="59">
        <f t="shared" si="286"/>
        <v>0</v>
      </c>
      <c r="DB402" s="59">
        <f t="shared" si="287"/>
        <v>0</v>
      </c>
      <c r="DE402">
        <f t="shared" si="269"/>
        <v>397</v>
      </c>
      <c r="DF402" t="str">
        <f t="shared" si="288"/>
        <v/>
      </c>
      <c r="DG402" s="59">
        <f>IF($C402&lt;&gt;0,SUM($CK403:CK403),0)</f>
        <v>0</v>
      </c>
      <c r="DH402" s="59">
        <f>IF($C402&lt;&gt;0,SUM($CK403:CL403),0)</f>
        <v>0</v>
      </c>
      <c r="DI402" s="59">
        <f>IF($C402&lt;&gt;0,SUM($CK403:CM403),0)</f>
        <v>0</v>
      </c>
      <c r="DJ402" s="59">
        <f>IF($C402&lt;&gt;0,SUM($CK403:CN403),0)</f>
        <v>0</v>
      </c>
      <c r="DK402" s="59">
        <f>IF($C402&lt;&gt;0,SUM($CK403:CO403),0)</f>
        <v>0</v>
      </c>
      <c r="DL402" s="59">
        <f>IF($C402&lt;&gt;0,SUM($CK403:CP403),0)</f>
        <v>0</v>
      </c>
      <c r="DM402" s="59">
        <f>IF($C402&lt;&gt;0,SUM($CK403:CQ403),0)</f>
        <v>0</v>
      </c>
      <c r="DN402" s="59">
        <f>IF($C402&lt;&gt;0,SUM($CK403:CR403),0)</f>
        <v>0</v>
      </c>
      <c r="DO402" s="59">
        <f>IF($C402&lt;&gt;0,SUM($CK403:CS403),0)</f>
        <v>0</v>
      </c>
      <c r="DP402" s="59">
        <f>IF($C402&lt;&gt;0,SUM($CK403:CT403),0)</f>
        <v>0</v>
      </c>
      <c r="DQ402" s="59">
        <f>IF($C402&lt;&gt;0,SUM($CK403:CU403),0)</f>
        <v>0</v>
      </c>
      <c r="DR402" s="59">
        <f>IF($C402&lt;&gt;0,SUM($CK403:CV403),0)</f>
        <v>0</v>
      </c>
      <c r="DS402" s="59">
        <f>IF($C402&lt;&gt;0,SUM($CK403:CW403),0)</f>
        <v>0</v>
      </c>
      <c r="DT402" s="59">
        <f>IF($C402&lt;&gt;0,SUM($CK403:CX403),0)</f>
        <v>0</v>
      </c>
      <c r="DU402" s="59">
        <f>IF($C402&lt;&gt;0,SUM($CK403:CY403),0)</f>
        <v>0</v>
      </c>
      <c r="DV402" s="59">
        <f>IF($C402&lt;&gt;0,SUM($CK403:CZ403),0)</f>
        <v>0</v>
      </c>
      <c r="DW402" s="59">
        <f>IF($C402&lt;&gt;0,SUM($CK403:DA403),0)</f>
        <v>0</v>
      </c>
      <c r="DX402" s="59">
        <f>IF($C402&lt;&gt;0,SUM($CK403:DB403),0)</f>
        <v>0</v>
      </c>
      <c r="DY402" s="952" t="str">
        <f t="shared" si="292"/>
        <v/>
      </c>
    </row>
    <row r="403" spans="1:129" ht="13.5" hidden="1" thickBot="1">
      <c r="A403" s="3" t="str">
        <f t="shared" si="293"/>
        <v/>
      </c>
      <c r="B403" s="805">
        <f>Dados_GLOBAL_Inicial!E403</f>
        <v>0</v>
      </c>
      <c r="C403" s="956">
        <f>IF(IFERROR(VALUE(Dados_GLOBAL_Inicial!F403),0)=0,0,Dados_GLOBAL_Inicial!F403)</f>
        <v>0</v>
      </c>
      <c r="D403" s="830">
        <f>Dados_GLOBAL_Inicial!G403</f>
        <v>0</v>
      </c>
      <c r="E403" s="830" t="str">
        <f>IF(IFERROR(VLOOKUP(F403,Cod_Gde_Itens!$A$1:$B$80,2,FALSE),0)&gt;549,IFERROR(VLOOKUP(F403,Cod_Gde_Itens!$A$1:$B$80,2,FALSE),0),IF(Dados_GLOBAL_Inicial!H403=0,"",Dados_GLOBAL_Inicial!H403))</f>
        <v/>
      </c>
      <c r="F403" s="823">
        <f>Dados_GLOBAL_Inicial!I403</f>
        <v>0</v>
      </c>
      <c r="G403" s="824">
        <f>Dados_GLOBAL_Inicial!J403</f>
        <v>0</v>
      </c>
      <c r="H403" s="454">
        <f>Dados_GLOBAL_Inicial!K403</f>
        <v>0</v>
      </c>
      <c r="I403" s="970">
        <f>SUM('MEDIÇÃO_OBJETO (1)'!I403)</f>
        <v>0</v>
      </c>
      <c r="J403" s="455">
        <f t="shared" si="258"/>
        <v>0</v>
      </c>
      <c r="K403" s="451">
        <f t="shared" si="259"/>
        <v>0</v>
      </c>
      <c r="L403" s="452">
        <f t="shared" si="260"/>
        <v>0</v>
      </c>
      <c r="M403" s="809">
        <f t="shared" si="261"/>
        <v>0</v>
      </c>
      <c r="N403" s="810">
        <f>IF(IFERROR(VALUE(Dados_GLOBAL_Inicial!L403),0)=0,0,Dados_GLOBAL_Inicial!L403)</f>
        <v>0</v>
      </c>
      <c r="O403" s="812">
        <f>SUM('MEDIÇÃO_OBJETO (1)'!O403)</f>
        <v>0</v>
      </c>
      <c r="P403" s="812">
        <f>SUM('MEDIÇÃO_OBJETO (1)'!P403)</f>
        <v>0</v>
      </c>
      <c r="Q403" s="813">
        <f t="shared" si="262"/>
        <v>0</v>
      </c>
      <c r="R403" s="951"/>
      <c r="S403" s="815">
        <f>SUM('MEDIÇÃO_OBJETO (1)'!S403)</f>
        <v>0</v>
      </c>
      <c r="T403" s="815">
        <f>SUM('MEDIÇÃO_OBJETO (1)'!T403)</f>
        <v>0</v>
      </c>
      <c r="V403" s="19"/>
      <c r="W403" s="978">
        <f t="shared" si="263"/>
        <v>0</v>
      </c>
      <c r="X403" s="816">
        <f t="shared" si="264"/>
        <v>0</v>
      </c>
      <c r="Y403" s="816">
        <f t="shared" si="265"/>
        <v>0</v>
      </c>
      <c r="Z403" s="817">
        <f t="shared" si="266"/>
        <v>0</v>
      </c>
      <c r="AB403" s="453">
        <f t="shared" si="289"/>
        <v>0</v>
      </c>
      <c r="AC403" s="14">
        <f t="shared" si="267"/>
        <v>0</v>
      </c>
      <c r="AD403" s="819"/>
      <c r="AE403" s="631">
        <f t="shared" si="290"/>
        <v>0</v>
      </c>
      <c r="AF403" s="818">
        <f>SUM('MEDIÇÃO_OBJETO (1)'!AG403)</f>
        <v>0</v>
      </c>
      <c r="AG403" s="541">
        <f>SUM('MEDIÇÃO_OBJETO (1)'!AH403)</f>
        <v>0</v>
      </c>
      <c r="AH403" s="541">
        <f>SUM('MEDIÇÃO_OBJETO (1)'!AI403)</f>
        <v>0</v>
      </c>
      <c r="AI403" s="541">
        <f>SUM('MEDIÇÃO_OBJETO (1)'!AJ403)</f>
        <v>0</v>
      </c>
      <c r="AJ403" s="541">
        <f>SUM('MEDIÇÃO_OBJETO (1)'!AK403)</f>
        <v>0</v>
      </c>
      <c r="AK403" s="541">
        <f>SUM('MEDIÇÃO_OBJETO (1)'!AL403)</f>
        <v>0</v>
      </c>
      <c r="AL403" s="541">
        <f>SUM('MEDIÇÃO_OBJETO (1)'!AM403)</f>
        <v>0</v>
      </c>
      <c r="AM403" s="541">
        <f>SUM('MEDIÇÃO_OBJETO (1)'!AN403)</f>
        <v>0</v>
      </c>
      <c r="AN403" s="541">
        <f>SUM('MEDIÇÃO_OBJETO (1)'!AO403)</f>
        <v>0</v>
      </c>
      <c r="AO403" s="541">
        <f>SUM('MEDIÇÃO_OBJETO (1)'!AP403)</f>
        <v>0</v>
      </c>
      <c r="AP403" s="541">
        <f>SUM('MEDIÇÃO_OBJETO (1)'!AQ403)</f>
        <v>0</v>
      </c>
      <c r="AQ403" s="541">
        <f>SUM('MEDIÇÃO_OBJETO (1)'!AR403)</f>
        <v>0</v>
      </c>
      <c r="AR403" s="541">
        <f>SUM('MEDIÇÃO_OBJETO (1)'!AS403)</f>
        <v>0</v>
      </c>
      <c r="AS403" s="541">
        <f>SUM('MEDIÇÃO_OBJETO (1)'!AT403)</f>
        <v>0</v>
      </c>
      <c r="AT403" s="541">
        <f>SUM('MEDIÇÃO_OBJETO (1)'!AU403)</f>
        <v>0</v>
      </c>
      <c r="AU403" s="541">
        <f>SUM('MEDIÇÃO_OBJETO (1)'!AV403)</f>
        <v>0</v>
      </c>
      <c r="AV403" s="541">
        <f>SUM('MEDIÇÃO_OBJETO (1)'!AW403)</f>
        <v>0</v>
      </c>
      <c r="AW403" s="541">
        <f>SUM('MEDIÇÃO_OBJETO (1)'!AX403)</f>
        <v>0</v>
      </c>
      <c r="AX403" s="977"/>
      <c r="BN403" s="992">
        <f t="shared" si="268"/>
        <v>0</v>
      </c>
      <c r="BO403" s="538">
        <f t="shared" si="291"/>
        <v>0</v>
      </c>
      <c r="BP403" s="987">
        <f>IF(RESUMO_GLOBAL!$X$53="a",ROUND(AF403*$N403,RESUMO_GLOBAL!$X$54),IF(RESUMO_GLOBAL!$X$53="t",TRUNC(AF403*$N403,RESUMO_GLOBAL!$X$54),AF403*$N403))</f>
        <v>0</v>
      </c>
      <c r="BQ403" s="987">
        <f>IF(RESUMO_GLOBAL!$X$53="a",ROUND(AG403*$N403,RESUMO_GLOBAL!$X$54),IF(RESUMO_GLOBAL!$X$53="t",TRUNC(AG403*$N403,RESUMO_GLOBAL!$X$54),AG403*$N403))</f>
        <v>0</v>
      </c>
      <c r="BR403" s="987">
        <f>IF(RESUMO_GLOBAL!$X$53="a",ROUND(AH403*$N403,RESUMO_GLOBAL!$X$54),IF(RESUMO_GLOBAL!$X$53="t",TRUNC(AH403*$N403,RESUMO_GLOBAL!$X$54),AH403*$N403))</f>
        <v>0</v>
      </c>
      <c r="BS403" s="987">
        <f>IF(RESUMO_GLOBAL!$X$53="a",ROUND(AI403*$N403,RESUMO_GLOBAL!$X$54),IF(RESUMO_GLOBAL!$X$53="t",TRUNC(AI403*$N403,RESUMO_GLOBAL!$X$54),AI403*$N403))</f>
        <v>0</v>
      </c>
      <c r="BT403" s="987">
        <f>IF(RESUMO_GLOBAL!$X$53="a",ROUND(AJ403*$N403,RESUMO_GLOBAL!$X$54),IF(RESUMO_GLOBAL!$X$53="t",TRUNC(AJ403*$N403,RESUMO_GLOBAL!$X$54),AJ403*$N403))</f>
        <v>0</v>
      </c>
      <c r="BU403" s="987">
        <f>IF(RESUMO_GLOBAL!$X$53="a",ROUND(AK403*$N403,RESUMO_GLOBAL!$X$54),IF(RESUMO_GLOBAL!$X$53="t",TRUNC(AK403*$N403,RESUMO_GLOBAL!$X$54),AK403*$N403))</f>
        <v>0</v>
      </c>
      <c r="BV403" s="987">
        <f>IF(RESUMO_GLOBAL!$X$53="a",ROUND(AL403*$N403,RESUMO_GLOBAL!$X$54),IF(RESUMO_GLOBAL!$X$53="t",TRUNC(AL403*$N403,RESUMO_GLOBAL!$X$54),AL403*$N403))</f>
        <v>0</v>
      </c>
      <c r="BW403" s="987">
        <f>IF(RESUMO_GLOBAL!$X$53="a",ROUND(AM403*$N403,RESUMO_GLOBAL!$X$54),IF(RESUMO_GLOBAL!$X$53="t",TRUNC(AM403*$N403,RESUMO_GLOBAL!$X$54),AM403*$N403))</f>
        <v>0</v>
      </c>
      <c r="BX403" s="987">
        <f>IF(RESUMO_GLOBAL!$X$53="a",ROUND(AN403*$N403,RESUMO_GLOBAL!$X$54),IF(RESUMO_GLOBAL!$X$53="t",TRUNC(AN403*$N403,RESUMO_GLOBAL!$X$54),AN403*$N403))</f>
        <v>0</v>
      </c>
      <c r="BY403" s="987">
        <f>IF(RESUMO_GLOBAL!$X$53="a",ROUND(AO403*$N403,RESUMO_GLOBAL!$X$54),IF(RESUMO_GLOBAL!$X$53="t",TRUNC(AO403*$N403,RESUMO_GLOBAL!$X$54),AO403*$N403))</f>
        <v>0</v>
      </c>
      <c r="BZ403" s="987">
        <f>IF(RESUMO_GLOBAL!$X$53="a",ROUND(AP403*$N403,RESUMO_GLOBAL!$X$54),IF(RESUMO_GLOBAL!$X$53="t",TRUNC(AP403*$N403,RESUMO_GLOBAL!$X$54),AP403*$N403))</f>
        <v>0</v>
      </c>
      <c r="CA403" s="987">
        <f>IF(RESUMO_GLOBAL!$X$53="a",ROUND(AQ403*$N403,RESUMO_GLOBAL!$X$54),IF(RESUMO_GLOBAL!$X$53="t",TRUNC(AQ403*$N403,RESUMO_GLOBAL!$X$54),AQ403*$N403))</f>
        <v>0</v>
      </c>
      <c r="CB403" s="987">
        <f>IF(RESUMO_GLOBAL!$X$53="a",ROUND(AR403*$N403,RESUMO_GLOBAL!$X$54),IF(RESUMO_GLOBAL!$X$53="t",TRUNC(AR403*$N403,RESUMO_GLOBAL!$X$54),AR403*$N403))</f>
        <v>0</v>
      </c>
      <c r="CC403" s="987">
        <f>IF(RESUMO_GLOBAL!$X$53="a",ROUND(AS403*$N403,RESUMO_GLOBAL!$X$54),IF(RESUMO_GLOBAL!$X$53="t",TRUNC(AS403*$N403,RESUMO_GLOBAL!$X$54),AS403*$N403))</f>
        <v>0</v>
      </c>
      <c r="CD403" s="987">
        <f>IF(RESUMO_GLOBAL!$X$53="a",ROUND(AT403*$N403,RESUMO_GLOBAL!$X$54),IF(RESUMO_GLOBAL!$X$53="t",TRUNC(AT403*$N403,RESUMO_GLOBAL!$X$54),AT403*$N403))</f>
        <v>0</v>
      </c>
      <c r="CE403" s="987">
        <f>IF(RESUMO_GLOBAL!$X$53="a",ROUND(AU403*$N403,RESUMO_GLOBAL!$X$54),IF(RESUMO_GLOBAL!$X$53="t",TRUNC(AU403*$N403,RESUMO_GLOBAL!$X$54),AU403*$N403))</f>
        <v>0</v>
      </c>
      <c r="CF403" s="987">
        <f>IF(RESUMO_GLOBAL!$X$53="a",ROUND(AV403*$N403,RESUMO_GLOBAL!$X$54),IF(RESUMO_GLOBAL!$X$53="t",TRUNC(AV403*$N403,RESUMO_GLOBAL!$X$54),AV403*$N403))</f>
        <v>0</v>
      </c>
      <c r="CG403" s="987">
        <f>IF(RESUMO_GLOBAL!$X$53="a",ROUND(AW403*$N403,RESUMO_GLOBAL!$X$54),IF(RESUMO_GLOBAL!$X$53="t",TRUNC(AW403*$N403,RESUMO_GLOBAL!$X$54),AW403*$N403))</f>
        <v>0</v>
      </c>
      <c r="CK403" s="59">
        <f t="shared" si="270"/>
        <v>0</v>
      </c>
      <c r="CL403" s="59">
        <f t="shared" si="271"/>
        <v>0</v>
      </c>
      <c r="CM403" s="59">
        <f t="shared" si="272"/>
        <v>0</v>
      </c>
      <c r="CN403" s="59">
        <f t="shared" si="273"/>
        <v>0</v>
      </c>
      <c r="CO403" s="59">
        <f t="shared" si="274"/>
        <v>0</v>
      </c>
      <c r="CP403" s="59">
        <f t="shared" si="275"/>
        <v>0</v>
      </c>
      <c r="CQ403" s="59">
        <f t="shared" si="276"/>
        <v>0</v>
      </c>
      <c r="CR403" s="59">
        <f t="shared" si="277"/>
        <v>0</v>
      </c>
      <c r="CS403" s="59">
        <f t="shared" si="278"/>
        <v>0</v>
      </c>
      <c r="CT403" s="59">
        <f t="shared" si="279"/>
        <v>0</v>
      </c>
      <c r="CU403" s="59">
        <f t="shared" si="280"/>
        <v>0</v>
      </c>
      <c r="CV403" s="59">
        <f t="shared" si="281"/>
        <v>0</v>
      </c>
      <c r="CW403" s="59">
        <f t="shared" si="282"/>
        <v>0</v>
      </c>
      <c r="CX403" s="59">
        <f t="shared" si="283"/>
        <v>0</v>
      </c>
      <c r="CY403" s="59">
        <f t="shared" si="284"/>
        <v>0</v>
      </c>
      <c r="CZ403" s="59">
        <f t="shared" si="285"/>
        <v>0</v>
      </c>
      <c r="DA403" s="59">
        <f t="shared" si="286"/>
        <v>0</v>
      </c>
      <c r="DB403" s="59">
        <f t="shared" si="287"/>
        <v>0</v>
      </c>
      <c r="DE403">
        <f t="shared" si="269"/>
        <v>398</v>
      </c>
      <c r="DF403" t="str">
        <f t="shared" si="288"/>
        <v/>
      </c>
      <c r="DG403" s="59">
        <f>IF($C403&lt;&gt;0,SUM($CK404:CK404),0)</f>
        <v>0</v>
      </c>
      <c r="DH403" s="59">
        <f>IF($C403&lt;&gt;0,SUM($CK404:CL404),0)</f>
        <v>0</v>
      </c>
      <c r="DI403" s="59">
        <f>IF($C403&lt;&gt;0,SUM($CK404:CM404),0)</f>
        <v>0</v>
      </c>
      <c r="DJ403" s="59">
        <f>IF($C403&lt;&gt;0,SUM($CK404:CN404),0)</f>
        <v>0</v>
      </c>
      <c r="DK403" s="59">
        <f>IF($C403&lt;&gt;0,SUM($CK404:CO404),0)</f>
        <v>0</v>
      </c>
      <c r="DL403" s="59">
        <f>IF($C403&lt;&gt;0,SUM($CK404:CP404),0)</f>
        <v>0</v>
      </c>
      <c r="DM403" s="59">
        <f>IF($C403&lt;&gt;0,SUM($CK404:CQ404),0)</f>
        <v>0</v>
      </c>
      <c r="DN403" s="59">
        <f>IF($C403&lt;&gt;0,SUM($CK404:CR404),0)</f>
        <v>0</v>
      </c>
      <c r="DO403" s="59">
        <f>IF($C403&lt;&gt;0,SUM($CK404:CS404),0)</f>
        <v>0</v>
      </c>
      <c r="DP403" s="59">
        <f>IF($C403&lt;&gt;0,SUM($CK404:CT404),0)</f>
        <v>0</v>
      </c>
      <c r="DQ403" s="59">
        <f>IF($C403&lt;&gt;0,SUM($CK404:CU404),0)</f>
        <v>0</v>
      </c>
      <c r="DR403" s="59">
        <f>IF($C403&lt;&gt;0,SUM($CK404:CV404),0)</f>
        <v>0</v>
      </c>
      <c r="DS403" s="59">
        <f>IF($C403&lt;&gt;0,SUM($CK404:CW404),0)</f>
        <v>0</v>
      </c>
      <c r="DT403" s="59">
        <f>IF($C403&lt;&gt;0,SUM($CK404:CX404),0)</f>
        <v>0</v>
      </c>
      <c r="DU403" s="59">
        <f>IF($C403&lt;&gt;0,SUM($CK404:CY404),0)</f>
        <v>0</v>
      </c>
      <c r="DV403" s="59">
        <f>IF($C403&lt;&gt;0,SUM($CK404:CZ404),0)</f>
        <v>0</v>
      </c>
      <c r="DW403" s="59">
        <f>IF($C403&lt;&gt;0,SUM($CK404:DA404),0)</f>
        <v>0</v>
      </c>
      <c r="DX403" s="59">
        <f>IF($C403&lt;&gt;0,SUM($CK404:DB404),0)</f>
        <v>0</v>
      </c>
      <c r="DY403" s="952" t="str">
        <f t="shared" si="292"/>
        <v/>
      </c>
    </row>
    <row r="404" spans="1:129" ht="13.5" hidden="1" thickBot="1">
      <c r="A404" s="3" t="str">
        <f t="shared" si="293"/>
        <v/>
      </c>
      <c r="B404" s="805">
        <f>Dados_GLOBAL_Inicial!E404</f>
        <v>0</v>
      </c>
      <c r="C404" s="956">
        <f>IF(IFERROR(VALUE(Dados_GLOBAL_Inicial!F404),0)=0,0,Dados_GLOBAL_Inicial!F404)</f>
        <v>0</v>
      </c>
      <c r="D404" s="830">
        <f>Dados_GLOBAL_Inicial!G404</f>
        <v>0</v>
      </c>
      <c r="E404" s="830" t="str">
        <f>IF(IFERROR(VLOOKUP(F404,Cod_Gde_Itens!$A$1:$B$80,2,FALSE),0)&gt;549,IFERROR(VLOOKUP(F404,Cod_Gde_Itens!$A$1:$B$80,2,FALSE),0),IF(Dados_GLOBAL_Inicial!H404=0,"",Dados_GLOBAL_Inicial!H404))</f>
        <v/>
      </c>
      <c r="F404" s="823">
        <f>Dados_GLOBAL_Inicial!I404</f>
        <v>0</v>
      </c>
      <c r="G404" s="824">
        <f>Dados_GLOBAL_Inicial!J404</f>
        <v>0</v>
      </c>
      <c r="H404" s="454">
        <f>Dados_GLOBAL_Inicial!K404</f>
        <v>0</v>
      </c>
      <c r="I404" s="970">
        <f>SUM('MEDIÇÃO_OBJETO (1)'!I404)</f>
        <v>0</v>
      </c>
      <c r="J404" s="455">
        <f t="shared" si="258"/>
        <v>0</v>
      </c>
      <c r="K404" s="451">
        <f t="shared" si="259"/>
        <v>0</v>
      </c>
      <c r="L404" s="452">
        <f t="shared" si="260"/>
        <v>0</v>
      </c>
      <c r="M404" s="809">
        <f t="shared" si="261"/>
        <v>0</v>
      </c>
      <c r="N404" s="810">
        <f>IF(IFERROR(VALUE(Dados_GLOBAL_Inicial!L404),0)=0,0,Dados_GLOBAL_Inicial!L404)</f>
        <v>0</v>
      </c>
      <c r="O404" s="812">
        <f>SUM('MEDIÇÃO_OBJETO (1)'!O404)</f>
        <v>0</v>
      </c>
      <c r="P404" s="812">
        <f>SUM('MEDIÇÃO_OBJETO (1)'!P404)</f>
        <v>0</v>
      </c>
      <c r="Q404" s="813">
        <f t="shared" si="262"/>
        <v>0</v>
      </c>
      <c r="R404" s="951"/>
      <c r="S404" s="815">
        <f>SUM('MEDIÇÃO_OBJETO (1)'!S404)</f>
        <v>0</v>
      </c>
      <c r="T404" s="815">
        <f>SUM('MEDIÇÃO_OBJETO (1)'!T404)</f>
        <v>0</v>
      </c>
      <c r="V404" s="19"/>
      <c r="W404" s="978">
        <f t="shared" si="263"/>
        <v>0</v>
      </c>
      <c r="X404" s="816">
        <f t="shared" si="264"/>
        <v>0</v>
      </c>
      <c r="Y404" s="816">
        <f t="shared" si="265"/>
        <v>0</v>
      </c>
      <c r="Z404" s="817">
        <f t="shared" si="266"/>
        <v>0</v>
      </c>
      <c r="AB404" s="453">
        <f t="shared" si="289"/>
        <v>0</v>
      </c>
      <c r="AC404" s="14">
        <f t="shared" si="267"/>
        <v>0</v>
      </c>
      <c r="AD404" s="819"/>
      <c r="AE404" s="631">
        <f t="shared" si="290"/>
        <v>0</v>
      </c>
      <c r="AF404" s="818">
        <f>SUM('MEDIÇÃO_OBJETO (1)'!AG404)</f>
        <v>0</v>
      </c>
      <c r="AG404" s="541">
        <f>SUM('MEDIÇÃO_OBJETO (1)'!AH404)</f>
        <v>0</v>
      </c>
      <c r="AH404" s="541">
        <f>SUM('MEDIÇÃO_OBJETO (1)'!AI404)</f>
        <v>0</v>
      </c>
      <c r="AI404" s="541">
        <f>SUM('MEDIÇÃO_OBJETO (1)'!AJ404)</f>
        <v>0</v>
      </c>
      <c r="AJ404" s="541">
        <f>SUM('MEDIÇÃO_OBJETO (1)'!AK404)</f>
        <v>0</v>
      </c>
      <c r="AK404" s="541">
        <f>SUM('MEDIÇÃO_OBJETO (1)'!AL404)</f>
        <v>0</v>
      </c>
      <c r="AL404" s="541">
        <f>SUM('MEDIÇÃO_OBJETO (1)'!AM404)</f>
        <v>0</v>
      </c>
      <c r="AM404" s="541">
        <f>SUM('MEDIÇÃO_OBJETO (1)'!AN404)</f>
        <v>0</v>
      </c>
      <c r="AN404" s="541">
        <f>SUM('MEDIÇÃO_OBJETO (1)'!AO404)</f>
        <v>0</v>
      </c>
      <c r="AO404" s="541">
        <f>SUM('MEDIÇÃO_OBJETO (1)'!AP404)</f>
        <v>0</v>
      </c>
      <c r="AP404" s="541">
        <f>SUM('MEDIÇÃO_OBJETO (1)'!AQ404)</f>
        <v>0</v>
      </c>
      <c r="AQ404" s="541">
        <f>SUM('MEDIÇÃO_OBJETO (1)'!AR404)</f>
        <v>0</v>
      </c>
      <c r="AR404" s="541">
        <f>SUM('MEDIÇÃO_OBJETO (1)'!AS404)</f>
        <v>0</v>
      </c>
      <c r="AS404" s="541">
        <f>SUM('MEDIÇÃO_OBJETO (1)'!AT404)</f>
        <v>0</v>
      </c>
      <c r="AT404" s="541">
        <f>SUM('MEDIÇÃO_OBJETO (1)'!AU404)</f>
        <v>0</v>
      </c>
      <c r="AU404" s="541">
        <f>SUM('MEDIÇÃO_OBJETO (1)'!AV404)</f>
        <v>0</v>
      </c>
      <c r="AV404" s="541">
        <f>SUM('MEDIÇÃO_OBJETO (1)'!AW404)</f>
        <v>0</v>
      </c>
      <c r="AW404" s="541">
        <f>SUM('MEDIÇÃO_OBJETO (1)'!AX404)</f>
        <v>0</v>
      </c>
      <c r="AX404" s="977"/>
      <c r="BN404" s="992">
        <f t="shared" si="268"/>
        <v>0</v>
      </c>
      <c r="BO404" s="538">
        <f t="shared" si="291"/>
        <v>0</v>
      </c>
      <c r="BP404" s="987">
        <f>IF(RESUMO_GLOBAL!$X$53="a",ROUND(AF404*$N404,RESUMO_GLOBAL!$X$54),IF(RESUMO_GLOBAL!$X$53="t",TRUNC(AF404*$N404,RESUMO_GLOBAL!$X$54),AF404*$N404))</f>
        <v>0</v>
      </c>
      <c r="BQ404" s="987">
        <f>IF(RESUMO_GLOBAL!$X$53="a",ROUND(AG404*$N404,RESUMO_GLOBAL!$X$54),IF(RESUMO_GLOBAL!$X$53="t",TRUNC(AG404*$N404,RESUMO_GLOBAL!$X$54),AG404*$N404))</f>
        <v>0</v>
      </c>
      <c r="BR404" s="987">
        <f>IF(RESUMO_GLOBAL!$X$53="a",ROUND(AH404*$N404,RESUMO_GLOBAL!$X$54),IF(RESUMO_GLOBAL!$X$53="t",TRUNC(AH404*$N404,RESUMO_GLOBAL!$X$54),AH404*$N404))</f>
        <v>0</v>
      </c>
      <c r="BS404" s="987">
        <f>IF(RESUMO_GLOBAL!$X$53="a",ROUND(AI404*$N404,RESUMO_GLOBAL!$X$54),IF(RESUMO_GLOBAL!$X$53="t",TRUNC(AI404*$N404,RESUMO_GLOBAL!$X$54),AI404*$N404))</f>
        <v>0</v>
      </c>
      <c r="BT404" s="987">
        <f>IF(RESUMO_GLOBAL!$X$53="a",ROUND(AJ404*$N404,RESUMO_GLOBAL!$X$54),IF(RESUMO_GLOBAL!$X$53="t",TRUNC(AJ404*$N404,RESUMO_GLOBAL!$X$54),AJ404*$N404))</f>
        <v>0</v>
      </c>
      <c r="BU404" s="987">
        <f>IF(RESUMO_GLOBAL!$X$53="a",ROUND(AK404*$N404,RESUMO_GLOBAL!$X$54),IF(RESUMO_GLOBAL!$X$53="t",TRUNC(AK404*$N404,RESUMO_GLOBAL!$X$54),AK404*$N404))</f>
        <v>0</v>
      </c>
      <c r="BV404" s="987">
        <f>IF(RESUMO_GLOBAL!$X$53="a",ROUND(AL404*$N404,RESUMO_GLOBAL!$X$54),IF(RESUMO_GLOBAL!$X$53="t",TRUNC(AL404*$N404,RESUMO_GLOBAL!$X$54),AL404*$N404))</f>
        <v>0</v>
      </c>
      <c r="BW404" s="987">
        <f>IF(RESUMO_GLOBAL!$X$53="a",ROUND(AM404*$N404,RESUMO_GLOBAL!$X$54),IF(RESUMO_GLOBAL!$X$53="t",TRUNC(AM404*$N404,RESUMO_GLOBAL!$X$54),AM404*$N404))</f>
        <v>0</v>
      </c>
      <c r="BX404" s="987">
        <f>IF(RESUMO_GLOBAL!$X$53="a",ROUND(AN404*$N404,RESUMO_GLOBAL!$X$54),IF(RESUMO_GLOBAL!$X$53="t",TRUNC(AN404*$N404,RESUMO_GLOBAL!$X$54),AN404*$N404))</f>
        <v>0</v>
      </c>
      <c r="BY404" s="987">
        <f>IF(RESUMO_GLOBAL!$X$53="a",ROUND(AO404*$N404,RESUMO_GLOBAL!$X$54),IF(RESUMO_GLOBAL!$X$53="t",TRUNC(AO404*$N404,RESUMO_GLOBAL!$X$54),AO404*$N404))</f>
        <v>0</v>
      </c>
      <c r="BZ404" s="987">
        <f>IF(RESUMO_GLOBAL!$X$53="a",ROUND(AP404*$N404,RESUMO_GLOBAL!$X$54),IF(RESUMO_GLOBAL!$X$53="t",TRUNC(AP404*$N404,RESUMO_GLOBAL!$X$54),AP404*$N404))</f>
        <v>0</v>
      </c>
      <c r="CA404" s="987">
        <f>IF(RESUMO_GLOBAL!$X$53="a",ROUND(AQ404*$N404,RESUMO_GLOBAL!$X$54),IF(RESUMO_GLOBAL!$X$53="t",TRUNC(AQ404*$N404,RESUMO_GLOBAL!$X$54),AQ404*$N404))</f>
        <v>0</v>
      </c>
      <c r="CB404" s="987">
        <f>IF(RESUMO_GLOBAL!$X$53="a",ROUND(AR404*$N404,RESUMO_GLOBAL!$X$54),IF(RESUMO_GLOBAL!$X$53="t",TRUNC(AR404*$N404,RESUMO_GLOBAL!$X$54),AR404*$N404))</f>
        <v>0</v>
      </c>
      <c r="CC404" s="987">
        <f>IF(RESUMO_GLOBAL!$X$53="a",ROUND(AS404*$N404,RESUMO_GLOBAL!$X$54),IF(RESUMO_GLOBAL!$X$53="t",TRUNC(AS404*$N404,RESUMO_GLOBAL!$X$54),AS404*$N404))</f>
        <v>0</v>
      </c>
      <c r="CD404" s="987">
        <f>IF(RESUMO_GLOBAL!$X$53="a",ROUND(AT404*$N404,RESUMO_GLOBAL!$X$54),IF(RESUMO_GLOBAL!$X$53="t",TRUNC(AT404*$N404,RESUMO_GLOBAL!$X$54),AT404*$N404))</f>
        <v>0</v>
      </c>
      <c r="CE404" s="987">
        <f>IF(RESUMO_GLOBAL!$X$53="a",ROUND(AU404*$N404,RESUMO_GLOBAL!$X$54),IF(RESUMO_GLOBAL!$X$53="t",TRUNC(AU404*$N404,RESUMO_GLOBAL!$X$54),AU404*$N404))</f>
        <v>0</v>
      </c>
      <c r="CF404" s="987">
        <f>IF(RESUMO_GLOBAL!$X$53="a",ROUND(AV404*$N404,RESUMO_GLOBAL!$X$54),IF(RESUMO_GLOBAL!$X$53="t",TRUNC(AV404*$N404,RESUMO_GLOBAL!$X$54),AV404*$N404))</f>
        <v>0</v>
      </c>
      <c r="CG404" s="987">
        <f>IF(RESUMO_GLOBAL!$X$53="a",ROUND(AW404*$N404,RESUMO_GLOBAL!$X$54),IF(RESUMO_GLOBAL!$X$53="t",TRUNC(AW404*$N404,RESUMO_GLOBAL!$X$54),AW404*$N404))</f>
        <v>0</v>
      </c>
      <c r="CK404" s="59">
        <f t="shared" si="270"/>
        <v>0</v>
      </c>
      <c r="CL404" s="59">
        <f t="shared" si="271"/>
        <v>0</v>
      </c>
      <c r="CM404" s="59">
        <f t="shared" si="272"/>
        <v>0</v>
      </c>
      <c r="CN404" s="59">
        <f t="shared" si="273"/>
        <v>0</v>
      </c>
      <c r="CO404" s="59">
        <f t="shared" si="274"/>
        <v>0</v>
      </c>
      <c r="CP404" s="59">
        <f t="shared" si="275"/>
        <v>0</v>
      </c>
      <c r="CQ404" s="59">
        <f t="shared" si="276"/>
        <v>0</v>
      </c>
      <c r="CR404" s="59">
        <f t="shared" si="277"/>
        <v>0</v>
      </c>
      <c r="CS404" s="59">
        <f t="shared" si="278"/>
        <v>0</v>
      </c>
      <c r="CT404" s="59">
        <f t="shared" si="279"/>
        <v>0</v>
      </c>
      <c r="CU404" s="59">
        <f t="shared" si="280"/>
        <v>0</v>
      </c>
      <c r="CV404" s="59">
        <f t="shared" si="281"/>
        <v>0</v>
      </c>
      <c r="CW404" s="59">
        <f t="shared" si="282"/>
        <v>0</v>
      </c>
      <c r="CX404" s="59">
        <f t="shared" si="283"/>
        <v>0</v>
      </c>
      <c r="CY404" s="59">
        <f t="shared" si="284"/>
        <v>0</v>
      </c>
      <c r="CZ404" s="59">
        <f t="shared" si="285"/>
        <v>0</v>
      </c>
      <c r="DA404" s="59">
        <f t="shared" si="286"/>
        <v>0</v>
      </c>
      <c r="DB404" s="59">
        <f t="shared" si="287"/>
        <v>0</v>
      </c>
      <c r="DE404">
        <f t="shared" si="269"/>
        <v>399</v>
      </c>
      <c r="DF404" t="str">
        <f t="shared" si="288"/>
        <v/>
      </c>
      <c r="DG404" s="59">
        <f>IF($C404&lt;&gt;0,SUM($CK405:CK405),0)</f>
        <v>0</v>
      </c>
      <c r="DH404" s="59">
        <f>IF($C404&lt;&gt;0,SUM($CK405:CL405),0)</f>
        <v>0</v>
      </c>
      <c r="DI404" s="59">
        <f>IF($C404&lt;&gt;0,SUM($CK405:CM405),0)</f>
        <v>0</v>
      </c>
      <c r="DJ404" s="59">
        <f>IF($C404&lt;&gt;0,SUM($CK405:CN405),0)</f>
        <v>0</v>
      </c>
      <c r="DK404" s="59">
        <f>IF($C404&lt;&gt;0,SUM($CK405:CO405),0)</f>
        <v>0</v>
      </c>
      <c r="DL404" s="59">
        <f>IF($C404&lt;&gt;0,SUM($CK405:CP405),0)</f>
        <v>0</v>
      </c>
      <c r="DM404" s="59">
        <f>IF($C404&lt;&gt;0,SUM($CK405:CQ405),0)</f>
        <v>0</v>
      </c>
      <c r="DN404" s="59">
        <f>IF($C404&lt;&gt;0,SUM($CK405:CR405),0)</f>
        <v>0</v>
      </c>
      <c r="DO404" s="59">
        <f>IF($C404&lt;&gt;0,SUM($CK405:CS405),0)</f>
        <v>0</v>
      </c>
      <c r="DP404" s="59">
        <f>IF($C404&lt;&gt;0,SUM($CK405:CT405),0)</f>
        <v>0</v>
      </c>
      <c r="DQ404" s="59">
        <f>IF($C404&lt;&gt;0,SUM($CK405:CU405),0)</f>
        <v>0</v>
      </c>
      <c r="DR404" s="59">
        <f>IF($C404&lt;&gt;0,SUM($CK405:CV405),0)</f>
        <v>0</v>
      </c>
      <c r="DS404" s="59">
        <f>IF($C404&lt;&gt;0,SUM($CK405:CW405),0)</f>
        <v>0</v>
      </c>
      <c r="DT404" s="59">
        <f>IF($C404&lt;&gt;0,SUM($CK405:CX405),0)</f>
        <v>0</v>
      </c>
      <c r="DU404" s="59">
        <f>IF($C404&lt;&gt;0,SUM($CK405:CY405),0)</f>
        <v>0</v>
      </c>
      <c r="DV404" s="59">
        <f>IF($C404&lt;&gt;0,SUM($CK405:CZ405),0)</f>
        <v>0</v>
      </c>
      <c r="DW404" s="59">
        <f>IF($C404&lt;&gt;0,SUM($CK405:DA405),0)</f>
        <v>0</v>
      </c>
      <c r="DX404" s="59">
        <f>IF($C404&lt;&gt;0,SUM($CK405:DB405),0)</f>
        <v>0</v>
      </c>
      <c r="DY404" s="952" t="str">
        <f t="shared" si="292"/>
        <v/>
      </c>
    </row>
    <row r="405" spans="1:129" ht="13.5" hidden="1" thickBot="1">
      <c r="A405" s="3" t="str">
        <f t="shared" si="293"/>
        <v/>
      </c>
      <c r="B405" s="805">
        <f>Dados_GLOBAL_Inicial!E405</f>
        <v>0</v>
      </c>
      <c r="C405" s="956">
        <f>IF(IFERROR(VALUE(Dados_GLOBAL_Inicial!F405),0)=0,0,Dados_GLOBAL_Inicial!F405)</f>
        <v>0</v>
      </c>
      <c r="D405" s="830">
        <f>Dados_GLOBAL_Inicial!G405</f>
        <v>0</v>
      </c>
      <c r="E405" s="830" t="str">
        <f>IF(IFERROR(VLOOKUP(F405,Cod_Gde_Itens!$A$1:$B$80,2,FALSE),0)&gt;549,IFERROR(VLOOKUP(F405,Cod_Gde_Itens!$A$1:$B$80,2,FALSE),0),IF(Dados_GLOBAL_Inicial!H405=0,"",Dados_GLOBAL_Inicial!H405))</f>
        <v/>
      </c>
      <c r="F405" s="823">
        <f>Dados_GLOBAL_Inicial!I405</f>
        <v>0</v>
      </c>
      <c r="G405" s="824">
        <f>Dados_GLOBAL_Inicial!J405</f>
        <v>0</v>
      </c>
      <c r="H405" s="454">
        <f>Dados_GLOBAL_Inicial!K405</f>
        <v>0</v>
      </c>
      <c r="I405" s="970">
        <f>SUM('MEDIÇÃO_OBJETO (1)'!I405)</f>
        <v>0</v>
      </c>
      <c r="J405" s="455">
        <f t="shared" si="258"/>
        <v>0</v>
      </c>
      <c r="K405" s="451">
        <f t="shared" si="259"/>
        <v>0</v>
      </c>
      <c r="L405" s="452">
        <f t="shared" si="260"/>
        <v>0</v>
      </c>
      <c r="M405" s="809">
        <f t="shared" si="261"/>
        <v>0</v>
      </c>
      <c r="N405" s="810">
        <f>IF(IFERROR(VALUE(Dados_GLOBAL_Inicial!L405),0)=0,0,Dados_GLOBAL_Inicial!L405)</f>
        <v>0</v>
      </c>
      <c r="O405" s="812">
        <f>SUM('MEDIÇÃO_OBJETO (1)'!O405)</f>
        <v>0</v>
      </c>
      <c r="P405" s="812">
        <f>SUM('MEDIÇÃO_OBJETO (1)'!P405)</f>
        <v>0</v>
      </c>
      <c r="Q405" s="813">
        <f t="shared" si="262"/>
        <v>0</v>
      </c>
      <c r="R405" s="951"/>
      <c r="S405" s="815">
        <f>SUM('MEDIÇÃO_OBJETO (1)'!S405)</f>
        <v>0</v>
      </c>
      <c r="T405" s="815">
        <f>SUM('MEDIÇÃO_OBJETO (1)'!T405)</f>
        <v>0</v>
      </c>
      <c r="V405" s="19"/>
      <c r="W405" s="978">
        <f t="shared" si="263"/>
        <v>0</v>
      </c>
      <c r="X405" s="816">
        <f t="shared" si="264"/>
        <v>0</v>
      </c>
      <c r="Y405" s="816">
        <f t="shared" si="265"/>
        <v>0</v>
      </c>
      <c r="Z405" s="817">
        <f t="shared" si="266"/>
        <v>0</v>
      </c>
      <c r="AB405" s="453">
        <f t="shared" si="289"/>
        <v>0</v>
      </c>
      <c r="AC405" s="14">
        <f t="shared" si="267"/>
        <v>0</v>
      </c>
      <c r="AD405" s="819"/>
      <c r="AE405" s="631">
        <f t="shared" si="290"/>
        <v>0</v>
      </c>
      <c r="AF405" s="818">
        <f>SUM('MEDIÇÃO_OBJETO (1)'!AG405)</f>
        <v>0</v>
      </c>
      <c r="AG405" s="541">
        <f>SUM('MEDIÇÃO_OBJETO (1)'!AH405)</f>
        <v>0</v>
      </c>
      <c r="AH405" s="541">
        <f>SUM('MEDIÇÃO_OBJETO (1)'!AI405)</f>
        <v>0</v>
      </c>
      <c r="AI405" s="541">
        <f>SUM('MEDIÇÃO_OBJETO (1)'!AJ405)</f>
        <v>0</v>
      </c>
      <c r="AJ405" s="541">
        <f>SUM('MEDIÇÃO_OBJETO (1)'!AK405)</f>
        <v>0</v>
      </c>
      <c r="AK405" s="541">
        <f>SUM('MEDIÇÃO_OBJETO (1)'!AL405)</f>
        <v>0</v>
      </c>
      <c r="AL405" s="541">
        <f>SUM('MEDIÇÃO_OBJETO (1)'!AM405)</f>
        <v>0</v>
      </c>
      <c r="AM405" s="541">
        <f>SUM('MEDIÇÃO_OBJETO (1)'!AN405)</f>
        <v>0</v>
      </c>
      <c r="AN405" s="541">
        <f>SUM('MEDIÇÃO_OBJETO (1)'!AO405)</f>
        <v>0</v>
      </c>
      <c r="AO405" s="541">
        <f>SUM('MEDIÇÃO_OBJETO (1)'!AP405)</f>
        <v>0</v>
      </c>
      <c r="AP405" s="541">
        <f>SUM('MEDIÇÃO_OBJETO (1)'!AQ405)</f>
        <v>0</v>
      </c>
      <c r="AQ405" s="541">
        <f>SUM('MEDIÇÃO_OBJETO (1)'!AR405)</f>
        <v>0</v>
      </c>
      <c r="AR405" s="541">
        <f>SUM('MEDIÇÃO_OBJETO (1)'!AS405)</f>
        <v>0</v>
      </c>
      <c r="AS405" s="541">
        <f>SUM('MEDIÇÃO_OBJETO (1)'!AT405)</f>
        <v>0</v>
      </c>
      <c r="AT405" s="541">
        <f>SUM('MEDIÇÃO_OBJETO (1)'!AU405)</f>
        <v>0</v>
      </c>
      <c r="AU405" s="541">
        <f>SUM('MEDIÇÃO_OBJETO (1)'!AV405)</f>
        <v>0</v>
      </c>
      <c r="AV405" s="541">
        <f>SUM('MEDIÇÃO_OBJETO (1)'!AW405)</f>
        <v>0</v>
      </c>
      <c r="AW405" s="541">
        <f>SUM('MEDIÇÃO_OBJETO (1)'!AX405)</f>
        <v>0</v>
      </c>
      <c r="AX405" s="977"/>
      <c r="BN405" s="992">
        <f t="shared" si="268"/>
        <v>0</v>
      </c>
      <c r="BO405" s="538">
        <f t="shared" si="291"/>
        <v>0</v>
      </c>
      <c r="BP405" s="987">
        <f>IF(RESUMO_GLOBAL!$X$53="a",ROUND(AF405*$N405,RESUMO_GLOBAL!$X$54),IF(RESUMO_GLOBAL!$X$53="t",TRUNC(AF405*$N405,RESUMO_GLOBAL!$X$54),AF405*$N405))</f>
        <v>0</v>
      </c>
      <c r="BQ405" s="987">
        <f>IF(RESUMO_GLOBAL!$X$53="a",ROUND(AG405*$N405,RESUMO_GLOBAL!$X$54),IF(RESUMO_GLOBAL!$X$53="t",TRUNC(AG405*$N405,RESUMO_GLOBAL!$X$54),AG405*$N405))</f>
        <v>0</v>
      </c>
      <c r="BR405" s="987">
        <f>IF(RESUMO_GLOBAL!$X$53="a",ROUND(AH405*$N405,RESUMO_GLOBAL!$X$54),IF(RESUMO_GLOBAL!$X$53="t",TRUNC(AH405*$N405,RESUMO_GLOBAL!$X$54),AH405*$N405))</f>
        <v>0</v>
      </c>
      <c r="BS405" s="987">
        <f>IF(RESUMO_GLOBAL!$X$53="a",ROUND(AI405*$N405,RESUMO_GLOBAL!$X$54),IF(RESUMO_GLOBAL!$X$53="t",TRUNC(AI405*$N405,RESUMO_GLOBAL!$X$54),AI405*$N405))</f>
        <v>0</v>
      </c>
      <c r="BT405" s="987">
        <f>IF(RESUMO_GLOBAL!$X$53="a",ROUND(AJ405*$N405,RESUMO_GLOBAL!$X$54),IF(RESUMO_GLOBAL!$X$53="t",TRUNC(AJ405*$N405,RESUMO_GLOBAL!$X$54),AJ405*$N405))</f>
        <v>0</v>
      </c>
      <c r="BU405" s="987">
        <f>IF(RESUMO_GLOBAL!$X$53="a",ROUND(AK405*$N405,RESUMO_GLOBAL!$X$54),IF(RESUMO_GLOBAL!$X$53="t",TRUNC(AK405*$N405,RESUMO_GLOBAL!$X$54),AK405*$N405))</f>
        <v>0</v>
      </c>
      <c r="BV405" s="987">
        <f>IF(RESUMO_GLOBAL!$X$53="a",ROUND(AL405*$N405,RESUMO_GLOBAL!$X$54),IF(RESUMO_GLOBAL!$X$53="t",TRUNC(AL405*$N405,RESUMO_GLOBAL!$X$54),AL405*$N405))</f>
        <v>0</v>
      </c>
      <c r="BW405" s="987">
        <f>IF(RESUMO_GLOBAL!$X$53="a",ROUND(AM405*$N405,RESUMO_GLOBAL!$X$54),IF(RESUMO_GLOBAL!$X$53="t",TRUNC(AM405*$N405,RESUMO_GLOBAL!$X$54),AM405*$N405))</f>
        <v>0</v>
      </c>
      <c r="BX405" s="987">
        <f>IF(RESUMO_GLOBAL!$X$53="a",ROUND(AN405*$N405,RESUMO_GLOBAL!$X$54),IF(RESUMO_GLOBAL!$X$53="t",TRUNC(AN405*$N405,RESUMO_GLOBAL!$X$54),AN405*$N405))</f>
        <v>0</v>
      </c>
      <c r="BY405" s="987">
        <f>IF(RESUMO_GLOBAL!$X$53="a",ROUND(AO405*$N405,RESUMO_GLOBAL!$X$54),IF(RESUMO_GLOBAL!$X$53="t",TRUNC(AO405*$N405,RESUMO_GLOBAL!$X$54),AO405*$N405))</f>
        <v>0</v>
      </c>
      <c r="BZ405" s="987">
        <f>IF(RESUMO_GLOBAL!$X$53="a",ROUND(AP405*$N405,RESUMO_GLOBAL!$X$54),IF(RESUMO_GLOBAL!$X$53="t",TRUNC(AP405*$N405,RESUMO_GLOBAL!$X$54),AP405*$N405))</f>
        <v>0</v>
      </c>
      <c r="CA405" s="987">
        <f>IF(RESUMO_GLOBAL!$X$53="a",ROUND(AQ405*$N405,RESUMO_GLOBAL!$X$54),IF(RESUMO_GLOBAL!$X$53="t",TRUNC(AQ405*$N405,RESUMO_GLOBAL!$X$54),AQ405*$N405))</f>
        <v>0</v>
      </c>
      <c r="CB405" s="987">
        <f>IF(RESUMO_GLOBAL!$X$53="a",ROUND(AR405*$N405,RESUMO_GLOBAL!$X$54),IF(RESUMO_GLOBAL!$X$53="t",TRUNC(AR405*$N405,RESUMO_GLOBAL!$X$54),AR405*$N405))</f>
        <v>0</v>
      </c>
      <c r="CC405" s="987">
        <f>IF(RESUMO_GLOBAL!$X$53="a",ROUND(AS405*$N405,RESUMO_GLOBAL!$X$54),IF(RESUMO_GLOBAL!$X$53="t",TRUNC(AS405*$N405,RESUMO_GLOBAL!$X$54),AS405*$N405))</f>
        <v>0</v>
      </c>
      <c r="CD405" s="987">
        <f>IF(RESUMO_GLOBAL!$X$53="a",ROUND(AT405*$N405,RESUMO_GLOBAL!$X$54),IF(RESUMO_GLOBAL!$X$53="t",TRUNC(AT405*$N405,RESUMO_GLOBAL!$X$54),AT405*$N405))</f>
        <v>0</v>
      </c>
      <c r="CE405" s="987">
        <f>IF(RESUMO_GLOBAL!$X$53="a",ROUND(AU405*$N405,RESUMO_GLOBAL!$X$54),IF(RESUMO_GLOBAL!$X$53="t",TRUNC(AU405*$N405,RESUMO_GLOBAL!$X$54),AU405*$N405))</f>
        <v>0</v>
      </c>
      <c r="CF405" s="987">
        <f>IF(RESUMO_GLOBAL!$X$53="a",ROUND(AV405*$N405,RESUMO_GLOBAL!$X$54),IF(RESUMO_GLOBAL!$X$53="t",TRUNC(AV405*$N405,RESUMO_GLOBAL!$X$54),AV405*$N405))</f>
        <v>0</v>
      </c>
      <c r="CG405" s="987">
        <f>IF(RESUMO_GLOBAL!$X$53="a",ROUND(AW405*$N405,RESUMO_GLOBAL!$X$54),IF(RESUMO_GLOBAL!$X$53="t",TRUNC(AW405*$N405,RESUMO_GLOBAL!$X$54),AW405*$N405))</f>
        <v>0</v>
      </c>
      <c r="CK405" s="59">
        <f t="shared" si="270"/>
        <v>0</v>
      </c>
      <c r="CL405" s="59">
        <f t="shared" si="271"/>
        <v>0</v>
      </c>
      <c r="CM405" s="59">
        <f t="shared" si="272"/>
        <v>0</v>
      </c>
      <c r="CN405" s="59">
        <f t="shared" si="273"/>
        <v>0</v>
      </c>
      <c r="CO405" s="59">
        <f t="shared" si="274"/>
        <v>0</v>
      </c>
      <c r="CP405" s="59">
        <f t="shared" si="275"/>
        <v>0</v>
      </c>
      <c r="CQ405" s="59">
        <f t="shared" si="276"/>
        <v>0</v>
      </c>
      <c r="CR405" s="59">
        <f t="shared" si="277"/>
        <v>0</v>
      </c>
      <c r="CS405" s="59">
        <f t="shared" si="278"/>
        <v>0</v>
      </c>
      <c r="CT405" s="59">
        <f t="shared" si="279"/>
        <v>0</v>
      </c>
      <c r="CU405" s="59">
        <f t="shared" si="280"/>
        <v>0</v>
      </c>
      <c r="CV405" s="59">
        <f t="shared" si="281"/>
        <v>0</v>
      </c>
      <c r="CW405" s="59">
        <f t="shared" si="282"/>
        <v>0</v>
      </c>
      <c r="CX405" s="59">
        <f t="shared" si="283"/>
        <v>0</v>
      </c>
      <c r="CY405" s="59">
        <f t="shared" si="284"/>
        <v>0</v>
      </c>
      <c r="CZ405" s="59">
        <f t="shared" si="285"/>
        <v>0</v>
      </c>
      <c r="DA405" s="59">
        <f t="shared" si="286"/>
        <v>0</v>
      </c>
      <c r="DB405" s="59">
        <f t="shared" si="287"/>
        <v>0</v>
      </c>
      <c r="DE405">
        <f t="shared" si="269"/>
        <v>400</v>
      </c>
      <c r="DF405" t="str">
        <f t="shared" si="288"/>
        <v/>
      </c>
      <c r="DG405" s="59">
        <f>IF($C405&lt;&gt;0,SUM($CK406:CK406),0)</f>
        <v>0</v>
      </c>
      <c r="DH405" s="59">
        <f>IF($C405&lt;&gt;0,SUM($CK406:CL406),0)</f>
        <v>0</v>
      </c>
      <c r="DI405" s="59">
        <f>IF($C405&lt;&gt;0,SUM($CK406:CM406),0)</f>
        <v>0</v>
      </c>
      <c r="DJ405" s="59">
        <f>IF($C405&lt;&gt;0,SUM($CK406:CN406),0)</f>
        <v>0</v>
      </c>
      <c r="DK405" s="59">
        <f>IF($C405&lt;&gt;0,SUM($CK406:CO406),0)</f>
        <v>0</v>
      </c>
      <c r="DL405" s="59">
        <f>IF($C405&lt;&gt;0,SUM($CK406:CP406),0)</f>
        <v>0</v>
      </c>
      <c r="DM405" s="59">
        <f>IF($C405&lt;&gt;0,SUM($CK406:CQ406),0)</f>
        <v>0</v>
      </c>
      <c r="DN405" s="59">
        <f>IF($C405&lt;&gt;0,SUM($CK406:CR406),0)</f>
        <v>0</v>
      </c>
      <c r="DO405" s="59">
        <f>IF($C405&lt;&gt;0,SUM($CK406:CS406),0)</f>
        <v>0</v>
      </c>
      <c r="DP405" s="59">
        <f>IF($C405&lt;&gt;0,SUM($CK406:CT406),0)</f>
        <v>0</v>
      </c>
      <c r="DQ405" s="59">
        <f>IF($C405&lt;&gt;0,SUM($CK406:CU406),0)</f>
        <v>0</v>
      </c>
      <c r="DR405" s="59">
        <f>IF($C405&lt;&gt;0,SUM($CK406:CV406),0)</f>
        <v>0</v>
      </c>
      <c r="DS405" s="59">
        <f>IF($C405&lt;&gt;0,SUM($CK406:CW406),0)</f>
        <v>0</v>
      </c>
      <c r="DT405" s="59">
        <f>IF($C405&lt;&gt;0,SUM($CK406:CX406),0)</f>
        <v>0</v>
      </c>
      <c r="DU405" s="59">
        <f>IF($C405&lt;&gt;0,SUM($CK406:CY406),0)</f>
        <v>0</v>
      </c>
      <c r="DV405" s="59">
        <f>IF($C405&lt;&gt;0,SUM($CK406:CZ406),0)</f>
        <v>0</v>
      </c>
      <c r="DW405" s="59">
        <f>IF($C405&lt;&gt;0,SUM($CK406:DA406),0)</f>
        <v>0</v>
      </c>
      <c r="DX405" s="59">
        <f>IF($C405&lt;&gt;0,SUM($CK406:DB406),0)</f>
        <v>0</v>
      </c>
      <c r="DY405" s="952" t="str">
        <f t="shared" si="292"/>
        <v/>
      </c>
    </row>
    <row r="406" spans="1:129" ht="13.5" hidden="1" thickBot="1">
      <c r="A406" s="3" t="str">
        <f t="shared" si="293"/>
        <v/>
      </c>
      <c r="B406" s="805">
        <f>Dados_GLOBAL_Inicial!E406</f>
        <v>0</v>
      </c>
      <c r="C406" s="956">
        <f>IF(IFERROR(VALUE(Dados_GLOBAL_Inicial!F406),0)=0,0,Dados_GLOBAL_Inicial!F406)</f>
        <v>0</v>
      </c>
      <c r="D406" s="830">
        <f>Dados_GLOBAL_Inicial!G406</f>
        <v>0</v>
      </c>
      <c r="E406" s="830" t="str">
        <f>IF(IFERROR(VLOOKUP(F406,Cod_Gde_Itens!$A$1:$B$80,2,FALSE),0)&gt;549,IFERROR(VLOOKUP(F406,Cod_Gde_Itens!$A$1:$B$80,2,FALSE),0),IF(Dados_GLOBAL_Inicial!H406=0,"",Dados_GLOBAL_Inicial!H406))</f>
        <v/>
      </c>
      <c r="F406" s="823">
        <f>Dados_GLOBAL_Inicial!I406</f>
        <v>0</v>
      </c>
      <c r="G406" s="824">
        <f>Dados_GLOBAL_Inicial!J406</f>
        <v>0</v>
      </c>
      <c r="H406" s="454">
        <f>Dados_GLOBAL_Inicial!K406</f>
        <v>0</v>
      </c>
      <c r="I406" s="970">
        <f>SUM('MEDIÇÃO_OBJETO (1)'!I406)</f>
        <v>0</v>
      </c>
      <c r="J406" s="455">
        <f t="shared" si="258"/>
        <v>0</v>
      </c>
      <c r="K406" s="451">
        <f t="shared" si="259"/>
        <v>0</v>
      </c>
      <c r="L406" s="452">
        <f t="shared" si="260"/>
        <v>0</v>
      </c>
      <c r="M406" s="809">
        <f t="shared" si="261"/>
        <v>0</v>
      </c>
      <c r="N406" s="810">
        <f>IF(IFERROR(VALUE(Dados_GLOBAL_Inicial!L406),0)=0,0,Dados_GLOBAL_Inicial!L406)</f>
        <v>0</v>
      </c>
      <c r="O406" s="812">
        <f>SUM('MEDIÇÃO_OBJETO (1)'!O406)</f>
        <v>0</v>
      </c>
      <c r="P406" s="812">
        <f>SUM('MEDIÇÃO_OBJETO (1)'!P406)</f>
        <v>0</v>
      </c>
      <c r="Q406" s="813">
        <f t="shared" si="262"/>
        <v>0</v>
      </c>
      <c r="R406" s="951"/>
      <c r="S406" s="815">
        <f>SUM('MEDIÇÃO_OBJETO (1)'!S406)</f>
        <v>0</v>
      </c>
      <c r="T406" s="815">
        <f>SUM('MEDIÇÃO_OBJETO (1)'!T406)</f>
        <v>0</v>
      </c>
      <c r="V406" s="19"/>
      <c r="W406" s="978">
        <f t="shared" si="263"/>
        <v>0</v>
      </c>
      <c r="X406" s="816">
        <f t="shared" si="264"/>
        <v>0</v>
      </c>
      <c r="Y406" s="816">
        <f t="shared" si="265"/>
        <v>0</v>
      </c>
      <c r="Z406" s="817">
        <f t="shared" si="266"/>
        <v>0</v>
      </c>
      <c r="AB406" s="453">
        <f t="shared" si="289"/>
        <v>0</v>
      </c>
      <c r="AC406" s="14">
        <f t="shared" si="267"/>
        <v>0</v>
      </c>
      <c r="AD406" s="819"/>
      <c r="AE406" s="631">
        <f t="shared" si="290"/>
        <v>0</v>
      </c>
      <c r="AF406" s="818">
        <f>SUM('MEDIÇÃO_OBJETO (1)'!AG406)</f>
        <v>0</v>
      </c>
      <c r="AG406" s="541">
        <f>SUM('MEDIÇÃO_OBJETO (1)'!AH406)</f>
        <v>0</v>
      </c>
      <c r="AH406" s="541">
        <f>SUM('MEDIÇÃO_OBJETO (1)'!AI406)</f>
        <v>0</v>
      </c>
      <c r="AI406" s="541">
        <f>SUM('MEDIÇÃO_OBJETO (1)'!AJ406)</f>
        <v>0</v>
      </c>
      <c r="AJ406" s="541">
        <f>SUM('MEDIÇÃO_OBJETO (1)'!AK406)</f>
        <v>0</v>
      </c>
      <c r="AK406" s="541">
        <f>SUM('MEDIÇÃO_OBJETO (1)'!AL406)</f>
        <v>0</v>
      </c>
      <c r="AL406" s="541">
        <f>SUM('MEDIÇÃO_OBJETO (1)'!AM406)</f>
        <v>0</v>
      </c>
      <c r="AM406" s="541">
        <f>SUM('MEDIÇÃO_OBJETO (1)'!AN406)</f>
        <v>0</v>
      </c>
      <c r="AN406" s="541">
        <f>SUM('MEDIÇÃO_OBJETO (1)'!AO406)</f>
        <v>0</v>
      </c>
      <c r="AO406" s="541">
        <f>SUM('MEDIÇÃO_OBJETO (1)'!AP406)</f>
        <v>0</v>
      </c>
      <c r="AP406" s="541">
        <f>SUM('MEDIÇÃO_OBJETO (1)'!AQ406)</f>
        <v>0</v>
      </c>
      <c r="AQ406" s="541">
        <f>SUM('MEDIÇÃO_OBJETO (1)'!AR406)</f>
        <v>0</v>
      </c>
      <c r="AR406" s="541">
        <f>SUM('MEDIÇÃO_OBJETO (1)'!AS406)</f>
        <v>0</v>
      </c>
      <c r="AS406" s="541">
        <f>SUM('MEDIÇÃO_OBJETO (1)'!AT406)</f>
        <v>0</v>
      </c>
      <c r="AT406" s="541">
        <f>SUM('MEDIÇÃO_OBJETO (1)'!AU406)</f>
        <v>0</v>
      </c>
      <c r="AU406" s="541">
        <f>SUM('MEDIÇÃO_OBJETO (1)'!AV406)</f>
        <v>0</v>
      </c>
      <c r="AV406" s="541">
        <f>SUM('MEDIÇÃO_OBJETO (1)'!AW406)</f>
        <v>0</v>
      </c>
      <c r="AW406" s="541">
        <f>SUM('MEDIÇÃO_OBJETO (1)'!AX406)</f>
        <v>0</v>
      </c>
      <c r="AX406" s="977"/>
      <c r="BN406" s="992">
        <f t="shared" si="268"/>
        <v>0</v>
      </c>
      <c r="BO406" s="538">
        <f t="shared" si="291"/>
        <v>0</v>
      </c>
      <c r="BP406" s="987">
        <f>IF(RESUMO_GLOBAL!$X$53="a",ROUND(AF406*$N406,RESUMO_GLOBAL!$X$54),IF(RESUMO_GLOBAL!$X$53="t",TRUNC(AF406*$N406,RESUMO_GLOBAL!$X$54),AF406*$N406))</f>
        <v>0</v>
      </c>
      <c r="BQ406" s="987">
        <f>IF(RESUMO_GLOBAL!$X$53="a",ROUND(AG406*$N406,RESUMO_GLOBAL!$X$54),IF(RESUMO_GLOBAL!$X$53="t",TRUNC(AG406*$N406,RESUMO_GLOBAL!$X$54),AG406*$N406))</f>
        <v>0</v>
      </c>
      <c r="BR406" s="987">
        <f>IF(RESUMO_GLOBAL!$X$53="a",ROUND(AH406*$N406,RESUMO_GLOBAL!$X$54),IF(RESUMO_GLOBAL!$X$53="t",TRUNC(AH406*$N406,RESUMO_GLOBAL!$X$54),AH406*$N406))</f>
        <v>0</v>
      </c>
      <c r="BS406" s="987">
        <f>IF(RESUMO_GLOBAL!$X$53="a",ROUND(AI406*$N406,RESUMO_GLOBAL!$X$54),IF(RESUMO_GLOBAL!$X$53="t",TRUNC(AI406*$N406,RESUMO_GLOBAL!$X$54),AI406*$N406))</f>
        <v>0</v>
      </c>
      <c r="BT406" s="987">
        <f>IF(RESUMO_GLOBAL!$X$53="a",ROUND(AJ406*$N406,RESUMO_GLOBAL!$X$54),IF(RESUMO_GLOBAL!$X$53="t",TRUNC(AJ406*$N406,RESUMO_GLOBAL!$X$54),AJ406*$N406))</f>
        <v>0</v>
      </c>
      <c r="BU406" s="987">
        <f>IF(RESUMO_GLOBAL!$X$53="a",ROUND(AK406*$N406,RESUMO_GLOBAL!$X$54),IF(RESUMO_GLOBAL!$X$53="t",TRUNC(AK406*$N406,RESUMO_GLOBAL!$X$54),AK406*$N406))</f>
        <v>0</v>
      </c>
      <c r="BV406" s="987">
        <f>IF(RESUMO_GLOBAL!$X$53="a",ROUND(AL406*$N406,RESUMO_GLOBAL!$X$54),IF(RESUMO_GLOBAL!$X$53="t",TRUNC(AL406*$N406,RESUMO_GLOBAL!$X$54),AL406*$N406))</f>
        <v>0</v>
      </c>
      <c r="BW406" s="987">
        <f>IF(RESUMO_GLOBAL!$X$53="a",ROUND(AM406*$N406,RESUMO_GLOBAL!$X$54),IF(RESUMO_GLOBAL!$X$53="t",TRUNC(AM406*$N406,RESUMO_GLOBAL!$X$54),AM406*$N406))</f>
        <v>0</v>
      </c>
      <c r="BX406" s="987">
        <f>IF(RESUMO_GLOBAL!$X$53="a",ROUND(AN406*$N406,RESUMO_GLOBAL!$X$54),IF(RESUMO_GLOBAL!$X$53="t",TRUNC(AN406*$N406,RESUMO_GLOBAL!$X$54),AN406*$N406))</f>
        <v>0</v>
      </c>
      <c r="BY406" s="987">
        <f>IF(RESUMO_GLOBAL!$X$53="a",ROUND(AO406*$N406,RESUMO_GLOBAL!$X$54),IF(RESUMO_GLOBAL!$X$53="t",TRUNC(AO406*$N406,RESUMO_GLOBAL!$X$54),AO406*$N406))</f>
        <v>0</v>
      </c>
      <c r="BZ406" s="987">
        <f>IF(RESUMO_GLOBAL!$X$53="a",ROUND(AP406*$N406,RESUMO_GLOBAL!$X$54),IF(RESUMO_GLOBAL!$X$53="t",TRUNC(AP406*$N406,RESUMO_GLOBAL!$X$54),AP406*$N406))</f>
        <v>0</v>
      </c>
      <c r="CA406" s="987">
        <f>IF(RESUMO_GLOBAL!$X$53="a",ROUND(AQ406*$N406,RESUMO_GLOBAL!$X$54),IF(RESUMO_GLOBAL!$X$53="t",TRUNC(AQ406*$N406,RESUMO_GLOBAL!$X$54),AQ406*$N406))</f>
        <v>0</v>
      </c>
      <c r="CB406" s="987">
        <f>IF(RESUMO_GLOBAL!$X$53="a",ROUND(AR406*$N406,RESUMO_GLOBAL!$X$54),IF(RESUMO_GLOBAL!$X$53="t",TRUNC(AR406*$N406,RESUMO_GLOBAL!$X$54),AR406*$N406))</f>
        <v>0</v>
      </c>
      <c r="CC406" s="987">
        <f>IF(RESUMO_GLOBAL!$X$53="a",ROUND(AS406*$N406,RESUMO_GLOBAL!$X$54),IF(RESUMO_GLOBAL!$X$53="t",TRUNC(AS406*$N406,RESUMO_GLOBAL!$X$54),AS406*$N406))</f>
        <v>0</v>
      </c>
      <c r="CD406" s="987">
        <f>IF(RESUMO_GLOBAL!$X$53="a",ROUND(AT406*$N406,RESUMO_GLOBAL!$X$54),IF(RESUMO_GLOBAL!$X$53="t",TRUNC(AT406*$N406,RESUMO_GLOBAL!$X$54),AT406*$N406))</f>
        <v>0</v>
      </c>
      <c r="CE406" s="987">
        <f>IF(RESUMO_GLOBAL!$X$53="a",ROUND(AU406*$N406,RESUMO_GLOBAL!$X$54),IF(RESUMO_GLOBAL!$X$53="t",TRUNC(AU406*$N406,RESUMO_GLOBAL!$X$54),AU406*$N406))</f>
        <v>0</v>
      </c>
      <c r="CF406" s="987">
        <f>IF(RESUMO_GLOBAL!$X$53="a",ROUND(AV406*$N406,RESUMO_GLOBAL!$X$54),IF(RESUMO_GLOBAL!$X$53="t",TRUNC(AV406*$N406,RESUMO_GLOBAL!$X$54),AV406*$N406))</f>
        <v>0</v>
      </c>
      <c r="CG406" s="987">
        <f>IF(RESUMO_GLOBAL!$X$53="a",ROUND(AW406*$N406,RESUMO_GLOBAL!$X$54),IF(RESUMO_GLOBAL!$X$53="t",TRUNC(AW406*$N406,RESUMO_GLOBAL!$X$54),AW406*$N406))</f>
        <v>0</v>
      </c>
      <c r="CK406" s="59">
        <f t="shared" si="270"/>
        <v>0</v>
      </c>
      <c r="CL406" s="59">
        <f t="shared" si="271"/>
        <v>0</v>
      </c>
      <c r="CM406" s="59">
        <f t="shared" si="272"/>
        <v>0</v>
      </c>
      <c r="CN406" s="59">
        <f t="shared" si="273"/>
        <v>0</v>
      </c>
      <c r="CO406" s="59">
        <f t="shared" si="274"/>
        <v>0</v>
      </c>
      <c r="CP406" s="59">
        <f t="shared" si="275"/>
        <v>0</v>
      </c>
      <c r="CQ406" s="59">
        <f t="shared" si="276"/>
        <v>0</v>
      </c>
      <c r="CR406" s="59">
        <f t="shared" si="277"/>
        <v>0</v>
      </c>
      <c r="CS406" s="59">
        <f t="shared" si="278"/>
        <v>0</v>
      </c>
      <c r="CT406" s="59">
        <f t="shared" si="279"/>
        <v>0</v>
      </c>
      <c r="CU406" s="59">
        <f t="shared" si="280"/>
        <v>0</v>
      </c>
      <c r="CV406" s="59">
        <f t="shared" si="281"/>
        <v>0</v>
      </c>
      <c r="CW406" s="59">
        <f t="shared" si="282"/>
        <v>0</v>
      </c>
      <c r="CX406" s="59">
        <f t="shared" si="283"/>
        <v>0</v>
      </c>
      <c r="CY406" s="59">
        <f t="shared" si="284"/>
        <v>0</v>
      </c>
      <c r="CZ406" s="59">
        <f t="shared" si="285"/>
        <v>0</v>
      </c>
      <c r="DA406" s="59">
        <f t="shared" si="286"/>
        <v>0</v>
      </c>
      <c r="DB406" s="59">
        <f t="shared" si="287"/>
        <v>0</v>
      </c>
      <c r="DE406">
        <f t="shared" si="269"/>
        <v>401</v>
      </c>
      <c r="DF406" t="str">
        <f t="shared" si="288"/>
        <v/>
      </c>
      <c r="DG406" s="59">
        <f>IF($C406&lt;&gt;0,SUM($CK407:CK407),0)</f>
        <v>0</v>
      </c>
      <c r="DH406" s="59">
        <f>IF($C406&lt;&gt;0,SUM($CK407:CL407),0)</f>
        <v>0</v>
      </c>
      <c r="DI406" s="59">
        <f>IF($C406&lt;&gt;0,SUM($CK407:CM407),0)</f>
        <v>0</v>
      </c>
      <c r="DJ406" s="59">
        <f>IF($C406&lt;&gt;0,SUM($CK407:CN407),0)</f>
        <v>0</v>
      </c>
      <c r="DK406" s="59">
        <f>IF($C406&lt;&gt;0,SUM($CK407:CO407),0)</f>
        <v>0</v>
      </c>
      <c r="DL406" s="59">
        <f>IF($C406&lt;&gt;0,SUM($CK407:CP407),0)</f>
        <v>0</v>
      </c>
      <c r="DM406" s="59">
        <f>IF($C406&lt;&gt;0,SUM($CK407:CQ407),0)</f>
        <v>0</v>
      </c>
      <c r="DN406" s="59">
        <f>IF($C406&lt;&gt;0,SUM($CK407:CR407),0)</f>
        <v>0</v>
      </c>
      <c r="DO406" s="59">
        <f>IF($C406&lt;&gt;0,SUM($CK407:CS407),0)</f>
        <v>0</v>
      </c>
      <c r="DP406" s="59">
        <f>IF($C406&lt;&gt;0,SUM($CK407:CT407),0)</f>
        <v>0</v>
      </c>
      <c r="DQ406" s="59">
        <f>IF($C406&lt;&gt;0,SUM($CK407:CU407),0)</f>
        <v>0</v>
      </c>
      <c r="DR406" s="59">
        <f>IF($C406&lt;&gt;0,SUM($CK407:CV407),0)</f>
        <v>0</v>
      </c>
      <c r="DS406" s="59">
        <f>IF($C406&lt;&gt;0,SUM($CK407:CW407),0)</f>
        <v>0</v>
      </c>
      <c r="DT406" s="59">
        <f>IF($C406&lt;&gt;0,SUM($CK407:CX407),0)</f>
        <v>0</v>
      </c>
      <c r="DU406" s="59">
        <f>IF($C406&lt;&gt;0,SUM($CK407:CY407),0)</f>
        <v>0</v>
      </c>
      <c r="DV406" s="59">
        <f>IF($C406&lt;&gt;0,SUM($CK407:CZ407),0)</f>
        <v>0</v>
      </c>
      <c r="DW406" s="59">
        <f>IF($C406&lt;&gt;0,SUM($CK407:DA407),0)</f>
        <v>0</v>
      </c>
      <c r="DX406" s="59">
        <f>IF($C406&lt;&gt;0,SUM($CK407:DB407),0)</f>
        <v>0</v>
      </c>
      <c r="DY406" s="952" t="str">
        <f t="shared" si="292"/>
        <v/>
      </c>
    </row>
    <row r="407" spans="1:129" ht="13.5" hidden="1" thickBot="1">
      <c r="A407" s="3" t="str">
        <f t="shared" si="293"/>
        <v/>
      </c>
      <c r="B407" s="805">
        <f>Dados_GLOBAL_Inicial!E407</f>
        <v>0</v>
      </c>
      <c r="C407" s="956">
        <f>IF(IFERROR(VALUE(Dados_GLOBAL_Inicial!F407),0)=0,0,Dados_GLOBAL_Inicial!F407)</f>
        <v>0</v>
      </c>
      <c r="D407" s="830">
        <f>Dados_GLOBAL_Inicial!G407</f>
        <v>0</v>
      </c>
      <c r="E407" s="830" t="str">
        <f>IF(IFERROR(VLOOKUP(F407,Cod_Gde_Itens!$A$1:$B$80,2,FALSE),0)&gt;549,IFERROR(VLOOKUP(F407,Cod_Gde_Itens!$A$1:$B$80,2,FALSE),0),IF(Dados_GLOBAL_Inicial!H407=0,"",Dados_GLOBAL_Inicial!H407))</f>
        <v/>
      </c>
      <c r="F407" s="823">
        <f>Dados_GLOBAL_Inicial!I407</f>
        <v>0</v>
      </c>
      <c r="G407" s="824">
        <f>Dados_GLOBAL_Inicial!J407</f>
        <v>0</v>
      </c>
      <c r="H407" s="454">
        <f>Dados_GLOBAL_Inicial!K407</f>
        <v>0</v>
      </c>
      <c r="I407" s="970">
        <f>SUM('MEDIÇÃO_OBJETO (1)'!I407)</f>
        <v>0</v>
      </c>
      <c r="J407" s="455">
        <f t="shared" si="258"/>
        <v>0</v>
      </c>
      <c r="K407" s="451">
        <f t="shared" si="259"/>
        <v>0</v>
      </c>
      <c r="L407" s="452">
        <f t="shared" si="260"/>
        <v>0</v>
      </c>
      <c r="M407" s="809">
        <f t="shared" si="261"/>
        <v>0</v>
      </c>
      <c r="N407" s="810">
        <f>IF(IFERROR(VALUE(Dados_GLOBAL_Inicial!L407),0)=0,0,Dados_GLOBAL_Inicial!L407)</f>
        <v>0</v>
      </c>
      <c r="O407" s="812">
        <f>SUM('MEDIÇÃO_OBJETO (1)'!O407)</f>
        <v>0</v>
      </c>
      <c r="P407" s="812">
        <f>SUM('MEDIÇÃO_OBJETO (1)'!P407)</f>
        <v>0</v>
      </c>
      <c r="Q407" s="813">
        <f t="shared" si="262"/>
        <v>0</v>
      </c>
      <c r="R407" s="951"/>
      <c r="S407" s="815">
        <f>SUM('MEDIÇÃO_OBJETO (1)'!S407)</f>
        <v>0</v>
      </c>
      <c r="T407" s="815">
        <f>SUM('MEDIÇÃO_OBJETO (1)'!T407)</f>
        <v>0</v>
      </c>
      <c r="V407" s="19"/>
      <c r="W407" s="978">
        <f t="shared" si="263"/>
        <v>0</v>
      </c>
      <c r="X407" s="816">
        <f t="shared" si="264"/>
        <v>0</v>
      </c>
      <c r="Y407" s="816">
        <f t="shared" si="265"/>
        <v>0</v>
      </c>
      <c r="Z407" s="817">
        <f t="shared" si="266"/>
        <v>0</v>
      </c>
      <c r="AB407" s="453">
        <f t="shared" si="289"/>
        <v>0</v>
      </c>
      <c r="AC407" s="14">
        <f t="shared" si="267"/>
        <v>0</v>
      </c>
      <c r="AD407" s="819"/>
      <c r="AE407" s="631">
        <f t="shared" si="290"/>
        <v>0</v>
      </c>
      <c r="AF407" s="818">
        <f>SUM('MEDIÇÃO_OBJETO (1)'!AG407)</f>
        <v>0</v>
      </c>
      <c r="AG407" s="541">
        <f>SUM('MEDIÇÃO_OBJETO (1)'!AH407)</f>
        <v>0</v>
      </c>
      <c r="AH407" s="541">
        <f>SUM('MEDIÇÃO_OBJETO (1)'!AI407)</f>
        <v>0</v>
      </c>
      <c r="AI407" s="541">
        <f>SUM('MEDIÇÃO_OBJETO (1)'!AJ407)</f>
        <v>0</v>
      </c>
      <c r="AJ407" s="541">
        <f>SUM('MEDIÇÃO_OBJETO (1)'!AK407)</f>
        <v>0</v>
      </c>
      <c r="AK407" s="541">
        <f>SUM('MEDIÇÃO_OBJETO (1)'!AL407)</f>
        <v>0</v>
      </c>
      <c r="AL407" s="541">
        <f>SUM('MEDIÇÃO_OBJETO (1)'!AM407)</f>
        <v>0</v>
      </c>
      <c r="AM407" s="541">
        <f>SUM('MEDIÇÃO_OBJETO (1)'!AN407)</f>
        <v>0</v>
      </c>
      <c r="AN407" s="541">
        <f>SUM('MEDIÇÃO_OBJETO (1)'!AO407)</f>
        <v>0</v>
      </c>
      <c r="AO407" s="541">
        <f>SUM('MEDIÇÃO_OBJETO (1)'!AP407)</f>
        <v>0</v>
      </c>
      <c r="AP407" s="541">
        <f>SUM('MEDIÇÃO_OBJETO (1)'!AQ407)</f>
        <v>0</v>
      </c>
      <c r="AQ407" s="541">
        <f>SUM('MEDIÇÃO_OBJETO (1)'!AR407)</f>
        <v>0</v>
      </c>
      <c r="AR407" s="541">
        <f>SUM('MEDIÇÃO_OBJETO (1)'!AS407)</f>
        <v>0</v>
      </c>
      <c r="AS407" s="541">
        <f>SUM('MEDIÇÃO_OBJETO (1)'!AT407)</f>
        <v>0</v>
      </c>
      <c r="AT407" s="541">
        <f>SUM('MEDIÇÃO_OBJETO (1)'!AU407)</f>
        <v>0</v>
      </c>
      <c r="AU407" s="541">
        <f>SUM('MEDIÇÃO_OBJETO (1)'!AV407)</f>
        <v>0</v>
      </c>
      <c r="AV407" s="541">
        <f>SUM('MEDIÇÃO_OBJETO (1)'!AW407)</f>
        <v>0</v>
      </c>
      <c r="AW407" s="541">
        <f>SUM('MEDIÇÃO_OBJETO (1)'!AX407)</f>
        <v>0</v>
      </c>
      <c r="AX407" s="977"/>
      <c r="BN407" s="992">
        <f t="shared" si="268"/>
        <v>0</v>
      </c>
      <c r="BO407" s="538">
        <f t="shared" si="291"/>
        <v>0</v>
      </c>
      <c r="BP407" s="987">
        <f>IF(RESUMO_GLOBAL!$X$53="a",ROUND(AF407*$N407,RESUMO_GLOBAL!$X$54),IF(RESUMO_GLOBAL!$X$53="t",TRUNC(AF407*$N407,RESUMO_GLOBAL!$X$54),AF407*$N407))</f>
        <v>0</v>
      </c>
      <c r="BQ407" s="987">
        <f>IF(RESUMO_GLOBAL!$X$53="a",ROUND(AG407*$N407,RESUMO_GLOBAL!$X$54),IF(RESUMO_GLOBAL!$X$53="t",TRUNC(AG407*$N407,RESUMO_GLOBAL!$X$54),AG407*$N407))</f>
        <v>0</v>
      </c>
      <c r="BR407" s="987">
        <f>IF(RESUMO_GLOBAL!$X$53="a",ROUND(AH407*$N407,RESUMO_GLOBAL!$X$54),IF(RESUMO_GLOBAL!$X$53="t",TRUNC(AH407*$N407,RESUMO_GLOBAL!$X$54),AH407*$N407))</f>
        <v>0</v>
      </c>
      <c r="BS407" s="987">
        <f>IF(RESUMO_GLOBAL!$X$53="a",ROUND(AI407*$N407,RESUMO_GLOBAL!$X$54),IF(RESUMO_GLOBAL!$X$53="t",TRUNC(AI407*$N407,RESUMO_GLOBAL!$X$54),AI407*$N407))</f>
        <v>0</v>
      </c>
      <c r="BT407" s="987">
        <f>IF(RESUMO_GLOBAL!$X$53="a",ROUND(AJ407*$N407,RESUMO_GLOBAL!$X$54),IF(RESUMO_GLOBAL!$X$53="t",TRUNC(AJ407*$N407,RESUMO_GLOBAL!$X$54),AJ407*$N407))</f>
        <v>0</v>
      </c>
      <c r="BU407" s="987">
        <f>IF(RESUMO_GLOBAL!$X$53="a",ROUND(AK407*$N407,RESUMO_GLOBAL!$X$54),IF(RESUMO_GLOBAL!$X$53="t",TRUNC(AK407*$N407,RESUMO_GLOBAL!$X$54),AK407*$N407))</f>
        <v>0</v>
      </c>
      <c r="BV407" s="987">
        <f>IF(RESUMO_GLOBAL!$X$53="a",ROUND(AL407*$N407,RESUMO_GLOBAL!$X$54),IF(RESUMO_GLOBAL!$X$53="t",TRUNC(AL407*$N407,RESUMO_GLOBAL!$X$54),AL407*$N407))</f>
        <v>0</v>
      </c>
      <c r="BW407" s="987">
        <f>IF(RESUMO_GLOBAL!$X$53="a",ROUND(AM407*$N407,RESUMO_GLOBAL!$X$54),IF(RESUMO_GLOBAL!$X$53="t",TRUNC(AM407*$N407,RESUMO_GLOBAL!$X$54),AM407*$N407))</f>
        <v>0</v>
      </c>
      <c r="BX407" s="987">
        <f>IF(RESUMO_GLOBAL!$X$53="a",ROUND(AN407*$N407,RESUMO_GLOBAL!$X$54),IF(RESUMO_GLOBAL!$X$53="t",TRUNC(AN407*$N407,RESUMO_GLOBAL!$X$54),AN407*$N407))</f>
        <v>0</v>
      </c>
      <c r="BY407" s="987">
        <f>IF(RESUMO_GLOBAL!$X$53="a",ROUND(AO407*$N407,RESUMO_GLOBAL!$X$54),IF(RESUMO_GLOBAL!$X$53="t",TRUNC(AO407*$N407,RESUMO_GLOBAL!$X$54),AO407*$N407))</f>
        <v>0</v>
      </c>
      <c r="BZ407" s="987">
        <f>IF(RESUMO_GLOBAL!$X$53="a",ROUND(AP407*$N407,RESUMO_GLOBAL!$X$54),IF(RESUMO_GLOBAL!$X$53="t",TRUNC(AP407*$N407,RESUMO_GLOBAL!$X$54),AP407*$N407))</f>
        <v>0</v>
      </c>
      <c r="CA407" s="987">
        <f>IF(RESUMO_GLOBAL!$X$53="a",ROUND(AQ407*$N407,RESUMO_GLOBAL!$X$54),IF(RESUMO_GLOBAL!$X$53="t",TRUNC(AQ407*$N407,RESUMO_GLOBAL!$X$54),AQ407*$N407))</f>
        <v>0</v>
      </c>
      <c r="CB407" s="987">
        <f>IF(RESUMO_GLOBAL!$X$53="a",ROUND(AR407*$N407,RESUMO_GLOBAL!$X$54),IF(RESUMO_GLOBAL!$X$53="t",TRUNC(AR407*$N407,RESUMO_GLOBAL!$X$54),AR407*$N407))</f>
        <v>0</v>
      </c>
      <c r="CC407" s="987">
        <f>IF(RESUMO_GLOBAL!$X$53="a",ROUND(AS407*$N407,RESUMO_GLOBAL!$X$54),IF(RESUMO_GLOBAL!$X$53="t",TRUNC(AS407*$N407,RESUMO_GLOBAL!$X$54),AS407*$N407))</f>
        <v>0</v>
      </c>
      <c r="CD407" s="987">
        <f>IF(RESUMO_GLOBAL!$X$53="a",ROUND(AT407*$N407,RESUMO_GLOBAL!$X$54),IF(RESUMO_GLOBAL!$X$53="t",TRUNC(AT407*$N407,RESUMO_GLOBAL!$X$54),AT407*$N407))</f>
        <v>0</v>
      </c>
      <c r="CE407" s="987">
        <f>IF(RESUMO_GLOBAL!$X$53="a",ROUND(AU407*$N407,RESUMO_GLOBAL!$X$54),IF(RESUMO_GLOBAL!$X$53="t",TRUNC(AU407*$N407,RESUMO_GLOBAL!$X$54),AU407*$N407))</f>
        <v>0</v>
      </c>
      <c r="CF407" s="987">
        <f>IF(RESUMO_GLOBAL!$X$53="a",ROUND(AV407*$N407,RESUMO_GLOBAL!$X$54),IF(RESUMO_GLOBAL!$X$53="t",TRUNC(AV407*$N407,RESUMO_GLOBAL!$X$54),AV407*$N407))</f>
        <v>0</v>
      </c>
      <c r="CG407" s="987">
        <f>IF(RESUMO_GLOBAL!$X$53="a",ROUND(AW407*$N407,RESUMO_GLOBAL!$X$54),IF(RESUMO_GLOBAL!$X$53="t",TRUNC(AW407*$N407,RESUMO_GLOBAL!$X$54),AW407*$N407))</f>
        <v>0</v>
      </c>
      <c r="CK407" s="59">
        <f t="shared" si="270"/>
        <v>0</v>
      </c>
      <c r="CL407" s="59">
        <f t="shared" si="271"/>
        <v>0</v>
      </c>
      <c r="CM407" s="59">
        <f t="shared" si="272"/>
        <v>0</v>
      </c>
      <c r="CN407" s="59">
        <f t="shared" si="273"/>
        <v>0</v>
      </c>
      <c r="CO407" s="59">
        <f t="shared" si="274"/>
        <v>0</v>
      </c>
      <c r="CP407" s="59">
        <f t="shared" si="275"/>
        <v>0</v>
      </c>
      <c r="CQ407" s="59">
        <f t="shared" si="276"/>
        <v>0</v>
      </c>
      <c r="CR407" s="59">
        <f t="shared" si="277"/>
        <v>0</v>
      </c>
      <c r="CS407" s="59">
        <f t="shared" si="278"/>
        <v>0</v>
      </c>
      <c r="CT407" s="59">
        <f t="shared" si="279"/>
        <v>0</v>
      </c>
      <c r="CU407" s="59">
        <f t="shared" si="280"/>
        <v>0</v>
      </c>
      <c r="CV407" s="59">
        <f t="shared" si="281"/>
        <v>0</v>
      </c>
      <c r="CW407" s="59">
        <f t="shared" si="282"/>
        <v>0</v>
      </c>
      <c r="CX407" s="59">
        <f t="shared" si="283"/>
        <v>0</v>
      </c>
      <c r="CY407" s="59">
        <f t="shared" si="284"/>
        <v>0</v>
      </c>
      <c r="CZ407" s="59">
        <f t="shared" si="285"/>
        <v>0</v>
      </c>
      <c r="DA407" s="59">
        <f t="shared" si="286"/>
        <v>0</v>
      </c>
      <c r="DB407" s="59">
        <f t="shared" si="287"/>
        <v>0</v>
      </c>
      <c r="DE407">
        <f t="shared" si="269"/>
        <v>402</v>
      </c>
      <c r="DF407" t="str">
        <f t="shared" si="288"/>
        <v/>
      </c>
      <c r="DG407" s="59">
        <f>IF($C407&lt;&gt;0,SUM($CK408:CK408),0)</f>
        <v>0</v>
      </c>
      <c r="DH407" s="59">
        <f>IF($C407&lt;&gt;0,SUM($CK408:CL408),0)</f>
        <v>0</v>
      </c>
      <c r="DI407" s="59">
        <f>IF($C407&lt;&gt;0,SUM($CK408:CM408),0)</f>
        <v>0</v>
      </c>
      <c r="DJ407" s="59">
        <f>IF($C407&lt;&gt;0,SUM($CK408:CN408),0)</f>
        <v>0</v>
      </c>
      <c r="DK407" s="59">
        <f>IF($C407&lt;&gt;0,SUM($CK408:CO408),0)</f>
        <v>0</v>
      </c>
      <c r="DL407" s="59">
        <f>IF($C407&lt;&gt;0,SUM($CK408:CP408),0)</f>
        <v>0</v>
      </c>
      <c r="DM407" s="59">
        <f>IF($C407&lt;&gt;0,SUM($CK408:CQ408),0)</f>
        <v>0</v>
      </c>
      <c r="DN407" s="59">
        <f>IF($C407&lt;&gt;0,SUM($CK408:CR408),0)</f>
        <v>0</v>
      </c>
      <c r="DO407" s="59">
        <f>IF($C407&lt;&gt;0,SUM($CK408:CS408),0)</f>
        <v>0</v>
      </c>
      <c r="DP407" s="59">
        <f>IF($C407&lt;&gt;0,SUM($CK408:CT408),0)</f>
        <v>0</v>
      </c>
      <c r="DQ407" s="59">
        <f>IF($C407&lt;&gt;0,SUM($CK408:CU408),0)</f>
        <v>0</v>
      </c>
      <c r="DR407" s="59">
        <f>IF($C407&lt;&gt;0,SUM($CK408:CV408),0)</f>
        <v>0</v>
      </c>
      <c r="DS407" s="59">
        <f>IF($C407&lt;&gt;0,SUM($CK408:CW408),0)</f>
        <v>0</v>
      </c>
      <c r="DT407" s="59">
        <f>IF($C407&lt;&gt;0,SUM($CK408:CX408),0)</f>
        <v>0</v>
      </c>
      <c r="DU407" s="59">
        <f>IF($C407&lt;&gt;0,SUM($CK408:CY408),0)</f>
        <v>0</v>
      </c>
      <c r="DV407" s="59">
        <f>IF($C407&lt;&gt;0,SUM($CK408:CZ408),0)</f>
        <v>0</v>
      </c>
      <c r="DW407" s="59">
        <f>IF($C407&lt;&gt;0,SUM($CK408:DA408),0)</f>
        <v>0</v>
      </c>
      <c r="DX407" s="59">
        <f>IF($C407&lt;&gt;0,SUM($CK408:DB408),0)</f>
        <v>0</v>
      </c>
      <c r="DY407" s="952" t="str">
        <f t="shared" si="292"/>
        <v/>
      </c>
    </row>
    <row r="408" spans="1:129" ht="13.5" hidden="1" thickBot="1">
      <c r="A408" s="3" t="str">
        <f t="shared" si="293"/>
        <v/>
      </c>
      <c r="B408" s="805">
        <f>Dados_GLOBAL_Inicial!E408</f>
        <v>0</v>
      </c>
      <c r="C408" s="956">
        <f>IF(IFERROR(VALUE(Dados_GLOBAL_Inicial!F408),0)=0,0,Dados_GLOBAL_Inicial!F408)</f>
        <v>0</v>
      </c>
      <c r="D408" s="830">
        <f>Dados_GLOBAL_Inicial!G408</f>
        <v>0</v>
      </c>
      <c r="E408" s="830" t="str">
        <f>IF(IFERROR(VLOOKUP(F408,Cod_Gde_Itens!$A$1:$B$80,2,FALSE),0)&gt;549,IFERROR(VLOOKUP(F408,Cod_Gde_Itens!$A$1:$B$80,2,FALSE),0),IF(Dados_GLOBAL_Inicial!H408=0,"",Dados_GLOBAL_Inicial!H408))</f>
        <v/>
      </c>
      <c r="F408" s="823">
        <f>Dados_GLOBAL_Inicial!I408</f>
        <v>0</v>
      </c>
      <c r="G408" s="824">
        <f>Dados_GLOBAL_Inicial!J408</f>
        <v>0</v>
      </c>
      <c r="H408" s="454">
        <f>Dados_GLOBAL_Inicial!K408</f>
        <v>0</v>
      </c>
      <c r="I408" s="970">
        <f>SUM('MEDIÇÃO_OBJETO (1)'!I408)</f>
        <v>0</v>
      </c>
      <c r="J408" s="455">
        <f t="shared" si="258"/>
        <v>0</v>
      </c>
      <c r="K408" s="451">
        <f t="shared" si="259"/>
        <v>0</v>
      </c>
      <c r="L408" s="452">
        <f t="shared" si="260"/>
        <v>0</v>
      </c>
      <c r="M408" s="809">
        <f t="shared" si="261"/>
        <v>0</v>
      </c>
      <c r="N408" s="810">
        <f>IF(IFERROR(VALUE(Dados_GLOBAL_Inicial!L408),0)=0,0,Dados_GLOBAL_Inicial!L408)</f>
        <v>0</v>
      </c>
      <c r="O408" s="812">
        <f>SUM('MEDIÇÃO_OBJETO (1)'!O408)</f>
        <v>0</v>
      </c>
      <c r="P408" s="812">
        <f>SUM('MEDIÇÃO_OBJETO (1)'!P408)</f>
        <v>0</v>
      </c>
      <c r="Q408" s="813">
        <f t="shared" si="262"/>
        <v>0</v>
      </c>
      <c r="R408" s="951"/>
      <c r="S408" s="815">
        <f>SUM('MEDIÇÃO_OBJETO (1)'!S408)</f>
        <v>0</v>
      </c>
      <c r="T408" s="815">
        <f>SUM('MEDIÇÃO_OBJETO (1)'!T408)</f>
        <v>0</v>
      </c>
      <c r="V408" s="19"/>
      <c r="W408" s="978">
        <f t="shared" si="263"/>
        <v>0</v>
      </c>
      <c r="X408" s="816">
        <f t="shared" si="264"/>
        <v>0</v>
      </c>
      <c r="Y408" s="816">
        <f t="shared" si="265"/>
        <v>0</v>
      </c>
      <c r="Z408" s="817">
        <f t="shared" si="266"/>
        <v>0</v>
      </c>
      <c r="AB408" s="453">
        <f t="shared" si="289"/>
        <v>0</v>
      </c>
      <c r="AC408" s="14">
        <f t="shared" si="267"/>
        <v>0</v>
      </c>
      <c r="AD408" s="819"/>
      <c r="AE408" s="631">
        <f t="shared" si="290"/>
        <v>0</v>
      </c>
      <c r="AF408" s="818">
        <f>SUM('MEDIÇÃO_OBJETO (1)'!AG408)</f>
        <v>0</v>
      </c>
      <c r="AG408" s="541">
        <f>SUM('MEDIÇÃO_OBJETO (1)'!AH408)</f>
        <v>0</v>
      </c>
      <c r="AH408" s="541">
        <f>SUM('MEDIÇÃO_OBJETO (1)'!AI408)</f>
        <v>0</v>
      </c>
      <c r="AI408" s="541">
        <f>SUM('MEDIÇÃO_OBJETO (1)'!AJ408)</f>
        <v>0</v>
      </c>
      <c r="AJ408" s="541">
        <f>SUM('MEDIÇÃO_OBJETO (1)'!AK408)</f>
        <v>0</v>
      </c>
      <c r="AK408" s="541">
        <f>SUM('MEDIÇÃO_OBJETO (1)'!AL408)</f>
        <v>0</v>
      </c>
      <c r="AL408" s="541">
        <f>SUM('MEDIÇÃO_OBJETO (1)'!AM408)</f>
        <v>0</v>
      </c>
      <c r="AM408" s="541">
        <f>SUM('MEDIÇÃO_OBJETO (1)'!AN408)</f>
        <v>0</v>
      </c>
      <c r="AN408" s="541">
        <f>SUM('MEDIÇÃO_OBJETO (1)'!AO408)</f>
        <v>0</v>
      </c>
      <c r="AO408" s="541">
        <f>SUM('MEDIÇÃO_OBJETO (1)'!AP408)</f>
        <v>0</v>
      </c>
      <c r="AP408" s="541">
        <f>SUM('MEDIÇÃO_OBJETO (1)'!AQ408)</f>
        <v>0</v>
      </c>
      <c r="AQ408" s="541">
        <f>SUM('MEDIÇÃO_OBJETO (1)'!AR408)</f>
        <v>0</v>
      </c>
      <c r="AR408" s="541">
        <f>SUM('MEDIÇÃO_OBJETO (1)'!AS408)</f>
        <v>0</v>
      </c>
      <c r="AS408" s="541">
        <f>SUM('MEDIÇÃO_OBJETO (1)'!AT408)</f>
        <v>0</v>
      </c>
      <c r="AT408" s="541">
        <f>SUM('MEDIÇÃO_OBJETO (1)'!AU408)</f>
        <v>0</v>
      </c>
      <c r="AU408" s="541">
        <f>SUM('MEDIÇÃO_OBJETO (1)'!AV408)</f>
        <v>0</v>
      </c>
      <c r="AV408" s="541">
        <f>SUM('MEDIÇÃO_OBJETO (1)'!AW408)</f>
        <v>0</v>
      </c>
      <c r="AW408" s="541">
        <f>SUM('MEDIÇÃO_OBJETO (1)'!AX408)</f>
        <v>0</v>
      </c>
      <c r="AX408" s="977"/>
      <c r="BN408" s="992">
        <f t="shared" si="268"/>
        <v>0</v>
      </c>
      <c r="BO408" s="538">
        <f t="shared" si="291"/>
        <v>0</v>
      </c>
      <c r="BP408" s="987">
        <f>IF(RESUMO_GLOBAL!$X$53="a",ROUND(AF408*$N408,RESUMO_GLOBAL!$X$54),IF(RESUMO_GLOBAL!$X$53="t",TRUNC(AF408*$N408,RESUMO_GLOBAL!$X$54),AF408*$N408))</f>
        <v>0</v>
      </c>
      <c r="BQ408" s="987">
        <f>IF(RESUMO_GLOBAL!$X$53="a",ROUND(AG408*$N408,RESUMO_GLOBAL!$X$54),IF(RESUMO_GLOBAL!$X$53="t",TRUNC(AG408*$N408,RESUMO_GLOBAL!$X$54),AG408*$N408))</f>
        <v>0</v>
      </c>
      <c r="BR408" s="987">
        <f>IF(RESUMO_GLOBAL!$X$53="a",ROUND(AH408*$N408,RESUMO_GLOBAL!$X$54),IF(RESUMO_GLOBAL!$X$53="t",TRUNC(AH408*$N408,RESUMO_GLOBAL!$X$54),AH408*$N408))</f>
        <v>0</v>
      </c>
      <c r="BS408" s="987">
        <f>IF(RESUMO_GLOBAL!$X$53="a",ROUND(AI408*$N408,RESUMO_GLOBAL!$X$54),IF(RESUMO_GLOBAL!$X$53="t",TRUNC(AI408*$N408,RESUMO_GLOBAL!$X$54),AI408*$N408))</f>
        <v>0</v>
      </c>
      <c r="BT408" s="987">
        <f>IF(RESUMO_GLOBAL!$X$53="a",ROUND(AJ408*$N408,RESUMO_GLOBAL!$X$54),IF(RESUMO_GLOBAL!$X$53="t",TRUNC(AJ408*$N408,RESUMO_GLOBAL!$X$54),AJ408*$N408))</f>
        <v>0</v>
      </c>
      <c r="BU408" s="987">
        <f>IF(RESUMO_GLOBAL!$X$53="a",ROUND(AK408*$N408,RESUMO_GLOBAL!$X$54),IF(RESUMO_GLOBAL!$X$53="t",TRUNC(AK408*$N408,RESUMO_GLOBAL!$X$54),AK408*$N408))</f>
        <v>0</v>
      </c>
      <c r="BV408" s="987">
        <f>IF(RESUMO_GLOBAL!$X$53="a",ROUND(AL408*$N408,RESUMO_GLOBAL!$X$54),IF(RESUMO_GLOBAL!$X$53="t",TRUNC(AL408*$N408,RESUMO_GLOBAL!$X$54),AL408*$N408))</f>
        <v>0</v>
      </c>
      <c r="BW408" s="987">
        <f>IF(RESUMO_GLOBAL!$X$53="a",ROUND(AM408*$N408,RESUMO_GLOBAL!$X$54),IF(RESUMO_GLOBAL!$X$53="t",TRUNC(AM408*$N408,RESUMO_GLOBAL!$X$54),AM408*$N408))</f>
        <v>0</v>
      </c>
      <c r="BX408" s="987">
        <f>IF(RESUMO_GLOBAL!$X$53="a",ROUND(AN408*$N408,RESUMO_GLOBAL!$X$54),IF(RESUMO_GLOBAL!$X$53="t",TRUNC(AN408*$N408,RESUMO_GLOBAL!$X$54),AN408*$N408))</f>
        <v>0</v>
      </c>
      <c r="BY408" s="987">
        <f>IF(RESUMO_GLOBAL!$X$53="a",ROUND(AO408*$N408,RESUMO_GLOBAL!$X$54),IF(RESUMO_GLOBAL!$X$53="t",TRUNC(AO408*$N408,RESUMO_GLOBAL!$X$54),AO408*$N408))</f>
        <v>0</v>
      </c>
      <c r="BZ408" s="987">
        <f>IF(RESUMO_GLOBAL!$X$53="a",ROUND(AP408*$N408,RESUMO_GLOBAL!$X$54),IF(RESUMO_GLOBAL!$X$53="t",TRUNC(AP408*$N408,RESUMO_GLOBAL!$X$54),AP408*$N408))</f>
        <v>0</v>
      </c>
      <c r="CA408" s="987">
        <f>IF(RESUMO_GLOBAL!$X$53="a",ROUND(AQ408*$N408,RESUMO_GLOBAL!$X$54),IF(RESUMO_GLOBAL!$X$53="t",TRUNC(AQ408*$N408,RESUMO_GLOBAL!$X$54),AQ408*$N408))</f>
        <v>0</v>
      </c>
      <c r="CB408" s="987">
        <f>IF(RESUMO_GLOBAL!$X$53="a",ROUND(AR408*$N408,RESUMO_GLOBAL!$X$54),IF(RESUMO_GLOBAL!$X$53="t",TRUNC(AR408*$N408,RESUMO_GLOBAL!$X$54),AR408*$N408))</f>
        <v>0</v>
      </c>
      <c r="CC408" s="987">
        <f>IF(RESUMO_GLOBAL!$X$53="a",ROUND(AS408*$N408,RESUMO_GLOBAL!$X$54),IF(RESUMO_GLOBAL!$X$53="t",TRUNC(AS408*$N408,RESUMO_GLOBAL!$X$54),AS408*$N408))</f>
        <v>0</v>
      </c>
      <c r="CD408" s="987">
        <f>IF(RESUMO_GLOBAL!$X$53="a",ROUND(AT408*$N408,RESUMO_GLOBAL!$X$54),IF(RESUMO_GLOBAL!$X$53="t",TRUNC(AT408*$N408,RESUMO_GLOBAL!$X$54),AT408*$N408))</f>
        <v>0</v>
      </c>
      <c r="CE408" s="987">
        <f>IF(RESUMO_GLOBAL!$X$53="a",ROUND(AU408*$N408,RESUMO_GLOBAL!$X$54),IF(RESUMO_GLOBAL!$X$53="t",TRUNC(AU408*$N408,RESUMO_GLOBAL!$X$54),AU408*$N408))</f>
        <v>0</v>
      </c>
      <c r="CF408" s="987">
        <f>IF(RESUMO_GLOBAL!$X$53="a",ROUND(AV408*$N408,RESUMO_GLOBAL!$X$54),IF(RESUMO_GLOBAL!$X$53="t",TRUNC(AV408*$N408,RESUMO_GLOBAL!$X$54),AV408*$N408))</f>
        <v>0</v>
      </c>
      <c r="CG408" s="987">
        <f>IF(RESUMO_GLOBAL!$X$53="a",ROUND(AW408*$N408,RESUMO_GLOBAL!$X$54),IF(RESUMO_GLOBAL!$X$53="t",TRUNC(AW408*$N408,RESUMO_GLOBAL!$X$54),AW408*$N408))</f>
        <v>0</v>
      </c>
      <c r="CK408" s="59">
        <f t="shared" si="270"/>
        <v>0</v>
      </c>
      <c r="CL408" s="59">
        <f t="shared" si="271"/>
        <v>0</v>
      </c>
      <c r="CM408" s="59">
        <f t="shared" si="272"/>
        <v>0</v>
      </c>
      <c r="CN408" s="59">
        <f t="shared" si="273"/>
        <v>0</v>
      </c>
      <c r="CO408" s="59">
        <f t="shared" si="274"/>
        <v>0</v>
      </c>
      <c r="CP408" s="59">
        <f t="shared" si="275"/>
        <v>0</v>
      </c>
      <c r="CQ408" s="59">
        <f t="shared" si="276"/>
        <v>0</v>
      </c>
      <c r="CR408" s="59">
        <f t="shared" si="277"/>
        <v>0</v>
      </c>
      <c r="CS408" s="59">
        <f t="shared" si="278"/>
        <v>0</v>
      </c>
      <c r="CT408" s="59">
        <f t="shared" si="279"/>
        <v>0</v>
      </c>
      <c r="CU408" s="59">
        <f t="shared" si="280"/>
        <v>0</v>
      </c>
      <c r="CV408" s="59">
        <f t="shared" si="281"/>
        <v>0</v>
      </c>
      <c r="CW408" s="59">
        <f t="shared" si="282"/>
        <v>0</v>
      </c>
      <c r="CX408" s="59">
        <f t="shared" si="283"/>
        <v>0</v>
      </c>
      <c r="CY408" s="59">
        <f t="shared" si="284"/>
        <v>0</v>
      </c>
      <c r="CZ408" s="59">
        <f t="shared" si="285"/>
        <v>0</v>
      </c>
      <c r="DA408" s="59">
        <f t="shared" si="286"/>
        <v>0</v>
      </c>
      <c r="DB408" s="59">
        <f t="shared" si="287"/>
        <v>0</v>
      </c>
      <c r="DE408">
        <f t="shared" si="269"/>
        <v>403</v>
      </c>
      <c r="DF408" t="str">
        <f t="shared" si="288"/>
        <v/>
      </c>
      <c r="DG408" s="59">
        <f>IF($C408&lt;&gt;0,SUM($CK409:CK409),0)</f>
        <v>0</v>
      </c>
      <c r="DH408" s="59">
        <f>IF($C408&lt;&gt;0,SUM($CK409:CL409),0)</f>
        <v>0</v>
      </c>
      <c r="DI408" s="59">
        <f>IF($C408&lt;&gt;0,SUM($CK409:CM409),0)</f>
        <v>0</v>
      </c>
      <c r="DJ408" s="59">
        <f>IF($C408&lt;&gt;0,SUM($CK409:CN409),0)</f>
        <v>0</v>
      </c>
      <c r="DK408" s="59">
        <f>IF($C408&lt;&gt;0,SUM($CK409:CO409),0)</f>
        <v>0</v>
      </c>
      <c r="DL408" s="59">
        <f>IF($C408&lt;&gt;0,SUM($CK409:CP409),0)</f>
        <v>0</v>
      </c>
      <c r="DM408" s="59">
        <f>IF($C408&lt;&gt;0,SUM($CK409:CQ409),0)</f>
        <v>0</v>
      </c>
      <c r="DN408" s="59">
        <f>IF($C408&lt;&gt;0,SUM($CK409:CR409),0)</f>
        <v>0</v>
      </c>
      <c r="DO408" s="59">
        <f>IF($C408&lt;&gt;0,SUM($CK409:CS409),0)</f>
        <v>0</v>
      </c>
      <c r="DP408" s="59">
        <f>IF($C408&lt;&gt;0,SUM($CK409:CT409),0)</f>
        <v>0</v>
      </c>
      <c r="DQ408" s="59">
        <f>IF($C408&lt;&gt;0,SUM($CK409:CU409),0)</f>
        <v>0</v>
      </c>
      <c r="DR408" s="59">
        <f>IF($C408&lt;&gt;0,SUM($CK409:CV409),0)</f>
        <v>0</v>
      </c>
      <c r="DS408" s="59">
        <f>IF($C408&lt;&gt;0,SUM($CK409:CW409),0)</f>
        <v>0</v>
      </c>
      <c r="DT408" s="59">
        <f>IF($C408&lt;&gt;0,SUM($CK409:CX409),0)</f>
        <v>0</v>
      </c>
      <c r="DU408" s="59">
        <f>IF($C408&lt;&gt;0,SUM($CK409:CY409),0)</f>
        <v>0</v>
      </c>
      <c r="DV408" s="59">
        <f>IF($C408&lt;&gt;0,SUM($CK409:CZ409),0)</f>
        <v>0</v>
      </c>
      <c r="DW408" s="59">
        <f>IF($C408&lt;&gt;0,SUM($CK409:DA409),0)</f>
        <v>0</v>
      </c>
      <c r="DX408" s="59">
        <f>IF($C408&lt;&gt;0,SUM($CK409:DB409),0)</f>
        <v>0</v>
      </c>
      <c r="DY408" s="952" t="str">
        <f t="shared" si="292"/>
        <v/>
      </c>
    </row>
    <row r="409" spans="1:129" ht="13.5" hidden="1" thickBot="1">
      <c r="A409" s="3" t="str">
        <f t="shared" si="293"/>
        <v/>
      </c>
      <c r="B409" s="805">
        <f>Dados_GLOBAL_Inicial!E409</f>
        <v>0</v>
      </c>
      <c r="C409" s="956">
        <f>IF(IFERROR(VALUE(Dados_GLOBAL_Inicial!F409),0)=0,0,Dados_GLOBAL_Inicial!F409)</f>
        <v>0</v>
      </c>
      <c r="D409" s="830">
        <f>Dados_GLOBAL_Inicial!G409</f>
        <v>0</v>
      </c>
      <c r="E409" s="830" t="str">
        <f>IF(IFERROR(VLOOKUP(F409,Cod_Gde_Itens!$A$1:$B$80,2,FALSE),0)&gt;549,IFERROR(VLOOKUP(F409,Cod_Gde_Itens!$A$1:$B$80,2,FALSE),0),IF(Dados_GLOBAL_Inicial!H409=0,"",Dados_GLOBAL_Inicial!H409))</f>
        <v/>
      </c>
      <c r="F409" s="823">
        <f>Dados_GLOBAL_Inicial!I409</f>
        <v>0</v>
      </c>
      <c r="G409" s="824">
        <f>Dados_GLOBAL_Inicial!J409</f>
        <v>0</v>
      </c>
      <c r="H409" s="454">
        <f>Dados_GLOBAL_Inicial!K409</f>
        <v>0</v>
      </c>
      <c r="I409" s="970">
        <f>SUM('MEDIÇÃO_OBJETO (1)'!I409)</f>
        <v>0</v>
      </c>
      <c r="J409" s="455">
        <f t="shared" si="258"/>
        <v>0</v>
      </c>
      <c r="K409" s="451">
        <f t="shared" si="259"/>
        <v>0</v>
      </c>
      <c r="L409" s="452">
        <f t="shared" si="260"/>
        <v>0</v>
      </c>
      <c r="M409" s="809">
        <f t="shared" si="261"/>
        <v>0</v>
      </c>
      <c r="N409" s="810">
        <f>IF(IFERROR(VALUE(Dados_GLOBAL_Inicial!L409),0)=0,0,Dados_GLOBAL_Inicial!L409)</f>
        <v>0</v>
      </c>
      <c r="O409" s="812">
        <f>SUM('MEDIÇÃO_OBJETO (1)'!O409)</f>
        <v>0</v>
      </c>
      <c r="P409" s="812">
        <f>SUM('MEDIÇÃO_OBJETO (1)'!P409)</f>
        <v>0</v>
      </c>
      <c r="Q409" s="813">
        <f t="shared" si="262"/>
        <v>0</v>
      </c>
      <c r="R409" s="951"/>
      <c r="S409" s="815">
        <f>SUM('MEDIÇÃO_OBJETO (1)'!S409)</f>
        <v>0</v>
      </c>
      <c r="T409" s="815">
        <f>SUM('MEDIÇÃO_OBJETO (1)'!T409)</f>
        <v>0</v>
      </c>
      <c r="V409" s="19"/>
      <c r="W409" s="978">
        <f t="shared" si="263"/>
        <v>0</v>
      </c>
      <c r="X409" s="816">
        <f t="shared" si="264"/>
        <v>0</v>
      </c>
      <c r="Y409" s="816">
        <f t="shared" si="265"/>
        <v>0</v>
      </c>
      <c r="Z409" s="817">
        <f t="shared" si="266"/>
        <v>0</v>
      </c>
      <c r="AB409" s="453">
        <f t="shared" si="289"/>
        <v>0</v>
      </c>
      <c r="AC409" s="14">
        <f t="shared" si="267"/>
        <v>0</v>
      </c>
      <c r="AD409" s="819"/>
      <c r="AE409" s="631">
        <f t="shared" si="290"/>
        <v>0</v>
      </c>
      <c r="AF409" s="818">
        <f>SUM('MEDIÇÃO_OBJETO (1)'!AG409)</f>
        <v>0</v>
      </c>
      <c r="AG409" s="541">
        <f>SUM('MEDIÇÃO_OBJETO (1)'!AH409)</f>
        <v>0</v>
      </c>
      <c r="AH409" s="541">
        <f>SUM('MEDIÇÃO_OBJETO (1)'!AI409)</f>
        <v>0</v>
      </c>
      <c r="AI409" s="541">
        <f>SUM('MEDIÇÃO_OBJETO (1)'!AJ409)</f>
        <v>0</v>
      </c>
      <c r="AJ409" s="541">
        <f>SUM('MEDIÇÃO_OBJETO (1)'!AK409)</f>
        <v>0</v>
      </c>
      <c r="AK409" s="541">
        <f>SUM('MEDIÇÃO_OBJETO (1)'!AL409)</f>
        <v>0</v>
      </c>
      <c r="AL409" s="541">
        <f>SUM('MEDIÇÃO_OBJETO (1)'!AM409)</f>
        <v>0</v>
      </c>
      <c r="AM409" s="541">
        <f>SUM('MEDIÇÃO_OBJETO (1)'!AN409)</f>
        <v>0</v>
      </c>
      <c r="AN409" s="541">
        <f>SUM('MEDIÇÃO_OBJETO (1)'!AO409)</f>
        <v>0</v>
      </c>
      <c r="AO409" s="541">
        <f>SUM('MEDIÇÃO_OBJETO (1)'!AP409)</f>
        <v>0</v>
      </c>
      <c r="AP409" s="541">
        <f>SUM('MEDIÇÃO_OBJETO (1)'!AQ409)</f>
        <v>0</v>
      </c>
      <c r="AQ409" s="541">
        <f>SUM('MEDIÇÃO_OBJETO (1)'!AR409)</f>
        <v>0</v>
      </c>
      <c r="AR409" s="541">
        <f>SUM('MEDIÇÃO_OBJETO (1)'!AS409)</f>
        <v>0</v>
      </c>
      <c r="AS409" s="541">
        <f>SUM('MEDIÇÃO_OBJETO (1)'!AT409)</f>
        <v>0</v>
      </c>
      <c r="AT409" s="541">
        <f>SUM('MEDIÇÃO_OBJETO (1)'!AU409)</f>
        <v>0</v>
      </c>
      <c r="AU409" s="541">
        <f>SUM('MEDIÇÃO_OBJETO (1)'!AV409)</f>
        <v>0</v>
      </c>
      <c r="AV409" s="541">
        <f>SUM('MEDIÇÃO_OBJETO (1)'!AW409)</f>
        <v>0</v>
      </c>
      <c r="AW409" s="541">
        <f>SUM('MEDIÇÃO_OBJETO (1)'!AX409)</f>
        <v>0</v>
      </c>
      <c r="AX409" s="977"/>
      <c r="BN409" s="992">
        <f t="shared" si="268"/>
        <v>0</v>
      </c>
      <c r="BO409" s="538">
        <f t="shared" si="291"/>
        <v>0</v>
      </c>
      <c r="BP409" s="987">
        <f>IF(RESUMO_GLOBAL!$X$53="a",ROUND(AF409*$N409,RESUMO_GLOBAL!$X$54),IF(RESUMO_GLOBAL!$X$53="t",TRUNC(AF409*$N409,RESUMO_GLOBAL!$X$54),AF409*$N409))</f>
        <v>0</v>
      </c>
      <c r="BQ409" s="987">
        <f>IF(RESUMO_GLOBAL!$X$53="a",ROUND(AG409*$N409,RESUMO_GLOBAL!$X$54),IF(RESUMO_GLOBAL!$X$53="t",TRUNC(AG409*$N409,RESUMO_GLOBAL!$X$54),AG409*$N409))</f>
        <v>0</v>
      </c>
      <c r="BR409" s="987">
        <f>IF(RESUMO_GLOBAL!$X$53="a",ROUND(AH409*$N409,RESUMO_GLOBAL!$X$54),IF(RESUMO_GLOBAL!$X$53="t",TRUNC(AH409*$N409,RESUMO_GLOBAL!$X$54),AH409*$N409))</f>
        <v>0</v>
      </c>
      <c r="BS409" s="987">
        <f>IF(RESUMO_GLOBAL!$X$53="a",ROUND(AI409*$N409,RESUMO_GLOBAL!$X$54),IF(RESUMO_GLOBAL!$X$53="t",TRUNC(AI409*$N409,RESUMO_GLOBAL!$X$54),AI409*$N409))</f>
        <v>0</v>
      </c>
      <c r="BT409" s="987">
        <f>IF(RESUMO_GLOBAL!$X$53="a",ROUND(AJ409*$N409,RESUMO_GLOBAL!$X$54),IF(RESUMO_GLOBAL!$X$53="t",TRUNC(AJ409*$N409,RESUMO_GLOBAL!$X$54),AJ409*$N409))</f>
        <v>0</v>
      </c>
      <c r="BU409" s="987">
        <f>IF(RESUMO_GLOBAL!$X$53="a",ROUND(AK409*$N409,RESUMO_GLOBAL!$X$54),IF(RESUMO_GLOBAL!$X$53="t",TRUNC(AK409*$N409,RESUMO_GLOBAL!$X$54),AK409*$N409))</f>
        <v>0</v>
      </c>
      <c r="BV409" s="987">
        <f>IF(RESUMO_GLOBAL!$X$53="a",ROUND(AL409*$N409,RESUMO_GLOBAL!$X$54),IF(RESUMO_GLOBAL!$X$53="t",TRUNC(AL409*$N409,RESUMO_GLOBAL!$X$54),AL409*$N409))</f>
        <v>0</v>
      </c>
      <c r="BW409" s="987">
        <f>IF(RESUMO_GLOBAL!$X$53="a",ROUND(AM409*$N409,RESUMO_GLOBAL!$X$54),IF(RESUMO_GLOBAL!$X$53="t",TRUNC(AM409*$N409,RESUMO_GLOBAL!$X$54),AM409*$N409))</f>
        <v>0</v>
      </c>
      <c r="BX409" s="987">
        <f>IF(RESUMO_GLOBAL!$X$53="a",ROUND(AN409*$N409,RESUMO_GLOBAL!$X$54),IF(RESUMO_GLOBAL!$X$53="t",TRUNC(AN409*$N409,RESUMO_GLOBAL!$X$54),AN409*$N409))</f>
        <v>0</v>
      </c>
      <c r="BY409" s="987">
        <f>IF(RESUMO_GLOBAL!$X$53="a",ROUND(AO409*$N409,RESUMO_GLOBAL!$X$54),IF(RESUMO_GLOBAL!$X$53="t",TRUNC(AO409*$N409,RESUMO_GLOBAL!$X$54),AO409*$N409))</f>
        <v>0</v>
      </c>
      <c r="BZ409" s="987">
        <f>IF(RESUMO_GLOBAL!$X$53="a",ROUND(AP409*$N409,RESUMO_GLOBAL!$X$54),IF(RESUMO_GLOBAL!$X$53="t",TRUNC(AP409*$N409,RESUMO_GLOBAL!$X$54),AP409*$N409))</f>
        <v>0</v>
      </c>
      <c r="CA409" s="987">
        <f>IF(RESUMO_GLOBAL!$X$53="a",ROUND(AQ409*$N409,RESUMO_GLOBAL!$X$54),IF(RESUMO_GLOBAL!$X$53="t",TRUNC(AQ409*$N409,RESUMO_GLOBAL!$X$54),AQ409*$N409))</f>
        <v>0</v>
      </c>
      <c r="CB409" s="987">
        <f>IF(RESUMO_GLOBAL!$X$53="a",ROUND(AR409*$N409,RESUMO_GLOBAL!$X$54),IF(RESUMO_GLOBAL!$X$53="t",TRUNC(AR409*$N409,RESUMO_GLOBAL!$X$54),AR409*$N409))</f>
        <v>0</v>
      </c>
      <c r="CC409" s="987">
        <f>IF(RESUMO_GLOBAL!$X$53="a",ROUND(AS409*$N409,RESUMO_GLOBAL!$X$54),IF(RESUMO_GLOBAL!$X$53="t",TRUNC(AS409*$N409,RESUMO_GLOBAL!$X$54),AS409*$N409))</f>
        <v>0</v>
      </c>
      <c r="CD409" s="987">
        <f>IF(RESUMO_GLOBAL!$X$53="a",ROUND(AT409*$N409,RESUMO_GLOBAL!$X$54),IF(RESUMO_GLOBAL!$X$53="t",TRUNC(AT409*$N409,RESUMO_GLOBAL!$X$54),AT409*$N409))</f>
        <v>0</v>
      </c>
      <c r="CE409" s="987">
        <f>IF(RESUMO_GLOBAL!$X$53="a",ROUND(AU409*$N409,RESUMO_GLOBAL!$X$54),IF(RESUMO_GLOBAL!$X$53="t",TRUNC(AU409*$N409,RESUMO_GLOBAL!$X$54),AU409*$N409))</f>
        <v>0</v>
      </c>
      <c r="CF409" s="987">
        <f>IF(RESUMO_GLOBAL!$X$53="a",ROUND(AV409*$N409,RESUMO_GLOBAL!$X$54),IF(RESUMO_GLOBAL!$X$53="t",TRUNC(AV409*$N409,RESUMO_GLOBAL!$X$54),AV409*$N409))</f>
        <v>0</v>
      </c>
      <c r="CG409" s="987">
        <f>IF(RESUMO_GLOBAL!$X$53="a",ROUND(AW409*$N409,RESUMO_GLOBAL!$X$54),IF(RESUMO_GLOBAL!$X$53="t",TRUNC(AW409*$N409,RESUMO_GLOBAL!$X$54),AW409*$N409))</f>
        <v>0</v>
      </c>
      <c r="CK409" s="59">
        <f t="shared" si="270"/>
        <v>0</v>
      </c>
      <c r="CL409" s="59">
        <f t="shared" si="271"/>
        <v>0</v>
      </c>
      <c r="CM409" s="59">
        <f t="shared" si="272"/>
        <v>0</v>
      </c>
      <c r="CN409" s="59">
        <f t="shared" si="273"/>
        <v>0</v>
      </c>
      <c r="CO409" s="59">
        <f t="shared" si="274"/>
        <v>0</v>
      </c>
      <c r="CP409" s="59">
        <f t="shared" si="275"/>
        <v>0</v>
      </c>
      <c r="CQ409" s="59">
        <f t="shared" si="276"/>
        <v>0</v>
      </c>
      <c r="CR409" s="59">
        <f t="shared" si="277"/>
        <v>0</v>
      </c>
      <c r="CS409" s="59">
        <f t="shared" si="278"/>
        <v>0</v>
      </c>
      <c r="CT409" s="59">
        <f t="shared" si="279"/>
        <v>0</v>
      </c>
      <c r="CU409" s="59">
        <f t="shared" si="280"/>
        <v>0</v>
      </c>
      <c r="CV409" s="59">
        <f t="shared" si="281"/>
        <v>0</v>
      </c>
      <c r="CW409" s="59">
        <f t="shared" si="282"/>
        <v>0</v>
      </c>
      <c r="CX409" s="59">
        <f t="shared" si="283"/>
        <v>0</v>
      </c>
      <c r="CY409" s="59">
        <f t="shared" si="284"/>
        <v>0</v>
      </c>
      <c r="CZ409" s="59">
        <f t="shared" si="285"/>
        <v>0</v>
      </c>
      <c r="DA409" s="59">
        <f t="shared" si="286"/>
        <v>0</v>
      </c>
      <c r="DB409" s="59">
        <f t="shared" si="287"/>
        <v>0</v>
      </c>
      <c r="DE409">
        <f t="shared" si="269"/>
        <v>404</v>
      </c>
      <c r="DF409" t="str">
        <f t="shared" si="288"/>
        <v/>
      </c>
      <c r="DG409" s="59">
        <f>IF($C409&lt;&gt;0,SUM($CK410:CK410),0)</f>
        <v>0</v>
      </c>
      <c r="DH409" s="59">
        <f>IF($C409&lt;&gt;0,SUM($CK410:CL410),0)</f>
        <v>0</v>
      </c>
      <c r="DI409" s="59">
        <f>IF($C409&lt;&gt;0,SUM($CK410:CM410),0)</f>
        <v>0</v>
      </c>
      <c r="DJ409" s="59">
        <f>IF($C409&lt;&gt;0,SUM($CK410:CN410),0)</f>
        <v>0</v>
      </c>
      <c r="DK409" s="59">
        <f>IF($C409&lt;&gt;0,SUM($CK410:CO410),0)</f>
        <v>0</v>
      </c>
      <c r="DL409" s="59">
        <f>IF($C409&lt;&gt;0,SUM($CK410:CP410),0)</f>
        <v>0</v>
      </c>
      <c r="DM409" s="59">
        <f>IF($C409&lt;&gt;0,SUM($CK410:CQ410),0)</f>
        <v>0</v>
      </c>
      <c r="DN409" s="59">
        <f>IF($C409&lt;&gt;0,SUM($CK410:CR410),0)</f>
        <v>0</v>
      </c>
      <c r="DO409" s="59">
        <f>IF($C409&lt;&gt;0,SUM($CK410:CS410),0)</f>
        <v>0</v>
      </c>
      <c r="DP409" s="59">
        <f>IF($C409&lt;&gt;0,SUM($CK410:CT410),0)</f>
        <v>0</v>
      </c>
      <c r="DQ409" s="59">
        <f>IF($C409&lt;&gt;0,SUM($CK410:CU410),0)</f>
        <v>0</v>
      </c>
      <c r="DR409" s="59">
        <f>IF($C409&lt;&gt;0,SUM($CK410:CV410),0)</f>
        <v>0</v>
      </c>
      <c r="DS409" s="59">
        <f>IF($C409&lt;&gt;0,SUM($CK410:CW410),0)</f>
        <v>0</v>
      </c>
      <c r="DT409" s="59">
        <f>IF($C409&lt;&gt;0,SUM($CK410:CX410),0)</f>
        <v>0</v>
      </c>
      <c r="DU409" s="59">
        <f>IF($C409&lt;&gt;0,SUM($CK410:CY410),0)</f>
        <v>0</v>
      </c>
      <c r="DV409" s="59">
        <f>IF($C409&lt;&gt;0,SUM($CK410:CZ410),0)</f>
        <v>0</v>
      </c>
      <c r="DW409" s="59">
        <f>IF($C409&lt;&gt;0,SUM($CK410:DA410),0)</f>
        <v>0</v>
      </c>
      <c r="DX409" s="59">
        <f>IF($C409&lt;&gt;0,SUM($CK410:DB410),0)</f>
        <v>0</v>
      </c>
      <c r="DY409" s="952" t="str">
        <f t="shared" si="292"/>
        <v/>
      </c>
    </row>
    <row r="410" spans="1:129" ht="13.5" hidden="1" thickBot="1">
      <c r="A410" s="3" t="str">
        <f t="shared" si="293"/>
        <v/>
      </c>
      <c r="B410" s="805">
        <f>Dados_GLOBAL_Inicial!E410</f>
        <v>0</v>
      </c>
      <c r="C410" s="956">
        <f>IF(IFERROR(VALUE(Dados_GLOBAL_Inicial!F410),0)=0,0,Dados_GLOBAL_Inicial!F410)</f>
        <v>0</v>
      </c>
      <c r="D410" s="830">
        <f>Dados_GLOBAL_Inicial!G410</f>
        <v>0</v>
      </c>
      <c r="E410" s="830" t="str">
        <f>IF(IFERROR(VLOOKUP(F410,Cod_Gde_Itens!$A$1:$B$80,2,FALSE),0)&gt;549,IFERROR(VLOOKUP(F410,Cod_Gde_Itens!$A$1:$B$80,2,FALSE),0),IF(Dados_GLOBAL_Inicial!H410=0,"",Dados_GLOBAL_Inicial!H410))</f>
        <v/>
      </c>
      <c r="F410" s="823">
        <f>Dados_GLOBAL_Inicial!I410</f>
        <v>0</v>
      </c>
      <c r="G410" s="824">
        <f>Dados_GLOBAL_Inicial!J410</f>
        <v>0</v>
      </c>
      <c r="H410" s="454">
        <f>Dados_GLOBAL_Inicial!K410</f>
        <v>0</v>
      </c>
      <c r="I410" s="970">
        <f>SUM('MEDIÇÃO_OBJETO (1)'!I410)</f>
        <v>0</v>
      </c>
      <c r="J410" s="455">
        <f t="shared" si="258"/>
        <v>0</v>
      </c>
      <c r="K410" s="451">
        <f t="shared" si="259"/>
        <v>0</v>
      </c>
      <c r="L410" s="452">
        <f t="shared" si="260"/>
        <v>0</v>
      </c>
      <c r="M410" s="809">
        <f t="shared" si="261"/>
        <v>0</v>
      </c>
      <c r="N410" s="810">
        <f>IF(IFERROR(VALUE(Dados_GLOBAL_Inicial!L410),0)=0,0,Dados_GLOBAL_Inicial!L410)</f>
        <v>0</v>
      </c>
      <c r="O410" s="812">
        <f>SUM('MEDIÇÃO_OBJETO (1)'!O410)</f>
        <v>0</v>
      </c>
      <c r="P410" s="812">
        <f>SUM('MEDIÇÃO_OBJETO (1)'!P410)</f>
        <v>0</v>
      </c>
      <c r="Q410" s="813">
        <f t="shared" si="262"/>
        <v>0</v>
      </c>
      <c r="R410" s="951"/>
      <c r="S410" s="815">
        <f>SUM('MEDIÇÃO_OBJETO (1)'!S410)</f>
        <v>0</v>
      </c>
      <c r="T410" s="815">
        <f>SUM('MEDIÇÃO_OBJETO (1)'!T410)</f>
        <v>0</v>
      </c>
      <c r="V410" s="19"/>
      <c r="W410" s="978">
        <f t="shared" si="263"/>
        <v>0</v>
      </c>
      <c r="X410" s="816">
        <f t="shared" si="264"/>
        <v>0</v>
      </c>
      <c r="Y410" s="816">
        <f t="shared" si="265"/>
        <v>0</v>
      </c>
      <c r="Z410" s="817">
        <f t="shared" si="266"/>
        <v>0</v>
      </c>
      <c r="AB410" s="453">
        <f t="shared" si="289"/>
        <v>0</v>
      </c>
      <c r="AC410" s="14">
        <f t="shared" si="267"/>
        <v>0</v>
      </c>
      <c r="AD410" s="819"/>
      <c r="AE410" s="631">
        <f t="shared" si="290"/>
        <v>0</v>
      </c>
      <c r="AF410" s="818">
        <f>SUM('MEDIÇÃO_OBJETO (1)'!AG410)</f>
        <v>0</v>
      </c>
      <c r="AG410" s="541">
        <f>SUM('MEDIÇÃO_OBJETO (1)'!AH410)</f>
        <v>0</v>
      </c>
      <c r="AH410" s="541">
        <f>SUM('MEDIÇÃO_OBJETO (1)'!AI410)</f>
        <v>0</v>
      </c>
      <c r="AI410" s="541">
        <f>SUM('MEDIÇÃO_OBJETO (1)'!AJ410)</f>
        <v>0</v>
      </c>
      <c r="AJ410" s="541">
        <f>SUM('MEDIÇÃO_OBJETO (1)'!AK410)</f>
        <v>0</v>
      </c>
      <c r="AK410" s="541">
        <f>SUM('MEDIÇÃO_OBJETO (1)'!AL410)</f>
        <v>0</v>
      </c>
      <c r="AL410" s="541">
        <f>SUM('MEDIÇÃO_OBJETO (1)'!AM410)</f>
        <v>0</v>
      </c>
      <c r="AM410" s="541">
        <f>SUM('MEDIÇÃO_OBJETO (1)'!AN410)</f>
        <v>0</v>
      </c>
      <c r="AN410" s="541">
        <f>SUM('MEDIÇÃO_OBJETO (1)'!AO410)</f>
        <v>0</v>
      </c>
      <c r="AO410" s="541">
        <f>SUM('MEDIÇÃO_OBJETO (1)'!AP410)</f>
        <v>0</v>
      </c>
      <c r="AP410" s="541">
        <f>SUM('MEDIÇÃO_OBJETO (1)'!AQ410)</f>
        <v>0</v>
      </c>
      <c r="AQ410" s="541">
        <f>SUM('MEDIÇÃO_OBJETO (1)'!AR410)</f>
        <v>0</v>
      </c>
      <c r="AR410" s="541">
        <f>SUM('MEDIÇÃO_OBJETO (1)'!AS410)</f>
        <v>0</v>
      </c>
      <c r="AS410" s="541">
        <f>SUM('MEDIÇÃO_OBJETO (1)'!AT410)</f>
        <v>0</v>
      </c>
      <c r="AT410" s="541">
        <f>SUM('MEDIÇÃO_OBJETO (1)'!AU410)</f>
        <v>0</v>
      </c>
      <c r="AU410" s="541">
        <f>SUM('MEDIÇÃO_OBJETO (1)'!AV410)</f>
        <v>0</v>
      </c>
      <c r="AV410" s="541">
        <f>SUM('MEDIÇÃO_OBJETO (1)'!AW410)</f>
        <v>0</v>
      </c>
      <c r="AW410" s="541">
        <f>SUM('MEDIÇÃO_OBJETO (1)'!AX410)</f>
        <v>0</v>
      </c>
      <c r="AX410" s="977"/>
      <c r="BN410" s="992">
        <f t="shared" si="268"/>
        <v>0</v>
      </c>
      <c r="BO410" s="538">
        <f t="shared" si="291"/>
        <v>0</v>
      </c>
      <c r="BP410" s="987">
        <f>IF(RESUMO_GLOBAL!$X$53="a",ROUND(AF410*$N410,RESUMO_GLOBAL!$X$54),IF(RESUMO_GLOBAL!$X$53="t",TRUNC(AF410*$N410,RESUMO_GLOBAL!$X$54),AF410*$N410))</f>
        <v>0</v>
      </c>
      <c r="BQ410" s="987">
        <f>IF(RESUMO_GLOBAL!$X$53="a",ROUND(AG410*$N410,RESUMO_GLOBAL!$X$54),IF(RESUMO_GLOBAL!$X$53="t",TRUNC(AG410*$N410,RESUMO_GLOBAL!$X$54),AG410*$N410))</f>
        <v>0</v>
      </c>
      <c r="BR410" s="987">
        <f>IF(RESUMO_GLOBAL!$X$53="a",ROUND(AH410*$N410,RESUMO_GLOBAL!$X$54),IF(RESUMO_GLOBAL!$X$53="t",TRUNC(AH410*$N410,RESUMO_GLOBAL!$X$54),AH410*$N410))</f>
        <v>0</v>
      </c>
      <c r="BS410" s="987">
        <f>IF(RESUMO_GLOBAL!$X$53="a",ROUND(AI410*$N410,RESUMO_GLOBAL!$X$54),IF(RESUMO_GLOBAL!$X$53="t",TRUNC(AI410*$N410,RESUMO_GLOBAL!$X$54),AI410*$N410))</f>
        <v>0</v>
      </c>
      <c r="BT410" s="987">
        <f>IF(RESUMO_GLOBAL!$X$53="a",ROUND(AJ410*$N410,RESUMO_GLOBAL!$X$54),IF(RESUMO_GLOBAL!$X$53="t",TRUNC(AJ410*$N410,RESUMO_GLOBAL!$X$54),AJ410*$N410))</f>
        <v>0</v>
      </c>
      <c r="BU410" s="987">
        <f>IF(RESUMO_GLOBAL!$X$53="a",ROUND(AK410*$N410,RESUMO_GLOBAL!$X$54),IF(RESUMO_GLOBAL!$X$53="t",TRUNC(AK410*$N410,RESUMO_GLOBAL!$X$54),AK410*$N410))</f>
        <v>0</v>
      </c>
      <c r="BV410" s="987">
        <f>IF(RESUMO_GLOBAL!$X$53="a",ROUND(AL410*$N410,RESUMO_GLOBAL!$X$54),IF(RESUMO_GLOBAL!$X$53="t",TRUNC(AL410*$N410,RESUMO_GLOBAL!$X$54),AL410*$N410))</f>
        <v>0</v>
      </c>
      <c r="BW410" s="987">
        <f>IF(RESUMO_GLOBAL!$X$53="a",ROUND(AM410*$N410,RESUMO_GLOBAL!$X$54),IF(RESUMO_GLOBAL!$X$53="t",TRUNC(AM410*$N410,RESUMO_GLOBAL!$X$54),AM410*$N410))</f>
        <v>0</v>
      </c>
      <c r="BX410" s="987">
        <f>IF(RESUMO_GLOBAL!$X$53="a",ROUND(AN410*$N410,RESUMO_GLOBAL!$X$54),IF(RESUMO_GLOBAL!$X$53="t",TRUNC(AN410*$N410,RESUMO_GLOBAL!$X$54),AN410*$N410))</f>
        <v>0</v>
      </c>
      <c r="BY410" s="987">
        <f>IF(RESUMO_GLOBAL!$X$53="a",ROUND(AO410*$N410,RESUMO_GLOBAL!$X$54),IF(RESUMO_GLOBAL!$X$53="t",TRUNC(AO410*$N410,RESUMO_GLOBAL!$X$54),AO410*$N410))</f>
        <v>0</v>
      </c>
      <c r="BZ410" s="987">
        <f>IF(RESUMO_GLOBAL!$X$53="a",ROUND(AP410*$N410,RESUMO_GLOBAL!$X$54),IF(RESUMO_GLOBAL!$X$53="t",TRUNC(AP410*$N410,RESUMO_GLOBAL!$X$54),AP410*$N410))</f>
        <v>0</v>
      </c>
      <c r="CA410" s="987">
        <f>IF(RESUMO_GLOBAL!$X$53="a",ROUND(AQ410*$N410,RESUMO_GLOBAL!$X$54),IF(RESUMO_GLOBAL!$X$53="t",TRUNC(AQ410*$N410,RESUMO_GLOBAL!$X$54),AQ410*$N410))</f>
        <v>0</v>
      </c>
      <c r="CB410" s="987">
        <f>IF(RESUMO_GLOBAL!$X$53="a",ROUND(AR410*$N410,RESUMO_GLOBAL!$X$54),IF(RESUMO_GLOBAL!$X$53="t",TRUNC(AR410*$N410,RESUMO_GLOBAL!$X$54),AR410*$N410))</f>
        <v>0</v>
      </c>
      <c r="CC410" s="987">
        <f>IF(RESUMO_GLOBAL!$X$53="a",ROUND(AS410*$N410,RESUMO_GLOBAL!$X$54),IF(RESUMO_GLOBAL!$X$53="t",TRUNC(AS410*$N410,RESUMO_GLOBAL!$X$54),AS410*$N410))</f>
        <v>0</v>
      </c>
      <c r="CD410" s="987">
        <f>IF(RESUMO_GLOBAL!$X$53="a",ROUND(AT410*$N410,RESUMO_GLOBAL!$X$54),IF(RESUMO_GLOBAL!$X$53="t",TRUNC(AT410*$N410,RESUMO_GLOBAL!$X$54),AT410*$N410))</f>
        <v>0</v>
      </c>
      <c r="CE410" s="987">
        <f>IF(RESUMO_GLOBAL!$X$53="a",ROUND(AU410*$N410,RESUMO_GLOBAL!$X$54),IF(RESUMO_GLOBAL!$X$53="t",TRUNC(AU410*$N410,RESUMO_GLOBAL!$X$54),AU410*$N410))</f>
        <v>0</v>
      </c>
      <c r="CF410" s="987">
        <f>IF(RESUMO_GLOBAL!$X$53="a",ROUND(AV410*$N410,RESUMO_GLOBAL!$X$54),IF(RESUMO_GLOBAL!$X$53="t",TRUNC(AV410*$N410,RESUMO_GLOBAL!$X$54),AV410*$N410))</f>
        <v>0</v>
      </c>
      <c r="CG410" s="987">
        <f>IF(RESUMO_GLOBAL!$X$53="a",ROUND(AW410*$N410,RESUMO_GLOBAL!$X$54),IF(RESUMO_GLOBAL!$X$53="t",TRUNC(AW410*$N410,RESUMO_GLOBAL!$X$54),AW410*$N410))</f>
        <v>0</v>
      </c>
      <c r="CK410" s="59">
        <f t="shared" si="270"/>
        <v>0</v>
      </c>
      <c r="CL410" s="59">
        <f t="shared" si="271"/>
        <v>0</v>
      </c>
      <c r="CM410" s="59">
        <f t="shared" si="272"/>
        <v>0</v>
      </c>
      <c r="CN410" s="59">
        <f t="shared" si="273"/>
        <v>0</v>
      </c>
      <c r="CO410" s="59">
        <f t="shared" si="274"/>
        <v>0</v>
      </c>
      <c r="CP410" s="59">
        <f t="shared" si="275"/>
        <v>0</v>
      </c>
      <c r="CQ410" s="59">
        <f t="shared" si="276"/>
        <v>0</v>
      </c>
      <c r="CR410" s="59">
        <f t="shared" si="277"/>
        <v>0</v>
      </c>
      <c r="CS410" s="59">
        <f t="shared" si="278"/>
        <v>0</v>
      </c>
      <c r="CT410" s="59">
        <f t="shared" si="279"/>
        <v>0</v>
      </c>
      <c r="CU410" s="59">
        <f t="shared" si="280"/>
        <v>0</v>
      </c>
      <c r="CV410" s="59">
        <f t="shared" si="281"/>
        <v>0</v>
      </c>
      <c r="CW410" s="59">
        <f t="shared" si="282"/>
        <v>0</v>
      </c>
      <c r="CX410" s="59">
        <f t="shared" si="283"/>
        <v>0</v>
      </c>
      <c r="CY410" s="59">
        <f t="shared" si="284"/>
        <v>0</v>
      </c>
      <c r="CZ410" s="59">
        <f t="shared" si="285"/>
        <v>0</v>
      </c>
      <c r="DA410" s="59">
        <f t="shared" si="286"/>
        <v>0</v>
      </c>
      <c r="DB410" s="59">
        <f t="shared" si="287"/>
        <v>0</v>
      </c>
      <c r="DE410">
        <f t="shared" si="269"/>
        <v>405</v>
      </c>
      <c r="DF410" t="str">
        <f t="shared" si="288"/>
        <v/>
      </c>
      <c r="DG410" s="59">
        <f>IF($C410&lt;&gt;0,SUM($CK411:CK411),0)</f>
        <v>0</v>
      </c>
      <c r="DH410" s="59">
        <f>IF($C410&lt;&gt;0,SUM($CK411:CL411),0)</f>
        <v>0</v>
      </c>
      <c r="DI410" s="59">
        <f>IF($C410&lt;&gt;0,SUM($CK411:CM411),0)</f>
        <v>0</v>
      </c>
      <c r="DJ410" s="59">
        <f>IF($C410&lt;&gt;0,SUM($CK411:CN411),0)</f>
        <v>0</v>
      </c>
      <c r="DK410" s="59">
        <f>IF($C410&lt;&gt;0,SUM($CK411:CO411),0)</f>
        <v>0</v>
      </c>
      <c r="DL410" s="59">
        <f>IF($C410&lt;&gt;0,SUM($CK411:CP411),0)</f>
        <v>0</v>
      </c>
      <c r="DM410" s="59">
        <f>IF($C410&lt;&gt;0,SUM($CK411:CQ411),0)</f>
        <v>0</v>
      </c>
      <c r="DN410" s="59">
        <f>IF($C410&lt;&gt;0,SUM($CK411:CR411),0)</f>
        <v>0</v>
      </c>
      <c r="DO410" s="59">
        <f>IF($C410&lt;&gt;0,SUM($CK411:CS411),0)</f>
        <v>0</v>
      </c>
      <c r="DP410" s="59">
        <f>IF($C410&lt;&gt;0,SUM($CK411:CT411),0)</f>
        <v>0</v>
      </c>
      <c r="DQ410" s="59">
        <f>IF($C410&lt;&gt;0,SUM($CK411:CU411),0)</f>
        <v>0</v>
      </c>
      <c r="DR410" s="59">
        <f>IF($C410&lt;&gt;0,SUM($CK411:CV411),0)</f>
        <v>0</v>
      </c>
      <c r="DS410" s="59">
        <f>IF($C410&lt;&gt;0,SUM($CK411:CW411),0)</f>
        <v>0</v>
      </c>
      <c r="DT410" s="59">
        <f>IF($C410&lt;&gt;0,SUM($CK411:CX411),0)</f>
        <v>0</v>
      </c>
      <c r="DU410" s="59">
        <f>IF($C410&lt;&gt;0,SUM($CK411:CY411),0)</f>
        <v>0</v>
      </c>
      <c r="DV410" s="59">
        <f>IF($C410&lt;&gt;0,SUM($CK411:CZ411),0)</f>
        <v>0</v>
      </c>
      <c r="DW410" s="59">
        <f>IF($C410&lt;&gt;0,SUM($CK411:DA411),0)</f>
        <v>0</v>
      </c>
      <c r="DX410" s="59">
        <f>IF($C410&lt;&gt;0,SUM($CK411:DB411),0)</f>
        <v>0</v>
      </c>
      <c r="DY410" s="952" t="str">
        <f t="shared" si="292"/>
        <v/>
      </c>
    </row>
    <row r="411" spans="1:129" ht="13.5" hidden="1" thickBot="1">
      <c r="A411" s="3" t="str">
        <f t="shared" si="293"/>
        <v/>
      </c>
      <c r="B411" s="805">
        <f>Dados_GLOBAL_Inicial!E411</f>
        <v>0</v>
      </c>
      <c r="C411" s="956">
        <f>IF(IFERROR(VALUE(Dados_GLOBAL_Inicial!F411),0)=0,0,Dados_GLOBAL_Inicial!F411)</f>
        <v>0</v>
      </c>
      <c r="D411" s="830">
        <f>Dados_GLOBAL_Inicial!G411</f>
        <v>0</v>
      </c>
      <c r="E411" s="830" t="str">
        <f>IF(IFERROR(VLOOKUP(F411,Cod_Gde_Itens!$A$1:$B$80,2,FALSE),0)&gt;549,IFERROR(VLOOKUP(F411,Cod_Gde_Itens!$A$1:$B$80,2,FALSE),0),IF(Dados_GLOBAL_Inicial!H411=0,"",Dados_GLOBAL_Inicial!H411))</f>
        <v/>
      </c>
      <c r="F411" s="823">
        <f>Dados_GLOBAL_Inicial!I411</f>
        <v>0</v>
      </c>
      <c r="G411" s="824">
        <f>Dados_GLOBAL_Inicial!J411</f>
        <v>0</v>
      </c>
      <c r="H411" s="454">
        <f>Dados_GLOBAL_Inicial!K411</f>
        <v>0</v>
      </c>
      <c r="I411" s="970">
        <f>SUM('MEDIÇÃO_OBJETO (1)'!I411)</f>
        <v>0</v>
      </c>
      <c r="J411" s="455">
        <f t="shared" ref="J411:J474" si="294">SUM(H411:I411)</f>
        <v>0</v>
      </c>
      <c r="K411" s="451">
        <f t="shared" ref="K411:K474" si="295">AC411</f>
        <v>0</v>
      </c>
      <c r="L411" s="452">
        <f t="shared" ref="L411:L474" si="296">IF(total=0,0,IF((A411)="c",ROUNDUP(P411/total,4),IF((A411)="b",ROUNDDOWN(P411/total,4),ROUND(P411/total,4))))</f>
        <v>0</v>
      </c>
      <c r="M411" s="809">
        <f t="shared" ref="M411:M474" si="297">IF(J411=0,0,IF(K411&gt;100%,"excesso",IF(ISNUMBER(K411),ROUND(K411*L411,4),IF(K411="&lt;excesso",ROUND(100%*L411,4),0))))</f>
        <v>0</v>
      </c>
      <c r="N411" s="810">
        <f>IF(IFERROR(VALUE(Dados_GLOBAL_Inicial!L411),0)=0,0,Dados_GLOBAL_Inicial!L411)</f>
        <v>0</v>
      </c>
      <c r="O411" s="812">
        <f>SUM('MEDIÇÃO_OBJETO (1)'!O411)</f>
        <v>0</v>
      </c>
      <c r="P411" s="812">
        <f>SUM('MEDIÇÃO_OBJETO (1)'!P411)</f>
        <v>0</v>
      </c>
      <c r="Q411" s="813">
        <f t="shared" ref="Q411:Q474" si="298">P411-O411</f>
        <v>0</v>
      </c>
      <c r="R411" s="951"/>
      <c r="S411" s="815">
        <f>SUM('MEDIÇÃO_OBJETO (1)'!S411)</f>
        <v>0</v>
      </c>
      <c r="T411" s="815">
        <f>SUM('MEDIÇÃO_OBJETO (1)'!T411)</f>
        <v>0</v>
      </c>
      <c r="V411" s="19"/>
      <c r="W411" s="978">
        <f t="shared" ref="W411:W474" si="299">IF(C411&lt;&gt;0,0,W412+O411)</f>
        <v>0</v>
      </c>
      <c r="X411" s="816">
        <f t="shared" ref="X411:X474" si="300">IF(C411&lt;&gt;0,W412,0)</f>
        <v>0</v>
      </c>
      <c r="Y411" s="816">
        <f t="shared" ref="Y411:Y474" si="301">IF(C411&lt;&gt;0,0,Y412+P411)</f>
        <v>0</v>
      </c>
      <c r="Z411" s="817">
        <f t="shared" ref="Z411:Z474" si="302">IF(C411&lt;&gt;0,Y412,0)</f>
        <v>0</v>
      </c>
      <c r="AB411" s="453">
        <f t="shared" si="289"/>
        <v>0</v>
      </c>
      <c r="AC411" s="14">
        <f t="shared" ref="AC411:AC474" si="303">IF(J411=0,0,AB411/J411)</f>
        <v>0</v>
      </c>
      <c r="AD411" s="819"/>
      <c r="AE411" s="631">
        <f t="shared" si="290"/>
        <v>0</v>
      </c>
      <c r="AF411" s="818">
        <f>SUM('MEDIÇÃO_OBJETO (1)'!AG411)</f>
        <v>0</v>
      </c>
      <c r="AG411" s="541">
        <f>SUM('MEDIÇÃO_OBJETO (1)'!AH411)</f>
        <v>0</v>
      </c>
      <c r="AH411" s="541">
        <f>SUM('MEDIÇÃO_OBJETO (1)'!AI411)</f>
        <v>0</v>
      </c>
      <c r="AI411" s="541">
        <f>SUM('MEDIÇÃO_OBJETO (1)'!AJ411)</f>
        <v>0</v>
      </c>
      <c r="AJ411" s="541">
        <f>SUM('MEDIÇÃO_OBJETO (1)'!AK411)</f>
        <v>0</v>
      </c>
      <c r="AK411" s="541">
        <f>SUM('MEDIÇÃO_OBJETO (1)'!AL411)</f>
        <v>0</v>
      </c>
      <c r="AL411" s="541">
        <f>SUM('MEDIÇÃO_OBJETO (1)'!AM411)</f>
        <v>0</v>
      </c>
      <c r="AM411" s="541">
        <f>SUM('MEDIÇÃO_OBJETO (1)'!AN411)</f>
        <v>0</v>
      </c>
      <c r="AN411" s="541">
        <f>SUM('MEDIÇÃO_OBJETO (1)'!AO411)</f>
        <v>0</v>
      </c>
      <c r="AO411" s="541">
        <f>SUM('MEDIÇÃO_OBJETO (1)'!AP411)</f>
        <v>0</v>
      </c>
      <c r="AP411" s="541">
        <f>SUM('MEDIÇÃO_OBJETO (1)'!AQ411)</f>
        <v>0</v>
      </c>
      <c r="AQ411" s="541">
        <f>SUM('MEDIÇÃO_OBJETO (1)'!AR411)</f>
        <v>0</v>
      </c>
      <c r="AR411" s="541">
        <f>SUM('MEDIÇÃO_OBJETO (1)'!AS411)</f>
        <v>0</v>
      </c>
      <c r="AS411" s="541">
        <f>SUM('MEDIÇÃO_OBJETO (1)'!AT411)</f>
        <v>0</v>
      </c>
      <c r="AT411" s="541">
        <f>SUM('MEDIÇÃO_OBJETO (1)'!AU411)</f>
        <v>0</v>
      </c>
      <c r="AU411" s="541">
        <f>SUM('MEDIÇÃO_OBJETO (1)'!AV411)</f>
        <v>0</v>
      </c>
      <c r="AV411" s="541">
        <f>SUM('MEDIÇÃO_OBJETO (1)'!AW411)</f>
        <v>0</v>
      </c>
      <c r="AW411" s="541">
        <f>SUM('MEDIÇÃO_OBJETO (1)'!AX411)</f>
        <v>0</v>
      </c>
      <c r="AX411" s="977"/>
      <c r="BN411" s="992">
        <f t="shared" si="268"/>
        <v>0</v>
      </c>
      <c r="BO411" s="538">
        <f t="shared" si="291"/>
        <v>0</v>
      </c>
      <c r="BP411" s="987">
        <f>IF(RESUMO_GLOBAL!$X$53="a",ROUND(AF411*$N411,RESUMO_GLOBAL!$X$54),IF(RESUMO_GLOBAL!$X$53="t",TRUNC(AF411*$N411,RESUMO_GLOBAL!$X$54),AF411*$N411))</f>
        <v>0</v>
      </c>
      <c r="BQ411" s="987">
        <f>IF(RESUMO_GLOBAL!$X$53="a",ROUND(AG411*$N411,RESUMO_GLOBAL!$X$54),IF(RESUMO_GLOBAL!$X$53="t",TRUNC(AG411*$N411,RESUMO_GLOBAL!$X$54),AG411*$N411))</f>
        <v>0</v>
      </c>
      <c r="BR411" s="987">
        <f>IF(RESUMO_GLOBAL!$X$53="a",ROUND(AH411*$N411,RESUMO_GLOBAL!$X$54),IF(RESUMO_GLOBAL!$X$53="t",TRUNC(AH411*$N411,RESUMO_GLOBAL!$X$54),AH411*$N411))</f>
        <v>0</v>
      </c>
      <c r="BS411" s="987">
        <f>IF(RESUMO_GLOBAL!$X$53="a",ROUND(AI411*$N411,RESUMO_GLOBAL!$X$54),IF(RESUMO_GLOBAL!$X$53="t",TRUNC(AI411*$N411,RESUMO_GLOBAL!$X$54),AI411*$N411))</f>
        <v>0</v>
      </c>
      <c r="BT411" s="987">
        <f>IF(RESUMO_GLOBAL!$X$53="a",ROUND(AJ411*$N411,RESUMO_GLOBAL!$X$54),IF(RESUMO_GLOBAL!$X$53="t",TRUNC(AJ411*$N411,RESUMO_GLOBAL!$X$54),AJ411*$N411))</f>
        <v>0</v>
      </c>
      <c r="BU411" s="987">
        <f>IF(RESUMO_GLOBAL!$X$53="a",ROUND(AK411*$N411,RESUMO_GLOBAL!$X$54),IF(RESUMO_GLOBAL!$X$53="t",TRUNC(AK411*$N411,RESUMO_GLOBAL!$X$54),AK411*$N411))</f>
        <v>0</v>
      </c>
      <c r="BV411" s="987">
        <f>IF(RESUMO_GLOBAL!$X$53="a",ROUND(AL411*$N411,RESUMO_GLOBAL!$X$54),IF(RESUMO_GLOBAL!$X$53="t",TRUNC(AL411*$N411,RESUMO_GLOBAL!$X$54),AL411*$N411))</f>
        <v>0</v>
      </c>
      <c r="BW411" s="987">
        <f>IF(RESUMO_GLOBAL!$X$53="a",ROUND(AM411*$N411,RESUMO_GLOBAL!$X$54),IF(RESUMO_GLOBAL!$X$53="t",TRUNC(AM411*$N411,RESUMO_GLOBAL!$X$54),AM411*$N411))</f>
        <v>0</v>
      </c>
      <c r="BX411" s="987">
        <f>IF(RESUMO_GLOBAL!$X$53="a",ROUND(AN411*$N411,RESUMO_GLOBAL!$X$54),IF(RESUMO_GLOBAL!$X$53="t",TRUNC(AN411*$N411,RESUMO_GLOBAL!$X$54),AN411*$N411))</f>
        <v>0</v>
      </c>
      <c r="BY411" s="987">
        <f>IF(RESUMO_GLOBAL!$X$53="a",ROUND(AO411*$N411,RESUMO_GLOBAL!$X$54),IF(RESUMO_GLOBAL!$X$53="t",TRUNC(AO411*$N411,RESUMO_GLOBAL!$X$54),AO411*$N411))</f>
        <v>0</v>
      </c>
      <c r="BZ411" s="987">
        <f>IF(RESUMO_GLOBAL!$X$53="a",ROUND(AP411*$N411,RESUMO_GLOBAL!$X$54),IF(RESUMO_GLOBAL!$X$53="t",TRUNC(AP411*$N411,RESUMO_GLOBAL!$X$54),AP411*$N411))</f>
        <v>0</v>
      </c>
      <c r="CA411" s="987">
        <f>IF(RESUMO_GLOBAL!$X$53="a",ROUND(AQ411*$N411,RESUMO_GLOBAL!$X$54),IF(RESUMO_GLOBAL!$X$53="t",TRUNC(AQ411*$N411,RESUMO_GLOBAL!$X$54),AQ411*$N411))</f>
        <v>0</v>
      </c>
      <c r="CB411" s="987">
        <f>IF(RESUMO_GLOBAL!$X$53="a",ROUND(AR411*$N411,RESUMO_GLOBAL!$X$54),IF(RESUMO_GLOBAL!$X$53="t",TRUNC(AR411*$N411,RESUMO_GLOBAL!$X$54),AR411*$N411))</f>
        <v>0</v>
      </c>
      <c r="CC411" s="987">
        <f>IF(RESUMO_GLOBAL!$X$53="a",ROUND(AS411*$N411,RESUMO_GLOBAL!$X$54),IF(RESUMO_GLOBAL!$X$53="t",TRUNC(AS411*$N411,RESUMO_GLOBAL!$X$54),AS411*$N411))</f>
        <v>0</v>
      </c>
      <c r="CD411" s="987">
        <f>IF(RESUMO_GLOBAL!$X$53="a",ROUND(AT411*$N411,RESUMO_GLOBAL!$X$54),IF(RESUMO_GLOBAL!$X$53="t",TRUNC(AT411*$N411,RESUMO_GLOBAL!$X$54),AT411*$N411))</f>
        <v>0</v>
      </c>
      <c r="CE411" s="987">
        <f>IF(RESUMO_GLOBAL!$X$53="a",ROUND(AU411*$N411,RESUMO_GLOBAL!$X$54),IF(RESUMO_GLOBAL!$X$53="t",TRUNC(AU411*$N411,RESUMO_GLOBAL!$X$54),AU411*$N411))</f>
        <v>0</v>
      </c>
      <c r="CF411" s="987">
        <f>IF(RESUMO_GLOBAL!$X$53="a",ROUND(AV411*$N411,RESUMO_GLOBAL!$X$54),IF(RESUMO_GLOBAL!$X$53="t",TRUNC(AV411*$N411,RESUMO_GLOBAL!$X$54),AV411*$N411))</f>
        <v>0</v>
      </c>
      <c r="CG411" s="987">
        <f>IF(RESUMO_GLOBAL!$X$53="a",ROUND(AW411*$N411,RESUMO_GLOBAL!$X$54),IF(RESUMO_GLOBAL!$X$53="t",TRUNC(AW411*$N411,RESUMO_GLOBAL!$X$54),AW411*$N411))</f>
        <v>0</v>
      </c>
      <c r="CK411" s="59">
        <f t="shared" si="270"/>
        <v>0</v>
      </c>
      <c r="CL411" s="59">
        <f t="shared" si="271"/>
        <v>0</v>
      </c>
      <c r="CM411" s="59">
        <f t="shared" si="272"/>
        <v>0</v>
      </c>
      <c r="CN411" s="59">
        <f t="shared" si="273"/>
        <v>0</v>
      </c>
      <c r="CO411" s="59">
        <f t="shared" si="274"/>
        <v>0</v>
      </c>
      <c r="CP411" s="59">
        <f t="shared" si="275"/>
        <v>0</v>
      </c>
      <c r="CQ411" s="59">
        <f t="shared" si="276"/>
        <v>0</v>
      </c>
      <c r="CR411" s="59">
        <f t="shared" si="277"/>
        <v>0</v>
      </c>
      <c r="CS411" s="59">
        <f t="shared" si="278"/>
        <v>0</v>
      </c>
      <c r="CT411" s="59">
        <f t="shared" si="279"/>
        <v>0</v>
      </c>
      <c r="CU411" s="59">
        <f t="shared" si="280"/>
        <v>0</v>
      </c>
      <c r="CV411" s="59">
        <f t="shared" si="281"/>
        <v>0</v>
      </c>
      <c r="CW411" s="59">
        <f t="shared" si="282"/>
        <v>0</v>
      </c>
      <c r="CX411" s="59">
        <f t="shared" si="283"/>
        <v>0</v>
      </c>
      <c r="CY411" s="59">
        <f t="shared" si="284"/>
        <v>0</v>
      </c>
      <c r="CZ411" s="59">
        <f t="shared" si="285"/>
        <v>0</v>
      </c>
      <c r="DA411" s="59">
        <f t="shared" si="286"/>
        <v>0</v>
      </c>
      <c r="DB411" s="59">
        <f t="shared" si="287"/>
        <v>0</v>
      </c>
      <c r="DE411">
        <f t="shared" si="269"/>
        <v>406</v>
      </c>
      <c r="DF411" t="str">
        <f t="shared" si="288"/>
        <v/>
      </c>
      <c r="DG411" s="59">
        <f>IF($C411&lt;&gt;0,SUM($CK412:CK412),0)</f>
        <v>0</v>
      </c>
      <c r="DH411" s="59">
        <f>IF($C411&lt;&gt;0,SUM($CK412:CL412),0)</f>
        <v>0</v>
      </c>
      <c r="DI411" s="59">
        <f>IF($C411&lt;&gt;0,SUM($CK412:CM412),0)</f>
        <v>0</v>
      </c>
      <c r="DJ411" s="59">
        <f>IF($C411&lt;&gt;0,SUM($CK412:CN412),0)</f>
        <v>0</v>
      </c>
      <c r="DK411" s="59">
        <f>IF($C411&lt;&gt;0,SUM($CK412:CO412),0)</f>
        <v>0</v>
      </c>
      <c r="DL411" s="59">
        <f>IF($C411&lt;&gt;0,SUM($CK412:CP412),0)</f>
        <v>0</v>
      </c>
      <c r="DM411" s="59">
        <f>IF($C411&lt;&gt;0,SUM($CK412:CQ412),0)</f>
        <v>0</v>
      </c>
      <c r="DN411" s="59">
        <f>IF($C411&lt;&gt;0,SUM($CK412:CR412),0)</f>
        <v>0</v>
      </c>
      <c r="DO411" s="59">
        <f>IF($C411&lt;&gt;0,SUM($CK412:CS412),0)</f>
        <v>0</v>
      </c>
      <c r="DP411" s="59">
        <f>IF($C411&lt;&gt;0,SUM($CK412:CT412),0)</f>
        <v>0</v>
      </c>
      <c r="DQ411" s="59">
        <f>IF($C411&lt;&gt;0,SUM($CK412:CU412),0)</f>
        <v>0</v>
      </c>
      <c r="DR411" s="59">
        <f>IF($C411&lt;&gt;0,SUM($CK412:CV412),0)</f>
        <v>0</v>
      </c>
      <c r="DS411" s="59">
        <f>IF($C411&lt;&gt;0,SUM($CK412:CW412),0)</f>
        <v>0</v>
      </c>
      <c r="DT411" s="59">
        <f>IF($C411&lt;&gt;0,SUM($CK412:CX412),0)</f>
        <v>0</v>
      </c>
      <c r="DU411" s="59">
        <f>IF($C411&lt;&gt;0,SUM($CK412:CY412),0)</f>
        <v>0</v>
      </c>
      <c r="DV411" s="59">
        <f>IF($C411&lt;&gt;0,SUM($CK412:CZ412),0)</f>
        <v>0</v>
      </c>
      <c r="DW411" s="59">
        <f>IF($C411&lt;&gt;0,SUM($CK412:DA412),0)</f>
        <v>0</v>
      </c>
      <c r="DX411" s="59">
        <f>IF($C411&lt;&gt;0,SUM($CK412:DB412),0)</f>
        <v>0</v>
      </c>
      <c r="DY411" s="952" t="str">
        <f t="shared" si="292"/>
        <v/>
      </c>
    </row>
    <row r="412" spans="1:129" ht="13.5" hidden="1" thickBot="1">
      <c r="A412" s="3" t="str">
        <f t="shared" si="293"/>
        <v/>
      </c>
      <c r="B412" s="805">
        <f>Dados_GLOBAL_Inicial!E412</f>
        <v>0</v>
      </c>
      <c r="C412" s="956">
        <f>IF(IFERROR(VALUE(Dados_GLOBAL_Inicial!F412),0)=0,0,Dados_GLOBAL_Inicial!F412)</f>
        <v>0</v>
      </c>
      <c r="D412" s="830">
        <f>Dados_GLOBAL_Inicial!G412</f>
        <v>0</v>
      </c>
      <c r="E412" s="830" t="str">
        <f>IF(IFERROR(VLOOKUP(F412,Cod_Gde_Itens!$A$1:$B$80,2,FALSE),0)&gt;549,IFERROR(VLOOKUP(F412,Cod_Gde_Itens!$A$1:$B$80,2,FALSE),0),IF(Dados_GLOBAL_Inicial!H412=0,"",Dados_GLOBAL_Inicial!H412))</f>
        <v/>
      </c>
      <c r="F412" s="823">
        <f>Dados_GLOBAL_Inicial!I412</f>
        <v>0</v>
      </c>
      <c r="G412" s="824">
        <f>Dados_GLOBAL_Inicial!J412</f>
        <v>0</v>
      </c>
      <c r="H412" s="454">
        <f>Dados_GLOBAL_Inicial!K412</f>
        <v>0</v>
      </c>
      <c r="I412" s="970">
        <f>SUM('MEDIÇÃO_OBJETO (1)'!I412)</f>
        <v>0</v>
      </c>
      <c r="J412" s="455">
        <f t="shared" si="294"/>
        <v>0</v>
      </c>
      <c r="K412" s="451">
        <f t="shared" si="295"/>
        <v>0</v>
      </c>
      <c r="L412" s="452">
        <f t="shared" si="296"/>
        <v>0</v>
      </c>
      <c r="M412" s="809">
        <f t="shared" si="297"/>
        <v>0</v>
      </c>
      <c r="N412" s="810">
        <f>IF(IFERROR(VALUE(Dados_GLOBAL_Inicial!L412),0)=0,0,Dados_GLOBAL_Inicial!L412)</f>
        <v>0</v>
      </c>
      <c r="O412" s="812">
        <f>SUM('MEDIÇÃO_OBJETO (1)'!O412)</f>
        <v>0</v>
      </c>
      <c r="P412" s="812">
        <f>SUM('MEDIÇÃO_OBJETO (1)'!P412)</f>
        <v>0</v>
      </c>
      <c r="Q412" s="813">
        <f t="shared" si="298"/>
        <v>0</v>
      </c>
      <c r="R412" s="951"/>
      <c r="S412" s="815">
        <f>SUM('MEDIÇÃO_OBJETO (1)'!S412)</f>
        <v>0</v>
      </c>
      <c r="T412" s="815">
        <f>SUM('MEDIÇÃO_OBJETO (1)'!T412)</f>
        <v>0</v>
      </c>
      <c r="V412" s="19"/>
      <c r="W412" s="978">
        <f t="shared" si="299"/>
        <v>0</v>
      </c>
      <c r="X412" s="816">
        <f t="shared" si="300"/>
        <v>0</v>
      </c>
      <c r="Y412" s="816">
        <f t="shared" si="301"/>
        <v>0</v>
      </c>
      <c r="Z412" s="817">
        <f t="shared" si="302"/>
        <v>0</v>
      </c>
      <c r="AB412" s="453">
        <f t="shared" si="289"/>
        <v>0</v>
      </c>
      <c r="AC412" s="14">
        <f t="shared" si="303"/>
        <v>0</v>
      </c>
      <c r="AD412" s="819"/>
      <c r="AE412" s="631">
        <f t="shared" si="290"/>
        <v>0</v>
      </c>
      <c r="AF412" s="818">
        <f>SUM('MEDIÇÃO_OBJETO (1)'!AG412)</f>
        <v>0</v>
      </c>
      <c r="AG412" s="541">
        <f>SUM('MEDIÇÃO_OBJETO (1)'!AH412)</f>
        <v>0</v>
      </c>
      <c r="AH412" s="541">
        <f>SUM('MEDIÇÃO_OBJETO (1)'!AI412)</f>
        <v>0</v>
      </c>
      <c r="AI412" s="541">
        <f>SUM('MEDIÇÃO_OBJETO (1)'!AJ412)</f>
        <v>0</v>
      </c>
      <c r="AJ412" s="541">
        <f>SUM('MEDIÇÃO_OBJETO (1)'!AK412)</f>
        <v>0</v>
      </c>
      <c r="AK412" s="541">
        <f>SUM('MEDIÇÃO_OBJETO (1)'!AL412)</f>
        <v>0</v>
      </c>
      <c r="AL412" s="541">
        <f>SUM('MEDIÇÃO_OBJETO (1)'!AM412)</f>
        <v>0</v>
      </c>
      <c r="AM412" s="541">
        <f>SUM('MEDIÇÃO_OBJETO (1)'!AN412)</f>
        <v>0</v>
      </c>
      <c r="AN412" s="541">
        <f>SUM('MEDIÇÃO_OBJETO (1)'!AO412)</f>
        <v>0</v>
      </c>
      <c r="AO412" s="541">
        <f>SUM('MEDIÇÃO_OBJETO (1)'!AP412)</f>
        <v>0</v>
      </c>
      <c r="AP412" s="541">
        <f>SUM('MEDIÇÃO_OBJETO (1)'!AQ412)</f>
        <v>0</v>
      </c>
      <c r="AQ412" s="541">
        <f>SUM('MEDIÇÃO_OBJETO (1)'!AR412)</f>
        <v>0</v>
      </c>
      <c r="AR412" s="541">
        <f>SUM('MEDIÇÃO_OBJETO (1)'!AS412)</f>
        <v>0</v>
      </c>
      <c r="AS412" s="541">
        <f>SUM('MEDIÇÃO_OBJETO (1)'!AT412)</f>
        <v>0</v>
      </c>
      <c r="AT412" s="541">
        <f>SUM('MEDIÇÃO_OBJETO (1)'!AU412)</f>
        <v>0</v>
      </c>
      <c r="AU412" s="541">
        <f>SUM('MEDIÇÃO_OBJETO (1)'!AV412)</f>
        <v>0</v>
      </c>
      <c r="AV412" s="541">
        <f>SUM('MEDIÇÃO_OBJETO (1)'!AW412)</f>
        <v>0</v>
      </c>
      <c r="AW412" s="541">
        <f>SUM('MEDIÇÃO_OBJETO (1)'!AX412)</f>
        <v>0</v>
      </c>
      <c r="AX412" s="977"/>
      <c r="BN412" s="992">
        <f t="shared" si="268"/>
        <v>0</v>
      </c>
      <c r="BO412" s="538">
        <f t="shared" si="291"/>
        <v>0</v>
      </c>
      <c r="BP412" s="987">
        <f>IF(RESUMO_GLOBAL!$X$53="a",ROUND(AF412*$N412,RESUMO_GLOBAL!$X$54),IF(RESUMO_GLOBAL!$X$53="t",TRUNC(AF412*$N412,RESUMO_GLOBAL!$X$54),AF412*$N412))</f>
        <v>0</v>
      </c>
      <c r="BQ412" s="987">
        <f>IF(RESUMO_GLOBAL!$X$53="a",ROUND(AG412*$N412,RESUMO_GLOBAL!$X$54),IF(RESUMO_GLOBAL!$X$53="t",TRUNC(AG412*$N412,RESUMO_GLOBAL!$X$54),AG412*$N412))</f>
        <v>0</v>
      </c>
      <c r="BR412" s="987">
        <f>IF(RESUMO_GLOBAL!$X$53="a",ROUND(AH412*$N412,RESUMO_GLOBAL!$X$54),IF(RESUMO_GLOBAL!$X$53="t",TRUNC(AH412*$N412,RESUMO_GLOBAL!$X$54),AH412*$N412))</f>
        <v>0</v>
      </c>
      <c r="BS412" s="987">
        <f>IF(RESUMO_GLOBAL!$X$53="a",ROUND(AI412*$N412,RESUMO_GLOBAL!$X$54),IF(RESUMO_GLOBAL!$X$53="t",TRUNC(AI412*$N412,RESUMO_GLOBAL!$X$54),AI412*$N412))</f>
        <v>0</v>
      </c>
      <c r="BT412" s="987">
        <f>IF(RESUMO_GLOBAL!$X$53="a",ROUND(AJ412*$N412,RESUMO_GLOBAL!$X$54),IF(RESUMO_GLOBAL!$X$53="t",TRUNC(AJ412*$N412,RESUMO_GLOBAL!$X$54),AJ412*$N412))</f>
        <v>0</v>
      </c>
      <c r="BU412" s="987">
        <f>IF(RESUMO_GLOBAL!$X$53="a",ROUND(AK412*$N412,RESUMO_GLOBAL!$X$54),IF(RESUMO_GLOBAL!$X$53="t",TRUNC(AK412*$N412,RESUMO_GLOBAL!$X$54),AK412*$N412))</f>
        <v>0</v>
      </c>
      <c r="BV412" s="987">
        <f>IF(RESUMO_GLOBAL!$X$53="a",ROUND(AL412*$N412,RESUMO_GLOBAL!$X$54),IF(RESUMO_GLOBAL!$X$53="t",TRUNC(AL412*$N412,RESUMO_GLOBAL!$X$54),AL412*$N412))</f>
        <v>0</v>
      </c>
      <c r="BW412" s="987">
        <f>IF(RESUMO_GLOBAL!$X$53="a",ROUND(AM412*$N412,RESUMO_GLOBAL!$X$54),IF(RESUMO_GLOBAL!$X$53="t",TRUNC(AM412*$N412,RESUMO_GLOBAL!$X$54),AM412*$N412))</f>
        <v>0</v>
      </c>
      <c r="BX412" s="987">
        <f>IF(RESUMO_GLOBAL!$X$53="a",ROUND(AN412*$N412,RESUMO_GLOBAL!$X$54),IF(RESUMO_GLOBAL!$X$53="t",TRUNC(AN412*$N412,RESUMO_GLOBAL!$X$54),AN412*$N412))</f>
        <v>0</v>
      </c>
      <c r="BY412" s="987">
        <f>IF(RESUMO_GLOBAL!$X$53="a",ROUND(AO412*$N412,RESUMO_GLOBAL!$X$54),IF(RESUMO_GLOBAL!$X$53="t",TRUNC(AO412*$N412,RESUMO_GLOBAL!$X$54),AO412*$N412))</f>
        <v>0</v>
      </c>
      <c r="BZ412" s="987">
        <f>IF(RESUMO_GLOBAL!$X$53="a",ROUND(AP412*$N412,RESUMO_GLOBAL!$X$54),IF(RESUMO_GLOBAL!$X$53="t",TRUNC(AP412*$N412,RESUMO_GLOBAL!$X$54),AP412*$N412))</f>
        <v>0</v>
      </c>
      <c r="CA412" s="987">
        <f>IF(RESUMO_GLOBAL!$X$53="a",ROUND(AQ412*$N412,RESUMO_GLOBAL!$X$54),IF(RESUMO_GLOBAL!$X$53="t",TRUNC(AQ412*$N412,RESUMO_GLOBAL!$X$54),AQ412*$N412))</f>
        <v>0</v>
      </c>
      <c r="CB412" s="987">
        <f>IF(RESUMO_GLOBAL!$X$53="a",ROUND(AR412*$N412,RESUMO_GLOBAL!$X$54),IF(RESUMO_GLOBAL!$X$53="t",TRUNC(AR412*$N412,RESUMO_GLOBAL!$X$54),AR412*$N412))</f>
        <v>0</v>
      </c>
      <c r="CC412" s="987">
        <f>IF(RESUMO_GLOBAL!$X$53="a",ROUND(AS412*$N412,RESUMO_GLOBAL!$X$54),IF(RESUMO_GLOBAL!$X$53="t",TRUNC(AS412*$N412,RESUMO_GLOBAL!$X$54),AS412*$N412))</f>
        <v>0</v>
      </c>
      <c r="CD412" s="987">
        <f>IF(RESUMO_GLOBAL!$X$53="a",ROUND(AT412*$N412,RESUMO_GLOBAL!$X$54),IF(RESUMO_GLOBAL!$X$53="t",TRUNC(AT412*$N412,RESUMO_GLOBAL!$X$54),AT412*$N412))</f>
        <v>0</v>
      </c>
      <c r="CE412" s="987">
        <f>IF(RESUMO_GLOBAL!$X$53="a",ROUND(AU412*$N412,RESUMO_GLOBAL!$X$54),IF(RESUMO_GLOBAL!$X$53="t",TRUNC(AU412*$N412,RESUMO_GLOBAL!$X$54),AU412*$N412))</f>
        <v>0</v>
      </c>
      <c r="CF412" s="987">
        <f>IF(RESUMO_GLOBAL!$X$53="a",ROUND(AV412*$N412,RESUMO_GLOBAL!$X$54),IF(RESUMO_GLOBAL!$X$53="t",TRUNC(AV412*$N412,RESUMO_GLOBAL!$X$54),AV412*$N412))</f>
        <v>0</v>
      </c>
      <c r="CG412" s="987">
        <f>IF(RESUMO_GLOBAL!$X$53="a",ROUND(AW412*$N412,RESUMO_GLOBAL!$X$54),IF(RESUMO_GLOBAL!$X$53="t",TRUNC(AW412*$N412,RESUMO_GLOBAL!$X$54),AW412*$N412))</f>
        <v>0</v>
      </c>
      <c r="CK412" s="59">
        <f t="shared" si="270"/>
        <v>0</v>
      </c>
      <c r="CL412" s="59">
        <f t="shared" si="271"/>
        <v>0</v>
      </c>
      <c r="CM412" s="59">
        <f t="shared" si="272"/>
        <v>0</v>
      </c>
      <c r="CN412" s="59">
        <f t="shared" si="273"/>
        <v>0</v>
      </c>
      <c r="CO412" s="59">
        <f t="shared" si="274"/>
        <v>0</v>
      </c>
      <c r="CP412" s="59">
        <f t="shared" si="275"/>
        <v>0</v>
      </c>
      <c r="CQ412" s="59">
        <f t="shared" si="276"/>
        <v>0</v>
      </c>
      <c r="CR412" s="59">
        <f t="shared" si="277"/>
        <v>0</v>
      </c>
      <c r="CS412" s="59">
        <f t="shared" si="278"/>
        <v>0</v>
      </c>
      <c r="CT412" s="59">
        <f t="shared" si="279"/>
        <v>0</v>
      </c>
      <c r="CU412" s="59">
        <f t="shared" si="280"/>
        <v>0</v>
      </c>
      <c r="CV412" s="59">
        <f t="shared" si="281"/>
        <v>0</v>
      </c>
      <c r="CW412" s="59">
        <f t="shared" si="282"/>
        <v>0</v>
      </c>
      <c r="CX412" s="59">
        <f t="shared" si="283"/>
        <v>0</v>
      </c>
      <c r="CY412" s="59">
        <f t="shared" si="284"/>
        <v>0</v>
      </c>
      <c r="CZ412" s="59">
        <f t="shared" si="285"/>
        <v>0</v>
      </c>
      <c r="DA412" s="59">
        <f t="shared" si="286"/>
        <v>0</v>
      </c>
      <c r="DB412" s="59">
        <f t="shared" si="287"/>
        <v>0</v>
      </c>
      <c r="DE412">
        <f t="shared" si="269"/>
        <v>407</v>
      </c>
      <c r="DF412" t="str">
        <f t="shared" si="288"/>
        <v/>
      </c>
      <c r="DG412" s="59">
        <f>IF($C412&lt;&gt;0,SUM($CK413:CK413),0)</f>
        <v>0</v>
      </c>
      <c r="DH412" s="59">
        <f>IF($C412&lt;&gt;0,SUM($CK413:CL413),0)</f>
        <v>0</v>
      </c>
      <c r="DI412" s="59">
        <f>IF($C412&lt;&gt;0,SUM($CK413:CM413),0)</f>
        <v>0</v>
      </c>
      <c r="DJ412" s="59">
        <f>IF($C412&lt;&gt;0,SUM($CK413:CN413),0)</f>
        <v>0</v>
      </c>
      <c r="DK412" s="59">
        <f>IF($C412&lt;&gt;0,SUM($CK413:CO413),0)</f>
        <v>0</v>
      </c>
      <c r="DL412" s="59">
        <f>IF($C412&lt;&gt;0,SUM($CK413:CP413),0)</f>
        <v>0</v>
      </c>
      <c r="DM412" s="59">
        <f>IF($C412&lt;&gt;0,SUM($CK413:CQ413),0)</f>
        <v>0</v>
      </c>
      <c r="DN412" s="59">
        <f>IF($C412&lt;&gt;0,SUM($CK413:CR413),0)</f>
        <v>0</v>
      </c>
      <c r="DO412" s="59">
        <f>IF($C412&lt;&gt;0,SUM($CK413:CS413),0)</f>
        <v>0</v>
      </c>
      <c r="DP412" s="59">
        <f>IF($C412&lt;&gt;0,SUM($CK413:CT413),0)</f>
        <v>0</v>
      </c>
      <c r="DQ412" s="59">
        <f>IF($C412&lt;&gt;0,SUM($CK413:CU413),0)</f>
        <v>0</v>
      </c>
      <c r="DR412" s="59">
        <f>IF($C412&lt;&gt;0,SUM($CK413:CV413),0)</f>
        <v>0</v>
      </c>
      <c r="DS412" s="59">
        <f>IF($C412&lt;&gt;0,SUM($CK413:CW413),0)</f>
        <v>0</v>
      </c>
      <c r="DT412" s="59">
        <f>IF($C412&lt;&gt;0,SUM($CK413:CX413),0)</f>
        <v>0</v>
      </c>
      <c r="DU412" s="59">
        <f>IF($C412&lt;&gt;0,SUM($CK413:CY413),0)</f>
        <v>0</v>
      </c>
      <c r="DV412" s="59">
        <f>IF($C412&lt;&gt;0,SUM($CK413:CZ413),0)</f>
        <v>0</v>
      </c>
      <c r="DW412" s="59">
        <f>IF($C412&lt;&gt;0,SUM($CK413:DA413),0)</f>
        <v>0</v>
      </c>
      <c r="DX412" s="59">
        <f>IF($C412&lt;&gt;0,SUM($CK413:DB413),0)</f>
        <v>0</v>
      </c>
      <c r="DY412" s="952" t="str">
        <f t="shared" si="292"/>
        <v/>
      </c>
    </row>
    <row r="413" spans="1:129" ht="13.5" hidden="1" thickBot="1">
      <c r="A413" s="3" t="str">
        <f t="shared" si="293"/>
        <v/>
      </c>
      <c r="B413" s="805">
        <f>Dados_GLOBAL_Inicial!E413</f>
        <v>0</v>
      </c>
      <c r="C413" s="956">
        <f>IF(IFERROR(VALUE(Dados_GLOBAL_Inicial!F413),0)=0,0,Dados_GLOBAL_Inicial!F413)</f>
        <v>0</v>
      </c>
      <c r="D413" s="830">
        <f>Dados_GLOBAL_Inicial!G413</f>
        <v>0</v>
      </c>
      <c r="E413" s="830" t="str">
        <f>IF(IFERROR(VLOOKUP(F413,Cod_Gde_Itens!$A$1:$B$80,2,FALSE),0)&gt;549,IFERROR(VLOOKUP(F413,Cod_Gde_Itens!$A$1:$B$80,2,FALSE),0),IF(Dados_GLOBAL_Inicial!H413=0,"",Dados_GLOBAL_Inicial!H413))</f>
        <v/>
      </c>
      <c r="F413" s="823">
        <f>Dados_GLOBAL_Inicial!I413</f>
        <v>0</v>
      </c>
      <c r="G413" s="824">
        <f>Dados_GLOBAL_Inicial!J413</f>
        <v>0</v>
      </c>
      <c r="H413" s="454">
        <f>Dados_GLOBAL_Inicial!K413</f>
        <v>0</v>
      </c>
      <c r="I413" s="970">
        <f>SUM('MEDIÇÃO_OBJETO (1)'!I413)</f>
        <v>0</v>
      </c>
      <c r="J413" s="455">
        <f t="shared" si="294"/>
        <v>0</v>
      </c>
      <c r="K413" s="451">
        <f t="shared" si="295"/>
        <v>0</v>
      </c>
      <c r="L413" s="452">
        <f t="shared" si="296"/>
        <v>0</v>
      </c>
      <c r="M413" s="809">
        <f t="shared" si="297"/>
        <v>0</v>
      </c>
      <c r="N413" s="810">
        <f>IF(IFERROR(VALUE(Dados_GLOBAL_Inicial!L413),0)=0,0,Dados_GLOBAL_Inicial!L413)</f>
        <v>0</v>
      </c>
      <c r="O413" s="812">
        <f>SUM('MEDIÇÃO_OBJETO (1)'!O413)</f>
        <v>0</v>
      </c>
      <c r="P413" s="812">
        <f>SUM('MEDIÇÃO_OBJETO (1)'!P413)</f>
        <v>0</v>
      </c>
      <c r="Q413" s="813">
        <f t="shared" si="298"/>
        <v>0</v>
      </c>
      <c r="R413" s="951"/>
      <c r="S413" s="815">
        <f>SUM('MEDIÇÃO_OBJETO (1)'!S413)</f>
        <v>0</v>
      </c>
      <c r="T413" s="815">
        <f>SUM('MEDIÇÃO_OBJETO (1)'!T413)</f>
        <v>0</v>
      </c>
      <c r="V413" s="19"/>
      <c r="W413" s="978">
        <f t="shared" si="299"/>
        <v>0</v>
      </c>
      <c r="X413" s="816">
        <f t="shared" si="300"/>
        <v>0</v>
      </c>
      <c r="Y413" s="816">
        <f t="shared" si="301"/>
        <v>0</v>
      </c>
      <c r="Z413" s="817">
        <f t="shared" si="302"/>
        <v>0</v>
      </c>
      <c r="AB413" s="453">
        <f t="shared" si="289"/>
        <v>0</v>
      </c>
      <c r="AC413" s="14">
        <f t="shared" si="303"/>
        <v>0</v>
      </c>
      <c r="AD413" s="819"/>
      <c r="AE413" s="631">
        <f t="shared" si="290"/>
        <v>0</v>
      </c>
      <c r="AF413" s="818">
        <f>SUM('MEDIÇÃO_OBJETO (1)'!AG413)</f>
        <v>0</v>
      </c>
      <c r="AG413" s="541">
        <f>SUM('MEDIÇÃO_OBJETO (1)'!AH413)</f>
        <v>0</v>
      </c>
      <c r="AH413" s="541">
        <f>SUM('MEDIÇÃO_OBJETO (1)'!AI413)</f>
        <v>0</v>
      </c>
      <c r="AI413" s="541">
        <f>SUM('MEDIÇÃO_OBJETO (1)'!AJ413)</f>
        <v>0</v>
      </c>
      <c r="AJ413" s="541">
        <f>SUM('MEDIÇÃO_OBJETO (1)'!AK413)</f>
        <v>0</v>
      </c>
      <c r="AK413" s="541">
        <f>SUM('MEDIÇÃO_OBJETO (1)'!AL413)</f>
        <v>0</v>
      </c>
      <c r="AL413" s="541">
        <f>SUM('MEDIÇÃO_OBJETO (1)'!AM413)</f>
        <v>0</v>
      </c>
      <c r="AM413" s="541">
        <f>SUM('MEDIÇÃO_OBJETO (1)'!AN413)</f>
        <v>0</v>
      </c>
      <c r="AN413" s="541">
        <f>SUM('MEDIÇÃO_OBJETO (1)'!AO413)</f>
        <v>0</v>
      </c>
      <c r="AO413" s="541">
        <f>SUM('MEDIÇÃO_OBJETO (1)'!AP413)</f>
        <v>0</v>
      </c>
      <c r="AP413" s="541">
        <f>SUM('MEDIÇÃO_OBJETO (1)'!AQ413)</f>
        <v>0</v>
      </c>
      <c r="AQ413" s="541">
        <f>SUM('MEDIÇÃO_OBJETO (1)'!AR413)</f>
        <v>0</v>
      </c>
      <c r="AR413" s="541">
        <f>SUM('MEDIÇÃO_OBJETO (1)'!AS413)</f>
        <v>0</v>
      </c>
      <c r="AS413" s="541">
        <f>SUM('MEDIÇÃO_OBJETO (1)'!AT413)</f>
        <v>0</v>
      </c>
      <c r="AT413" s="541">
        <f>SUM('MEDIÇÃO_OBJETO (1)'!AU413)</f>
        <v>0</v>
      </c>
      <c r="AU413" s="541">
        <f>SUM('MEDIÇÃO_OBJETO (1)'!AV413)</f>
        <v>0</v>
      </c>
      <c r="AV413" s="541">
        <f>SUM('MEDIÇÃO_OBJETO (1)'!AW413)</f>
        <v>0</v>
      </c>
      <c r="AW413" s="541">
        <f>SUM('MEDIÇÃO_OBJETO (1)'!AX413)</f>
        <v>0</v>
      </c>
      <c r="AX413" s="977"/>
      <c r="BN413" s="992">
        <f t="shared" si="268"/>
        <v>0</v>
      </c>
      <c r="BO413" s="538">
        <f t="shared" si="291"/>
        <v>0</v>
      </c>
      <c r="BP413" s="987">
        <f>IF(RESUMO_GLOBAL!$X$53="a",ROUND(AF413*$N413,RESUMO_GLOBAL!$X$54),IF(RESUMO_GLOBAL!$X$53="t",TRUNC(AF413*$N413,RESUMO_GLOBAL!$X$54),AF413*$N413))</f>
        <v>0</v>
      </c>
      <c r="BQ413" s="987">
        <f>IF(RESUMO_GLOBAL!$X$53="a",ROUND(AG413*$N413,RESUMO_GLOBAL!$X$54),IF(RESUMO_GLOBAL!$X$53="t",TRUNC(AG413*$N413,RESUMO_GLOBAL!$X$54),AG413*$N413))</f>
        <v>0</v>
      </c>
      <c r="BR413" s="987">
        <f>IF(RESUMO_GLOBAL!$X$53="a",ROUND(AH413*$N413,RESUMO_GLOBAL!$X$54),IF(RESUMO_GLOBAL!$X$53="t",TRUNC(AH413*$N413,RESUMO_GLOBAL!$X$54),AH413*$N413))</f>
        <v>0</v>
      </c>
      <c r="BS413" s="987">
        <f>IF(RESUMO_GLOBAL!$X$53="a",ROUND(AI413*$N413,RESUMO_GLOBAL!$X$54),IF(RESUMO_GLOBAL!$X$53="t",TRUNC(AI413*$N413,RESUMO_GLOBAL!$X$54),AI413*$N413))</f>
        <v>0</v>
      </c>
      <c r="BT413" s="987">
        <f>IF(RESUMO_GLOBAL!$X$53="a",ROUND(AJ413*$N413,RESUMO_GLOBAL!$X$54),IF(RESUMO_GLOBAL!$X$53="t",TRUNC(AJ413*$N413,RESUMO_GLOBAL!$X$54),AJ413*$N413))</f>
        <v>0</v>
      </c>
      <c r="BU413" s="987">
        <f>IF(RESUMO_GLOBAL!$X$53="a",ROUND(AK413*$N413,RESUMO_GLOBAL!$X$54),IF(RESUMO_GLOBAL!$X$53="t",TRUNC(AK413*$N413,RESUMO_GLOBAL!$X$54),AK413*$N413))</f>
        <v>0</v>
      </c>
      <c r="BV413" s="987">
        <f>IF(RESUMO_GLOBAL!$X$53="a",ROUND(AL413*$N413,RESUMO_GLOBAL!$X$54),IF(RESUMO_GLOBAL!$X$53="t",TRUNC(AL413*$N413,RESUMO_GLOBAL!$X$54),AL413*$N413))</f>
        <v>0</v>
      </c>
      <c r="BW413" s="987">
        <f>IF(RESUMO_GLOBAL!$X$53="a",ROUND(AM413*$N413,RESUMO_GLOBAL!$X$54),IF(RESUMO_GLOBAL!$X$53="t",TRUNC(AM413*$N413,RESUMO_GLOBAL!$X$54),AM413*$N413))</f>
        <v>0</v>
      </c>
      <c r="BX413" s="987">
        <f>IF(RESUMO_GLOBAL!$X$53="a",ROUND(AN413*$N413,RESUMO_GLOBAL!$X$54),IF(RESUMO_GLOBAL!$X$53="t",TRUNC(AN413*$N413,RESUMO_GLOBAL!$X$54),AN413*$N413))</f>
        <v>0</v>
      </c>
      <c r="BY413" s="987">
        <f>IF(RESUMO_GLOBAL!$X$53="a",ROUND(AO413*$N413,RESUMO_GLOBAL!$X$54),IF(RESUMO_GLOBAL!$X$53="t",TRUNC(AO413*$N413,RESUMO_GLOBAL!$X$54),AO413*$N413))</f>
        <v>0</v>
      </c>
      <c r="BZ413" s="987">
        <f>IF(RESUMO_GLOBAL!$X$53="a",ROUND(AP413*$N413,RESUMO_GLOBAL!$X$54),IF(RESUMO_GLOBAL!$X$53="t",TRUNC(AP413*$N413,RESUMO_GLOBAL!$X$54),AP413*$N413))</f>
        <v>0</v>
      </c>
      <c r="CA413" s="987">
        <f>IF(RESUMO_GLOBAL!$X$53="a",ROUND(AQ413*$N413,RESUMO_GLOBAL!$X$54),IF(RESUMO_GLOBAL!$X$53="t",TRUNC(AQ413*$N413,RESUMO_GLOBAL!$X$54),AQ413*$N413))</f>
        <v>0</v>
      </c>
      <c r="CB413" s="987">
        <f>IF(RESUMO_GLOBAL!$X$53="a",ROUND(AR413*$N413,RESUMO_GLOBAL!$X$54),IF(RESUMO_GLOBAL!$X$53="t",TRUNC(AR413*$N413,RESUMO_GLOBAL!$X$54),AR413*$N413))</f>
        <v>0</v>
      </c>
      <c r="CC413" s="987">
        <f>IF(RESUMO_GLOBAL!$X$53="a",ROUND(AS413*$N413,RESUMO_GLOBAL!$X$54),IF(RESUMO_GLOBAL!$X$53="t",TRUNC(AS413*$N413,RESUMO_GLOBAL!$X$54),AS413*$N413))</f>
        <v>0</v>
      </c>
      <c r="CD413" s="987">
        <f>IF(RESUMO_GLOBAL!$X$53="a",ROUND(AT413*$N413,RESUMO_GLOBAL!$X$54),IF(RESUMO_GLOBAL!$X$53="t",TRUNC(AT413*$N413,RESUMO_GLOBAL!$X$54),AT413*$N413))</f>
        <v>0</v>
      </c>
      <c r="CE413" s="987">
        <f>IF(RESUMO_GLOBAL!$X$53="a",ROUND(AU413*$N413,RESUMO_GLOBAL!$X$54),IF(RESUMO_GLOBAL!$X$53="t",TRUNC(AU413*$N413,RESUMO_GLOBAL!$X$54),AU413*$N413))</f>
        <v>0</v>
      </c>
      <c r="CF413" s="987">
        <f>IF(RESUMO_GLOBAL!$X$53="a",ROUND(AV413*$N413,RESUMO_GLOBAL!$X$54),IF(RESUMO_GLOBAL!$X$53="t",TRUNC(AV413*$N413,RESUMO_GLOBAL!$X$54),AV413*$N413))</f>
        <v>0</v>
      </c>
      <c r="CG413" s="987">
        <f>IF(RESUMO_GLOBAL!$X$53="a",ROUND(AW413*$N413,RESUMO_GLOBAL!$X$54),IF(RESUMO_GLOBAL!$X$53="t",TRUNC(AW413*$N413,RESUMO_GLOBAL!$X$54),AW413*$N413))</f>
        <v>0</v>
      </c>
      <c r="CK413" s="59">
        <f t="shared" si="270"/>
        <v>0</v>
      </c>
      <c r="CL413" s="59">
        <f t="shared" si="271"/>
        <v>0</v>
      </c>
      <c r="CM413" s="59">
        <f t="shared" si="272"/>
        <v>0</v>
      </c>
      <c r="CN413" s="59">
        <f t="shared" si="273"/>
        <v>0</v>
      </c>
      <c r="CO413" s="59">
        <f t="shared" si="274"/>
        <v>0</v>
      </c>
      <c r="CP413" s="59">
        <f t="shared" si="275"/>
        <v>0</v>
      </c>
      <c r="CQ413" s="59">
        <f t="shared" si="276"/>
        <v>0</v>
      </c>
      <c r="CR413" s="59">
        <f t="shared" si="277"/>
        <v>0</v>
      </c>
      <c r="CS413" s="59">
        <f t="shared" si="278"/>
        <v>0</v>
      </c>
      <c r="CT413" s="59">
        <f t="shared" si="279"/>
        <v>0</v>
      </c>
      <c r="CU413" s="59">
        <f t="shared" si="280"/>
        <v>0</v>
      </c>
      <c r="CV413" s="59">
        <f t="shared" si="281"/>
        <v>0</v>
      </c>
      <c r="CW413" s="59">
        <f t="shared" si="282"/>
        <v>0</v>
      </c>
      <c r="CX413" s="59">
        <f t="shared" si="283"/>
        <v>0</v>
      </c>
      <c r="CY413" s="59">
        <f t="shared" si="284"/>
        <v>0</v>
      </c>
      <c r="CZ413" s="59">
        <f t="shared" si="285"/>
        <v>0</v>
      </c>
      <c r="DA413" s="59">
        <f t="shared" si="286"/>
        <v>0</v>
      </c>
      <c r="DB413" s="59">
        <f t="shared" si="287"/>
        <v>0</v>
      </c>
      <c r="DE413">
        <f t="shared" si="269"/>
        <v>408</v>
      </c>
      <c r="DF413" t="str">
        <f t="shared" si="288"/>
        <v/>
      </c>
      <c r="DG413" s="59">
        <f>IF($C413&lt;&gt;0,SUM($CK414:CK414),0)</f>
        <v>0</v>
      </c>
      <c r="DH413" s="59">
        <f>IF($C413&lt;&gt;0,SUM($CK414:CL414),0)</f>
        <v>0</v>
      </c>
      <c r="DI413" s="59">
        <f>IF($C413&lt;&gt;0,SUM($CK414:CM414),0)</f>
        <v>0</v>
      </c>
      <c r="DJ413" s="59">
        <f>IF($C413&lt;&gt;0,SUM($CK414:CN414),0)</f>
        <v>0</v>
      </c>
      <c r="DK413" s="59">
        <f>IF($C413&lt;&gt;0,SUM($CK414:CO414),0)</f>
        <v>0</v>
      </c>
      <c r="DL413" s="59">
        <f>IF($C413&lt;&gt;0,SUM($CK414:CP414),0)</f>
        <v>0</v>
      </c>
      <c r="DM413" s="59">
        <f>IF($C413&lt;&gt;0,SUM($CK414:CQ414),0)</f>
        <v>0</v>
      </c>
      <c r="DN413" s="59">
        <f>IF($C413&lt;&gt;0,SUM($CK414:CR414),0)</f>
        <v>0</v>
      </c>
      <c r="DO413" s="59">
        <f>IF($C413&lt;&gt;0,SUM($CK414:CS414),0)</f>
        <v>0</v>
      </c>
      <c r="DP413" s="59">
        <f>IF($C413&lt;&gt;0,SUM($CK414:CT414),0)</f>
        <v>0</v>
      </c>
      <c r="DQ413" s="59">
        <f>IF($C413&lt;&gt;0,SUM($CK414:CU414),0)</f>
        <v>0</v>
      </c>
      <c r="DR413" s="59">
        <f>IF($C413&lt;&gt;0,SUM($CK414:CV414),0)</f>
        <v>0</v>
      </c>
      <c r="DS413" s="59">
        <f>IF($C413&lt;&gt;0,SUM($CK414:CW414),0)</f>
        <v>0</v>
      </c>
      <c r="DT413" s="59">
        <f>IF($C413&lt;&gt;0,SUM($CK414:CX414),0)</f>
        <v>0</v>
      </c>
      <c r="DU413" s="59">
        <f>IF($C413&lt;&gt;0,SUM($CK414:CY414),0)</f>
        <v>0</v>
      </c>
      <c r="DV413" s="59">
        <f>IF($C413&lt;&gt;0,SUM($CK414:CZ414),0)</f>
        <v>0</v>
      </c>
      <c r="DW413" s="59">
        <f>IF($C413&lt;&gt;0,SUM($CK414:DA414),0)</f>
        <v>0</v>
      </c>
      <c r="DX413" s="59">
        <f>IF($C413&lt;&gt;0,SUM($CK414:DB414),0)</f>
        <v>0</v>
      </c>
      <c r="DY413" s="952" t="str">
        <f t="shared" si="292"/>
        <v/>
      </c>
    </row>
    <row r="414" spans="1:129" ht="13.5" hidden="1" thickBot="1">
      <c r="A414" s="3" t="str">
        <f t="shared" si="293"/>
        <v/>
      </c>
      <c r="B414" s="805">
        <f>Dados_GLOBAL_Inicial!E414</f>
        <v>0</v>
      </c>
      <c r="C414" s="956">
        <f>IF(IFERROR(VALUE(Dados_GLOBAL_Inicial!F414),0)=0,0,Dados_GLOBAL_Inicial!F414)</f>
        <v>0</v>
      </c>
      <c r="D414" s="830">
        <f>Dados_GLOBAL_Inicial!G414</f>
        <v>0</v>
      </c>
      <c r="E414" s="830" t="str">
        <f>IF(IFERROR(VLOOKUP(F414,Cod_Gde_Itens!$A$1:$B$80,2,FALSE),0)&gt;549,IFERROR(VLOOKUP(F414,Cod_Gde_Itens!$A$1:$B$80,2,FALSE),0),IF(Dados_GLOBAL_Inicial!H414=0,"",Dados_GLOBAL_Inicial!H414))</f>
        <v/>
      </c>
      <c r="F414" s="823">
        <f>Dados_GLOBAL_Inicial!I414</f>
        <v>0</v>
      </c>
      <c r="G414" s="824">
        <f>Dados_GLOBAL_Inicial!J414</f>
        <v>0</v>
      </c>
      <c r="H414" s="454">
        <f>Dados_GLOBAL_Inicial!K414</f>
        <v>0</v>
      </c>
      <c r="I414" s="970">
        <f>SUM('MEDIÇÃO_OBJETO (1)'!I414)</f>
        <v>0</v>
      </c>
      <c r="J414" s="455">
        <f t="shared" si="294"/>
        <v>0</v>
      </c>
      <c r="K414" s="451">
        <f t="shared" si="295"/>
        <v>0</v>
      </c>
      <c r="L414" s="452">
        <f t="shared" si="296"/>
        <v>0</v>
      </c>
      <c r="M414" s="809">
        <f t="shared" si="297"/>
        <v>0</v>
      </c>
      <c r="N414" s="810">
        <f>IF(IFERROR(VALUE(Dados_GLOBAL_Inicial!L414),0)=0,0,Dados_GLOBAL_Inicial!L414)</f>
        <v>0</v>
      </c>
      <c r="O414" s="812">
        <f>SUM('MEDIÇÃO_OBJETO (1)'!O414)</f>
        <v>0</v>
      </c>
      <c r="P414" s="812">
        <f>SUM('MEDIÇÃO_OBJETO (1)'!P414)</f>
        <v>0</v>
      </c>
      <c r="Q414" s="813">
        <f t="shared" si="298"/>
        <v>0</v>
      </c>
      <c r="R414" s="951"/>
      <c r="S414" s="815">
        <f>SUM('MEDIÇÃO_OBJETO (1)'!S414)</f>
        <v>0</v>
      </c>
      <c r="T414" s="815">
        <f>SUM('MEDIÇÃO_OBJETO (1)'!T414)</f>
        <v>0</v>
      </c>
      <c r="V414" s="19"/>
      <c r="W414" s="978">
        <f t="shared" si="299"/>
        <v>0</v>
      </c>
      <c r="X414" s="816">
        <f t="shared" si="300"/>
        <v>0</v>
      </c>
      <c r="Y414" s="816">
        <f t="shared" si="301"/>
        <v>0</v>
      </c>
      <c r="Z414" s="817">
        <f t="shared" si="302"/>
        <v>0</v>
      </c>
      <c r="AB414" s="453">
        <f t="shared" si="289"/>
        <v>0</v>
      </c>
      <c r="AC414" s="14">
        <f t="shared" si="303"/>
        <v>0</v>
      </c>
      <c r="AD414" s="819"/>
      <c r="AE414" s="631">
        <f t="shared" si="290"/>
        <v>0</v>
      </c>
      <c r="AF414" s="818">
        <f>SUM('MEDIÇÃO_OBJETO (1)'!AG414)</f>
        <v>0</v>
      </c>
      <c r="AG414" s="541">
        <f>SUM('MEDIÇÃO_OBJETO (1)'!AH414)</f>
        <v>0</v>
      </c>
      <c r="AH414" s="541">
        <f>SUM('MEDIÇÃO_OBJETO (1)'!AI414)</f>
        <v>0</v>
      </c>
      <c r="AI414" s="541">
        <f>SUM('MEDIÇÃO_OBJETO (1)'!AJ414)</f>
        <v>0</v>
      </c>
      <c r="AJ414" s="541">
        <f>SUM('MEDIÇÃO_OBJETO (1)'!AK414)</f>
        <v>0</v>
      </c>
      <c r="AK414" s="541">
        <f>SUM('MEDIÇÃO_OBJETO (1)'!AL414)</f>
        <v>0</v>
      </c>
      <c r="AL414" s="541">
        <f>SUM('MEDIÇÃO_OBJETO (1)'!AM414)</f>
        <v>0</v>
      </c>
      <c r="AM414" s="541">
        <f>SUM('MEDIÇÃO_OBJETO (1)'!AN414)</f>
        <v>0</v>
      </c>
      <c r="AN414" s="541">
        <f>SUM('MEDIÇÃO_OBJETO (1)'!AO414)</f>
        <v>0</v>
      </c>
      <c r="AO414" s="541">
        <f>SUM('MEDIÇÃO_OBJETO (1)'!AP414)</f>
        <v>0</v>
      </c>
      <c r="AP414" s="541">
        <f>SUM('MEDIÇÃO_OBJETO (1)'!AQ414)</f>
        <v>0</v>
      </c>
      <c r="AQ414" s="541">
        <f>SUM('MEDIÇÃO_OBJETO (1)'!AR414)</f>
        <v>0</v>
      </c>
      <c r="AR414" s="541">
        <f>SUM('MEDIÇÃO_OBJETO (1)'!AS414)</f>
        <v>0</v>
      </c>
      <c r="AS414" s="541">
        <f>SUM('MEDIÇÃO_OBJETO (1)'!AT414)</f>
        <v>0</v>
      </c>
      <c r="AT414" s="541">
        <f>SUM('MEDIÇÃO_OBJETO (1)'!AU414)</f>
        <v>0</v>
      </c>
      <c r="AU414" s="541">
        <f>SUM('MEDIÇÃO_OBJETO (1)'!AV414)</f>
        <v>0</v>
      </c>
      <c r="AV414" s="541">
        <f>SUM('MEDIÇÃO_OBJETO (1)'!AW414)</f>
        <v>0</v>
      </c>
      <c r="AW414" s="541">
        <f>SUM('MEDIÇÃO_OBJETO (1)'!AX414)</f>
        <v>0</v>
      </c>
      <c r="AX414" s="977"/>
      <c r="BN414" s="992">
        <f t="shared" si="268"/>
        <v>0</v>
      </c>
      <c r="BO414" s="538">
        <f t="shared" si="291"/>
        <v>0</v>
      </c>
      <c r="BP414" s="987">
        <f>IF(RESUMO_GLOBAL!$X$53="a",ROUND(AF414*$N414,RESUMO_GLOBAL!$X$54),IF(RESUMO_GLOBAL!$X$53="t",TRUNC(AF414*$N414,RESUMO_GLOBAL!$X$54),AF414*$N414))</f>
        <v>0</v>
      </c>
      <c r="BQ414" s="987">
        <f>IF(RESUMO_GLOBAL!$X$53="a",ROUND(AG414*$N414,RESUMO_GLOBAL!$X$54),IF(RESUMO_GLOBAL!$X$53="t",TRUNC(AG414*$N414,RESUMO_GLOBAL!$X$54),AG414*$N414))</f>
        <v>0</v>
      </c>
      <c r="BR414" s="987">
        <f>IF(RESUMO_GLOBAL!$X$53="a",ROUND(AH414*$N414,RESUMO_GLOBAL!$X$54),IF(RESUMO_GLOBAL!$X$53="t",TRUNC(AH414*$N414,RESUMO_GLOBAL!$X$54),AH414*$N414))</f>
        <v>0</v>
      </c>
      <c r="BS414" s="987">
        <f>IF(RESUMO_GLOBAL!$X$53="a",ROUND(AI414*$N414,RESUMO_GLOBAL!$X$54),IF(RESUMO_GLOBAL!$X$53="t",TRUNC(AI414*$N414,RESUMO_GLOBAL!$X$54),AI414*$N414))</f>
        <v>0</v>
      </c>
      <c r="BT414" s="987">
        <f>IF(RESUMO_GLOBAL!$X$53="a",ROUND(AJ414*$N414,RESUMO_GLOBAL!$X$54),IF(RESUMO_GLOBAL!$X$53="t",TRUNC(AJ414*$N414,RESUMO_GLOBAL!$X$54),AJ414*$N414))</f>
        <v>0</v>
      </c>
      <c r="BU414" s="987">
        <f>IF(RESUMO_GLOBAL!$X$53="a",ROUND(AK414*$N414,RESUMO_GLOBAL!$X$54),IF(RESUMO_GLOBAL!$X$53="t",TRUNC(AK414*$N414,RESUMO_GLOBAL!$X$54),AK414*$N414))</f>
        <v>0</v>
      </c>
      <c r="BV414" s="987">
        <f>IF(RESUMO_GLOBAL!$X$53="a",ROUND(AL414*$N414,RESUMO_GLOBAL!$X$54),IF(RESUMO_GLOBAL!$X$53="t",TRUNC(AL414*$N414,RESUMO_GLOBAL!$X$54),AL414*$N414))</f>
        <v>0</v>
      </c>
      <c r="BW414" s="987">
        <f>IF(RESUMO_GLOBAL!$X$53="a",ROUND(AM414*$N414,RESUMO_GLOBAL!$X$54),IF(RESUMO_GLOBAL!$X$53="t",TRUNC(AM414*$N414,RESUMO_GLOBAL!$X$54),AM414*$N414))</f>
        <v>0</v>
      </c>
      <c r="BX414" s="987">
        <f>IF(RESUMO_GLOBAL!$X$53="a",ROUND(AN414*$N414,RESUMO_GLOBAL!$X$54),IF(RESUMO_GLOBAL!$X$53="t",TRUNC(AN414*$N414,RESUMO_GLOBAL!$X$54),AN414*$N414))</f>
        <v>0</v>
      </c>
      <c r="BY414" s="987">
        <f>IF(RESUMO_GLOBAL!$X$53="a",ROUND(AO414*$N414,RESUMO_GLOBAL!$X$54),IF(RESUMO_GLOBAL!$X$53="t",TRUNC(AO414*$N414,RESUMO_GLOBAL!$X$54),AO414*$N414))</f>
        <v>0</v>
      </c>
      <c r="BZ414" s="987">
        <f>IF(RESUMO_GLOBAL!$X$53="a",ROUND(AP414*$N414,RESUMO_GLOBAL!$X$54),IF(RESUMO_GLOBAL!$X$53="t",TRUNC(AP414*$N414,RESUMO_GLOBAL!$X$54),AP414*$N414))</f>
        <v>0</v>
      </c>
      <c r="CA414" s="987">
        <f>IF(RESUMO_GLOBAL!$X$53="a",ROUND(AQ414*$N414,RESUMO_GLOBAL!$X$54),IF(RESUMO_GLOBAL!$X$53="t",TRUNC(AQ414*$N414,RESUMO_GLOBAL!$X$54),AQ414*$N414))</f>
        <v>0</v>
      </c>
      <c r="CB414" s="987">
        <f>IF(RESUMO_GLOBAL!$X$53="a",ROUND(AR414*$N414,RESUMO_GLOBAL!$X$54),IF(RESUMO_GLOBAL!$X$53="t",TRUNC(AR414*$N414,RESUMO_GLOBAL!$X$54),AR414*$N414))</f>
        <v>0</v>
      </c>
      <c r="CC414" s="987">
        <f>IF(RESUMO_GLOBAL!$X$53="a",ROUND(AS414*$N414,RESUMO_GLOBAL!$X$54),IF(RESUMO_GLOBAL!$X$53="t",TRUNC(AS414*$N414,RESUMO_GLOBAL!$X$54),AS414*$N414))</f>
        <v>0</v>
      </c>
      <c r="CD414" s="987">
        <f>IF(RESUMO_GLOBAL!$X$53="a",ROUND(AT414*$N414,RESUMO_GLOBAL!$X$54),IF(RESUMO_GLOBAL!$X$53="t",TRUNC(AT414*$N414,RESUMO_GLOBAL!$X$54),AT414*$N414))</f>
        <v>0</v>
      </c>
      <c r="CE414" s="987">
        <f>IF(RESUMO_GLOBAL!$X$53="a",ROUND(AU414*$N414,RESUMO_GLOBAL!$X$54),IF(RESUMO_GLOBAL!$X$53="t",TRUNC(AU414*$N414,RESUMO_GLOBAL!$X$54),AU414*$N414))</f>
        <v>0</v>
      </c>
      <c r="CF414" s="987">
        <f>IF(RESUMO_GLOBAL!$X$53="a",ROUND(AV414*$N414,RESUMO_GLOBAL!$X$54),IF(RESUMO_GLOBAL!$X$53="t",TRUNC(AV414*$N414,RESUMO_GLOBAL!$X$54),AV414*$N414))</f>
        <v>0</v>
      </c>
      <c r="CG414" s="987">
        <f>IF(RESUMO_GLOBAL!$X$53="a",ROUND(AW414*$N414,RESUMO_GLOBAL!$X$54),IF(RESUMO_GLOBAL!$X$53="t",TRUNC(AW414*$N414,RESUMO_GLOBAL!$X$54),AW414*$N414))</f>
        <v>0</v>
      </c>
      <c r="CK414" s="59">
        <f t="shared" si="270"/>
        <v>0</v>
      </c>
      <c r="CL414" s="59">
        <f t="shared" si="271"/>
        <v>0</v>
      </c>
      <c r="CM414" s="59">
        <f t="shared" si="272"/>
        <v>0</v>
      </c>
      <c r="CN414" s="59">
        <f t="shared" si="273"/>
        <v>0</v>
      </c>
      <c r="CO414" s="59">
        <f t="shared" si="274"/>
        <v>0</v>
      </c>
      <c r="CP414" s="59">
        <f t="shared" si="275"/>
        <v>0</v>
      </c>
      <c r="CQ414" s="59">
        <f t="shared" si="276"/>
        <v>0</v>
      </c>
      <c r="CR414" s="59">
        <f t="shared" si="277"/>
        <v>0</v>
      </c>
      <c r="CS414" s="59">
        <f t="shared" si="278"/>
        <v>0</v>
      </c>
      <c r="CT414" s="59">
        <f t="shared" si="279"/>
        <v>0</v>
      </c>
      <c r="CU414" s="59">
        <f t="shared" si="280"/>
        <v>0</v>
      </c>
      <c r="CV414" s="59">
        <f t="shared" si="281"/>
        <v>0</v>
      </c>
      <c r="CW414" s="59">
        <f t="shared" si="282"/>
        <v>0</v>
      </c>
      <c r="CX414" s="59">
        <f t="shared" si="283"/>
        <v>0</v>
      </c>
      <c r="CY414" s="59">
        <f t="shared" si="284"/>
        <v>0</v>
      </c>
      <c r="CZ414" s="59">
        <f t="shared" si="285"/>
        <v>0</v>
      </c>
      <c r="DA414" s="59">
        <f t="shared" si="286"/>
        <v>0</v>
      </c>
      <c r="DB414" s="59">
        <f t="shared" si="287"/>
        <v>0</v>
      </c>
      <c r="DE414">
        <f t="shared" si="269"/>
        <v>409</v>
      </c>
      <c r="DF414" t="str">
        <f t="shared" si="288"/>
        <v/>
      </c>
      <c r="DG414" s="59">
        <f>IF($C414&lt;&gt;0,SUM($CK415:CK415),0)</f>
        <v>0</v>
      </c>
      <c r="DH414" s="59">
        <f>IF($C414&lt;&gt;0,SUM($CK415:CL415),0)</f>
        <v>0</v>
      </c>
      <c r="DI414" s="59">
        <f>IF($C414&lt;&gt;0,SUM($CK415:CM415),0)</f>
        <v>0</v>
      </c>
      <c r="DJ414" s="59">
        <f>IF($C414&lt;&gt;0,SUM($CK415:CN415),0)</f>
        <v>0</v>
      </c>
      <c r="DK414" s="59">
        <f>IF($C414&lt;&gt;0,SUM($CK415:CO415),0)</f>
        <v>0</v>
      </c>
      <c r="DL414" s="59">
        <f>IF($C414&lt;&gt;0,SUM($CK415:CP415),0)</f>
        <v>0</v>
      </c>
      <c r="DM414" s="59">
        <f>IF($C414&lt;&gt;0,SUM($CK415:CQ415),0)</f>
        <v>0</v>
      </c>
      <c r="DN414" s="59">
        <f>IF($C414&lt;&gt;0,SUM($CK415:CR415),0)</f>
        <v>0</v>
      </c>
      <c r="DO414" s="59">
        <f>IF($C414&lt;&gt;0,SUM($CK415:CS415),0)</f>
        <v>0</v>
      </c>
      <c r="DP414" s="59">
        <f>IF($C414&lt;&gt;0,SUM($CK415:CT415),0)</f>
        <v>0</v>
      </c>
      <c r="DQ414" s="59">
        <f>IF($C414&lt;&gt;0,SUM($CK415:CU415),0)</f>
        <v>0</v>
      </c>
      <c r="DR414" s="59">
        <f>IF($C414&lt;&gt;0,SUM($CK415:CV415),0)</f>
        <v>0</v>
      </c>
      <c r="DS414" s="59">
        <f>IF($C414&lt;&gt;0,SUM($CK415:CW415),0)</f>
        <v>0</v>
      </c>
      <c r="DT414" s="59">
        <f>IF($C414&lt;&gt;0,SUM($CK415:CX415),0)</f>
        <v>0</v>
      </c>
      <c r="DU414" s="59">
        <f>IF($C414&lt;&gt;0,SUM($CK415:CY415),0)</f>
        <v>0</v>
      </c>
      <c r="DV414" s="59">
        <f>IF($C414&lt;&gt;0,SUM($CK415:CZ415),0)</f>
        <v>0</v>
      </c>
      <c r="DW414" s="59">
        <f>IF($C414&lt;&gt;0,SUM($CK415:DA415),0)</f>
        <v>0</v>
      </c>
      <c r="DX414" s="59">
        <f>IF($C414&lt;&gt;0,SUM($CK415:DB415),0)</f>
        <v>0</v>
      </c>
      <c r="DY414" s="952" t="str">
        <f t="shared" si="292"/>
        <v/>
      </c>
    </row>
    <row r="415" spans="1:129" ht="13.5" hidden="1" thickBot="1">
      <c r="A415" s="3" t="str">
        <f t="shared" si="293"/>
        <v/>
      </c>
      <c r="B415" s="805">
        <f>Dados_GLOBAL_Inicial!E415</f>
        <v>0</v>
      </c>
      <c r="C415" s="956">
        <f>IF(IFERROR(VALUE(Dados_GLOBAL_Inicial!F415),0)=0,0,Dados_GLOBAL_Inicial!F415)</f>
        <v>0</v>
      </c>
      <c r="D415" s="830">
        <f>Dados_GLOBAL_Inicial!G415</f>
        <v>0</v>
      </c>
      <c r="E415" s="830" t="str">
        <f>IF(IFERROR(VLOOKUP(F415,Cod_Gde_Itens!$A$1:$B$80,2,FALSE),0)&gt;549,IFERROR(VLOOKUP(F415,Cod_Gde_Itens!$A$1:$B$80,2,FALSE),0),IF(Dados_GLOBAL_Inicial!H415=0,"",Dados_GLOBAL_Inicial!H415))</f>
        <v/>
      </c>
      <c r="F415" s="823">
        <f>Dados_GLOBAL_Inicial!I415</f>
        <v>0</v>
      </c>
      <c r="G415" s="824">
        <f>Dados_GLOBAL_Inicial!J415</f>
        <v>0</v>
      </c>
      <c r="H415" s="454">
        <f>Dados_GLOBAL_Inicial!K415</f>
        <v>0</v>
      </c>
      <c r="I415" s="970">
        <f>SUM('MEDIÇÃO_OBJETO (1)'!I415)</f>
        <v>0</v>
      </c>
      <c r="J415" s="455">
        <f t="shared" si="294"/>
        <v>0</v>
      </c>
      <c r="K415" s="451">
        <f t="shared" si="295"/>
        <v>0</v>
      </c>
      <c r="L415" s="452">
        <f t="shared" si="296"/>
        <v>0</v>
      </c>
      <c r="M415" s="809">
        <f t="shared" si="297"/>
        <v>0</v>
      </c>
      <c r="N415" s="810">
        <f>IF(IFERROR(VALUE(Dados_GLOBAL_Inicial!L415),0)=0,0,Dados_GLOBAL_Inicial!L415)</f>
        <v>0</v>
      </c>
      <c r="O415" s="812">
        <f>SUM('MEDIÇÃO_OBJETO (1)'!O415)</f>
        <v>0</v>
      </c>
      <c r="P415" s="812">
        <f>SUM('MEDIÇÃO_OBJETO (1)'!P415)</f>
        <v>0</v>
      </c>
      <c r="Q415" s="813">
        <f t="shared" si="298"/>
        <v>0</v>
      </c>
      <c r="R415" s="951"/>
      <c r="S415" s="815">
        <f>SUM('MEDIÇÃO_OBJETO (1)'!S415)</f>
        <v>0</v>
      </c>
      <c r="T415" s="815">
        <f>SUM('MEDIÇÃO_OBJETO (1)'!T415)</f>
        <v>0</v>
      </c>
      <c r="V415" s="19"/>
      <c r="W415" s="978">
        <f t="shared" si="299"/>
        <v>0</v>
      </c>
      <c r="X415" s="816">
        <f t="shared" si="300"/>
        <v>0</v>
      </c>
      <c r="Y415" s="816">
        <f t="shared" si="301"/>
        <v>0</v>
      </c>
      <c r="Z415" s="817">
        <f t="shared" si="302"/>
        <v>0</v>
      </c>
      <c r="AB415" s="453">
        <f t="shared" si="289"/>
        <v>0</v>
      </c>
      <c r="AC415" s="14">
        <f t="shared" si="303"/>
        <v>0</v>
      </c>
      <c r="AD415" s="819"/>
      <c r="AE415" s="631">
        <f t="shared" si="290"/>
        <v>0</v>
      </c>
      <c r="AF415" s="818">
        <f>SUM('MEDIÇÃO_OBJETO (1)'!AG415)</f>
        <v>0</v>
      </c>
      <c r="AG415" s="541">
        <f>SUM('MEDIÇÃO_OBJETO (1)'!AH415)</f>
        <v>0</v>
      </c>
      <c r="AH415" s="541">
        <f>SUM('MEDIÇÃO_OBJETO (1)'!AI415)</f>
        <v>0</v>
      </c>
      <c r="AI415" s="541">
        <f>SUM('MEDIÇÃO_OBJETO (1)'!AJ415)</f>
        <v>0</v>
      </c>
      <c r="AJ415" s="541">
        <f>SUM('MEDIÇÃO_OBJETO (1)'!AK415)</f>
        <v>0</v>
      </c>
      <c r="AK415" s="541">
        <f>SUM('MEDIÇÃO_OBJETO (1)'!AL415)</f>
        <v>0</v>
      </c>
      <c r="AL415" s="541">
        <f>SUM('MEDIÇÃO_OBJETO (1)'!AM415)</f>
        <v>0</v>
      </c>
      <c r="AM415" s="541">
        <f>SUM('MEDIÇÃO_OBJETO (1)'!AN415)</f>
        <v>0</v>
      </c>
      <c r="AN415" s="541">
        <f>SUM('MEDIÇÃO_OBJETO (1)'!AO415)</f>
        <v>0</v>
      </c>
      <c r="AO415" s="541">
        <f>SUM('MEDIÇÃO_OBJETO (1)'!AP415)</f>
        <v>0</v>
      </c>
      <c r="AP415" s="541">
        <f>SUM('MEDIÇÃO_OBJETO (1)'!AQ415)</f>
        <v>0</v>
      </c>
      <c r="AQ415" s="541">
        <f>SUM('MEDIÇÃO_OBJETO (1)'!AR415)</f>
        <v>0</v>
      </c>
      <c r="AR415" s="541">
        <f>SUM('MEDIÇÃO_OBJETO (1)'!AS415)</f>
        <v>0</v>
      </c>
      <c r="AS415" s="541">
        <f>SUM('MEDIÇÃO_OBJETO (1)'!AT415)</f>
        <v>0</v>
      </c>
      <c r="AT415" s="541">
        <f>SUM('MEDIÇÃO_OBJETO (1)'!AU415)</f>
        <v>0</v>
      </c>
      <c r="AU415" s="541">
        <f>SUM('MEDIÇÃO_OBJETO (1)'!AV415)</f>
        <v>0</v>
      </c>
      <c r="AV415" s="541">
        <f>SUM('MEDIÇÃO_OBJETO (1)'!AW415)</f>
        <v>0</v>
      </c>
      <c r="AW415" s="541">
        <f>SUM('MEDIÇÃO_OBJETO (1)'!AX415)</f>
        <v>0</v>
      </c>
      <c r="AX415" s="977"/>
      <c r="BN415" s="992">
        <f t="shared" si="268"/>
        <v>0</v>
      </c>
      <c r="BO415" s="538">
        <f t="shared" si="291"/>
        <v>0</v>
      </c>
      <c r="BP415" s="987">
        <f>IF(RESUMO_GLOBAL!$X$53="a",ROUND(AF415*$N415,RESUMO_GLOBAL!$X$54),IF(RESUMO_GLOBAL!$X$53="t",TRUNC(AF415*$N415,RESUMO_GLOBAL!$X$54),AF415*$N415))</f>
        <v>0</v>
      </c>
      <c r="BQ415" s="987">
        <f>IF(RESUMO_GLOBAL!$X$53="a",ROUND(AG415*$N415,RESUMO_GLOBAL!$X$54),IF(RESUMO_GLOBAL!$X$53="t",TRUNC(AG415*$N415,RESUMO_GLOBAL!$X$54),AG415*$N415))</f>
        <v>0</v>
      </c>
      <c r="BR415" s="987">
        <f>IF(RESUMO_GLOBAL!$X$53="a",ROUND(AH415*$N415,RESUMO_GLOBAL!$X$54),IF(RESUMO_GLOBAL!$X$53="t",TRUNC(AH415*$N415,RESUMO_GLOBAL!$X$54),AH415*$N415))</f>
        <v>0</v>
      </c>
      <c r="BS415" s="987">
        <f>IF(RESUMO_GLOBAL!$X$53="a",ROUND(AI415*$N415,RESUMO_GLOBAL!$X$54),IF(RESUMO_GLOBAL!$X$53="t",TRUNC(AI415*$N415,RESUMO_GLOBAL!$X$54),AI415*$N415))</f>
        <v>0</v>
      </c>
      <c r="BT415" s="987">
        <f>IF(RESUMO_GLOBAL!$X$53="a",ROUND(AJ415*$N415,RESUMO_GLOBAL!$X$54),IF(RESUMO_GLOBAL!$X$53="t",TRUNC(AJ415*$N415,RESUMO_GLOBAL!$X$54),AJ415*$N415))</f>
        <v>0</v>
      </c>
      <c r="BU415" s="987">
        <f>IF(RESUMO_GLOBAL!$X$53="a",ROUND(AK415*$N415,RESUMO_GLOBAL!$X$54),IF(RESUMO_GLOBAL!$X$53="t",TRUNC(AK415*$N415,RESUMO_GLOBAL!$X$54),AK415*$N415))</f>
        <v>0</v>
      </c>
      <c r="BV415" s="987">
        <f>IF(RESUMO_GLOBAL!$X$53="a",ROUND(AL415*$N415,RESUMO_GLOBAL!$X$54),IF(RESUMO_GLOBAL!$X$53="t",TRUNC(AL415*$N415,RESUMO_GLOBAL!$X$54),AL415*$N415))</f>
        <v>0</v>
      </c>
      <c r="BW415" s="987">
        <f>IF(RESUMO_GLOBAL!$X$53="a",ROUND(AM415*$N415,RESUMO_GLOBAL!$X$54),IF(RESUMO_GLOBAL!$X$53="t",TRUNC(AM415*$N415,RESUMO_GLOBAL!$X$54),AM415*$N415))</f>
        <v>0</v>
      </c>
      <c r="BX415" s="987">
        <f>IF(RESUMO_GLOBAL!$X$53="a",ROUND(AN415*$N415,RESUMO_GLOBAL!$X$54),IF(RESUMO_GLOBAL!$X$53="t",TRUNC(AN415*$N415,RESUMO_GLOBAL!$X$54),AN415*$N415))</f>
        <v>0</v>
      </c>
      <c r="BY415" s="987">
        <f>IF(RESUMO_GLOBAL!$X$53="a",ROUND(AO415*$N415,RESUMO_GLOBAL!$X$54),IF(RESUMO_GLOBAL!$X$53="t",TRUNC(AO415*$N415,RESUMO_GLOBAL!$X$54),AO415*$N415))</f>
        <v>0</v>
      </c>
      <c r="BZ415" s="987">
        <f>IF(RESUMO_GLOBAL!$X$53="a",ROUND(AP415*$N415,RESUMO_GLOBAL!$X$54),IF(RESUMO_GLOBAL!$X$53="t",TRUNC(AP415*$N415,RESUMO_GLOBAL!$X$54),AP415*$N415))</f>
        <v>0</v>
      </c>
      <c r="CA415" s="987">
        <f>IF(RESUMO_GLOBAL!$X$53="a",ROUND(AQ415*$N415,RESUMO_GLOBAL!$X$54),IF(RESUMO_GLOBAL!$X$53="t",TRUNC(AQ415*$N415,RESUMO_GLOBAL!$X$54),AQ415*$N415))</f>
        <v>0</v>
      </c>
      <c r="CB415" s="987">
        <f>IF(RESUMO_GLOBAL!$X$53="a",ROUND(AR415*$N415,RESUMO_GLOBAL!$X$54),IF(RESUMO_GLOBAL!$X$53="t",TRUNC(AR415*$N415,RESUMO_GLOBAL!$X$54),AR415*$N415))</f>
        <v>0</v>
      </c>
      <c r="CC415" s="987">
        <f>IF(RESUMO_GLOBAL!$X$53="a",ROUND(AS415*$N415,RESUMO_GLOBAL!$X$54),IF(RESUMO_GLOBAL!$X$53="t",TRUNC(AS415*$N415,RESUMO_GLOBAL!$X$54),AS415*$N415))</f>
        <v>0</v>
      </c>
      <c r="CD415" s="987">
        <f>IF(RESUMO_GLOBAL!$X$53="a",ROUND(AT415*$N415,RESUMO_GLOBAL!$X$54),IF(RESUMO_GLOBAL!$X$53="t",TRUNC(AT415*$N415,RESUMO_GLOBAL!$X$54),AT415*$N415))</f>
        <v>0</v>
      </c>
      <c r="CE415" s="987">
        <f>IF(RESUMO_GLOBAL!$X$53="a",ROUND(AU415*$N415,RESUMO_GLOBAL!$X$54),IF(RESUMO_GLOBAL!$X$53="t",TRUNC(AU415*$N415,RESUMO_GLOBAL!$X$54),AU415*$N415))</f>
        <v>0</v>
      </c>
      <c r="CF415" s="987">
        <f>IF(RESUMO_GLOBAL!$X$53="a",ROUND(AV415*$N415,RESUMO_GLOBAL!$X$54),IF(RESUMO_GLOBAL!$X$53="t",TRUNC(AV415*$N415,RESUMO_GLOBAL!$X$54),AV415*$N415))</f>
        <v>0</v>
      </c>
      <c r="CG415" s="987">
        <f>IF(RESUMO_GLOBAL!$X$53="a",ROUND(AW415*$N415,RESUMO_GLOBAL!$X$54),IF(RESUMO_GLOBAL!$X$53="t",TRUNC(AW415*$N415,RESUMO_GLOBAL!$X$54),AW415*$N415))</f>
        <v>0</v>
      </c>
      <c r="CK415" s="59">
        <f t="shared" si="270"/>
        <v>0</v>
      </c>
      <c r="CL415" s="59">
        <f t="shared" si="271"/>
        <v>0</v>
      </c>
      <c r="CM415" s="59">
        <f t="shared" si="272"/>
        <v>0</v>
      </c>
      <c r="CN415" s="59">
        <f t="shared" si="273"/>
        <v>0</v>
      </c>
      <c r="CO415" s="59">
        <f t="shared" si="274"/>
        <v>0</v>
      </c>
      <c r="CP415" s="59">
        <f t="shared" si="275"/>
        <v>0</v>
      </c>
      <c r="CQ415" s="59">
        <f t="shared" si="276"/>
        <v>0</v>
      </c>
      <c r="CR415" s="59">
        <f t="shared" si="277"/>
        <v>0</v>
      </c>
      <c r="CS415" s="59">
        <f t="shared" si="278"/>
        <v>0</v>
      </c>
      <c r="CT415" s="59">
        <f t="shared" si="279"/>
        <v>0</v>
      </c>
      <c r="CU415" s="59">
        <f t="shared" si="280"/>
        <v>0</v>
      </c>
      <c r="CV415" s="59">
        <f t="shared" si="281"/>
        <v>0</v>
      </c>
      <c r="CW415" s="59">
        <f t="shared" si="282"/>
        <v>0</v>
      </c>
      <c r="CX415" s="59">
        <f t="shared" si="283"/>
        <v>0</v>
      </c>
      <c r="CY415" s="59">
        <f t="shared" si="284"/>
        <v>0</v>
      </c>
      <c r="CZ415" s="59">
        <f t="shared" si="285"/>
        <v>0</v>
      </c>
      <c r="DA415" s="59">
        <f t="shared" si="286"/>
        <v>0</v>
      </c>
      <c r="DB415" s="59">
        <f t="shared" si="287"/>
        <v>0</v>
      </c>
      <c r="DE415">
        <f t="shared" si="269"/>
        <v>410</v>
      </c>
      <c r="DF415" t="str">
        <f t="shared" si="288"/>
        <v/>
      </c>
      <c r="DG415" s="59">
        <f>IF($C415&lt;&gt;0,SUM($CK416:CK416),0)</f>
        <v>0</v>
      </c>
      <c r="DH415" s="59">
        <f>IF($C415&lt;&gt;0,SUM($CK416:CL416),0)</f>
        <v>0</v>
      </c>
      <c r="DI415" s="59">
        <f>IF($C415&lt;&gt;0,SUM($CK416:CM416),0)</f>
        <v>0</v>
      </c>
      <c r="DJ415" s="59">
        <f>IF($C415&lt;&gt;0,SUM($CK416:CN416),0)</f>
        <v>0</v>
      </c>
      <c r="DK415" s="59">
        <f>IF($C415&lt;&gt;0,SUM($CK416:CO416),0)</f>
        <v>0</v>
      </c>
      <c r="DL415" s="59">
        <f>IF($C415&lt;&gt;0,SUM($CK416:CP416),0)</f>
        <v>0</v>
      </c>
      <c r="DM415" s="59">
        <f>IF($C415&lt;&gt;0,SUM($CK416:CQ416),0)</f>
        <v>0</v>
      </c>
      <c r="DN415" s="59">
        <f>IF($C415&lt;&gt;0,SUM($CK416:CR416),0)</f>
        <v>0</v>
      </c>
      <c r="DO415" s="59">
        <f>IF($C415&lt;&gt;0,SUM($CK416:CS416),0)</f>
        <v>0</v>
      </c>
      <c r="DP415" s="59">
        <f>IF($C415&lt;&gt;0,SUM($CK416:CT416),0)</f>
        <v>0</v>
      </c>
      <c r="DQ415" s="59">
        <f>IF($C415&lt;&gt;0,SUM($CK416:CU416),0)</f>
        <v>0</v>
      </c>
      <c r="DR415" s="59">
        <f>IF($C415&lt;&gt;0,SUM($CK416:CV416),0)</f>
        <v>0</v>
      </c>
      <c r="DS415" s="59">
        <f>IF($C415&lt;&gt;0,SUM($CK416:CW416),0)</f>
        <v>0</v>
      </c>
      <c r="DT415" s="59">
        <f>IF($C415&lt;&gt;0,SUM($CK416:CX416),0)</f>
        <v>0</v>
      </c>
      <c r="DU415" s="59">
        <f>IF($C415&lt;&gt;0,SUM($CK416:CY416),0)</f>
        <v>0</v>
      </c>
      <c r="DV415" s="59">
        <f>IF($C415&lt;&gt;0,SUM($CK416:CZ416),0)</f>
        <v>0</v>
      </c>
      <c r="DW415" s="59">
        <f>IF($C415&lt;&gt;0,SUM($CK416:DA416),0)</f>
        <v>0</v>
      </c>
      <c r="DX415" s="59">
        <f>IF($C415&lt;&gt;0,SUM($CK416:DB416),0)</f>
        <v>0</v>
      </c>
      <c r="DY415" s="952" t="str">
        <f t="shared" si="292"/>
        <v/>
      </c>
    </row>
    <row r="416" spans="1:129" ht="13.5" hidden="1" thickBot="1">
      <c r="A416" s="3" t="str">
        <f t="shared" si="293"/>
        <v/>
      </c>
      <c r="B416" s="805">
        <f>Dados_GLOBAL_Inicial!E416</f>
        <v>0</v>
      </c>
      <c r="C416" s="956">
        <f>IF(IFERROR(VALUE(Dados_GLOBAL_Inicial!F416),0)=0,0,Dados_GLOBAL_Inicial!F416)</f>
        <v>0</v>
      </c>
      <c r="D416" s="830">
        <f>Dados_GLOBAL_Inicial!G416</f>
        <v>0</v>
      </c>
      <c r="E416" s="830" t="str">
        <f>IF(IFERROR(VLOOKUP(F416,Cod_Gde_Itens!$A$1:$B$80,2,FALSE),0)&gt;549,IFERROR(VLOOKUP(F416,Cod_Gde_Itens!$A$1:$B$80,2,FALSE),0),IF(Dados_GLOBAL_Inicial!H416=0,"",Dados_GLOBAL_Inicial!H416))</f>
        <v/>
      </c>
      <c r="F416" s="823">
        <f>Dados_GLOBAL_Inicial!I416</f>
        <v>0</v>
      </c>
      <c r="G416" s="824">
        <f>Dados_GLOBAL_Inicial!J416</f>
        <v>0</v>
      </c>
      <c r="H416" s="454">
        <f>Dados_GLOBAL_Inicial!K416</f>
        <v>0</v>
      </c>
      <c r="I416" s="970">
        <f>SUM('MEDIÇÃO_OBJETO (1)'!I416)</f>
        <v>0</v>
      </c>
      <c r="J416" s="455">
        <f t="shared" si="294"/>
        <v>0</v>
      </c>
      <c r="K416" s="451">
        <f t="shared" si="295"/>
        <v>0</v>
      </c>
      <c r="L416" s="452">
        <f t="shared" si="296"/>
        <v>0</v>
      </c>
      <c r="M416" s="809">
        <f t="shared" si="297"/>
        <v>0</v>
      </c>
      <c r="N416" s="810">
        <f>IF(IFERROR(VALUE(Dados_GLOBAL_Inicial!L416),0)=0,0,Dados_GLOBAL_Inicial!L416)</f>
        <v>0</v>
      </c>
      <c r="O416" s="812">
        <f>SUM('MEDIÇÃO_OBJETO (1)'!O416)</f>
        <v>0</v>
      </c>
      <c r="P416" s="812">
        <f>SUM('MEDIÇÃO_OBJETO (1)'!P416)</f>
        <v>0</v>
      </c>
      <c r="Q416" s="813">
        <f t="shared" si="298"/>
        <v>0</v>
      </c>
      <c r="R416" s="951"/>
      <c r="S416" s="815">
        <f>SUM('MEDIÇÃO_OBJETO (1)'!S416)</f>
        <v>0</v>
      </c>
      <c r="T416" s="815">
        <f>SUM('MEDIÇÃO_OBJETO (1)'!T416)</f>
        <v>0</v>
      </c>
      <c r="V416" s="19"/>
      <c r="W416" s="978">
        <f t="shared" si="299"/>
        <v>0</v>
      </c>
      <c r="X416" s="816">
        <f t="shared" si="300"/>
        <v>0</v>
      </c>
      <c r="Y416" s="816">
        <f t="shared" si="301"/>
        <v>0</v>
      </c>
      <c r="Z416" s="817">
        <f t="shared" si="302"/>
        <v>0</v>
      </c>
      <c r="AB416" s="453">
        <f t="shared" si="289"/>
        <v>0</v>
      </c>
      <c r="AC416" s="14">
        <f t="shared" si="303"/>
        <v>0</v>
      </c>
      <c r="AD416" s="819"/>
      <c r="AE416" s="631">
        <f t="shared" si="290"/>
        <v>0</v>
      </c>
      <c r="AF416" s="818">
        <f>SUM('MEDIÇÃO_OBJETO (1)'!AG416)</f>
        <v>0</v>
      </c>
      <c r="AG416" s="541">
        <f>SUM('MEDIÇÃO_OBJETO (1)'!AH416)</f>
        <v>0</v>
      </c>
      <c r="AH416" s="541">
        <f>SUM('MEDIÇÃO_OBJETO (1)'!AI416)</f>
        <v>0</v>
      </c>
      <c r="AI416" s="541">
        <f>SUM('MEDIÇÃO_OBJETO (1)'!AJ416)</f>
        <v>0</v>
      </c>
      <c r="AJ416" s="541">
        <f>SUM('MEDIÇÃO_OBJETO (1)'!AK416)</f>
        <v>0</v>
      </c>
      <c r="AK416" s="541">
        <f>SUM('MEDIÇÃO_OBJETO (1)'!AL416)</f>
        <v>0</v>
      </c>
      <c r="AL416" s="541">
        <f>SUM('MEDIÇÃO_OBJETO (1)'!AM416)</f>
        <v>0</v>
      </c>
      <c r="AM416" s="541">
        <f>SUM('MEDIÇÃO_OBJETO (1)'!AN416)</f>
        <v>0</v>
      </c>
      <c r="AN416" s="541">
        <f>SUM('MEDIÇÃO_OBJETO (1)'!AO416)</f>
        <v>0</v>
      </c>
      <c r="AO416" s="541">
        <f>SUM('MEDIÇÃO_OBJETO (1)'!AP416)</f>
        <v>0</v>
      </c>
      <c r="AP416" s="541">
        <f>SUM('MEDIÇÃO_OBJETO (1)'!AQ416)</f>
        <v>0</v>
      </c>
      <c r="AQ416" s="541">
        <f>SUM('MEDIÇÃO_OBJETO (1)'!AR416)</f>
        <v>0</v>
      </c>
      <c r="AR416" s="541">
        <f>SUM('MEDIÇÃO_OBJETO (1)'!AS416)</f>
        <v>0</v>
      </c>
      <c r="AS416" s="541">
        <f>SUM('MEDIÇÃO_OBJETO (1)'!AT416)</f>
        <v>0</v>
      </c>
      <c r="AT416" s="541">
        <f>SUM('MEDIÇÃO_OBJETO (1)'!AU416)</f>
        <v>0</v>
      </c>
      <c r="AU416" s="541">
        <f>SUM('MEDIÇÃO_OBJETO (1)'!AV416)</f>
        <v>0</v>
      </c>
      <c r="AV416" s="541">
        <f>SUM('MEDIÇÃO_OBJETO (1)'!AW416)</f>
        <v>0</v>
      </c>
      <c r="AW416" s="541">
        <f>SUM('MEDIÇÃO_OBJETO (1)'!AX416)</f>
        <v>0</v>
      </c>
      <c r="AX416" s="977"/>
      <c r="BN416" s="992">
        <f t="shared" si="268"/>
        <v>0</v>
      </c>
      <c r="BO416" s="538">
        <f t="shared" si="291"/>
        <v>0</v>
      </c>
      <c r="BP416" s="987">
        <f>IF(RESUMO_GLOBAL!$X$53="a",ROUND(AF416*$N416,RESUMO_GLOBAL!$X$54),IF(RESUMO_GLOBAL!$X$53="t",TRUNC(AF416*$N416,RESUMO_GLOBAL!$X$54),AF416*$N416))</f>
        <v>0</v>
      </c>
      <c r="BQ416" s="987">
        <f>IF(RESUMO_GLOBAL!$X$53="a",ROUND(AG416*$N416,RESUMO_GLOBAL!$X$54),IF(RESUMO_GLOBAL!$X$53="t",TRUNC(AG416*$N416,RESUMO_GLOBAL!$X$54),AG416*$N416))</f>
        <v>0</v>
      </c>
      <c r="BR416" s="987">
        <f>IF(RESUMO_GLOBAL!$X$53="a",ROUND(AH416*$N416,RESUMO_GLOBAL!$X$54),IF(RESUMO_GLOBAL!$X$53="t",TRUNC(AH416*$N416,RESUMO_GLOBAL!$X$54),AH416*$N416))</f>
        <v>0</v>
      </c>
      <c r="BS416" s="987">
        <f>IF(RESUMO_GLOBAL!$X$53="a",ROUND(AI416*$N416,RESUMO_GLOBAL!$X$54),IF(RESUMO_GLOBAL!$X$53="t",TRUNC(AI416*$N416,RESUMO_GLOBAL!$X$54),AI416*$N416))</f>
        <v>0</v>
      </c>
      <c r="BT416" s="987">
        <f>IF(RESUMO_GLOBAL!$X$53="a",ROUND(AJ416*$N416,RESUMO_GLOBAL!$X$54),IF(RESUMO_GLOBAL!$X$53="t",TRUNC(AJ416*$N416,RESUMO_GLOBAL!$X$54),AJ416*$N416))</f>
        <v>0</v>
      </c>
      <c r="BU416" s="987">
        <f>IF(RESUMO_GLOBAL!$X$53="a",ROUND(AK416*$N416,RESUMO_GLOBAL!$X$54),IF(RESUMO_GLOBAL!$X$53="t",TRUNC(AK416*$N416,RESUMO_GLOBAL!$X$54),AK416*$N416))</f>
        <v>0</v>
      </c>
      <c r="BV416" s="987">
        <f>IF(RESUMO_GLOBAL!$X$53="a",ROUND(AL416*$N416,RESUMO_GLOBAL!$X$54),IF(RESUMO_GLOBAL!$X$53="t",TRUNC(AL416*$N416,RESUMO_GLOBAL!$X$54),AL416*$N416))</f>
        <v>0</v>
      </c>
      <c r="BW416" s="987">
        <f>IF(RESUMO_GLOBAL!$X$53="a",ROUND(AM416*$N416,RESUMO_GLOBAL!$X$54),IF(RESUMO_GLOBAL!$X$53="t",TRUNC(AM416*$N416,RESUMO_GLOBAL!$X$54),AM416*$N416))</f>
        <v>0</v>
      </c>
      <c r="BX416" s="987">
        <f>IF(RESUMO_GLOBAL!$X$53="a",ROUND(AN416*$N416,RESUMO_GLOBAL!$X$54),IF(RESUMO_GLOBAL!$X$53="t",TRUNC(AN416*$N416,RESUMO_GLOBAL!$X$54),AN416*$N416))</f>
        <v>0</v>
      </c>
      <c r="BY416" s="987">
        <f>IF(RESUMO_GLOBAL!$X$53="a",ROUND(AO416*$N416,RESUMO_GLOBAL!$X$54),IF(RESUMO_GLOBAL!$X$53="t",TRUNC(AO416*$N416,RESUMO_GLOBAL!$X$54),AO416*$N416))</f>
        <v>0</v>
      </c>
      <c r="BZ416" s="987">
        <f>IF(RESUMO_GLOBAL!$X$53="a",ROUND(AP416*$N416,RESUMO_GLOBAL!$X$54),IF(RESUMO_GLOBAL!$X$53="t",TRUNC(AP416*$N416,RESUMO_GLOBAL!$X$54),AP416*$N416))</f>
        <v>0</v>
      </c>
      <c r="CA416" s="987">
        <f>IF(RESUMO_GLOBAL!$X$53="a",ROUND(AQ416*$N416,RESUMO_GLOBAL!$X$54),IF(RESUMO_GLOBAL!$X$53="t",TRUNC(AQ416*$N416,RESUMO_GLOBAL!$X$54),AQ416*$N416))</f>
        <v>0</v>
      </c>
      <c r="CB416" s="987">
        <f>IF(RESUMO_GLOBAL!$X$53="a",ROUND(AR416*$N416,RESUMO_GLOBAL!$X$54),IF(RESUMO_GLOBAL!$X$53="t",TRUNC(AR416*$N416,RESUMO_GLOBAL!$X$54),AR416*$N416))</f>
        <v>0</v>
      </c>
      <c r="CC416" s="987">
        <f>IF(RESUMO_GLOBAL!$X$53="a",ROUND(AS416*$N416,RESUMO_GLOBAL!$X$54),IF(RESUMO_GLOBAL!$X$53="t",TRUNC(AS416*$N416,RESUMO_GLOBAL!$X$54),AS416*$N416))</f>
        <v>0</v>
      </c>
      <c r="CD416" s="987">
        <f>IF(RESUMO_GLOBAL!$X$53="a",ROUND(AT416*$N416,RESUMO_GLOBAL!$X$54),IF(RESUMO_GLOBAL!$X$53="t",TRUNC(AT416*$N416,RESUMO_GLOBAL!$X$54),AT416*$N416))</f>
        <v>0</v>
      </c>
      <c r="CE416" s="987">
        <f>IF(RESUMO_GLOBAL!$X$53="a",ROUND(AU416*$N416,RESUMO_GLOBAL!$X$54),IF(RESUMO_GLOBAL!$X$53="t",TRUNC(AU416*$N416,RESUMO_GLOBAL!$X$54),AU416*$N416))</f>
        <v>0</v>
      </c>
      <c r="CF416" s="987">
        <f>IF(RESUMO_GLOBAL!$X$53="a",ROUND(AV416*$N416,RESUMO_GLOBAL!$X$54),IF(RESUMO_GLOBAL!$X$53="t",TRUNC(AV416*$N416,RESUMO_GLOBAL!$X$54),AV416*$N416))</f>
        <v>0</v>
      </c>
      <c r="CG416" s="987">
        <f>IF(RESUMO_GLOBAL!$X$53="a",ROUND(AW416*$N416,RESUMO_GLOBAL!$X$54),IF(RESUMO_GLOBAL!$X$53="t",TRUNC(AW416*$N416,RESUMO_GLOBAL!$X$54),AW416*$N416))</f>
        <v>0</v>
      </c>
      <c r="CK416" s="59">
        <f t="shared" si="270"/>
        <v>0</v>
      </c>
      <c r="CL416" s="59">
        <f t="shared" si="271"/>
        <v>0</v>
      </c>
      <c r="CM416" s="59">
        <f t="shared" si="272"/>
        <v>0</v>
      </c>
      <c r="CN416" s="59">
        <f t="shared" si="273"/>
        <v>0</v>
      </c>
      <c r="CO416" s="59">
        <f t="shared" si="274"/>
        <v>0</v>
      </c>
      <c r="CP416" s="59">
        <f t="shared" si="275"/>
        <v>0</v>
      </c>
      <c r="CQ416" s="59">
        <f t="shared" si="276"/>
        <v>0</v>
      </c>
      <c r="CR416" s="59">
        <f t="shared" si="277"/>
        <v>0</v>
      </c>
      <c r="CS416" s="59">
        <f t="shared" si="278"/>
        <v>0</v>
      </c>
      <c r="CT416" s="59">
        <f t="shared" si="279"/>
        <v>0</v>
      </c>
      <c r="CU416" s="59">
        <f t="shared" si="280"/>
        <v>0</v>
      </c>
      <c r="CV416" s="59">
        <f t="shared" si="281"/>
        <v>0</v>
      </c>
      <c r="CW416" s="59">
        <f t="shared" si="282"/>
        <v>0</v>
      </c>
      <c r="CX416" s="59">
        <f t="shared" si="283"/>
        <v>0</v>
      </c>
      <c r="CY416" s="59">
        <f t="shared" si="284"/>
        <v>0</v>
      </c>
      <c r="CZ416" s="59">
        <f t="shared" si="285"/>
        <v>0</v>
      </c>
      <c r="DA416" s="59">
        <f t="shared" si="286"/>
        <v>0</v>
      </c>
      <c r="DB416" s="59">
        <f t="shared" si="287"/>
        <v>0</v>
      </c>
      <c r="DE416">
        <f t="shared" si="269"/>
        <v>411</v>
      </c>
      <c r="DF416" t="str">
        <f t="shared" si="288"/>
        <v/>
      </c>
      <c r="DG416" s="59">
        <f>IF($C416&lt;&gt;0,SUM($CK417:CK417),0)</f>
        <v>0</v>
      </c>
      <c r="DH416" s="59">
        <f>IF($C416&lt;&gt;0,SUM($CK417:CL417),0)</f>
        <v>0</v>
      </c>
      <c r="DI416" s="59">
        <f>IF($C416&lt;&gt;0,SUM($CK417:CM417),0)</f>
        <v>0</v>
      </c>
      <c r="DJ416" s="59">
        <f>IF($C416&lt;&gt;0,SUM($CK417:CN417),0)</f>
        <v>0</v>
      </c>
      <c r="DK416" s="59">
        <f>IF($C416&lt;&gt;0,SUM($CK417:CO417),0)</f>
        <v>0</v>
      </c>
      <c r="DL416" s="59">
        <f>IF($C416&lt;&gt;0,SUM($CK417:CP417),0)</f>
        <v>0</v>
      </c>
      <c r="DM416" s="59">
        <f>IF($C416&lt;&gt;0,SUM($CK417:CQ417),0)</f>
        <v>0</v>
      </c>
      <c r="DN416" s="59">
        <f>IF($C416&lt;&gt;0,SUM($CK417:CR417),0)</f>
        <v>0</v>
      </c>
      <c r="DO416" s="59">
        <f>IF($C416&lt;&gt;0,SUM($CK417:CS417),0)</f>
        <v>0</v>
      </c>
      <c r="DP416" s="59">
        <f>IF($C416&lt;&gt;0,SUM($CK417:CT417),0)</f>
        <v>0</v>
      </c>
      <c r="DQ416" s="59">
        <f>IF($C416&lt;&gt;0,SUM($CK417:CU417),0)</f>
        <v>0</v>
      </c>
      <c r="DR416" s="59">
        <f>IF($C416&lt;&gt;0,SUM($CK417:CV417),0)</f>
        <v>0</v>
      </c>
      <c r="DS416" s="59">
        <f>IF($C416&lt;&gt;0,SUM($CK417:CW417),0)</f>
        <v>0</v>
      </c>
      <c r="DT416" s="59">
        <f>IF($C416&lt;&gt;0,SUM($CK417:CX417),0)</f>
        <v>0</v>
      </c>
      <c r="DU416" s="59">
        <f>IF($C416&lt;&gt;0,SUM($CK417:CY417),0)</f>
        <v>0</v>
      </c>
      <c r="DV416" s="59">
        <f>IF($C416&lt;&gt;0,SUM($CK417:CZ417),0)</f>
        <v>0</v>
      </c>
      <c r="DW416" s="59">
        <f>IF($C416&lt;&gt;0,SUM($CK417:DA417),0)</f>
        <v>0</v>
      </c>
      <c r="DX416" s="59">
        <f>IF($C416&lt;&gt;0,SUM($CK417:DB417),0)</f>
        <v>0</v>
      </c>
      <c r="DY416" s="952" t="str">
        <f t="shared" si="292"/>
        <v/>
      </c>
    </row>
    <row r="417" spans="1:129" ht="13.5" hidden="1" thickBot="1">
      <c r="A417" s="3" t="str">
        <f t="shared" si="293"/>
        <v/>
      </c>
      <c r="B417" s="805">
        <f>Dados_GLOBAL_Inicial!E417</f>
        <v>0</v>
      </c>
      <c r="C417" s="956">
        <f>IF(IFERROR(VALUE(Dados_GLOBAL_Inicial!F417),0)=0,0,Dados_GLOBAL_Inicial!F417)</f>
        <v>0</v>
      </c>
      <c r="D417" s="830">
        <f>Dados_GLOBAL_Inicial!G417</f>
        <v>0</v>
      </c>
      <c r="E417" s="830" t="str">
        <f>IF(IFERROR(VLOOKUP(F417,Cod_Gde_Itens!$A$1:$B$80,2,FALSE),0)&gt;549,IFERROR(VLOOKUP(F417,Cod_Gde_Itens!$A$1:$B$80,2,FALSE),0),IF(Dados_GLOBAL_Inicial!H417=0,"",Dados_GLOBAL_Inicial!H417))</f>
        <v/>
      </c>
      <c r="F417" s="823">
        <f>Dados_GLOBAL_Inicial!I417</f>
        <v>0</v>
      </c>
      <c r="G417" s="824">
        <f>Dados_GLOBAL_Inicial!J417</f>
        <v>0</v>
      </c>
      <c r="H417" s="454">
        <f>Dados_GLOBAL_Inicial!K417</f>
        <v>0</v>
      </c>
      <c r="I417" s="970">
        <f>SUM('MEDIÇÃO_OBJETO (1)'!I417)</f>
        <v>0</v>
      </c>
      <c r="J417" s="455">
        <f t="shared" si="294"/>
        <v>0</v>
      </c>
      <c r="K417" s="451">
        <f t="shared" si="295"/>
        <v>0</v>
      </c>
      <c r="L417" s="452">
        <f t="shared" si="296"/>
        <v>0</v>
      </c>
      <c r="M417" s="809">
        <f t="shared" si="297"/>
        <v>0</v>
      </c>
      <c r="N417" s="810">
        <f>IF(IFERROR(VALUE(Dados_GLOBAL_Inicial!L417),0)=0,0,Dados_GLOBAL_Inicial!L417)</f>
        <v>0</v>
      </c>
      <c r="O417" s="812">
        <f>SUM('MEDIÇÃO_OBJETO (1)'!O417)</f>
        <v>0</v>
      </c>
      <c r="P417" s="812">
        <f>SUM('MEDIÇÃO_OBJETO (1)'!P417)</f>
        <v>0</v>
      </c>
      <c r="Q417" s="813">
        <f t="shared" si="298"/>
        <v>0</v>
      </c>
      <c r="R417" s="951"/>
      <c r="S417" s="815">
        <f>SUM('MEDIÇÃO_OBJETO (1)'!S417)</f>
        <v>0</v>
      </c>
      <c r="T417" s="815">
        <f>SUM('MEDIÇÃO_OBJETO (1)'!T417)</f>
        <v>0</v>
      </c>
      <c r="V417" s="19"/>
      <c r="W417" s="978">
        <f t="shared" si="299"/>
        <v>0</v>
      </c>
      <c r="X417" s="816">
        <f t="shared" si="300"/>
        <v>0</v>
      </c>
      <c r="Y417" s="816">
        <f t="shared" si="301"/>
        <v>0</v>
      </c>
      <c r="Z417" s="817">
        <f t="shared" si="302"/>
        <v>0</v>
      </c>
      <c r="AB417" s="453">
        <f t="shared" si="289"/>
        <v>0</v>
      </c>
      <c r="AC417" s="14">
        <f t="shared" si="303"/>
        <v>0</v>
      </c>
      <c r="AD417" s="819"/>
      <c r="AE417" s="631">
        <f t="shared" si="290"/>
        <v>0</v>
      </c>
      <c r="AF417" s="818">
        <f>SUM('MEDIÇÃO_OBJETO (1)'!AG417)</f>
        <v>0</v>
      </c>
      <c r="AG417" s="541">
        <f>SUM('MEDIÇÃO_OBJETO (1)'!AH417)</f>
        <v>0</v>
      </c>
      <c r="AH417" s="541">
        <f>SUM('MEDIÇÃO_OBJETO (1)'!AI417)</f>
        <v>0</v>
      </c>
      <c r="AI417" s="541">
        <f>SUM('MEDIÇÃO_OBJETO (1)'!AJ417)</f>
        <v>0</v>
      </c>
      <c r="AJ417" s="541">
        <f>SUM('MEDIÇÃO_OBJETO (1)'!AK417)</f>
        <v>0</v>
      </c>
      <c r="AK417" s="541">
        <f>SUM('MEDIÇÃO_OBJETO (1)'!AL417)</f>
        <v>0</v>
      </c>
      <c r="AL417" s="541">
        <f>SUM('MEDIÇÃO_OBJETO (1)'!AM417)</f>
        <v>0</v>
      </c>
      <c r="AM417" s="541">
        <f>SUM('MEDIÇÃO_OBJETO (1)'!AN417)</f>
        <v>0</v>
      </c>
      <c r="AN417" s="541">
        <f>SUM('MEDIÇÃO_OBJETO (1)'!AO417)</f>
        <v>0</v>
      </c>
      <c r="AO417" s="541">
        <f>SUM('MEDIÇÃO_OBJETO (1)'!AP417)</f>
        <v>0</v>
      </c>
      <c r="AP417" s="541">
        <f>SUM('MEDIÇÃO_OBJETO (1)'!AQ417)</f>
        <v>0</v>
      </c>
      <c r="AQ417" s="541">
        <f>SUM('MEDIÇÃO_OBJETO (1)'!AR417)</f>
        <v>0</v>
      </c>
      <c r="AR417" s="541">
        <f>SUM('MEDIÇÃO_OBJETO (1)'!AS417)</f>
        <v>0</v>
      </c>
      <c r="AS417" s="541">
        <f>SUM('MEDIÇÃO_OBJETO (1)'!AT417)</f>
        <v>0</v>
      </c>
      <c r="AT417" s="541">
        <f>SUM('MEDIÇÃO_OBJETO (1)'!AU417)</f>
        <v>0</v>
      </c>
      <c r="AU417" s="541">
        <f>SUM('MEDIÇÃO_OBJETO (1)'!AV417)</f>
        <v>0</v>
      </c>
      <c r="AV417" s="541">
        <f>SUM('MEDIÇÃO_OBJETO (1)'!AW417)</f>
        <v>0</v>
      </c>
      <c r="AW417" s="541">
        <f>SUM('MEDIÇÃO_OBJETO (1)'!AX417)</f>
        <v>0</v>
      </c>
      <c r="AX417" s="977"/>
      <c r="BN417" s="992">
        <f t="shared" si="268"/>
        <v>0</v>
      </c>
      <c r="BO417" s="538">
        <f t="shared" si="291"/>
        <v>0</v>
      </c>
      <c r="BP417" s="987">
        <f>IF(RESUMO_GLOBAL!$X$53="a",ROUND(AF417*$N417,RESUMO_GLOBAL!$X$54),IF(RESUMO_GLOBAL!$X$53="t",TRUNC(AF417*$N417,RESUMO_GLOBAL!$X$54),AF417*$N417))</f>
        <v>0</v>
      </c>
      <c r="BQ417" s="987">
        <f>IF(RESUMO_GLOBAL!$X$53="a",ROUND(AG417*$N417,RESUMO_GLOBAL!$X$54),IF(RESUMO_GLOBAL!$X$53="t",TRUNC(AG417*$N417,RESUMO_GLOBAL!$X$54),AG417*$N417))</f>
        <v>0</v>
      </c>
      <c r="BR417" s="987">
        <f>IF(RESUMO_GLOBAL!$X$53="a",ROUND(AH417*$N417,RESUMO_GLOBAL!$X$54),IF(RESUMO_GLOBAL!$X$53="t",TRUNC(AH417*$N417,RESUMO_GLOBAL!$X$54),AH417*$N417))</f>
        <v>0</v>
      </c>
      <c r="BS417" s="987">
        <f>IF(RESUMO_GLOBAL!$X$53="a",ROUND(AI417*$N417,RESUMO_GLOBAL!$X$54),IF(RESUMO_GLOBAL!$X$53="t",TRUNC(AI417*$N417,RESUMO_GLOBAL!$X$54),AI417*$N417))</f>
        <v>0</v>
      </c>
      <c r="BT417" s="987">
        <f>IF(RESUMO_GLOBAL!$X$53="a",ROUND(AJ417*$N417,RESUMO_GLOBAL!$X$54),IF(RESUMO_GLOBAL!$X$53="t",TRUNC(AJ417*$N417,RESUMO_GLOBAL!$X$54),AJ417*$N417))</f>
        <v>0</v>
      </c>
      <c r="BU417" s="987">
        <f>IF(RESUMO_GLOBAL!$X$53="a",ROUND(AK417*$N417,RESUMO_GLOBAL!$X$54),IF(RESUMO_GLOBAL!$X$53="t",TRUNC(AK417*$N417,RESUMO_GLOBAL!$X$54),AK417*$N417))</f>
        <v>0</v>
      </c>
      <c r="BV417" s="987">
        <f>IF(RESUMO_GLOBAL!$X$53="a",ROUND(AL417*$N417,RESUMO_GLOBAL!$X$54),IF(RESUMO_GLOBAL!$X$53="t",TRUNC(AL417*$N417,RESUMO_GLOBAL!$X$54),AL417*$N417))</f>
        <v>0</v>
      </c>
      <c r="BW417" s="987">
        <f>IF(RESUMO_GLOBAL!$X$53="a",ROUND(AM417*$N417,RESUMO_GLOBAL!$X$54),IF(RESUMO_GLOBAL!$X$53="t",TRUNC(AM417*$N417,RESUMO_GLOBAL!$X$54),AM417*$N417))</f>
        <v>0</v>
      </c>
      <c r="BX417" s="987">
        <f>IF(RESUMO_GLOBAL!$X$53="a",ROUND(AN417*$N417,RESUMO_GLOBAL!$X$54),IF(RESUMO_GLOBAL!$X$53="t",TRUNC(AN417*$N417,RESUMO_GLOBAL!$X$54),AN417*$N417))</f>
        <v>0</v>
      </c>
      <c r="BY417" s="987">
        <f>IF(RESUMO_GLOBAL!$X$53="a",ROUND(AO417*$N417,RESUMO_GLOBAL!$X$54),IF(RESUMO_GLOBAL!$X$53="t",TRUNC(AO417*$N417,RESUMO_GLOBAL!$X$54),AO417*$N417))</f>
        <v>0</v>
      </c>
      <c r="BZ417" s="987">
        <f>IF(RESUMO_GLOBAL!$X$53="a",ROUND(AP417*$N417,RESUMO_GLOBAL!$X$54),IF(RESUMO_GLOBAL!$X$53="t",TRUNC(AP417*$N417,RESUMO_GLOBAL!$X$54),AP417*$N417))</f>
        <v>0</v>
      </c>
      <c r="CA417" s="987">
        <f>IF(RESUMO_GLOBAL!$X$53="a",ROUND(AQ417*$N417,RESUMO_GLOBAL!$X$54),IF(RESUMO_GLOBAL!$X$53="t",TRUNC(AQ417*$N417,RESUMO_GLOBAL!$X$54),AQ417*$N417))</f>
        <v>0</v>
      </c>
      <c r="CB417" s="987">
        <f>IF(RESUMO_GLOBAL!$X$53="a",ROUND(AR417*$N417,RESUMO_GLOBAL!$X$54),IF(RESUMO_GLOBAL!$X$53="t",TRUNC(AR417*$N417,RESUMO_GLOBAL!$X$54),AR417*$N417))</f>
        <v>0</v>
      </c>
      <c r="CC417" s="987">
        <f>IF(RESUMO_GLOBAL!$X$53="a",ROUND(AS417*$N417,RESUMO_GLOBAL!$X$54),IF(RESUMO_GLOBAL!$X$53="t",TRUNC(AS417*$N417,RESUMO_GLOBAL!$X$54),AS417*$N417))</f>
        <v>0</v>
      </c>
      <c r="CD417" s="987">
        <f>IF(RESUMO_GLOBAL!$X$53="a",ROUND(AT417*$N417,RESUMO_GLOBAL!$X$54),IF(RESUMO_GLOBAL!$X$53="t",TRUNC(AT417*$N417,RESUMO_GLOBAL!$X$54),AT417*$N417))</f>
        <v>0</v>
      </c>
      <c r="CE417" s="987">
        <f>IF(RESUMO_GLOBAL!$X$53="a",ROUND(AU417*$N417,RESUMO_GLOBAL!$X$54),IF(RESUMO_GLOBAL!$X$53="t",TRUNC(AU417*$N417,RESUMO_GLOBAL!$X$54),AU417*$N417))</f>
        <v>0</v>
      </c>
      <c r="CF417" s="987">
        <f>IF(RESUMO_GLOBAL!$X$53="a",ROUND(AV417*$N417,RESUMO_GLOBAL!$X$54),IF(RESUMO_GLOBAL!$X$53="t",TRUNC(AV417*$N417,RESUMO_GLOBAL!$X$54),AV417*$N417))</f>
        <v>0</v>
      </c>
      <c r="CG417" s="987">
        <f>IF(RESUMO_GLOBAL!$X$53="a",ROUND(AW417*$N417,RESUMO_GLOBAL!$X$54),IF(RESUMO_GLOBAL!$X$53="t",TRUNC(AW417*$N417,RESUMO_GLOBAL!$X$54),AW417*$N417))</f>
        <v>0</v>
      </c>
      <c r="CK417" s="59">
        <f t="shared" si="270"/>
        <v>0</v>
      </c>
      <c r="CL417" s="59">
        <f t="shared" si="271"/>
        <v>0</v>
      </c>
      <c r="CM417" s="59">
        <f t="shared" si="272"/>
        <v>0</v>
      </c>
      <c r="CN417" s="59">
        <f t="shared" si="273"/>
        <v>0</v>
      </c>
      <c r="CO417" s="59">
        <f t="shared" si="274"/>
        <v>0</v>
      </c>
      <c r="CP417" s="59">
        <f t="shared" si="275"/>
        <v>0</v>
      </c>
      <c r="CQ417" s="59">
        <f t="shared" si="276"/>
        <v>0</v>
      </c>
      <c r="CR417" s="59">
        <f t="shared" si="277"/>
        <v>0</v>
      </c>
      <c r="CS417" s="59">
        <f t="shared" si="278"/>
        <v>0</v>
      </c>
      <c r="CT417" s="59">
        <f t="shared" si="279"/>
        <v>0</v>
      </c>
      <c r="CU417" s="59">
        <f t="shared" si="280"/>
        <v>0</v>
      </c>
      <c r="CV417" s="59">
        <f t="shared" si="281"/>
        <v>0</v>
      </c>
      <c r="CW417" s="59">
        <f t="shared" si="282"/>
        <v>0</v>
      </c>
      <c r="CX417" s="59">
        <f t="shared" si="283"/>
        <v>0</v>
      </c>
      <c r="CY417" s="59">
        <f t="shared" si="284"/>
        <v>0</v>
      </c>
      <c r="CZ417" s="59">
        <f t="shared" si="285"/>
        <v>0</v>
      </c>
      <c r="DA417" s="59">
        <f t="shared" si="286"/>
        <v>0</v>
      </c>
      <c r="DB417" s="59">
        <f t="shared" si="287"/>
        <v>0</v>
      </c>
      <c r="DE417">
        <f t="shared" si="269"/>
        <v>412</v>
      </c>
      <c r="DF417" t="str">
        <f t="shared" si="288"/>
        <v/>
      </c>
      <c r="DG417" s="59">
        <f>IF($C417&lt;&gt;0,SUM($CK418:CK418),0)</f>
        <v>0</v>
      </c>
      <c r="DH417" s="59">
        <f>IF($C417&lt;&gt;0,SUM($CK418:CL418),0)</f>
        <v>0</v>
      </c>
      <c r="DI417" s="59">
        <f>IF($C417&lt;&gt;0,SUM($CK418:CM418),0)</f>
        <v>0</v>
      </c>
      <c r="DJ417" s="59">
        <f>IF($C417&lt;&gt;0,SUM($CK418:CN418),0)</f>
        <v>0</v>
      </c>
      <c r="DK417" s="59">
        <f>IF($C417&lt;&gt;0,SUM($CK418:CO418),0)</f>
        <v>0</v>
      </c>
      <c r="DL417" s="59">
        <f>IF($C417&lt;&gt;0,SUM($CK418:CP418),0)</f>
        <v>0</v>
      </c>
      <c r="DM417" s="59">
        <f>IF($C417&lt;&gt;0,SUM($CK418:CQ418),0)</f>
        <v>0</v>
      </c>
      <c r="DN417" s="59">
        <f>IF($C417&lt;&gt;0,SUM($CK418:CR418),0)</f>
        <v>0</v>
      </c>
      <c r="DO417" s="59">
        <f>IF($C417&lt;&gt;0,SUM($CK418:CS418),0)</f>
        <v>0</v>
      </c>
      <c r="DP417" s="59">
        <f>IF($C417&lt;&gt;0,SUM($CK418:CT418),0)</f>
        <v>0</v>
      </c>
      <c r="DQ417" s="59">
        <f>IF($C417&lt;&gt;0,SUM($CK418:CU418),0)</f>
        <v>0</v>
      </c>
      <c r="DR417" s="59">
        <f>IF($C417&lt;&gt;0,SUM($CK418:CV418),0)</f>
        <v>0</v>
      </c>
      <c r="DS417" s="59">
        <f>IF($C417&lt;&gt;0,SUM($CK418:CW418),0)</f>
        <v>0</v>
      </c>
      <c r="DT417" s="59">
        <f>IF($C417&lt;&gt;0,SUM($CK418:CX418),0)</f>
        <v>0</v>
      </c>
      <c r="DU417" s="59">
        <f>IF($C417&lt;&gt;0,SUM($CK418:CY418),0)</f>
        <v>0</v>
      </c>
      <c r="DV417" s="59">
        <f>IF($C417&lt;&gt;0,SUM($CK418:CZ418),0)</f>
        <v>0</v>
      </c>
      <c r="DW417" s="59">
        <f>IF($C417&lt;&gt;0,SUM($CK418:DA418),0)</f>
        <v>0</v>
      </c>
      <c r="DX417" s="59">
        <f>IF($C417&lt;&gt;0,SUM($CK418:DB418),0)</f>
        <v>0</v>
      </c>
      <c r="DY417" s="952" t="str">
        <f t="shared" si="292"/>
        <v/>
      </c>
    </row>
    <row r="418" spans="1:129" ht="13.5" hidden="1" thickBot="1">
      <c r="A418" s="3" t="str">
        <f t="shared" si="293"/>
        <v/>
      </c>
      <c r="B418" s="805">
        <f>Dados_GLOBAL_Inicial!E418</f>
        <v>0</v>
      </c>
      <c r="C418" s="956">
        <f>IF(IFERROR(VALUE(Dados_GLOBAL_Inicial!F418),0)=0,0,Dados_GLOBAL_Inicial!F418)</f>
        <v>0</v>
      </c>
      <c r="D418" s="830">
        <f>Dados_GLOBAL_Inicial!G418</f>
        <v>0</v>
      </c>
      <c r="E418" s="830" t="str">
        <f>IF(IFERROR(VLOOKUP(F418,Cod_Gde_Itens!$A$1:$B$80,2,FALSE),0)&gt;549,IFERROR(VLOOKUP(F418,Cod_Gde_Itens!$A$1:$B$80,2,FALSE),0),IF(Dados_GLOBAL_Inicial!H418=0,"",Dados_GLOBAL_Inicial!H418))</f>
        <v/>
      </c>
      <c r="F418" s="823">
        <f>Dados_GLOBAL_Inicial!I418</f>
        <v>0</v>
      </c>
      <c r="G418" s="824">
        <f>Dados_GLOBAL_Inicial!J418</f>
        <v>0</v>
      </c>
      <c r="H418" s="454">
        <f>Dados_GLOBAL_Inicial!K418</f>
        <v>0</v>
      </c>
      <c r="I418" s="970">
        <f>SUM('MEDIÇÃO_OBJETO (1)'!I418)</f>
        <v>0</v>
      </c>
      <c r="J418" s="455">
        <f t="shared" si="294"/>
        <v>0</v>
      </c>
      <c r="K418" s="451">
        <f t="shared" si="295"/>
        <v>0</v>
      </c>
      <c r="L418" s="452">
        <f t="shared" si="296"/>
        <v>0</v>
      </c>
      <c r="M418" s="809">
        <f t="shared" si="297"/>
        <v>0</v>
      </c>
      <c r="N418" s="810">
        <f>IF(IFERROR(VALUE(Dados_GLOBAL_Inicial!L418),0)=0,0,Dados_GLOBAL_Inicial!L418)</f>
        <v>0</v>
      </c>
      <c r="O418" s="812">
        <f>SUM('MEDIÇÃO_OBJETO (1)'!O418)</f>
        <v>0</v>
      </c>
      <c r="P418" s="812">
        <f>SUM('MEDIÇÃO_OBJETO (1)'!P418)</f>
        <v>0</v>
      </c>
      <c r="Q418" s="813">
        <f t="shared" si="298"/>
        <v>0</v>
      </c>
      <c r="R418" s="951"/>
      <c r="S418" s="815">
        <f>SUM('MEDIÇÃO_OBJETO (1)'!S418)</f>
        <v>0</v>
      </c>
      <c r="T418" s="815">
        <f>SUM('MEDIÇÃO_OBJETO (1)'!T418)</f>
        <v>0</v>
      </c>
      <c r="V418" s="19"/>
      <c r="W418" s="978">
        <f t="shared" si="299"/>
        <v>0</v>
      </c>
      <c r="X418" s="816">
        <f t="shared" si="300"/>
        <v>0</v>
      </c>
      <c r="Y418" s="816">
        <f t="shared" si="301"/>
        <v>0</v>
      </c>
      <c r="Z418" s="817">
        <f t="shared" si="302"/>
        <v>0</v>
      </c>
      <c r="AB418" s="453">
        <f t="shared" si="289"/>
        <v>0</v>
      </c>
      <c r="AC418" s="14">
        <f t="shared" si="303"/>
        <v>0</v>
      </c>
      <c r="AD418" s="819"/>
      <c r="AE418" s="631">
        <f t="shared" si="290"/>
        <v>0</v>
      </c>
      <c r="AF418" s="818">
        <f>SUM('MEDIÇÃO_OBJETO (1)'!AG418)</f>
        <v>0</v>
      </c>
      <c r="AG418" s="541">
        <f>SUM('MEDIÇÃO_OBJETO (1)'!AH418)</f>
        <v>0</v>
      </c>
      <c r="AH418" s="541">
        <f>SUM('MEDIÇÃO_OBJETO (1)'!AI418)</f>
        <v>0</v>
      </c>
      <c r="AI418" s="541">
        <f>SUM('MEDIÇÃO_OBJETO (1)'!AJ418)</f>
        <v>0</v>
      </c>
      <c r="AJ418" s="541">
        <f>SUM('MEDIÇÃO_OBJETO (1)'!AK418)</f>
        <v>0</v>
      </c>
      <c r="AK418" s="541">
        <f>SUM('MEDIÇÃO_OBJETO (1)'!AL418)</f>
        <v>0</v>
      </c>
      <c r="AL418" s="541">
        <f>SUM('MEDIÇÃO_OBJETO (1)'!AM418)</f>
        <v>0</v>
      </c>
      <c r="AM418" s="541">
        <f>SUM('MEDIÇÃO_OBJETO (1)'!AN418)</f>
        <v>0</v>
      </c>
      <c r="AN418" s="541">
        <f>SUM('MEDIÇÃO_OBJETO (1)'!AO418)</f>
        <v>0</v>
      </c>
      <c r="AO418" s="541">
        <f>SUM('MEDIÇÃO_OBJETO (1)'!AP418)</f>
        <v>0</v>
      </c>
      <c r="AP418" s="541">
        <f>SUM('MEDIÇÃO_OBJETO (1)'!AQ418)</f>
        <v>0</v>
      </c>
      <c r="AQ418" s="541">
        <f>SUM('MEDIÇÃO_OBJETO (1)'!AR418)</f>
        <v>0</v>
      </c>
      <c r="AR418" s="541">
        <f>SUM('MEDIÇÃO_OBJETO (1)'!AS418)</f>
        <v>0</v>
      </c>
      <c r="AS418" s="541">
        <f>SUM('MEDIÇÃO_OBJETO (1)'!AT418)</f>
        <v>0</v>
      </c>
      <c r="AT418" s="541">
        <f>SUM('MEDIÇÃO_OBJETO (1)'!AU418)</f>
        <v>0</v>
      </c>
      <c r="AU418" s="541">
        <f>SUM('MEDIÇÃO_OBJETO (1)'!AV418)</f>
        <v>0</v>
      </c>
      <c r="AV418" s="541">
        <f>SUM('MEDIÇÃO_OBJETO (1)'!AW418)</f>
        <v>0</v>
      </c>
      <c r="AW418" s="541">
        <f>SUM('MEDIÇÃO_OBJETO (1)'!AX418)</f>
        <v>0</v>
      </c>
      <c r="AX418" s="977"/>
      <c r="BN418" s="992">
        <f t="shared" si="268"/>
        <v>0</v>
      </c>
      <c r="BO418" s="538">
        <f t="shared" si="291"/>
        <v>0</v>
      </c>
      <c r="BP418" s="987">
        <f>IF(RESUMO_GLOBAL!$X$53="a",ROUND(AF418*$N418,RESUMO_GLOBAL!$X$54),IF(RESUMO_GLOBAL!$X$53="t",TRUNC(AF418*$N418,RESUMO_GLOBAL!$X$54),AF418*$N418))</f>
        <v>0</v>
      </c>
      <c r="BQ418" s="987">
        <f>IF(RESUMO_GLOBAL!$X$53="a",ROUND(AG418*$N418,RESUMO_GLOBAL!$X$54),IF(RESUMO_GLOBAL!$X$53="t",TRUNC(AG418*$N418,RESUMO_GLOBAL!$X$54),AG418*$N418))</f>
        <v>0</v>
      </c>
      <c r="BR418" s="987">
        <f>IF(RESUMO_GLOBAL!$X$53="a",ROUND(AH418*$N418,RESUMO_GLOBAL!$X$54),IF(RESUMO_GLOBAL!$X$53="t",TRUNC(AH418*$N418,RESUMO_GLOBAL!$X$54),AH418*$N418))</f>
        <v>0</v>
      </c>
      <c r="BS418" s="987">
        <f>IF(RESUMO_GLOBAL!$X$53="a",ROUND(AI418*$N418,RESUMO_GLOBAL!$X$54),IF(RESUMO_GLOBAL!$X$53="t",TRUNC(AI418*$N418,RESUMO_GLOBAL!$X$54),AI418*$N418))</f>
        <v>0</v>
      </c>
      <c r="BT418" s="987">
        <f>IF(RESUMO_GLOBAL!$X$53="a",ROUND(AJ418*$N418,RESUMO_GLOBAL!$X$54),IF(RESUMO_GLOBAL!$X$53="t",TRUNC(AJ418*$N418,RESUMO_GLOBAL!$X$54),AJ418*$N418))</f>
        <v>0</v>
      </c>
      <c r="BU418" s="987">
        <f>IF(RESUMO_GLOBAL!$X$53="a",ROUND(AK418*$N418,RESUMO_GLOBAL!$X$54),IF(RESUMO_GLOBAL!$X$53="t",TRUNC(AK418*$N418,RESUMO_GLOBAL!$X$54),AK418*$N418))</f>
        <v>0</v>
      </c>
      <c r="BV418" s="987">
        <f>IF(RESUMO_GLOBAL!$X$53="a",ROUND(AL418*$N418,RESUMO_GLOBAL!$X$54),IF(RESUMO_GLOBAL!$X$53="t",TRUNC(AL418*$N418,RESUMO_GLOBAL!$X$54),AL418*$N418))</f>
        <v>0</v>
      </c>
      <c r="BW418" s="987">
        <f>IF(RESUMO_GLOBAL!$X$53="a",ROUND(AM418*$N418,RESUMO_GLOBAL!$X$54),IF(RESUMO_GLOBAL!$X$53="t",TRUNC(AM418*$N418,RESUMO_GLOBAL!$X$54),AM418*$N418))</f>
        <v>0</v>
      </c>
      <c r="BX418" s="987">
        <f>IF(RESUMO_GLOBAL!$X$53="a",ROUND(AN418*$N418,RESUMO_GLOBAL!$X$54),IF(RESUMO_GLOBAL!$X$53="t",TRUNC(AN418*$N418,RESUMO_GLOBAL!$X$54),AN418*$N418))</f>
        <v>0</v>
      </c>
      <c r="BY418" s="987">
        <f>IF(RESUMO_GLOBAL!$X$53="a",ROUND(AO418*$N418,RESUMO_GLOBAL!$X$54),IF(RESUMO_GLOBAL!$X$53="t",TRUNC(AO418*$N418,RESUMO_GLOBAL!$X$54),AO418*$N418))</f>
        <v>0</v>
      </c>
      <c r="BZ418" s="987">
        <f>IF(RESUMO_GLOBAL!$X$53="a",ROUND(AP418*$N418,RESUMO_GLOBAL!$X$54),IF(RESUMO_GLOBAL!$X$53="t",TRUNC(AP418*$N418,RESUMO_GLOBAL!$X$54),AP418*$N418))</f>
        <v>0</v>
      </c>
      <c r="CA418" s="987">
        <f>IF(RESUMO_GLOBAL!$X$53="a",ROUND(AQ418*$N418,RESUMO_GLOBAL!$X$54),IF(RESUMO_GLOBAL!$X$53="t",TRUNC(AQ418*$N418,RESUMO_GLOBAL!$X$54),AQ418*$N418))</f>
        <v>0</v>
      </c>
      <c r="CB418" s="987">
        <f>IF(RESUMO_GLOBAL!$X$53="a",ROUND(AR418*$N418,RESUMO_GLOBAL!$X$54),IF(RESUMO_GLOBAL!$X$53="t",TRUNC(AR418*$N418,RESUMO_GLOBAL!$X$54),AR418*$N418))</f>
        <v>0</v>
      </c>
      <c r="CC418" s="987">
        <f>IF(RESUMO_GLOBAL!$X$53="a",ROUND(AS418*$N418,RESUMO_GLOBAL!$X$54),IF(RESUMO_GLOBAL!$X$53="t",TRUNC(AS418*$N418,RESUMO_GLOBAL!$X$54),AS418*$N418))</f>
        <v>0</v>
      </c>
      <c r="CD418" s="987">
        <f>IF(RESUMO_GLOBAL!$X$53="a",ROUND(AT418*$N418,RESUMO_GLOBAL!$X$54),IF(RESUMO_GLOBAL!$X$53="t",TRUNC(AT418*$N418,RESUMO_GLOBAL!$X$54),AT418*$N418))</f>
        <v>0</v>
      </c>
      <c r="CE418" s="987">
        <f>IF(RESUMO_GLOBAL!$X$53="a",ROUND(AU418*$N418,RESUMO_GLOBAL!$X$54),IF(RESUMO_GLOBAL!$X$53="t",TRUNC(AU418*$N418,RESUMO_GLOBAL!$X$54),AU418*$N418))</f>
        <v>0</v>
      </c>
      <c r="CF418" s="987">
        <f>IF(RESUMO_GLOBAL!$X$53="a",ROUND(AV418*$N418,RESUMO_GLOBAL!$X$54),IF(RESUMO_GLOBAL!$X$53="t",TRUNC(AV418*$N418,RESUMO_GLOBAL!$X$54),AV418*$N418))</f>
        <v>0</v>
      </c>
      <c r="CG418" s="987">
        <f>IF(RESUMO_GLOBAL!$X$53="a",ROUND(AW418*$N418,RESUMO_GLOBAL!$X$54),IF(RESUMO_GLOBAL!$X$53="t",TRUNC(AW418*$N418,RESUMO_GLOBAL!$X$54),AW418*$N418))</f>
        <v>0</v>
      </c>
      <c r="CK418" s="59">
        <f t="shared" si="270"/>
        <v>0</v>
      </c>
      <c r="CL418" s="59">
        <f t="shared" si="271"/>
        <v>0</v>
      </c>
      <c r="CM418" s="59">
        <f t="shared" si="272"/>
        <v>0</v>
      </c>
      <c r="CN418" s="59">
        <f t="shared" si="273"/>
        <v>0</v>
      </c>
      <c r="CO418" s="59">
        <f t="shared" si="274"/>
        <v>0</v>
      </c>
      <c r="CP418" s="59">
        <f t="shared" si="275"/>
        <v>0</v>
      </c>
      <c r="CQ418" s="59">
        <f t="shared" si="276"/>
        <v>0</v>
      </c>
      <c r="CR418" s="59">
        <f t="shared" si="277"/>
        <v>0</v>
      </c>
      <c r="CS418" s="59">
        <f t="shared" si="278"/>
        <v>0</v>
      </c>
      <c r="CT418" s="59">
        <f t="shared" si="279"/>
        <v>0</v>
      </c>
      <c r="CU418" s="59">
        <f t="shared" si="280"/>
        <v>0</v>
      </c>
      <c r="CV418" s="59">
        <f t="shared" si="281"/>
        <v>0</v>
      </c>
      <c r="CW418" s="59">
        <f t="shared" si="282"/>
        <v>0</v>
      </c>
      <c r="CX418" s="59">
        <f t="shared" si="283"/>
        <v>0</v>
      </c>
      <c r="CY418" s="59">
        <f t="shared" si="284"/>
        <v>0</v>
      </c>
      <c r="CZ418" s="59">
        <f t="shared" si="285"/>
        <v>0</v>
      </c>
      <c r="DA418" s="59">
        <f t="shared" si="286"/>
        <v>0</v>
      </c>
      <c r="DB418" s="59">
        <f t="shared" si="287"/>
        <v>0</v>
      </c>
      <c r="DE418">
        <f t="shared" si="269"/>
        <v>413</v>
      </c>
      <c r="DF418" t="str">
        <f t="shared" si="288"/>
        <v/>
      </c>
      <c r="DG418" s="59">
        <f>IF($C418&lt;&gt;0,SUM($CK419:CK419),0)</f>
        <v>0</v>
      </c>
      <c r="DH418" s="59">
        <f>IF($C418&lt;&gt;0,SUM($CK419:CL419),0)</f>
        <v>0</v>
      </c>
      <c r="DI418" s="59">
        <f>IF($C418&lt;&gt;0,SUM($CK419:CM419),0)</f>
        <v>0</v>
      </c>
      <c r="DJ418" s="59">
        <f>IF($C418&lt;&gt;0,SUM($CK419:CN419),0)</f>
        <v>0</v>
      </c>
      <c r="DK418" s="59">
        <f>IF($C418&lt;&gt;0,SUM($CK419:CO419),0)</f>
        <v>0</v>
      </c>
      <c r="DL418" s="59">
        <f>IF($C418&lt;&gt;0,SUM($CK419:CP419),0)</f>
        <v>0</v>
      </c>
      <c r="DM418" s="59">
        <f>IF($C418&lt;&gt;0,SUM($CK419:CQ419),0)</f>
        <v>0</v>
      </c>
      <c r="DN418" s="59">
        <f>IF($C418&lt;&gt;0,SUM($CK419:CR419),0)</f>
        <v>0</v>
      </c>
      <c r="DO418" s="59">
        <f>IF($C418&lt;&gt;0,SUM($CK419:CS419),0)</f>
        <v>0</v>
      </c>
      <c r="DP418" s="59">
        <f>IF($C418&lt;&gt;0,SUM($CK419:CT419),0)</f>
        <v>0</v>
      </c>
      <c r="DQ418" s="59">
        <f>IF($C418&lt;&gt;0,SUM($CK419:CU419),0)</f>
        <v>0</v>
      </c>
      <c r="DR418" s="59">
        <f>IF($C418&lt;&gt;0,SUM($CK419:CV419),0)</f>
        <v>0</v>
      </c>
      <c r="DS418" s="59">
        <f>IF($C418&lt;&gt;0,SUM($CK419:CW419),0)</f>
        <v>0</v>
      </c>
      <c r="DT418" s="59">
        <f>IF($C418&lt;&gt;0,SUM($CK419:CX419),0)</f>
        <v>0</v>
      </c>
      <c r="DU418" s="59">
        <f>IF($C418&lt;&gt;0,SUM($CK419:CY419),0)</f>
        <v>0</v>
      </c>
      <c r="DV418" s="59">
        <f>IF($C418&lt;&gt;0,SUM($CK419:CZ419),0)</f>
        <v>0</v>
      </c>
      <c r="DW418" s="59">
        <f>IF($C418&lt;&gt;0,SUM($CK419:DA419),0)</f>
        <v>0</v>
      </c>
      <c r="DX418" s="59">
        <f>IF($C418&lt;&gt;0,SUM($CK419:DB419),0)</f>
        <v>0</v>
      </c>
      <c r="DY418" s="952" t="str">
        <f t="shared" si="292"/>
        <v/>
      </c>
    </row>
    <row r="419" spans="1:129" ht="13.5" hidden="1" thickBot="1">
      <c r="A419" s="3" t="str">
        <f t="shared" si="293"/>
        <v/>
      </c>
      <c r="B419" s="805">
        <f>Dados_GLOBAL_Inicial!E419</f>
        <v>0</v>
      </c>
      <c r="C419" s="956">
        <f>IF(IFERROR(VALUE(Dados_GLOBAL_Inicial!F419),0)=0,0,Dados_GLOBAL_Inicial!F419)</f>
        <v>0</v>
      </c>
      <c r="D419" s="830">
        <f>Dados_GLOBAL_Inicial!G419</f>
        <v>0</v>
      </c>
      <c r="E419" s="830" t="str">
        <f>IF(IFERROR(VLOOKUP(F419,Cod_Gde_Itens!$A$1:$B$80,2,FALSE),0)&gt;549,IFERROR(VLOOKUP(F419,Cod_Gde_Itens!$A$1:$B$80,2,FALSE),0),IF(Dados_GLOBAL_Inicial!H419=0,"",Dados_GLOBAL_Inicial!H419))</f>
        <v/>
      </c>
      <c r="F419" s="823">
        <f>Dados_GLOBAL_Inicial!I419</f>
        <v>0</v>
      </c>
      <c r="G419" s="824">
        <f>Dados_GLOBAL_Inicial!J419</f>
        <v>0</v>
      </c>
      <c r="H419" s="454">
        <f>Dados_GLOBAL_Inicial!K419</f>
        <v>0</v>
      </c>
      <c r="I419" s="970">
        <f>SUM('MEDIÇÃO_OBJETO (1)'!I419)</f>
        <v>0</v>
      </c>
      <c r="J419" s="455">
        <f t="shared" si="294"/>
        <v>0</v>
      </c>
      <c r="K419" s="451">
        <f t="shared" si="295"/>
        <v>0</v>
      </c>
      <c r="L419" s="452">
        <f t="shared" si="296"/>
        <v>0</v>
      </c>
      <c r="M419" s="809">
        <f t="shared" si="297"/>
        <v>0</v>
      </c>
      <c r="N419" s="810">
        <f>IF(IFERROR(VALUE(Dados_GLOBAL_Inicial!L419),0)=0,0,Dados_GLOBAL_Inicial!L419)</f>
        <v>0</v>
      </c>
      <c r="O419" s="812">
        <f>SUM('MEDIÇÃO_OBJETO (1)'!O419)</f>
        <v>0</v>
      </c>
      <c r="P419" s="812">
        <f>SUM('MEDIÇÃO_OBJETO (1)'!P419)</f>
        <v>0</v>
      </c>
      <c r="Q419" s="813">
        <f t="shared" si="298"/>
        <v>0</v>
      </c>
      <c r="R419" s="951"/>
      <c r="S419" s="815">
        <f>SUM('MEDIÇÃO_OBJETO (1)'!S419)</f>
        <v>0</v>
      </c>
      <c r="T419" s="815">
        <f>SUM('MEDIÇÃO_OBJETO (1)'!T419)</f>
        <v>0</v>
      </c>
      <c r="V419" s="19"/>
      <c r="W419" s="978">
        <f t="shared" si="299"/>
        <v>0</v>
      </c>
      <c r="X419" s="816">
        <f t="shared" si="300"/>
        <v>0</v>
      </c>
      <c r="Y419" s="816">
        <f t="shared" si="301"/>
        <v>0</v>
      </c>
      <c r="Z419" s="817">
        <f t="shared" si="302"/>
        <v>0</v>
      </c>
      <c r="AB419" s="453">
        <f t="shared" si="289"/>
        <v>0</v>
      </c>
      <c r="AC419" s="14">
        <f t="shared" si="303"/>
        <v>0</v>
      </c>
      <c r="AD419" s="819"/>
      <c r="AE419" s="631">
        <f t="shared" si="290"/>
        <v>0</v>
      </c>
      <c r="AF419" s="818">
        <f>SUM('MEDIÇÃO_OBJETO (1)'!AG419)</f>
        <v>0</v>
      </c>
      <c r="AG419" s="541">
        <f>SUM('MEDIÇÃO_OBJETO (1)'!AH419)</f>
        <v>0</v>
      </c>
      <c r="AH419" s="541">
        <f>SUM('MEDIÇÃO_OBJETO (1)'!AI419)</f>
        <v>0</v>
      </c>
      <c r="AI419" s="541">
        <f>SUM('MEDIÇÃO_OBJETO (1)'!AJ419)</f>
        <v>0</v>
      </c>
      <c r="AJ419" s="541">
        <f>SUM('MEDIÇÃO_OBJETO (1)'!AK419)</f>
        <v>0</v>
      </c>
      <c r="AK419" s="541">
        <f>SUM('MEDIÇÃO_OBJETO (1)'!AL419)</f>
        <v>0</v>
      </c>
      <c r="AL419" s="541">
        <f>SUM('MEDIÇÃO_OBJETO (1)'!AM419)</f>
        <v>0</v>
      </c>
      <c r="AM419" s="541">
        <f>SUM('MEDIÇÃO_OBJETO (1)'!AN419)</f>
        <v>0</v>
      </c>
      <c r="AN419" s="541">
        <f>SUM('MEDIÇÃO_OBJETO (1)'!AO419)</f>
        <v>0</v>
      </c>
      <c r="AO419" s="541">
        <f>SUM('MEDIÇÃO_OBJETO (1)'!AP419)</f>
        <v>0</v>
      </c>
      <c r="AP419" s="541">
        <f>SUM('MEDIÇÃO_OBJETO (1)'!AQ419)</f>
        <v>0</v>
      </c>
      <c r="AQ419" s="541">
        <f>SUM('MEDIÇÃO_OBJETO (1)'!AR419)</f>
        <v>0</v>
      </c>
      <c r="AR419" s="541">
        <f>SUM('MEDIÇÃO_OBJETO (1)'!AS419)</f>
        <v>0</v>
      </c>
      <c r="AS419" s="541">
        <f>SUM('MEDIÇÃO_OBJETO (1)'!AT419)</f>
        <v>0</v>
      </c>
      <c r="AT419" s="541">
        <f>SUM('MEDIÇÃO_OBJETO (1)'!AU419)</f>
        <v>0</v>
      </c>
      <c r="AU419" s="541">
        <f>SUM('MEDIÇÃO_OBJETO (1)'!AV419)</f>
        <v>0</v>
      </c>
      <c r="AV419" s="541">
        <f>SUM('MEDIÇÃO_OBJETO (1)'!AW419)</f>
        <v>0</v>
      </c>
      <c r="AW419" s="541">
        <f>SUM('MEDIÇÃO_OBJETO (1)'!AX419)</f>
        <v>0</v>
      </c>
      <c r="AX419" s="977"/>
      <c r="BN419" s="992">
        <f t="shared" ref="BN419:BN482" si="304">O419-BO419</f>
        <v>0</v>
      </c>
      <c r="BO419" s="538">
        <f t="shared" si="291"/>
        <v>0</v>
      </c>
      <c r="BP419" s="987">
        <f>IF(RESUMO_GLOBAL!$X$53="a",ROUND(AF419*$N419,RESUMO_GLOBAL!$X$54),IF(RESUMO_GLOBAL!$X$53="t",TRUNC(AF419*$N419,RESUMO_GLOBAL!$X$54),AF419*$N419))</f>
        <v>0</v>
      </c>
      <c r="BQ419" s="987">
        <f>IF(RESUMO_GLOBAL!$X$53="a",ROUND(AG419*$N419,RESUMO_GLOBAL!$X$54),IF(RESUMO_GLOBAL!$X$53="t",TRUNC(AG419*$N419,RESUMO_GLOBAL!$X$54),AG419*$N419))</f>
        <v>0</v>
      </c>
      <c r="BR419" s="987">
        <f>IF(RESUMO_GLOBAL!$X$53="a",ROUND(AH419*$N419,RESUMO_GLOBAL!$X$54),IF(RESUMO_GLOBAL!$X$53="t",TRUNC(AH419*$N419,RESUMO_GLOBAL!$X$54),AH419*$N419))</f>
        <v>0</v>
      </c>
      <c r="BS419" s="987">
        <f>IF(RESUMO_GLOBAL!$X$53="a",ROUND(AI419*$N419,RESUMO_GLOBAL!$X$54),IF(RESUMO_GLOBAL!$X$53="t",TRUNC(AI419*$N419,RESUMO_GLOBAL!$X$54),AI419*$N419))</f>
        <v>0</v>
      </c>
      <c r="BT419" s="987">
        <f>IF(RESUMO_GLOBAL!$X$53="a",ROUND(AJ419*$N419,RESUMO_GLOBAL!$X$54),IF(RESUMO_GLOBAL!$X$53="t",TRUNC(AJ419*$N419,RESUMO_GLOBAL!$X$54),AJ419*$N419))</f>
        <v>0</v>
      </c>
      <c r="BU419" s="987">
        <f>IF(RESUMO_GLOBAL!$X$53="a",ROUND(AK419*$N419,RESUMO_GLOBAL!$X$54),IF(RESUMO_GLOBAL!$X$53="t",TRUNC(AK419*$N419,RESUMO_GLOBAL!$X$54),AK419*$N419))</f>
        <v>0</v>
      </c>
      <c r="BV419" s="987">
        <f>IF(RESUMO_GLOBAL!$X$53="a",ROUND(AL419*$N419,RESUMO_GLOBAL!$X$54),IF(RESUMO_GLOBAL!$X$53="t",TRUNC(AL419*$N419,RESUMO_GLOBAL!$X$54),AL419*$N419))</f>
        <v>0</v>
      </c>
      <c r="BW419" s="987">
        <f>IF(RESUMO_GLOBAL!$X$53="a",ROUND(AM419*$N419,RESUMO_GLOBAL!$X$54),IF(RESUMO_GLOBAL!$X$53="t",TRUNC(AM419*$N419,RESUMO_GLOBAL!$X$54),AM419*$N419))</f>
        <v>0</v>
      </c>
      <c r="BX419" s="987">
        <f>IF(RESUMO_GLOBAL!$X$53="a",ROUND(AN419*$N419,RESUMO_GLOBAL!$X$54),IF(RESUMO_GLOBAL!$X$53="t",TRUNC(AN419*$N419,RESUMO_GLOBAL!$X$54),AN419*$N419))</f>
        <v>0</v>
      </c>
      <c r="BY419" s="987">
        <f>IF(RESUMO_GLOBAL!$X$53="a",ROUND(AO419*$N419,RESUMO_GLOBAL!$X$54),IF(RESUMO_GLOBAL!$X$53="t",TRUNC(AO419*$N419,RESUMO_GLOBAL!$X$54),AO419*$N419))</f>
        <v>0</v>
      </c>
      <c r="BZ419" s="987">
        <f>IF(RESUMO_GLOBAL!$X$53="a",ROUND(AP419*$N419,RESUMO_GLOBAL!$X$54),IF(RESUMO_GLOBAL!$X$53="t",TRUNC(AP419*$N419,RESUMO_GLOBAL!$X$54),AP419*$N419))</f>
        <v>0</v>
      </c>
      <c r="CA419" s="987">
        <f>IF(RESUMO_GLOBAL!$X$53="a",ROUND(AQ419*$N419,RESUMO_GLOBAL!$X$54),IF(RESUMO_GLOBAL!$X$53="t",TRUNC(AQ419*$N419,RESUMO_GLOBAL!$X$54),AQ419*$N419))</f>
        <v>0</v>
      </c>
      <c r="CB419" s="987">
        <f>IF(RESUMO_GLOBAL!$X$53="a",ROUND(AR419*$N419,RESUMO_GLOBAL!$X$54),IF(RESUMO_GLOBAL!$X$53="t",TRUNC(AR419*$N419,RESUMO_GLOBAL!$X$54),AR419*$N419))</f>
        <v>0</v>
      </c>
      <c r="CC419" s="987">
        <f>IF(RESUMO_GLOBAL!$X$53="a",ROUND(AS419*$N419,RESUMO_GLOBAL!$X$54),IF(RESUMO_GLOBAL!$X$53="t",TRUNC(AS419*$N419,RESUMO_GLOBAL!$X$54),AS419*$N419))</f>
        <v>0</v>
      </c>
      <c r="CD419" s="987">
        <f>IF(RESUMO_GLOBAL!$X$53="a",ROUND(AT419*$N419,RESUMO_GLOBAL!$X$54),IF(RESUMO_GLOBAL!$X$53="t",TRUNC(AT419*$N419,RESUMO_GLOBAL!$X$54),AT419*$N419))</f>
        <v>0</v>
      </c>
      <c r="CE419" s="987">
        <f>IF(RESUMO_GLOBAL!$X$53="a",ROUND(AU419*$N419,RESUMO_GLOBAL!$X$54),IF(RESUMO_GLOBAL!$X$53="t",TRUNC(AU419*$N419,RESUMO_GLOBAL!$X$54),AU419*$N419))</f>
        <v>0</v>
      </c>
      <c r="CF419" s="987">
        <f>IF(RESUMO_GLOBAL!$X$53="a",ROUND(AV419*$N419,RESUMO_GLOBAL!$X$54),IF(RESUMO_GLOBAL!$X$53="t",TRUNC(AV419*$N419,RESUMO_GLOBAL!$X$54),AV419*$N419))</f>
        <v>0</v>
      </c>
      <c r="CG419" s="987">
        <f>IF(RESUMO_GLOBAL!$X$53="a",ROUND(AW419*$N419,RESUMO_GLOBAL!$X$54),IF(RESUMO_GLOBAL!$X$53="t",TRUNC(AW419*$N419,RESUMO_GLOBAL!$X$54),AW419*$N419))</f>
        <v>0</v>
      </c>
      <c r="CK419" s="59">
        <f t="shared" si="270"/>
        <v>0</v>
      </c>
      <c r="CL419" s="59">
        <f t="shared" si="271"/>
        <v>0</v>
      </c>
      <c r="CM419" s="59">
        <f t="shared" si="272"/>
        <v>0</v>
      </c>
      <c r="CN419" s="59">
        <f t="shared" si="273"/>
        <v>0</v>
      </c>
      <c r="CO419" s="59">
        <f t="shared" si="274"/>
        <v>0</v>
      </c>
      <c r="CP419" s="59">
        <f t="shared" si="275"/>
        <v>0</v>
      </c>
      <c r="CQ419" s="59">
        <f t="shared" si="276"/>
        <v>0</v>
      </c>
      <c r="CR419" s="59">
        <f t="shared" si="277"/>
        <v>0</v>
      </c>
      <c r="CS419" s="59">
        <f t="shared" si="278"/>
        <v>0</v>
      </c>
      <c r="CT419" s="59">
        <f t="shared" si="279"/>
        <v>0</v>
      </c>
      <c r="CU419" s="59">
        <f t="shared" si="280"/>
        <v>0</v>
      </c>
      <c r="CV419" s="59">
        <f t="shared" si="281"/>
        <v>0</v>
      </c>
      <c r="CW419" s="59">
        <f t="shared" si="282"/>
        <v>0</v>
      </c>
      <c r="CX419" s="59">
        <f t="shared" si="283"/>
        <v>0</v>
      </c>
      <c r="CY419" s="59">
        <f t="shared" si="284"/>
        <v>0</v>
      </c>
      <c r="CZ419" s="59">
        <f t="shared" si="285"/>
        <v>0</v>
      </c>
      <c r="DA419" s="59">
        <f t="shared" si="286"/>
        <v>0</v>
      </c>
      <c r="DB419" s="59">
        <f t="shared" si="287"/>
        <v>0</v>
      </c>
      <c r="DE419">
        <f t="shared" si="269"/>
        <v>414</v>
      </c>
      <c r="DF419" t="str">
        <f t="shared" si="288"/>
        <v/>
      </c>
      <c r="DG419" s="59">
        <f>IF($C419&lt;&gt;0,SUM($CK420:CK420),0)</f>
        <v>0</v>
      </c>
      <c r="DH419" s="59">
        <f>IF($C419&lt;&gt;0,SUM($CK420:CL420),0)</f>
        <v>0</v>
      </c>
      <c r="DI419" s="59">
        <f>IF($C419&lt;&gt;0,SUM($CK420:CM420),0)</f>
        <v>0</v>
      </c>
      <c r="DJ419" s="59">
        <f>IF($C419&lt;&gt;0,SUM($CK420:CN420),0)</f>
        <v>0</v>
      </c>
      <c r="DK419" s="59">
        <f>IF($C419&lt;&gt;0,SUM($CK420:CO420),0)</f>
        <v>0</v>
      </c>
      <c r="DL419" s="59">
        <f>IF($C419&lt;&gt;0,SUM($CK420:CP420),0)</f>
        <v>0</v>
      </c>
      <c r="DM419" s="59">
        <f>IF($C419&lt;&gt;0,SUM($CK420:CQ420),0)</f>
        <v>0</v>
      </c>
      <c r="DN419" s="59">
        <f>IF($C419&lt;&gt;0,SUM($CK420:CR420),0)</f>
        <v>0</v>
      </c>
      <c r="DO419" s="59">
        <f>IF($C419&lt;&gt;0,SUM($CK420:CS420),0)</f>
        <v>0</v>
      </c>
      <c r="DP419" s="59">
        <f>IF($C419&lt;&gt;0,SUM($CK420:CT420),0)</f>
        <v>0</v>
      </c>
      <c r="DQ419" s="59">
        <f>IF($C419&lt;&gt;0,SUM($CK420:CU420),0)</f>
        <v>0</v>
      </c>
      <c r="DR419" s="59">
        <f>IF($C419&lt;&gt;0,SUM($CK420:CV420),0)</f>
        <v>0</v>
      </c>
      <c r="DS419" s="59">
        <f>IF($C419&lt;&gt;0,SUM($CK420:CW420),0)</f>
        <v>0</v>
      </c>
      <c r="DT419" s="59">
        <f>IF($C419&lt;&gt;0,SUM($CK420:CX420),0)</f>
        <v>0</v>
      </c>
      <c r="DU419" s="59">
        <f>IF($C419&lt;&gt;0,SUM($CK420:CY420),0)</f>
        <v>0</v>
      </c>
      <c r="DV419" s="59">
        <f>IF($C419&lt;&gt;0,SUM($CK420:CZ420),0)</f>
        <v>0</v>
      </c>
      <c r="DW419" s="59">
        <f>IF($C419&lt;&gt;0,SUM($CK420:DA420),0)</f>
        <v>0</v>
      </c>
      <c r="DX419" s="59">
        <f>IF($C419&lt;&gt;0,SUM($CK420:DB420),0)</f>
        <v>0</v>
      </c>
      <c r="DY419" s="952" t="str">
        <f t="shared" si="292"/>
        <v/>
      </c>
    </row>
    <row r="420" spans="1:129" ht="13.5" hidden="1" thickBot="1">
      <c r="A420" s="3" t="str">
        <f t="shared" si="293"/>
        <v/>
      </c>
      <c r="B420" s="805">
        <f>Dados_GLOBAL_Inicial!E420</f>
        <v>0</v>
      </c>
      <c r="C420" s="956">
        <f>IF(IFERROR(VALUE(Dados_GLOBAL_Inicial!F420),0)=0,0,Dados_GLOBAL_Inicial!F420)</f>
        <v>0</v>
      </c>
      <c r="D420" s="830">
        <f>Dados_GLOBAL_Inicial!G420</f>
        <v>0</v>
      </c>
      <c r="E420" s="830" t="str">
        <f>IF(IFERROR(VLOOKUP(F420,Cod_Gde_Itens!$A$1:$B$80,2,FALSE),0)&gt;549,IFERROR(VLOOKUP(F420,Cod_Gde_Itens!$A$1:$B$80,2,FALSE),0),IF(Dados_GLOBAL_Inicial!H420=0,"",Dados_GLOBAL_Inicial!H420))</f>
        <v/>
      </c>
      <c r="F420" s="823">
        <f>Dados_GLOBAL_Inicial!I420</f>
        <v>0</v>
      </c>
      <c r="G420" s="824">
        <f>Dados_GLOBAL_Inicial!J420</f>
        <v>0</v>
      </c>
      <c r="H420" s="454">
        <f>Dados_GLOBAL_Inicial!K420</f>
        <v>0</v>
      </c>
      <c r="I420" s="970">
        <f>SUM('MEDIÇÃO_OBJETO (1)'!I420)</f>
        <v>0</v>
      </c>
      <c r="J420" s="455">
        <f t="shared" si="294"/>
        <v>0</v>
      </c>
      <c r="K420" s="451">
        <f t="shared" si="295"/>
        <v>0</v>
      </c>
      <c r="L420" s="452">
        <f t="shared" si="296"/>
        <v>0</v>
      </c>
      <c r="M420" s="809">
        <f t="shared" si="297"/>
        <v>0</v>
      </c>
      <c r="N420" s="810">
        <f>IF(IFERROR(VALUE(Dados_GLOBAL_Inicial!L420),0)=0,0,Dados_GLOBAL_Inicial!L420)</f>
        <v>0</v>
      </c>
      <c r="O420" s="812">
        <f>SUM('MEDIÇÃO_OBJETO (1)'!O420)</f>
        <v>0</v>
      </c>
      <c r="P420" s="812">
        <f>SUM('MEDIÇÃO_OBJETO (1)'!P420)</f>
        <v>0</v>
      </c>
      <c r="Q420" s="813">
        <f t="shared" si="298"/>
        <v>0</v>
      </c>
      <c r="R420" s="951"/>
      <c r="S420" s="815">
        <f>SUM('MEDIÇÃO_OBJETO (1)'!S420)</f>
        <v>0</v>
      </c>
      <c r="T420" s="815">
        <f>SUM('MEDIÇÃO_OBJETO (1)'!T420)</f>
        <v>0</v>
      </c>
      <c r="V420" s="19"/>
      <c r="W420" s="978">
        <f t="shared" si="299"/>
        <v>0</v>
      </c>
      <c r="X420" s="816">
        <f t="shared" si="300"/>
        <v>0</v>
      </c>
      <c r="Y420" s="816">
        <f t="shared" si="301"/>
        <v>0</v>
      </c>
      <c r="Z420" s="817">
        <f t="shared" si="302"/>
        <v>0</v>
      </c>
      <c r="AB420" s="453">
        <f t="shared" si="289"/>
        <v>0</v>
      </c>
      <c r="AC420" s="14">
        <f t="shared" si="303"/>
        <v>0</v>
      </c>
      <c r="AD420" s="819"/>
      <c r="AE420" s="631">
        <f t="shared" si="290"/>
        <v>0</v>
      </c>
      <c r="AF420" s="818">
        <f>SUM('MEDIÇÃO_OBJETO (1)'!AG420)</f>
        <v>0</v>
      </c>
      <c r="AG420" s="541">
        <f>SUM('MEDIÇÃO_OBJETO (1)'!AH420)</f>
        <v>0</v>
      </c>
      <c r="AH420" s="541">
        <f>SUM('MEDIÇÃO_OBJETO (1)'!AI420)</f>
        <v>0</v>
      </c>
      <c r="AI420" s="541">
        <f>SUM('MEDIÇÃO_OBJETO (1)'!AJ420)</f>
        <v>0</v>
      </c>
      <c r="AJ420" s="541">
        <f>SUM('MEDIÇÃO_OBJETO (1)'!AK420)</f>
        <v>0</v>
      </c>
      <c r="AK420" s="541">
        <f>SUM('MEDIÇÃO_OBJETO (1)'!AL420)</f>
        <v>0</v>
      </c>
      <c r="AL420" s="541">
        <f>SUM('MEDIÇÃO_OBJETO (1)'!AM420)</f>
        <v>0</v>
      </c>
      <c r="AM420" s="541">
        <f>SUM('MEDIÇÃO_OBJETO (1)'!AN420)</f>
        <v>0</v>
      </c>
      <c r="AN420" s="541">
        <f>SUM('MEDIÇÃO_OBJETO (1)'!AO420)</f>
        <v>0</v>
      </c>
      <c r="AO420" s="541">
        <f>SUM('MEDIÇÃO_OBJETO (1)'!AP420)</f>
        <v>0</v>
      </c>
      <c r="AP420" s="541">
        <f>SUM('MEDIÇÃO_OBJETO (1)'!AQ420)</f>
        <v>0</v>
      </c>
      <c r="AQ420" s="541">
        <f>SUM('MEDIÇÃO_OBJETO (1)'!AR420)</f>
        <v>0</v>
      </c>
      <c r="AR420" s="541">
        <f>SUM('MEDIÇÃO_OBJETO (1)'!AS420)</f>
        <v>0</v>
      </c>
      <c r="AS420" s="541">
        <f>SUM('MEDIÇÃO_OBJETO (1)'!AT420)</f>
        <v>0</v>
      </c>
      <c r="AT420" s="541">
        <f>SUM('MEDIÇÃO_OBJETO (1)'!AU420)</f>
        <v>0</v>
      </c>
      <c r="AU420" s="541">
        <f>SUM('MEDIÇÃO_OBJETO (1)'!AV420)</f>
        <v>0</v>
      </c>
      <c r="AV420" s="541">
        <f>SUM('MEDIÇÃO_OBJETO (1)'!AW420)</f>
        <v>0</v>
      </c>
      <c r="AW420" s="541">
        <f>SUM('MEDIÇÃO_OBJETO (1)'!AX420)</f>
        <v>0</v>
      </c>
      <c r="AX420" s="977"/>
      <c r="BN420" s="992">
        <f t="shared" si="304"/>
        <v>0</v>
      </c>
      <c r="BO420" s="538">
        <f t="shared" si="291"/>
        <v>0</v>
      </c>
      <c r="BP420" s="987">
        <f>IF(RESUMO_GLOBAL!$X$53="a",ROUND(AF420*$N420,RESUMO_GLOBAL!$X$54),IF(RESUMO_GLOBAL!$X$53="t",TRUNC(AF420*$N420,RESUMO_GLOBAL!$X$54),AF420*$N420))</f>
        <v>0</v>
      </c>
      <c r="BQ420" s="987">
        <f>IF(RESUMO_GLOBAL!$X$53="a",ROUND(AG420*$N420,RESUMO_GLOBAL!$X$54),IF(RESUMO_GLOBAL!$X$53="t",TRUNC(AG420*$N420,RESUMO_GLOBAL!$X$54),AG420*$N420))</f>
        <v>0</v>
      </c>
      <c r="BR420" s="987">
        <f>IF(RESUMO_GLOBAL!$X$53="a",ROUND(AH420*$N420,RESUMO_GLOBAL!$X$54),IF(RESUMO_GLOBAL!$X$53="t",TRUNC(AH420*$N420,RESUMO_GLOBAL!$X$54),AH420*$N420))</f>
        <v>0</v>
      </c>
      <c r="BS420" s="987">
        <f>IF(RESUMO_GLOBAL!$X$53="a",ROUND(AI420*$N420,RESUMO_GLOBAL!$X$54),IF(RESUMO_GLOBAL!$X$53="t",TRUNC(AI420*$N420,RESUMO_GLOBAL!$X$54),AI420*$N420))</f>
        <v>0</v>
      </c>
      <c r="BT420" s="987">
        <f>IF(RESUMO_GLOBAL!$X$53="a",ROUND(AJ420*$N420,RESUMO_GLOBAL!$X$54),IF(RESUMO_GLOBAL!$X$53="t",TRUNC(AJ420*$N420,RESUMO_GLOBAL!$X$54),AJ420*$N420))</f>
        <v>0</v>
      </c>
      <c r="BU420" s="987">
        <f>IF(RESUMO_GLOBAL!$X$53="a",ROUND(AK420*$N420,RESUMO_GLOBAL!$X$54),IF(RESUMO_GLOBAL!$X$53="t",TRUNC(AK420*$N420,RESUMO_GLOBAL!$X$54),AK420*$N420))</f>
        <v>0</v>
      </c>
      <c r="BV420" s="987">
        <f>IF(RESUMO_GLOBAL!$X$53="a",ROUND(AL420*$N420,RESUMO_GLOBAL!$X$54),IF(RESUMO_GLOBAL!$X$53="t",TRUNC(AL420*$N420,RESUMO_GLOBAL!$X$54),AL420*$N420))</f>
        <v>0</v>
      </c>
      <c r="BW420" s="987">
        <f>IF(RESUMO_GLOBAL!$X$53="a",ROUND(AM420*$N420,RESUMO_GLOBAL!$X$54),IF(RESUMO_GLOBAL!$X$53="t",TRUNC(AM420*$N420,RESUMO_GLOBAL!$X$54),AM420*$N420))</f>
        <v>0</v>
      </c>
      <c r="BX420" s="987">
        <f>IF(RESUMO_GLOBAL!$X$53="a",ROUND(AN420*$N420,RESUMO_GLOBAL!$X$54),IF(RESUMO_GLOBAL!$X$53="t",TRUNC(AN420*$N420,RESUMO_GLOBAL!$X$54),AN420*$N420))</f>
        <v>0</v>
      </c>
      <c r="BY420" s="987">
        <f>IF(RESUMO_GLOBAL!$X$53="a",ROUND(AO420*$N420,RESUMO_GLOBAL!$X$54),IF(RESUMO_GLOBAL!$X$53="t",TRUNC(AO420*$N420,RESUMO_GLOBAL!$X$54),AO420*$N420))</f>
        <v>0</v>
      </c>
      <c r="BZ420" s="987">
        <f>IF(RESUMO_GLOBAL!$X$53="a",ROUND(AP420*$N420,RESUMO_GLOBAL!$X$54),IF(RESUMO_GLOBAL!$X$53="t",TRUNC(AP420*$N420,RESUMO_GLOBAL!$X$54),AP420*$N420))</f>
        <v>0</v>
      </c>
      <c r="CA420" s="987">
        <f>IF(RESUMO_GLOBAL!$X$53="a",ROUND(AQ420*$N420,RESUMO_GLOBAL!$X$54),IF(RESUMO_GLOBAL!$X$53="t",TRUNC(AQ420*$N420,RESUMO_GLOBAL!$X$54),AQ420*$N420))</f>
        <v>0</v>
      </c>
      <c r="CB420" s="987">
        <f>IF(RESUMO_GLOBAL!$X$53="a",ROUND(AR420*$N420,RESUMO_GLOBAL!$X$54),IF(RESUMO_GLOBAL!$X$53="t",TRUNC(AR420*$N420,RESUMO_GLOBAL!$X$54),AR420*$N420))</f>
        <v>0</v>
      </c>
      <c r="CC420" s="987">
        <f>IF(RESUMO_GLOBAL!$X$53="a",ROUND(AS420*$N420,RESUMO_GLOBAL!$X$54),IF(RESUMO_GLOBAL!$X$53="t",TRUNC(AS420*$N420,RESUMO_GLOBAL!$X$54),AS420*$N420))</f>
        <v>0</v>
      </c>
      <c r="CD420" s="987">
        <f>IF(RESUMO_GLOBAL!$X$53="a",ROUND(AT420*$N420,RESUMO_GLOBAL!$X$54),IF(RESUMO_GLOBAL!$X$53="t",TRUNC(AT420*$N420,RESUMO_GLOBAL!$X$54),AT420*$N420))</f>
        <v>0</v>
      </c>
      <c r="CE420" s="987">
        <f>IF(RESUMO_GLOBAL!$X$53="a",ROUND(AU420*$N420,RESUMO_GLOBAL!$X$54),IF(RESUMO_GLOBAL!$X$53="t",TRUNC(AU420*$N420,RESUMO_GLOBAL!$X$54),AU420*$N420))</f>
        <v>0</v>
      </c>
      <c r="CF420" s="987">
        <f>IF(RESUMO_GLOBAL!$X$53="a",ROUND(AV420*$N420,RESUMO_GLOBAL!$X$54),IF(RESUMO_GLOBAL!$X$53="t",TRUNC(AV420*$N420,RESUMO_GLOBAL!$X$54),AV420*$N420))</f>
        <v>0</v>
      </c>
      <c r="CG420" s="987">
        <f>IF(RESUMO_GLOBAL!$X$53="a",ROUND(AW420*$N420,RESUMO_GLOBAL!$X$54),IF(RESUMO_GLOBAL!$X$53="t",TRUNC(AW420*$N420,RESUMO_GLOBAL!$X$54),AW420*$N420))</f>
        <v>0</v>
      </c>
      <c r="CK420" s="59">
        <f t="shared" si="270"/>
        <v>0</v>
      </c>
      <c r="CL420" s="59">
        <f t="shared" si="271"/>
        <v>0</v>
      </c>
      <c r="CM420" s="59">
        <f t="shared" si="272"/>
        <v>0</v>
      </c>
      <c r="CN420" s="59">
        <f t="shared" si="273"/>
        <v>0</v>
      </c>
      <c r="CO420" s="59">
        <f t="shared" si="274"/>
        <v>0</v>
      </c>
      <c r="CP420" s="59">
        <f t="shared" si="275"/>
        <v>0</v>
      </c>
      <c r="CQ420" s="59">
        <f t="shared" si="276"/>
        <v>0</v>
      </c>
      <c r="CR420" s="59">
        <f t="shared" si="277"/>
        <v>0</v>
      </c>
      <c r="CS420" s="59">
        <f t="shared" si="278"/>
        <v>0</v>
      </c>
      <c r="CT420" s="59">
        <f t="shared" si="279"/>
        <v>0</v>
      </c>
      <c r="CU420" s="59">
        <f t="shared" si="280"/>
        <v>0</v>
      </c>
      <c r="CV420" s="59">
        <f t="shared" si="281"/>
        <v>0</v>
      </c>
      <c r="CW420" s="59">
        <f t="shared" si="282"/>
        <v>0</v>
      </c>
      <c r="CX420" s="59">
        <f t="shared" si="283"/>
        <v>0</v>
      </c>
      <c r="CY420" s="59">
        <f t="shared" si="284"/>
        <v>0</v>
      </c>
      <c r="CZ420" s="59">
        <f t="shared" si="285"/>
        <v>0</v>
      </c>
      <c r="DA420" s="59">
        <f t="shared" si="286"/>
        <v>0</v>
      </c>
      <c r="DB420" s="59">
        <f t="shared" si="287"/>
        <v>0</v>
      </c>
      <c r="DE420">
        <f t="shared" si="269"/>
        <v>415</v>
      </c>
      <c r="DF420" t="str">
        <f t="shared" si="288"/>
        <v/>
      </c>
      <c r="DG420" s="59">
        <f>IF($C420&lt;&gt;0,SUM($CK421:CK421),0)</f>
        <v>0</v>
      </c>
      <c r="DH420" s="59">
        <f>IF($C420&lt;&gt;0,SUM($CK421:CL421),0)</f>
        <v>0</v>
      </c>
      <c r="DI420" s="59">
        <f>IF($C420&lt;&gt;0,SUM($CK421:CM421),0)</f>
        <v>0</v>
      </c>
      <c r="DJ420" s="59">
        <f>IF($C420&lt;&gt;0,SUM($CK421:CN421),0)</f>
        <v>0</v>
      </c>
      <c r="DK420" s="59">
        <f>IF($C420&lt;&gt;0,SUM($CK421:CO421),0)</f>
        <v>0</v>
      </c>
      <c r="DL420" s="59">
        <f>IF($C420&lt;&gt;0,SUM($CK421:CP421),0)</f>
        <v>0</v>
      </c>
      <c r="DM420" s="59">
        <f>IF($C420&lt;&gt;0,SUM($CK421:CQ421),0)</f>
        <v>0</v>
      </c>
      <c r="DN420" s="59">
        <f>IF($C420&lt;&gt;0,SUM($CK421:CR421),0)</f>
        <v>0</v>
      </c>
      <c r="DO420" s="59">
        <f>IF($C420&lt;&gt;0,SUM($CK421:CS421),0)</f>
        <v>0</v>
      </c>
      <c r="DP420" s="59">
        <f>IF($C420&lt;&gt;0,SUM($CK421:CT421),0)</f>
        <v>0</v>
      </c>
      <c r="DQ420" s="59">
        <f>IF($C420&lt;&gt;0,SUM($CK421:CU421),0)</f>
        <v>0</v>
      </c>
      <c r="DR420" s="59">
        <f>IF($C420&lt;&gt;0,SUM($CK421:CV421),0)</f>
        <v>0</v>
      </c>
      <c r="DS420" s="59">
        <f>IF($C420&lt;&gt;0,SUM($CK421:CW421),0)</f>
        <v>0</v>
      </c>
      <c r="DT420" s="59">
        <f>IF($C420&lt;&gt;0,SUM($CK421:CX421),0)</f>
        <v>0</v>
      </c>
      <c r="DU420" s="59">
        <f>IF($C420&lt;&gt;0,SUM($CK421:CY421),0)</f>
        <v>0</v>
      </c>
      <c r="DV420" s="59">
        <f>IF($C420&lt;&gt;0,SUM($CK421:CZ421),0)</f>
        <v>0</v>
      </c>
      <c r="DW420" s="59">
        <f>IF($C420&lt;&gt;0,SUM($CK421:DA421),0)</f>
        <v>0</v>
      </c>
      <c r="DX420" s="59">
        <f>IF($C420&lt;&gt;0,SUM($CK421:DB421),0)</f>
        <v>0</v>
      </c>
      <c r="DY420" s="952" t="str">
        <f t="shared" si="292"/>
        <v/>
      </c>
    </row>
    <row r="421" spans="1:129" ht="13.5" hidden="1" thickBot="1">
      <c r="A421" s="3" t="str">
        <f t="shared" si="293"/>
        <v/>
      </c>
      <c r="B421" s="805">
        <f>Dados_GLOBAL_Inicial!E421</f>
        <v>0</v>
      </c>
      <c r="C421" s="956">
        <f>IF(IFERROR(VALUE(Dados_GLOBAL_Inicial!F421),0)=0,0,Dados_GLOBAL_Inicial!F421)</f>
        <v>0</v>
      </c>
      <c r="D421" s="830">
        <f>Dados_GLOBAL_Inicial!G421</f>
        <v>0</v>
      </c>
      <c r="E421" s="830" t="str">
        <f>IF(IFERROR(VLOOKUP(F421,Cod_Gde_Itens!$A$1:$B$80,2,FALSE),0)&gt;549,IFERROR(VLOOKUP(F421,Cod_Gde_Itens!$A$1:$B$80,2,FALSE),0),IF(Dados_GLOBAL_Inicial!H421=0,"",Dados_GLOBAL_Inicial!H421))</f>
        <v/>
      </c>
      <c r="F421" s="823">
        <f>Dados_GLOBAL_Inicial!I421</f>
        <v>0</v>
      </c>
      <c r="G421" s="824">
        <f>Dados_GLOBAL_Inicial!J421</f>
        <v>0</v>
      </c>
      <c r="H421" s="454">
        <f>Dados_GLOBAL_Inicial!K421</f>
        <v>0</v>
      </c>
      <c r="I421" s="970">
        <f>SUM('MEDIÇÃO_OBJETO (1)'!I421)</f>
        <v>0</v>
      </c>
      <c r="J421" s="455">
        <f t="shared" si="294"/>
        <v>0</v>
      </c>
      <c r="K421" s="451">
        <f t="shared" si="295"/>
        <v>0</v>
      </c>
      <c r="L421" s="452">
        <f t="shared" si="296"/>
        <v>0</v>
      </c>
      <c r="M421" s="809">
        <f t="shared" si="297"/>
        <v>0</v>
      </c>
      <c r="N421" s="810">
        <f>IF(IFERROR(VALUE(Dados_GLOBAL_Inicial!L421),0)=0,0,Dados_GLOBAL_Inicial!L421)</f>
        <v>0</v>
      </c>
      <c r="O421" s="812">
        <f>SUM('MEDIÇÃO_OBJETO (1)'!O421)</f>
        <v>0</v>
      </c>
      <c r="P421" s="812">
        <f>SUM('MEDIÇÃO_OBJETO (1)'!P421)</f>
        <v>0</v>
      </c>
      <c r="Q421" s="813">
        <f t="shared" si="298"/>
        <v>0</v>
      </c>
      <c r="R421" s="951"/>
      <c r="S421" s="815">
        <f>SUM('MEDIÇÃO_OBJETO (1)'!S421)</f>
        <v>0</v>
      </c>
      <c r="T421" s="815">
        <f>SUM('MEDIÇÃO_OBJETO (1)'!T421)</f>
        <v>0</v>
      </c>
      <c r="V421" s="19"/>
      <c r="W421" s="978">
        <f t="shared" si="299"/>
        <v>0</v>
      </c>
      <c r="X421" s="816">
        <f t="shared" si="300"/>
        <v>0</v>
      </c>
      <c r="Y421" s="816">
        <f t="shared" si="301"/>
        <v>0</v>
      </c>
      <c r="Z421" s="817">
        <f t="shared" si="302"/>
        <v>0</v>
      </c>
      <c r="AB421" s="453">
        <f t="shared" si="289"/>
        <v>0</v>
      </c>
      <c r="AC421" s="14">
        <f t="shared" si="303"/>
        <v>0</v>
      </c>
      <c r="AD421" s="819"/>
      <c r="AE421" s="631">
        <f t="shared" si="290"/>
        <v>0</v>
      </c>
      <c r="AF421" s="818">
        <f>SUM('MEDIÇÃO_OBJETO (1)'!AG421)</f>
        <v>0</v>
      </c>
      <c r="AG421" s="541">
        <f>SUM('MEDIÇÃO_OBJETO (1)'!AH421)</f>
        <v>0</v>
      </c>
      <c r="AH421" s="541">
        <f>SUM('MEDIÇÃO_OBJETO (1)'!AI421)</f>
        <v>0</v>
      </c>
      <c r="AI421" s="541">
        <f>SUM('MEDIÇÃO_OBJETO (1)'!AJ421)</f>
        <v>0</v>
      </c>
      <c r="AJ421" s="541">
        <f>SUM('MEDIÇÃO_OBJETO (1)'!AK421)</f>
        <v>0</v>
      </c>
      <c r="AK421" s="541">
        <f>SUM('MEDIÇÃO_OBJETO (1)'!AL421)</f>
        <v>0</v>
      </c>
      <c r="AL421" s="541">
        <f>SUM('MEDIÇÃO_OBJETO (1)'!AM421)</f>
        <v>0</v>
      </c>
      <c r="AM421" s="541">
        <f>SUM('MEDIÇÃO_OBJETO (1)'!AN421)</f>
        <v>0</v>
      </c>
      <c r="AN421" s="541">
        <f>SUM('MEDIÇÃO_OBJETO (1)'!AO421)</f>
        <v>0</v>
      </c>
      <c r="AO421" s="541">
        <f>SUM('MEDIÇÃO_OBJETO (1)'!AP421)</f>
        <v>0</v>
      </c>
      <c r="AP421" s="541">
        <f>SUM('MEDIÇÃO_OBJETO (1)'!AQ421)</f>
        <v>0</v>
      </c>
      <c r="AQ421" s="541">
        <f>SUM('MEDIÇÃO_OBJETO (1)'!AR421)</f>
        <v>0</v>
      </c>
      <c r="AR421" s="541">
        <f>SUM('MEDIÇÃO_OBJETO (1)'!AS421)</f>
        <v>0</v>
      </c>
      <c r="AS421" s="541">
        <f>SUM('MEDIÇÃO_OBJETO (1)'!AT421)</f>
        <v>0</v>
      </c>
      <c r="AT421" s="541">
        <f>SUM('MEDIÇÃO_OBJETO (1)'!AU421)</f>
        <v>0</v>
      </c>
      <c r="AU421" s="541">
        <f>SUM('MEDIÇÃO_OBJETO (1)'!AV421)</f>
        <v>0</v>
      </c>
      <c r="AV421" s="541">
        <f>SUM('MEDIÇÃO_OBJETO (1)'!AW421)</f>
        <v>0</v>
      </c>
      <c r="AW421" s="541">
        <f>SUM('MEDIÇÃO_OBJETO (1)'!AX421)</f>
        <v>0</v>
      </c>
      <c r="AX421" s="977"/>
      <c r="BN421" s="992">
        <f t="shared" si="304"/>
        <v>0</v>
      </c>
      <c r="BO421" s="538">
        <f t="shared" si="291"/>
        <v>0</v>
      </c>
      <c r="BP421" s="987">
        <f>IF(RESUMO_GLOBAL!$X$53="a",ROUND(AF421*$N421,RESUMO_GLOBAL!$X$54),IF(RESUMO_GLOBAL!$X$53="t",TRUNC(AF421*$N421,RESUMO_GLOBAL!$X$54),AF421*$N421))</f>
        <v>0</v>
      </c>
      <c r="BQ421" s="987">
        <f>IF(RESUMO_GLOBAL!$X$53="a",ROUND(AG421*$N421,RESUMO_GLOBAL!$X$54),IF(RESUMO_GLOBAL!$X$53="t",TRUNC(AG421*$N421,RESUMO_GLOBAL!$X$54),AG421*$N421))</f>
        <v>0</v>
      </c>
      <c r="BR421" s="987">
        <f>IF(RESUMO_GLOBAL!$X$53="a",ROUND(AH421*$N421,RESUMO_GLOBAL!$X$54),IF(RESUMO_GLOBAL!$X$53="t",TRUNC(AH421*$N421,RESUMO_GLOBAL!$X$54),AH421*$N421))</f>
        <v>0</v>
      </c>
      <c r="BS421" s="987">
        <f>IF(RESUMO_GLOBAL!$X$53="a",ROUND(AI421*$N421,RESUMO_GLOBAL!$X$54),IF(RESUMO_GLOBAL!$X$53="t",TRUNC(AI421*$N421,RESUMO_GLOBAL!$X$54),AI421*$N421))</f>
        <v>0</v>
      </c>
      <c r="BT421" s="987">
        <f>IF(RESUMO_GLOBAL!$X$53="a",ROUND(AJ421*$N421,RESUMO_GLOBAL!$X$54),IF(RESUMO_GLOBAL!$X$53="t",TRUNC(AJ421*$N421,RESUMO_GLOBAL!$X$54),AJ421*$N421))</f>
        <v>0</v>
      </c>
      <c r="BU421" s="987">
        <f>IF(RESUMO_GLOBAL!$X$53="a",ROUND(AK421*$N421,RESUMO_GLOBAL!$X$54),IF(RESUMO_GLOBAL!$X$53="t",TRUNC(AK421*$N421,RESUMO_GLOBAL!$X$54),AK421*$N421))</f>
        <v>0</v>
      </c>
      <c r="BV421" s="987">
        <f>IF(RESUMO_GLOBAL!$X$53="a",ROUND(AL421*$N421,RESUMO_GLOBAL!$X$54),IF(RESUMO_GLOBAL!$X$53="t",TRUNC(AL421*$N421,RESUMO_GLOBAL!$X$54),AL421*$N421))</f>
        <v>0</v>
      </c>
      <c r="BW421" s="987">
        <f>IF(RESUMO_GLOBAL!$X$53="a",ROUND(AM421*$N421,RESUMO_GLOBAL!$X$54),IF(RESUMO_GLOBAL!$X$53="t",TRUNC(AM421*$N421,RESUMO_GLOBAL!$X$54),AM421*$N421))</f>
        <v>0</v>
      </c>
      <c r="BX421" s="987">
        <f>IF(RESUMO_GLOBAL!$X$53="a",ROUND(AN421*$N421,RESUMO_GLOBAL!$X$54),IF(RESUMO_GLOBAL!$X$53="t",TRUNC(AN421*$N421,RESUMO_GLOBAL!$X$54),AN421*$N421))</f>
        <v>0</v>
      </c>
      <c r="BY421" s="987">
        <f>IF(RESUMO_GLOBAL!$X$53="a",ROUND(AO421*$N421,RESUMO_GLOBAL!$X$54),IF(RESUMO_GLOBAL!$X$53="t",TRUNC(AO421*$N421,RESUMO_GLOBAL!$X$54),AO421*$N421))</f>
        <v>0</v>
      </c>
      <c r="BZ421" s="987">
        <f>IF(RESUMO_GLOBAL!$X$53="a",ROUND(AP421*$N421,RESUMO_GLOBAL!$X$54),IF(RESUMO_GLOBAL!$X$53="t",TRUNC(AP421*$N421,RESUMO_GLOBAL!$X$54),AP421*$N421))</f>
        <v>0</v>
      </c>
      <c r="CA421" s="987">
        <f>IF(RESUMO_GLOBAL!$X$53="a",ROUND(AQ421*$N421,RESUMO_GLOBAL!$X$54),IF(RESUMO_GLOBAL!$X$53="t",TRUNC(AQ421*$N421,RESUMO_GLOBAL!$X$54),AQ421*$N421))</f>
        <v>0</v>
      </c>
      <c r="CB421" s="987">
        <f>IF(RESUMO_GLOBAL!$X$53="a",ROUND(AR421*$N421,RESUMO_GLOBAL!$X$54),IF(RESUMO_GLOBAL!$X$53="t",TRUNC(AR421*$N421,RESUMO_GLOBAL!$X$54),AR421*$N421))</f>
        <v>0</v>
      </c>
      <c r="CC421" s="987">
        <f>IF(RESUMO_GLOBAL!$X$53="a",ROUND(AS421*$N421,RESUMO_GLOBAL!$X$54),IF(RESUMO_GLOBAL!$X$53="t",TRUNC(AS421*$N421,RESUMO_GLOBAL!$X$54),AS421*$N421))</f>
        <v>0</v>
      </c>
      <c r="CD421" s="987">
        <f>IF(RESUMO_GLOBAL!$X$53="a",ROUND(AT421*$N421,RESUMO_GLOBAL!$X$54),IF(RESUMO_GLOBAL!$X$53="t",TRUNC(AT421*$N421,RESUMO_GLOBAL!$X$54),AT421*$N421))</f>
        <v>0</v>
      </c>
      <c r="CE421" s="987">
        <f>IF(RESUMO_GLOBAL!$X$53="a",ROUND(AU421*$N421,RESUMO_GLOBAL!$X$54),IF(RESUMO_GLOBAL!$X$53="t",TRUNC(AU421*$N421,RESUMO_GLOBAL!$X$54),AU421*$N421))</f>
        <v>0</v>
      </c>
      <c r="CF421" s="987">
        <f>IF(RESUMO_GLOBAL!$X$53="a",ROUND(AV421*$N421,RESUMO_GLOBAL!$X$54),IF(RESUMO_GLOBAL!$X$53="t",TRUNC(AV421*$N421,RESUMO_GLOBAL!$X$54),AV421*$N421))</f>
        <v>0</v>
      </c>
      <c r="CG421" s="987">
        <f>IF(RESUMO_GLOBAL!$X$53="a",ROUND(AW421*$N421,RESUMO_GLOBAL!$X$54),IF(RESUMO_GLOBAL!$X$53="t",TRUNC(AW421*$N421,RESUMO_GLOBAL!$X$54),AW421*$N421))</f>
        <v>0</v>
      </c>
      <c r="CK421" s="59">
        <f t="shared" si="270"/>
        <v>0</v>
      </c>
      <c r="CL421" s="59">
        <f t="shared" si="271"/>
        <v>0</v>
      </c>
      <c r="CM421" s="59">
        <f t="shared" si="272"/>
        <v>0</v>
      </c>
      <c r="CN421" s="59">
        <f t="shared" si="273"/>
        <v>0</v>
      </c>
      <c r="CO421" s="59">
        <f t="shared" si="274"/>
        <v>0</v>
      </c>
      <c r="CP421" s="59">
        <f t="shared" si="275"/>
        <v>0</v>
      </c>
      <c r="CQ421" s="59">
        <f t="shared" si="276"/>
        <v>0</v>
      </c>
      <c r="CR421" s="59">
        <f t="shared" si="277"/>
        <v>0</v>
      </c>
      <c r="CS421" s="59">
        <f t="shared" si="278"/>
        <v>0</v>
      </c>
      <c r="CT421" s="59">
        <f t="shared" si="279"/>
        <v>0</v>
      </c>
      <c r="CU421" s="59">
        <f t="shared" si="280"/>
        <v>0</v>
      </c>
      <c r="CV421" s="59">
        <f t="shared" si="281"/>
        <v>0</v>
      </c>
      <c r="CW421" s="59">
        <f t="shared" si="282"/>
        <v>0</v>
      </c>
      <c r="CX421" s="59">
        <f t="shared" si="283"/>
        <v>0</v>
      </c>
      <c r="CY421" s="59">
        <f t="shared" si="284"/>
        <v>0</v>
      </c>
      <c r="CZ421" s="59">
        <f t="shared" si="285"/>
        <v>0</v>
      </c>
      <c r="DA421" s="59">
        <f t="shared" si="286"/>
        <v>0</v>
      </c>
      <c r="DB421" s="59">
        <f t="shared" si="287"/>
        <v>0</v>
      </c>
      <c r="DE421">
        <f t="shared" si="269"/>
        <v>416</v>
      </c>
      <c r="DF421" t="str">
        <f t="shared" si="288"/>
        <v/>
      </c>
      <c r="DG421" s="59">
        <f>IF($C421&lt;&gt;0,SUM($CK422:CK422),0)</f>
        <v>0</v>
      </c>
      <c r="DH421" s="59">
        <f>IF($C421&lt;&gt;0,SUM($CK422:CL422),0)</f>
        <v>0</v>
      </c>
      <c r="DI421" s="59">
        <f>IF($C421&lt;&gt;0,SUM($CK422:CM422),0)</f>
        <v>0</v>
      </c>
      <c r="DJ421" s="59">
        <f>IF($C421&lt;&gt;0,SUM($CK422:CN422),0)</f>
        <v>0</v>
      </c>
      <c r="DK421" s="59">
        <f>IF($C421&lt;&gt;0,SUM($CK422:CO422),0)</f>
        <v>0</v>
      </c>
      <c r="DL421" s="59">
        <f>IF($C421&lt;&gt;0,SUM($CK422:CP422),0)</f>
        <v>0</v>
      </c>
      <c r="DM421" s="59">
        <f>IF($C421&lt;&gt;0,SUM($CK422:CQ422),0)</f>
        <v>0</v>
      </c>
      <c r="DN421" s="59">
        <f>IF($C421&lt;&gt;0,SUM($CK422:CR422),0)</f>
        <v>0</v>
      </c>
      <c r="DO421" s="59">
        <f>IF($C421&lt;&gt;0,SUM($CK422:CS422),0)</f>
        <v>0</v>
      </c>
      <c r="DP421" s="59">
        <f>IF($C421&lt;&gt;0,SUM($CK422:CT422),0)</f>
        <v>0</v>
      </c>
      <c r="DQ421" s="59">
        <f>IF($C421&lt;&gt;0,SUM($CK422:CU422),0)</f>
        <v>0</v>
      </c>
      <c r="DR421" s="59">
        <f>IF($C421&lt;&gt;0,SUM($CK422:CV422),0)</f>
        <v>0</v>
      </c>
      <c r="DS421" s="59">
        <f>IF($C421&lt;&gt;0,SUM($CK422:CW422),0)</f>
        <v>0</v>
      </c>
      <c r="DT421" s="59">
        <f>IF($C421&lt;&gt;0,SUM($CK422:CX422),0)</f>
        <v>0</v>
      </c>
      <c r="DU421" s="59">
        <f>IF($C421&lt;&gt;0,SUM($CK422:CY422),0)</f>
        <v>0</v>
      </c>
      <c r="DV421" s="59">
        <f>IF($C421&lt;&gt;0,SUM($CK422:CZ422),0)</f>
        <v>0</v>
      </c>
      <c r="DW421" s="59">
        <f>IF($C421&lt;&gt;0,SUM($CK422:DA422),0)</f>
        <v>0</v>
      </c>
      <c r="DX421" s="59">
        <f>IF($C421&lt;&gt;0,SUM($CK422:DB422),0)</f>
        <v>0</v>
      </c>
      <c r="DY421" s="952" t="str">
        <f t="shared" si="292"/>
        <v/>
      </c>
    </row>
    <row r="422" spans="1:129" ht="13.5" hidden="1" thickBot="1">
      <c r="A422" s="3" t="str">
        <f t="shared" si="293"/>
        <v/>
      </c>
      <c r="B422" s="805">
        <f>Dados_GLOBAL_Inicial!E422</f>
        <v>0</v>
      </c>
      <c r="C422" s="956">
        <f>IF(IFERROR(VALUE(Dados_GLOBAL_Inicial!F422),0)=0,0,Dados_GLOBAL_Inicial!F422)</f>
        <v>0</v>
      </c>
      <c r="D422" s="830">
        <f>Dados_GLOBAL_Inicial!G422</f>
        <v>0</v>
      </c>
      <c r="E422" s="830" t="str">
        <f>IF(IFERROR(VLOOKUP(F422,Cod_Gde_Itens!$A$1:$B$80,2,FALSE),0)&gt;549,IFERROR(VLOOKUP(F422,Cod_Gde_Itens!$A$1:$B$80,2,FALSE),0),IF(Dados_GLOBAL_Inicial!H422=0,"",Dados_GLOBAL_Inicial!H422))</f>
        <v/>
      </c>
      <c r="F422" s="823">
        <f>Dados_GLOBAL_Inicial!I422</f>
        <v>0</v>
      </c>
      <c r="G422" s="824">
        <f>Dados_GLOBAL_Inicial!J422</f>
        <v>0</v>
      </c>
      <c r="H422" s="454">
        <f>Dados_GLOBAL_Inicial!K422</f>
        <v>0</v>
      </c>
      <c r="I422" s="970">
        <f>SUM('MEDIÇÃO_OBJETO (1)'!I422)</f>
        <v>0</v>
      </c>
      <c r="J422" s="455">
        <f t="shared" si="294"/>
        <v>0</v>
      </c>
      <c r="K422" s="451">
        <f t="shared" si="295"/>
        <v>0</v>
      </c>
      <c r="L422" s="452">
        <f t="shared" si="296"/>
        <v>0</v>
      </c>
      <c r="M422" s="809">
        <f t="shared" si="297"/>
        <v>0</v>
      </c>
      <c r="N422" s="810">
        <f>IF(IFERROR(VALUE(Dados_GLOBAL_Inicial!L422),0)=0,0,Dados_GLOBAL_Inicial!L422)</f>
        <v>0</v>
      </c>
      <c r="O422" s="812">
        <f>SUM('MEDIÇÃO_OBJETO (1)'!O422)</f>
        <v>0</v>
      </c>
      <c r="P422" s="812">
        <f>SUM('MEDIÇÃO_OBJETO (1)'!P422)</f>
        <v>0</v>
      </c>
      <c r="Q422" s="813">
        <f t="shared" si="298"/>
        <v>0</v>
      </c>
      <c r="R422" s="951"/>
      <c r="S422" s="815">
        <f>SUM('MEDIÇÃO_OBJETO (1)'!S422)</f>
        <v>0</v>
      </c>
      <c r="T422" s="815">
        <f>SUM('MEDIÇÃO_OBJETO (1)'!T422)</f>
        <v>0</v>
      </c>
      <c r="V422" s="19"/>
      <c r="W422" s="978">
        <f t="shared" si="299"/>
        <v>0</v>
      </c>
      <c r="X422" s="816">
        <f t="shared" si="300"/>
        <v>0</v>
      </c>
      <c r="Y422" s="816">
        <f t="shared" si="301"/>
        <v>0</v>
      </c>
      <c r="Z422" s="817">
        <f t="shared" si="302"/>
        <v>0</v>
      </c>
      <c r="AB422" s="453">
        <f t="shared" si="289"/>
        <v>0</v>
      </c>
      <c r="AC422" s="14">
        <f t="shared" si="303"/>
        <v>0</v>
      </c>
      <c r="AD422" s="819"/>
      <c r="AE422" s="631">
        <f t="shared" si="290"/>
        <v>0</v>
      </c>
      <c r="AF422" s="818">
        <f>SUM('MEDIÇÃO_OBJETO (1)'!AG422)</f>
        <v>0</v>
      </c>
      <c r="AG422" s="541">
        <f>SUM('MEDIÇÃO_OBJETO (1)'!AH422)</f>
        <v>0</v>
      </c>
      <c r="AH422" s="541">
        <f>SUM('MEDIÇÃO_OBJETO (1)'!AI422)</f>
        <v>0</v>
      </c>
      <c r="AI422" s="541">
        <f>SUM('MEDIÇÃO_OBJETO (1)'!AJ422)</f>
        <v>0</v>
      </c>
      <c r="AJ422" s="541">
        <f>SUM('MEDIÇÃO_OBJETO (1)'!AK422)</f>
        <v>0</v>
      </c>
      <c r="AK422" s="541">
        <f>SUM('MEDIÇÃO_OBJETO (1)'!AL422)</f>
        <v>0</v>
      </c>
      <c r="AL422" s="541">
        <f>SUM('MEDIÇÃO_OBJETO (1)'!AM422)</f>
        <v>0</v>
      </c>
      <c r="AM422" s="541">
        <f>SUM('MEDIÇÃO_OBJETO (1)'!AN422)</f>
        <v>0</v>
      </c>
      <c r="AN422" s="541">
        <f>SUM('MEDIÇÃO_OBJETO (1)'!AO422)</f>
        <v>0</v>
      </c>
      <c r="AO422" s="541">
        <f>SUM('MEDIÇÃO_OBJETO (1)'!AP422)</f>
        <v>0</v>
      </c>
      <c r="AP422" s="541">
        <f>SUM('MEDIÇÃO_OBJETO (1)'!AQ422)</f>
        <v>0</v>
      </c>
      <c r="AQ422" s="541">
        <f>SUM('MEDIÇÃO_OBJETO (1)'!AR422)</f>
        <v>0</v>
      </c>
      <c r="AR422" s="541">
        <f>SUM('MEDIÇÃO_OBJETO (1)'!AS422)</f>
        <v>0</v>
      </c>
      <c r="AS422" s="541">
        <f>SUM('MEDIÇÃO_OBJETO (1)'!AT422)</f>
        <v>0</v>
      </c>
      <c r="AT422" s="541">
        <f>SUM('MEDIÇÃO_OBJETO (1)'!AU422)</f>
        <v>0</v>
      </c>
      <c r="AU422" s="541">
        <f>SUM('MEDIÇÃO_OBJETO (1)'!AV422)</f>
        <v>0</v>
      </c>
      <c r="AV422" s="541">
        <f>SUM('MEDIÇÃO_OBJETO (1)'!AW422)</f>
        <v>0</v>
      </c>
      <c r="AW422" s="541">
        <f>SUM('MEDIÇÃO_OBJETO (1)'!AX422)</f>
        <v>0</v>
      </c>
      <c r="AX422" s="977"/>
      <c r="BN422" s="992">
        <f t="shared" si="304"/>
        <v>0</v>
      </c>
      <c r="BO422" s="538">
        <f t="shared" si="291"/>
        <v>0</v>
      </c>
      <c r="BP422" s="987">
        <f>IF(RESUMO_GLOBAL!$X$53="a",ROUND(AF422*$N422,RESUMO_GLOBAL!$X$54),IF(RESUMO_GLOBAL!$X$53="t",TRUNC(AF422*$N422,RESUMO_GLOBAL!$X$54),AF422*$N422))</f>
        <v>0</v>
      </c>
      <c r="BQ422" s="987">
        <f>IF(RESUMO_GLOBAL!$X$53="a",ROUND(AG422*$N422,RESUMO_GLOBAL!$X$54),IF(RESUMO_GLOBAL!$X$53="t",TRUNC(AG422*$N422,RESUMO_GLOBAL!$X$54),AG422*$N422))</f>
        <v>0</v>
      </c>
      <c r="BR422" s="987">
        <f>IF(RESUMO_GLOBAL!$X$53="a",ROUND(AH422*$N422,RESUMO_GLOBAL!$X$54),IF(RESUMO_GLOBAL!$X$53="t",TRUNC(AH422*$N422,RESUMO_GLOBAL!$X$54),AH422*$N422))</f>
        <v>0</v>
      </c>
      <c r="BS422" s="987">
        <f>IF(RESUMO_GLOBAL!$X$53="a",ROUND(AI422*$N422,RESUMO_GLOBAL!$X$54),IF(RESUMO_GLOBAL!$X$53="t",TRUNC(AI422*$N422,RESUMO_GLOBAL!$X$54),AI422*$N422))</f>
        <v>0</v>
      </c>
      <c r="BT422" s="987">
        <f>IF(RESUMO_GLOBAL!$X$53="a",ROUND(AJ422*$N422,RESUMO_GLOBAL!$X$54),IF(RESUMO_GLOBAL!$X$53="t",TRUNC(AJ422*$N422,RESUMO_GLOBAL!$X$54),AJ422*$N422))</f>
        <v>0</v>
      </c>
      <c r="BU422" s="987">
        <f>IF(RESUMO_GLOBAL!$X$53="a",ROUND(AK422*$N422,RESUMO_GLOBAL!$X$54),IF(RESUMO_GLOBAL!$X$53="t",TRUNC(AK422*$N422,RESUMO_GLOBAL!$X$54),AK422*$N422))</f>
        <v>0</v>
      </c>
      <c r="BV422" s="987">
        <f>IF(RESUMO_GLOBAL!$X$53="a",ROUND(AL422*$N422,RESUMO_GLOBAL!$X$54),IF(RESUMO_GLOBAL!$X$53="t",TRUNC(AL422*$N422,RESUMO_GLOBAL!$X$54),AL422*$N422))</f>
        <v>0</v>
      </c>
      <c r="BW422" s="987">
        <f>IF(RESUMO_GLOBAL!$X$53="a",ROUND(AM422*$N422,RESUMO_GLOBAL!$X$54),IF(RESUMO_GLOBAL!$X$53="t",TRUNC(AM422*$N422,RESUMO_GLOBAL!$X$54),AM422*$N422))</f>
        <v>0</v>
      </c>
      <c r="BX422" s="987">
        <f>IF(RESUMO_GLOBAL!$X$53="a",ROUND(AN422*$N422,RESUMO_GLOBAL!$X$54),IF(RESUMO_GLOBAL!$X$53="t",TRUNC(AN422*$N422,RESUMO_GLOBAL!$X$54),AN422*$N422))</f>
        <v>0</v>
      </c>
      <c r="BY422" s="987">
        <f>IF(RESUMO_GLOBAL!$X$53="a",ROUND(AO422*$N422,RESUMO_GLOBAL!$X$54),IF(RESUMO_GLOBAL!$X$53="t",TRUNC(AO422*$N422,RESUMO_GLOBAL!$X$54),AO422*$N422))</f>
        <v>0</v>
      </c>
      <c r="BZ422" s="987">
        <f>IF(RESUMO_GLOBAL!$X$53="a",ROUND(AP422*$N422,RESUMO_GLOBAL!$X$54),IF(RESUMO_GLOBAL!$X$53="t",TRUNC(AP422*$N422,RESUMO_GLOBAL!$X$54),AP422*$N422))</f>
        <v>0</v>
      </c>
      <c r="CA422" s="987">
        <f>IF(RESUMO_GLOBAL!$X$53="a",ROUND(AQ422*$N422,RESUMO_GLOBAL!$X$54),IF(RESUMO_GLOBAL!$X$53="t",TRUNC(AQ422*$N422,RESUMO_GLOBAL!$X$54),AQ422*$N422))</f>
        <v>0</v>
      </c>
      <c r="CB422" s="987">
        <f>IF(RESUMO_GLOBAL!$X$53="a",ROUND(AR422*$N422,RESUMO_GLOBAL!$X$54),IF(RESUMO_GLOBAL!$X$53="t",TRUNC(AR422*$N422,RESUMO_GLOBAL!$X$54),AR422*$N422))</f>
        <v>0</v>
      </c>
      <c r="CC422" s="987">
        <f>IF(RESUMO_GLOBAL!$X$53="a",ROUND(AS422*$N422,RESUMO_GLOBAL!$X$54),IF(RESUMO_GLOBAL!$X$53="t",TRUNC(AS422*$N422,RESUMO_GLOBAL!$X$54),AS422*$N422))</f>
        <v>0</v>
      </c>
      <c r="CD422" s="987">
        <f>IF(RESUMO_GLOBAL!$X$53="a",ROUND(AT422*$N422,RESUMO_GLOBAL!$X$54),IF(RESUMO_GLOBAL!$X$53="t",TRUNC(AT422*$N422,RESUMO_GLOBAL!$X$54),AT422*$N422))</f>
        <v>0</v>
      </c>
      <c r="CE422" s="987">
        <f>IF(RESUMO_GLOBAL!$X$53="a",ROUND(AU422*$N422,RESUMO_GLOBAL!$X$54),IF(RESUMO_GLOBAL!$X$53="t",TRUNC(AU422*$N422,RESUMO_GLOBAL!$X$54),AU422*$N422))</f>
        <v>0</v>
      </c>
      <c r="CF422" s="987">
        <f>IF(RESUMO_GLOBAL!$X$53="a",ROUND(AV422*$N422,RESUMO_GLOBAL!$X$54),IF(RESUMO_GLOBAL!$X$53="t",TRUNC(AV422*$N422,RESUMO_GLOBAL!$X$54),AV422*$N422))</f>
        <v>0</v>
      </c>
      <c r="CG422" s="987">
        <f>IF(RESUMO_GLOBAL!$X$53="a",ROUND(AW422*$N422,RESUMO_GLOBAL!$X$54),IF(RESUMO_GLOBAL!$X$53="t",TRUNC(AW422*$N422,RESUMO_GLOBAL!$X$54),AW422*$N422))</f>
        <v>0</v>
      </c>
      <c r="CK422" s="59">
        <f t="shared" si="270"/>
        <v>0</v>
      </c>
      <c r="CL422" s="59">
        <f t="shared" si="271"/>
        <v>0</v>
      </c>
      <c r="CM422" s="59">
        <f t="shared" si="272"/>
        <v>0</v>
      </c>
      <c r="CN422" s="59">
        <f t="shared" si="273"/>
        <v>0</v>
      </c>
      <c r="CO422" s="59">
        <f t="shared" si="274"/>
        <v>0</v>
      </c>
      <c r="CP422" s="59">
        <f t="shared" si="275"/>
        <v>0</v>
      </c>
      <c r="CQ422" s="59">
        <f t="shared" si="276"/>
        <v>0</v>
      </c>
      <c r="CR422" s="59">
        <f t="shared" si="277"/>
        <v>0</v>
      </c>
      <c r="CS422" s="59">
        <f t="shared" si="278"/>
        <v>0</v>
      </c>
      <c r="CT422" s="59">
        <f t="shared" si="279"/>
        <v>0</v>
      </c>
      <c r="CU422" s="59">
        <f t="shared" si="280"/>
        <v>0</v>
      </c>
      <c r="CV422" s="59">
        <f t="shared" si="281"/>
        <v>0</v>
      </c>
      <c r="CW422" s="59">
        <f t="shared" si="282"/>
        <v>0</v>
      </c>
      <c r="CX422" s="59">
        <f t="shared" si="283"/>
        <v>0</v>
      </c>
      <c r="CY422" s="59">
        <f t="shared" si="284"/>
        <v>0</v>
      </c>
      <c r="CZ422" s="59">
        <f t="shared" si="285"/>
        <v>0</v>
      </c>
      <c r="DA422" s="59">
        <f t="shared" si="286"/>
        <v>0</v>
      </c>
      <c r="DB422" s="59">
        <f t="shared" si="287"/>
        <v>0</v>
      </c>
      <c r="DE422">
        <f t="shared" si="269"/>
        <v>417</v>
      </c>
      <c r="DF422" t="str">
        <f t="shared" si="288"/>
        <v/>
      </c>
      <c r="DG422" s="59">
        <f>IF($C422&lt;&gt;0,SUM($CK423:CK423),0)</f>
        <v>0</v>
      </c>
      <c r="DH422" s="59">
        <f>IF($C422&lt;&gt;0,SUM($CK423:CL423),0)</f>
        <v>0</v>
      </c>
      <c r="DI422" s="59">
        <f>IF($C422&lt;&gt;0,SUM($CK423:CM423),0)</f>
        <v>0</v>
      </c>
      <c r="DJ422" s="59">
        <f>IF($C422&lt;&gt;0,SUM($CK423:CN423),0)</f>
        <v>0</v>
      </c>
      <c r="DK422" s="59">
        <f>IF($C422&lt;&gt;0,SUM($CK423:CO423),0)</f>
        <v>0</v>
      </c>
      <c r="DL422" s="59">
        <f>IF($C422&lt;&gt;0,SUM($CK423:CP423),0)</f>
        <v>0</v>
      </c>
      <c r="DM422" s="59">
        <f>IF($C422&lt;&gt;0,SUM($CK423:CQ423),0)</f>
        <v>0</v>
      </c>
      <c r="DN422" s="59">
        <f>IF($C422&lt;&gt;0,SUM($CK423:CR423),0)</f>
        <v>0</v>
      </c>
      <c r="DO422" s="59">
        <f>IF($C422&lt;&gt;0,SUM($CK423:CS423),0)</f>
        <v>0</v>
      </c>
      <c r="DP422" s="59">
        <f>IF($C422&lt;&gt;0,SUM($CK423:CT423),0)</f>
        <v>0</v>
      </c>
      <c r="DQ422" s="59">
        <f>IF($C422&lt;&gt;0,SUM($CK423:CU423),0)</f>
        <v>0</v>
      </c>
      <c r="DR422" s="59">
        <f>IF($C422&lt;&gt;0,SUM($CK423:CV423),0)</f>
        <v>0</v>
      </c>
      <c r="DS422" s="59">
        <f>IF($C422&lt;&gt;0,SUM($CK423:CW423),0)</f>
        <v>0</v>
      </c>
      <c r="DT422" s="59">
        <f>IF($C422&lt;&gt;0,SUM($CK423:CX423),0)</f>
        <v>0</v>
      </c>
      <c r="DU422" s="59">
        <f>IF($C422&lt;&gt;0,SUM($CK423:CY423),0)</f>
        <v>0</v>
      </c>
      <c r="DV422" s="59">
        <f>IF($C422&lt;&gt;0,SUM($CK423:CZ423),0)</f>
        <v>0</v>
      </c>
      <c r="DW422" s="59">
        <f>IF($C422&lt;&gt;0,SUM($CK423:DA423),0)</f>
        <v>0</v>
      </c>
      <c r="DX422" s="59">
        <f>IF($C422&lt;&gt;0,SUM($CK423:DB423),0)</f>
        <v>0</v>
      </c>
      <c r="DY422" s="952" t="str">
        <f t="shared" si="292"/>
        <v/>
      </c>
    </row>
    <row r="423" spans="1:129" ht="13.5" hidden="1" thickBot="1">
      <c r="A423" s="3" t="str">
        <f t="shared" si="293"/>
        <v/>
      </c>
      <c r="B423" s="805">
        <f>Dados_GLOBAL_Inicial!E423</f>
        <v>0</v>
      </c>
      <c r="C423" s="956">
        <f>IF(IFERROR(VALUE(Dados_GLOBAL_Inicial!F423),0)=0,0,Dados_GLOBAL_Inicial!F423)</f>
        <v>0</v>
      </c>
      <c r="D423" s="830">
        <f>Dados_GLOBAL_Inicial!G423</f>
        <v>0</v>
      </c>
      <c r="E423" s="830" t="str">
        <f>IF(IFERROR(VLOOKUP(F423,Cod_Gde_Itens!$A$1:$B$80,2,FALSE),0)&gt;549,IFERROR(VLOOKUP(F423,Cod_Gde_Itens!$A$1:$B$80,2,FALSE),0),IF(Dados_GLOBAL_Inicial!H423=0,"",Dados_GLOBAL_Inicial!H423))</f>
        <v/>
      </c>
      <c r="F423" s="823">
        <f>Dados_GLOBAL_Inicial!I423</f>
        <v>0</v>
      </c>
      <c r="G423" s="824">
        <f>Dados_GLOBAL_Inicial!J423</f>
        <v>0</v>
      </c>
      <c r="H423" s="454">
        <f>Dados_GLOBAL_Inicial!K423</f>
        <v>0</v>
      </c>
      <c r="I423" s="970">
        <f>SUM('MEDIÇÃO_OBJETO (1)'!I423)</f>
        <v>0</v>
      </c>
      <c r="J423" s="455">
        <f t="shared" si="294"/>
        <v>0</v>
      </c>
      <c r="K423" s="451">
        <f t="shared" si="295"/>
        <v>0</v>
      </c>
      <c r="L423" s="452">
        <f t="shared" si="296"/>
        <v>0</v>
      </c>
      <c r="M423" s="809">
        <f t="shared" si="297"/>
        <v>0</v>
      </c>
      <c r="N423" s="810">
        <f>IF(IFERROR(VALUE(Dados_GLOBAL_Inicial!L423),0)=0,0,Dados_GLOBAL_Inicial!L423)</f>
        <v>0</v>
      </c>
      <c r="O423" s="812">
        <f>SUM('MEDIÇÃO_OBJETO (1)'!O423)</f>
        <v>0</v>
      </c>
      <c r="P423" s="812">
        <f>SUM('MEDIÇÃO_OBJETO (1)'!P423)</f>
        <v>0</v>
      </c>
      <c r="Q423" s="813">
        <f t="shared" si="298"/>
        <v>0</v>
      </c>
      <c r="R423" s="951"/>
      <c r="S423" s="815">
        <f>SUM('MEDIÇÃO_OBJETO (1)'!S423)</f>
        <v>0</v>
      </c>
      <c r="T423" s="815">
        <f>SUM('MEDIÇÃO_OBJETO (1)'!T423)</f>
        <v>0</v>
      </c>
      <c r="V423" s="19"/>
      <c r="W423" s="978">
        <f t="shared" si="299"/>
        <v>0</v>
      </c>
      <c r="X423" s="816">
        <f t="shared" si="300"/>
        <v>0</v>
      </c>
      <c r="Y423" s="816">
        <f t="shared" si="301"/>
        <v>0</v>
      </c>
      <c r="Z423" s="817">
        <f t="shared" si="302"/>
        <v>0</v>
      </c>
      <c r="AB423" s="453">
        <f t="shared" si="289"/>
        <v>0</v>
      </c>
      <c r="AC423" s="14">
        <f t="shared" si="303"/>
        <v>0</v>
      </c>
      <c r="AD423" s="819"/>
      <c r="AE423" s="631">
        <f t="shared" si="290"/>
        <v>0</v>
      </c>
      <c r="AF423" s="818">
        <f>SUM('MEDIÇÃO_OBJETO (1)'!AG423)</f>
        <v>0</v>
      </c>
      <c r="AG423" s="541">
        <f>SUM('MEDIÇÃO_OBJETO (1)'!AH423)</f>
        <v>0</v>
      </c>
      <c r="AH423" s="541">
        <f>SUM('MEDIÇÃO_OBJETO (1)'!AI423)</f>
        <v>0</v>
      </c>
      <c r="AI423" s="541">
        <f>SUM('MEDIÇÃO_OBJETO (1)'!AJ423)</f>
        <v>0</v>
      </c>
      <c r="AJ423" s="541">
        <f>SUM('MEDIÇÃO_OBJETO (1)'!AK423)</f>
        <v>0</v>
      </c>
      <c r="AK423" s="541">
        <f>SUM('MEDIÇÃO_OBJETO (1)'!AL423)</f>
        <v>0</v>
      </c>
      <c r="AL423" s="541">
        <f>SUM('MEDIÇÃO_OBJETO (1)'!AM423)</f>
        <v>0</v>
      </c>
      <c r="AM423" s="541">
        <f>SUM('MEDIÇÃO_OBJETO (1)'!AN423)</f>
        <v>0</v>
      </c>
      <c r="AN423" s="541">
        <f>SUM('MEDIÇÃO_OBJETO (1)'!AO423)</f>
        <v>0</v>
      </c>
      <c r="AO423" s="541">
        <f>SUM('MEDIÇÃO_OBJETO (1)'!AP423)</f>
        <v>0</v>
      </c>
      <c r="AP423" s="541">
        <f>SUM('MEDIÇÃO_OBJETO (1)'!AQ423)</f>
        <v>0</v>
      </c>
      <c r="AQ423" s="541">
        <f>SUM('MEDIÇÃO_OBJETO (1)'!AR423)</f>
        <v>0</v>
      </c>
      <c r="AR423" s="541">
        <f>SUM('MEDIÇÃO_OBJETO (1)'!AS423)</f>
        <v>0</v>
      </c>
      <c r="AS423" s="541">
        <f>SUM('MEDIÇÃO_OBJETO (1)'!AT423)</f>
        <v>0</v>
      </c>
      <c r="AT423" s="541">
        <f>SUM('MEDIÇÃO_OBJETO (1)'!AU423)</f>
        <v>0</v>
      </c>
      <c r="AU423" s="541">
        <f>SUM('MEDIÇÃO_OBJETO (1)'!AV423)</f>
        <v>0</v>
      </c>
      <c r="AV423" s="541">
        <f>SUM('MEDIÇÃO_OBJETO (1)'!AW423)</f>
        <v>0</v>
      </c>
      <c r="AW423" s="541">
        <f>SUM('MEDIÇÃO_OBJETO (1)'!AX423)</f>
        <v>0</v>
      </c>
      <c r="AX423" s="977"/>
      <c r="BN423" s="992">
        <f t="shared" si="304"/>
        <v>0</v>
      </c>
      <c r="BO423" s="538">
        <f t="shared" si="291"/>
        <v>0</v>
      </c>
      <c r="BP423" s="987">
        <f>IF(RESUMO_GLOBAL!$X$53="a",ROUND(AF423*$N423,RESUMO_GLOBAL!$X$54),IF(RESUMO_GLOBAL!$X$53="t",TRUNC(AF423*$N423,RESUMO_GLOBAL!$X$54),AF423*$N423))</f>
        <v>0</v>
      </c>
      <c r="BQ423" s="987">
        <f>IF(RESUMO_GLOBAL!$X$53="a",ROUND(AG423*$N423,RESUMO_GLOBAL!$X$54),IF(RESUMO_GLOBAL!$X$53="t",TRUNC(AG423*$N423,RESUMO_GLOBAL!$X$54),AG423*$N423))</f>
        <v>0</v>
      </c>
      <c r="BR423" s="987">
        <f>IF(RESUMO_GLOBAL!$X$53="a",ROUND(AH423*$N423,RESUMO_GLOBAL!$X$54),IF(RESUMO_GLOBAL!$X$53="t",TRUNC(AH423*$N423,RESUMO_GLOBAL!$X$54),AH423*$N423))</f>
        <v>0</v>
      </c>
      <c r="BS423" s="987">
        <f>IF(RESUMO_GLOBAL!$X$53="a",ROUND(AI423*$N423,RESUMO_GLOBAL!$X$54),IF(RESUMO_GLOBAL!$X$53="t",TRUNC(AI423*$N423,RESUMO_GLOBAL!$X$54),AI423*$N423))</f>
        <v>0</v>
      </c>
      <c r="BT423" s="987">
        <f>IF(RESUMO_GLOBAL!$X$53="a",ROUND(AJ423*$N423,RESUMO_GLOBAL!$X$54),IF(RESUMO_GLOBAL!$X$53="t",TRUNC(AJ423*$N423,RESUMO_GLOBAL!$X$54),AJ423*$N423))</f>
        <v>0</v>
      </c>
      <c r="BU423" s="987">
        <f>IF(RESUMO_GLOBAL!$X$53="a",ROUND(AK423*$N423,RESUMO_GLOBAL!$X$54),IF(RESUMO_GLOBAL!$X$53="t",TRUNC(AK423*$N423,RESUMO_GLOBAL!$X$54),AK423*$N423))</f>
        <v>0</v>
      </c>
      <c r="BV423" s="987">
        <f>IF(RESUMO_GLOBAL!$X$53="a",ROUND(AL423*$N423,RESUMO_GLOBAL!$X$54),IF(RESUMO_GLOBAL!$X$53="t",TRUNC(AL423*$N423,RESUMO_GLOBAL!$X$54),AL423*$N423))</f>
        <v>0</v>
      </c>
      <c r="BW423" s="987">
        <f>IF(RESUMO_GLOBAL!$X$53="a",ROUND(AM423*$N423,RESUMO_GLOBAL!$X$54),IF(RESUMO_GLOBAL!$X$53="t",TRUNC(AM423*$N423,RESUMO_GLOBAL!$X$54),AM423*$N423))</f>
        <v>0</v>
      </c>
      <c r="BX423" s="987">
        <f>IF(RESUMO_GLOBAL!$X$53="a",ROUND(AN423*$N423,RESUMO_GLOBAL!$X$54),IF(RESUMO_GLOBAL!$X$53="t",TRUNC(AN423*$N423,RESUMO_GLOBAL!$X$54),AN423*$N423))</f>
        <v>0</v>
      </c>
      <c r="BY423" s="987">
        <f>IF(RESUMO_GLOBAL!$X$53="a",ROUND(AO423*$N423,RESUMO_GLOBAL!$X$54),IF(RESUMO_GLOBAL!$X$53="t",TRUNC(AO423*$N423,RESUMO_GLOBAL!$X$54),AO423*$N423))</f>
        <v>0</v>
      </c>
      <c r="BZ423" s="987">
        <f>IF(RESUMO_GLOBAL!$X$53="a",ROUND(AP423*$N423,RESUMO_GLOBAL!$X$54),IF(RESUMO_GLOBAL!$X$53="t",TRUNC(AP423*$N423,RESUMO_GLOBAL!$X$54),AP423*$N423))</f>
        <v>0</v>
      </c>
      <c r="CA423" s="987">
        <f>IF(RESUMO_GLOBAL!$X$53="a",ROUND(AQ423*$N423,RESUMO_GLOBAL!$X$54),IF(RESUMO_GLOBAL!$X$53="t",TRUNC(AQ423*$N423,RESUMO_GLOBAL!$X$54),AQ423*$N423))</f>
        <v>0</v>
      </c>
      <c r="CB423" s="987">
        <f>IF(RESUMO_GLOBAL!$X$53="a",ROUND(AR423*$N423,RESUMO_GLOBAL!$X$54),IF(RESUMO_GLOBAL!$X$53="t",TRUNC(AR423*$N423,RESUMO_GLOBAL!$X$54),AR423*$N423))</f>
        <v>0</v>
      </c>
      <c r="CC423" s="987">
        <f>IF(RESUMO_GLOBAL!$X$53="a",ROUND(AS423*$N423,RESUMO_GLOBAL!$X$54),IF(RESUMO_GLOBAL!$X$53="t",TRUNC(AS423*$N423,RESUMO_GLOBAL!$X$54),AS423*$N423))</f>
        <v>0</v>
      </c>
      <c r="CD423" s="987">
        <f>IF(RESUMO_GLOBAL!$X$53="a",ROUND(AT423*$N423,RESUMO_GLOBAL!$X$54),IF(RESUMO_GLOBAL!$X$53="t",TRUNC(AT423*$N423,RESUMO_GLOBAL!$X$54),AT423*$N423))</f>
        <v>0</v>
      </c>
      <c r="CE423" s="987">
        <f>IF(RESUMO_GLOBAL!$X$53="a",ROUND(AU423*$N423,RESUMO_GLOBAL!$X$54),IF(RESUMO_GLOBAL!$X$53="t",TRUNC(AU423*$N423,RESUMO_GLOBAL!$X$54),AU423*$N423))</f>
        <v>0</v>
      </c>
      <c r="CF423" s="987">
        <f>IF(RESUMO_GLOBAL!$X$53="a",ROUND(AV423*$N423,RESUMO_GLOBAL!$X$54),IF(RESUMO_GLOBAL!$X$53="t",TRUNC(AV423*$N423,RESUMO_GLOBAL!$X$54),AV423*$N423))</f>
        <v>0</v>
      </c>
      <c r="CG423" s="987">
        <f>IF(RESUMO_GLOBAL!$X$53="a",ROUND(AW423*$N423,RESUMO_GLOBAL!$X$54),IF(RESUMO_GLOBAL!$X$53="t",TRUNC(AW423*$N423,RESUMO_GLOBAL!$X$54),AW423*$N423))</f>
        <v>0</v>
      </c>
      <c r="CK423" s="59">
        <f t="shared" si="270"/>
        <v>0</v>
      </c>
      <c r="CL423" s="59">
        <f t="shared" si="271"/>
        <v>0</v>
      </c>
      <c r="CM423" s="59">
        <f t="shared" si="272"/>
        <v>0</v>
      </c>
      <c r="CN423" s="59">
        <f t="shared" si="273"/>
        <v>0</v>
      </c>
      <c r="CO423" s="59">
        <f t="shared" si="274"/>
        <v>0</v>
      </c>
      <c r="CP423" s="59">
        <f t="shared" si="275"/>
        <v>0</v>
      </c>
      <c r="CQ423" s="59">
        <f t="shared" si="276"/>
        <v>0</v>
      </c>
      <c r="CR423" s="59">
        <f t="shared" si="277"/>
        <v>0</v>
      </c>
      <c r="CS423" s="59">
        <f t="shared" si="278"/>
        <v>0</v>
      </c>
      <c r="CT423" s="59">
        <f t="shared" si="279"/>
        <v>0</v>
      </c>
      <c r="CU423" s="59">
        <f t="shared" si="280"/>
        <v>0</v>
      </c>
      <c r="CV423" s="59">
        <f t="shared" si="281"/>
        <v>0</v>
      </c>
      <c r="CW423" s="59">
        <f t="shared" si="282"/>
        <v>0</v>
      </c>
      <c r="CX423" s="59">
        <f t="shared" si="283"/>
        <v>0</v>
      </c>
      <c r="CY423" s="59">
        <f t="shared" si="284"/>
        <v>0</v>
      </c>
      <c r="CZ423" s="59">
        <f t="shared" si="285"/>
        <v>0</v>
      </c>
      <c r="DA423" s="59">
        <f t="shared" si="286"/>
        <v>0</v>
      </c>
      <c r="DB423" s="59">
        <f t="shared" si="287"/>
        <v>0</v>
      </c>
      <c r="DE423">
        <f t="shared" si="269"/>
        <v>418</v>
      </c>
      <c r="DF423" t="str">
        <f t="shared" si="288"/>
        <v/>
      </c>
      <c r="DG423" s="59">
        <f>IF($C423&lt;&gt;0,SUM($CK424:CK424),0)</f>
        <v>0</v>
      </c>
      <c r="DH423" s="59">
        <f>IF($C423&lt;&gt;0,SUM($CK424:CL424),0)</f>
        <v>0</v>
      </c>
      <c r="DI423" s="59">
        <f>IF($C423&lt;&gt;0,SUM($CK424:CM424),0)</f>
        <v>0</v>
      </c>
      <c r="DJ423" s="59">
        <f>IF($C423&lt;&gt;0,SUM($CK424:CN424),0)</f>
        <v>0</v>
      </c>
      <c r="DK423" s="59">
        <f>IF($C423&lt;&gt;0,SUM($CK424:CO424),0)</f>
        <v>0</v>
      </c>
      <c r="DL423" s="59">
        <f>IF($C423&lt;&gt;0,SUM($CK424:CP424),0)</f>
        <v>0</v>
      </c>
      <c r="DM423" s="59">
        <f>IF($C423&lt;&gt;0,SUM($CK424:CQ424),0)</f>
        <v>0</v>
      </c>
      <c r="DN423" s="59">
        <f>IF($C423&lt;&gt;0,SUM($CK424:CR424),0)</f>
        <v>0</v>
      </c>
      <c r="DO423" s="59">
        <f>IF($C423&lt;&gt;0,SUM($CK424:CS424),0)</f>
        <v>0</v>
      </c>
      <c r="DP423" s="59">
        <f>IF($C423&lt;&gt;0,SUM($CK424:CT424),0)</f>
        <v>0</v>
      </c>
      <c r="DQ423" s="59">
        <f>IF($C423&lt;&gt;0,SUM($CK424:CU424),0)</f>
        <v>0</v>
      </c>
      <c r="DR423" s="59">
        <f>IF($C423&lt;&gt;0,SUM($CK424:CV424),0)</f>
        <v>0</v>
      </c>
      <c r="DS423" s="59">
        <f>IF($C423&lt;&gt;0,SUM($CK424:CW424),0)</f>
        <v>0</v>
      </c>
      <c r="DT423" s="59">
        <f>IF($C423&lt;&gt;0,SUM($CK424:CX424),0)</f>
        <v>0</v>
      </c>
      <c r="DU423" s="59">
        <f>IF($C423&lt;&gt;0,SUM($CK424:CY424),0)</f>
        <v>0</v>
      </c>
      <c r="DV423" s="59">
        <f>IF($C423&lt;&gt;0,SUM($CK424:CZ424),0)</f>
        <v>0</v>
      </c>
      <c r="DW423" s="59">
        <f>IF($C423&lt;&gt;0,SUM($CK424:DA424),0)</f>
        <v>0</v>
      </c>
      <c r="DX423" s="59">
        <f>IF($C423&lt;&gt;0,SUM($CK424:DB424),0)</f>
        <v>0</v>
      </c>
      <c r="DY423" s="952" t="str">
        <f t="shared" si="292"/>
        <v/>
      </c>
    </row>
    <row r="424" spans="1:129" ht="13.5" hidden="1" thickBot="1">
      <c r="A424" s="3" t="str">
        <f t="shared" si="293"/>
        <v/>
      </c>
      <c r="B424" s="805">
        <f>Dados_GLOBAL_Inicial!E424</f>
        <v>0</v>
      </c>
      <c r="C424" s="956">
        <f>IF(IFERROR(VALUE(Dados_GLOBAL_Inicial!F424),0)=0,0,Dados_GLOBAL_Inicial!F424)</f>
        <v>0</v>
      </c>
      <c r="D424" s="830">
        <f>Dados_GLOBAL_Inicial!G424</f>
        <v>0</v>
      </c>
      <c r="E424" s="830" t="str">
        <f>IF(IFERROR(VLOOKUP(F424,Cod_Gde_Itens!$A$1:$B$80,2,FALSE),0)&gt;549,IFERROR(VLOOKUP(F424,Cod_Gde_Itens!$A$1:$B$80,2,FALSE),0),IF(Dados_GLOBAL_Inicial!H424=0,"",Dados_GLOBAL_Inicial!H424))</f>
        <v/>
      </c>
      <c r="F424" s="823">
        <f>Dados_GLOBAL_Inicial!I424</f>
        <v>0</v>
      </c>
      <c r="G424" s="824">
        <f>Dados_GLOBAL_Inicial!J424</f>
        <v>0</v>
      </c>
      <c r="H424" s="454">
        <f>Dados_GLOBAL_Inicial!K424</f>
        <v>0</v>
      </c>
      <c r="I424" s="970">
        <f>SUM('MEDIÇÃO_OBJETO (1)'!I424)</f>
        <v>0</v>
      </c>
      <c r="J424" s="455">
        <f t="shared" si="294"/>
        <v>0</v>
      </c>
      <c r="K424" s="451">
        <f t="shared" si="295"/>
        <v>0</v>
      </c>
      <c r="L424" s="452">
        <f t="shared" si="296"/>
        <v>0</v>
      </c>
      <c r="M424" s="809">
        <f t="shared" si="297"/>
        <v>0</v>
      </c>
      <c r="N424" s="810">
        <f>IF(IFERROR(VALUE(Dados_GLOBAL_Inicial!L424),0)=0,0,Dados_GLOBAL_Inicial!L424)</f>
        <v>0</v>
      </c>
      <c r="O424" s="812">
        <f>SUM('MEDIÇÃO_OBJETO (1)'!O424)</f>
        <v>0</v>
      </c>
      <c r="P424" s="812">
        <f>SUM('MEDIÇÃO_OBJETO (1)'!P424)</f>
        <v>0</v>
      </c>
      <c r="Q424" s="813">
        <f t="shared" si="298"/>
        <v>0</v>
      </c>
      <c r="R424" s="951"/>
      <c r="S424" s="815">
        <f>SUM('MEDIÇÃO_OBJETO (1)'!S424)</f>
        <v>0</v>
      </c>
      <c r="T424" s="815">
        <f>SUM('MEDIÇÃO_OBJETO (1)'!T424)</f>
        <v>0</v>
      </c>
      <c r="V424" s="19"/>
      <c r="W424" s="978">
        <f t="shared" si="299"/>
        <v>0</v>
      </c>
      <c r="X424" s="816">
        <f t="shared" si="300"/>
        <v>0</v>
      </c>
      <c r="Y424" s="816">
        <f t="shared" si="301"/>
        <v>0</v>
      </c>
      <c r="Z424" s="817">
        <f t="shared" si="302"/>
        <v>0</v>
      </c>
      <c r="AB424" s="453">
        <f t="shared" si="289"/>
        <v>0</v>
      </c>
      <c r="AC424" s="14">
        <f t="shared" si="303"/>
        <v>0</v>
      </c>
      <c r="AD424" s="819"/>
      <c r="AE424" s="631">
        <f t="shared" si="290"/>
        <v>0</v>
      </c>
      <c r="AF424" s="818">
        <f>SUM('MEDIÇÃO_OBJETO (1)'!AG424)</f>
        <v>0</v>
      </c>
      <c r="AG424" s="541">
        <f>SUM('MEDIÇÃO_OBJETO (1)'!AH424)</f>
        <v>0</v>
      </c>
      <c r="AH424" s="541">
        <f>SUM('MEDIÇÃO_OBJETO (1)'!AI424)</f>
        <v>0</v>
      </c>
      <c r="AI424" s="541">
        <f>SUM('MEDIÇÃO_OBJETO (1)'!AJ424)</f>
        <v>0</v>
      </c>
      <c r="AJ424" s="541">
        <f>SUM('MEDIÇÃO_OBJETO (1)'!AK424)</f>
        <v>0</v>
      </c>
      <c r="AK424" s="541">
        <f>SUM('MEDIÇÃO_OBJETO (1)'!AL424)</f>
        <v>0</v>
      </c>
      <c r="AL424" s="541">
        <f>SUM('MEDIÇÃO_OBJETO (1)'!AM424)</f>
        <v>0</v>
      </c>
      <c r="AM424" s="541">
        <f>SUM('MEDIÇÃO_OBJETO (1)'!AN424)</f>
        <v>0</v>
      </c>
      <c r="AN424" s="541">
        <f>SUM('MEDIÇÃO_OBJETO (1)'!AO424)</f>
        <v>0</v>
      </c>
      <c r="AO424" s="541">
        <f>SUM('MEDIÇÃO_OBJETO (1)'!AP424)</f>
        <v>0</v>
      </c>
      <c r="AP424" s="541">
        <f>SUM('MEDIÇÃO_OBJETO (1)'!AQ424)</f>
        <v>0</v>
      </c>
      <c r="AQ424" s="541">
        <f>SUM('MEDIÇÃO_OBJETO (1)'!AR424)</f>
        <v>0</v>
      </c>
      <c r="AR424" s="541">
        <f>SUM('MEDIÇÃO_OBJETO (1)'!AS424)</f>
        <v>0</v>
      </c>
      <c r="AS424" s="541">
        <f>SUM('MEDIÇÃO_OBJETO (1)'!AT424)</f>
        <v>0</v>
      </c>
      <c r="AT424" s="541">
        <f>SUM('MEDIÇÃO_OBJETO (1)'!AU424)</f>
        <v>0</v>
      </c>
      <c r="AU424" s="541">
        <f>SUM('MEDIÇÃO_OBJETO (1)'!AV424)</f>
        <v>0</v>
      </c>
      <c r="AV424" s="541">
        <f>SUM('MEDIÇÃO_OBJETO (1)'!AW424)</f>
        <v>0</v>
      </c>
      <c r="AW424" s="541">
        <f>SUM('MEDIÇÃO_OBJETO (1)'!AX424)</f>
        <v>0</v>
      </c>
      <c r="AX424" s="977"/>
      <c r="BN424" s="992">
        <f t="shared" si="304"/>
        <v>0</v>
      </c>
      <c r="BO424" s="538">
        <f t="shared" si="291"/>
        <v>0</v>
      </c>
      <c r="BP424" s="987">
        <f>IF(RESUMO_GLOBAL!$X$53="a",ROUND(AF424*$N424,RESUMO_GLOBAL!$X$54),IF(RESUMO_GLOBAL!$X$53="t",TRUNC(AF424*$N424,RESUMO_GLOBAL!$X$54),AF424*$N424))</f>
        <v>0</v>
      </c>
      <c r="BQ424" s="987">
        <f>IF(RESUMO_GLOBAL!$X$53="a",ROUND(AG424*$N424,RESUMO_GLOBAL!$X$54),IF(RESUMO_GLOBAL!$X$53="t",TRUNC(AG424*$N424,RESUMO_GLOBAL!$X$54),AG424*$N424))</f>
        <v>0</v>
      </c>
      <c r="BR424" s="987">
        <f>IF(RESUMO_GLOBAL!$X$53="a",ROUND(AH424*$N424,RESUMO_GLOBAL!$X$54),IF(RESUMO_GLOBAL!$X$53="t",TRUNC(AH424*$N424,RESUMO_GLOBAL!$X$54),AH424*$N424))</f>
        <v>0</v>
      </c>
      <c r="BS424" s="987">
        <f>IF(RESUMO_GLOBAL!$X$53="a",ROUND(AI424*$N424,RESUMO_GLOBAL!$X$54),IF(RESUMO_GLOBAL!$X$53="t",TRUNC(AI424*$N424,RESUMO_GLOBAL!$X$54),AI424*$N424))</f>
        <v>0</v>
      </c>
      <c r="BT424" s="987">
        <f>IF(RESUMO_GLOBAL!$X$53="a",ROUND(AJ424*$N424,RESUMO_GLOBAL!$X$54),IF(RESUMO_GLOBAL!$X$53="t",TRUNC(AJ424*$N424,RESUMO_GLOBAL!$X$54),AJ424*$N424))</f>
        <v>0</v>
      </c>
      <c r="BU424" s="987">
        <f>IF(RESUMO_GLOBAL!$X$53="a",ROUND(AK424*$N424,RESUMO_GLOBAL!$X$54),IF(RESUMO_GLOBAL!$X$53="t",TRUNC(AK424*$N424,RESUMO_GLOBAL!$X$54),AK424*$N424))</f>
        <v>0</v>
      </c>
      <c r="BV424" s="987">
        <f>IF(RESUMO_GLOBAL!$X$53="a",ROUND(AL424*$N424,RESUMO_GLOBAL!$X$54),IF(RESUMO_GLOBAL!$X$53="t",TRUNC(AL424*$N424,RESUMO_GLOBAL!$X$54),AL424*$N424))</f>
        <v>0</v>
      </c>
      <c r="BW424" s="987">
        <f>IF(RESUMO_GLOBAL!$X$53="a",ROUND(AM424*$N424,RESUMO_GLOBAL!$X$54),IF(RESUMO_GLOBAL!$X$53="t",TRUNC(AM424*$N424,RESUMO_GLOBAL!$X$54),AM424*$N424))</f>
        <v>0</v>
      </c>
      <c r="BX424" s="987">
        <f>IF(RESUMO_GLOBAL!$X$53="a",ROUND(AN424*$N424,RESUMO_GLOBAL!$X$54),IF(RESUMO_GLOBAL!$X$53="t",TRUNC(AN424*$N424,RESUMO_GLOBAL!$X$54),AN424*$N424))</f>
        <v>0</v>
      </c>
      <c r="BY424" s="987">
        <f>IF(RESUMO_GLOBAL!$X$53="a",ROUND(AO424*$N424,RESUMO_GLOBAL!$X$54),IF(RESUMO_GLOBAL!$X$53="t",TRUNC(AO424*$N424,RESUMO_GLOBAL!$X$54),AO424*$N424))</f>
        <v>0</v>
      </c>
      <c r="BZ424" s="987">
        <f>IF(RESUMO_GLOBAL!$X$53="a",ROUND(AP424*$N424,RESUMO_GLOBAL!$X$54),IF(RESUMO_GLOBAL!$X$53="t",TRUNC(AP424*$N424,RESUMO_GLOBAL!$X$54),AP424*$N424))</f>
        <v>0</v>
      </c>
      <c r="CA424" s="987">
        <f>IF(RESUMO_GLOBAL!$X$53="a",ROUND(AQ424*$N424,RESUMO_GLOBAL!$X$54),IF(RESUMO_GLOBAL!$X$53="t",TRUNC(AQ424*$N424,RESUMO_GLOBAL!$X$54),AQ424*$N424))</f>
        <v>0</v>
      </c>
      <c r="CB424" s="987">
        <f>IF(RESUMO_GLOBAL!$X$53="a",ROUND(AR424*$N424,RESUMO_GLOBAL!$X$54),IF(RESUMO_GLOBAL!$X$53="t",TRUNC(AR424*$N424,RESUMO_GLOBAL!$X$54),AR424*$N424))</f>
        <v>0</v>
      </c>
      <c r="CC424" s="987">
        <f>IF(RESUMO_GLOBAL!$X$53="a",ROUND(AS424*$N424,RESUMO_GLOBAL!$X$54),IF(RESUMO_GLOBAL!$X$53="t",TRUNC(AS424*$N424,RESUMO_GLOBAL!$X$54),AS424*$N424))</f>
        <v>0</v>
      </c>
      <c r="CD424" s="987">
        <f>IF(RESUMO_GLOBAL!$X$53="a",ROUND(AT424*$N424,RESUMO_GLOBAL!$X$54),IF(RESUMO_GLOBAL!$X$53="t",TRUNC(AT424*$N424,RESUMO_GLOBAL!$X$54),AT424*$N424))</f>
        <v>0</v>
      </c>
      <c r="CE424" s="987">
        <f>IF(RESUMO_GLOBAL!$X$53="a",ROUND(AU424*$N424,RESUMO_GLOBAL!$X$54),IF(RESUMO_GLOBAL!$X$53="t",TRUNC(AU424*$N424,RESUMO_GLOBAL!$X$54),AU424*$N424))</f>
        <v>0</v>
      </c>
      <c r="CF424" s="987">
        <f>IF(RESUMO_GLOBAL!$X$53="a",ROUND(AV424*$N424,RESUMO_GLOBAL!$X$54),IF(RESUMO_GLOBAL!$X$53="t",TRUNC(AV424*$N424,RESUMO_GLOBAL!$X$54),AV424*$N424))</f>
        <v>0</v>
      </c>
      <c r="CG424" s="987">
        <f>IF(RESUMO_GLOBAL!$X$53="a",ROUND(AW424*$N424,RESUMO_GLOBAL!$X$54),IF(RESUMO_GLOBAL!$X$53="t",TRUNC(AW424*$N424,RESUMO_GLOBAL!$X$54),AW424*$N424))</f>
        <v>0</v>
      </c>
      <c r="CK424" s="59">
        <f t="shared" si="270"/>
        <v>0</v>
      </c>
      <c r="CL424" s="59">
        <f t="shared" si="271"/>
        <v>0</v>
      </c>
      <c r="CM424" s="59">
        <f t="shared" si="272"/>
        <v>0</v>
      </c>
      <c r="CN424" s="59">
        <f t="shared" si="273"/>
        <v>0</v>
      </c>
      <c r="CO424" s="59">
        <f t="shared" si="274"/>
        <v>0</v>
      </c>
      <c r="CP424" s="59">
        <f t="shared" si="275"/>
        <v>0</v>
      </c>
      <c r="CQ424" s="59">
        <f t="shared" si="276"/>
        <v>0</v>
      </c>
      <c r="CR424" s="59">
        <f t="shared" si="277"/>
        <v>0</v>
      </c>
      <c r="CS424" s="59">
        <f t="shared" si="278"/>
        <v>0</v>
      </c>
      <c r="CT424" s="59">
        <f t="shared" si="279"/>
        <v>0</v>
      </c>
      <c r="CU424" s="59">
        <f t="shared" si="280"/>
        <v>0</v>
      </c>
      <c r="CV424" s="59">
        <f t="shared" si="281"/>
        <v>0</v>
      </c>
      <c r="CW424" s="59">
        <f t="shared" si="282"/>
        <v>0</v>
      </c>
      <c r="CX424" s="59">
        <f t="shared" si="283"/>
        <v>0</v>
      </c>
      <c r="CY424" s="59">
        <f t="shared" si="284"/>
        <v>0</v>
      </c>
      <c r="CZ424" s="59">
        <f t="shared" si="285"/>
        <v>0</v>
      </c>
      <c r="DA424" s="59">
        <f t="shared" si="286"/>
        <v>0</v>
      </c>
      <c r="DB424" s="59">
        <f t="shared" si="287"/>
        <v>0</v>
      </c>
      <c r="DE424">
        <f t="shared" si="269"/>
        <v>419</v>
      </c>
      <c r="DF424" t="str">
        <f t="shared" si="288"/>
        <v/>
      </c>
      <c r="DG424" s="59">
        <f>IF($C424&lt;&gt;0,SUM($CK425:CK425),0)</f>
        <v>0</v>
      </c>
      <c r="DH424" s="59">
        <f>IF($C424&lt;&gt;0,SUM($CK425:CL425),0)</f>
        <v>0</v>
      </c>
      <c r="DI424" s="59">
        <f>IF($C424&lt;&gt;0,SUM($CK425:CM425),0)</f>
        <v>0</v>
      </c>
      <c r="DJ424" s="59">
        <f>IF($C424&lt;&gt;0,SUM($CK425:CN425),0)</f>
        <v>0</v>
      </c>
      <c r="DK424" s="59">
        <f>IF($C424&lt;&gt;0,SUM($CK425:CO425),0)</f>
        <v>0</v>
      </c>
      <c r="DL424" s="59">
        <f>IF($C424&lt;&gt;0,SUM($CK425:CP425),0)</f>
        <v>0</v>
      </c>
      <c r="DM424" s="59">
        <f>IF($C424&lt;&gt;0,SUM($CK425:CQ425),0)</f>
        <v>0</v>
      </c>
      <c r="DN424" s="59">
        <f>IF($C424&lt;&gt;0,SUM($CK425:CR425),0)</f>
        <v>0</v>
      </c>
      <c r="DO424" s="59">
        <f>IF($C424&lt;&gt;0,SUM($CK425:CS425),0)</f>
        <v>0</v>
      </c>
      <c r="DP424" s="59">
        <f>IF($C424&lt;&gt;0,SUM($CK425:CT425),0)</f>
        <v>0</v>
      </c>
      <c r="DQ424" s="59">
        <f>IF($C424&lt;&gt;0,SUM($CK425:CU425),0)</f>
        <v>0</v>
      </c>
      <c r="DR424" s="59">
        <f>IF($C424&lt;&gt;0,SUM($CK425:CV425),0)</f>
        <v>0</v>
      </c>
      <c r="DS424" s="59">
        <f>IF($C424&lt;&gt;0,SUM($CK425:CW425),0)</f>
        <v>0</v>
      </c>
      <c r="DT424" s="59">
        <f>IF($C424&lt;&gt;0,SUM($CK425:CX425),0)</f>
        <v>0</v>
      </c>
      <c r="DU424" s="59">
        <f>IF($C424&lt;&gt;0,SUM($CK425:CY425),0)</f>
        <v>0</v>
      </c>
      <c r="DV424" s="59">
        <f>IF($C424&lt;&gt;0,SUM($CK425:CZ425),0)</f>
        <v>0</v>
      </c>
      <c r="DW424" s="59">
        <f>IF($C424&lt;&gt;0,SUM($CK425:DA425),0)</f>
        <v>0</v>
      </c>
      <c r="DX424" s="59">
        <f>IF($C424&lt;&gt;0,SUM($CK425:DB425),0)</f>
        <v>0</v>
      </c>
      <c r="DY424" s="952" t="str">
        <f t="shared" si="292"/>
        <v/>
      </c>
    </row>
    <row r="425" spans="1:129" ht="13.5" hidden="1" thickBot="1">
      <c r="A425" s="3" t="str">
        <f t="shared" si="293"/>
        <v/>
      </c>
      <c r="B425" s="805">
        <f>Dados_GLOBAL_Inicial!E425</f>
        <v>0</v>
      </c>
      <c r="C425" s="956">
        <f>IF(IFERROR(VALUE(Dados_GLOBAL_Inicial!F425),0)=0,0,Dados_GLOBAL_Inicial!F425)</f>
        <v>0</v>
      </c>
      <c r="D425" s="830">
        <f>Dados_GLOBAL_Inicial!G425</f>
        <v>0</v>
      </c>
      <c r="E425" s="830" t="str">
        <f>IF(IFERROR(VLOOKUP(F425,Cod_Gde_Itens!$A$1:$B$80,2,FALSE),0)&gt;549,IFERROR(VLOOKUP(F425,Cod_Gde_Itens!$A$1:$B$80,2,FALSE),0),IF(Dados_GLOBAL_Inicial!H425=0,"",Dados_GLOBAL_Inicial!H425))</f>
        <v/>
      </c>
      <c r="F425" s="823">
        <f>Dados_GLOBAL_Inicial!I425</f>
        <v>0</v>
      </c>
      <c r="G425" s="824">
        <f>Dados_GLOBAL_Inicial!J425</f>
        <v>0</v>
      </c>
      <c r="H425" s="454">
        <f>Dados_GLOBAL_Inicial!K425</f>
        <v>0</v>
      </c>
      <c r="I425" s="970">
        <f>SUM('MEDIÇÃO_OBJETO (1)'!I425)</f>
        <v>0</v>
      </c>
      <c r="J425" s="455">
        <f t="shared" si="294"/>
        <v>0</v>
      </c>
      <c r="K425" s="451">
        <f t="shared" si="295"/>
        <v>0</v>
      </c>
      <c r="L425" s="452">
        <f t="shared" si="296"/>
        <v>0</v>
      </c>
      <c r="M425" s="809">
        <f t="shared" si="297"/>
        <v>0</v>
      </c>
      <c r="N425" s="810">
        <f>IF(IFERROR(VALUE(Dados_GLOBAL_Inicial!L425),0)=0,0,Dados_GLOBAL_Inicial!L425)</f>
        <v>0</v>
      </c>
      <c r="O425" s="812">
        <f>SUM('MEDIÇÃO_OBJETO (1)'!O425)</f>
        <v>0</v>
      </c>
      <c r="P425" s="812">
        <f>SUM('MEDIÇÃO_OBJETO (1)'!P425)</f>
        <v>0</v>
      </c>
      <c r="Q425" s="813">
        <f t="shared" si="298"/>
        <v>0</v>
      </c>
      <c r="R425" s="951"/>
      <c r="S425" s="815">
        <f>SUM('MEDIÇÃO_OBJETO (1)'!S425)</f>
        <v>0</v>
      </c>
      <c r="T425" s="815">
        <f>SUM('MEDIÇÃO_OBJETO (1)'!T425)</f>
        <v>0</v>
      </c>
      <c r="V425" s="19"/>
      <c r="W425" s="978">
        <f t="shared" si="299"/>
        <v>0</v>
      </c>
      <c r="X425" s="816">
        <f t="shared" si="300"/>
        <v>0</v>
      </c>
      <c r="Y425" s="816">
        <f t="shared" si="301"/>
        <v>0</v>
      </c>
      <c r="Z425" s="817">
        <f t="shared" si="302"/>
        <v>0</v>
      </c>
      <c r="AB425" s="453">
        <f t="shared" si="289"/>
        <v>0</v>
      </c>
      <c r="AC425" s="14">
        <f t="shared" si="303"/>
        <v>0</v>
      </c>
      <c r="AD425" s="819"/>
      <c r="AE425" s="631">
        <f t="shared" si="290"/>
        <v>0</v>
      </c>
      <c r="AF425" s="818">
        <f>SUM('MEDIÇÃO_OBJETO (1)'!AG425)</f>
        <v>0</v>
      </c>
      <c r="AG425" s="541">
        <f>SUM('MEDIÇÃO_OBJETO (1)'!AH425)</f>
        <v>0</v>
      </c>
      <c r="AH425" s="541">
        <f>SUM('MEDIÇÃO_OBJETO (1)'!AI425)</f>
        <v>0</v>
      </c>
      <c r="AI425" s="541">
        <f>SUM('MEDIÇÃO_OBJETO (1)'!AJ425)</f>
        <v>0</v>
      </c>
      <c r="AJ425" s="541">
        <f>SUM('MEDIÇÃO_OBJETO (1)'!AK425)</f>
        <v>0</v>
      </c>
      <c r="AK425" s="541">
        <f>SUM('MEDIÇÃO_OBJETO (1)'!AL425)</f>
        <v>0</v>
      </c>
      <c r="AL425" s="541">
        <f>SUM('MEDIÇÃO_OBJETO (1)'!AM425)</f>
        <v>0</v>
      </c>
      <c r="AM425" s="541">
        <f>SUM('MEDIÇÃO_OBJETO (1)'!AN425)</f>
        <v>0</v>
      </c>
      <c r="AN425" s="541">
        <f>SUM('MEDIÇÃO_OBJETO (1)'!AO425)</f>
        <v>0</v>
      </c>
      <c r="AO425" s="541">
        <f>SUM('MEDIÇÃO_OBJETO (1)'!AP425)</f>
        <v>0</v>
      </c>
      <c r="AP425" s="541">
        <f>SUM('MEDIÇÃO_OBJETO (1)'!AQ425)</f>
        <v>0</v>
      </c>
      <c r="AQ425" s="541">
        <f>SUM('MEDIÇÃO_OBJETO (1)'!AR425)</f>
        <v>0</v>
      </c>
      <c r="AR425" s="541">
        <f>SUM('MEDIÇÃO_OBJETO (1)'!AS425)</f>
        <v>0</v>
      </c>
      <c r="AS425" s="541">
        <f>SUM('MEDIÇÃO_OBJETO (1)'!AT425)</f>
        <v>0</v>
      </c>
      <c r="AT425" s="541">
        <f>SUM('MEDIÇÃO_OBJETO (1)'!AU425)</f>
        <v>0</v>
      </c>
      <c r="AU425" s="541">
        <f>SUM('MEDIÇÃO_OBJETO (1)'!AV425)</f>
        <v>0</v>
      </c>
      <c r="AV425" s="541">
        <f>SUM('MEDIÇÃO_OBJETO (1)'!AW425)</f>
        <v>0</v>
      </c>
      <c r="AW425" s="541">
        <f>SUM('MEDIÇÃO_OBJETO (1)'!AX425)</f>
        <v>0</v>
      </c>
      <c r="AX425" s="977"/>
      <c r="BN425" s="992">
        <f t="shared" si="304"/>
        <v>0</v>
      </c>
      <c r="BO425" s="538">
        <f t="shared" si="291"/>
        <v>0</v>
      </c>
      <c r="BP425" s="987">
        <f>IF(RESUMO_GLOBAL!$X$53="a",ROUND(AF425*$N425,RESUMO_GLOBAL!$X$54),IF(RESUMO_GLOBAL!$X$53="t",TRUNC(AF425*$N425,RESUMO_GLOBAL!$X$54),AF425*$N425))</f>
        <v>0</v>
      </c>
      <c r="BQ425" s="987">
        <f>IF(RESUMO_GLOBAL!$X$53="a",ROUND(AG425*$N425,RESUMO_GLOBAL!$X$54),IF(RESUMO_GLOBAL!$X$53="t",TRUNC(AG425*$N425,RESUMO_GLOBAL!$X$54),AG425*$N425))</f>
        <v>0</v>
      </c>
      <c r="BR425" s="987">
        <f>IF(RESUMO_GLOBAL!$X$53="a",ROUND(AH425*$N425,RESUMO_GLOBAL!$X$54),IF(RESUMO_GLOBAL!$X$53="t",TRUNC(AH425*$N425,RESUMO_GLOBAL!$X$54),AH425*$N425))</f>
        <v>0</v>
      </c>
      <c r="BS425" s="987">
        <f>IF(RESUMO_GLOBAL!$X$53="a",ROUND(AI425*$N425,RESUMO_GLOBAL!$X$54),IF(RESUMO_GLOBAL!$X$53="t",TRUNC(AI425*$N425,RESUMO_GLOBAL!$X$54),AI425*$N425))</f>
        <v>0</v>
      </c>
      <c r="BT425" s="987">
        <f>IF(RESUMO_GLOBAL!$X$53="a",ROUND(AJ425*$N425,RESUMO_GLOBAL!$X$54),IF(RESUMO_GLOBAL!$X$53="t",TRUNC(AJ425*$N425,RESUMO_GLOBAL!$X$54),AJ425*$N425))</f>
        <v>0</v>
      </c>
      <c r="BU425" s="987">
        <f>IF(RESUMO_GLOBAL!$X$53="a",ROUND(AK425*$N425,RESUMO_GLOBAL!$X$54),IF(RESUMO_GLOBAL!$X$53="t",TRUNC(AK425*$N425,RESUMO_GLOBAL!$X$54),AK425*$N425))</f>
        <v>0</v>
      </c>
      <c r="BV425" s="987">
        <f>IF(RESUMO_GLOBAL!$X$53="a",ROUND(AL425*$N425,RESUMO_GLOBAL!$X$54),IF(RESUMO_GLOBAL!$X$53="t",TRUNC(AL425*$N425,RESUMO_GLOBAL!$X$54),AL425*$N425))</f>
        <v>0</v>
      </c>
      <c r="BW425" s="987">
        <f>IF(RESUMO_GLOBAL!$X$53="a",ROUND(AM425*$N425,RESUMO_GLOBAL!$X$54),IF(RESUMO_GLOBAL!$X$53="t",TRUNC(AM425*$N425,RESUMO_GLOBAL!$X$54),AM425*$N425))</f>
        <v>0</v>
      </c>
      <c r="BX425" s="987">
        <f>IF(RESUMO_GLOBAL!$X$53="a",ROUND(AN425*$N425,RESUMO_GLOBAL!$X$54),IF(RESUMO_GLOBAL!$X$53="t",TRUNC(AN425*$N425,RESUMO_GLOBAL!$X$54),AN425*$N425))</f>
        <v>0</v>
      </c>
      <c r="BY425" s="987">
        <f>IF(RESUMO_GLOBAL!$X$53="a",ROUND(AO425*$N425,RESUMO_GLOBAL!$X$54),IF(RESUMO_GLOBAL!$X$53="t",TRUNC(AO425*$N425,RESUMO_GLOBAL!$X$54),AO425*$N425))</f>
        <v>0</v>
      </c>
      <c r="BZ425" s="987">
        <f>IF(RESUMO_GLOBAL!$X$53="a",ROUND(AP425*$N425,RESUMO_GLOBAL!$X$54),IF(RESUMO_GLOBAL!$X$53="t",TRUNC(AP425*$N425,RESUMO_GLOBAL!$X$54),AP425*$N425))</f>
        <v>0</v>
      </c>
      <c r="CA425" s="987">
        <f>IF(RESUMO_GLOBAL!$X$53="a",ROUND(AQ425*$N425,RESUMO_GLOBAL!$X$54),IF(RESUMO_GLOBAL!$X$53="t",TRUNC(AQ425*$N425,RESUMO_GLOBAL!$X$54),AQ425*$N425))</f>
        <v>0</v>
      </c>
      <c r="CB425" s="987">
        <f>IF(RESUMO_GLOBAL!$X$53="a",ROUND(AR425*$N425,RESUMO_GLOBAL!$X$54),IF(RESUMO_GLOBAL!$X$53="t",TRUNC(AR425*$N425,RESUMO_GLOBAL!$X$54),AR425*$N425))</f>
        <v>0</v>
      </c>
      <c r="CC425" s="987">
        <f>IF(RESUMO_GLOBAL!$X$53="a",ROUND(AS425*$N425,RESUMO_GLOBAL!$X$54),IF(RESUMO_GLOBAL!$X$53="t",TRUNC(AS425*$N425,RESUMO_GLOBAL!$X$54),AS425*$N425))</f>
        <v>0</v>
      </c>
      <c r="CD425" s="987">
        <f>IF(RESUMO_GLOBAL!$X$53="a",ROUND(AT425*$N425,RESUMO_GLOBAL!$X$54),IF(RESUMO_GLOBAL!$X$53="t",TRUNC(AT425*$N425,RESUMO_GLOBAL!$X$54),AT425*$N425))</f>
        <v>0</v>
      </c>
      <c r="CE425" s="987">
        <f>IF(RESUMO_GLOBAL!$X$53="a",ROUND(AU425*$N425,RESUMO_GLOBAL!$X$54),IF(RESUMO_GLOBAL!$X$53="t",TRUNC(AU425*$N425,RESUMO_GLOBAL!$X$54),AU425*$N425))</f>
        <v>0</v>
      </c>
      <c r="CF425" s="987">
        <f>IF(RESUMO_GLOBAL!$X$53="a",ROUND(AV425*$N425,RESUMO_GLOBAL!$X$54),IF(RESUMO_GLOBAL!$X$53="t",TRUNC(AV425*$N425,RESUMO_GLOBAL!$X$54),AV425*$N425))</f>
        <v>0</v>
      </c>
      <c r="CG425" s="987">
        <f>IF(RESUMO_GLOBAL!$X$53="a",ROUND(AW425*$N425,RESUMO_GLOBAL!$X$54),IF(RESUMO_GLOBAL!$X$53="t",TRUNC(AW425*$N425,RESUMO_GLOBAL!$X$54),AW425*$N425))</f>
        <v>0</v>
      </c>
      <c r="CK425" s="59">
        <f t="shared" si="270"/>
        <v>0</v>
      </c>
      <c r="CL425" s="59">
        <f t="shared" si="271"/>
        <v>0</v>
      </c>
      <c r="CM425" s="59">
        <f t="shared" si="272"/>
        <v>0</v>
      </c>
      <c r="CN425" s="59">
        <f t="shared" si="273"/>
        <v>0</v>
      </c>
      <c r="CO425" s="59">
        <f t="shared" si="274"/>
        <v>0</v>
      </c>
      <c r="CP425" s="59">
        <f t="shared" si="275"/>
        <v>0</v>
      </c>
      <c r="CQ425" s="59">
        <f t="shared" si="276"/>
        <v>0</v>
      </c>
      <c r="CR425" s="59">
        <f t="shared" si="277"/>
        <v>0</v>
      </c>
      <c r="CS425" s="59">
        <f t="shared" si="278"/>
        <v>0</v>
      </c>
      <c r="CT425" s="59">
        <f t="shared" si="279"/>
        <v>0</v>
      </c>
      <c r="CU425" s="59">
        <f t="shared" si="280"/>
        <v>0</v>
      </c>
      <c r="CV425" s="59">
        <f t="shared" si="281"/>
        <v>0</v>
      </c>
      <c r="CW425" s="59">
        <f t="shared" si="282"/>
        <v>0</v>
      </c>
      <c r="CX425" s="59">
        <f t="shared" si="283"/>
        <v>0</v>
      </c>
      <c r="CY425" s="59">
        <f t="shared" si="284"/>
        <v>0</v>
      </c>
      <c r="CZ425" s="59">
        <f t="shared" si="285"/>
        <v>0</v>
      </c>
      <c r="DA425" s="59">
        <f t="shared" si="286"/>
        <v>0</v>
      </c>
      <c r="DB425" s="59">
        <f t="shared" si="287"/>
        <v>0</v>
      </c>
      <c r="DE425">
        <f t="shared" si="269"/>
        <v>420</v>
      </c>
      <c r="DF425" t="str">
        <f t="shared" si="288"/>
        <v/>
      </c>
      <c r="DG425" s="59">
        <f>IF($C425&lt;&gt;0,SUM($CK426:CK426),0)</f>
        <v>0</v>
      </c>
      <c r="DH425" s="59">
        <f>IF($C425&lt;&gt;0,SUM($CK426:CL426),0)</f>
        <v>0</v>
      </c>
      <c r="DI425" s="59">
        <f>IF($C425&lt;&gt;0,SUM($CK426:CM426),0)</f>
        <v>0</v>
      </c>
      <c r="DJ425" s="59">
        <f>IF($C425&lt;&gt;0,SUM($CK426:CN426),0)</f>
        <v>0</v>
      </c>
      <c r="DK425" s="59">
        <f>IF($C425&lt;&gt;0,SUM($CK426:CO426),0)</f>
        <v>0</v>
      </c>
      <c r="DL425" s="59">
        <f>IF($C425&lt;&gt;0,SUM($CK426:CP426),0)</f>
        <v>0</v>
      </c>
      <c r="DM425" s="59">
        <f>IF($C425&lt;&gt;0,SUM($CK426:CQ426),0)</f>
        <v>0</v>
      </c>
      <c r="DN425" s="59">
        <f>IF($C425&lt;&gt;0,SUM($CK426:CR426),0)</f>
        <v>0</v>
      </c>
      <c r="DO425" s="59">
        <f>IF($C425&lt;&gt;0,SUM($CK426:CS426),0)</f>
        <v>0</v>
      </c>
      <c r="DP425" s="59">
        <f>IF($C425&lt;&gt;0,SUM($CK426:CT426),0)</f>
        <v>0</v>
      </c>
      <c r="DQ425" s="59">
        <f>IF($C425&lt;&gt;0,SUM($CK426:CU426),0)</f>
        <v>0</v>
      </c>
      <c r="DR425" s="59">
        <f>IF($C425&lt;&gt;0,SUM($CK426:CV426),0)</f>
        <v>0</v>
      </c>
      <c r="DS425" s="59">
        <f>IF($C425&lt;&gt;0,SUM($CK426:CW426),0)</f>
        <v>0</v>
      </c>
      <c r="DT425" s="59">
        <f>IF($C425&lt;&gt;0,SUM($CK426:CX426),0)</f>
        <v>0</v>
      </c>
      <c r="DU425" s="59">
        <f>IF($C425&lt;&gt;0,SUM($CK426:CY426),0)</f>
        <v>0</v>
      </c>
      <c r="DV425" s="59">
        <f>IF($C425&lt;&gt;0,SUM($CK426:CZ426),0)</f>
        <v>0</v>
      </c>
      <c r="DW425" s="59">
        <f>IF($C425&lt;&gt;0,SUM($CK426:DA426),0)</f>
        <v>0</v>
      </c>
      <c r="DX425" s="59">
        <f>IF($C425&lt;&gt;0,SUM($CK426:DB426),0)</f>
        <v>0</v>
      </c>
      <c r="DY425" s="952" t="str">
        <f t="shared" si="292"/>
        <v/>
      </c>
    </row>
    <row r="426" spans="1:129" ht="13.5" hidden="1" thickBot="1">
      <c r="A426" s="3" t="str">
        <f t="shared" si="293"/>
        <v/>
      </c>
      <c r="B426" s="805">
        <f>Dados_GLOBAL_Inicial!E426</f>
        <v>0</v>
      </c>
      <c r="C426" s="956">
        <f>IF(IFERROR(VALUE(Dados_GLOBAL_Inicial!F426),0)=0,0,Dados_GLOBAL_Inicial!F426)</f>
        <v>0</v>
      </c>
      <c r="D426" s="830">
        <f>Dados_GLOBAL_Inicial!G426</f>
        <v>0</v>
      </c>
      <c r="E426" s="830" t="str">
        <f>IF(IFERROR(VLOOKUP(F426,Cod_Gde_Itens!$A$1:$B$80,2,FALSE),0)&gt;549,IFERROR(VLOOKUP(F426,Cod_Gde_Itens!$A$1:$B$80,2,FALSE),0),IF(Dados_GLOBAL_Inicial!H426=0,"",Dados_GLOBAL_Inicial!H426))</f>
        <v/>
      </c>
      <c r="F426" s="823">
        <f>Dados_GLOBAL_Inicial!I426</f>
        <v>0</v>
      </c>
      <c r="G426" s="824">
        <f>Dados_GLOBAL_Inicial!J426</f>
        <v>0</v>
      </c>
      <c r="H426" s="454">
        <f>Dados_GLOBAL_Inicial!K426</f>
        <v>0</v>
      </c>
      <c r="I426" s="970">
        <f>SUM('MEDIÇÃO_OBJETO (1)'!I426)</f>
        <v>0</v>
      </c>
      <c r="J426" s="455">
        <f t="shared" si="294"/>
        <v>0</v>
      </c>
      <c r="K426" s="451">
        <f t="shared" si="295"/>
        <v>0</v>
      </c>
      <c r="L426" s="452">
        <f t="shared" si="296"/>
        <v>0</v>
      </c>
      <c r="M426" s="809">
        <f t="shared" si="297"/>
        <v>0</v>
      </c>
      <c r="N426" s="810">
        <f>IF(IFERROR(VALUE(Dados_GLOBAL_Inicial!L426),0)=0,0,Dados_GLOBAL_Inicial!L426)</f>
        <v>0</v>
      </c>
      <c r="O426" s="812">
        <f>SUM('MEDIÇÃO_OBJETO (1)'!O426)</f>
        <v>0</v>
      </c>
      <c r="P426" s="812">
        <f>SUM('MEDIÇÃO_OBJETO (1)'!P426)</f>
        <v>0</v>
      </c>
      <c r="Q426" s="813">
        <f t="shared" si="298"/>
        <v>0</v>
      </c>
      <c r="R426" s="951"/>
      <c r="S426" s="815">
        <f>SUM('MEDIÇÃO_OBJETO (1)'!S426)</f>
        <v>0</v>
      </c>
      <c r="T426" s="815">
        <f>SUM('MEDIÇÃO_OBJETO (1)'!T426)</f>
        <v>0</v>
      </c>
      <c r="V426" s="19"/>
      <c r="W426" s="978">
        <f t="shared" si="299"/>
        <v>0</v>
      </c>
      <c r="X426" s="816">
        <f t="shared" si="300"/>
        <v>0</v>
      </c>
      <c r="Y426" s="816">
        <f t="shared" si="301"/>
        <v>0</v>
      </c>
      <c r="Z426" s="817">
        <f t="shared" si="302"/>
        <v>0</v>
      </c>
      <c r="AB426" s="453">
        <f t="shared" si="289"/>
        <v>0</v>
      </c>
      <c r="AC426" s="14">
        <f t="shared" si="303"/>
        <v>0</v>
      </c>
      <c r="AD426" s="819"/>
      <c r="AE426" s="631">
        <f t="shared" si="290"/>
        <v>0</v>
      </c>
      <c r="AF426" s="818">
        <f>SUM('MEDIÇÃO_OBJETO (1)'!AG426)</f>
        <v>0</v>
      </c>
      <c r="AG426" s="541">
        <f>SUM('MEDIÇÃO_OBJETO (1)'!AH426)</f>
        <v>0</v>
      </c>
      <c r="AH426" s="541">
        <f>SUM('MEDIÇÃO_OBJETO (1)'!AI426)</f>
        <v>0</v>
      </c>
      <c r="AI426" s="541">
        <f>SUM('MEDIÇÃO_OBJETO (1)'!AJ426)</f>
        <v>0</v>
      </c>
      <c r="AJ426" s="541">
        <f>SUM('MEDIÇÃO_OBJETO (1)'!AK426)</f>
        <v>0</v>
      </c>
      <c r="AK426" s="541">
        <f>SUM('MEDIÇÃO_OBJETO (1)'!AL426)</f>
        <v>0</v>
      </c>
      <c r="AL426" s="541">
        <f>SUM('MEDIÇÃO_OBJETO (1)'!AM426)</f>
        <v>0</v>
      </c>
      <c r="AM426" s="541">
        <f>SUM('MEDIÇÃO_OBJETO (1)'!AN426)</f>
        <v>0</v>
      </c>
      <c r="AN426" s="541">
        <f>SUM('MEDIÇÃO_OBJETO (1)'!AO426)</f>
        <v>0</v>
      </c>
      <c r="AO426" s="541">
        <f>SUM('MEDIÇÃO_OBJETO (1)'!AP426)</f>
        <v>0</v>
      </c>
      <c r="AP426" s="541">
        <f>SUM('MEDIÇÃO_OBJETO (1)'!AQ426)</f>
        <v>0</v>
      </c>
      <c r="AQ426" s="541">
        <f>SUM('MEDIÇÃO_OBJETO (1)'!AR426)</f>
        <v>0</v>
      </c>
      <c r="AR426" s="541">
        <f>SUM('MEDIÇÃO_OBJETO (1)'!AS426)</f>
        <v>0</v>
      </c>
      <c r="AS426" s="541">
        <f>SUM('MEDIÇÃO_OBJETO (1)'!AT426)</f>
        <v>0</v>
      </c>
      <c r="AT426" s="541">
        <f>SUM('MEDIÇÃO_OBJETO (1)'!AU426)</f>
        <v>0</v>
      </c>
      <c r="AU426" s="541">
        <f>SUM('MEDIÇÃO_OBJETO (1)'!AV426)</f>
        <v>0</v>
      </c>
      <c r="AV426" s="541">
        <f>SUM('MEDIÇÃO_OBJETO (1)'!AW426)</f>
        <v>0</v>
      </c>
      <c r="AW426" s="541">
        <f>SUM('MEDIÇÃO_OBJETO (1)'!AX426)</f>
        <v>0</v>
      </c>
      <c r="AX426" s="977"/>
      <c r="BN426" s="992">
        <f t="shared" si="304"/>
        <v>0</v>
      </c>
      <c r="BO426" s="538">
        <f t="shared" si="291"/>
        <v>0</v>
      </c>
      <c r="BP426" s="987">
        <f>IF(RESUMO_GLOBAL!$X$53="a",ROUND(AF426*$N426,RESUMO_GLOBAL!$X$54),IF(RESUMO_GLOBAL!$X$53="t",TRUNC(AF426*$N426,RESUMO_GLOBAL!$X$54),AF426*$N426))</f>
        <v>0</v>
      </c>
      <c r="BQ426" s="987">
        <f>IF(RESUMO_GLOBAL!$X$53="a",ROUND(AG426*$N426,RESUMO_GLOBAL!$X$54),IF(RESUMO_GLOBAL!$X$53="t",TRUNC(AG426*$N426,RESUMO_GLOBAL!$X$54),AG426*$N426))</f>
        <v>0</v>
      </c>
      <c r="BR426" s="987">
        <f>IF(RESUMO_GLOBAL!$X$53="a",ROUND(AH426*$N426,RESUMO_GLOBAL!$X$54),IF(RESUMO_GLOBAL!$X$53="t",TRUNC(AH426*$N426,RESUMO_GLOBAL!$X$54),AH426*$N426))</f>
        <v>0</v>
      </c>
      <c r="BS426" s="987">
        <f>IF(RESUMO_GLOBAL!$X$53="a",ROUND(AI426*$N426,RESUMO_GLOBAL!$X$54),IF(RESUMO_GLOBAL!$X$53="t",TRUNC(AI426*$N426,RESUMO_GLOBAL!$X$54),AI426*$N426))</f>
        <v>0</v>
      </c>
      <c r="BT426" s="987">
        <f>IF(RESUMO_GLOBAL!$X$53="a",ROUND(AJ426*$N426,RESUMO_GLOBAL!$X$54),IF(RESUMO_GLOBAL!$X$53="t",TRUNC(AJ426*$N426,RESUMO_GLOBAL!$X$54),AJ426*$N426))</f>
        <v>0</v>
      </c>
      <c r="BU426" s="987">
        <f>IF(RESUMO_GLOBAL!$X$53="a",ROUND(AK426*$N426,RESUMO_GLOBAL!$X$54),IF(RESUMO_GLOBAL!$X$53="t",TRUNC(AK426*$N426,RESUMO_GLOBAL!$X$54),AK426*$N426))</f>
        <v>0</v>
      </c>
      <c r="BV426" s="987">
        <f>IF(RESUMO_GLOBAL!$X$53="a",ROUND(AL426*$N426,RESUMO_GLOBAL!$X$54),IF(RESUMO_GLOBAL!$X$53="t",TRUNC(AL426*$N426,RESUMO_GLOBAL!$X$54),AL426*$N426))</f>
        <v>0</v>
      </c>
      <c r="BW426" s="987">
        <f>IF(RESUMO_GLOBAL!$X$53="a",ROUND(AM426*$N426,RESUMO_GLOBAL!$X$54),IF(RESUMO_GLOBAL!$X$53="t",TRUNC(AM426*$N426,RESUMO_GLOBAL!$X$54),AM426*$N426))</f>
        <v>0</v>
      </c>
      <c r="BX426" s="987">
        <f>IF(RESUMO_GLOBAL!$X$53="a",ROUND(AN426*$N426,RESUMO_GLOBAL!$X$54),IF(RESUMO_GLOBAL!$X$53="t",TRUNC(AN426*$N426,RESUMO_GLOBAL!$X$54),AN426*$N426))</f>
        <v>0</v>
      </c>
      <c r="BY426" s="987">
        <f>IF(RESUMO_GLOBAL!$X$53="a",ROUND(AO426*$N426,RESUMO_GLOBAL!$X$54),IF(RESUMO_GLOBAL!$X$53="t",TRUNC(AO426*$N426,RESUMO_GLOBAL!$X$54),AO426*$N426))</f>
        <v>0</v>
      </c>
      <c r="BZ426" s="987">
        <f>IF(RESUMO_GLOBAL!$X$53="a",ROUND(AP426*$N426,RESUMO_GLOBAL!$X$54),IF(RESUMO_GLOBAL!$X$53="t",TRUNC(AP426*$N426,RESUMO_GLOBAL!$X$54),AP426*$N426))</f>
        <v>0</v>
      </c>
      <c r="CA426" s="987">
        <f>IF(RESUMO_GLOBAL!$X$53="a",ROUND(AQ426*$N426,RESUMO_GLOBAL!$X$54),IF(RESUMO_GLOBAL!$X$53="t",TRUNC(AQ426*$N426,RESUMO_GLOBAL!$X$54),AQ426*$N426))</f>
        <v>0</v>
      </c>
      <c r="CB426" s="987">
        <f>IF(RESUMO_GLOBAL!$X$53="a",ROUND(AR426*$N426,RESUMO_GLOBAL!$X$54),IF(RESUMO_GLOBAL!$X$53="t",TRUNC(AR426*$N426,RESUMO_GLOBAL!$X$54),AR426*$N426))</f>
        <v>0</v>
      </c>
      <c r="CC426" s="987">
        <f>IF(RESUMO_GLOBAL!$X$53="a",ROUND(AS426*$N426,RESUMO_GLOBAL!$X$54),IF(RESUMO_GLOBAL!$X$53="t",TRUNC(AS426*$N426,RESUMO_GLOBAL!$X$54),AS426*$N426))</f>
        <v>0</v>
      </c>
      <c r="CD426" s="987">
        <f>IF(RESUMO_GLOBAL!$X$53="a",ROUND(AT426*$N426,RESUMO_GLOBAL!$X$54),IF(RESUMO_GLOBAL!$X$53="t",TRUNC(AT426*$N426,RESUMO_GLOBAL!$X$54),AT426*$N426))</f>
        <v>0</v>
      </c>
      <c r="CE426" s="987">
        <f>IF(RESUMO_GLOBAL!$X$53="a",ROUND(AU426*$N426,RESUMO_GLOBAL!$X$54),IF(RESUMO_GLOBAL!$X$53="t",TRUNC(AU426*$N426,RESUMO_GLOBAL!$X$54),AU426*$N426))</f>
        <v>0</v>
      </c>
      <c r="CF426" s="987">
        <f>IF(RESUMO_GLOBAL!$X$53="a",ROUND(AV426*$N426,RESUMO_GLOBAL!$X$54),IF(RESUMO_GLOBAL!$X$53="t",TRUNC(AV426*$N426,RESUMO_GLOBAL!$X$54),AV426*$N426))</f>
        <v>0</v>
      </c>
      <c r="CG426" s="987">
        <f>IF(RESUMO_GLOBAL!$X$53="a",ROUND(AW426*$N426,RESUMO_GLOBAL!$X$54),IF(RESUMO_GLOBAL!$X$53="t",TRUNC(AW426*$N426,RESUMO_GLOBAL!$X$54),AW426*$N426))</f>
        <v>0</v>
      </c>
      <c r="CK426" s="59">
        <f t="shared" si="270"/>
        <v>0</v>
      </c>
      <c r="CL426" s="59">
        <f t="shared" si="271"/>
        <v>0</v>
      </c>
      <c r="CM426" s="59">
        <f t="shared" si="272"/>
        <v>0</v>
      </c>
      <c r="CN426" s="59">
        <f t="shared" si="273"/>
        <v>0</v>
      </c>
      <c r="CO426" s="59">
        <f t="shared" si="274"/>
        <v>0</v>
      </c>
      <c r="CP426" s="59">
        <f t="shared" si="275"/>
        <v>0</v>
      </c>
      <c r="CQ426" s="59">
        <f t="shared" si="276"/>
        <v>0</v>
      </c>
      <c r="CR426" s="59">
        <f t="shared" si="277"/>
        <v>0</v>
      </c>
      <c r="CS426" s="59">
        <f t="shared" si="278"/>
        <v>0</v>
      </c>
      <c r="CT426" s="59">
        <f t="shared" si="279"/>
        <v>0</v>
      </c>
      <c r="CU426" s="59">
        <f t="shared" si="280"/>
        <v>0</v>
      </c>
      <c r="CV426" s="59">
        <f t="shared" si="281"/>
        <v>0</v>
      </c>
      <c r="CW426" s="59">
        <f t="shared" si="282"/>
        <v>0</v>
      </c>
      <c r="CX426" s="59">
        <f t="shared" si="283"/>
        <v>0</v>
      </c>
      <c r="CY426" s="59">
        <f t="shared" si="284"/>
        <v>0</v>
      </c>
      <c r="CZ426" s="59">
        <f t="shared" si="285"/>
        <v>0</v>
      </c>
      <c r="DA426" s="59">
        <f t="shared" si="286"/>
        <v>0</v>
      </c>
      <c r="DB426" s="59">
        <f t="shared" si="287"/>
        <v>0</v>
      </c>
      <c r="DE426">
        <f t="shared" si="269"/>
        <v>421</v>
      </c>
      <c r="DF426" t="str">
        <f t="shared" si="288"/>
        <v/>
      </c>
      <c r="DG426" s="59">
        <f>IF($C426&lt;&gt;0,SUM($CK427:CK427),0)</f>
        <v>0</v>
      </c>
      <c r="DH426" s="59">
        <f>IF($C426&lt;&gt;0,SUM($CK427:CL427),0)</f>
        <v>0</v>
      </c>
      <c r="DI426" s="59">
        <f>IF($C426&lt;&gt;0,SUM($CK427:CM427),0)</f>
        <v>0</v>
      </c>
      <c r="DJ426" s="59">
        <f>IF($C426&lt;&gt;0,SUM($CK427:CN427),0)</f>
        <v>0</v>
      </c>
      <c r="DK426" s="59">
        <f>IF($C426&lt;&gt;0,SUM($CK427:CO427),0)</f>
        <v>0</v>
      </c>
      <c r="DL426" s="59">
        <f>IF($C426&lt;&gt;0,SUM($CK427:CP427),0)</f>
        <v>0</v>
      </c>
      <c r="DM426" s="59">
        <f>IF($C426&lt;&gt;0,SUM($CK427:CQ427),0)</f>
        <v>0</v>
      </c>
      <c r="DN426" s="59">
        <f>IF($C426&lt;&gt;0,SUM($CK427:CR427),0)</f>
        <v>0</v>
      </c>
      <c r="DO426" s="59">
        <f>IF($C426&lt;&gt;0,SUM($CK427:CS427),0)</f>
        <v>0</v>
      </c>
      <c r="DP426" s="59">
        <f>IF($C426&lt;&gt;0,SUM($CK427:CT427),0)</f>
        <v>0</v>
      </c>
      <c r="DQ426" s="59">
        <f>IF($C426&lt;&gt;0,SUM($CK427:CU427),0)</f>
        <v>0</v>
      </c>
      <c r="DR426" s="59">
        <f>IF($C426&lt;&gt;0,SUM($CK427:CV427),0)</f>
        <v>0</v>
      </c>
      <c r="DS426" s="59">
        <f>IF($C426&lt;&gt;0,SUM($CK427:CW427),0)</f>
        <v>0</v>
      </c>
      <c r="DT426" s="59">
        <f>IF($C426&lt;&gt;0,SUM($CK427:CX427),0)</f>
        <v>0</v>
      </c>
      <c r="DU426" s="59">
        <f>IF($C426&lt;&gt;0,SUM($CK427:CY427),0)</f>
        <v>0</v>
      </c>
      <c r="DV426" s="59">
        <f>IF($C426&lt;&gt;0,SUM($CK427:CZ427),0)</f>
        <v>0</v>
      </c>
      <c r="DW426" s="59">
        <f>IF($C426&lt;&gt;0,SUM($CK427:DA427),0)</f>
        <v>0</v>
      </c>
      <c r="DX426" s="59">
        <f>IF($C426&lt;&gt;0,SUM($CK427:DB427),0)</f>
        <v>0</v>
      </c>
      <c r="DY426" s="952" t="str">
        <f t="shared" si="292"/>
        <v/>
      </c>
    </row>
    <row r="427" spans="1:129" ht="13.5" hidden="1" thickBot="1">
      <c r="A427" s="3" t="str">
        <f t="shared" si="293"/>
        <v/>
      </c>
      <c r="B427" s="805">
        <f>Dados_GLOBAL_Inicial!E427</f>
        <v>0</v>
      </c>
      <c r="C427" s="956">
        <f>IF(IFERROR(VALUE(Dados_GLOBAL_Inicial!F427),0)=0,0,Dados_GLOBAL_Inicial!F427)</f>
        <v>0</v>
      </c>
      <c r="D427" s="830">
        <f>Dados_GLOBAL_Inicial!G427</f>
        <v>0</v>
      </c>
      <c r="E427" s="830" t="str">
        <f>IF(IFERROR(VLOOKUP(F427,Cod_Gde_Itens!$A$1:$B$80,2,FALSE),0)&gt;549,IFERROR(VLOOKUP(F427,Cod_Gde_Itens!$A$1:$B$80,2,FALSE),0),IF(Dados_GLOBAL_Inicial!H427=0,"",Dados_GLOBAL_Inicial!H427))</f>
        <v/>
      </c>
      <c r="F427" s="823">
        <f>Dados_GLOBAL_Inicial!I427</f>
        <v>0</v>
      </c>
      <c r="G427" s="824">
        <f>Dados_GLOBAL_Inicial!J427</f>
        <v>0</v>
      </c>
      <c r="H427" s="454">
        <f>Dados_GLOBAL_Inicial!K427</f>
        <v>0</v>
      </c>
      <c r="I427" s="970">
        <f>SUM('MEDIÇÃO_OBJETO (1)'!I427)</f>
        <v>0</v>
      </c>
      <c r="J427" s="455">
        <f t="shared" si="294"/>
        <v>0</v>
      </c>
      <c r="K427" s="451">
        <f t="shared" si="295"/>
        <v>0</v>
      </c>
      <c r="L427" s="452">
        <f t="shared" si="296"/>
        <v>0</v>
      </c>
      <c r="M427" s="809">
        <f t="shared" si="297"/>
        <v>0</v>
      </c>
      <c r="N427" s="810">
        <f>IF(IFERROR(VALUE(Dados_GLOBAL_Inicial!L427),0)=0,0,Dados_GLOBAL_Inicial!L427)</f>
        <v>0</v>
      </c>
      <c r="O427" s="812">
        <f>SUM('MEDIÇÃO_OBJETO (1)'!O427)</f>
        <v>0</v>
      </c>
      <c r="P427" s="812">
        <f>SUM('MEDIÇÃO_OBJETO (1)'!P427)</f>
        <v>0</v>
      </c>
      <c r="Q427" s="813">
        <f t="shared" si="298"/>
        <v>0</v>
      </c>
      <c r="R427" s="951"/>
      <c r="S427" s="815">
        <f>SUM('MEDIÇÃO_OBJETO (1)'!S427)</f>
        <v>0</v>
      </c>
      <c r="T427" s="815">
        <f>SUM('MEDIÇÃO_OBJETO (1)'!T427)</f>
        <v>0</v>
      </c>
      <c r="V427" s="19"/>
      <c r="W427" s="978">
        <f t="shared" si="299"/>
        <v>0</v>
      </c>
      <c r="X427" s="816">
        <f t="shared" si="300"/>
        <v>0</v>
      </c>
      <c r="Y427" s="816">
        <f t="shared" si="301"/>
        <v>0</v>
      </c>
      <c r="Z427" s="817">
        <f t="shared" si="302"/>
        <v>0</v>
      </c>
      <c r="AB427" s="453">
        <f t="shared" si="289"/>
        <v>0</v>
      </c>
      <c r="AC427" s="14">
        <f t="shared" si="303"/>
        <v>0</v>
      </c>
      <c r="AD427" s="819"/>
      <c r="AE427" s="631">
        <f t="shared" si="290"/>
        <v>0</v>
      </c>
      <c r="AF427" s="818">
        <f>SUM('MEDIÇÃO_OBJETO (1)'!AG427)</f>
        <v>0</v>
      </c>
      <c r="AG427" s="541">
        <f>SUM('MEDIÇÃO_OBJETO (1)'!AH427)</f>
        <v>0</v>
      </c>
      <c r="AH427" s="541">
        <f>SUM('MEDIÇÃO_OBJETO (1)'!AI427)</f>
        <v>0</v>
      </c>
      <c r="AI427" s="541">
        <f>SUM('MEDIÇÃO_OBJETO (1)'!AJ427)</f>
        <v>0</v>
      </c>
      <c r="AJ427" s="541">
        <f>SUM('MEDIÇÃO_OBJETO (1)'!AK427)</f>
        <v>0</v>
      </c>
      <c r="AK427" s="541">
        <f>SUM('MEDIÇÃO_OBJETO (1)'!AL427)</f>
        <v>0</v>
      </c>
      <c r="AL427" s="541">
        <f>SUM('MEDIÇÃO_OBJETO (1)'!AM427)</f>
        <v>0</v>
      </c>
      <c r="AM427" s="541">
        <f>SUM('MEDIÇÃO_OBJETO (1)'!AN427)</f>
        <v>0</v>
      </c>
      <c r="AN427" s="541">
        <f>SUM('MEDIÇÃO_OBJETO (1)'!AO427)</f>
        <v>0</v>
      </c>
      <c r="AO427" s="541">
        <f>SUM('MEDIÇÃO_OBJETO (1)'!AP427)</f>
        <v>0</v>
      </c>
      <c r="AP427" s="541">
        <f>SUM('MEDIÇÃO_OBJETO (1)'!AQ427)</f>
        <v>0</v>
      </c>
      <c r="AQ427" s="541">
        <f>SUM('MEDIÇÃO_OBJETO (1)'!AR427)</f>
        <v>0</v>
      </c>
      <c r="AR427" s="541">
        <f>SUM('MEDIÇÃO_OBJETO (1)'!AS427)</f>
        <v>0</v>
      </c>
      <c r="AS427" s="541">
        <f>SUM('MEDIÇÃO_OBJETO (1)'!AT427)</f>
        <v>0</v>
      </c>
      <c r="AT427" s="541">
        <f>SUM('MEDIÇÃO_OBJETO (1)'!AU427)</f>
        <v>0</v>
      </c>
      <c r="AU427" s="541">
        <f>SUM('MEDIÇÃO_OBJETO (1)'!AV427)</f>
        <v>0</v>
      </c>
      <c r="AV427" s="541">
        <f>SUM('MEDIÇÃO_OBJETO (1)'!AW427)</f>
        <v>0</v>
      </c>
      <c r="AW427" s="541">
        <f>SUM('MEDIÇÃO_OBJETO (1)'!AX427)</f>
        <v>0</v>
      </c>
      <c r="AX427" s="977"/>
      <c r="BN427" s="992">
        <f t="shared" si="304"/>
        <v>0</v>
      </c>
      <c r="BO427" s="538">
        <f t="shared" si="291"/>
        <v>0</v>
      </c>
      <c r="BP427" s="987">
        <f>IF(RESUMO_GLOBAL!$X$53="a",ROUND(AF427*$N427,RESUMO_GLOBAL!$X$54),IF(RESUMO_GLOBAL!$X$53="t",TRUNC(AF427*$N427,RESUMO_GLOBAL!$X$54),AF427*$N427))</f>
        <v>0</v>
      </c>
      <c r="BQ427" s="987">
        <f>IF(RESUMO_GLOBAL!$X$53="a",ROUND(AG427*$N427,RESUMO_GLOBAL!$X$54),IF(RESUMO_GLOBAL!$X$53="t",TRUNC(AG427*$N427,RESUMO_GLOBAL!$X$54),AG427*$N427))</f>
        <v>0</v>
      </c>
      <c r="BR427" s="987">
        <f>IF(RESUMO_GLOBAL!$X$53="a",ROUND(AH427*$N427,RESUMO_GLOBAL!$X$54),IF(RESUMO_GLOBAL!$X$53="t",TRUNC(AH427*$N427,RESUMO_GLOBAL!$X$54),AH427*$N427))</f>
        <v>0</v>
      </c>
      <c r="BS427" s="987">
        <f>IF(RESUMO_GLOBAL!$X$53="a",ROUND(AI427*$N427,RESUMO_GLOBAL!$X$54),IF(RESUMO_GLOBAL!$X$53="t",TRUNC(AI427*$N427,RESUMO_GLOBAL!$X$54),AI427*$N427))</f>
        <v>0</v>
      </c>
      <c r="BT427" s="987">
        <f>IF(RESUMO_GLOBAL!$X$53="a",ROUND(AJ427*$N427,RESUMO_GLOBAL!$X$54),IF(RESUMO_GLOBAL!$X$53="t",TRUNC(AJ427*$N427,RESUMO_GLOBAL!$X$54),AJ427*$N427))</f>
        <v>0</v>
      </c>
      <c r="BU427" s="987">
        <f>IF(RESUMO_GLOBAL!$X$53="a",ROUND(AK427*$N427,RESUMO_GLOBAL!$X$54),IF(RESUMO_GLOBAL!$X$53="t",TRUNC(AK427*$N427,RESUMO_GLOBAL!$X$54),AK427*$N427))</f>
        <v>0</v>
      </c>
      <c r="BV427" s="987">
        <f>IF(RESUMO_GLOBAL!$X$53="a",ROUND(AL427*$N427,RESUMO_GLOBAL!$X$54),IF(RESUMO_GLOBAL!$X$53="t",TRUNC(AL427*$N427,RESUMO_GLOBAL!$X$54),AL427*$N427))</f>
        <v>0</v>
      </c>
      <c r="BW427" s="987">
        <f>IF(RESUMO_GLOBAL!$X$53="a",ROUND(AM427*$N427,RESUMO_GLOBAL!$X$54),IF(RESUMO_GLOBAL!$X$53="t",TRUNC(AM427*$N427,RESUMO_GLOBAL!$X$54),AM427*$N427))</f>
        <v>0</v>
      </c>
      <c r="BX427" s="987">
        <f>IF(RESUMO_GLOBAL!$X$53="a",ROUND(AN427*$N427,RESUMO_GLOBAL!$X$54),IF(RESUMO_GLOBAL!$X$53="t",TRUNC(AN427*$N427,RESUMO_GLOBAL!$X$54),AN427*$N427))</f>
        <v>0</v>
      </c>
      <c r="BY427" s="987">
        <f>IF(RESUMO_GLOBAL!$X$53="a",ROUND(AO427*$N427,RESUMO_GLOBAL!$X$54),IF(RESUMO_GLOBAL!$X$53="t",TRUNC(AO427*$N427,RESUMO_GLOBAL!$X$54),AO427*$N427))</f>
        <v>0</v>
      </c>
      <c r="BZ427" s="987">
        <f>IF(RESUMO_GLOBAL!$X$53="a",ROUND(AP427*$N427,RESUMO_GLOBAL!$X$54),IF(RESUMO_GLOBAL!$X$53="t",TRUNC(AP427*$N427,RESUMO_GLOBAL!$X$54),AP427*$N427))</f>
        <v>0</v>
      </c>
      <c r="CA427" s="987">
        <f>IF(RESUMO_GLOBAL!$X$53="a",ROUND(AQ427*$N427,RESUMO_GLOBAL!$X$54),IF(RESUMO_GLOBAL!$X$53="t",TRUNC(AQ427*$N427,RESUMO_GLOBAL!$X$54),AQ427*$N427))</f>
        <v>0</v>
      </c>
      <c r="CB427" s="987">
        <f>IF(RESUMO_GLOBAL!$X$53="a",ROUND(AR427*$N427,RESUMO_GLOBAL!$X$54),IF(RESUMO_GLOBAL!$X$53="t",TRUNC(AR427*$N427,RESUMO_GLOBAL!$X$54),AR427*$N427))</f>
        <v>0</v>
      </c>
      <c r="CC427" s="987">
        <f>IF(RESUMO_GLOBAL!$X$53="a",ROUND(AS427*$N427,RESUMO_GLOBAL!$X$54),IF(RESUMO_GLOBAL!$X$53="t",TRUNC(AS427*$N427,RESUMO_GLOBAL!$X$54),AS427*$N427))</f>
        <v>0</v>
      </c>
      <c r="CD427" s="987">
        <f>IF(RESUMO_GLOBAL!$X$53="a",ROUND(AT427*$N427,RESUMO_GLOBAL!$X$54),IF(RESUMO_GLOBAL!$X$53="t",TRUNC(AT427*$N427,RESUMO_GLOBAL!$X$54),AT427*$N427))</f>
        <v>0</v>
      </c>
      <c r="CE427" s="987">
        <f>IF(RESUMO_GLOBAL!$X$53="a",ROUND(AU427*$N427,RESUMO_GLOBAL!$X$54),IF(RESUMO_GLOBAL!$X$53="t",TRUNC(AU427*$N427,RESUMO_GLOBAL!$X$54),AU427*$N427))</f>
        <v>0</v>
      </c>
      <c r="CF427" s="987">
        <f>IF(RESUMO_GLOBAL!$X$53="a",ROUND(AV427*$N427,RESUMO_GLOBAL!$X$54),IF(RESUMO_GLOBAL!$X$53="t",TRUNC(AV427*$N427,RESUMO_GLOBAL!$X$54),AV427*$N427))</f>
        <v>0</v>
      </c>
      <c r="CG427" s="987">
        <f>IF(RESUMO_GLOBAL!$X$53="a",ROUND(AW427*$N427,RESUMO_GLOBAL!$X$54),IF(RESUMO_GLOBAL!$X$53="t",TRUNC(AW427*$N427,RESUMO_GLOBAL!$X$54),AW427*$N427))</f>
        <v>0</v>
      </c>
      <c r="CK427" s="59">
        <f t="shared" si="270"/>
        <v>0</v>
      </c>
      <c r="CL427" s="59">
        <f t="shared" si="271"/>
        <v>0</v>
      </c>
      <c r="CM427" s="59">
        <f t="shared" si="272"/>
        <v>0</v>
      </c>
      <c r="CN427" s="59">
        <f t="shared" si="273"/>
        <v>0</v>
      </c>
      <c r="CO427" s="59">
        <f t="shared" si="274"/>
        <v>0</v>
      </c>
      <c r="CP427" s="59">
        <f t="shared" si="275"/>
        <v>0</v>
      </c>
      <c r="CQ427" s="59">
        <f t="shared" si="276"/>
        <v>0</v>
      </c>
      <c r="CR427" s="59">
        <f t="shared" si="277"/>
        <v>0</v>
      </c>
      <c r="CS427" s="59">
        <f t="shared" si="278"/>
        <v>0</v>
      </c>
      <c r="CT427" s="59">
        <f t="shared" si="279"/>
        <v>0</v>
      </c>
      <c r="CU427" s="59">
        <f t="shared" si="280"/>
        <v>0</v>
      </c>
      <c r="CV427" s="59">
        <f t="shared" si="281"/>
        <v>0</v>
      </c>
      <c r="CW427" s="59">
        <f t="shared" si="282"/>
        <v>0</v>
      </c>
      <c r="CX427" s="59">
        <f t="shared" si="283"/>
        <v>0</v>
      </c>
      <c r="CY427" s="59">
        <f t="shared" si="284"/>
        <v>0</v>
      </c>
      <c r="CZ427" s="59">
        <f t="shared" si="285"/>
        <v>0</v>
      </c>
      <c r="DA427" s="59">
        <f t="shared" si="286"/>
        <v>0</v>
      </c>
      <c r="DB427" s="59">
        <f t="shared" si="287"/>
        <v>0</v>
      </c>
      <c r="DE427">
        <f t="shared" si="269"/>
        <v>422</v>
      </c>
      <c r="DF427" t="str">
        <f t="shared" si="288"/>
        <v/>
      </c>
      <c r="DG427" s="59">
        <f>IF($C427&lt;&gt;0,SUM($CK428:CK428),0)</f>
        <v>0</v>
      </c>
      <c r="DH427" s="59">
        <f>IF($C427&lt;&gt;0,SUM($CK428:CL428),0)</f>
        <v>0</v>
      </c>
      <c r="DI427" s="59">
        <f>IF($C427&lt;&gt;0,SUM($CK428:CM428),0)</f>
        <v>0</v>
      </c>
      <c r="DJ427" s="59">
        <f>IF($C427&lt;&gt;0,SUM($CK428:CN428),0)</f>
        <v>0</v>
      </c>
      <c r="DK427" s="59">
        <f>IF($C427&lt;&gt;0,SUM($CK428:CO428),0)</f>
        <v>0</v>
      </c>
      <c r="DL427" s="59">
        <f>IF($C427&lt;&gt;0,SUM($CK428:CP428),0)</f>
        <v>0</v>
      </c>
      <c r="DM427" s="59">
        <f>IF($C427&lt;&gt;0,SUM($CK428:CQ428),0)</f>
        <v>0</v>
      </c>
      <c r="DN427" s="59">
        <f>IF($C427&lt;&gt;0,SUM($CK428:CR428),0)</f>
        <v>0</v>
      </c>
      <c r="DO427" s="59">
        <f>IF($C427&lt;&gt;0,SUM($CK428:CS428),0)</f>
        <v>0</v>
      </c>
      <c r="DP427" s="59">
        <f>IF($C427&lt;&gt;0,SUM($CK428:CT428),0)</f>
        <v>0</v>
      </c>
      <c r="DQ427" s="59">
        <f>IF($C427&lt;&gt;0,SUM($CK428:CU428),0)</f>
        <v>0</v>
      </c>
      <c r="DR427" s="59">
        <f>IF($C427&lt;&gt;0,SUM($CK428:CV428),0)</f>
        <v>0</v>
      </c>
      <c r="DS427" s="59">
        <f>IF($C427&lt;&gt;0,SUM($CK428:CW428),0)</f>
        <v>0</v>
      </c>
      <c r="DT427" s="59">
        <f>IF($C427&lt;&gt;0,SUM($CK428:CX428),0)</f>
        <v>0</v>
      </c>
      <c r="DU427" s="59">
        <f>IF($C427&lt;&gt;0,SUM($CK428:CY428),0)</f>
        <v>0</v>
      </c>
      <c r="DV427" s="59">
        <f>IF($C427&lt;&gt;0,SUM($CK428:CZ428),0)</f>
        <v>0</v>
      </c>
      <c r="DW427" s="59">
        <f>IF($C427&lt;&gt;0,SUM($CK428:DA428),0)</f>
        <v>0</v>
      </c>
      <c r="DX427" s="59">
        <f>IF($C427&lt;&gt;0,SUM($CK428:DB428),0)</f>
        <v>0</v>
      </c>
      <c r="DY427" s="952" t="str">
        <f t="shared" si="292"/>
        <v/>
      </c>
    </row>
    <row r="428" spans="1:129" ht="13.5" hidden="1" thickBot="1">
      <c r="A428" s="3" t="str">
        <f t="shared" si="293"/>
        <v/>
      </c>
      <c r="B428" s="805">
        <f>Dados_GLOBAL_Inicial!E428</f>
        <v>0</v>
      </c>
      <c r="C428" s="956">
        <f>IF(IFERROR(VALUE(Dados_GLOBAL_Inicial!F428),0)=0,0,Dados_GLOBAL_Inicial!F428)</f>
        <v>0</v>
      </c>
      <c r="D428" s="830">
        <f>Dados_GLOBAL_Inicial!G428</f>
        <v>0</v>
      </c>
      <c r="E428" s="830" t="str">
        <f>IF(IFERROR(VLOOKUP(F428,Cod_Gde_Itens!$A$1:$B$80,2,FALSE),0)&gt;549,IFERROR(VLOOKUP(F428,Cod_Gde_Itens!$A$1:$B$80,2,FALSE),0),IF(Dados_GLOBAL_Inicial!H428=0,"",Dados_GLOBAL_Inicial!H428))</f>
        <v/>
      </c>
      <c r="F428" s="823">
        <f>Dados_GLOBAL_Inicial!I428</f>
        <v>0</v>
      </c>
      <c r="G428" s="824">
        <f>Dados_GLOBAL_Inicial!J428</f>
        <v>0</v>
      </c>
      <c r="H428" s="454">
        <f>Dados_GLOBAL_Inicial!K428</f>
        <v>0</v>
      </c>
      <c r="I428" s="970">
        <f>SUM('MEDIÇÃO_OBJETO (1)'!I428)</f>
        <v>0</v>
      </c>
      <c r="J428" s="455">
        <f t="shared" si="294"/>
        <v>0</v>
      </c>
      <c r="K428" s="451">
        <f t="shared" si="295"/>
        <v>0</v>
      </c>
      <c r="L428" s="452">
        <f t="shared" si="296"/>
        <v>0</v>
      </c>
      <c r="M428" s="809">
        <f t="shared" si="297"/>
        <v>0</v>
      </c>
      <c r="N428" s="810">
        <f>IF(IFERROR(VALUE(Dados_GLOBAL_Inicial!L428),0)=0,0,Dados_GLOBAL_Inicial!L428)</f>
        <v>0</v>
      </c>
      <c r="O428" s="812">
        <f>SUM('MEDIÇÃO_OBJETO (1)'!O428)</f>
        <v>0</v>
      </c>
      <c r="P428" s="812">
        <f>SUM('MEDIÇÃO_OBJETO (1)'!P428)</f>
        <v>0</v>
      </c>
      <c r="Q428" s="813">
        <f t="shared" si="298"/>
        <v>0</v>
      </c>
      <c r="R428" s="951"/>
      <c r="S428" s="815">
        <f>SUM('MEDIÇÃO_OBJETO (1)'!S428)</f>
        <v>0</v>
      </c>
      <c r="T428" s="815">
        <f>SUM('MEDIÇÃO_OBJETO (1)'!T428)</f>
        <v>0</v>
      </c>
      <c r="V428" s="19"/>
      <c r="W428" s="978">
        <f t="shared" si="299"/>
        <v>0</v>
      </c>
      <c r="X428" s="816">
        <f t="shared" si="300"/>
        <v>0</v>
      </c>
      <c r="Y428" s="816">
        <f t="shared" si="301"/>
        <v>0</v>
      </c>
      <c r="Z428" s="817">
        <f t="shared" si="302"/>
        <v>0</v>
      </c>
      <c r="AB428" s="453">
        <f t="shared" si="289"/>
        <v>0</v>
      </c>
      <c r="AC428" s="14">
        <f t="shared" si="303"/>
        <v>0</v>
      </c>
      <c r="AD428" s="819"/>
      <c r="AE428" s="631">
        <f t="shared" si="290"/>
        <v>0</v>
      </c>
      <c r="AF428" s="818">
        <f>SUM('MEDIÇÃO_OBJETO (1)'!AG428)</f>
        <v>0</v>
      </c>
      <c r="AG428" s="541">
        <f>SUM('MEDIÇÃO_OBJETO (1)'!AH428)</f>
        <v>0</v>
      </c>
      <c r="AH428" s="541">
        <f>SUM('MEDIÇÃO_OBJETO (1)'!AI428)</f>
        <v>0</v>
      </c>
      <c r="AI428" s="541">
        <f>SUM('MEDIÇÃO_OBJETO (1)'!AJ428)</f>
        <v>0</v>
      </c>
      <c r="AJ428" s="541">
        <f>SUM('MEDIÇÃO_OBJETO (1)'!AK428)</f>
        <v>0</v>
      </c>
      <c r="AK428" s="541">
        <f>SUM('MEDIÇÃO_OBJETO (1)'!AL428)</f>
        <v>0</v>
      </c>
      <c r="AL428" s="541">
        <f>SUM('MEDIÇÃO_OBJETO (1)'!AM428)</f>
        <v>0</v>
      </c>
      <c r="AM428" s="541">
        <f>SUM('MEDIÇÃO_OBJETO (1)'!AN428)</f>
        <v>0</v>
      </c>
      <c r="AN428" s="541">
        <f>SUM('MEDIÇÃO_OBJETO (1)'!AO428)</f>
        <v>0</v>
      </c>
      <c r="AO428" s="541">
        <f>SUM('MEDIÇÃO_OBJETO (1)'!AP428)</f>
        <v>0</v>
      </c>
      <c r="AP428" s="541">
        <f>SUM('MEDIÇÃO_OBJETO (1)'!AQ428)</f>
        <v>0</v>
      </c>
      <c r="AQ428" s="541">
        <f>SUM('MEDIÇÃO_OBJETO (1)'!AR428)</f>
        <v>0</v>
      </c>
      <c r="AR428" s="541">
        <f>SUM('MEDIÇÃO_OBJETO (1)'!AS428)</f>
        <v>0</v>
      </c>
      <c r="AS428" s="541">
        <f>SUM('MEDIÇÃO_OBJETO (1)'!AT428)</f>
        <v>0</v>
      </c>
      <c r="AT428" s="541">
        <f>SUM('MEDIÇÃO_OBJETO (1)'!AU428)</f>
        <v>0</v>
      </c>
      <c r="AU428" s="541">
        <f>SUM('MEDIÇÃO_OBJETO (1)'!AV428)</f>
        <v>0</v>
      </c>
      <c r="AV428" s="541">
        <f>SUM('MEDIÇÃO_OBJETO (1)'!AW428)</f>
        <v>0</v>
      </c>
      <c r="AW428" s="541">
        <f>SUM('MEDIÇÃO_OBJETO (1)'!AX428)</f>
        <v>0</v>
      </c>
      <c r="AX428" s="977"/>
      <c r="BN428" s="992">
        <f t="shared" si="304"/>
        <v>0</v>
      </c>
      <c r="BO428" s="538">
        <f t="shared" si="291"/>
        <v>0</v>
      </c>
      <c r="BP428" s="987">
        <f>IF(RESUMO_GLOBAL!$X$53="a",ROUND(AF428*$N428,RESUMO_GLOBAL!$X$54),IF(RESUMO_GLOBAL!$X$53="t",TRUNC(AF428*$N428,RESUMO_GLOBAL!$X$54),AF428*$N428))</f>
        <v>0</v>
      </c>
      <c r="BQ428" s="987">
        <f>IF(RESUMO_GLOBAL!$X$53="a",ROUND(AG428*$N428,RESUMO_GLOBAL!$X$54),IF(RESUMO_GLOBAL!$X$53="t",TRUNC(AG428*$N428,RESUMO_GLOBAL!$X$54),AG428*$N428))</f>
        <v>0</v>
      </c>
      <c r="BR428" s="987">
        <f>IF(RESUMO_GLOBAL!$X$53="a",ROUND(AH428*$N428,RESUMO_GLOBAL!$X$54),IF(RESUMO_GLOBAL!$X$53="t",TRUNC(AH428*$N428,RESUMO_GLOBAL!$X$54),AH428*$N428))</f>
        <v>0</v>
      </c>
      <c r="BS428" s="987">
        <f>IF(RESUMO_GLOBAL!$X$53="a",ROUND(AI428*$N428,RESUMO_GLOBAL!$X$54),IF(RESUMO_GLOBAL!$X$53="t",TRUNC(AI428*$N428,RESUMO_GLOBAL!$X$54),AI428*$N428))</f>
        <v>0</v>
      </c>
      <c r="BT428" s="987">
        <f>IF(RESUMO_GLOBAL!$X$53="a",ROUND(AJ428*$N428,RESUMO_GLOBAL!$X$54),IF(RESUMO_GLOBAL!$X$53="t",TRUNC(AJ428*$N428,RESUMO_GLOBAL!$X$54),AJ428*$N428))</f>
        <v>0</v>
      </c>
      <c r="BU428" s="987">
        <f>IF(RESUMO_GLOBAL!$X$53="a",ROUND(AK428*$N428,RESUMO_GLOBAL!$X$54),IF(RESUMO_GLOBAL!$X$53="t",TRUNC(AK428*$N428,RESUMO_GLOBAL!$X$54),AK428*$N428))</f>
        <v>0</v>
      </c>
      <c r="BV428" s="987">
        <f>IF(RESUMO_GLOBAL!$X$53="a",ROUND(AL428*$N428,RESUMO_GLOBAL!$X$54),IF(RESUMO_GLOBAL!$X$53="t",TRUNC(AL428*$N428,RESUMO_GLOBAL!$X$54),AL428*$N428))</f>
        <v>0</v>
      </c>
      <c r="BW428" s="987">
        <f>IF(RESUMO_GLOBAL!$X$53="a",ROUND(AM428*$N428,RESUMO_GLOBAL!$X$54),IF(RESUMO_GLOBAL!$X$53="t",TRUNC(AM428*$N428,RESUMO_GLOBAL!$X$54),AM428*$N428))</f>
        <v>0</v>
      </c>
      <c r="BX428" s="987">
        <f>IF(RESUMO_GLOBAL!$X$53="a",ROUND(AN428*$N428,RESUMO_GLOBAL!$X$54),IF(RESUMO_GLOBAL!$X$53="t",TRUNC(AN428*$N428,RESUMO_GLOBAL!$X$54),AN428*$N428))</f>
        <v>0</v>
      </c>
      <c r="BY428" s="987">
        <f>IF(RESUMO_GLOBAL!$X$53="a",ROUND(AO428*$N428,RESUMO_GLOBAL!$X$54),IF(RESUMO_GLOBAL!$X$53="t",TRUNC(AO428*$N428,RESUMO_GLOBAL!$X$54),AO428*$N428))</f>
        <v>0</v>
      </c>
      <c r="BZ428" s="987">
        <f>IF(RESUMO_GLOBAL!$X$53="a",ROUND(AP428*$N428,RESUMO_GLOBAL!$X$54),IF(RESUMO_GLOBAL!$X$53="t",TRUNC(AP428*$N428,RESUMO_GLOBAL!$X$54),AP428*$N428))</f>
        <v>0</v>
      </c>
      <c r="CA428" s="987">
        <f>IF(RESUMO_GLOBAL!$X$53="a",ROUND(AQ428*$N428,RESUMO_GLOBAL!$X$54),IF(RESUMO_GLOBAL!$X$53="t",TRUNC(AQ428*$N428,RESUMO_GLOBAL!$X$54),AQ428*$N428))</f>
        <v>0</v>
      </c>
      <c r="CB428" s="987">
        <f>IF(RESUMO_GLOBAL!$X$53="a",ROUND(AR428*$N428,RESUMO_GLOBAL!$X$54),IF(RESUMO_GLOBAL!$X$53="t",TRUNC(AR428*$N428,RESUMO_GLOBAL!$X$54),AR428*$N428))</f>
        <v>0</v>
      </c>
      <c r="CC428" s="987">
        <f>IF(RESUMO_GLOBAL!$X$53="a",ROUND(AS428*$N428,RESUMO_GLOBAL!$X$54),IF(RESUMO_GLOBAL!$X$53="t",TRUNC(AS428*$N428,RESUMO_GLOBAL!$X$54),AS428*$N428))</f>
        <v>0</v>
      </c>
      <c r="CD428" s="987">
        <f>IF(RESUMO_GLOBAL!$X$53="a",ROUND(AT428*$N428,RESUMO_GLOBAL!$X$54),IF(RESUMO_GLOBAL!$X$53="t",TRUNC(AT428*$N428,RESUMO_GLOBAL!$X$54),AT428*$N428))</f>
        <v>0</v>
      </c>
      <c r="CE428" s="987">
        <f>IF(RESUMO_GLOBAL!$X$53="a",ROUND(AU428*$N428,RESUMO_GLOBAL!$X$54),IF(RESUMO_GLOBAL!$X$53="t",TRUNC(AU428*$N428,RESUMO_GLOBAL!$X$54),AU428*$N428))</f>
        <v>0</v>
      </c>
      <c r="CF428" s="987">
        <f>IF(RESUMO_GLOBAL!$X$53="a",ROUND(AV428*$N428,RESUMO_GLOBAL!$X$54),IF(RESUMO_GLOBAL!$X$53="t",TRUNC(AV428*$N428,RESUMO_GLOBAL!$X$54),AV428*$N428))</f>
        <v>0</v>
      </c>
      <c r="CG428" s="987">
        <f>IF(RESUMO_GLOBAL!$X$53="a",ROUND(AW428*$N428,RESUMO_GLOBAL!$X$54),IF(RESUMO_GLOBAL!$X$53="t",TRUNC(AW428*$N428,RESUMO_GLOBAL!$X$54),AW428*$N428))</f>
        <v>0</v>
      </c>
      <c r="CK428" s="59">
        <f t="shared" si="270"/>
        <v>0</v>
      </c>
      <c r="CL428" s="59">
        <f t="shared" si="271"/>
        <v>0</v>
      </c>
      <c r="CM428" s="59">
        <f t="shared" si="272"/>
        <v>0</v>
      </c>
      <c r="CN428" s="59">
        <f t="shared" si="273"/>
        <v>0</v>
      </c>
      <c r="CO428" s="59">
        <f t="shared" si="274"/>
        <v>0</v>
      </c>
      <c r="CP428" s="59">
        <f t="shared" si="275"/>
        <v>0</v>
      </c>
      <c r="CQ428" s="59">
        <f t="shared" si="276"/>
        <v>0</v>
      </c>
      <c r="CR428" s="59">
        <f t="shared" si="277"/>
        <v>0</v>
      </c>
      <c r="CS428" s="59">
        <f t="shared" si="278"/>
        <v>0</v>
      </c>
      <c r="CT428" s="59">
        <f t="shared" si="279"/>
        <v>0</v>
      </c>
      <c r="CU428" s="59">
        <f t="shared" si="280"/>
        <v>0</v>
      </c>
      <c r="CV428" s="59">
        <f t="shared" si="281"/>
        <v>0</v>
      </c>
      <c r="CW428" s="59">
        <f t="shared" si="282"/>
        <v>0</v>
      </c>
      <c r="CX428" s="59">
        <f t="shared" si="283"/>
        <v>0</v>
      </c>
      <c r="CY428" s="59">
        <f t="shared" si="284"/>
        <v>0</v>
      </c>
      <c r="CZ428" s="59">
        <f t="shared" si="285"/>
        <v>0</v>
      </c>
      <c r="DA428" s="59">
        <f t="shared" si="286"/>
        <v>0</v>
      </c>
      <c r="DB428" s="59">
        <f t="shared" si="287"/>
        <v>0</v>
      </c>
      <c r="DE428">
        <f t="shared" si="269"/>
        <v>423</v>
      </c>
      <c r="DF428" t="str">
        <f t="shared" si="288"/>
        <v/>
      </c>
      <c r="DG428" s="59">
        <f>IF($C428&lt;&gt;0,SUM($CK429:CK429),0)</f>
        <v>0</v>
      </c>
      <c r="DH428" s="59">
        <f>IF($C428&lt;&gt;0,SUM($CK429:CL429),0)</f>
        <v>0</v>
      </c>
      <c r="DI428" s="59">
        <f>IF($C428&lt;&gt;0,SUM($CK429:CM429),0)</f>
        <v>0</v>
      </c>
      <c r="DJ428" s="59">
        <f>IF($C428&lt;&gt;0,SUM($CK429:CN429),0)</f>
        <v>0</v>
      </c>
      <c r="DK428" s="59">
        <f>IF($C428&lt;&gt;0,SUM($CK429:CO429),0)</f>
        <v>0</v>
      </c>
      <c r="DL428" s="59">
        <f>IF($C428&lt;&gt;0,SUM($CK429:CP429),0)</f>
        <v>0</v>
      </c>
      <c r="DM428" s="59">
        <f>IF($C428&lt;&gt;0,SUM($CK429:CQ429),0)</f>
        <v>0</v>
      </c>
      <c r="DN428" s="59">
        <f>IF($C428&lt;&gt;0,SUM($CK429:CR429),0)</f>
        <v>0</v>
      </c>
      <c r="DO428" s="59">
        <f>IF($C428&lt;&gt;0,SUM($CK429:CS429),0)</f>
        <v>0</v>
      </c>
      <c r="DP428" s="59">
        <f>IF($C428&lt;&gt;0,SUM($CK429:CT429),0)</f>
        <v>0</v>
      </c>
      <c r="DQ428" s="59">
        <f>IF($C428&lt;&gt;0,SUM($CK429:CU429),0)</f>
        <v>0</v>
      </c>
      <c r="DR428" s="59">
        <f>IF($C428&lt;&gt;0,SUM($CK429:CV429),0)</f>
        <v>0</v>
      </c>
      <c r="DS428" s="59">
        <f>IF($C428&lt;&gt;0,SUM($CK429:CW429),0)</f>
        <v>0</v>
      </c>
      <c r="DT428" s="59">
        <f>IF($C428&lt;&gt;0,SUM($CK429:CX429),0)</f>
        <v>0</v>
      </c>
      <c r="DU428" s="59">
        <f>IF($C428&lt;&gt;0,SUM($CK429:CY429),0)</f>
        <v>0</v>
      </c>
      <c r="DV428" s="59">
        <f>IF($C428&lt;&gt;0,SUM($CK429:CZ429),0)</f>
        <v>0</v>
      </c>
      <c r="DW428" s="59">
        <f>IF($C428&lt;&gt;0,SUM($CK429:DA429),0)</f>
        <v>0</v>
      </c>
      <c r="DX428" s="59">
        <f>IF($C428&lt;&gt;0,SUM($CK429:DB429),0)</f>
        <v>0</v>
      </c>
      <c r="DY428" s="952" t="str">
        <f t="shared" si="292"/>
        <v/>
      </c>
    </row>
    <row r="429" spans="1:129" ht="13.5" hidden="1" thickBot="1">
      <c r="A429" s="3" t="str">
        <f t="shared" si="293"/>
        <v/>
      </c>
      <c r="B429" s="805">
        <f>Dados_GLOBAL_Inicial!E429</f>
        <v>0</v>
      </c>
      <c r="C429" s="956">
        <f>IF(IFERROR(VALUE(Dados_GLOBAL_Inicial!F429),0)=0,0,Dados_GLOBAL_Inicial!F429)</f>
        <v>0</v>
      </c>
      <c r="D429" s="830">
        <f>Dados_GLOBAL_Inicial!G429</f>
        <v>0</v>
      </c>
      <c r="E429" s="830" t="str">
        <f>IF(IFERROR(VLOOKUP(F429,Cod_Gde_Itens!$A$1:$B$80,2,FALSE),0)&gt;549,IFERROR(VLOOKUP(F429,Cod_Gde_Itens!$A$1:$B$80,2,FALSE),0),IF(Dados_GLOBAL_Inicial!H429=0,"",Dados_GLOBAL_Inicial!H429))</f>
        <v/>
      </c>
      <c r="F429" s="823">
        <f>Dados_GLOBAL_Inicial!I429</f>
        <v>0</v>
      </c>
      <c r="G429" s="824">
        <f>Dados_GLOBAL_Inicial!J429</f>
        <v>0</v>
      </c>
      <c r="H429" s="454">
        <f>Dados_GLOBAL_Inicial!K429</f>
        <v>0</v>
      </c>
      <c r="I429" s="970">
        <f>SUM('MEDIÇÃO_OBJETO (1)'!I429)</f>
        <v>0</v>
      </c>
      <c r="J429" s="455">
        <f t="shared" si="294"/>
        <v>0</v>
      </c>
      <c r="K429" s="451">
        <f t="shared" si="295"/>
        <v>0</v>
      </c>
      <c r="L429" s="452">
        <f t="shared" si="296"/>
        <v>0</v>
      </c>
      <c r="M429" s="809">
        <f t="shared" si="297"/>
        <v>0</v>
      </c>
      <c r="N429" s="810">
        <f>IF(IFERROR(VALUE(Dados_GLOBAL_Inicial!L429),0)=0,0,Dados_GLOBAL_Inicial!L429)</f>
        <v>0</v>
      </c>
      <c r="O429" s="812">
        <f>SUM('MEDIÇÃO_OBJETO (1)'!O429)</f>
        <v>0</v>
      </c>
      <c r="P429" s="812">
        <f>SUM('MEDIÇÃO_OBJETO (1)'!P429)</f>
        <v>0</v>
      </c>
      <c r="Q429" s="813">
        <f t="shared" si="298"/>
        <v>0</v>
      </c>
      <c r="R429" s="951"/>
      <c r="S429" s="815">
        <f>SUM('MEDIÇÃO_OBJETO (1)'!S429)</f>
        <v>0</v>
      </c>
      <c r="T429" s="815">
        <f>SUM('MEDIÇÃO_OBJETO (1)'!T429)</f>
        <v>0</v>
      </c>
      <c r="V429" s="19"/>
      <c r="W429" s="978">
        <f t="shared" si="299"/>
        <v>0</v>
      </c>
      <c r="X429" s="816">
        <f t="shared" si="300"/>
        <v>0</v>
      </c>
      <c r="Y429" s="816">
        <f t="shared" si="301"/>
        <v>0</v>
      </c>
      <c r="Z429" s="817">
        <f t="shared" si="302"/>
        <v>0</v>
      </c>
      <c r="AB429" s="453">
        <f t="shared" si="289"/>
        <v>0</v>
      </c>
      <c r="AC429" s="14">
        <f t="shared" si="303"/>
        <v>0</v>
      </c>
      <c r="AD429" s="819"/>
      <c r="AE429" s="631">
        <f t="shared" si="290"/>
        <v>0</v>
      </c>
      <c r="AF429" s="818">
        <f>SUM('MEDIÇÃO_OBJETO (1)'!AG429)</f>
        <v>0</v>
      </c>
      <c r="AG429" s="541">
        <f>SUM('MEDIÇÃO_OBJETO (1)'!AH429)</f>
        <v>0</v>
      </c>
      <c r="AH429" s="541">
        <f>SUM('MEDIÇÃO_OBJETO (1)'!AI429)</f>
        <v>0</v>
      </c>
      <c r="AI429" s="541">
        <f>SUM('MEDIÇÃO_OBJETO (1)'!AJ429)</f>
        <v>0</v>
      </c>
      <c r="AJ429" s="541">
        <f>SUM('MEDIÇÃO_OBJETO (1)'!AK429)</f>
        <v>0</v>
      </c>
      <c r="AK429" s="541">
        <f>SUM('MEDIÇÃO_OBJETO (1)'!AL429)</f>
        <v>0</v>
      </c>
      <c r="AL429" s="541">
        <f>SUM('MEDIÇÃO_OBJETO (1)'!AM429)</f>
        <v>0</v>
      </c>
      <c r="AM429" s="541">
        <f>SUM('MEDIÇÃO_OBJETO (1)'!AN429)</f>
        <v>0</v>
      </c>
      <c r="AN429" s="541">
        <f>SUM('MEDIÇÃO_OBJETO (1)'!AO429)</f>
        <v>0</v>
      </c>
      <c r="AO429" s="541">
        <f>SUM('MEDIÇÃO_OBJETO (1)'!AP429)</f>
        <v>0</v>
      </c>
      <c r="AP429" s="541">
        <f>SUM('MEDIÇÃO_OBJETO (1)'!AQ429)</f>
        <v>0</v>
      </c>
      <c r="AQ429" s="541">
        <f>SUM('MEDIÇÃO_OBJETO (1)'!AR429)</f>
        <v>0</v>
      </c>
      <c r="AR429" s="541">
        <f>SUM('MEDIÇÃO_OBJETO (1)'!AS429)</f>
        <v>0</v>
      </c>
      <c r="AS429" s="541">
        <f>SUM('MEDIÇÃO_OBJETO (1)'!AT429)</f>
        <v>0</v>
      </c>
      <c r="AT429" s="541">
        <f>SUM('MEDIÇÃO_OBJETO (1)'!AU429)</f>
        <v>0</v>
      </c>
      <c r="AU429" s="541">
        <f>SUM('MEDIÇÃO_OBJETO (1)'!AV429)</f>
        <v>0</v>
      </c>
      <c r="AV429" s="541">
        <f>SUM('MEDIÇÃO_OBJETO (1)'!AW429)</f>
        <v>0</v>
      </c>
      <c r="AW429" s="541">
        <f>SUM('MEDIÇÃO_OBJETO (1)'!AX429)</f>
        <v>0</v>
      </c>
      <c r="AX429" s="977"/>
      <c r="BN429" s="992">
        <f t="shared" si="304"/>
        <v>0</v>
      </c>
      <c r="BO429" s="538">
        <f t="shared" si="291"/>
        <v>0</v>
      </c>
      <c r="BP429" s="987">
        <f>IF(RESUMO_GLOBAL!$X$53="a",ROUND(AF429*$N429,RESUMO_GLOBAL!$X$54),IF(RESUMO_GLOBAL!$X$53="t",TRUNC(AF429*$N429,RESUMO_GLOBAL!$X$54),AF429*$N429))</f>
        <v>0</v>
      </c>
      <c r="BQ429" s="987">
        <f>IF(RESUMO_GLOBAL!$X$53="a",ROUND(AG429*$N429,RESUMO_GLOBAL!$X$54),IF(RESUMO_GLOBAL!$X$53="t",TRUNC(AG429*$N429,RESUMO_GLOBAL!$X$54),AG429*$N429))</f>
        <v>0</v>
      </c>
      <c r="BR429" s="987">
        <f>IF(RESUMO_GLOBAL!$X$53="a",ROUND(AH429*$N429,RESUMO_GLOBAL!$X$54),IF(RESUMO_GLOBAL!$X$53="t",TRUNC(AH429*$N429,RESUMO_GLOBAL!$X$54),AH429*$N429))</f>
        <v>0</v>
      </c>
      <c r="BS429" s="987">
        <f>IF(RESUMO_GLOBAL!$X$53="a",ROUND(AI429*$N429,RESUMO_GLOBAL!$X$54),IF(RESUMO_GLOBAL!$X$53="t",TRUNC(AI429*$N429,RESUMO_GLOBAL!$X$54),AI429*$N429))</f>
        <v>0</v>
      </c>
      <c r="BT429" s="987">
        <f>IF(RESUMO_GLOBAL!$X$53="a",ROUND(AJ429*$N429,RESUMO_GLOBAL!$X$54),IF(RESUMO_GLOBAL!$X$53="t",TRUNC(AJ429*$N429,RESUMO_GLOBAL!$X$54),AJ429*$N429))</f>
        <v>0</v>
      </c>
      <c r="BU429" s="987">
        <f>IF(RESUMO_GLOBAL!$X$53="a",ROUND(AK429*$N429,RESUMO_GLOBAL!$X$54),IF(RESUMO_GLOBAL!$X$53="t",TRUNC(AK429*$N429,RESUMO_GLOBAL!$X$54),AK429*$N429))</f>
        <v>0</v>
      </c>
      <c r="BV429" s="987">
        <f>IF(RESUMO_GLOBAL!$X$53="a",ROUND(AL429*$N429,RESUMO_GLOBAL!$X$54),IF(RESUMO_GLOBAL!$X$53="t",TRUNC(AL429*$N429,RESUMO_GLOBAL!$X$54),AL429*$N429))</f>
        <v>0</v>
      </c>
      <c r="BW429" s="987">
        <f>IF(RESUMO_GLOBAL!$X$53="a",ROUND(AM429*$N429,RESUMO_GLOBAL!$X$54),IF(RESUMO_GLOBAL!$X$53="t",TRUNC(AM429*$N429,RESUMO_GLOBAL!$X$54),AM429*$N429))</f>
        <v>0</v>
      </c>
      <c r="BX429" s="987">
        <f>IF(RESUMO_GLOBAL!$X$53="a",ROUND(AN429*$N429,RESUMO_GLOBAL!$X$54),IF(RESUMO_GLOBAL!$X$53="t",TRUNC(AN429*$N429,RESUMO_GLOBAL!$X$54),AN429*$N429))</f>
        <v>0</v>
      </c>
      <c r="BY429" s="987">
        <f>IF(RESUMO_GLOBAL!$X$53="a",ROUND(AO429*$N429,RESUMO_GLOBAL!$X$54),IF(RESUMO_GLOBAL!$X$53="t",TRUNC(AO429*$N429,RESUMO_GLOBAL!$X$54),AO429*$N429))</f>
        <v>0</v>
      </c>
      <c r="BZ429" s="987">
        <f>IF(RESUMO_GLOBAL!$X$53="a",ROUND(AP429*$N429,RESUMO_GLOBAL!$X$54),IF(RESUMO_GLOBAL!$X$53="t",TRUNC(AP429*$N429,RESUMO_GLOBAL!$X$54),AP429*$N429))</f>
        <v>0</v>
      </c>
      <c r="CA429" s="987">
        <f>IF(RESUMO_GLOBAL!$X$53="a",ROUND(AQ429*$N429,RESUMO_GLOBAL!$X$54),IF(RESUMO_GLOBAL!$X$53="t",TRUNC(AQ429*$N429,RESUMO_GLOBAL!$X$54),AQ429*$N429))</f>
        <v>0</v>
      </c>
      <c r="CB429" s="987">
        <f>IF(RESUMO_GLOBAL!$X$53="a",ROUND(AR429*$N429,RESUMO_GLOBAL!$X$54),IF(RESUMO_GLOBAL!$X$53="t",TRUNC(AR429*$N429,RESUMO_GLOBAL!$X$54),AR429*$N429))</f>
        <v>0</v>
      </c>
      <c r="CC429" s="987">
        <f>IF(RESUMO_GLOBAL!$X$53="a",ROUND(AS429*$N429,RESUMO_GLOBAL!$X$54),IF(RESUMO_GLOBAL!$X$53="t",TRUNC(AS429*$N429,RESUMO_GLOBAL!$X$54),AS429*$N429))</f>
        <v>0</v>
      </c>
      <c r="CD429" s="987">
        <f>IF(RESUMO_GLOBAL!$X$53="a",ROUND(AT429*$N429,RESUMO_GLOBAL!$X$54),IF(RESUMO_GLOBAL!$X$53="t",TRUNC(AT429*$N429,RESUMO_GLOBAL!$X$54),AT429*$N429))</f>
        <v>0</v>
      </c>
      <c r="CE429" s="987">
        <f>IF(RESUMO_GLOBAL!$X$53="a",ROUND(AU429*$N429,RESUMO_GLOBAL!$X$54),IF(RESUMO_GLOBAL!$X$53="t",TRUNC(AU429*$N429,RESUMO_GLOBAL!$X$54),AU429*$N429))</f>
        <v>0</v>
      </c>
      <c r="CF429" s="987">
        <f>IF(RESUMO_GLOBAL!$X$53="a",ROUND(AV429*$N429,RESUMO_GLOBAL!$X$54),IF(RESUMO_GLOBAL!$X$53="t",TRUNC(AV429*$N429,RESUMO_GLOBAL!$X$54),AV429*$N429))</f>
        <v>0</v>
      </c>
      <c r="CG429" s="987">
        <f>IF(RESUMO_GLOBAL!$X$53="a",ROUND(AW429*$N429,RESUMO_GLOBAL!$X$54),IF(RESUMO_GLOBAL!$X$53="t",TRUNC(AW429*$N429,RESUMO_GLOBAL!$X$54),AW429*$N429))</f>
        <v>0</v>
      </c>
      <c r="CK429" s="59">
        <f t="shared" si="270"/>
        <v>0</v>
      </c>
      <c r="CL429" s="59">
        <f t="shared" si="271"/>
        <v>0</v>
      </c>
      <c r="CM429" s="59">
        <f t="shared" si="272"/>
        <v>0</v>
      </c>
      <c r="CN429" s="59">
        <f t="shared" si="273"/>
        <v>0</v>
      </c>
      <c r="CO429" s="59">
        <f t="shared" si="274"/>
        <v>0</v>
      </c>
      <c r="CP429" s="59">
        <f t="shared" si="275"/>
        <v>0</v>
      </c>
      <c r="CQ429" s="59">
        <f t="shared" si="276"/>
        <v>0</v>
      </c>
      <c r="CR429" s="59">
        <f t="shared" si="277"/>
        <v>0</v>
      </c>
      <c r="CS429" s="59">
        <f t="shared" si="278"/>
        <v>0</v>
      </c>
      <c r="CT429" s="59">
        <f t="shared" si="279"/>
        <v>0</v>
      </c>
      <c r="CU429" s="59">
        <f t="shared" si="280"/>
        <v>0</v>
      </c>
      <c r="CV429" s="59">
        <f t="shared" si="281"/>
        <v>0</v>
      </c>
      <c r="CW429" s="59">
        <f t="shared" si="282"/>
        <v>0</v>
      </c>
      <c r="CX429" s="59">
        <f t="shared" si="283"/>
        <v>0</v>
      </c>
      <c r="CY429" s="59">
        <f t="shared" si="284"/>
        <v>0</v>
      </c>
      <c r="CZ429" s="59">
        <f t="shared" si="285"/>
        <v>0</v>
      </c>
      <c r="DA429" s="59">
        <f t="shared" si="286"/>
        <v>0</v>
      </c>
      <c r="DB429" s="59">
        <f t="shared" si="287"/>
        <v>0</v>
      </c>
      <c r="DE429">
        <f t="shared" si="269"/>
        <v>424</v>
      </c>
      <c r="DF429" t="str">
        <f t="shared" si="288"/>
        <v/>
      </c>
      <c r="DG429" s="59">
        <f>IF($C429&lt;&gt;0,SUM($CK430:CK430),0)</f>
        <v>0</v>
      </c>
      <c r="DH429" s="59">
        <f>IF($C429&lt;&gt;0,SUM($CK430:CL430),0)</f>
        <v>0</v>
      </c>
      <c r="DI429" s="59">
        <f>IF($C429&lt;&gt;0,SUM($CK430:CM430),0)</f>
        <v>0</v>
      </c>
      <c r="DJ429" s="59">
        <f>IF($C429&lt;&gt;0,SUM($CK430:CN430),0)</f>
        <v>0</v>
      </c>
      <c r="DK429" s="59">
        <f>IF($C429&lt;&gt;0,SUM($CK430:CO430),0)</f>
        <v>0</v>
      </c>
      <c r="DL429" s="59">
        <f>IF($C429&lt;&gt;0,SUM($CK430:CP430),0)</f>
        <v>0</v>
      </c>
      <c r="DM429" s="59">
        <f>IF($C429&lt;&gt;0,SUM($CK430:CQ430),0)</f>
        <v>0</v>
      </c>
      <c r="DN429" s="59">
        <f>IF($C429&lt;&gt;0,SUM($CK430:CR430),0)</f>
        <v>0</v>
      </c>
      <c r="DO429" s="59">
        <f>IF($C429&lt;&gt;0,SUM($CK430:CS430),0)</f>
        <v>0</v>
      </c>
      <c r="DP429" s="59">
        <f>IF($C429&lt;&gt;0,SUM($CK430:CT430),0)</f>
        <v>0</v>
      </c>
      <c r="DQ429" s="59">
        <f>IF($C429&lt;&gt;0,SUM($CK430:CU430),0)</f>
        <v>0</v>
      </c>
      <c r="DR429" s="59">
        <f>IF($C429&lt;&gt;0,SUM($CK430:CV430),0)</f>
        <v>0</v>
      </c>
      <c r="DS429" s="59">
        <f>IF($C429&lt;&gt;0,SUM($CK430:CW430),0)</f>
        <v>0</v>
      </c>
      <c r="DT429" s="59">
        <f>IF($C429&lt;&gt;0,SUM($CK430:CX430),0)</f>
        <v>0</v>
      </c>
      <c r="DU429" s="59">
        <f>IF($C429&lt;&gt;0,SUM($CK430:CY430),0)</f>
        <v>0</v>
      </c>
      <c r="DV429" s="59">
        <f>IF($C429&lt;&gt;0,SUM($CK430:CZ430),0)</f>
        <v>0</v>
      </c>
      <c r="DW429" s="59">
        <f>IF($C429&lt;&gt;0,SUM($CK430:DA430),0)</f>
        <v>0</v>
      </c>
      <c r="DX429" s="59">
        <f>IF($C429&lt;&gt;0,SUM($CK430:DB430),0)</f>
        <v>0</v>
      </c>
      <c r="DY429" s="952" t="str">
        <f t="shared" si="292"/>
        <v/>
      </c>
    </row>
    <row r="430" spans="1:129" ht="13.5" hidden="1" thickBot="1">
      <c r="A430" s="3" t="str">
        <f t="shared" si="293"/>
        <v/>
      </c>
      <c r="B430" s="805">
        <f>Dados_GLOBAL_Inicial!E430</f>
        <v>0</v>
      </c>
      <c r="C430" s="956">
        <f>IF(IFERROR(VALUE(Dados_GLOBAL_Inicial!F430),0)=0,0,Dados_GLOBAL_Inicial!F430)</f>
        <v>0</v>
      </c>
      <c r="D430" s="830">
        <f>Dados_GLOBAL_Inicial!G430</f>
        <v>0</v>
      </c>
      <c r="E430" s="830" t="str">
        <f>IF(IFERROR(VLOOKUP(F430,Cod_Gde_Itens!$A$1:$B$80,2,FALSE),0)&gt;549,IFERROR(VLOOKUP(F430,Cod_Gde_Itens!$A$1:$B$80,2,FALSE),0),IF(Dados_GLOBAL_Inicial!H430=0,"",Dados_GLOBAL_Inicial!H430))</f>
        <v/>
      </c>
      <c r="F430" s="823">
        <f>Dados_GLOBAL_Inicial!I430</f>
        <v>0</v>
      </c>
      <c r="G430" s="824">
        <f>Dados_GLOBAL_Inicial!J430</f>
        <v>0</v>
      </c>
      <c r="H430" s="454">
        <f>Dados_GLOBAL_Inicial!K430</f>
        <v>0</v>
      </c>
      <c r="I430" s="970">
        <f>SUM('MEDIÇÃO_OBJETO (1)'!I430)</f>
        <v>0</v>
      </c>
      <c r="J430" s="455">
        <f t="shared" si="294"/>
        <v>0</v>
      </c>
      <c r="K430" s="451">
        <f t="shared" si="295"/>
        <v>0</v>
      </c>
      <c r="L430" s="452">
        <f t="shared" si="296"/>
        <v>0</v>
      </c>
      <c r="M430" s="809">
        <f t="shared" si="297"/>
        <v>0</v>
      </c>
      <c r="N430" s="810">
        <f>IF(IFERROR(VALUE(Dados_GLOBAL_Inicial!L430),0)=0,0,Dados_GLOBAL_Inicial!L430)</f>
        <v>0</v>
      </c>
      <c r="O430" s="812">
        <f>SUM('MEDIÇÃO_OBJETO (1)'!O430)</f>
        <v>0</v>
      </c>
      <c r="P430" s="812">
        <f>SUM('MEDIÇÃO_OBJETO (1)'!P430)</f>
        <v>0</v>
      </c>
      <c r="Q430" s="813">
        <f t="shared" si="298"/>
        <v>0</v>
      </c>
      <c r="R430" s="951"/>
      <c r="S430" s="815">
        <f>SUM('MEDIÇÃO_OBJETO (1)'!S430)</f>
        <v>0</v>
      </c>
      <c r="T430" s="815">
        <f>SUM('MEDIÇÃO_OBJETO (1)'!T430)</f>
        <v>0</v>
      </c>
      <c r="V430" s="19"/>
      <c r="W430" s="978">
        <f t="shared" si="299"/>
        <v>0</v>
      </c>
      <c r="X430" s="816">
        <f t="shared" si="300"/>
        <v>0</v>
      </c>
      <c r="Y430" s="816">
        <f t="shared" si="301"/>
        <v>0</v>
      </c>
      <c r="Z430" s="817">
        <f t="shared" si="302"/>
        <v>0</v>
      </c>
      <c r="AB430" s="453">
        <f t="shared" si="289"/>
        <v>0</v>
      </c>
      <c r="AC430" s="14">
        <f t="shared" si="303"/>
        <v>0</v>
      </c>
      <c r="AD430" s="819"/>
      <c r="AE430" s="631">
        <f t="shared" si="290"/>
        <v>0</v>
      </c>
      <c r="AF430" s="818">
        <f>SUM('MEDIÇÃO_OBJETO (1)'!AG430)</f>
        <v>0</v>
      </c>
      <c r="AG430" s="541">
        <f>SUM('MEDIÇÃO_OBJETO (1)'!AH430)</f>
        <v>0</v>
      </c>
      <c r="AH430" s="541">
        <f>SUM('MEDIÇÃO_OBJETO (1)'!AI430)</f>
        <v>0</v>
      </c>
      <c r="AI430" s="541">
        <f>SUM('MEDIÇÃO_OBJETO (1)'!AJ430)</f>
        <v>0</v>
      </c>
      <c r="AJ430" s="541">
        <f>SUM('MEDIÇÃO_OBJETO (1)'!AK430)</f>
        <v>0</v>
      </c>
      <c r="AK430" s="541">
        <f>SUM('MEDIÇÃO_OBJETO (1)'!AL430)</f>
        <v>0</v>
      </c>
      <c r="AL430" s="541">
        <f>SUM('MEDIÇÃO_OBJETO (1)'!AM430)</f>
        <v>0</v>
      </c>
      <c r="AM430" s="541">
        <f>SUM('MEDIÇÃO_OBJETO (1)'!AN430)</f>
        <v>0</v>
      </c>
      <c r="AN430" s="541">
        <f>SUM('MEDIÇÃO_OBJETO (1)'!AO430)</f>
        <v>0</v>
      </c>
      <c r="AO430" s="541">
        <f>SUM('MEDIÇÃO_OBJETO (1)'!AP430)</f>
        <v>0</v>
      </c>
      <c r="AP430" s="541">
        <f>SUM('MEDIÇÃO_OBJETO (1)'!AQ430)</f>
        <v>0</v>
      </c>
      <c r="AQ430" s="541">
        <f>SUM('MEDIÇÃO_OBJETO (1)'!AR430)</f>
        <v>0</v>
      </c>
      <c r="AR430" s="541">
        <f>SUM('MEDIÇÃO_OBJETO (1)'!AS430)</f>
        <v>0</v>
      </c>
      <c r="AS430" s="541">
        <f>SUM('MEDIÇÃO_OBJETO (1)'!AT430)</f>
        <v>0</v>
      </c>
      <c r="AT430" s="541">
        <f>SUM('MEDIÇÃO_OBJETO (1)'!AU430)</f>
        <v>0</v>
      </c>
      <c r="AU430" s="541">
        <f>SUM('MEDIÇÃO_OBJETO (1)'!AV430)</f>
        <v>0</v>
      </c>
      <c r="AV430" s="541">
        <f>SUM('MEDIÇÃO_OBJETO (1)'!AW430)</f>
        <v>0</v>
      </c>
      <c r="AW430" s="541">
        <f>SUM('MEDIÇÃO_OBJETO (1)'!AX430)</f>
        <v>0</v>
      </c>
      <c r="AX430" s="977"/>
      <c r="BN430" s="992">
        <f t="shared" si="304"/>
        <v>0</v>
      </c>
      <c r="BO430" s="538">
        <f t="shared" si="291"/>
        <v>0</v>
      </c>
      <c r="BP430" s="987">
        <f>IF(RESUMO_GLOBAL!$X$53="a",ROUND(AF430*$N430,RESUMO_GLOBAL!$X$54),IF(RESUMO_GLOBAL!$X$53="t",TRUNC(AF430*$N430,RESUMO_GLOBAL!$X$54),AF430*$N430))</f>
        <v>0</v>
      </c>
      <c r="BQ430" s="987">
        <f>IF(RESUMO_GLOBAL!$X$53="a",ROUND(AG430*$N430,RESUMO_GLOBAL!$X$54),IF(RESUMO_GLOBAL!$X$53="t",TRUNC(AG430*$N430,RESUMO_GLOBAL!$X$54),AG430*$N430))</f>
        <v>0</v>
      </c>
      <c r="BR430" s="987">
        <f>IF(RESUMO_GLOBAL!$X$53="a",ROUND(AH430*$N430,RESUMO_GLOBAL!$X$54),IF(RESUMO_GLOBAL!$X$53="t",TRUNC(AH430*$N430,RESUMO_GLOBAL!$X$54),AH430*$N430))</f>
        <v>0</v>
      </c>
      <c r="BS430" s="987">
        <f>IF(RESUMO_GLOBAL!$X$53="a",ROUND(AI430*$N430,RESUMO_GLOBAL!$X$54),IF(RESUMO_GLOBAL!$X$53="t",TRUNC(AI430*$N430,RESUMO_GLOBAL!$X$54),AI430*$N430))</f>
        <v>0</v>
      </c>
      <c r="BT430" s="987">
        <f>IF(RESUMO_GLOBAL!$X$53="a",ROUND(AJ430*$N430,RESUMO_GLOBAL!$X$54),IF(RESUMO_GLOBAL!$X$53="t",TRUNC(AJ430*$N430,RESUMO_GLOBAL!$X$54),AJ430*$N430))</f>
        <v>0</v>
      </c>
      <c r="BU430" s="987">
        <f>IF(RESUMO_GLOBAL!$X$53="a",ROUND(AK430*$N430,RESUMO_GLOBAL!$X$54),IF(RESUMO_GLOBAL!$X$53="t",TRUNC(AK430*$N430,RESUMO_GLOBAL!$X$54),AK430*$N430))</f>
        <v>0</v>
      </c>
      <c r="BV430" s="987">
        <f>IF(RESUMO_GLOBAL!$X$53="a",ROUND(AL430*$N430,RESUMO_GLOBAL!$X$54),IF(RESUMO_GLOBAL!$X$53="t",TRUNC(AL430*$N430,RESUMO_GLOBAL!$X$54),AL430*$N430))</f>
        <v>0</v>
      </c>
      <c r="BW430" s="987">
        <f>IF(RESUMO_GLOBAL!$X$53="a",ROUND(AM430*$N430,RESUMO_GLOBAL!$X$54),IF(RESUMO_GLOBAL!$X$53="t",TRUNC(AM430*$N430,RESUMO_GLOBAL!$X$54),AM430*$N430))</f>
        <v>0</v>
      </c>
      <c r="BX430" s="987">
        <f>IF(RESUMO_GLOBAL!$X$53="a",ROUND(AN430*$N430,RESUMO_GLOBAL!$X$54),IF(RESUMO_GLOBAL!$X$53="t",TRUNC(AN430*$N430,RESUMO_GLOBAL!$X$54),AN430*$N430))</f>
        <v>0</v>
      </c>
      <c r="BY430" s="987">
        <f>IF(RESUMO_GLOBAL!$X$53="a",ROUND(AO430*$N430,RESUMO_GLOBAL!$X$54),IF(RESUMO_GLOBAL!$X$53="t",TRUNC(AO430*$N430,RESUMO_GLOBAL!$X$54),AO430*$N430))</f>
        <v>0</v>
      </c>
      <c r="BZ430" s="987">
        <f>IF(RESUMO_GLOBAL!$X$53="a",ROUND(AP430*$N430,RESUMO_GLOBAL!$X$54),IF(RESUMO_GLOBAL!$X$53="t",TRUNC(AP430*$N430,RESUMO_GLOBAL!$X$54),AP430*$N430))</f>
        <v>0</v>
      </c>
      <c r="CA430" s="987">
        <f>IF(RESUMO_GLOBAL!$X$53="a",ROUND(AQ430*$N430,RESUMO_GLOBAL!$X$54),IF(RESUMO_GLOBAL!$X$53="t",TRUNC(AQ430*$N430,RESUMO_GLOBAL!$X$54),AQ430*$N430))</f>
        <v>0</v>
      </c>
      <c r="CB430" s="987">
        <f>IF(RESUMO_GLOBAL!$X$53="a",ROUND(AR430*$N430,RESUMO_GLOBAL!$X$54),IF(RESUMO_GLOBAL!$X$53="t",TRUNC(AR430*$N430,RESUMO_GLOBAL!$X$54),AR430*$N430))</f>
        <v>0</v>
      </c>
      <c r="CC430" s="987">
        <f>IF(RESUMO_GLOBAL!$X$53="a",ROUND(AS430*$N430,RESUMO_GLOBAL!$X$54),IF(RESUMO_GLOBAL!$X$53="t",TRUNC(AS430*$N430,RESUMO_GLOBAL!$X$54),AS430*$N430))</f>
        <v>0</v>
      </c>
      <c r="CD430" s="987">
        <f>IF(RESUMO_GLOBAL!$X$53="a",ROUND(AT430*$N430,RESUMO_GLOBAL!$X$54),IF(RESUMO_GLOBAL!$X$53="t",TRUNC(AT430*$N430,RESUMO_GLOBAL!$X$54),AT430*$N430))</f>
        <v>0</v>
      </c>
      <c r="CE430" s="987">
        <f>IF(RESUMO_GLOBAL!$X$53="a",ROUND(AU430*$N430,RESUMO_GLOBAL!$X$54),IF(RESUMO_GLOBAL!$X$53="t",TRUNC(AU430*$N430,RESUMO_GLOBAL!$X$54),AU430*$N430))</f>
        <v>0</v>
      </c>
      <c r="CF430" s="987">
        <f>IF(RESUMO_GLOBAL!$X$53="a",ROUND(AV430*$N430,RESUMO_GLOBAL!$X$54),IF(RESUMO_GLOBAL!$X$53="t",TRUNC(AV430*$N430,RESUMO_GLOBAL!$X$54),AV430*$N430))</f>
        <v>0</v>
      </c>
      <c r="CG430" s="987">
        <f>IF(RESUMO_GLOBAL!$X$53="a",ROUND(AW430*$N430,RESUMO_GLOBAL!$X$54),IF(RESUMO_GLOBAL!$X$53="t",TRUNC(AW430*$N430,RESUMO_GLOBAL!$X$54),AW430*$N430))</f>
        <v>0</v>
      </c>
      <c r="CK430" s="59">
        <f t="shared" si="270"/>
        <v>0</v>
      </c>
      <c r="CL430" s="59">
        <f t="shared" si="271"/>
        <v>0</v>
      </c>
      <c r="CM430" s="59">
        <f t="shared" si="272"/>
        <v>0</v>
      </c>
      <c r="CN430" s="59">
        <f t="shared" si="273"/>
        <v>0</v>
      </c>
      <c r="CO430" s="59">
        <f t="shared" si="274"/>
        <v>0</v>
      </c>
      <c r="CP430" s="59">
        <f t="shared" si="275"/>
        <v>0</v>
      </c>
      <c r="CQ430" s="59">
        <f t="shared" si="276"/>
        <v>0</v>
      </c>
      <c r="CR430" s="59">
        <f t="shared" si="277"/>
        <v>0</v>
      </c>
      <c r="CS430" s="59">
        <f t="shared" si="278"/>
        <v>0</v>
      </c>
      <c r="CT430" s="59">
        <f t="shared" si="279"/>
        <v>0</v>
      </c>
      <c r="CU430" s="59">
        <f t="shared" si="280"/>
        <v>0</v>
      </c>
      <c r="CV430" s="59">
        <f t="shared" si="281"/>
        <v>0</v>
      </c>
      <c r="CW430" s="59">
        <f t="shared" si="282"/>
        <v>0</v>
      </c>
      <c r="CX430" s="59">
        <f t="shared" si="283"/>
        <v>0</v>
      </c>
      <c r="CY430" s="59">
        <f t="shared" si="284"/>
        <v>0</v>
      </c>
      <c r="CZ430" s="59">
        <f t="shared" si="285"/>
        <v>0</v>
      </c>
      <c r="DA430" s="59">
        <f t="shared" si="286"/>
        <v>0</v>
      </c>
      <c r="DB430" s="59">
        <f t="shared" si="287"/>
        <v>0</v>
      </c>
      <c r="DE430">
        <f t="shared" si="269"/>
        <v>425</v>
      </c>
      <c r="DF430" t="str">
        <f t="shared" si="288"/>
        <v/>
      </c>
      <c r="DG430" s="59">
        <f>IF($C430&lt;&gt;0,SUM($CK431:CK431),0)</f>
        <v>0</v>
      </c>
      <c r="DH430" s="59">
        <f>IF($C430&lt;&gt;0,SUM($CK431:CL431),0)</f>
        <v>0</v>
      </c>
      <c r="DI430" s="59">
        <f>IF($C430&lt;&gt;0,SUM($CK431:CM431),0)</f>
        <v>0</v>
      </c>
      <c r="DJ430" s="59">
        <f>IF($C430&lt;&gt;0,SUM($CK431:CN431),0)</f>
        <v>0</v>
      </c>
      <c r="DK430" s="59">
        <f>IF($C430&lt;&gt;0,SUM($CK431:CO431),0)</f>
        <v>0</v>
      </c>
      <c r="DL430" s="59">
        <f>IF($C430&lt;&gt;0,SUM($CK431:CP431),0)</f>
        <v>0</v>
      </c>
      <c r="DM430" s="59">
        <f>IF($C430&lt;&gt;0,SUM($CK431:CQ431),0)</f>
        <v>0</v>
      </c>
      <c r="DN430" s="59">
        <f>IF($C430&lt;&gt;0,SUM($CK431:CR431),0)</f>
        <v>0</v>
      </c>
      <c r="DO430" s="59">
        <f>IF($C430&lt;&gt;0,SUM($CK431:CS431),0)</f>
        <v>0</v>
      </c>
      <c r="DP430" s="59">
        <f>IF($C430&lt;&gt;0,SUM($CK431:CT431),0)</f>
        <v>0</v>
      </c>
      <c r="DQ430" s="59">
        <f>IF($C430&lt;&gt;0,SUM($CK431:CU431),0)</f>
        <v>0</v>
      </c>
      <c r="DR430" s="59">
        <f>IF($C430&lt;&gt;0,SUM($CK431:CV431),0)</f>
        <v>0</v>
      </c>
      <c r="DS430" s="59">
        <f>IF($C430&lt;&gt;0,SUM($CK431:CW431),0)</f>
        <v>0</v>
      </c>
      <c r="DT430" s="59">
        <f>IF($C430&lt;&gt;0,SUM($CK431:CX431),0)</f>
        <v>0</v>
      </c>
      <c r="DU430" s="59">
        <f>IF($C430&lt;&gt;0,SUM($CK431:CY431),0)</f>
        <v>0</v>
      </c>
      <c r="DV430" s="59">
        <f>IF($C430&lt;&gt;0,SUM($CK431:CZ431),0)</f>
        <v>0</v>
      </c>
      <c r="DW430" s="59">
        <f>IF($C430&lt;&gt;0,SUM($CK431:DA431),0)</f>
        <v>0</v>
      </c>
      <c r="DX430" s="59">
        <f>IF($C430&lt;&gt;0,SUM($CK431:DB431),0)</f>
        <v>0</v>
      </c>
      <c r="DY430" s="952" t="str">
        <f t="shared" si="292"/>
        <v/>
      </c>
    </row>
    <row r="431" spans="1:129" ht="13.5" hidden="1" thickBot="1">
      <c r="A431" s="3" t="str">
        <f t="shared" si="293"/>
        <v/>
      </c>
      <c r="B431" s="805">
        <f>Dados_GLOBAL_Inicial!E431</f>
        <v>0</v>
      </c>
      <c r="C431" s="956">
        <f>IF(IFERROR(VALUE(Dados_GLOBAL_Inicial!F431),0)=0,0,Dados_GLOBAL_Inicial!F431)</f>
        <v>0</v>
      </c>
      <c r="D431" s="830">
        <f>Dados_GLOBAL_Inicial!G431</f>
        <v>0</v>
      </c>
      <c r="E431" s="830" t="str">
        <f>IF(IFERROR(VLOOKUP(F431,Cod_Gde_Itens!$A$1:$B$80,2,FALSE),0)&gt;549,IFERROR(VLOOKUP(F431,Cod_Gde_Itens!$A$1:$B$80,2,FALSE),0),IF(Dados_GLOBAL_Inicial!H431=0,"",Dados_GLOBAL_Inicial!H431))</f>
        <v/>
      </c>
      <c r="F431" s="823">
        <f>Dados_GLOBAL_Inicial!I431</f>
        <v>0</v>
      </c>
      <c r="G431" s="824">
        <f>Dados_GLOBAL_Inicial!J431</f>
        <v>0</v>
      </c>
      <c r="H431" s="454">
        <f>Dados_GLOBAL_Inicial!K431</f>
        <v>0</v>
      </c>
      <c r="I431" s="970">
        <f>SUM('MEDIÇÃO_OBJETO (1)'!I431)</f>
        <v>0</v>
      </c>
      <c r="J431" s="455">
        <f t="shared" si="294"/>
        <v>0</v>
      </c>
      <c r="K431" s="451">
        <f t="shared" si="295"/>
        <v>0</v>
      </c>
      <c r="L431" s="452">
        <f t="shared" si="296"/>
        <v>0</v>
      </c>
      <c r="M431" s="809">
        <f t="shared" si="297"/>
        <v>0</v>
      </c>
      <c r="N431" s="810">
        <f>IF(IFERROR(VALUE(Dados_GLOBAL_Inicial!L431),0)=0,0,Dados_GLOBAL_Inicial!L431)</f>
        <v>0</v>
      </c>
      <c r="O431" s="812">
        <f>SUM('MEDIÇÃO_OBJETO (1)'!O431)</f>
        <v>0</v>
      </c>
      <c r="P431" s="812">
        <f>SUM('MEDIÇÃO_OBJETO (1)'!P431)</f>
        <v>0</v>
      </c>
      <c r="Q431" s="813">
        <f t="shared" si="298"/>
        <v>0</v>
      </c>
      <c r="R431" s="951"/>
      <c r="S431" s="815">
        <f>SUM('MEDIÇÃO_OBJETO (1)'!S431)</f>
        <v>0</v>
      </c>
      <c r="T431" s="815">
        <f>SUM('MEDIÇÃO_OBJETO (1)'!T431)</f>
        <v>0</v>
      </c>
      <c r="V431" s="19"/>
      <c r="W431" s="978">
        <f t="shared" si="299"/>
        <v>0</v>
      </c>
      <c r="X431" s="816">
        <f t="shared" si="300"/>
        <v>0</v>
      </c>
      <c r="Y431" s="816">
        <f t="shared" si="301"/>
        <v>0</v>
      </c>
      <c r="Z431" s="817">
        <f t="shared" si="302"/>
        <v>0</v>
      </c>
      <c r="AB431" s="453">
        <f t="shared" si="289"/>
        <v>0</v>
      </c>
      <c r="AC431" s="14">
        <f t="shared" si="303"/>
        <v>0</v>
      </c>
      <c r="AD431" s="819"/>
      <c r="AE431" s="631">
        <f t="shared" si="290"/>
        <v>0</v>
      </c>
      <c r="AF431" s="818">
        <f>SUM('MEDIÇÃO_OBJETO (1)'!AG431)</f>
        <v>0</v>
      </c>
      <c r="AG431" s="541">
        <f>SUM('MEDIÇÃO_OBJETO (1)'!AH431)</f>
        <v>0</v>
      </c>
      <c r="AH431" s="541">
        <f>SUM('MEDIÇÃO_OBJETO (1)'!AI431)</f>
        <v>0</v>
      </c>
      <c r="AI431" s="541">
        <f>SUM('MEDIÇÃO_OBJETO (1)'!AJ431)</f>
        <v>0</v>
      </c>
      <c r="AJ431" s="541">
        <f>SUM('MEDIÇÃO_OBJETO (1)'!AK431)</f>
        <v>0</v>
      </c>
      <c r="AK431" s="541">
        <f>SUM('MEDIÇÃO_OBJETO (1)'!AL431)</f>
        <v>0</v>
      </c>
      <c r="AL431" s="541">
        <f>SUM('MEDIÇÃO_OBJETO (1)'!AM431)</f>
        <v>0</v>
      </c>
      <c r="AM431" s="541">
        <f>SUM('MEDIÇÃO_OBJETO (1)'!AN431)</f>
        <v>0</v>
      </c>
      <c r="AN431" s="541">
        <f>SUM('MEDIÇÃO_OBJETO (1)'!AO431)</f>
        <v>0</v>
      </c>
      <c r="AO431" s="541">
        <f>SUM('MEDIÇÃO_OBJETO (1)'!AP431)</f>
        <v>0</v>
      </c>
      <c r="AP431" s="541">
        <f>SUM('MEDIÇÃO_OBJETO (1)'!AQ431)</f>
        <v>0</v>
      </c>
      <c r="AQ431" s="541">
        <f>SUM('MEDIÇÃO_OBJETO (1)'!AR431)</f>
        <v>0</v>
      </c>
      <c r="AR431" s="541">
        <f>SUM('MEDIÇÃO_OBJETO (1)'!AS431)</f>
        <v>0</v>
      </c>
      <c r="AS431" s="541">
        <f>SUM('MEDIÇÃO_OBJETO (1)'!AT431)</f>
        <v>0</v>
      </c>
      <c r="AT431" s="541">
        <f>SUM('MEDIÇÃO_OBJETO (1)'!AU431)</f>
        <v>0</v>
      </c>
      <c r="AU431" s="541">
        <f>SUM('MEDIÇÃO_OBJETO (1)'!AV431)</f>
        <v>0</v>
      </c>
      <c r="AV431" s="541">
        <f>SUM('MEDIÇÃO_OBJETO (1)'!AW431)</f>
        <v>0</v>
      </c>
      <c r="AW431" s="541">
        <f>SUM('MEDIÇÃO_OBJETO (1)'!AX431)</f>
        <v>0</v>
      </c>
      <c r="AX431" s="977"/>
      <c r="BN431" s="992">
        <f t="shared" si="304"/>
        <v>0</v>
      </c>
      <c r="BO431" s="538">
        <f t="shared" si="291"/>
        <v>0</v>
      </c>
      <c r="BP431" s="987">
        <f>IF(RESUMO_GLOBAL!$X$53="a",ROUND(AF431*$N431,RESUMO_GLOBAL!$X$54),IF(RESUMO_GLOBAL!$X$53="t",TRUNC(AF431*$N431,RESUMO_GLOBAL!$X$54),AF431*$N431))</f>
        <v>0</v>
      </c>
      <c r="BQ431" s="987">
        <f>IF(RESUMO_GLOBAL!$X$53="a",ROUND(AG431*$N431,RESUMO_GLOBAL!$X$54),IF(RESUMO_GLOBAL!$X$53="t",TRUNC(AG431*$N431,RESUMO_GLOBAL!$X$54),AG431*$N431))</f>
        <v>0</v>
      </c>
      <c r="BR431" s="987">
        <f>IF(RESUMO_GLOBAL!$X$53="a",ROUND(AH431*$N431,RESUMO_GLOBAL!$X$54),IF(RESUMO_GLOBAL!$X$53="t",TRUNC(AH431*$N431,RESUMO_GLOBAL!$X$54),AH431*$N431))</f>
        <v>0</v>
      </c>
      <c r="BS431" s="987">
        <f>IF(RESUMO_GLOBAL!$X$53="a",ROUND(AI431*$N431,RESUMO_GLOBAL!$X$54),IF(RESUMO_GLOBAL!$X$53="t",TRUNC(AI431*$N431,RESUMO_GLOBAL!$X$54),AI431*$N431))</f>
        <v>0</v>
      </c>
      <c r="BT431" s="987">
        <f>IF(RESUMO_GLOBAL!$X$53="a",ROUND(AJ431*$N431,RESUMO_GLOBAL!$X$54),IF(RESUMO_GLOBAL!$X$53="t",TRUNC(AJ431*$N431,RESUMO_GLOBAL!$X$54),AJ431*$N431))</f>
        <v>0</v>
      </c>
      <c r="BU431" s="987">
        <f>IF(RESUMO_GLOBAL!$X$53="a",ROUND(AK431*$N431,RESUMO_GLOBAL!$X$54),IF(RESUMO_GLOBAL!$X$53="t",TRUNC(AK431*$N431,RESUMO_GLOBAL!$X$54),AK431*$N431))</f>
        <v>0</v>
      </c>
      <c r="BV431" s="987">
        <f>IF(RESUMO_GLOBAL!$X$53="a",ROUND(AL431*$N431,RESUMO_GLOBAL!$X$54),IF(RESUMO_GLOBAL!$X$53="t",TRUNC(AL431*$N431,RESUMO_GLOBAL!$X$54),AL431*$N431))</f>
        <v>0</v>
      </c>
      <c r="BW431" s="987">
        <f>IF(RESUMO_GLOBAL!$X$53="a",ROUND(AM431*$N431,RESUMO_GLOBAL!$X$54),IF(RESUMO_GLOBAL!$X$53="t",TRUNC(AM431*$N431,RESUMO_GLOBAL!$X$54),AM431*$N431))</f>
        <v>0</v>
      </c>
      <c r="BX431" s="987">
        <f>IF(RESUMO_GLOBAL!$X$53="a",ROUND(AN431*$N431,RESUMO_GLOBAL!$X$54),IF(RESUMO_GLOBAL!$X$53="t",TRUNC(AN431*$N431,RESUMO_GLOBAL!$X$54),AN431*$N431))</f>
        <v>0</v>
      </c>
      <c r="BY431" s="987">
        <f>IF(RESUMO_GLOBAL!$X$53="a",ROUND(AO431*$N431,RESUMO_GLOBAL!$X$54),IF(RESUMO_GLOBAL!$X$53="t",TRUNC(AO431*$N431,RESUMO_GLOBAL!$X$54),AO431*$N431))</f>
        <v>0</v>
      </c>
      <c r="BZ431" s="987">
        <f>IF(RESUMO_GLOBAL!$X$53="a",ROUND(AP431*$N431,RESUMO_GLOBAL!$X$54),IF(RESUMO_GLOBAL!$X$53="t",TRUNC(AP431*$N431,RESUMO_GLOBAL!$X$54),AP431*$N431))</f>
        <v>0</v>
      </c>
      <c r="CA431" s="987">
        <f>IF(RESUMO_GLOBAL!$X$53="a",ROUND(AQ431*$N431,RESUMO_GLOBAL!$X$54),IF(RESUMO_GLOBAL!$X$53="t",TRUNC(AQ431*$N431,RESUMO_GLOBAL!$X$54),AQ431*$N431))</f>
        <v>0</v>
      </c>
      <c r="CB431" s="987">
        <f>IF(RESUMO_GLOBAL!$X$53="a",ROUND(AR431*$N431,RESUMO_GLOBAL!$X$54),IF(RESUMO_GLOBAL!$X$53="t",TRUNC(AR431*$N431,RESUMO_GLOBAL!$X$54),AR431*$N431))</f>
        <v>0</v>
      </c>
      <c r="CC431" s="987">
        <f>IF(RESUMO_GLOBAL!$X$53="a",ROUND(AS431*$N431,RESUMO_GLOBAL!$X$54),IF(RESUMO_GLOBAL!$X$53="t",TRUNC(AS431*$N431,RESUMO_GLOBAL!$X$54),AS431*$N431))</f>
        <v>0</v>
      </c>
      <c r="CD431" s="987">
        <f>IF(RESUMO_GLOBAL!$X$53="a",ROUND(AT431*$N431,RESUMO_GLOBAL!$X$54),IF(RESUMO_GLOBAL!$X$53="t",TRUNC(AT431*$N431,RESUMO_GLOBAL!$X$54),AT431*$N431))</f>
        <v>0</v>
      </c>
      <c r="CE431" s="987">
        <f>IF(RESUMO_GLOBAL!$X$53="a",ROUND(AU431*$N431,RESUMO_GLOBAL!$X$54),IF(RESUMO_GLOBAL!$X$53="t",TRUNC(AU431*$N431,RESUMO_GLOBAL!$X$54),AU431*$N431))</f>
        <v>0</v>
      </c>
      <c r="CF431" s="987">
        <f>IF(RESUMO_GLOBAL!$X$53="a",ROUND(AV431*$N431,RESUMO_GLOBAL!$X$54),IF(RESUMO_GLOBAL!$X$53="t",TRUNC(AV431*$N431,RESUMO_GLOBAL!$X$54),AV431*$N431))</f>
        <v>0</v>
      </c>
      <c r="CG431" s="987">
        <f>IF(RESUMO_GLOBAL!$X$53="a",ROUND(AW431*$N431,RESUMO_GLOBAL!$X$54),IF(RESUMO_GLOBAL!$X$53="t",TRUNC(AW431*$N431,RESUMO_GLOBAL!$X$54),AW431*$N431))</f>
        <v>0</v>
      </c>
      <c r="CK431" s="59">
        <f t="shared" si="270"/>
        <v>0</v>
      </c>
      <c r="CL431" s="59">
        <f t="shared" si="271"/>
        <v>0</v>
      </c>
      <c r="CM431" s="59">
        <f t="shared" si="272"/>
        <v>0</v>
      </c>
      <c r="CN431" s="59">
        <f t="shared" si="273"/>
        <v>0</v>
      </c>
      <c r="CO431" s="59">
        <f t="shared" si="274"/>
        <v>0</v>
      </c>
      <c r="CP431" s="59">
        <f t="shared" si="275"/>
        <v>0</v>
      </c>
      <c r="CQ431" s="59">
        <f t="shared" si="276"/>
        <v>0</v>
      </c>
      <c r="CR431" s="59">
        <f t="shared" si="277"/>
        <v>0</v>
      </c>
      <c r="CS431" s="59">
        <f t="shared" si="278"/>
        <v>0</v>
      </c>
      <c r="CT431" s="59">
        <f t="shared" si="279"/>
        <v>0</v>
      </c>
      <c r="CU431" s="59">
        <f t="shared" si="280"/>
        <v>0</v>
      </c>
      <c r="CV431" s="59">
        <f t="shared" si="281"/>
        <v>0</v>
      </c>
      <c r="CW431" s="59">
        <f t="shared" si="282"/>
        <v>0</v>
      </c>
      <c r="CX431" s="59">
        <f t="shared" si="283"/>
        <v>0</v>
      </c>
      <c r="CY431" s="59">
        <f t="shared" si="284"/>
        <v>0</v>
      </c>
      <c r="CZ431" s="59">
        <f t="shared" si="285"/>
        <v>0</v>
      </c>
      <c r="DA431" s="59">
        <f t="shared" si="286"/>
        <v>0</v>
      </c>
      <c r="DB431" s="59">
        <f t="shared" si="287"/>
        <v>0</v>
      </c>
      <c r="DE431">
        <f t="shared" si="269"/>
        <v>426</v>
      </c>
      <c r="DF431" t="str">
        <f t="shared" si="288"/>
        <v/>
      </c>
      <c r="DG431" s="59">
        <f>IF($C431&lt;&gt;0,SUM($CK432:CK432),0)</f>
        <v>0</v>
      </c>
      <c r="DH431" s="59">
        <f>IF($C431&lt;&gt;0,SUM($CK432:CL432),0)</f>
        <v>0</v>
      </c>
      <c r="DI431" s="59">
        <f>IF($C431&lt;&gt;0,SUM($CK432:CM432),0)</f>
        <v>0</v>
      </c>
      <c r="DJ431" s="59">
        <f>IF($C431&lt;&gt;0,SUM($CK432:CN432),0)</f>
        <v>0</v>
      </c>
      <c r="DK431" s="59">
        <f>IF($C431&lt;&gt;0,SUM($CK432:CO432),0)</f>
        <v>0</v>
      </c>
      <c r="DL431" s="59">
        <f>IF($C431&lt;&gt;0,SUM($CK432:CP432),0)</f>
        <v>0</v>
      </c>
      <c r="DM431" s="59">
        <f>IF($C431&lt;&gt;0,SUM($CK432:CQ432),0)</f>
        <v>0</v>
      </c>
      <c r="DN431" s="59">
        <f>IF($C431&lt;&gt;0,SUM($CK432:CR432),0)</f>
        <v>0</v>
      </c>
      <c r="DO431" s="59">
        <f>IF($C431&lt;&gt;0,SUM($CK432:CS432),0)</f>
        <v>0</v>
      </c>
      <c r="DP431" s="59">
        <f>IF($C431&lt;&gt;0,SUM($CK432:CT432),0)</f>
        <v>0</v>
      </c>
      <c r="DQ431" s="59">
        <f>IF($C431&lt;&gt;0,SUM($CK432:CU432),0)</f>
        <v>0</v>
      </c>
      <c r="DR431" s="59">
        <f>IF($C431&lt;&gt;0,SUM($CK432:CV432),0)</f>
        <v>0</v>
      </c>
      <c r="DS431" s="59">
        <f>IF($C431&lt;&gt;0,SUM($CK432:CW432),0)</f>
        <v>0</v>
      </c>
      <c r="DT431" s="59">
        <f>IF($C431&lt;&gt;0,SUM($CK432:CX432),0)</f>
        <v>0</v>
      </c>
      <c r="DU431" s="59">
        <f>IF($C431&lt;&gt;0,SUM($CK432:CY432),0)</f>
        <v>0</v>
      </c>
      <c r="DV431" s="59">
        <f>IF($C431&lt;&gt;0,SUM($CK432:CZ432),0)</f>
        <v>0</v>
      </c>
      <c r="DW431" s="59">
        <f>IF($C431&lt;&gt;0,SUM($CK432:DA432),0)</f>
        <v>0</v>
      </c>
      <c r="DX431" s="59">
        <f>IF($C431&lt;&gt;0,SUM($CK432:DB432),0)</f>
        <v>0</v>
      </c>
      <c r="DY431" s="952" t="str">
        <f t="shared" si="292"/>
        <v/>
      </c>
    </row>
    <row r="432" spans="1:129" ht="13.5" hidden="1" thickBot="1">
      <c r="A432" s="3" t="str">
        <f t="shared" si="293"/>
        <v/>
      </c>
      <c r="B432" s="805">
        <f>Dados_GLOBAL_Inicial!E432</f>
        <v>0</v>
      </c>
      <c r="C432" s="956">
        <f>IF(IFERROR(VALUE(Dados_GLOBAL_Inicial!F432),0)=0,0,Dados_GLOBAL_Inicial!F432)</f>
        <v>0</v>
      </c>
      <c r="D432" s="830">
        <f>Dados_GLOBAL_Inicial!G432</f>
        <v>0</v>
      </c>
      <c r="E432" s="830" t="str">
        <f>IF(IFERROR(VLOOKUP(F432,Cod_Gde_Itens!$A$1:$B$80,2,FALSE),0)&gt;549,IFERROR(VLOOKUP(F432,Cod_Gde_Itens!$A$1:$B$80,2,FALSE),0),IF(Dados_GLOBAL_Inicial!H432=0,"",Dados_GLOBAL_Inicial!H432))</f>
        <v/>
      </c>
      <c r="F432" s="823">
        <f>Dados_GLOBAL_Inicial!I432</f>
        <v>0</v>
      </c>
      <c r="G432" s="824">
        <f>Dados_GLOBAL_Inicial!J432</f>
        <v>0</v>
      </c>
      <c r="H432" s="454">
        <f>Dados_GLOBAL_Inicial!K432</f>
        <v>0</v>
      </c>
      <c r="I432" s="970">
        <f>SUM('MEDIÇÃO_OBJETO (1)'!I432)</f>
        <v>0</v>
      </c>
      <c r="J432" s="455">
        <f t="shared" si="294"/>
        <v>0</v>
      </c>
      <c r="K432" s="451">
        <f t="shared" si="295"/>
        <v>0</v>
      </c>
      <c r="L432" s="452">
        <f t="shared" si="296"/>
        <v>0</v>
      </c>
      <c r="M432" s="809">
        <f t="shared" si="297"/>
        <v>0</v>
      </c>
      <c r="N432" s="810">
        <f>IF(IFERROR(VALUE(Dados_GLOBAL_Inicial!L432),0)=0,0,Dados_GLOBAL_Inicial!L432)</f>
        <v>0</v>
      </c>
      <c r="O432" s="812">
        <f>SUM('MEDIÇÃO_OBJETO (1)'!O432)</f>
        <v>0</v>
      </c>
      <c r="P432" s="812">
        <f>SUM('MEDIÇÃO_OBJETO (1)'!P432)</f>
        <v>0</v>
      </c>
      <c r="Q432" s="813">
        <f t="shared" si="298"/>
        <v>0</v>
      </c>
      <c r="R432" s="951"/>
      <c r="S432" s="815">
        <f>SUM('MEDIÇÃO_OBJETO (1)'!S432)</f>
        <v>0</v>
      </c>
      <c r="T432" s="815">
        <f>SUM('MEDIÇÃO_OBJETO (1)'!T432)</f>
        <v>0</v>
      </c>
      <c r="V432" s="19"/>
      <c r="W432" s="978">
        <f t="shared" si="299"/>
        <v>0</v>
      </c>
      <c r="X432" s="816">
        <f t="shared" si="300"/>
        <v>0</v>
      </c>
      <c r="Y432" s="816">
        <f t="shared" si="301"/>
        <v>0</v>
      </c>
      <c r="Z432" s="817">
        <f t="shared" si="302"/>
        <v>0</v>
      </c>
      <c r="AB432" s="453">
        <f t="shared" si="289"/>
        <v>0</v>
      </c>
      <c r="AC432" s="14">
        <f t="shared" si="303"/>
        <v>0</v>
      </c>
      <c r="AD432" s="819"/>
      <c r="AE432" s="631">
        <f t="shared" si="290"/>
        <v>0</v>
      </c>
      <c r="AF432" s="818">
        <f>SUM('MEDIÇÃO_OBJETO (1)'!AG432)</f>
        <v>0</v>
      </c>
      <c r="AG432" s="541">
        <f>SUM('MEDIÇÃO_OBJETO (1)'!AH432)</f>
        <v>0</v>
      </c>
      <c r="AH432" s="541">
        <f>SUM('MEDIÇÃO_OBJETO (1)'!AI432)</f>
        <v>0</v>
      </c>
      <c r="AI432" s="541">
        <f>SUM('MEDIÇÃO_OBJETO (1)'!AJ432)</f>
        <v>0</v>
      </c>
      <c r="AJ432" s="541">
        <f>SUM('MEDIÇÃO_OBJETO (1)'!AK432)</f>
        <v>0</v>
      </c>
      <c r="AK432" s="541">
        <f>SUM('MEDIÇÃO_OBJETO (1)'!AL432)</f>
        <v>0</v>
      </c>
      <c r="AL432" s="541">
        <f>SUM('MEDIÇÃO_OBJETO (1)'!AM432)</f>
        <v>0</v>
      </c>
      <c r="AM432" s="541">
        <f>SUM('MEDIÇÃO_OBJETO (1)'!AN432)</f>
        <v>0</v>
      </c>
      <c r="AN432" s="541">
        <f>SUM('MEDIÇÃO_OBJETO (1)'!AO432)</f>
        <v>0</v>
      </c>
      <c r="AO432" s="541">
        <f>SUM('MEDIÇÃO_OBJETO (1)'!AP432)</f>
        <v>0</v>
      </c>
      <c r="AP432" s="541">
        <f>SUM('MEDIÇÃO_OBJETO (1)'!AQ432)</f>
        <v>0</v>
      </c>
      <c r="AQ432" s="541">
        <f>SUM('MEDIÇÃO_OBJETO (1)'!AR432)</f>
        <v>0</v>
      </c>
      <c r="AR432" s="541">
        <f>SUM('MEDIÇÃO_OBJETO (1)'!AS432)</f>
        <v>0</v>
      </c>
      <c r="AS432" s="541">
        <f>SUM('MEDIÇÃO_OBJETO (1)'!AT432)</f>
        <v>0</v>
      </c>
      <c r="AT432" s="541">
        <f>SUM('MEDIÇÃO_OBJETO (1)'!AU432)</f>
        <v>0</v>
      </c>
      <c r="AU432" s="541">
        <f>SUM('MEDIÇÃO_OBJETO (1)'!AV432)</f>
        <v>0</v>
      </c>
      <c r="AV432" s="541">
        <f>SUM('MEDIÇÃO_OBJETO (1)'!AW432)</f>
        <v>0</v>
      </c>
      <c r="AW432" s="541">
        <f>SUM('MEDIÇÃO_OBJETO (1)'!AX432)</f>
        <v>0</v>
      </c>
      <c r="AX432" s="977"/>
      <c r="BN432" s="992">
        <f t="shared" si="304"/>
        <v>0</v>
      </c>
      <c r="BO432" s="538">
        <f t="shared" si="291"/>
        <v>0</v>
      </c>
      <c r="BP432" s="987">
        <f>IF(RESUMO_GLOBAL!$X$53="a",ROUND(AF432*$N432,RESUMO_GLOBAL!$X$54),IF(RESUMO_GLOBAL!$X$53="t",TRUNC(AF432*$N432,RESUMO_GLOBAL!$X$54),AF432*$N432))</f>
        <v>0</v>
      </c>
      <c r="BQ432" s="987">
        <f>IF(RESUMO_GLOBAL!$X$53="a",ROUND(AG432*$N432,RESUMO_GLOBAL!$X$54),IF(RESUMO_GLOBAL!$X$53="t",TRUNC(AG432*$N432,RESUMO_GLOBAL!$X$54),AG432*$N432))</f>
        <v>0</v>
      </c>
      <c r="BR432" s="987">
        <f>IF(RESUMO_GLOBAL!$X$53="a",ROUND(AH432*$N432,RESUMO_GLOBAL!$X$54),IF(RESUMO_GLOBAL!$X$53="t",TRUNC(AH432*$N432,RESUMO_GLOBAL!$X$54),AH432*$N432))</f>
        <v>0</v>
      </c>
      <c r="BS432" s="987">
        <f>IF(RESUMO_GLOBAL!$X$53="a",ROUND(AI432*$N432,RESUMO_GLOBAL!$X$54),IF(RESUMO_GLOBAL!$X$53="t",TRUNC(AI432*$N432,RESUMO_GLOBAL!$X$54),AI432*$N432))</f>
        <v>0</v>
      </c>
      <c r="BT432" s="987">
        <f>IF(RESUMO_GLOBAL!$X$53="a",ROUND(AJ432*$N432,RESUMO_GLOBAL!$X$54),IF(RESUMO_GLOBAL!$X$53="t",TRUNC(AJ432*$N432,RESUMO_GLOBAL!$X$54),AJ432*$N432))</f>
        <v>0</v>
      </c>
      <c r="BU432" s="987">
        <f>IF(RESUMO_GLOBAL!$X$53="a",ROUND(AK432*$N432,RESUMO_GLOBAL!$X$54),IF(RESUMO_GLOBAL!$X$53="t",TRUNC(AK432*$N432,RESUMO_GLOBAL!$X$54),AK432*$N432))</f>
        <v>0</v>
      </c>
      <c r="BV432" s="987">
        <f>IF(RESUMO_GLOBAL!$X$53="a",ROUND(AL432*$N432,RESUMO_GLOBAL!$X$54),IF(RESUMO_GLOBAL!$X$53="t",TRUNC(AL432*$N432,RESUMO_GLOBAL!$X$54),AL432*$N432))</f>
        <v>0</v>
      </c>
      <c r="BW432" s="987">
        <f>IF(RESUMO_GLOBAL!$X$53="a",ROUND(AM432*$N432,RESUMO_GLOBAL!$X$54),IF(RESUMO_GLOBAL!$X$53="t",TRUNC(AM432*$N432,RESUMO_GLOBAL!$X$54),AM432*$N432))</f>
        <v>0</v>
      </c>
      <c r="BX432" s="987">
        <f>IF(RESUMO_GLOBAL!$X$53="a",ROUND(AN432*$N432,RESUMO_GLOBAL!$X$54),IF(RESUMO_GLOBAL!$X$53="t",TRUNC(AN432*$N432,RESUMO_GLOBAL!$X$54),AN432*$N432))</f>
        <v>0</v>
      </c>
      <c r="BY432" s="987">
        <f>IF(RESUMO_GLOBAL!$X$53="a",ROUND(AO432*$N432,RESUMO_GLOBAL!$X$54),IF(RESUMO_GLOBAL!$X$53="t",TRUNC(AO432*$N432,RESUMO_GLOBAL!$X$54),AO432*$N432))</f>
        <v>0</v>
      </c>
      <c r="BZ432" s="987">
        <f>IF(RESUMO_GLOBAL!$X$53="a",ROUND(AP432*$N432,RESUMO_GLOBAL!$X$54),IF(RESUMO_GLOBAL!$X$53="t",TRUNC(AP432*$N432,RESUMO_GLOBAL!$X$54),AP432*$N432))</f>
        <v>0</v>
      </c>
      <c r="CA432" s="987">
        <f>IF(RESUMO_GLOBAL!$X$53="a",ROUND(AQ432*$N432,RESUMO_GLOBAL!$X$54),IF(RESUMO_GLOBAL!$X$53="t",TRUNC(AQ432*$N432,RESUMO_GLOBAL!$X$54),AQ432*$N432))</f>
        <v>0</v>
      </c>
      <c r="CB432" s="987">
        <f>IF(RESUMO_GLOBAL!$X$53="a",ROUND(AR432*$N432,RESUMO_GLOBAL!$X$54),IF(RESUMO_GLOBAL!$X$53="t",TRUNC(AR432*$N432,RESUMO_GLOBAL!$X$54),AR432*$N432))</f>
        <v>0</v>
      </c>
      <c r="CC432" s="987">
        <f>IF(RESUMO_GLOBAL!$X$53="a",ROUND(AS432*$N432,RESUMO_GLOBAL!$X$54),IF(RESUMO_GLOBAL!$X$53="t",TRUNC(AS432*$N432,RESUMO_GLOBAL!$X$54),AS432*$N432))</f>
        <v>0</v>
      </c>
      <c r="CD432" s="987">
        <f>IF(RESUMO_GLOBAL!$X$53="a",ROUND(AT432*$N432,RESUMO_GLOBAL!$X$54),IF(RESUMO_GLOBAL!$X$53="t",TRUNC(AT432*$N432,RESUMO_GLOBAL!$X$54),AT432*$N432))</f>
        <v>0</v>
      </c>
      <c r="CE432" s="987">
        <f>IF(RESUMO_GLOBAL!$X$53="a",ROUND(AU432*$N432,RESUMO_GLOBAL!$X$54),IF(RESUMO_GLOBAL!$X$53="t",TRUNC(AU432*$N432,RESUMO_GLOBAL!$X$54),AU432*$N432))</f>
        <v>0</v>
      </c>
      <c r="CF432" s="987">
        <f>IF(RESUMO_GLOBAL!$X$53="a",ROUND(AV432*$N432,RESUMO_GLOBAL!$X$54),IF(RESUMO_GLOBAL!$X$53="t",TRUNC(AV432*$N432,RESUMO_GLOBAL!$X$54),AV432*$N432))</f>
        <v>0</v>
      </c>
      <c r="CG432" s="987">
        <f>IF(RESUMO_GLOBAL!$X$53="a",ROUND(AW432*$N432,RESUMO_GLOBAL!$X$54),IF(RESUMO_GLOBAL!$X$53="t",TRUNC(AW432*$N432,RESUMO_GLOBAL!$X$54),AW432*$N432))</f>
        <v>0</v>
      </c>
      <c r="CK432" s="59">
        <f t="shared" si="270"/>
        <v>0</v>
      </c>
      <c r="CL432" s="59">
        <f t="shared" si="271"/>
        <v>0</v>
      </c>
      <c r="CM432" s="59">
        <f t="shared" si="272"/>
        <v>0</v>
      </c>
      <c r="CN432" s="59">
        <f t="shared" si="273"/>
        <v>0</v>
      </c>
      <c r="CO432" s="59">
        <f t="shared" si="274"/>
        <v>0</v>
      </c>
      <c r="CP432" s="59">
        <f t="shared" si="275"/>
        <v>0</v>
      </c>
      <c r="CQ432" s="59">
        <f t="shared" si="276"/>
        <v>0</v>
      </c>
      <c r="CR432" s="59">
        <f t="shared" si="277"/>
        <v>0</v>
      </c>
      <c r="CS432" s="59">
        <f t="shared" si="278"/>
        <v>0</v>
      </c>
      <c r="CT432" s="59">
        <f t="shared" si="279"/>
        <v>0</v>
      </c>
      <c r="CU432" s="59">
        <f t="shared" si="280"/>
        <v>0</v>
      </c>
      <c r="CV432" s="59">
        <f t="shared" si="281"/>
        <v>0</v>
      </c>
      <c r="CW432" s="59">
        <f t="shared" si="282"/>
        <v>0</v>
      </c>
      <c r="CX432" s="59">
        <f t="shared" si="283"/>
        <v>0</v>
      </c>
      <c r="CY432" s="59">
        <f t="shared" si="284"/>
        <v>0</v>
      </c>
      <c r="CZ432" s="59">
        <f t="shared" si="285"/>
        <v>0</v>
      </c>
      <c r="DA432" s="59">
        <f t="shared" si="286"/>
        <v>0</v>
      </c>
      <c r="DB432" s="59">
        <f t="shared" si="287"/>
        <v>0</v>
      </c>
      <c r="DE432">
        <f t="shared" si="269"/>
        <v>427</v>
      </c>
      <c r="DF432" t="str">
        <f t="shared" si="288"/>
        <v/>
      </c>
      <c r="DG432" s="59">
        <f>IF($C432&lt;&gt;0,SUM($CK433:CK433),0)</f>
        <v>0</v>
      </c>
      <c r="DH432" s="59">
        <f>IF($C432&lt;&gt;0,SUM($CK433:CL433),0)</f>
        <v>0</v>
      </c>
      <c r="DI432" s="59">
        <f>IF($C432&lt;&gt;0,SUM($CK433:CM433),0)</f>
        <v>0</v>
      </c>
      <c r="DJ432" s="59">
        <f>IF($C432&lt;&gt;0,SUM($CK433:CN433),0)</f>
        <v>0</v>
      </c>
      <c r="DK432" s="59">
        <f>IF($C432&lt;&gt;0,SUM($CK433:CO433),0)</f>
        <v>0</v>
      </c>
      <c r="DL432" s="59">
        <f>IF($C432&lt;&gt;0,SUM($CK433:CP433),0)</f>
        <v>0</v>
      </c>
      <c r="DM432" s="59">
        <f>IF($C432&lt;&gt;0,SUM($CK433:CQ433),0)</f>
        <v>0</v>
      </c>
      <c r="DN432" s="59">
        <f>IF($C432&lt;&gt;0,SUM($CK433:CR433),0)</f>
        <v>0</v>
      </c>
      <c r="DO432" s="59">
        <f>IF($C432&lt;&gt;0,SUM($CK433:CS433),0)</f>
        <v>0</v>
      </c>
      <c r="DP432" s="59">
        <f>IF($C432&lt;&gt;0,SUM($CK433:CT433),0)</f>
        <v>0</v>
      </c>
      <c r="DQ432" s="59">
        <f>IF($C432&lt;&gt;0,SUM($CK433:CU433),0)</f>
        <v>0</v>
      </c>
      <c r="DR432" s="59">
        <f>IF($C432&lt;&gt;0,SUM($CK433:CV433),0)</f>
        <v>0</v>
      </c>
      <c r="DS432" s="59">
        <f>IF($C432&lt;&gt;0,SUM($CK433:CW433),0)</f>
        <v>0</v>
      </c>
      <c r="DT432" s="59">
        <f>IF($C432&lt;&gt;0,SUM($CK433:CX433),0)</f>
        <v>0</v>
      </c>
      <c r="DU432" s="59">
        <f>IF($C432&lt;&gt;0,SUM($CK433:CY433),0)</f>
        <v>0</v>
      </c>
      <c r="DV432" s="59">
        <f>IF($C432&lt;&gt;0,SUM($CK433:CZ433),0)</f>
        <v>0</v>
      </c>
      <c r="DW432" s="59">
        <f>IF($C432&lt;&gt;0,SUM($CK433:DA433),0)</f>
        <v>0</v>
      </c>
      <c r="DX432" s="59">
        <f>IF($C432&lt;&gt;0,SUM($CK433:DB433),0)</f>
        <v>0</v>
      </c>
      <c r="DY432" s="952" t="str">
        <f t="shared" si="292"/>
        <v/>
      </c>
    </row>
    <row r="433" spans="1:129" ht="13.5" hidden="1" thickBot="1">
      <c r="A433" s="3" t="str">
        <f t="shared" si="293"/>
        <v/>
      </c>
      <c r="B433" s="805">
        <f>Dados_GLOBAL_Inicial!E433</f>
        <v>0</v>
      </c>
      <c r="C433" s="956">
        <f>IF(IFERROR(VALUE(Dados_GLOBAL_Inicial!F433),0)=0,0,Dados_GLOBAL_Inicial!F433)</f>
        <v>0</v>
      </c>
      <c r="D433" s="830">
        <f>Dados_GLOBAL_Inicial!G433</f>
        <v>0</v>
      </c>
      <c r="E433" s="830" t="str">
        <f>IF(IFERROR(VLOOKUP(F433,Cod_Gde_Itens!$A$1:$B$80,2,FALSE),0)&gt;549,IFERROR(VLOOKUP(F433,Cod_Gde_Itens!$A$1:$B$80,2,FALSE),0),IF(Dados_GLOBAL_Inicial!H433=0,"",Dados_GLOBAL_Inicial!H433))</f>
        <v/>
      </c>
      <c r="F433" s="823">
        <f>Dados_GLOBAL_Inicial!I433</f>
        <v>0</v>
      </c>
      <c r="G433" s="824">
        <f>Dados_GLOBAL_Inicial!J433</f>
        <v>0</v>
      </c>
      <c r="H433" s="454">
        <f>Dados_GLOBAL_Inicial!K433</f>
        <v>0</v>
      </c>
      <c r="I433" s="970">
        <f>SUM('MEDIÇÃO_OBJETO (1)'!I433)</f>
        <v>0</v>
      </c>
      <c r="J433" s="455">
        <f t="shared" si="294"/>
        <v>0</v>
      </c>
      <c r="K433" s="451">
        <f t="shared" si="295"/>
        <v>0</v>
      </c>
      <c r="L433" s="452">
        <f t="shared" si="296"/>
        <v>0</v>
      </c>
      <c r="M433" s="809">
        <f t="shared" si="297"/>
        <v>0</v>
      </c>
      <c r="N433" s="810">
        <f>IF(IFERROR(VALUE(Dados_GLOBAL_Inicial!L433),0)=0,0,Dados_GLOBAL_Inicial!L433)</f>
        <v>0</v>
      </c>
      <c r="O433" s="812">
        <f>SUM('MEDIÇÃO_OBJETO (1)'!O433)</f>
        <v>0</v>
      </c>
      <c r="P433" s="812">
        <f>SUM('MEDIÇÃO_OBJETO (1)'!P433)</f>
        <v>0</v>
      </c>
      <c r="Q433" s="813">
        <f t="shared" si="298"/>
        <v>0</v>
      </c>
      <c r="R433" s="951"/>
      <c r="S433" s="815">
        <f>SUM('MEDIÇÃO_OBJETO (1)'!S433)</f>
        <v>0</v>
      </c>
      <c r="T433" s="815">
        <f>SUM('MEDIÇÃO_OBJETO (1)'!T433)</f>
        <v>0</v>
      </c>
      <c r="V433" s="19"/>
      <c r="W433" s="978">
        <f t="shared" si="299"/>
        <v>0</v>
      </c>
      <c r="X433" s="816">
        <f t="shared" si="300"/>
        <v>0</v>
      </c>
      <c r="Y433" s="816">
        <f t="shared" si="301"/>
        <v>0</v>
      </c>
      <c r="Z433" s="817">
        <f t="shared" si="302"/>
        <v>0</v>
      </c>
      <c r="AB433" s="453">
        <f t="shared" si="289"/>
        <v>0</v>
      </c>
      <c r="AC433" s="14">
        <f t="shared" si="303"/>
        <v>0</v>
      </c>
      <c r="AD433" s="819"/>
      <c r="AE433" s="631">
        <f t="shared" si="290"/>
        <v>0</v>
      </c>
      <c r="AF433" s="818">
        <f>SUM('MEDIÇÃO_OBJETO (1)'!AG433)</f>
        <v>0</v>
      </c>
      <c r="AG433" s="541">
        <f>SUM('MEDIÇÃO_OBJETO (1)'!AH433)</f>
        <v>0</v>
      </c>
      <c r="AH433" s="541">
        <f>SUM('MEDIÇÃO_OBJETO (1)'!AI433)</f>
        <v>0</v>
      </c>
      <c r="AI433" s="541">
        <f>SUM('MEDIÇÃO_OBJETO (1)'!AJ433)</f>
        <v>0</v>
      </c>
      <c r="AJ433" s="541">
        <f>SUM('MEDIÇÃO_OBJETO (1)'!AK433)</f>
        <v>0</v>
      </c>
      <c r="AK433" s="541">
        <f>SUM('MEDIÇÃO_OBJETO (1)'!AL433)</f>
        <v>0</v>
      </c>
      <c r="AL433" s="541">
        <f>SUM('MEDIÇÃO_OBJETO (1)'!AM433)</f>
        <v>0</v>
      </c>
      <c r="AM433" s="541">
        <f>SUM('MEDIÇÃO_OBJETO (1)'!AN433)</f>
        <v>0</v>
      </c>
      <c r="AN433" s="541">
        <f>SUM('MEDIÇÃO_OBJETO (1)'!AO433)</f>
        <v>0</v>
      </c>
      <c r="AO433" s="541">
        <f>SUM('MEDIÇÃO_OBJETO (1)'!AP433)</f>
        <v>0</v>
      </c>
      <c r="AP433" s="541">
        <f>SUM('MEDIÇÃO_OBJETO (1)'!AQ433)</f>
        <v>0</v>
      </c>
      <c r="AQ433" s="541">
        <f>SUM('MEDIÇÃO_OBJETO (1)'!AR433)</f>
        <v>0</v>
      </c>
      <c r="AR433" s="541">
        <f>SUM('MEDIÇÃO_OBJETO (1)'!AS433)</f>
        <v>0</v>
      </c>
      <c r="AS433" s="541">
        <f>SUM('MEDIÇÃO_OBJETO (1)'!AT433)</f>
        <v>0</v>
      </c>
      <c r="AT433" s="541">
        <f>SUM('MEDIÇÃO_OBJETO (1)'!AU433)</f>
        <v>0</v>
      </c>
      <c r="AU433" s="541">
        <f>SUM('MEDIÇÃO_OBJETO (1)'!AV433)</f>
        <v>0</v>
      </c>
      <c r="AV433" s="541">
        <f>SUM('MEDIÇÃO_OBJETO (1)'!AW433)</f>
        <v>0</v>
      </c>
      <c r="AW433" s="541">
        <f>SUM('MEDIÇÃO_OBJETO (1)'!AX433)</f>
        <v>0</v>
      </c>
      <c r="AX433" s="977"/>
      <c r="BN433" s="992">
        <f t="shared" si="304"/>
        <v>0</v>
      </c>
      <c r="BO433" s="538">
        <f t="shared" si="291"/>
        <v>0</v>
      </c>
      <c r="BP433" s="987">
        <f>IF(RESUMO_GLOBAL!$X$53="a",ROUND(AF433*$N433,RESUMO_GLOBAL!$X$54),IF(RESUMO_GLOBAL!$X$53="t",TRUNC(AF433*$N433,RESUMO_GLOBAL!$X$54),AF433*$N433))</f>
        <v>0</v>
      </c>
      <c r="BQ433" s="987">
        <f>IF(RESUMO_GLOBAL!$X$53="a",ROUND(AG433*$N433,RESUMO_GLOBAL!$X$54),IF(RESUMO_GLOBAL!$X$53="t",TRUNC(AG433*$N433,RESUMO_GLOBAL!$X$54),AG433*$N433))</f>
        <v>0</v>
      </c>
      <c r="BR433" s="987">
        <f>IF(RESUMO_GLOBAL!$X$53="a",ROUND(AH433*$N433,RESUMO_GLOBAL!$X$54),IF(RESUMO_GLOBAL!$X$53="t",TRUNC(AH433*$N433,RESUMO_GLOBAL!$X$54),AH433*$N433))</f>
        <v>0</v>
      </c>
      <c r="BS433" s="987">
        <f>IF(RESUMO_GLOBAL!$X$53="a",ROUND(AI433*$N433,RESUMO_GLOBAL!$X$54),IF(RESUMO_GLOBAL!$X$53="t",TRUNC(AI433*$N433,RESUMO_GLOBAL!$X$54),AI433*$N433))</f>
        <v>0</v>
      </c>
      <c r="BT433" s="987">
        <f>IF(RESUMO_GLOBAL!$X$53="a",ROUND(AJ433*$N433,RESUMO_GLOBAL!$X$54),IF(RESUMO_GLOBAL!$X$53="t",TRUNC(AJ433*$N433,RESUMO_GLOBAL!$X$54),AJ433*$N433))</f>
        <v>0</v>
      </c>
      <c r="BU433" s="987">
        <f>IF(RESUMO_GLOBAL!$X$53="a",ROUND(AK433*$N433,RESUMO_GLOBAL!$X$54),IF(RESUMO_GLOBAL!$X$53="t",TRUNC(AK433*$N433,RESUMO_GLOBAL!$X$54),AK433*$N433))</f>
        <v>0</v>
      </c>
      <c r="BV433" s="987">
        <f>IF(RESUMO_GLOBAL!$X$53="a",ROUND(AL433*$N433,RESUMO_GLOBAL!$X$54),IF(RESUMO_GLOBAL!$X$53="t",TRUNC(AL433*$N433,RESUMO_GLOBAL!$X$54),AL433*$N433))</f>
        <v>0</v>
      </c>
      <c r="BW433" s="987">
        <f>IF(RESUMO_GLOBAL!$X$53="a",ROUND(AM433*$N433,RESUMO_GLOBAL!$X$54),IF(RESUMO_GLOBAL!$X$53="t",TRUNC(AM433*$N433,RESUMO_GLOBAL!$X$54),AM433*$N433))</f>
        <v>0</v>
      </c>
      <c r="BX433" s="987">
        <f>IF(RESUMO_GLOBAL!$X$53="a",ROUND(AN433*$N433,RESUMO_GLOBAL!$X$54),IF(RESUMO_GLOBAL!$X$53="t",TRUNC(AN433*$N433,RESUMO_GLOBAL!$X$54),AN433*$N433))</f>
        <v>0</v>
      </c>
      <c r="BY433" s="987">
        <f>IF(RESUMO_GLOBAL!$X$53="a",ROUND(AO433*$N433,RESUMO_GLOBAL!$X$54),IF(RESUMO_GLOBAL!$X$53="t",TRUNC(AO433*$N433,RESUMO_GLOBAL!$X$54),AO433*$N433))</f>
        <v>0</v>
      </c>
      <c r="BZ433" s="987">
        <f>IF(RESUMO_GLOBAL!$X$53="a",ROUND(AP433*$N433,RESUMO_GLOBAL!$X$54),IF(RESUMO_GLOBAL!$X$53="t",TRUNC(AP433*$N433,RESUMO_GLOBAL!$X$54),AP433*$N433))</f>
        <v>0</v>
      </c>
      <c r="CA433" s="987">
        <f>IF(RESUMO_GLOBAL!$X$53="a",ROUND(AQ433*$N433,RESUMO_GLOBAL!$X$54),IF(RESUMO_GLOBAL!$X$53="t",TRUNC(AQ433*$N433,RESUMO_GLOBAL!$X$54),AQ433*$N433))</f>
        <v>0</v>
      </c>
      <c r="CB433" s="987">
        <f>IF(RESUMO_GLOBAL!$X$53="a",ROUND(AR433*$N433,RESUMO_GLOBAL!$X$54),IF(RESUMO_GLOBAL!$X$53="t",TRUNC(AR433*$N433,RESUMO_GLOBAL!$X$54),AR433*$N433))</f>
        <v>0</v>
      </c>
      <c r="CC433" s="987">
        <f>IF(RESUMO_GLOBAL!$X$53="a",ROUND(AS433*$N433,RESUMO_GLOBAL!$X$54),IF(RESUMO_GLOBAL!$X$53="t",TRUNC(AS433*$N433,RESUMO_GLOBAL!$X$54),AS433*$N433))</f>
        <v>0</v>
      </c>
      <c r="CD433" s="987">
        <f>IF(RESUMO_GLOBAL!$X$53="a",ROUND(AT433*$N433,RESUMO_GLOBAL!$X$54),IF(RESUMO_GLOBAL!$X$53="t",TRUNC(AT433*$N433,RESUMO_GLOBAL!$X$54),AT433*$N433))</f>
        <v>0</v>
      </c>
      <c r="CE433" s="987">
        <f>IF(RESUMO_GLOBAL!$X$53="a",ROUND(AU433*$N433,RESUMO_GLOBAL!$X$54),IF(RESUMO_GLOBAL!$X$53="t",TRUNC(AU433*$N433,RESUMO_GLOBAL!$X$54),AU433*$N433))</f>
        <v>0</v>
      </c>
      <c r="CF433" s="987">
        <f>IF(RESUMO_GLOBAL!$X$53="a",ROUND(AV433*$N433,RESUMO_GLOBAL!$X$54),IF(RESUMO_GLOBAL!$X$53="t",TRUNC(AV433*$N433,RESUMO_GLOBAL!$X$54),AV433*$N433))</f>
        <v>0</v>
      </c>
      <c r="CG433" s="987">
        <f>IF(RESUMO_GLOBAL!$X$53="a",ROUND(AW433*$N433,RESUMO_GLOBAL!$X$54),IF(RESUMO_GLOBAL!$X$53="t",TRUNC(AW433*$N433,RESUMO_GLOBAL!$X$54),AW433*$N433))</f>
        <v>0</v>
      </c>
      <c r="CK433" s="59">
        <f t="shared" si="270"/>
        <v>0</v>
      </c>
      <c r="CL433" s="59">
        <f t="shared" si="271"/>
        <v>0</v>
      </c>
      <c r="CM433" s="59">
        <f t="shared" si="272"/>
        <v>0</v>
      </c>
      <c r="CN433" s="59">
        <f t="shared" si="273"/>
        <v>0</v>
      </c>
      <c r="CO433" s="59">
        <f t="shared" si="274"/>
        <v>0</v>
      </c>
      <c r="CP433" s="59">
        <f t="shared" si="275"/>
        <v>0</v>
      </c>
      <c r="CQ433" s="59">
        <f t="shared" si="276"/>
        <v>0</v>
      </c>
      <c r="CR433" s="59">
        <f t="shared" si="277"/>
        <v>0</v>
      </c>
      <c r="CS433" s="59">
        <f t="shared" si="278"/>
        <v>0</v>
      </c>
      <c r="CT433" s="59">
        <f t="shared" si="279"/>
        <v>0</v>
      </c>
      <c r="CU433" s="59">
        <f t="shared" si="280"/>
        <v>0</v>
      </c>
      <c r="CV433" s="59">
        <f t="shared" si="281"/>
        <v>0</v>
      </c>
      <c r="CW433" s="59">
        <f t="shared" si="282"/>
        <v>0</v>
      </c>
      <c r="CX433" s="59">
        <f t="shared" si="283"/>
        <v>0</v>
      </c>
      <c r="CY433" s="59">
        <f t="shared" si="284"/>
        <v>0</v>
      </c>
      <c r="CZ433" s="59">
        <f t="shared" si="285"/>
        <v>0</v>
      </c>
      <c r="DA433" s="59">
        <f t="shared" si="286"/>
        <v>0</v>
      </c>
      <c r="DB433" s="59">
        <f t="shared" si="287"/>
        <v>0</v>
      </c>
      <c r="DE433">
        <f t="shared" si="269"/>
        <v>428</v>
      </c>
      <c r="DF433" t="str">
        <f t="shared" si="288"/>
        <v/>
      </c>
      <c r="DG433" s="59">
        <f>IF($C433&lt;&gt;0,SUM($CK434:CK434),0)</f>
        <v>0</v>
      </c>
      <c r="DH433" s="59">
        <f>IF($C433&lt;&gt;0,SUM($CK434:CL434),0)</f>
        <v>0</v>
      </c>
      <c r="DI433" s="59">
        <f>IF($C433&lt;&gt;0,SUM($CK434:CM434),0)</f>
        <v>0</v>
      </c>
      <c r="DJ433" s="59">
        <f>IF($C433&lt;&gt;0,SUM($CK434:CN434),0)</f>
        <v>0</v>
      </c>
      <c r="DK433" s="59">
        <f>IF($C433&lt;&gt;0,SUM($CK434:CO434),0)</f>
        <v>0</v>
      </c>
      <c r="DL433" s="59">
        <f>IF($C433&lt;&gt;0,SUM($CK434:CP434),0)</f>
        <v>0</v>
      </c>
      <c r="DM433" s="59">
        <f>IF($C433&lt;&gt;0,SUM($CK434:CQ434),0)</f>
        <v>0</v>
      </c>
      <c r="DN433" s="59">
        <f>IF($C433&lt;&gt;0,SUM($CK434:CR434),0)</f>
        <v>0</v>
      </c>
      <c r="DO433" s="59">
        <f>IF($C433&lt;&gt;0,SUM($CK434:CS434),0)</f>
        <v>0</v>
      </c>
      <c r="DP433" s="59">
        <f>IF($C433&lt;&gt;0,SUM($CK434:CT434),0)</f>
        <v>0</v>
      </c>
      <c r="DQ433" s="59">
        <f>IF($C433&lt;&gt;0,SUM($CK434:CU434),0)</f>
        <v>0</v>
      </c>
      <c r="DR433" s="59">
        <f>IF($C433&lt;&gt;0,SUM($CK434:CV434),0)</f>
        <v>0</v>
      </c>
      <c r="DS433" s="59">
        <f>IF($C433&lt;&gt;0,SUM($CK434:CW434),0)</f>
        <v>0</v>
      </c>
      <c r="DT433" s="59">
        <f>IF($C433&lt;&gt;0,SUM($CK434:CX434),0)</f>
        <v>0</v>
      </c>
      <c r="DU433" s="59">
        <f>IF($C433&lt;&gt;0,SUM($CK434:CY434),0)</f>
        <v>0</v>
      </c>
      <c r="DV433" s="59">
        <f>IF($C433&lt;&gt;0,SUM($CK434:CZ434),0)</f>
        <v>0</v>
      </c>
      <c r="DW433" s="59">
        <f>IF($C433&lt;&gt;0,SUM($CK434:DA434),0)</f>
        <v>0</v>
      </c>
      <c r="DX433" s="59">
        <f>IF($C433&lt;&gt;0,SUM($CK434:DB434),0)</f>
        <v>0</v>
      </c>
      <c r="DY433" s="952" t="str">
        <f t="shared" si="292"/>
        <v/>
      </c>
    </row>
    <row r="434" spans="1:129" ht="13.5" hidden="1" thickBot="1">
      <c r="A434" s="3" t="str">
        <f t="shared" si="293"/>
        <v/>
      </c>
      <c r="B434" s="805">
        <f>Dados_GLOBAL_Inicial!E434</f>
        <v>0</v>
      </c>
      <c r="C434" s="956">
        <f>IF(IFERROR(VALUE(Dados_GLOBAL_Inicial!F434),0)=0,0,Dados_GLOBAL_Inicial!F434)</f>
        <v>0</v>
      </c>
      <c r="D434" s="830">
        <f>Dados_GLOBAL_Inicial!G434</f>
        <v>0</v>
      </c>
      <c r="E434" s="830" t="str">
        <f>IF(IFERROR(VLOOKUP(F434,Cod_Gde_Itens!$A$1:$B$80,2,FALSE),0)&gt;549,IFERROR(VLOOKUP(F434,Cod_Gde_Itens!$A$1:$B$80,2,FALSE),0),IF(Dados_GLOBAL_Inicial!H434=0,"",Dados_GLOBAL_Inicial!H434))</f>
        <v/>
      </c>
      <c r="F434" s="823">
        <f>Dados_GLOBAL_Inicial!I434</f>
        <v>0</v>
      </c>
      <c r="G434" s="824">
        <f>Dados_GLOBAL_Inicial!J434</f>
        <v>0</v>
      </c>
      <c r="H434" s="454">
        <f>Dados_GLOBAL_Inicial!K434</f>
        <v>0</v>
      </c>
      <c r="I434" s="970">
        <f>SUM('MEDIÇÃO_OBJETO (1)'!I434)</f>
        <v>0</v>
      </c>
      <c r="J434" s="455">
        <f t="shared" si="294"/>
        <v>0</v>
      </c>
      <c r="K434" s="451">
        <f t="shared" si="295"/>
        <v>0</v>
      </c>
      <c r="L434" s="452">
        <f t="shared" si="296"/>
        <v>0</v>
      </c>
      <c r="M434" s="809">
        <f t="shared" si="297"/>
        <v>0</v>
      </c>
      <c r="N434" s="810">
        <f>IF(IFERROR(VALUE(Dados_GLOBAL_Inicial!L434),0)=0,0,Dados_GLOBAL_Inicial!L434)</f>
        <v>0</v>
      </c>
      <c r="O434" s="812">
        <f>SUM('MEDIÇÃO_OBJETO (1)'!O434)</f>
        <v>0</v>
      </c>
      <c r="P434" s="812">
        <f>SUM('MEDIÇÃO_OBJETO (1)'!P434)</f>
        <v>0</v>
      </c>
      <c r="Q434" s="813">
        <f t="shared" si="298"/>
        <v>0</v>
      </c>
      <c r="R434" s="951"/>
      <c r="S434" s="815">
        <f>SUM('MEDIÇÃO_OBJETO (1)'!S434)</f>
        <v>0</v>
      </c>
      <c r="T434" s="815">
        <f>SUM('MEDIÇÃO_OBJETO (1)'!T434)</f>
        <v>0</v>
      </c>
      <c r="V434" s="19"/>
      <c r="W434" s="978">
        <f t="shared" si="299"/>
        <v>0</v>
      </c>
      <c r="X434" s="816">
        <f t="shared" si="300"/>
        <v>0</v>
      </c>
      <c r="Y434" s="816">
        <f t="shared" si="301"/>
        <v>0</v>
      </c>
      <c r="Z434" s="817">
        <f t="shared" si="302"/>
        <v>0</v>
      </c>
      <c r="AB434" s="453">
        <f t="shared" si="289"/>
        <v>0</v>
      </c>
      <c r="AC434" s="14">
        <f t="shared" si="303"/>
        <v>0</v>
      </c>
      <c r="AD434" s="819"/>
      <c r="AE434" s="631">
        <f t="shared" si="290"/>
        <v>0</v>
      </c>
      <c r="AF434" s="818">
        <f>SUM('MEDIÇÃO_OBJETO (1)'!AG434)</f>
        <v>0</v>
      </c>
      <c r="AG434" s="541">
        <f>SUM('MEDIÇÃO_OBJETO (1)'!AH434)</f>
        <v>0</v>
      </c>
      <c r="AH434" s="541">
        <f>SUM('MEDIÇÃO_OBJETO (1)'!AI434)</f>
        <v>0</v>
      </c>
      <c r="AI434" s="541">
        <f>SUM('MEDIÇÃO_OBJETO (1)'!AJ434)</f>
        <v>0</v>
      </c>
      <c r="AJ434" s="541">
        <f>SUM('MEDIÇÃO_OBJETO (1)'!AK434)</f>
        <v>0</v>
      </c>
      <c r="AK434" s="541">
        <f>SUM('MEDIÇÃO_OBJETO (1)'!AL434)</f>
        <v>0</v>
      </c>
      <c r="AL434" s="541">
        <f>SUM('MEDIÇÃO_OBJETO (1)'!AM434)</f>
        <v>0</v>
      </c>
      <c r="AM434" s="541">
        <f>SUM('MEDIÇÃO_OBJETO (1)'!AN434)</f>
        <v>0</v>
      </c>
      <c r="AN434" s="541">
        <f>SUM('MEDIÇÃO_OBJETO (1)'!AO434)</f>
        <v>0</v>
      </c>
      <c r="AO434" s="541">
        <f>SUM('MEDIÇÃO_OBJETO (1)'!AP434)</f>
        <v>0</v>
      </c>
      <c r="AP434" s="541">
        <f>SUM('MEDIÇÃO_OBJETO (1)'!AQ434)</f>
        <v>0</v>
      </c>
      <c r="AQ434" s="541">
        <f>SUM('MEDIÇÃO_OBJETO (1)'!AR434)</f>
        <v>0</v>
      </c>
      <c r="AR434" s="541">
        <f>SUM('MEDIÇÃO_OBJETO (1)'!AS434)</f>
        <v>0</v>
      </c>
      <c r="AS434" s="541">
        <f>SUM('MEDIÇÃO_OBJETO (1)'!AT434)</f>
        <v>0</v>
      </c>
      <c r="AT434" s="541">
        <f>SUM('MEDIÇÃO_OBJETO (1)'!AU434)</f>
        <v>0</v>
      </c>
      <c r="AU434" s="541">
        <f>SUM('MEDIÇÃO_OBJETO (1)'!AV434)</f>
        <v>0</v>
      </c>
      <c r="AV434" s="541">
        <f>SUM('MEDIÇÃO_OBJETO (1)'!AW434)</f>
        <v>0</v>
      </c>
      <c r="AW434" s="541">
        <f>SUM('MEDIÇÃO_OBJETO (1)'!AX434)</f>
        <v>0</v>
      </c>
      <c r="AX434" s="977"/>
      <c r="BN434" s="992">
        <f t="shared" si="304"/>
        <v>0</v>
      </c>
      <c r="BO434" s="538">
        <f t="shared" si="291"/>
        <v>0</v>
      </c>
      <c r="BP434" s="987">
        <f>IF(RESUMO_GLOBAL!$X$53="a",ROUND(AF434*$N434,RESUMO_GLOBAL!$X$54),IF(RESUMO_GLOBAL!$X$53="t",TRUNC(AF434*$N434,RESUMO_GLOBAL!$X$54),AF434*$N434))</f>
        <v>0</v>
      </c>
      <c r="BQ434" s="987">
        <f>IF(RESUMO_GLOBAL!$X$53="a",ROUND(AG434*$N434,RESUMO_GLOBAL!$X$54),IF(RESUMO_GLOBAL!$X$53="t",TRUNC(AG434*$N434,RESUMO_GLOBAL!$X$54),AG434*$N434))</f>
        <v>0</v>
      </c>
      <c r="BR434" s="987">
        <f>IF(RESUMO_GLOBAL!$X$53="a",ROUND(AH434*$N434,RESUMO_GLOBAL!$X$54),IF(RESUMO_GLOBAL!$X$53="t",TRUNC(AH434*$N434,RESUMO_GLOBAL!$X$54),AH434*$N434))</f>
        <v>0</v>
      </c>
      <c r="BS434" s="987">
        <f>IF(RESUMO_GLOBAL!$X$53="a",ROUND(AI434*$N434,RESUMO_GLOBAL!$X$54),IF(RESUMO_GLOBAL!$X$53="t",TRUNC(AI434*$N434,RESUMO_GLOBAL!$X$54),AI434*$N434))</f>
        <v>0</v>
      </c>
      <c r="BT434" s="987">
        <f>IF(RESUMO_GLOBAL!$X$53="a",ROUND(AJ434*$N434,RESUMO_GLOBAL!$X$54),IF(RESUMO_GLOBAL!$X$53="t",TRUNC(AJ434*$N434,RESUMO_GLOBAL!$X$54),AJ434*$N434))</f>
        <v>0</v>
      </c>
      <c r="BU434" s="987">
        <f>IF(RESUMO_GLOBAL!$X$53="a",ROUND(AK434*$N434,RESUMO_GLOBAL!$X$54),IF(RESUMO_GLOBAL!$X$53="t",TRUNC(AK434*$N434,RESUMO_GLOBAL!$X$54),AK434*$N434))</f>
        <v>0</v>
      </c>
      <c r="BV434" s="987">
        <f>IF(RESUMO_GLOBAL!$X$53="a",ROUND(AL434*$N434,RESUMO_GLOBAL!$X$54),IF(RESUMO_GLOBAL!$X$53="t",TRUNC(AL434*$N434,RESUMO_GLOBAL!$X$54),AL434*$N434))</f>
        <v>0</v>
      </c>
      <c r="BW434" s="987">
        <f>IF(RESUMO_GLOBAL!$X$53="a",ROUND(AM434*$N434,RESUMO_GLOBAL!$X$54),IF(RESUMO_GLOBAL!$X$53="t",TRUNC(AM434*$N434,RESUMO_GLOBAL!$X$54),AM434*$N434))</f>
        <v>0</v>
      </c>
      <c r="BX434" s="987">
        <f>IF(RESUMO_GLOBAL!$X$53="a",ROUND(AN434*$N434,RESUMO_GLOBAL!$X$54),IF(RESUMO_GLOBAL!$X$53="t",TRUNC(AN434*$N434,RESUMO_GLOBAL!$X$54),AN434*$N434))</f>
        <v>0</v>
      </c>
      <c r="BY434" s="987">
        <f>IF(RESUMO_GLOBAL!$X$53="a",ROUND(AO434*$N434,RESUMO_GLOBAL!$X$54),IF(RESUMO_GLOBAL!$X$53="t",TRUNC(AO434*$N434,RESUMO_GLOBAL!$X$54),AO434*$N434))</f>
        <v>0</v>
      </c>
      <c r="BZ434" s="987">
        <f>IF(RESUMO_GLOBAL!$X$53="a",ROUND(AP434*$N434,RESUMO_GLOBAL!$X$54),IF(RESUMO_GLOBAL!$X$53="t",TRUNC(AP434*$N434,RESUMO_GLOBAL!$X$54),AP434*$N434))</f>
        <v>0</v>
      </c>
      <c r="CA434" s="987">
        <f>IF(RESUMO_GLOBAL!$X$53="a",ROUND(AQ434*$N434,RESUMO_GLOBAL!$X$54),IF(RESUMO_GLOBAL!$X$53="t",TRUNC(AQ434*$N434,RESUMO_GLOBAL!$X$54),AQ434*$N434))</f>
        <v>0</v>
      </c>
      <c r="CB434" s="987">
        <f>IF(RESUMO_GLOBAL!$X$53="a",ROUND(AR434*$N434,RESUMO_GLOBAL!$X$54),IF(RESUMO_GLOBAL!$X$53="t",TRUNC(AR434*$N434,RESUMO_GLOBAL!$X$54),AR434*$N434))</f>
        <v>0</v>
      </c>
      <c r="CC434" s="987">
        <f>IF(RESUMO_GLOBAL!$X$53="a",ROUND(AS434*$N434,RESUMO_GLOBAL!$X$54),IF(RESUMO_GLOBAL!$X$53="t",TRUNC(AS434*$N434,RESUMO_GLOBAL!$X$54),AS434*$N434))</f>
        <v>0</v>
      </c>
      <c r="CD434" s="987">
        <f>IF(RESUMO_GLOBAL!$X$53="a",ROUND(AT434*$N434,RESUMO_GLOBAL!$X$54),IF(RESUMO_GLOBAL!$X$53="t",TRUNC(AT434*$N434,RESUMO_GLOBAL!$X$54),AT434*$N434))</f>
        <v>0</v>
      </c>
      <c r="CE434" s="987">
        <f>IF(RESUMO_GLOBAL!$X$53="a",ROUND(AU434*$N434,RESUMO_GLOBAL!$X$54),IF(RESUMO_GLOBAL!$X$53="t",TRUNC(AU434*$N434,RESUMO_GLOBAL!$X$54),AU434*$N434))</f>
        <v>0</v>
      </c>
      <c r="CF434" s="987">
        <f>IF(RESUMO_GLOBAL!$X$53="a",ROUND(AV434*$N434,RESUMO_GLOBAL!$X$54),IF(RESUMO_GLOBAL!$X$53="t",TRUNC(AV434*$N434,RESUMO_GLOBAL!$X$54),AV434*$N434))</f>
        <v>0</v>
      </c>
      <c r="CG434" s="987">
        <f>IF(RESUMO_GLOBAL!$X$53="a",ROUND(AW434*$N434,RESUMO_GLOBAL!$X$54),IF(RESUMO_GLOBAL!$X$53="t",TRUNC(AW434*$N434,RESUMO_GLOBAL!$X$54),AW434*$N434))</f>
        <v>0</v>
      </c>
      <c r="CK434" s="59">
        <f t="shared" si="270"/>
        <v>0</v>
      </c>
      <c r="CL434" s="59">
        <f t="shared" si="271"/>
        <v>0</v>
      </c>
      <c r="CM434" s="59">
        <f t="shared" si="272"/>
        <v>0</v>
      </c>
      <c r="CN434" s="59">
        <f t="shared" si="273"/>
        <v>0</v>
      </c>
      <c r="CO434" s="59">
        <f t="shared" si="274"/>
        <v>0</v>
      </c>
      <c r="CP434" s="59">
        <f t="shared" si="275"/>
        <v>0</v>
      </c>
      <c r="CQ434" s="59">
        <f t="shared" si="276"/>
        <v>0</v>
      </c>
      <c r="CR434" s="59">
        <f t="shared" si="277"/>
        <v>0</v>
      </c>
      <c r="CS434" s="59">
        <f t="shared" si="278"/>
        <v>0</v>
      </c>
      <c r="CT434" s="59">
        <f t="shared" si="279"/>
        <v>0</v>
      </c>
      <c r="CU434" s="59">
        <f t="shared" si="280"/>
        <v>0</v>
      </c>
      <c r="CV434" s="59">
        <f t="shared" si="281"/>
        <v>0</v>
      </c>
      <c r="CW434" s="59">
        <f t="shared" si="282"/>
        <v>0</v>
      </c>
      <c r="CX434" s="59">
        <f t="shared" si="283"/>
        <v>0</v>
      </c>
      <c r="CY434" s="59">
        <f t="shared" si="284"/>
        <v>0</v>
      </c>
      <c r="CZ434" s="59">
        <f t="shared" si="285"/>
        <v>0</v>
      </c>
      <c r="DA434" s="59">
        <f t="shared" si="286"/>
        <v>0</v>
      </c>
      <c r="DB434" s="59">
        <f t="shared" si="287"/>
        <v>0</v>
      </c>
      <c r="DE434">
        <f t="shared" si="269"/>
        <v>429</v>
      </c>
      <c r="DF434" t="str">
        <f t="shared" si="288"/>
        <v/>
      </c>
      <c r="DG434" s="59">
        <f>IF($C434&lt;&gt;0,SUM($CK435:CK435),0)</f>
        <v>0</v>
      </c>
      <c r="DH434" s="59">
        <f>IF($C434&lt;&gt;0,SUM($CK435:CL435),0)</f>
        <v>0</v>
      </c>
      <c r="DI434" s="59">
        <f>IF($C434&lt;&gt;0,SUM($CK435:CM435),0)</f>
        <v>0</v>
      </c>
      <c r="DJ434" s="59">
        <f>IF($C434&lt;&gt;0,SUM($CK435:CN435),0)</f>
        <v>0</v>
      </c>
      <c r="DK434" s="59">
        <f>IF($C434&lt;&gt;0,SUM($CK435:CO435),0)</f>
        <v>0</v>
      </c>
      <c r="DL434" s="59">
        <f>IF($C434&lt;&gt;0,SUM($CK435:CP435),0)</f>
        <v>0</v>
      </c>
      <c r="DM434" s="59">
        <f>IF($C434&lt;&gt;0,SUM($CK435:CQ435),0)</f>
        <v>0</v>
      </c>
      <c r="DN434" s="59">
        <f>IF($C434&lt;&gt;0,SUM($CK435:CR435),0)</f>
        <v>0</v>
      </c>
      <c r="DO434" s="59">
        <f>IF($C434&lt;&gt;0,SUM($CK435:CS435),0)</f>
        <v>0</v>
      </c>
      <c r="DP434" s="59">
        <f>IF($C434&lt;&gt;0,SUM($CK435:CT435),0)</f>
        <v>0</v>
      </c>
      <c r="DQ434" s="59">
        <f>IF($C434&lt;&gt;0,SUM($CK435:CU435),0)</f>
        <v>0</v>
      </c>
      <c r="DR434" s="59">
        <f>IF($C434&lt;&gt;0,SUM($CK435:CV435),0)</f>
        <v>0</v>
      </c>
      <c r="DS434" s="59">
        <f>IF($C434&lt;&gt;0,SUM($CK435:CW435),0)</f>
        <v>0</v>
      </c>
      <c r="DT434" s="59">
        <f>IF($C434&lt;&gt;0,SUM($CK435:CX435),0)</f>
        <v>0</v>
      </c>
      <c r="DU434" s="59">
        <f>IF($C434&lt;&gt;0,SUM($CK435:CY435),0)</f>
        <v>0</v>
      </c>
      <c r="DV434" s="59">
        <f>IF($C434&lt;&gt;0,SUM($CK435:CZ435),0)</f>
        <v>0</v>
      </c>
      <c r="DW434" s="59">
        <f>IF($C434&lt;&gt;0,SUM($CK435:DA435),0)</f>
        <v>0</v>
      </c>
      <c r="DX434" s="59">
        <f>IF($C434&lt;&gt;0,SUM($CK435:DB435),0)</f>
        <v>0</v>
      </c>
      <c r="DY434" s="952" t="str">
        <f t="shared" si="292"/>
        <v/>
      </c>
    </row>
    <row r="435" spans="1:129" ht="13.5" hidden="1" thickBot="1">
      <c r="A435" s="3" t="str">
        <f t="shared" si="293"/>
        <v/>
      </c>
      <c r="B435" s="805">
        <f>Dados_GLOBAL_Inicial!E435</f>
        <v>0</v>
      </c>
      <c r="C435" s="956">
        <f>IF(IFERROR(VALUE(Dados_GLOBAL_Inicial!F435),0)=0,0,Dados_GLOBAL_Inicial!F435)</f>
        <v>0</v>
      </c>
      <c r="D435" s="830">
        <f>Dados_GLOBAL_Inicial!G435</f>
        <v>0</v>
      </c>
      <c r="E435" s="830" t="str">
        <f>IF(IFERROR(VLOOKUP(F435,Cod_Gde_Itens!$A$1:$B$80,2,FALSE),0)&gt;549,IFERROR(VLOOKUP(F435,Cod_Gde_Itens!$A$1:$B$80,2,FALSE),0),IF(Dados_GLOBAL_Inicial!H435=0,"",Dados_GLOBAL_Inicial!H435))</f>
        <v/>
      </c>
      <c r="F435" s="823">
        <f>Dados_GLOBAL_Inicial!I435</f>
        <v>0</v>
      </c>
      <c r="G435" s="824">
        <f>Dados_GLOBAL_Inicial!J435</f>
        <v>0</v>
      </c>
      <c r="H435" s="454">
        <f>Dados_GLOBAL_Inicial!K435</f>
        <v>0</v>
      </c>
      <c r="I435" s="970">
        <f>SUM('MEDIÇÃO_OBJETO (1)'!I435)</f>
        <v>0</v>
      </c>
      <c r="J435" s="455">
        <f t="shared" si="294"/>
        <v>0</v>
      </c>
      <c r="K435" s="451">
        <f t="shared" si="295"/>
        <v>0</v>
      </c>
      <c r="L435" s="452">
        <f t="shared" si="296"/>
        <v>0</v>
      </c>
      <c r="M435" s="809">
        <f t="shared" si="297"/>
        <v>0</v>
      </c>
      <c r="N435" s="810">
        <f>IF(IFERROR(VALUE(Dados_GLOBAL_Inicial!L435),0)=0,0,Dados_GLOBAL_Inicial!L435)</f>
        <v>0</v>
      </c>
      <c r="O435" s="812">
        <f>SUM('MEDIÇÃO_OBJETO (1)'!O435)</f>
        <v>0</v>
      </c>
      <c r="P435" s="812">
        <f>SUM('MEDIÇÃO_OBJETO (1)'!P435)</f>
        <v>0</v>
      </c>
      <c r="Q435" s="813">
        <f t="shared" si="298"/>
        <v>0</v>
      </c>
      <c r="R435" s="951"/>
      <c r="S435" s="815">
        <f>SUM('MEDIÇÃO_OBJETO (1)'!S435)</f>
        <v>0</v>
      </c>
      <c r="T435" s="815">
        <f>SUM('MEDIÇÃO_OBJETO (1)'!T435)</f>
        <v>0</v>
      </c>
      <c r="V435" s="19"/>
      <c r="W435" s="978">
        <f t="shared" si="299"/>
        <v>0</v>
      </c>
      <c r="X435" s="816">
        <f t="shared" si="300"/>
        <v>0</v>
      </c>
      <c r="Y435" s="816">
        <f t="shared" si="301"/>
        <v>0</v>
      </c>
      <c r="Z435" s="817">
        <f t="shared" si="302"/>
        <v>0</v>
      </c>
      <c r="AB435" s="453">
        <f t="shared" si="289"/>
        <v>0</v>
      </c>
      <c r="AC435" s="14">
        <f t="shared" si="303"/>
        <v>0</v>
      </c>
      <c r="AD435" s="819"/>
      <c r="AE435" s="631">
        <f t="shared" si="290"/>
        <v>0</v>
      </c>
      <c r="AF435" s="818">
        <f>SUM('MEDIÇÃO_OBJETO (1)'!AG435)</f>
        <v>0</v>
      </c>
      <c r="AG435" s="541">
        <f>SUM('MEDIÇÃO_OBJETO (1)'!AH435)</f>
        <v>0</v>
      </c>
      <c r="AH435" s="541">
        <f>SUM('MEDIÇÃO_OBJETO (1)'!AI435)</f>
        <v>0</v>
      </c>
      <c r="AI435" s="541">
        <f>SUM('MEDIÇÃO_OBJETO (1)'!AJ435)</f>
        <v>0</v>
      </c>
      <c r="AJ435" s="541">
        <f>SUM('MEDIÇÃO_OBJETO (1)'!AK435)</f>
        <v>0</v>
      </c>
      <c r="AK435" s="541">
        <f>SUM('MEDIÇÃO_OBJETO (1)'!AL435)</f>
        <v>0</v>
      </c>
      <c r="AL435" s="541">
        <f>SUM('MEDIÇÃO_OBJETO (1)'!AM435)</f>
        <v>0</v>
      </c>
      <c r="AM435" s="541">
        <f>SUM('MEDIÇÃO_OBJETO (1)'!AN435)</f>
        <v>0</v>
      </c>
      <c r="AN435" s="541">
        <f>SUM('MEDIÇÃO_OBJETO (1)'!AO435)</f>
        <v>0</v>
      </c>
      <c r="AO435" s="541">
        <f>SUM('MEDIÇÃO_OBJETO (1)'!AP435)</f>
        <v>0</v>
      </c>
      <c r="AP435" s="541">
        <f>SUM('MEDIÇÃO_OBJETO (1)'!AQ435)</f>
        <v>0</v>
      </c>
      <c r="AQ435" s="541">
        <f>SUM('MEDIÇÃO_OBJETO (1)'!AR435)</f>
        <v>0</v>
      </c>
      <c r="AR435" s="541">
        <f>SUM('MEDIÇÃO_OBJETO (1)'!AS435)</f>
        <v>0</v>
      </c>
      <c r="AS435" s="541">
        <f>SUM('MEDIÇÃO_OBJETO (1)'!AT435)</f>
        <v>0</v>
      </c>
      <c r="AT435" s="541">
        <f>SUM('MEDIÇÃO_OBJETO (1)'!AU435)</f>
        <v>0</v>
      </c>
      <c r="AU435" s="541">
        <f>SUM('MEDIÇÃO_OBJETO (1)'!AV435)</f>
        <v>0</v>
      </c>
      <c r="AV435" s="541">
        <f>SUM('MEDIÇÃO_OBJETO (1)'!AW435)</f>
        <v>0</v>
      </c>
      <c r="AW435" s="541">
        <f>SUM('MEDIÇÃO_OBJETO (1)'!AX435)</f>
        <v>0</v>
      </c>
      <c r="AX435" s="977"/>
      <c r="BN435" s="992">
        <f t="shared" si="304"/>
        <v>0</v>
      </c>
      <c r="BO435" s="538">
        <f t="shared" si="291"/>
        <v>0</v>
      </c>
      <c r="BP435" s="987">
        <f>IF(RESUMO_GLOBAL!$X$53="a",ROUND(AF435*$N435,RESUMO_GLOBAL!$X$54),IF(RESUMO_GLOBAL!$X$53="t",TRUNC(AF435*$N435,RESUMO_GLOBAL!$X$54),AF435*$N435))</f>
        <v>0</v>
      </c>
      <c r="BQ435" s="987">
        <f>IF(RESUMO_GLOBAL!$X$53="a",ROUND(AG435*$N435,RESUMO_GLOBAL!$X$54),IF(RESUMO_GLOBAL!$X$53="t",TRUNC(AG435*$N435,RESUMO_GLOBAL!$X$54),AG435*$N435))</f>
        <v>0</v>
      </c>
      <c r="BR435" s="987">
        <f>IF(RESUMO_GLOBAL!$X$53="a",ROUND(AH435*$N435,RESUMO_GLOBAL!$X$54),IF(RESUMO_GLOBAL!$X$53="t",TRUNC(AH435*$N435,RESUMO_GLOBAL!$X$54),AH435*$N435))</f>
        <v>0</v>
      </c>
      <c r="BS435" s="987">
        <f>IF(RESUMO_GLOBAL!$X$53="a",ROUND(AI435*$N435,RESUMO_GLOBAL!$X$54),IF(RESUMO_GLOBAL!$X$53="t",TRUNC(AI435*$N435,RESUMO_GLOBAL!$X$54),AI435*$N435))</f>
        <v>0</v>
      </c>
      <c r="BT435" s="987">
        <f>IF(RESUMO_GLOBAL!$X$53="a",ROUND(AJ435*$N435,RESUMO_GLOBAL!$X$54),IF(RESUMO_GLOBAL!$X$53="t",TRUNC(AJ435*$N435,RESUMO_GLOBAL!$X$54),AJ435*$N435))</f>
        <v>0</v>
      </c>
      <c r="BU435" s="987">
        <f>IF(RESUMO_GLOBAL!$X$53="a",ROUND(AK435*$N435,RESUMO_GLOBAL!$X$54),IF(RESUMO_GLOBAL!$X$53="t",TRUNC(AK435*$N435,RESUMO_GLOBAL!$X$54),AK435*$N435))</f>
        <v>0</v>
      </c>
      <c r="BV435" s="987">
        <f>IF(RESUMO_GLOBAL!$X$53="a",ROUND(AL435*$N435,RESUMO_GLOBAL!$X$54),IF(RESUMO_GLOBAL!$X$53="t",TRUNC(AL435*$N435,RESUMO_GLOBAL!$X$54),AL435*$N435))</f>
        <v>0</v>
      </c>
      <c r="BW435" s="987">
        <f>IF(RESUMO_GLOBAL!$X$53="a",ROUND(AM435*$N435,RESUMO_GLOBAL!$X$54),IF(RESUMO_GLOBAL!$X$53="t",TRUNC(AM435*$N435,RESUMO_GLOBAL!$X$54),AM435*$N435))</f>
        <v>0</v>
      </c>
      <c r="BX435" s="987">
        <f>IF(RESUMO_GLOBAL!$X$53="a",ROUND(AN435*$N435,RESUMO_GLOBAL!$X$54),IF(RESUMO_GLOBAL!$X$53="t",TRUNC(AN435*$N435,RESUMO_GLOBAL!$X$54),AN435*$N435))</f>
        <v>0</v>
      </c>
      <c r="BY435" s="987">
        <f>IF(RESUMO_GLOBAL!$X$53="a",ROUND(AO435*$N435,RESUMO_GLOBAL!$X$54),IF(RESUMO_GLOBAL!$X$53="t",TRUNC(AO435*$N435,RESUMO_GLOBAL!$X$54),AO435*$N435))</f>
        <v>0</v>
      </c>
      <c r="BZ435" s="987">
        <f>IF(RESUMO_GLOBAL!$X$53="a",ROUND(AP435*$N435,RESUMO_GLOBAL!$X$54),IF(RESUMO_GLOBAL!$X$53="t",TRUNC(AP435*$N435,RESUMO_GLOBAL!$X$54),AP435*$N435))</f>
        <v>0</v>
      </c>
      <c r="CA435" s="987">
        <f>IF(RESUMO_GLOBAL!$X$53="a",ROUND(AQ435*$N435,RESUMO_GLOBAL!$X$54),IF(RESUMO_GLOBAL!$X$53="t",TRUNC(AQ435*$N435,RESUMO_GLOBAL!$X$54),AQ435*$N435))</f>
        <v>0</v>
      </c>
      <c r="CB435" s="987">
        <f>IF(RESUMO_GLOBAL!$X$53="a",ROUND(AR435*$N435,RESUMO_GLOBAL!$X$54),IF(RESUMO_GLOBAL!$X$53="t",TRUNC(AR435*$N435,RESUMO_GLOBAL!$X$54),AR435*$N435))</f>
        <v>0</v>
      </c>
      <c r="CC435" s="987">
        <f>IF(RESUMO_GLOBAL!$X$53="a",ROUND(AS435*$N435,RESUMO_GLOBAL!$X$54),IF(RESUMO_GLOBAL!$X$53="t",TRUNC(AS435*$N435,RESUMO_GLOBAL!$X$54),AS435*$N435))</f>
        <v>0</v>
      </c>
      <c r="CD435" s="987">
        <f>IF(RESUMO_GLOBAL!$X$53="a",ROUND(AT435*$N435,RESUMO_GLOBAL!$X$54),IF(RESUMO_GLOBAL!$X$53="t",TRUNC(AT435*$N435,RESUMO_GLOBAL!$X$54),AT435*$N435))</f>
        <v>0</v>
      </c>
      <c r="CE435" s="987">
        <f>IF(RESUMO_GLOBAL!$X$53="a",ROUND(AU435*$N435,RESUMO_GLOBAL!$X$54),IF(RESUMO_GLOBAL!$X$53="t",TRUNC(AU435*$N435,RESUMO_GLOBAL!$X$54),AU435*$N435))</f>
        <v>0</v>
      </c>
      <c r="CF435" s="987">
        <f>IF(RESUMO_GLOBAL!$X$53="a",ROUND(AV435*$N435,RESUMO_GLOBAL!$X$54),IF(RESUMO_GLOBAL!$X$53="t",TRUNC(AV435*$N435,RESUMO_GLOBAL!$X$54),AV435*$N435))</f>
        <v>0</v>
      </c>
      <c r="CG435" s="987">
        <f>IF(RESUMO_GLOBAL!$X$53="a",ROUND(AW435*$N435,RESUMO_GLOBAL!$X$54),IF(RESUMO_GLOBAL!$X$53="t",TRUNC(AW435*$N435,RESUMO_GLOBAL!$X$54),AW435*$N435))</f>
        <v>0</v>
      </c>
      <c r="CK435" s="59">
        <f t="shared" si="270"/>
        <v>0</v>
      </c>
      <c r="CL435" s="59">
        <f t="shared" si="271"/>
        <v>0</v>
      </c>
      <c r="CM435" s="59">
        <f t="shared" si="272"/>
        <v>0</v>
      </c>
      <c r="CN435" s="59">
        <f t="shared" si="273"/>
        <v>0</v>
      </c>
      <c r="CO435" s="59">
        <f t="shared" si="274"/>
        <v>0</v>
      </c>
      <c r="CP435" s="59">
        <f t="shared" si="275"/>
        <v>0</v>
      </c>
      <c r="CQ435" s="59">
        <f t="shared" si="276"/>
        <v>0</v>
      </c>
      <c r="CR435" s="59">
        <f t="shared" si="277"/>
        <v>0</v>
      </c>
      <c r="CS435" s="59">
        <f t="shared" si="278"/>
        <v>0</v>
      </c>
      <c r="CT435" s="59">
        <f t="shared" si="279"/>
        <v>0</v>
      </c>
      <c r="CU435" s="59">
        <f t="shared" si="280"/>
        <v>0</v>
      </c>
      <c r="CV435" s="59">
        <f t="shared" si="281"/>
        <v>0</v>
      </c>
      <c r="CW435" s="59">
        <f t="shared" si="282"/>
        <v>0</v>
      </c>
      <c r="CX435" s="59">
        <f t="shared" si="283"/>
        <v>0</v>
      </c>
      <c r="CY435" s="59">
        <f t="shared" si="284"/>
        <v>0</v>
      </c>
      <c r="CZ435" s="59">
        <f t="shared" si="285"/>
        <v>0</v>
      </c>
      <c r="DA435" s="59">
        <f t="shared" si="286"/>
        <v>0</v>
      </c>
      <c r="DB435" s="59">
        <f t="shared" si="287"/>
        <v>0</v>
      </c>
      <c r="DE435">
        <f t="shared" si="269"/>
        <v>430</v>
      </c>
      <c r="DF435" t="str">
        <f t="shared" si="288"/>
        <v/>
      </c>
      <c r="DG435" s="59">
        <f>IF($C435&lt;&gt;0,SUM($CK436:CK436),0)</f>
        <v>0</v>
      </c>
      <c r="DH435" s="59">
        <f>IF($C435&lt;&gt;0,SUM($CK436:CL436),0)</f>
        <v>0</v>
      </c>
      <c r="DI435" s="59">
        <f>IF($C435&lt;&gt;0,SUM($CK436:CM436),0)</f>
        <v>0</v>
      </c>
      <c r="DJ435" s="59">
        <f>IF($C435&lt;&gt;0,SUM($CK436:CN436),0)</f>
        <v>0</v>
      </c>
      <c r="DK435" s="59">
        <f>IF($C435&lt;&gt;0,SUM($CK436:CO436),0)</f>
        <v>0</v>
      </c>
      <c r="DL435" s="59">
        <f>IF($C435&lt;&gt;0,SUM($CK436:CP436),0)</f>
        <v>0</v>
      </c>
      <c r="DM435" s="59">
        <f>IF($C435&lt;&gt;0,SUM($CK436:CQ436),0)</f>
        <v>0</v>
      </c>
      <c r="DN435" s="59">
        <f>IF($C435&lt;&gt;0,SUM($CK436:CR436),0)</f>
        <v>0</v>
      </c>
      <c r="DO435" s="59">
        <f>IF($C435&lt;&gt;0,SUM($CK436:CS436),0)</f>
        <v>0</v>
      </c>
      <c r="DP435" s="59">
        <f>IF($C435&lt;&gt;0,SUM($CK436:CT436),0)</f>
        <v>0</v>
      </c>
      <c r="DQ435" s="59">
        <f>IF($C435&lt;&gt;0,SUM($CK436:CU436),0)</f>
        <v>0</v>
      </c>
      <c r="DR435" s="59">
        <f>IF($C435&lt;&gt;0,SUM($CK436:CV436),0)</f>
        <v>0</v>
      </c>
      <c r="DS435" s="59">
        <f>IF($C435&lt;&gt;0,SUM($CK436:CW436),0)</f>
        <v>0</v>
      </c>
      <c r="DT435" s="59">
        <f>IF($C435&lt;&gt;0,SUM($CK436:CX436),0)</f>
        <v>0</v>
      </c>
      <c r="DU435" s="59">
        <f>IF($C435&lt;&gt;0,SUM($CK436:CY436),0)</f>
        <v>0</v>
      </c>
      <c r="DV435" s="59">
        <f>IF($C435&lt;&gt;0,SUM($CK436:CZ436),0)</f>
        <v>0</v>
      </c>
      <c r="DW435" s="59">
        <f>IF($C435&lt;&gt;0,SUM($CK436:DA436),0)</f>
        <v>0</v>
      </c>
      <c r="DX435" s="59">
        <f>IF($C435&lt;&gt;0,SUM($CK436:DB436),0)</f>
        <v>0</v>
      </c>
      <c r="DY435" s="952" t="str">
        <f t="shared" si="292"/>
        <v/>
      </c>
    </row>
    <row r="436" spans="1:129" ht="13.5" hidden="1" thickBot="1">
      <c r="A436" s="3" t="str">
        <f t="shared" si="293"/>
        <v/>
      </c>
      <c r="B436" s="805">
        <f>Dados_GLOBAL_Inicial!E436</f>
        <v>0</v>
      </c>
      <c r="C436" s="956">
        <f>IF(IFERROR(VALUE(Dados_GLOBAL_Inicial!F436),0)=0,0,Dados_GLOBAL_Inicial!F436)</f>
        <v>0</v>
      </c>
      <c r="D436" s="830">
        <f>Dados_GLOBAL_Inicial!G436</f>
        <v>0</v>
      </c>
      <c r="E436" s="830" t="str">
        <f>IF(IFERROR(VLOOKUP(F436,Cod_Gde_Itens!$A$1:$B$80,2,FALSE),0)&gt;549,IFERROR(VLOOKUP(F436,Cod_Gde_Itens!$A$1:$B$80,2,FALSE),0),IF(Dados_GLOBAL_Inicial!H436=0,"",Dados_GLOBAL_Inicial!H436))</f>
        <v/>
      </c>
      <c r="F436" s="823">
        <f>Dados_GLOBAL_Inicial!I436</f>
        <v>0</v>
      </c>
      <c r="G436" s="824">
        <f>Dados_GLOBAL_Inicial!J436</f>
        <v>0</v>
      </c>
      <c r="H436" s="454">
        <f>Dados_GLOBAL_Inicial!K436</f>
        <v>0</v>
      </c>
      <c r="I436" s="970">
        <f>SUM('MEDIÇÃO_OBJETO (1)'!I436)</f>
        <v>0</v>
      </c>
      <c r="J436" s="455">
        <f t="shared" si="294"/>
        <v>0</v>
      </c>
      <c r="K436" s="451">
        <f t="shared" si="295"/>
        <v>0</v>
      </c>
      <c r="L436" s="452">
        <f t="shared" si="296"/>
        <v>0</v>
      </c>
      <c r="M436" s="809">
        <f t="shared" si="297"/>
        <v>0</v>
      </c>
      <c r="N436" s="810">
        <f>IF(IFERROR(VALUE(Dados_GLOBAL_Inicial!L436),0)=0,0,Dados_GLOBAL_Inicial!L436)</f>
        <v>0</v>
      </c>
      <c r="O436" s="812">
        <f>SUM('MEDIÇÃO_OBJETO (1)'!O436)</f>
        <v>0</v>
      </c>
      <c r="P436" s="812">
        <f>SUM('MEDIÇÃO_OBJETO (1)'!P436)</f>
        <v>0</v>
      </c>
      <c r="Q436" s="813">
        <f t="shared" si="298"/>
        <v>0</v>
      </c>
      <c r="R436" s="951"/>
      <c r="S436" s="815">
        <f>SUM('MEDIÇÃO_OBJETO (1)'!S436)</f>
        <v>0</v>
      </c>
      <c r="T436" s="815">
        <f>SUM('MEDIÇÃO_OBJETO (1)'!T436)</f>
        <v>0</v>
      </c>
      <c r="V436" s="19"/>
      <c r="W436" s="978">
        <f t="shared" si="299"/>
        <v>0</v>
      </c>
      <c r="X436" s="816">
        <f t="shared" si="300"/>
        <v>0</v>
      </c>
      <c r="Y436" s="816">
        <f t="shared" si="301"/>
        <v>0</v>
      </c>
      <c r="Z436" s="817">
        <f t="shared" si="302"/>
        <v>0</v>
      </c>
      <c r="AB436" s="453">
        <f t="shared" si="289"/>
        <v>0</v>
      </c>
      <c r="AC436" s="14">
        <f t="shared" si="303"/>
        <v>0</v>
      </c>
      <c r="AD436" s="819"/>
      <c r="AE436" s="631">
        <f t="shared" si="290"/>
        <v>0</v>
      </c>
      <c r="AF436" s="818">
        <f>SUM('MEDIÇÃO_OBJETO (1)'!AG436)</f>
        <v>0</v>
      </c>
      <c r="AG436" s="541">
        <f>SUM('MEDIÇÃO_OBJETO (1)'!AH436)</f>
        <v>0</v>
      </c>
      <c r="AH436" s="541">
        <f>SUM('MEDIÇÃO_OBJETO (1)'!AI436)</f>
        <v>0</v>
      </c>
      <c r="AI436" s="541">
        <f>SUM('MEDIÇÃO_OBJETO (1)'!AJ436)</f>
        <v>0</v>
      </c>
      <c r="AJ436" s="541">
        <f>SUM('MEDIÇÃO_OBJETO (1)'!AK436)</f>
        <v>0</v>
      </c>
      <c r="AK436" s="541">
        <f>SUM('MEDIÇÃO_OBJETO (1)'!AL436)</f>
        <v>0</v>
      </c>
      <c r="AL436" s="541">
        <f>SUM('MEDIÇÃO_OBJETO (1)'!AM436)</f>
        <v>0</v>
      </c>
      <c r="AM436" s="541">
        <f>SUM('MEDIÇÃO_OBJETO (1)'!AN436)</f>
        <v>0</v>
      </c>
      <c r="AN436" s="541">
        <f>SUM('MEDIÇÃO_OBJETO (1)'!AO436)</f>
        <v>0</v>
      </c>
      <c r="AO436" s="541">
        <f>SUM('MEDIÇÃO_OBJETO (1)'!AP436)</f>
        <v>0</v>
      </c>
      <c r="AP436" s="541">
        <f>SUM('MEDIÇÃO_OBJETO (1)'!AQ436)</f>
        <v>0</v>
      </c>
      <c r="AQ436" s="541">
        <f>SUM('MEDIÇÃO_OBJETO (1)'!AR436)</f>
        <v>0</v>
      </c>
      <c r="AR436" s="541">
        <f>SUM('MEDIÇÃO_OBJETO (1)'!AS436)</f>
        <v>0</v>
      </c>
      <c r="AS436" s="541">
        <f>SUM('MEDIÇÃO_OBJETO (1)'!AT436)</f>
        <v>0</v>
      </c>
      <c r="AT436" s="541">
        <f>SUM('MEDIÇÃO_OBJETO (1)'!AU436)</f>
        <v>0</v>
      </c>
      <c r="AU436" s="541">
        <f>SUM('MEDIÇÃO_OBJETO (1)'!AV436)</f>
        <v>0</v>
      </c>
      <c r="AV436" s="541">
        <f>SUM('MEDIÇÃO_OBJETO (1)'!AW436)</f>
        <v>0</v>
      </c>
      <c r="AW436" s="541">
        <f>SUM('MEDIÇÃO_OBJETO (1)'!AX436)</f>
        <v>0</v>
      </c>
      <c r="AX436" s="977"/>
      <c r="BN436" s="992">
        <f t="shared" si="304"/>
        <v>0</v>
      </c>
      <c r="BO436" s="538">
        <f t="shared" si="291"/>
        <v>0</v>
      </c>
      <c r="BP436" s="987">
        <f>IF(RESUMO_GLOBAL!$X$53="a",ROUND(AF436*$N436,RESUMO_GLOBAL!$X$54),IF(RESUMO_GLOBAL!$X$53="t",TRUNC(AF436*$N436,RESUMO_GLOBAL!$X$54),AF436*$N436))</f>
        <v>0</v>
      </c>
      <c r="BQ436" s="987">
        <f>IF(RESUMO_GLOBAL!$X$53="a",ROUND(AG436*$N436,RESUMO_GLOBAL!$X$54),IF(RESUMO_GLOBAL!$X$53="t",TRUNC(AG436*$N436,RESUMO_GLOBAL!$X$54),AG436*$N436))</f>
        <v>0</v>
      </c>
      <c r="BR436" s="987">
        <f>IF(RESUMO_GLOBAL!$X$53="a",ROUND(AH436*$N436,RESUMO_GLOBAL!$X$54),IF(RESUMO_GLOBAL!$X$53="t",TRUNC(AH436*$N436,RESUMO_GLOBAL!$X$54),AH436*$N436))</f>
        <v>0</v>
      </c>
      <c r="BS436" s="987">
        <f>IF(RESUMO_GLOBAL!$X$53="a",ROUND(AI436*$N436,RESUMO_GLOBAL!$X$54),IF(RESUMO_GLOBAL!$X$53="t",TRUNC(AI436*$N436,RESUMO_GLOBAL!$X$54),AI436*$N436))</f>
        <v>0</v>
      </c>
      <c r="BT436" s="987">
        <f>IF(RESUMO_GLOBAL!$X$53="a",ROUND(AJ436*$N436,RESUMO_GLOBAL!$X$54),IF(RESUMO_GLOBAL!$X$53="t",TRUNC(AJ436*$N436,RESUMO_GLOBAL!$X$54),AJ436*$N436))</f>
        <v>0</v>
      </c>
      <c r="BU436" s="987">
        <f>IF(RESUMO_GLOBAL!$X$53="a",ROUND(AK436*$N436,RESUMO_GLOBAL!$X$54),IF(RESUMO_GLOBAL!$X$53="t",TRUNC(AK436*$N436,RESUMO_GLOBAL!$X$54),AK436*$N436))</f>
        <v>0</v>
      </c>
      <c r="BV436" s="987">
        <f>IF(RESUMO_GLOBAL!$X$53="a",ROUND(AL436*$N436,RESUMO_GLOBAL!$X$54),IF(RESUMO_GLOBAL!$X$53="t",TRUNC(AL436*$N436,RESUMO_GLOBAL!$X$54),AL436*$N436))</f>
        <v>0</v>
      </c>
      <c r="BW436" s="987">
        <f>IF(RESUMO_GLOBAL!$X$53="a",ROUND(AM436*$N436,RESUMO_GLOBAL!$X$54),IF(RESUMO_GLOBAL!$X$53="t",TRUNC(AM436*$N436,RESUMO_GLOBAL!$X$54),AM436*$N436))</f>
        <v>0</v>
      </c>
      <c r="BX436" s="987">
        <f>IF(RESUMO_GLOBAL!$X$53="a",ROUND(AN436*$N436,RESUMO_GLOBAL!$X$54),IF(RESUMO_GLOBAL!$X$53="t",TRUNC(AN436*$N436,RESUMO_GLOBAL!$X$54),AN436*$N436))</f>
        <v>0</v>
      </c>
      <c r="BY436" s="987">
        <f>IF(RESUMO_GLOBAL!$X$53="a",ROUND(AO436*$N436,RESUMO_GLOBAL!$X$54),IF(RESUMO_GLOBAL!$X$53="t",TRUNC(AO436*$N436,RESUMO_GLOBAL!$X$54),AO436*$N436))</f>
        <v>0</v>
      </c>
      <c r="BZ436" s="987">
        <f>IF(RESUMO_GLOBAL!$X$53="a",ROUND(AP436*$N436,RESUMO_GLOBAL!$X$54),IF(RESUMO_GLOBAL!$X$53="t",TRUNC(AP436*$N436,RESUMO_GLOBAL!$X$54),AP436*$N436))</f>
        <v>0</v>
      </c>
      <c r="CA436" s="987">
        <f>IF(RESUMO_GLOBAL!$X$53="a",ROUND(AQ436*$N436,RESUMO_GLOBAL!$X$54),IF(RESUMO_GLOBAL!$X$53="t",TRUNC(AQ436*$N436,RESUMO_GLOBAL!$X$54),AQ436*$N436))</f>
        <v>0</v>
      </c>
      <c r="CB436" s="987">
        <f>IF(RESUMO_GLOBAL!$X$53="a",ROUND(AR436*$N436,RESUMO_GLOBAL!$X$54),IF(RESUMO_GLOBAL!$X$53="t",TRUNC(AR436*$N436,RESUMO_GLOBAL!$X$54),AR436*$N436))</f>
        <v>0</v>
      </c>
      <c r="CC436" s="987">
        <f>IF(RESUMO_GLOBAL!$X$53="a",ROUND(AS436*$N436,RESUMO_GLOBAL!$X$54),IF(RESUMO_GLOBAL!$X$53="t",TRUNC(AS436*$N436,RESUMO_GLOBAL!$X$54),AS436*$N436))</f>
        <v>0</v>
      </c>
      <c r="CD436" s="987">
        <f>IF(RESUMO_GLOBAL!$X$53="a",ROUND(AT436*$N436,RESUMO_GLOBAL!$X$54),IF(RESUMO_GLOBAL!$X$53="t",TRUNC(AT436*$N436,RESUMO_GLOBAL!$X$54),AT436*$N436))</f>
        <v>0</v>
      </c>
      <c r="CE436" s="987">
        <f>IF(RESUMO_GLOBAL!$X$53="a",ROUND(AU436*$N436,RESUMO_GLOBAL!$X$54),IF(RESUMO_GLOBAL!$X$53="t",TRUNC(AU436*$N436,RESUMO_GLOBAL!$X$54),AU436*$N436))</f>
        <v>0</v>
      </c>
      <c r="CF436" s="987">
        <f>IF(RESUMO_GLOBAL!$X$53="a",ROUND(AV436*$N436,RESUMO_GLOBAL!$X$54),IF(RESUMO_GLOBAL!$X$53="t",TRUNC(AV436*$N436,RESUMO_GLOBAL!$X$54),AV436*$N436))</f>
        <v>0</v>
      </c>
      <c r="CG436" s="987">
        <f>IF(RESUMO_GLOBAL!$X$53="a",ROUND(AW436*$N436,RESUMO_GLOBAL!$X$54),IF(RESUMO_GLOBAL!$X$53="t",TRUNC(AW436*$N436,RESUMO_GLOBAL!$X$54),AW436*$N436))</f>
        <v>0</v>
      </c>
      <c r="CK436" s="59">
        <f t="shared" si="270"/>
        <v>0</v>
      </c>
      <c r="CL436" s="59">
        <f t="shared" si="271"/>
        <v>0</v>
      </c>
      <c r="CM436" s="59">
        <f t="shared" si="272"/>
        <v>0</v>
      </c>
      <c r="CN436" s="59">
        <f t="shared" si="273"/>
        <v>0</v>
      </c>
      <c r="CO436" s="59">
        <f t="shared" si="274"/>
        <v>0</v>
      </c>
      <c r="CP436" s="59">
        <f t="shared" si="275"/>
        <v>0</v>
      </c>
      <c r="CQ436" s="59">
        <f t="shared" si="276"/>
        <v>0</v>
      </c>
      <c r="CR436" s="59">
        <f t="shared" si="277"/>
        <v>0</v>
      </c>
      <c r="CS436" s="59">
        <f t="shared" si="278"/>
        <v>0</v>
      </c>
      <c r="CT436" s="59">
        <f t="shared" si="279"/>
        <v>0</v>
      </c>
      <c r="CU436" s="59">
        <f t="shared" si="280"/>
        <v>0</v>
      </c>
      <c r="CV436" s="59">
        <f t="shared" si="281"/>
        <v>0</v>
      </c>
      <c r="CW436" s="59">
        <f t="shared" si="282"/>
        <v>0</v>
      </c>
      <c r="CX436" s="59">
        <f t="shared" si="283"/>
        <v>0</v>
      </c>
      <c r="CY436" s="59">
        <f t="shared" si="284"/>
        <v>0</v>
      </c>
      <c r="CZ436" s="59">
        <f t="shared" si="285"/>
        <v>0</v>
      </c>
      <c r="DA436" s="59">
        <f t="shared" si="286"/>
        <v>0</v>
      </c>
      <c r="DB436" s="59">
        <f t="shared" si="287"/>
        <v>0</v>
      </c>
      <c r="DE436">
        <f t="shared" si="269"/>
        <v>431</v>
      </c>
      <c r="DF436" t="str">
        <f t="shared" si="288"/>
        <v/>
      </c>
      <c r="DG436" s="59">
        <f>IF($C436&lt;&gt;0,SUM($CK437:CK437),0)</f>
        <v>0</v>
      </c>
      <c r="DH436" s="59">
        <f>IF($C436&lt;&gt;0,SUM($CK437:CL437),0)</f>
        <v>0</v>
      </c>
      <c r="DI436" s="59">
        <f>IF($C436&lt;&gt;0,SUM($CK437:CM437),0)</f>
        <v>0</v>
      </c>
      <c r="DJ436" s="59">
        <f>IF($C436&lt;&gt;0,SUM($CK437:CN437),0)</f>
        <v>0</v>
      </c>
      <c r="DK436" s="59">
        <f>IF($C436&lt;&gt;0,SUM($CK437:CO437),0)</f>
        <v>0</v>
      </c>
      <c r="DL436" s="59">
        <f>IF($C436&lt;&gt;0,SUM($CK437:CP437),0)</f>
        <v>0</v>
      </c>
      <c r="DM436" s="59">
        <f>IF($C436&lt;&gt;0,SUM($CK437:CQ437),0)</f>
        <v>0</v>
      </c>
      <c r="DN436" s="59">
        <f>IF($C436&lt;&gt;0,SUM($CK437:CR437),0)</f>
        <v>0</v>
      </c>
      <c r="DO436" s="59">
        <f>IF($C436&lt;&gt;0,SUM($CK437:CS437),0)</f>
        <v>0</v>
      </c>
      <c r="DP436" s="59">
        <f>IF($C436&lt;&gt;0,SUM($CK437:CT437),0)</f>
        <v>0</v>
      </c>
      <c r="DQ436" s="59">
        <f>IF($C436&lt;&gt;0,SUM($CK437:CU437),0)</f>
        <v>0</v>
      </c>
      <c r="DR436" s="59">
        <f>IF($C436&lt;&gt;0,SUM($CK437:CV437),0)</f>
        <v>0</v>
      </c>
      <c r="DS436" s="59">
        <f>IF($C436&lt;&gt;0,SUM($CK437:CW437),0)</f>
        <v>0</v>
      </c>
      <c r="DT436" s="59">
        <f>IF($C436&lt;&gt;0,SUM($CK437:CX437),0)</f>
        <v>0</v>
      </c>
      <c r="DU436" s="59">
        <f>IF($C436&lt;&gt;0,SUM($CK437:CY437),0)</f>
        <v>0</v>
      </c>
      <c r="DV436" s="59">
        <f>IF($C436&lt;&gt;0,SUM($CK437:CZ437),0)</f>
        <v>0</v>
      </c>
      <c r="DW436" s="59">
        <f>IF($C436&lt;&gt;0,SUM($CK437:DA437),0)</f>
        <v>0</v>
      </c>
      <c r="DX436" s="59">
        <f>IF($C436&lt;&gt;0,SUM($CK437:DB437),0)</f>
        <v>0</v>
      </c>
      <c r="DY436" s="952" t="str">
        <f t="shared" si="292"/>
        <v/>
      </c>
    </row>
    <row r="437" spans="1:129" ht="13.5" hidden="1" thickBot="1">
      <c r="A437" s="3" t="str">
        <f t="shared" si="293"/>
        <v/>
      </c>
      <c r="B437" s="805">
        <f>Dados_GLOBAL_Inicial!E437</f>
        <v>0</v>
      </c>
      <c r="C437" s="956">
        <f>IF(IFERROR(VALUE(Dados_GLOBAL_Inicial!F437),0)=0,0,Dados_GLOBAL_Inicial!F437)</f>
        <v>0</v>
      </c>
      <c r="D437" s="830">
        <f>Dados_GLOBAL_Inicial!G437</f>
        <v>0</v>
      </c>
      <c r="E437" s="830" t="str">
        <f>IF(IFERROR(VLOOKUP(F437,Cod_Gde_Itens!$A$1:$B$80,2,FALSE),0)&gt;549,IFERROR(VLOOKUP(F437,Cod_Gde_Itens!$A$1:$B$80,2,FALSE),0),IF(Dados_GLOBAL_Inicial!H437=0,"",Dados_GLOBAL_Inicial!H437))</f>
        <v/>
      </c>
      <c r="F437" s="823">
        <f>Dados_GLOBAL_Inicial!I437</f>
        <v>0</v>
      </c>
      <c r="G437" s="824">
        <f>Dados_GLOBAL_Inicial!J437</f>
        <v>0</v>
      </c>
      <c r="H437" s="454">
        <f>Dados_GLOBAL_Inicial!K437</f>
        <v>0</v>
      </c>
      <c r="I437" s="970">
        <f>SUM('MEDIÇÃO_OBJETO (1)'!I437)</f>
        <v>0</v>
      </c>
      <c r="J437" s="455">
        <f t="shared" si="294"/>
        <v>0</v>
      </c>
      <c r="K437" s="451">
        <f t="shared" si="295"/>
        <v>0</v>
      </c>
      <c r="L437" s="452">
        <f t="shared" si="296"/>
        <v>0</v>
      </c>
      <c r="M437" s="809">
        <f t="shared" si="297"/>
        <v>0</v>
      </c>
      <c r="N437" s="810">
        <f>IF(IFERROR(VALUE(Dados_GLOBAL_Inicial!L437),0)=0,0,Dados_GLOBAL_Inicial!L437)</f>
        <v>0</v>
      </c>
      <c r="O437" s="812">
        <f>SUM('MEDIÇÃO_OBJETO (1)'!O437)</f>
        <v>0</v>
      </c>
      <c r="P437" s="812">
        <f>SUM('MEDIÇÃO_OBJETO (1)'!P437)</f>
        <v>0</v>
      </c>
      <c r="Q437" s="813">
        <f t="shared" si="298"/>
        <v>0</v>
      </c>
      <c r="R437" s="951"/>
      <c r="S437" s="815">
        <f>SUM('MEDIÇÃO_OBJETO (1)'!S437)</f>
        <v>0</v>
      </c>
      <c r="T437" s="815">
        <f>SUM('MEDIÇÃO_OBJETO (1)'!T437)</f>
        <v>0</v>
      </c>
      <c r="V437" s="19"/>
      <c r="W437" s="978">
        <f t="shared" si="299"/>
        <v>0</v>
      </c>
      <c r="X437" s="816">
        <f t="shared" si="300"/>
        <v>0</v>
      </c>
      <c r="Y437" s="816">
        <f t="shared" si="301"/>
        <v>0</v>
      </c>
      <c r="Z437" s="817">
        <f t="shared" si="302"/>
        <v>0</v>
      </c>
      <c r="AB437" s="453">
        <f t="shared" si="289"/>
        <v>0</v>
      </c>
      <c r="AC437" s="14">
        <f t="shared" si="303"/>
        <v>0</v>
      </c>
      <c r="AD437" s="819"/>
      <c r="AE437" s="631">
        <f t="shared" si="290"/>
        <v>0</v>
      </c>
      <c r="AF437" s="818">
        <f>SUM('MEDIÇÃO_OBJETO (1)'!AG437)</f>
        <v>0</v>
      </c>
      <c r="AG437" s="541">
        <f>SUM('MEDIÇÃO_OBJETO (1)'!AH437)</f>
        <v>0</v>
      </c>
      <c r="AH437" s="541">
        <f>SUM('MEDIÇÃO_OBJETO (1)'!AI437)</f>
        <v>0</v>
      </c>
      <c r="AI437" s="541">
        <f>SUM('MEDIÇÃO_OBJETO (1)'!AJ437)</f>
        <v>0</v>
      </c>
      <c r="AJ437" s="541">
        <f>SUM('MEDIÇÃO_OBJETO (1)'!AK437)</f>
        <v>0</v>
      </c>
      <c r="AK437" s="541">
        <f>SUM('MEDIÇÃO_OBJETO (1)'!AL437)</f>
        <v>0</v>
      </c>
      <c r="AL437" s="541">
        <f>SUM('MEDIÇÃO_OBJETO (1)'!AM437)</f>
        <v>0</v>
      </c>
      <c r="AM437" s="541">
        <f>SUM('MEDIÇÃO_OBJETO (1)'!AN437)</f>
        <v>0</v>
      </c>
      <c r="AN437" s="541">
        <f>SUM('MEDIÇÃO_OBJETO (1)'!AO437)</f>
        <v>0</v>
      </c>
      <c r="AO437" s="541">
        <f>SUM('MEDIÇÃO_OBJETO (1)'!AP437)</f>
        <v>0</v>
      </c>
      <c r="AP437" s="541">
        <f>SUM('MEDIÇÃO_OBJETO (1)'!AQ437)</f>
        <v>0</v>
      </c>
      <c r="AQ437" s="541">
        <f>SUM('MEDIÇÃO_OBJETO (1)'!AR437)</f>
        <v>0</v>
      </c>
      <c r="AR437" s="541">
        <f>SUM('MEDIÇÃO_OBJETO (1)'!AS437)</f>
        <v>0</v>
      </c>
      <c r="AS437" s="541">
        <f>SUM('MEDIÇÃO_OBJETO (1)'!AT437)</f>
        <v>0</v>
      </c>
      <c r="AT437" s="541">
        <f>SUM('MEDIÇÃO_OBJETO (1)'!AU437)</f>
        <v>0</v>
      </c>
      <c r="AU437" s="541">
        <f>SUM('MEDIÇÃO_OBJETO (1)'!AV437)</f>
        <v>0</v>
      </c>
      <c r="AV437" s="541">
        <f>SUM('MEDIÇÃO_OBJETO (1)'!AW437)</f>
        <v>0</v>
      </c>
      <c r="AW437" s="541">
        <f>SUM('MEDIÇÃO_OBJETO (1)'!AX437)</f>
        <v>0</v>
      </c>
      <c r="AX437" s="977"/>
      <c r="BN437" s="992">
        <f t="shared" si="304"/>
        <v>0</v>
      </c>
      <c r="BO437" s="538">
        <f t="shared" si="291"/>
        <v>0</v>
      </c>
      <c r="BP437" s="987">
        <f>IF(RESUMO_GLOBAL!$X$53="a",ROUND(AF437*$N437,RESUMO_GLOBAL!$X$54),IF(RESUMO_GLOBAL!$X$53="t",TRUNC(AF437*$N437,RESUMO_GLOBAL!$X$54),AF437*$N437))</f>
        <v>0</v>
      </c>
      <c r="BQ437" s="987">
        <f>IF(RESUMO_GLOBAL!$X$53="a",ROUND(AG437*$N437,RESUMO_GLOBAL!$X$54),IF(RESUMO_GLOBAL!$X$53="t",TRUNC(AG437*$N437,RESUMO_GLOBAL!$X$54),AG437*$N437))</f>
        <v>0</v>
      </c>
      <c r="BR437" s="987">
        <f>IF(RESUMO_GLOBAL!$X$53="a",ROUND(AH437*$N437,RESUMO_GLOBAL!$X$54),IF(RESUMO_GLOBAL!$X$53="t",TRUNC(AH437*$N437,RESUMO_GLOBAL!$X$54),AH437*$N437))</f>
        <v>0</v>
      </c>
      <c r="BS437" s="987">
        <f>IF(RESUMO_GLOBAL!$X$53="a",ROUND(AI437*$N437,RESUMO_GLOBAL!$X$54),IF(RESUMO_GLOBAL!$X$53="t",TRUNC(AI437*$N437,RESUMO_GLOBAL!$X$54),AI437*$N437))</f>
        <v>0</v>
      </c>
      <c r="BT437" s="987">
        <f>IF(RESUMO_GLOBAL!$X$53="a",ROUND(AJ437*$N437,RESUMO_GLOBAL!$X$54),IF(RESUMO_GLOBAL!$X$53="t",TRUNC(AJ437*$N437,RESUMO_GLOBAL!$X$54),AJ437*$N437))</f>
        <v>0</v>
      </c>
      <c r="BU437" s="987">
        <f>IF(RESUMO_GLOBAL!$X$53="a",ROUND(AK437*$N437,RESUMO_GLOBAL!$X$54),IF(RESUMO_GLOBAL!$X$53="t",TRUNC(AK437*$N437,RESUMO_GLOBAL!$X$54),AK437*$N437))</f>
        <v>0</v>
      </c>
      <c r="BV437" s="987">
        <f>IF(RESUMO_GLOBAL!$X$53="a",ROUND(AL437*$N437,RESUMO_GLOBAL!$X$54),IF(RESUMO_GLOBAL!$X$53="t",TRUNC(AL437*$N437,RESUMO_GLOBAL!$X$54),AL437*$N437))</f>
        <v>0</v>
      </c>
      <c r="BW437" s="987">
        <f>IF(RESUMO_GLOBAL!$X$53="a",ROUND(AM437*$N437,RESUMO_GLOBAL!$X$54),IF(RESUMO_GLOBAL!$X$53="t",TRUNC(AM437*$N437,RESUMO_GLOBAL!$X$54),AM437*$N437))</f>
        <v>0</v>
      </c>
      <c r="BX437" s="987">
        <f>IF(RESUMO_GLOBAL!$X$53="a",ROUND(AN437*$N437,RESUMO_GLOBAL!$X$54),IF(RESUMO_GLOBAL!$X$53="t",TRUNC(AN437*$N437,RESUMO_GLOBAL!$X$54),AN437*$N437))</f>
        <v>0</v>
      </c>
      <c r="BY437" s="987">
        <f>IF(RESUMO_GLOBAL!$X$53="a",ROUND(AO437*$N437,RESUMO_GLOBAL!$X$54),IF(RESUMO_GLOBAL!$X$53="t",TRUNC(AO437*$N437,RESUMO_GLOBAL!$X$54),AO437*$N437))</f>
        <v>0</v>
      </c>
      <c r="BZ437" s="987">
        <f>IF(RESUMO_GLOBAL!$X$53="a",ROUND(AP437*$N437,RESUMO_GLOBAL!$X$54),IF(RESUMO_GLOBAL!$X$53="t",TRUNC(AP437*$N437,RESUMO_GLOBAL!$X$54),AP437*$N437))</f>
        <v>0</v>
      </c>
      <c r="CA437" s="987">
        <f>IF(RESUMO_GLOBAL!$X$53="a",ROUND(AQ437*$N437,RESUMO_GLOBAL!$X$54),IF(RESUMO_GLOBAL!$X$53="t",TRUNC(AQ437*$N437,RESUMO_GLOBAL!$X$54),AQ437*$N437))</f>
        <v>0</v>
      </c>
      <c r="CB437" s="987">
        <f>IF(RESUMO_GLOBAL!$X$53="a",ROUND(AR437*$N437,RESUMO_GLOBAL!$X$54),IF(RESUMO_GLOBAL!$X$53="t",TRUNC(AR437*$N437,RESUMO_GLOBAL!$X$54),AR437*$N437))</f>
        <v>0</v>
      </c>
      <c r="CC437" s="987">
        <f>IF(RESUMO_GLOBAL!$X$53="a",ROUND(AS437*$N437,RESUMO_GLOBAL!$X$54),IF(RESUMO_GLOBAL!$X$53="t",TRUNC(AS437*$N437,RESUMO_GLOBAL!$X$54),AS437*$N437))</f>
        <v>0</v>
      </c>
      <c r="CD437" s="987">
        <f>IF(RESUMO_GLOBAL!$X$53="a",ROUND(AT437*$N437,RESUMO_GLOBAL!$X$54),IF(RESUMO_GLOBAL!$X$53="t",TRUNC(AT437*$N437,RESUMO_GLOBAL!$X$54),AT437*$N437))</f>
        <v>0</v>
      </c>
      <c r="CE437" s="987">
        <f>IF(RESUMO_GLOBAL!$X$53="a",ROUND(AU437*$N437,RESUMO_GLOBAL!$X$54),IF(RESUMO_GLOBAL!$X$53="t",TRUNC(AU437*$N437,RESUMO_GLOBAL!$X$54),AU437*$N437))</f>
        <v>0</v>
      </c>
      <c r="CF437" s="987">
        <f>IF(RESUMO_GLOBAL!$X$53="a",ROUND(AV437*$N437,RESUMO_GLOBAL!$X$54),IF(RESUMO_GLOBAL!$X$53="t",TRUNC(AV437*$N437,RESUMO_GLOBAL!$X$54),AV437*$N437))</f>
        <v>0</v>
      </c>
      <c r="CG437" s="987">
        <f>IF(RESUMO_GLOBAL!$X$53="a",ROUND(AW437*$N437,RESUMO_GLOBAL!$X$54),IF(RESUMO_GLOBAL!$X$53="t",TRUNC(AW437*$N437,RESUMO_GLOBAL!$X$54),AW437*$N437))</f>
        <v>0</v>
      </c>
      <c r="CK437" s="59">
        <f t="shared" si="270"/>
        <v>0</v>
      </c>
      <c r="CL437" s="59">
        <f t="shared" si="271"/>
        <v>0</v>
      </c>
      <c r="CM437" s="59">
        <f t="shared" si="272"/>
        <v>0</v>
      </c>
      <c r="CN437" s="59">
        <f t="shared" si="273"/>
        <v>0</v>
      </c>
      <c r="CO437" s="59">
        <f t="shared" si="274"/>
        <v>0</v>
      </c>
      <c r="CP437" s="59">
        <f t="shared" si="275"/>
        <v>0</v>
      </c>
      <c r="CQ437" s="59">
        <f t="shared" si="276"/>
        <v>0</v>
      </c>
      <c r="CR437" s="59">
        <f t="shared" si="277"/>
        <v>0</v>
      </c>
      <c r="CS437" s="59">
        <f t="shared" si="278"/>
        <v>0</v>
      </c>
      <c r="CT437" s="59">
        <f t="shared" si="279"/>
        <v>0</v>
      </c>
      <c r="CU437" s="59">
        <f t="shared" si="280"/>
        <v>0</v>
      </c>
      <c r="CV437" s="59">
        <f t="shared" si="281"/>
        <v>0</v>
      </c>
      <c r="CW437" s="59">
        <f t="shared" si="282"/>
        <v>0</v>
      </c>
      <c r="CX437" s="59">
        <f t="shared" si="283"/>
        <v>0</v>
      </c>
      <c r="CY437" s="59">
        <f t="shared" si="284"/>
        <v>0</v>
      </c>
      <c r="CZ437" s="59">
        <f t="shared" si="285"/>
        <v>0</v>
      </c>
      <c r="DA437" s="59">
        <f t="shared" si="286"/>
        <v>0</v>
      </c>
      <c r="DB437" s="59">
        <f t="shared" si="287"/>
        <v>0</v>
      </c>
      <c r="DE437">
        <f t="shared" si="269"/>
        <v>432</v>
      </c>
      <c r="DF437" t="str">
        <f t="shared" si="288"/>
        <v/>
      </c>
      <c r="DG437" s="59">
        <f>IF($C437&lt;&gt;0,SUM($CK438:CK438),0)</f>
        <v>0</v>
      </c>
      <c r="DH437" s="59">
        <f>IF($C437&lt;&gt;0,SUM($CK438:CL438),0)</f>
        <v>0</v>
      </c>
      <c r="DI437" s="59">
        <f>IF($C437&lt;&gt;0,SUM($CK438:CM438),0)</f>
        <v>0</v>
      </c>
      <c r="DJ437" s="59">
        <f>IF($C437&lt;&gt;0,SUM($CK438:CN438),0)</f>
        <v>0</v>
      </c>
      <c r="DK437" s="59">
        <f>IF($C437&lt;&gt;0,SUM($CK438:CO438),0)</f>
        <v>0</v>
      </c>
      <c r="DL437" s="59">
        <f>IF($C437&lt;&gt;0,SUM($CK438:CP438),0)</f>
        <v>0</v>
      </c>
      <c r="DM437" s="59">
        <f>IF($C437&lt;&gt;0,SUM($CK438:CQ438),0)</f>
        <v>0</v>
      </c>
      <c r="DN437" s="59">
        <f>IF($C437&lt;&gt;0,SUM($CK438:CR438),0)</f>
        <v>0</v>
      </c>
      <c r="DO437" s="59">
        <f>IF($C437&lt;&gt;0,SUM($CK438:CS438),0)</f>
        <v>0</v>
      </c>
      <c r="DP437" s="59">
        <f>IF($C437&lt;&gt;0,SUM($CK438:CT438),0)</f>
        <v>0</v>
      </c>
      <c r="DQ437" s="59">
        <f>IF($C437&lt;&gt;0,SUM($CK438:CU438),0)</f>
        <v>0</v>
      </c>
      <c r="DR437" s="59">
        <f>IF($C437&lt;&gt;0,SUM($CK438:CV438),0)</f>
        <v>0</v>
      </c>
      <c r="DS437" s="59">
        <f>IF($C437&lt;&gt;0,SUM($CK438:CW438),0)</f>
        <v>0</v>
      </c>
      <c r="DT437" s="59">
        <f>IF($C437&lt;&gt;0,SUM($CK438:CX438),0)</f>
        <v>0</v>
      </c>
      <c r="DU437" s="59">
        <f>IF($C437&lt;&gt;0,SUM($CK438:CY438),0)</f>
        <v>0</v>
      </c>
      <c r="DV437" s="59">
        <f>IF($C437&lt;&gt;0,SUM($CK438:CZ438),0)</f>
        <v>0</v>
      </c>
      <c r="DW437" s="59">
        <f>IF($C437&lt;&gt;0,SUM($CK438:DA438),0)</f>
        <v>0</v>
      </c>
      <c r="DX437" s="59">
        <f>IF($C437&lt;&gt;0,SUM($CK438:DB438),0)</f>
        <v>0</v>
      </c>
      <c r="DY437" s="952" t="str">
        <f t="shared" si="292"/>
        <v/>
      </c>
    </row>
    <row r="438" spans="1:129" ht="13.5" hidden="1" thickBot="1">
      <c r="A438" s="3" t="str">
        <f t="shared" si="293"/>
        <v/>
      </c>
      <c r="B438" s="805">
        <f>Dados_GLOBAL_Inicial!E438</f>
        <v>0</v>
      </c>
      <c r="C438" s="956">
        <f>IF(IFERROR(VALUE(Dados_GLOBAL_Inicial!F438),0)=0,0,Dados_GLOBAL_Inicial!F438)</f>
        <v>0</v>
      </c>
      <c r="D438" s="830">
        <f>Dados_GLOBAL_Inicial!G438</f>
        <v>0</v>
      </c>
      <c r="E438" s="830" t="str">
        <f>IF(IFERROR(VLOOKUP(F438,Cod_Gde_Itens!$A$1:$B$80,2,FALSE),0)&gt;549,IFERROR(VLOOKUP(F438,Cod_Gde_Itens!$A$1:$B$80,2,FALSE),0),IF(Dados_GLOBAL_Inicial!H438=0,"",Dados_GLOBAL_Inicial!H438))</f>
        <v/>
      </c>
      <c r="F438" s="823">
        <f>Dados_GLOBAL_Inicial!I438</f>
        <v>0</v>
      </c>
      <c r="G438" s="824">
        <f>Dados_GLOBAL_Inicial!J438</f>
        <v>0</v>
      </c>
      <c r="H438" s="454">
        <f>Dados_GLOBAL_Inicial!K438</f>
        <v>0</v>
      </c>
      <c r="I438" s="970">
        <f>SUM('MEDIÇÃO_OBJETO (1)'!I438)</f>
        <v>0</v>
      </c>
      <c r="J438" s="455">
        <f t="shared" si="294"/>
        <v>0</v>
      </c>
      <c r="K438" s="451">
        <f t="shared" si="295"/>
        <v>0</v>
      </c>
      <c r="L438" s="452">
        <f t="shared" si="296"/>
        <v>0</v>
      </c>
      <c r="M438" s="809">
        <f t="shared" si="297"/>
        <v>0</v>
      </c>
      <c r="N438" s="810">
        <f>IF(IFERROR(VALUE(Dados_GLOBAL_Inicial!L438),0)=0,0,Dados_GLOBAL_Inicial!L438)</f>
        <v>0</v>
      </c>
      <c r="O438" s="812">
        <f>SUM('MEDIÇÃO_OBJETO (1)'!O438)</f>
        <v>0</v>
      </c>
      <c r="P438" s="812">
        <f>SUM('MEDIÇÃO_OBJETO (1)'!P438)</f>
        <v>0</v>
      </c>
      <c r="Q438" s="813">
        <f t="shared" si="298"/>
        <v>0</v>
      </c>
      <c r="R438" s="951"/>
      <c r="S438" s="815">
        <f>SUM('MEDIÇÃO_OBJETO (1)'!S438)</f>
        <v>0</v>
      </c>
      <c r="T438" s="815">
        <f>SUM('MEDIÇÃO_OBJETO (1)'!T438)</f>
        <v>0</v>
      </c>
      <c r="V438" s="19"/>
      <c r="W438" s="978">
        <f t="shared" si="299"/>
        <v>0</v>
      </c>
      <c r="X438" s="816">
        <f t="shared" si="300"/>
        <v>0</v>
      </c>
      <c r="Y438" s="816">
        <f t="shared" si="301"/>
        <v>0</v>
      </c>
      <c r="Z438" s="817">
        <f t="shared" si="302"/>
        <v>0</v>
      </c>
      <c r="AB438" s="453">
        <f t="shared" si="289"/>
        <v>0</v>
      </c>
      <c r="AC438" s="14">
        <f t="shared" si="303"/>
        <v>0</v>
      </c>
      <c r="AD438" s="819"/>
      <c r="AE438" s="631">
        <f t="shared" si="290"/>
        <v>0</v>
      </c>
      <c r="AF438" s="818">
        <f>SUM('MEDIÇÃO_OBJETO (1)'!AG438)</f>
        <v>0</v>
      </c>
      <c r="AG438" s="541">
        <f>SUM('MEDIÇÃO_OBJETO (1)'!AH438)</f>
        <v>0</v>
      </c>
      <c r="AH438" s="541">
        <f>SUM('MEDIÇÃO_OBJETO (1)'!AI438)</f>
        <v>0</v>
      </c>
      <c r="AI438" s="541">
        <f>SUM('MEDIÇÃO_OBJETO (1)'!AJ438)</f>
        <v>0</v>
      </c>
      <c r="AJ438" s="541">
        <f>SUM('MEDIÇÃO_OBJETO (1)'!AK438)</f>
        <v>0</v>
      </c>
      <c r="AK438" s="541">
        <f>SUM('MEDIÇÃO_OBJETO (1)'!AL438)</f>
        <v>0</v>
      </c>
      <c r="AL438" s="541">
        <f>SUM('MEDIÇÃO_OBJETO (1)'!AM438)</f>
        <v>0</v>
      </c>
      <c r="AM438" s="541">
        <f>SUM('MEDIÇÃO_OBJETO (1)'!AN438)</f>
        <v>0</v>
      </c>
      <c r="AN438" s="541">
        <f>SUM('MEDIÇÃO_OBJETO (1)'!AO438)</f>
        <v>0</v>
      </c>
      <c r="AO438" s="541">
        <f>SUM('MEDIÇÃO_OBJETO (1)'!AP438)</f>
        <v>0</v>
      </c>
      <c r="AP438" s="541">
        <f>SUM('MEDIÇÃO_OBJETO (1)'!AQ438)</f>
        <v>0</v>
      </c>
      <c r="AQ438" s="541">
        <f>SUM('MEDIÇÃO_OBJETO (1)'!AR438)</f>
        <v>0</v>
      </c>
      <c r="AR438" s="541">
        <f>SUM('MEDIÇÃO_OBJETO (1)'!AS438)</f>
        <v>0</v>
      </c>
      <c r="AS438" s="541">
        <f>SUM('MEDIÇÃO_OBJETO (1)'!AT438)</f>
        <v>0</v>
      </c>
      <c r="AT438" s="541">
        <f>SUM('MEDIÇÃO_OBJETO (1)'!AU438)</f>
        <v>0</v>
      </c>
      <c r="AU438" s="541">
        <f>SUM('MEDIÇÃO_OBJETO (1)'!AV438)</f>
        <v>0</v>
      </c>
      <c r="AV438" s="541">
        <f>SUM('MEDIÇÃO_OBJETO (1)'!AW438)</f>
        <v>0</v>
      </c>
      <c r="AW438" s="541">
        <f>SUM('MEDIÇÃO_OBJETO (1)'!AX438)</f>
        <v>0</v>
      </c>
      <c r="AX438" s="977"/>
      <c r="BN438" s="992">
        <f t="shared" si="304"/>
        <v>0</v>
      </c>
      <c r="BO438" s="538">
        <f t="shared" si="291"/>
        <v>0</v>
      </c>
      <c r="BP438" s="987">
        <f>IF(RESUMO_GLOBAL!$X$53="a",ROUND(AF438*$N438,RESUMO_GLOBAL!$X$54),IF(RESUMO_GLOBAL!$X$53="t",TRUNC(AF438*$N438,RESUMO_GLOBAL!$X$54),AF438*$N438))</f>
        <v>0</v>
      </c>
      <c r="BQ438" s="987">
        <f>IF(RESUMO_GLOBAL!$X$53="a",ROUND(AG438*$N438,RESUMO_GLOBAL!$X$54),IF(RESUMO_GLOBAL!$X$53="t",TRUNC(AG438*$N438,RESUMO_GLOBAL!$X$54),AG438*$N438))</f>
        <v>0</v>
      </c>
      <c r="BR438" s="987">
        <f>IF(RESUMO_GLOBAL!$X$53="a",ROUND(AH438*$N438,RESUMO_GLOBAL!$X$54),IF(RESUMO_GLOBAL!$X$53="t",TRUNC(AH438*$N438,RESUMO_GLOBAL!$X$54),AH438*$N438))</f>
        <v>0</v>
      </c>
      <c r="BS438" s="987">
        <f>IF(RESUMO_GLOBAL!$X$53="a",ROUND(AI438*$N438,RESUMO_GLOBAL!$X$54),IF(RESUMO_GLOBAL!$X$53="t",TRUNC(AI438*$N438,RESUMO_GLOBAL!$X$54),AI438*$N438))</f>
        <v>0</v>
      </c>
      <c r="BT438" s="987">
        <f>IF(RESUMO_GLOBAL!$X$53="a",ROUND(AJ438*$N438,RESUMO_GLOBAL!$X$54),IF(RESUMO_GLOBAL!$X$53="t",TRUNC(AJ438*$N438,RESUMO_GLOBAL!$X$54),AJ438*$N438))</f>
        <v>0</v>
      </c>
      <c r="BU438" s="987">
        <f>IF(RESUMO_GLOBAL!$X$53="a",ROUND(AK438*$N438,RESUMO_GLOBAL!$X$54),IF(RESUMO_GLOBAL!$X$53="t",TRUNC(AK438*$N438,RESUMO_GLOBAL!$X$54),AK438*$N438))</f>
        <v>0</v>
      </c>
      <c r="BV438" s="987">
        <f>IF(RESUMO_GLOBAL!$X$53="a",ROUND(AL438*$N438,RESUMO_GLOBAL!$X$54),IF(RESUMO_GLOBAL!$X$53="t",TRUNC(AL438*$N438,RESUMO_GLOBAL!$X$54),AL438*$N438))</f>
        <v>0</v>
      </c>
      <c r="BW438" s="987">
        <f>IF(RESUMO_GLOBAL!$X$53="a",ROUND(AM438*$N438,RESUMO_GLOBAL!$X$54),IF(RESUMO_GLOBAL!$X$53="t",TRUNC(AM438*$N438,RESUMO_GLOBAL!$X$54),AM438*$N438))</f>
        <v>0</v>
      </c>
      <c r="BX438" s="987">
        <f>IF(RESUMO_GLOBAL!$X$53="a",ROUND(AN438*$N438,RESUMO_GLOBAL!$X$54),IF(RESUMO_GLOBAL!$X$53="t",TRUNC(AN438*$N438,RESUMO_GLOBAL!$X$54),AN438*$N438))</f>
        <v>0</v>
      </c>
      <c r="BY438" s="987">
        <f>IF(RESUMO_GLOBAL!$X$53="a",ROUND(AO438*$N438,RESUMO_GLOBAL!$X$54),IF(RESUMO_GLOBAL!$X$53="t",TRUNC(AO438*$N438,RESUMO_GLOBAL!$X$54),AO438*$N438))</f>
        <v>0</v>
      </c>
      <c r="BZ438" s="987">
        <f>IF(RESUMO_GLOBAL!$X$53="a",ROUND(AP438*$N438,RESUMO_GLOBAL!$X$54),IF(RESUMO_GLOBAL!$X$53="t",TRUNC(AP438*$N438,RESUMO_GLOBAL!$X$54),AP438*$N438))</f>
        <v>0</v>
      </c>
      <c r="CA438" s="987">
        <f>IF(RESUMO_GLOBAL!$X$53="a",ROUND(AQ438*$N438,RESUMO_GLOBAL!$X$54),IF(RESUMO_GLOBAL!$X$53="t",TRUNC(AQ438*$N438,RESUMO_GLOBAL!$X$54),AQ438*$N438))</f>
        <v>0</v>
      </c>
      <c r="CB438" s="987">
        <f>IF(RESUMO_GLOBAL!$X$53="a",ROUND(AR438*$N438,RESUMO_GLOBAL!$X$54),IF(RESUMO_GLOBAL!$X$53="t",TRUNC(AR438*$N438,RESUMO_GLOBAL!$X$54),AR438*$N438))</f>
        <v>0</v>
      </c>
      <c r="CC438" s="987">
        <f>IF(RESUMO_GLOBAL!$X$53="a",ROUND(AS438*$N438,RESUMO_GLOBAL!$X$54),IF(RESUMO_GLOBAL!$X$53="t",TRUNC(AS438*$N438,RESUMO_GLOBAL!$X$54),AS438*$N438))</f>
        <v>0</v>
      </c>
      <c r="CD438" s="987">
        <f>IF(RESUMO_GLOBAL!$X$53="a",ROUND(AT438*$N438,RESUMO_GLOBAL!$X$54),IF(RESUMO_GLOBAL!$X$53="t",TRUNC(AT438*$N438,RESUMO_GLOBAL!$X$54),AT438*$N438))</f>
        <v>0</v>
      </c>
      <c r="CE438" s="987">
        <f>IF(RESUMO_GLOBAL!$X$53="a",ROUND(AU438*$N438,RESUMO_GLOBAL!$X$54),IF(RESUMO_GLOBAL!$X$53="t",TRUNC(AU438*$N438,RESUMO_GLOBAL!$X$54),AU438*$N438))</f>
        <v>0</v>
      </c>
      <c r="CF438" s="987">
        <f>IF(RESUMO_GLOBAL!$X$53="a",ROUND(AV438*$N438,RESUMO_GLOBAL!$X$54),IF(RESUMO_GLOBAL!$X$53="t",TRUNC(AV438*$N438,RESUMO_GLOBAL!$X$54),AV438*$N438))</f>
        <v>0</v>
      </c>
      <c r="CG438" s="987">
        <f>IF(RESUMO_GLOBAL!$X$53="a",ROUND(AW438*$N438,RESUMO_GLOBAL!$X$54),IF(RESUMO_GLOBAL!$X$53="t",TRUNC(AW438*$N438,RESUMO_GLOBAL!$X$54),AW438*$N438))</f>
        <v>0</v>
      </c>
      <c r="CK438" s="59">
        <f t="shared" si="270"/>
        <v>0</v>
      </c>
      <c r="CL438" s="59">
        <f t="shared" si="271"/>
        <v>0</v>
      </c>
      <c r="CM438" s="59">
        <f t="shared" si="272"/>
        <v>0</v>
      </c>
      <c r="CN438" s="59">
        <f t="shared" si="273"/>
        <v>0</v>
      </c>
      <c r="CO438" s="59">
        <f t="shared" si="274"/>
        <v>0</v>
      </c>
      <c r="CP438" s="59">
        <f t="shared" si="275"/>
        <v>0</v>
      </c>
      <c r="CQ438" s="59">
        <f t="shared" si="276"/>
        <v>0</v>
      </c>
      <c r="CR438" s="59">
        <f t="shared" si="277"/>
        <v>0</v>
      </c>
      <c r="CS438" s="59">
        <f t="shared" si="278"/>
        <v>0</v>
      </c>
      <c r="CT438" s="59">
        <f t="shared" si="279"/>
        <v>0</v>
      </c>
      <c r="CU438" s="59">
        <f t="shared" si="280"/>
        <v>0</v>
      </c>
      <c r="CV438" s="59">
        <f t="shared" si="281"/>
        <v>0</v>
      </c>
      <c r="CW438" s="59">
        <f t="shared" si="282"/>
        <v>0</v>
      </c>
      <c r="CX438" s="59">
        <f t="shared" si="283"/>
        <v>0</v>
      </c>
      <c r="CY438" s="59">
        <f t="shared" si="284"/>
        <v>0</v>
      </c>
      <c r="CZ438" s="59">
        <f t="shared" si="285"/>
        <v>0</v>
      </c>
      <c r="DA438" s="59">
        <f t="shared" si="286"/>
        <v>0</v>
      </c>
      <c r="DB438" s="59">
        <f t="shared" si="287"/>
        <v>0</v>
      </c>
      <c r="DE438">
        <f t="shared" si="269"/>
        <v>433</v>
      </c>
      <c r="DF438" t="str">
        <f t="shared" si="288"/>
        <v/>
      </c>
      <c r="DG438" s="59">
        <f>IF($C438&lt;&gt;0,SUM($CK439:CK439),0)</f>
        <v>0</v>
      </c>
      <c r="DH438" s="59">
        <f>IF($C438&lt;&gt;0,SUM($CK439:CL439),0)</f>
        <v>0</v>
      </c>
      <c r="DI438" s="59">
        <f>IF($C438&lt;&gt;0,SUM($CK439:CM439),0)</f>
        <v>0</v>
      </c>
      <c r="DJ438" s="59">
        <f>IF($C438&lt;&gt;0,SUM($CK439:CN439),0)</f>
        <v>0</v>
      </c>
      <c r="DK438" s="59">
        <f>IF($C438&lt;&gt;0,SUM($CK439:CO439),0)</f>
        <v>0</v>
      </c>
      <c r="DL438" s="59">
        <f>IF($C438&lt;&gt;0,SUM($CK439:CP439),0)</f>
        <v>0</v>
      </c>
      <c r="DM438" s="59">
        <f>IF($C438&lt;&gt;0,SUM($CK439:CQ439),0)</f>
        <v>0</v>
      </c>
      <c r="DN438" s="59">
        <f>IF($C438&lt;&gt;0,SUM($CK439:CR439),0)</f>
        <v>0</v>
      </c>
      <c r="DO438" s="59">
        <f>IF($C438&lt;&gt;0,SUM($CK439:CS439),0)</f>
        <v>0</v>
      </c>
      <c r="DP438" s="59">
        <f>IF($C438&lt;&gt;0,SUM($CK439:CT439),0)</f>
        <v>0</v>
      </c>
      <c r="DQ438" s="59">
        <f>IF($C438&lt;&gt;0,SUM($CK439:CU439),0)</f>
        <v>0</v>
      </c>
      <c r="DR438" s="59">
        <f>IF($C438&lt;&gt;0,SUM($CK439:CV439),0)</f>
        <v>0</v>
      </c>
      <c r="DS438" s="59">
        <f>IF($C438&lt;&gt;0,SUM($CK439:CW439),0)</f>
        <v>0</v>
      </c>
      <c r="DT438" s="59">
        <f>IF($C438&lt;&gt;0,SUM($CK439:CX439),0)</f>
        <v>0</v>
      </c>
      <c r="DU438" s="59">
        <f>IF($C438&lt;&gt;0,SUM($CK439:CY439),0)</f>
        <v>0</v>
      </c>
      <c r="DV438" s="59">
        <f>IF($C438&lt;&gt;0,SUM($CK439:CZ439),0)</f>
        <v>0</v>
      </c>
      <c r="DW438" s="59">
        <f>IF($C438&lt;&gt;0,SUM($CK439:DA439),0)</f>
        <v>0</v>
      </c>
      <c r="DX438" s="59">
        <f>IF($C438&lt;&gt;0,SUM($CK439:DB439),0)</f>
        <v>0</v>
      </c>
      <c r="DY438" s="952" t="str">
        <f t="shared" si="292"/>
        <v/>
      </c>
    </row>
    <row r="439" spans="1:129" ht="13.5" hidden="1" thickBot="1">
      <c r="A439" s="3" t="str">
        <f t="shared" si="293"/>
        <v/>
      </c>
      <c r="B439" s="805">
        <f>Dados_GLOBAL_Inicial!E439</f>
        <v>0</v>
      </c>
      <c r="C439" s="956">
        <f>IF(IFERROR(VALUE(Dados_GLOBAL_Inicial!F439),0)=0,0,Dados_GLOBAL_Inicial!F439)</f>
        <v>0</v>
      </c>
      <c r="D439" s="830">
        <f>Dados_GLOBAL_Inicial!G439</f>
        <v>0</v>
      </c>
      <c r="E439" s="830" t="str">
        <f>IF(IFERROR(VLOOKUP(F439,Cod_Gde_Itens!$A$1:$B$80,2,FALSE),0)&gt;549,IFERROR(VLOOKUP(F439,Cod_Gde_Itens!$A$1:$B$80,2,FALSE),0),IF(Dados_GLOBAL_Inicial!H439=0,"",Dados_GLOBAL_Inicial!H439))</f>
        <v/>
      </c>
      <c r="F439" s="823">
        <f>Dados_GLOBAL_Inicial!I439</f>
        <v>0</v>
      </c>
      <c r="G439" s="824">
        <f>Dados_GLOBAL_Inicial!J439</f>
        <v>0</v>
      </c>
      <c r="H439" s="454">
        <f>Dados_GLOBAL_Inicial!K439</f>
        <v>0</v>
      </c>
      <c r="I439" s="970">
        <f>SUM('MEDIÇÃO_OBJETO (1)'!I439)</f>
        <v>0</v>
      </c>
      <c r="J439" s="455">
        <f t="shared" si="294"/>
        <v>0</v>
      </c>
      <c r="K439" s="451">
        <f t="shared" si="295"/>
        <v>0</v>
      </c>
      <c r="L439" s="452">
        <f t="shared" si="296"/>
        <v>0</v>
      </c>
      <c r="M439" s="809">
        <f t="shared" si="297"/>
        <v>0</v>
      </c>
      <c r="N439" s="810">
        <f>IF(IFERROR(VALUE(Dados_GLOBAL_Inicial!L439),0)=0,0,Dados_GLOBAL_Inicial!L439)</f>
        <v>0</v>
      </c>
      <c r="O439" s="812">
        <f>SUM('MEDIÇÃO_OBJETO (1)'!O439)</f>
        <v>0</v>
      </c>
      <c r="P439" s="812">
        <f>SUM('MEDIÇÃO_OBJETO (1)'!P439)</f>
        <v>0</v>
      </c>
      <c r="Q439" s="813">
        <f t="shared" si="298"/>
        <v>0</v>
      </c>
      <c r="R439" s="951"/>
      <c r="S439" s="815">
        <f>SUM('MEDIÇÃO_OBJETO (1)'!S439)</f>
        <v>0</v>
      </c>
      <c r="T439" s="815">
        <f>SUM('MEDIÇÃO_OBJETO (1)'!T439)</f>
        <v>0</v>
      </c>
      <c r="V439" s="19"/>
      <c r="W439" s="978">
        <f t="shared" si="299"/>
        <v>0</v>
      </c>
      <c r="X439" s="816">
        <f t="shared" si="300"/>
        <v>0</v>
      </c>
      <c r="Y439" s="816">
        <f t="shared" si="301"/>
        <v>0</v>
      </c>
      <c r="Z439" s="817">
        <f t="shared" si="302"/>
        <v>0</v>
      </c>
      <c r="AB439" s="453">
        <f t="shared" si="289"/>
        <v>0</v>
      </c>
      <c r="AC439" s="14">
        <f t="shared" si="303"/>
        <v>0</v>
      </c>
      <c r="AD439" s="819"/>
      <c r="AE439" s="631">
        <f t="shared" si="290"/>
        <v>0</v>
      </c>
      <c r="AF439" s="818">
        <f>SUM('MEDIÇÃO_OBJETO (1)'!AG439)</f>
        <v>0</v>
      </c>
      <c r="AG439" s="541">
        <f>SUM('MEDIÇÃO_OBJETO (1)'!AH439)</f>
        <v>0</v>
      </c>
      <c r="AH439" s="541">
        <f>SUM('MEDIÇÃO_OBJETO (1)'!AI439)</f>
        <v>0</v>
      </c>
      <c r="AI439" s="541">
        <f>SUM('MEDIÇÃO_OBJETO (1)'!AJ439)</f>
        <v>0</v>
      </c>
      <c r="AJ439" s="541">
        <f>SUM('MEDIÇÃO_OBJETO (1)'!AK439)</f>
        <v>0</v>
      </c>
      <c r="AK439" s="541">
        <f>SUM('MEDIÇÃO_OBJETO (1)'!AL439)</f>
        <v>0</v>
      </c>
      <c r="AL439" s="541">
        <f>SUM('MEDIÇÃO_OBJETO (1)'!AM439)</f>
        <v>0</v>
      </c>
      <c r="AM439" s="541">
        <f>SUM('MEDIÇÃO_OBJETO (1)'!AN439)</f>
        <v>0</v>
      </c>
      <c r="AN439" s="541">
        <f>SUM('MEDIÇÃO_OBJETO (1)'!AO439)</f>
        <v>0</v>
      </c>
      <c r="AO439" s="541">
        <f>SUM('MEDIÇÃO_OBJETO (1)'!AP439)</f>
        <v>0</v>
      </c>
      <c r="AP439" s="541">
        <f>SUM('MEDIÇÃO_OBJETO (1)'!AQ439)</f>
        <v>0</v>
      </c>
      <c r="AQ439" s="541">
        <f>SUM('MEDIÇÃO_OBJETO (1)'!AR439)</f>
        <v>0</v>
      </c>
      <c r="AR439" s="541">
        <f>SUM('MEDIÇÃO_OBJETO (1)'!AS439)</f>
        <v>0</v>
      </c>
      <c r="AS439" s="541">
        <f>SUM('MEDIÇÃO_OBJETO (1)'!AT439)</f>
        <v>0</v>
      </c>
      <c r="AT439" s="541">
        <f>SUM('MEDIÇÃO_OBJETO (1)'!AU439)</f>
        <v>0</v>
      </c>
      <c r="AU439" s="541">
        <f>SUM('MEDIÇÃO_OBJETO (1)'!AV439)</f>
        <v>0</v>
      </c>
      <c r="AV439" s="541">
        <f>SUM('MEDIÇÃO_OBJETO (1)'!AW439)</f>
        <v>0</v>
      </c>
      <c r="AW439" s="541">
        <f>SUM('MEDIÇÃO_OBJETO (1)'!AX439)</f>
        <v>0</v>
      </c>
      <c r="AX439" s="977"/>
      <c r="BN439" s="992">
        <f t="shared" si="304"/>
        <v>0</v>
      </c>
      <c r="BO439" s="538">
        <f t="shared" si="291"/>
        <v>0</v>
      </c>
      <c r="BP439" s="987">
        <f>IF(RESUMO_GLOBAL!$X$53="a",ROUND(AF439*$N439,RESUMO_GLOBAL!$X$54),IF(RESUMO_GLOBAL!$X$53="t",TRUNC(AF439*$N439,RESUMO_GLOBAL!$X$54),AF439*$N439))</f>
        <v>0</v>
      </c>
      <c r="BQ439" s="987">
        <f>IF(RESUMO_GLOBAL!$X$53="a",ROUND(AG439*$N439,RESUMO_GLOBAL!$X$54),IF(RESUMO_GLOBAL!$X$53="t",TRUNC(AG439*$N439,RESUMO_GLOBAL!$X$54),AG439*$N439))</f>
        <v>0</v>
      </c>
      <c r="BR439" s="987">
        <f>IF(RESUMO_GLOBAL!$X$53="a",ROUND(AH439*$N439,RESUMO_GLOBAL!$X$54),IF(RESUMO_GLOBAL!$X$53="t",TRUNC(AH439*$N439,RESUMO_GLOBAL!$X$54),AH439*$N439))</f>
        <v>0</v>
      </c>
      <c r="BS439" s="987">
        <f>IF(RESUMO_GLOBAL!$X$53="a",ROUND(AI439*$N439,RESUMO_GLOBAL!$X$54),IF(RESUMO_GLOBAL!$X$53="t",TRUNC(AI439*$N439,RESUMO_GLOBAL!$X$54),AI439*$N439))</f>
        <v>0</v>
      </c>
      <c r="BT439" s="987">
        <f>IF(RESUMO_GLOBAL!$X$53="a",ROUND(AJ439*$N439,RESUMO_GLOBAL!$X$54),IF(RESUMO_GLOBAL!$X$53="t",TRUNC(AJ439*$N439,RESUMO_GLOBAL!$X$54),AJ439*$N439))</f>
        <v>0</v>
      </c>
      <c r="BU439" s="987">
        <f>IF(RESUMO_GLOBAL!$X$53="a",ROUND(AK439*$N439,RESUMO_GLOBAL!$X$54),IF(RESUMO_GLOBAL!$X$53="t",TRUNC(AK439*$N439,RESUMO_GLOBAL!$X$54),AK439*$N439))</f>
        <v>0</v>
      </c>
      <c r="BV439" s="987">
        <f>IF(RESUMO_GLOBAL!$X$53="a",ROUND(AL439*$N439,RESUMO_GLOBAL!$X$54),IF(RESUMO_GLOBAL!$X$53="t",TRUNC(AL439*$N439,RESUMO_GLOBAL!$X$54),AL439*$N439))</f>
        <v>0</v>
      </c>
      <c r="BW439" s="987">
        <f>IF(RESUMO_GLOBAL!$X$53="a",ROUND(AM439*$N439,RESUMO_GLOBAL!$X$54),IF(RESUMO_GLOBAL!$X$53="t",TRUNC(AM439*$N439,RESUMO_GLOBAL!$X$54),AM439*$N439))</f>
        <v>0</v>
      </c>
      <c r="BX439" s="987">
        <f>IF(RESUMO_GLOBAL!$X$53="a",ROUND(AN439*$N439,RESUMO_GLOBAL!$X$54),IF(RESUMO_GLOBAL!$X$53="t",TRUNC(AN439*$N439,RESUMO_GLOBAL!$X$54),AN439*$N439))</f>
        <v>0</v>
      </c>
      <c r="BY439" s="987">
        <f>IF(RESUMO_GLOBAL!$X$53="a",ROUND(AO439*$N439,RESUMO_GLOBAL!$X$54),IF(RESUMO_GLOBAL!$X$53="t",TRUNC(AO439*$N439,RESUMO_GLOBAL!$X$54),AO439*$N439))</f>
        <v>0</v>
      </c>
      <c r="BZ439" s="987">
        <f>IF(RESUMO_GLOBAL!$X$53="a",ROUND(AP439*$N439,RESUMO_GLOBAL!$X$54),IF(RESUMO_GLOBAL!$X$53="t",TRUNC(AP439*$N439,RESUMO_GLOBAL!$X$54),AP439*$N439))</f>
        <v>0</v>
      </c>
      <c r="CA439" s="987">
        <f>IF(RESUMO_GLOBAL!$X$53="a",ROUND(AQ439*$N439,RESUMO_GLOBAL!$X$54),IF(RESUMO_GLOBAL!$X$53="t",TRUNC(AQ439*$N439,RESUMO_GLOBAL!$X$54),AQ439*$N439))</f>
        <v>0</v>
      </c>
      <c r="CB439" s="987">
        <f>IF(RESUMO_GLOBAL!$X$53="a",ROUND(AR439*$N439,RESUMO_GLOBAL!$X$54),IF(RESUMO_GLOBAL!$X$53="t",TRUNC(AR439*$N439,RESUMO_GLOBAL!$X$54),AR439*$N439))</f>
        <v>0</v>
      </c>
      <c r="CC439" s="987">
        <f>IF(RESUMO_GLOBAL!$X$53="a",ROUND(AS439*$N439,RESUMO_GLOBAL!$X$54),IF(RESUMO_GLOBAL!$X$53="t",TRUNC(AS439*$N439,RESUMO_GLOBAL!$X$54),AS439*$N439))</f>
        <v>0</v>
      </c>
      <c r="CD439" s="987">
        <f>IF(RESUMO_GLOBAL!$X$53="a",ROUND(AT439*$N439,RESUMO_GLOBAL!$X$54),IF(RESUMO_GLOBAL!$X$53="t",TRUNC(AT439*$N439,RESUMO_GLOBAL!$X$54),AT439*$N439))</f>
        <v>0</v>
      </c>
      <c r="CE439" s="987">
        <f>IF(RESUMO_GLOBAL!$X$53="a",ROUND(AU439*$N439,RESUMO_GLOBAL!$X$54),IF(RESUMO_GLOBAL!$X$53="t",TRUNC(AU439*$N439,RESUMO_GLOBAL!$X$54),AU439*$N439))</f>
        <v>0</v>
      </c>
      <c r="CF439" s="987">
        <f>IF(RESUMO_GLOBAL!$X$53="a",ROUND(AV439*$N439,RESUMO_GLOBAL!$X$54),IF(RESUMO_GLOBAL!$X$53="t",TRUNC(AV439*$N439,RESUMO_GLOBAL!$X$54),AV439*$N439))</f>
        <v>0</v>
      </c>
      <c r="CG439" s="987">
        <f>IF(RESUMO_GLOBAL!$X$53="a",ROUND(AW439*$N439,RESUMO_GLOBAL!$X$54),IF(RESUMO_GLOBAL!$X$53="t",TRUNC(AW439*$N439,RESUMO_GLOBAL!$X$54),AW439*$N439))</f>
        <v>0</v>
      </c>
      <c r="CK439" s="59">
        <f t="shared" si="270"/>
        <v>0</v>
      </c>
      <c r="CL439" s="59">
        <f t="shared" si="271"/>
        <v>0</v>
      </c>
      <c r="CM439" s="59">
        <f t="shared" si="272"/>
        <v>0</v>
      </c>
      <c r="CN439" s="59">
        <f t="shared" si="273"/>
        <v>0</v>
      </c>
      <c r="CO439" s="59">
        <f t="shared" si="274"/>
        <v>0</v>
      </c>
      <c r="CP439" s="59">
        <f t="shared" si="275"/>
        <v>0</v>
      </c>
      <c r="CQ439" s="59">
        <f t="shared" si="276"/>
        <v>0</v>
      </c>
      <c r="CR439" s="59">
        <f t="shared" si="277"/>
        <v>0</v>
      </c>
      <c r="CS439" s="59">
        <f t="shared" si="278"/>
        <v>0</v>
      </c>
      <c r="CT439" s="59">
        <f t="shared" si="279"/>
        <v>0</v>
      </c>
      <c r="CU439" s="59">
        <f t="shared" si="280"/>
        <v>0</v>
      </c>
      <c r="CV439" s="59">
        <f t="shared" si="281"/>
        <v>0</v>
      </c>
      <c r="CW439" s="59">
        <f t="shared" si="282"/>
        <v>0</v>
      </c>
      <c r="CX439" s="59">
        <f t="shared" si="283"/>
        <v>0</v>
      </c>
      <c r="CY439" s="59">
        <f t="shared" si="284"/>
        <v>0</v>
      </c>
      <c r="CZ439" s="59">
        <f t="shared" si="285"/>
        <v>0</v>
      </c>
      <c r="DA439" s="59">
        <f t="shared" si="286"/>
        <v>0</v>
      </c>
      <c r="DB439" s="59">
        <f t="shared" si="287"/>
        <v>0</v>
      </c>
      <c r="DE439">
        <f t="shared" si="269"/>
        <v>434</v>
      </c>
      <c r="DF439" t="str">
        <f t="shared" si="288"/>
        <v/>
      </c>
      <c r="DG439" s="59">
        <f>IF($C439&lt;&gt;0,SUM($CK440:CK440),0)</f>
        <v>0</v>
      </c>
      <c r="DH439" s="59">
        <f>IF($C439&lt;&gt;0,SUM($CK440:CL440),0)</f>
        <v>0</v>
      </c>
      <c r="DI439" s="59">
        <f>IF($C439&lt;&gt;0,SUM($CK440:CM440),0)</f>
        <v>0</v>
      </c>
      <c r="DJ439" s="59">
        <f>IF($C439&lt;&gt;0,SUM($CK440:CN440),0)</f>
        <v>0</v>
      </c>
      <c r="DK439" s="59">
        <f>IF($C439&lt;&gt;0,SUM($CK440:CO440),0)</f>
        <v>0</v>
      </c>
      <c r="DL439" s="59">
        <f>IF($C439&lt;&gt;0,SUM($CK440:CP440),0)</f>
        <v>0</v>
      </c>
      <c r="DM439" s="59">
        <f>IF($C439&lt;&gt;0,SUM($CK440:CQ440),0)</f>
        <v>0</v>
      </c>
      <c r="DN439" s="59">
        <f>IF($C439&lt;&gt;0,SUM($CK440:CR440),0)</f>
        <v>0</v>
      </c>
      <c r="DO439" s="59">
        <f>IF($C439&lt;&gt;0,SUM($CK440:CS440),0)</f>
        <v>0</v>
      </c>
      <c r="DP439" s="59">
        <f>IF($C439&lt;&gt;0,SUM($CK440:CT440),0)</f>
        <v>0</v>
      </c>
      <c r="DQ439" s="59">
        <f>IF($C439&lt;&gt;0,SUM($CK440:CU440),0)</f>
        <v>0</v>
      </c>
      <c r="DR439" s="59">
        <f>IF($C439&lt;&gt;0,SUM($CK440:CV440),0)</f>
        <v>0</v>
      </c>
      <c r="DS439" s="59">
        <f>IF($C439&lt;&gt;0,SUM($CK440:CW440),0)</f>
        <v>0</v>
      </c>
      <c r="DT439" s="59">
        <f>IF($C439&lt;&gt;0,SUM($CK440:CX440),0)</f>
        <v>0</v>
      </c>
      <c r="DU439" s="59">
        <f>IF($C439&lt;&gt;0,SUM($CK440:CY440),0)</f>
        <v>0</v>
      </c>
      <c r="DV439" s="59">
        <f>IF($C439&lt;&gt;0,SUM($CK440:CZ440),0)</f>
        <v>0</v>
      </c>
      <c r="DW439" s="59">
        <f>IF($C439&lt;&gt;0,SUM($CK440:DA440),0)</f>
        <v>0</v>
      </c>
      <c r="DX439" s="59">
        <f>IF($C439&lt;&gt;0,SUM($CK440:DB440),0)</f>
        <v>0</v>
      </c>
      <c r="DY439" s="952" t="str">
        <f t="shared" si="292"/>
        <v/>
      </c>
    </row>
    <row r="440" spans="1:129" ht="13.5" hidden="1" thickBot="1">
      <c r="A440" s="3" t="str">
        <f t="shared" si="293"/>
        <v/>
      </c>
      <c r="B440" s="805">
        <f>Dados_GLOBAL_Inicial!E440</f>
        <v>0</v>
      </c>
      <c r="C440" s="956">
        <f>IF(IFERROR(VALUE(Dados_GLOBAL_Inicial!F440),0)=0,0,Dados_GLOBAL_Inicial!F440)</f>
        <v>0</v>
      </c>
      <c r="D440" s="830">
        <f>Dados_GLOBAL_Inicial!G440</f>
        <v>0</v>
      </c>
      <c r="E440" s="830" t="str">
        <f>IF(IFERROR(VLOOKUP(F440,Cod_Gde_Itens!$A$1:$B$80,2,FALSE),0)&gt;549,IFERROR(VLOOKUP(F440,Cod_Gde_Itens!$A$1:$B$80,2,FALSE),0),IF(Dados_GLOBAL_Inicial!H440=0,"",Dados_GLOBAL_Inicial!H440))</f>
        <v/>
      </c>
      <c r="F440" s="823">
        <f>Dados_GLOBAL_Inicial!I440</f>
        <v>0</v>
      </c>
      <c r="G440" s="824">
        <f>Dados_GLOBAL_Inicial!J440</f>
        <v>0</v>
      </c>
      <c r="H440" s="454">
        <f>Dados_GLOBAL_Inicial!K440</f>
        <v>0</v>
      </c>
      <c r="I440" s="970">
        <f>SUM('MEDIÇÃO_OBJETO (1)'!I440)</f>
        <v>0</v>
      </c>
      <c r="J440" s="455">
        <f t="shared" si="294"/>
        <v>0</v>
      </c>
      <c r="K440" s="451">
        <f t="shared" si="295"/>
        <v>0</v>
      </c>
      <c r="L440" s="452">
        <f t="shared" si="296"/>
        <v>0</v>
      </c>
      <c r="M440" s="809">
        <f t="shared" si="297"/>
        <v>0</v>
      </c>
      <c r="N440" s="810">
        <f>IF(IFERROR(VALUE(Dados_GLOBAL_Inicial!L440),0)=0,0,Dados_GLOBAL_Inicial!L440)</f>
        <v>0</v>
      </c>
      <c r="O440" s="812">
        <f>SUM('MEDIÇÃO_OBJETO (1)'!O440)</f>
        <v>0</v>
      </c>
      <c r="P440" s="812">
        <f>SUM('MEDIÇÃO_OBJETO (1)'!P440)</f>
        <v>0</v>
      </c>
      <c r="Q440" s="813">
        <f t="shared" si="298"/>
        <v>0</v>
      </c>
      <c r="R440" s="951"/>
      <c r="S440" s="815">
        <f>SUM('MEDIÇÃO_OBJETO (1)'!S440)</f>
        <v>0</v>
      </c>
      <c r="T440" s="815">
        <f>SUM('MEDIÇÃO_OBJETO (1)'!T440)</f>
        <v>0</v>
      </c>
      <c r="V440" s="19"/>
      <c r="W440" s="978">
        <f t="shared" si="299"/>
        <v>0</v>
      </c>
      <c r="X440" s="816">
        <f t="shared" si="300"/>
        <v>0</v>
      </c>
      <c r="Y440" s="816">
        <f t="shared" si="301"/>
        <v>0</v>
      </c>
      <c r="Z440" s="817">
        <f t="shared" si="302"/>
        <v>0</v>
      </c>
      <c r="AB440" s="453">
        <f t="shared" si="289"/>
        <v>0</v>
      </c>
      <c r="AC440" s="14">
        <f t="shared" si="303"/>
        <v>0</v>
      </c>
      <c r="AD440" s="819"/>
      <c r="AE440" s="631">
        <f t="shared" si="290"/>
        <v>0</v>
      </c>
      <c r="AF440" s="818">
        <f>SUM('MEDIÇÃO_OBJETO (1)'!AG440)</f>
        <v>0</v>
      </c>
      <c r="AG440" s="541">
        <f>SUM('MEDIÇÃO_OBJETO (1)'!AH440)</f>
        <v>0</v>
      </c>
      <c r="AH440" s="541">
        <f>SUM('MEDIÇÃO_OBJETO (1)'!AI440)</f>
        <v>0</v>
      </c>
      <c r="AI440" s="541">
        <f>SUM('MEDIÇÃO_OBJETO (1)'!AJ440)</f>
        <v>0</v>
      </c>
      <c r="AJ440" s="541">
        <f>SUM('MEDIÇÃO_OBJETO (1)'!AK440)</f>
        <v>0</v>
      </c>
      <c r="AK440" s="541">
        <f>SUM('MEDIÇÃO_OBJETO (1)'!AL440)</f>
        <v>0</v>
      </c>
      <c r="AL440" s="541">
        <f>SUM('MEDIÇÃO_OBJETO (1)'!AM440)</f>
        <v>0</v>
      </c>
      <c r="AM440" s="541">
        <f>SUM('MEDIÇÃO_OBJETO (1)'!AN440)</f>
        <v>0</v>
      </c>
      <c r="AN440" s="541">
        <f>SUM('MEDIÇÃO_OBJETO (1)'!AO440)</f>
        <v>0</v>
      </c>
      <c r="AO440" s="541">
        <f>SUM('MEDIÇÃO_OBJETO (1)'!AP440)</f>
        <v>0</v>
      </c>
      <c r="AP440" s="541">
        <f>SUM('MEDIÇÃO_OBJETO (1)'!AQ440)</f>
        <v>0</v>
      </c>
      <c r="AQ440" s="541">
        <f>SUM('MEDIÇÃO_OBJETO (1)'!AR440)</f>
        <v>0</v>
      </c>
      <c r="AR440" s="541">
        <f>SUM('MEDIÇÃO_OBJETO (1)'!AS440)</f>
        <v>0</v>
      </c>
      <c r="AS440" s="541">
        <f>SUM('MEDIÇÃO_OBJETO (1)'!AT440)</f>
        <v>0</v>
      </c>
      <c r="AT440" s="541">
        <f>SUM('MEDIÇÃO_OBJETO (1)'!AU440)</f>
        <v>0</v>
      </c>
      <c r="AU440" s="541">
        <f>SUM('MEDIÇÃO_OBJETO (1)'!AV440)</f>
        <v>0</v>
      </c>
      <c r="AV440" s="541">
        <f>SUM('MEDIÇÃO_OBJETO (1)'!AW440)</f>
        <v>0</v>
      </c>
      <c r="AW440" s="541">
        <f>SUM('MEDIÇÃO_OBJETO (1)'!AX440)</f>
        <v>0</v>
      </c>
      <c r="AX440" s="977"/>
      <c r="BN440" s="992">
        <f t="shared" si="304"/>
        <v>0</v>
      </c>
      <c r="BO440" s="538">
        <f t="shared" si="291"/>
        <v>0</v>
      </c>
      <c r="BP440" s="987">
        <f>IF(RESUMO_GLOBAL!$X$53="a",ROUND(AF440*$N440,RESUMO_GLOBAL!$X$54),IF(RESUMO_GLOBAL!$X$53="t",TRUNC(AF440*$N440,RESUMO_GLOBAL!$X$54),AF440*$N440))</f>
        <v>0</v>
      </c>
      <c r="BQ440" s="987">
        <f>IF(RESUMO_GLOBAL!$X$53="a",ROUND(AG440*$N440,RESUMO_GLOBAL!$X$54),IF(RESUMO_GLOBAL!$X$53="t",TRUNC(AG440*$N440,RESUMO_GLOBAL!$X$54),AG440*$N440))</f>
        <v>0</v>
      </c>
      <c r="BR440" s="987">
        <f>IF(RESUMO_GLOBAL!$X$53="a",ROUND(AH440*$N440,RESUMO_GLOBAL!$X$54),IF(RESUMO_GLOBAL!$X$53="t",TRUNC(AH440*$N440,RESUMO_GLOBAL!$X$54),AH440*$N440))</f>
        <v>0</v>
      </c>
      <c r="BS440" s="987">
        <f>IF(RESUMO_GLOBAL!$X$53="a",ROUND(AI440*$N440,RESUMO_GLOBAL!$X$54),IF(RESUMO_GLOBAL!$X$53="t",TRUNC(AI440*$N440,RESUMO_GLOBAL!$X$54),AI440*$N440))</f>
        <v>0</v>
      </c>
      <c r="BT440" s="987">
        <f>IF(RESUMO_GLOBAL!$X$53="a",ROUND(AJ440*$N440,RESUMO_GLOBAL!$X$54),IF(RESUMO_GLOBAL!$X$53="t",TRUNC(AJ440*$N440,RESUMO_GLOBAL!$X$54),AJ440*$N440))</f>
        <v>0</v>
      </c>
      <c r="BU440" s="987">
        <f>IF(RESUMO_GLOBAL!$X$53="a",ROUND(AK440*$N440,RESUMO_GLOBAL!$X$54),IF(RESUMO_GLOBAL!$X$53="t",TRUNC(AK440*$N440,RESUMO_GLOBAL!$X$54),AK440*$N440))</f>
        <v>0</v>
      </c>
      <c r="BV440" s="987">
        <f>IF(RESUMO_GLOBAL!$X$53="a",ROUND(AL440*$N440,RESUMO_GLOBAL!$X$54),IF(RESUMO_GLOBAL!$X$53="t",TRUNC(AL440*$N440,RESUMO_GLOBAL!$X$54),AL440*$N440))</f>
        <v>0</v>
      </c>
      <c r="BW440" s="987">
        <f>IF(RESUMO_GLOBAL!$X$53="a",ROUND(AM440*$N440,RESUMO_GLOBAL!$X$54),IF(RESUMO_GLOBAL!$X$53="t",TRUNC(AM440*$N440,RESUMO_GLOBAL!$X$54),AM440*$N440))</f>
        <v>0</v>
      </c>
      <c r="BX440" s="987">
        <f>IF(RESUMO_GLOBAL!$X$53="a",ROUND(AN440*$N440,RESUMO_GLOBAL!$X$54),IF(RESUMO_GLOBAL!$X$53="t",TRUNC(AN440*$N440,RESUMO_GLOBAL!$X$54),AN440*$N440))</f>
        <v>0</v>
      </c>
      <c r="BY440" s="987">
        <f>IF(RESUMO_GLOBAL!$X$53="a",ROUND(AO440*$N440,RESUMO_GLOBAL!$X$54),IF(RESUMO_GLOBAL!$X$53="t",TRUNC(AO440*$N440,RESUMO_GLOBAL!$X$54),AO440*$N440))</f>
        <v>0</v>
      </c>
      <c r="BZ440" s="987">
        <f>IF(RESUMO_GLOBAL!$X$53="a",ROUND(AP440*$N440,RESUMO_GLOBAL!$X$54),IF(RESUMO_GLOBAL!$X$53="t",TRUNC(AP440*$N440,RESUMO_GLOBAL!$X$54),AP440*$N440))</f>
        <v>0</v>
      </c>
      <c r="CA440" s="987">
        <f>IF(RESUMO_GLOBAL!$X$53="a",ROUND(AQ440*$N440,RESUMO_GLOBAL!$X$54),IF(RESUMO_GLOBAL!$X$53="t",TRUNC(AQ440*$N440,RESUMO_GLOBAL!$X$54),AQ440*$N440))</f>
        <v>0</v>
      </c>
      <c r="CB440" s="987">
        <f>IF(RESUMO_GLOBAL!$X$53="a",ROUND(AR440*$N440,RESUMO_GLOBAL!$X$54),IF(RESUMO_GLOBAL!$X$53="t",TRUNC(AR440*$N440,RESUMO_GLOBAL!$X$54),AR440*$N440))</f>
        <v>0</v>
      </c>
      <c r="CC440" s="987">
        <f>IF(RESUMO_GLOBAL!$X$53="a",ROUND(AS440*$N440,RESUMO_GLOBAL!$X$54),IF(RESUMO_GLOBAL!$X$53="t",TRUNC(AS440*$N440,RESUMO_GLOBAL!$X$54),AS440*$N440))</f>
        <v>0</v>
      </c>
      <c r="CD440" s="987">
        <f>IF(RESUMO_GLOBAL!$X$53="a",ROUND(AT440*$N440,RESUMO_GLOBAL!$X$54),IF(RESUMO_GLOBAL!$X$53="t",TRUNC(AT440*$N440,RESUMO_GLOBAL!$X$54),AT440*$N440))</f>
        <v>0</v>
      </c>
      <c r="CE440" s="987">
        <f>IF(RESUMO_GLOBAL!$X$53="a",ROUND(AU440*$N440,RESUMO_GLOBAL!$X$54),IF(RESUMO_GLOBAL!$X$53="t",TRUNC(AU440*$N440,RESUMO_GLOBAL!$X$54),AU440*$N440))</f>
        <v>0</v>
      </c>
      <c r="CF440" s="987">
        <f>IF(RESUMO_GLOBAL!$X$53="a",ROUND(AV440*$N440,RESUMO_GLOBAL!$X$54),IF(RESUMO_GLOBAL!$X$53="t",TRUNC(AV440*$N440,RESUMO_GLOBAL!$X$54),AV440*$N440))</f>
        <v>0</v>
      </c>
      <c r="CG440" s="987">
        <f>IF(RESUMO_GLOBAL!$X$53="a",ROUND(AW440*$N440,RESUMO_GLOBAL!$X$54),IF(RESUMO_GLOBAL!$X$53="t",TRUNC(AW440*$N440,RESUMO_GLOBAL!$X$54),AW440*$N440))</f>
        <v>0</v>
      </c>
      <c r="CK440" s="59">
        <f t="shared" si="270"/>
        <v>0</v>
      </c>
      <c r="CL440" s="59">
        <f t="shared" si="271"/>
        <v>0</v>
      </c>
      <c r="CM440" s="59">
        <f t="shared" si="272"/>
        <v>0</v>
      </c>
      <c r="CN440" s="59">
        <f t="shared" si="273"/>
        <v>0</v>
      </c>
      <c r="CO440" s="59">
        <f t="shared" si="274"/>
        <v>0</v>
      </c>
      <c r="CP440" s="59">
        <f t="shared" si="275"/>
        <v>0</v>
      </c>
      <c r="CQ440" s="59">
        <f t="shared" si="276"/>
        <v>0</v>
      </c>
      <c r="CR440" s="59">
        <f t="shared" si="277"/>
        <v>0</v>
      </c>
      <c r="CS440" s="59">
        <f t="shared" si="278"/>
        <v>0</v>
      </c>
      <c r="CT440" s="59">
        <f t="shared" si="279"/>
        <v>0</v>
      </c>
      <c r="CU440" s="59">
        <f t="shared" si="280"/>
        <v>0</v>
      </c>
      <c r="CV440" s="59">
        <f t="shared" si="281"/>
        <v>0</v>
      </c>
      <c r="CW440" s="59">
        <f t="shared" si="282"/>
        <v>0</v>
      </c>
      <c r="CX440" s="59">
        <f t="shared" si="283"/>
        <v>0</v>
      </c>
      <c r="CY440" s="59">
        <f t="shared" si="284"/>
        <v>0</v>
      </c>
      <c r="CZ440" s="59">
        <f t="shared" si="285"/>
        <v>0</v>
      </c>
      <c r="DA440" s="59">
        <f t="shared" si="286"/>
        <v>0</v>
      </c>
      <c r="DB440" s="59">
        <f t="shared" si="287"/>
        <v>0</v>
      </c>
      <c r="DE440">
        <f t="shared" si="269"/>
        <v>435</v>
      </c>
      <c r="DF440" t="str">
        <f t="shared" si="288"/>
        <v/>
      </c>
      <c r="DG440" s="59">
        <f>IF($C440&lt;&gt;0,SUM($CK441:CK441),0)</f>
        <v>0</v>
      </c>
      <c r="DH440" s="59">
        <f>IF($C440&lt;&gt;0,SUM($CK441:CL441),0)</f>
        <v>0</v>
      </c>
      <c r="DI440" s="59">
        <f>IF($C440&lt;&gt;0,SUM($CK441:CM441),0)</f>
        <v>0</v>
      </c>
      <c r="DJ440" s="59">
        <f>IF($C440&lt;&gt;0,SUM($CK441:CN441),0)</f>
        <v>0</v>
      </c>
      <c r="DK440" s="59">
        <f>IF($C440&lt;&gt;0,SUM($CK441:CO441),0)</f>
        <v>0</v>
      </c>
      <c r="DL440" s="59">
        <f>IF($C440&lt;&gt;0,SUM($CK441:CP441),0)</f>
        <v>0</v>
      </c>
      <c r="DM440" s="59">
        <f>IF($C440&lt;&gt;0,SUM($CK441:CQ441),0)</f>
        <v>0</v>
      </c>
      <c r="DN440" s="59">
        <f>IF($C440&lt;&gt;0,SUM($CK441:CR441),0)</f>
        <v>0</v>
      </c>
      <c r="DO440" s="59">
        <f>IF($C440&lt;&gt;0,SUM($CK441:CS441),0)</f>
        <v>0</v>
      </c>
      <c r="DP440" s="59">
        <f>IF($C440&lt;&gt;0,SUM($CK441:CT441),0)</f>
        <v>0</v>
      </c>
      <c r="DQ440" s="59">
        <f>IF($C440&lt;&gt;0,SUM($CK441:CU441),0)</f>
        <v>0</v>
      </c>
      <c r="DR440" s="59">
        <f>IF($C440&lt;&gt;0,SUM($CK441:CV441),0)</f>
        <v>0</v>
      </c>
      <c r="DS440" s="59">
        <f>IF($C440&lt;&gt;0,SUM($CK441:CW441),0)</f>
        <v>0</v>
      </c>
      <c r="DT440" s="59">
        <f>IF($C440&lt;&gt;0,SUM($CK441:CX441),0)</f>
        <v>0</v>
      </c>
      <c r="DU440" s="59">
        <f>IF($C440&lt;&gt;0,SUM($CK441:CY441),0)</f>
        <v>0</v>
      </c>
      <c r="DV440" s="59">
        <f>IF($C440&lt;&gt;0,SUM($CK441:CZ441),0)</f>
        <v>0</v>
      </c>
      <c r="DW440" s="59">
        <f>IF($C440&lt;&gt;0,SUM($CK441:DA441),0)</f>
        <v>0</v>
      </c>
      <c r="DX440" s="59">
        <f>IF($C440&lt;&gt;0,SUM($CK441:DB441),0)</f>
        <v>0</v>
      </c>
      <c r="DY440" s="952" t="str">
        <f t="shared" si="292"/>
        <v/>
      </c>
    </row>
    <row r="441" spans="1:129" ht="13.5" hidden="1" thickBot="1">
      <c r="A441" s="3" t="str">
        <f t="shared" si="293"/>
        <v/>
      </c>
      <c r="B441" s="805">
        <f>Dados_GLOBAL_Inicial!E441</f>
        <v>0</v>
      </c>
      <c r="C441" s="956">
        <f>IF(IFERROR(VALUE(Dados_GLOBAL_Inicial!F441),0)=0,0,Dados_GLOBAL_Inicial!F441)</f>
        <v>0</v>
      </c>
      <c r="D441" s="830">
        <f>Dados_GLOBAL_Inicial!G441</f>
        <v>0</v>
      </c>
      <c r="E441" s="830" t="str">
        <f>IF(IFERROR(VLOOKUP(F441,Cod_Gde_Itens!$A$1:$B$80,2,FALSE),0)&gt;549,IFERROR(VLOOKUP(F441,Cod_Gde_Itens!$A$1:$B$80,2,FALSE),0),IF(Dados_GLOBAL_Inicial!H441=0,"",Dados_GLOBAL_Inicial!H441))</f>
        <v/>
      </c>
      <c r="F441" s="823">
        <f>Dados_GLOBAL_Inicial!I441</f>
        <v>0</v>
      </c>
      <c r="G441" s="824">
        <f>Dados_GLOBAL_Inicial!J441</f>
        <v>0</v>
      </c>
      <c r="H441" s="454">
        <f>Dados_GLOBAL_Inicial!K441</f>
        <v>0</v>
      </c>
      <c r="I441" s="970">
        <f>SUM('MEDIÇÃO_OBJETO (1)'!I441)</f>
        <v>0</v>
      </c>
      <c r="J441" s="455">
        <f t="shared" si="294"/>
        <v>0</v>
      </c>
      <c r="K441" s="451">
        <f t="shared" si="295"/>
        <v>0</v>
      </c>
      <c r="L441" s="452">
        <f t="shared" si="296"/>
        <v>0</v>
      </c>
      <c r="M441" s="809">
        <f t="shared" si="297"/>
        <v>0</v>
      </c>
      <c r="N441" s="810">
        <f>IF(IFERROR(VALUE(Dados_GLOBAL_Inicial!L441),0)=0,0,Dados_GLOBAL_Inicial!L441)</f>
        <v>0</v>
      </c>
      <c r="O441" s="812">
        <f>SUM('MEDIÇÃO_OBJETO (1)'!O441)</f>
        <v>0</v>
      </c>
      <c r="P441" s="812">
        <f>SUM('MEDIÇÃO_OBJETO (1)'!P441)</f>
        <v>0</v>
      </c>
      <c r="Q441" s="813">
        <f t="shared" si="298"/>
        <v>0</v>
      </c>
      <c r="R441" s="951"/>
      <c r="S441" s="815">
        <f>SUM('MEDIÇÃO_OBJETO (1)'!S441)</f>
        <v>0</v>
      </c>
      <c r="T441" s="815">
        <f>SUM('MEDIÇÃO_OBJETO (1)'!T441)</f>
        <v>0</v>
      </c>
      <c r="V441" s="19"/>
      <c r="W441" s="978">
        <f t="shared" si="299"/>
        <v>0</v>
      </c>
      <c r="X441" s="816">
        <f t="shared" si="300"/>
        <v>0</v>
      </c>
      <c r="Y441" s="816">
        <f t="shared" si="301"/>
        <v>0</v>
      </c>
      <c r="Z441" s="817">
        <f t="shared" si="302"/>
        <v>0</v>
      </c>
      <c r="AB441" s="453">
        <f t="shared" si="289"/>
        <v>0</v>
      </c>
      <c r="AC441" s="14">
        <f t="shared" si="303"/>
        <v>0</v>
      </c>
      <c r="AD441" s="819"/>
      <c r="AE441" s="631">
        <f t="shared" si="290"/>
        <v>0</v>
      </c>
      <c r="AF441" s="818">
        <f>SUM('MEDIÇÃO_OBJETO (1)'!AG441)</f>
        <v>0</v>
      </c>
      <c r="AG441" s="541">
        <f>SUM('MEDIÇÃO_OBJETO (1)'!AH441)</f>
        <v>0</v>
      </c>
      <c r="AH441" s="541">
        <f>SUM('MEDIÇÃO_OBJETO (1)'!AI441)</f>
        <v>0</v>
      </c>
      <c r="AI441" s="541">
        <f>SUM('MEDIÇÃO_OBJETO (1)'!AJ441)</f>
        <v>0</v>
      </c>
      <c r="AJ441" s="541">
        <f>SUM('MEDIÇÃO_OBJETO (1)'!AK441)</f>
        <v>0</v>
      </c>
      <c r="AK441" s="541">
        <f>SUM('MEDIÇÃO_OBJETO (1)'!AL441)</f>
        <v>0</v>
      </c>
      <c r="AL441" s="541">
        <f>SUM('MEDIÇÃO_OBJETO (1)'!AM441)</f>
        <v>0</v>
      </c>
      <c r="AM441" s="541">
        <f>SUM('MEDIÇÃO_OBJETO (1)'!AN441)</f>
        <v>0</v>
      </c>
      <c r="AN441" s="541">
        <f>SUM('MEDIÇÃO_OBJETO (1)'!AO441)</f>
        <v>0</v>
      </c>
      <c r="AO441" s="541">
        <f>SUM('MEDIÇÃO_OBJETO (1)'!AP441)</f>
        <v>0</v>
      </c>
      <c r="AP441" s="541">
        <f>SUM('MEDIÇÃO_OBJETO (1)'!AQ441)</f>
        <v>0</v>
      </c>
      <c r="AQ441" s="541">
        <f>SUM('MEDIÇÃO_OBJETO (1)'!AR441)</f>
        <v>0</v>
      </c>
      <c r="AR441" s="541">
        <f>SUM('MEDIÇÃO_OBJETO (1)'!AS441)</f>
        <v>0</v>
      </c>
      <c r="AS441" s="541">
        <f>SUM('MEDIÇÃO_OBJETO (1)'!AT441)</f>
        <v>0</v>
      </c>
      <c r="AT441" s="541">
        <f>SUM('MEDIÇÃO_OBJETO (1)'!AU441)</f>
        <v>0</v>
      </c>
      <c r="AU441" s="541">
        <f>SUM('MEDIÇÃO_OBJETO (1)'!AV441)</f>
        <v>0</v>
      </c>
      <c r="AV441" s="541">
        <f>SUM('MEDIÇÃO_OBJETO (1)'!AW441)</f>
        <v>0</v>
      </c>
      <c r="AW441" s="541">
        <f>SUM('MEDIÇÃO_OBJETO (1)'!AX441)</f>
        <v>0</v>
      </c>
      <c r="AX441" s="977"/>
      <c r="BN441" s="992">
        <f t="shared" si="304"/>
        <v>0</v>
      </c>
      <c r="BO441" s="538">
        <f t="shared" si="291"/>
        <v>0</v>
      </c>
      <c r="BP441" s="987">
        <f>IF(RESUMO_GLOBAL!$X$53="a",ROUND(AF441*$N441,RESUMO_GLOBAL!$X$54),IF(RESUMO_GLOBAL!$X$53="t",TRUNC(AF441*$N441,RESUMO_GLOBAL!$X$54),AF441*$N441))</f>
        <v>0</v>
      </c>
      <c r="BQ441" s="987">
        <f>IF(RESUMO_GLOBAL!$X$53="a",ROUND(AG441*$N441,RESUMO_GLOBAL!$X$54),IF(RESUMO_GLOBAL!$X$53="t",TRUNC(AG441*$N441,RESUMO_GLOBAL!$X$54),AG441*$N441))</f>
        <v>0</v>
      </c>
      <c r="BR441" s="987">
        <f>IF(RESUMO_GLOBAL!$X$53="a",ROUND(AH441*$N441,RESUMO_GLOBAL!$X$54),IF(RESUMO_GLOBAL!$X$53="t",TRUNC(AH441*$N441,RESUMO_GLOBAL!$X$54),AH441*$N441))</f>
        <v>0</v>
      </c>
      <c r="BS441" s="987">
        <f>IF(RESUMO_GLOBAL!$X$53="a",ROUND(AI441*$N441,RESUMO_GLOBAL!$X$54),IF(RESUMO_GLOBAL!$X$53="t",TRUNC(AI441*$N441,RESUMO_GLOBAL!$X$54),AI441*$N441))</f>
        <v>0</v>
      </c>
      <c r="BT441" s="987">
        <f>IF(RESUMO_GLOBAL!$X$53="a",ROUND(AJ441*$N441,RESUMO_GLOBAL!$X$54),IF(RESUMO_GLOBAL!$X$53="t",TRUNC(AJ441*$N441,RESUMO_GLOBAL!$X$54),AJ441*$N441))</f>
        <v>0</v>
      </c>
      <c r="BU441" s="987">
        <f>IF(RESUMO_GLOBAL!$X$53="a",ROUND(AK441*$N441,RESUMO_GLOBAL!$X$54),IF(RESUMO_GLOBAL!$X$53="t",TRUNC(AK441*$N441,RESUMO_GLOBAL!$X$54),AK441*$N441))</f>
        <v>0</v>
      </c>
      <c r="BV441" s="987">
        <f>IF(RESUMO_GLOBAL!$X$53="a",ROUND(AL441*$N441,RESUMO_GLOBAL!$X$54),IF(RESUMO_GLOBAL!$X$53="t",TRUNC(AL441*$N441,RESUMO_GLOBAL!$X$54),AL441*$N441))</f>
        <v>0</v>
      </c>
      <c r="BW441" s="987">
        <f>IF(RESUMO_GLOBAL!$X$53="a",ROUND(AM441*$N441,RESUMO_GLOBAL!$X$54),IF(RESUMO_GLOBAL!$X$53="t",TRUNC(AM441*$N441,RESUMO_GLOBAL!$X$54),AM441*$N441))</f>
        <v>0</v>
      </c>
      <c r="BX441" s="987">
        <f>IF(RESUMO_GLOBAL!$X$53="a",ROUND(AN441*$N441,RESUMO_GLOBAL!$X$54),IF(RESUMO_GLOBAL!$X$53="t",TRUNC(AN441*$N441,RESUMO_GLOBAL!$X$54),AN441*$N441))</f>
        <v>0</v>
      </c>
      <c r="BY441" s="987">
        <f>IF(RESUMO_GLOBAL!$X$53="a",ROUND(AO441*$N441,RESUMO_GLOBAL!$X$54),IF(RESUMO_GLOBAL!$X$53="t",TRUNC(AO441*$N441,RESUMO_GLOBAL!$X$54),AO441*$N441))</f>
        <v>0</v>
      </c>
      <c r="BZ441" s="987">
        <f>IF(RESUMO_GLOBAL!$X$53="a",ROUND(AP441*$N441,RESUMO_GLOBAL!$X$54),IF(RESUMO_GLOBAL!$X$53="t",TRUNC(AP441*$N441,RESUMO_GLOBAL!$X$54),AP441*$N441))</f>
        <v>0</v>
      </c>
      <c r="CA441" s="987">
        <f>IF(RESUMO_GLOBAL!$X$53="a",ROUND(AQ441*$N441,RESUMO_GLOBAL!$X$54),IF(RESUMO_GLOBAL!$X$53="t",TRUNC(AQ441*$N441,RESUMO_GLOBAL!$X$54),AQ441*$N441))</f>
        <v>0</v>
      </c>
      <c r="CB441" s="987">
        <f>IF(RESUMO_GLOBAL!$X$53="a",ROUND(AR441*$N441,RESUMO_GLOBAL!$X$54),IF(RESUMO_GLOBAL!$X$53="t",TRUNC(AR441*$N441,RESUMO_GLOBAL!$X$54),AR441*$N441))</f>
        <v>0</v>
      </c>
      <c r="CC441" s="987">
        <f>IF(RESUMO_GLOBAL!$X$53="a",ROUND(AS441*$N441,RESUMO_GLOBAL!$X$54),IF(RESUMO_GLOBAL!$X$53="t",TRUNC(AS441*$N441,RESUMO_GLOBAL!$X$54),AS441*$N441))</f>
        <v>0</v>
      </c>
      <c r="CD441" s="987">
        <f>IF(RESUMO_GLOBAL!$X$53="a",ROUND(AT441*$N441,RESUMO_GLOBAL!$X$54),IF(RESUMO_GLOBAL!$X$53="t",TRUNC(AT441*$N441,RESUMO_GLOBAL!$X$54),AT441*$N441))</f>
        <v>0</v>
      </c>
      <c r="CE441" s="987">
        <f>IF(RESUMO_GLOBAL!$X$53="a",ROUND(AU441*$N441,RESUMO_GLOBAL!$X$54),IF(RESUMO_GLOBAL!$X$53="t",TRUNC(AU441*$N441,RESUMO_GLOBAL!$X$54),AU441*$N441))</f>
        <v>0</v>
      </c>
      <c r="CF441" s="987">
        <f>IF(RESUMO_GLOBAL!$X$53="a",ROUND(AV441*$N441,RESUMO_GLOBAL!$X$54),IF(RESUMO_GLOBAL!$X$53="t",TRUNC(AV441*$N441,RESUMO_GLOBAL!$X$54),AV441*$N441))</f>
        <v>0</v>
      </c>
      <c r="CG441" s="987">
        <f>IF(RESUMO_GLOBAL!$X$53="a",ROUND(AW441*$N441,RESUMO_GLOBAL!$X$54),IF(RESUMO_GLOBAL!$X$53="t",TRUNC(AW441*$N441,RESUMO_GLOBAL!$X$54),AW441*$N441))</f>
        <v>0</v>
      </c>
      <c r="CK441" s="59">
        <f t="shared" si="270"/>
        <v>0</v>
      </c>
      <c r="CL441" s="59">
        <f t="shared" si="271"/>
        <v>0</v>
      </c>
      <c r="CM441" s="59">
        <f t="shared" si="272"/>
        <v>0</v>
      </c>
      <c r="CN441" s="59">
        <f t="shared" si="273"/>
        <v>0</v>
      </c>
      <c r="CO441" s="59">
        <f t="shared" si="274"/>
        <v>0</v>
      </c>
      <c r="CP441" s="59">
        <f t="shared" si="275"/>
        <v>0</v>
      </c>
      <c r="CQ441" s="59">
        <f t="shared" si="276"/>
        <v>0</v>
      </c>
      <c r="CR441" s="59">
        <f t="shared" si="277"/>
        <v>0</v>
      </c>
      <c r="CS441" s="59">
        <f t="shared" si="278"/>
        <v>0</v>
      </c>
      <c r="CT441" s="59">
        <f t="shared" si="279"/>
        <v>0</v>
      </c>
      <c r="CU441" s="59">
        <f t="shared" si="280"/>
        <v>0</v>
      </c>
      <c r="CV441" s="59">
        <f t="shared" si="281"/>
        <v>0</v>
      </c>
      <c r="CW441" s="59">
        <f t="shared" si="282"/>
        <v>0</v>
      </c>
      <c r="CX441" s="59">
        <f t="shared" si="283"/>
        <v>0</v>
      </c>
      <c r="CY441" s="59">
        <f t="shared" si="284"/>
        <v>0</v>
      </c>
      <c r="CZ441" s="59">
        <f t="shared" si="285"/>
        <v>0</v>
      </c>
      <c r="DA441" s="59">
        <f t="shared" si="286"/>
        <v>0</v>
      </c>
      <c r="DB441" s="59">
        <f t="shared" si="287"/>
        <v>0</v>
      </c>
      <c r="DE441">
        <f t="shared" si="269"/>
        <v>436</v>
      </c>
      <c r="DF441" t="str">
        <f t="shared" si="288"/>
        <v/>
      </c>
      <c r="DG441" s="59">
        <f>IF($C441&lt;&gt;0,SUM($CK442:CK442),0)</f>
        <v>0</v>
      </c>
      <c r="DH441" s="59">
        <f>IF($C441&lt;&gt;0,SUM($CK442:CL442),0)</f>
        <v>0</v>
      </c>
      <c r="DI441" s="59">
        <f>IF($C441&lt;&gt;0,SUM($CK442:CM442),0)</f>
        <v>0</v>
      </c>
      <c r="DJ441" s="59">
        <f>IF($C441&lt;&gt;0,SUM($CK442:CN442),0)</f>
        <v>0</v>
      </c>
      <c r="DK441" s="59">
        <f>IF($C441&lt;&gt;0,SUM($CK442:CO442),0)</f>
        <v>0</v>
      </c>
      <c r="DL441" s="59">
        <f>IF($C441&lt;&gt;0,SUM($CK442:CP442),0)</f>
        <v>0</v>
      </c>
      <c r="DM441" s="59">
        <f>IF($C441&lt;&gt;0,SUM($CK442:CQ442),0)</f>
        <v>0</v>
      </c>
      <c r="DN441" s="59">
        <f>IF($C441&lt;&gt;0,SUM($CK442:CR442),0)</f>
        <v>0</v>
      </c>
      <c r="DO441" s="59">
        <f>IF($C441&lt;&gt;0,SUM($CK442:CS442),0)</f>
        <v>0</v>
      </c>
      <c r="DP441" s="59">
        <f>IF($C441&lt;&gt;0,SUM($CK442:CT442),0)</f>
        <v>0</v>
      </c>
      <c r="DQ441" s="59">
        <f>IF($C441&lt;&gt;0,SUM($CK442:CU442),0)</f>
        <v>0</v>
      </c>
      <c r="DR441" s="59">
        <f>IF($C441&lt;&gt;0,SUM($CK442:CV442),0)</f>
        <v>0</v>
      </c>
      <c r="DS441" s="59">
        <f>IF($C441&lt;&gt;0,SUM($CK442:CW442),0)</f>
        <v>0</v>
      </c>
      <c r="DT441" s="59">
        <f>IF($C441&lt;&gt;0,SUM($CK442:CX442),0)</f>
        <v>0</v>
      </c>
      <c r="DU441" s="59">
        <f>IF($C441&lt;&gt;0,SUM($CK442:CY442),0)</f>
        <v>0</v>
      </c>
      <c r="DV441" s="59">
        <f>IF($C441&lt;&gt;0,SUM($CK442:CZ442),0)</f>
        <v>0</v>
      </c>
      <c r="DW441" s="59">
        <f>IF($C441&lt;&gt;0,SUM($CK442:DA442),0)</f>
        <v>0</v>
      </c>
      <c r="DX441" s="59">
        <f>IF($C441&lt;&gt;0,SUM($CK442:DB442),0)</f>
        <v>0</v>
      </c>
      <c r="DY441" s="952" t="str">
        <f t="shared" si="292"/>
        <v/>
      </c>
    </row>
    <row r="442" spans="1:129" ht="13.5" hidden="1" thickBot="1">
      <c r="A442" s="3" t="str">
        <f t="shared" si="293"/>
        <v/>
      </c>
      <c r="B442" s="805">
        <f>Dados_GLOBAL_Inicial!E442</f>
        <v>0</v>
      </c>
      <c r="C442" s="956">
        <f>IF(IFERROR(VALUE(Dados_GLOBAL_Inicial!F442),0)=0,0,Dados_GLOBAL_Inicial!F442)</f>
        <v>0</v>
      </c>
      <c r="D442" s="830">
        <f>Dados_GLOBAL_Inicial!G442</f>
        <v>0</v>
      </c>
      <c r="E442" s="830" t="str">
        <f>IF(IFERROR(VLOOKUP(F442,Cod_Gde_Itens!$A$1:$B$80,2,FALSE),0)&gt;549,IFERROR(VLOOKUP(F442,Cod_Gde_Itens!$A$1:$B$80,2,FALSE),0),IF(Dados_GLOBAL_Inicial!H442=0,"",Dados_GLOBAL_Inicial!H442))</f>
        <v/>
      </c>
      <c r="F442" s="823">
        <f>Dados_GLOBAL_Inicial!I442</f>
        <v>0</v>
      </c>
      <c r="G442" s="824">
        <f>Dados_GLOBAL_Inicial!J442</f>
        <v>0</v>
      </c>
      <c r="H442" s="454">
        <f>Dados_GLOBAL_Inicial!K442</f>
        <v>0</v>
      </c>
      <c r="I442" s="970">
        <f>SUM('MEDIÇÃO_OBJETO (1)'!I442)</f>
        <v>0</v>
      </c>
      <c r="J442" s="455">
        <f t="shared" si="294"/>
        <v>0</v>
      </c>
      <c r="K442" s="451">
        <f t="shared" si="295"/>
        <v>0</v>
      </c>
      <c r="L442" s="452">
        <f t="shared" si="296"/>
        <v>0</v>
      </c>
      <c r="M442" s="809">
        <f t="shared" si="297"/>
        <v>0</v>
      </c>
      <c r="N442" s="810">
        <f>IF(IFERROR(VALUE(Dados_GLOBAL_Inicial!L442),0)=0,0,Dados_GLOBAL_Inicial!L442)</f>
        <v>0</v>
      </c>
      <c r="O442" s="812">
        <f>SUM('MEDIÇÃO_OBJETO (1)'!O442)</f>
        <v>0</v>
      </c>
      <c r="P442" s="812">
        <f>SUM('MEDIÇÃO_OBJETO (1)'!P442)</f>
        <v>0</v>
      </c>
      <c r="Q442" s="813">
        <f t="shared" si="298"/>
        <v>0</v>
      </c>
      <c r="R442" s="951"/>
      <c r="S442" s="815">
        <f>SUM('MEDIÇÃO_OBJETO (1)'!S442)</f>
        <v>0</v>
      </c>
      <c r="T442" s="815">
        <f>SUM('MEDIÇÃO_OBJETO (1)'!T442)</f>
        <v>0</v>
      </c>
      <c r="V442" s="19"/>
      <c r="W442" s="978">
        <f t="shared" si="299"/>
        <v>0</v>
      </c>
      <c r="X442" s="816">
        <f t="shared" si="300"/>
        <v>0</v>
      </c>
      <c r="Y442" s="816">
        <f t="shared" si="301"/>
        <v>0</v>
      </c>
      <c r="Z442" s="817">
        <f t="shared" si="302"/>
        <v>0</v>
      </c>
      <c r="AB442" s="453">
        <f t="shared" si="289"/>
        <v>0</v>
      </c>
      <c r="AC442" s="14">
        <f t="shared" si="303"/>
        <v>0</v>
      </c>
      <c r="AD442" s="819"/>
      <c r="AE442" s="631">
        <f t="shared" si="290"/>
        <v>0</v>
      </c>
      <c r="AF442" s="818">
        <f>SUM('MEDIÇÃO_OBJETO (1)'!AG442)</f>
        <v>0</v>
      </c>
      <c r="AG442" s="541">
        <f>SUM('MEDIÇÃO_OBJETO (1)'!AH442)</f>
        <v>0</v>
      </c>
      <c r="AH442" s="541">
        <f>SUM('MEDIÇÃO_OBJETO (1)'!AI442)</f>
        <v>0</v>
      </c>
      <c r="AI442" s="541">
        <f>SUM('MEDIÇÃO_OBJETO (1)'!AJ442)</f>
        <v>0</v>
      </c>
      <c r="AJ442" s="541">
        <f>SUM('MEDIÇÃO_OBJETO (1)'!AK442)</f>
        <v>0</v>
      </c>
      <c r="AK442" s="541">
        <f>SUM('MEDIÇÃO_OBJETO (1)'!AL442)</f>
        <v>0</v>
      </c>
      <c r="AL442" s="541">
        <f>SUM('MEDIÇÃO_OBJETO (1)'!AM442)</f>
        <v>0</v>
      </c>
      <c r="AM442" s="541">
        <f>SUM('MEDIÇÃO_OBJETO (1)'!AN442)</f>
        <v>0</v>
      </c>
      <c r="AN442" s="541">
        <f>SUM('MEDIÇÃO_OBJETO (1)'!AO442)</f>
        <v>0</v>
      </c>
      <c r="AO442" s="541">
        <f>SUM('MEDIÇÃO_OBJETO (1)'!AP442)</f>
        <v>0</v>
      </c>
      <c r="AP442" s="541">
        <f>SUM('MEDIÇÃO_OBJETO (1)'!AQ442)</f>
        <v>0</v>
      </c>
      <c r="AQ442" s="541">
        <f>SUM('MEDIÇÃO_OBJETO (1)'!AR442)</f>
        <v>0</v>
      </c>
      <c r="AR442" s="541">
        <f>SUM('MEDIÇÃO_OBJETO (1)'!AS442)</f>
        <v>0</v>
      </c>
      <c r="AS442" s="541">
        <f>SUM('MEDIÇÃO_OBJETO (1)'!AT442)</f>
        <v>0</v>
      </c>
      <c r="AT442" s="541">
        <f>SUM('MEDIÇÃO_OBJETO (1)'!AU442)</f>
        <v>0</v>
      </c>
      <c r="AU442" s="541">
        <f>SUM('MEDIÇÃO_OBJETO (1)'!AV442)</f>
        <v>0</v>
      </c>
      <c r="AV442" s="541">
        <f>SUM('MEDIÇÃO_OBJETO (1)'!AW442)</f>
        <v>0</v>
      </c>
      <c r="AW442" s="541">
        <f>SUM('MEDIÇÃO_OBJETO (1)'!AX442)</f>
        <v>0</v>
      </c>
      <c r="AX442" s="977"/>
      <c r="BN442" s="992">
        <f t="shared" si="304"/>
        <v>0</v>
      </c>
      <c r="BO442" s="538">
        <f t="shared" si="291"/>
        <v>0</v>
      </c>
      <c r="BP442" s="987">
        <f>IF(RESUMO_GLOBAL!$X$53="a",ROUND(AF442*$N442,RESUMO_GLOBAL!$X$54),IF(RESUMO_GLOBAL!$X$53="t",TRUNC(AF442*$N442,RESUMO_GLOBAL!$X$54),AF442*$N442))</f>
        <v>0</v>
      </c>
      <c r="BQ442" s="987">
        <f>IF(RESUMO_GLOBAL!$X$53="a",ROUND(AG442*$N442,RESUMO_GLOBAL!$X$54),IF(RESUMO_GLOBAL!$X$53="t",TRUNC(AG442*$N442,RESUMO_GLOBAL!$X$54),AG442*$N442))</f>
        <v>0</v>
      </c>
      <c r="BR442" s="987">
        <f>IF(RESUMO_GLOBAL!$X$53="a",ROUND(AH442*$N442,RESUMO_GLOBAL!$X$54),IF(RESUMO_GLOBAL!$X$53="t",TRUNC(AH442*$N442,RESUMO_GLOBAL!$X$54),AH442*$N442))</f>
        <v>0</v>
      </c>
      <c r="BS442" s="987">
        <f>IF(RESUMO_GLOBAL!$X$53="a",ROUND(AI442*$N442,RESUMO_GLOBAL!$X$54),IF(RESUMO_GLOBAL!$X$53="t",TRUNC(AI442*$N442,RESUMO_GLOBAL!$X$54),AI442*$N442))</f>
        <v>0</v>
      </c>
      <c r="BT442" s="987">
        <f>IF(RESUMO_GLOBAL!$X$53="a",ROUND(AJ442*$N442,RESUMO_GLOBAL!$X$54),IF(RESUMO_GLOBAL!$X$53="t",TRUNC(AJ442*$N442,RESUMO_GLOBAL!$X$54),AJ442*$N442))</f>
        <v>0</v>
      </c>
      <c r="BU442" s="987">
        <f>IF(RESUMO_GLOBAL!$X$53="a",ROUND(AK442*$N442,RESUMO_GLOBAL!$X$54),IF(RESUMO_GLOBAL!$X$53="t",TRUNC(AK442*$N442,RESUMO_GLOBAL!$X$54),AK442*$N442))</f>
        <v>0</v>
      </c>
      <c r="BV442" s="987">
        <f>IF(RESUMO_GLOBAL!$X$53="a",ROUND(AL442*$N442,RESUMO_GLOBAL!$X$54),IF(RESUMO_GLOBAL!$X$53="t",TRUNC(AL442*$N442,RESUMO_GLOBAL!$X$54),AL442*$N442))</f>
        <v>0</v>
      </c>
      <c r="BW442" s="987">
        <f>IF(RESUMO_GLOBAL!$X$53="a",ROUND(AM442*$N442,RESUMO_GLOBAL!$X$54),IF(RESUMO_GLOBAL!$X$53="t",TRUNC(AM442*$N442,RESUMO_GLOBAL!$X$54),AM442*$N442))</f>
        <v>0</v>
      </c>
      <c r="BX442" s="987">
        <f>IF(RESUMO_GLOBAL!$X$53="a",ROUND(AN442*$N442,RESUMO_GLOBAL!$X$54),IF(RESUMO_GLOBAL!$X$53="t",TRUNC(AN442*$N442,RESUMO_GLOBAL!$X$54),AN442*$N442))</f>
        <v>0</v>
      </c>
      <c r="BY442" s="987">
        <f>IF(RESUMO_GLOBAL!$X$53="a",ROUND(AO442*$N442,RESUMO_GLOBAL!$X$54),IF(RESUMO_GLOBAL!$X$53="t",TRUNC(AO442*$N442,RESUMO_GLOBAL!$X$54),AO442*$N442))</f>
        <v>0</v>
      </c>
      <c r="BZ442" s="987">
        <f>IF(RESUMO_GLOBAL!$X$53="a",ROUND(AP442*$N442,RESUMO_GLOBAL!$X$54),IF(RESUMO_GLOBAL!$X$53="t",TRUNC(AP442*$N442,RESUMO_GLOBAL!$X$54),AP442*$N442))</f>
        <v>0</v>
      </c>
      <c r="CA442" s="987">
        <f>IF(RESUMO_GLOBAL!$X$53="a",ROUND(AQ442*$N442,RESUMO_GLOBAL!$X$54),IF(RESUMO_GLOBAL!$X$53="t",TRUNC(AQ442*$N442,RESUMO_GLOBAL!$X$54),AQ442*$N442))</f>
        <v>0</v>
      </c>
      <c r="CB442" s="987">
        <f>IF(RESUMO_GLOBAL!$X$53="a",ROUND(AR442*$N442,RESUMO_GLOBAL!$X$54),IF(RESUMO_GLOBAL!$X$53="t",TRUNC(AR442*$N442,RESUMO_GLOBAL!$X$54),AR442*$N442))</f>
        <v>0</v>
      </c>
      <c r="CC442" s="987">
        <f>IF(RESUMO_GLOBAL!$X$53="a",ROUND(AS442*$N442,RESUMO_GLOBAL!$X$54),IF(RESUMO_GLOBAL!$X$53="t",TRUNC(AS442*$N442,RESUMO_GLOBAL!$X$54),AS442*$N442))</f>
        <v>0</v>
      </c>
      <c r="CD442" s="987">
        <f>IF(RESUMO_GLOBAL!$X$53="a",ROUND(AT442*$N442,RESUMO_GLOBAL!$X$54),IF(RESUMO_GLOBAL!$X$53="t",TRUNC(AT442*$N442,RESUMO_GLOBAL!$X$54),AT442*$N442))</f>
        <v>0</v>
      </c>
      <c r="CE442" s="987">
        <f>IF(RESUMO_GLOBAL!$X$53="a",ROUND(AU442*$N442,RESUMO_GLOBAL!$X$54),IF(RESUMO_GLOBAL!$X$53="t",TRUNC(AU442*$N442,RESUMO_GLOBAL!$X$54),AU442*$N442))</f>
        <v>0</v>
      </c>
      <c r="CF442" s="987">
        <f>IF(RESUMO_GLOBAL!$X$53="a",ROUND(AV442*$N442,RESUMO_GLOBAL!$X$54),IF(RESUMO_GLOBAL!$X$53="t",TRUNC(AV442*$N442,RESUMO_GLOBAL!$X$54),AV442*$N442))</f>
        <v>0</v>
      </c>
      <c r="CG442" s="987">
        <f>IF(RESUMO_GLOBAL!$X$53="a",ROUND(AW442*$N442,RESUMO_GLOBAL!$X$54),IF(RESUMO_GLOBAL!$X$53="t",TRUNC(AW442*$N442,RESUMO_GLOBAL!$X$54),AW442*$N442))</f>
        <v>0</v>
      </c>
      <c r="CK442" s="59">
        <f t="shared" si="270"/>
        <v>0</v>
      </c>
      <c r="CL442" s="59">
        <f t="shared" si="271"/>
        <v>0</v>
      </c>
      <c r="CM442" s="59">
        <f t="shared" si="272"/>
        <v>0</v>
      </c>
      <c r="CN442" s="59">
        <f t="shared" si="273"/>
        <v>0</v>
      </c>
      <c r="CO442" s="59">
        <f t="shared" si="274"/>
        <v>0</v>
      </c>
      <c r="CP442" s="59">
        <f t="shared" si="275"/>
        <v>0</v>
      </c>
      <c r="CQ442" s="59">
        <f t="shared" si="276"/>
        <v>0</v>
      </c>
      <c r="CR442" s="59">
        <f t="shared" si="277"/>
        <v>0</v>
      </c>
      <c r="CS442" s="59">
        <f t="shared" si="278"/>
        <v>0</v>
      </c>
      <c r="CT442" s="59">
        <f t="shared" si="279"/>
        <v>0</v>
      </c>
      <c r="CU442" s="59">
        <f t="shared" si="280"/>
        <v>0</v>
      </c>
      <c r="CV442" s="59">
        <f t="shared" si="281"/>
        <v>0</v>
      </c>
      <c r="CW442" s="59">
        <f t="shared" si="282"/>
        <v>0</v>
      </c>
      <c r="CX442" s="59">
        <f t="shared" si="283"/>
        <v>0</v>
      </c>
      <c r="CY442" s="59">
        <f t="shared" si="284"/>
        <v>0</v>
      </c>
      <c r="CZ442" s="59">
        <f t="shared" si="285"/>
        <v>0</v>
      </c>
      <c r="DA442" s="59">
        <f t="shared" si="286"/>
        <v>0</v>
      </c>
      <c r="DB442" s="59">
        <f t="shared" si="287"/>
        <v>0</v>
      </c>
      <c r="DE442">
        <f t="shared" si="269"/>
        <v>437</v>
      </c>
      <c r="DF442" t="str">
        <f t="shared" si="288"/>
        <v/>
      </c>
      <c r="DG442" s="59">
        <f>IF($C442&lt;&gt;0,SUM($CK443:CK443),0)</f>
        <v>0</v>
      </c>
      <c r="DH442" s="59">
        <f>IF($C442&lt;&gt;0,SUM($CK443:CL443),0)</f>
        <v>0</v>
      </c>
      <c r="DI442" s="59">
        <f>IF($C442&lt;&gt;0,SUM($CK443:CM443),0)</f>
        <v>0</v>
      </c>
      <c r="DJ442" s="59">
        <f>IF($C442&lt;&gt;0,SUM($CK443:CN443),0)</f>
        <v>0</v>
      </c>
      <c r="DK442" s="59">
        <f>IF($C442&lt;&gt;0,SUM($CK443:CO443),0)</f>
        <v>0</v>
      </c>
      <c r="DL442" s="59">
        <f>IF($C442&lt;&gt;0,SUM($CK443:CP443),0)</f>
        <v>0</v>
      </c>
      <c r="DM442" s="59">
        <f>IF($C442&lt;&gt;0,SUM($CK443:CQ443),0)</f>
        <v>0</v>
      </c>
      <c r="DN442" s="59">
        <f>IF($C442&lt;&gt;0,SUM($CK443:CR443),0)</f>
        <v>0</v>
      </c>
      <c r="DO442" s="59">
        <f>IF($C442&lt;&gt;0,SUM($CK443:CS443),0)</f>
        <v>0</v>
      </c>
      <c r="DP442" s="59">
        <f>IF($C442&lt;&gt;0,SUM($CK443:CT443),0)</f>
        <v>0</v>
      </c>
      <c r="DQ442" s="59">
        <f>IF($C442&lt;&gt;0,SUM($CK443:CU443),0)</f>
        <v>0</v>
      </c>
      <c r="DR442" s="59">
        <f>IF($C442&lt;&gt;0,SUM($CK443:CV443),0)</f>
        <v>0</v>
      </c>
      <c r="DS442" s="59">
        <f>IF($C442&lt;&gt;0,SUM($CK443:CW443),0)</f>
        <v>0</v>
      </c>
      <c r="DT442" s="59">
        <f>IF($C442&lt;&gt;0,SUM($CK443:CX443),0)</f>
        <v>0</v>
      </c>
      <c r="DU442" s="59">
        <f>IF($C442&lt;&gt;0,SUM($CK443:CY443),0)</f>
        <v>0</v>
      </c>
      <c r="DV442" s="59">
        <f>IF($C442&lt;&gt;0,SUM($CK443:CZ443),0)</f>
        <v>0</v>
      </c>
      <c r="DW442" s="59">
        <f>IF($C442&lt;&gt;0,SUM($CK443:DA443),0)</f>
        <v>0</v>
      </c>
      <c r="DX442" s="59">
        <f>IF($C442&lt;&gt;0,SUM($CK443:DB443),0)</f>
        <v>0</v>
      </c>
      <c r="DY442" s="952" t="str">
        <f t="shared" si="292"/>
        <v/>
      </c>
    </row>
    <row r="443" spans="1:129" ht="13.5" hidden="1" thickBot="1">
      <c r="A443" s="3" t="str">
        <f t="shared" si="293"/>
        <v/>
      </c>
      <c r="B443" s="805">
        <f>Dados_GLOBAL_Inicial!E443</f>
        <v>0</v>
      </c>
      <c r="C443" s="956">
        <f>IF(IFERROR(VALUE(Dados_GLOBAL_Inicial!F443),0)=0,0,Dados_GLOBAL_Inicial!F443)</f>
        <v>0</v>
      </c>
      <c r="D443" s="830">
        <f>Dados_GLOBAL_Inicial!G443</f>
        <v>0</v>
      </c>
      <c r="E443" s="830" t="str">
        <f>IF(IFERROR(VLOOKUP(F443,Cod_Gde_Itens!$A$1:$B$80,2,FALSE),0)&gt;549,IFERROR(VLOOKUP(F443,Cod_Gde_Itens!$A$1:$B$80,2,FALSE),0),IF(Dados_GLOBAL_Inicial!H443=0,"",Dados_GLOBAL_Inicial!H443))</f>
        <v/>
      </c>
      <c r="F443" s="823">
        <f>Dados_GLOBAL_Inicial!I443</f>
        <v>0</v>
      </c>
      <c r="G443" s="824">
        <f>Dados_GLOBAL_Inicial!J443</f>
        <v>0</v>
      </c>
      <c r="H443" s="454">
        <f>Dados_GLOBAL_Inicial!K443</f>
        <v>0</v>
      </c>
      <c r="I443" s="970">
        <f>SUM('MEDIÇÃO_OBJETO (1)'!I443)</f>
        <v>0</v>
      </c>
      <c r="J443" s="455">
        <f t="shared" si="294"/>
        <v>0</v>
      </c>
      <c r="K443" s="451">
        <f t="shared" si="295"/>
        <v>0</v>
      </c>
      <c r="L443" s="452">
        <f t="shared" si="296"/>
        <v>0</v>
      </c>
      <c r="M443" s="809">
        <f t="shared" si="297"/>
        <v>0</v>
      </c>
      <c r="N443" s="810">
        <f>IF(IFERROR(VALUE(Dados_GLOBAL_Inicial!L443),0)=0,0,Dados_GLOBAL_Inicial!L443)</f>
        <v>0</v>
      </c>
      <c r="O443" s="812">
        <f>SUM('MEDIÇÃO_OBJETO (1)'!O443)</f>
        <v>0</v>
      </c>
      <c r="P443" s="812">
        <f>SUM('MEDIÇÃO_OBJETO (1)'!P443)</f>
        <v>0</v>
      </c>
      <c r="Q443" s="813">
        <f t="shared" si="298"/>
        <v>0</v>
      </c>
      <c r="R443" s="951"/>
      <c r="S443" s="815">
        <f>SUM('MEDIÇÃO_OBJETO (1)'!S443)</f>
        <v>0</v>
      </c>
      <c r="T443" s="815">
        <f>SUM('MEDIÇÃO_OBJETO (1)'!T443)</f>
        <v>0</v>
      </c>
      <c r="V443" s="19"/>
      <c r="W443" s="978">
        <f t="shared" si="299"/>
        <v>0</v>
      </c>
      <c r="X443" s="816">
        <f t="shared" si="300"/>
        <v>0</v>
      </c>
      <c r="Y443" s="816">
        <f t="shared" si="301"/>
        <v>0</v>
      </c>
      <c r="Z443" s="817">
        <f t="shared" si="302"/>
        <v>0</v>
      </c>
      <c r="AB443" s="453">
        <f t="shared" si="289"/>
        <v>0</v>
      </c>
      <c r="AC443" s="14">
        <f t="shared" si="303"/>
        <v>0</v>
      </c>
      <c r="AD443" s="819"/>
      <c r="AE443" s="631">
        <f t="shared" si="290"/>
        <v>0</v>
      </c>
      <c r="AF443" s="818">
        <f>SUM('MEDIÇÃO_OBJETO (1)'!AG443)</f>
        <v>0</v>
      </c>
      <c r="AG443" s="541">
        <f>SUM('MEDIÇÃO_OBJETO (1)'!AH443)</f>
        <v>0</v>
      </c>
      <c r="AH443" s="541">
        <f>SUM('MEDIÇÃO_OBJETO (1)'!AI443)</f>
        <v>0</v>
      </c>
      <c r="AI443" s="541">
        <f>SUM('MEDIÇÃO_OBJETO (1)'!AJ443)</f>
        <v>0</v>
      </c>
      <c r="AJ443" s="541">
        <f>SUM('MEDIÇÃO_OBJETO (1)'!AK443)</f>
        <v>0</v>
      </c>
      <c r="AK443" s="541">
        <f>SUM('MEDIÇÃO_OBJETO (1)'!AL443)</f>
        <v>0</v>
      </c>
      <c r="AL443" s="541">
        <f>SUM('MEDIÇÃO_OBJETO (1)'!AM443)</f>
        <v>0</v>
      </c>
      <c r="AM443" s="541">
        <f>SUM('MEDIÇÃO_OBJETO (1)'!AN443)</f>
        <v>0</v>
      </c>
      <c r="AN443" s="541">
        <f>SUM('MEDIÇÃO_OBJETO (1)'!AO443)</f>
        <v>0</v>
      </c>
      <c r="AO443" s="541">
        <f>SUM('MEDIÇÃO_OBJETO (1)'!AP443)</f>
        <v>0</v>
      </c>
      <c r="AP443" s="541">
        <f>SUM('MEDIÇÃO_OBJETO (1)'!AQ443)</f>
        <v>0</v>
      </c>
      <c r="AQ443" s="541">
        <f>SUM('MEDIÇÃO_OBJETO (1)'!AR443)</f>
        <v>0</v>
      </c>
      <c r="AR443" s="541">
        <f>SUM('MEDIÇÃO_OBJETO (1)'!AS443)</f>
        <v>0</v>
      </c>
      <c r="AS443" s="541">
        <f>SUM('MEDIÇÃO_OBJETO (1)'!AT443)</f>
        <v>0</v>
      </c>
      <c r="AT443" s="541">
        <f>SUM('MEDIÇÃO_OBJETO (1)'!AU443)</f>
        <v>0</v>
      </c>
      <c r="AU443" s="541">
        <f>SUM('MEDIÇÃO_OBJETO (1)'!AV443)</f>
        <v>0</v>
      </c>
      <c r="AV443" s="541">
        <f>SUM('MEDIÇÃO_OBJETO (1)'!AW443)</f>
        <v>0</v>
      </c>
      <c r="AW443" s="541">
        <f>SUM('MEDIÇÃO_OBJETO (1)'!AX443)</f>
        <v>0</v>
      </c>
      <c r="AX443" s="977"/>
      <c r="BN443" s="992">
        <f t="shared" si="304"/>
        <v>0</v>
      </c>
      <c r="BO443" s="538">
        <f t="shared" si="291"/>
        <v>0</v>
      </c>
      <c r="BP443" s="987">
        <f>IF(RESUMO_GLOBAL!$X$53="a",ROUND(AF443*$N443,RESUMO_GLOBAL!$X$54),IF(RESUMO_GLOBAL!$X$53="t",TRUNC(AF443*$N443,RESUMO_GLOBAL!$X$54),AF443*$N443))</f>
        <v>0</v>
      </c>
      <c r="BQ443" s="987">
        <f>IF(RESUMO_GLOBAL!$X$53="a",ROUND(AG443*$N443,RESUMO_GLOBAL!$X$54),IF(RESUMO_GLOBAL!$X$53="t",TRUNC(AG443*$N443,RESUMO_GLOBAL!$X$54),AG443*$N443))</f>
        <v>0</v>
      </c>
      <c r="BR443" s="987">
        <f>IF(RESUMO_GLOBAL!$X$53="a",ROUND(AH443*$N443,RESUMO_GLOBAL!$X$54),IF(RESUMO_GLOBAL!$X$53="t",TRUNC(AH443*$N443,RESUMO_GLOBAL!$X$54),AH443*$N443))</f>
        <v>0</v>
      </c>
      <c r="BS443" s="987">
        <f>IF(RESUMO_GLOBAL!$X$53="a",ROUND(AI443*$N443,RESUMO_GLOBAL!$X$54),IF(RESUMO_GLOBAL!$X$53="t",TRUNC(AI443*$N443,RESUMO_GLOBAL!$X$54),AI443*$N443))</f>
        <v>0</v>
      </c>
      <c r="BT443" s="987">
        <f>IF(RESUMO_GLOBAL!$X$53="a",ROUND(AJ443*$N443,RESUMO_GLOBAL!$X$54),IF(RESUMO_GLOBAL!$X$53="t",TRUNC(AJ443*$N443,RESUMO_GLOBAL!$X$54),AJ443*$N443))</f>
        <v>0</v>
      </c>
      <c r="BU443" s="987">
        <f>IF(RESUMO_GLOBAL!$X$53="a",ROUND(AK443*$N443,RESUMO_GLOBAL!$X$54),IF(RESUMO_GLOBAL!$X$53="t",TRUNC(AK443*$N443,RESUMO_GLOBAL!$X$54),AK443*$N443))</f>
        <v>0</v>
      </c>
      <c r="BV443" s="987">
        <f>IF(RESUMO_GLOBAL!$X$53="a",ROUND(AL443*$N443,RESUMO_GLOBAL!$X$54),IF(RESUMO_GLOBAL!$X$53="t",TRUNC(AL443*$N443,RESUMO_GLOBAL!$X$54),AL443*$N443))</f>
        <v>0</v>
      </c>
      <c r="BW443" s="987">
        <f>IF(RESUMO_GLOBAL!$X$53="a",ROUND(AM443*$N443,RESUMO_GLOBAL!$X$54),IF(RESUMO_GLOBAL!$X$53="t",TRUNC(AM443*$N443,RESUMO_GLOBAL!$X$54),AM443*$N443))</f>
        <v>0</v>
      </c>
      <c r="BX443" s="987">
        <f>IF(RESUMO_GLOBAL!$X$53="a",ROUND(AN443*$N443,RESUMO_GLOBAL!$X$54),IF(RESUMO_GLOBAL!$X$53="t",TRUNC(AN443*$N443,RESUMO_GLOBAL!$X$54),AN443*$N443))</f>
        <v>0</v>
      </c>
      <c r="BY443" s="987">
        <f>IF(RESUMO_GLOBAL!$X$53="a",ROUND(AO443*$N443,RESUMO_GLOBAL!$X$54),IF(RESUMO_GLOBAL!$X$53="t",TRUNC(AO443*$N443,RESUMO_GLOBAL!$X$54),AO443*$N443))</f>
        <v>0</v>
      </c>
      <c r="BZ443" s="987">
        <f>IF(RESUMO_GLOBAL!$X$53="a",ROUND(AP443*$N443,RESUMO_GLOBAL!$X$54),IF(RESUMO_GLOBAL!$X$53="t",TRUNC(AP443*$N443,RESUMO_GLOBAL!$X$54),AP443*$N443))</f>
        <v>0</v>
      </c>
      <c r="CA443" s="987">
        <f>IF(RESUMO_GLOBAL!$X$53="a",ROUND(AQ443*$N443,RESUMO_GLOBAL!$X$54),IF(RESUMO_GLOBAL!$X$53="t",TRUNC(AQ443*$N443,RESUMO_GLOBAL!$X$54),AQ443*$N443))</f>
        <v>0</v>
      </c>
      <c r="CB443" s="987">
        <f>IF(RESUMO_GLOBAL!$X$53="a",ROUND(AR443*$N443,RESUMO_GLOBAL!$X$54),IF(RESUMO_GLOBAL!$X$53="t",TRUNC(AR443*$N443,RESUMO_GLOBAL!$X$54),AR443*$N443))</f>
        <v>0</v>
      </c>
      <c r="CC443" s="987">
        <f>IF(RESUMO_GLOBAL!$X$53="a",ROUND(AS443*$N443,RESUMO_GLOBAL!$X$54),IF(RESUMO_GLOBAL!$X$53="t",TRUNC(AS443*$N443,RESUMO_GLOBAL!$X$54),AS443*$N443))</f>
        <v>0</v>
      </c>
      <c r="CD443" s="987">
        <f>IF(RESUMO_GLOBAL!$X$53="a",ROUND(AT443*$N443,RESUMO_GLOBAL!$X$54),IF(RESUMO_GLOBAL!$X$53="t",TRUNC(AT443*$N443,RESUMO_GLOBAL!$X$54),AT443*$N443))</f>
        <v>0</v>
      </c>
      <c r="CE443" s="987">
        <f>IF(RESUMO_GLOBAL!$X$53="a",ROUND(AU443*$N443,RESUMO_GLOBAL!$X$54),IF(RESUMO_GLOBAL!$X$53="t",TRUNC(AU443*$N443,RESUMO_GLOBAL!$X$54),AU443*$N443))</f>
        <v>0</v>
      </c>
      <c r="CF443" s="987">
        <f>IF(RESUMO_GLOBAL!$X$53="a",ROUND(AV443*$N443,RESUMO_GLOBAL!$X$54),IF(RESUMO_GLOBAL!$X$53="t",TRUNC(AV443*$N443,RESUMO_GLOBAL!$X$54),AV443*$N443))</f>
        <v>0</v>
      </c>
      <c r="CG443" s="987">
        <f>IF(RESUMO_GLOBAL!$X$53="a",ROUND(AW443*$N443,RESUMO_GLOBAL!$X$54),IF(RESUMO_GLOBAL!$X$53="t",TRUNC(AW443*$N443,RESUMO_GLOBAL!$X$54),AW443*$N443))</f>
        <v>0</v>
      </c>
      <c r="CK443" s="59">
        <f t="shared" si="270"/>
        <v>0</v>
      </c>
      <c r="CL443" s="59">
        <f t="shared" si="271"/>
        <v>0</v>
      </c>
      <c r="CM443" s="59">
        <f t="shared" si="272"/>
        <v>0</v>
      </c>
      <c r="CN443" s="59">
        <f t="shared" si="273"/>
        <v>0</v>
      </c>
      <c r="CO443" s="59">
        <f t="shared" si="274"/>
        <v>0</v>
      </c>
      <c r="CP443" s="59">
        <f t="shared" si="275"/>
        <v>0</v>
      </c>
      <c r="CQ443" s="59">
        <f t="shared" si="276"/>
        <v>0</v>
      </c>
      <c r="CR443" s="59">
        <f t="shared" si="277"/>
        <v>0</v>
      </c>
      <c r="CS443" s="59">
        <f t="shared" si="278"/>
        <v>0</v>
      </c>
      <c r="CT443" s="59">
        <f t="shared" si="279"/>
        <v>0</v>
      </c>
      <c r="CU443" s="59">
        <f t="shared" si="280"/>
        <v>0</v>
      </c>
      <c r="CV443" s="59">
        <f t="shared" si="281"/>
        <v>0</v>
      </c>
      <c r="CW443" s="59">
        <f t="shared" si="282"/>
        <v>0</v>
      </c>
      <c r="CX443" s="59">
        <f t="shared" si="283"/>
        <v>0</v>
      </c>
      <c r="CY443" s="59">
        <f t="shared" si="284"/>
        <v>0</v>
      </c>
      <c r="CZ443" s="59">
        <f t="shared" si="285"/>
        <v>0</v>
      </c>
      <c r="DA443" s="59">
        <f t="shared" si="286"/>
        <v>0</v>
      </c>
      <c r="DB443" s="59">
        <f t="shared" si="287"/>
        <v>0</v>
      </c>
      <c r="DE443">
        <f t="shared" si="269"/>
        <v>438</v>
      </c>
      <c r="DF443" t="str">
        <f t="shared" si="288"/>
        <v/>
      </c>
      <c r="DG443" s="59">
        <f>IF($C443&lt;&gt;0,SUM($CK444:CK444),0)</f>
        <v>0</v>
      </c>
      <c r="DH443" s="59">
        <f>IF($C443&lt;&gt;0,SUM($CK444:CL444),0)</f>
        <v>0</v>
      </c>
      <c r="DI443" s="59">
        <f>IF($C443&lt;&gt;0,SUM($CK444:CM444),0)</f>
        <v>0</v>
      </c>
      <c r="DJ443" s="59">
        <f>IF($C443&lt;&gt;0,SUM($CK444:CN444),0)</f>
        <v>0</v>
      </c>
      <c r="DK443" s="59">
        <f>IF($C443&lt;&gt;0,SUM($CK444:CO444),0)</f>
        <v>0</v>
      </c>
      <c r="DL443" s="59">
        <f>IF($C443&lt;&gt;0,SUM($CK444:CP444),0)</f>
        <v>0</v>
      </c>
      <c r="DM443" s="59">
        <f>IF($C443&lt;&gt;0,SUM($CK444:CQ444),0)</f>
        <v>0</v>
      </c>
      <c r="DN443" s="59">
        <f>IF($C443&lt;&gt;0,SUM($CK444:CR444),0)</f>
        <v>0</v>
      </c>
      <c r="DO443" s="59">
        <f>IF($C443&lt;&gt;0,SUM($CK444:CS444),0)</f>
        <v>0</v>
      </c>
      <c r="DP443" s="59">
        <f>IF($C443&lt;&gt;0,SUM($CK444:CT444),0)</f>
        <v>0</v>
      </c>
      <c r="DQ443" s="59">
        <f>IF($C443&lt;&gt;0,SUM($CK444:CU444),0)</f>
        <v>0</v>
      </c>
      <c r="DR443" s="59">
        <f>IF($C443&lt;&gt;0,SUM($CK444:CV444),0)</f>
        <v>0</v>
      </c>
      <c r="DS443" s="59">
        <f>IF($C443&lt;&gt;0,SUM($CK444:CW444),0)</f>
        <v>0</v>
      </c>
      <c r="DT443" s="59">
        <f>IF($C443&lt;&gt;0,SUM($CK444:CX444),0)</f>
        <v>0</v>
      </c>
      <c r="DU443" s="59">
        <f>IF($C443&lt;&gt;0,SUM($CK444:CY444),0)</f>
        <v>0</v>
      </c>
      <c r="DV443" s="59">
        <f>IF($C443&lt;&gt;0,SUM($CK444:CZ444),0)</f>
        <v>0</v>
      </c>
      <c r="DW443" s="59">
        <f>IF($C443&lt;&gt;0,SUM($CK444:DA444),0)</f>
        <v>0</v>
      </c>
      <c r="DX443" s="59">
        <f>IF($C443&lt;&gt;0,SUM($CK444:DB444),0)</f>
        <v>0</v>
      </c>
      <c r="DY443" s="952" t="str">
        <f t="shared" si="292"/>
        <v/>
      </c>
    </row>
    <row r="444" spans="1:129" ht="13.5" hidden="1" thickBot="1">
      <c r="A444" s="3" t="str">
        <f t="shared" si="293"/>
        <v/>
      </c>
      <c r="B444" s="805">
        <f>Dados_GLOBAL_Inicial!E444</f>
        <v>0</v>
      </c>
      <c r="C444" s="956">
        <f>IF(IFERROR(VALUE(Dados_GLOBAL_Inicial!F444),0)=0,0,Dados_GLOBAL_Inicial!F444)</f>
        <v>0</v>
      </c>
      <c r="D444" s="830">
        <f>Dados_GLOBAL_Inicial!G444</f>
        <v>0</v>
      </c>
      <c r="E444" s="830" t="str">
        <f>IF(IFERROR(VLOOKUP(F444,Cod_Gde_Itens!$A$1:$B$80,2,FALSE),0)&gt;549,IFERROR(VLOOKUP(F444,Cod_Gde_Itens!$A$1:$B$80,2,FALSE),0),IF(Dados_GLOBAL_Inicial!H444=0,"",Dados_GLOBAL_Inicial!H444))</f>
        <v/>
      </c>
      <c r="F444" s="823">
        <f>Dados_GLOBAL_Inicial!I444</f>
        <v>0</v>
      </c>
      <c r="G444" s="824">
        <f>Dados_GLOBAL_Inicial!J444</f>
        <v>0</v>
      </c>
      <c r="H444" s="454">
        <f>Dados_GLOBAL_Inicial!K444</f>
        <v>0</v>
      </c>
      <c r="I444" s="970">
        <f>SUM('MEDIÇÃO_OBJETO (1)'!I444)</f>
        <v>0</v>
      </c>
      <c r="J444" s="455">
        <f t="shared" si="294"/>
        <v>0</v>
      </c>
      <c r="K444" s="451">
        <f t="shared" si="295"/>
        <v>0</v>
      </c>
      <c r="L444" s="452">
        <f t="shared" si="296"/>
        <v>0</v>
      </c>
      <c r="M444" s="809">
        <f t="shared" si="297"/>
        <v>0</v>
      </c>
      <c r="N444" s="810">
        <f>IF(IFERROR(VALUE(Dados_GLOBAL_Inicial!L444),0)=0,0,Dados_GLOBAL_Inicial!L444)</f>
        <v>0</v>
      </c>
      <c r="O444" s="812">
        <f>SUM('MEDIÇÃO_OBJETO (1)'!O444)</f>
        <v>0</v>
      </c>
      <c r="P444" s="812">
        <f>SUM('MEDIÇÃO_OBJETO (1)'!P444)</f>
        <v>0</v>
      </c>
      <c r="Q444" s="813">
        <f t="shared" si="298"/>
        <v>0</v>
      </c>
      <c r="R444" s="951"/>
      <c r="S444" s="815">
        <f>SUM('MEDIÇÃO_OBJETO (1)'!S444)</f>
        <v>0</v>
      </c>
      <c r="T444" s="815">
        <f>SUM('MEDIÇÃO_OBJETO (1)'!T444)</f>
        <v>0</v>
      </c>
      <c r="V444" s="19"/>
      <c r="W444" s="978">
        <f t="shared" si="299"/>
        <v>0</v>
      </c>
      <c r="X444" s="816">
        <f t="shared" si="300"/>
        <v>0</v>
      </c>
      <c r="Y444" s="816">
        <f t="shared" si="301"/>
        <v>0</v>
      </c>
      <c r="Z444" s="817">
        <f t="shared" si="302"/>
        <v>0</v>
      </c>
      <c r="AB444" s="453">
        <f t="shared" si="289"/>
        <v>0</v>
      </c>
      <c r="AC444" s="14">
        <f t="shared" si="303"/>
        <v>0</v>
      </c>
      <c r="AD444" s="819"/>
      <c r="AE444" s="631">
        <f t="shared" si="290"/>
        <v>0</v>
      </c>
      <c r="AF444" s="818">
        <f>SUM('MEDIÇÃO_OBJETO (1)'!AG444)</f>
        <v>0</v>
      </c>
      <c r="AG444" s="541">
        <f>SUM('MEDIÇÃO_OBJETO (1)'!AH444)</f>
        <v>0</v>
      </c>
      <c r="AH444" s="541">
        <f>SUM('MEDIÇÃO_OBJETO (1)'!AI444)</f>
        <v>0</v>
      </c>
      <c r="AI444" s="541">
        <f>SUM('MEDIÇÃO_OBJETO (1)'!AJ444)</f>
        <v>0</v>
      </c>
      <c r="AJ444" s="541">
        <f>SUM('MEDIÇÃO_OBJETO (1)'!AK444)</f>
        <v>0</v>
      </c>
      <c r="AK444" s="541">
        <f>SUM('MEDIÇÃO_OBJETO (1)'!AL444)</f>
        <v>0</v>
      </c>
      <c r="AL444" s="541">
        <f>SUM('MEDIÇÃO_OBJETO (1)'!AM444)</f>
        <v>0</v>
      </c>
      <c r="AM444" s="541">
        <f>SUM('MEDIÇÃO_OBJETO (1)'!AN444)</f>
        <v>0</v>
      </c>
      <c r="AN444" s="541">
        <f>SUM('MEDIÇÃO_OBJETO (1)'!AO444)</f>
        <v>0</v>
      </c>
      <c r="AO444" s="541">
        <f>SUM('MEDIÇÃO_OBJETO (1)'!AP444)</f>
        <v>0</v>
      </c>
      <c r="AP444" s="541">
        <f>SUM('MEDIÇÃO_OBJETO (1)'!AQ444)</f>
        <v>0</v>
      </c>
      <c r="AQ444" s="541">
        <f>SUM('MEDIÇÃO_OBJETO (1)'!AR444)</f>
        <v>0</v>
      </c>
      <c r="AR444" s="541">
        <f>SUM('MEDIÇÃO_OBJETO (1)'!AS444)</f>
        <v>0</v>
      </c>
      <c r="AS444" s="541">
        <f>SUM('MEDIÇÃO_OBJETO (1)'!AT444)</f>
        <v>0</v>
      </c>
      <c r="AT444" s="541">
        <f>SUM('MEDIÇÃO_OBJETO (1)'!AU444)</f>
        <v>0</v>
      </c>
      <c r="AU444" s="541">
        <f>SUM('MEDIÇÃO_OBJETO (1)'!AV444)</f>
        <v>0</v>
      </c>
      <c r="AV444" s="541">
        <f>SUM('MEDIÇÃO_OBJETO (1)'!AW444)</f>
        <v>0</v>
      </c>
      <c r="AW444" s="541">
        <f>SUM('MEDIÇÃO_OBJETO (1)'!AX444)</f>
        <v>0</v>
      </c>
      <c r="AX444" s="977"/>
      <c r="BN444" s="992">
        <f t="shared" si="304"/>
        <v>0</v>
      </c>
      <c r="BO444" s="538">
        <f t="shared" si="291"/>
        <v>0</v>
      </c>
      <c r="BP444" s="987">
        <f>IF(RESUMO_GLOBAL!$X$53="a",ROUND(AF444*$N444,RESUMO_GLOBAL!$X$54),IF(RESUMO_GLOBAL!$X$53="t",TRUNC(AF444*$N444,RESUMO_GLOBAL!$X$54),AF444*$N444))</f>
        <v>0</v>
      </c>
      <c r="BQ444" s="987">
        <f>IF(RESUMO_GLOBAL!$X$53="a",ROUND(AG444*$N444,RESUMO_GLOBAL!$X$54),IF(RESUMO_GLOBAL!$X$53="t",TRUNC(AG444*$N444,RESUMO_GLOBAL!$X$54),AG444*$N444))</f>
        <v>0</v>
      </c>
      <c r="BR444" s="987">
        <f>IF(RESUMO_GLOBAL!$X$53="a",ROUND(AH444*$N444,RESUMO_GLOBAL!$X$54),IF(RESUMO_GLOBAL!$X$53="t",TRUNC(AH444*$N444,RESUMO_GLOBAL!$X$54),AH444*$N444))</f>
        <v>0</v>
      </c>
      <c r="BS444" s="987">
        <f>IF(RESUMO_GLOBAL!$X$53="a",ROUND(AI444*$N444,RESUMO_GLOBAL!$X$54),IF(RESUMO_GLOBAL!$X$53="t",TRUNC(AI444*$N444,RESUMO_GLOBAL!$X$54),AI444*$N444))</f>
        <v>0</v>
      </c>
      <c r="BT444" s="987">
        <f>IF(RESUMO_GLOBAL!$X$53="a",ROUND(AJ444*$N444,RESUMO_GLOBAL!$X$54),IF(RESUMO_GLOBAL!$X$53="t",TRUNC(AJ444*$N444,RESUMO_GLOBAL!$X$54),AJ444*$N444))</f>
        <v>0</v>
      </c>
      <c r="BU444" s="987">
        <f>IF(RESUMO_GLOBAL!$X$53="a",ROUND(AK444*$N444,RESUMO_GLOBAL!$X$54),IF(RESUMO_GLOBAL!$X$53="t",TRUNC(AK444*$N444,RESUMO_GLOBAL!$X$54),AK444*$N444))</f>
        <v>0</v>
      </c>
      <c r="BV444" s="987">
        <f>IF(RESUMO_GLOBAL!$X$53="a",ROUND(AL444*$N444,RESUMO_GLOBAL!$X$54),IF(RESUMO_GLOBAL!$X$53="t",TRUNC(AL444*$N444,RESUMO_GLOBAL!$X$54),AL444*$N444))</f>
        <v>0</v>
      </c>
      <c r="BW444" s="987">
        <f>IF(RESUMO_GLOBAL!$X$53="a",ROUND(AM444*$N444,RESUMO_GLOBAL!$X$54),IF(RESUMO_GLOBAL!$X$53="t",TRUNC(AM444*$N444,RESUMO_GLOBAL!$X$54),AM444*$N444))</f>
        <v>0</v>
      </c>
      <c r="BX444" s="987">
        <f>IF(RESUMO_GLOBAL!$X$53="a",ROUND(AN444*$N444,RESUMO_GLOBAL!$X$54),IF(RESUMO_GLOBAL!$X$53="t",TRUNC(AN444*$N444,RESUMO_GLOBAL!$X$54),AN444*$N444))</f>
        <v>0</v>
      </c>
      <c r="BY444" s="987">
        <f>IF(RESUMO_GLOBAL!$X$53="a",ROUND(AO444*$N444,RESUMO_GLOBAL!$X$54),IF(RESUMO_GLOBAL!$X$53="t",TRUNC(AO444*$N444,RESUMO_GLOBAL!$X$54),AO444*$N444))</f>
        <v>0</v>
      </c>
      <c r="BZ444" s="987">
        <f>IF(RESUMO_GLOBAL!$X$53="a",ROUND(AP444*$N444,RESUMO_GLOBAL!$X$54),IF(RESUMO_GLOBAL!$X$53="t",TRUNC(AP444*$N444,RESUMO_GLOBAL!$X$54),AP444*$N444))</f>
        <v>0</v>
      </c>
      <c r="CA444" s="987">
        <f>IF(RESUMO_GLOBAL!$X$53="a",ROUND(AQ444*$N444,RESUMO_GLOBAL!$X$54),IF(RESUMO_GLOBAL!$X$53="t",TRUNC(AQ444*$N444,RESUMO_GLOBAL!$X$54),AQ444*$N444))</f>
        <v>0</v>
      </c>
      <c r="CB444" s="987">
        <f>IF(RESUMO_GLOBAL!$X$53="a",ROUND(AR444*$N444,RESUMO_GLOBAL!$X$54),IF(RESUMO_GLOBAL!$X$53="t",TRUNC(AR444*$N444,RESUMO_GLOBAL!$X$54),AR444*$N444))</f>
        <v>0</v>
      </c>
      <c r="CC444" s="987">
        <f>IF(RESUMO_GLOBAL!$X$53="a",ROUND(AS444*$N444,RESUMO_GLOBAL!$X$54),IF(RESUMO_GLOBAL!$X$53="t",TRUNC(AS444*$N444,RESUMO_GLOBAL!$X$54),AS444*$N444))</f>
        <v>0</v>
      </c>
      <c r="CD444" s="987">
        <f>IF(RESUMO_GLOBAL!$X$53="a",ROUND(AT444*$N444,RESUMO_GLOBAL!$X$54),IF(RESUMO_GLOBAL!$X$53="t",TRUNC(AT444*$N444,RESUMO_GLOBAL!$X$54),AT444*$N444))</f>
        <v>0</v>
      </c>
      <c r="CE444" s="987">
        <f>IF(RESUMO_GLOBAL!$X$53="a",ROUND(AU444*$N444,RESUMO_GLOBAL!$X$54),IF(RESUMO_GLOBAL!$X$53="t",TRUNC(AU444*$N444,RESUMO_GLOBAL!$X$54),AU444*$N444))</f>
        <v>0</v>
      </c>
      <c r="CF444" s="987">
        <f>IF(RESUMO_GLOBAL!$X$53="a",ROUND(AV444*$N444,RESUMO_GLOBAL!$X$54),IF(RESUMO_GLOBAL!$X$53="t",TRUNC(AV444*$N444,RESUMO_GLOBAL!$X$54),AV444*$N444))</f>
        <v>0</v>
      </c>
      <c r="CG444" s="987">
        <f>IF(RESUMO_GLOBAL!$X$53="a",ROUND(AW444*$N444,RESUMO_GLOBAL!$X$54),IF(RESUMO_GLOBAL!$X$53="t",TRUNC(AW444*$N444,RESUMO_GLOBAL!$X$54),AW444*$N444))</f>
        <v>0</v>
      </c>
      <c r="CK444" s="59">
        <f t="shared" si="270"/>
        <v>0</v>
      </c>
      <c r="CL444" s="59">
        <f t="shared" si="271"/>
        <v>0</v>
      </c>
      <c r="CM444" s="59">
        <f t="shared" si="272"/>
        <v>0</v>
      </c>
      <c r="CN444" s="59">
        <f t="shared" si="273"/>
        <v>0</v>
      </c>
      <c r="CO444" s="59">
        <f t="shared" si="274"/>
        <v>0</v>
      </c>
      <c r="CP444" s="59">
        <f t="shared" si="275"/>
        <v>0</v>
      </c>
      <c r="CQ444" s="59">
        <f t="shared" si="276"/>
        <v>0</v>
      </c>
      <c r="CR444" s="59">
        <f t="shared" si="277"/>
        <v>0</v>
      </c>
      <c r="CS444" s="59">
        <f t="shared" si="278"/>
        <v>0</v>
      </c>
      <c r="CT444" s="59">
        <f t="shared" si="279"/>
        <v>0</v>
      </c>
      <c r="CU444" s="59">
        <f t="shared" si="280"/>
        <v>0</v>
      </c>
      <c r="CV444" s="59">
        <f t="shared" si="281"/>
        <v>0</v>
      </c>
      <c r="CW444" s="59">
        <f t="shared" si="282"/>
        <v>0</v>
      </c>
      <c r="CX444" s="59">
        <f t="shared" si="283"/>
        <v>0</v>
      </c>
      <c r="CY444" s="59">
        <f t="shared" si="284"/>
        <v>0</v>
      </c>
      <c r="CZ444" s="59">
        <f t="shared" si="285"/>
        <v>0</v>
      </c>
      <c r="DA444" s="59">
        <f t="shared" si="286"/>
        <v>0</v>
      </c>
      <c r="DB444" s="59">
        <f t="shared" si="287"/>
        <v>0</v>
      </c>
      <c r="DE444">
        <f t="shared" si="269"/>
        <v>439</v>
      </c>
      <c r="DF444" t="str">
        <f t="shared" si="288"/>
        <v/>
      </c>
      <c r="DG444" s="59">
        <f>IF($C444&lt;&gt;0,SUM($CK445:CK445),0)</f>
        <v>0</v>
      </c>
      <c r="DH444" s="59">
        <f>IF($C444&lt;&gt;0,SUM($CK445:CL445),0)</f>
        <v>0</v>
      </c>
      <c r="DI444" s="59">
        <f>IF($C444&lt;&gt;0,SUM($CK445:CM445),0)</f>
        <v>0</v>
      </c>
      <c r="DJ444" s="59">
        <f>IF($C444&lt;&gt;0,SUM($CK445:CN445),0)</f>
        <v>0</v>
      </c>
      <c r="DK444" s="59">
        <f>IF($C444&lt;&gt;0,SUM($CK445:CO445),0)</f>
        <v>0</v>
      </c>
      <c r="DL444" s="59">
        <f>IF($C444&lt;&gt;0,SUM($CK445:CP445),0)</f>
        <v>0</v>
      </c>
      <c r="DM444" s="59">
        <f>IF($C444&lt;&gt;0,SUM($CK445:CQ445),0)</f>
        <v>0</v>
      </c>
      <c r="DN444" s="59">
        <f>IF($C444&lt;&gt;0,SUM($CK445:CR445),0)</f>
        <v>0</v>
      </c>
      <c r="DO444" s="59">
        <f>IF($C444&lt;&gt;0,SUM($CK445:CS445),0)</f>
        <v>0</v>
      </c>
      <c r="DP444" s="59">
        <f>IF($C444&lt;&gt;0,SUM($CK445:CT445),0)</f>
        <v>0</v>
      </c>
      <c r="DQ444" s="59">
        <f>IF($C444&lt;&gt;0,SUM($CK445:CU445),0)</f>
        <v>0</v>
      </c>
      <c r="DR444" s="59">
        <f>IF($C444&lt;&gt;0,SUM($CK445:CV445),0)</f>
        <v>0</v>
      </c>
      <c r="DS444" s="59">
        <f>IF($C444&lt;&gt;0,SUM($CK445:CW445),0)</f>
        <v>0</v>
      </c>
      <c r="DT444" s="59">
        <f>IF($C444&lt;&gt;0,SUM($CK445:CX445),0)</f>
        <v>0</v>
      </c>
      <c r="DU444" s="59">
        <f>IF($C444&lt;&gt;0,SUM($CK445:CY445),0)</f>
        <v>0</v>
      </c>
      <c r="DV444" s="59">
        <f>IF($C444&lt;&gt;0,SUM($CK445:CZ445),0)</f>
        <v>0</v>
      </c>
      <c r="DW444" s="59">
        <f>IF($C444&lt;&gt;0,SUM($CK445:DA445),0)</f>
        <v>0</v>
      </c>
      <c r="DX444" s="59">
        <f>IF($C444&lt;&gt;0,SUM($CK445:DB445),0)</f>
        <v>0</v>
      </c>
      <c r="DY444" s="952" t="str">
        <f t="shared" si="292"/>
        <v/>
      </c>
    </row>
    <row r="445" spans="1:129" ht="13.5" hidden="1" thickBot="1">
      <c r="A445" s="3" t="str">
        <f t="shared" si="293"/>
        <v/>
      </c>
      <c r="B445" s="805">
        <f>Dados_GLOBAL_Inicial!E445</f>
        <v>0</v>
      </c>
      <c r="C445" s="956">
        <f>IF(IFERROR(VALUE(Dados_GLOBAL_Inicial!F445),0)=0,0,Dados_GLOBAL_Inicial!F445)</f>
        <v>0</v>
      </c>
      <c r="D445" s="830">
        <f>Dados_GLOBAL_Inicial!G445</f>
        <v>0</v>
      </c>
      <c r="E445" s="830" t="str">
        <f>IF(IFERROR(VLOOKUP(F445,Cod_Gde_Itens!$A$1:$B$80,2,FALSE),0)&gt;549,IFERROR(VLOOKUP(F445,Cod_Gde_Itens!$A$1:$B$80,2,FALSE),0),IF(Dados_GLOBAL_Inicial!H445=0,"",Dados_GLOBAL_Inicial!H445))</f>
        <v/>
      </c>
      <c r="F445" s="823">
        <f>Dados_GLOBAL_Inicial!I445</f>
        <v>0</v>
      </c>
      <c r="G445" s="824">
        <f>Dados_GLOBAL_Inicial!J445</f>
        <v>0</v>
      </c>
      <c r="H445" s="454">
        <f>Dados_GLOBAL_Inicial!K445</f>
        <v>0</v>
      </c>
      <c r="I445" s="970">
        <f>SUM('MEDIÇÃO_OBJETO (1)'!I445)</f>
        <v>0</v>
      </c>
      <c r="J445" s="455">
        <f t="shared" si="294"/>
        <v>0</v>
      </c>
      <c r="K445" s="451">
        <f t="shared" si="295"/>
        <v>0</v>
      </c>
      <c r="L445" s="452">
        <f t="shared" si="296"/>
        <v>0</v>
      </c>
      <c r="M445" s="809">
        <f t="shared" si="297"/>
        <v>0</v>
      </c>
      <c r="N445" s="810">
        <f>IF(IFERROR(VALUE(Dados_GLOBAL_Inicial!L445),0)=0,0,Dados_GLOBAL_Inicial!L445)</f>
        <v>0</v>
      </c>
      <c r="O445" s="812">
        <f>SUM('MEDIÇÃO_OBJETO (1)'!O445)</f>
        <v>0</v>
      </c>
      <c r="P445" s="812">
        <f>SUM('MEDIÇÃO_OBJETO (1)'!P445)</f>
        <v>0</v>
      </c>
      <c r="Q445" s="813">
        <f t="shared" si="298"/>
        <v>0</v>
      </c>
      <c r="R445" s="951"/>
      <c r="S445" s="815">
        <f>SUM('MEDIÇÃO_OBJETO (1)'!S445)</f>
        <v>0</v>
      </c>
      <c r="T445" s="815">
        <f>SUM('MEDIÇÃO_OBJETO (1)'!T445)</f>
        <v>0</v>
      </c>
      <c r="V445" s="19"/>
      <c r="W445" s="978">
        <f t="shared" si="299"/>
        <v>0</v>
      </c>
      <c r="X445" s="816">
        <f t="shared" si="300"/>
        <v>0</v>
      </c>
      <c r="Y445" s="816">
        <f t="shared" si="301"/>
        <v>0</v>
      </c>
      <c r="Z445" s="817">
        <f t="shared" si="302"/>
        <v>0</v>
      </c>
      <c r="AB445" s="453">
        <f t="shared" si="289"/>
        <v>0</v>
      </c>
      <c r="AC445" s="14">
        <f t="shared" si="303"/>
        <v>0</v>
      </c>
      <c r="AD445" s="819"/>
      <c r="AE445" s="631">
        <f t="shared" si="290"/>
        <v>0</v>
      </c>
      <c r="AF445" s="818">
        <f>SUM('MEDIÇÃO_OBJETO (1)'!AG445)</f>
        <v>0</v>
      </c>
      <c r="AG445" s="541">
        <f>SUM('MEDIÇÃO_OBJETO (1)'!AH445)</f>
        <v>0</v>
      </c>
      <c r="AH445" s="541">
        <f>SUM('MEDIÇÃO_OBJETO (1)'!AI445)</f>
        <v>0</v>
      </c>
      <c r="AI445" s="541">
        <f>SUM('MEDIÇÃO_OBJETO (1)'!AJ445)</f>
        <v>0</v>
      </c>
      <c r="AJ445" s="541">
        <f>SUM('MEDIÇÃO_OBJETO (1)'!AK445)</f>
        <v>0</v>
      </c>
      <c r="AK445" s="541">
        <f>SUM('MEDIÇÃO_OBJETO (1)'!AL445)</f>
        <v>0</v>
      </c>
      <c r="AL445" s="541">
        <f>SUM('MEDIÇÃO_OBJETO (1)'!AM445)</f>
        <v>0</v>
      </c>
      <c r="AM445" s="541">
        <f>SUM('MEDIÇÃO_OBJETO (1)'!AN445)</f>
        <v>0</v>
      </c>
      <c r="AN445" s="541">
        <f>SUM('MEDIÇÃO_OBJETO (1)'!AO445)</f>
        <v>0</v>
      </c>
      <c r="AO445" s="541">
        <f>SUM('MEDIÇÃO_OBJETO (1)'!AP445)</f>
        <v>0</v>
      </c>
      <c r="AP445" s="541">
        <f>SUM('MEDIÇÃO_OBJETO (1)'!AQ445)</f>
        <v>0</v>
      </c>
      <c r="AQ445" s="541">
        <f>SUM('MEDIÇÃO_OBJETO (1)'!AR445)</f>
        <v>0</v>
      </c>
      <c r="AR445" s="541">
        <f>SUM('MEDIÇÃO_OBJETO (1)'!AS445)</f>
        <v>0</v>
      </c>
      <c r="AS445" s="541">
        <f>SUM('MEDIÇÃO_OBJETO (1)'!AT445)</f>
        <v>0</v>
      </c>
      <c r="AT445" s="541">
        <f>SUM('MEDIÇÃO_OBJETO (1)'!AU445)</f>
        <v>0</v>
      </c>
      <c r="AU445" s="541">
        <f>SUM('MEDIÇÃO_OBJETO (1)'!AV445)</f>
        <v>0</v>
      </c>
      <c r="AV445" s="541">
        <f>SUM('MEDIÇÃO_OBJETO (1)'!AW445)</f>
        <v>0</v>
      </c>
      <c r="AW445" s="541">
        <f>SUM('MEDIÇÃO_OBJETO (1)'!AX445)</f>
        <v>0</v>
      </c>
      <c r="AX445" s="977"/>
      <c r="BN445" s="992">
        <f t="shared" si="304"/>
        <v>0</v>
      </c>
      <c r="BO445" s="538">
        <f t="shared" si="291"/>
        <v>0</v>
      </c>
      <c r="BP445" s="987">
        <f>IF(RESUMO_GLOBAL!$X$53="a",ROUND(AF445*$N445,RESUMO_GLOBAL!$X$54),IF(RESUMO_GLOBAL!$X$53="t",TRUNC(AF445*$N445,RESUMO_GLOBAL!$X$54),AF445*$N445))</f>
        <v>0</v>
      </c>
      <c r="BQ445" s="987">
        <f>IF(RESUMO_GLOBAL!$X$53="a",ROUND(AG445*$N445,RESUMO_GLOBAL!$X$54),IF(RESUMO_GLOBAL!$X$53="t",TRUNC(AG445*$N445,RESUMO_GLOBAL!$X$54),AG445*$N445))</f>
        <v>0</v>
      </c>
      <c r="BR445" s="987">
        <f>IF(RESUMO_GLOBAL!$X$53="a",ROUND(AH445*$N445,RESUMO_GLOBAL!$X$54),IF(RESUMO_GLOBAL!$X$53="t",TRUNC(AH445*$N445,RESUMO_GLOBAL!$X$54),AH445*$N445))</f>
        <v>0</v>
      </c>
      <c r="BS445" s="987">
        <f>IF(RESUMO_GLOBAL!$X$53="a",ROUND(AI445*$N445,RESUMO_GLOBAL!$X$54),IF(RESUMO_GLOBAL!$X$53="t",TRUNC(AI445*$N445,RESUMO_GLOBAL!$X$54),AI445*$N445))</f>
        <v>0</v>
      </c>
      <c r="BT445" s="987">
        <f>IF(RESUMO_GLOBAL!$X$53="a",ROUND(AJ445*$N445,RESUMO_GLOBAL!$X$54),IF(RESUMO_GLOBAL!$X$53="t",TRUNC(AJ445*$N445,RESUMO_GLOBAL!$X$54),AJ445*$N445))</f>
        <v>0</v>
      </c>
      <c r="BU445" s="987">
        <f>IF(RESUMO_GLOBAL!$X$53="a",ROUND(AK445*$N445,RESUMO_GLOBAL!$X$54),IF(RESUMO_GLOBAL!$X$53="t",TRUNC(AK445*$N445,RESUMO_GLOBAL!$X$54),AK445*$N445))</f>
        <v>0</v>
      </c>
      <c r="BV445" s="987">
        <f>IF(RESUMO_GLOBAL!$X$53="a",ROUND(AL445*$N445,RESUMO_GLOBAL!$X$54),IF(RESUMO_GLOBAL!$X$53="t",TRUNC(AL445*$N445,RESUMO_GLOBAL!$X$54),AL445*$N445))</f>
        <v>0</v>
      </c>
      <c r="BW445" s="987">
        <f>IF(RESUMO_GLOBAL!$X$53="a",ROUND(AM445*$N445,RESUMO_GLOBAL!$X$54),IF(RESUMO_GLOBAL!$X$53="t",TRUNC(AM445*$N445,RESUMO_GLOBAL!$X$54),AM445*$N445))</f>
        <v>0</v>
      </c>
      <c r="BX445" s="987">
        <f>IF(RESUMO_GLOBAL!$X$53="a",ROUND(AN445*$N445,RESUMO_GLOBAL!$X$54),IF(RESUMO_GLOBAL!$X$53="t",TRUNC(AN445*$N445,RESUMO_GLOBAL!$X$54),AN445*$N445))</f>
        <v>0</v>
      </c>
      <c r="BY445" s="987">
        <f>IF(RESUMO_GLOBAL!$X$53="a",ROUND(AO445*$N445,RESUMO_GLOBAL!$X$54),IF(RESUMO_GLOBAL!$X$53="t",TRUNC(AO445*$N445,RESUMO_GLOBAL!$X$54),AO445*$N445))</f>
        <v>0</v>
      </c>
      <c r="BZ445" s="987">
        <f>IF(RESUMO_GLOBAL!$X$53="a",ROUND(AP445*$N445,RESUMO_GLOBAL!$X$54),IF(RESUMO_GLOBAL!$X$53="t",TRUNC(AP445*$N445,RESUMO_GLOBAL!$X$54),AP445*$N445))</f>
        <v>0</v>
      </c>
      <c r="CA445" s="987">
        <f>IF(RESUMO_GLOBAL!$X$53="a",ROUND(AQ445*$N445,RESUMO_GLOBAL!$X$54),IF(RESUMO_GLOBAL!$X$53="t",TRUNC(AQ445*$N445,RESUMO_GLOBAL!$X$54),AQ445*$N445))</f>
        <v>0</v>
      </c>
      <c r="CB445" s="987">
        <f>IF(RESUMO_GLOBAL!$X$53="a",ROUND(AR445*$N445,RESUMO_GLOBAL!$X$54),IF(RESUMO_GLOBAL!$X$53="t",TRUNC(AR445*$N445,RESUMO_GLOBAL!$X$54),AR445*$N445))</f>
        <v>0</v>
      </c>
      <c r="CC445" s="987">
        <f>IF(RESUMO_GLOBAL!$X$53="a",ROUND(AS445*$N445,RESUMO_GLOBAL!$X$54),IF(RESUMO_GLOBAL!$X$53="t",TRUNC(AS445*$N445,RESUMO_GLOBAL!$X$54),AS445*$N445))</f>
        <v>0</v>
      </c>
      <c r="CD445" s="987">
        <f>IF(RESUMO_GLOBAL!$X$53="a",ROUND(AT445*$N445,RESUMO_GLOBAL!$X$54),IF(RESUMO_GLOBAL!$X$53="t",TRUNC(AT445*$N445,RESUMO_GLOBAL!$X$54),AT445*$N445))</f>
        <v>0</v>
      </c>
      <c r="CE445" s="987">
        <f>IF(RESUMO_GLOBAL!$X$53="a",ROUND(AU445*$N445,RESUMO_GLOBAL!$X$54),IF(RESUMO_GLOBAL!$X$53="t",TRUNC(AU445*$N445,RESUMO_GLOBAL!$X$54),AU445*$N445))</f>
        <v>0</v>
      </c>
      <c r="CF445" s="987">
        <f>IF(RESUMO_GLOBAL!$X$53="a",ROUND(AV445*$N445,RESUMO_GLOBAL!$X$54),IF(RESUMO_GLOBAL!$X$53="t",TRUNC(AV445*$N445,RESUMO_GLOBAL!$X$54),AV445*$N445))</f>
        <v>0</v>
      </c>
      <c r="CG445" s="987">
        <f>IF(RESUMO_GLOBAL!$X$53="a",ROUND(AW445*$N445,RESUMO_GLOBAL!$X$54),IF(RESUMO_GLOBAL!$X$53="t",TRUNC(AW445*$N445,RESUMO_GLOBAL!$X$54),AW445*$N445))</f>
        <v>0</v>
      </c>
      <c r="CK445" s="59">
        <f t="shared" si="270"/>
        <v>0</v>
      </c>
      <c r="CL445" s="59">
        <f t="shared" si="271"/>
        <v>0</v>
      </c>
      <c r="CM445" s="59">
        <f t="shared" si="272"/>
        <v>0</v>
      </c>
      <c r="CN445" s="59">
        <f t="shared" si="273"/>
        <v>0</v>
      </c>
      <c r="CO445" s="59">
        <f t="shared" si="274"/>
        <v>0</v>
      </c>
      <c r="CP445" s="59">
        <f t="shared" si="275"/>
        <v>0</v>
      </c>
      <c r="CQ445" s="59">
        <f t="shared" si="276"/>
        <v>0</v>
      </c>
      <c r="CR445" s="59">
        <f t="shared" si="277"/>
        <v>0</v>
      </c>
      <c r="CS445" s="59">
        <f t="shared" si="278"/>
        <v>0</v>
      </c>
      <c r="CT445" s="59">
        <f t="shared" si="279"/>
        <v>0</v>
      </c>
      <c r="CU445" s="59">
        <f t="shared" si="280"/>
        <v>0</v>
      </c>
      <c r="CV445" s="59">
        <f t="shared" si="281"/>
        <v>0</v>
      </c>
      <c r="CW445" s="59">
        <f t="shared" si="282"/>
        <v>0</v>
      </c>
      <c r="CX445" s="59">
        <f t="shared" si="283"/>
        <v>0</v>
      </c>
      <c r="CY445" s="59">
        <f t="shared" si="284"/>
        <v>0</v>
      </c>
      <c r="CZ445" s="59">
        <f t="shared" si="285"/>
        <v>0</v>
      </c>
      <c r="DA445" s="59">
        <f t="shared" si="286"/>
        <v>0</v>
      </c>
      <c r="DB445" s="59">
        <f t="shared" si="287"/>
        <v>0</v>
      </c>
      <c r="DE445">
        <f t="shared" si="269"/>
        <v>440</v>
      </c>
      <c r="DF445" t="str">
        <f t="shared" si="288"/>
        <v/>
      </c>
      <c r="DG445" s="59">
        <f>IF($C445&lt;&gt;0,SUM($CK446:CK446),0)</f>
        <v>0</v>
      </c>
      <c r="DH445" s="59">
        <f>IF($C445&lt;&gt;0,SUM($CK446:CL446),0)</f>
        <v>0</v>
      </c>
      <c r="DI445" s="59">
        <f>IF($C445&lt;&gt;0,SUM($CK446:CM446),0)</f>
        <v>0</v>
      </c>
      <c r="DJ445" s="59">
        <f>IF($C445&lt;&gt;0,SUM($CK446:CN446),0)</f>
        <v>0</v>
      </c>
      <c r="DK445" s="59">
        <f>IF($C445&lt;&gt;0,SUM($CK446:CO446),0)</f>
        <v>0</v>
      </c>
      <c r="DL445" s="59">
        <f>IF($C445&lt;&gt;0,SUM($CK446:CP446),0)</f>
        <v>0</v>
      </c>
      <c r="DM445" s="59">
        <f>IF($C445&lt;&gt;0,SUM($CK446:CQ446),0)</f>
        <v>0</v>
      </c>
      <c r="DN445" s="59">
        <f>IF($C445&lt;&gt;0,SUM($CK446:CR446),0)</f>
        <v>0</v>
      </c>
      <c r="DO445" s="59">
        <f>IF($C445&lt;&gt;0,SUM($CK446:CS446),0)</f>
        <v>0</v>
      </c>
      <c r="DP445" s="59">
        <f>IF($C445&lt;&gt;0,SUM($CK446:CT446),0)</f>
        <v>0</v>
      </c>
      <c r="DQ445" s="59">
        <f>IF($C445&lt;&gt;0,SUM($CK446:CU446),0)</f>
        <v>0</v>
      </c>
      <c r="DR445" s="59">
        <f>IF($C445&lt;&gt;0,SUM($CK446:CV446),0)</f>
        <v>0</v>
      </c>
      <c r="DS445" s="59">
        <f>IF($C445&lt;&gt;0,SUM($CK446:CW446),0)</f>
        <v>0</v>
      </c>
      <c r="DT445" s="59">
        <f>IF($C445&lt;&gt;0,SUM($CK446:CX446),0)</f>
        <v>0</v>
      </c>
      <c r="DU445" s="59">
        <f>IF($C445&lt;&gt;0,SUM($CK446:CY446),0)</f>
        <v>0</v>
      </c>
      <c r="DV445" s="59">
        <f>IF($C445&lt;&gt;0,SUM($CK446:CZ446),0)</f>
        <v>0</v>
      </c>
      <c r="DW445" s="59">
        <f>IF($C445&lt;&gt;0,SUM($CK446:DA446),0)</f>
        <v>0</v>
      </c>
      <c r="DX445" s="59">
        <f>IF($C445&lt;&gt;0,SUM($CK446:DB446),0)</f>
        <v>0</v>
      </c>
      <c r="DY445" s="952" t="str">
        <f t="shared" si="292"/>
        <v/>
      </c>
    </row>
    <row r="446" spans="1:129" ht="13.5" hidden="1" thickBot="1">
      <c r="A446" s="3" t="str">
        <f t="shared" si="293"/>
        <v/>
      </c>
      <c r="B446" s="805">
        <f>Dados_GLOBAL_Inicial!E446</f>
        <v>0</v>
      </c>
      <c r="C446" s="956">
        <f>IF(IFERROR(VALUE(Dados_GLOBAL_Inicial!F446),0)=0,0,Dados_GLOBAL_Inicial!F446)</f>
        <v>0</v>
      </c>
      <c r="D446" s="830">
        <f>Dados_GLOBAL_Inicial!G446</f>
        <v>0</v>
      </c>
      <c r="E446" s="830" t="str">
        <f>IF(IFERROR(VLOOKUP(F446,Cod_Gde_Itens!$A$1:$B$80,2,FALSE),0)&gt;549,IFERROR(VLOOKUP(F446,Cod_Gde_Itens!$A$1:$B$80,2,FALSE),0),IF(Dados_GLOBAL_Inicial!H446=0,"",Dados_GLOBAL_Inicial!H446))</f>
        <v/>
      </c>
      <c r="F446" s="823">
        <f>Dados_GLOBAL_Inicial!I446</f>
        <v>0</v>
      </c>
      <c r="G446" s="824">
        <f>Dados_GLOBAL_Inicial!J446</f>
        <v>0</v>
      </c>
      <c r="H446" s="454">
        <f>Dados_GLOBAL_Inicial!K446</f>
        <v>0</v>
      </c>
      <c r="I446" s="970">
        <f>SUM('MEDIÇÃO_OBJETO (1)'!I446)</f>
        <v>0</v>
      </c>
      <c r="J446" s="455">
        <f t="shared" si="294"/>
        <v>0</v>
      </c>
      <c r="K446" s="451">
        <f t="shared" si="295"/>
        <v>0</v>
      </c>
      <c r="L446" s="452">
        <f t="shared" si="296"/>
        <v>0</v>
      </c>
      <c r="M446" s="809">
        <f t="shared" si="297"/>
        <v>0</v>
      </c>
      <c r="N446" s="810">
        <f>IF(IFERROR(VALUE(Dados_GLOBAL_Inicial!L446),0)=0,0,Dados_GLOBAL_Inicial!L446)</f>
        <v>0</v>
      </c>
      <c r="O446" s="812">
        <f>SUM('MEDIÇÃO_OBJETO (1)'!O446)</f>
        <v>0</v>
      </c>
      <c r="P446" s="812">
        <f>SUM('MEDIÇÃO_OBJETO (1)'!P446)</f>
        <v>0</v>
      </c>
      <c r="Q446" s="813">
        <f t="shared" si="298"/>
        <v>0</v>
      </c>
      <c r="R446" s="951"/>
      <c r="S446" s="815">
        <f>SUM('MEDIÇÃO_OBJETO (1)'!S446)</f>
        <v>0</v>
      </c>
      <c r="T446" s="815">
        <f>SUM('MEDIÇÃO_OBJETO (1)'!T446)</f>
        <v>0</v>
      </c>
      <c r="V446" s="19"/>
      <c r="W446" s="978">
        <f t="shared" si="299"/>
        <v>0</v>
      </c>
      <c r="X446" s="816">
        <f t="shared" si="300"/>
        <v>0</v>
      </c>
      <c r="Y446" s="816">
        <f t="shared" si="301"/>
        <v>0</v>
      </c>
      <c r="Z446" s="817">
        <f t="shared" si="302"/>
        <v>0</v>
      </c>
      <c r="AB446" s="453">
        <f t="shared" si="289"/>
        <v>0</v>
      </c>
      <c r="AC446" s="14">
        <f t="shared" si="303"/>
        <v>0</v>
      </c>
      <c r="AD446" s="819"/>
      <c r="AE446" s="631">
        <f t="shared" si="290"/>
        <v>0</v>
      </c>
      <c r="AF446" s="818">
        <f>SUM('MEDIÇÃO_OBJETO (1)'!AG446)</f>
        <v>0</v>
      </c>
      <c r="AG446" s="541">
        <f>SUM('MEDIÇÃO_OBJETO (1)'!AH446)</f>
        <v>0</v>
      </c>
      <c r="AH446" s="541">
        <f>SUM('MEDIÇÃO_OBJETO (1)'!AI446)</f>
        <v>0</v>
      </c>
      <c r="AI446" s="541">
        <f>SUM('MEDIÇÃO_OBJETO (1)'!AJ446)</f>
        <v>0</v>
      </c>
      <c r="AJ446" s="541">
        <f>SUM('MEDIÇÃO_OBJETO (1)'!AK446)</f>
        <v>0</v>
      </c>
      <c r="AK446" s="541">
        <f>SUM('MEDIÇÃO_OBJETO (1)'!AL446)</f>
        <v>0</v>
      </c>
      <c r="AL446" s="541">
        <f>SUM('MEDIÇÃO_OBJETO (1)'!AM446)</f>
        <v>0</v>
      </c>
      <c r="AM446" s="541">
        <f>SUM('MEDIÇÃO_OBJETO (1)'!AN446)</f>
        <v>0</v>
      </c>
      <c r="AN446" s="541">
        <f>SUM('MEDIÇÃO_OBJETO (1)'!AO446)</f>
        <v>0</v>
      </c>
      <c r="AO446" s="541">
        <f>SUM('MEDIÇÃO_OBJETO (1)'!AP446)</f>
        <v>0</v>
      </c>
      <c r="AP446" s="541">
        <f>SUM('MEDIÇÃO_OBJETO (1)'!AQ446)</f>
        <v>0</v>
      </c>
      <c r="AQ446" s="541">
        <f>SUM('MEDIÇÃO_OBJETO (1)'!AR446)</f>
        <v>0</v>
      </c>
      <c r="AR446" s="541">
        <f>SUM('MEDIÇÃO_OBJETO (1)'!AS446)</f>
        <v>0</v>
      </c>
      <c r="AS446" s="541">
        <f>SUM('MEDIÇÃO_OBJETO (1)'!AT446)</f>
        <v>0</v>
      </c>
      <c r="AT446" s="541">
        <f>SUM('MEDIÇÃO_OBJETO (1)'!AU446)</f>
        <v>0</v>
      </c>
      <c r="AU446" s="541">
        <f>SUM('MEDIÇÃO_OBJETO (1)'!AV446)</f>
        <v>0</v>
      </c>
      <c r="AV446" s="541">
        <f>SUM('MEDIÇÃO_OBJETO (1)'!AW446)</f>
        <v>0</v>
      </c>
      <c r="AW446" s="541">
        <f>SUM('MEDIÇÃO_OBJETO (1)'!AX446)</f>
        <v>0</v>
      </c>
      <c r="AX446" s="977"/>
      <c r="BN446" s="992">
        <f t="shared" si="304"/>
        <v>0</v>
      </c>
      <c r="BO446" s="538">
        <f t="shared" si="291"/>
        <v>0</v>
      </c>
      <c r="BP446" s="987">
        <f>IF(RESUMO_GLOBAL!$X$53="a",ROUND(AF446*$N446,RESUMO_GLOBAL!$X$54),IF(RESUMO_GLOBAL!$X$53="t",TRUNC(AF446*$N446,RESUMO_GLOBAL!$X$54),AF446*$N446))</f>
        <v>0</v>
      </c>
      <c r="BQ446" s="987">
        <f>IF(RESUMO_GLOBAL!$X$53="a",ROUND(AG446*$N446,RESUMO_GLOBAL!$X$54),IF(RESUMO_GLOBAL!$X$53="t",TRUNC(AG446*$N446,RESUMO_GLOBAL!$X$54),AG446*$N446))</f>
        <v>0</v>
      </c>
      <c r="BR446" s="987">
        <f>IF(RESUMO_GLOBAL!$X$53="a",ROUND(AH446*$N446,RESUMO_GLOBAL!$X$54),IF(RESUMO_GLOBAL!$X$53="t",TRUNC(AH446*$N446,RESUMO_GLOBAL!$X$54),AH446*$N446))</f>
        <v>0</v>
      </c>
      <c r="BS446" s="987">
        <f>IF(RESUMO_GLOBAL!$X$53="a",ROUND(AI446*$N446,RESUMO_GLOBAL!$X$54),IF(RESUMO_GLOBAL!$X$53="t",TRUNC(AI446*$N446,RESUMO_GLOBAL!$X$54),AI446*$N446))</f>
        <v>0</v>
      </c>
      <c r="BT446" s="987">
        <f>IF(RESUMO_GLOBAL!$X$53="a",ROUND(AJ446*$N446,RESUMO_GLOBAL!$X$54),IF(RESUMO_GLOBAL!$X$53="t",TRUNC(AJ446*$N446,RESUMO_GLOBAL!$X$54),AJ446*$N446))</f>
        <v>0</v>
      </c>
      <c r="BU446" s="987">
        <f>IF(RESUMO_GLOBAL!$X$53="a",ROUND(AK446*$N446,RESUMO_GLOBAL!$X$54),IF(RESUMO_GLOBAL!$X$53="t",TRUNC(AK446*$N446,RESUMO_GLOBAL!$X$54),AK446*$N446))</f>
        <v>0</v>
      </c>
      <c r="BV446" s="987">
        <f>IF(RESUMO_GLOBAL!$X$53="a",ROUND(AL446*$N446,RESUMO_GLOBAL!$X$54),IF(RESUMO_GLOBAL!$X$53="t",TRUNC(AL446*$N446,RESUMO_GLOBAL!$X$54),AL446*$N446))</f>
        <v>0</v>
      </c>
      <c r="BW446" s="987">
        <f>IF(RESUMO_GLOBAL!$X$53="a",ROUND(AM446*$N446,RESUMO_GLOBAL!$X$54),IF(RESUMO_GLOBAL!$X$53="t",TRUNC(AM446*$N446,RESUMO_GLOBAL!$X$54),AM446*$N446))</f>
        <v>0</v>
      </c>
      <c r="BX446" s="987">
        <f>IF(RESUMO_GLOBAL!$X$53="a",ROUND(AN446*$N446,RESUMO_GLOBAL!$X$54),IF(RESUMO_GLOBAL!$X$53="t",TRUNC(AN446*$N446,RESUMO_GLOBAL!$X$54),AN446*$N446))</f>
        <v>0</v>
      </c>
      <c r="BY446" s="987">
        <f>IF(RESUMO_GLOBAL!$X$53="a",ROUND(AO446*$N446,RESUMO_GLOBAL!$X$54),IF(RESUMO_GLOBAL!$X$53="t",TRUNC(AO446*$N446,RESUMO_GLOBAL!$X$54),AO446*$N446))</f>
        <v>0</v>
      </c>
      <c r="BZ446" s="987">
        <f>IF(RESUMO_GLOBAL!$X$53="a",ROUND(AP446*$N446,RESUMO_GLOBAL!$X$54),IF(RESUMO_GLOBAL!$X$53="t",TRUNC(AP446*$N446,RESUMO_GLOBAL!$X$54),AP446*$N446))</f>
        <v>0</v>
      </c>
      <c r="CA446" s="987">
        <f>IF(RESUMO_GLOBAL!$X$53="a",ROUND(AQ446*$N446,RESUMO_GLOBAL!$X$54),IF(RESUMO_GLOBAL!$X$53="t",TRUNC(AQ446*$N446,RESUMO_GLOBAL!$X$54),AQ446*$N446))</f>
        <v>0</v>
      </c>
      <c r="CB446" s="987">
        <f>IF(RESUMO_GLOBAL!$X$53="a",ROUND(AR446*$N446,RESUMO_GLOBAL!$X$54),IF(RESUMO_GLOBAL!$X$53="t",TRUNC(AR446*$N446,RESUMO_GLOBAL!$X$54),AR446*$N446))</f>
        <v>0</v>
      </c>
      <c r="CC446" s="987">
        <f>IF(RESUMO_GLOBAL!$X$53="a",ROUND(AS446*$N446,RESUMO_GLOBAL!$X$54),IF(RESUMO_GLOBAL!$X$53="t",TRUNC(AS446*$N446,RESUMO_GLOBAL!$X$54),AS446*$N446))</f>
        <v>0</v>
      </c>
      <c r="CD446" s="987">
        <f>IF(RESUMO_GLOBAL!$X$53="a",ROUND(AT446*$N446,RESUMO_GLOBAL!$X$54),IF(RESUMO_GLOBAL!$X$53="t",TRUNC(AT446*$N446,RESUMO_GLOBAL!$X$54),AT446*$N446))</f>
        <v>0</v>
      </c>
      <c r="CE446" s="987">
        <f>IF(RESUMO_GLOBAL!$X$53="a",ROUND(AU446*$N446,RESUMO_GLOBAL!$X$54),IF(RESUMO_GLOBAL!$X$53="t",TRUNC(AU446*$N446,RESUMO_GLOBAL!$X$54),AU446*$N446))</f>
        <v>0</v>
      </c>
      <c r="CF446" s="987">
        <f>IF(RESUMO_GLOBAL!$X$53="a",ROUND(AV446*$N446,RESUMO_GLOBAL!$X$54),IF(RESUMO_GLOBAL!$X$53="t",TRUNC(AV446*$N446,RESUMO_GLOBAL!$X$54),AV446*$N446))</f>
        <v>0</v>
      </c>
      <c r="CG446" s="987">
        <f>IF(RESUMO_GLOBAL!$X$53="a",ROUND(AW446*$N446,RESUMO_GLOBAL!$X$54),IF(RESUMO_GLOBAL!$X$53="t",TRUNC(AW446*$N446,RESUMO_GLOBAL!$X$54),AW446*$N446))</f>
        <v>0</v>
      </c>
      <c r="CK446" s="59">
        <f t="shared" si="270"/>
        <v>0</v>
      </c>
      <c r="CL446" s="59">
        <f t="shared" si="271"/>
        <v>0</v>
      </c>
      <c r="CM446" s="59">
        <f t="shared" si="272"/>
        <v>0</v>
      </c>
      <c r="CN446" s="59">
        <f t="shared" si="273"/>
        <v>0</v>
      </c>
      <c r="CO446" s="59">
        <f t="shared" si="274"/>
        <v>0</v>
      </c>
      <c r="CP446" s="59">
        <f t="shared" si="275"/>
        <v>0</v>
      </c>
      <c r="CQ446" s="59">
        <f t="shared" si="276"/>
        <v>0</v>
      </c>
      <c r="CR446" s="59">
        <f t="shared" si="277"/>
        <v>0</v>
      </c>
      <c r="CS446" s="59">
        <f t="shared" si="278"/>
        <v>0</v>
      </c>
      <c r="CT446" s="59">
        <f t="shared" si="279"/>
        <v>0</v>
      </c>
      <c r="CU446" s="59">
        <f t="shared" si="280"/>
        <v>0</v>
      </c>
      <c r="CV446" s="59">
        <f t="shared" si="281"/>
        <v>0</v>
      </c>
      <c r="CW446" s="59">
        <f t="shared" si="282"/>
        <v>0</v>
      </c>
      <c r="CX446" s="59">
        <f t="shared" si="283"/>
        <v>0</v>
      </c>
      <c r="CY446" s="59">
        <f t="shared" si="284"/>
        <v>0</v>
      </c>
      <c r="CZ446" s="59">
        <f t="shared" si="285"/>
        <v>0</v>
      </c>
      <c r="DA446" s="59">
        <f t="shared" si="286"/>
        <v>0</v>
      </c>
      <c r="DB446" s="59">
        <f t="shared" si="287"/>
        <v>0</v>
      </c>
      <c r="DE446">
        <f t="shared" si="269"/>
        <v>441</v>
      </c>
      <c r="DF446" t="str">
        <f t="shared" si="288"/>
        <v/>
      </c>
      <c r="DG446" s="59">
        <f>IF($C446&lt;&gt;0,SUM($CK447:CK447),0)</f>
        <v>0</v>
      </c>
      <c r="DH446" s="59">
        <f>IF($C446&lt;&gt;0,SUM($CK447:CL447),0)</f>
        <v>0</v>
      </c>
      <c r="DI446" s="59">
        <f>IF($C446&lt;&gt;0,SUM($CK447:CM447),0)</f>
        <v>0</v>
      </c>
      <c r="DJ446" s="59">
        <f>IF($C446&lt;&gt;0,SUM($CK447:CN447),0)</f>
        <v>0</v>
      </c>
      <c r="DK446" s="59">
        <f>IF($C446&lt;&gt;0,SUM($CK447:CO447),0)</f>
        <v>0</v>
      </c>
      <c r="DL446" s="59">
        <f>IF($C446&lt;&gt;0,SUM($CK447:CP447),0)</f>
        <v>0</v>
      </c>
      <c r="DM446" s="59">
        <f>IF($C446&lt;&gt;0,SUM($CK447:CQ447),0)</f>
        <v>0</v>
      </c>
      <c r="DN446" s="59">
        <f>IF($C446&lt;&gt;0,SUM($CK447:CR447),0)</f>
        <v>0</v>
      </c>
      <c r="DO446" s="59">
        <f>IF($C446&lt;&gt;0,SUM($CK447:CS447),0)</f>
        <v>0</v>
      </c>
      <c r="DP446" s="59">
        <f>IF($C446&lt;&gt;0,SUM($CK447:CT447),0)</f>
        <v>0</v>
      </c>
      <c r="DQ446" s="59">
        <f>IF($C446&lt;&gt;0,SUM($CK447:CU447),0)</f>
        <v>0</v>
      </c>
      <c r="DR446" s="59">
        <f>IF($C446&lt;&gt;0,SUM($CK447:CV447),0)</f>
        <v>0</v>
      </c>
      <c r="DS446" s="59">
        <f>IF($C446&lt;&gt;0,SUM($CK447:CW447),0)</f>
        <v>0</v>
      </c>
      <c r="DT446" s="59">
        <f>IF($C446&lt;&gt;0,SUM($CK447:CX447),0)</f>
        <v>0</v>
      </c>
      <c r="DU446" s="59">
        <f>IF($C446&lt;&gt;0,SUM($CK447:CY447),0)</f>
        <v>0</v>
      </c>
      <c r="DV446" s="59">
        <f>IF($C446&lt;&gt;0,SUM($CK447:CZ447),0)</f>
        <v>0</v>
      </c>
      <c r="DW446" s="59">
        <f>IF($C446&lt;&gt;0,SUM($CK447:DA447),0)</f>
        <v>0</v>
      </c>
      <c r="DX446" s="59">
        <f>IF($C446&lt;&gt;0,SUM($CK447:DB447),0)</f>
        <v>0</v>
      </c>
      <c r="DY446" s="952" t="str">
        <f t="shared" si="292"/>
        <v/>
      </c>
    </row>
    <row r="447" spans="1:129" ht="13.5" hidden="1" thickBot="1">
      <c r="A447" s="3" t="str">
        <f t="shared" si="293"/>
        <v/>
      </c>
      <c r="B447" s="805">
        <f>Dados_GLOBAL_Inicial!E447</f>
        <v>0</v>
      </c>
      <c r="C447" s="956">
        <f>IF(IFERROR(VALUE(Dados_GLOBAL_Inicial!F447),0)=0,0,Dados_GLOBAL_Inicial!F447)</f>
        <v>0</v>
      </c>
      <c r="D447" s="830">
        <f>Dados_GLOBAL_Inicial!G447</f>
        <v>0</v>
      </c>
      <c r="E447" s="830" t="str">
        <f>IF(IFERROR(VLOOKUP(F447,Cod_Gde_Itens!$A$1:$B$80,2,FALSE),0)&gt;549,IFERROR(VLOOKUP(F447,Cod_Gde_Itens!$A$1:$B$80,2,FALSE),0),IF(Dados_GLOBAL_Inicial!H447=0,"",Dados_GLOBAL_Inicial!H447))</f>
        <v/>
      </c>
      <c r="F447" s="823">
        <f>Dados_GLOBAL_Inicial!I447</f>
        <v>0</v>
      </c>
      <c r="G447" s="824">
        <f>Dados_GLOBAL_Inicial!J447</f>
        <v>0</v>
      </c>
      <c r="H447" s="454">
        <f>Dados_GLOBAL_Inicial!K447</f>
        <v>0</v>
      </c>
      <c r="I447" s="970">
        <f>SUM('MEDIÇÃO_OBJETO (1)'!I447)</f>
        <v>0</v>
      </c>
      <c r="J447" s="455">
        <f t="shared" si="294"/>
        <v>0</v>
      </c>
      <c r="K447" s="451">
        <f t="shared" si="295"/>
        <v>0</v>
      </c>
      <c r="L447" s="452">
        <f t="shared" si="296"/>
        <v>0</v>
      </c>
      <c r="M447" s="809">
        <f t="shared" si="297"/>
        <v>0</v>
      </c>
      <c r="N447" s="810">
        <f>IF(IFERROR(VALUE(Dados_GLOBAL_Inicial!L447),0)=0,0,Dados_GLOBAL_Inicial!L447)</f>
        <v>0</v>
      </c>
      <c r="O447" s="812">
        <f>SUM('MEDIÇÃO_OBJETO (1)'!O447)</f>
        <v>0</v>
      </c>
      <c r="P447" s="812">
        <f>SUM('MEDIÇÃO_OBJETO (1)'!P447)</f>
        <v>0</v>
      </c>
      <c r="Q447" s="813">
        <f t="shared" si="298"/>
        <v>0</v>
      </c>
      <c r="R447" s="951"/>
      <c r="S447" s="815">
        <f>SUM('MEDIÇÃO_OBJETO (1)'!S447)</f>
        <v>0</v>
      </c>
      <c r="T447" s="815">
        <f>SUM('MEDIÇÃO_OBJETO (1)'!T447)</f>
        <v>0</v>
      </c>
      <c r="V447" s="19"/>
      <c r="W447" s="978">
        <f t="shared" si="299"/>
        <v>0</v>
      </c>
      <c r="X447" s="816">
        <f t="shared" si="300"/>
        <v>0</v>
      </c>
      <c r="Y447" s="816">
        <f t="shared" si="301"/>
        <v>0</v>
      </c>
      <c r="Z447" s="817">
        <f t="shared" si="302"/>
        <v>0</v>
      </c>
      <c r="AB447" s="453">
        <f t="shared" si="289"/>
        <v>0</v>
      </c>
      <c r="AC447" s="14">
        <f t="shared" si="303"/>
        <v>0</v>
      </c>
      <c r="AD447" s="819"/>
      <c r="AE447" s="631">
        <f t="shared" si="290"/>
        <v>0</v>
      </c>
      <c r="AF447" s="818">
        <f>SUM('MEDIÇÃO_OBJETO (1)'!AG447)</f>
        <v>0</v>
      </c>
      <c r="AG447" s="541">
        <f>SUM('MEDIÇÃO_OBJETO (1)'!AH447)</f>
        <v>0</v>
      </c>
      <c r="AH447" s="541">
        <f>SUM('MEDIÇÃO_OBJETO (1)'!AI447)</f>
        <v>0</v>
      </c>
      <c r="AI447" s="541">
        <f>SUM('MEDIÇÃO_OBJETO (1)'!AJ447)</f>
        <v>0</v>
      </c>
      <c r="AJ447" s="541">
        <f>SUM('MEDIÇÃO_OBJETO (1)'!AK447)</f>
        <v>0</v>
      </c>
      <c r="AK447" s="541">
        <f>SUM('MEDIÇÃO_OBJETO (1)'!AL447)</f>
        <v>0</v>
      </c>
      <c r="AL447" s="541">
        <f>SUM('MEDIÇÃO_OBJETO (1)'!AM447)</f>
        <v>0</v>
      </c>
      <c r="AM447" s="541">
        <f>SUM('MEDIÇÃO_OBJETO (1)'!AN447)</f>
        <v>0</v>
      </c>
      <c r="AN447" s="541">
        <f>SUM('MEDIÇÃO_OBJETO (1)'!AO447)</f>
        <v>0</v>
      </c>
      <c r="AO447" s="541">
        <f>SUM('MEDIÇÃO_OBJETO (1)'!AP447)</f>
        <v>0</v>
      </c>
      <c r="AP447" s="541">
        <f>SUM('MEDIÇÃO_OBJETO (1)'!AQ447)</f>
        <v>0</v>
      </c>
      <c r="AQ447" s="541">
        <f>SUM('MEDIÇÃO_OBJETO (1)'!AR447)</f>
        <v>0</v>
      </c>
      <c r="AR447" s="541">
        <f>SUM('MEDIÇÃO_OBJETO (1)'!AS447)</f>
        <v>0</v>
      </c>
      <c r="AS447" s="541">
        <f>SUM('MEDIÇÃO_OBJETO (1)'!AT447)</f>
        <v>0</v>
      </c>
      <c r="AT447" s="541">
        <f>SUM('MEDIÇÃO_OBJETO (1)'!AU447)</f>
        <v>0</v>
      </c>
      <c r="AU447" s="541">
        <f>SUM('MEDIÇÃO_OBJETO (1)'!AV447)</f>
        <v>0</v>
      </c>
      <c r="AV447" s="541">
        <f>SUM('MEDIÇÃO_OBJETO (1)'!AW447)</f>
        <v>0</v>
      </c>
      <c r="AW447" s="541">
        <f>SUM('MEDIÇÃO_OBJETO (1)'!AX447)</f>
        <v>0</v>
      </c>
      <c r="AX447" s="977"/>
      <c r="BN447" s="992">
        <f t="shared" si="304"/>
        <v>0</v>
      </c>
      <c r="BO447" s="538">
        <f t="shared" si="291"/>
        <v>0</v>
      </c>
      <c r="BP447" s="987">
        <f>IF(RESUMO_GLOBAL!$X$53="a",ROUND(AF447*$N447,RESUMO_GLOBAL!$X$54),IF(RESUMO_GLOBAL!$X$53="t",TRUNC(AF447*$N447,RESUMO_GLOBAL!$X$54),AF447*$N447))</f>
        <v>0</v>
      </c>
      <c r="BQ447" s="987">
        <f>IF(RESUMO_GLOBAL!$X$53="a",ROUND(AG447*$N447,RESUMO_GLOBAL!$X$54),IF(RESUMO_GLOBAL!$X$53="t",TRUNC(AG447*$N447,RESUMO_GLOBAL!$X$54),AG447*$N447))</f>
        <v>0</v>
      </c>
      <c r="BR447" s="987">
        <f>IF(RESUMO_GLOBAL!$X$53="a",ROUND(AH447*$N447,RESUMO_GLOBAL!$X$54),IF(RESUMO_GLOBAL!$X$53="t",TRUNC(AH447*$N447,RESUMO_GLOBAL!$X$54),AH447*$N447))</f>
        <v>0</v>
      </c>
      <c r="BS447" s="987">
        <f>IF(RESUMO_GLOBAL!$X$53="a",ROUND(AI447*$N447,RESUMO_GLOBAL!$X$54),IF(RESUMO_GLOBAL!$X$53="t",TRUNC(AI447*$N447,RESUMO_GLOBAL!$X$54),AI447*$N447))</f>
        <v>0</v>
      </c>
      <c r="BT447" s="987">
        <f>IF(RESUMO_GLOBAL!$X$53="a",ROUND(AJ447*$N447,RESUMO_GLOBAL!$X$54),IF(RESUMO_GLOBAL!$X$53="t",TRUNC(AJ447*$N447,RESUMO_GLOBAL!$X$54),AJ447*$N447))</f>
        <v>0</v>
      </c>
      <c r="BU447" s="987">
        <f>IF(RESUMO_GLOBAL!$X$53="a",ROUND(AK447*$N447,RESUMO_GLOBAL!$X$54),IF(RESUMO_GLOBAL!$X$53="t",TRUNC(AK447*$N447,RESUMO_GLOBAL!$X$54),AK447*$N447))</f>
        <v>0</v>
      </c>
      <c r="BV447" s="987">
        <f>IF(RESUMO_GLOBAL!$X$53="a",ROUND(AL447*$N447,RESUMO_GLOBAL!$X$54),IF(RESUMO_GLOBAL!$X$53="t",TRUNC(AL447*$N447,RESUMO_GLOBAL!$X$54),AL447*$N447))</f>
        <v>0</v>
      </c>
      <c r="BW447" s="987">
        <f>IF(RESUMO_GLOBAL!$X$53="a",ROUND(AM447*$N447,RESUMO_GLOBAL!$X$54),IF(RESUMO_GLOBAL!$X$53="t",TRUNC(AM447*$N447,RESUMO_GLOBAL!$X$54),AM447*$N447))</f>
        <v>0</v>
      </c>
      <c r="BX447" s="987">
        <f>IF(RESUMO_GLOBAL!$X$53="a",ROUND(AN447*$N447,RESUMO_GLOBAL!$X$54),IF(RESUMO_GLOBAL!$X$53="t",TRUNC(AN447*$N447,RESUMO_GLOBAL!$X$54),AN447*$N447))</f>
        <v>0</v>
      </c>
      <c r="BY447" s="987">
        <f>IF(RESUMO_GLOBAL!$X$53="a",ROUND(AO447*$N447,RESUMO_GLOBAL!$X$54),IF(RESUMO_GLOBAL!$X$53="t",TRUNC(AO447*$N447,RESUMO_GLOBAL!$X$54),AO447*$N447))</f>
        <v>0</v>
      </c>
      <c r="BZ447" s="987">
        <f>IF(RESUMO_GLOBAL!$X$53="a",ROUND(AP447*$N447,RESUMO_GLOBAL!$X$54),IF(RESUMO_GLOBAL!$X$53="t",TRUNC(AP447*$N447,RESUMO_GLOBAL!$X$54),AP447*$N447))</f>
        <v>0</v>
      </c>
      <c r="CA447" s="987">
        <f>IF(RESUMO_GLOBAL!$X$53="a",ROUND(AQ447*$N447,RESUMO_GLOBAL!$X$54),IF(RESUMO_GLOBAL!$X$53="t",TRUNC(AQ447*$N447,RESUMO_GLOBAL!$X$54),AQ447*$N447))</f>
        <v>0</v>
      </c>
      <c r="CB447" s="987">
        <f>IF(RESUMO_GLOBAL!$X$53="a",ROUND(AR447*$N447,RESUMO_GLOBAL!$X$54),IF(RESUMO_GLOBAL!$X$53="t",TRUNC(AR447*$N447,RESUMO_GLOBAL!$X$54),AR447*$N447))</f>
        <v>0</v>
      </c>
      <c r="CC447" s="987">
        <f>IF(RESUMO_GLOBAL!$X$53="a",ROUND(AS447*$N447,RESUMO_GLOBAL!$X$54),IF(RESUMO_GLOBAL!$X$53="t",TRUNC(AS447*$N447,RESUMO_GLOBAL!$X$54),AS447*$N447))</f>
        <v>0</v>
      </c>
      <c r="CD447" s="987">
        <f>IF(RESUMO_GLOBAL!$X$53="a",ROUND(AT447*$N447,RESUMO_GLOBAL!$X$54),IF(RESUMO_GLOBAL!$X$53="t",TRUNC(AT447*$N447,RESUMO_GLOBAL!$X$54),AT447*$N447))</f>
        <v>0</v>
      </c>
      <c r="CE447" s="987">
        <f>IF(RESUMO_GLOBAL!$X$53="a",ROUND(AU447*$N447,RESUMO_GLOBAL!$X$54),IF(RESUMO_GLOBAL!$X$53="t",TRUNC(AU447*$N447,RESUMO_GLOBAL!$X$54),AU447*$N447))</f>
        <v>0</v>
      </c>
      <c r="CF447" s="987">
        <f>IF(RESUMO_GLOBAL!$X$53="a",ROUND(AV447*$N447,RESUMO_GLOBAL!$X$54),IF(RESUMO_GLOBAL!$X$53="t",TRUNC(AV447*$N447,RESUMO_GLOBAL!$X$54),AV447*$N447))</f>
        <v>0</v>
      </c>
      <c r="CG447" s="987">
        <f>IF(RESUMO_GLOBAL!$X$53="a",ROUND(AW447*$N447,RESUMO_GLOBAL!$X$54),IF(RESUMO_GLOBAL!$X$53="t",TRUNC(AW447*$N447,RESUMO_GLOBAL!$X$54),AW447*$N447))</f>
        <v>0</v>
      </c>
      <c r="CK447" s="59">
        <f t="shared" si="270"/>
        <v>0</v>
      </c>
      <c r="CL447" s="59">
        <f t="shared" si="271"/>
        <v>0</v>
      </c>
      <c r="CM447" s="59">
        <f t="shared" si="272"/>
        <v>0</v>
      </c>
      <c r="CN447" s="59">
        <f t="shared" si="273"/>
        <v>0</v>
      </c>
      <c r="CO447" s="59">
        <f t="shared" si="274"/>
        <v>0</v>
      </c>
      <c r="CP447" s="59">
        <f t="shared" si="275"/>
        <v>0</v>
      </c>
      <c r="CQ447" s="59">
        <f t="shared" si="276"/>
        <v>0</v>
      </c>
      <c r="CR447" s="59">
        <f t="shared" si="277"/>
        <v>0</v>
      </c>
      <c r="CS447" s="59">
        <f t="shared" si="278"/>
        <v>0</v>
      </c>
      <c r="CT447" s="59">
        <f t="shared" si="279"/>
        <v>0</v>
      </c>
      <c r="CU447" s="59">
        <f t="shared" si="280"/>
        <v>0</v>
      </c>
      <c r="CV447" s="59">
        <f t="shared" si="281"/>
        <v>0</v>
      </c>
      <c r="CW447" s="59">
        <f t="shared" si="282"/>
        <v>0</v>
      </c>
      <c r="CX447" s="59">
        <f t="shared" si="283"/>
        <v>0</v>
      </c>
      <c r="CY447" s="59">
        <f t="shared" si="284"/>
        <v>0</v>
      </c>
      <c r="CZ447" s="59">
        <f t="shared" si="285"/>
        <v>0</v>
      </c>
      <c r="DA447" s="59">
        <f t="shared" si="286"/>
        <v>0</v>
      </c>
      <c r="DB447" s="59">
        <f t="shared" si="287"/>
        <v>0</v>
      </c>
      <c r="DE447">
        <f t="shared" si="269"/>
        <v>442</v>
      </c>
      <c r="DF447" t="str">
        <f t="shared" si="288"/>
        <v/>
      </c>
      <c r="DG447" s="59">
        <f>IF($C447&lt;&gt;0,SUM($CK448:CK448),0)</f>
        <v>0</v>
      </c>
      <c r="DH447" s="59">
        <f>IF($C447&lt;&gt;0,SUM($CK448:CL448),0)</f>
        <v>0</v>
      </c>
      <c r="DI447" s="59">
        <f>IF($C447&lt;&gt;0,SUM($CK448:CM448),0)</f>
        <v>0</v>
      </c>
      <c r="DJ447" s="59">
        <f>IF($C447&lt;&gt;0,SUM($CK448:CN448),0)</f>
        <v>0</v>
      </c>
      <c r="DK447" s="59">
        <f>IF($C447&lt;&gt;0,SUM($CK448:CO448),0)</f>
        <v>0</v>
      </c>
      <c r="DL447" s="59">
        <f>IF($C447&lt;&gt;0,SUM($CK448:CP448),0)</f>
        <v>0</v>
      </c>
      <c r="DM447" s="59">
        <f>IF($C447&lt;&gt;0,SUM($CK448:CQ448),0)</f>
        <v>0</v>
      </c>
      <c r="DN447" s="59">
        <f>IF($C447&lt;&gt;0,SUM($CK448:CR448),0)</f>
        <v>0</v>
      </c>
      <c r="DO447" s="59">
        <f>IF($C447&lt;&gt;0,SUM($CK448:CS448),0)</f>
        <v>0</v>
      </c>
      <c r="DP447" s="59">
        <f>IF($C447&lt;&gt;0,SUM($CK448:CT448),0)</f>
        <v>0</v>
      </c>
      <c r="DQ447" s="59">
        <f>IF($C447&lt;&gt;0,SUM($CK448:CU448),0)</f>
        <v>0</v>
      </c>
      <c r="DR447" s="59">
        <f>IF($C447&lt;&gt;0,SUM($CK448:CV448),0)</f>
        <v>0</v>
      </c>
      <c r="DS447" s="59">
        <f>IF($C447&lt;&gt;0,SUM($CK448:CW448),0)</f>
        <v>0</v>
      </c>
      <c r="DT447" s="59">
        <f>IF($C447&lt;&gt;0,SUM($CK448:CX448),0)</f>
        <v>0</v>
      </c>
      <c r="DU447" s="59">
        <f>IF($C447&lt;&gt;0,SUM($CK448:CY448),0)</f>
        <v>0</v>
      </c>
      <c r="DV447" s="59">
        <f>IF($C447&lt;&gt;0,SUM($CK448:CZ448),0)</f>
        <v>0</v>
      </c>
      <c r="DW447" s="59">
        <f>IF($C447&lt;&gt;0,SUM($CK448:DA448),0)</f>
        <v>0</v>
      </c>
      <c r="DX447" s="59">
        <f>IF($C447&lt;&gt;0,SUM($CK448:DB448),0)</f>
        <v>0</v>
      </c>
      <c r="DY447" s="952" t="str">
        <f t="shared" si="292"/>
        <v/>
      </c>
    </row>
    <row r="448" spans="1:129" ht="13.5" hidden="1" thickBot="1">
      <c r="A448" s="3" t="str">
        <f t="shared" si="293"/>
        <v/>
      </c>
      <c r="B448" s="805">
        <f>Dados_GLOBAL_Inicial!E448</f>
        <v>0</v>
      </c>
      <c r="C448" s="956">
        <f>IF(IFERROR(VALUE(Dados_GLOBAL_Inicial!F448),0)=0,0,Dados_GLOBAL_Inicial!F448)</f>
        <v>0</v>
      </c>
      <c r="D448" s="830">
        <f>Dados_GLOBAL_Inicial!G448</f>
        <v>0</v>
      </c>
      <c r="E448" s="830" t="str">
        <f>IF(IFERROR(VLOOKUP(F448,Cod_Gde_Itens!$A$1:$B$80,2,FALSE),0)&gt;549,IFERROR(VLOOKUP(F448,Cod_Gde_Itens!$A$1:$B$80,2,FALSE),0),IF(Dados_GLOBAL_Inicial!H448=0,"",Dados_GLOBAL_Inicial!H448))</f>
        <v/>
      </c>
      <c r="F448" s="823">
        <f>Dados_GLOBAL_Inicial!I448</f>
        <v>0</v>
      </c>
      <c r="G448" s="824">
        <f>Dados_GLOBAL_Inicial!J448</f>
        <v>0</v>
      </c>
      <c r="H448" s="454">
        <f>Dados_GLOBAL_Inicial!K448</f>
        <v>0</v>
      </c>
      <c r="I448" s="970">
        <f>SUM('MEDIÇÃO_OBJETO (1)'!I448)</f>
        <v>0</v>
      </c>
      <c r="J448" s="455">
        <f t="shared" si="294"/>
        <v>0</v>
      </c>
      <c r="K448" s="451">
        <f t="shared" si="295"/>
        <v>0</v>
      </c>
      <c r="L448" s="452">
        <f t="shared" si="296"/>
        <v>0</v>
      </c>
      <c r="M448" s="809">
        <f t="shared" si="297"/>
        <v>0</v>
      </c>
      <c r="N448" s="810">
        <f>IF(IFERROR(VALUE(Dados_GLOBAL_Inicial!L448),0)=0,0,Dados_GLOBAL_Inicial!L448)</f>
        <v>0</v>
      </c>
      <c r="O448" s="812">
        <f>SUM('MEDIÇÃO_OBJETO (1)'!O448)</f>
        <v>0</v>
      </c>
      <c r="P448" s="812">
        <f>SUM('MEDIÇÃO_OBJETO (1)'!P448)</f>
        <v>0</v>
      </c>
      <c r="Q448" s="813">
        <f t="shared" si="298"/>
        <v>0</v>
      </c>
      <c r="R448" s="951"/>
      <c r="S448" s="815">
        <f>SUM('MEDIÇÃO_OBJETO (1)'!S448)</f>
        <v>0</v>
      </c>
      <c r="T448" s="815">
        <f>SUM('MEDIÇÃO_OBJETO (1)'!T448)</f>
        <v>0</v>
      </c>
      <c r="V448" s="19"/>
      <c r="W448" s="978">
        <f t="shared" si="299"/>
        <v>0</v>
      </c>
      <c r="X448" s="816">
        <f t="shared" si="300"/>
        <v>0</v>
      </c>
      <c r="Y448" s="816">
        <f t="shared" si="301"/>
        <v>0</v>
      </c>
      <c r="Z448" s="817">
        <f t="shared" si="302"/>
        <v>0</v>
      </c>
      <c r="AB448" s="453">
        <f t="shared" si="289"/>
        <v>0</v>
      </c>
      <c r="AC448" s="14">
        <f t="shared" si="303"/>
        <v>0</v>
      </c>
      <c r="AD448" s="819"/>
      <c r="AE448" s="631">
        <f t="shared" si="290"/>
        <v>0</v>
      </c>
      <c r="AF448" s="818">
        <f>SUM('MEDIÇÃO_OBJETO (1)'!AG448)</f>
        <v>0</v>
      </c>
      <c r="AG448" s="541">
        <f>SUM('MEDIÇÃO_OBJETO (1)'!AH448)</f>
        <v>0</v>
      </c>
      <c r="AH448" s="541">
        <f>SUM('MEDIÇÃO_OBJETO (1)'!AI448)</f>
        <v>0</v>
      </c>
      <c r="AI448" s="541">
        <f>SUM('MEDIÇÃO_OBJETO (1)'!AJ448)</f>
        <v>0</v>
      </c>
      <c r="AJ448" s="541">
        <f>SUM('MEDIÇÃO_OBJETO (1)'!AK448)</f>
        <v>0</v>
      </c>
      <c r="AK448" s="541">
        <f>SUM('MEDIÇÃO_OBJETO (1)'!AL448)</f>
        <v>0</v>
      </c>
      <c r="AL448" s="541">
        <f>SUM('MEDIÇÃO_OBJETO (1)'!AM448)</f>
        <v>0</v>
      </c>
      <c r="AM448" s="541">
        <f>SUM('MEDIÇÃO_OBJETO (1)'!AN448)</f>
        <v>0</v>
      </c>
      <c r="AN448" s="541">
        <f>SUM('MEDIÇÃO_OBJETO (1)'!AO448)</f>
        <v>0</v>
      </c>
      <c r="AO448" s="541">
        <f>SUM('MEDIÇÃO_OBJETO (1)'!AP448)</f>
        <v>0</v>
      </c>
      <c r="AP448" s="541">
        <f>SUM('MEDIÇÃO_OBJETO (1)'!AQ448)</f>
        <v>0</v>
      </c>
      <c r="AQ448" s="541">
        <f>SUM('MEDIÇÃO_OBJETO (1)'!AR448)</f>
        <v>0</v>
      </c>
      <c r="AR448" s="541">
        <f>SUM('MEDIÇÃO_OBJETO (1)'!AS448)</f>
        <v>0</v>
      </c>
      <c r="AS448" s="541">
        <f>SUM('MEDIÇÃO_OBJETO (1)'!AT448)</f>
        <v>0</v>
      </c>
      <c r="AT448" s="541">
        <f>SUM('MEDIÇÃO_OBJETO (1)'!AU448)</f>
        <v>0</v>
      </c>
      <c r="AU448" s="541">
        <f>SUM('MEDIÇÃO_OBJETO (1)'!AV448)</f>
        <v>0</v>
      </c>
      <c r="AV448" s="541">
        <f>SUM('MEDIÇÃO_OBJETO (1)'!AW448)</f>
        <v>0</v>
      </c>
      <c r="AW448" s="541">
        <f>SUM('MEDIÇÃO_OBJETO (1)'!AX448)</f>
        <v>0</v>
      </c>
      <c r="AX448" s="977"/>
      <c r="BN448" s="992">
        <f t="shared" si="304"/>
        <v>0</v>
      </c>
      <c r="BO448" s="538">
        <f t="shared" si="291"/>
        <v>0</v>
      </c>
      <c r="BP448" s="987">
        <f>IF(RESUMO_GLOBAL!$X$53="a",ROUND(AF448*$N448,RESUMO_GLOBAL!$X$54),IF(RESUMO_GLOBAL!$X$53="t",TRUNC(AF448*$N448,RESUMO_GLOBAL!$X$54),AF448*$N448))</f>
        <v>0</v>
      </c>
      <c r="BQ448" s="987">
        <f>IF(RESUMO_GLOBAL!$X$53="a",ROUND(AG448*$N448,RESUMO_GLOBAL!$X$54),IF(RESUMO_GLOBAL!$X$53="t",TRUNC(AG448*$N448,RESUMO_GLOBAL!$X$54),AG448*$N448))</f>
        <v>0</v>
      </c>
      <c r="BR448" s="987">
        <f>IF(RESUMO_GLOBAL!$X$53="a",ROUND(AH448*$N448,RESUMO_GLOBAL!$X$54),IF(RESUMO_GLOBAL!$X$53="t",TRUNC(AH448*$N448,RESUMO_GLOBAL!$X$54),AH448*$N448))</f>
        <v>0</v>
      </c>
      <c r="BS448" s="987">
        <f>IF(RESUMO_GLOBAL!$X$53="a",ROUND(AI448*$N448,RESUMO_GLOBAL!$X$54),IF(RESUMO_GLOBAL!$X$53="t",TRUNC(AI448*$N448,RESUMO_GLOBAL!$X$54),AI448*$N448))</f>
        <v>0</v>
      </c>
      <c r="BT448" s="987">
        <f>IF(RESUMO_GLOBAL!$X$53="a",ROUND(AJ448*$N448,RESUMO_GLOBAL!$X$54),IF(RESUMO_GLOBAL!$X$53="t",TRUNC(AJ448*$N448,RESUMO_GLOBAL!$X$54),AJ448*$N448))</f>
        <v>0</v>
      </c>
      <c r="BU448" s="987">
        <f>IF(RESUMO_GLOBAL!$X$53="a",ROUND(AK448*$N448,RESUMO_GLOBAL!$X$54),IF(RESUMO_GLOBAL!$X$53="t",TRUNC(AK448*$N448,RESUMO_GLOBAL!$X$54),AK448*$N448))</f>
        <v>0</v>
      </c>
      <c r="BV448" s="987">
        <f>IF(RESUMO_GLOBAL!$X$53="a",ROUND(AL448*$N448,RESUMO_GLOBAL!$X$54),IF(RESUMO_GLOBAL!$X$53="t",TRUNC(AL448*$N448,RESUMO_GLOBAL!$X$54),AL448*$N448))</f>
        <v>0</v>
      </c>
      <c r="BW448" s="987">
        <f>IF(RESUMO_GLOBAL!$X$53="a",ROUND(AM448*$N448,RESUMO_GLOBAL!$X$54),IF(RESUMO_GLOBAL!$X$53="t",TRUNC(AM448*$N448,RESUMO_GLOBAL!$X$54),AM448*$N448))</f>
        <v>0</v>
      </c>
      <c r="BX448" s="987">
        <f>IF(RESUMO_GLOBAL!$X$53="a",ROUND(AN448*$N448,RESUMO_GLOBAL!$X$54),IF(RESUMO_GLOBAL!$X$53="t",TRUNC(AN448*$N448,RESUMO_GLOBAL!$X$54),AN448*$N448))</f>
        <v>0</v>
      </c>
      <c r="BY448" s="987">
        <f>IF(RESUMO_GLOBAL!$X$53="a",ROUND(AO448*$N448,RESUMO_GLOBAL!$X$54),IF(RESUMO_GLOBAL!$X$53="t",TRUNC(AO448*$N448,RESUMO_GLOBAL!$X$54),AO448*$N448))</f>
        <v>0</v>
      </c>
      <c r="BZ448" s="987">
        <f>IF(RESUMO_GLOBAL!$X$53="a",ROUND(AP448*$N448,RESUMO_GLOBAL!$X$54),IF(RESUMO_GLOBAL!$X$53="t",TRUNC(AP448*$N448,RESUMO_GLOBAL!$X$54),AP448*$N448))</f>
        <v>0</v>
      </c>
      <c r="CA448" s="987">
        <f>IF(RESUMO_GLOBAL!$X$53="a",ROUND(AQ448*$N448,RESUMO_GLOBAL!$X$54),IF(RESUMO_GLOBAL!$X$53="t",TRUNC(AQ448*$N448,RESUMO_GLOBAL!$X$54),AQ448*$N448))</f>
        <v>0</v>
      </c>
      <c r="CB448" s="987">
        <f>IF(RESUMO_GLOBAL!$X$53="a",ROUND(AR448*$N448,RESUMO_GLOBAL!$X$54),IF(RESUMO_GLOBAL!$X$53="t",TRUNC(AR448*$N448,RESUMO_GLOBAL!$X$54),AR448*$N448))</f>
        <v>0</v>
      </c>
      <c r="CC448" s="987">
        <f>IF(RESUMO_GLOBAL!$X$53="a",ROUND(AS448*$N448,RESUMO_GLOBAL!$X$54),IF(RESUMO_GLOBAL!$X$53="t",TRUNC(AS448*$N448,RESUMO_GLOBAL!$X$54),AS448*$N448))</f>
        <v>0</v>
      </c>
      <c r="CD448" s="987">
        <f>IF(RESUMO_GLOBAL!$X$53="a",ROUND(AT448*$N448,RESUMO_GLOBAL!$X$54),IF(RESUMO_GLOBAL!$X$53="t",TRUNC(AT448*$N448,RESUMO_GLOBAL!$X$54),AT448*$N448))</f>
        <v>0</v>
      </c>
      <c r="CE448" s="987">
        <f>IF(RESUMO_GLOBAL!$X$53="a",ROUND(AU448*$N448,RESUMO_GLOBAL!$X$54),IF(RESUMO_GLOBAL!$X$53="t",TRUNC(AU448*$N448,RESUMO_GLOBAL!$X$54),AU448*$N448))</f>
        <v>0</v>
      </c>
      <c r="CF448" s="987">
        <f>IF(RESUMO_GLOBAL!$X$53="a",ROUND(AV448*$N448,RESUMO_GLOBAL!$X$54),IF(RESUMO_GLOBAL!$X$53="t",TRUNC(AV448*$N448,RESUMO_GLOBAL!$X$54),AV448*$N448))</f>
        <v>0</v>
      </c>
      <c r="CG448" s="987">
        <f>IF(RESUMO_GLOBAL!$X$53="a",ROUND(AW448*$N448,RESUMO_GLOBAL!$X$54),IF(RESUMO_GLOBAL!$X$53="t",TRUNC(AW448*$N448,RESUMO_GLOBAL!$X$54),AW448*$N448))</f>
        <v>0</v>
      </c>
      <c r="CK448" s="59">
        <f t="shared" si="270"/>
        <v>0</v>
      </c>
      <c r="CL448" s="59">
        <f t="shared" si="271"/>
        <v>0</v>
      </c>
      <c r="CM448" s="59">
        <f t="shared" si="272"/>
        <v>0</v>
      </c>
      <c r="CN448" s="59">
        <f t="shared" si="273"/>
        <v>0</v>
      </c>
      <c r="CO448" s="59">
        <f t="shared" si="274"/>
        <v>0</v>
      </c>
      <c r="CP448" s="59">
        <f t="shared" si="275"/>
        <v>0</v>
      </c>
      <c r="CQ448" s="59">
        <f t="shared" si="276"/>
        <v>0</v>
      </c>
      <c r="CR448" s="59">
        <f t="shared" si="277"/>
        <v>0</v>
      </c>
      <c r="CS448" s="59">
        <f t="shared" si="278"/>
        <v>0</v>
      </c>
      <c r="CT448" s="59">
        <f t="shared" si="279"/>
        <v>0</v>
      </c>
      <c r="CU448" s="59">
        <f t="shared" si="280"/>
        <v>0</v>
      </c>
      <c r="CV448" s="59">
        <f t="shared" si="281"/>
        <v>0</v>
      </c>
      <c r="CW448" s="59">
        <f t="shared" si="282"/>
        <v>0</v>
      </c>
      <c r="CX448" s="59">
        <f t="shared" si="283"/>
        <v>0</v>
      </c>
      <c r="CY448" s="59">
        <f t="shared" si="284"/>
        <v>0</v>
      </c>
      <c r="CZ448" s="59">
        <f t="shared" si="285"/>
        <v>0</v>
      </c>
      <c r="DA448" s="59">
        <f t="shared" si="286"/>
        <v>0</v>
      </c>
      <c r="DB448" s="59">
        <f t="shared" si="287"/>
        <v>0</v>
      </c>
      <c r="DE448">
        <f t="shared" si="269"/>
        <v>443</v>
      </c>
      <c r="DF448" t="str">
        <f t="shared" si="288"/>
        <v/>
      </c>
      <c r="DG448" s="59">
        <f>IF($C448&lt;&gt;0,SUM($CK449:CK449),0)</f>
        <v>0</v>
      </c>
      <c r="DH448" s="59">
        <f>IF($C448&lt;&gt;0,SUM($CK449:CL449),0)</f>
        <v>0</v>
      </c>
      <c r="DI448" s="59">
        <f>IF($C448&lt;&gt;0,SUM($CK449:CM449),0)</f>
        <v>0</v>
      </c>
      <c r="DJ448" s="59">
        <f>IF($C448&lt;&gt;0,SUM($CK449:CN449),0)</f>
        <v>0</v>
      </c>
      <c r="DK448" s="59">
        <f>IF($C448&lt;&gt;0,SUM($CK449:CO449),0)</f>
        <v>0</v>
      </c>
      <c r="DL448" s="59">
        <f>IF($C448&lt;&gt;0,SUM($CK449:CP449),0)</f>
        <v>0</v>
      </c>
      <c r="DM448" s="59">
        <f>IF($C448&lt;&gt;0,SUM($CK449:CQ449),0)</f>
        <v>0</v>
      </c>
      <c r="DN448" s="59">
        <f>IF($C448&lt;&gt;0,SUM($CK449:CR449),0)</f>
        <v>0</v>
      </c>
      <c r="DO448" s="59">
        <f>IF($C448&lt;&gt;0,SUM($CK449:CS449),0)</f>
        <v>0</v>
      </c>
      <c r="DP448" s="59">
        <f>IF($C448&lt;&gt;0,SUM($CK449:CT449),0)</f>
        <v>0</v>
      </c>
      <c r="DQ448" s="59">
        <f>IF($C448&lt;&gt;0,SUM($CK449:CU449),0)</f>
        <v>0</v>
      </c>
      <c r="DR448" s="59">
        <f>IF($C448&lt;&gt;0,SUM($CK449:CV449),0)</f>
        <v>0</v>
      </c>
      <c r="DS448" s="59">
        <f>IF($C448&lt;&gt;0,SUM($CK449:CW449),0)</f>
        <v>0</v>
      </c>
      <c r="DT448" s="59">
        <f>IF($C448&lt;&gt;0,SUM($CK449:CX449),0)</f>
        <v>0</v>
      </c>
      <c r="DU448" s="59">
        <f>IF($C448&lt;&gt;0,SUM($CK449:CY449),0)</f>
        <v>0</v>
      </c>
      <c r="DV448" s="59">
        <f>IF($C448&lt;&gt;0,SUM($CK449:CZ449),0)</f>
        <v>0</v>
      </c>
      <c r="DW448" s="59">
        <f>IF($C448&lt;&gt;0,SUM($CK449:DA449),0)</f>
        <v>0</v>
      </c>
      <c r="DX448" s="59">
        <f>IF($C448&lt;&gt;0,SUM($CK449:DB449),0)</f>
        <v>0</v>
      </c>
      <c r="DY448" s="952" t="str">
        <f t="shared" si="292"/>
        <v/>
      </c>
    </row>
    <row r="449" spans="1:129" ht="13.5" hidden="1" thickBot="1">
      <c r="A449" s="3" t="str">
        <f t="shared" si="293"/>
        <v/>
      </c>
      <c r="B449" s="805">
        <f>Dados_GLOBAL_Inicial!E449</f>
        <v>0</v>
      </c>
      <c r="C449" s="956">
        <f>IF(IFERROR(VALUE(Dados_GLOBAL_Inicial!F449),0)=0,0,Dados_GLOBAL_Inicial!F449)</f>
        <v>0</v>
      </c>
      <c r="D449" s="830">
        <f>Dados_GLOBAL_Inicial!G449</f>
        <v>0</v>
      </c>
      <c r="E449" s="830" t="str">
        <f>IF(IFERROR(VLOOKUP(F449,Cod_Gde_Itens!$A$1:$B$80,2,FALSE),0)&gt;549,IFERROR(VLOOKUP(F449,Cod_Gde_Itens!$A$1:$B$80,2,FALSE),0),IF(Dados_GLOBAL_Inicial!H449=0,"",Dados_GLOBAL_Inicial!H449))</f>
        <v/>
      </c>
      <c r="F449" s="823">
        <f>Dados_GLOBAL_Inicial!I449</f>
        <v>0</v>
      </c>
      <c r="G449" s="824">
        <f>Dados_GLOBAL_Inicial!J449</f>
        <v>0</v>
      </c>
      <c r="H449" s="454">
        <f>Dados_GLOBAL_Inicial!K449</f>
        <v>0</v>
      </c>
      <c r="I449" s="970">
        <f>SUM('MEDIÇÃO_OBJETO (1)'!I449)</f>
        <v>0</v>
      </c>
      <c r="J449" s="455">
        <f t="shared" si="294"/>
        <v>0</v>
      </c>
      <c r="K449" s="451">
        <f t="shared" si="295"/>
        <v>0</v>
      </c>
      <c r="L449" s="452">
        <f t="shared" si="296"/>
        <v>0</v>
      </c>
      <c r="M449" s="809">
        <f t="shared" si="297"/>
        <v>0</v>
      </c>
      <c r="N449" s="810">
        <f>IF(IFERROR(VALUE(Dados_GLOBAL_Inicial!L449),0)=0,0,Dados_GLOBAL_Inicial!L449)</f>
        <v>0</v>
      </c>
      <c r="O449" s="812">
        <f>SUM('MEDIÇÃO_OBJETO (1)'!O449)</f>
        <v>0</v>
      </c>
      <c r="P449" s="812">
        <f>SUM('MEDIÇÃO_OBJETO (1)'!P449)</f>
        <v>0</v>
      </c>
      <c r="Q449" s="813">
        <f t="shared" si="298"/>
        <v>0</v>
      </c>
      <c r="R449" s="951"/>
      <c r="S449" s="815">
        <f>SUM('MEDIÇÃO_OBJETO (1)'!S449)</f>
        <v>0</v>
      </c>
      <c r="T449" s="815">
        <f>SUM('MEDIÇÃO_OBJETO (1)'!T449)</f>
        <v>0</v>
      </c>
      <c r="V449" s="19"/>
      <c r="W449" s="978">
        <f t="shared" si="299"/>
        <v>0</v>
      </c>
      <c r="X449" s="816">
        <f t="shared" si="300"/>
        <v>0</v>
      </c>
      <c r="Y449" s="816">
        <f t="shared" si="301"/>
        <v>0</v>
      </c>
      <c r="Z449" s="817">
        <f t="shared" si="302"/>
        <v>0</v>
      </c>
      <c r="AB449" s="453">
        <f t="shared" si="289"/>
        <v>0</v>
      </c>
      <c r="AC449" s="14">
        <f t="shared" si="303"/>
        <v>0</v>
      </c>
      <c r="AD449" s="819"/>
      <c r="AE449" s="631">
        <f t="shared" si="290"/>
        <v>0</v>
      </c>
      <c r="AF449" s="818">
        <f>SUM('MEDIÇÃO_OBJETO (1)'!AG449)</f>
        <v>0</v>
      </c>
      <c r="AG449" s="541">
        <f>SUM('MEDIÇÃO_OBJETO (1)'!AH449)</f>
        <v>0</v>
      </c>
      <c r="AH449" s="541">
        <f>SUM('MEDIÇÃO_OBJETO (1)'!AI449)</f>
        <v>0</v>
      </c>
      <c r="AI449" s="541">
        <f>SUM('MEDIÇÃO_OBJETO (1)'!AJ449)</f>
        <v>0</v>
      </c>
      <c r="AJ449" s="541">
        <f>SUM('MEDIÇÃO_OBJETO (1)'!AK449)</f>
        <v>0</v>
      </c>
      <c r="AK449" s="541">
        <f>SUM('MEDIÇÃO_OBJETO (1)'!AL449)</f>
        <v>0</v>
      </c>
      <c r="AL449" s="541">
        <f>SUM('MEDIÇÃO_OBJETO (1)'!AM449)</f>
        <v>0</v>
      </c>
      <c r="AM449" s="541">
        <f>SUM('MEDIÇÃO_OBJETO (1)'!AN449)</f>
        <v>0</v>
      </c>
      <c r="AN449" s="541">
        <f>SUM('MEDIÇÃO_OBJETO (1)'!AO449)</f>
        <v>0</v>
      </c>
      <c r="AO449" s="541">
        <f>SUM('MEDIÇÃO_OBJETO (1)'!AP449)</f>
        <v>0</v>
      </c>
      <c r="AP449" s="541">
        <f>SUM('MEDIÇÃO_OBJETO (1)'!AQ449)</f>
        <v>0</v>
      </c>
      <c r="AQ449" s="541">
        <f>SUM('MEDIÇÃO_OBJETO (1)'!AR449)</f>
        <v>0</v>
      </c>
      <c r="AR449" s="541">
        <f>SUM('MEDIÇÃO_OBJETO (1)'!AS449)</f>
        <v>0</v>
      </c>
      <c r="AS449" s="541">
        <f>SUM('MEDIÇÃO_OBJETO (1)'!AT449)</f>
        <v>0</v>
      </c>
      <c r="AT449" s="541">
        <f>SUM('MEDIÇÃO_OBJETO (1)'!AU449)</f>
        <v>0</v>
      </c>
      <c r="AU449" s="541">
        <f>SUM('MEDIÇÃO_OBJETO (1)'!AV449)</f>
        <v>0</v>
      </c>
      <c r="AV449" s="541">
        <f>SUM('MEDIÇÃO_OBJETO (1)'!AW449)</f>
        <v>0</v>
      </c>
      <c r="AW449" s="541">
        <f>SUM('MEDIÇÃO_OBJETO (1)'!AX449)</f>
        <v>0</v>
      </c>
      <c r="AX449" s="977"/>
      <c r="BN449" s="992">
        <f t="shared" si="304"/>
        <v>0</v>
      </c>
      <c r="BO449" s="538">
        <f t="shared" si="291"/>
        <v>0</v>
      </c>
      <c r="BP449" s="987">
        <f>IF(RESUMO_GLOBAL!$X$53="a",ROUND(AF449*$N449,RESUMO_GLOBAL!$X$54),IF(RESUMO_GLOBAL!$X$53="t",TRUNC(AF449*$N449,RESUMO_GLOBAL!$X$54),AF449*$N449))</f>
        <v>0</v>
      </c>
      <c r="BQ449" s="987">
        <f>IF(RESUMO_GLOBAL!$X$53="a",ROUND(AG449*$N449,RESUMO_GLOBAL!$X$54),IF(RESUMO_GLOBAL!$X$53="t",TRUNC(AG449*$N449,RESUMO_GLOBAL!$X$54),AG449*$N449))</f>
        <v>0</v>
      </c>
      <c r="BR449" s="987">
        <f>IF(RESUMO_GLOBAL!$X$53="a",ROUND(AH449*$N449,RESUMO_GLOBAL!$X$54),IF(RESUMO_GLOBAL!$X$53="t",TRUNC(AH449*$N449,RESUMO_GLOBAL!$X$54),AH449*$N449))</f>
        <v>0</v>
      </c>
      <c r="BS449" s="987">
        <f>IF(RESUMO_GLOBAL!$X$53="a",ROUND(AI449*$N449,RESUMO_GLOBAL!$X$54),IF(RESUMO_GLOBAL!$X$53="t",TRUNC(AI449*$N449,RESUMO_GLOBAL!$X$54),AI449*$N449))</f>
        <v>0</v>
      </c>
      <c r="BT449" s="987">
        <f>IF(RESUMO_GLOBAL!$X$53="a",ROUND(AJ449*$N449,RESUMO_GLOBAL!$X$54),IF(RESUMO_GLOBAL!$X$53="t",TRUNC(AJ449*$N449,RESUMO_GLOBAL!$X$54),AJ449*$N449))</f>
        <v>0</v>
      </c>
      <c r="BU449" s="987">
        <f>IF(RESUMO_GLOBAL!$X$53="a",ROUND(AK449*$N449,RESUMO_GLOBAL!$X$54),IF(RESUMO_GLOBAL!$X$53="t",TRUNC(AK449*$N449,RESUMO_GLOBAL!$X$54),AK449*$N449))</f>
        <v>0</v>
      </c>
      <c r="BV449" s="987">
        <f>IF(RESUMO_GLOBAL!$X$53="a",ROUND(AL449*$N449,RESUMO_GLOBAL!$X$54),IF(RESUMO_GLOBAL!$X$53="t",TRUNC(AL449*$N449,RESUMO_GLOBAL!$X$54),AL449*$N449))</f>
        <v>0</v>
      </c>
      <c r="BW449" s="987">
        <f>IF(RESUMO_GLOBAL!$X$53="a",ROUND(AM449*$N449,RESUMO_GLOBAL!$X$54),IF(RESUMO_GLOBAL!$X$53="t",TRUNC(AM449*$N449,RESUMO_GLOBAL!$X$54),AM449*$N449))</f>
        <v>0</v>
      </c>
      <c r="BX449" s="987">
        <f>IF(RESUMO_GLOBAL!$X$53="a",ROUND(AN449*$N449,RESUMO_GLOBAL!$X$54),IF(RESUMO_GLOBAL!$X$53="t",TRUNC(AN449*$N449,RESUMO_GLOBAL!$X$54),AN449*$N449))</f>
        <v>0</v>
      </c>
      <c r="BY449" s="987">
        <f>IF(RESUMO_GLOBAL!$X$53="a",ROUND(AO449*$N449,RESUMO_GLOBAL!$X$54),IF(RESUMO_GLOBAL!$X$53="t",TRUNC(AO449*$N449,RESUMO_GLOBAL!$X$54),AO449*$N449))</f>
        <v>0</v>
      </c>
      <c r="BZ449" s="987">
        <f>IF(RESUMO_GLOBAL!$X$53="a",ROUND(AP449*$N449,RESUMO_GLOBAL!$X$54),IF(RESUMO_GLOBAL!$X$53="t",TRUNC(AP449*$N449,RESUMO_GLOBAL!$X$54),AP449*$N449))</f>
        <v>0</v>
      </c>
      <c r="CA449" s="987">
        <f>IF(RESUMO_GLOBAL!$X$53="a",ROUND(AQ449*$N449,RESUMO_GLOBAL!$X$54),IF(RESUMO_GLOBAL!$X$53="t",TRUNC(AQ449*$N449,RESUMO_GLOBAL!$X$54),AQ449*$N449))</f>
        <v>0</v>
      </c>
      <c r="CB449" s="987">
        <f>IF(RESUMO_GLOBAL!$X$53="a",ROUND(AR449*$N449,RESUMO_GLOBAL!$X$54),IF(RESUMO_GLOBAL!$X$53="t",TRUNC(AR449*$N449,RESUMO_GLOBAL!$X$54),AR449*$N449))</f>
        <v>0</v>
      </c>
      <c r="CC449" s="987">
        <f>IF(RESUMO_GLOBAL!$X$53="a",ROUND(AS449*$N449,RESUMO_GLOBAL!$X$54),IF(RESUMO_GLOBAL!$X$53="t",TRUNC(AS449*$N449,RESUMO_GLOBAL!$X$54),AS449*$N449))</f>
        <v>0</v>
      </c>
      <c r="CD449" s="987">
        <f>IF(RESUMO_GLOBAL!$X$53="a",ROUND(AT449*$N449,RESUMO_GLOBAL!$X$54),IF(RESUMO_GLOBAL!$X$53="t",TRUNC(AT449*$N449,RESUMO_GLOBAL!$X$54),AT449*$N449))</f>
        <v>0</v>
      </c>
      <c r="CE449" s="987">
        <f>IF(RESUMO_GLOBAL!$X$53="a",ROUND(AU449*$N449,RESUMO_GLOBAL!$X$54),IF(RESUMO_GLOBAL!$X$53="t",TRUNC(AU449*$N449,RESUMO_GLOBAL!$X$54),AU449*$N449))</f>
        <v>0</v>
      </c>
      <c r="CF449" s="987">
        <f>IF(RESUMO_GLOBAL!$X$53="a",ROUND(AV449*$N449,RESUMO_GLOBAL!$X$54),IF(RESUMO_GLOBAL!$X$53="t",TRUNC(AV449*$N449,RESUMO_GLOBAL!$X$54),AV449*$N449))</f>
        <v>0</v>
      </c>
      <c r="CG449" s="987">
        <f>IF(RESUMO_GLOBAL!$X$53="a",ROUND(AW449*$N449,RESUMO_GLOBAL!$X$54),IF(RESUMO_GLOBAL!$X$53="t",TRUNC(AW449*$N449,RESUMO_GLOBAL!$X$54),AW449*$N449))</f>
        <v>0</v>
      </c>
      <c r="CK449" s="59">
        <f t="shared" si="270"/>
        <v>0</v>
      </c>
      <c r="CL449" s="59">
        <f t="shared" si="271"/>
        <v>0</v>
      </c>
      <c r="CM449" s="59">
        <f t="shared" si="272"/>
        <v>0</v>
      </c>
      <c r="CN449" s="59">
        <f t="shared" si="273"/>
        <v>0</v>
      </c>
      <c r="CO449" s="59">
        <f t="shared" si="274"/>
        <v>0</v>
      </c>
      <c r="CP449" s="59">
        <f t="shared" si="275"/>
        <v>0</v>
      </c>
      <c r="CQ449" s="59">
        <f t="shared" si="276"/>
        <v>0</v>
      </c>
      <c r="CR449" s="59">
        <f t="shared" si="277"/>
        <v>0</v>
      </c>
      <c r="CS449" s="59">
        <f t="shared" si="278"/>
        <v>0</v>
      </c>
      <c r="CT449" s="59">
        <f t="shared" si="279"/>
        <v>0</v>
      </c>
      <c r="CU449" s="59">
        <f t="shared" si="280"/>
        <v>0</v>
      </c>
      <c r="CV449" s="59">
        <f t="shared" si="281"/>
        <v>0</v>
      </c>
      <c r="CW449" s="59">
        <f t="shared" si="282"/>
        <v>0</v>
      </c>
      <c r="CX449" s="59">
        <f t="shared" si="283"/>
        <v>0</v>
      </c>
      <c r="CY449" s="59">
        <f t="shared" si="284"/>
        <v>0</v>
      </c>
      <c r="CZ449" s="59">
        <f t="shared" si="285"/>
        <v>0</v>
      </c>
      <c r="DA449" s="59">
        <f t="shared" si="286"/>
        <v>0</v>
      </c>
      <c r="DB449" s="59">
        <f t="shared" si="287"/>
        <v>0</v>
      </c>
      <c r="DE449">
        <f t="shared" si="269"/>
        <v>444</v>
      </c>
      <c r="DF449" t="str">
        <f t="shared" si="288"/>
        <v/>
      </c>
      <c r="DG449" s="59">
        <f>IF($C449&lt;&gt;0,SUM($CK450:CK450),0)</f>
        <v>0</v>
      </c>
      <c r="DH449" s="59">
        <f>IF($C449&lt;&gt;0,SUM($CK450:CL450),0)</f>
        <v>0</v>
      </c>
      <c r="DI449" s="59">
        <f>IF($C449&lt;&gt;0,SUM($CK450:CM450),0)</f>
        <v>0</v>
      </c>
      <c r="DJ449" s="59">
        <f>IF($C449&lt;&gt;0,SUM($CK450:CN450),0)</f>
        <v>0</v>
      </c>
      <c r="DK449" s="59">
        <f>IF($C449&lt;&gt;0,SUM($CK450:CO450),0)</f>
        <v>0</v>
      </c>
      <c r="DL449" s="59">
        <f>IF($C449&lt;&gt;0,SUM($CK450:CP450),0)</f>
        <v>0</v>
      </c>
      <c r="DM449" s="59">
        <f>IF($C449&lt;&gt;0,SUM($CK450:CQ450),0)</f>
        <v>0</v>
      </c>
      <c r="DN449" s="59">
        <f>IF($C449&lt;&gt;0,SUM($CK450:CR450),0)</f>
        <v>0</v>
      </c>
      <c r="DO449" s="59">
        <f>IF($C449&lt;&gt;0,SUM($CK450:CS450),0)</f>
        <v>0</v>
      </c>
      <c r="DP449" s="59">
        <f>IF($C449&lt;&gt;0,SUM($CK450:CT450),0)</f>
        <v>0</v>
      </c>
      <c r="DQ449" s="59">
        <f>IF($C449&lt;&gt;0,SUM($CK450:CU450),0)</f>
        <v>0</v>
      </c>
      <c r="DR449" s="59">
        <f>IF($C449&lt;&gt;0,SUM($CK450:CV450),0)</f>
        <v>0</v>
      </c>
      <c r="DS449" s="59">
        <f>IF($C449&lt;&gt;0,SUM($CK450:CW450),0)</f>
        <v>0</v>
      </c>
      <c r="DT449" s="59">
        <f>IF($C449&lt;&gt;0,SUM($CK450:CX450),0)</f>
        <v>0</v>
      </c>
      <c r="DU449" s="59">
        <f>IF($C449&lt;&gt;0,SUM($CK450:CY450),0)</f>
        <v>0</v>
      </c>
      <c r="DV449" s="59">
        <f>IF($C449&lt;&gt;0,SUM($CK450:CZ450),0)</f>
        <v>0</v>
      </c>
      <c r="DW449" s="59">
        <f>IF($C449&lt;&gt;0,SUM($CK450:DA450),0)</f>
        <v>0</v>
      </c>
      <c r="DX449" s="59">
        <f>IF($C449&lt;&gt;0,SUM($CK450:DB450),0)</f>
        <v>0</v>
      </c>
      <c r="DY449" s="952" t="str">
        <f t="shared" si="292"/>
        <v/>
      </c>
    </row>
    <row r="450" spans="1:129" ht="13.5" hidden="1" thickBot="1">
      <c r="A450" s="3" t="str">
        <f t="shared" si="293"/>
        <v/>
      </c>
      <c r="B450" s="805">
        <f>Dados_GLOBAL_Inicial!E450</f>
        <v>0</v>
      </c>
      <c r="C450" s="956">
        <f>IF(IFERROR(VALUE(Dados_GLOBAL_Inicial!F450),0)=0,0,Dados_GLOBAL_Inicial!F450)</f>
        <v>0</v>
      </c>
      <c r="D450" s="830">
        <f>Dados_GLOBAL_Inicial!G450</f>
        <v>0</v>
      </c>
      <c r="E450" s="830" t="str">
        <f>IF(IFERROR(VLOOKUP(F450,Cod_Gde_Itens!$A$1:$B$80,2,FALSE),0)&gt;549,IFERROR(VLOOKUP(F450,Cod_Gde_Itens!$A$1:$B$80,2,FALSE),0),IF(Dados_GLOBAL_Inicial!H450=0,"",Dados_GLOBAL_Inicial!H450))</f>
        <v/>
      </c>
      <c r="F450" s="823">
        <f>Dados_GLOBAL_Inicial!I450</f>
        <v>0</v>
      </c>
      <c r="G450" s="824">
        <f>Dados_GLOBAL_Inicial!J450</f>
        <v>0</v>
      </c>
      <c r="H450" s="454">
        <f>Dados_GLOBAL_Inicial!K450</f>
        <v>0</v>
      </c>
      <c r="I450" s="970">
        <f>SUM('MEDIÇÃO_OBJETO (1)'!I450)</f>
        <v>0</v>
      </c>
      <c r="J450" s="455">
        <f t="shared" si="294"/>
        <v>0</v>
      </c>
      <c r="K450" s="451">
        <f t="shared" si="295"/>
        <v>0</v>
      </c>
      <c r="L450" s="452">
        <f t="shared" si="296"/>
        <v>0</v>
      </c>
      <c r="M450" s="809">
        <f t="shared" si="297"/>
        <v>0</v>
      </c>
      <c r="N450" s="810">
        <f>IF(IFERROR(VALUE(Dados_GLOBAL_Inicial!L450),0)=0,0,Dados_GLOBAL_Inicial!L450)</f>
        <v>0</v>
      </c>
      <c r="O450" s="812">
        <f>SUM('MEDIÇÃO_OBJETO (1)'!O450)</f>
        <v>0</v>
      </c>
      <c r="P450" s="812">
        <f>SUM('MEDIÇÃO_OBJETO (1)'!P450)</f>
        <v>0</v>
      </c>
      <c r="Q450" s="813">
        <f t="shared" si="298"/>
        <v>0</v>
      </c>
      <c r="R450" s="951"/>
      <c r="S450" s="815">
        <f>SUM('MEDIÇÃO_OBJETO (1)'!S450)</f>
        <v>0</v>
      </c>
      <c r="T450" s="815">
        <f>SUM('MEDIÇÃO_OBJETO (1)'!T450)</f>
        <v>0</v>
      </c>
      <c r="V450" s="19"/>
      <c r="W450" s="978">
        <f t="shared" si="299"/>
        <v>0</v>
      </c>
      <c r="X450" s="816">
        <f t="shared" si="300"/>
        <v>0</v>
      </c>
      <c r="Y450" s="816">
        <f t="shared" si="301"/>
        <v>0</v>
      </c>
      <c r="Z450" s="817">
        <f t="shared" si="302"/>
        <v>0</v>
      </c>
      <c r="AB450" s="453">
        <f t="shared" si="289"/>
        <v>0</v>
      </c>
      <c r="AC450" s="14">
        <f t="shared" si="303"/>
        <v>0</v>
      </c>
      <c r="AD450" s="819"/>
      <c r="AE450" s="631">
        <f t="shared" si="290"/>
        <v>0</v>
      </c>
      <c r="AF450" s="818">
        <f>SUM('MEDIÇÃO_OBJETO (1)'!AG450)</f>
        <v>0</v>
      </c>
      <c r="AG450" s="541">
        <f>SUM('MEDIÇÃO_OBJETO (1)'!AH450)</f>
        <v>0</v>
      </c>
      <c r="AH450" s="541">
        <f>SUM('MEDIÇÃO_OBJETO (1)'!AI450)</f>
        <v>0</v>
      </c>
      <c r="AI450" s="541">
        <f>SUM('MEDIÇÃO_OBJETO (1)'!AJ450)</f>
        <v>0</v>
      </c>
      <c r="AJ450" s="541">
        <f>SUM('MEDIÇÃO_OBJETO (1)'!AK450)</f>
        <v>0</v>
      </c>
      <c r="AK450" s="541">
        <f>SUM('MEDIÇÃO_OBJETO (1)'!AL450)</f>
        <v>0</v>
      </c>
      <c r="AL450" s="541">
        <f>SUM('MEDIÇÃO_OBJETO (1)'!AM450)</f>
        <v>0</v>
      </c>
      <c r="AM450" s="541">
        <f>SUM('MEDIÇÃO_OBJETO (1)'!AN450)</f>
        <v>0</v>
      </c>
      <c r="AN450" s="541">
        <f>SUM('MEDIÇÃO_OBJETO (1)'!AO450)</f>
        <v>0</v>
      </c>
      <c r="AO450" s="541">
        <f>SUM('MEDIÇÃO_OBJETO (1)'!AP450)</f>
        <v>0</v>
      </c>
      <c r="AP450" s="541">
        <f>SUM('MEDIÇÃO_OBJETO (1)'!AQ450)</f>
        <v>0</v>
      </c>
      <c r="AQ450" s="541">
        <f>SUM('MEDIÇÃO_OBJETO (1)'!AR450)</f>
        <v>0</v>
      </c>
      <c r="AR450" s="541">
        <f>SUM('MEDIÇÃO_OBJETO (1)'!AS450)</f>
        <v>0</v>
      </c>
      <c r="AS450" s="541">
        <f>SUM('MEDIÇÃO_OBJETO (1)'!AT450)</f>
        <v>0</v>
      </c>
      <c r="AT450" s="541">
        <f>SUM('MEDIÇÃO_OBJETO (1)'!AU450)</f>
        <v>0</v>
      </c>
      <c r="AU450" s="541">
        <f>SUM('MEDIÇÃO_OBJETO (1)'!AV450)</f>
        <v>0</v>
      </c>
      <c r="AV450" s="541">
        <f>SUM('MEDIÇÃO_OBJETO (1)'!AW450)</f>
        <v>0</v>
      </c>
      <c r="AW450" s="541">
        <f>SUM('MEDIÇÃO_OBJETO (1)'!AX450)</f>
        <v>0</v>
      </c>
      <c r="AX450" s="977"/>
      <c r="BN450" s="992">
        <f t="shared" si="304"/>
        <v>0</v>
      </c>
      <c r="BO450" s="538">
        <f t="shared" si="291"/>
        <v>0</v>
      </c>
      <c r="BP450" s="987">
        <f>IF(RESUMO_GLOBAL!$X$53="a",ROUND(AF450*$N450,RESUMO_GLOBAL!$X$54),IF(RESUMO_GLOBAL!$X$53="t",TRUNC(AF450*$N450,RESUMO_GLOBAL!$X$54),AF450*$N450))</f>
        <v>0</v>
      </c>
      <c r="BQ450" s="987">
        <f>IF(RESUMO_GLOBAL!$X$53="a",ROUND(AG450*$N450,RESUMO_GLOBAL!$X$54),IF(RESUMO_GLOBAL!$X$53="t",TRUNC(AG450*$N450,RESUMO_GLOBAL!$X$54),AG450*$N450))</f>
        <v>0</v>
      </c>
      <c r="BR450" s="987">
        <f>IF(RESUMO_GLOBAL!$X$53="a",ROUND(AH450*$N450,RESUMO_GLOBAL!$X$54),IF(RESUMO_GLOBAL!$X$53="t",TRUNC(AH450*$N450,RESUMO_GLOBAL!$X$54),AH450*$N450))</f>
        <v>0</v>
      </c>
      <c r="BS450" s="987">
        <f>IF(RESUMO_GLOBAL!$X$53="a",ROUND(AI450*$N450,RESUMO_GLOBAL!$X$54),IF(RESUMO_GLOBAL!$X$53="t",TRUNC(AI450*$N450,RESUMO_GLOBAL!$X$54),AI450*$N450))</f>
        <v>0</v>
      </c>
      <c r="BT450" s="987">
        <f>IF(RESUMO_GLOBAL!$X$53="a",ROUND(AJ450*$N450,RESUMO_GLOBAL!$X$54),IF(RESUMO_GLOBAL!$X$53="t",TRUNC(AJ450*$N450,RESUMO_GLOBAL!$X$54),AJ450*$N450))</f>
        <v>0</v>
      </c>
      <c r="BU450" s="987">
        <f>IF(RESUMO_GLOBAL!$X$53="a",ROUND(AK450*$N450,RESUMO_GLOBAL!$X$54),IF(RESUMO_GLOBAL!$X$53="t",TRUNC(AK450*$N450,RESUMO_GLOBAL!$X$54),AK450*$N450))</f>
        <v>0</v>
      </c>
      <c r="BV450" s="987">
        <f>IF(RESUMO_GLOBAL!$X$53="a",ROUND(AL450*$N450,RESUMO_GLOBAL!$X$54),IF(RESUMO_GLOBAL!$X$53="t",TRUNC(AL450*$N450,RESUMO_GLOBAL!$X$54),AL450*$N450))</f>
        <v>0</v>
      </c>
      <c r="BW450" s="987">
        <f>IF(RESUMO_GLOBAL!$X$53="a",ROUND(AM450*$N450,RESUMO_GLOBAL!$X$54),IF(RESUMO_GLOBAL!$X$53="t",TRUNC(AM450*$N450,RESUMO_GLOBAL!$X$54),AM450*$N450))</f>
        <v>0</v>
      </c>
      <c r="BX450" s="987">
        <f>IF(RESUMO_GLOBAL!$X$53="a",ROUND(AN450*$N450,RESUMO_GLOBAL!$X$54),IF(RESUMO_GLOBAL!$X$53="t",TRUNC(AN450*$N450,RESUMO_GLOBAL!$X$54),AN450*$N450))</f>
        <v>0</v>
      </c>
      <c r="BY450" s="987">
        <f>IF(RESUMO_GLOBAL!$X$53="a",ROUND(AO450*$N450,RESUMO_GLOBAL!$X$54),IF(RESUMO_GLOBAL!$X$53="t",TRUNC(AO450*$N450,RESUMO_GLOBAL!$X$54),AO450*$N450))</f>
        <v>0</v>
      </c>
      <c r="BZ450" s="987">
        <f>IF(RESUMO_GLOBAL!$X$53="a",ROUND(AP450*$N450,RESUMO_GLOBAL!$X$54),IF(RESUMO_GLOBAL!$X$53="t",TRUNC(AP450*$N450,RESUMO_GLOBAL!$X$54),AP450*$N450))</f>
        <v>0</v>
      </c>
      <c r="CA450" s="987">
        <f>IF(RESUMO_GLOBAL!$X$53="a",ROUND(AQ450*$N450,RESUMO_GLOBAL!$X$54),IF(RESUMO_GLOBAL!$X$53="t",TRUNC(AQ450*$N450,RESUMO_GLOBAL!$X$54),AQ450*$N450))</f>
        <v>0</v>
      </c>
      <c r="CB450" s="987">
        <f>IF(RESUMO_GLOBAL!$X$53="a",ROUND(AR450*$N450,RESUMO_GLOBAL!$X$54),IF(RESUMO_GLOBAL!$X$53="t",TRUNC(AR450*$N450,RESUMO_GLOBAL!$X$54),AR450*$N450))</f>
        <v>0</v>
      </c>
      <c r="CC450" s="987">
        <f>IF(RESUMO_GLOBAL!$X$53="a",ROUND(AS450*$N450,RESUMO_GLOBAL!$X$54),IF(RESUMO_GLOBAL!$X$53="t",TRUNC(AS450*$N450,RESUMO_GLOBAL!$X$54),AS450*$N450))</f>
        <v>0</v>
      </c>
      <c r="CD450" s="987">
        <f>IF(RESUMO_GLOBAL!$X$53="a",ROUND(AT450*$N450,RESUMO_GLOBAL!$X$54),IF(RESUMO_GLOBAL!$X$53="t",TRUNC(AT450*$N450,RESUMO_GLOBAL!$X$54),AT450*$N450))</f>
        <v>0</v>
      </c>
      <c r="CE450" s="987">
        <f>IF(RESUMO_GLOBAL!$X$53="a",ROUND(AU450*$N450,RESUMO_GLOBAL!$X$54),IF(RESUMO_GLOBAL!$X$53="t",TRUNC(AU450*$N450,RESUMO_GLOBAL!$X$54),AU450*$N450))</f>
        <v>0</v>
      </c>
      <c r="CF450" s="987">
        <f>IF(RESUMO_GLOBAL!$X$53="a",ROUND(AV450*$N450,RESUMO_GLOBAL!$X$54),IF(RESUMO_GLOBAL!$X$53="t",TRUNC(AV450*$N450,RESUMO_GLOBAL!$X$54),AV450*$N450))</f>
        <v>0</v>
      </c>
      <c r="CG450" s="987">
        <f>IF(RESUMO_GLOBAL!$X$53="a",ROUND(AW450*$N450,RESUMO_GLOBAL!$X$54),IF(RESUMO_GLOBAL!$X$53="t",TRUNC(AW450*$N450,RESUMO_GLOBAL!$X$54),AW450*$N450))</f>
        <v>0</v>
      </c>
      <c r="CK450" s="59">
        <f t="shared" si="270"/>
        <v>0</v>
      </c>
      <c r="CL450" s="59">
        <f t="shared" si="271"/>
        <v>0</v>
      </c>
      <c r="CM450" s="59">
        <f t="shared" si="272"/>
        <v>0</v>
      </c>
      <c r="CN450" s="59">
        <f t="shared" si="273"/>
        <v>0</v>
      </c>
      <c r="CO450" s="59">
        <f t="shared" si="274"/>
        <v>0</v>
      </c>
      <c r="CP450" s="59">
        <f t="shared" si="275"/>
        <v>0</v>
      </c>
      <c r="CQ450" s="59">
        <f t="shared" si="276"/>
        <v>0</v>
      </c>
      <c r="CR450" s="59">
        <f t="shared" si="277"/>
        <v>0</v>
      </c>
      <c r="CS450" s="59">
        <f t="shared" si="278"/>
        <v>0</v>
      </c>
      <c r="CT450" s="59">
        <f t="shared" si="279"/>
        <v>0</v>
      </c>
      <c r="CU450" s="59">
        <f t="shared" si="280"/>
        <v>0</v>
      </c>
      <c r="CV450" s="59">
        <f t="shared" si="281"/>
        <v>0</v>
      </c>
      <c r="CW450" s="59">
        <f t="shared" si="282"/>
        <v>0</v>
      </c>
      <c r="CX450" s="59">
        <f t="shared" si="283"/>
        <v>0</v>
      </c>
      <c r="CY450" s="59">
        <f t="shared" si="284"/>
        <v>0</v>
      </c>
      <c r="CZ450" s="59">
        <f t="shared" si="285"/>
        <v>0</v>
      </c>
      <c r="DA450" s="59">
        <f t="shared" si="286"/>
        <v>0</v>
      </c>
      <c r="DB450" s="59">
        <f t="shared" si="287"/>
        <v>0</v>
      </c>
      <c r="DE450">
        <f t="shared" si="269"/>
        <v>445</v>
      </c>
      <c r="DF450" t="str">
        <f t="shared" si="288"/>
        <v/>
      </c>
      <c r="DG450" s="59">
        <f>IF($C450&lt;&gt;0,SUM($CK451:CK451),0)</f>
        <v>0</v>
      </c>
      <c r="DH450" s="59">
        <f>IF($C450&lt;&gt;0,SUM($CK451:CL451),0)</f>
        <v>0</v>
      </c>
      <c r="DI450" s="59">
        <f>IF($C450&lt;&gt;0,SUM($CK451:CM451),0)</f>
        <v>0</v>
      </c>
      <c r="DJ450" s="59">
        <f>IF($C450&lt;&gt;0,SUM($CK451:CN451),0)</f>
        <v>0</v>
      </c>
      <c r="DK450" s="59">
        <f>IF($C450&lt;&gt;0,SUM($CK451:CO451),0)</f>
        <v>0</v>
      </c>
      <c r="DL450" s="59">
        <f>IF($C450&lt;&gt;0,SUM($CK451:CP451),0)</f>
        <v>0</v>
      </c>
      <c r="DM450" s="59">
        <f>IF($C450&lt;&gt;0,SUM($CK451:CQ451),0)</f>
        <v>0</v>
      </c>
      <c r="DN450" s="59">
        <f>IF($C450&lt;&gt;0,SUM($CK451:CR451),0)</f>
        <v>0</v>
      </c>
      <c r="DO450" s="59">
        <f>IF($C450&lt;&gt;0,SUM($CK451:CS451),0)</f>
        <v>0</v>
      </c>
      <c r="DP450" s="59">
        <f>IF($C450&lt;&gt;0,SUM($CK451:CT451),0)</f>
        <v>0</v>
      </c>
      <c r="DQ450" s="59">
        <f>IF($C450&lt;&gt;0,SUM($CK451:CU451),0)</f>
        <v>0</v>
      </c>
      <c r="DR450" s="59">
        <f>IF($C450&lt;&gt;0,SUM($CK451:CV451),0)</f>
        <v>0</v>
      </c>
      <c r="DS450" s="59">
        <f>IF($C450&lt;&gt;0,SUM($CK451:CW451),0)</f>
        <v>0</v>
      </c>
      <c r="DT450" s="59">
        <f>IF($C450&lt;&gt;0,SUM($CK451:CX451),0)</f>
        <v>0</v>
      </c>
      <c r="DU450" s="59">
        <f>IF($C450&lt;&gt;0,SUM($CK451:CY451),0)</f>
        <v>0</v>
      </c>
      <c r="DV450" s="59">
        <f>IF($C450&lt;&gt;0,SUM($CK451:CZ451),0)</f>
        <v>0</v>
      </c>
      <c r="DW450" s="59">
        <f>IF($C450&lt;&gt;0,SUM($CK451:DA451),0)</f>
        <v>0</v>
      </c>
      <c r="DX450" s="59">
        <f>IF($C450&lt;&gt;0,SUM($CK451:DB451),0)</f>
        <v>0</v>
      </c>
      <c r="DY450" s="952" t="str">
        <f t="shared" si="292"/>
        <v/>
      </c>
    </row>
    <row r="451" spans="1:129" ht="13.5" hidden="1" thickBot="1">
      <c r="A451" s="3" t="str">
        <f t="shared" si="293"/>
        <v/>
      </c>
      <c r="B451" s="805">
        <f>Dados_GLOBAL_Inicial!E451</f>
        <v>0</v>
      </c>
      <c r="C451" s="956">
        <f>IF(IFERROR(VALUE(Dados_GLOBAL_Inicial!F451),0)=0,0,Dados_GLOBAL_Inicial!F451)</f>
        <v>0</v>
      </c>
      <c r="D451" s="830">
        <f>Dados_GLOBAL_Inicial!G451</f>
        <v>0</v>
      </c>
      <c r="E451" s="830" t="str">
        <f>IF(IFERROR(VLOOKUP(F451,Cod_Gde_Itens!$A$1:$B$80,2,FALSE),0)&gt;549,IFERROR(VLOOKUP(F451,Cod_Gde_Itens!$A$1:$B$80,2,FALSE),0),IF(Dados_GLOBAL_Inicial!H451=0,"",Dados_GLOBAL_Inicial!H451))</f>
        <v/>
      </c>
      <c r="F451" s="823">
        <f>Dados_GLOBAL_Inicial!I451</f>
        <v>0</v>
      </c>
      <c r="G451" s="824">
        <f>Dados_GLOBAL_Inicial!J451</f>
        <v>0</v>
      </c>
      <c r="H451" s="454">
        <f>Dados_GLOBAL_Inicial!K451</f>
        <v>0</v>
      </c>
      <c r="I451" s="970">
        <f>SUM('MEDIÇÃO_OBJETO (1)'!I451)</f>
        <v>0</v>
      </c>
      <c r="J451" s="455">
        <f t="shared" si="294"/>
        <v>0</v>
      </c>
      <c r="K451" s="451">
        <f t="shared" si="295"/>
        <v>0</v>
      </c>
      <c r="L451" s="452">
        <f t="shared" si="296"/>
        <v>0</v>
      </c>
      <c r="M451" s="809">
        <f t="shared" si="297"/>
        <v>0</v>
      </c>
      <c r="N451" s="810">
        <f>IF(IFERROR(VALUE(Dados_GLOBAL_Inicial!L451),0)=0,0,Dados_GLOBAL_Inicial!L451)</f>
        <v>0</v>
      </c>
      <c r="O451" s="812">
        <f>SUM('MEDIÇÃO_OBJETO (1)'!O451)</f>
        <v>0</v>
      </c>
      <c r="P451" s="812">
        <f>SUM('MEDIÇÃO_OBJETO (1)'!P451)</f>
        <v>0</v>
      </c>
      <c r="Q451" s="813">
        <f t="shared" si="298"/>
        <v>0</v>
      </c>
      <c r="R451" s="951"/>
      <c r="S451" s="815">
        <f>SUM('MEDIÇÃO_OBJETO (1)'!S451)</f>
        <v>0</v>
      </c>
      <c r="T451" s="815">
        <f>SUM('MEDIÇÃO_OBJETO (1)'!T451)</f>
        <v>0</v>
      </c>
      <c r="V451" s="19"/>
      <c r="W451" s="978">
        <f t="shared" si="299"/>
        <v>0</v>
      </c>
      <c r="X451" s="816">
        <f t="shared" si="300"/>
        <v>0</v>
      </c>
      <c r="Y451" s="816">
        <f t="shared" si="301"/>
        <v>0</v>
      </c>
      <c r="Z451" s="817">
        <f t="shared" si="302"/>
        <v>0</v>
      </c>
      <c r="AB451" s="453">
        <f t="shared" si="289"/>
        <v>0</v>
      </c>
      <c r="AC451" s="14">
        <f t="shared" si="303"/>
        <v>0</v>
      </c>
      <c r="AD451" s="819"/>
      <c r="AE451" s="631">
        <f t="shared" si="290"/>
        <v>0</v>
      </c>
      <c r="AF451" s="818">
        <f>SUM('MEDIÇÃO_OBJETO (1)'!AG451)</f>
        <v>0</v>
      </c>
      <c r="AG451" s="541">
        <f>SUM('MEDIÇÃO_OBJETO (1)'!AH451)</f>
        <v>0</v>
      </c>
      <c r="AH451" s="541">
        <f>SUM('MEDIÇÃO_OBJETO (1)'!AI451)</f>
        <v>0</v>
      </c>
      <c r="AI451" s="541">
        <f>SUM('MEDIÇÃO_OBJETO (1)'!AJ451)</f>
        <v>0</v>
      </c>
      <c r="AJ451" s="541">
        <f>SUM('MEDIÇÃO_OBJETO (1)'!AK451)</f>
        <v>0</v>
      </c>
      <c r="AK451" s="541">
        <f>SUM('MEDIÇÃO_OBJETO (1)'!AL451)</f>
        <v>0</v>
      </c>
      <c r="AL451" s="541">
        <f>SUM('MEDIÇÃO_OBJETO (1)'!AM451)</f>
        <v>0</v>
      </c>
      <c r="AM451" s="541">
        <f>SUM('MEDIÇÃO_OBJETO (1)'!AN451)</f>
        <v>0</v>
      </c>
      <c r="AN451" s="541">
        <f>SUM('MEDIÇÃO_OBJETO (1)'!AO451)</f>
        <v>0</v>
      </c>
      <c r="AO451" s="541">
        <f>SUM('MEDIÇÃO_OBJETO (1)'!AP451)</f>
        <v>0</v>
      </c>
      <c r="AP451" s="541">
        <f>SUM('MEDIÇÃO_OBJETO (1)'!AQ451)</f>
        <v>0</v>
      </c>
      <c r="AQ451" s="541">
        <f>SUM('MEDIÇÃO_OBJETO (1)'!AR451)</f>
        <v>0</v>
      </c>
      <c r="AR451" s="541">
        <f>SUM('MEDIÇÃO_OBJETO (1)'!AS451)</f>
        <v>0</v>
      </c>
      <c r="AS451" s="541">
        <f>SUM('MEDIÇÃO_OBJETO (1)'!AT451)</f>
        <v>0</v>
      </c>
      <c r="AT451" s="541">
        <f>SUM('MEDIÇÃO_OBJETO (1)'!AU451)</f>
        <v>0</v>
      </c>
      <c r="AU451" s="541">
        <f>SUM('MEDIÇÃO_OBJETO (1)'!AV451)</f>
        <v>0</v>
      </c>
      <c r="AV451" s="541">
        <f>SUM('MEDIÇÃO_OBJETO (1)'!AW451)</f>
        <v>0</v>
      </c>
      <c r="AW451" s="541">
        <f>SUM('MEDIÇÃO_OBJETO (1)'!AX451)</f>
        <v>0</v>
      </c>
      <c r="AX451" s="977"/>
      <c r="BN451" s="992">
        <f t="shared" si="304"/>
        <v>0</v>
      </c>
      <c r="BO451" s="538">
        <f t="shared" si="291"/>
        <v>0</v>
      </c>
      <c r="BP451" s="987">
        <f>IF(RESUMO_GLOBAL!$X$53="a",ROUND(AF451*$N451,RESUMO_GLOBAL!$X$54),IF(RESUMO_GLOBAL!$X$53="t",TRUNC(AF451*$N451,RESUMO_GLOBAL!$X$54),AF451*$N451))</f>
        <v>0</v>
      </c>
      <c r="BQ451" s="987">
        <f>IF(RESUMO_GLOBAL!$X$53="a",ROUND(AG451*$N451,RESUMO_GLOBAL!$X$54),IF(RESUMO_GLOBAL!$X$53="t",TRUNC(AG451*$N451,RESUMO_GLOBAL!$X$54),AG451*$N451))</f>
        <v>0</v>
      </c>
      <c r="BR451" s="987">
        <f>IF(RESUMO_GLOBAL!$X$53="a",ROUND(AH451*$N451,RESUMO_GLOBAL!$X$54),IF(RESUMO_GLOBAL!$X$53="t",TRUNC(AH451*$N451,RESUMO_GLOBAL!$X$54),AH451*$N451))</f>
        <v>0</v>
      </c>
      <c r="BS451" s="987">
        <f>IF(RESUMO_GLOBAL!$X$53="a",ROUND(AI451*$N451,RESUMO_GLOBAL!$X$54),IF(RESUMO_GLOBAL!$X$53="t",TRUNC(AI451*$N451,RESUMO_GLOBAL!$X$54),AI451*$N451))</f>
        <v>0</v>
      </c>
      <c r="BT451" s="987">
        <f>IF(RESUMO_GLOBAL!$X$53="a",ROUND(AJ451*$N451,RESUMO_GLOBAL!$X$54),IF(RESUMO_GLOBAL!$X$53="t",TRUNC(AJ451*$N451,RESUMO_GLOBAL!$X$54),AJ451*$N451))</f>
        <v>0</v>
      </c>
      <c r="BU451" s="987">
        <f>IF(RESUMO_GLOBAL!$X$53="a",ROUND(AK451*$N451,RESUMO_GLOBAL!$X$54),IF(RESUMO_GLOBAL!$X$53="t",TRUNC(AK451*$N451,RESUMO_GLOBAL!$X$54),AK451*$N451))</f>
        <v>0</v>
      </c>
      <c r="BV451" s="987">
        <f>IF(RESUMO_GLOBAL!$X$53="a",ROUND(AL451*$N451,RESUMO_GLOBAL!$X$54),IF(RESUMO_GLOBAL!$X$53="t",TRUNC(AL451*$N451,RESUMO_GLOBAL!$X$54),AL451*$N451))</f>
        <v>0</v>
      </c>
      <c r="BW451" s="987">
        <f>IF(RESUMO_GLOBAL!$X$53="a",ROUND(AM451*$N451,RESUMO_GLOBAL!$X$54),IF(RESUMO_GLOBAL!$X$53="t",TRUNC(AM451*$N451,RESUMO_GLOBAL!$X$54),AM451*$N451))</f>
        <v>0</v>
      </c>
      <c r="BX451" s="987">
        <f>IF(RESUMO_GLOBAL!$X$53="a",ROUND(AN451*$N451,RESUMO_GLOBAL!$X$54),IF(RESUMO_GLOBAL!$X$53="t",TRUNC(AN451*$N451,RESUMO_GLOBAL!$X$54),AN451*$N451))</f>
        <v>0</v>
      </c>
      <c r="BY451" s="987">
        <f>IF(RESUMO_GLOBAL!$X$53="a",ROUND(AO451*$N451,RESUMO_GLOBAL!$X$54),IF(RESUMO_GLOBAL!$X$53="t",TRUNC(AO451*$N451,RESUMO_GLOBAL!$X$54),AO451*$N451))</f>
        <v>0</v>
      </c>
      <c r="BZ451" s="987">
        <f>IF(RESUMO_GLOBAL!$X$53="a",ROUND(AP451*$N451,RESUMO_GLOBAL!$X$54),IF(RESUMO_GLOBAL!$X$53="t",TRUNC(AP451*$N451,RESUMO_GLOBAL!$X$54),AP451*$N451))</f>
        <v>0</v>
      </c>
      <c r="CA451" s="987">
        <f>IF(RESUMO_GLOBAL!$X$53="a",ROUND(AQ451*$N451,RESUMO_GLOBAL!$X$54),IF(RESUMO_GLOBAL!$X$53="t",TRUNC(AQ451*$N451,RESUMO_GLOBAL!$X$54),AQ451*$N451))</f>
        <v>0</v>
      </c>
      <c r="CB451" s="987">
        <f>IF(RESUMO_GLOBAL!$X$53="a",ROUND(AR451*$N451,RESUMO_GLOBAL!$X$54),IF(RESUMO_GLOBAL!$X$53="t",TRUNC(AR451*$N451,RESUMO_GLOBAL!$X$54),AR451*$N451))</f>
        <v>0</v>
      </c>
      <c r="CC451" s="987">
        <f>IF(RESUMO_GLOBAL!$X$53="a",ROUND(AS451*$N451,RESUMO_GLOBAL!$X$54),IF(RESUMO_GLOBAL!$X$53="t",TRUNC(AS451*$N451,RESUMO_GLOBAL!$X$54),AS451*$N451))</f>
        <v>0</v>
      </c>
      <c r="CD451" s="987">
        <f>IF(RESUMO_GLOBAL!$X$53="a",ROUND(AT451*$N451,RESUMO_GLOBAL!$X$54),IF(RESUMO_GLOBAL!$X$53="t",TRUNC(AT451*$N451,RESUMO_GLOBAL!$X$54),AT451*$N451))</f>
        <v>0</v>
      </c>
      <c r="CE451" s="987">
        <f>IF(RESUMO_GLOBAL!$X$53="a",ROUND(AU451*$N451,RESUMO_GLOBAL!$X$54),IF(RESUMO_GLOBAL!$X$53="t",TRUNC(AU451*$N451,RESUMO_GLOBAL!$X$54),AU451*$N451))</f>
        <v>0</v>
      </c>
      <c r="CF451" s="987">
        <f>IF(RESUMO_GLOBAL!$X$53="a",ROUND(AV451*$N451,RESUMO_GLOBAL!$X$54),IF(RESUMO_GLOBAL!$X$53="t",TRUNC(AV451*$N451,RESUMO_GLOBAL!$X$54),AV451*$N451))</f>
        <v>0</v>
      </c>
      <c r="CG451" s="987">
        <f>IF(RESUMO_GLOBAL!$X$53="a",ROUND(AW451*$N451,RESUMO_GLOBAL!$X$54),IF(RESUMO_GLOBAL!$X$53="t",TRUNC(AW451*$N451,RESUMO_GLOBAL!$X$54),AW451*$N451))</f>
        <v>0</v>
      </c>
      <c r="CK451" s="59">
        <f t="shared" si="270"/>
        <v>0</v>
      </c>
      <c r="CL451" s="59">
        <f t="shared" si="271"/>
        <v>0</v>
      </c>
      <c r="CM451" s="59">
        <f t="shared" si="272"/>
        <v>0</v>
      </c>
      <c r="CN451" s="59">
        <f t="shared" si="273"/>
        <v>0</v>
      </c>
      <c r="CO451" s="59">
        <f t="shared" si="274"/>
        <v>0</v>
      </c>
      <c r="CP451" s="59">
        <f t="shared" si="275"/>
        <v>0</v>
      </c>
      <c r="CQ451" s="59">
        <f t="shared" si="276"/>
        <v>0</v>
      </c>
      <c r="CR451" s="59">
        <f t="shared" si="277"/>
        <v>0</v>
      </c>
      <c r="CS451" s="59">
        <f t="shared" si="278"/>
        <v>0</v>
      </c>
      <c r="CT451" s="59">
        <f t="shared" si="279"/>
        <v>0</v>
      </c>
      <c r="CU451" s="59">
        <f t="shared" si="280"/>
        <v>0</v>
      </c>
      <c r="CV451" s="59">
        <f t="shared" si="281"/>
        <v>0</v>
      </c>
      <c r="CW451" s="59">
        <f t="shared" si="282"/>
        <v>0</v>
      </c>
      <c r="CX451" s="59">
        <f t="shared" si="283"/>
        <v>0</v>
      </c>
      <c r="CY451" s="59">
        <f t="shared" si="284"/>
        <v>0</v>
      </c>
      <c r="CZ451" s="59">
        <f t="shared" si="285"/>
        <v>0</v>
      </c>
      <c r="DA451" s="59">
        <f t="shared" si="286"/>
        <v>0</v>
      </c>
      <c r="DB451" s="59">
        <f t="shared" si="287"/>
        <v>0</v>
      </c>
      <c r="DE451">
        <f t="shared" si="269"/>
        <v>446</v>
      </c>
      <c r="DF451" t="str">
        <f t="shared" si="288"/>
        <v/>
      </c>
      <c r="DG451" s="59">
        <f>IF($C451&lt;&gt;0,SUM($CK452:CK452),0)</f>
        <v>0</v>
      </c>
      <c r="DH451" s="59">
        <f>IF($C451&lt;&gt;0,SUM($CK452:CL452),0)</f>
        <v>0</v>
      </c>
      <c r="DI451" s="59">
        <f>IF($C451&lt;&gt;0,SUM($CK452:CM452),0)</f>
        <v>0</v>
      </c>
      <c r="DJ451" s="59">
        <f>IF($C451&lt;&gt;0,SUM($CK452:CN452),0)</f>
        <v>0</v>
      </c>
      <c r="DK451" s="59">
        <f>IF($C451&lt;&gt;0,SUM($CK452:CO452),0)</f>
        <v>0</v>
      </c>
      <c r="DL451" s="59">
        <f>IF($C451&lt;&gt;0,SUM($CK452:CP452),0)</f>
        <v>0</v>
      </c>
      <c r="DM451" s="59">
        <f>IF($C451&lt;&gt;0,SUM($CK452:CQ452),0)</f>
        <v>0</v>
      </c>
      <c r="DN451" s="59">
        <f>IF($C451&lt;&gt;0,SUM($CK452:CR452),0)</f>
        <v>0</v>
      </c>
      <c r="DO451" s="59">
        <f>IF($C451&lt;&gt;0,SUM($CK452:CS452),0)</f>
        <v>0</v>
      </c>
      <c r="DP451" s="59">
        <f>IF($C451&lt;&gt;0,SUM($CK452:CT452),0)</f>
        <v>0</v>
      </c>
      <c r="DQ451" s="59">
        <f>IF($C451&lt;&gt;0,SUM($CK452:CU452),0)</f>
        <v>0</v>
      </c>
      <c r="DR451" s="59">
        <f>IF($C451&lt;&gt;0,SUM($CK452:CV452),0)</f>
        <v>0</v>
      </c>
      <c r="DS451" s="59">
        <f>IF($C451&lt;&gt;0,SUM($CK452:CW452),0)</f>
        <v>0</v>
      </c>
      <c r="DT451" s="59">
        <f>IF($C451&lt;&gt;0,SUM($CK452:CX452),0)</f>
        <v>0</v>
      </c>
      <c r="DU451" s="59">
        <f>IF($C451&lt;&gt;0,SUM($CK452:CY452),0)</f>
        <v>0</v>
      </c>
      <c r="DV451" s="59">
        <f>IF($C451&lt;&gt;0,SUM($CK452:CZ452),0)</f>
        <v>0</v>
      </c>
      <c r="DW451" s="59">
        <f>IF($C451&lt;&gt;0,SUM($CK452:DA452),0)</f>
        <v>0</v>
      </c>
      <c r="DX451" s="59">
        <f>IF($C451&lt;&gt;0,SUM($CK452:DB452),0)</f>
        <v>0</v>
      </c>
      <c r="DY451" s="952" t="str">
        <f t="shared" si="292"/>
        <v/>
      </c>
    </row>
    <row r="452" spans="1:129" ht="13.5" hidden="1" thickBot="1">
      <c r="A452" s="3" t="str">
        <f t="shared" si="293"/>
        <v/>
      </c>
      <c r="B452" s="805">
        <f>Dados_GLOBAL_Inicial!E452</f>
        <v>0</v>
      </c>
      <c r="C452" s="956">
        <f>IF(IFERROR(VALUE(Dados_GLOBAL_Inicial!F452),0)=0,0,Dados_GLOBAL_Inicial!F452)</f>
        <v>0</v>
      </c>
      <c r="D452" s="830">
        <f>Dados_GLOBAL_Inicial!G452</f>
        <v>0</v>
      </c>
      <c r="E452" s="830" t="str">
        <f>IF(IFERROR(VLOOKUP(F452,Cod_Gde_Itens!$A$1:$B$80,2,FALSE),0)&gt;549,IFERROR(VLOOKUP(F452,Cod_Gde_Itens!$A$1:$B$80,2,FALSE),0),IF(Dados_GLOBAL_Inicial!H452=0,"",Dados_GLOBAL_Inicial!H452))</f>
        <v/>
      </c>
      <c r="F452" s="823">
        <f>Dados_GLOBAL_Inicial!I452</f>
        <v>0</v>
      </c>
      <c r="G452" s="824">
        <f>Dados_GLOBAL_Inicial!J452</f>
        <v>0</v>
      </c>
      <c r="H452" s="454">
        <f>Dados_GLOBAL_Inicial!K452</f>
        <v>0</v>
      </c>
      <c r="I452" s="970">
        <f>SUM('MEDIÇÃO_OBJETO (1)'!I452)</f>
        <v>0</v>
      </c>
      <c r="J452" s="455">
        <f t="shared" si="294"/>
        <v>0</v>
      </c>
      <c r="K452" s="451">
        <f t="shared" si="295"/>
        <v>0</v>
      </c>
      <c r="L452" s="452">
        <f t="shared" si="296"/>
        <v>0</v>
      </c>
      <c r="M452" s="809">
        <f t="shared" si="297"/>
        <v>0</v>
      </c>
      <c r="N452" s="810">
        <f>IF(IFERROR(VALUE(Dados_GLOBAL_Inicial!L452),0)=0,0,Dados_GLOBAL_Inicial!L452)</f>
        <v>0</v>
      </c>
      <c r="O452" s="812">
        <f>SUM('MEDIÇÃO_OBJETO (1)'!O452)</f>
        <v>0</v>
      </c>
      <c r="P452" s="812">
        <f>SUM('MEDIÇÃO_OBJETO (1)'!P452)</f>
        <v>0</v>
      </c>
      <c r="Q452" s="813">
        <f t="shared" si="298"/>
        <v>0</v>
      </c>
      <c r="R452" s="951"/>
      <c r="S452" s="815">
        <f>SUM('MEDIÇÃO_OBJETO (1)'!S452)</f>
        <v>0</v>
      </c>
      <c r="T452" s="815">
        <f>SUM('MEDIÇÃO_OBJETO (1)'!T452)</f>
        <v>0</v>
      </c>
      <c r="V452" s="19"/>
      <c r="W452" s="978">
        <f t="shared" si="299"/>
        <v>0</v>
      </c>
      <c r="X452" s="816">
        <f t="shared" si="300"/>
        <v>0</v>
      </c>
      <c r="Y452" s="816">
        <f t="shared" si="301"/>
        <v>0</v>
      </c>
      <c r="Z452" s="817">
        <f t="shared" si="302"/>
        <v>0</v>
      </c>
      <c r="AB452" s="453">
        <f t="shared" si="289"/>
        <v>0</v>
      </c>
      <c r="AC452" s="14">
        <f t="shared" si="303"/>
        <v>0</v>
      </c>
      <c r="AD452" s="819"/>
      <c r="AE452" s="631">
        <f t="shared" si="290"/>
        <v>0</v>
      </c>
      <c r="AF452" s="818">
        <f>SUM('MEDIÇÃO_OBJETO (1)'!AG452)</f>
        <v>0</v>
      </c>
      <c r="AG452" s="541">
        <f>SUM('MEDIÇÃO_OBJETO (1)'!AH452)</f>
        <v>0</v>
      </c>
      <c r="AH452" s="541">
        <f>SUM('MEDIÇÃO_OBJETO (1)'!AI452)</f>
        <v>0</v>
      </c>
      <c r="AI452" s="541">
        <f>SUM('MEDIÇÃO_OBJETO (1)'!AJ452)</f>
        <v>0</v>
      </c>
      <c r="AJ452" s="541">
        <f>SUM('MEDIÇÃO_OBJETO (1)'!AK452)</f>
        <v>0</v>
      </c>
      <c r="AK452" s="541">
        <f>SUM('MEDIÇÃO_OBJETO (1)'!AL452)</f>
        <v>0</v>
      </c>
      <c r="AL452" s="541">
        <f>SUM('MEDIÇÃO_OBJETO (1)'!AM452)</f>
        <v>0</v>
      </c>
      <c r="AM452" s="541">
        <f>SUM('MEDIÇÃO_OBJETO (1)'!AN452)</f>
        <v>0</v>
      </c>
      <c r="AN452" s="541">
        <f>SUM('MEDIÇÃO_OBJETO (1)'!AO452)</f>
        <v>0</v>
      </c>
      <c r="AO452" s="541">
        <f>SUM('MEDIÇÃO_OBJETO (1)'!AP452)</f>
        <v>0</v>
      </c>
      <c r="AP452" s="541">
        <f>SUM('MEDIÇÃO_OBJETO (1)'!AQ452)</f>
        <v>0</v>
      </c>
      <c r="AQ452" s="541">
        <f>SUM('MEDIÇÃO_OBJETO (1)'!AR452)</f>
        <v>0</v>
      </c>
      <c r="AR452" s="541">
        <f>SUM('MEDIÇÃO_OBJETO (1)'!AS452)</f>
        <v>0</v>
      </c>
      <c r="AS452" s="541">
        <f>SUM('MEDIÇÃO_OBJETO (1)'!AT452)</f>
        <v>0</v>
      </c>
      <c r="AT452" s="541">
        <f>SUM('MEDIÇÃO_OBJETO (1)'!AU452)</f>
        <v>0</v>
      </c>
      <c r="AU452" s="541">
        <f>SUM('MEDIÇÃO_OBJETO (1)'!AV452)</f>
        <v>0</v>
      </c>
      <c r="AV452" s="541">
        <f>SUM('MEDIÇÃO_OBJETO (1)'!AW452)</f>
        <v>0</v>
      </c>
      <c r="AW452" s="541">
        <f>SUM('MEDIÇÃO_OBJETO (1)'!AX452)</f>
        <v>0</v>
      </c>
      <c r="AX452" s="977"/>
      <c r="BN452" s="992">
        <f t="shared" si="304"/>
        <v>0</v>
      </c>
      <c r="BO452" s="538">
        <f t="shared" si="291"/>
        <v>0</v>
      </c>
      <c r="BP452" s="987">
        <f>IF(RESUMO_GLOBAL!$X$53="a",ROUND(AF452*$N452,RESUMO_GLOBAL!$X$54),IF(RESUMO_GLOBAL!$X$53="t",TRUNC(AF452*$N452,RESUMO_GLOBAL!$X$54),AF452*$N452))</f>
        <v>0</v>
      </c>
      <c r="BQ452" s="987">
        <f>IF(RESUMO_GLOBAL!$X$53="a",ROUND(AG452*$N452,RESUMO_GLOBAL!$X$54),IF(RESUMO_GLOBAL!$X$53="t",TRUNC(AG452*$N452,RESUMO_GLOBAL!$X$54),AG452*$N452))</f>
        <v>0</v>
      </c>
      <c r="BR452" s="987">
        <f>IF(RESUMO_GLOBAL!$X$53="a",ROUND(AH452*$N452,RESUMO_GLOBAL!$X$54),IF(RESUMO_GLOBAL!$X$53="t",TRUNC(AH452*$N452,RESUMO_GLOBAL!$X$54),AH452*$N452))</f>
        <v>0</v>
      </c>
      <c r="BS452" s="987">
        <f>IF(RESUMO_GLOBAL!$X$53="a",ROUND(AI452*$N452,RESUMO_GLOBAL!$X$54),IF(RESUMO_GLOBAL!$X$53="t",TRUNC(AI452*$N452,RESUMO_GLOBAL!$X$54),AI452*$N452))</f>
        <v>0</v>
      </c>
      <c r="BT452" s="987">
        <f>IF(RESUMO_GLOBAL!$X$53="a",ROUND(AJ452*$N452,RESUMO_GLOBAL!$X$54),IF(RESUMO_GLOBAL!$X$53="t",TRUNC(AJ452*$N452,RESUMO_GLOBAL!$X$54),AJ452*$N452))</f>
        <v>0</v>
      </c>
      <c r="BU452" s="987">
        <f>IF(RESUMO_GLOBAL!$X$53="a",ROUND(AK452*$N452,RESUMO_GLOBAL!$X$54),IF(RESUMO_GLOBAL!$X$53="t",TRUNC(AK452*$N452,RESUMO_GLOBAL!$X$54),AK452*$N452))</f>
        <v>0</v>
      </c>
      <c r="BV452" s="987">
        <f>IF(RESUMO_GLOBAL!$X$53="a",ROUND(AL452*$N452,RESUMO_GLOBAL!$X$54),IF(RESUMO_GLOBAL!$X$53="t",TRUNC(AL452*$N452,RESUMO_GLOBAL!$X$54),AL452*$N452))</f>
        <v>0</v>
      </c>
      <c r="BW452" s="987">
        <f>IF(RESUMO_GLOBAL!$X$53="a",ROUND(AM452*$N452,RESUMO_GLOBAL!$X$54),IF(RESUMO_GLOBAL!$X$53="t",TRUNC(AM452*$N452,RESUMO_GLOBAL!$X$54),AM452*$N452))</f>
        <v>0</v>
      </c>
      <c r="BX452" s="987">
        <f>IF(RESUMO_GLOBAL!$X$53="a",ROUND(AN452*$N452,RESUMO_GLOBAL!$X$54),IF(RESUMO_GLOBAL!$X$53="t",TRUNC(AN452*$N452,RESUMO_GLOBAL!$X$54),AN452*$N452))</f>
        <v>0</v>
      </c>
      <c r="BY452" s="987">
        <f>IF(RESUMO_GLOBAL!$X$53="a",ROUND(AO452*$N452,RESUMO_GLOBAL!$X$54),IF(RESUMO_GLOBAL!$X$53="t",TRUNC(AO452*$N452,RESUMO_GLOBAL!$X$54),AO452*$N452))</f>
        <v>0</v>
      </c>
      <c r="BZ452" s="987">
        <f>IF(RESUMO_GLOBAL!$X$53="a",ROUND(AP452*$N452,RESUMO_GLOBAL!$X$54),IF(RESUMO_GLOBAL!$X$53="t",TRUNC(AP452*$N452,RESUMO_GLOBAL!$X$54),AP452*$N452))</f>
        <v>0</v>
      </c>
      <c r="CA452" s="987">
        <f>IF(RESUMO_GLOBAL!$X$53="a",ROUND(AQ452*$N452,RESUMO_GLOBAL!$X$54),IF(RESUMO_GLOBAL!$X$53="t",TRUNC(AQ452*$N452,RESUMO_GLOBAL!$X$54),AQ452*$N452))</f>
        <v>0</v>
      </c>
      <c r="CB452" s="987">
        <f>IF(RESUMO_GLOBAL!$X$53="a",ROUND(AR452*$N452,RESUMO_GLOBAL!$X$54),IF(RESUMO_GLOBAL!$X$53="t",TRUNC(AR452*$N452,RESUMO_GLOBAL!$X$54),AR452*$N452))</f>
        <v>0</v>
      </c>
      <c r="CC452" s="987">
        <f>IF(RESUMO_GLOBAL!$X$53="a",ROUND(AS452*$N452,RESUMO_GLOBAL!$X$54),IF(RESUMO_GLOBAL!$X$53="t",TRUNC(AS452*$N452,RESUMO_GLOBAL!$X$54),AS452*$N452))</f>
        <v>0</v>
      </c>
      <c r="CD452" s="987">
        <f>IF(RESUMO_GLOBAL!$X$53="a",ROUND(AT452*$N452,RESUMO_GLOBAL!$X$54),IF(RESUMO_GLOBAL!$X$53="t",TRUNC(AT452*$N452,RESUMO_GLOBAL!$X$54),AT452*$N452))</f>
        <v>0</v>
      </c>
      <c r="CE452" s="987">
        <f>IF(RESUMO_GLOBAL!$X$53="a",ROUND(AU452*$N452,RESUMO_GLOBAL!$X$54),IF(RESUMO_GLOBAL!$X$53="t",TRUNC(AU452*$N452,RESUMO_GLOBAL!$X$54),AU452*$N452))</f>
        <v>0</v>
      </c>
      <c r="CF452" s="987">
        <f>IF(RESUMO_GLOBAL!$X$53="a",ROUND(AV452*$N452,RESUMO_GLOBAL!$X$54),IF(RESUMO_GLOBAL!$X$53="t",TRUNC(AV452*$N452,RESUMO_GLOBAL!$X$54),AV452*$N452))</f>
        <v>0</v>
      </c>
      <c r="CG452" s="987">
        <f>IF(RESUMO_GLOBAL!$X$53="a",ROUND(AW452*$N452,RESUMO_GLOBAL!$X$54),IF(RESUMO_GLOBAL!$X$53="t",TRUNC(AW452*$N452,RESUMO_GLOBAL!$X$54),AW452*$N452))</f>
        <v>0</v>
      </c>
      <c r="CK452" s="59">
        <f t="shared" si="270"/>
        <v>0</v>
      </c>
      <c r="CL452" s="59">
        <f t="shared" si="271"/>
        <v>0</v>
      </c>
      <c r="CM452" s="59">
        <f t="shared" si="272"/>
        <v>0</v>
      </c>
      <c r="CN452" s="59">
        <f t="shared" si="273"/>
        <v>0</v>
      </c>
      <c r="CO452" s="59">
        <f t="shared" si="274"/>
        <v>0</v>
      </c>
      <c r="CP452" s="59">
        <f t="shared" si="275"/>
        <v>0</v>
      </c>
      <c r="CQ452" s="59">
        <f t="shared" si="276"/>
        <v>0</v>
      </c>
      <c r="CR452" s="59">
        <f t="shared" si="277"/>
        <v>0</v>
      </c>
      <c r="CS452" s="59">
        <f t="shared" si="278"/>
        <v>0</v>
      </c>
      <c r="CT452" s="59">
        <f t="shared" si="279"/>
        <v>0</v>
      </c>
      <c r="CU452" s="59">
        <f t="shared" si="280"/>
        <v>0</v>
      </c>
      <c r="CV452" s="59">
        <f t="shared" si="281"/>
        <v>0</v>
      </c>
      <c r="CW452" s="59">
        <f t="shared" si="282"/>
        <v>0</v>
      </c>
      <c r="CX452" s="59">
        <f t="shared" si="283"/>
        <v>0</v>
      </c>
      <c r="CY452" s="59">
        <f t="shared" si="284"/>
        <v>0</v>
      </c>
      <c r="CZ452" s="59">
        <f t="shared" si="285"/>
        <v>0</v>
      </c>
      <c r="DA452" s="59">
        <f t="shared" si="286"/>
        <v>0</v>
      </c>
      <c r="DB452" s="59">
        <f t="shared" si="287"/>
        <v>0</v>
      </c>
      <c r="DE452">
        <f t="shared" si="269"/>
        <v>447</v>
      </c>
      <c r="DF452" t="str">
        <f t="shared" si="288"/>
        <v/>
      </c>
      <c r="DG452" s="59">
        <f>IF($C452&lt;&gt;0,SUM($CK453:CK453),0)</f>
        <v>0</v>
      </c>
      <c r="DH452" s="59">
        <f>IF($C452&lt;&gt;0,SUM($CK453:CL453),0)</f>
        <v>0</v>
      </c>
      <c r="DI452" s="59">
        <f>IF($C452&lt;&gt;0,SUM($CK453:CM453),0)</f>
        <v>0</v>
      </c>
      <c r="DJ452" s="59">
        <f>IF($C452&lt;&gt;0,SUM($CK453:CN453),0)</f>
        <v>0</v>
      </c>
      <c r="DK452" s="59">
        <f>IF($C452&lt;&gt;0,SUM($CK453:CO453),0)</f>
        <v>0</v>
      </c>
      <c r="DL452" s="59">
        <f>IF($C452&lt;&gt;0,SUM($CK453:CP453),0)</f>
        <v>0</v>
      </c>
      <c r="DM452" s="59">
        <f>IF($C452&lt;&gt;0,SUM($CK453:CQ453),0)</f>
        <v>0</v>
      </c>
      <c r="DN452" s="59">
        <f>IF($C452&lt;&gt;0,SUM($CK453:CR453),0)</f>
        <v>0</v>
      </c>
      <c r="DO452" s="59">
        <f>IF($C452&lt;&gt;0,SUM($CK453:CS453),0)</f>
        <v>0</v>
      </c>
      <c r="DP452" s="59">
        <f>IF($C452&lt;&gt;0,SUM($CK453:CT453),0)</f>
        <v>0</v>
      </c>
      <c r="DQ452" s="59">
        <f>IF($C452&lt;&gt;0,SUM($CK453:CU453),0)</f>
        <v>0</v>
      </c>
      <c r="DR452" s="59">
        <f>IF($C452&lt;&gt;0,SUM($CK453:CV453),0)</f>
        <v>0</v>
      </c>
      <c r="DS452" s="59">
        <f>IF($C452&lt;&gt;0,SUM($CK453:CW453),0)</f>
        <v>0</v>
      </c>
      <c r="DT452" s="59">
        <f>IF($C452&lt;&gt;0,SUM($CK453:CX453),0)</f>
        <v>0</v>
      </c>
      <c r="DU452" s="59">
        <f>IF($C452&lt;&gt;0,SUM($CK453:CY453),0)</f>
        <v>0</v>
      </c>
      <c r="DV452" s="59">
        <f>IF($C452&lt;&gt;0,SUM($CK453:CZ453),0)</f>
        <v>0</v>
      </c>
      <c r="DW452" s="59">
        <f>IF($C452&lt;&gt;0,SUM($CK453:DA453),0)</f>
        <v>0</v>
      </c>
      <c r="DX452" s="59">
        <f>IF($C452&lt;&gt;0,SUM($CK453:DB453),0)</f>
        <v>0</v>
      </c>
      <c r="DY452" s="952" t="str">
        <f t="shared" si="292"/>
        <v/>
      </c>
    </row>
    <row r="453" spans="1:129" ht="13.5" hidden="1" thickBot="1">
      <c r="A453" s="3" t="str">
        <f t="shared" si="293"/>
        <v/>
      </c>
      <c r="B453" s="805">
        <f>Dados_GLOBAL_Inicial!E453</f>
        <v>0</v>
      </c>
      <c r="C453" s="956">
        <f>IF(IFERROR(VALUE(Dados_GLOBAL_Inicial!F453),0)=0,0,Dados_GLOBAL_Inicial!F453)</f>
        <v>0</v>
      </c>
      <c r="D453" s="830">
        <f>Dados_GLOBAL_Inicial!G453</f>
        <v>0</v>
      </c>
      <c r="E453" s="830" t="str">
        <f>IF(IFERROR(VLOOKUP(F453,Cod_Gde_Itens!$A$1:$B$80,2,FALSE),0)&gt;549,IFERROR(VLOOKUP(F453,Cod_Gde_Itens!$A$1:$B$80,2,FALSE),0),IF(Dados_GLOBAL_Inicial!H453=0,"",Dados_GLOBAL_Inicial!H453))</f>
        <v/>
      </c>
      <c r="F453" s="823">
        <f>Dados_GLOBAL_Inicial!I453</f>
        <v>0</v>
      </c>
      <c r="G453" s="824">
        <f>Dados_GLOBAL_Inicial!J453</f>
        <v>0</v>
      </c>
      <c r="H453" s="454">
        <f>Dados_GLOBAL_Inicial!K453</f>
        <v>0</v>
      </c>
      <c r="I453" s="970">
        <f>SUM('MEDIÇÃO_OBJETO (1)'!I453)</f>
        <v>0</v>
      </c>
      <c r="J453" s="455">
        <f t="shared" si="294"/>
        <v>0</v>
      </c>
      <c r="K453" s="451">
        <f t="shared" si="295"/>
        <v>0</v>
      </c>
      <c r="L453" s="452">
        <f t="shared" si="296"/>
        <v>0</v>
      </c>
      <c r="M453" s="809">
        <f t="shared" si="297"/>
        <v>0</v>
      </c>
      <c r="N453" s="810">
        <f>IF(IFERROR(VALUE(Dados_GLOBAL_Inicial!L453),0)=0,0,Dados_GLOBAL_Inicial!L453)</f>
        <v>0</v>
      </c>
      <c r="O453" s="812">
        <f>SUM('MEDIÇÃO_OBJETO (1)'!O453)</f>
        <v>0</v>
      </c>
      <c r="P453" s="812">
        <f>SUM('MEDIÇÃO_OBJETO (1)'!P453)</f>
        <v>0</v>
      </c>
      <c r="Q453" s="813">
        <f t="shared" si="298"/>
        <v>0</v>
      </c>
      <c r="R453" s="951"/>
      <c r="S453" s="815">
        <f>SUM('MEDIÇÃO_OBJETO (1)'!S453)</f>
        <v>0</v>
      </c>
      <c r="T453" s="815">
        <f>SUM('MEDIÇÃO_OBJETO (1)'!T453)</f>
        <v>0</v>
      </c>
      <c r="V453" s="19"/>
      <c r="W453" s="978">
        <f t="shared" si="299"/>
        <v>0</v>
      </c>
      <c r="X453" s="816">
        <f t="shared" si="300"/>
        <v>0</v>
      </c>
      <c r="Y453" s="816">
        <f t="shared" si="301"/>
        <v>0</v>
      </c>
      <c r="Z453" s="817">
        <f t="shared" si="302"/>
        <v>0</v>
      </c>
      <c r="AB453" s="453">
        <f t="shared" si="289"/>
        <v>0</v>
      </c>
      <c r="AC453" s="14">
        <f t="shared" si="303"/>
        <v>0</v>
      </c>
      <c r="AD453" s="819"/>
      <c r="AE453" s="631">
        <f t="shared" si="290"/>
        <v>0</v>
      </c>
      <c r="AF453" s="818">
        <f>SUM('MEDIÇÃO_OBJETO (1)'!AG453)</f>
        <v>0</v>
      </c>
      <c r="AG453" s="541">
        <f>SUM('MEDIÇÃO_OBJETO (1)'!AH453)</f>
        <v>0</v>
      </c>
      <c r="AH453" s="541">
        <f>SUM('MEDIÇÃO_OBJETO (1)'!AI453)</f>
        <v>0</v>
      </c>
      <c r="AI453" s="541">
        <f>SUM('MEDIÇÃO_OBJETO (1)'!AJ453)</f>
        <v>0</v>
      </c>
      <c r="AJ453" s="541">
        <f>SUM('MEDIÇÃO_OBJETO (1)'!AK453)</f>
        <v>0</v>
      </c>
      <c r="AK453" s="541">
        <f>SUM('MEDIÇÃO_OBJETO (1)'!AL453)</f>
        <v>0</v>
      </c>
      <c r="AL453" s="541">
        <f>SUM('MEDIÇÃO_OBJETO (1)'!AM453)</f>
        <v>0</v>
      </c>
      <c r="AM453" s="541">
        <f>SUM('MEDIÇÃO_OBJETO (1)'!AN453)</f>
        <v>0</v>
      </c>
      <c r="AN453" s="541">
        <f>SUM('MEDIÇÃO_OBJETO (1)'!AO453)</f>
        <v>0</v>
      </c>
      <c r="AO453" s="541">
        <f>SUM('MEDIÇÃO_OBJETO (1)'!AP453)</f>
        <v>0</v>
      </c>
      <c r="AP453" s="541">
        <f>SUM('MEDIÇÃO_OBJETO (1)'!AQ453)</f>
        <v>0</v>
      </c>
      <c r="AQ453" s="541">
        <f>SUM('MEDIÇÃO_OBJETO (1)'!AR453)</f>
        <v>0</v>
      </c>
      <c r="AR453" s="541">
        <f>SUM('MEDIÇÃO_OBJETO (1)'!AS453)</f>
        <v>0</v>
      </c>
      <c r="AS453" s="541">
        <f>SUM('MEDIÇÃO_OBJETO (1)'!AT453)</f>
        <v>0</v>
      </c>
      <c r="AT453" s="541">
        <f>SUM('MEDIÇÃO_OBJETO (1)'!AU453)</f>
        <v>0</v>
      </c>
      <c r="AU453" s="541">
        <f>SUM('MEDIÇÃO_OBJETO (1)'!AV453)</f>
        <v>0</v>
      </c>
      <c r="AV453" s="541">
        <f>SUM('MEDIÇÃO_OBJETO (1)'!AW453)</f>
        <v>0</v>
      </c>
      <c r="AW453" s="541">
        <f>SUM('MEDIÇÃO_OBJETO (1)'!AX453)</f>
        <v>0</v>
      </c>
      <c r="AX453" s="977"/>
      <c r="BN453" s="992">
        <f t="shared" si="304"/>
        <v>0</v>
      </c>
      <c r="BO453" s="538">
        <f t="shared" si="291"/>
        <v>0</v>
      </c>
      <c r="BP453" s="987">
        <f>IF(RESUMO_GLOBAL!$X$53="a",ROUND(AF453*$N453,RESUMO_GLOBAL!$X$54),IF(RESUMO_GLOBAL!$X$53="t",TRUNC(AF453*$N453,RESUMO_GLOBAL!$X$54),AF453*$N453))</f>
        <v>0</v>
      </c>
      <c r="BQ453" s="987">
        <f>IF(RESUMO_GLOBAL!$X$53="a",ROUND(AG453*$N453,RESUMO_GLOBAL!$X$54),IF(RESUMO_GLOBAL!$X$53="t",TRUNC(AG453*$N453,RESUMO_GLOBAL!$X$54),AG453*$N453))</f>
        <v>0</v>
      </c>
      <c r="BR453" s="987">
        <f>IF(RESUMO_GLOBAL!$X$53="a",ROUND(AH453*$N453,RESUMO_GLOBAL!$X$54),IF(RESUMO_GLOBAL!$X$53="t",TRUNC(AH453*$N453,RESUMO_GLOBAL!$X$54),AH453*$N453))</f>
        <v>0</v>
      </c>
      <c r="BS453" s="987">
        <f>IF(RESUMO_GLOBAL!$X$53="a",ROUND(AI453*$N453,RESUMO_GLOBAL!$X$54),IF(RESUMO_GLOBAL!$X$53="t",TRUNC(AI453*$N453,RESUMO_GLOBAL!$X$54),AI453*$N453))</f>
        <v>0</v>
      </c>
      <c r="BT453" s="987">
        <f>IF(RESUMO_GLOBAL!$X$53="a",ROUND(AJ453*$N453,RESUMO_GLOBAL!$X$54),IF(RESUMO_GLOBAL!$X$53="t",TRUNC(AJ453*$N453,RESUMO_GLOBAL!$X$54),AJ453*$N453))</f>
        <v>0</v>
      </c>
      <c r="BU453" s="987">
        <f>IF(RESUMO_GLOBAL!$X$53="a",ROUND(AK453*$N453,RESUMO_GLOBAL!$X$54),IF(RESUMO_GLOBAL!$X$53="t",TRUNC(AK453*$N453,RESUMO_GLOBAL!$X$54),AK453*$N453))</f>
        <v>0</v>
      </c>
      <c r="BV453" s="987">
        <f>IF(RESUMO_GLOBAL!$X$53="a",ROUND(AL453*$N453,RESUMO_GLOBAL!$X$54),IF(RESUMO_GLOBAL!$X$53="t",TRUNC(AL453*$N453,RESUMO_GLOBAL!$X$54),AL453*$N453))</f>
        <v>0</v>
      </c>
      <c r="BW453" s="987">
        <f>IF(RESUMO_GLOBAL!$X$53="a",ROUND(AM453*$N453,RESUMO_GLOBAL!$X$54),IF(RESUMO_GLOBAL!$X$53="t",TRUNC(AM453*$N453,RESUMO_GLOBAL!$X$54),AM453*$N453))</f>
        <v>0</v>
      </c>
      <c r="BX453" s="987">
        <f>IF(RESUMO_GLOBAL!$X$53="a",ROUND(AN453*$N453,RESUMO_GLOBAL!$X$54),IF(RESUMO_GLOBAL!$X$53="t",TRUNC(AN453*$N453,RESUMO_GLOBAL!$X$54),AN453*$N453))</f>
        <v>0</v>
      </c>
      <c r="BY453" s="987">
        <f>IF(RESUMO_GLOBAL!$X$53="a",ROUND(AO453*$N453,RESUMO_GLOBAL!$X$54),IF(RESUMO_GLOBAL!$X$53="t",TRUNC(AO453*$N453,RESUMO_GLOBAL!$X$54),AO453*$N453))</f>
        <v>0</v>
      </c>
      <c r="BZ453" s="987">
        <f>IF(RESUMO_GLOBAL!$X$53="a",ROUND(AP453*$N453,RESUMO_GLOBAL!$X$54),IF(RESUMO_GLOBAL!$X$53="t",TRUNC(AP453*$N453,RESUMO_GLOBAL!$X$54),AP453*$N453))</f>
        <v>0</v>
      </c>
      <c r="CA453" s="987">
        <f>IF(RESUMO_GLOBAL!$X$53="a",ROUND(AQ453*$N453,RESUMO_GLOBAL!$X$54),IF(RESUMO_GLOBAL!$X$53="t",TRUNC(AQ453*$N453,RESUMO_GLOBAL!$X$54),AQ453*$N453))</f>
        <v>0</v>
      </c>
      <c r="CB453" s="987">
        <f>IF(RESUMO_GLOBAL!$X$53="a",ROUND(AR453*$N453,RESUMO_GLOBAL!$X$54),IF(RESUMO_GLOBAL!$X$53="t",TRUNC(AR453*$N453,RESUMO_GLOBAL!$X$54),AR453*$N453))</f>
        <v>0</v>
      </c>
      <c r="CC453" s="987">
        <f>IF(RESUMO_GLOBAL!$X$53="a",ROUND(AS453*$N453,RESUMO_GLOBAL!$X$54),IF(RESUMO_GLOBAL!$X$53="t",TRUNC(AS453*$N453,RESUMO_GLOBAL!$X$54),AS453*$N453))</f>
        <v>0</v>
      </c>
      <c r="CD453" s="987">
        <f>IF(RESUMO_GLOBAL!$X$53="a",ROUND(AT453*$N453,RESUMO_GLOBAL!$X$54),IF(RESUMO_GLOBAL!$X$53="t",TRUNC(AT453*$N453,RESUMO_GLOBAL!$X$54),AT453*$N453))</f>
        <v>0</v>
      </c>
      <c r="CE453" s="987">
        <f>IF(RESUMO_GLOBAL!$X$53="a",ROUND(AU453*$N453,RESUMO_GLOBAL!$X$54),IF(RESUMO_GLOBAL!$X$53="t",TRUNC(AU453*$N453,RESUMO_GLOBAL!$X$54),AU453*$N453))</f>
        <v>0</v>
      </c>
      <c r="CF453" s="987">
        <f>IF(RESUMO_GLOBAL!$X$53="a",ROUND(AV453*$N453,RESUMO_GLOBAL!$X$54),IF(RESUMO_GLOBAL!$X$53="t",TRUNC(AV453*$N453,RESUMO_GLOBAL!$X$54),AV453*$N453))</f>
        <v>0</v>
      </c>
      <c r="CG453" s="987">
        <f>IF(RESUMO_GLOBAL!$X$53="a",ROUND(AW453*$N453,RESUMO_GLOBAL!$X$54),IF(RESUMO_GLOBAL!$X$53="t",TRUNC(AW453*$N453,RESUMO_GLOBAL!$X$54),AW453*$N453))</f>
        <v>0</v>
      </c>
      <c r="CK453" s="59">
        <f t="shared" si="270"/>
        <v>0</v>
      </c>
      <c r="CL453" s="59">
        <f t="shared" si="271"/>
        <v>0</v>
      </c>
      <c r="CM453" s="59">
        <f t="shared" si="272"/>
        <v>0</v>
      </c>
      <c r="CN453" s="59">
        <f t="shared" si="273"/>
        <v>0</v>
      </c>
      <c r="CO453" s="59">
        <f t="shared" si="274"/>
        <v>0</v>
      </c>
      <c r="CP453" s="59">
        <f t="shared" si="275"/>
        <v>0</v>
      </c>
      <c r="CQ453" s="59">
        <f t="shared" si="276"/>
        <v>0</v>
      </c>
      <c r="CR453" s="59">
        <f t="shared" si="277"/>
        <v>0</v>
      </c>
      <c r="CS453" s="59">
        <f t="shared" si="278"/>
        <v>0</v>
      </c>
      <c r="CT453" s="59">
        <f t="shared" si="279"/>
        <v>0</v>
      </c>
      <c r="CU453" s="59">
        <f t="shared" si="280"/>
        <v>0</v>
      </c>
      <c r="CV453" s="59">
        <f t="shared" si="281"/>
        <v>0</v>
      </c>
      <c r="CW453" s="59">
        <f t="shared" si="282"/>
        <v>0</v>
      </c>
      <c r="CX453" s="59">
        <f t="shared" si="283"/>
        <v>0</v>
      </c>
      <c r="CY453" s="59">
        <f t="shared" si="284"/>
        <v>0</v>
      </c>
      <c r="CZ453" s="59">
        <f t="shared" si="285"/>
        <v>0</v>
      </c>
      <c r="DA453" s="59">
        <f t="shared" si="286"/>
        <v>0</v>
      </c>
      <c r="DB453" s="59">
        <f t="shared" si="287"/>
        <v>0</v>
      </c>
      <c r="DE453">
        <f t="shared" si="269"/>
        <v>448</v>
      </c>
      <c r="DF453" t="str">
        <f t="shared" si="288"/>
        <v/>
      </c>
      <c r="DG453" s="59">
        <f>IF($C453&lt;&gt;0,SUM($CK454:CK454),0)</f>
        <v>0</v>
      </c>
      <c r="DH453" s="59">
        <f>IF($C453&lt;&gt;0,SUM($CK454:CL454),0)</f>
        <v>0</v>
      </c>
      <c r="DI453" s="59">
        <f>IF($C453&lt;&gt;0,SUM($CK454:CM454),0)</f>
        <v>0</v>
      </c>
      <c r="DJ453" s="59">
        <f>IF($C453&lt;&gt;0,SUM($CK454:CN454),0)</f>
        <v>0</v>
      </c>
      <c r="DK453" s="59">
        <f>IF($C453&lt;&gt;0,SUM($CK454:CO454),0)</f>
        <v>0</v>
      </c>
      <c r="DL453" s="59">
        <f>IF($C453&lt;&gt;0,SUM($CK454:CP454),0)</f>
        <v>0</v>
      </c>
      <c r="DM453" s="59">
        <f>IF($C453&lt;&gt;0,SUM($CK454:CQ454),0)</f>
        <v>0</v>
      </c>
      <c r="DN453" s="59">
        <f>IF($C453&lt;&gt;0,SUM($CK454:CR454),0)</f>
        <v>0</v>
      </c>
      <c r="DO453" s="59">
        <f>IF($C453&lt;&gt;0,SUM($CK454:CS454),0)</f>
        <v>0</v>
      </c>
      <c r="DP453" s="59">
        <f>IF($C453&lt;&gt;0,SUM($CK454:CT454),0)</f>
        <v>0</v>
      </c>
      <c r="DQ453" s="59">
        <f>IF($C453&lt;&gt;0,SUM($CK454:CU454),0)</f>
        <v>0</v>
      </c>
      <c r="DR453" s="59">
        <f>IF($C453&lt;&gt;0,SUM($CK454:CV454),0)</f>
        <v>0</v>
      </c>
      <c r="DS453" s="59">
        <f>IF($C453&lt;&gt;0,SUM($CK454:CW454),0)</f>
        <v>0</v>
      </c>
      <c r="DT453" s="59">
        <f>IF($C453&lt;&gt;0,SUM($CK454:CX454),0)</f>
        <v>0</v>
      </c>
      <c r="DU453" s="59">
        <f>IF($C453&lt;&gt;0,SUM($CK454:CY454),0)</f>
        <v>0</v>
      </c>
      <c r="DV453" s="59">
        <f>IF($C453&lt;&gt;0,SUM($CK454:CZ454),0)</f>
        <v>0</v>
      </c>
      <c r="DW453" s="59">
        <f>IF($C453&lt;&gt;0,SUM($CK454:DA454),0)</f>
        <v>0</v>
      </c>
      <c r="DX453" s="59">
        <f>IF($C453&lt;&gt;0,SUM($CK454:DB454),0)</f>
        <v>0</v>
      </c>
      <c r="DY453" s="952" t="str">
        <f t="shared" si="292"/>
        <v/>
      </c>
    </row>
    <row r="454" spans="1:129" ht="13.5" hidden="1" thickBot="1">
      <c r="A454" s="3" t="str">
        <f t="shared" si="293"/>
        <v/>
      </c>
      <c r="B454" s="805">
        <f>Dados_GLOBAL_Inicial!E454</f>
        <v>0</v>
      </c>
      <c r="C454" s="956">
        <f>IF(IFERROR(VALUE(Dados_GLOBAL_Inicial!F454),0)=0,0,Dados_GLOBAL_Inicial!F454)</f>
        <v>0</v>
      </c>
      <c r="D454" s="830">
        <f>Dados_GLOBAL_Inicial!G454</f>
        <v>0</v>
      </c>
      <c r="E454" s="830" t="str">
        <f>IF(IFERROR(VLOOKUP(F454,Cod_Gde_Itens!$A$1:$B$80,2,FALSE),0)&gt;549,IFERROR(VLOOKUP(F454,Cod_Gde_Itens!$A$1:$B$80,2,FALSE),0),IF(Dados_GLOBAL_Inicial!H454=0,"",Dados_GLOBAL_Inicial!H454))</f>
        <v/>
      </c>
      <c r="F454" s="823">
        <f>Dados_GLOBAL_Inicial!I454</f>
        <v>0</v>
      </c>
      <c r="G454" s="824">
        <f>Dados_GLOBAL_Inicial!J454</f>
        <v>0</v>
      </c>
      <c r="H454" s="454">
        <f>Dados_GLOBAL_Inicial!K454</f>
        <v>0</v>
      </c>
      <c r="I454" s="970">
        <f>SUM('MEDIÇÃO_OBJETO (1)'!I454)</f>
        <v>0</v>
      </c>
      <c r="J454" s="455">
        <f t="shared" si="294"/>
        <v>0</v>
      </c>
      <c r="K454" s="451">
        <f t="shared" si="295"/>
        <v>0</v>
      </c>
      <c r="L454" s="452">
        <f t="shared" si="296"/>
        <v>0</v>
      </c>
      <c r="M454" s="809">
        <f t="shared" si="297"/>
        <v>0</v>
      </c>
      <c r="N454" s="810">
        <f>IF(IFERROR(VALUE(Dados_GLOBAL_Inicial!L454),0)=0,0,Dados_GLOBAL_Inicial!L454)</f>
        <v>0</v>
      </c>
      <c r="O454" s="812">
        <f>SUM('MEDIÇÃO_OBJETO (1)'!O454)</f>
        <v>0</v>
      </c>
      <c r="P454" s="812">
        <f>SUM('MEDIÇÃO_OBJETO (1)'!P454)</f>
        <v>0</v>
      </c>
      <c r="Q454" s="813">
        <f t="shared" si="298"/>
        <v>0</v>
      </c>
      <c r="R454" s="951"/>
      <c r="S454" s="815">
        <f>SUM('MEDIÇÃO_OBJETO (1)'!S454)</f>
        <v>0</v>
      </c>
      <c r="T454" s="815">
        <f>SUM('MEDIÇÃO_OBJETO (1)'!T454)</f>
        <v>0</v>
      </c>
      <c r="V454" s="19"/>
      <c r="W454" s="978">
        <f t="shared" si="299"/>
        <v>0</v>
      </c>
      <c r="X454" s="816">
        <f t="shared" si="300"/>
        <v>0</v>
      </c>
      <c r="Y454" s="816">
        <f t="shared" si="301"/>
        <v>0</v>
      </c>
      <c r="Z454" s="817">
        <f t="shared" si="302"/>
        <v>0</v>
      </c>
      <c r="AB454" s="453">
        <f t="shared" si="289"/>
        <v>0</v>
      </c>
      <c r="AC454" s="14">
        <f t="shared" si="303"/>
        <v>0</v>
      </c>
      <c r="AD454" s="819"/>
      <c r="AE454" s="631">
        <f t="shared" si="290"/>
        <v>0</v>
      </c>
      <c r="AF454" s="818">
        <f>SUM('MEDIÇÃO_OBJETO (1)'!AG454)</f>
        <v>0</v>
      </c>
      <c r="AG454" s="541">
        <f>SUM('MEDIÇÃO_OBJETO (1)'!AH454)</f>
        <v>0</v>
      </c>
      <c r="AH454" s="541">
        <f>SUM('MEDIÇÃO_OBJETO (1)'!AI454)</f>
        <v>0</v>
      </c>
      <c r="AI454" s="541">
        <f>SUM('MEDIÇÃO_OBJETO (1)'!AJ454)</f>
        <v>0</v>
      </c>
      <c r="AJ454" s="541">
        <f>SUM('MEDIÇÃO_OBJETO (1)'!AK454)</f>
        <v>0</v>
      </c>
      <c r="AK454" s="541">
        <f>SUM('MEDIÇÃO_OBJETO (1)'!AL454)</f>
        <v>0</v>
      </c>
      <c r="AL454" s="541">
        <f>SUM('MEDIÇÃO_OBJETO (1)'!AM454)</f>
        <v>0</v>
      </c>
      <c r="AM454" s="541">
        <f>SUM('MEDIÇÃO_OBJETO (1)'!AN454)</f>
        <v>0</v>
      </c>
      <c r="AN454" s="541">
        <f>SUM('MEDIÇÃO_OBJETO (1)'!AO454)</f>
        <v>0</v>
      </c>
      <c r="AO454" s="541">
        <f>SUM('MEDIÇÃO_OBJETO (1)'!AP454)</f>
        <v>0</v>
      </c>
      <c r="AP454" s="541">
        <f>SUM('MEDIÇÃO_OBJETO (1)'!AQ454)</f>
        <v>0</v>
      </c>
      <c r="AQ454" s="541">
        <f>SUM('MEDIÇÃO_OBJETO (1)'!AR454)</f>
        <v>0</v>
      </c>
      <c r="AR454" s="541">
        <f>SUM('MEDIÇÃO_OBJETO (1)'!AS454)</f>
        <v>0</v>
      </c>
      <c r="AS454" s="541">
        <f>SUM('MEDIÇÃO_OBJETO (1)'!AT454)</f>
        <v>0</v>
      </c>
      <c r="AT454" s="541">
        <f>SUM('MEDIÇÃO_OBJETO (1)'!AU454)</f>
        <v>0</v>
      </c>
      <c r="AU454" s="541">
        <f>SUM('MEDIÇÃO_OBJETO (1)'!AV454)</f>
        <v>0</v>
      </c>
      <c r="AV454" s="541">
        <f>SUM('MEDIÇÃO_OBJETO (1)'!AW454)</f>
        <v>0</v>
      </c>
      <c r="AW454" s="541">
        <f>SUM('MEDIÇÃO_OBJETO (1)'!AX454)</f>
        <v>0</v>
      </c>
      <c r="AX454" s="977"/>
      <c r="BN454" s="992">
        <f t="shared" si="304"/>
        <v>0</v>
      </c>
      <c r="BO454" s="538">
        <f t="shared" si="291"/>
        <v>0</v>
      </c>
      <c r="BP454" s="987">
        <f>IF(RESUMO_GLOBAL!$X$53="a",ROUND(AF454*$N454,RESUMO_GLOBAL!$X$54),IF(RESUMO_GLOBAL!$X$53="t",TRUNC(AF454*$N454,RESUMO_GLOBAL!$X$54),AF454*$N454))</f>
        <v>0</v>
      </c>
      <c r="BQ454" s="987">
        <f>IF(RESUMO_GLOBAL!$X$53="a",ROUND(AG454*$N454,RESUMO_GLOBAL!$X$54),IF(RESUMO_GLOBAL!$X$53="t",TRUNC(AG454*$N454,RESUMO_GLOBAL!$X$54),AG454*$N454))</f>
        <v>0</v>
      </c>
      <c r="BR454" s="987">
        <f>IF(RESUMO_GLOBAL!$X$53="a",ROUND(AH454*$N454,RESUMO_GLOBAL!$X$54),IF(RESUMO_GLOBAL!$X$53="t",TRUNC(AH454*$N454,RESUMO_GLOBAL!$X$54),AH454*$N454))</f>
        <v>0</v>
      </c>
      <c r="BS454" s="987">
        <f>IF(RESUMO_GLOBAL!$X$53="a",ROUND(AI454*$N454,RESUMO_GLOBAL!$X$54),IF(RESUMO_GLOBAL!$X$53="t",TRUNC(AI454*$N454,RESUMO_GLOBAL!$X$54),AI454*$N454))</f>
        <v>0</v>
      </c>
      <c r="BT454" s="987">
        <f>IF(RESUMO_GLOBAL!$X$53="a",ROUND(AJ454*$N454,RESUMO_GLOBAL!$X$54),IF(RESUMO_GLOBAL!$X$53="t",TRUNC(AJ454*$N454,RESUMO_GLOBAL!$X$54),AJ454*$N454))</f>
        <v>0</v>
      </c>
      <c r="BU454" s="987">
        <f>IF(RESUMO_GLOBAL!$X$53="a",ROUND(AK454*$N454,RESUMO_GLOBAL!$X$54),IF(RESUMO_GLOBAL!$X$53="t",TRUNC(AK454*$N454,RESUMO_GLOBAL!$X$54),AK454*$N454))</f>
        <v>0</v>
      </c>
      <c r="BV454" s="987">
        <f>IF(RESUMO_GLOBAL!$X$53="a",ROUND(AL454*$N454,RESUMO_GLOBAL!$X$54),IF(RESUMO_GLOBAL!$X$53="t",TRUNC(AL454*$N454,RESUMO_GLOBAL!$X$54),AL454*$N454))</f>
        <v>0</v>
      </c>
      <c r="BW454" s="987">
        <f>IF(RESUMO_GLOBAL!$X$53="a",ROUND(AM454*$N454,RESUMO_GLOBAL!$X$54),IF(RESUMO_GLOBAL!$X$53="t",TRUNC(AM454*$N454,RESUMO_GLOBAL!$X$54),AM454*$N454))</f>
        <v>0</v>
      </c>
      <c r="BX454" s="987">
        <f>IF(RESUMO_GLOBAL!$X$53="a",ROUND(AN454*$N454,RESUMO_GLOBAL!$X$54),IF(RESUMO_GLOBAL!$X$53="t",TRUNC(AN454*$N454,RESUMO_GLOBAL!$X$54),AN454*$N454))</f>
        <v>0</v>
      </c>
      <c r="BY454" s="987">
        <f>IF(RESUMO_GLOBAL!$X$53="a",ROUND(AO454*$N454,RESUMO_GLOBAL!$X$54),IF(RESUMO_GLOBAL!$X$53="t",TRUNC(AO454*$N454,RESUMO_GLOBAL!$X$54),AO454*$N454))</f>
        <v>0</v>
      </c>
      <c r="BZ454" s="987">
        <f>IF(RESUMO_GLOBAL!$X$53="a",ROUND(AP454*$N454,RESUMO_GLOBAL!$X$54),IF(RESUMO_GLOBAL!$X$53="t",TRUNC(AP454*$N454,RESUMO_GLOBAL!$X$54),AP454*$N454))</f>
        <v>0</v>
      </c>
      <c r="CA454" s="987">
        <f>IF(RESUMO_GLOBAL!$X$53="a",ROUND(AQ454*$N454,RESUMO_GLOBAL!$X$54),IF(RESUMO_GLOBAL!$X$53="t",TRUNC(AQ454*$N454,RESUMO_GLOBAL!$X$54),AQ454*$N454))</f>
        <v>0</v>
      </c>
      <c r="CB454" s="987">
        <f>IF(RESUMO_GLOBAL!$X$53="a",ROUND(AR454*$N454,RESUMO_GLOBAL!$X$54),IF(RESUMO_GLOBAL!$X$53="t",TRUNC(AR454*$N454,RESUMO_GLOBAL!$X$54),AR454*$N454))</f>
        <v>0</v>
      </c>
      <c r="CC454" s="987">
        <f>IF(RESUMO_GLOBAL!$X$53="a",ROUND(AS454*$N454,RESUMO_GLOBAL!$X$54),IF(RESUMO_GLOBAL!$X$53="t",TRUNC(AS454*$N454,RESUMO_GLOBAL!$X$54),AS454*$N454))</f>
        <v>0</v>
      </c>
      <c r="CD454" s="987">
        <f>IF(RESUMO_GLOBAL!$X$53="a",ROUND(AT454*$N454,RESUMO_GLOBAL!$X$54),IF(RESUMO_GLOBAL!$X$53="t",TRUNC(AT454*$N454,RESUMO_GLOBAL!$X$54),AT454*$N454))</f>
        <v>0</v>
      </c>
      <c r="CE454" s="987">
        <f>IF(RESUMO_GLOBAL!$X$53="a",ROUND(AU454*$N454,RESUMO_GLOBAL!$X$54),IF(RESUMO_GLOBAL!$X$53="t",TRUNC(AU454*$N454,RESUMO_GLOBAL!$X$54),AU454*$N454))</f>
        <v>0</v>
      </c>
      <c r="CF454" s="987">
        <f>IF(RESUMO_GLOBAL!$X$53="a",ROUND(AV454*$N454,RESUMO_GLOBAL!$X$54),IF(RESUMO_GLOBAL!$X$53="t",TRUNC(AV454*$N454,RESUMO_GLOBAL!$X$54),AV454*$N454))</f>
        <v>0</v>
      </c>
      <c r="CG454" s="987">
        <f>IF(RESUMO_GLOBAL!$X$53="a",ROUND(AW454*$N454,RESUMO_GLOBAL!$X$54),IF(RESUMO_GLOBAL!$X$53="t",TRUNC(AW454*$N454,RESUMO_GLOBAL!$X$54),AW454*$N454))</f>
        <v>0</v>
      </c>
      <c r="CK454" s="59">
        <f t="shared" si="270"/>
        <v>0</v>
      </c>
      <c r="CL454" s="59">
        <f t="shared" si="271"/>
        <v>0</v>
      </c>
      <c r="CM454" s="59">
        <f t="shared" si="272"/>
        <v>0</v>
      </c>
      <c r="CN454" s="59">
        <f t="shared" si="273"/>
        <v>0</v>
      </c>
      <c r="CO454" s="59">
        <f t="shared" si="274"/>
        <v>0</v>
      </c>
      <c r="CP454" s="59">
        <f t="shared" si="275"/>
        <v>0</v>
      </c>
      <c r="CQ454" s="59">
        <f t="shared" si="276"/>
        <v>0</v>
      </c>
      <c r="CR454" s="59">
        <f t="shared" si="277"/>
        <v>0</v>
      </c>
      <c r="CS454" s="59">
        <f t="shared" si="278"/>
        <v>0</v>
      </c>
      <c r="CT454" s="59">
        <f t="shared" si="279"/>
        <v>0</v>
      </c>
      <c r="CU454" s="59">
        <f t="shared" si="280"/>
        <v>0</v>
      </c>
      <c r="CV454" s="59">
        <f t="shared" si="281"/>
        <v>0</v>
      </c>
      <c r="CW454" s="59">
        <f t="shared" si="282"/>
        <v>0</v>
      </c>
      <c r="CX454" s="59">
        <f t="shared" si="283"/>
        <v>0</v>
      </c>
      <c r="CY454" s="59">
        <f t="shared" si="284"/>
        <v>0</v>
      </c>
      <c r="CZ454" s="59">
        <f t="shared" si="285"/>
        <v>0</v>
      </c>
      <c r="DA454" s="59">
        <f t="shared" si="286"/>
        <v>0</v>
      </c>
      <c r="DB454" s="59">
        <f t="shared" si="287"/>
        <v>0</v>
      </c>
      <c r="DE454">
        <f t="shared" si="269"/>
        <v>449</v>
      </c>
      <c r="DF454" t="str">
        <f t="shared" si="288"/>
        <v/>
      </c>
      <c r="DG454" s="59">
        <f>IF($C454&lt;&gt;0,SUM($CK455:CK455),0)</f>
        <v>0</v>
      </c>
      <c r="DH454" s="59">
        <f>IF($C454&lt;&gt;0,SUM($CK455:CL455),0)</f>
        <v>0</v>
      </c>
      <c r="DI454" s="59">
        <f>IF($C454&lt;&gt;0,SUM($CK455:CM455),0)</f>
        <v>0</v>
      </c>
      <c r="DJ454" s="59">
        <f>IF($C454&lt;&gt;0,SUM($CK455:CN455),0)</f>
        <v>0</v>
      </c>
      <c r="DK454" s="59">
        <f>IF($C454&lt;&gt;0,SUM($CK455:CO455),0)</f>
        <v>0</v>
      </c>
      <c r="DL454" s="59">
        <f>IF($C454&lt;&gt;0,SUM($CK455:CP455),0)</f>
        <v>0</v>
      </c>
      <c r="DM454" s="59">
        <f>IF($C454&lt;&gt;0,SUM($CK455:CQ455),0)</f>
        <v>0</v>
      </c>
      <c r="DN454" s="59">
        <f>IF($C454&lt;&gt;0,SUM($CK455:CR455),0)</f>
        <v>0</v>
      </c>
      <c r="DO454" s="59">
        <f>IF($C454&lt;&gt;0,SUM($CK455:CS455),0)</f>
        <v>0</v>
      </c>
      <c r="DP454" s="59">
        <f>IF($C454&lt;&gt;0,SUM($CK455:CT455),0)</f>
        <v>0</v>
      </c>
      <c r="DQ454" s="59">
        <f>IF($C454&lt;&gt;0,SUM($CK455:CU455),0)</f>
        <v>0</v>
      </c>
      <c r="DR454" s="59">
        <f>IF($C454&lt;&gt;0,SUM($CK455:CV455),0)</f>
        <v>0</v>
      </c>
      <c r="DS454" s="59">
        <f>IF($C454&lt;&gt;0,SUM($CK455:CW455),0)</f>
        <v>0</v>
      </c>
      <c r="DT454" s="59">
        <f>IF($C454&lt;&gt;0,SUM($CK455:CX455),0)</f>
        <v>0</v>
      </c>
      <c r="DU454" s="59">
        <f>IF($C454&lt;&gt;0,SUM($CK455:CY455),0)</f>
        <v>0</v>
      </c>
      <c r="DV454" s="59">
        <f>IF($C454&lt;&gt;0,SUM($CK455:CZ455),0)</f>
        <v>0</v>
      </c>
      <c r="DW454" s="59">
        <f>IF($C454&lt;&gt;0,SUM($CK455:DA455),0)</f>
        <v>0</v>
      </c>
      <c r="DX454" s="59">
        <f>IF($C454&lt;&gt;0,SUM($CK455:DB455),0)</f>
        <v>0</v>
      </c>
      <c r="DY454" s="952" t="str">
        <f t="shared" si="292"/>
        <v/>
      </c>
    </row>
    <row r="455" spans="1:129" ht="13.5" hidden="1" thickBot="1">
      <c r="A455" s="3" t="str">
        <f t="shared" si="293"/>
        <v/>
      </c>
      <c r="B455" s="805">
        <f>Dados_GLOBAL_Inicial!E455</f>
        <v>0</v>
      </c>
      <c r="C455" s="956">
        <f>IF(IFERROR(VALUE(Dados_GLOBAL_Inicial!F455),0)=0,0,Dados_GLOBAL_Inicial!F455)</f>
        <v>0</v>
      </c>
      <c r="D455" s="830">
        <f>Dados_GLOBAL_Inicial!G455</f>
        <v>0</v>
      </c>
      <c r="E455" s="830" t="str">
        <f>IF(IFERROR(VLOOKUP(F455,Cod_Gde_Itens!$A$1:$B$80,2,FALSE),0)&gt;549,IFERROR(VLOOKUP(F455,Cod_Gde_Itens!$A$1:$B$80,2,FALSE),0),IF(Dados_GLOBAL_Inicial!H455=0,"",Dados_GLOBAL_Inicial!H455))</f>
        <v/>
      </c>
      <c r="F455" s="823">
        <f>Dados_GLOBAL_Inicial!I455</f>
        <v>0</v>
      </c>
      <c r="G455" s="824">
        <f>Dados_GLOBAL_Inicial!J455</f>
        <v>0</v>
      </c>
      <c r="H455" s="454">
        <f>Dados_GLOBAL_Inicial!K455</f>
        <v>0</v>
      </c>
      <c r="I455" s="970">
        <f>SUM('MEDIÇÃO_OBJETO (1)'!I455)</f>
        <v>0</v>
      </c>
      <c r="J455" s="455">
        <f t="shared" si="294"/>
        <v>0</v>
      </c>
      <c r="K455" s="451">
        <f t="shared" si="295"/>
        <v>0</v>
      </c>
      <c r="L455" s="452">
        <f t="shared" si="296"/>
        <v>0</v>
      </c>
      <c r="M455" s="809">
        <f t="shared" si="297"/>
        <v>0</v>
      </c>
      <c r="N455" s="810">
        <f>IF(IFERROR(VALUE(Dados_GLOBAL_Inicial!L455),0)=0,0,Dados_GLOBAL_Inicial!L455)</f>
        <v>0</v>
      </c>
      <c r="O455" s="812">
        <f>SUM('MEDIÇÃO_OBJETO (1)'!O455)</f>
        <v>0</v>
      </c>
      <c r="P455" s="812">
        <f>SUM('MEDIÇÃO_OBJETO (1)'!P455)</f>
        <v>0</v>
      </c>
      <c r="Q455" s="813">
        <f t="shared" si="298"/>
        <v>0</v>
      </c>
      <c r="R455" s="951"/>
      <c r="S455" s="815">
        <f>SUM('MEDIÇÃO_OBJETO (1)'!S455)</f>
        <v>0</v>
      </c>
      <c r="T455" s="815">
        <f>SUM('MEDIÇÃO_OBJETO (1)'!T455)</f>
        <v>0</v>
      </c>
      <c r="V455" s="19"/>
      <c r="W455" s="978">
        <f t="shared" si="299"/>
        <v>0</v>
      </c>
      <c r="X455" s="816">
        <f t="shared" si="300"/>
        <v>0</v>
      </c>
      <c r="Y455" s="816">
        <f t="shared" si="301"/>
        <v>0</v>
      </c>
      <c r="Z455" s="817">
        <f t="shared" si="302"/>
        <v>0</v>
      </c>
      <c r="AB455" s="453">
        <f t="shared" si="289"/>
        <v>0</v>
      </c>
      <c r="AC455" s="14">
        <f t="shared" si="303"/>
        <v>0</v>
      </c>
      <c r="AD455" s="819"/>
      <c r="AE455" s="631">
        <f t="shared" si="290"/>
        <v>0</v>
      </c>
      <c r="AF455" s="818">
        <f>SUM('MEDIÇÃO_OBJETO (1)'!AG455)</f>
        <v>0</v>
      </c>
      <c r="AG455" s="541">
        <f>SUM('MEDIÇÃO_OBJETO (1)'!AH455)</f>
        <v>0</v>
      </c>
      <c r="AH455" s="541">
        <f>SUM('MEDIÇÃO_OBJETO (1)'!AI455)</f>
        <v>0</v>
      </c>
      <c r="AI455" s="541">
        <f>SUM('MEDIÇÃO_OBJETO (1)'!AJ455)</f>
        <v>0</v>
      </c>
      <c r="AJ455" s="541">
        <f>SUM('MEDIÇÃO_OBJETO (1)'!AK455)</f>
        <v>0</v>
      </c>
      <c r="AK455" s="541">
        <f>SUM('MEDIÇÃO_OBJETO (1)'!AL455)</f>
        <v>0</v>
      </c>
      <c r="AL455" s="541">
        <f>SUM('MEDIÇÃO_OBJETO (1)'!AM455)</f>
        <v>0</v>
      </c>
      <c r="AM455" s="541">
        <f>SUM('MEDIÇÃO_OBJETO (1)'!AN455)</f>
        <v>0</v>
      </c>
      <c r="AN455" s="541">
        <f>SUM('MEDIÇÃO_OBJETO (1)'!AO455)</f>
        <v>0</v>
      </c>
      <c r="AO455" s="541">
        <f>SUM('MEDIÇÃO_OBJETO (1)'!AP455)</f>
        <v>0</v>
      </c>
      <c r="AP455" s="541">
        <f>SUM('MEDIÇÃO_OBJETO (1)'!AQ455)</f>
        <v>0</v>
      </c>
      <c r="AQ455" s="541">
        <f>SUM('MEDIÇÃO_OBJETO (1)'!AR455)</f>
        <v>0</v>
      </c>
      <c r="AR455" s="541">
        <f>SUM('MEDIÇÃO_OBJETO (1)'!AS455)</f>
        <v>0</v>
      </c>
      <c r="AS455" s="541">
        <f>SUM('MEDIÇÃO_OBJETO (1)'!AT455)</f>
        <v>0</v>
      </c>
      <c r="AT455" s="541">
        <f>SUM('MEDIÇÃO_OBJETO (1)'!AU455)</f>
        <v>0</v>
      </c>
      <c r="AU455" s="541">
        <f>SUM('MEDIÇÃO_OBJETO (1)'!AV455)</f>
        <v>0</v>
      </c>
      <c r="AV455" s="541">
        <f>SUM('MEDIÇÃO_OBJETO (1)'!AW455)</f>
        <v>0</v>
      </c>
      <c r="AW455" s="541">
        <f>SUM('MEDIÇÃO_OBJETO (1)'!AX455)</f>
        <v>0</v>
      </c>
      <c r="AX455" s="977"/>
      <c r="BN455" s="992">
        <f t="shared" si="304"/>
        <v>0</v>
      </c>
      <c r="BO455" s="538">
        <f t="shared" si="291"/>
        <v>0</v>
      </c>
      <c r="BP455" s="987">
        <f>IF(RESUMO_GLOBAL!$X$53="a",ROUND(AF455*$N455,RESUMO_GLOBAL!$X$54),IF(RESUMO_GLOBAL!$X$53="t",TRUNC(AF455*$N455,RESUMO_GLOBAL!$X$54),AF455*$N455))</f>
        <v>0</v>
      </c>
      <c r="BQ455" s="987">
        <f>IF(RESUMO_GLOBAL!$X$53="a",ROUND(AG455*$N455,RESUMO_GLOBAL!$X$54),IF(RESUMO_GLOBAL!$X$53="t",TRUNC(AG455*$N455,RESUMO_GLOBAL!$X$54),AG455*$N455))</f>
        <v>0</v>
      </c>
      <c r="BR455" s="987">
        <f>IF(RESUMO_GLOBAL!$X$53="a",ROUND(AH455*$N455,RESUMO_GLOBAL!$X$54),IF(RESUMO_GLOBAL!$X$53="t",TRUNC(AH455*$N455,RESUMO_GLOBAL!$X$54),AH455*$N455))</f>
        <v>0</v>
      </c>
      <c r="BS455" s="987">
        <f>IF(RESUMO_GLOBAL!$X$53="a",ROUND(AI455*$N455,RESUMO_GLOBAL!$X$54),IF(RESUMO_GLOBAL!$X$53="t",TRUNC(AI455*$N455,RESUMO_GLOBAL!$X$54),AI455*$N455))</f>
        <v>0</v>
      </c>
      <c r="BT455" s="987">
        <f>IF(RESUMO_GLOBAL!$X$53="a",ROUND(AJ455*$N455,RESUMO_GLOBAL!$X$54),IF(RESUMO_GLOBAL!$X$53="t",TRUNC(AJ455*$N455,RESUMO_GLOBAL!$X$54),AJ455*$N455))</f>
        <v>0</v>
      </c>
      <c r="BU455" s="987">
        <f>IF(RESUMO_GLOBAL!$X$53="a",ROUND(AK455*$N455,RESUMO_GLOBAL!$X$54),IF(RESUMO_GLOBAL!$X$53="t",TRUNC(AK455*$N455,RESUMO_GLOBAL!$X$54),AK455*$N455))</f>
        <v>0</v>
      </c>
      <c r="BV455" s="987">
        <f>IF(RESUMO_GLOBAL!$X$53="a",ROUND(AL455*$N455,RESUMO_GLOBAL!$X$54),IF(RESUMO_GLOBAL!$X$53="t",TRUNC(AL455*$N455,RESUMO_GLOBAL!$X$54),AL455*$N455))</f>
        <v>0</v>
      </c>
      <c r="BW455" s="987">
        <f>IF(RESUMO_GLOBAL!$X$53="a",ROUND(AM455*$N455,RESUMO_GLOBAL!$X$54),IF(RESUMO_GLOBAL!$X$53="t",TRUNC(AM455*$N455,RESUMO_GLOBAL!$X$54),AM455*$N455))</f>
        <v>0</v>
      </c>
      <c r="BX455" s="987">
        <f>IF(RESUMO_GLOBAL!$X$53="a",ROUND(AN455*$N455,RESUMO_GLOBAL!$X$54),IF(RESUMO_GLOBAL!$X$53="t",TRUNC(AN455*$N455,RESUMO_GLOBAL!$X$54),AN455*$N455))</f>
        <v>0</v>
      </c>
      <c r="BY455" s="987">
        <f>IF(RESUMO_GLOBAL!$X$53="a",ROUND(AO455*$N455,RESUMO_GLOBAL!$X$54),IF(RESUMO_GLOBAL!$X$53="t",TRUNC(AO455*$N455,RESUMO_GLOBAL!$X$54),AO455*$N455))</f>
        <v>0</v>
      </c>
      <c r="BZ455" s="987">
        <f>IF(RESUMO_GLOBAL!$X$53="a",ROUND(AP455*$N455,RESUMO_GLOBAL!$X$54),IF(RESUMO_GLOBAL!$X$53="t",TRUNC(AP455*$N455,RESUMO_GLOBAL!$X$54),AP455*$N455))</f>
        <v>0</v>
      </c>
      <c r="CA455" s="987">
        <f>IF(RESUMO_GLOBAL!$X$53="a",ROUND(AQ455*$N455,RESUMO_GLOBAL!$X$54),IF(RESUMO_GLOBAL!$X$53="t",TRUNC(AQ455*$N455,RESUMO_GLOBAL!$X$54),AQ455*$N455))</f>
        <v>0</v>
      </c>
      <c r="CB455" s="987">
        <f>IF(RESUMO_GLOBAL!$X$53="a",ROUND(AR455*$N455,RESUMO_GLOBAL!$X$54),IF(RESUMO_GLOBAL!$X$53="t",TRUNC(AR455*$N455,RESUMO_GLOBAL!$X$54),AR455*$N455))</f>
        <v>0</v>
      </c>
      <c r="CC455" s="987">
        <f>IF(RESUMO_GLOBAL!$X$53="a",ROUND(AS455*$N455,RESUMO_GLOBAL!$X$54),IF(RESUMO_GLOBAL!$X$53="t",TRUNC(AS455*$N455,RESUMO_GLOBAL!$X$54),AS455*$N455))</f>
        <v>0</v>
      </c>
      <c r="CD455" s="987">
        <f>IF(RESUMO_GLOBAL!$X$53="a",ROUND(AT455*$N455,RESUMO_GLOBAL!$X$54),IF(RESUMO_GLOBAL!$X$53="t",TRUNC(AT455*$N455,RESUMO_GLOBAL!$X$54),AT455*$N455))</f>
        <v>0</v>
      </c>
      <c r="CE455" s="987">
        <f>IF(RESUMO_GLOBAL!$X$53="a",ROUND(AU455*$N455,RESUMO_GLOBAL!$X$54),IF(RESUMO_GLOBAL!$X$53="t",TRUNC(AU455*$N455,RESUMO_GLOBAL!$X$54),AU455*$N455))</f>
        <v>0</v>
      </c>
      <c r="CF455" s="987">
        <f>IF(RESUMO_GLOBAL!$X$53="a",ROUND(AV455*$N455,RESUMO_GLOBAL!$X$54),IF(RESUMO_GLOBAL!$X$53="t",TRUNC(AV455*$N455,RESUMO_GLOBAL!$X$54),AV455*$N455))</f>
        <v>0</v>
      </c>
      <c r="CG455" s="987">
        <f>IF(RESUMO_GLOBAL!$X$53="a",ROUND(AW455*$N455,RESUMO_GLOBAL!$X$54),IF(RESUMO_GLOBAL!$X$53="t",TRUNC(AW455*$N455,RESUMO_GLOBAL!$X$54),AW455*$N455))</f>
        <v>0</v>
      </c>
      <c r="CK455" s="59">
        <f t="shared" si="270"/>
        <v>0</v>
      </c>
      <c r="CL455" s="59">
        <f t="shared" si="271"/>
        <v>0</v>
      </c>
      <c r="CM455" s="59">
        <f t="shared" si="272"/>
        <v>0</v>
      </c>
      <c r="CN455" s="59">
        <f t="shared" si="273"/>
        <v>0</v>
      </c>
      <c r="CO455" s="59">
        <f t="shared" si="274"/>
        <v>0</v>
      </c>
      <c r="CP455" s="59">
        <f t="shared" si="275"/>
        <v>0</v>
      </c>
      <c r="CQ455" s="59">
        <f t="shared" si="276"/>
        <v>0</v>
      </c>
      <c r="CR455" s="59">
        <f t="shared" si="277"/>
        <v>0</v>
      </c>
      <c r="CS455" s="59">
        <f t="shared" si="278"/>
        <v>0</v>
      </c>
      <c r="CT455" s="59">
        <f t="shared" si="279"/>
        <v>0</v>
      </c>
      <c r="CU455" s="59">
        <f t="shared" si="280"/>
        <v>0</v>
      </c>
      <c r="CV455" s="59">
        <f t="shared" si="281"/>
        <v>0</v>
      </c>
      <c r="CW455" s="59">
        <f t="shared" si="282"/>
        <v>0</v>
      </c>
      <c r="CX455" s="59">
        <f t="shared" si="283"/>
        <v>0</v>
      </c>
      <c r="CY455" s="59">
        <f t="shared" si="284"/>
        <v>0</v>
      </c>
      <c r="CZ455" s="59">
        <f t="shared" si="285"/>
        <v>0</v>
      </c>
      <c r="DA455" s="59">
        <f t="shared" si="286"/>
        <v>0</v>
      </c>
      <c r="DB455" s="59">
        <f t="shared" si="287"/>
        <v>0</v>
      </c>
      <c r="DE455">
        <f t="shared" ref="DE455:DE518" si="305">DE454+1</f>
        <v>450</v>
      </c>
      <c r="DF455" t="str">
        <f t="shared" si="288"/>
        <v/>
      </c>
      <c r="DG455" s="59">
        <f>IF($C455&lt;&gt;0,SUM($CK456:CK456),0)</f>
        <v>0</v>
      </c>
      <c r="DH455" s="59">
        <f>IF($C455&lt;&gt;0,SUM($CK456:CL456),0)</f>
        <v>0</v>
      </c>
      <c r="DI455" s="59">
        <f>IF($C455&lt;&gt;0,SUM($CK456:CM456),0)</f>
        <v>0</v>
      </c>
      <c r="DJ455" s="59">
        <f>IF($C455&lt;&gt;0,SUM($CK456:CN456),0)</f>
        <v>0</v>
      </c>
      <c r="DK455" s="59">
        <f>IF($C455&lt;&gt;0,SUM($CK456:CO456),0)</f>
        <v>0</v>
      </c>
      <c r="DL455" s="59">
        <f>IF($C455&lt;&gt;0,SUM($CK456:CP456),0)</f>
        <v>0</v>
      </c>
      <c r="DM455" s="59">
        <f>IF($C455&lt;&gt;0,SUM($CK456:CQ456),0)</f>
        <v>0</v>
      </c>
      <c r="DN455" s="59">
        <f>IF($C455&lt;&gt;0,SUM($CK456:CR456),0)</f>
        <v>0</v>
      </c>
      <c r="DO455" s="59">
        <f>IF($C455&lt;&gt;0,SUM($CK456:CS456),0)</f>
        <v>0</v>
      </c>
      <c r="DP455" s="59">
        <f>IF($C455&lt;&gt;0,SUM($CK456:CT456),0)</f>
        <v>0</v>
      </c>
      <c r="DQ455" s="59">
        <f>IF($C455&lt;&gt;0,SUM($CK456:CU456),0)</f>
        <v>0</v>
      </c>
      <c r="DR455" s="59">
        <f>IF($C455&lt;&gt;0,SUM($CK456:CV456),0)</f>
        <v>0</v>
      </c>
      <c r="DS455" s="59">
        <f>IF($C455&lt;&gt;0,SUM($CK456:CW456),0)</f>
        <v>0</v>
      </c>
      <c r="DT455" s="59">
        <f>IF($C455&lt;&gt;0,SUM($CK456:CX456),0)</f>
        <v>0</v>
      </c>
      <c r="DU455" s="59">
        <f>IF($C455&lt;&gt;0,SUM($CK456:CY456),0)</f>
        <v>0</v>
      </c>
      <c r="DV455" s="59">
        <f>IF($C455&lt;&gt;0,SUM($CK456:CZ456),0)</f>
        <v>0</v>
      </c>
      <c r="DW455" s="59">
        <f>IF($C455&lt;&gt;0,SUM($CK456:DA456),0)</f>
        <v>0</v>
      </c>
      <c r="DX455" s="59">
        <f>IF($C455&lt;&gt;0,SUM($CK456:DB456),0)</f>
        <v>0</v>
      </c>
      <c r="DY455" s="952" t="str">
        <f t="shared" si="292"/>
        <v/>
      </c>
    </row>
    <row r="456" spans="1:129" ht="13.5" hidden="1" thickBot="1">
      <c r="A456" s="3" t="str">
        <f t="shared" si="293"/>
        <v/>
      </c>
      <c r="B456" s="805">
        <f>Dados_GLOBAL_Inicial!E456</f>
        <v>0</v>
      </c>
      <c r="C456" s="956">
        <f>IF(IFERROR(VALUE(Dados_GLOBAL_Inicial!F456),0)=0,0,Dados_GLOBAL_Inicial!F456)</f>
        <v>0</v>
      </c>
      <c r="D456" s="830">
        <f>Dados_GLOBAL_Inicial!G456</f>
        <v>0</v>
      </c>
      <c r="E456" s="830" t="str">
        <f>IF(IFERROR(VLOOKUP(F456,Cod_Gde_Itens!$A$1:$B$80,2,FALSE),0)&gt;549,IFERROR(VLOOKUP(F456,Cod_Gde_Itens!$A$1:$B$80,2,FALSE),0),IF(Dados_GLOBAL_Inicial!H456=0,"",Dados_GLOBAL_Inicial!H456))</f>
        <v/>
      </c>
      <c r="F456" s="823">
        <f>Dados_GLOBAL_Inicial!I456</f>
        <v>0</v>
      </c>
      <c r="G456" s="824">
        <f>Dados_GLOBAL_Inicial!J456</f>
        <v>0</v>
      </c>
      <c r="H456" s="454">
        <f>Dados_GLOBAL_Inicial!K456</f>
        <v>0</v>
      </c>
      <c r="I456" s="970">
        <f>SUM('MEDIÇÃO_OBJETO (1)'!I456)</f>
        <v>0</v>
      </c>
      <c r="J456" s="455">
        <f t="shared" si="294"/>
        <v>0</v>
      </c>
      <c r="K456" s="451">
        <f t="shared" si="295"/>
        <v>0</v>
      </c>
      <c r="L456" s="452">
        <f t="shared" si="296"/>
        <v>0</v>
      </c>
      <c r="M456" s="809">
        <f t="shared" si="297"/>
        <v>0</v>
      </c>
      <c r="N456" s="810">
        <f>IF(IFERROR(VALUE(Dados_GLOBAL_Inicial!L456),0)=0,0,Dados_GLOBAL_Inicial!L456)</f>
        <v>0</v>
      </c>
      <c r="O456" s="812">
        <f>SUM('MEDIÇÃO_OBJETO (1)'!O456)</f>
        <v>0</v>
      </c>
      <c r="P456" s="812">
        <f>SUM('MEDIÇÃO_OBJETO (1)'!P456)</f>
        <v>0</v>
      </c>
      <c r="Q456" s="813">
        <f t="shared" si="298"/>
        <v>0</v>
      </c>
      <c r="R456" s="951"/>
      <c r="S456" s="815">
        <f>SUM('MEDIÇÃO_OBJETO (1)'!S456)</f>
        <v>0</v>
      </c>
      <c r="T456" s="815">
        <f>SUM('MEDIÇÃO_OBJETO (1)'!T456)</f>
        <v>0</v>
      </c>
      <c r="V456" s="19"/>
      <c r="W456" s="978">
        <f t="shared" si="299"/>
        <v>0</v>
      </c>
      <c r="X456" s="816">
        <f t="shared" si="300"/>
        <v>0</v>
      </c>
      <c r="Y456" s="816">
        <f t="shared" si="301"/>
        <v>0</v>
      </c>
      <c r="Z456" s="817">
        <f t="shared" si="302"/>
        <v>0</v>
      </c>
      <c r="AB456" s="453">
        <f t="shared" si="289"/>
        <v>0</v>
      </c>
      <c r="AC456" s="14">
        <f t="shared" si="303"/>
        <v>0</v>
      </c>
      <c r="AD456" s="819"/>
      <c r="AE456" s="631">
        <f t="shared" si="290"/>
        <v>0</v>
      </c>
      <c r="AF456" s="818">
        <f>SUM('MEDIÇÃO_OBJETO (1)'!AG456)</f>
        <v>0</v>
      </c>
      <c r="AG456" s="541">
        <f>SUM('MEDIÇÃO_OBJETO (1)'!AH456)</f>
        <v>0</v>
      </c>
      <c r="AH456" s="541">
        <f>SUM('MEDIÇÃO_OBJETO (1)'!AI456)</f>
        <v>0</v>
      </c>
      <c r="AI456" s="541">
        <f>SUM('MEDIÇÃO_OBJETO (1)'!AJ456)</f>
        <v>0</v>
      </c>
      <c r="AJ456" s="541">
        <f>SUM('MEDIÇÃO_OBJETO (1)'!AK456)</f>
        <v>0</v>
      </c>
      <c r="AK456" s="541">
        <f>SUM('MEDIÇÃO_OBJETO (1)'!AL456)</f>
        <v>0</v>
      </c>
      <c r="AL456" s="541">
        <f>SUM('MEDIÇÃO_OBJETO (1)'!AM456)</f>
        <v>0</v>
      </c>
      <c r="AM456" s="541">
        <f>SUM('MEDIÇÃO_OBJETO (1)'!AN456)</f>
        <v>0</v>
      </c>
      <c r="AN456" s="541">
        <f>SUM('MEDIÇÃO_OBJETO (1)'!AO456)</f>
        <v>0</v>
      </c>
      <c r="AO456" s="541">
        <f>SUM('MEDIÇÃO_OBJETO (1)'!AP456)</f>
        <v>0</v>
      </c>
      <c r="AP456" s="541">
        <f>SUM('MEDIÇÃO_OBJETO (1)'!AQ456)</f>
        <v>0</v>
      </c>
      <c r="AQ456" s="541">
        <f>SUM('MEDIÇÃO_OBJETO (1)'!AR456)</f>
        <v>0</v>
      </c>
      <c r="AR456" s="541">
        <f>SUM('MEDIÇÃO_OBJETO (1)'!AS456)</f>
        <v>0</v>
      </c>
      <c r="AS456" s="541">
        <f>SUM('MEDIÇÃO_OBJETO (1)'!AT456)</f>
        <v>0</v>
      </c>
      <c r="AT456" s="541">
        <f>SUM('MEDIÇÃO_OBJETO (1)'!AU456)</f>
        <v>0</v>
      </c>
      <c r="AU456" s="541">
        <f>SUM('MEDIÇÃO_OBJETO (1)'!AV456)</f>
        <v>0</v>
      </c>
      <c r="AV456" s="541">
        <f>SUM('MEDIÇÃO_OBJETO (1)'!AW456)</f>
        <v>0</v>
      </c>
      <c r="AW456" s="541">
        <f>SUM('MEDIÇÃO_OBJETO (1)'!AX456)</f>
        <v>0</v>
      </c>
      <c r="AX456" s="977"/>
      <c r="BN456" s="992">
        <f t="shared" si="304"/>
        <v>0</v>
      </c>
      <c r="BO456" s="538">
        <f t="shared" si="291"/>
        <v>0</v>
      </c>
      <c r="BP456" s="987">
        <f>IF(RESUMO_GLOBAL!$X$53="a",ROUND(AF456*$N456,RESUMO_GLOBAL!$X$54),IF(RESUMO_GLOBAL!$X$53="t",TRUNC(AF456*$N456,RESUMO_GLOBAL!$X$54),AF456*$N456))</f>
        <v>0</v>
      </c>
      <c r="BQ456" s="987">
        <f>IF(RESUMO_GLOBAL!$X$53="a",ROUND(AG456*$N456,RESUMO_GLOBAL!$X$54),IF(RESUMO_GLOBAL!$X$53="t",TRUNC(AG456*$N456,RESUMO_GLOBAL!$X$54),AG456*$N456))</f>
        <v>0</v>
      </c>
      <c r="BR456" s="987">
        <f>IF(RESUMO_GLOBAL!$X$53="a",ROUND(AH456*$N456,RESUMO_GLOBAL!$X$54),IF(RESUMO_GLOBAL!$X$53="t",TRUNC(AH456*$N456,RESUMO_GLOBAL!$X$54),AH456*$N456))</f>
        <v>0</v>
      </c>
      <c r="BS456" s="987">
        <f>IF(RESUMO_GLOBAL!$X$53="a",ROUND(AI456*$N456,RESUMO_GLOBAL!$X$54),IF(RESUMO_GLOBAL!$X$53="t",TRUNC(AI456*$N456,RESUMO_GLOBAL!$X$54),AI456*$N456))</f>
        <v>0</v>
      </c>
      <c r="BT456" s="987">
        <f>IF(RESUMO_GLOBAL!$X$53="a",ROUND(AJ456*$N456,RESUMO_GLOBAL!$X$54),IF(RESUMO_GLOBAL!$X$53="t",TRUNC(AJ456*$N456,RESUMO_GLOBAL!$X$54),AJ456*$N456))</f>
        <v>0</v>
      </c>
      <c r="BU456" s="987">
        <f>IF(RESUMO_GLOBAL!$X$53="a",ROUND(AK456*$N456,RESUMO_GLOBAL!$X$54),IF(RESUMO_GLOBAL!$X$53="t",TRUNC(AK456*$N456,RESUMO_GLOBAL!$X$54),AK456*$N456))</f>
        <v>0</v>
      </c>
      <c r="BV456" s="987">
        <f>IF(RESUMO_GLOBAL!$X$53="a",ROUND(AL456*$N456,RESUMO_GLOBAL!$X$54),IF(RESUMO_GLOBAL!$X$53="t",TRUNC(AL456*$N456,RESUMO_GLOBAL!$X$54),AL456*$N456))</f>
        <v>0</v>
      </c>
      <c r="BW456" s="987">
        <f>IF(RESUMO_GLOBAL!$X$53="a",ROUND(AM456*$N456,RESUMO_GLOBAL!$X$54),IF(RESUMO_GLOBAL!$X$53="t",TRUNC(AM456*$N456,RESUMO_GLOBAL!$X$54),AM456*$N456))</f>
        <v>0</v>
      </c>
      <c r="BX456" s="987">
        <f>IF(RESUMO_GLOBAL!$X$53="a",ROUND(AN456*$N456,RESUMO_GLOBAL!$X$54),IF(RESUMO_GLOBAL!$X$53="t",TRUNC(AN456*$N456,RESUMO_GLOBAL!$X$54),AN456*$N456))</f>
        <v>0</v>
      </c>
      <c r="BY456" s="987">
        <f>IF(RESUMO_GLOBAL!$X$53="a",ROUND(AO456*$N456,RESUMO_GLOBAL!$X$54),IF(RESUMO_GLOBAL!$X$53="t",TRUNC(AO456*$N456,RESUMO_GLOBAL!$X$54),AO456*$N456))</f>
        <v>0</v>
      </c>
      <c r="BZ456" s="987">
        <f>IF(RESUMO_GLOBAL!$X$53="a",ROUND(AP456*$N456,RESUMO_GLOBAL!$X$54),IF(RESUMO_GLOBAL!$X$53="t",TRUNC(AP456*$N456,RESUMO_GLOBAL!$X$54),AP456*$N456))</f>
        <v>0</v>
      </c>
      <c r="CA456" s="987">
        <f>IF(RESUMO_GLOBAL!$X$53="a",ROUND(AQ456*$N456,RESUMO_GLOBAL!$X$54),IF(RESUMO_GLOBAL!$X$53="t",TRUNC(AQ456*$N456,RESUMO_GLOBAL!$X$54),AQ456*$N456))</f>
        <v>0</v>
      </c>
      <c r="CB456" s="987">
        <f>IF(RESUMO_GLOBAL!$X$53="a",ROUND(AR456*$N456,RESUMO_GLOBAL!$X$54),IF(RESUMO_GLOBAL!$X$53="t",TRUNC(AR456*$N456,RESUMO_GLOBAL!$X$54),AR456*$N456))</f>
        <v>0</v>
      </c>
      <c r="CC456" s="987">
        <f>IF(RESUMO_GLOBAL!$X$53="a",ROUND(AS456*$N456,RESUMO_GLOBAL!$X$54),IF(RESUMO_GLOBAL!$X$53="t",TRUNC(AS456*$N456,RESUMO_GLOBAL!$X$54),AS456*$N456))</f>
        <v>0</v>
      </c>
      <c r="CD456" s="987">
        <f>IF(RESUMO_GLOBAL!$X$53="a",ROUND(AT456*$N456,RESUMO_GLOBAL!$X$54),IF(RESUMO_GLOBAL!$X$53="t",TRUNC(AT456*$N456,RESUMO_GLOBAL!$X$54),AT456*$N456))</f>
        <v>0</v>
      </c>
      <c r="CE456" s="987">
        <f>IF(RESUMO_GLOBAL!$X$53="a",ROUND(AU456*$N456,RESUMO_GLOBAL!$X$54),IF(RESUMO_GLOBAL!$X$53="t",TRUNC(AU456*$N456,RESUMO_GLOBAL!$X$54),AU456*$N456))</f>
        <v>0</v>
      </c>
      <c r="CF456" s="987">
        <f>IF(RESUMO_GLOBAL!$X$53="a",ROUND(AV456*$N456,RESUMO_GLOBAL!$X$54),IF(RESUMO_GLOBAL!$X$53="t",TRUNC(AV456*$N456,RESUMO_GLOBAL!$X$54),AV456*$N456))</f>
        <v>0</v>
      </c>
      <c r="CG456" s="987">
        <f>IF(RESUMO_GLOBAL!$X$53="a",ROUND(AW456*$N456,RESUMO_GLOBAL!$X$54),IF(RESUMO_GLOBAL!$X$53="t",TRUNC(AW456*$N456,RESUMO_GLOBAL!$X$54),AW456*$N456))</f>
        <v>0</v>
      </c>
      <c r="CK456" s="59">
        <f t="shared" si="270"/>
        <v>0</v>
      </c>
      <c r="CL456" s="59">
        <f t="shared" si="271"/>
        <v>0</v>
      </c>
      <c r="CM456" s="59">
        <f t="shared" si="272"/>
        <v>0</v>
      </c>
      <c r="CN456" s="59">
        <f t="shared" si="273"/>
        <v>0</v>
      </c>
      <c r="CO456" s="59">
        <f t="shared" si="274"/>
        <v>0</v>
      </c>
      <c r="CP456" s="59">
        <f t="shared" si="275"/>
        <v>0</v>
      </c>
      <c r="CQ456" s="59">
        <f t="shared" si="276"/>
        <v>0</v>
      </c>
      <c r="CR456" s="59">
        <f t="shared" si="277"/>
        <v>0</v>
      </c>
      <c r="CS456" s="59">
        <f t="shared" si="278"/>
        <v>0</v>
      </c>
      <c r="CT456" s="59">
        <f t="shared" si="279"/>
        <v>0</v>
      </c>
      <c r="CU456" s="59">
        <f t="shared" si="280"/>
        <v>0</v>
      </c>
      <c r="CV456" s="59">
        <f t="shared" si="281"/>
        <v>0</v>
      </c>
      <c r="CW456" s="59">
        <f t="shared" si="282"/>
        <v>0</v>
      </c>
      <c r="CX456" s="59">
        <f t="shared" si="283"/>
        <v>0</v>
      </c>
      <c r="CY456" s="59">
        <f t="shared" si="284"/>
        <v>0</v>
      </c>
      <c r="CZ456" s="59">
        <f t="shared" si="285"/>
        <v>0</v>
      </c>
      <c r="DA456" s="59">
        <f t="shared" si="286"/>
        <v>0</v>
      </c>
      <c r="DB456" s="59">
        <f t="shared" si="287"/>
        <v>0</v>
      </c>
      <c r="DE456">
        <f t="shared" si="305"/>
        <v>451</v>
      </c>
      <c r="DF456" t="str">
        <f t="shared" si="288"/>
        <v/>
      </c>
      <c r="DG456" s="59">
        <f>IF($C456&lt;&gt;0,SUM($CK457:CK457),0)</f>
        <v>0</v>
      </c>
      <c r="DH456" s="59">
        <f>IF($C456&lt;&gt;0,SUM($CK457:CL457),0)</f>
        <v>0</v>
      </c>
      <c r="DI456" s="59">
        <f>IF($C456&lt;&gt;0,SUM($CK457:CM457),0)</f>
        <v>0</v>
      </c>
      <c r="DJ456" s="59">
        <f>IF($C456&lt;&gt;0,SUM($CK457:CN457),0)</f>
        <v>0</v>
      </c>
      <c r="DK456" s="59">
        <f>IF($C456&lt;&gt;0,SUM($CK457:CO457),0)</f>
        <v>0</v>
      </c>
      <c r="DL456" s="59">
        <f>IF($C456&lt;&gt;0,SUM($CK457:CP457),0)</f>
        <v>0</v>
      </c>
      <c r="DM456" s="59">
        <f>IF($C456&lt;&gt;0,SUM($CK457:CQ457),0)</f>
        <v>0</v>
      </c>
      <c r="DN456" s="59">
        <f>IF($C456&lt;&gt;0,SUM($CK457:CR457),0)</f>
        <v>0</v>
      </c>
      <c r="DO456" s="59">
        <f>IF($C456&lt;&gt;0,SUM($CK457:CS457),0)</f>
        <v>0</v>
      </c>
      <c r="DP456" s="59">
        <f>IF($C456&lt;&gt;0,SUM($CK457:CT457),0)</f>
        <v>0</v>
      </c>
      <c r="DQ456" s="59">
        <f>IF($C456&lt;&gt;0,SUM($CK457:CU457),0)</f>
        <v>0</v>
      </c>
      <c r="DR456" s="59">
        <f>IF($C456&lt;&gt;0,SUM($CK457:CV457),0)</f>
        <v>0</v>
      </c>
      <c r="DS456" s="59">
        <f>IF($C456&lt;&gt;0,SUM($CK457:CW457),0)</f>
        <v>0</v>
      </c>
      <c r="DT456" s="59">
        <f>IF($C456&lt;&gt;0,SUM($CK457:CX457),0)</f>
        <v>0</v>
      </c>
      <c r="DU456" s="59">
        <f>IF($C456&lt;&gt;0,SUM($CK457:CY457),0)</f>
        <v>0</v>
      </c>
      <c r="DV456" s="59">
        <f>IF($C456&lt;&gt;0,SUM($CK457:CZ457),0)</f>
        <v>0</v>
      </c>
      <c r="DW456" s="59">
        <f>IF($C456&lt;&gt;0,SUM($CK457:DA457),0)</f>
        <v>0</v>
      </c>
      <c r="DX456" s="59">
        <f>IF($C456&lt;&gt;0,SUM($CK457:DB457),0)</f>
        <v>0</v>
      </c>
      <c r="DY456" s="952" t="str">
        <f t="shared" si="292"/>
        <v/>
      </c>
    </row>
    <row r="457" spans="1:129" ht="13.5" hidden="1" thickBot="1">
      <c r="A457" s="3" t="str">
        <f t="shared" si="293"/>
        <v/>
      </c>
      <c r="B457" s="805">
        <f>Dados_GLOBAL_Inicial!E457</f>
        <v>0</v>
      </c>
      <c r="C457" s="956">
        <f>IF(IFERROR(VALUE(Dados_GLOBAL_Inicial!F457),0)=0,0,Dados_GLOBAL_Inicial!F457)</f>
        <v>0</v>
      </c>
      <c r="D457" s="830">
        <f>Dados_GLOBAL_Inicial!G457</f>
        <v>0</v>
      </c>
      <c r="E457" s="830" t="str">
        <f>IF(IFERROR(VLOOKUP(F457,Cod_Gde_Itens!$A$1:$B$80,2,FALSE),0)&gt;549,IFERROR(VLOOKUP(F457,Cod_Gde_Itens!$A$1:$B$80,2,FALSE),0),IF(Dados_GLOBAL_Inicial!H457=0,"",Dados_GLOBAL_Inicial!H457))</f>
        <v/>
      </c>
      <c r="F457" s="823">
        <f>Dados_GLOBAL_Inicial!I457</f>
        <v>0</v>
      </c>
      <c r="G457" s="824">
        <f>Dados_GLOBAL_Inicial!J457</f>
        <v>0</v>
      </c>
      <c r="H457" s="454">
        <f>Dados_GLOBAL_Inicial!K457</f>
        <v>0</v>
      </c>
      <c r="I457" s="970">
        <f>SUM('MEDIÇÃO_OBJETO (1)'!I457)</f>
        <v>0</v>
      </c>
      <c r="J457" s="455">
        <f t="shared" si="294"/>
        <v>0</v>
      </c>
      <c r="K457" s="451">
        <f t="shared" si="295"/>
        <v>0</v>
      </c>
      <c r="L457" s="452">
        <f t="shared" si="296"/>
        <v>0</v>
      </c>
      <c r="M457" s="809">
        <f t="shared" si="297"/>
        <v>0</v>
      </c>
      <c r="N457" s="810">
        <f>IF(IFERROR(VALUE(Dados_GLOBAL_Inicial!L457),0)=0,0,Dados_GLOBAL_Inicial!L457)</f>
        <v>0</v>
      </c>
      <c r="O457" s="812">
        <f>SUM('MEDIÇÃO_OBJETO (1)'!O457)</f>
        <v>0</v>
      </c>
      <c r="P457" s="812">
        <f>SUM('MEDIÇÃO_OBJETO (1)'!P457)</f>
        <v>0</v>
      </c>
      <c r="Q457" s="813">
        <f t="shared" si="298"/>
        <v>0</v>
      </c>
      <c r="R457" s="951"/>
      <c r="S457" s="815">
        <f>SUM('MEDIÇÃO_OBJETO (1)'!S457)</f>
        <v>0</v>
      </c>
      <c r="T457" s="815">
        <f>SUM('MEDIÇÃO_OBJETO (1)'!T457)</f>
        <v>0</v>
      </c>
      <c r="V457" s="19"/>
      <c r="W457" s="978">
        <f t="shared" si="299"/>
        <v>0</v>
      </c>
      <c r="X457" s="816">
        <f t="shared" si="300"/>
        <v>0</v>
      </c>
      <c r="Y457" s="816">
        <f t="shared" si="301"/>
        <v>0</v>
      </c>
      <c r="Z457" s="817">
        <f t="shared" si="302"/>
        <v>0</v>
      </c>
      <c r="AB457" s="453">
        <f t="shared" si="289"/>
        <v>0</v>
      </c>
      <c r="AC457" s="14">
        <f t="shared" si="303"/>
        <v>0</v>
      </c>
      <c r="AD457" s="819"/>
      <c r="AE457" s="631">
        <f t="shared" si="290"/>
        <v>0</v>
      </c>
      <c r="AF457" s="818">
        <f>SUM('MEDIÇÃO_OBJETO (1)'!AG457)</f>
        <v>0</v>
      </c>
      <c r="AG457" s="541">
        <f>SUM('MEDIÇÃO_OBJETO (1)'!AH457)</f>
        <v>0</v>
      </c>
      <c r="AH457" s="541">
        <f>SUM('MEDIÇÃO_OBJETO (1)'!AI457)</f>
        <v>0</v>
      </c>
      <c r="AI457" s="541">
        <f>SUM('MEDIÇÃO_OBJETO (1)'!AJ457)</f>
        <v>0</v>
      </c>
      <c r="AJ457" s="541">
        <f>SUM('MEDIÇÃO_OBJETO (1)'!AK457)</f>
        <v>0</v>
      </c>
      <c r="AK457" s="541">
        <f>SUM('MEDIÇÃO_OBJETO (1)'!AL457)</f>
        <v>0</v>
      </c>
      <c r="AL457" s="541">
        <f>SUM('MEDIÇÃO_OBJETO (1)'!AM457)</f>
        <v>0</v>
      </c>
      <c r="AM457" s="541">
        <f>SUM('MEDIÇÃO_OBJETO (1)'!AN457)</f>
        <v>0</v>
      </c>
      <c r="AN457" s="541">
        <f>SUM('MEDIÇÃO_OBJETO (1)'!AO457)</f>
        <v>0</v>
      </c>
      <c r="AO457" s="541">
        <f>SUM('MEDIÇÃO_OBJETO (1)'!AP457)</f>
        <v>0</v>
      </c>
      <c r="AP457" s="541">
        <f>SUM('MEDIÇÃO_OBJETO (1)'!AQ457)</f>
        <v>0</v>
      </c>
      <c r="AQ457" s="541">
        <f>SUM('MEDIÇÃO_OBJETO (1)'!AR457)</f>
        <v>0</v>
      </c>
      <c r="AR457" s="541">
        <f>SUM('MEDIÇÃO_OBJETO (1)'!AS457)</f>
        <v>0</v>
      </c>
      <c r="AS457" s="541">
        <f>SUM('MEDIÇÃO_OBJETO (1)'!AT457)</f>
        <v>0</v>
      </c>
      <c r="AT457" s="541">
        <f>SUM('MEDIÇÃO_OBJETO (1)'!AU457)</f>
        <v>0</v>
      </c>
      <c r="AU457" s="541">
        <f>SUM('MEDIÇÃO_OBJETO (1)'!AV457)</f>
        <v>0</v>
      </c>
      <c r="AV457" s="541">
        <f>SUM('MEDIÇÃO_OBJETO (1)'!AW457)</f>
        <v>0</v>
      </c>
      <c r="AW457" s="541">
        <f>SUM('MEDIÇÃO_OBJETO (1)'!AX457)</f>
        <v>0</v>
      </c>
      <c r="AX457" s="977"/>
      <c r="BN457" s="992">
        <f t="shared" si="304"/>
        <v>0</v>
      </c>
      <c r="BO457" s="538">
        <f t="shared" si="291"/>
        <v>0</v>
      </c>
      <c r="BP457" s="987">
        <f>IF(RESUMO_GLOBAL!$X$53="a",ROUND(AF457*$N457,RESUMO_GLOBAL!$X$54),IF(RESUMO_GLOBAL!$X$53="t",TRUNC(AF457*$N457,RESUMO_GLOBAL!$X$54),AF457*$N457))</f>
        <v>0</v>
      </c>
      <c r="BQ457" s="987">
        <f>IF(RESUMO_GLOBAL!$X$53="a",ROUND(AG457*$N457,RESUMO_GLOBAL!$X$54),IF(RESUMO_GLOBAL!$X$53="t",TRUNC(AG457*$N457,RESUMO_GLOBAL!$X$54),AG457*$N457))</f>
        <v>0</v>
      </c>
      <c r="BR457" s="987">
        <f>IF(RESUMO_GLOBAL!$X$53="a",ROUND(AH457*$N457,RESUMO_GLOBAL!$X$54),IF(RESUMO_GLOBAL!$X$53="t",TRUNC(AH457*$N457,RESUMO_GLOBAL!$X$54),AH457*$N457))</f>
        <v>0</v>
      </c>
      <c r="BS457" s="987">
        <f>IF(RESUMO_GLOBAL!$X$53="a",ROUND(AI457*$N457,RESUMO_GLOBAL!$X$54),IF(RESUMO_GLOBAL!$X$53="t",TRUNC(AI457*$N457,RESUMO_GLOBAL!$X$54),AI457*$N457))</f>
        <v>0</v>
      </c>
      <c r="BT457" s="987">
        <f>IF(RESUMO_GLOBAL!$X$53="a",ROUND(AJ457*$N457,RESUMO_GLOBAL!$X$54),IF(RESUMO_GLOBAL!$X$53="t",TRUNC(AJ457*$N457,RESUMO_GLOBAL!$X$54),AJ457*$N457))</f>
        <v>0</v>
      </c>
      <c r="BU457" s="987">
        <f>IF(RESUMO_GLOBAL!$X$53="a",ROUND(AK457*$N457,RESUMO_GLOBAL!$X$54),IF(RESUMO_GLOBAL!$X$53="t",TRUNC(AK457*$N457,RESUMO_GLOBAL!$X$54),AK457*$N457))</f>
        <v>0</v>
      </c>
      <c r="BV457" s="987">
        <f>IF(RESUMO_GLOBAL!$X$53="a",ROUND(AL457*$N457,RESUMO_GLOBAL!$X$54),IF(RESUMO_GLOBAL!$X$53="t",TRUNC(AL457*$N457,RESUMO_GLOBAL!$X$54),AL457*$N457))</f>
        <v>0</v>
      </c>
      <c r="BW457" s="987">
        <f>IF(RESUMO_GLOBAL!$X$53="a",ROUND(AM457*$N457,RESUMO_GLOBAL!$X$54),IF(RESUMO_GLOBAL!$X$53="t",TRUNC(AM457*$N457,RESUMO_GLOBAL!$X$54),AM457*$N457))</f>
        <v>0</v>
      </c>
      <c r="BX457" s="987">
        <f>IF(RESUMO_GLOBAL!$X$53="a",ROUND(AN457*$N457,RESUMO_GLOBAL!$X$54),IF(RESUMO_GLOBAL!$X$53="t",TRUNC(AN457*$N457,RESUMO_GLOBAL!$X$54),AN457*$N457))</f>
        <v>0</v>
      </c>
      <c r="BY457" s="987">
        <f>IF(RESUMO_GLOBAL!$X$53="a",ROUND(AO457*$N457,RESUMO_GLOBAL!$X$54),IF(RESUMO_GLOBAL!$X$53="t",TRUNC(AO457*$N457,RESUMO_GLOBAL!$X$54),AO457*$N457))</f>
        <v>0</v>
      </c>
      <c r="BZ457" s="987">
        <f>IF(RESUMO_GLOBAL!$X$53="a",ROUND(AP457*$N457,RESUMO_GLOBAL!$X$54),IF(RESUMO_GLOBAL!$X$53="t",TRUNC(AP457*$N457,RESUMO_GLOBAL!$X$54),AP457*$N457))</f>
        <v>0</v>
      </c>
      <c r="CA457" s="987">
        <f>IF(RESUMO_GLOBAL!$X$53="a",ROUND(AQ457*$N457,RESUMO_GLOBAL!$X$54),IF(RESUMO_GLOBAL!$X$53="t",TRUNC(AQ457*$N457,RESUMO_GLOBAL!$X$54),AQ457*$N457))</f>
        <v>0</v>
      </c>
      <c r="CB457" s="987">
        <f>IF(RESUMO_GLOBAL!$X$53="a",ROUND(AR457*$N457,RESUMO_GLOBAL!$X$54),IF(RESUMO_GLOBAL!$X$53="t",TRUNC(AR457*$N457,RESUMO_GLOBAL!$X$54),AR457*$N457))</f>
        <v>0</v>
      </c>
      <c r="CC457" s="987">
        <f>IF(RESUMO_GLOBAL!$X$53="a",ROUND(AS457*$N457,RESUMO_GLOBAL!$X$54),IF(RESUMO_GLOBAL!$X$53="t",TRUNC(AS457*$N457,RESUMO_GLOBAL!$X$54),AS457*$N457))</f>
        <v>0</v>
      </c>
      <c r="CD457" s="987">
        <f>IF(RESUMO_GLOBAL!$X$53="a",ROUND(AT457*$N457,RESUMO_GLOBAL!$X$54),IF(RESUMO_GLOBAL!$X$53="t",TRUNC(AT457*$N457,RESUMO_GLOBAL!$X$54),AT457*$N457))</f>
        <v>0</v>
      </c>
      <c r="CE457" s="987">
        <f>IF(RESUMO_GLOBAL!$X$53="a",ROUND(AU457*$N457,RESUMO_GLOBAL!$X$54),IF(RESUMO_GLOBAL!$X$53="t",TRUNC(AU457*$N457,RESUMO_GLOBAL!$X$54),AU457*$N457))</f>
        <v>0</v>
      </c>
      <c r="CF457" s="987">
        <f>IF(RESUMO_GLOBAL!$X$53="a",ROUND(AV457*$N457,RESUMO_GLOBAL!$X$54),IF(RESUMO_GLOBAL!$X$53="t",TRUNC(AV457*$N457,RESUMO_GLOBAL!$X$54),AV457*$N457))</f>
        <v>0</v>
      </c>
      <c r="CG457" s="987">
        <f>IF(RESUMO_GLOBAL!$X$53="a",ROUND(AW457*$N457,RESUMO_GLOBAL!$X$54),IF(RESUMO_GLOBAL!$X$53="t",TRUNC(AW457*$N457,RESUMO_GLOBAL!$X$54),AW457*$N457))</f>
        <v>0</v>
      </c>
      <c r="CK457" s="59">
        <f t="shared" si="270"/>
        <v>0</v>
      </c>
      <c r="CL457" s="59">
        <f t="shared" si="271"/>
        <v>0</v>
      </c>
      <c r="CM457" s="59">
        <f t="shared" si="272"/>
        <v>0</v>
      </c>
      <c r="CN457" s="59">
        <f t="shared" si="273"/>
        <v>0</v>
      </c>
      <c r="CO457" s="59">
        <f t="shared" si="274"/>
        <v>0</v>
      </c>
      <c r="CP457" s="59">
        <f t="shared" si="275"/>
        <v>0</v>
      </c>
      <c r="CQ457" s="59">
        <f t="shared" si="276"/>
        <v>0</v>
      </c>
      <c r="CR457" s="59">
        <f t="shared" si="277"/>
        <v>0</v>
      </c>
      <c r="CS457" s="59">
        <f t="shared" si="278"/>
        <v>0</v>
      </c>
      <c r="CT457" s="59">
        <f t="shared" si="279"/>
        <v>0</v>
      </c>
      <c r="CU457" s="59">
        <f t="shared" si="280"/>
        <v>0</v>
      </c>
      <c r="CV457" s="59">
        <f t="shared" si="281"/>
        <v>0</v>
      </c>
      <c r="CW457" s="59">
        <f t="shared" si="282"/>
        <v>0</v>
      </c>
      <c r="CX457" s="59">
        <f t="shared" si="283"/>
        <v>0</v>
      </c>
      <c r="CY457" s="59">
        <f t="shared" si="284"/>
        <v>0</v>
      </c>
      <c r="CZ457" s="59">
        <f t="shared" si="285"/>
        <v>0</v>
      </c>
      <c r="DA457" s="59">
        <f t="shared" si="286"/>
        <v>0</v>
      </c>
      <c r="DB457" s="59">
        <f t="shared" si="287"/>
        <v>0</v>
      </c>
      <c r="DE457">
        <f t="shared" si="305"/>
        <v>452</v>
      </c>
      <c r="DF457" t="str">
        <f t="shared" si="288"/>
        <v/>
      </c>
      <c r="DG457" s="59">
        <f>IF($C457&lt;&gt;0,SUM($CK458:CK458),0)</f>
        <v>0</v>
      </c>
      <c r="DH457" s="59">
        <f>IF($C457&lt;&gt;0,SUM($CK458:CL458),0)</f>
        <v>0</v>
      </c>
      <c r="DI457" s="59">
        <f>IF($C457&lt;&gt;0,SUM($CK458:CM458),0)</f>
        <v>0</v>
      </c>
      <c r="DJ457" s="59">
        <f>IF($C457&lt;&gt;0,SUM($CK458:CN458),0)</f>
        <v>0</v>
      </c>
      <c r="DK457" s="59">
        <f>IF($C457&lt;&gt;0,SUM($CK458:CO458),0)</f>
        <v>0</v>
      </c>
      <c r="DL457" s="59">
        <f>IF($C457&lt;&gt;0,SUM($CK458:CP458),0)</f>
        <v>0</v>
      </c>
      <c r="DM457" s="59">
        <f>IF($C457&lt;&gt;0,SUM($CK458:CQ458),0)</f>
        <v>0</v>
      </c>
      <c r="DN457" s="59">
        <f>IF($C457&lt;&gt;0,SUM($CK458:CR458),0)</f>
        <v>0</v>
      </c>
      <c r="DO457" s="59">
        <f>IF($C457&lt;&gt;0,SUM($CK458:CS458),0)</f>
        <v>0</v>
      </c>
      <c r="DP457" s="59">
        <f>IF($C457&lt;&gt;0,SUM($CK458:CT458),0)</f>
        <v>0</v>
      </c>
      <c r="DQ457" s="59">
        <f>IF($C457&lt;&gt;0,SUM($CK458:CU458),0)</f>
        <v>0</v>
      </c>
      <c r="DR457" s="59">
        <f>IF($C457&lt;&gt;0,SUM($CK458:CV458),0)</f>
        <v>0</v>
      </c>
      <c r="DS457" s="59">
        <f>IF($C457&lt;&gt;0,SUM($CK458:CW458),0)</f>
        <v>0</v>
      </c>
      <c r="DT457" s="59">
        <f>IF($C457&lt;&gt;0,SUM($CK458:CX458),0)</f>
        <v>0</v>
      </c>
      <c r="DU457" s="59">
        <f>IF($C457&lt;&gt;0,SUM($CK458:CY458),0)</f>
        <v>0</v>
      </c>
      <c r="DV457" s="59">
        <f>IF($C457&lt;&gt;0,SUM($CK458:CZ458),0)</f>
        <v>0</v>
      </c>
      <c r="DW457" s="59">
        <f>IF($C457&lt;&gt;0,SUM($CK458:DA458),0)</f>
        <v>0</v>
      </c>
      <c r="DX457" s="59">
        <f>IF($C457&lt;&gt;0,SUM($CK458:DB458),0)</f>
        <v>0</v>
      </c>
      <c r="DY457" s="952" t="str">
        <f t="shared" si="292"/>
        <v/>
      </c>
    </row>
    <row r="458" spans="1:129" ht="13.5" hidden="1" thickBot="1">
      <c r="A458" s="3" t="str">
        <f t="shared" si="293"/>
        <v/>
      </c>
      <c r="B458" s="805">
        <f>Dados_GLOBAL_Inicial!E458</f>
        <v>0</v>
      </c>
      <c r="C458" s="956">
        <f>IF(IFERROR(VALUE(Dados_GLOBAL_Inicial!F458),0)=0,0,Dados_GLOBAL_Inicial!F458)</f>
        <v>0</v>
      </c>
      <c r="D458" s="830">
        <f>Dados_GLOBAL_Inicial!G458</f>
        <v>0</v>
      </c>
      <c r="E458" s="830" t="str">
        <f>IF(IFERROR(VLOOKUP(F458,Cod_Gde_Itens!$A$1:$B$80,2,FALSE),0)&gt;549,IFERROR(VLOOKUP(F458,Cod_Gde_Itens!$A$1:$B$80,2,FALSE),0),IF(Dados_GLOBAL_Inicial!H458=0,"",Dados_GLOBAL_Inicial!H458))</f>
        <v/>
      </c>
      <c r="F458" s="823">
        <f>Dados_GLOBAL_Inicial!I458</f>
        <v>0</v>
      </c>
      <c r="G458" s="824">
        <f>Dados_GLOBAL_Inicial!J458</f>
        <v>0</v>
      </c>
      <c r="H458" s="454">
        <f>Dados_GLOBAL_Inicial!K458</f>
        <v>0</v>
      </c>
      <c r="I458" s="970">
        <f>SUM('MEDIÇÃO_OBJETO (1)'!I458)</f>
        <v>0</v>
      </c>
      <c r="J458" s="455">
        <f t="shared" si="294"/>
        <v>0</v>
      </c>
      <c r="K458" s="451">
        <f t="shared" si="295"/>
        <v>0</v>
      </c>
      <c r="L458" s="452">
        <f t="shared" si="296"/>
        <v>0</v>
      </c>
      <c r="M458" s="809">
        <f t="shared" si="297"/>
        <v>0</v>
      </c>
      <c r="N458" s="810">
        <f>IF(IFERROR(VALUE(Dados_GLOBAL_Inicial!L458),0)=0,0,Dados_GLOBAL_Inicial!L458)</f>
        <v>0</v>
      </c>
      <c r="O458" s="812">
        <f>SUM('MEDIÇÃO_OBJETO (1)'!O458)</f>
        <v>0</v>
      </c>
      <c r="P458" s="812">
        <f>SUM('MEDIÇÃO_OBJETO (1)'!P458)</f>
        <v>0</v>
      </c>
      <c r="Q458" s="813">
        <f t="shared" si="298"/>
        <v>0</v>
      </c>
      <c r="R458" s="951"/>
      <c r="S458" s="815">
        <f>SUM('MEDIÇÃO_OBJETO (1)'!S458)</f>
        <v>0</v>
      </c>
      <c r="T458" s="815">
        <f>SUM('MEDIÇÃO_OBJETO (1)'!T458)</f>
        <v>0</v>
      </c>
      <c r="V458" s="19"/>
      <c r="W458" s="978">
        <f t="shared" si="299"/>
        <v>0</v>
      </c>
      <c r="X458" s="816">
        <f t="shared" si="300"/>
        <v>0</v>
      </c>
      <c r="Y458" s="816">
        <f t="shared" si="301"/>
        <v>0</v>
      </c>
      <c r="Z458" s="817">
        <f t="shared" si="302"/>
        <v>0</v>
      </c>
      <c r="AB458" s="453">
        <f t="shared" si="289"/>
        <v>0</v>
      </c>
      <c r="AC458" s="14">
        <f t="shared" si="303"/>
        <v>0</v>
      </c>
      <c r="AD458" s="819"/>
      <c r="AE458" s="631">
        <f t="shared" si="290"/>
        <v>0</v>
      </c>
      <c r="AF458" s="818">
        <f>SUM('MEDIÇÃO_OBJETO (1)'!AG458)</f>
        <v>0</v>
      </c>
      <c r="AG458" s="541">
        <f>SUM('MEDIÇÃO_OBJETO (1)'!AH458)</f>
        <v>0</v>
      </c>
      <c r="AH458" s="541">
        <f>SUM('MEDIÇÃO_OBJETO (1)'!AI458)</f>
        <v>0</v>
      </c>
      <c r="AI458" s="541">
        <f>SUM('MEDIÇÃO_OBJETO (1)'!AJ458)</f>
        <v>0</v>
      </c>
      <c r="AJ458" s="541">
        <f>SUM('MEDIÇÃO_OBJETO (1)'!AK458)</f>
        <v>0</v>
      </c>
      <c r="AK458" s="541">
        <f>SUM('MEDIÇÃO_OBJETO (1)'!AL458)</f>
        <v>0</v>
      </c>
      <c r="AL458" s="541">
        <f>SUM('MEDIÇÃO_OBJETO (1)'!AM458)</f>
        <v>0</v>
      </c>
      <c r="AM458" s="541">
        <f>SUM('MEDIÇÃO_OBJETO (1)'!AN458)</f>
        <v>0</v>
      </c>
      <c r="AN458" s="541">
        <f>SUM('MEDIÇÃO_OBJETO (1)'!AO458)</f>
        <v>0</v>
      </c>
      <c r="AO458" s="541">
        <f>SUM('MEDIÇÃO_OBJETO (1)'!AP458)</f>
        <v>0</v>
      </c>
      <c r="AP458" s="541">
        <f>SUM('MEDIÇÃO_OBJETO (1)'!AQ458)</f>
        <v>0</v>
      </c>
      <c r="AQ458" s="541">
        <f>SUM('MEDIÇÃO_OBJETO (1)'!AR458)</f>
        <v>0</v>
      </c>
      <c r="AR458" s="541">
        <f>SUM('MEDIÇÃO_OBJETO (1)'!AS458)</f>
        <v>0</v>
      </c>
      <c r="AS458" s="541">
        <f>SUM('MEDIÇÃO_OBJETO (1)'!AT458)</f>
        <v>0</v>
      </c>
      <c r="AT458" s="541">
        <f>SUM('MEDIÇÃO_OBJETO (1)'!AU458)</f>
        <v>0</v>
      </c>
      <c r="AU458" s="541">
        <f>SUM('MEDIÇÃO_OBJETO (1)'!AV458)</f>
        <v>0</v>
      </c>
      <c r="AV458" s="541">
        <f>SUM('MEDIÇÃO_OBJETO (1)'!AW458)</f>
        <v>0</v>
      </c>
      <c r="AW458" s="541">
        <f>SUM('MEDIÇÃO_OBJETO (1)'!AX458)</f>
        <v>0</v>
      </c>
      <c r="AX458" s="977"/>
      <c r="BN458" s="992">
        <f t="shared" si="304"/>
        <v>0</v>
      </c>
      <c r="BO458" s="538">
        <f t="shared" si="291"/>
        <v>0</v>
      </c>
      <c r="BP458" s="987">
        <f>IF(RESUMO_GLOBAL!$X$53="a",ROUND(AF458*$N458,RESUMO_GLOBAL!$X$54),IF(RESUMO_GLOBAL!$X$53="t",TRUNC(AF458*$N458,RESUMO_GLOBAL!$X$54),AF458*$N458))</f>
        <v>0</v>
      </c>
      <c r="BQ458" s="987">
        <f>IF(RESUMO_GLOBAL!$X$53="a",ROUND(AG458*$N458,RESUMO_GLOBAL!$X$54),IF(RESUMO_GLOBAL!$X$53="t",TRUNC(AG458*$N458,RESUMO_GLOBAL!$X$54),AG458*$N458))</f>
        <v>0</v>
      </c>
      <c r="BR458" s="987">
        <f>IF(RESUMO_GLOBAL!$X$53="a",ROUND(AH458*$N458,RESUMO_GLOBAL!$X$54),IF(RESUMO_GLOBAL!$X$53="t",TRUNC(AH458*$N458,RESUMO_GLOBAL!$X$54),AH458*$N458))</f>
        <v>0</v>
      </c>
      <c r="BS458" s="987">
        <f>IF(RESUMO_GLOBAL!$X$53="a",ROUND(AI458*$N458,RESUMO_GLOBAL!$X$54),IF(RESUMO_GLOBAL!$X$53="t",TRUNC(AI458*$N458,RESUMO_GLOBAL!$X$54),AI458*$N458))</f>
        <v>0</v>
      </c>
      <c r="BT458" s="987">
        <f>IF(RESUMO_GLOBAL!$X$53="a",ROUND(AJ458*$N458,RESUMO_GLOBAL!$X$54),IF(RESUMO_GLOBAL!$X$53="t",TRUNC(AJ458*$N458,RESUMO_GLOBAL!$X$54),AJ458*$N458))</f>
        <v>0</v>
      </c>
      <c r="BU458" s="987">
        <f>IF(RESUMO_GLOBAL!$X$53="a",ROUND(AK458*$N458,RESUMO_GLOBAL!$X$54),IF(RESUMO_GLOBAL!$X$53="t",TRUNC(AK458*$N458,RESUMO_GLOBAL!$X$54),AK458*$N458))</f>
        <v>0</v>
      </c>
      <c r="BV458" s="987">
        <f>IF(RESUMO_GLOBAL!$X$53="a",ROUND(AL458*$N458,RESUMO_GLOBAL!$X$54),IF(RESUMO_GLOBAL!$X$53="t",TRUNC(AL458*$N458,RESUMO_GLOBAL!$X$54),AL458*$N458))</f>
        <v>0</v>
      </c>
      <c r="BW458" s="987">
        <f>IF(RESUMO_GLOBAL!$X$53="a",ROUND(AM458*$N458,RESUMO_GLOBAL!$X$54),IF(RESUMO_GLOBAL!$X$53="t",TRUNC(AM458*$N458,RESUMO_GLOBAL!$X$54),AM458*$N458))</f>
        <v>0</v>
      </c>
      <c r="BX458" s="987">
        <f>IF(RESUMO_GLOBAL!$X$53="a",ROUND(AN458*$N458,RESUMO_GLOBAL!$X$54),IF(RESUMO_GLOBAL!$X$53="t",TRUNC(AN458*$N458,RESUMO_GLOBAL!$X$54),AN458*$N458))</f>
        <v>0</v>
      </c>
      <c r="BY458" s="987">
        <f>IF(RESUMO_GLOBAL!$X$53="a",ROUND(AO458*$N458,RESUMO_GLOBAL!$X$54),IF(RESUMO_GLOBAL!$X$53="t",TRUNC(AO458*$N458,RESUMO_GLOBAL!$X$54),AO458*$N458))</f>
        <v>0</v>
      </c>
      <c r="BZ458" s="987">
        <f>IF(RESUMO_GLOBAL!$X$53="a",ROUND(AP458*$N458,RESUMO_GLOBAL!$X$54),IF(RESUMO_GLOBAL!$X$53="t",TRUNC(AP458*$N458,RESUMO_GLOBAL!$X$54),AP458*$N458))</f>
        <v>0</v>
      </c>
      <c r="CA458" s="987">
        <f>IF(RESUMO_GLOBAL!$X$53="a",ROUND(AQ458*$N458,RESUMO_GLOBAL!$X$54),IF(RESUMO_GLOBAL!$X$53="t",TRUNC(AQ458*$N458,RESUMO_GLOBAL!$X$54),AQ458*$N458))</f>
        <v>0</v>
      </c>
      <c r="CB458" s="987">
        <f>IF(RESUMO_GLOBAL!$X$53="a",ROUND(AR458*$N458,RESUMO_GLOBAL!$X$54),IF(RESUMO_GLOBAL!$X$53="t",TRUNC(AR458*$N458,RESUMO_GLOBAL!$X$54),AR458*$N458))</f>
        <v>0</v>
      </c>
      <c r="CC458" s="987">
        <f>IF(RESUMO_GLOBAL!$X$53="a",ROUND(AS458*$N458,RESUMO_GLOBAL!$X$54),IF(RESUMO_GLOBAL!$X$53="t",TRUNC(AS458*$N458,RESUMO_GLOBAL!$X$54),AS458*$N458))</f>
        <v>0</v>
      </c>
      <c r="CD458" s="987">
        <f>IF(RESUMO_GLOBAL!$X$53="a",ROUND(AT458*$N458,RESUMO_GLOBAL!$X$54),IF(RESUMO_GLOBAL!$X$53="t",TRUNC(AT458*$N458,RESUMO_GLOBAL!$X$54),AT458*$N458))</f>
        <v>0</v>
      </c>
      <c r="CE458" s="987">
        <f>IF(RESUMO_GLOBAL!$X$53="a",ROUND(AU458*$N458,RESUMO_GLOBAL!$X$54),IF(RESUMO_GLOBAL!$X$53="t",TRUNC(AU458*$N458,RESUMO_GLOBAL!$X$54),AU458*$N458))</f>
        <v>0</v>
      </c>
      <c r="CF458" s="987">
        <f>IF(RESUMO_GLOBAL!$X$53="a",ROUND(AV458*$N458,RESUMO_GLOBAL!$X$54),IF(RESUMO_GLOBAL!$X$53="t",TRUNC(AV458*$N458,RESUMO_GLOBAL!$X$54),AV458*$N458))</f>
        <v>0</v>
      </c>
      <c r="CG458" s="987">
        <f>IF(RESUMO_GLOBAL!$X$53="a",ROUND(AW458*$N458,RESUMO_GLOBAL!$X$54),IF(RESUMO_GLOBAL!$X$53="t",TRUNC(AW458*$N458,RESUMO_GLOBAL!$X$54),AW458*$N458))</f>
        <v>0</v>
      </c>
      <c r="CK458" s="59">
        <f t="shared" ref="CK458:CK521" si="306">IF($C458&lt;&gt;0,0,SUM(CK459,BP458))</f>
        <v>0</v>
      </c>
      <c r="CL458" s="59">
        <f t="shared" ref="CL458:CL521" si="307">IF($C458&lt;&gt;0,0,SUM(CL459,BQ458))</f>
        <v>0</v>
      </c>
      <c r="CM458" s="59">
        <f t="shared" ref="CM458:CM521" si="308">IF($C458&lt;&gt;0,0,SUM(CM459,BR458))</f>
        <v>0</v>
      </c>
      <c r="CN458" s="59">
        <f t="shared" ref="CN458:CN521" si="309">IF($C458&lt;&gt;0,0,SUM(CN459,BS458))</f>
        <v>0</v>
      </c>
      <c r="CO458" s="59">
        <f t="shared" ref="CO458:CO521" si="310">IF($C458&lt;&gt;0,0,SUM(CO459,BT458))</f>
        <v>0</v>
      </c>
      <c r="CP458" s="59">
        <f t="shared" ref="CP458:CP521" si="311">IF($C458&lt;&gt;0,0,SUM(CP459,BU458))</f>
        <v>0</v>
      </c>
      <c r="CQ458" s="59">
        <f t="shared" ref="CQ458:CQ521" si="312">IF($C458&lt;&gt;0,0,SUM(CQ459,BV458))</f>
        <v>0</v>
      </c>
      <c r="CR458" s="59">
        <f t="shared" ref="CR458:CR521" si="313">IF($C458&lt;&gt;0,0,SUM(CR459,BW458))</f>
        <v>0</v>
      </c>
      <c r="CS458" s="59">
        <f t="shared" ref="CS458:CS521" si="314">IF($C458&lt;&gt;0,0,SUM(CS459,BX458))</f>
        <v>0</v>
      </c>
      <c r="CT458" s="59">
        <f t="shared" ref="CT458:CT521" si="315">IF($C458&lt;&gt;0,0,SUM(CT459,BY458))</f>
        <v>0</v>
      </c>
      <c r="CU458" s="59">
        <f t="shared" ref="CU458:CU521" si="316">IF($C458&lt;&gt;0,0,SUM(CU459,BZ458))</f>
        <v>0</v>
      </c>
      <c r="CV458" s="59">
        <f t="shared" ref="CV458:CV521" si="317">IF($C458&lt;&gt;0,0,SUM(CV459,CA458))</f>
        <v>0</v>
      </c>
      <c r="CW458" s="59">
        <f t="shared" ref="CW458:CW521" si="318">IF($C458&lt;&gt;0,0,SUM(CW459,CB458))</f>
        <v>0</v>
      </c>
      <c r="CX458" s="59">
        <f t="shared" ref="CX458:CX521" si="319">IF($C458&lt;&gt;0,0,SUM(CX459,CC458))</f>
        <v>0</v>
      </c>
      <c r="CY458" s="59">
        <f t="shared" ref="CY458:CY521" si="320">IF($C458&lt;&gt;0,0,SUM(CY459,CD458))</f>
        <v>0</v>
      </c>
      <c r="CZ458" s="59">
        <f t="shared" ref="CZ458:CZ521" si="321">IF($C458&lt;&gt;0,0,SUM(CZ459,CE458))</f>
        <v>0</v>
      </c>
      <c r="DA458" s="59">
        <f t="shared" ref="DA458:DA521" si="322">IF($C458&lt;&gt;0,0,SUM(DA459,CF458))</f>
        <v>0</v>
      </c>
      <c r="DB458" s="59">
        <f t="shared" ref="DB458:DB521" si="323">IF($C458&lt;&gt;0,0,SUM(DB459,CG458))</f>
        <v>0</v>
      </c>
      <c r="DE458">
        <f t="shared" si="305"/>
        <v>453</v>
      </c>
      <c r="DF458" t="str">
        <f t="shared" ref="DF458:DF521" si="324">IF(C458&lt;&gt;0,C458,"")</f>
        <v/>
      </c>
      <c r="DG458" s="59">
        <f>IF($C458&lt;&gt;0,SUM($CK459:CK459),0)</f>
        <v>0</v>
      </c>
      <c r="DH458" s="59">
        <f>IF($C458&lt;&gt;0,SUM($CK459:CL459),0)</f>
        <v>0</v>
      </c>
      <c r="DI458" s="59">
        <f>IF($C458&lt;&gt;0,SUM($CK459:CM459),0)</f>
        <v>0</v>
      </c>
      <c r="DJ458" s="59">
        <f>IF($C458&lt;&gt;0,SUM($CK459:CN459),0)</f>
        <v>0</v>
      </c>
      <c r="DK458" s="59">
        <f>IF($C458&lt;&gt;0,SUM($CK459:CO459),0)</f>
        <v>0</v>
      </c>
      <c r="DL458" s="59">
        <f>IF($C458&lt;&gt;0,SUM($CK459:CP459),0)</f>
        <v>0</v>
      </c>
      <c r="DM458" s="59">
        <f>IF($C458&lt;&gt;0,SUM($CK459:CQ459),0)</f>
        <v>0</v>
      </c>
      <c r="DN458" s="59">
        <f>IF($C458&lt;&gt;0,SUM($CK459:CR459),0)</f>
        <v>0</v>
      </c>
      <c r="DO458" s="59">
        <f>IF($C458&lt;&gt;0,SUM($CK459:CS459),0)</f>
        <v>0</v>
      </c>
      <c r="DP458" s="59">
        <f>IF($C458&lt;&gt;0,SUM($CK459:CT459),0)</f>
        <v>0</v>
      </c>
      <c r="DQ458" s="59">
        <f>IF($C458&lt;&gt;0,SUM($CK459:CU459),0)</f>
        <v>0</v>
      </c>
      <c r="DR458" s="59">
        <f>IF($C458&lt;&gt;0,SUM($CK459:CV459),0)</f>
        <v>0</v>
      </c>
      <c r="DS458" s="59">
        <f>IF($C458&lt;&gt;0,SUM($CK459:CW459),0)</f>
        <v>0</v>
      </c>
      <c r="DT458" s="59">
        <f>IF($C458&lt;&gt;0,SUM($CK459:CX459),0)</f>
        <v>0</v>
      </c>
      <c r="DU458" s="59">
        <f>IF($C458&lt;&gt;0,SUM($CK459:CY459),0)</f>
        <v>0</v>
      </c>
      <c r="DV458" s="59">
        <f>IF($C458&lt;&gt;0,SUM($CK459:CZ459),0)</f>
        <v>0</v>
      </c>
      <c r="DW458" s="59">
        <f>IF($C458&lt;&gt;0,SUM($CK459:DA459),0)</f>
        <v>0</v>
      </c>
      <c r="DX458" s="59">
        <f>IF($C458&lt;&gt;0,SUM($CK459:DB459),0)</f>
        <v>0</v>
      </c>
      <c r="DY458" s="952" t="str">
        <f t="shared" si="292"/>
        <v/>
      </c>
    </row>
    <row r="459" spans="1:129" ht="13.5" hidden="1" thickBot="1">
      <c r="A459" s="3" t="str">
        <f t="shared" si="293"/>
        <v/>
      </c>
      <c r="B459" s="805">
        <f>Dados_GLOBAL_Inicial!E459</f>
        <v>0</v>
      </c>
      <c r="C459" s="956">
        <f>IF(IFERROR(VALUE(Dados_GLOBAL_Inicial!F459),0)=0,0,Dados_GLOBAL_Inicial!F459)</f>
        <v>0</v>
      </c>
      <c r="D459" s="830">
        <f>Dados_GLOBAL_Inicial!G459</f>
        <v>0</v>
      </c>
      <c r="E459" s="830" t="str">
        <f>IF(IFERROR(VLOOKUP(F459,Cod_Gde_Itens!$A$1:$B$80,2,FALSE),0)&gt;549,IFERROR(VLOOKUP(F459,Cod_Gde_Itens!$A$1:$B$80,2,FALSE),0),IF(Dados_GLOBAL_Inicial!H459=0,"",Dados_GLOBAL_Inicial!H459))</f>
        <v/>
      </c>
      <c r="F459" s="823">
        <f>Dados_GLOBAL_Inicial!I459</f>
        <v>0</v>
      </c>
      <c r="G459" s="824">
        <f>Dados_GLOBAL_Inicial!J459</f>
        <v>0</v>
      </c>
      <c r="H459" s="454">
        <f>Dados_GLOBAL_Inicial!K459</f>
        <v>0</v>
      </c>
      <c r="I459" s="970">
        <f>SUM('MEDIÇÃO_OBJETO (1)'!I459)</f>
        <v>0</v>
      </c>
      <c r="J459" s="455">
        <f t="shared" si="294"/>
        <v>0</v>
      </c>
      <c r="K459" s="451">
        <f t="shared" si="295"/>
        <v>0</v>
      </c>
      <c r="L459" s="452">
        <f t="shared" si="296"/>
        <v>0</v>
      </c>
      <c r="M459" s="809">
        <f t="shared" si="297"/>
        <v>0</v>
      </c>
      <c r="N459" s="810">
        <f>IF(IFERROR(VALUE(Dados_GLOBAL_Inicial!L459),0)=0,0,Dados_GLOBAL_Inicial!L459)</f>
        <v>0</v>
      </c>
      <c r="O459" s="812">
        <f>SUM('MEDIÇÃO_OBJETO (1)'!O459)</f>
        <v>0</v>
      </c>
      <c r="P459" s="812">
        <f>SUM('MEDIÇÃO_OBJETO (1)'!P459)</f>
        <v>0</v>
      </c>
      <c r="Q459" s="813">
        <f t="shared" si="298"/>
        <v>0</v>
      </c>
      <c r="R459" s="951"/>
      <c r="S459" s="815">
        <f>SUM('MEDIÇÃO_OBJETO (1)'!S459)</f>
        <v>0</v>
      </c>
      <c r="T459" s="815">
        <f>SUM('MEDIÇÃO_OBJETO (1)'!T459)</f>
        <v>0</v>
      </c>
      <c r="V459" s="19"/>
      <c r="W459" s="978">
        <f t="shared" si="299"/>
        <v>0</v>
      </c>
      <c r="X459" s="816">
        <f t="shared" si="300"/>
        <v>0</v>
      </c>
      <c r="Y459" s="816">
        <f t="shared" si="301"/>
        <v>0</v>
      </c>
      <c r="Z459" s="817">
        <f t="shared" si="302"/>
        <v>0</v>
      </c>
      <c r="AB459" s="453">
        <f t="shared" ref="AB459:AB522" si="325">SUM(AF459:AW459)</f>
        <v>0</v>
      </c>
      <c r="AC459" s="14">
        <f t="shared" si="303"/>
        <v>0</v>
      </c>
      <c r="AD459" s="819"/>
      <c r="AE459" s="631">
        <f t="shared" ref="AE459:AE522" si="326">IFERROR(IF(C459=0,0,C459),0)</f>
        <v>0</v>
      </c>
      <c r="AF459" s="818">
        <f>SUM('MEDIÇÃO_OBJETO (1)'!AG459)</f>
        <v>0</v>
      </c>
      <c r="AG459" s="541">
        <f>SUM('MEDIÇÃO_OBJETO (1)'!AH459)</f>
        <v>0</v>
      </c>
      <c r="AH459" s="541">
        <f>SUM('MEDIÇÃO_OBJETO (1)'!AI459)</f>
        <v>0</v>
      </c>
      <c r="AI459" s="541">
        <f>SUM('MEDIÇÃO_OBJETO (1)'!AJ459)</f>
        <v>0</v>
      </c>
      <c r="AJ459" s="541">
        <f>SUM('MEDIÇÃO_OBJETO (1)'!AK459)</f>
        <v>0</v>
      </c>
      <c r="AK459" s="541">
        <f>SUM('MEDIÇÃO_OBJETO (1)'!AL459)</f>
        <v>0</v>
      </c>
      <c r="AL459" s="541">
        <f>SUM('MEDIÇÃO_OBJETO (1)'!AM459)</f>
        <v>0</v>
      </c>
      <c r="AM459" s="541">
        <f>SUM('MEDIÇÃO_OBJETO (1)'!AN459)</f>
        <v>0</v>
      </c>
      <c r="AN459" s="541">
        <f>SUM('MEDIÇÃO_OBJETO (1)'!AO459)</f>
        <v>0</v>
      </c>
      <c r="AO459" s="541">
        <f>SUM('MEDIÇÃO_OBJETO (1)'!AP459)</f>
        <v>0</v>
      </c>
      <c r="AP459" s="541">
        <f>SUM('MEDIÇÃO_OBJETO (1)'!AQ459)</f>
        <v>0</v>
      </c>
      <c r="AQ459" s="541">
        <f>SUM('MEDIÇÃO_OBJETO (1)'!AR459)</f>
        <v>0</v>
      </c>
      <c r="AR459" s="541">
        <f>SUM('MEDIÇÃO_OBJETO (1)'!AS459)</f>
        <v>0</v>
      </c>
      <c r="AS459" s="541">
        <f>SUM('MEDIÇÃO_OBJETO (1)'!AT459)</f>
        <v>0</v>
      </c>
      <c r="AT459" s="541">
        <f>SUM('MEDIÇÃO_OBJETO (1)'!AU459)</f>
        <v>0</v>
      </c>
      <c r="AU459" s="541">
        <f>SUM('MEDIÇÃO_OBJETO (1)'!AV459)</f>
        <v>0</v>
      </c>
      <c r="AV459" s="541">
        <f>SUM('MEDIÇÃO_OBJETO (1)'!AW459)</f>
        <v>0</v>
      </c>
      <c r="AW459" s="541">
        <f>SUM('MEDIÇÃO_OBJETO (1)'!AX459)</f>
        <v>0</v>
      </c>
      <c r="AX459" s="977"/>
      <c r="BN459" s="992">
        <f t="shared" si="304"/>
        <v>0</v>
      </c>
      <c r="BO459" s="538">
        <f t="shared" ref="BO459:BO522" si="327">IFERROR(SUM(BP459:CG459),0)</f>
        <v>0</v>
      </c>
      <c r="BP459" s="987">
        <f>IF(RESUMO_GLOBAL!$X$53="a",ROUND(AF459*$N459,RESUMO_GLOBAL!$X$54),IF(RESUMO_GLOBAL!$X$53="t",TRUNC(AF459*$N459,RESUMO_GLOBAL!$X$54),AF459*$N459))</f>
        <v>0</v>
      </c>
      <c r="BQ459" s="987">
        <f>IF(RESUMO_GLOBAL!$X$53="a",ROUND(AG459*$N459,RESUMO_GLOBAL!$X$54),IF(RESUMO_GLOBAL!$X$53="t",TRUNC(AG459*$N459,RESUMO_GLOBAL!$X$54),AG459*$N459))</f>
        <v>0</v>
      </c>
      <c r="BR459" s="987">
        <f>IF(RESUMO_GLOBAL!$X$53="a",ROUND(AH459*$N459,RESUMO_GLOBAL!$X$54),IF(RESUMO_GLOBAL!$X$53="t",TRUNC(AH459*$N459,RESUMO_GLOBAL!$X$54),AH459*$N459))</f>
        <v>0</v>
      </c>
      <c r="BS459" s="987">
        <f>IF(RESUMO_GLOBAL!$X$53="a",ROUND(AI459*$N459,RESUMO_GLOBAL!$X$54),IF(RESUMO_GLOBAL!$X$53="t",TRUNC(AI459*$N459,RESUMO_GLOBAL!$X$54),AI459*$N459))</f>
        <v>0</v>
      </c>
      <c r="BT459" s="987">
        <f>IF(RESUMO_GLOBAL!$X$53="a",ROUND(AJ459*$N459,RESUMO_GLOBAL!$X$54),IF(RESUMO_GLOBAL!$X$53="t",TRUNC(AJ459*$N459,RESUMO_GLOBAL!$X$54),AJ459*$N459))</f>
        <v>0</v>
      </c>
      <c r="BU459" s="987">
        <f>IF(RESUMO_GLOBAL!$X$53="a",ROUND(AK459*$N459,RESUMO_GLOBAL!$X$54),IF(RESUMO_GLOBAL!$X$53="t",TRUNC(AK459*$N459,RESUMO_GLOBAL!$X$54),AK459*$N459))</f>
        <v>0</v>
      </c>
      <c r="BV459" s="987">
        <f>IF(RESUMO_GLOBAL!$X$53="a",ROUND(AL459*$N459,RESUMO_GLOBAL!$X$54),IF(RESUMO_GLOBAL!$X$53="t",TRUNC(AL459*$N459,RESUMO_GLOBAL!$X$54),AL459*$N459))</f>
        <v>0</v>
      </c>
      <c r="BW459" s="987">
        <f>IF(RESUMO_GLOBAL!$X$53="a",ROUND(AM459*$N459,RESUMO_GLOBAL!$X$54),IF(RESUMO_GLOBAL!$X$53="t",TRUNC(AM459*$N459,RESUMO_GLOBAL!$X$54),AM459*$N459))</f>
        <v>0</v>
      </c>
      <c r="BX459" s="987">
        <f>IF(RESUMO_GLOBAL!$X$53="a",ROUND(AN459*$N459,RESUMO_GLOBAL!$X$54),IF(RESUMO_GLOBAL!$X$53="t",TRUNC(AN459*$N459,RESUMO_GLOBAL!$X$54),AN459*$N459))</f>
        <v>0</v>
      </c>
      <c r="BY459" s="987">
        <f>IF(RESUMO_GLOBAL!$X$53="a",ROUND(AO459*$N459,RESUMO_GLOBAL!$X$54),IF(RESUMO_GLOBAL!$X$53="t",TRUNC(AO459*$N459,RESUMO_GLOBAL!$X$54),AO459*$N459))</f>
        <v>0</v>
      </c>
      <c r="BZ459" s="987">
        <f>IF(RESUMO_GLOBAL!$X$53="a",ROUND(AP459*$N459,RESUMO_GLOBAL!$X$54),IF(RESUMO_GLOBAL!$X$53="t",TRUNC(AP459*$N459,RESUMO_GLOBAL!$X$54),AP459*$N459))</f>
        <v>0</v>
      </c>
      <c r="CA459" s="987">
        <f>IF(RESUMO_GLOBAL!$X$53="a",ROUND(AQ459*$N459,RESUMO_GLOBAL!$X$54),IF(RESUMO_GLOBAL!$X$53="t",TRUNC(AQ459*$N459,RESUMO_GLOBAL!$X$54),AQ459*$N459))</f>
        <v>0</v>
      </c>
      <c r="CB459" s="987">
        <f>IF(RESUMO_GLOBAL!$X$53="a",ROUND(AR459*$N459,RESUMO_GLOBAL!$X$54),IF(RESUMO_GLOBAL!$X$53="t",TRUNC(AR459*$N459,RESUMO_GLOBAL!$X$54),AR459*$N459))</f>
        <v>0</v>
      </c>
      <c r="CC459" s="987">
        <f>IF(RESUMO_GLOBAL!$X$53="a",ROUND(AS459*$N459,RESUMO_GLOBAL!$X$54),IF(RESUMO_GLOBAL!$X$53="t",TRUNC(AS459*$N459,RESUMO_GLOBAL!$X$54),AS459*$N459))</f>
        <v>0</v>
      </c>
      <c r="CD459" s="987">
        <f>IF(RESUMO_GLOBAL!$X$53="a",ROUND(AT459*$N459,RESUMO_GLOBAL!$X$54),IF(RESUMO_GLOBAL!$X$53="t",TRUNC(AT459*$N459,RESUMO_GLOBAL!$X$54),AT459*$N459))</f>
        <v>0</v>
      </c>
      <c r="CE459" s="987">
        <f>IF(RESUMO_GLOBAL!$X$53="a",ROUND(AU459*$N459,RESUMO_GLOBAL!$X$54),IF(RESUMO_GLOBAL!$X$53="t",TRUNC(AU459*$N459,RESUMO_GLOBAL!$X$54),AU459*$N459))</f>
        <v>0</v>
      </c>
      <c r="CF459" s="987">
        <f>IF(RESUMO_GLOBAL!$X$53="a",ROUND(AV459*$N459,RESUMO_GLOBAL!$X$54),IF(RESUMO_GLOBAL!$X$53="t",TRUNC(AV459*$N459,RESUMO_GLOBAL!$X$54),AV459*$N459))</f>
        <v>0</v>
      </c>
      <c r="CG459" s="987">
        <f>IF(RESUMO_GLOBAL!$X$53="a",ROUND(AW459*$N459,RESUMO_GLOBAL!$X$54),IF(RESUMO_GLOBAL!$X$53="t",TRUNC(AW459*$N459,RESUMO_GLOBAL!$X$54),AW459*$N459))</f>
        <v>0</v>
      </c>
      <c r="CK459" s="59">
        <f t="shared" si="306"/>
        <v>0</v>
      </c>
      <c r="CL459" s="59">
        <f t="shared" si="307"/>
        <v>0</v>
      </c>
      <c r="CM459" s="59">
        <f t="shared" si="308"/>
        <v>0</v>
      </c>
      <c r="CN459" s="59">
        <f t="shared" si="309"/>
        <v>0</v>
      </c>
      <c r="CO459" s="59">
        <f t="shared" si="310"/>
        <v>0</v>
      </c>
      <c r="CP459" s="59">
        <f t="shared" si="311"/>
        <v>0</v>
      </c>
      <c r="CQ459" s="59">
        <f t="shared" si="312"/>
        <v>0</v>
      </c>
      <c r="CR459" s="59">
        <f t="shared" si="313"/>
        <v>0</v>
      </c>
      <c r="CS459" s="59">
        <f t="shared" si="314"/>
        <v>0</v>
      </c>
      <c r="CT459" s="59">
        <f t="shared" si="315"/>
        <v>0</v>
      </c>
      <c r="CU459" s="59">
        <f t="shared" si="316"/>
        <v>0</v>
      </c>
      <c r="CV459" s="59">
        <f t="shared" si="317"/>
        <v>0</v>
      </c>
      <c r="CW459" s="59">
        <f t="shared" si="318"/>
        <v>0</v>
      </c>
      <c r="CX459" s="59">
        <f t="shared" si="319"/>
        <v>0</v>
      </c>
      <c r="CY459" s="59">
        <f t="shared" si="320"/>
        <v>0</v>
      </c>
      <c r="CZ459" s="59">
        <f t="shared" si="321"/>
        <v>0</v>
      </c>
      <c r="DA459" s="59">
        <f t="shared" si="322"/>
        <v>0</v>
      </c>
      <c r="DB459" s="59">
        <f t="shared" si="323"/>
        <v>0</v>
      </c>
      <c r="DE459">
        <f t="shared" si="305"/>
        <v>454</v>
      </c>
      <c r="DF459" t="str">
        <f t="shared" si="324"/>
        <v/>
      </c>
      <c r="DG459" s="59">
        <f>IF($C459&lt;&gt;0,SUM($CK460:CK460),0)</f>
        <v>0</v>
      </c>
      <c r="DH459" s="59">
        <f>IF($C459&lt;&gt;0,SUM($CK460:CL460),0)</f>
        <v>0</v>
      </c>
      <c r="DI459" s="59">
        <f>IF($C459&lt;&gt;0,SUM($CK460:CM460),0)</f>
        <v>0</v>
      </c>
      <c r="DJ459" s="59">
        <f>IF($C459&lt;&gt;0,SUM($CK460:CN460),0)</f>
        <v>0</v>
      </c>
      <c r="DK459" s="59">
        <f>IF($C459&lt;&gt;0,SUM($CK460:CO460),0)</f>
        <v>0</v>
      </c>
      <c r="DL459" s="59">
        <f>IF($C459&lt;&gt;0,SUM($CK460:CP460),0)</f>
        <v>0</v>
      </c>
      <c r="DM459" s="59">
        <f>IF($C459&lt;&gt;0,SUM($CK460:CQ460),0)</f>
        <v>0</v>
      </c>
      <c r="DN459" s="59">
        <f>IF($C459&lt;&gt;0,SUM($CK460:CR460),0)</f>
        <v>0</v>
      </c>
      <c r="DO459" s="59">
        <f>IF($C459&lt;&gt;0,SUM($CK460:CS460),0)</f>
        <v>0</v>
      </c>
      <c r="DP459" s="59">
        <f>IF($C459&lt;&gt;0,SUM($CK460:CT460),0)</f>
        <v>0</v>
      </c>
      <c r="DQ459" s="59">
        <f>IF($C459&lt;&gt;0,SUM($CK460:CU460),0)</f>
        <v>0</v>
      </c>
      <c r="DR459" s="59">
        <f>IF($C459&lt;&gt;0,SUM($CK460:CV460),0)</f>
        <v>0</v>
      </c>
      <c r="DS459" s="59">
        <f>IF($C459&lt;&gt;0,SUM($CK460:CW460),0)</f>
        <v>0</v>
      </c>
      <c r="DT459" s="59">
        <f>IF($C459&lt;&gt;0,SUM($CK460:CX460),0)</f>
        <v>0</v>
      </c>
      <c r="DU459" s="59">
        <f>IF($C459&lt;&gt;0,SUM($CK460:CY460),0)</f>
        <v>0</v>
      </c>
      <c r="DV459" s="59">
        <f>IF($C459&lt;&gt;0,SUM($CK460:CZ460),0)</f>
        <v>0</v>
      </c>
      <c r="DW459" s="59">
        <f>IF($C459&lt;&gt;0,SUM($CK460:DA460),0)</f>
        <v>0</v>
      </c>
      <c r="DX459" s="59">
        <f>IF($C459&lt;&gt;0,SUM($CK460:DB460),0)</f>
        <v>0</v>
      </c>
      <c r="DY459" s="952" t="str">
        <f t="shared" ref="DY459:DY522" si="328">IF(DX459=0,"",DX459)</f>
        <v/>
      </c>
    </row>
    <row r="460" spans="1:129" ht="13.5" hidden="1" thickBot="1">
      <c r="A460" s="3" t="str">
        <f t="shared" ref="A460:A501" si="329">IF(LEN(F460)&gt;3,"x",IF(N460&lt;0,"x",""))</f>
        <v/>
      </c>
      <c r="B460" s="805">
        <f>Dados_GLOBAL_Inicial!E460</f>
        <v>0</v>
      </c>
      <c r="C460" s="956">
        <f>IF(IFERROR(VALUE(Dados_GLOBAL_Inicial!F460),0)=0,0,Dados_GLOBAL_Inicial!F460)</f>
        <v>0</v>
      </c>
      <c r="D460" s="830">
        <f>Dados_GLOBAL_Inicial!G460</f>
        <v>0</v>
      </c>
      <c r="E460" s="830" t="str">
        <f>IF(IFERROR(VLOOKUP(F460,Cod_Gde_Itens!$A$1:$B$80,2,FALSE),0)&gt;549,IFERROR(VLOOKUP(F460,Cod_Gde_Itens!$A$1:$B$80,2,FALSE),0),IF(Dados_GLOBAL_Inicial!H460=0,"",Dados_GLOBAL_Inicial!H460))</f>
        <v/>
      </c>
      <c r="F460" s="823">
        <f>Dados_GLOBAL_Inicial!I460</f>
        <v>0</v>
      </c>
      <c r="G460" s="824">
        <f>Dados_GLOBAL_Inicial!J460</f>
        <v>0</v>
      </c>
      <c r="H460" s="454">
        <f>Dados_GLOBAL_Inicial!K460</f>
        <v>0</v>
      </c>
      <c r="I460" s="970">
        <f>SUM('MEDIÇÃO_OBJETO (1)'!I460)</f>
        <v>0</v>
      </c>
      <c r="J460" s="455">
        <f t="shared" si="294"/>
        <v>0</v>
      </c>
      <c r="K460" s="451">
        <f t="shared" si="295"/>
        <v>0</v>
      </c>
      <c r="L460" s="452">
        <f t="shared" si="296"/>
        <v>0</v>
      </c>
      <c r="M460" s="809">
        <f t="shared" si="297"/>
        <v>0</v>
      </c>
      <c r="N460" s="810">
        <f>IF(IFERROR(VALUE(Dados_GLOBAL_Inicial!L460),0)=0,0,Dados_GLOBAL_Inicial!L460)</f>
        <v>0</v>
      </c>
      <c r="O460" s="812">
        <f>SUM('MEDIÇÃO_OBJETO (1)'!O460)</f>
        <v>0</v>
      </c>
      <c r="P460" s="812">
        <f>SUM('MEDIÇÃO_OBJETO (1)'!P460)</f>
        <v>0</v>
      </c>
      <c r="Q460" s="813">
        <f t="shared" si="298"/>
        <v>0</v>
      </c>
      <c r="R460" s="951"/>
      <c r="S460" s="815">
        <f>SUM('MEDIÇÃO_OBJETO (1)'!S460)</f>
        <v>0</v>
      </c>
      <c r="T460" s="815">
        <f>SUM('MEDIÇÃO_OBJETO (1)'!T460)</f>
        <v>0</v>
      </c>
      <c r="V460" s="19"/>
      <c r="W460" s="978">
        <f t="shared" si="299"/>
        <v>0</v>
      </c>
      <c r="X460" s="816">
        <f t="shared" si="300"/>
        <v>0</v>
      </c>
      <c r="Y460" s="816">
        <f t="shared" si="301"/>
        <v>0</v>
      </c>
      <c r="Z460" s="817">
        <f t="shared" si="302"/>
        <v>0</v>
      </c>
      <c r="AB460" s="453">
        <f t="shared" si="325"/>
        <v>0</v>
      </c>
      <c r="AC460" s="14">
        <f t="shared" si="303"/>
        <v>0</v>
      </c>
      <c r="AD460" s="819"/>
      <c r="AE460" s="631">
        <f t="shared" si="326"/>
        <v>0</v>
      </c>
      <c r="AF460" s="818">
        <f>SUM('MEDIÇÃO_OBJETO (1)'!AG460)</f>
        <v>0</v>
      </c>
      <c r="AG460" s="541">
        <f>SUM('MEDIÇÃO_OBJETO (1)'!AH460)</f>
        <v>0</v>
      </c>
      <c r="AH460" s="541">
        <f>SUM('MEDIÇÃO_OBJETO (1)'!AI460)</f>
        <v>0</v>
      </c>
      <c r="AI460" s="541">
        <f>SUM('MEDIÇÃO_OBJETO (1)'!AJ460)</f>
        <v>0</v>
      </c>
      <c r="AJ460" s="541">
        <f>SUM('MEDIÇÃO_OBJETO (1)'!AK460)</f>
        <v>0</v>
      </c>
      <c r="AK460" s="541">
        <f>SUM('MEDIÇÃO_OBJETO (1)'!AL460)</f>
        <v>0</v>
      </c>
      <c r="AL460" s="541">
        <f>SUM('MEDIÇÃO_OBJETO (1)'!AM460)</f>
        <v>0</v>
      </c>
      <c r="AM460" s="541">
        <f>SUM('MEDIÇÃO_OBJETO (1)'!AN460)</f>
        <v>0</v>
      </c>
      <c r="AN460" s="541">
        <f>SUM('MEDIÇÃO_OBJETO (1)'!AO460)</f>
        <v>0</v>
      </c>
      <c r="AO460" s="541">
        <f>SUM('MEDIÇÃO_OBJETO (1)'!AP460)</f>
        <v>0</v>
      </c>
      <c r="AP460" s="541">
        <f>SUM('MEDIÇÃO_OBJETO (1)'!AQ460)</f>
        <v>0</v>
      </c>
      <c r="AQ460" s="541">
        <f>SUM('MEDIÇÃO_OBJETO (1)'!AR460)</f>
        <v>0</v>
      </c>
      <c r="AR460" s="541">
        <f>SUM('MEDIÇÃO_OBJETO (1)'!AS460)</f>
        <v>0</v>
      </c>
      <c r="AS460" s="541">
        <f>SUM('MEDIÇÃO_OBJETO (1)'!AT460)</f>
        <v>0</v>
      </c>
      <c r="AT460" s="541">
        <f>SUM('MEDIÇÃO_OBJETO (1)'!AU460)</f>
        <v>0</v>
      </c>
      <c r="AU460" s="541">
        <f>SUM('MEDIÇÃO_OBJETO (1)'!AV460)</f>
        <v>0</v>
      </c>
      <c r="AV460" s="541">
        <f>SUM('MEDIÇÃO_OBJETO (1)'!AW460)</f>
        <v>0</v>
      </c>
      <c r="AW460" s="541">
        <f>SUM('MEDIÇÃO_OBJETO (1)'!AX460)</f>
        <v>0</v>
      </c>
      <c r="AX460" s="977"/>
      <c r="BN460" s="992">
        <f t="shared" si="304"/>
        <v>0</v>
      </c>
      <c r="BO460" s="538">
        <f t="shared" si="327"/>
        <v>0</v>
      </c>
      <c r="BP460" s="987">
        <f>IF(RESUMO_GLOBAL!$X$53="a",ROUND(AF460*$N460,RESUMO_GLOBAL!$X$54),IF(RESUMO_GLOBAL!$X$53="t",TRUNC(AF460*$N460,RESUMO_GLOBAL!$X$54),AF460*$N460))</f>
        <v>0</v>
      </c>
      <c r="BQ460" s="987">
        <f>IF(RESUMO_GLOBAL!$X$53="a",ROUND(AG460*$N460,RESUMO_GLOBAL!$X$54),IF(RESUMO_GLOBAL!$X$53="t",TRUNC(AG460*$N460,RESUMO_GLOBAL!$X$54),AG460*$N460))</f>
        <v>0</v>
      </c>
      <c r="BR460" s="987">
        <f>IF(RESUMO_GLOBAL!$X$53="a",ROUND(AH460*$N460,RESUMO_GLOBAL!$X$54),IF(RESUMO_GLOBAL!$X$53="t",TRUNC(AH460*$N460,RESUMO_GLOBAL!$X$54),AH460*$N460))</f>
        <v>0</v>
      </c>
      <c r="BS460" s="987">
        <f>IF(RESUMO_GLOBAL!$X$53="a",ROUND(AI460*$N460,RESUMO_GLOBAL!$X$54),IF(RESUMO_GLOBAL!$X$53="t",TRUNC(AI460*$N460,RESUMO_GLOBAL!$X$54),AI460*$N460))</f>
        <v>0</v>
      </c>
      <c r="BT460" s="987">
        <f>IF(RESUMO_GLOBAL!$X$53="a",ROUND(AJ460*$N460,RESUMO_GLOBAL!$X$54),IF(RESUMO_GLOBAL!$X$53="t",TRUNC(AJ460*$N460,RESUMO_GLOBAL!$X$54),AJ460*$N460))</f>
        <v>0</v>
      </c>
      <c r="BU460" s="987">
        <f>IF(RESUMO_GLOBAL!$X$53="a",ROUND(AK460*$N460,RESUMO_GLOBAL!$X$54),IF(RESUMO_GLOBAL!$X$53="t",TRUNC(AK460*$N460,RESUMO_GLOBAL!$X$54),AK460*$N460))</f>
        <v>0</v>
      </c>
      <c r="BV460" s="987">
        <f>IF(RESUMO_GLOBAL!$X$53="a",ROUND(AL460*$N460,RESUMO_GLOBAL!$X$54),IF(RESUMO_GLOBAL!$X$53="t",TRUNC(AL460*$N460,RESUMO_GLOBAL!$X$54),AL460*$N460))</f>
        <v>0</v>
      </c>
      <c r="BW460" s="987">
        <f>IF(RESUMO_GLOBAL!$X$53="a",ROUND(AM460*$N460,RESUMO_GLOBAL!$X$54),IF(RESUMO_GLOBAL!$X$53="t",TRUNC(AM460*$N460,RESUMO_GLOBAL!$X$54),AM460*$N460))</f>
        <v>0</v>
      </c>
      <c r="BX460" s="987">
        <f>IF(RESUMO_GLOBAL!$X$53="a",ROUND(AN460*$N460,RESUMO_GLOBAL!$X$54),IF(RESUMO_GLOBAL!$X$53="t",TRUNC(AN460*$N460,RESUMO_GLOBAL!$X$54),AN460*$N460))</f>
        <v>0</v>
      </c>
      <c r="BY460" s="987">
        <f>IF(RESUMO_GLOBAL!$X$53="a",ROUND(AO460*$N460,RESUMO_GLOBAL!$X$54),IF(RESUMO_GLOBAL!$X$53="t",TRUNC(AO460*$N460,RESUMO_GLOBAL!$X$54),AO460*$N460))</f>
        <v>0</v>
      </c>
      <c r="BZ460" s="987">
        <f>IF(RESUMO_GLOBAL!$X$53="a",ROUND(AP460*$N460,RESUMO_GLOBAL!$X$54),IF(RESUMO_GLOBAL!$X$53="t",TRUNC(AP460*$N460,RESUMO_GLOBAL!$X$54),AP460*$N460))</f>
        <v>0</v>
      </c>
      <c r="CA460" s="987">
        <f>IF(RESUMO_GLOBAL!$X$53="a",ROUND(AQ460*$N460,RESUMO_GLOBAL!$X$54),IF(RESUMO_GLOBAL!$X$53="t",TRUNC(AQ460*$N460,RESUMO_GLOBAL!$X$54),AQ460*$N460))</f>
        <v>0</v>
      </c>
      <c r="CB460" s="987">
        <f>IF(RESUMO_GLOBAL!$X$53="a",ROUND(AR460*$N460,RESUMO_GLOBAL!$X$54),IF(RESUMO_GLOBAL!$X$53="t",TRUNC(AR460*$N460,RESUMO_GLOBAL!$X$54),AR460*$N460))</f>
        <v>0</v>
      </c>
      <c r="CC460" s="987">
        <f>IF(RESUMO_GLOBAL!$X$53="a",ROUND(AS460*$N460,RESUMO_GLOBAL!$X$54),IF(RESUMO_GLOBAL!$X$53="t",TRUNC(AS460*$N460,RESUMO_GLOBAL!$X$54),AS460*$N460))</f>
        <v>0</v>
      </c>
      <c r="CD460" s="987">
        <f>IF(RESUMO_GLOBAL!$X$53="a",ROUND(AT460*$N460,RESUMO_GLOBAL!$X$54),IF(RESUMO_GLOBAL!$X$53="t",TRUNC(AT460*$N460,RESUMO_GLOBAL!$X$54),AT460*$N460))</f>
        <v>0</v>
      </c>
      <c r="CE460" s="987">
        <f>IF(RESUMO_GLOBAL!$X$53="a",ROUND(AU460*$N460,RESUMO_GLOBAL!$X$54),IF(RESUMO_GLOBAL!$X$53="t",TRUNC(AU460*$N460,RESUMO_GLOBAL!$X$54),AU460*$N460))</f>
        <v>0</v>
      </c>
      <c r="CF460" s="987">
        <f>IF(RESUMO_GLOBAL!$X$53="a",ROUND(AV460*$N460,RESUMO_GLOBAL!$X$54),IF(RESUMO_GLOBAL!$X$53="t",TRUNC(AV460*$N460,RESUMO_GLOBAL!$X$54),AV460*$N460))</f>
        <v>0</v>
      </c>
      <c r="CG460" s="987">
        <f>IF(RESUMO_GLOBAL!$X$53="a",ROUND(AW460*$N460,RESUMO_GLOBAL!$X$54),IF(RESUMO_GLOBAL!$X$53="t",TRUNC(AW460*$N460,RESUMO_GLOBAL!$X$54),AW460*$N460))</f>
        <v>0</v>
      </c>
      <c r="CK460" s="59">
        <f t="shared" si="306"/>
        <v>0</v>
      </c>
      <c r="CL460" s="59">
        <f t="shared" si="307"/>
        <v>0</v>
      </c>
      <c r="CM460" s="59">
        <f t="shared" si="308"/>
        <v>0</v>
      </c>
      <c r="CN460" s="59">
        <f t="shared" si="309"/>
        <v>0</v>
      </c>
      <c r="CO460" s="59">
        <f t="shared" si="310"/>
        <v>0</v>
      </c>
      <c r="CP460" s="59">
        <f t="shared" si="311"/>
        <v>0</v>
      </c>
      <c r="CQ460" s="59">
        <f t="shared" si="312"/>
        <v>0</v>
      </c>
      <c r="CR460" s="59">
        <f t="shared" si="313"/>
        <v>0</v>
      </c>
      <c r="CS460" s="59">
        <f t="shared" si="314"/>
        <v>0</v>
      </c>
      <c r="CT460" s="59">
        <f t="shared" si="315"/>
        <v>0</v>
      </c>
      <c r="CU460" s="59">
        <f t="shared" si="316"/>
        <v>0</v>
      </c>
      <c r="CV460" s="59">
        <f t="shared" si="317"/>
        <v>0</v>
      </c>
      <c r="CW460" s="59">
        <f t="shared" si="318"/>
        <v>0</v>
      </c>
      <c r="CX460" s="59">
        <f t="shared" si="319"/>
        <v>0</v>
      </c>
      <c r="CY460" s="59">
        <f t="shared" si="320"/>
        <v>0</v>
      </c>
      <c r="CZ460" s="59">
        <f t="shared" si="321"/>
        <v>0</v>
      </c>
      <c r="DA460" s="59">
        <f t="shared" si="322"/>
        <v>0</v>
      </c>
      <c r="DB460" s="59">
        <f t="shared" si="323"/>
        <v>0</v>
      </c>
      <c r="DE460">
        <f t="shared" si="305"/>
        <v>455</v>
      </c>
      <c r="DF460" t="str">
        <f t="shared" si="324"/>
        <v/>
      </c>
      <c r="DG460" s="59">
        <f>IF($C460&lt;&gt;0,SUM($CK461:CK461),0)</f>
        <v>0</v>
      </c>
      <c r="DH460" s="59">
        <f>IF($C460&lt;&gt;0,SUM($CK461:CL461),0)</f>
        <v>0</v>
      </c>
      <c r="DI460" s="59">
        <f>IF($C460&lt;&gt;0,SUM($CK461:CM461),0)</f>
        <v>0</v>
      </c>
      <c r="DJ460" s="59">
        <f>IF($C460&lt;&gt;0,SUM($CK461:CN461),0)</f>
        <v>0</v>
      </c>
      <c r="DK460" s="59">
        <f>IF($C460&lt;&gt;0,SUM($CK461:CO461),0)</f>
        <v>0</v>
      </c>
      <c r="DL460" s="59">
        <f>IF($C460&lt;&gt;0,SUM($CK461:CP461),0)</f>
        <v>0</v>
      </c>
      <c r="DM460" s="59">
        <f>IF($C460&lt;&gt;0,SUM($CK461:CQ461),0)</f>
        <v>0</v>
      </c>
      <c r="DN460" s="59">
        <f>IF($C460&lt;&gt;0,SUM($CK461:CR461),0)</f>
        <v>0</v>
      </c>
      <c r="DO460" s="59">
        <f>IF($C460&lt;&gt;0,SUM($CK461:CS461),0)</f>
        <v>0</v>
      </c>
      <c r="DP460" s="59">
        <f>IF($C460&lt;&gt;0,SUM($CK461:CT461),0)</f>
        <v>0</v>
      </c>
      <c r="DQ460" s="59">
        <f>IF($C460&lt;&gt;0,SUM($CK461:CU461),0)</f>
        <v>0</v>
      </c>
      <c r="DR460" s="59">
        <f>IF($C460&lt;&gt;0,SUM($CK461:CV461),0)</f>
        <v>0</v>
      </c>
      <c r="DS460" s="59">
        <f>IF($C460&lt;&gt;0,SUM($CK461:CW461),0)</f>
        <v>0</v>
      </c>
      <c r="DT460" s="59">
        <f>IF($C460&lt;&gt;0,SUM($CK461:CX461),0)</f>
        <v>0</v>
      </c>
      <c r="DU460" s="59">
        <f>IF($C460&lt;&gt;0,SUM($CK461:CY461),0)</f>
        <v>0</v>
      </c>
      <c r="DV460" s="59">
        <f>IF($C460&lt;&gt;0,SUM($CK461:CZ461),0)</f>
        <v>0</v>
      </c>
      <c r="DW460" s="59">
        <f>IF($C460&lt;&gt;0,SUM($CK461:DA461),0)</f>
        <v>0</v>
      </c>
      <c r="DX460" s="59">
        <f>IF($C460&lt;&gt;0,SUM($CK461:DB461),0)</f>
        <v>0</v>
      </c>
      <c r="DY460" s="952" t="str">
        <f t="shared" si="328"/>
        <v/>
      </c>
    </row>
    <row r="461" spans="1:129" ht="13.5" hidden="1" thickBot="1">
      <c r="A461" s="3" t="str">
        <f t="shared" si="329"/>
        <v/>
      </c>
      <c r="B461" s="805">
        <f>Dados_GLOBAL_Inicial!E461</f>
        <v>0</v>
      </c>
      <c r="C461" s="956">
        <f>IF(IFERROR(VALUE(Dados_GLOBAL_Inicial!F461),0)=0,0,Dados_GLOBAL_Inicial!F461)</f>
        <v>0</v>
      </c>
      <c r="D461" s="830">
        <f>Dados_GLOBAL_Inicial!G461</f>
        <v>0</v>
      </c>
      <c r="E461" s="830" t="str">
        <f>IF(IFERROR(VLOOKUP(F461,Cod_Gde_Itens!$A$1:$B$80,2,FALSE),0)&gt;549,IFERROR(VLOOKUP(F461,Cod_Gde_Itens!$A$1:$B$80,2,FALSE),0),IF(Dados_GLOBAL_Inicial!H461=0,"",Dados_GLOBAL_Inicial!H461))</f>
        <v/>
      </c>
      <c r="F461" s="823">
        <f>Dados_GLOBAL_Inicial!I461</f>
        <v>0</v>
      </c>
      <c r="G461" s="824">
        <f>Dados_GLOBAL_Inicial!J461</f>
        <v>0</v>
      </c>
      <c r="H461" s="454">
        <f>Dados_GLOBAL_Inicial!K461</f>
        <v>0</v>
      </c>
      <c r="I461" s="970">
        <f>SUM('MEDIÇÃO_OBJETO (1)'!I461)</f>
        <v>0</v>
      </c>
      <c r="J461" s="455">
        <f t="shared" si="294"/>
        <v>0</v>
      </c>
      <c r="K461" s="451">
        <f t="shared" si="295"/>
        <v>0</v>
      </c>
      <c r="L461" s="452">
        <f t="shared" si="296"/>
        <v>0</v>
      </c>
      <c r="M461" s="809">
        <f t="shared" si="297"/>
        <v>0</v>
      </c>
      <c r="N461" s="810">
        <f>IF(IFERROR(VALUE(Dados_GLOBAL_Inicial!L461),0)=0,0,Dados_GLOBAL_Inicial!L461)</f>
        <v>0</v>
      </c>
      <c r="O461" s="812">
        <f>SUM('MEDIÇÃO_OBJETO (1)'!O461)</f>
        <v>0</v>
      </c>
      <c r="P461" s="812">
        <f>SUM('MEDIÇÃO_OBJETO (1)'!P461)</f>
        <v>0</v>
      </c>
      <c r="Q461" s="813">
        <f t="shared" si="298"/>
        <v>0</v>
      </c>
      <c r="R461" s="951"/>
      <c r="S461" s="815">
        <f>SUM('MEDIÇÃO_OBJETO (1)'!S461)</f>
        <v>0</v>
      </c>
      <c r="T461" s="815">
        <f>SUM('MEDIÇÃO_OBJETO (1)'!T461)</f>
        <v>0</v>
      </c>
      <c r="V461" s="19"/>
      <c r="W461" s="978">
        <f t="shared" si="299"/>
        <v>0</v>
      </c>
      <c r="X461" s="816">
        <f t="shared" si="300"/>
        <v>0</v>
      </c>
      <c r="Y461" s="816">
        <f t="shared" si="301"/>
        <v>0</v>
      </c>
      <c r="Z461" s="817">
        <f t="shared" si="302"/>
        <v>0</v>
      </c>
      <c r="AB461" s="453">
        <f t="shared" si="325"/>
        <v>0</v>
      </c>
      <c r="AC461" s="14">
        <f t="shared" si="303"/>
        <v>0</v>
      </c>
      <c r="AD461" s="819"/>
      <c r="AE461" s="631">
        <f t="shared" si="326"/>
        <v>0</v>
      </c>
      <c r="AF461" s="818">
        <f>SUM('MEDIÇÃO_OBJETO (1)'!AG461)</f>
        <v>0</v>
      </c>
      <c r="AG461" s="541">
        <f>SUM('MEDIÇÃO_OBJETO (1)'!AH461)</f>
        <v>0</v>
      </c>
      <c r="AH461" s="541">
        <f>SUM('MEDIÇÃO_OBJETO (1)'!AI461)</f>
        <v>0</v>
      </c>
      <c r="AI461" s="541">
        <f>SUM('MEDIÇÃO_OBJETO (1)'!AJ461)</f>
        <v>0</v>
      </c>
      <c r="AJ461" s="541">
        <f>SUM('MEDIÇÃO_OBJETO (1)'!AK461)</f>
        <v>0</v>
      </c>
      <c r="AK461" s="541">
        <f>SUM('MEDIÇÃO_OBJETO (1)'!AL461)</f>
        <v>0</v>
      </c>
      <c r="AL461" s="541">
        <f>SUM('MEDIÇÃO_OBJETO (1)'!AM461)</f>
        <v>0</v>
      </c>
      <c r="AM461" s="541">
        <f>SUM('MEDIÇÃO_OBJETO (1)'!AN461)</f>
        <v>0</v>
      </c>
      <c r="AN461" s="541">
        <f>SUM('MEDIÇÃO_OBJETO (1)'!AO461)</f>
        <v>0</v>
      </c>
      <c r="AO461" s="541">
        <f>SUM('MEDIÇÃO_OBJETO (1)'!AP461)</f>
        <v>0</v>
      </c>
      <c r="AP461" s="541">
        <f>SUM('MEDIÇÃO_OBJETO (1)'!AQ461)</f>
        <v>0</v>
      </c>
      <c r="AQ461" s="541">
        <f>SUM('MEDIÇÃO_OBJETO (1)'!AR461)</f>
        <v>0</v>
      </c>
      <c r="AR461" s="541">
        <f>SUM('MEDIÇÃO_OBJETO (1)'!AS461)</f>
        <v>0</v>
      </c>
      <c r="AS461" s="541">
        <f>SUM('MEDIÇÃO_OBJETO (1)'!AT461)</f>
        <v>0</v>
      </c>
      <c r="AT461" s="541">
        <f>SUM('MEDIÇÃO_OBJETO (1)'!AU461)</f>
        <v>0</v>
      </c>
      <c r="AU461" s="541">
        <f>SUM('MEDIÇÃO_OBJETO (1)'!AV461)</f>
        <v>0</v>
      </c>
      <c r="AV461" s="541">
        <f>SUM('MEDIÇÃO_OBJETO (1)'!AW461)</f>
        <v>0</v>
      </c>
      <c r="AW461" s="541">
        <f>SUM('MEDIÇÃO_OBJETO (1)'!AX461)</f>
        <v>0</v>
      </c>
      <c r="AX461" s="977"/>
      <c r="BN461" s="992">
        <f t="shared" si="304"/>
        <v>0</v>
      </c>
      <c r="BO461" s="538">
        <f t="shared" si="327"/>
        <v>0</v>
      </c>
      <c r="BP461" s="987">
        <f>IF(RESUMO_GLOBAL!$X$53="a",ROUND(AF461*$N461,RESUMO_GLOBAL!$X$54),IF(RESUMO_GLOBAL!$X$53="t",TRUNC(AF461*$N461,RESUMO_GLOBAL!$X$54),AF461*$N461))</f>
        <v>0</v>
      </c>
      <c r="BQ461" s="987">
        <f>IF(RESUMO_GLOBAL!$X$53="a",ROUND(AG461*$N461,RESUMO_GLOBAL!$X$54),IF(RESUMO_GLOBAL!$X$53="t",TRUNC(AG461*$N461,RESUMO_GLOBAL!$X$54),AG461*$N461))</f>
        <v>0</v>
      </c>
      <c r="BR461" s="987">
        <f>IF(RESUMO_GLOBAL!$X$53="a",ROUND(AH461*$N461,RESUMO_GLOBAL!$X$54),IF(RESUMO_GLOBAL!$X$53="t",TRUNC(AH461*$N461,RESUMO_GLOBAL!$X$54),AH461*$N461))</f>
        <v>0</v>
      </c>
      <c r="BS461" s="987">
        <f>IF(RESUMO_GLOBAL!$X$53="a",ROUND(AI461*$N461,RESUMO_GLOBAL!$X$54),IF(RESUMO_GLOBAL!$X$53="t",TRUNC(AI461*$N461,RESUMO_GLOBAL!$X$54),AI461*$N461))</f>
        <v>0</v>
      </c>
      <c r="BT461" s="987">
        <f>IF(RESUMO_GLOBAL!$X$53="a",ROUND(AJ461*$N461,RESUMO_GLOBAL!$X$54),IF(RESUMO_GLOBAL!$X$53="t",TRUNC(AJ461*$N461,RESUMO_GLOBAL!$X$54),AJ461*$N461))</f>
        <v>0</v>
      </c>
      <c r="BU461" s="987">
        <f>IF(RESUMO_GLOBAL!$X$53="a",ROUND(AK461*$N461,RESUMO_GLOBAL!$X$54),IF(RESUMO_GLOBAL!$X$53="t",TRUNC(AK461*$N461,RESUMO_GLOBAL!$X$54),AK461*$N461))</f>
        <v>0</v>
      </c>
      <c r="BV461" s="987">
        <f>IF(RESUMO_GLOBAL!$X$53="a",ROUND(AL461*$N461,RESUMO_GLOBAL!$X$54),IF(RESUMO_GLOBAL!$X$53="t",TRUNC(AL461*$N461,RESUMO_GLOBAL!$X$54),AL461*$N461))</f>
        <v>0</v>
      </c>
      <c r="BW461" s="987">
        <f>IF(RESUMO_GLOBAL!$X$53="a",ROUND(AM461*$N461,RESUMO_GLOBAL!$X$54),IF(RESUMO_GLOBAL!$X$53="t",TRUNC(AM461*$N461,RESUMO_GLOBAL!$X$54),AM461*$N461))</f>
        <v>0</v>
      </c>
      <c r="BX461" s="987">
        <f>IF(RESUMO_GLOBAL!$X$53="a",ROUND(AN461*$N461,RESUMO_GLOBAL!$X$54),IF(RESUMO_GLOBAL!$X$53="t",TRUNC(AN461*$N461,RESUMO_GLOBAL!$X$54),AN461*$N461))</f>
        <v>0</v>
      </c>
      <c r="BY461" s="987">
        <f>IF(RESUMO_GLOBAL!$X$53="a",ROUND(AO461*$N461,RESUMO_GLOBAL!$X$54),IF(RESUMO_GLOBAL!$X$53="t",TRUNC(AO461*$N461,RESUMO_GLOBAL!$X$54),AO461*$N461))</f>
        <v>0</v>
      </c>
      <c r="BZ461" s="987">
        <f>IF(RESUMO_GLOBAL!$X$53="a",ROUND(AP461*$N461,RESUMO_GLOBAL!$X$54),IF(RESUMO_GLOBAL!$X$53="t",TRUNC(AP461*$N461,RESUMO_GLOBAL!$X$54),AP461*$N461))</f>
        <v>0</v>
      </c>
      <c r="CA461" s="987">
        <f>IF(RESUMO_GLOBAL!$X$53="a",ROUND(AQ461*$N461,RESUMO_GLOBAL!$X$54),IF(RESUMO_GLOBAL!$X$53="t",TRUNC(AQ461*$N461,RESUMO_GLOBAL!$X$54),AQ461*$N461))</f>
        <v>0</v>
      </c>
      <c r="CB461" s="987">
        <f>IF(RESUMO_GLOBAL!$X$53="a",ROUND(AR461*$N461,RESUMO_GLOBAL!$X$54),IF(RESUMO_GLOBAL!$X$53="t",TRUNC(AR461*$N461,RESUMO_GLOBAL!$X$54),AR461*$N461))</f>
        <v>0</v>
      </c>
      <c r="CC461" s="987">
        <f>IF(RESUMO_GLOBAL!$X$53="a",ROUND(AS461*$N461,RESUMO_GLOBAL!$X$54),IF(RESUMO_GLOBAL!$X$53="t",TRUNC(AS461*$N461,RESUMO_GLOBAL!$X$54),AS461*$N461))</f>
        <v>0</v>
      </c>
      <c r="CD461" s="987">
        <f>IF(RESUMO_GLOBAL!$X$53="a",ROUND(AT461*$N461,RESUMO_GLOBAL!$X$54),IF(RESUMO_GLOBAL!$X$53="t",TRUNC(AT461*$N461,RESUMO_GLOBAL!$X$54),AT461*$N461))</f>
        <v>0</v>
      </c>
      <c r="CE461" s="987">
        <f>IF(RESUMO_GLOBAL!$X$53="a",ROUND(AU461*$N461,RESUMO_GLOBAL!$X$54),IF(RESUMO_GLOBAL!$X$53="t",TRUNC(AU461*$N461,RESUMO_GLOBAL!$X$54),AU461*$N461))</f>
        <v>0</v>
      </c>
      <c r="CF461" s="987">
        <f>IF(RESUMO_GLOBAL!$X$53="a",ROUND(AV461*$N461,RESUMO_GLOBAL!$X$54),IF(RESUMO_GLOBAL!$X$53="t",TRUNC(AV461*$N461,RESUMO_GLOBAL!$X$54),AV461*$N461))</f>
        <v>0</v>
      </c>
      <c r="CG461" s="987">
        <f>IF(RESUMO_GLOBAL!$X$53="a",ROUND(AW461*$N461,RESUMO_GLOBAL!$X$54),IF(RESUMO_GLOBAL!$X$53="t",TRUNC(AW461*$N461,RESUMO_GLOBAL!$X$54),AW461*$N461))</f>
        <v>0</v>
      </c>
      <c r="CK461" s="59">
        <f t="shared" si="306"/>
        <v>0</v>
      </c>
      <c r="CL461" s="59">
        <f t="shared" si="307"/>
        <v>0</v>
      </c>
      <c r="CM461" s="59">
        <f t="shared" si="308"/>
        <v>0</v>
      </c>
      <c r="CN461" s="59">
        <f t="shared" si="309"/>
        <v>0</v>
      </c>
      <c r="CO461" s="59">
        <f t="shared" si="310"/>
        <v>0</v>
      </c>
      <c r="CP461" s="59">
        <f t="shared" si="311"/>
        <v>0</v>
      </c>
      <c r="CQ461" s="59">
        <f t="shared" si="312"/>
        <v>0</v>
      </c>
      <c r="CR461" s="59">
        <f t="shared" si="313"/>
        <v>0</v>
      </c>
      <c r="CS461" s="59">
        <f t="shared" si="314"/>
        <v>0</v>
      </c>
      <c r="CT461" s="59">
        <f t="shared" si="315"/>
        <v>0</v>
      </c>
      <c r="CU461" s="59">
        <f t="shared" si="316"/>
        <v>0</v>
      </c>
      <c r="CV461" s="59">
        <f t="shared" si="317"/>
        <v>0</v>
      </c>
      <c r="CW461" s="59">
        <f t="shared" si="318"/>
        <v>0</v>
      </c>
      <c r="CX461" s="59">
        <f t="shared" si="319"/>
        <v>0</v>
      </c>
      <c r="CY461" s="59">
        <f t="shared" si="320"/>
        <v>0</v>
      </c>
      <c r="CZ461" s="59">
        <f t="shared" si="321"/>
        <v>0</v>
      </c>
      <c r="DA461" s="59">
        <f t="shared" si="322"/>
        <v>0</v>
      </c>
      <c r="DB461" s="59">
        <f t="shared" si="323"/>
        <v>0</v>
      </c>
      <c r="DE461">
        <f t="shared" si="305"/>
        <v>456</v>
      </c>
      <c r="DF461" t="str">
        <f t="shared" si="324"/>
        <v/>
      </c>
      <c r="DG461" s="59">
        <f>IF($C461&lt;&gt;0,SUM($CK462:CK462),0)</f>
        <v>0</v>
      </c>
      <c r="DH461" s="59">
        <f>IF($C461&lt;&gt;0,SUM($CK462:CL462),0)</f>
        <v>0</v>
      </c>
      <c r="DI461" s="59">
        <f>IF($C461&lt;&gt;0,SUM($CK462:CM462),0)</f>
        <v>0</v>
      </c>
      <c r="DJ461" s="59">
        <f>IF($C461&lt;&gt;0,SUM($CK462:CN462),0)</f>
        <v>0</v>
      </c>
      <c r="DK461" s="59">
        <f>IF($C461&lt;&gt;0,SUM($CK462:CO462),0)</f>
        <v>0</v>
      </c>
      <c r="DL461" s="59">
        <f>IF($C461&lt;&gt;0,SUM($CK462:CP462),0)</f>
        <v>0</v>
      </c>
      <c r="DM461" s="59">
        <f>IF($C461&lt;&gt;0,SUM($CK462:CQ462),0)</f>
        <v>0</v>
      </c>
      <c r="DN461" s="59">
        <f>IF($C461&lt;&gt;0,SUM($CK462:CR462),0)</f>
        <v>0</v>
      </c>
      <c r="DO461" s="59">
        <f>IF($C461&lt;&gt;0,SUM($CK462:CS462),0)</f>
        <v>0</v>
      </c>
      <c r="DP461" s="59">
        <f>IF($C461&lt;&gt;0,SUM($CK462:CT462),0)</f>
        <v>0</v>
      </c>
      <c r="DQ461" s="59">
        <f>IF($C461&lt;&gt;0,SUM($CK462:CU462),0)</f>
        <v>0</v>
      </c>
      <c r="DR461" s="59">
        <f>IF($C461&lt;&gt;0,SUM($CK462:CV462),0)</f>
        <v>0</v>
      </c>
      <c r="DS461" s="59">
        <f>IF($C461&lt;&gt;0,SUM($CK462:CW462),0)</f>
        <v>0</v>
      </c>
      <c r="DT461" s="59">
        <f>IF($C461&lt;&gt;0,SUM($CK462:CX462),0)</f>
        <v>0</v>
      </c>
      <c r="DU461" s="59">
        <f>IF($C461&lt;&gt;0,SUM($CK462:CY462),0)</f>
        <v>0</v>
      </c>
      <c r="DV461" s="59">
        <f>IF($C461&lt;&gt;0,SUM($CK462:CZ462),0)</f>
        <v>0</v>
      </c>
      <c r="DW461" s="59">
        <f>IF($C461&lt;&gt;0,SUM($CK462:DA462),0)</f>
        <v>0</v>
      </c>
      <c r="DX461" s="59">
        <f>IF($C461&lt;&gt;0,SUM($CK462:DB462),0)</f>
        <v>0</v>
      </c>
      <c r="DY461" s="952" t="str">
        <f t="shared" si="328"/>
        <v/>
      </c>
    </row>
    <row r="462" spans="1:129" ht="13.5" hidden="1" thickBot="1">
      <c r="A462" s="3" t="str">
        <f t="shared" si="329"/>
        <v/>
      </c>
      <c r="B462" s="805">
        <f>Dados_GLOBAL_Inicial!E462</f>
        <v>0</v>
      </c>
      <c r="C462" s="956">
        <f>IF(IFERROR(VALUE(Dados_GLOBAL_Inicial!F462),0)=0,0,Dados_GLOBAL_Inicial!F462)</f>
        <v>0</v>
      </c>
      <c r="D462" s="830">
        <f>Dados_GLOBAL_Inicial!G462</f>
        <v>0</v>
      </c>
      <c r="E462" s="830" t="str">
        <f>IF(IFERROR(VLOOKUP(F462,Cod_Gde_Itens!$A$1:$B$80,2,FALSE),0)&gt;549,IFERROR(VLOOKUP(F462,Cod_Gde_Itens!$A$1:$B$80,2,FALSE),0),IF(Dados_GLOBAL_Inicial!H462=0,"",Dados_GLOBAL_Inicial!H462))</f>
        <v/>
      </c>
      <c r="F462" s="823">
        <f>Dados_GLOBAL_Inicial!I462</f>
        <v>0</v>
      </c>
      <c r="G462" s="824">
        <f>Dados_GLOBAL_Inicial!J462</f>
        <v>0</v>
      </c>
      <c r="H462" s="454">
        <f>Dados_GLOBAL_Inicial!K462</f>
        <v>0</v>
      </c>
      <c r="I462" s="970">
        <f>SUM('MEDIÇÃO_OBJETO (1)'!I462)</f>
        <v>0</v>
      </c>
      <c r="J462" s="455">
        <f t="shared" si="294"/>
        <v>0</v>
      </c>
      <c r="K462" s="451">
        <f t="shared" si="295"/>
        <v>0</v>
      </c>
      <c r="L462" s="452">
        <f t="shared" si="296"/>
        <v>0</v>
      </c>
      <c r="M462" s="809">
        <f t="shared" si="297"/>
        <v>0</v>
      </c>
      <c r="N462" s="810">
        <f>IF(IFERROR(VALUE(Dados_GLOBAL_Inicial!L462),0)=0,0,Dados_GLOBAL_Inicial!L462)</f>
        <v>0</v>
      </c>
      <c r="O462" s="812">
        <f>SUM('MEDIÇÃO_OBJETO (1)'!O462)</f>
        <v>0</v>
      </c>
      <c r="P462" s="812">
        <f>SUM('MEDIÇÃO_OBJETO (1)'!P462)</f>
        <v>0</v>
      </c>
      <c r="Q462" s="813">
        <f t="shared" si="298"/>
        <v>0</v>
      </c>
      <c r="R462" s="951"/>
      <c r="S462" s="815">
        <f>SUM('MEDIÇÃO_OBJETO (1)'!S462)</f>
        <v>0</v>
      </c>
      <c r="T462" s="815">
        <f>SUM('MEDIÇÃO_OBJETO (1)'!T462)</f>
        <v>0</v>
      </c>
      <c r="V462" s="19"/>
      <c r="W462" s="978">
        <f t="shared" si="299"/>
        <v>0</v>
      </c>
      <c r="X462" s="816">
        <f t="shared" si="300"/>
        <v>0</v>
      </c>
      <c r="Y462" s="816">
        <f t="shared" si="301"/>
        <v>0</v>
      </c>
      <c r="Z462" s="817">
        <f t="shared" si="302"/>
        <v>0</v>
      </c>
      <c r="AB462" s="453">
        <f t="shared" si="325"/>
        <v>0</v>
      </c>
      <c r="AC462" s="14">
        <f t="shared" si="303"/>
        <v>0</v>
      </c>
      <c r="AD462" s="819"/>
      <c r="AE462" s="631">
        <f t="shared" si="326"/>
        <v>0</v>
      </c>
      <c r="AF462" s="818">
        <f>SUM('MEDIÇÃO_OBJETO (1)'!AG462)</f>
        <v>0</v>
      </c>
      <c r="AG462" s="541">
        <f>SUM('MEDIÇÃO_OBJETO (1)'!AH462)</f>
        <v>0</v>
      </c>
      <c r="AH462" s="541">
        <f>SUM('MEDIÇÃO_OBJETO (1)'!AI462)</f>
        <v>0</v>
      </c>
      <c r="AI462" s="541">
        <f>SUM('MEDIÇÃO_OBJETO (1)'!AJ462)</f>
        <v>0</v>
      </c>
      <c r="AJ462" s="541">
        <f>SUM('MEDIÇÃO_OBJETO (1)'!AK462)</f>
        <v>0</v>
      </c>
      <c r="AK462" s="541">
        <f>SUM('MEDIÇÃO_OBJETO (1)'!AL462)</f>
        <v>0</v>
      </c>
      <c r="AL462" s="541">
        <f>SUM('MEDIÇÃO_OBJETO (1)'!AM462)</f>
        <v>0</v>
      </c>
      <c r="AM462" s="541">
        <f>SUM('MEDIÇÃO_OBJETO (1)'!AN462)</f>
        <v>0</v>
      </c>
      <c r="AN462" s="541">
        <f>SUM('MEDIÇÃO_OBJETO (1)'!AO462)</f>
        <v>0</v>
      </c>
      <c r="AO462" s="541">
        <f>SUM('MEDIÇÃO_OBJETO (1)'!AP462)</f>
        <v>0</v>
      </c>
      <c r="AP462" s="541">
        <f>SUM('MEDIÇÃO_OBJETO (1)'!AQ462)</f>
        <v>0</v>
      </c>
      <c r="AQ462" s="541">
        <f>SUM('MEDIÇÃO_OBJETO (1)'!AR462)</f>
        <v>0</v>
      </c>
      <c r="AR462" s="541">
        <f>SUM('MEDIÇÃO_OBJETO (1)'!AS462)</f>
        <v>0</v>
      </c>
      <c r="AS462" s="541">
        <f>SUM('MEDIÇÃO_OBJETO (1)'!AT462)</f>
        <v>0</v>
      </c>
      <c r="AT462" s="541">
        <f>SUM('MEDIÇÃO_OBJETO (1)'!AU462)</f>
        <v>0</v>
      </c>
      <c r="AU462" s="541">
        <f>SUM('MEDIÇÃO_OBJETO (1)'!AV462)</f>
        <v>0</v>
      </c>
      <c r="AV462" s="541">
        <f>SUM('MEDIÇÃO_OBJETO (1)'!AW462)</f>
        <v>0</v>
      </c>
      <c r="AW462" s="541">
        <f>SUM('MEDIÇÃO_OBJETO (1)'!AX462)</f>
        <v>0</v>
      </c>
      <c r="AX462" s="977"/>
      <c r="BN462" s="992">
        <f t="shared" si="304"/>
        <v>0</v>
      </c>
      <c r="BO462" s="538">
        <f t="shared" si="327"/>
        <v>0</v>
      </c>
      <c r="BP462" s="987">
        <f>IF(RESUMO_GLOBAL!$X$53="a",ROUND(AF462*$N462,RESUMO_GLOBAL!$X$54),IF(RESUMO_GLOBAL!$X$53="t",TRUNC(AF462*$N462,RESUMO_GLOBAL!$X$54),AF462*$N462))</f>
        <v>0</v>
      </c>
      <c r="BQ462" s="987">
        <f>IF(RESUMO_GLOBAL!$X$53="a",ROUND(AG462*$N462,RESUMO_GLOBAL!$X$54),IF(RESUMO_GLOBAL!$X$53="t",TRUNC(AG462*$N462,RESUMO_GLOBAL!$X$54),AG462*$N462))</f>
        <v>0</v>
      </c>
      <c r="BR462" s="987">
        <f>IF(RESUMO_GLOBAL!$X$53="a",ROUND(AH462*$N462,RESUMO_GLOBAL!$X$54),IF(RESUMO_GLOBAL!$X$53="t",TRUNC(AH462*$N462,RESUMO_GLOBAL!$X$54),AH462*$N462))</f>
        <v>0</v>
      </c>
      <c r="BS462" s="987">
        <f>IF(RESUMO_GLOBAL!$X$53="a",ROUND(AI462*$N462,RESUMO_GLOBAL!$X$54),IF(RESUMO_GLOBAL!$X$53="t",TRUNC(AI462*$N462,RESUMO_GLOBAL!$X$54),AI462*$N462))</f>
        <v>0</v>
      </c>
      <c r="BT462" s="987">
        <f>IF(RESUMO_GLOBAL!$X$53="a",ROUND(AJ462*$N462,RESUMO_GLOBAL!$X$54),IF(RESUMO_GLOBAL!$X$53="t",TRUNC(AJ462*$N462,RESUMO_GLOBAL!$X$54),AJ462*$N462))</f>
        <v>0</v>
      </c>
      <c r="BU462" s="987">
        <f>IF(RESUMO_GLOBAL!$X$53="a",ROUND(AK462*$N462,RESUMO_GLOBAL!$X$54),IF(RESUMO_GLOBAL!$X$53="t",TRUNC(AK462*$N462,RESUMO_GLOBAL!$X$54),AK462*$N462))</f>
        <v>0</v>
      </c>
      <c r="BV462" s="987">
        <f>IF(RESUMO_GLOBAL!$X$53="a",ROUND(AL462*$N462,RESUMO_GLOBAL!$X$54),IF(RESUMO_GLOBAL!$X$53="t",TRUNC(AL462*$N462,RESUMO_GLOBAL!$X$54),AL462*$N462))</f>
        <v>0</v>
      </c>
      <c r="BW462" s="987">
        <f>IF(RESUMO_GLOBAL!$X$53="a",ROUND(AM462*$N462,RESUMO_GLOBAL!$X$54),IF(RESUMO_GLOBAL!$X$53="t",TRUNC(AM462*$N462,RESUMO_GLOBAL!$X$54),AM462*$N462))</f>
        <v>0</v>
      </c>
      <c r="BX462" s="987">
        <f>IF(RESUMO_GLOBAL!$X$53="a",ROUND(AN462*$N462,RESUMO_GLOBAL!$X$54),IF(RESUMO_GLOBAL!$X$53="t",TRUNC(AN462*$N462,RESUMO_GLOBAL!$X$54),AN462*$N462))</f>
        <v>0</v>
      </c>
      <c r="BY462" s="987">
        <f>IF(RESUMO_GLOBAL!$X$53="a",ROUND(AO462*$N462,RESUMO_GLOBAL!$X$54),IF(RESUMO_GLOBAL!$X$53="t",TRUNC(AO462*$N462,RESUMO_GLOBAL!$X$54),AO462*$N462))</f>
        <v>0</v>
      </c>
      <c r="BZ462" s="987">
        <f>IF(RESUMO_GLOBAL!$X$53="a",ROUND(AP462*$N462,RESUMO_GLOBAL!$X$54),IF(RESUMO_GLOBAL!$X$53="t",TRUNC(AP462*$N462,RESUMO_GLOBAL!$X$54),AP462*$N462))</f>
        <v>0</v>
      </c>
      <c r="CA462" s="987">
        <f>IF(RESUMO_GLOBAL!$X$53="a",ROUND(AQ462*$N462,RESUMO_GLOBAL!$X$54),IF(RESUMO_GLOBAL!$X$53="t",TRUNC(AQ462*$N462,RESUMO_GLOBAL!$X$54),AQ462*$N462))</f>
        <v>0</v>
      </c>
      <c r="CB462" s="987">
        <f>IF(RESUMO_GLOBAL!$X$53="a",ROUND(AR462*$N462,RESUMO_GLOBAL!$X$54),IF(RESUMO_GLOBAL!$X$53="t",TRUNC(AR462*$N462,RESUMO_GLOBAL!$X$54),AR462*$N462))</f>
        <v>0</v>
      </c>
      <c r="CC462" s="987">
        <f>IF(RESUMO_GLOBAL!$X$53="a",ROUND(AS462*$N462,RESUMO_GLOBAL!$X$54),IF(RESUMO_GLOBAL!$X$53="t",TRUNC(AS462*$N462,RESUMO_GLOBAL!$X$54),AS462*$N462))</f>
        <v>0</v>
      </c>
      <c r="CD462" s="987">
        <f>IF(RESUMO_GLOBAL!$X$53="a",ROUND(AT462*$N462,RESUMO_GLOBAL!$X$54),IF(RESUMO_GLOBAL!$X$53="t",TRUNC(AT462*$N462,RESUMO_GLOBAL!$X$54),AT462*$N462))</f>
        <v>0</v>
      </c>
      <c r="CE462" s="987">
        <f>IF(RESUMO_GLOBAL!$X$53="a",ROUND(AU462*$N462,RESUMO_GLOBAL!$X$54),IF(RESUMO_GLOBAL!$X$53="t",TRUNC(AU462*$N462,RESUMO_GLOBAL!$X$54),AU462*$N462))</f>
        <v>0</v>
      </c>
      <c r="CF462" s="987">
        <f>IF(RESUMO_GLOBAL!$X$53="a",ROUND(AV462*$N462,RESUMO_GLOBAL!$X$54),IF(RESUMO_GLOBAL!$X$53="t",TRUNC(AV462*$N462,RESUMO_GLOBAL!$X$54),AV462*$N462))</f>
        <v>0</v>
      </c>
      <c r="CG462" s="987">
        <f>IF(RESUMO_GLOBAL!$X$53="a",ROUND(AW462*$N462,RESUMO_GLOBAL!$X$54),IF(RESUMO_GLOBAL!$X$53="t",TRUNC(AW462*$N462,RESUMO_GLOBAL!$X$54),AW462*$N462))</f>
        <v>0</v>
      </c>
      <c r="CK462" s="59">
        <f t="shared" si="306"/>
        <v>0</v>
      </c>
      <c r="CL462" s="59">
        <f t="shared" si="307"/>
        <v>0</v>
      </c>
      <c r="CM462" s="59">
        <f t="shared" si="308"/>
        <v>0</v>
      </c>
      <c r="CN462" s="59">
        <f t="shared" si="309"/>
        <v>0</v>
      </c>
      <c r="CO462" s="59">
        <f t="shared" si="310"/>
        <v>0</v>
      </c>
      <c r="CP462" s="59">
        <f t="shared" si="311"/>
        <v>0</v>
      </c>
      <c r="CQ462" s="59">
        <f t="shared" si="312"/>
        <v>0</v>
      </c>
      <c r="CR462" s="59">
        <f t="shared" si="313"/>
        <v>0</v>
      </c>
      <c r="CS462" s="59">
        <f t="shared" si="314"/>
        <v>0</v>
      </c>
      <c r="CT462" s="59">
        <f t="shared" si="315"/>
        <v>0</v>
      </c>
      <c r="CU462" s="59">
        <f t="shared" si="316"/>
        <v>0</v>
      </c>
      <c r="CV462" s="59">
        <f t="shared" si="317"/>
        <v>0</v>
      </c>
      <c r="CW462" s="59">
        <f t="shared" si="318"/>
        <v>0</v>
      </c>
      <c r="CX462" s="59">
        <f t="shared" si="319"/>
        <v>0</v>
      </c>
      <c r="CY462" s="59">
        <f t="shared" si="320"/>
        <v>0</v>
      </c>
      <c r="CZ462" s="59">
        <f t="shared" si="321"/>
        <v>0</v>
      </c>
      <c r="DA462" s="59">
        <f t="shared" si="322"/>
        <v>0</v>
      </c>
      <c r="DB462" s="59">
        <f t="shared" si="323"/>
        <v>0</v>
      </c>
      <c r="DE462">
        <f t="shared" si="305"/>
        <v>457</v>
      </c>
      <c r="DF462" t="str">
        <f t="shared" si="324"/>
        <v/>
      </c>
      <c r="DG462" s="59">
        <f>IF($C462&lt;&gt;0,SUM($CK463:CK463),0)</f>
        <v>0</v>
      </c>
      <c r="DH462" s="59">
        <f>IF($C462&lt;&gt;0,SUM($CK463:CL463),0)</f>
        <v>0</v>
      </c>
      <c r="DI462" s="59">
        <f>IF($C462&lt;&gt;0,SUM($CK463:CM463),0)</f>
        <v>0</v>
      </c>
      <c r="DJ462" s="59">
        <f>IF($C462&lt;&gt;0,SUM($CK463:CN463),0)</f>
        <v>0</v>
      </c>
      <c r="DK462" s="59">
        <f>IF($C462&lt;&gt;0,SUM($CK463:CO463),0)</f>
        <v>0</v>
      </c>
      <c r="DL462" s="59">
        <f>IF($C462&lt;&gt;0,SUM($CK463:CP463),0)</f>
        <v>0</v>
      </c>
      <c r="DM462" s="59">
        <f>IF($C462&lt;&gt;0,SUM($CK463:CQ463),0)</f>
        <v>0</v>
      </c>
      <c r="DN462" s="59">
        <f>IF($C462&lt;&gt;0,SUM($CK463:CR463),0)</f>
        <v>0</v>
      </c>
      <c r="DO462" s="59">
        <f>IF($C462&lt;&gt;0,SUM($CK463:CS463),0)</f>
        <v>0</v>
      </c>
      <c r="DP462" s="59">
        <f>IF($C462&lt;&gt;0,SUM($CK463:CT463),0)</f>
        <v>0</v>
      </c>
      <c r="DQ462" s="59">
        <f>IF($C462&lt;&gt;0,SUM($CK463:CU463),0)</f>
        <v>0</v>
      </c>
      <c r="DR462" s="59">
        <f>IF($C462&lt;&gt;0,SUM($CK463:CV463),0)</f>
        <v>0</v>
      </c>
      <c r="DS462" s="59">
        <f>IF($C462&lt;&gt;0,SUM($CK463:CW463),0)</f>
        <v>0</v>
      </c>
      <c r="DT462" s="59">
        <f>IF($C462&lt;&gt;0,SUM($CK463:CX463),0)</f>
        <v>0</v>
      </c>
      <c r="DU462" s="59">
        <f>IF($C462&lt;&gt;0,SUM($CK463:CY463),0)</f>
        <v>0</v>
      </c>
      <c r="DV462" s="59">
        <f>IF($C462&lt;&gt;0,SUM($CK463:CZ463),0)</f>
        <v>0</v>
      </c>
      <c r="DW462" s="59">
        <f>IF($C462&lt;&gt;0,SUM($CK463:DA463),0)</f>
        <v>0</v>
      </c>
      <c r="DX462" s="59">
        <f>IF($C462&lt;&gt;0,SUM($CK463:DB463),0)</f>
        <v>0</v>
      </c>
      <c r="DY462" s="952" t="str">
        <f t="shared" si="328"/>
        <v/>
      </c>
    </row>
    <row r="463" spans="1:129" ht="13.5" hidden="1" thickBot="1">
      <c r="A463" s="3" t="str">
        <f t="shared" si="329"/>
        <v/>
      </c>
      <c r="B463" s="805">
        <f>Dados_GLOBAL_Inicial!E463</f>
        <v>0</v>
      </c>
      <c r="C463" s="956">
        <f>IF(IFERROR(VALUE(Dados_GLOBAL_Inicial!F463),0)=0,0,Dados_GLOBAL_Inicial!F463)</f>
        <v>0</v>
      </c>
      <c r="D463" s="830">
        <f>Dados_GLOBAL_Inicial!G463</f>
        <v>0</v>
      </c>
      <c r="E463" s="830" t="str">
        <f>IF(IFERROR(VLOOKUP(F463,Cod_Gde_Itens!$A$1:$B$80,2,FALSE),0)&gt;549,IFERROR(VLOOKUP(F463,Cod_Gde_Itens!$A$1:$B$80,2,FALSE),0),IF(Dados_GLOBAL_Inicial!H463=0,"",Dados_GLOBAL_Inicial!H463))</f>
        <v/>
      </c>
      <c r="F463" s="823">
        <f>Dados_GLOBAL_Inicial!I463</f>
        <v>0</v>
      </c>
      <c r="G463" s="824">
        <f>Dados_GLOBAL_Inicial!J463</f>
        <v>0</v>
      </c>
      <c r="H463" s="454">
        <f>Dados_GLOBAL_Inicial!K463</f>
        <v>0</v>
      </c>
      <c r="I463" s="970">
        <f>SUM('MEDIÇÃO_OBJETO (1)'!I463)</f>
        <v>0</v>
      </c>
      <c r="J463" s="455">
        <f t="shared" si="294"/>
        <v>0</v>
      </c>
      <c r="K463" s="451">
        <f t="shared" si="295"/>
        <v>0</v>
      </c>
      <c r="L463" s="452">
        <f t="shared" si="296"/>
        <v>0</v>
      </c>
      <c r="M463" s="809">
        <f t="shared" si="297"/>
        <v>0</v>
      </c>
      <c r="N463" s="810">
        <f>IF(IFERROR(VALUE(Dados_GLOBAL_Inicial!L463),0)=0,0,Dados_GLOBAL_Inicial!L463)</f>
        <v>0</v>
      </c>
      <c r="O463" s="812">
        <f>SUM('MEDIÇÃO_OBJETO (1)'!O463)</f>
        <v>0</v>
      </c>
      <c r="P463" s="812">
        <f>SUM('MEDIÇÃO_OBJETO (1)'!P463)</f>
        <v>0</v>
      </c>
      <c r="Q463" s="813">
        <f t="shared" si="298"/>
        <v>0</v>
      </c>
      <c r="R463" s="951"/>
      <c r="S463" s="815">
        <f>SUM('MEDIÇÃO_OBJETO (1)'!S463)</f>
        <v>0</v>
      </c>
      <c r="T463" s="815">
        <f>SUM('MEDIÇÃO_OBJETO (1)'!T463)</f>
        <v>0</v>
      </c>
      <c r="V463" s="19"/>
      <c r="W463" s="978">
        <f t="shared" si="299"/>
        <v>0</v>
      </c>
      <c r="X463" s="816">
        <f t="shared" si="300"/>
        <v>0</v>
      </c>
      <c r="Y463" s="816">
        <f t="shared" si="301"/>
        <v>0</v>
      </c>
      <c r="Z463" s="817">
        <f t="shared" si="302"/>
        <v>0</v>
      </c>
      <c r="AB463" s="453">
        <f t="shared" si="325"/>
        <v>0</v>
      </c>
      <c r="AC463" s="14">
        <f t="shared" si="303"/>
        <v>0</v>
      </c>
      <c r="AD463" s="819"/>
      <c r="AE463" s="631">
        <f t="shared" si="326"/>
        <v>0</v>
      </c>
      <c r="AF463" s="818">
        <f>SUM('MEDIÇÃO_OBJETO (1)'!AG463)</f>
        <v>0</v>
      </c>
      <c r="AG463" s="541">
        <f>SUM('MEDIÇÃO_OBJETO (1)'!AH463)</f>
        <v>0</v>
      </c>
      <c r="AH463" s="541">
        <f>SUM('MEDIÇÃO_OBJETO (1)'!AI463)</f>
        <v>0</v>
      </c>
      <c r="AI463" s="541">
        <f>SUM('MEDIÇÃO_OBJETO (1)'!AJ463)</f>
        <v>0</v>
      </c>
      <c r="AJ463" s="541">
        <f>SUM('MEDIÇÃO_OBJETO (1)'!AK463)</f>
        <v>0</v>
      </c>
      <c r="AK463" s="541">
        <f>SUM('MEDIÇÃO_OBJETO (1)'!AL463)</f>
        <v>0</v>
      </c>
      <c r="AL463" s="541">
        <f>SUM('MEDIÇÃO_OBJETO (1)'!AM463)</f>
        <v>0</v>
      </c>
      <c r="AM463" s="541">
        <f>SUM('MEDIÇÃO_OBJETO (1)'!AN463)</f>
        <v>0</v>
      </c>
      <c r="AN463" s="541">
        <f>SUM('MEDIÇÃO_OBJETO (1)'!AO463)</f>
        <v>0</v>
      </c>
      <c r="AO463" s="541">
        <f>SUM('MEDIÇÃO_OBJETO (1)'!AP463)</f>
        <v>0</v>
      </c>
      <c r="AP463" s="541">
        <f>SUM('MEDIÇÃO_OBJETO (1)'!AQ463)</f>
        <v>0</v>
      </c>
      <c r="AQ463" s="541">
        <f>SUM('MEDIÇÃO_OBJETO (1)'!AR463)</f>
        <v>0</v>
      </c>
      <c r="AR463" s="541">
        <f>SUM('MEDIÇÃO_OBJETO (1)'!AS463)</f>
        <v>0</v>
      </c>
      <c r="AS463" s="541">
        <f>SUM('MEDIÇÃO_OBJETO (1)'!AT463)</f>
        <v>0</v>
      </c>
      <c r="AT463" s="541">
        <f>SUM('MEDIÇÃO_OBJETO (1)'!AU463)</f>
        <v>0</v>
      </c>
      <c r="AU463" s="541">
        <f>SUM('MEDIÇÃO_OBJETO (1)'!AV463)</f>
        <v>0</v>
      </c>
      <c r="AV463" s="541">
        <f>SUM('MEDIÇÃO_OBJETO (1)'!AW463)</f>
        <v>0</v>
      </c>
      <c r="AW463" s="541">
        <f>SUM('MEDIÇÃO_OBJETO (1)'!AX463)</f>
        <v>0</v>
      </c>
      <c r="AX463" s="977"/>
      <c r="BN463" s="992">
        <f t="shared" si="304"/>
        <v>0</v>
      </c>
      <c r="BO463" s="538">
        <f t="shared" si="327"/>
        <v>0</v>
      </c>
      <c r="BP463" s="987">
        <f>IF(RESUMO_GLOBAL!$X$53="a",ROUND(AF463*$N463,RESUMO_GLOBAL!$X$54),IF(RESUMO_GLOBAL!$X$53="t",TRUNC(AF463*$N463,RESUMO_GLOBAL!$X$54),AF463*$N463))</f>
        <v>0</v>
      </c>
      <c r="BQ463" s="987">
        <f>IF(RESUMO_GLOBAL!$X$53="a",ROUND(AG463*$N463,RESUMO_GLOBAL!$X$54),IF(RESUMO_GLOBAL!$X$53="t",TRUNC(AG463*$N463,RESUMO_GLOBAL!$X$54),AG463*$N463))</f>
        <v>0</v>
      </c>
      <c r="BR463" s="987">
        <f>IF(RESUMO_GLOBAL!$X$53="a",ROUND(AH463*$N463,RESUMO_GLOBAL!$X$54),IF(RESUMO_GLOBAL!$X$53="t",TRUNC(AH463*$N463,RESUMO_GLOBAL!$X$54),AH463*$N463))</f>
        <v>0</v>
      </c>
      <c r="BS463" s="987">
        <f>IF(RESUMO_GLOBAL!$X$53="a",ROUND(AI463*$N463,RESUMO_GLOBAL!$X$54),IF(RESUMO_GLOBAL!$X$53="t",TRUNC(AI463*$N463,RESUMO_GLOBAL!$X$54),AI463*$N463))</f>
        <v>0</v>
      </c>
      <c r="BT463" s="987">
        <f>IF(RESUMO_GLOBAL!$X$53="a",ROUND(AJ463*$N463,RESUMO_GLOBAL!$X$54),IF(RESUMO_GLOBAL!$X$53="t",TRUNC(AJ463*$N463,RESUMO_GLOBAL!$X$54),AJ463*$N463))</f>
        <v>0</v>
      </c>
      <c r="BU463" s="987">
        <f>IF(RESUMO_GLOBAL!$X$53="a",ROUND(AK463*$N463,RESUMO_GLOBAL!$X$54),IF(RESUMO_GLOBAL!$X$53="t",TRUNC(AK463*$N463,RESUMO_GLOBAL!$X$54),AK463*$N463))</f>
        <v>0</v>
      </c>
      <c r="BV463" s="987">
        <f>IF(RESUMO_GLOBAL!$X$53="a",ROUND(AL463*$N463,RESUMO_GLOBAL!$X$54),IF(RESUMO_GLOBAL!$X$53="t",TRUNC(AL463*$N463,RESUMO_GLOBAL!$X$54),AL463*$N463))</f>
        <v>0</v>
      </c>
      <c r="BW463" s="987">
        <f>IF(RESUMO_GLOBAL!$X$53="a",ROUND(AM463*$N463,RESUMO_GLOBAL!$X$54),IF(RESUMO_GLOBAL!$X$53="t",TRUNC(AM463*$N463,RESUMO_GLOBAL!$X$54),AM463*$N463))</f>
        <v>0</v>
      </c>
      <c r="BX463" s="987">
        <f>IF(RESUMO_GLOBAL!$X$53="a",ROUND(AN463*$N463,RESUMO_GLOBAL!$X$54),IF(RESUMO_GLOBAL!$X$53="t",TRUNC(AN463*$N463,RESUMO_GLOBAL!$X$54),AN463*$N463))</f>
        <v>0</v>
      </c>
      <c r="BY463" s="987">
        <f>IF(RESUMO_GLOBAL!$X$53="a",ROUND(AO463*$N463,RESUMO_GLOBAL!$X$54),IF(RESUMO_GLOBAL!$X$53="t",TRUNC(AO463*$N463,RESUMO_GLOBAL!$X$54),AO463*$N463))</f>
        <v>0</v>
      </c>
      <c r="BZ463" s="987">
        <f>IF(RESUMO_GLOBAL!$X$53="a",ROUND(AP463*$N463,RESUMO_GLOBAL!$X$54),IF(RESUMO_GLOBAL!$X$53="t",TRUNC(AP463*$N463,RESUMO_GLOBAL!$X$54),AP463*$N463))</f>
        <v>0</v>
      </c>
      <c r="CA463" s="987">
        <f>IF(RESUMO_GLOBAL!$X$53="a",ROUND(AQ463*$N463,RESUMO_GLOBAL!$X$54),IF(RESUMO_GLOBAL!$X$53="t",TRUNC(AQ463*$N463,RESUMO_GLOBAL!$X$54),AQ463*$N463))</f>
        <v>0</v>
      </c>
      <c r="CB463" s="987">
        <f>IF(RESUMO_GLOBAL!$X$53="a",ROUND(AR463*$N463,RESUMO_GLOBAL!$X$54),IF(RESUMO_GLOBAL!$X$53="t",TRUNC(AR463*$N463,RESUMO_GLOBAL!$X$54),AR463*$N463))</f>
        <v>0</v>
      </c>
      <c r="CC463" s="987">
        <f>IF(RESUMO_GLOBAL!$X$53="a",ROUND(AS463*$N463,RESUMO_GLOBAL!$X$54),IF(RESUMO_GLOBAL!$X$53="t",TRUNC(AS463*$N463,RESUMO_GLOBAL!$X$54),AS463*$N463))</f>
        <v>0</v>
      </c>
      <c r="CD463" s="987">
        <f>IF(RESUMO_GLOBAL!$X$53="a",ROUND(AT463*$N463,RESUMO_GLOBAL!$X$54),IF(RESUMO_GLOBAL!$X$53="t",TRUNC(AT463*$N463,RESUMO_GLOBAL!$X$54),AT463*$N463))</f>
        <v>0</v>
      </c>
      <c r="CE463" s="987">
        <f>IF(RESUMO_GLOBAL!$X$53="a",ROUND(AU463*$N463,RESUMO_GLOBAL!$X$54),IF(RESUMO_GLOBAL!$X$53="t",TRUNC(AU463*$N463,RESUMO_GLOBAL!$X$54),AU463*$N463))</f>
        <v>0</v>
      </c>
      <c r="CF463" s="987">
        <f>IF(RESUMO_GLOBAL!$X$53="a",ROUND(AV463*$N463,RESUMO_GLOBAL!$X$54),IF(RESUMO_GLOBAL!$X$53="t",TRUNC(AV463*$N463,RESUMO_GLOBAL!$X$54),AV463*$N463))</f>
        <v>0</v>
      </c>
      <c r="CG463" s="987">
        <f>IF(RESUMO_GLOBAL!$X$53="a",ROUND(AW463*$N463,RESUMO_GLOBAL!$X$54),IF(RESUMO_GLOBAL!$X$53="t",TRUNC(AW463*$N463,RESUMO_GLOBAL!$X$54),AW463*$N463))</f>
        <v>0</v>
      </c>
      <c r="CK463" s="59">
        <f t="shared" si="306"/>
        <v>0</v>
      </c>
      <c r="CL463" s="59">
        <f t="shared" si="307"/>
        <v>0</v>
      </c>
      <c r="CM463" s="59">
        <f t="shared" si="308"/>
        <v>0</v>
      </c>
      <c r="CN463" s="59">
        <f t="shared" si="309"/>
        <v>0</v>
      </c>
      <c r="CO463" s="59">
        <f t="shared" si="310"/>
        <v>0</v>
      </c>
      <c r="CP463" s="59">
        <f t="shared" si="311"/>
        <v>0</v>
      </c>
      <c r="CQ463" s="59">
        <f t="shared" si="312"/>
        <v>0</v>
      </c>
      <c r="CR463" s="59">
        <f t="shared" si="313"/>
        <v>0</v>
      </c>
      <c r="CS463" s="59">
        <f t="shared" si="314"/>
        <v>0</v>
      </c>
      <c r="CT463" s="59">
        <f t="shared" si="315"/>
        <v>0</v>
      </c>
      <c r="CU463" s="59">
        <f t="shared" si="316"/>
        <v>0</v>
      </c>
      <c r="CV463" s="59">
        <f t="shared" si="317"/>
        <v>0</v>
      </c>
      <c r="CW463" s="59">
        <f t="shared" si="318"/>
        <v>0</v>
      </c>
      <c r="CX463" s="59">
        <f t="shared" si="319"/>
        <v>0</v>
      </c>
      <c r="CY463" s="59">
        <f t="shared" si="320"/>
        <v>0</v>
      </c>
      <c r="CZ463" s="59">
        <f t="shared" si="321"/>
        <v>0</v>
      </c>
      <c r="DA463" s="59">
        <f t="shared" si="322"/>
        <v>0</v>
      </c>
      <c r="DB463" s="59">
        <f t="shared" si="323"/>
        <v>0</v>
      </c>
      <c r="DE463">
        <f t="shared" si="305"/>
        <v>458</v>
      </c>
      <c r="DF463" t="str">
        <f t="shared" si="324"/>
        <v/>
      </c>
      <c r="DG463" s="59">
        <f>IF($C463&lt;&gt;0,SUM($CK464:CK464),0)</f>
        <v>0</v>
      </c>
      <c r="DH463" s="59">
        <f>IF($C463&lt;&gt;0,SUM($CK464:CL464),0)</f>
        <v>0</v>
      </c>
      <c r="DI463" s="59">
        <f>IF($C463&lt;&gt;0,SUM($CK464:CM464),0)</f>
        <v>0</v>
      </c>
      <c r="DJ463" s="59">
        <f>IF($C463&lt;&gt;0,SUM($CK464:CN464),0)</f>
        <v>0</v>
      </c>
      <c r="DK463" s="59">
        <f>IF($C463&lt;&gt;0,SUM($CK464:CO464),0)</f>
        <v>0</v>
      </c>
      <c r="DL463" s="59">
        <f>IF($C463&lt;&gt;0,SUM($CK464:CP464),0)</f>
        <v>0</v>
      </c>
      <c r="DM463" s="59">
        <f>IF($C463&lt;&gt;0,SUM($CK464:CQ464),0)</f>
        <v>0</v>
      </c>
      <c r="DN463" s="59">
        <f>IF($C463&lt;&gt;0,SUM($CK464:CR464),0)</f>
        <v>0</v>
      </c>
      <c r="DO463" s="59">
        <f>IF($C463&lt;&gt;0,SUM($CK464:CS464),0)</f>
        <v>0</v>
      </c>
      <c r="DP463" s="59">
        <f>IF($C463&lt;&gt;0,SUM($CK464:CT464),0)</f>
        <v>0</v>
      </c>
      <c r="DQ463" s="59">
        <f>IF($C463&lt;&gt;0,SUM($CK464:CU464),0)</f>
        <v>0</v>
      </c>
      <c r="DR463" s="59">
        <f>IF($C463&lt;&gt;0,SUM($CK464:CV464),0)</f>
        <v>0</v>
      </c>
      <c r="DS463" s="59">
        <f>IF($C463&lt;&gt;0,SUM($CK464:CW464),0)</f>
        <v>0</v>
      </c>
      <c r="DT463" s="59">
        <f>IF($C463&lt;&gt;0,SUM($CK464:CX464),0)</f>
        <v>0</v>
      </c>
      <c r="DU463" s="59">
        <f>IF($C463&lt;&gt;0,SUM($CK464:CY464),0)</f>
        <v>0</v>
      </c>
      <c r="DV463" s="59">
        <f>IF($C463&lt;&gt;0,SUM($CK464:CZ464),0)</f>
        <v>0</v>
      </c>
      <c r="DW463" s="59">
        <f>IF($C463&lt;&gt;0,SUM($CK464:DA464),0)</f>
        <v>0</v>
      </c>
      <c r="DX463" s="59">
        <f>IF($C463&lt;&gt;0,SUM($CK464:DB464),0)</f>
        <v>0</v>
      </c>
      <c r="DY463" s="952" t="str">
        <f t="shared" si="328"/>
        <v/>
      </c>
    </row>
    <row r="464" spans="1:129" ht="13.5" hidden="1" thickBot="1">
      <c r="A464" s="3" t="str">
        <f t="shared" si="329"/>
        <v/>
      </c>
      <c r="B464" s="805">
        <f>Dados_GLOBAL_Inicial!E464</f>
        <v>0</v>
      </c>
      <c r="C464" s="956">
        <f>IF(IFERROR(VALUE(Dados_GLOBAL_Inicial!F464),0)=0,0,Dados_GLOBAL_Inicial!F464)</f>
        <v>0</v>
      </c>
      <c r="D464" s="830">
        <f>Dados_GLOBAL_Inicial!G464</f>
        <v>0</v>
      </c>
      <c r="E464" s="830" t="str">
        <f>IF(IFERROR(VLOOKUP(F464,Cod_Gde_Itens!$A$1:$B$80,2,FALSE),0)&gt;549,IFERROR(VLOOKUP(F464,Cod_Gde_Itens!$A$1:$B$80,2,FALSE),0),IF(Dados_GLOBAL_Inicial!H464=0,"",Dados_GLOBAL_Inicial!H464))</f>
        <v/>
      </c>
      <c r="F464" s="823">
        <f>Dados_GLOBAL_Inicial!I464</f>
        <v>0</v>
      </c>
      <c r="G464" s="824">
        <f>Dados_GLOBAL_Inicial!J464</f>
        <v>0</v>
      </c>
      <c r="H464" s="454">
        <f>Dados_GLOBAL_Inicial!K464</f>
        <v>0</v>
      </c>
      <c r="I464" s="970">
        <f>SUM('MEDIÇÃO_OBJETO (1)'!I464)</f>
        <v>0</v>
      </c>
      <c r="J464" s="455">
        <f t="shared" si="294"/>
        <v>0</v>
      </c>
      <c r="K464" s="451">
        <f t="shared" si="295"/>
        <v>0</v>
      </c>
      <c r="L464" s="452">
        <f t="shared" si="296"/>
        <v>0</v>
      </c>
      <c r="M464" s="809">
        <f t="shared" si="297"/>
        <v>0</v>
      </c>
      <c r="N464" s="810">
        <f>IF(IFERROR(VALUE(Dados_GLOBAL_Inicial!L464),0)=0,0,Dados_GLOBAL_Inicial!L464)</f>
        <v>0</v>
      </c>
      <c r="O464" s="812">
        <f>SUM('MEDIÇÃO_OBJETO (1)'!O464)</f>
        <v>0</v>
      </c>
      <c r="P464" s="812">
        <f>SUM('MEDIÇÃO_OBJETO (1)'!P464)</f>
        <v>0</v>
      </c>
      <c r="Q464" s="813">
        <f t="shared" si="298"/>
        <v>0</v>
      </c>
      <c r="R464" s="951"/>
      <c r="S464" s="815">
        <f>SUM('MEDIÇÃO_OBJETO (1)'!S464)</f>
        <v>0</v>
      </c>
      <c r="T464" s="815">
        <f>SUM('MEDIÇÃO_OBJETO (1)'!T464)</f>
        <v>0</v>
      </c>
      <c r="V464" s="19"/>
      <c r="W464" s="978">
        <f t="shared" si="299"/>
        <v>0</v>
      </c>
      <c r="X464" s="816">
        <f t="shared" si="300"/>
        <v>0</v>
      </c>
      <c r="Y464" s="816">
        <f t="shared" si="301"/>
        <v>0</v>
      </c>
      <c r="Z464" s="817">
        <f t="shared" si="302"/>
        <v>0</v>
      </c>
      <c r="AB464" s="453">
        <f t="shared" si="325"/>
        <v>0</v>
      </c>
      <c r="AC464" s="14">
        <f t="shared" si="303"/>
        <v>0</v>
      </c>
      <c r="AD464" s="819"/>
      <c r="AE464" s="631">
        <f t="shared" si="326"/>
        <v>0</v>
      </c>
      <c r="AF464" s="818">
        <f>SUM('MEDIÇÃO_OBJETO (1)'!AG464)</f>
        <v>0</v>
      </c>
      <c r="AG464" s="541">
        <f>SUM('MEDIÇÃO_OBJETO (1)'!AH464)</f>
        <v>0</v>
      </c>
      <c r="AH464" s="541">
        <f>SUM('MEDIÇÃO_OBJETO (1)'!AI464)</f>
        <v>0</v>
      </c>
      <c r="AI464" s="541">
        <f>SUM('MEDIÇÃO_OBJETO (1)'!AJ464)</f>
        <v>0</v>
      </c>
      <c r="AJ464" s="541">
        <f>SUM('MEDIÇÃO_OBJETO (1)'!AK464)</f>
        <v>0</v>
      </c>
      <c r="AK464" s="541">
        <f>SUM('MEDIÇÃO_OBJETO (1)'!AL464)</f>
        <v>0</v>
      </c>
      <c r="AL464" s="541">
        <f>SUM('MEDIÇÃO_OBJETO (1)'!AM464)</f>
        <v>0</v>
      </c>
      <c r="AM464" s="541">
        <f>SUM('MEDIÇÃO_OBJETO (1)'!AN464)</f>
        <v>0</v>
      </c>
      <c r="AN464" s="541">
        <f>SUM('MEDIÇÃO_OBJETO (1)'!AO464)</f>
        <v>0</v>
      </c>
      <c r="AO464" s="541">
        <f>SUM('MEDIÇÃO_OBJETO (1)'!AP464)</f>
        <v>0</v>
      </c>
      <c r="AP464" s="541">
        <f>SUM('MEDIÇÃO_OBJETO (1)'!AQ464)</f>
        <v>0</v>
      </c>
      <c r="AQ464" s="541">
        <f>SUM('MEDIÇÃO_OBJETO (1)'!AR464)</f>
        <v>0</v>
      </c>
      <c r="AR464" s="541">
        <f>SUM('MEDIÇÃO_OBJETO (1)'!AS464)</f>
        <v>0</v>
      </c>
      <c r="AS464" s="541">
        <f>SUM('MEDIÇÃO_OBJETO (1)'!AT464)</f>
        <v>0</v>
      </c>
      <c r="AT464" s="541">
        <f>SUM('MEDIÇÃO_OBJETO (1)'!AU464)</f>
        <v>0</v>
      </c>
      <c r="AU464" s="541">
        <f>SUM('MEDIÇÃO_OBJETO (1)'!AV464)</f>
        <v>0</v>
      </c>
      <c r="AV464" s="541">
        <f>SUM('MEDIÇÃO_OBJETO (1)'!AW464)</f>
        <v>0</v>
      </c>
      <c r="AW464" s="541">
        <f>SUM('MEDIÇÃO_OBJETO (1)'!AX464)</f>
        <v>0</v>
      </c>
      <c r="AX464" s="977"/>
      <c r="BN464" s="992">
        <f t="shared" si="304"/>
        <v>0</v>
      </c>
      <c r="BO464" s="538">
        <f t="shared" si="327"/>
        <v>0</v>
      </c>
      <c r="BP464" s="987">
        <f>IF(RESUMO_GLOBAL!$X$53="a",ROUND(AF464*$N464,RESUMO_GLOBAL!$X$54),IF(RESUMO_GLOBAL!$X$53="t",TRUNC(AF464*$N464,RESUMO_GLOBAL!$X$54),AF464*$N464))</f>
        <v>0</v>
      </c>
      <c r="BQ464" s="987">
        <f>IF(RESUMO_GLOBAL!$X$53="a",ROUND(AG464*$N464,RESUMO_GLOBAL!$X$54),IF(RESUMO_GLOBAL!$X$53="t",TRUNC(AG464*$N464,RESUMO_GLOBAL!$X$54),AG464*$N464))</f>
        <v>0</v>
      </c>
      <c r="BR464" s="987">
        <f>IF(RESUMO_GLOBAL!$X$53="a",ROUND(AH464*$N464,RESUMO_GLOBAL!$X$54),IF(RESUMO_GLOBAL!$X$53="t",TRUNC(AH464*$N464,RESUMO_GLOBAL!$X$54),AH464*$N464))</f>
        <v>0</v>
      </c>
      <c r="BS464" s="987">
        <f>IF(RESUMO_GLOBAL!$X$53="a",ROUND(AI464*$N464,RESUMO_GLOBAL!$X$54),IF(RESUMO_GLOBAL!$X$53="t",TRUNC(AI464*$N464,RESUMO_GLOBAL!$X$54),AI464*$N464))</f>
        <v>0</v>
      </c>
      <c r="BT464" s="987">
        <f>IF(RESUMO_GLOBAL!$X$53="a",ROUND(AJ464*$N464,RESUMO_GLOBAL!$X$54),IF(RESUMO_GLOBAL!$X$53="t",TRUNC(AJ464*$N464,RESUMO_GLOBAL!$X$54),AJ464*$N464))</f>
        <v>0</v>
      </c>
      <c r="BU464" s="987">
        <f>IF(RESUMO_GLOBAL!$X$53="a",ROUND(AK464*$N464,RESUMO_GLOBAL!$X$54),IF(RESUMO_GLOBAL!$X$53="t",TRUNC(AK464*$N464,RESUMO_GLOBAL!$X$54),AK464*$N464))</f>
        <v>0</v>
      </c>
      <c r="BV464" s="987">
        <f>IF(RESUMO_GLOBAL!$X$53="a",ROUND(AL464*$N464,RESUMO_GLOBAL!$X$54),IF(RESUMO_GLOBAL!$X$53="t",TRUNC(AL464*$N464,RESUMO_GLOBAL!$X$54),AL464*$N464))</f>
        <v>0</v>
      </c>
      <c r="BW464" s="987">
        <f>IF(RESUMO_GLOBAL!$X$53="a",ROUND(AM464*$N464,RESUMO_GLOBAL!$X$54),IF(RESUMO_GLOBAL!$X$53="t",TRUNC(AM464*$N464,RESUMO_GLOBAL!$X$54),AM464*$N464))</f>
        <v>0</v>
      </c>
      <c r="BX464" s="987">
        <f>IF(RESUMO_GLOBAL!$X$53="a",ROUND(AN464*$N464,RESUMO_GLOBAL!$X$54),IF(RESUMO_GLOBAL!$X$53="t",TRUNC(AN464*$N464,RESUMO_GLOBAL!$X$54),AN464*$N464))</f>
        <v>0</v>
      </c>
      <c r="BY464" s="987">
        <f>IF(RESUMO_GLOBAL!$X$53="a",ROUND(AO464*$N464,RESUMO_GLOBAL!$X$54),IF(RESUMO_GLOBAL!$X$53="t",TRUNC(AO464*$N464,RESUMO_GLOBAL!$X$54),AO464*$N464))</f>
        <v>0</v>
      </c>
      <c r="BZ464" s="987">
        <f>IF(RESUMO_GLOBAL!$X$53="a",ROUND(AP464*$N464,RESUMO_GLOBAL!$X$54),IF(RESUMO_GLOBAL!$X$53="t",TRUNC(AP464*$N464,RESUMO_GLOBAL!$X$54),AP464*$N464))</f>
        <v>0</v>
      </c>
      <c r="CA464" s="987">
        <f>IF(RESUMO_GLOBAL!$X$53="a",ROUND(AQ464*$N464,RESUMO_GLOBAL!$X$54),IF(RESUMO_GLOBAL!$X$53="t",TRUNC(AQ464*$N464,RESUMO_GLOBAL!$X$54),AQ464*$N464))</f>
        <v>0</v>
      </c>
      <c r="CB464" s="987">
        <f>IF(RESUMO_GLOBAL!$X$53="a",ROUND(AR464*$N464,RESUMO_GLOBAL!$X$54),IF(RESUMO_GLOBAL!$X$53="t",TRUNC(AR464*$N464,RESUMO_GLOBAL!$X$54),AR464*$N464))</f>
        <v>0</v>
      </c>
      <c r="CC464" s="987">
        <f>IF(RESUMO_GLOBAL!$X$53="a",ROUND(AS464*$N464,RESUMO_GLOBAL!$X$54),IF(RESUMO_GLOBAL!$X$53="t",TRUNC(AS464*$N464,RESUMO_GLOBAL!$X$54),AS464*$N464))</f>
        <v>0</v>
      </c>
      <c r="CD464" s="987">
        <f>IF(RESUMO_GLOBAL!$X$53="a",ROUND(AT464*$N464,RESUMO_GLOBAL!$X$54),IF(RESUMO_GLOBAL!$X$53="t",TRUNC(AT464*$N464,RESUMO_GLOBAL!$X$54),AT464*$N464))</f>
        <v>0</v>
      </c>
      <c r="CE464" s="987">
        <f>IF(RESUMO_GLOBAL!$X$53="a",ROUND(AU464*$N464,RESUMO_GLOBAL!$X$54),IF(RESUMO_GLOBAL!$X$53="t",TRUNC(AU464*$N464,RESUMO_GLOBAL!$X$54),AU464*$N464))</f>
        <v>0</v>
      </c>
      <c r="CF464" s="987">
        <f>IF(RESUMO_GLOBAL!$X$53="a",ROUND(AV464*$N464,RESUMO_GLOBAL!$X$54),IF(RESUMO_GLOBAL!$X$53="t",TRUNC(AV464*$N464,RESUMO_GLOBAL!$X$54),AV464*$N464))</f>
        <v>0</v>
      </c>
      <c r="CG464" s="987">
        <f>IF(RESUMO_GLOBAL!$X$53="a",ROUND(AW464*$N464,RESUMO_GLOBAL!$X$54),IF(RESUMO_GLOBAL!$X$53="t",TRUNC(AW464*$N464,RESUMO_GLOBAL!$X$54),AW464*$N464))</f>
        <v>0</v>
      </c>
      <c r="CK464" s="59">
        <f t="shared" si="306"/>
        <v>0</v>
      </c>
      <c r="CL464" s="59">
        <f t="shared" si="307"/>
        <v>0</v>
      </c>
      <c r="CM464" s="59">
        <f t="shared" si="308"/>
        <v>0</v>
      </c>
      <c r="CN464" s="59">
        <f t="shared" si="309"/>
        <v>0</v>
      </c>
      <c r="CO464" s="59">
        <f t="shared" si="310"/>
        <v>0</v>
      </c>
      <c r="CP464" s="59">
        <f t="shared" si="311"/>
        <v>0</v>
      </c>
      <c r="CQ464" s="59">
        <f t="shared" si="312"/>
        <v>0</v>
      </c>
      <c r="CR464" s="59">
        <f t="shared" si="313"/>
        <v>0</v>
      </c>
      <c r="CS464" s="59">
        <f t="shared" si="314"/>
        <v>0</v>
      </c>
      <c r="CT464" s="59">
        <f t="shared" si="315"/>
        <v>0</v>
      </c>
      <c r="CU464" s="59">
        <f t="shared" si="316"/>
        <v>0</v>
      </c>
      <c r="CV464" s="59">
        <f t="shared" si="317"/>
        <v>0</v>
      </c>
      <c r="CW464" s="59">
        <f t="shared" si="318"/>
        <v>0</v>
      </c>
      <c r="CX464" s="59">
        <f t="shared" si="319"/>
        <v>0</v>
      </c>
      <c r="CY464" s="59">
        <f t="shared" si="320"/>
        <v>0</v>
      </c>
      <c r="CZ464" s="59">
        <f t="shared" si="321"/>
        <v>0</v>
      </c>
      <c r="DA464" s="59">
        <f t="shared" si="322"/>
        <v>0</v>
      </c>
      <c r="DB464" s="59">
        <f t="shared" si="323"/>
        <v>0</v>
      </c>
      <c r="DE464">
        <f t="shared" si="305"/>
        <v>459</v>
      </c>
      <c r="DF464" t="str">
        <f t="shared" si="324"/>
        <v/>
      </c>
      <c r="DG464" s="59">
        <f>IF($C464&lt;&gt;0,SUM($CK465:CK465),0)</f>
        <v>0</v>
      </c>
      <c r="DH464" s="59">
        <f>IF($C464&lt;&gt;0,SUM($CK465:CL465),0)</f>
        <v>0</v>
      </c>
      <c r="DI464" s="59">
        <f>IF($C464&lt;&gt;0,SUM($CK465:CM465),0)</f>
        <v>0</v>
      </c>
      <c r="DJ464" s="59">
        <f>IF($C464&lt;&gt;0,SUM($CK465:CN465),0)</f>
        <v>0</v>
      </c>
      <c r="DK464" s="59">
        <f>IF($C464&lt;&gt;0,SUM($CK465:CO465),0)</f>
        <v>0</v>
      </c>
      <c r="DL464" s="59">
        <f>IF($C464&lt;&gt;0,SUM($CK465:CP465),0)</f>
        <v>0</v>
      </c>
      <c r="DM464" s="59">
        <f>IF($C464&lt;&gt;0,SUM($CK465:CQ465),0)</f>
        <v>0</v>
      </c>
      <c r="DN464" s="59">
        <f>IF($C464&lt;&gt;0,SUM($CK465:CR465),0)</f>
        <v>0</v>
      </c>
      <c r="DO464" s="59">
        <f>IF($C464&lt;&gt;0,SUM($CK465:CS465),0)</f>
        <v>0</v>
      </c>
      <c r="DP464" s="59">
        <f>IF($C464&lt;&gt;0,SUM($CK465:CT465),0)</f>
        <v>0</v>
      </c>
      <c r="DQ464" s="59">
        <f>IF($C464&lt;&gt;0,SUM($CK465:CU465),0)</f>
        <v>0</v>
      </c>
      <c r="DR464" s="59">
        <f>IF($C464&lt;&gt;0,SUM($CK465:CV465),0)</f>
        <v>0</v>
      </c>
      <c r="DS464" s="59">
        <f>IF($C464&lt;&gt;0,SUM($CK465:CW465),0)</f>
        <v>0</v>
      </c>
      <c r="DT464" s="59">
        <f>IF($C464&lt;&gt;0,SUM($CK465:CX465),0)</f>
        <v>0</v>
      </c>
      <c r="DU464" s="59">
        <f>IF($C464&lt;&gt;0,SUM($CK465:CY465),0)</f>
        <v>0</v>
      </c>
      <c r="DV464" s="59">
        <f>IF($C464&lt;&gt;0,SUM($CK465:CZ465),0)</f>
        <v>0</v>
      </c>
      <c r="DW464" s="59">
        <f>IF($C464&lt;&gt;0,SUM($CK465:DA465),0)</f>
        <v>0</v>
      </c>
      <c r="DX464" s="59">
        <f>IF($C464&lt;&gt;0,SUM($CK465:DB465),0)</f>
        <v>0</v>
      </c>
      <c r="DY464" s="952" t="str">
        <f t="shared" si="328"/>
        <v/>
      </c>
    </row>
    <row r="465" spans="1:129" ht="13.5" hidden="1" thickBot="1">
      <c r="A465" s="3" t="str">
        <f t="shared" si="329"/>
        <v/>
      </c>
      <c r="B465" s="805">
        <f>Dados_GLOBAL_Inicial!E465</f>
        <v>0</v>
      </c>
      <c r="C465" s="956">
        <f>IF(IFERROR(VALUE(Dados_GLOBAL_Inicial!F465),0)=0,0,Dados_GLOBAL_Inicial!F465)</f>
        <v>0</v>
      </c>
      <c r="D465" s="830">
        <f>Dados_GLOBAL_Inicial!G465</f>
        <v>0</v>
      </c>
      <c r="E465" s="830" t="str">
        <f>IF(IFERROR(VLOOKUP(F465,Cod_Gde_Itens!$A$1:$B$80,2,FALSE),0)&gt;549,IFERROR(VLOOKUP(F465,Cod_Gde_Itens!$A$1:$B$80,2,FALSE),0),IF(Dados_GLOBAL_Inicial!H465=0,"",Dados_GLOBAL_Inicial!H465))</f>
        <v/>
      </c>
      <c r="F465" s="823">
        <f>Dados_GLOBAL_Inicial!I465</f>
        <v>0</v>
      </c>
      <c r="G465" s="824">
        <f>Dados_GLOBAL_Inicial!J465</f>
        <v>0</v>
      </c>
      <c r="H465" s="454">
        <f>Dados_GLOBAL_Inicial!K465</f>
        <v>0</v>
      </c>
      <c r="I465" s="970">
        <f>SUM('MEDIÇÃO_OBJETO (1)'!I465)</f>
        <v>0</v>
      </c>
      <c r="J465" s="455">
        <f t="shared" si="294"/>
        <v>0</v>
      </c>
      <c r="K465" s="451">
        <f t="shared" si="295"/>
        <v>0</v>
      </c>
      <c r="L465" s="452">
        <f t="shared" si="296"/>
        <v>0</v>
      </c>
      <c r="M465" s="809">
        <f t="shared" si="297"/>
        <v>0</v>
      </c>
      <c r="N465" s="810">
        <f>IF(IFERROR(VALUE(Dados_GLOBAL_Inicial!L465),0)=0,0,Dados_GLOBAL_Inicial!L465)</f>
        <v>0</v>
      </c>
      <c r="O465" s="812">
        <f>SUM('MEDIÇÃO_OBJETO (1)'!O465)</f>
        <v>0</v>
      </c>
      <c r="P465" s="812">
        <f>SUM('MEDIÇÃO_OBJETO (1)'!P465)</f>
        <v>0</v>
      </c>
      <c r="Q465" s="813">
        <f t="shared" si="298"/>
        <v>0</v>
      </c>
      <c r="R465" s="951"/>
      <c r="S465" s="815">
        <f>SUM('MEDIÇÃO_OBJETO (1)'!S465)</f>
        <v>0</v>
      </c>
      <c r="T465" s="815">
        <f>SUM('MEDIÇÃO_OBJETO (1)'!T465)</f>
        <v>0</v>
      </c>
      <c r="V465" s="19"/>
      <c r="W465" s="978">
        <f t="shared" si="299"/>
        <v>0</v>
      </c>
      <c r="X465" s="816">
        <f t="shared" si="300"/>
        <v>0</v>
      </c>
      <c r="Y465" s="816">
        <f t="shared" si="301"/>
        <v>0</v>
      </c>
      <c r="Z465" s="817">
        <f t="shared" si="302"/>
        <v>0</v>
      </c>
      <c r="AB465" s="453">
        <f t="shared" si="325"/>
        <v>0</v>
      </c>
      <c r="AC465" s="14">
        <f t="shared" si="303"/>
        <v>0</v>
      </c>
      <c r="AD465" s="819"/>
      <c r="AE465" s="631">
        <f t="shared" si="326"/>
        <v>0</v>
      </c>
      <c r="AF465" s="818">
        <f>SUM('MEDIÇÃO_OBJETO (1)'!AG465)</f>
        <v>0</v>
      </c>
      <c r="AG465" s="541">
        <f>SUM('MEDIÇÃO_OBJETO (1)'!AH465)</f>
        <v>0</v>
      </c>
      <c r="AH465" s="541">
        <f>SUM('MEDIÇÃO_OBJETO (1)'!AI465)</f>
        <v>0</v>
      </c>
      <c r="AI465" s="541">
        <f>SUM('MEDIÇÃO_OBJETO (1)'!AJ465)</f>
        <v>0</v>
      </c>
      <c r="AJ465" s="541">
        <f>SUM('MEDIÇÃO_OBJETO (1)'!AK465)</f>
        <v>0</v>
      </c>
      <c r="AK465" s="541">
        <f>SUM('MEDIÇÃO_OBJETO (1)'!AL465)</f>
        <v>0</v>
      </c>
      <c r="AL465" s="541">
        <f>SUM('MEDIÇÃO_OBJETO (1)'!AM465)</f>
        <v>0</v>
      </c>
      <c r="AM465" s="541">
        <f>SUM('MEDIÇÃO_OBJETO (1)'!AN465)</f>
        <v>0</v>
      </c>
      <c r="AN465" s="541">
        <f>SUM('MEDIÇÃO_OBJETO (1)'!AO465)</f>
        <v>0</v>
      </c>
      <c r="AO465" s="541">
        <f>SUM('MEDIÇÃO_OBJETO (1)'!AP465)</f>
        <v>0</v>
      </c>
      <c r="AP465" s="541">
        <f>SUM('MEDIÇÃO_OBJETO (1)'!AQ465)</f>
        <v>0</v>
      </c>
      <c r="AQ465" s="541">
        <f>SUM('MEDIÇÃO_OBJETO (1)'!AR465)</f>
        <v>0</v>
      </c>
      <c r="AR465" s="541">
        <f>SUM('MEDIÇÃO_OBJETO (1)'!AS465)</f>
        <v>0</v>
      </c>
      <c r="AS465" s="541">
        <f>SUM('MEDIÇÃO_OBJETO (1)'!AT465)</f>
        <v>0</v>
      </c>
      <c r="AT465" s="541">
        <f>SUM('MEDIÇÃO_OBJETO (1)'!AU465)</f>
        <v>0</v>
      </c>
      <c r="AU465" s="541">
        <f>SUM('MEDIÇÃO_OBJETO (1)'!AV465)</f>
        <v>0</v>
      </c>
      <c r="AV465" s="541">
        <f>SUM('MEDIÇÃO_OBJETO (1)'!AW465)</f>
        <v>0</v>
      </c>
      <c r="AW465" s="541">
        <f>SUM('MEDIÇÃO_OBJETO (1)'!AX465)</f>
        <v>0</v>
      </c>
      <c r="AX465" s="977"/>
      <c r="BN465" s="992">
        <f t="shared" si="304"/>
        <v>0</v>
      </c>
      <c r="BO465" s="538">
        <f t="shared" si="327"/>
        <v>0</v>
      </c>
      <c r="BP465" s="987">
        <f>IF(RESUMO_GLOBAL!$X$53="a",ROUND(AF465*$N465,RESUMO_GLOBAL!$X$54),IF(RESUMO_GLOBAL!$X$53="t",TRUNC(AF465*$N465,RESUMO_GLOBAL!$X$54),AF465*$N465))</f>
        <v>0</v>
      </c>
      <c r="BQ465" s="987">
        <f>IF(RESUMO_GLOBAL!$X$53="a",ROUND(AG465*$N465,RESUMO_GLOBAL!$X$54),IF(RESUMO_GLOBAL!$X$53="t",TRUNC(AG465*$N465,RESUMO_GLOBAL!$X$54),AG465*$N465))</f>
        <v>0</v>
      </c>
      <c r="BR465" s="987">
        <f>IF(RESUMO_GLOBAL!$X$53="a",ROUND(AH465*$N465,RESUMO_GLOBAL!$X$54),IF(RESUMO_GLOBAL!$X$53="t",TRUNC(AH465*$N465,RESUMO_GLOBAL!$X$54),AH465*$N465))</f>
        <v>0</v>
      </c>
      <c r="BS465" s="987">
        <f>IF(RESUMO_GLOBAL!$X$53="a",ROUND(AI465*$N465,RESUMO_GLOBAL!$X$54),IF(RESUMO_GLOBAL!$X$53="t",TRUNC(AI465*$N465,RESUMO_GLOBAL!$X$54),AI465*$N465))</f>
        <v>0</v>
      </c>
      <c r="BT465" s="987">
        <f>IF(RESUMO_GLOBAL!$X$53="a",ROUND(AJ465*$N465,RESUMO_GLOBAL!$X$54),IF(RESUMO_GLOBAL!$X$53="t",TRUNC(AJ465*$N465,RESUMO_GLOBAL!$X$54),AJ465*$N465))</f>
        <v>0</v>
      </c>
      <c r="BU465" s="987">
        <f>IF(RESUMO_GLOBAL!$X$53="a",ROUND(AK465*$N465,RESUMO_GLOBAL!$X$54),IF(RESUMO_GLOBAL!$X$53="t",TRUNC(AK465*$N465,RESUMO_GLOBAL!$X$54),AK465*$N465))</f>
        <v>0</v>
      </c>
      <c r="BV465" s="987">
        <f>IF(RESUMO_GLOBAL!$X$53="a",ROUND(AL465*$N465,RESUMO_GLOBAL!$X$54),IF(RESUMO_GLOBAL!$X$53="t",TRUNC(AL465*$N465,RESUMO_GLOBAL!$X$54),AL465*$N465))</f>
        <v>0</v>
      </c>
      <c r="BW465" s="987">
        <f>IF(RESUMO_GLOBAL!$X$53="a",ROUND(AM465*$N465,RESUMO_GLOBAL!$X$54),IF(RESUMO_GLOBAL!$X$53="t",TRUNC(AM465*$N465,RESUMO_GLOBAL!$X$54),AM465*$N465))</f>
        <v>0</v>
      </c>
      <c r="BX465" s="987">
        <f>IF(RESUMO_GLOBAL!$X$53="a",ROUND(AN465*$N465,RESUMO_GLOBAL!$X$54),IF(RESUMO_GLOBAL!$X$53="t",TRUNC(AN465*$N465,RESUMO_GLOBAL!$X$54),AN465*$N465))</f>
        <v>0</v>
      </c>
      <c r="BY465" s="987">
        <f>IF(RESUMO_GLOBAL!$X$53="a",ROUND(AO465*$N465,RESUMO_GLOBAL!$X$54),IF(RESUMO_GLOBAL!$X$53="t",TRUNC(AO465*$N465,RESUMO_GLOBAL!$X$54),AO465*$N465))</f>
        <v>0</v>
      </c>
      <c r="BZ465" s="987">
        <f>IF(RESUMO_GLOBAL!$X$53="a",ROUND(AP465*$N465,RESUMO_GLOBAL!$X$54),IF(RESUMO_GLOBAL!$X$53="t",TRUNC(AP465*$N465,RESUMO_GLOBAL!$X$54),AP465*$N465))</f>
        <v>0</v>
      </c>
      <c r="CA465" s="987">
        <f>IF(RESUMO_GLOBAL!$X$53="a",ROUND(AQ465*$N465,RESUMO_GLOBAL!$X$54),IF(RESUMO_GLOBAL!$X$53="t",TRUNC(AQ465*$N465,RESUMO_GLOBAL!$X$54),AQ465*$N465))</f>
        <v>0</v>
      </c>
      <c r="CB465" s="987">
        <f>IF(RESUMO_GLOBAL!$X$53="a",ROUND(AR465*$N465,RESUMO_GLOBAL!$X$54),IF(RESUMO_GLOBAL!$X$53="t",TRUNC(AR465*$N465,RESUMO_GLOBAL!$X$54),AR465*$N465))</f>
        <v>0</v>
      </c>
      <c r="CC465" s="987">
        <f>IF(RESUMO_GLOBAL!$X$53="a",ROUND(AS465*$N465,RESUMO_GLOBAL!$X$54),IF(RESUMO_GLOBAL!$X$53="t",TRUNC(AS465*$N465,RESUMO_GLOBAL!$X$54),AS465*$N465))</f>
        <v>0</v>
      </c>
      <c r="CD465" s="987">
        <f>IF(RESUMO_GLOBAL!$X$53="a",ROUND(AT465*$N465,RESUMO_GLOBAL!$X$54),IF(RESUMO_GLOBAL!$X$53="t",TRUNC(AT465*$N465,RESUMO_GLOBAL!$X$54),AT465*$N465))</f>
        <v>0</v>
      </c>
      <c r="CE465" s="987">
        <f>IF(RESUMO_GLOBAL!$X$53="a",ROUND(AU465*$N465,RESUMO_GLOBAL!$X$54),IF(RESUMO_GLOBAL!$X$53="t",TRUNC(AU465*$N465,RESUMO_GLOBAL!$X$54),AU465*$N465))</f>
        <v>0</v>
      </c>
      <c r="CF465" s="987">
        <f>IF(RESUMO_GLOBAL!$X$53="a",ROUND(AV465*$N465,RESUMO_GLOBAL!$X$54),IF(RESUMO_GLOBAL!$X$53="t",TRUNC(AV465*$N465,RESUMO_GLOBAL!$X$54),AV465*$N465))</f>
        <v>0</v>
      </c>
      <c r="CG465" s="987">
        <f>IF(RESUMO_GLOBAL!$X$53="a",ROUND(AW465*$N465,RESUMO_GLOBAL!$X$54),IF(RESUMO_GLOBAL!$X$53="t",TRUNC(AW465*$N465,RESUMO_GLOBAL!$X$54),AW465*$N465))</f>
        <v>0</v>
      </c>
      <c r="CK465" s="59">
        <f t="shared" si="306"/>
        <v>0</v>
      </c>
      <c r="CL465" s="59">
        <f t="shared" si="307"/>
        <v>0</v>
      </c>
      <c r="CM465" s="59">
        <f t="shared" si="308"/>
        <v>0</v>
      </c>
      <c r="CN465" s="59">
        <f t="shared" si="309"/>
        <v>0</v>
      </c>
      <c r="CO465" s="59">
        <f t="shared" si="310"/>
        <v>0</v>
      </c>
      <c r="CP465" s="59">
        <f t="shared" si="311"/>
        <v>0</v>
      </c>
      <c r="CQ465" s="59">
        <f t="shared" si="312"/>
        <v>0</v>
      </c>
      <c r="CR465" s="59">
        <f t="shared" si="313"/>
        <v>0</v>
      </c>
      <c r="CS465" s="59">
        <f t="shared" si="314"/>
        <v>0</v>
      </c>
      <c r="CT465" s="59">
        <f t="shared" si="315"/>
        <v>0</v>
      </c>
      <c r="CU465" s="59">
        <f t="shared" si="316"/>
        <v>0</v>
      </c>
      <c r="CV465" s="59">
        <f t="shared" si="317"/>
        <v>0</v>
      </c>
      <c r="CW465" s="59">
        <f t="shared" si="318"/>
        <v>0</v>
      </c>
      <c r="CX465" s="59">
        <f t="shared" si="319"/>
        <v>0</v>
      </c>
      <c r="CY465" s="59">
        <f t="shared" si="320"/>
        <v>0</v>
      </c>
      <c r="CZ465" s="59">
        <f t="shared" si="321"/>
        <v>0</v>
      </c>
      <c r="DA465" s="59">
        <f t="shared" si="322"/>
        <v>0</v>
      </c>
      <c r="DB465" s="59">
        <f t="shared" si="323"/>
        <v>0</v>
      </c>
      <c r="DE465">
        <f t="shared" si="305"/>
        <v>460</v>
      </c>
      <c r="DF465" t="str">
        <f t="shared" si="324"/>
        <v/>
      </c>
      <c r="DG465" s="59">
        <f>IF($C465&lt;&gt;0,SUM($CK466:CK466),0)</f>
        <v>0</v>
      </c>
      <c r="DH465" s="59">
        <f>IF($C465&lt;&gt;0,SUM($CK466:CL466),0)</f>
        <v>0</v>
      </c>
      <c r="DI465" s="59">
        <f>IF($C465&lt;&gt;0,SUM($CK466:CM466),0)</f>
        <v>0</v>
      </c>
      <c r="DJ465" s="59">
        <f>IF($C465&lt;&gt;0,SUM($CK466:CN466),0)</f>
        <v>0</v>
      </c>
      <c r="DK465" s="59">
        <f>IF($C465&lt;&gt;0,SUM($CK466:CO466),0)</f>
        <v>0</v>
      </c>
      <c r="DL465" s="59">
        <f>IF($C465&lt;&gt;0,SUM($CK466:CP466),0)</f>
        <v>0</v>
      </c>
      <c r="DM465" s="59">
        <f>IF($C465&lt;&gt;0,SUM($CK466:CQ466),0)</f>
        <v>0</v>
      </c>
      <c r="DN465" s="59">
        <f>IF($C465&lt;&gt;0,SUM($CK466:CR466),0)</f>
        <v>0</v>
      </c>
      <c r="DO465" s="59">
        <f>IF($C465&lt;&gt;0,SUM($CK466:CS466),0)</f>
        <v>0</v>
      </c>
      <c r="DP465" s="59">
        <f>IF($C465&lt;&gt;0,SUM($CK466:CT466),0)</f>
        <v>0</v>
      </c>
      <c r="DQ465" s="59">
        <f>IF($C465&lt;&gt;0,SUM($CK466:CU466),0)</f>
        <v>0</v>
      </c>
      <c r="DR465" s="59">
        <f>IF($C465&lt;&gt;0,SUM($CK466:CV466),0)</f>
        <v>0</v>
      </c>
      <c r="DS465" s="59">
        <f>IF($C465&lt;&gt;0,SUM($CK466:CW466),0)</f>
        <v>0</v>
      </c>
      <c r="DT465" s="59">
        <f>IF($C465&lt;&gt;0,SUM($CK466:CX466),0)</f>
        <v>0</v>
      </c>
      <c r="DU465" s="59">
        <f>IF($C465&lt;&gt;0,SUM($CK466:CY466),0)</f>
        <v>0</v>
      </c>
      <c r="DV465" s="59">
        <f>IF($C465&lt;&gt;0,SUM($CK466:CZ466),0)</f>
        <v>0</v>
      </c>
      <c r="DW465" s="59">
        <f>IF($C465&lt;&gt;0,SUM($CK466:DA466),0)</f>
        <v>0</v>
      </c>
      <c r="DX465" s="59">
        <f>IF($C465&lt;&gt;0,SUM($CK466:DB466),0)</f>
        <v>0</v>
      </c>
      <c r="DY465" s="952" t="str">
        <f t="shared" si="328"/>
        <v/>
      </c>
    </row>
    <row r="466" spans="1:129" ht="13.5" hidden="1" thickBot="1">
      <c r="A466" s="3" t="str">
        <f t="shared" si="329"/>
        <v/>
      </c>
      <c r="B466" s="805">
        <f>Dados_GLOBAL_Inicial!E466</f>
        <v>0</v>
      </c>
      <c r="C466" s="956">
        <f>IF(IFERROR(VALUE(Dados_GLOBAL_Inicial!F466),0)=0,0,Dados_GLOBAL_Inicial!F466)</f>
        <v>0</v>
      </c>
      <c r="D466" s="830">
        <f>Dados_GLOBAL_Inicial!G466</f>
        <v>0</v>
      </c>
      <c r="E466" s="830" t="str">
        <f>IF(IFERROR(VLOOKUP(F466,Cod_Gde_Itens!$A$1:$B$80,2,FALSE),0)&gt;549,IFERROR(VLOOKUP(F466,Cod_Gde_Itens!$A$1:$B$80,2,FALSE),0),IF(Dados_GLOBAL_Inicial!H466=0,"",Dados_GLOBAL_Inicial!H466))</f>
        <v/>
      </c>
      <c r="F466" s="823">
        <f>Dados_GLOBAL_Inicial!I466</f>
        <v>0</v>
      </c>
      <c r="G466" s="824">
        <f>Dados_GLOBAL_Inicial!J466</f>
        <v>0</v>
      </c>
      <c r="H466" s="454">
        <f>Dados_GLOBAL_Inicial!K466</f>
        <v>0</v>
      </c>
      <c r="I466" s="970">
        <f>SUM('MEDIÇÃO_OBJETO (1)'!I466)</f>
        <v>0</v>
      </c>
      <c r="J466" s="455">
        <f t="shared" si="294"/>
        <v>0</v>
      </c>
      <c r="K466" s="451">
        <f t="shared" si="295"/>
        <v>0</v>
      </c>
      <c r="L466" s="452">
        <f t="shared" si="296"/>
        <v>0</v>
      </c>
      <c r="M466" s="809">
        <f t="shared" si="297"/>
        <v>0</v>
      </c>
      <c r="N466" s="810">
        <f>IF(IFERROR(VALUE(Dados_GLOBAL_Inicial!L466),0)=0,0,Dados_GLOBAL_Inicial!L466)</f>
        <v>0</v>
      </c>
      <c r="O466" s="812">
        <f>SUM('MEDIÇÃO_OBJETO (1)'!O466)</f>
        <v>0</v>
      </c>
      <c r="P466" s="812">
        <f>SUM('MEDIÇÃO_OBJETO (1)'!P466)</f>
        <v>0</v>
      </c>
      <c r="Q466" s="813">
        <f t="shared" si="298"/>
        <v>0</v>
      </c>
      <c r="R466" s="951"/>
      <c r="S466" s="815">
        <f>SUM('MEDIÇÃO_OBJETO (1)'!S466)</f>
        <v>0</v>
      </c>
      <c r="T466" s="815">
        <f>SUM('MEDIÇÃO_OBJETO (1)'!T466)</f>
        <v>0</v>
      </c>
      <c r="V466" s="19"/>
      <c r="W466" s="978">
        <f t="shared" si="299"/>
        <v>0</v>
      </c>
      <c r="X466" s="816">
        <f t="shared" si="300"/>
        <v>0</v>
      </c>
      <c r="Y466" s="816">
        <f t="shared" si="301"/>
        <v>0</v>
      </c>
      <c r="Z466" s="817">
        <f t="shared" si="302"/>
        <v>0</v>
      </c>
      <c r="AB466" s="453">
        <f t="shared" si="325"/>
        <v>0</v>
      </c>
      <c r="AC466" s="14">
        <f t="shared" si="303"/>
        <v>0</v>
      </c>
      <c r="AD466" s="819"/>
      <c r="AE466" s="631">
        <f t="shared" si="326"/>
        <v>0</v>
      </c>
      <c r="AF466" s="818">
        <f>SUM('MEDIÇÃO_OBJETO (1)'!AG466)</f>
        <v>0</v>
      </c>
      <c r="AG466" s="541">
        <f>SUM('MEDIÇÃO_OBJETO (1)'!AH466)</f>
        <v>0</v>
      </c>
      <c r="AH466" s="541">
        <f>SUM('MEDIÇÃO_OBJETO (1)'!AI466)</f>
        <v>0</v>
      </c>
      <c r="AI466" s="541">
        <f>SUM('MEDIÇÃO_OBJETO (1)'!AJ466)</f>
        <v>0</v>
      </c>
      <c r="AJ466" s="541">
        <f>SUM('MEDIÇÃO_OBJETO (1)'!AK466)</f>
        <v>0</v>
      </c>
      <c r="AK466" s="541">
        <f>SUM('MEDIÇÃO_OBJETO (1)'!AL466)</f>
        <v>0</v>
      </c>
      <c r="AL466" s="541">
        <f>SUM('MEDIÇÃO_OBJETO (1)'!AM466)</f>
        <v>0</v>
      </c>
      <c r="AM466" s="541">
        <f>SUM('MEDIÇÃO_OBJETO (1)'!AN466)</f>
        <v>0</v>
      </c>
      <c r="AN466" s="541">
        <f>SUM('MEDIÇÃO_OBJETO (1)'!AO466)</f>
        <v>0</v>
      </c>
      <c r="AO466" s="541">
        <f>SUM('MEDIÇÃO_OBJETO (1)'!AP466)</f>
        <v>0</v>
      </c>
      <c r="AP466" s="541">
        <f>SUM('MEDIÇÃO_OBJETO (1)'!AQ466)</f>
        <v>0</v>
      </c>
      <c r="AQ466" s="541">
        <f>SUM('MEDIÇÃO_OBJETO (1)'!AR466)</f>
        <v>0</v>
      </c>
      <c r="AR466" s="541">
        <f>SUM('MEDIÇÃO_OBJETO (1)'!AS466)</f>
        <v>0</v>
      </c>
      <c r="AS466" s="541">
        <f>SUM('MEDIÇÃO_OBJETO (1)'!AT466)</f>
        <v>0</v>
      </c>
      <c r="AT466" s="541">
        <f>SUM('MEDIÇÃO_OBJETO (1)'!AU466)</f>
        <v>0</v>
      </c>
      <c r="AU466" s="541">
        <f>SUM('MEDIÇÃO_OBJETO (1)'!AV466)</f>
        <v>0</v>
      </c>
      <c r="AV466" s="541">
        <f>SUM('MEDIÇÃO_OBJETO (1)'!AW466)</f>
        <v>0</v>
      </c>
      <c r="AW466" s="541">
        <f>SUM('MEDIÇÃO_OBJETO (1)'!AX466)</f>
        <v>0</v>
      </c>
      <c r="AX466" s="977"/>
      <c r="BN466" s="992">
        <f t="shared" si="304"/>
        <v>0</v>
      </c>
      <c r="BO466" s="538">
        <f t="shared" si="327"/>
        <v>0</v>
      </c>
      <c r="BP466" s="987">
        <f>IF(RESUMO_GLOBAL!$X$53="a",ROUND(AF466*$N466,RESUMO_GLOBAL!$X$54),IF(RESUMO_GLOBAL!$X$53="t",TRUNC(AF466*$N466,RESUMO_GLOBAL!$X$54),AF466*$N466))</f>
        <v>0</v>
      </c>
      <c r="BQ466" s="987">
        <f>IF(RESUMO_GLOBAL!$X$53="a",ROUND(AG466*$N466,RESUMO_GLOBAL!$X$54),IF(RESUMO_GLOBAL!$X$53="t",TRUNC(AG466*$N466,RESUMO_GLOBAL!$X$54),AG466*$N466))</f>
        <v>0</v>
      </c>
      <c r="BR466" s="987">
        <f>IF(RESUMO_GLOBAL!$X$53="a",ROUND(AH466*$N466,RESUMO_GLOBAL!$X$54),IF(RESUMO_GLOBAL!$X$53="t",TRUNC(AH466*$N466,RESUMO_GLOBAL!$X$54),AH466*$N466))</f>
        <v>0</v>
      </c>
      <c r="BS466" s="987">
        <f>IF(RESUMO_GLOBAL!$X$53="a",ROUND(AI466*$N466,RESUMO_GLOBAL!$X$54),IF(RESUMO_GLOBAL!$X$53="t",TRUNC(AI466*$N466,RESUMO_GLOBAL!$X$54),AI466*$N466))</f>
        <v>0</v>
      </c>
      <c r="BT466" s="987">
        <f>IF(RESUMO_GLOBAL!$X$53="a",ROUND(AJ466*$N466,RESUMO_GLOBAL!$X$54),IF(RESUMO_GLOBAL!$X$53="t",TRUNC(AJ466*$N466,RESUMO_GLOBAL!$X$54),AJ466*$N466))</f>
        <v>0</v>
      </c>
      <c r="BU466" s="987">
        <f>IF(RESUMO_GLOBAL!$X$53="a",ROUND(AK466*$N466,RESUMO_GLOBAL!$X$54),IF(RESUMO_GLOBAL!$X$53="t",TRUNC(AK466*$N466,RESUMO_GLOBAL!$X$54),AK466*$N466))</f>
        <v>0</v>
      </c>
      <c r="BV466" s="987">
        <f>IF(RESUMO_GLOBAL!$X$53="a",ROUND(AL466*$N466,RESUMO_GLOBAL!$X$54),IF(RESUMO_GLOBAL!$X$53="t",TRUNC(AL466*$N466,RESUMO_GLOBAL!$X$54),AL466*$N466))</f>
        <v>0</v>
      </c>
      <c r="BW466" s="987">
        <f>IF(RESUMO_GLOBAL!$X$53="a",ROUND(AM466*$N466,RESUMO_GLOBAL!$X$54),IF(RESUMO_GLOBAL!$X$53="t",TRUNC(AM466*$N466,RESUMO_GLOBAL!$X$54),AM466*$N466))</f>
        <v>0</v>
      </c>
      <c r="BX466" s="987">
        <f>IF(RESUMO_GLOBAL!$X$53="a",ROUND(AN466*$N466,RESUMO_GLOBAL!$X$54),IF(RESUMO_GLOBAL!$X$53="t",TRUNC(AN466*$N466,RESUMO_GLOBAL!$X$54),AN466*$N466))</f>
        <v>0</v>
      </c>
      <c r="BY466" s="987">
        <f>IF(RESUMO_GLOBAL!$X$53="a",ROUND(AO466*$N466,RESUMO_GLOBAL!$X$54),IF(RESUMO_GLOBAL!$X$53="t",TRUNC(AO466*$N466,RESUMO_GLOBAL!$X$54),AO466*$N466))</f>
        <v>0</v>
      </c>
      <c r="BZ466" s="987">
        <f>IF(RESUMO_GLOBAL!$X$53="a",ROUND(AP466*$N466,RESUMO_GLOBAL!$X$54),IF(RESUMO_GLOBAL!$X$53="t",TRUNC(AP466*$N466,RESUMO_GLOBAL!$X$54),AP466*$N466))</f>
        <v>0</v>
      </c>
      <c r="CA466" s="987">
        <f>IF(RESUMO_GLOBAL!$X$53="a",ROUND(AQ466*$N466,RESUMO_GLOBAL!$X$54),IF(RESUMO_GLOBAL!$X$53="t",TRUNC(AQ466*$N466,RESUMO_GLOBAL!$X$54),AQ466*$N466))</f>
        <v>0</v>
      </c>
      <c r="CB466" s="987">
        <f>IF(RESUMO_GLOBAL!$X$53="a",ROUND(AR466*$N466,RESUMO_GLOBAL!$X$54),IF(RESUMO_GLOBAL!$X$53="t",TRUNC(AR466*$N466,RESUMO_GLOBAL!$X$54),AR466*$N466))</f>
        <v>0</v>
      </c>
      <c r="CC466" s="987">
        <f>IF(RESUMO_GLOBAL!$X$53="a",ROUND(AS466*$N466,RESUMO_GLOBAL!$X$54),IF(RESUMO_GLOBAL!$X$53="t",TRUNC(AS466*$N466,RESUMO_GLOBAL!$X$54),AS466*$N466))</f>
        <v>0</v>
      </c>
      <c r="CD466" s="987">
        <f>IF(RESUMO_GLOBAL!$X$53="a",ROUND(AT466*$N466,RESUMO_GLOBAL!$X$54),IF(RESUMO_GLOBAL!$X$53="t",TRUNC(AT466*$N466,RESUMO_GLOBAL!$X$54),AT466*$N466))</f>
        <v>0</v>
      </c>
      <c r="CE466" s="987">
        <f>IF(RESUMO_GLOBAL!$X$53="a",ROUND(AU466*$N466,RESUMO_GLOBAL!$X$54),IF(RESUMO_GLOBAL!$X$53="t",TRUNC(AU466*$N466,RESUMO_GLOBAL!$X$54),AU466*$N466))</f>
        <v>0</v>
      </c>
      <c r="CF466" s="987">
        <f>IF(RESUMO_GLOBAL!$X$53="a",ROUND(AV466*$N466,RESUMO_GLOBAL!$X$54),IF(RESUMO_GLOBAL!$X$53="t",TRUNC(AV466*$N466,RESUMO_GLOBAL!$X$54),AV466*$N466))</f>
        <v>0</v>
      </c>
      <c r="CG466" s="987">
        <f>IF(RESUMO_GLOBAL!$X$53="a",ROUND(AW466*$N466,RESUMO_GLOBAL!$X$54),IF(RESUMO_GLOBAL!$X$53="t",TRUNC(AW466*$N466,RESUMO_GLOBAL!$X$54),AW466*$N466))</f>
        <v>0</v>
      </c>
      <c r="CK466" s="59">
        <f t="shared" si="306"/>
        <v>0</v>
      </c>
      <c r="CL466" s="59">
        <f t="shared" si="307"/>
        <v>0</v>
      </c>
      <c r="CM466" s="59">
        <f t="shared" si="308"/>
        <v>0</v>
      </c>
      <c r="CN466" s="59">
        <f t="shared" si="309"/>
        <v>0</v>
      </c>
      <c r="CO466" s="59">
        <f t="shared" si="310"/>
        <v>0</v>
      </c>
      <c r="CP466" s="59">
        <f t="shared" si="311"/>
        <v>0</v>
      </c>
      <c r="CQ466" s="59">
        <f t="shared" si="312"/>
        <v>0</v>
      </c>
      <c r="CR466" s="59">
        <f t="shared" si="313"/>
        <v>0</v>
      </c>
      <c r="CS466" s="59">
        <f t="shared" si="314"/>
        <v>0</v>
      </c>
      <c r="CT466" s="59">
        <f t="shared" si="315"/>
        <v>0</v>
      </c>
      <c r="CU466" s="59">
        <f t="shared" si="316"/>
        <v>0</v>
      </c>
      <c r="CV466" s="59">
        <f t="shared" si="317"/>
        <v>0</v>
      </c>
      <c r="CW466" s="59">
        <f t="shared" si="318"/>
        <v>0</v>
      </c>
      <c r="CX466" s="59">
        <f t="shared" si="319"/>
        <v>0</v>
      </c>
      <c r="CY466" s="59">
        <f t="shared" si="320"/>
        <v>0</v>
      </c>
      <c r="CZ466" s="59">
        <f t="shared" si="321"/>
        <v>0</v>
      </c>
      <c r="DA466" s="59">
        <f t="shared" si="322"/>
        <v>0</v>
      </c>
      <c r="DB466" s="59">
        <f t="shared" si="323"/>
        <v>0</v>
      </c>
      <c r="DE466">
        <f t="shared" si="305"/>
        <v>461</v>
      </c>
      <c r="DF466" t="str">
        <f t="shared" si="324"/>
        <v/>
      </c>
      <c r="DG466" s="59">
        <f>IF($C466&lt;&gt;0,SUM($CK467:CK467),0)</f>
        <v>0</v>
      </c>
      <c r="DH466" s="59">
        <f>IF($C466&lt;&gt;0,SUM($CK467:CL467),0)</f>
        <v>0</v>
      </c>
      <c r="DI466" s="59">
        <f>IF($C466&lt;&gt;0,SUM($CK467:CM467),0)</f>
        <v>0</v>
      </c>
      <c r="DJ466" s="59">
        <f>IF($C466&lt;&gt;0,SUM($CK467:CN467),0)</f>
        <v>0</v>
      </c>
      <c r="DK466" s="59">
        <f>IF($C466&lt;&gt;0,SUM($CK467:CO467),0)</f>
        <v>0</v>
      </c>
      <c r="DL466" s="59">
        <f>IF($C466&lt;&gt;0,SUM($CK467:CP467),0)</f>
        <v>0</v>
      </c>
      <c r="DM466" s="59">
        <f>IF($C466&lt;&gt;0,SUM($CK467:CQ467),0)</f>
        <v>0</v>
      </c>
      <c r="DN466" s="59">
        <f>IF($C466&lt;&gt;0,SUM($CK467:CR467),0)</f>
        <v>0</v>
      </c>
      <c r="DO466" s="59">
        <f>IF($C466&lt;&gt;0,SUM($CK467:CS467),0)</f>
        <v>0</v>
      </c>
      <c r="DP466" s="59">
        <f>IF($C466&lt;&gt;0,SUM($CK467:CT467),0)</f>
        <v>0</v>
      </c>
      <c r="DQ466" s="59">
        <f>IF($C466&lt;&gt;0,SUM($CK467:CU467),0)</f>
        <v>0</v>
      </c>
      <c r="DR466" s="59">
        <f>IF($C466&lt;&gt;0,SUM($CK467:CV467),0)</f>
        <v>0</v>
      </c>
      <c r="DS466" s="59">
        <f>IF($C466&lt;&gt;0,SUM($CK467:CW467),0)</f>
        <v>0</v>
      </c>
      <c r="DT466" s="59">
        <f>IF($C466&lt;&gt;0,SUM($CK467:CX467),0)</f>
        <v>0</v>
      </c>
      <c r="DU466" s="59">
        <f>IF($C466&lt;&gt;0,SUM($CK467:CY467),0)</f>
        <v>0</v>
      </c>
      <c r="DV466" s="59">
        <f>IF($C466&lt;&gt;0,SUM($CK467:CZ467),0)</f>
        <v>0</v>
      </c>
      <c r="DW466" s="59">
        <f>IF($C466&lt;&gt;0,SUM($CK467:DA467),0)</f>
        <v>0</v>
      </c>
      <c r="DX466" s="59">
        <f>IF($C466&lt;&gt;0,SUM($CK467:DB467),0)</f>
        <v>0</v>
      </c>
      <c r="DY466" s="952" t="str">
        <f t="shared" si="328"/>
        <v/>
      </c>
    </row>
    <row r="467" spans="1:129" ht="13.5" hidden="1" thickBot="1">
      <c r="A467" s="3" t="str">
        <f t="shared" si="329"/>
        <v/>
      </c>
      <c r="B467" s="805">
        <f>Dados_GLOBAL_Inicial!E467</f>
        <v>0</v>
      </c>
      <c r="C467" s="956">
        <f>IF(IFERROR(VALUE(Dados_GLOBAL_Inicial!F467),0)=0,0,Dados_GLOBAL_Inicial!F467)</f>
        <v>0</v>
      </c>
      <c r="D467" s="830">
        <f>Dados_GLOBAL_Inicial!G467</f>
        <v>0</v>
      </c>
      <c r="E467" s="830" t="str">
        <f>IF(IFERROR(VLOOKUP(F467,Cod_Gde_Itens!$A$1:$B$80,2,FALSE),0)&gt;549,IFERROR(VLOOKUP(F467,Cod_Gde_Itens!$A$1:$B$80,2,FALSE),0),IF(Dados_GLOBAL_Inicial!H467=0,"",Dados_GLOBAL_Inicial!H467))</f>
        <v/>
      </c>
      <c r="F467" s="823">
        <f>Dados_GLOBAL_Inicial!I467</f>
        <v>0</v>
      </c>
      <c r="G467" s="824">
        <f>Dados_GLOBAL_Inicial!J467</f>
        <v>0</v>
      </c>
      <c r="H467" s="454">
        <f>Dados_GLOBAL_Inicial!K467</f>
        <v>0</v>
      </c>
      <c r="I467" s="970">
        <f>SUM('MEDIÇÃO_OBJETO (1)'!I467)</f>
        <v>0</v>
      </c>
      <c r="J467" s="455">
        <f t="shared" si="294"/>
        <v>0</v>
      </c>
      <c r="K467" s="451">
        <f t="shared" si="295"/>
        <v>0</v>
      </c>
      <c r="L467" s="452">
        <f t="shared" si="296"/>
        <v>0</v>
      </c>
      <c r="M467" s="809">
        <f t="shared" si="297"/>
        <v>0</v>
      </c>
      <c r="N467" s="810">
        <f>IF(IFERROR(VALUE(Dados_GLOBAL_Inicial!L467),0)=0,0,Dados_GLOBAL_Inicial!L467)</f>
        <v>0</v>
      </c>
      <c r="O467" s="812">
        <f>SUM('MEDIÇÃO_OBJETO (1)'!O467)</f>
        <v>0</v>
      </c>
      <c r="P467" s="812">
        <f>SUM('MEDIÇÃO_OBJETO (1)'!P467)</f>
        <v>0</v>
      </c>
      <c r="Q467" s="813">
        <f t="shared" si="298"/>
        <v>0</v>
      </c>
      <c r="R467" s="951"/>
      <c r="S467" s="815">
        <f>SUM('MEDIÇÃO_OBJETO (1)'!S467)</f>
        <v>0</v>
      </c>
      <c r="T467" s="815">
        <f>SUM('MEDIÇÃO_OBJETO (1)'!T467)</f>
        <v>0</v>
      </c>
      <c r="V467" s="19"/>
      <c r="W467" s="978">
        <f t="shared" si="299"/>
        <v>0</v>
      </c>
      <c r="X467" s="816">
        <f t="shared" si="300"/>
        <v>0</v>
      </c>
      <c r="Y467" s="816">
        <f t="shared" si="301"/>
        <v>0</v>
      </c>
      <c r="Z467" s="817">
        <f t="shared" si="302"/>
        <v>0</v>
      </c>
      <c r="AB467" s="453">
        <f t="shared" si="325"/>
        <v>0</v>
      </c>
      <c r="AC467" s="14">
        <f t="shared" si="303"/>
        <v>0</v>
      </c>
      <c r="AD467" s="819"/>
      <c r="AE467" s="631">
        <f t="shared" si="326"/>
        <v>0</v>
      </c>
      <c r="AF467" s="818">
        <f>SUM('MEDIÇÃO_OBJETO (1)'!AG467)</f>
        <v>0</v>
      </c>
      <c r="AG467" s="541">
        <f>SUM('MEDIÇÃO_OBJETO (1)'!AH467)</f>
        <v>0</v>
      </c>
      <c r="AH467" s="541">
        <f>SUM('MEDIÇÃO_OBJETO (1)'!AI467)</f>
        <v>0</v>
      </c>
      <c r="AI467" s="541">
        <f>SUM('MEDIÇÃO_OBJETO (1)'!AJ467)</f>
        <v>0</v>
      </c>
      <c r="AJ467" s="541">
        <f>SUM('MEDIÇÃO_OBJETO (1)'!AK467)</f>
        <v>0</v>
      </c>
      <c r="AK467" s="541">
        <f>SUM('MEDIÇÃO_OBJETO (1)'!AL467)</f>
        <v>0</v>
      </c>
      <c r="AL467" s="541">
        <f>SUM('MEDIÇÃO_OBJETO (1)'!AM467)</f>
        <v>0</v>
      </c>
      <c r="AM467" s="541">
        <f>SUM('MEDIÇÃO_OBJETO (1)'!AN467)</f>
        <v>0</v>
      </c>
      <c r="AN467" s="541">
        <f>SUM('MEDIÇÃO_OBJETO (1)'!AO467)</f>
        <v>0</v>
      </c>
      <c r="AO467" s="541">
        <f>SUM('MEDIÇÃO_OBJETO (1)'!AP467)</f>
        <v>0</v>
      </c>
      <c r="AP467" s="541">
        <f>SUM('MEDIÇÃO_OBJETO (1)'!AQ467)</f>
        <v>0</v>
      </c>
      <c r="AQ467" s="541">
        <f>SUM('MEDIÇÃO_OBJETO (1)'!AR467)</f>
        <v>0</v>
      </c>
      <c r="AR467" s="541">
        <f>SUM('MEDIÇÃO_OBJETO (1)'!AS467)</f>
        <v>0</v>
      </c>
      <c r="AS467" s="541">
        <f>SUM('MEDIÇÃO_OBJETO (1)'!AT467)</f>
        <v>0</v>
      </c>
      <c r="AT467" s="541">
        <f>SUM('MEDIÇÃO_OBJETO (1)'!AU467)</f>
        <v>0</v>
      </c>
      <c r="AU467" s="541">
        <f>SUM('MEDIÇÃO_OBJETO (1)'!AV467)</f>
        <v>0</v>
      </c>
      <c r="AV467" s="541">
        <f>SUM('MEDIÇÃO_OBJETO (1)'!AW467)</f>
        <v>0</v>
      </c>
      <c r="AW467" s="541">
        <f>SUM('MEDIÇÃO_OBJETO (1)'!AX467)</f>
        <v>0</v>
      </c>
      <c r="AX467" s="977"/>
      <c r="BN467" s="992">
        <f t="shared" si="304"/>
        <v>0</v>
      </c>
      <c r="BO467" s="538">
        <f t="shared" si="327"/>
        <v>0</v>
      </c>
      <c r="BP467" s="987">
        <f>IF(RESUMO_GLOBAL!$X$53="a",ROUND(AF467*$N467,RESUMO_GLOBAL!$X$54),IF(RESUMO_GLOBAL!$X$53="t",TRUNC(AF467*$N467,RESUMO_GLOBAL!$X$54),AF467*$N467))</f>
        <v>0</v>
      </c>
      <c r="BQ467" s="987">
        <f>IF(RESUMO_GLOBAL!$X$53="a",ROUND(AG467*$N467,RESUMO_GLOBAL!$X$54),IF(RESUMO_GLOBAL!$X$53="t",TRUNC(AG467*$N467,RESUMO_GLOBAL!$X$54),AG467*$N467))</f>
        <v>0</v>
      </c>
      <c r="BR467" s="987">
        <f>IF(RESUMO_GLOBAL!$X$53="a",ROUND(AH467*$N467,RESUMO_GLOBAL!$X$54),IF(RESUMO_GLOBAL!$X$53="t",TRUNC(AH467*$N467,RESUMO_GLOBAL!$X$54),AH467*$N467))</f>
        <v>0</v>
      </c>
      <c r="BS467" s="987">
        <f>IF(RESUMO_GLOBAL!$X$53="a",ROUND(AI467*$N467,RESUMO_GLOBAL!$X$54),IF(RESUMO_GLOBAL!$X$53="t",TRUNC(AI467*$N467,RESUMO_GLOBAL!$X$54),AI467*$N467))</f>
        <v>0</v>
      </c>
      <c r="BT467" s="987">
        <f>IF(RESUMO_GLOBAL!$X$53="a",ROUND(AJ467*$N467,RESUMO_GLOBAL!$X$54),IF(RESUMO_GLOBAL!$X$53="t",TRUNC(AJ467*$N467,RESUMO_GLOBAL!$X$54),AJ467*$N467))</f>
        <v>0</v>
      </c>
      <c r="BU467" s="987">
        <f>IF(RESUMO_GLOBAL!$X$53="a",ROUND(AK467*$N467,RESUMO_GLOBAL!$X$54),IF(RESUMO_GLOBAL!$X$53="t",TRUNC(AK467*$N467,RESUMO_GLOBAL!$X$54),AK467*$N467))</f>
        <v>0</v>
      </c>
      <c r="BV467" s="987">
        <f>IF(RESUMO_GLOBAL!$X$53="a",ROUND(AL467*$N467,RESUMO_GLOBAL!$X$54),IF(RESUMO_GLOBAL!$X$53="t",TRUNC(AL467*$N467,RESUMO_GLOBAL!$X$54),AL467*$N467))</f>
        <v>0</v>
      </c>
      <c r="BW467" s="987">
        <f>IF(RESUMO_GLOBAL!$X$53="a",ROUND(AM467*$N467,RESUMO_GLOBAL!$X$54),IF(RESUMO_GLOBAL!$X$53="t",TRUNC(AM467*$N467,RESUMO_GLOBAL!$X$54),AM467*$N467))</f>
        <v>0</v>
      </c>
      <c r="BX467" s="987">
        <f>IF(RESUMO_GLOBAL!$X$53="a",ROUND(AN467*$N467,RESUMO_GLOBAL!$X$54),IF(RESUMO_GLOBAL!$X$53="t",TRUNC(AN467*$N467,RESUMO_GLOBAL!$X$54),AN467*$N467))</f>
        <v>0</v>
      </c>
      <c r="BY467" s="987">
        <f>IF(RESUMO_GLOBAL!$X$53="a",ROUND(AO467*$N467,RESUMO_GLOBAL!$X$54),IF(RESUMO_GLOBAL!$X$53="t",TRUNC(AO467*$N467,RESUMO_GLOBAL!$X$54),AO467*$N467))</f>
        <v>0</v>
      </c>
      <c r="BZ467" s="987">
        <f>IF(RESUMO_GLOBAL!$X$53="a",ROUND(AP467*$N467,RESUMO_GLOBAL!$X$54),IF(RESUMO_GLOBAL!$X$53="t",TRUNC(AP467*$N467,RESUMO_GLOBAL!$X$54),AP467*$N467))</f>
        <v>0</v>
      </c>
      <c r="CA467" s="987">
        <f>IF(RESUMO_GLOBAL!$X$53="a",ROUND(AQ467*$N467,RESUMO_GLOBAL!$X$54),IF(RESUMO_GLOBAL!$X$53="t",TRUNC(AQ467*$N467,RESUMO_GLOBAL!$X$54),AQ467*$N467))</f>
        <v>0</v>
      </c>
      <c r="CB467" s="987">
        <f>IF(RESUMO_GLOBAL!$X$53="a",ROUND(AR467*$N467,RESUMO_GLOBAL!$X$54),IF(RESUMO_GLOBAL!$X$53="t",TRUNC(AR467*$N467,RESUMO_GLOBAL!$X$54),AR467*$N467))</f>
        <v>0</v>
      </c>
      <c r="CC467" s="987">
        <f>IF(RESUMO_GLOBAL!$X$53="a",ROUND(AS467*$N467,RESUMO_GLOBAL!$X$54),IF(RESUMO_GLOBAL!$X$53="t",TRUNC(AS467*$N467,RESUMO_GLOBAL!$X$54),AS467*$N467))</f>
        <v>0</v>
      </c>
      <c r="CD467" s="987">
        <f>IF(RESUMO_GLOBAL!$X$53="a",ROUND(AT467*$N467,RESUMO_GLOBAL!$X$54),IF(RESUMO_GLOBAL!$X$53="t",TRUNC(AT467*$N467,RESUMO_GLOBAL!$X$54),AT467*$N467))</f>
        <v>0</v>
      </c>
      <c r="CE467" s="987">
        <f>IF(RESUMO_GLOBAL!$X$53="a",ROUND(AU467*$N467,RESUMO_GLOBAL!$X$54),IF(RESUMO_GLOBAL!$X$53="t",TRUNC(AU467*$N467,RESUMO_GLOBAL!$X$54),AU467*$N467))</f>
        <v>0</v>
      </c>
      <c r="CF467" s="987">
        <f>IF(RESUMO_GLOBAL!$X$53="a",ROUND(AV467*$N467,RESUMO_GLOBAL!$X$54),IF(RESUMO_GLOBAL!$X$53="t",TRUNC(AV467*$N467,RESUMO_GLOBAL!$X$54),AV467*$N467))</f>
        <v>0</v>
      </c>
      <c r="CG467" s="987">
        <f>IF(RESUMO_GLOBAL!$X$53="a",ROUND(AW467*$N467,RESUMO_GLOBAL!$X$54),IF(RESUMO_GLOBAL!$X$53="t",TRUNC(AW467*$N467,RESUMO_GLOBAL!$X$54),AW467*$N467))</f>
        <v>0</v>
      </c>
      <c r="CK467" s="59">
        <f t="shared" si="306"/>
        <v>0</v>
      </c>
      <c r="CL467" s="59">
        <f t="shared" si="307"/>
        <v>0</v>
      </c>
      <c r="CM467" s="59">
        <f t="shared" si="308"/>
        <v>0</v>
      </c>
      <c r="CN467" s="59">
        <f t="shared" si="309"/>
        <v>0</v>
      </c>
      <c r="CO467" s="59">
        <f t="shared" si="310"/>
        <v>0</v>
      </c>
      <c r="CP467" s="59">
        <f t="shared" si="311"/>
        <v>0</v>
      </c>
      <c r="CQ467" s="59">
        <f t="shared" si="312"/>
        <v>0</v>
      </c>
      <c r="CR467" s="59">
        <f t="shared" si="313"/>
        <v>0</v>
      </c>
      <c r="CS467" s="59">
        <f t="shared" si="314"/>
        <v>0</v>
      </c>
      <c r="CT467" s="59">
        <f t="shared" si="315"/>
        <v>0</v>
      </c>
      <c r="CU467" s="59">
        <f t="shared" si="316"/>
        <v>0</v>
      </c>
      <c r="CV467" s="59">
        <f t="shared" si="317"/>
        <v>0</v>
      </c>
      <c r="CW467" s="59">
        <f t="shared" si="318"/>
        <v>0</v>
      </c>
      <c r="CX467" s="59">
        <f t="shared" si="319"/>
        <v>0</v>
      </c>
      <c r="CY467" s="59">
        <f t="shared" si="320"/>
        <v>0</v>
      </c>
      <c r="CZ467" s="59">
        <f t="shared" si="321"/>
        <v>0</v>
      </c>
      <c r="DA467" s="59">
        <f t="shared" si="322"/>
        <v>0</v>
      </c>
      <c r="DB467" s="59">
        <f t="shared" si="323"/>
        <v>0</v>
      </c>
      <c r="DE467">
        <f t="shared" si="305"/>
        <v>462</v>
      </c>
      <c r="DF467" t="str">
        <f t="shared" si="324"/>
        <v/>
      </c>
      <c r="DG467" s="59">
        <f>IF($C467&lt;&gt;0,SUM($CK468:CK468),0)</f>
        <v>0</v>
      </c>
      <c r="DH467" s="59">
        <f>IF($C467&lt;&gt;0,SUM($CK468:CL468),0)</f>
        <v>0</v>
      </c>
      <c r="DI467" s="59">
        <f>IF($C467&lt;&gt;0,SUM($CK468:CM468),0)</f>
        <v>0</v>
      </c>
      <c r="DJ467" s="59">
        <f>IF($C467&lt;&gt;0,SUM($CK468:CN468),0)</f>
        <v>0</v>
      </c>
      <c r="DK467" s="59">
        <f>IF($C467&lt;&gt;0,SUM($CK468:CO468),0)</f>
        <v>0</v>
      </c>
      <c r="DL467" s="59">
        <f>IF($C467&lt;&gt;0,SUM($CK468:CP468),0)</f>
        <v>0</v>
      </c>
      <c r="DM467" s="59">
        <f>IF($C467&lt;&gt;0,SUM($CK468:CQ468),0)</f>
        <v>0</v>
      </c>
      <c r="DN467" s="59">
        <f>IF($C467&lt;&gt;0,SUM($CK468:CR468),0)</f>
        <v>0</v>
      </c>
      <c r="DO467" s="59">
        <f>IF($C467&lt;&gt;0,SUM($CK468:CS468),0)</f>
        <v>0</v>
      </c>
      <c r="DP467" s="59">
        <f>IF($C467&lt;&gt;0,SUM($CK468:CT468),0)</f>
        <v>0</v>
      </c>
      <c r="DQ467" s="59">
        <f>IF($C467&lt;&gt;0,SUM($CK468:CU468),0)</f>
        <v>0</v>
      </c>
      <c r="DR467" s="59">
        <f>IF($C467&lt;&gt;0,SUM($CK468:CV468),0)</f>
        <v>0</v>
      </c>
      <c r="DS467" s="59">
        <f>IF($C467&lt;&gt;0,SUM($CK468:CW468),0)</f>
        <v>0</v>
      </c>
      <c r="DT467" s="59">
        <f>IF($C467&lt;&gt;0,SUM($CK468:CX468),0)</f>
        <v>0</v>
      </c>
      <c r="DU467" s="59">
        <f>IF($C467&lt;&gt;0,SUM($CK468:CY468),0)</f>
        <v>0</v>
      </c>
      <c r="DV467" s="59">
        <f>IF($C467&lt;&gt;0,SUM($CK468:CZ468),0)</f>
        <v>0</v>
      </c>
      <c r="DW467" s="59">
        <f>IF($C467&lt;&gt;0,SUM($CK468:DA468),0)</f>
        <v>0</v>
      </c>
      <c r="DX467" s="59">
        <f>IF($C467&lt;&gt;0,SUM($CK468:DB468),0)</f>
        <v>0</v>
      </c>
      <c r="DY467" s="952" t="str">
        <f t="shared" si="328"/>
        <v/>
      </c>
    </row>
    <row r="468" spans="1:129" ht="13.5" hidden="1" thickBot="1">
      <c r="A468" s="3" t="str">
        <f t="shared" si="329"/>
        <v/>
      </c>
      <c r="B468" s="805">
        <f>Dados_GLOBAL_Inicial!E468</f>
        <v>0</v>
      </c>
      <c r="C468" s="956">
        <f>IF(IFERROR(VALUE(Dados_GLOBAL_Inicial!F468),0)=0,0,Dados_GLOBAL_Inicial!F468)</f>
        <v>0</v>
      </c>
      <c r="D468" s="830">
        <f>Dados_GLOBAL_Inicial!G468</f>
        <v>0</v>
      </c>
      <c r="E468" s="830" t="str">
        <f>IF(IFERROR(VLOOKUP(F468,Cod_Gde_Itens!$A$1:$B$80,2,FALSE),0)&gt;549,IFERROR(VLOOKUP(F468,Cod_Gde_Itens!$A$1:$B$80,2,FALSE),0),IF(Dados_GLOBAL_Inicial!H468=0,"",Dados_GLOBAL_Inicial!H468))</f>
        <v/>
      </c>
      <c r="F468" s="823">
        <f>Dados_GLOBAL_Inicial!I468</f>
        <v>0</v>
      </c>
      <c r="G468" s="824">
        <f>Dados_GLOBAL_Inicial!J468</f>
        <v>0</v>
      </c>
      <c r="H468" s="454">
        <f>Dados_GLOBAL_Inicial!K468</f>
        <v>0</v>
      </c>
      <c r="I468" s="970">
        <f>SUM('MEDIÇÃO_OBJETO (1)'!I468)</f>
        <v>0</v>
      </c>
      <c r="J468" s="455">
        <f t="shared" si="294"/>
        <v>0</v>
      </c>
      <c r="K468" s="451">
        <f t="shared" si="295"/>
        <v>0</v>
      </c>
      <c r="L468" s="452">
        <f t="shared" si="296"/>
        <v>0</v>
      </c>
      <c r="M468" s="809">
        <f t="shared" si="297"/>
        <v>0</v>
      </c>
      <c r="N468" s="810">
        <f>IF(IFERROR(VALUE(Dados_GLOBAL_Inicial!L468),0)=0,0,Dados_GLOBAL_Inicial!L468)</f>
        <v>0</v>
      </c>
      <c r="O468" s="812">
        <f>SUM('MEDIÇÃO_OBJETO (1)'!O468)</f>
        <v>0</v>
      </c>
      <c r="P468" s="812">
        <f>SUM('MEDIÇÃO_OBJETO (1)'!P468)</f>
        <v>0</v>
      </c>
      <c r="Q468" s="813">
        <f t="shared" si="298"/>
        <v>0</v>
      </c>
      <c r="R468" s="951"/>
      <c r="S468" s="815">
        <f>SUM('MEDIÇÃO_OBJETO (1)'!S468)</f>
        <v>0</v>
      </c>
      <c r="T468" s="815">
        <f>SUM('MEDIÇÃO_OBJETO (1)'!T468)</f>
        <v>0</v>
      </c>
      <c r="V468" s="19"/>
      <c r="W468" s="978">
        <f t="shared" si="299"/>
        <v>0</v>
      </c>
      <c r="X468" s="816">
        <f t="shared" si="300"/>
        <v>0</v>
      </c>
      <c r="Y468" s="816">
        <f t="shared" si="301"/>
        <v>0</v>
      </c>
      <c r="Z468" s="817">
        <f t="shared" si="302"/>
        <v>0</v>
      </c>
      <c r="AB468" s="453">
        <f t="shared" si="325"/>
        <v>0</v>
      </c>
      <c r="AC468" s="14">
        <f t="shared" si="303"/>
        <v>0</v>
      </c>
      <c r="AD468" s="819"/>
      <c r="AE468" s="631">
        <f t="shared" si="326"/>
        <v>0</v>
      </c>
      <c r="AF468" s="818">
        <f>SUM('MEDIÇÃO_OBJETO (1)'!AG468)</f>
        <v>0</v>
      </c>
      <c r="AG468" s="541">
        <f>SUM('MEDIÇÃO_OBJETO (1)'!AH468)</f>
        <v>0</v>
      </c>
      <c r="AH468" s="541">
        <f>SUM('MEDIÇÃO_OBJETO (1)'!AI468)</f>
        <v>0</v>
      </c>
      <c r="AI468" s="541">
        <f>SUM('MEDIÇÃO_OBJETO (1)'!AJ468)</f>
        <v>0</v>
      </c>
      <c r="AJ468" s="541">
        <f>SUM('MEDIÇÃO_OBJETO (1)'!AK468)</f>
        <v>0</v>
      </c>
      <c r="AK468" s="541">
        <f>SUM('MEDIÇÃO_OBJETO (1)'!AL468)</f>
        <v>0</v>
      </c>
      <c r="AL468" s="541">
        <f>SUM('MEDIÇÃO_OBJETO (1)'!AM468)</f>
        <v>0</v>
      </c>
      <c r="AM468" s="541">
        <f>SUM('MEDIÇÃO_OBJETO (1)'!AN468)</f>
        <v>0</v>
      </c>
      <c r="AN468" s="541">
        <f>SUM('MEDIÇÃO_OBJETO (1)'!AO468)</f>
        <v>0</v>
      </c>
      <c r="AO468" s="541">
        <f>SUM('MEDIÇÃO_OBJETO (1)'!AP468)</f>
        <v>0</v>
      </c>
      <c r="AP468" s="541">
        <f>SUM('MEDIÇÃO_OBJETO (1)'!AQ468)</f>
        <v>0</v>
      </c>
      <c r="AQ468" s="541">
        <f>SUM('MEDIÇÃO_OBJETO (1)'!AR468)</f>
        <v>0</v>
      </c>
      <c r="AR468" s="541">
        <f>SUM('MEDIÇÃO_OBJETO (1)'!AS468)</f>
        <v>0</v>
      </c>
      <c r="AS468" s="541">
        <f>SUM('MEDIÇÃO_OBJETO (1)'!AT468)</f>
        <v>0</v>
      </c>
      <c r="AT468" s="541">
        <f>SUM('MEDIÇÃO_OBJETO (1)'!AU468)</f>
        <v>0</v>
      </c>
      <c r="AU468" s="541">
        <f>SUM('MEDIÇÃO_OBJETO (1)'!AV468)</f>
        <v>0</v>
      </c>
      <c r="AV468" s="541">
        <f>SUM('MEDIÇÃO_OBJETO (1)'!AW468)</f>
        <v>0</v>
      </c>
      <c r="AW468" s="541">
        <f>SUM('MEDIÇÃO_OBJETO (1)'!AX468)</f>
        <v>0</v>
      </c>
      <c r="AX468" s="977"/>
      <c r="BN468" s="992">
        <f t="shared" si="304"/>
        <v>0</v>
      </c>
      <c r="BO468" s="538">
        <f t="shared" si="327"/>
        <v>0</v>
      </c>
      <c r="BP468" s="987">
        <f>IF(RESUMO_GLOBAL!$X$53="a",ROUND(AF468*$N468,RESUMO_GLOBAL!$X$54),IF(RESUMO_GLOBAL!$X$53="t",TRUNC(AF468*$N468,RESUMO_GLOBAL!$X$54),AF468*$N468))</f>
        <v>0</v>
      </c>
      <c r="BQ468" s="987">
        <f>IF(RESUMO_GLOBAL!$X$53="a",ROUND(AG468*$N468,RESUMO_GLOBAL!$X$54),IF(RESUMO_GLOBAL!$X$53="t",TRUNC(AG468*$N468,RESUMO_GLOBAL!$X$54),AG468*$N468))</f>
        <v>0</v>
      </c>
      <c r="BR468" s="987">
        <f>IF(RESUMO_GLOBAL!$X$53="a",ROUND(AH468*$N468,RESUMO_GLOBAL!$X$54),IF(RESUMO_GLOBAL!$X$53="t",TRUNC(AH468*$N468,RESUMO_GLOBAL!$X$54),AH468*$N468))</f>
        <v>0</v>
      </c>
      <c r="BS468" s="987">
        <f>IF(RESUMO_GLOBAL!$X$53="a",ROUND(AI468*$N468,RESUMO_GLOBAL!$X$54),IF(RESUMO_GLOBAL!$X$53="t",TRUNC(AI468*$N468,RESUMO_GLOBAL!$X$54),AI468*$N468))</f>
        <v>0</v>
      </c>
      <c r="BT468" s="987">
        <f>IF(RESUMO_GLOBAL!$X$53="a",ROUND(AJ468*$N468,RESUMO_GLOBAL!$X$54),IF(RESUMO_GLOBAL!$X$53="t",TRUNC(AJ468*$N468,RESUMO_GLOBAL!$X$54),AJ468*$N468))</f>
        <v>0</v>
      </c>
      <c r="BU468" s="987">
        <f>IF(RESUMO_GLOBAL!$X$53="a",ROUND(AK468*$N468,RESUMO_GLOBAL!$X$54),IF(RESUMO_GLOBAL!$X$53="t",TRUNC(AK468*$N468,RESUMO_GLOBAL!$X$54),AK468*$N468))</f>
        <v>0</v>
      </c>
      <c r="BV468" s="987">
        <f>IF(RESUMO_GLOBAL!$X$53="a",ROUND(AL468*$N468,RESUMO_GLOBAL!$X$54),IF(RESUMO_GLOBAL!$X$53="t",TRUNC(AL468*$N468,RESUMO_GLOBAL!$X$54),AL468*$N468))</f>
        <v>0</v>
      </c>
      <c r="BW468" s="987">
        <f>IF(RESUMO_GLOBAL!$X$53="a",ROUND(AM468*$N468,RESUMO_GLOBAL!$X$54),IF(RESUMO_GLOBAL!$X$53="t",TRUNC(AM468*$N468,RESUMO_GLOBAL!$X$54),AM468*$N468))</f>
        <v>0</v>
      </c>
      <c r="BX468" s="987">
        <f>IF(RESUMO_GLOBAL!$X$53="a",ROUND(AN468*$N468,RESUMO_GLOBAL!$X$54),IF(RESUMO_GLOBAL!$X$53="t",TRUNC(AN468*$N468,RESUMO_GLOBAL!$X$54),AN468*$N468))</f>
        <v>0</v>
      </c>
      <c r="BY468" s="987">
        <f>IF(RESUMO_GLOBAL!$X$53="a",ROUND(AO468*$N468,RESUMO_GLOBAL!$X$54),IF(RESUMO_GLOBAL!$X$53="t",TRUNC(AO468*$N468,RESUMO_GLOBAL!$X$54),AO468*$N468))</f>
        <v>0</v>
      </c>
      <c r="BZ468" s="987">
        <f>IF(RESUMO_GLOBAL!$X$53="a",ROUND(AP468*$N468,RESUMO_GLOBAL!$X$54),IF(RESUMO_GLOBAL!$X$53="t",TRUNC(AP468*$N468,RESUMO_GLOBAL!$X$54),AP468*$N468))</f>
        <v>0</v>
      </c>
      <c r="CA468" s="987">
        <f>IF(RESUMO_GLOBAL!$X$53="a",ROUND(AQ468*$N468,RESUMO_GLOBAL!$X$54),IF(RESUMO_GLOBAL!$X$53="t",TRUNC(AQ468*$N468,RESUMO_GLOBAL!$X$54),AQ468*$N468))</f>
        <v>0</v>
      </c>
      <c r="CB468" s="987">
        <f>IF(RESUMO_GLOBAL!$X$53="a",ROUND(AR468*$N468,RESUMO_GLOBAL!$X$54),IF(RESUMO_GLOBAL!$X$53="t",TRUNC(AR468*$N468,RESUMO_GLOBAL!$X$54),AR468*$N468))</f>
        <v>0</v>
      </c>
      <c r="CC468" s="987">
        <f>IF(RESUMO_GLOBAL!$X$53="a",ROUND(AS468*$N468,RESUMO_GLOBAL!$X$54),IF(RESUMO_GLOBAL!$X$53="t",TRUNC(AS468*$N468,RESUMO_GLOBAL!$X$54),AS468*$N468))</f>
        <v>0</v>
      </c>
      <c r="CD468" s="987">
        <f>IF(RESUMO_GLOBAL!$X$53="a",ROUND(AT468*$N468,RESUMO_GLOBAL!$X$54),IF(RESUMO_GLOBAL!$X$53="t",TRUNC(AT468*$N468,RESUMO_GLOBAL!$X$54),AT468*$N468))</f>
        <v>0</v>
      </c>
      <c r="CE468" s="987">
        <f>IF(RESUMO_GLOBAL!$X$53="a",ROUND(AU468*$N468,RESUMO_GLOBAL!$X$54),IF(RESUMO_GLOBAL!$X$53="t",TRUNC(AU468*$N468,RESUMO_GLOBAL!$X$54),AU468*$N468))</f>
        <v>0</v>
      </c>
      <c r="CF468" s="987">
        <f>IF(RESUMO_GLOBAL!$X$53="a",ROUND(AV468*$N468,RESUMO_GLOBAL!$X$54),IF(RESUMO_GLOBAL!$X$53="t",TRUNC(AV468*$N468,RESUMO_GLOBAL!$X$54),AV468*$N468))</f>
        <v>0</v>
      </c>
      <c r="CG468" s="987">
        <f>IF(RESUMO_GLOBAL!$X$53="a",ROUND(AW468*$N468,RESUMO_GLOBAL!$X$54),IF(RESUMO_GLOBAL!$X$53="t",TRUNC(AW468*$N468,RESUMO_GLOBAL!$X$54),AW468*$N468))</f>
        <v>0</v>
      </c>
      <c r="CK468" s="59">
        <f t="shared" si="306"/>
        <v>0</v>
      </c>
      <c r="CL468" s="59">
        <f t="shared" si="307"/>
        <v>0</v>
      </c>
      <c r="CM468" s="59">
        <f t="shared" si="308"/>
        <v>0</v>
      </c>
      <c r="CN468" s="59">
        <f t="shared" si="309"/>
        <v>0</v>
      </c>
      <c r="CO468" s="59">
        <f t="shared" si="310"/>
        <v>0</v>
      </c>
      <c r="CP468" s="59">
        <f t="shared" si="311"/>
        <v>0</v>
      </c>
      <c r="CQ468" s="59">
        <f t="shared" si="312"/>
        <v>0</v>
      </c>
      <c r="CR468" s="59">
        <f t="shared" si="313"/>
        <v>0</v>
      </c>
      <c r="CS468" s="59">
        <f t="shared" si="314"/>
        <v>0</v>
      </c>
      <c r="CT468" s="59">
        <f t="shared" si="315"/>
        <v>0</v>
      </c>
      <c r="CU468" s="59">
        <f t="shared" si="316"/>
        <v>0</v>
      </c>
      <c r="CV468" s="59">
        <f t="shared" si="317"/>
        <v>0</v>
      </c>
      <c r="CW468" s="59">
        <f t="shared" si="318"/>
        <v>0</v>
      </c>
      <c r="CX468" s="59">
        <f t="shared" si="319"/>
        <v>0</v>
      </c>
      <c r="CY468" s="59">
        <f t="shared" si="320"/>
        <v>0</v>
      </c>
      <c r="CZ468" s="59">
        <f t="shared" si="321"/>
        <v>0</v>
      </c>
      <c r="DA468" s="59">
        <f t="shared" si="322"/>
        <v>0</v>
      </c>
      <c r="DB468" s="59">
        <f t="shared" si="323"/>
        <v>0</v>
      </c>
      <c r="DE468">
        <f t="shared" si="305"/>
        <v>463</v>
      </c>
      <c r="DF468" t="str">
        <f t="shared" si="324"/>
        <v/>
      </c>
      <c r="DG468" s="59">
        <f>IF($C468&lt;&gt;0,SUM($CK469:CK469),0)</f>
        <v>0</v>
      </c>
      <c r="DH468" s="59">
        <f>IF($C468&lt;&gt;0,SUM($CK469:CL469),0)</f>
        <v>0</v>
      </c>
      <c r="DI468" s="59">
        <f>IF($C468&lt;&gt;0,SUM($CK469:CM469),0)</f>
        <v>0</v>
      </c>
      <c r="DJ468" s="59">
        <f>IF($C468&lt;&gt;0,SUM($CK469:CN469),0)</f>
        <v>0</v>
      </c>
      <c r="DK468" s="59">
        <f>IF($C468&lt;&gt;0,SUM($CK469:CO469),0)</f>
        <v>0</v>
      </c>
      <c r="DL468" s="59">
        <f>IF($C468&lt;&gt;0,SUM($CK469:CP469),0)</f>
        <v>0</v>
      </c>
      <c r="DM468" s="59">
        <f>IF($C468&lt;&gt;0,SUM($CK469:CQ469),0)</f>
        <v>0</v>
      </c>
      <c r="DN468" s="59">
        <f>IF($C468&lt;&gt;0,SUM($CK469:CR469),0)</f>
        <v>0</v>
      </c>
      <c r="DO468" s="59">
        <f>IF($C468&lt;&gt;0,SUM($CK469:CS469),0)</f>
        <v>0</v>
      </c>
      <c r="DP468" s="59">
        <f>IF($C468&lt;&gt;0,SUM($CK469:CT469),0)</f>
        <v>0</v>
      </c>
      <c r="DQ468" s="59">
        <f>IF($C468&lt;&gt;0,SUM($CK469:CU469),0)</f>
        <v>0</v>
      </c>
      <c r="DR468" s="59">
        <f>IF($C468&lt;&gt;0,SUM($CK469:CV469),0)</f>
        <v>0</v>
      </c>
      <c r="DS468" s="59">
        <f>IF($C468&lt;&gt;0,SUM($CK469:CW469),0)</f>
        <v>0</v>
      </c>
      <c r="DT468" s="59">
        <f>IF($C468&lt;&gt;0,SUM($CK469:CX469),0)</f>
        <v>0</v>
      </c>
      <c r="DU468" s="59">
        <f>IF($C468&lt;&gt;0,SUM($CK469:CY469),0)</f>
        <v>0</v>
      </c>
      <c r="DV468" s="59">
        <f>IF($C468&lt;&gt;0,SUM($CK469:CZ469),0)</f>
        <v>0</v>
      </c>
      <c r="DW468" s="59">
        <f>IF($C468&lt;&gt;0,SUM($CK469:DA469),0)</f>
        <v>0</v>
      </c>
      <c r="DX468" s="59">
        <f>IF($C468&lt;&gt;0,SUM($CK469:DB469),0)</f>
        <v>0</v>
      </c>
      <c r="DY468" s="952" t="str">
        <f t="shared" si="328"/>
        <v/>
      </c>
    </row>
    <row r="469" spans="1:129" ht="13.5" hidden="1" thickBot="1">
      <c r="A469" s="3" t="str">
        <f t="shared" si="329"/>
        <v/>
      </c>
      <c r="B469" s="805">
        <f>Dados_GLOBAL_Inicial!E469</f>
        <v>0</v>
      </c>
      <c r="C469" s="956">
        <f>IF(IFERROR(VALUE(Dados_GLOBAL_Inicial!F469),0)=0,0,Dados_GLOBAL_Inicial!F469)</f>
        <v>0</v>
      </c>
      <c r="D469" s="830">
        <f>Dados_GLOBAL_Inicial!G469</f>
        <v>0</v>
      </c>
      <c r="E469" s="830" t="str">
        <f>IF(IFERROR(VLOOKUP(F469,Cod_Gde_Itens!$A$1:$B$80,2,FALSE),0)&gt;549,IFERROR(VLOOKUP(F469,Cod_Gde_Itens!$A$1:$B$80,2,FALSE),0),IF(Dados_GLOBAL_Inicial!H469=0,"",Dados_GLOBAL_Inicial!H469))</f>
        <v/>
      </c>
      <c r="F469" s="823">
        <f>Dados_GLOBAL_Inicial!I469</f>
        <v>0</v>
      </c>
      <c r="G469" s="824">
        <f>Dados_GLOBAL_Inicial!J469</f>
        <v>0</v>
      </c>
      <c r="H469" s="454">
        <f>Dados_GLOBAL_Inicial!K469</f>
        <v>0</v>
      </c>
      <c r="I469" s="970">
        <f>SUM('MEDIÇÃO_OBJETO (1)'!I469)</f>
        <v>0</v>
      </c>
      <c r="J469" s="455">
        <f t="shared" si="294"/>
        <v>0</v>
      </c>
      <c r="K469" s="451">
        <f t="shared" si="295"/>
        <v>0</v>
      </c>
      <c r="L469" s="452">
        <f t="shared" si="296"/>
        <v>0</v>
      </c>
      <c r="M469" s="809">
        <f t="shared" si="297"/>
        <v>0</v>
      </c>
      <c r="N469" s="810">
        <f>IF(IFERROR(VALUE(Dados_GLOBAL_Inicial!L469),0)=0,0,Dados_GLOBAL_Inicial!L469)</f>
        <v>0</v>
      </c>
      <c r="O469" s="812">
        <f>SUM('MEDIÇÃO_OBJETO (1)'!O469)</f>
        <v>0</v>
      </c>
      <c r="P469" s="812">
        <f>SUM('MEDIÇÃO_OBJETO (1)'!P469)</f>
        <v>0</v>
      </c>
      <c r="Q469" s="813">
        <f t="shared" si="298"/>
        <v>0</v>
      </c>
      <c r="R469" s="951"/>
      <c r="S469" s="815">
        <f>SUM('MEDIÇÃO_OBJETO (1)'!S469)</f>
        <v>0</v>
      </c>
      <c r="T469" s="815">
        <f>SUM('MEDIÇÃO_OBJETO (1)'!T469)</f>
        <v>0</v>
      </c>
      <c r="V469" s="19"/>
      <c r="W469" s="978">
        <f t="shared" si="299"/>
        <v>0</v>
      </c>
      <c r="X469" s="816">
        <f t="shared" si="300"/>
        <v>0</v>
      </c>
      <c r="Y469" s="816">
        <f t="shared" si="301"/>
        <v>0</v>
      </c>
      <c r="Z469" s="817">
        <f t="shared" si="302"/>
        <v>0</v>
      </c>
      <c r="AB469" s="453">
        <f t="shared" si="325"/>
        <v>0</v>
      </c>
      <c r="AC469" s="14">
        <f t="shared" si="303"/>
        <v>0</v>
      </c>
      <c r="AD469" s="819"/>
      <c r="AE469" s="631">
        <f t="shared" si="326"/>
        <v>0</v>
      </c>
      <c r="AF469" s="818">
        <f>SUM('MEDIÇÃO_OBJETO (1)'!AG469)</f>
        <v>0</v>
      </c>
      <c r="AG469" s="541">
        <f>SUM('MEDIÇÃO_OBJETO (1)'!AH469)</f>
        <v>0</v>
      </c>
      <c r="AH469" s="541">
        <f>SUM('MEDIÇÃO_OBJETO (1)'!AI469)</f>
        <v>0</v>
      </c>
      <c r="AI469" s="541">
        <f>SUM('MEDIÇÃO_OBJETO (1)'!AJ469)</f>
        <v>0</v>
      </c>
      <c r="AJ469" s="541">
        <f>SUM('MEDIÇÃO_OBJETO (1)'!AK469)</f>
        <v>0</v>
      </c>
      <c r="AK469" s="541">
        <f>SUM('MEDIÇÃO_OBJETO (1)'!AL469)</f>
        <v>0</v>
      </c>
      <c r="AL469" s="541">
        <f>SUM('MEDIÇÃO_OBJETO (1)'!AM469)</f>
        <v>0</v>
      </c>
      <c r="AM469" s="541">
        <f>SUM('MEDIÇÃO_OBJETO (1)'!AN469)</f>
        <v>0</v>
      </c>
      <c r="AN469" s="541">
        <f>SUM('MEDIÇÃO_OBJETO (1)'!AO469)</f>
        <v>0</v>
      </c>
      <c r="AO469" s="541">
        <f>SUM('MEDIÇÃO_OBJETO (1)'!AP469)</f>
        <v>0</v>
      </c>
      <c r="AP469" s="541">
        <f>SUM('MEDIÇÃO_OBJETO (1)'!AQ469)</f>
        <v>0</v>
      </c>
      <c r="AQ469" s="541">
        <f>SUM('MEDIÇÃO_OBJETO (1)'!AR469)</f>
        <v>0</v>
      </c>
      <c r="AR469" s="541">
        <f>SUM('MEDIÇÃO_OBJETO (1)'!AS469)</f>
        <v>0</v>
      </c>
      <c r="AS469" s="541">
        <f>SUM('MEDIÇÃO_OBJETO (1)'!AT469)</f>
        <v>0</v>
      </c>
      <c r="AT469" s="541">
        <f>SUM('MEDIÇÃO_OBJETO (1)'!AU469)</f>
        <v>0</v>
      </c>
      <c r="AU469" s="541">
        <f>SUM('MEDIÇÃO_OBJETO (1)'!AV469)</f>
        <v>0</v>
      </c>
      <c r="AV469" s="541">
        <f>SUM('MEDIÇÃO_OBJETO (1)'!AW469)</f>
        <v>0</v>
      </c>
      <c r="AW469" s="541">
        <f>SUM('MEDIÇÃO_OBJETO (1)'!AX469)</f>
        <v>0</v>
      </c>
      <c r="AX469" s="977"/>
      <c r="BN469" s="992">
        <f t="shared" si="304"/>
        <v>0</v>
      </c>
      <c r="BO469" s="538">
        <f t="shared" si="327"/>
        <v>0</v>
      </c>
      <c r="BP469" s="987">
        <f>IF(RESUMO_GLOBAL!$X$53="a",ROUND(AF469*$N469,RESUMO_GLOBAL!$X$54),IF(RESUMO_GLOBAL!$X$53="t",TRUNC(AF469*$N469,RESUMO_GLOBAL!$X$54),AF469*$N469))</f>
        <v>0</v>
      </c>
      <c r="BQ469" s="987">
        <f>IF(RESUMO_GLOBAL!$X$53="a",ROUND(AG469*$N469,RESUMO_GLOBAL!$X$54),IF(RESUMO_GLOBAL!$X$53="t",TRUNC(AG469*$N469,RESUMO_GLOBAL!$X$54),AG469*$N469))</f>
        <v>0</v>
      </c>
      <c r="BR469" s="987">
        <f>IF(RESUMO_GLOBAL!$X$53="a",ROUND(AH469*$N469,RESUMO_GLOBAL!$X$54),IF(RESUMO_GLOBAL!$X$53="t",TRUNC(AH469*$N469,RESUMO_GLOBAL!$X$54),AH469*$N469))</f>
        <v>0</v>
      </c>
      <c r="BS469" s="987">
        <f>IF(RESUMO_GLOBAL!$X$53="a",ROUND(AI469*$N469,RESUMO_GLOBAL!$X$54),IF(RESUMO_GLOBAL!$X$53="t",TRUNC(AI469*$N469,RESUMO_GLOBAL!$X$54),AI469*$N469))</f>
        <v>0</v>
      </c>
      <c r="BT469" s="987">
        <f>IF(RESUMO_GLOBAL!$X$53="a",ROUND(AJ469*$N469,RESUMO_GLOBAL!$X$54),IF(RESUMO_GLOBAL!$X$53="t",TRUNC(AJ469*$N469,RESUMO_GLOBAL!$X$54),AJ469*$N469))</f>
        <v>0</v>
      </c>
      <c r="BU469" s="987">
        <f>IF(RESUMO_GLOBAL!$X$53="a",ROUND(AK469*$N469,RESUMO_GLOBAL!$X$54),IF(RESUMO_GLOBAL!$X$53="t",TRUNC(AK469*$N469,RESUMO_GLOBAL!$X$54),AK469*$N469))</f>
        <v>0</v>
      </c>
      <c r="BV469" s="987">
        <f>IF(RESUMO_GLOBAL!$X$53="a",ROUND(AL469*$N469,RESUMO_GLOBAL!$X$54),IF(RESUMO_GLOBAL!$X$53="t",TRUNC(AL469*$N469,RESUMO_GLOBAL!$X$54),AL469*$N469))</f>
        <v>0</v>
      </c>
      <c r="BW469" s="987">
        <f>IF(RESUMO_GLOBAL!$X$53="a",ROUND(AM469*$N469,RESUMO_GLOBAL!$X$54),IF(RESUMO_GLOBAL!$X$53="t",TRUNC(AM469*$N469,RESUMO_GLOBAL!$X$54),AM469*$N469))</f>
        <v>0</v>
      </c>
      <c r="BX469" s="987">
        <f>IF(RESUMO_GLOBAL!$X$53="a",ROUND(AN469*$N469,RESUMO_GLOBAL!$X$54),IF(RESUMO_GLOBAL!$X$53="t",TRUNC(AN469*$N469,RESUMO_GLOBAL!$X$54),AN469*$N469))</f>
        <v>0</v>
      </c>
      <c r="BY469" s="987">
        <f>IF(RESUMO_GLOBAL!$X$53="a",ROUND(AO469*$N469,RESUMO_GLOBAL!$X$54),IF(RESUMO_GLOBAL!$X$53="t",TRUNC(AO469*$N469,RESUMO_GLOBAL!$X$54),AO469*$N469))</f>
        <v>0</v>
      </c>
      <c r="BZ469" s="987">
        <f>IF(RESUMO_GLOBAL!$X$53="a",ROUND(AP469*$N469,RESUMO_GLOBAL!$X$54),IF(RESUMO_GLOBAL!$X$53="t",TRUNC(AP469*$N469,RESUMO_GLOBAL!$X$54),AP469*$N469))</f>
        <v>0</v>
      </c>
      <c r="CA469" s="987">
        <f>IF(RESUMO_GLOBAL!$X$53="a",ROUND(AQ469*$N469,RESUMO_GLOBAL!$X$54),IF(RESUMO_GLOBAL!$X$53="t",TRUNC(AQ469*$N469,RESUMO_GLOBAL!$X$54),AQ469*$N469))</f>
        <v>0</v>
      </c>
      <c r="CB469" s="987">
        <f>IF(RESUMO_GLOBAL!$X$53="a",ROUND(AR469*$N469,RESUMO_GLOBAL!$X$54),IF(RESUMO_GLOBAL!$X$53="t",TRUNC(AR469*$N469,RESUMO_GLOBAL!$X$54),AR469*$N469))</f>
        <v>0</v>
      </c>
      <c r="CC469" s="987">
        <f>IF(RESUMO_GLOBAL!$X$53="a",ROUND(AS469*$N469,RESUMO_GLOBAL!$X$54),IF(RESUMO_GLOBAL!$X$53="t",TRUNC(AS469*$N469,RESUMO_GLOBAL!$X$54),AS469*$N469))</f>
        <v>0</v>
      </c>
      <c r="CD469" s="987">
        <f>IF(RESUMO_GLOBAL!$X$53="a",ROUND(AT469*$N469,RESUMO_GLOBAL!$X$54),IF(RESUMO_GLOBAL!$X$53="t",TRUNC(AT469*$N469,RESUMO_GLOBAL!$X$54),AT469*$N469))</f>
        <v>0</v>
      </c>
      <c r="CE469" s="987">
        <f>IF(RESUMO_GLOBAL!$X$53="a",ROUND(AU469*$N469,RESUMO_GLOBAL!$X$54),IF(RESUMO_GLOBAL!$X$53="t",TRUNC(AU469*$N469,RESUMO_GLOBAL!$X$54),AU469*$N469))</f>
        <v>0</v>
      </c>
      <c r="CF469" s="987">
        <f>IF(RESUMO_GLOBAL!$X$53="a",ROUND(AV469*$N469,RESUMO_GLOBAL!$X$54),IF(RESUMO_GLOBAL!$X$53="t",TRUNC(AV469*$N469,RESUMO_GLOBAL!$X$54),AV469*$N469))</f>
        <v>0</v>
      </c>
      <c r="CG469" s="987">
        <f>IF(RESUMO_GLOBAL!$X$53="a",ROUND(AW469*$N469,RESUMO_GLOBAL!$X$54),IF(RESUMO_GLOBAL!$X$53="t",TRUNC(AW469*$N469,RESUMO_GLOBAL!$X$54),AW469*$N469))</f>
        <v>0</v>
      </c>
      <c r="CK469" s="59">
        <f t="shared" si="306"/>
        <v>0</v>
      </c>
      <c r="CL469" s="59">
        <f t="shared" si="307"/>
        <v>0</v>
      </c>
      <c r="CM469" s="59">
        <f t="shared" si="308"/>
        <v>0</v>
      </c>
      <c r="CN469" s="59">
        <f t="shared" si="309"/>
        <v>0</v>
      </c>
      <c r="CO469" s="59">
        <f t="shared" si="310"/>
        <v>0</v>
      </c>
      <c r="CP469" s="59">
        <f t="shared" si="311"/>
        <v>0</v>
      </c>
      <c r="CQ469" s="59">
        <f t="shared" si="312"/>
        <v>0</v>
      </c>
      <c r="CR469" s="59">
        <f t="shared" si="313"/>
        <v>0</v>
      </c>
      <c r="CS469" s="59">
        <f t="shared" si="314"/>
        <v>0</v>
      </c>
      <c r="CT469" s="59">
        <f t="shared" si="315"/>
        <v>0</v>
      </c>
      <c r="CU469" s="59">
        <f t="shared" si="316"/>
        <v>0</v>
      </c>
      <c r="CV469" s="59">
        <f t="shared" si="317"/>
        <v>0</v>
      </c>
      <c r="CW469" s="59">
        <f t="shared" si="318"/>
        <v>0</v>
      </c>
      <c r="CX469" s="59">
        <f t="shared" si="319"/>
        <v>0</v>
      </c>
      <c r="CY469" s="59">
        <f t="shared" si="320"/>
        <v>0</v>
      </c>
      <c r="CZ469" s="59">
        <f t="shared" si="321"/>
        <v>0</v>
      </c>
      <c r="DA469" s="59">
        <f t="shared" si="322"/>
        <v>0</v>
      </c>
      <c r="DB469" s="59">
        <f t="shared" si="323"/>
        <v>0</v>
      </c>
      <c r="DE469">
        <f t="shared" si="305"/>
        <v>464</v>
      </c>
      <c r="DF469" t="str">
        <f t="shared" si="324"/>
        <v/>
      </c>
      <c r="DG469" s="59">
        <f>IF($C469&lt;&gt;0,SUM($CK470:CK470),0)</f>
        <v>0</v>
      </c>
      <c r="DH469" s="59">
        <f>IF($C469&lt;&gt;0,SUM($CK470:CL470),0)</f>
        <v>0</v>
      </c>
      <c r="DI469" s="59">
        <f>IF($C469&lt;&gt;0,SUM($CK470:CM470),0)</f>
        <v>0</v>
      </c>
      <c r="DJ469" s="59">
        <f>IF($C469&lt;&gt;0,SUM($CK470:CN470),0)</f>
        <v>0</v>
      </c>
      <c r="DK469" s="59">
        <f>IF($C469&lt;&gt;0,SUM($CK470:CO470),0)</f>
        <v>0</v>
      </c>
      <c r="DL469" s="59">
        <f>IF($C469&lt;&gt;0,SUM($CK470:CP470),0)</f>
        <v>0</v>
      </c>
      <c r="DM469" s="59">
        <f>IF($C469&lt;&gt;0,SUM($CK470:CQ470),0)</f>
        <v>0</v>
      </c>
      <c r="DN469" s="59">
        <f>IF($C469&lt;&gt;0,SUM($CK470:CR470),0)</f>
        <v>0</v>
      </c>
      <c r="DO469" s="59">
        <f>IF($C469&lt;&gt;0,SUM($CK470:CS470),0)</f>
        <v>0</v>
      </c>
      <c r="DP469" s="59">
        <f>IF($C469&lt;&gt;0,SUM($CK470:CT470),0)</f>
        <v>0</v>
      </c>
      <c r="DQ469" s="59">
        <f>IF($C469&lt;&gt;0,SUM($CK470:CU470),0)</f>
        <v>0</v>
      </c>
      <c r="DR469" s="59">
        <f>IF($C469&lt;&gt;0,SUM($CK470:CV470),0)</f>
        <v>0</v>
      </c>
      <c r="DS469" s="59">
        <f>IF($C469&lt;&gt;0,SUM($CK470:CW470),0)</f>
        <v>0</v>
      </c>
      <c r="DT469" s="59">
        <f>IF($C469&lt;&gt;0,SUM($CK470:CX470),0)</f>
        <v>0</v>
      </c>
      <c r="DU469" s="59">
        <f>IF($C469&lt;&gt;0,SUM($CK470:CY470),0)</f>
        <v>0</v>
      </c>
      <c r="DV469" s="59">
        <f>IF($C469&lt;&gt;0,SUM($CK470:CZ470),0)</f>
        <v>0</v>
      </c>
      <c r="DW469" s="59">
        <f>IF($C469&lt;&gt;0,SUM($CK470:DA470),0)</f>
        <v>0</v>
      </c>
      <c r="DX469" s="59">
        <f>IF($C469&lt;&gt;0,SUM($CK470:DB470),0)</f>
        <v>0</v>
      </c>
      <c r="DY469" s="952" t="str">
        <f t="shared" si="328"/>
        <v/>
      </c>
    </row>
    <row r="470" spans="1:129" ht="13.5" hidden="1" thickBot="1">
      <c r="A470" s="3" t="str">
        <f t="shared" si="329"/>
        <v/>
      </c>
      <c r="B470" s="805">
        <f>Dados_GLOBAL_Inicial!E470</f>
        <v>0</v>
      </c>
      <c r="C470" s="956">
        <f>IF(IFERROR(VALUE(Dados_GLOBAL_Inicial!F470),0)=0,0,Dados_GLOBAL_Inicial!F470)</f>
        <v>0</v>
      </c>
      <c r="D470" s="830">
        <f>Dados_GLOBAL_Inicial!G470</f>
        <v>0</v>
      </c>
      <c r="E470" s="830" t="str">
        <f>IF(IFERROR(VLOOKUP(F470,Cod_Gde_Itens!$A$1:$B$80,2,FALSE),0)&gt;549,IFERROR(VLOOKUP(F470,Cod_Gde_Itens!$A$1:$B$80,2,FALSE),0),IF(Dados_GLOBAL_Inicial!H470=0,"",Dados_GLOBAL_Inicial!H470))</f>
        <v/>
      </c>
      <c r="F470" s="823">
        <f>Dados_GLOBAL_Inicial!I470</f>
        <v>0</v>
      </c>
      <c r="G470" s="824">
        <f>Dados_GLOBAL_Inicial!J470</f>
        <v>0</v>
      </c>
      <c r="H470" s="454">
        <f>Dados_GLOBAL_Inicial!K470</f>
        <v>0</v>
      </c>
      <c r="I470" s="970">
        <f>SUM('MEDIÇÃO_OBJETO (1)'!I470)</f>
        <v>0</v>
      </c>
      <c r="J470" s="455">
        <f t="shared" si="294"/>
        <v>0</v>
      </c>
      <c r="K470" s="451">
        <f t="shared" si="295"/>
        <v>0</v>
      </c>
      <c r="L470" s="452">
        <f t="shared" si="296"/>
        <v>0</v>
      </c>
      <c r="M470" s="809">
        <f t="shared" si="297"/>
        <v>0</v>
      </c>
      <c r="N470" s="810">
        <f>IF(IFERROR(VALUE(Dados_GLOBAL_Inicial!L470),0)=0,0,Dados_GLOBAL_Inicial!L470)</f>
        <v>0</v>
      </c>
      <c r="O470" s="812">
        <f>SUM('MEDIÇÃO_OBJETO (1)'!O470)</f>
        <v>0</v>
      </c>
      <c r="P470" s="812">
        <f>SUM('MEDIÇÃO_OBJETO (1)'!P470)</f>
        <v>0</v>
      </c>
      <c r="Q470" s="813">
        <f t="shared" si="298"/>
        <v>0</v>
      </c>
      <c r="R470" s="951"/>
      <c r="S470" s="815">
        <f>SUM('MEDIÇÃO_OBJETO (1)'!S470)</f>
        <v>0</v>
      </c>
      <c r="T470" s="815">
        <f>SUM('MEDIÇÃO_OBJETO (1)'!T470)</f>
        <v>0</v>
      </c>
      <c r="V470" s="19"/>
      <c r="W470" s="978">
        <f t="shared" si="299"/>
        <v>0</v>
      </c>
      <c r="X470" s="816">
        <f t="shared" si="300"/>
        <v>0</v>
      </c>
      <c r="Y470" s="816">
        <f t="shared" si="301"/>
        <v>0</v>
      </c>
      <c r="Z470" s="817">
        <f t="shared" si="302"/>
        <v>0</v>
      </c>
      <c r="AB470" s="453">
        <f t="shared" si="325"/>
        <v>0</v>
      </c>
      <c r="AC470" s="14">
        <f t="shared" si="303"/>
        <v>0</v>
      </c>
      <c r="AD470" s="819"/>
      <c r="AE470" s="631">
        <f t="shared" si="326"/>
        <v>0</v>
      </c>
      <c r="AF470" s="818">
        <f>SUM('MEDIÇÃO_OBJETO (1)'!AG470)</f>
        <v>0</v>
      </c>
      <c r="AG470" s="541">
        <f>SUM('MEDIÇÃO_OBJETO (1)'!AH470)</f>
        <v>0</v>
      </c>
      <c r="AH470" s="541">
        <f>SUM('MEDIÇÃO_OBJETO (1)'!AI470)</f>
        <v>0</v>
      </c>
      <c r="AI470" s="541">
        <f>SUM('MEDIÇÃO_OBJETO (1)'!AJ470)</f>
        <v>0</v>
      </c>
      <c r="AJ470" s="541">
        <f>SUM('MEDIÇÃO_OBJETO (1)'!AK470)</f>
        <v>0</v>
      </c>
      <c r="AK470" s="541">
        <f>SUM('MEDIÇÃO_OBJETO (1)'!AL470)</f>
        <v>0</v>
      </c>
      <c r="AL470" s="541">
        <f>SUM('MEDIÇÃO_OBJETO (1)'!AM470)</f>
        <v>0</v>
      </c>
      <c r="AM470" s="541">
        <f>SUM('MEDIÇÃO_OBJETO (1)'!AN470)</f>
        <v>0</v>
      </c>
      <c r="AN470" s="541">
        <f>SUM('MEDIÇÃO_OBJETO (1)'!AO470)</f>
        <v>0</v>
      </c>
      <c r="AO470" s="541">
        <f>SUM('MEDIÇÃO_OBJETO (1)'!AP470)</f>
        <v>0</v>
      </c>
      <c r="AP470" s="541">
        <f>SUM('MEDIÇÃO_OBJETO (1)'!AQ470)</f>
        <v>0</v>
      </c>
      <c r="AQ470" s="541">
        <f>SUM('MEDIÇÃO_OBJETO (1)'!AR470)</f>
        <v>0</v>
      </c>
      <c r="AR470" s="541">
        <f>SUM('MEDIÇÃO_OBJETO (1)'!AS470)</f>
        <v>0</v>
      </c>
      <c r="AS470" s="541">
        <f>SUM('MEDIÇÃO_OBJETO (1)'!AT470)</f>
        <v>0</v>
      </c>
      <c r="AT470" s="541">
        <f>SUM('MEDIÇÃO_OBJETO (1)'!AU470)</f>
        <v>0</v>
      </c>
      <c r="AU470" s="541">
        <f>SUM('MEDIÇÃO_OBJETO (1)'!AV470)</f>
        <v>0</v>
      </c>
      <c r="AV470" s="541">
        <f>SUM('MEDIÇÃO_OBJETO (1)'!AW470)</f>
        <v>0</v>
      </c>
      <c r="AW470" s="541">
        <f>SUM('MEDIÇÃO_OBJETO (1)'!AX470)</f>
        <v>0</v>
      </c>
      <c r="AX470" s="977"/>
      <c r="BN470" s="992">
        <f t="shared" si="304"/>
        <v>0</v>
      </c>
      <c r="BO470" s="538">
        <f t="shared" si="327"/>
        <v>0</v>
      </c>
      <c r="BP470" s="987">
        <f>IF(RESUMO_GLOBAL!$X$53="a",ROUND(AF470*$N470,RESUMO_GLOBAL!$X$54),IF(RESUMO_GLOBAL!$X$53="t",TRUNC(AF470*$N470,RESUMO_GLOBAL!$X$54),AF470*$N470))</f>
        <v>0</v>
      </c>
      <c r="BQ470" s="987">
        <f>IF(RESUMO_GLOBAL!$X$53="a",ROUND(AG470*$N470,RESUMO_GLOBAL!$X$54),IF(RESUMO_GLOBAL!$X$53="t",TRUNC(AG470*$N470,RESUMO_GLOBAL!$X$54),AG470*$N470))</f>
        <v>0</v>
      </c>
      <c r="BR470" s="987">
        <f>IF(RESUMO_GLOBAL!$X$53="a",ROUND(AH470*$N470,RESUMO_GLOBAL!$X$54),IF(RESUMO_GLOBAL!$X$53="t",TRUNC(AH470*$N470,RESUMO_GLOBAL!$X$54),AH470*$N470))</f>
        <v>0</v>
      </c>
      <c r="BS470" s="987">
        <f>IF(RESUMO_GLOBAL!$X$53="a",ROUND(AI470*$N470,RESUMO_GLOBAL!$X$54),IF(RESUMO_GLOBAL!$X$53="t",TRUNC(AI470*$N470,RESUMO_GLOBAL!$X$54),AI470*$N470))</f>
        <v>0</v>
      </c>
      <c r="BT470" s="987">
        <f>IF(RESUMO_GLOBAL!$X$53="a",ROUND(AJ470*$N470,RESUMO_GLOBAL!$X$54),IF(RESUMO_GLOBAL!$X$53="t",TRUNC(AJ470*$N470,RESUMO_GLOBAL!$X$54),AJ470*$N470))</f>
        <v>0</v>
      </c>
      <c r="BU470" s="987">
        <f>IF(RESUMO_GLOBAL!$X$53="a",ROUND(AK470*$N470,RESUMO_GLOBAL!$X$54),IF(RESUMO_GLOBAL!$X$53="t",TRUNC(AK470*$N470,RESUMO_GLOBAL!$X$54),AK470*$N470))</f>
        <v>0</v>
      </c>
      <c r="BV470" s="987">
        <f>IF(RESUMO_GLOBAL!$X$53="a",ROUND(AL470*$N470,RESUMO_GLOBAL!$X$54),IF(RESUMO_GLOBAL!$X$53="t",TRUNC(AL470*$N470,RESUMO_GLOBAL!$X$54),AL470*$N470))</f>
        <v>0</v>
      </c>
      <c r="BW470" s="987">
        <f>IF(RESUMO_GLOBAL!$X$53="a",ROUND(AM470*$N470,RESUMO_GLOBAL!$X$54),IF(RESUMO_GLOBAL!$X$53="t",TRUNC(AM470*$N470,RESUMO_GLOBAL!$X$54),AM470*$N470))</f>
        <v>0</v>
      </c>
      <c r="BX470" s="987">
        <f>IF(RESUMO_GLOBAL!$X$53="a",ROUND(AN470*$N470,RESUMO_GLOBAL!$X$54),IF(RESUMO_GLOBAL!$X$53="t",TRUNC(AN470*$N470,RESUMO_GLOBAL!$X$54),AN470*$N470))</f>
        <v>0</v>
      </c>
      <c r="BY470" s="987">
        <f>IF(RESUMO_GLOBAL!$X$53="a",ROUND(AO470*$N470,RESUMO_GLOBAL!$X$54),IF(RESUMO_GLOBAL!$X$53="t",TRUNC(AO470*$N470,RESUMO_GLOBAL!$X$54),AO470*$N470))</f>
        <v>0</v>
      </c>
      <c r="BZ470" s="987">
        <f>IF(RESUMO_GLOBAL!$X$53="a",ROUND(AP470*$N470,RESUMO_GLOBAL!$X$54),IF(RESUMO_GLOBAL!$X$53="t",TRUNC(AP470*$N470,RESUMO_GLOBAL!$X$54),AP470*$N470))</f>
        <v>0</v>
      </c>
      <c r="CA470" s="987">
        <f>IF(RESUMO_GLOBAL!$X$53="a",ROUND(AQ470*$N470,RESUMO_GLOBAL!$X$54),IF(RESUMO_GLOBAL!$X$53="t",TRUNC(AQ470*$N470,RESUMO_GLOBAL!$X$54),AQ470*$N470))</f>
        <v>0</v>
      </c>
      <c r="CB470" s="987">
        <f>IF(RESUMO_GLOBAL!$X$53="a",ROUND(AR470*$N470,RESUMO_GLOBAL!$X$54),IF(RESUMO_GLOBAL!$X$53="t",TRUNC(AR470*$N470,RESUMO_GLOBAL!$X$54),AR470*$N470))</f>
        <v>0</v>
      </c>
      <c r="CC470" s="987">
        <f>IF(RESUMO_GLOBAL!$X$53="a",ROUND(AS470*$N470,RESUMO_GLOBAL!$X$54),IF(RESUMO_GLOBAL!$X$53="t",TRUNC(AS470*$N470,RESUMO_GLOBAL!$X$54),AS470*$N470))</f>
        <v>0</v>
      </c>
      <c r="CD470" s="987">
        <f>IF(RESUMO_GLOBAL!$X$53="a",ROUND(AT470*$N470,RESUMO_GLOBAL!$X$54),IF(RESUMO_GLOBAL!$X$53="t",TRUNC(AT470*$N470,RESUMO_GLOBAL!$X$54),AT470*$N470))</f>
        <v>0</v>
      </c>
      <c r="CE470" s="987">
        <f>IF(RESUMO_GLOBAL!$X$53="a",ROUND(AU470*$N470,RESUMO_GLOBAL!$X$54),IF(RESUMO_GLOBAL!$X$53="t",TRUNC(AU470*$N470,RESUMO_GLOBAL!$X$54),AU470*$N470))</f>
        <v>0</v>
      </c>
      <c r="CF470" s="987">
        <f>IF(RESUMO_GLOBAL!$X$53="a",ROUND(AV470*$N470,RESUMO_GLOBAL!$X$54),IF(RESUMO_GLOBAL!$X$53="t",TRUNC(AV470*$N470,RESUMO_GLOBAL!$X$54),AV470*$N470))</f>
        <v>0</v>
      </c>
      <c r="CG470" s="987">
        <f>IF(RESUMO_GLOBAL!$X$53="a",ROUND(AW470*$N470,RESUMO_GLOBAL!$X$54),IF(RESUMO_GLOBAL!$X$53="t",TRUNC(AW470*$N470,RESUMO_GLOBAL!$X$54),AW470*$N470))</f>
        <v>0</v>
      </c>
      <c r="CK470" s="59">
        <f t="shared" si="306"/>
        <v>0</v>
      </c>
      <c r="CL470" s="59">
        <f t="shared" si="307"/>
        <v>0</v>
      </c>
      <c r="CM470" s="59">
        <f t="shared" si="308"/>
        <v>0</v>
      </c>
      <c r="CN470" s="59">
        <f t="shared" si="309"/>
        <v>0</v>
      </c>
      <c r="CO470" s="59">
        <f t="shared" si="310"/>
        <v>0</v>
      </c>
      <c r="CP470" s="59">
        <f t="shared" si="311"/>
        <v>0</v>
      </c>
      <c r="CQ470" s="59">
        <f t="shared" si="312"/>
        <v>0</v>
      </c>
      <c r="CR470" s="59">
        <f t="shared" si="313"/>
        <v>0</v>
      </c>
      <c r="CS470" s="59">
        <f t="shared" si="314"/>
        <v>0</v>
      </c>
      <c r="CT470" s="59">
        <f t="shared" si="315"/>
        <v>0</v>
      </c>
      <c r="CU470" s="59">
        <f t="shared" si="316"/>
        <v>0</v>
      </c>
      <c r="CV470" s="59">
        <f t="shared" si="317"/>
        <v>0</v>
      </c>
      <c r="CW470" s="59">
        <f t="shared" si="318"/>
        <v>0</v>
      </c>
      <c r="CX470" s="59">
        <f t="shared" si="319"/>
        <v>0</v>
      </c>
      <c r="CY470" s="59">
        <f t="shared" si="320"/>
        <v>0</v>
      </c>
      <c r="CZ470" s="59">
        <f t="shared" si="321"/>
        <v>0</v>
      </c>
      <c r="DA470" s="59">
        <f t="shared" si="322"/>
        <v>0</v>
      </c>
      <c r="DB470" s="59">
        <f t="shared" si="323"/>
        <v>0</v>
      </c>
      <c r="DE470">
        <f t="shared" si="305"/>
        <v>465</v>
      </c>
      <c r="DF470" t="str">
        <f t="shared" si="324"/>
        <v/>
      </c>
      <c r="DG470" s="59">
        <f>IF($C470&lt;&gt;0,SUM($CK471:CK471),0)</f>
        <v>0</v>
      </c>
      <c r="DH470" s="59">
        <f>IF($C470&lt;&gt;0,SUM($CK471:CL471),0)</f>
        <v>0</v>
      </c>
      <c r="DI470" s="59">
        <f>IF($C470&lt;&gt;0,SUM($CK471:CM471),0)</f>
        <v>0</v>
      </c>
      <c r="DJ470" s="59">
        <f>IF($C470&lt;&gt;0,SUM($CK471:CN471),0)</f>
        <v>0</v>
      </c>
      <c r="DK470" s="59">
        <f>IF($C470&lt;&gt;0,SUM($CK471:CO471),0)</f>
        <v>0</v>
      </c>
      <c r="DL470" s="59">
        <f>IF($C470&lt;&gt;0,SUM($CK471:CP471),0)</f>
        <v>0</v>
      </c>
      <c r="DM470" s="59">
        <f>IF($C470&lt;&gt;0,SUM($CK471:CQ471),0)</f>
        <v>0</v>
      </c>
      <c r="DN470" s="59">
        <f>IF($C470&lt;&gt;0,SUM($CK471:CR471),0)</f>
        <v>0</v>
      </c>
      <c r="DO470" s="59">
        <f>IF($C470&lt;&gt;0,SUM($CK471:CS471),0)</f>
        <v>0</v>
      </c>
      <c r="DP470" s="59">
        <f>IF($C470&lt;&gt;0,SUM($CK471:CT471),0)</f>
        <v>0</v>
      </c>
      <c r="DQ470" s="59">
        <f>IF($C470&lt;&gt;0,SUM($CK471:CU471),0)</f>
        <v>0</v>
      </c>
      <c r="DR470" s="59">
        <f>IF($C470&lt;&gt;0,SUM($CK471:CV471),0)</f>
        <v>0</v>
      </c>
      <c r="DS470" s="59">
        <f>IF($C470&lt;&gt;0,SUM($CK471:CW471),0)</f>
        <v>0</v>
      </c>
      <c r="DT470" s="59">
        <f>IF($C470&lt;&gt;0,SUM($CK471:CX471),0)</f>
        <v>0</v>
      </c>
      <c r="DU470" s="59">
        <f>IF($C470&lt;&gt;0,SUM($CK471:CY471),0)</f>
        <v>0</v>
      </c>
      <c r="DV470" s="59">
        <f>IF($C470&lt;&gt;0,SUM($CK471:CZ471),0)</f>
        <v>0</v>
      </c>
      <c r="DW470" s="59">
        <f>IF($C470&lt;&gt;0,SUM($CK471:DA471),0)</f>
        <v>0</v>
      </c>
      <c r="DX470" s="59">
        <f>IF($C470&lt;&gt;0,SUM($CK471:DB471),0)</f>
        <v>0</v>
      </c>
      <c r="DY470" s="952" t="str">
        <f t="shared" si="328"/>
        <v/>
      </c>
    </row>
    <row r="471" spans="1:129" ht="13.5" hidden="1" thickBot="1">
      <c r="A471" s="3" t="str">
        <f t="shared" si="329"/>
        <v/>
      </c>
      <c r="B471" s="805">
        <f>Dados_GLOBAL_Inicial!E471</f>
        <v>0</v>
      </c>
      <c r="C471" s="956">
        <f>IF(IFERROR(VALUE(Dados_GLOBAL_Inicial!F471),0)=0,0,Dados_GLOBAL_Inicial!F471)</f>
        <v>0</v>
      </c>
      <c r="D471" s="830">
        <f>Dados_GLOBAL_Inicial!G471</f>
        <v>0</v>
      </c>
      <c r="E471" s="830" t="str">
        <f>IF(IFERROR(VLOOKUP(F471,Cod_Gde_Itens!$A$1:$B$80,2,FALSE),0)&gt;549,IFERROR(VLOOKUP(F471,Cod_Gde_Itens!$A$1:$B$80,2,FALSE),0),IF(Dados_GLOBAL_Inicial!H471=0,"",Dados_GLOBAL_Inicial!H471))</f>
        <v/>
      </c>
      <c r="F471" s="823">
        <f>Dados_GLOBAL_Inicial!I471</f>
        <v>0</v>
      </c>
      <c r="G471" s="824">
        <f>Dados_GLOBAL_Inicial!J471</f>
        <v>0</v>
      </c>
      <c r="H471" s="454">
        <f>Dados_GLOBAL_Inicial!K471</f>
        <v>0</v>
      </c>
      <c r="I471" s="970">
        <f>SUM('MEDIÇÃO_OBJETO (1)'!I471)</f>
        <v>0</v>
      </c>
      <c r="J471" s="455">
        <f t="shared" si="294"/>
        <v>0</v>
      </c>
      <c r="K471" s="451">
        <f t="shared" si="295"/>
        <v>0</v>
      </c>
      <c r="L471" s="452">
        <f t="shared" si="296"/>
        <v>0</v>
      </c>
      <c r="M471" s="809">
        <f t="shared" si="297"/>
        <v>0</v>
      </c>
      <c r="N471" s="810">
        <f>IF(IFERROR(VALUE(Dados_GLOBAL_Inicial!L471),0)=0,0,Dados_GLOBAL_Inicial!L471)</f>
        <v>0</v>
      </c>
      <c r="O471" s="812">
        <f>SUM('MEDIÇÃO_OBJETO (1)'!O471)</f>
        <v>0</v>
      </c>
      <c r="P471" s="812">
        <f>SUM('MEDIÇÃO_OBJETO (1)'!P471)</f>
        <v>0</v>
      </c>
      <c r="Q471" s="813">
        <f t="shared" si="298"/>
        <v>0</v>
      </c>
      <c r="R471" s="951"/>
      <c r="S471" s="815">
        <f>SUM('MEDIÇÃO_OBJETO (1)'!S471)</f>
        <v>0</v>
      </c>
      <c r="T471" s="815">
        <f>SUM('MEDIÇÃO_OBJETO (1)'!T471)</f>
        <v>0</v>
      </c>
      <c r="V471" s="19"/>
      <c r="W471" s="978">
        <f t="shared" si="299"/>
        <v>0</v>
      </c>
      <c r="X471" s="816">
        <f t="shared" si="300"/>
        <v>0</v>
      </c>
      <c r="Y471" s="816">
        <f t="shared" si="301"/>
        <v>0</v>
      </c>
      <c r="Z471" s="817">
        <f t="shared" si="302"/>
        <v>0</v>
      </c>
      <c r="AB471" s="453">
        <f t="shared" si="325"/>
        <v>0</v>
      </c>
      <c r="AC471" s="14">
        <f t="shared" si="303"/>
        <v>0</v>
      </c>
      <c r="AD471" s="819"/>
      <c r="AE471" s="631">
        <f t="shared" si="326"/>
        <v>0</v>
      </c>
      <c r="AF471" s="818">
        <f>SUM('MEDIÇÃO_OBJETO (1)'!AG471)</f>
        <v>0</v>
      </c>
      <c r="AG471" s="541">
        <f>SUM('MEDIÇÃO_OBJETO (1)'!AH471)</f>
        <v>0</v>
      </c>
      <c r="AH471" s="541">
        <f>SUM('MEDIÇÃO_OBJETO (1)'!AI471)</f>
        <v>0</v>
      </c>
      <c r="AI471" s="541">
        <f>SUM('MEDIÇÃO_OBJETO (1)'!AJ471)</f>
        <v>0</v>
      </c>
      <c r="AJ471" s="541">
        <f>SUM('MEDIÇÃO_OBJETO (1)'!AK471)</f>
        <v>0</v>
      </c>
      <c r="AK471" s="541">
        <f>SUM('MEDIÇÃO_OBJETO (1)'!AL471)</f>
        <v>0</v>
      </c>
      <c r="AL471" s="541">
        <f>SUM('MEDIÇÃO_OBJETO (1)'!AM471)</f>
        <v>0</v>
      </c>
      <c r="AM471" s="541">
        <f>SUM('MEDIÇÃO_OBJETO (1)'!AN471)</f>
        <v>0</v>
      </c>
      <c r="AN471" s="541">
        <f>SUM('MEDIÇÃO_OBJETO (1)'!AO471)</f>
        <v>0</v>
      </c>
      <c r="AO471" s="541">
        <f>SUM('MEDIÇÃO_OBJETO (1)'!AP471)</f>
        <v>0</v>
      </c>
      <c r="AP471" s="541">
        <f>SUM('MEDIÇÃO_OBJETO (1)'!AQ471)</f>
        <v>0</v>
      </c>
      <c r="AQ471" s="541">
        <f>SUM('MEDIÇÃO_OBJETO (1)'!AR471)</f>
        <v>0</v>
      </c>
      <c r="AR471" s="541">
        <f>SUM('MEDIÇÃO_OBJETO (1)'!AS471)</f>
        <v>0</v>
      </c>
      <c r="AS471" s="541">
        <f>SUM('MEDIÇÃO_OBJETO (1)'!AT471)</f>
        <v>0</v>
      </c>
      <c r="AT471" s="541">
        <f>SUM('MEDIÇÃO_OBJETO (1)'!AU471)</f>
        <v>0</v>
      </c>
      <c r="AU471" s="541">
        <f>SUM('MEDIÇÃO_OBJETO (1)'!AV471)</f>
        <v>0</v>
      </c>
      <c r="AV471" s="541">
        <f>SUM('MEDIÇÃO_OBJETO (1)'!AW471)</f>
        <v>0</v>
      </c>
      <c r="AW471" s="541">
        <f>SUM('MEDIÇÃO_OBJETO (1)'!AX471)</f>
        <v>0</v>
      </c>
      <c r="AX471" s="977"/>
      <c r="BN471" s="992">
        <f t="shared" si="304"/>
        <v>0</v>
      </c>
      <c r="BO471" s="538">
        <f t="shared" si="327"/>
        <v>0</v>
      </c>
      <c r="BP471" s="987">
        <f>IF(RESUMO_GLOBAL!$X$53="a",ROUND(AF471*$N471,RESUMO_GLOBAL!$X$54),IF(RESUMO_GLOBAL!$X$53="t",TRUNC(AF471*$N471,RESUMO_GLOBAL!$X$54),AF471*$N471))</f>
        <v>0</v>
      </c>
      <c r="BQ471" s="987">
        <f>IF(RESUMO_GLOBAL!$X$53="a",ROUND(AG471*$N471,RESUMO_GLOBAL!$X$54),IF(RESUMO_GLOBAL!$X$53="t",TRUNC(AG471*$N471,RESUMO_GLOBAL!$X$54),AG471*$N471))</f>
        <v>0</v>
      </c>
      <c r="BR471" s="987">
        <f>IF(RESUMO_GLOBAL!$X$53="a",ROUND(AH471*$N471,RESUMO_GLOBAL!$X$54),IF(RESUMO_GLOBAL!$X$53="t",TRUNC(AH471*$N471,RESUMO_GLOBAL!$X$54),AH471*$N471))</f>
        <v>0</v>
      </c>
      <c r="BS471" s="987">
        <f>IF(RESUMO_GLOBAL!$X$53="a",ROUND(AI471*$N471,RESUMO_GLOBAL!$X$54),IF(RESUMO_GLOBAL!$X$53="t",TRUNC(AI471*$N471,RESUMO_GLOBAL!$X$54),AI471*$N471))</f>
        <v>0</v>
      </c>
      <c r="BT471" s="987">
        <f>IF(RESUMO_GLOBAL!$X$53="a",ROUND(AJ471*$N471,RESUMO_GLOBAL!$X$54),IF(RESUMO_GLOBAL!$X$53="t",TRUNC(AJ471*$N471,RESUMO_GLOBAL!$X$54),AJ471*$N471))</f>
        <v>0</v>
      </c>
      <c r="BU471" s="987">
        <f>IF(RESUMO_GLOBAL!$X$53="a",ROUND(AK471*$N471,RESUMO_GLOBAL!$X$54),IF(RESUMO_GLOBAL!$X$53="t",TRUNC(AK471*$N471,RESUMO_GLOBAL!$X$54),AK471*$N471))</f>
        <v>0</v>
      </c>
      <c r="BV471" s="987">
        <f>IF(RESUMO_GLOBAL!$X$53="a",ROUND(AL471*$N471,RESUMO_GLOBAL!$X$54),IF(RESUMO_GLOBAL!$X$53="t",TRUNC(AL471*$N471,RESUMO_GLOBAL!$X$54),AL471*$N471))</f>
        <v>0</v>
      </c>
      <c r="BW471" s="987">
        <f>IF(RESUMO_GLOBAL!$X$53="a",ROUND(AM471*$N471,RESUMO_GLOBAL!$X$54),IF(RESUMO_GLOBAL!$X$53="t",TRUNC(AM471*$N471,RESUMO_GLOBAL!$X$54),AM471*$N471))</f>
        <v>0</v>
      </c>
      <c r="BX471" s="987">
        <f>IF(RESUMO_GLOBAL!$X$53="a",ROUND(AN471*$N471,RESUMO_GLOBAL!$X$54),IF(RESUMO_GLOBAL!$X$53="t",TRUNC(AN471*$N471,RESUMO_GLOBAL!$X$54),AN471*$N471))</f>
        <v>0</v>
      </c>
      <c r="BY471" s="987">
        <f>IF(RESUMO_GLOBAL!$X$53="a",ROUND(AO471*$N471,RESUMO_GLOBAL!$X$54),IF(RESUMO_GLOBAL!$X$53="t",TRUNC(AO471*$N471,RESUMO_GLOBAL!$X$54),AO471*$N471))</f>
        <v>0</v>
      </c>
      <c r="BZ471" s="987">
        <f>IF(RESUMO_GLOBAL!$X$53="a",ROUND(AP471*$N471,RESUMO_GLOBAL!$X$54),IF(RESUMO_GLOBAL!$X$53="t",TRUNC(AP471*$N471,RESUMO_GLOBAL!$X$54),AP471*$N471))</f>
        <v>0</v>
      </c>
      <c r="CA471" s="987">
        <f>IF(RESUMO_GLOBAL!$X$53="a",ROUND(AQ471*$N471,RESUMO_GLOBAL!$X$54),IF(RESUMO_GLOBAL!$X$53="t",TRUNC(AQ471*$N471,RESUMO_GLOBAL!$X$54),AQ471*$N471))</f>
        <v>0</v>
      </c>
      <c r="CB471" s="987">
        <f>IF(RESUMO_GLOBAL!$X$53="a",ROUND(AR471*$N471,RESUMO_GLOBAL!$X$54),IF(RESUMO_GLOBAL!$X$53="t",TRUNC(AR471*$N471,RESUMO_GLOBAL!$X$54),AR471*$N471))</f>
        <v>0</v>
      </c>
      <c r="CC471" s="987">
        <f>IF(RESUMO_GLOBAL!$X$53="a",ROUND(AS471*$N471,RESUMO_GLOBAL!$X$54),IF(RESUMO_GLOBAL!$X$53="t",TRUNC(AS471*$N471,RESUMO_GLOBAL!$X$54),AS471*$N471))</f>
        <v>0</v>
      </c>
      <c r="CD471" s="987">
        <f>IF(RESUMO_GLOBAL!$X$53="a",ROUND(AT471*$N471,RESUMO_GLOBAL!$X$54),IF(RESUMO_GLOBAL!$X$53="t",TRUNC(AT471*$N471,RESUMO_GLOBAL!$X$54),AT471*$N471))</f>
        <v>0</v>
      </c>
      <c r="CE471" s="987">
        <f>IF(RESUMO_GLOBAL!$X$53="a",ROUND(AU471*$N471,RESUMO_GLOBAL!$X$54),IF(RESUMO_GLOBAL!$X$53="t",TRUNC(AU471*$N471,RESUMO_GLOBAL!$X$54),AU471*$N471))</f>
        <v>0</v>
      </c>
      <c r="CF471" s="987">
        <f>IF(RESUMO_GLOBAL!$X$53="a",ROUND(AV471*$N471,RESUMO_GLOBAL!$X$54),IF(RESUMO_GLOBAL!$X$53="t",TRUNC(AV471*$N471,RESUMO_GLOBAL!$X$54),AV471*$N471))</f>
        <v>0</v>
      </c>
      <c r="CG471" s="987">
        <f>IF(RESUMO_GLOBAL!$X$53="a",ROUND(AW471*$N471,RESUMO_GLOBAL!$X$54),IF(RESUMO_GLOBAL!$X$53="t",TRUNC(AW471*$N471,RESUMO_GLOBAL!$X$54),AW471*$N471))</f>
        <v>0</v>
      </c>
      <c r="CK471" s="59">
        <f t="shared" si="306"/>
        <v>0</v>
      </c>
      <c r="CL471" s="59">
        <f t="shared" si="307"/>
        <v>0</v>
      </c>
      <c r="CM471" s="59">
        <f t="shared" si="308"/>
        <v>0</v>
      </c>
      <c r="CN471" s="59">
        <f t="shared" si="309"/>
        <v>0</v>
      </c>
      <c r="CO471" s="59">
        <f t="shared" si="310"/>
        <v>0</v>
      </c>
      <c r="CP471" s="59">
        <f t="shared" si="311"/>
        <v>0</v>
      </c>
      <c r="CQ471" s="59">
        <f t="shared" si="312"/>
        <v>0</v>
      </c>
      <c r="CR471" s="59">
        <f t="shared" si="313"/>
        <v>0</v>
      </c>
      <c r="CS471" s="59">
        <f t="shared" si="314"/>
        <v>0</v>
      </c>
      <c r="CT471" s="59">
        <f t="shared" si="315"/>
        <v>0</v>
      </c>
      <c r="CU471" s="59">
        <f t="shared" si="316"/>
        <v>0</v>
      </c>
      <c r="CV471" s="59">
        <f t="shared" si="317"/>
        <v>0</v>
      </c>
      <c r="CW471" s="59">
        <f t="shared" si="318"/>
        <v>0</v>
      </c>
      <c r="CX471" s="59">
        <f t="shared" si="319"/>
        <v>0</v>
      </c>
      <c r="CY471" s="59">
        <f t="shared" si="320"/>
        <v>0</v>
      </c>
      <c r="CZ471" s="59">
        <f t="shared" si="321"/>
        <v>0</v>
      </c>
      <c r="DA471" s="59">
        <f t="shared" si="322"/>
        <v>0</v>
      </c>
      <c r="DB471" s="59">
        <f t="shared" si="323"/>
        <v>0</v>
      </c>
      <c r="DE471">
        <f t="shared" si="305"/>
        <v>466</v>
      </c>
      <c r="DF471" t="str">
        <f t="shared" si="324"/>
        <v/>
      </c>
      <c r="DG471" s="59">
        <f>IF($C471&lt;&gt;0,SUM($CK472:CK472),0)</f>
        <v>0</v>
      </c>
      <c r="DH471" s="59">
        <f>IF($C471&lt;&gt;0,SUM($CK472:CL472),0)</f>
        <v>0</v>
      </c>
      <c r="DI471" s="59">
        <f>IF($C471&lt;&gt;0,SUM($CK472:CM472),0)</f>
        <v>0</v>
      </c>
      <c r="DJ471" s="59">
        <f>IF($C471&lt;&gt;0,SUM($CK472:CN472),0)</f>
        <v>0</v>
      </c>
      <c r="DK471" s="59">
        <f>IF($C471&lt;&gt;0,SUM($CK472:CO472),0)</f>
        <v>0</v>
      </c>
      <c r="DL471" s="59">
        <f>IF($C471&lt;&gt;0,SUM($CK472:CP472),0)</f>
        <v>0</v>
      </c>
      <c r="DM471" s="59">
        <f>IF($C471&lt;&gt;0,SUM($CK472:CQ472),0)</f>
        <v>0</v>
      </c>
      <c r="DN471" s="59">
        <f>IF($C471&lt;&gt;0,SUM($CK472:CR472),0)</f>
        <v>0</v>
      </c>
      <c r="DO471" s="59">
        <f>IF($C471&lt;&gt;0,SUM($CK472:CS472),0)</f>
        <v>0</v>
      </c>
      <c r="DP471" s="59">
        <f>IF($C471&lt;&gt;0,SUM($CK472:CT472),0)</f>
        <v>0</v>
      </c>
      <c r="DQ471" s="59">
        <f>IF($C471&lt;&gt;0,SUM($CK472:CU472),0)</f>
        <v>0</v>
      </c>
      <c r="DR471" s="59">
        <f>IF($C471&lt;&gt;0,SUM($CK472:CV472),0)</f>
        <v>0</v>
      </c>
      <c r="DS471" s="59">
        <f>IF($C471&lt;&gt;0,SUM($CK472:CW472),0)</f>
        <v>0</v>
      </c>
      <c r="DT471" s="59">
        <f>IF($C471&lt;&gt;0,SUM($CK472:CX472),0)</f>
        <v>0</v>
      </c>
      <c r="DU471" s="59">
        <f>IF($C471&lt;&gt;0,SUM($CK472:CY472),0)</f>
        <v>0</v>
      </c>
      <c r="DV471" s="59">
        <f>IF($C471&lt;&gt;0,SUM($CK472:CZ472),0)</f>
        <v>0</v>
      </c>
      <c r="DW471" s="59">
        <f>IF($C471&lt;&gt;0,SUM($CK472:DA472),0)</f>
        <v>0</v>
      </c>
      <c r="DX471" s="59">
        <f>IF($C471&lt;&gt;0,SUM($CK472:DB472),0)</f>
        <v>0</v>
      </c>
      <c r="DY471" s="952" t="str">
        <f t="shared" si="328"/>
        <v/>
      </c>
    </row>
    <row r="472" spans="1:129" ht="13.5" hidden="1" thickBot="1">
      <c r="A472" s="3" t="str">
        <f t="shared" si="329"/>
        <v/>
      </c>
      <c r="B472" s="805">
        <f>Dados_GLOBAL_Inicial!E472</f>
        <v>0</v>
      </c>
      <c r="C472" s="956">
        <f>IF(IFERROR(VALUE(Dados_GLOBAL_Inicial!F472),0)=0,0,Dados_GLOBAL_Inicial!F472)</f>
        <v>0</v>
      </c>
      <c r="D472" s="830">
        <f>Dados_GLOBAL_Inicial!G472</f>
        <v>0</v>
      </c>
      <c r="E472" s="830" t="str">
        <f>IF(IFERROR(VLOOKUP(F472,Cod_Gde_Itens!$A$1:$B$80,2,FALSE),0)&gt;549,IFERROR(VLOOKUP(F472,Cod_Gde_Itens!$A$1:$B$80,2,FALSE),0),IF(Dados_GLOBAL_Inicial!H472=0,"",Dados_GLOBAL_Inicial!H472))</f>
        <v/>
      </c>
      <c r="F472" s="823">
        <f>Dados_GLOBAL_Inicial!I472</f>
        <v>0</v>
      </c>
      <c r="G472" s="824">
        <f>Dados_GLOBAL_Inicial!J472</f>
        <v>0</v>
      </c>
      <c r="H472" s="454">
        <f>Dados_GLOBAL_Inicial!K472</f>
        <v>0</v>
      </c>
      <c r="I472" s="970">
        <f>SUM('MEDIÇÃO_OBJETO (1)'!I472)</f>
        <v>0</v>
      </c>
      <c r="J472" s="455">
        <f t="shared" si="294"/>
        <v>0</v>
      </c>
      <c r="K472" s="451">
        <f t="shared" si="295"/>
        <v>0</v>
      </c>
      <c r="L472" s="452">
        <f t="shared" si="296"/>
        <v>0</v>
      </c>
      <c r="M472" s="809">
        <f t="shared" si="297"/>
        <v>0</v>
      </c>
      <c r="N472" s="810">
        <f>IF(IFERROR(VALUE(Dados_GLOBAL_Inicial!L472),0)=0,0,Dados_GLOBAL_Inicial!L472)</f>
        <v>0</v>
      </c>
      <c r="O472" s="812">
        <f>SUM('MEDIÇÃO_OBJETO (1)'!O472)</f>
        <v>0</v>
      </c>
      <c r="P472" s="812">
        <f>SUM('MEDIÇÃO_OBJETO (1)'!P472)</f>
        <v>0</v>
      </c>
      <c r="Q472" s="813">
        <f t="shared" si="298"/>
        <v>0</v>
      </c>
      <c r="R472" s="951"/>
      <c r="S472" s="815">
        <f>SUM('MEDIÇÃO_OBJETO (1)'!S472)</f>
        <v>0</v>
      </c>
      <c r="T472" s="815">
        <f>SUM('MEDIÇÃO_OBJETO (1)'!T472)</f>
        <v>0</v>
      </c>
      <c r="V472" s="19"/>
      <c r="W472" s="978">
        <f t="shared" si="299"/>
        <v>0</v>
      </c>
      <c r="X472" s="816">
        <f t="shared" si="300"/>
        <v>0</v>
      </c>
      <c r="Y472" s="816">
        <f t="shared" si="301"/>
        <v>0</v>
      </c>
      <c r="Z472" s="817">
        <f t="shared" si="302"/>
        <v>0</v>
      </c>
      <c r="AB472" s="453">
        <f t="shared" si="325"/>
        <v>0</v>
      </c>
      <c r="AC472" s="14">
        <f t="shared" si="303"/>
        <v>0</v>
      </c>
      <c r="AD472" s="819"/>
      <c r="AE472" s="631">
        <f t="shared" si="326"/>
        <v>0</v>
      </c>
      <c r="AF472" s="818">
        <f>SUM('MEDIÇÃO_OBJETO (1)'!AG472)</f>
        <v>0</v>
      </c>
      <c r="AG472" s="541">
        <f>SUM('MEDIÇÃO_OBJETO (1)'!AH472)</f>
        <v>0</v>
      </c>
      <c r="AH472" s="541">
        <f>SUM('MEDIÇÃO_OBJETO (1)'!AI472)</f>
        <v>0</v>
      </c>
      <c r="AI472" s="541">
        <f>SUM('MEDIÇÃO_OBJETO (1)'!AJ472)</f>
        <v>0</v>
      </c>
      <c r="AJ472" s="541">
        <f>SUM('MEDIÇÃO_OBJETO (1)'!AK472)</f>
        <v>0</v>
      </c>
      <c r="AK472" s="541">
        <f>SUM('MEDIÇÃO_OBJETO (1)'!AL472)</f>
        <v>0</v>
      </c>
      <c r="AL472" s="541">
        <f>SUM('MEDIÇÃO_OBJETO (1)'!AM472)</f>
        <v>0</v>
      </c>
      <c r="AM472" s="541">
        <f>SUM('MEDIÇÃO_OBJETO (1)'!AN472)</f>
        <v>0</v>
      </c>
      <c r="AN472" s="541">
        <f>SUM('MEDIÇÃO_OBJETO (1)'!AO472)</f>
        <v>0</v>
      </c>
      <c r="AO472" s="541">
        <f>SUM('MEDIÇÃO_OBJETO (1)'!AP472)</f>
        <v>0</v>
      </c>
      <c r="AP472" s="541">
        <f>SUM('MEDIÇÃO_OBJETO (1)'!AQ472)</f>
        <v>0</v>
      </c>
      <c r="AQ472" s="541">
        <f>SUM('MEDIÇÃO_OBJETO (1)'!AR472)</f>
        <v>0</v>
      </c>
      <c r="AR472" s="541">
        <f>SUM('MEDIÇÃO_OBJETO (1)'!AS472)</f>
        <v>0</v>
      </c>
      <c r="AS472" s="541">
        <f>SUM('MEDIÇÃO_OBJETO (1)'!AT472)</f>
        <v>0</v>
      </c>
      <c r="AT472" s="541">
        <f>SUM('MEDIÇÃO_OBJETO (1)'!AU472)</f>
        <v>0</v>
      </c>
      <c r="AU472" s="541">
        <f>SUM('MEDIÇÃO_OBJETO (1)'!AV472)</f>
        <v>0</v>
      </c>
      <c r="AV472" s="541">
        <f>SUM('MEDIÇÃO_OBJETO (1)'!AW472)</f>
        <v>0</v>
      </c>
      <c r="AW472" s="541">
        <f>SUM('MEDIÇÃO_OBJETO (1)'!AX472)</f>
        <v>0</v>
      </c>
      <c r="AX472" s="977"/>
      <c r="BN472" s="992">
        <f t="shared" si="304"/>
        <v>0</v>
      </c>
      <c r="BO472" s="538">
        <f t="shared" si="327"/>
        <v>0</v>
      </c>
      <c r="BP472" s="987">
        <f>IF(RESUMO_GLOBAL!$X$53="a",ROUND(AF472*$N472,RESUMO_GLOBAL!$X$54),IF(RESUMO_GLOBAL!$X$53="t",TRUNC(AF472*$N472,RESUMO_GLOBAL!$X$54),AF472*$N472))</f>
        <v>0</v>
      </c>
      <c r="BQ472" s="987">
        <f>IF(RESUMO_GLOBAL!$X$53="a",ROUND(AG472*$N472,RESUMO_GLOBAL!$X$54),IF(RESUMO_GLOBAL!$X$53="t",TRUNC(AG472*$N472,RESUMO_GLOBAL!$X$54),AG472*$N472))</f>
        <v>0</v>
      </c>
      <c r="BR472" s="987">
        <f>IF(RESUMO_GLOBAL!$X$53="a",ROUND(AH472*$N472,RESUMO_GLOBAL!$X$54),IF(RESUMO_GLOBAL!$X$53="t",TRUNC(AH472*$N472,RESUMO_GLOBAL!$X$54),AH472*$N472))</f>
        <v>0</v>
      </c>
      <c r="BS472" s="987">
        <f>IF(RESUMO_GLOBAL!$X$53="a",ROUND(AI472*$N472,RESUMO_GLOBAL!$X$54),IF(RESUMO_GLOBAL!$X$53="t",TRUNC(AI472*$N472,RESUMO_GLOBAL!$X$54),AI472*$N472))</f>
        <v>0</v>
      </c>
      <c r="BT472" s="987">
        <f>IF(RESUMO_GLOBAL!$X$53="a",ROUND(AJ472*$N472,RESUMO_GLOBAL!$X$54),IF(RESUMO_GLOBAL!$X$53="t",TRUNC(AJ472*$N472,RESUMO_GLOBAL!$X$54),AJ472*$N472))</f>
        <v>0</v>
      </c>
      <c r="BU472" s="987">
        <f>IF(RESUMO_GLOBAL!$X$53="a",ROUND(AK472*$N472,RESUMO_GLOBAL!$X$54),IF(RESUMO_GLOBAL!$X$53="t",TRUNC(AK472*$N472,RESUMO_GLOBAL!$X$54),AK472*$N472))</f>
        <v>0</v>
      </c>
      <c r="BV472" s="987">
        <f>IF(RESUMO_GLOBAL!$X$53="a",ROUND(AL472*$N472,RESUMO_GLOBAL!$X$54),IF(RESUMO_GLOBAL!$X$53="t",TRUNC(AL472*$N472,RESUMO_GLOBAL!$X$54),AL472*$N472))</f>
        <v>0</v>
      </c>
      <c r="BW472" s="987">
        <f>IF(RESUMO_GLOBAL!$X$53="a",ROUND(AM472*$N472,RESUMO_GLOBAL!$X$54),IF(RESUMO_GLOBAL!$X$53="t",TRUNC(AM472*$N472,RESUMO_GLOBAL!$X$54),AM472*$N472))</f>
        <v>0</v>
      </c>
      <c r="BX472" s="987">
        <f>IF(RESUMO_GLOBAL!$X$53="a",ROUND(AN472*$N472,RESUMO_GLOBAL!$X$54),IF(RESUMO_GLOBAL!$X$53="t",TRUNC(AN472*$N472,RESUMO_GLOBAL!$X$54),AN472*$N472))</f>
        <v>0</v>
      </c>
      <c r="BY472" s="987">
        <f>IF(RESUMO_GLOBAL!$X$53="a",ROUND(AO472*$N472,RESUMO_GLOBAL!$X$54),IF(RESUMO_GLOBAL!$X$53="t",TRUNC(AO472*$N472,RESUMO_GLOBAL!$X$54),AO472*$N472))</f>
        <v>0</v>
      </c>
      <c r="BZ472" s="987">
        <f>IF(RESUMO_GLOBAL!$X$53="a",ROUND(AP472*$N472,RESUMO_GLOBAL!$X$54),IF(RESUMO_GLOBAL!$X$53="t",TRUNC(AP472*$N472,RESUMO_GLOBAL!$X$54),AP472*$N472))</f>
        <v>0</v>
      </c>
      <c r="CA472" s="987">
        <f>IF(RESUMO_GLOBAL!$X$53="a",ROUND(AQ472*$N472,RESUMO_GLOBAL!$X$54),IF(RESUMO_GLOBAL!$X$53="t",TRUNC(AQ472*$N472,RESUMO_GLOBAL!$X$54),AQ472*$N472))</f>
        <v>0</v>
      </c>
      <c r="CB472" s="987">
        <f>IF(RESUMO_GLOBAL!$X$53="a",ROUND(AR472*$N472,RESUMO_GLOBAL!$X$54),IF(RESUMO_GLOBAL!$X$53="t",TRUNC(AR472*$N472,RESUMO_GLOBAL!$X$54),AR472*$N472))</f>
        <v>0</v>
      </c>
      <c r="CC472" s="987">
        <f>IF(RESUMO_GLOBAL!$X$53="a",ROUND(AS472*$N472,RESUMO_GLOBAL!$X$54),IF(RESUMO_GLOBAL!$X$53="t",TRUNC(AS472*$N472,RESUMO_GLOBAL!$X$54),AS472*$N472))</f>
        <v>0</v>
      </c>
      <c r="CD472" s="987">
        <f>IF(RESUMO_GLOBAL!$X$53="a",ROUND(AT472*$N472,RESUMO_GLOBAL!$X$54),IF(RESUMO_GLOBAL!$X$53="t",TRUNC(AT472*$N472,RESUMO_GLOBAL!$X$54),AT472*$N472))</f>
        <v>0</v>
      </c>
      <c r="CE472" s="987">
        <f>IF(RESUMO_GLOBAL!$X$53="a",ROUND(AU472*$N472,RESUMO_GLOBAL!$X$54),IF(RESUMO_GLOBAL!$X$53="t",TRUNC(AU472*$N472,RESUMO_GLOBAL!$X$54),AU472*$N472))</f>
        <v>0</v>
      </c>
      <c r="CF472" s="987">
        <f>IF(RESUMO_GLOBAL!$X$53="a",ROUND(AV472*$N472,RESUMO_GLOBAL!$X$54),IF(RESUMO_GLOBAL!$X$53="t",TRUNC(AV472*$N472,RESUMO_GLOBAL!$X$54),AV472*$N472))</f>
        <v>0</v>
      </c>
      <c r="CG472" s="987">
        <f>IF(RESUMO_GLOBAL!$X$53="a",ROUND(AW472*$N472,RESUMO_GLOBAL!$X$54),IF(RESUMO_GLOBAL!$X$53="t",TRUNC(AW472*$N472,RESUMO_GLOBAL!$X$54),AW472*$N472))</f>
        <v>0</v>
      </c>
      <c r="CK472" s="59">
        <f t="shared" si="306"/>
        <v>0</v>
      </c>
      <c r="CL472" s="59">
        <f t="shared" si="307"/>
        <v>0</v>
      </c>
      <c r="CM472" s="59">
        <f t="shared" si="308"/>
        <v>0</v>
      </c>
      <c r="CN472" s="59">
        <f t="shared" si="309"/>
        <v>0</v>
      </c>
      <c r="CO472" s="59">
        <f t="shared" si="310"/>
        <v>0</v>
      </c>
      <c r="CP472" s="59">
        <f t="shared" si="311"/>
        <v>0</v>
      </c>
      <c r="CQ472" s="59">
        <f t="shared" si="312"/>
        <v>0</v>
      </c>
      <c r="CR472" s="59">
        <f t="shared" si="313"/>
        <v>0</v>
      </c>
      <c r="CS472" s="59">
        <f t="shared" si="314"/>
        <v>0</v>
      </c>
      <c r="CT472" s="59">
        <f t="shared" si="315"/>
        <v>0</v>
      </c>
      <c r="CU472" s="59">
        <f t="shared" si="316"/>
        <v>0</v>
      </c>
      <c r="CV472" s="59">
        <f t="shared" si="317"/>
        <v>0</v>
      </c>
      <c r="CW472" s="59">
        <f t="shared" si="318"/>
        <v>0</v>
      </c>
      <c r="CX472" s="59">
        <f t="shared" si="319"/>
        <v>0</v>
      </c>
      <c r="CY472" s="59">
        <f t="shared" si="320"/>
        <v>0</v>
      </c>
      <c r="CZ472" s="59">
        <f t="shared" si="321"/>
        <v>0</v>
      </c>
      <c r="DA472" s="59">
        <f t="shared" si="322"/>
        <v>0</v>
      </c>
      <c r="DB472" s="59">
        <f t="shared" si="323"/>
        <v>0</v>
      </c>
      <c r="DE472">
        <f t="shared" si="305"/>
        <v>467</v>
      </c>
      <c r="DF472" t="str">
        <f t="shared" si="324"/>
        <v/>
      </c>
      <c r="DG472" s="59">
        <f>IF($C472&lt;&gt;0,SUM($CK473:CK473),0)</f>
        <v>0</v>
      </c>
      <c r="DH472" s="59">
        <f>IF($C472&lt;&gt;0,SUM($CK473:CL473),0)</f>
        <v>0</v>
      </c>
      <c r="DI472" s="59">
        <f>IF($C472&lt;&gt;0,SUM($CK473:CM473),0)</f>
        <v>0</v>
      </c>
      <c r="DJ472" s="59">
        <f>IF($C472&lt;&gt;0,SUM($CK473:CN473),0)</f>
        <v>0</v>
      </c>
      <c r="DK472" s="59">
        <f>IF($C472&lt;&gt;0,SUM($CK473:CO473),0)</f>
        <v>0</v>
      </c>
      <c r="DL472" s="59">
        <f>IF($C472&lt;&gt;0,SUM($CK473:CP473),0)</f>
        <v>0</v>
      </c>
      <c r="DM472" s="59">
        <f>IF($C472&lt;&gt;0,SUM($CK473:CQ473),0)</f>
        <v>0</v>
      </c>
      <c r="DN472" s="59">
        <f>IF($C472&lt;&gt;0,SUM($CK473:CR473),0)</f>
        <v>0</v>
      </c>
      <c r="DO472" s="59">
        <f>IF($C472&lt;&gt;0,SUM($CK473:CS473),0)</f>
        <v>0</v>
      </c>
      <c r="DP472" s="59">
        <f>IF($C472&lt;&gt;0,SUM($CK473:CT473),0)</f>
        <v>0</v>
      </c>
      <c r="DQ472" s="59">
        <f>IF($C472&lt;&gt;0,SUM($CK473:CU473),0)</f>
        <v>0</v>
      </c>
      <c r="DR472" s="59">
        <f>IF($C472&lt;&gt;0,SUM($CK473:CV473),0)</f>
        <v>0</v>
      </c>
      <c r="DS472" s="59">
        <f>IF($C472&lt;&gt;0,SUM($CK473:CW473),0)</f>
        <v>0</v>
      </c>
      <c r="DT472" s="59">
        <f>IF($C472&lt;&gt;0,SUM($CK473:CX473),0)</f>
        <v>0</v>
      </c>
      <c r="DU472" s="59">
        <f>IF($C472&lt;&gt;0,SUM($CK473:CY473),0)</f>
        <v>0</v>
      </c>
      <c r="DV472" s="59">
        <f>IF($C472&lt;&gt;0,SUM($CK473:CZ473),0)</f>
        <v>0</v>
      </c>
      <c r="DW472" s="59">
        <f>IF($C472&lt;&gt;0,SUM($CK473:DA473),0)</f>
        <v>0</v>
      </c>
      <c r="DX472" s="59">
        <f>IF($C472&lt;&gt;0,SUM($CK473:DB473),0)</f>
        <v>0</v>
      </c>
      <c r="DY472" s="952" t="str">
        <f t="shared" si="328"/>
        <v/>
      </c>
    </row>
    <row r="473" spans="1:129" ht="13.5" hidden="1" thickBot="1">
      <c r="A473" s="3" t="str">
        <f t="shared" si="329"/>
        <v/>
      </c>
      <c r="B473" s="805">
        <f>Dados_GLOBAL_Inicial!E473</f>
        <v>0</v>
      </c>
      <c r="C473" s="956">
        <f>IF(IFERROR(VALUE(Dados_GLOBAL_Inicial!F473),0)=0,0,Dados_GLOBAL_Inicial!F473)</f>
        <v>0</v>
      </c>
      <c r="D473" s="830">
        <f>Dados_GLOBAL_Inicial!G473</f>
        <v>0</v>
      </c>
      <c r="E473" s="830" t="str">
        <f>IF(IFERROR(VLOOKUP(F473,Cod_Gde_Itens!$A$1:$B$80,2,FALSE),0)&gt;549,IFERROR(VLOOKUP(F473,Cod_Gde_Itens!$A$1:$B$80,2,FALSE),0),IF(Dados_GLOBAL_Inicial!H473=0,"",Dados_GLOBAL_Inicial!H473))</f>
        <v/>
      </c>
      <c r="F473" s="823">
        <f>Dados_GLOBAL_Inicial!I473</f>
        <v>0</v>
      </c>
      <c r="G473" s="824">
        <f>Dados_GLOBAL_Inicial!J473</f>
        <v>0</v>
      </c>
      <c r="H473" s="454">
        <f>Dados_GLOBAL_Inicial!K473</f>
        <v>0</v>
      </c>
      <c r="I473" s="970">
        <f>SUM('MEDIÇÃO_OBJETO (1)'!I473)</f>
        <v>0</v>
      </c>
      <c r="J473" s="455">
        <f t="shared" si="294"/>
        <v>0</v>
      </c>
      <c r="K473" s="451">
        <f t="shared" si="295"/>
        <v>0</v>
      </c>
      <c r="L473" s="452">
        <f t="shared" si="296"/>
        <v>0</v>
      </c>
      <c r="M473" s="809">
        <f t="shared" si="297"/>
        <v>0</v>
      </c>
      <c r="N473" s="810">
        <f>IF(IFERROR(VALUE(Dados_GLOBAL_Inicial!L473),0)=0,0,Dados_GLOBAL_Inicial!L473)</f>
        <v>0</v>
      </c>
      <c r="O473" s="812">
        <f>SUM('MEDIÇÃO_OBJETO (1)'!O473)</f>
        <v>0</v>
      </c>
      <c r="P473" s="812">
        <f>SUM('MEDIÇÃO_OBJETO (1)'!P473)</f>
        <v>0</v>
      </c>
      <c r="Q473" s="813">
        <f t="shared" si="298"/>
        <v>0</v>
      </c>
      <c r="R473" s="951"/>
      <c r="S473" s="815">
        <f>SUM('MEDIÇÃO_OBJETO (1)'!S473)</f>
        <v>0</v>
      </c>
      <c r="T473" s="815">
        <f>SUM('MEDIÇÃO_OBJETO (1)'!T473)</f>
        <v>0</v>
      </c>
      <c r="V473" s="19"/>
      <c r="W473" s="978">
        <f t="shared" si="299"/>
        <v>0</v>
      </c>
      <c r="X473" s="816">
        <f t="shared" si="300"/>
        <v>0</v>
      </c>
      <c r="Y473" s="816">
        <f t="shared" si="301"/>
        <v>0</v>
      </c>
      <c r="Z473" s="817">
        <f t="shared" si="302"/>
        <v>0</v>
      </c>
      <c r="AB473" s="453">
        <f t="shared" si="325"/>
        <v>0</v>
      </c>
      <c r="AC473" s="14">
        <f t="shared" si="303"/>
        <v>0</v>
      </c>
      <c r="AD473" s="819"/>
      <c r="AE473" s="631">
        <f t="shared" si="326"/>
        <v>0</v>
      </c>
      <c r="AF473" s="818">
        <f>SUM('MEDIÇÃO_OBJETO (1)'!AG473)</f>
        <v>0</v>
      </c>
      <c r="AG473" s="541">
        <f>SUM('MEDIÇÃO_OBJETO (1)'!AH473)</f>
        <v>0</v>
      </c>
      <c r="AH473" s="541">
        <f>SUM('MEDIÇÃO_OBJETO (1)'!AI473)</f>
        <v>0</v>
      </c>
      <c r="AI473" s="541">
        <f>SUM('MEDIÇÃO_OBJETO (1)'!AJ473)</f>
        <v>0</v>
      </c>
      <c r="AJ473" s="541">
        <f>SUM('MEDIÇÃO_OBJETO (1)'!AK473)</f>
        <v>0</v>
      </c>
      <c r="AK473" s="541">
        <f>SUM('MEDIÇÃO_OBJETO (1)'!AL473)</f>
        <v>0</v>
      </c>
      <c r="AL473" s="541">
        <f>SUM('MEDIÇÃO_OBJETO (1)'!AM473)</f>
        <v>0</v>
      </c>
      <c r="AM473" s="541">
        <f>SUM('MEDIÇÃO_OBJETO (1)'!AN473)</f>
        <v>0</v>
      </c>
      <c r="AN473" s="541">
        <f>SUM('MEDIÇÃO_OBJETO (1)'!AO473)</f>
        <v>0</v>
      </c>
      <c r="AO473" s="541">
        <f>SUM('MEDIÇÃO_OBJETO (1)'!AP473)</f>
        <v>0</v>
      </c>
      <c r="AP473" s="541">
        <f>SUM('MEDIÇÃO_OBJETO (1)'!AQ473)</f>
        <v>0</v>
      </c>
      <c r="AQ473" s="541">
        <f>SUM('MEDIÇÃO_OBJETO (1)'!AR473)</f>
        <v>0</v>
      </c>
      <c r="AR473" s="541">
        <f>SUM('MEDIÇÃO_OBJETO (1)'!AS473)</f>
        <v>0</v>
      </c>
      <c r="AS473" s="541">
        <f>SUM('MEDIÇÃO_OBJETO (1)'!AT473)</f>
        <v>0</v>
      </c>
      <c r="AT473" s="541">
        <f>SUM('MEDIÇÃO_OBJETO (1)'!AU473)</f>
        <v>0</v>
      </c>
      <c r="AU473" s="541">
        <f>SUM('MEDIÇÃO_OBJETO (1)'!AV473)</f>
        <v>0</v>
      </c>
      <c r="AV473" s="541">
        <f>SUM('MEDIÇÃO_OBJETO (1)'!AW473)</f>
        <v>0</v>
      </c>
      <c r="AW473" s="541">
        <f>SUM('MEDIÇÃO_OBJETO (1)'!AX473)</f>
        <v>0</v>
      </c>
      <c r="AX473" s="977"/>
      <c r="BN473" s="992">
        <f t="shared" si="304"/>
        <v>0</v>
      </c>
      <c r="BO473" s="538">
        <f t="shared" si="327"/>
        <v>0</v>
      </c>
      <c r="BP473" s="987">
        <f>IF(RESUMO_GLOBAL!$X$53="a",ROUND(AF473*$N473,RESUMO_GLOBAL!$X$54),IF(RESUMO_GLOBAL!$X$53="t",TRUNC(AF473*$N473,RESUMO_GLOBAL!$X$54),AF473*$N473))</f>
        <v>0</v>
      </c>
      <c r="BQ473" s="987">
        <f>IF(RESUMO_GLOBAL!$X$53="a",ROUND(AG473*$N473,RESUMO_GLOBAL!$X$54),IF(RESUMO_GLOBAL!$X$53="t",TRUNC(AG473*$N473,RESUMO_GLOBAL!$X$54),AG473*$N473))</f>
        <v>0</v>
      </c>
      <c r="BR473" s="987">
        <f>IF(RESUMO_GLOBAL!$X$53="a",ROUND(AH473*$N473,RESUMO_GLOBAL!$X$54),IF(RESUMO_GLOBAL!$X$53="t",TRUNC(AH473*$N473,RESUMO_GLOBAL!$X$54),AH473*$N473))</f>
        <v>0</v>
      </c>
      <c r="BS473" s="987">
        <f>IF(RESUMO_GLOBAL!$X$53="a",ROUND(AI473*$N473,RESUMO_GLOBAL!$X$54),IF(RESUMO_GLOBAL!$X$53="t",TRUNC(AI473*$N473,RESUMO_GLOBAL!$X$54),AI473*$N473))</f>
        <v>0</v>
      </c>
      <c r="BT473" s="987">
        <f>IF(RESUMO_GLOBAL!$X$53="a",ROUND(AJ473*$N473,RESUMO_GLOBAL!$X$54),IF(RESUMO_GLOBAL!$X$53="t",TRUNC(AJ473*$N473,RESUMO_GLOBAL!$X$54),AJ473*$N473))</f>
        <v>0</v>
      </c>
      <c r="BU473" s="987">
        <f>IF(RESUMO_GLOBAL!$X$53="a",ROUND(AK473*$N473,RESUMO_GLOBAL!$X$54),IF(RESUMO_GLOBAL!$X$53="t",TRUNC(AK473*$N473,RESUMO_GLOBAL!$X$54),AK473*$N473))</f>
        <v>0</v>
      </c>
      <c r="BV473" s="987">
        <f>IF(RESUMO_GLOBAL!$X$53="a",ROUND(AL473*$N473,RESUMO_GLOBAL!$X$54),IF(RESUMO_GLOBAL!$X$53="t",TRUNC(AL473*$N473,RESUMO_GLOBAL!$X$54),AL473*$N473))</f>
        <v>0</v>
      </c>
      <c r="BW473" s="987">
        <f>IF(RESUMO_GLOBAL!$X$53="a",ROUND(AM473*$N473,RESUMO_GLOBAL!$X$54),IF(RESUMO_GLOBAL!$X$53="t",TRUNC(AM473*$N473,RESUMO_GLOBAL!$X$54),AM473*$N473))</f>
        <v>0</v>
      </c>
      <c r="BX473" s="987">
        <f>IF(RESUMO_GLOBAL!$X$53="a",ROUND(AN473*$N473,RESUMO_GLOBAL!$X$54),IF(RESUMO_GLOBAL!$X$53="t",TRUNC(AN473*$N473,RESUMO_GLOBAL!$X$54),AN473*$N473))</f>
        <v>0</v>
      </c>
      <c r="BY473" s="987">
        <f>IF(RESUMO_GLOBAL!$X$53="a",ROUND(AO473*$N473,RESUMO_GLOBAL!$X$54),IF(RESUMO_GLOBAL!$X$53="t",TRUNC(AO473*$N473,RESUMO_GLOBAL!$X$54),AO473*$N473))</f>
        <v>0</v>
      </c>
      <c r="BZ473" s="987">
        <f>IF(RESUMO_GLOBAL!$X$53="a",ROUND(AP473*$N473,RESUMO_GLOBAL!$X$54),IF(RESUMO_GLOBAL!$X$53="t",TRUNC(AP473*$N473,RESUMO_GLOBAL!$X$54),AP473*$N473))</f>
        <v>0</v>
      </c>
      <c r="CA473" s="987">
        <f>IF(RESUMO_GLOBAL!$X$53="a",ROUND(AQ473*$N473,RESUMO_GLOBAL!$X$54),IF(RESUMO_GLOBAL!$X$53="t",TRUNC(AQ473*$N473,RESUMO_GLOBAL!$X$54),AQ473*$N473))</f>
        <v>0</v>
      </c>
      <c r="CB473" s="987">
        <f>IF(RESUMO_GLOBAL!$X$53="a",ROUND(AR473*$N473,RESUMO_GLOBAL!$X$54),IF(RESUMO_GLOBAL!$X$53="t",TRUNC(AR473*$N473,RESUMO_GLOBAL!$X$54),AR473*$N473))</f>
        <v>0</v>
      </c>
      <c r="CC473" s="987">
        <f>IF(RESUMO_GLOBAL!$X$53="a",ROUND(AS473*$N473,RESUMO_GLOBAL!$X$54),IF(RESUMO_GLOBAL!$X$53="t",TRUNC(AS473*$N473,RESUMO_GLOBAL!$X$54),AS473*$N473))</f>
        <v>0</v>
      </c>
      <c r="CD473" s="987">
        <f>IF(RESUMO_GLOBAL!$X$53="a",ROUND(AT473*$N473,RESUMO_GLOBAL!$X$54),IF(RESUMO_GLOBAL!$X$53="t",TRUNC(AT473*$N473,RESUMO_GLOBAL!$X$54),AT473*$N473))</f>
        <v>0</v>
      </c>
      <c r="CE473" s="987">
        <f>IF(RESUMO_GLOBAL!$X$53="a",ROUND(AU473*$N473,RESUMO_GLOBAL!$X$54),IF(RESUMO_GLOBAL!$X$53="t",TRUNC(AU473*$N473,RESUMO_GLOBAL!$X$54),AU473*$N473))</f>
        <v>0</v>
      </c>
      <c r="CF473" s="987">
        <f>IF(RESUMO_GLOBAL!$X$53="a",ROUND(AV473*$N473,RESUMO_GLOBAL!$X$54),IF(RESUMO_GLOBAL!$X$53="t",TRUNC(AV473*$N473,RESUMO_GLOBAL!$X$54),AV473*$N473))</f>
        <v>0</v>
      </c>
      <c r="CG473" s="987">
        <f>IF(RESUMO_GLOBAL!$X$53="a",ROUND(AW473*$N473,RESUMO_GLOBAL!$X$54),IF(RESUMO_GLOBAL!$X$53="t",TRUNC(AW473*$N473,RESUMO_GLOBAL!$X$54),AW473*$N473))</f>
        <v>0</v>
      </c>
      <c r="CK473" s="59">
        <f t="shared" si="306"/>
        <v>0</v>
      </c>
      <c r="CL473" s="59">
        <f t="shared" si="307"/>
        <v>0</v>
      </c>
      <c r="CM473" s="59">
        <f t="shared" si="308"/>
        <v>0</v>
      </c>
      <c r="CN473" s="59">
        <f t="shared" si="309"/>
        <v>0</v>
      </c>
      <c r="CO473" s="59">
        <f t="shared" si="310"/>
        <v>0</v>
      </c>
      <c r="CP473" s="59">
        <f t="shared" si="311"/>
        <v>0</v>
      </c>
      <c r="CQ473" s="59">
        <f t="shared" si="312"/>
        <v>0</v>
      </c>
      <c r="CR473" s="59">
        <f t="shared" si="313"/>
        <v>0</v>
      </c>
      <c r="CS473" s="59">
        <f t="shared" si="314"/>
        <v>0</v>
      </c>
      <c r="CT473" s="59">
        <f t="shared" si="315"/>
        <v>0</v>
      </c>
      <c r="CU473" s="59">
        <f t="shared" si="316"/>
        <v>0</v>
      </c>
      <c r="CV473" s="59">
        <f t="shared" si="317"/>
        <v>0</v>
      </c>
      <c r="CW473" s="59">
        <f t="shared" si="318"/>
        <v>0</v>
      </c>
      <c r="CX473" s="59">
        <f t="shared" si="319"/>
        <v>0</v>
      </c>
      <c r="CY473" s="59">
        <f t="shared" si="320"/>
        <v>0</v>
      </c>
      <c r="CZ473" s="59">
        <f t="shared" si="321"/>
        <v>0</v>
      </c>
      <c r="DA473" s="59">
        <f t="shared" si="322"/>
        <v>0</v>
      </c>
      <c r="DB473" s="59">
        <f t="shared" si="323"/>
        <v>0</v>
      </c>
      <c r="DE473">
        <f t="shared" si="305"/>
        <v>468</v>
      </c>
      <c r="DF473" t="str">
        <f t="shared" si="324"/>
        <v/>
      </c>
      <c r="DG473" s="59">
        <f>IF($C473&lt;&gt;0,SUM($CK474:CK474),0)</f>
        <v>0</v>
      </c>
      <c r="DH473" s="59">
        <f>IF($C473&lt;&gt;0,SUM($CK474:CL474),0)</f>
        <v>0</v>
      </c>
      <c r="DI473" s="59">
        <f>IF($C473&lt;&gt;0,SUM($CK474:CM474),0)</f>
        <v>0</v>
      </c>
      <c r="DJ473" s="59">
        <f>IF($C473&lt;&gt;0,SUM($CK474:CN474),0)</f>
        <v>0</v>
      </c>
      <c r="DK473" s="59">
        <f>IF($C473&lt;&gt;0,SUM($CK474:CO474),0)</f>
        <v>0</v>
      </c>
      <c r="DL473" s="59">
        <f>IF($C473&lt;&gt;0,SUM($CK474:CP474),0)</f>
        <v>0</v>
      </c>
      <c r="DM473" s="59">
        <f>IF($C473&lt;&gt;0,SUM($CK474:CQ474),0)</f>
        <v>0</v>
      </c>
      <c r="DN473" s="59">
        <f>IF($C473&lt;&gt;0,SUM($CK474:CR474),0)</f>
        <v>0</v>
      </c>
      <c r="DO473" s="59">
        <f>IF($C473&lt;&gt;0,SUM($CK474:CS474),0)</f>
        <v>0</v>
      </c>
      <c r="DP473" s="59">
        <f>IF($C473&lt;&gt;0,SUM($CK474:CT474),0)</f>
        <v>0</v>
      </c>
      <c r="DQ473" s="59">
        <f>IF($C473&lt;&gt;0,SUM($CK474:CU474),0)</f>
        <v>0</v>
      </c>
      <c r="DR473" s="59">
        <f>IF($C473&lt;&gt;0,SUM($CK474:CV474),0)</f>
        <v>0</v>
      </c>
      <c r="DS473" s="59">
        <f>IF($C473&lt;&gt;0,SUM($CK474:CW474),0)</f>
        <v>0</v>
      </c>
      <c r="DT473" s="59">
        <f>IF($C473&lt;&gt;0,SUM($CK474:CX474),0)</f>
        <v>0</v>
      </c>
      <c r="DU473" s="59">
        <f>IF($C473&lt;&gt;0,SUM($CK474:CY474),0)</f>
        <v>0</v>
      </c>
      <c r="DV473" s="59">
        <f>IF($C473&lt;&gt;0,SUM($CK474:CZ474),0)</f>
        <v>0</v>
      </c>
      <c r="DW473" s="59">
        <f>IF($C473&lt;&gt;0,SUM($CK474:DA474),0)</f>
        <v>0</v>
      </c>
      <c r="DX473" s="59">
        <f>IF($C473&lt;&gt;0,SUM($CK474:DB474),0)</f>
        <v>0</v>
      </c>
      <c r="DY473" s="952" t="str">
        <f t="shared" si="328"/>
        <v/>
      </c>
    </row>
    <row r="474" spans="1:129" ht="13.5" hidden="1" thickBot="1">
      <c r="A474" s="3" t="str">
        <f t="shared" si="329"/>
        <v/>
      </c>
      <c r="B474" s="805">
        <f>Dados_GLOBAL_Inicial!E474</f>
        <v>0</v>
      </c>
      <c r="C474" s="956">
        <f>IF(IFERROR(VALUE(Dados_GLOBAL_Inicial!F474),0)=0,0,Dados_GLOBAL_Inicial!F474)</f>
        <v>0</v>
      </c>
      <c r="D474" s="830">
        <f>Dados_GLOBAL_Inicial!G474</f>
        <v>0</v>
      </c>
      <c r="E474" s="830" t="str">
        <f>IF(IFERROR(VLOOKUP(F474,Cod_Gde_Itens!$A$1:$B$80,2,FALSE),0)&gt;549,IFERROR(VLOOKUP(F474,Cod_Gde_Itens!$A$1:$B$80,2,FALSE),0),IF(Dados_GLOBAL_Inicial!H474=0,"",Dados_GLOBAL_Inicial!H474))</f>
        <v/>
      </c>
      <c r="F474" s="823">
        <f>Dados_GLOBAL_Inicial!I474</f>
        <v>0</v>
      </c>
      <c r="G474" s="824">
        <f>Dados_GLOBAL_Inicial!J474</f>
        <v>0</v>
      </c>
      <c r="H474" s="454">
        <f>Dados_GLOBAL_Inicial!K474</f>
        <v>0</v>
      </c>
      <c r="I474" s="970">
        <f>SUM('MEDIÇÃO_OBJETO (1)'!I474)</f>
        <v>0</v>
      </c>
      <c r="J474" s="455">
        <f t="shared" si="294"/>
        <v>0</v>
      </c>
      <c r="K474" s="451">
        <f t="shared" si="295"/>
        <v>0</v>
      </c>
      <c r="L474" s="452">
        <f t="shared" si="296"/>
        <v>0</v>
      </c>
      <c r="M474" s="809">
        <f t="shared" si="297"/>
        <v>0</v>
      </c>
      <c r="N474" s="810">
        <f>IF(IFERROR(VALUE(Dados_GLOBAL_Inicial!L474),0)=0,0,Dados_GLOBAL_Inicial!L474)</f>
        <v>0</v>
      </c>
      <c r="O474" s="812">
        <f>SUM('MEDIÇÃO_OBJETO (1)'!O474)</f>
        <v>0</v>
      </c>
      <c r="P474" s="812">
        <f>SUM('MEDIÇÃO_OBJETO (1)'!P474)</f>
        <v>0</v>
      </c>
      <c r="Q474" s="813">
        <f t="shared" si="298"/>
        <v>0</v>
      </c>
      <c r="R474" s="951"/>
      <c r="S474" s="815">
        <f>SUM('MEDIÇÃO_OBJETO (1)'!S474)</f>
        <v>0</v>
      </c>
      <c r="T474" s="815">
        <f>SUM('MEDIÇÃO_OBJETO (1)'!T474)</f>
        <v>0</v>
      </c>
      <c r="V474" s="19"/>
      <c r="W474" s="978">
        <f t="shared" si="299"/>
        <v>0</v>
      </c>
      <c r="X474" s="816">
        <f t="shared" si="300"/>
        <v>0</v>
      </c>
      <c r="Y474" s="816">
        <f t="shared" si="301"/>
        <v>0</v>
      </c>
      <c r="Z474" s="817">
        <f t="shared" si="302"/>
        <v>0</v>
      </c>
      <c r="AB474" s="453">
        <f t="shared" si="325"/>
        <v>0</v>
      </c>
      <c r="AC474" s="14">
        <f t="shared" si="303"/>
        <v>0</v>
      </c>
      <c r="AD474" s="819"/>
      <c r="AE474" s="631">
        <f t="shared" si="326"/>
        <v>0</v>
      </c>
      <c r="AF474" s="818">
        <f>SUM('MEDIÇÃO_OBJETO (1)'!AG474)</f>
        <v>0</v>
      </c>
      <c r="AG474" s="541">
        <f>SUM('MEDIÇÃO_OBJETO (1)'!AH474)</f>
        <v>0</v>
      </c>
      <c r="AH474" s="541">
        <f>SUM('MEDIÇÃO_OBJETO (1)'!AI474)</f>
        <v>0</v>
      </c>
      <c r="AI474" s="541">
        <f>SUM('MEDIÇÃO_OBJETO (1)'!AJ474)</f>
        <v>0</v>
      </c>
      <c r="AJ474" s="541">
        <f>SUM('MEDIÇÃO_OBJETO (1)'!AK474)</f>
        <v>0</v>
      </c>
      <c r="AK474" s="541">
        <f>SUM('MEDIÇÃO_OBJETO (1)'!AL474)</f>
        <v>0</v>
      </c>
      <c r="AL474" s="541">
        <f>SUM('MEDIÇÃO_OBJETO (1)'!AM474)</f>
        <v>0</v>
      </c>
      <c r="AM474" s="541">
        <f>SUM('MEDIÇÃO_OBJETO (1)'!AN474)</f>
        <v>0</v>
      </c>
      <c r="AN474" s="541">
        <f>SUM('MEDIÇÃO_OBJETO (1)'!AO474)</f>
        <v>0</v>
      </c>
      <c r="AO474" s="541">
        <f>SUM('MEDIÇÃO_OBJETO (1)'!AP474)</f>
        <v>0</v>
      </c>
      <c r="AP474" s="541">
        <f>SUM('MEDIÇÃO_OBJETO (1)'!AQ474)</f>
        <v>0</v>
      </c>
      <c r="AQ474" s="541">
        <f>SUM('MEDIÇÃO_OBJETO (1)'!AR474)</f>
        <v>0</v>
      </c>
      <c r="AR474" s="541">
        <f>SUM('MEDIÇÃO_OBJETO (1)'!AS474)</f>
        <v>0</v>
      </c>
      <c r="AS474" s="541">
        <f>SUM('MEDIÇÃO_OBJETO (1)'!AT474)</f>
        <v>0</v>
      </c>
      <c r="AT474" s="541">
        <f>SUM('MEDIÇÃO_OBJETO (1)'!AU474)</f>
        <v>0</v>
      </c>
      <c r="AU474" s="541">
        <f>SUM('MEDIÇÃO_OBJETO (1)'!AV474)</f>
        <v>0</v>
      </c>
      <c r="AV474" s="541">
        <f>SUM('MEDIÇÃO_OBJETO (1)'!AW474)</f>
        <v>0</v>
      </c>
      <c r="AW474" s="541">
        <f>SUM('MEDIÇÃO_OBJETO (1)'!AX474)</f>
        <v>0</v>
      </c>
      <c r="AX474" s="977"/>
      <c r="BN474" s="992">
        <f t="shared" si="304"/>
        <v>0</v>
      </c>
      <c r="BO474" s="538">
        <f t="shared" si="327"/>
        <v>0</v>
      </c>
      <c r="BP474" s="987">
        <f>IF(RESUMO_GLOBAL!$X$53="a",ROUND(AF474*$N474,RESUMO_GLOBAL!$X$54),IF(RESUMO_GLOBAL!$X$53="t",TRUNC(AF474*$N474,RESUMO_GLOBAL!$X$54),AF474*$N474))</f>
        <v>0</v>
      </c>
      <c r="BQ474" s="987">
        <f>IF(RESUMO_GLOBAL!$X$53="a",ROUND(AG474*$N474,RESUMO_GLOBAL!$X$54),IF(RESUMO_GLOBAL!$X$53="t",TRUNC(AG474*$N474,RESUMO_GLOBAL!$X$54),AG474*$N474))</f>
        <v>0</v>
      </c>
      <c r="BR474" s="987">
        <f>IF(RESUMO_GLOBAL!$X$53="a",ROUND(AH474*$N474,RESUMO_GLOBAL!$X$54),IF(RESUMO_GLOBAL!$X$53="t",TRUNC(AH474*$N474,RESUMO_GLOBAL!$X$54),AH474*$N474))</f>
        <v>0</v>
      </c>
      <c r="BS474" s="987">
        <f>IF(RESUMO_GLOBAL!$X$53="a",ROUND(AI474*$N474,RESUMO_GLOBAL!$X$54),IF(RESUMO_GLOBAL!$X$53="t",TRUNC(AI474*$N474,RESUMO_GLOBAL!$X$54),AI474*$N474))</f>
        <v>0</v>
      </c>
      <c r="BT474" s="987">
        <f>IF(RESUMO_GLOBAL!$X$53="a",ROUND(AJ474*$N474,RESUMO_GLOBAL!$X$54),IF(RESUMO_GLOBAL!$X$53="t",TRUNC(AJ474*$N474,RESUMO_GLOBAL!$X$54),AJ474*$N474))</f>
        <v>0</v>
      </c>
      <c r="BU474" s="987">
        <f>IF(RESUMO_GLOBAL!$X$53="a",ROUND(AK474*$N474,RESUMO_GLOBAL!$X$54),IF(RESUMO_GLOBAL!$X$53="t",TRUNC(AK474*$N474,RESUMO_GLOBAL!$X$54),AK474*$N474))</f>
        <v>0</v>
      </c>
      <c r="BV474" s="987">
        <f>IF(RESUMO_GLOBAL!$X$53="a",ROUND(AL474*$N474,RESUMO_GLOBAL!$X$54),IF(RESUMO_GLOBAL!$X$53="t",TRUNC(AL474*$N474,RESUMO_GLOBAL!$X$54),AL474*$N474))</f>
        <v>0</v>
      </c>
      <c r="BW474" s="987">
        <f>IF(RESUMO_GLOBAL!$X$53="a",ROUND(AM474*$N474,RESUMO_GLOBAL!$X$54),IF(RESUMO_GLOBAL!$X$53="t",TRUNC(AM474*$N474,RESUMO_GLOBAL!$X$54),AM474*$N474))</f>
        <v>0</v>
      </c>
      <c r="BX474" s="987">
        <f>IF(RESUMO_GLOBAL!$X$53="a",ROUND(AN474*$N474,RESUMO_GLOBAL!$X$54),IF(RESUMO_GLOBAL!$X$53="t",TRUNC(AN474*$N474,RESUMO_GLOBAL!$X$54),AN474*$N474))</f>
        <v>0</v>
      </c>
      <c r="BY474" s="987">
        <f>IF(RESUMO_GLOBAL!$X$53="a",ROUND(AO474*$N474,RESUMO_GLOBAL!$X$54),IF(RESUMO_GLOBAL!$X$53="t",TRUNC(AO474*$N474,RESUMO_GLOBAL!$X$54),AO474*$N474))</f>
        <v>0</v>
      </c>
      <c r="BZ474" s="987">
        <f>IF(RESUMO_GLOBAL!$X$53="a",ROUND(AP474*$N474,RESUMO_GLOBAL!$X$54),IF(RESUMO_GLOBAL!$X$53="t",TRUNC(AP474*$N474,RESUMO_GLOBAL!$X$54),AP474*$N474))</f>
        <v>0</v>
      </c>
      <c r="CA474" s="987">
        <f>IF(RESUMO_GLOBAL!$X$53="a",ROUND(AQ474*$N474,RESUMO_GLOBAL!$X$54),IF(RESUMO_GLOBAL!$X$53="t",TRUNC(AQ474*$N474,RESUMO_GLOBAL!$X$54),AQ474*$N474))</f>
        <v>0</v>
      </c>
      <c r="CB474" s="987">
        <f>IF(RESUMO_GLOBAL!$X$53="a",ROUND(AR474*$N474,RESUMO_GLOBAL!$X$54),IF(RESUMO_GLOBAL!$X$53="t",TRUNC(AR474*$N474,RESUMO_GLOBAL!$X$54),AR474*$N474))</f>
        <v>0</v>
      </c>
      <c r="CC474" s="987">
        <f>IF(RESUMO_GLOBAL!$X$53="a",ROUND(AS474*$N474,RESUMO_GLOBAL!$X$54),IF(RESUMO_GLOBAL!$X$53="t",TRUNC(AS474*$N474,RESUMO_GLOBAL!$X$54),AS474*$N474))</f>
        <v>0</v>
      </c>
      <c r="CD474" s="987">
        <f>IF(RESUMO_GLOBAL!$X$53="a",ROUND(AT474*$N474,RESUMO_GLOBAL!$X$54),IF(RESUMO_GLOBAL!$X$53="t",TRUNC(AT474*$N474,RESUMO_GLOBAL!$X$54),AT474*$N474))</f>
        <v>0</v>
      </c>
      <c r="CE474" s="987">
        <f>IF(RESUMO_GLOBAL!$X$53="a",ROUND(AU474*$N474,RESUMO_GLOBAL!$X$54),IF(RESUMO_GLOBAL!$X$53="t",TRUNC(AU474*$N474,RESUMO_GLOBAL!$X$54),AU474*$N474))</f>
        <v>0</v>
      </c>
      <c r="CF474" s="987">
        <f>IF(RESUMO_GLOBAL!$X$53="a",ROUND(AV474*$N474,RESUMO_GLOBAL!$X$54),IF(RESUMO_GLOBAL!$X$53="t",TRUNC(AV474*$N474,RESUMO_GLOBAL!$X$54),AV474*$N474))</f>
        <v>0</v>
      </c>
      <c r="CG474" s="987">
        <f>IF(RESUMO_GLOBAL!$X$53="a",ROUND(AW474*$N474,RESUMO_GLOBAL!$X$54),IF(RESUMO_GLOBAL!$X$53="t",TRUNC(AW474*$N474,RESUMO_GLOBAL!$X$54),AW474*$N474))</f>
        <v>0</v>
      </c>
      <c r="CK474" s="59">
        <f t="shared" si="306"/>
        <v>0</v>
      </c>
      <c r="CL474" s="59">
        <f t="shared" si="307"/>
        <v>0</v>
      </c>
      <c r="CM474" s="59">
        <f t="shared" si="308"/>
        <v>0</v>
      </c>
      <c r="CN474" s="59">
        <f t="shared" si="309"/>
        <v>0</v>
      </c>
      <c r="CO474" s="59">
        <f t="shared" si="310"/>
        <v>0</v>
      </c>
      <c r="CP474" s="59">
        <f t="shared" si="311"/>
        <v>0</v>
      </c>
      <c r="CQ474" s="59">
        <f t="shared" si="312"/>
        <v>0</v>
      </c>
      <c r="CR474" s="59">
        <f t="shared" si="313"/>
        <v>0</v>
      </c>
      <c r="CS474" s="59">
        <f t="shared" si="314"/>
        <v>0</v>
      </c>
      <c r="CT474" s="59">
        <f t="shared" si="315"/>
        <v>0</v>
      </c>
      <c r="CU474" s="59">
        <f t="shared" si="316"/>
        <v>0</v>
      </c>
      <c r="CV474" s="59">
        <f t="shared" si="317"/>
        <v>0</v>
      </c>
      <c r="CW474" s="59">
        <f t="shared" si="318"/>
        <v>0</v>
      </c>
      <c r="CX474" s="59">
        <f t="shared" si="319"/>
        <v>0</v>
      </c>
      <c r="CY474" s="59">
        <f t="shared" si="320"/>
        <v>0</v>
      </c>
      <c r="CZ474" s="59">
        <f t="shared" si="321"/>
        <v>0</v>
      </c>
      <c r="DA474" s="59">
        <f t="shared" si="322"/>
        <v>0</v>
      </c>
      <c r="DB474" s="59">
        <f t="shared" si="323"/>
        <v>0</v>
      </c>
      <c r="DE474">
        <f t="shared" si="305"/>
        <v>469</v>
      </c>
      <c r="DF474" t="str">
        <f t="shared" si="324"/>
        <v/>
      </c>
      <c r="DG474" s="59">
        <f>IF($C474&lt;&gt;0,SUM($CK475:CK475),0)</f>
        <v>0</v>
      </c>
      <c r="DH474" s="59">
        <f>IF($C474&lt;&gt;0,SUM($CK475:CL475),0)</f>
        <v>0</v>
      </c>
      <c r="DI474" s="59">
        <f>IF($C474&lt;&gt;0,SUM($CK475:CM475),0)</f>
        <v>0</v>
      </c>
      <c r="DJ474" s="59">
        <f>IF($C474&lt;&gt;0,SUM($CK475:CN475),0)</f>
        <v>0</v>
      </c>
      <c r="DK474" s="59">
        <f>IF($C474&lt;&gt;0,SUM($CK475:CO475),0)</f>
        <v>0</v>
      </c>
      <c r="DL474" s="59">
        <f>IF($C474&lt;&gt;0,SUM($CK475:CP475),0)</f>
        <v>0</v>
      </c>
      <c r="DM474" s="59">
        <f>IF($C474&lt;&gt;0,SUM($CK475:CQ475),0)</f>
        <v>0</v>
      </c>
      <c r="DN474" s="59">
        <f>IF($C474&lt;&gt;0,SUM($CK475:CR475),0)</f>
        <v>0</v>
      </c>
      <c r="DO474" s="59">
        <f>IF($C474&lt;&gt;0,SUM($CK475:CS475),0)</f>
        <v>0</v>
      </c>
      <c r="DP474" s="59">
        <f>IF($C474&lt;&gt;0,SUM($CK475:CT475),0)</f>
        <v>0</v>
      </c>
      <c r="DQ474" s="59">
        <f>IF($C474&lt;&gt;0,SUM($CK475:CU475),0)</f>
        <v>0</v>
      </c>
      <c r="DR474" s="59">
        <f>IF($C474&lt;&gt;0,SUM($CK475:CV475),0)</f>
        <v>0</v>
      </c>
      <c r="DS474" s="59">
        <f>IF($C474&lt;&gt;0,SUM($CK475:CW475),0)</f>
        <v>0</v>
      </c>
      <c r="DT474" s="59">
        <f>IF($C474&lt;&gt;0,SUM($CK475:CX475),0)</f>
        <v>0</v>
      </c>
      <c r="DU474" s="59">
        <f>IF($C474&lt;&gt;0,SUM($CK475:CY475),0)</f>
        <v>0</v>
      </c>
      <c r="DV474" s="59">
        <f>IF($C474&lt;&gt;0,SUM($CK475:CZ475),0)</f>
        <v>0</v>
      </c>
      <c r="DW474" s="59">
        <f>IF($C474&lt;&gt;0,SUM($CK475:DA475),0)</f>
        <v>0</v>
      </c>
      <c r="DX474" s="59">
        <f>IF($C474&lt;&gt;0,SUM($CK475:DB475),0)</f>
        <v>0</v>
      </c>
      <c r="DY474" s="952" t="str">
        <f t="shared" si="328"/>
        <v/>
      </c>
    </row>
    <row r="475" spans="1:129" ht="13.5" hidden="1" thickBot="1">
      <c r="A475" s="3" t="str">
        <f t="shared" si="329"/>
        <v/>
      </c>
      <c r="B475" s="805">
        <f>Dados_GLOBAL_Inicial!E475</f>
        <v>0</v>
      </c>
      <c r="C475" s="956">
        <f>IF(IFERROR(VALUE(Dados_GLOBAL_Inicial!F475),0)=0,0,Dados_GLOBAL_Inicial!F475)</f>
        <v>0</v>
      </c>
      <c r="D475" s="830">
        <f>Dados_GLOBAL_Inicial!G475</f>
        <v>0</v>
      </c>
      <c r="E475" s="830" t="str">
        <f>IF(IFERROR(VLOOKUP(F475,Cod_Gde_Itens!$A$1:$B$80,2,FALSE),0)&gt;549,IFERROR(VLOOKUP(F475,Cod_Gde_Itens!$A$1:$B$80,2,FALSE),0),IF(Dados_GLOBAL_Inicial!H475=0,"",Dados_GLOBAL_Inicial!H475))</f>
        <v/>
      </c>
      <c r="F475" s="823">
        <f>Dados_GLOBAL_Inicial!I475</f>
        <v>0</v>
      </c>
      <c r="G475" s="824">
        <f>Dados_GLOBAL_Inicial!J475</f>
        <v>0</v>
      </c>
      <c r="H475" s="454">
        <f>Dados_GLOBAL_Inicial!K475</f>
        <v>0</v>
      </c>
      <c r="I475" s="970">
        <f>SUM('MEDIÇÃO_OBJETO (1)'!I475)</f>
        <v>0</v>
      </c>
      <c r="J475" s="455">
        <f t="shared" ref="J475:J501" si="330">SUM(H475:I475)</f>
        <v>0</v>
      </c>
      <c r="K475" s="451">
        <f t="shared" ref="K475:K501" si="331">AC475</f>
        <v>0</v>
      </c>
      <c r="L475" s="452">
        <f t="shared" ref="L475:L501" si="332">IF(total=0,0,IF((A475)="c",ROUNDUP(P475/total,4),IF((A475)="b",ROUNDDOWN(P475/total,4),ROUND(P475/total,4))))</f>
        <v>0</v>
      </c>
      <c r="M475" s="809">
        <f t="shared" ref="M475:M501" si="333">IF(J475=0,0,IF(K475&gt;100%,"excesso",IF(ISNUMBER(K475),ROUND(K475*L475,4),IF(K475="&lt;excesso",ROUND(100%*L475,4),0))))</f>
        <v>0</v>
      </c>
      <c r="N475" s="810">
        <f>IF(IFERROR(VALUE(Dados_GLOBAL_Inicial!L475),0)=0,0,Dados_GLOBAL_Inicial!L475)</f>
        <v>0</v>
      </c>
      <c r="O475" s="812">
        <f>SUM('MEDIÇÃO_OBJETO (1)'!O475)</f>
        <v>0</v>
      </c>
      <c r="P475" s="812">
        <f>SUM('MEDIÇÃO_OBJETO (1)'!P475)</f>
        <v>0</v>
      </c>
      <c r="Q475" s="813">
        <f t="shared" ref="Q475:Q501" si="334">P475-O475</f>
        <v>0</v>
      </c>
      <c r="R475" s="951"/>
      <c r="S475" s="815">
        <f>SUM('MEDIÇÃO_OBJETO (1)'!S475)</f>
        <v>0</v>
      </c>
      <c r="T475" s="815">
        <f>SUM('MEDIÇÃO_OBJETO (1)'!T475)</f>
        <v>0</v>
      </c>
      <c r="V475" s="19"/>
      <c r="W475" s="978">
        <f t="shared" ref="W475:W501" si="335">IF(C475&lt;&gt;0,0,W476+O475)</f>
        <v>0</v>
      </c>
      <c r="X475" s="816">
        <f t="shared" ref="X475:X501" si="336">IF(C475&lt;&gt;0,W476,0)</f>
        <v>0</v>
      </c>
      <c r="Y475" s="816">
        <f t="shared" ref="Y475:Y501" si="337">IF(C475&lt;&gt;0,0,Y476+P475)</f>
        <v>0</v>
      </c>
      <c r="Z475" s="817">
        <f t="shared" ref="Z475:Z501" si="338">IF(C475&lt;&gt;0,Y476,0)</f>
        <v>0</v>
      </c>
      <c r="AB475" s="453">
        <f t="shared" si="325"/>
        <v>0</v>
      </c>
      <c r="AC475" s="14">
        <f t="shared" ref="AC475:AC501" si="339">IF(J475=0,0,AB475/J475)</f>
        <v>0</v>
      </c>
      <c r="AD475" s="819"/>
      <c r="AE475" s="631">
        <f t="shared" si="326"/>
        <v>0</v>
      </c>
      <c r="AF475" s="818">
        <f>SUM('MEDIÇÃO_OBJETO (1)'!AG475)</f>
        <v>0</v>
      </c>
      <c r="AG475" s="541">
        <f>SUM('MEDIÇÃO_OBJETO (1)'!AH475)</f>
        <v>0</v>
      </c>
      <c r="AH475" s="541">
        <f>SUM('MEDIÇÃO_OBJETO (1)'!AI475)</f>
        <v>0</v>
      </c>
      <c r="AI475" s="541">
        <f>SUM('MEDIÇÃO_OBJETO (1)'!AJ475)</f>
        <v>0</v>
      </c>
      <c r="AJ475" s="541">
        <f>SUM('MEDIÇÃO_OBJETO (1)'!AK475)</f>
        <v>0</v>
      </c>
      <c r="AK475" s="541">
        <f>SUM('MEDIÇÃO_OBJETO (1)'!AL475)</f>
        <v>0</v>
      </c>
      <c r="AL475" s="541">
        <f>SUM('MEDIÇÃO_OBJETO (1)'!AM475)</f>
        <v>0</v>
      </c>
      <c r="AM475" s="541">
        <f>SUM('MEDIÇÃO_OBJETO (1)'!AN475)</f>
        <v>0</v>
      </c>
      <c r="AN475" s="541">
        <f>SUM('MEDIÇÃO_OBJETO (1)'!AO475)</f>
        <v>0</v>
      </c>
      <c r="AO475" s="541">
        <f>SUM('MEDIÇÃO_OBJETO (1)'!AP475)</f>
        <v>0</v>
      </c>
      <c r="AP475" s="541">
        <f>SUM('MEDIÇÃO_OBJETO (1)'!AQ475)</f>
        <v>0</v>
      </c>
      <c r="AQ475" s="541">
        <f>SUM('MEDIÇÃO_OBJETO (1)'!AR475)</f>
        <v>0</v>
      </c>
      <c r="AR475" s="541">
        <f>SUM('MEDIÇÃO_OBJETO (1)'!AS475)</f>
        <v>0</v>
      </c>
      <c r="AS475" s="541">
        <f>SUM('MEDIÇÃO_OBJETO (1)'!AT475)</f>
        <v>0</v>
      </c>
      <c r="AT475" s="541">
        <f>SUM('MEDIÇÃO_OBJETO (1)'!AU475)</f>
        <v>0</v>
      </c>
      <c r="AU475" s="541">
        <f>SUM('MEDIÇÃO_OBJETO (1)'!AV475)</f>
        <v>0</v>
      </c>
      <c r="AV475" s="541">
        <f>SUM('MEDIÇÃO_OBJETO (1)'!AW475)</f>
        <v>0</v>
      </c>
      <c r="AW475" s="541">
        <f>SUM('MEDIÇÃO_OBJETO (1)'!AX475)</f>
        <v>0</v>
      </c>
      <c r="AX475" s="977"/>
      <c r="BN475" s="992">
        <f t="shared" si="304"/>
        <v>0</v>
      </c>
      <c r="BO475" s="538">
        <f t="shared" si="327"/>
        <v>0</v>
      </c>
      <c r="BP475" s="987">
        <f>IF(RESUMO_GLOBAL!$X$53="a",ROUND(AF475*$N475,RESUMO_GLOBAL!$X$54),IF(RESUMO_GLOBAL!$X$53="t",TRUNC(AF475*$N475,RESUMO_GLOBAL!$X$54),AF475*$N475))</f>
        <v>0</v>
      </c>
      <c r="BQ475" s="987">
        <f>IF(RESUMO_GLOBAL!$X$53="a",ROUND(AG475*$N475,RESUMO_GLOBAL!$X$54),IF(RESUMO_GLOBAL!$X$53="t",TRUNC(AG475*$N475,RESUMO_GLOBAL!$X$54),AG475*$N475))</f>
        <v>0</v>
      </c>
      <c r="BR475" s="987">
        <f>IF(RESUMO_GLOBAL!$X$53="a",ROUND(AH475*$N475,RESUMO_GLOBAL!$X$54),IF(RESUMO_GLOBAL!$X$53="t",TRUNC(AH475*$N475,RESUMO_GLOBAL!$X$54),AH475*$N475))</f>
        <v>0</v>
      </c>
      <c r="BS475" s="987">
        <f>IF(RESUMO_GLOBAL!$X$53="a",ROUND(AI475*$N475,RESUMO_GLOBAL!$X$54),IF(RESUMO_GLOBAL!$X$53="t",TRUNC(AI475*$N475,RESUMO_GLOBAL!$X$54),AI475*$N475))</f>
        <v>0</v>
      </c>
      <c r="BT475" s="987">
        <f>IF(RESUMO_GLOBAL!$X$53="a",ROUND(AJ475*$N475,RESUMO_GLOBAL!$X$54),IF(RESUMO_GLOBAL!$X$53="t",TRUNC(AJ475*$N475,RESUMO_GLOBAL!$X$54),AJ475*$N475))</f>
        <v>0</v>
      </c>
      <c r="BU475" s="987">
        <f>IF(RESUMO_GLOBAL!$X$53="a",ROUND(AK475*$N475,RESUMO_GLOBAL!$X$54),IF(RESUMO_GLOBAL!$X$53="t",TRUNC(AK475*$N475,RESUMO_GLOBAL!$X$54),AK475*$N475))</f>
        <v>0</v>
      </c>
      <c r="BV475" s="987">
        <f>IF(RESUMO_GLOBAL!$X$53="a",ROUND(AL475*$N475,RESUMO_GLOBAL!$X$54),IF(RESUMO_GLOBAL!$X$53="t",TRUNC(AL475*$N475,RESUMO_GLOBAL!$X$54),AL475*$N475))</f>
        <v>0</v>
      </c>
      <c r="BW475" s="987">
        <f>IF(RESUMO_GLOBAL!$X$53="a",ROUND(AM475*$N475,RESUMO_GLOBAL!$X$54),IF(RESUMO_GLOBAL!$X$53="t",TRUNC(AM475*$N475,RESUMO_GLOBAL!$X$54),AM475*$N475))</f>
        <v>0</v>
      </c>
      <c r="BX475" s="987">
        <f>IF(RESUMO_GLOBAL!$X$53="a",ROUND(AN475*$N475,RESUMO_GLOBAL!$X$54),IF(RESUMO_GLOBAL!$X$53="t",TRUNC(AN475*$N475,RESUMO_GLOBAL!$X$54),AN475*$N475))</f>
        <v>0</v>
      </c>
      <c r="BY475" s="987">
        <f>IF(RESUMO_GLOBAL!$X$53="a",ROUND(AO475*$N475,RESUMO_GLOBAL!$X$54),IF(RESUMO_GLOBAL!$X$53="t",TRUNC(AO475*$N475,RESUMO_GLOBAL!$X$54),AO475*$N475))</f>
        <v>0</v>
      </c>
      <c r="BZ475" s="987">
        <f>IF(RESUMO_GLOBAL!$X$53="a",ROUND(AP475*$N475,RESUMO_GLOBAL!$X$54),IF(RESUMO_GLOBAL!$X$53="t",TRUNC(AP475*$N475,RESUMO_GLOBAL!$X$54),AP475*$N475))</f>
        <v>0</v>
      </c>
      <c r="CA475" s="987">
        <f>IF(RESUMO_GLOBAL!$X$53="a",ROUND(AQ475*$N475,RESUMO_GLOBAL!$X$54),IF(RESUMO_GLOBAL!$X$53="t",TRUNC(AQ475*$N475,RESUMO_GLOBAL!$X$54),AQ475*$N475))</f>
        <v>0</v>
      </c>
      <c r="CB475" s="987">
        <f>IF(RESUMO_GLOBAL!$X$53="a",ROUND(AR475*$N475,RESUMO_GLOBAL!$X$54),IF(RESUMO_GLOBAL!$X$53="t",TRUNC(AR475*$N475,RESUMO_GLOBAL!$X$54),AR475*$N475))</f>
        <v>0</v>
      </c>
      <c r="CC475" s="987">
        <f>IF(RESUMO_GLOBAL!$X$53="a",ROUND(AS475*$N475,RESUMO_GLOBAL!$X$54),IF(RESUMO_GLOBAL!$X$53="t",TRUNC(AS475*$N475,RESUMO_GLOBAL!$X$54),AS475*$N475))</f>
        <v>0</v>
      </c>
      <c r="CD475" s="987">
        <f>IF(RESUMO_GLOBAL!$X$53="a",ROUND(AT475*$N475,RESUMO_GLOBAL!$X$54),IF(RESUMO_GLOBAL!$X$53="t",TRUNC(AT475*$N475,RESUMO_GLOBAL!$X$54),AT475*$N475))</f>
        <v>0</v>
      </c>
      <c r="CE475" s="987">
        <f>IF(RESUMO_GLOBAL!$X$53="a",ROUND(AU475*$N475,RESUMO_GLOBAL!$X$54),IF(RESUMO_GLOBAL!$X$53="t",TRUNC(AU475*$N475,RESUMO_GLOBAL!$X$54),AU475*$N475))</f>
        <v>0</v>
      </c>
      <c r="CF475" s="987">
        <f>IF(RESUMO_GLOBAL!$X$53="a",ROUND(AV475*$N475,RESUMO_GLOBAL!$X$54),IF(RESUMO_GLOBAL!$X$53="t",TRUNC(AV475*$N475,RESUMO_GLOBAL!$X$54),AV475*$N475))</f>
        <v>0</v>
      </c>
      <c r="CG475" s="987">
        <f>IF(RESUMO_GLOBAL!$X$53="a",ROUND(AW475*$N475,RESUMO_GLOBAL!$X$54),IF(RESUMO_GLOBAL!$X$53="t",TRUNC(AW475*$N475,RESUMO_GLOBAL!$X$54),AW475*$N475))</f>
        <v>0</v>
      </c>
      <c r="CK475" s="59">
        <f t="shared" si="306"/>
        <v>0</v>
      </c>
      <c r="CL475" s="59">
        <f t="shared" si="307"/>
        <v>0</v>
      </c>
      <c r="CM475" s="59">
        <f t="shared" si="308"/>
        <v>0</v>
      </c>
      <c r="CN475" s="59">
        <f t="shared" si="309"/>
        <v>0</v>
      </c>
      <c r="CO475" s="59">
        <f t="shared" si="310"/>
        <v>0</v>
      </c>
      <c r="CP475" s="59">
        <f t="shared" si="311"/>
        <v>0</v>
      </c>
      <c r="CQ475" s="59">
        <f t="shared" si="312"/>
        <v>0</v>
      </c>
      <c r="CR475" s="59">
        <f t="shared" si="313"/>
        <v>0</v>
      </c>
      <c r="CS475" s="59">
        <f t="shared" si="314"/>
        <v>0</v>
      </c>
      <c r="CT475" s="59">
        <f t="shared" si="315"/>
        <v>0</v>
      </c>
      <c r="CU475" s="59">
        <f t="shared" si="316"/>
        <v>0</v>
      </c>
      <c r="CV475" s="59">
        <f t="shared" si="317"/>
        <v>0</v>
      </c>
      <c r="CW475" s="59">
        <f t="shared" si="318"/>
        <v>0</v>
      </c>
      <c r="CX475" s="59">
        <f t="shared" si="319"/>
        <v>0</v>
      </c>
      <c r="CY475" s="59">
        <f t="shared" si="320"/>
        <v>0</v>
      </c>
      <c r="CZ475" s="59">
        <f t="shared" si="321"/>
        <v>0</v>
      </c>
      <c r="DA475" s="59">
        <f t="shared" si="322"/>
        <v>0</v>
      </c>
      <c r="DB475" s="59">
        <f t="shared" si="323"/>
        <v>0</v>
      </c>
      <c r="DE475">
        <f t="shared" si="305"/>
        <v>470</v>
      </c>
      <c r="DF475" t="str">
        <f t="shared" si="324"/>
        <v/>
      </c>
      <c r="DG475" s="59">
        <f>IF($C475&lt;&gt;0,SUM($CK476:CK476),0)</f>
        <v>0</v>
      </c>
      <c r="DH475" s="59">
        <f>IF($C475&lt;&gt;0,SUM($CK476:CL476),0)</f>
        <v>0</v>
      </c>
      <c r="DI475" s="59">
        <f>IF($C475&lt;&gt;0,SUM($CK476:CM476),0)</f>
        <v>0</v>
      </c>
      <c r="DJ475" s="59">
        <f>IF($C475&lt;&gt;0,SUM($CK476:CN476),0)</f>
        <v>0</v>
      </c>
      <c r="DK475" s="59">
        <f>IF($C475&lt;&gt;0,SUM($CK476:CO476),0)</f>
        <v>0</v>
      </c>
      <c r="DL475" s="59">
        <f>IF($C475&lt;&gt;0,SUM($CK476:CP476),0)</f>
        <v>0</v>
      </c>
      <c r="DM475" s="59">
        <f>IF($C475&lt;&gt;0,SUM($CK476:CQ476),0)</f>
        <v>0</v>
      </c>
      <c r="DN475" s="59">
        <f>IF($C475&lt;&gt;0,SUM($CK476:CR476),0)</f>
        <v>0</v>
      </c>
      <c r="DO475" s="59">
        <f>IF($C475&lt;&gt;0,SUM($CK476:CS476),0)</f>
        <v>0</v>
      </c>
      <c r="DP475" s="59">
        <f>IF($C475&lt;&gt;0,SUM($CK476:CT476),0)</f>
        <v>0</v>
      </c>
      <c r="DQ475" s="59">
        <f>IF($C475&lt;&gt;0,SUM($CK476:CU476),0)</f>
        <v>0</v>
      </c>
      <c r="DR475" s="59">
        <f>IF($C475&lt;&gt;0,SUM($CK476:CV476),0)</f>
        <v>0</v>
      </c>
      <c r="DS475" s="59">
        <f>IF($C475&lt;&gt;0,SUM($CK476:CW476),0)</f>
        <v>0</v>
      </c>
      <c r="DT475" s="59">
        <f>IF($C475&lt;&gt;0,SUM($CK476:CX476),0)</f>
        <v>0</v>
      </c>
      <c r="DU475" s="59">
        <f>IF($C475&lt;&gt;0,SUM($CK476:CY476),0)</f>
        <v>0</v>
      </c>
      <c r="DV475" s="59">
        <f>IF($C475&lt;&gt;0,SUM($CK476:CZ476),0)</f>
        <v>0</v>
      </c>
      <c r="DW475" s="59">
        <f>IF($C475&lt;&gt;0,SUM($CK476:DA476),0)</f>
        <v>0</v>
      </c>
      <c r="DX475" s="59">
        <f>IF($C475&lt;&gt;0,SUM($CK476:DB476),0)</f>
        <v>0</v>
      </c>
      <c r="DY475" s="952" t="str">
        <f t="shared" si="328"/>
        <v/>
      </c>
    </row>
    <row r="476" spans="1:129" ht="13.5" hidden="1" thickBot="1">
      <c r="A476" s="3" t="str">
        <f t="shared" si="329"/>
        <v/>
      </c>
      <c r="B476" s="805">
        <f>Dados_GLOBAL_Inicial!E476</f>
        <v>0</v>
      </c>
      <c r="C476" s="956">
        <f>IF(IFERROR(VALUE(Dados_GLOBAL_Inicial!F476),0)=0,0,Dados_GLOBAL_Inicial!F476)</f>
        <v>0</v>
      </c>
      <c r="D476" s="830">
        <f>Dados_GLOBAL_Inicial!G476</f>
        <v>0</v>
      </c>
      <c r="E476" s="830" t="str">
        <f>IF(IFERROR(VLOOKUP(F476,Cod_Gde_Itens!$A$1:$B$80,2,FALSE),0)&gt;549,IFERROR(VLOOKUP(F476,Cod_Gde_Itens!$A$1:$B$80,2,FALSE),0),IF(Dados_GLOBAL_Inicial!H476=0,"",Dados_GLOBAL_Inicial!H476))</f>
        <v/>
      </c>
      <c r="F476" s="823">
        <f>Dados_GLOBAL_Inicial!I476</f>
        <v>0</v>
      </c>
      <c r="G476" s="824">
        <f>Dados_GLOBAL_Inicial!J476</f>
        <v>0</v>
      </c>
      <c r="H476" s="454">
        <f>Dados_GLOBAL_Inicial!K476</f>
        <v>0</v>
      </c>
      <c r="I476" s="970">
        <f>SUM('MEDIÇÃO_OBJETO (1)'!I476)</f>
        <v>0</v>
      </c>
      <c r="J476" s="455">
        <f t="shared" si="330"/>
        <v>0</v>
      </c>
      <c r="K476" s="451">
        <f t="shared" si="331"/>
        <v>0</v>
      </c>
      <c r="L476" s="452">
        <f t="shared" si="332"/>
        <v>0</v>
      </c>
      <c r="M476" s="809">
        <f t="shared" si="333"/>
        <v>0</v>
      </c>
      <c r="N476" s="810">
        <f>IF(IFERROR(VALUE(Dados_GLOBAL_Inicial!L476),0)=0,0,Dados_GLOBAL_Inicial!L476)</f>
        <v>0</v>
      </c>
      <c r="O476" s="812">
        <f>SUM('MEDIÇÃO_OBJETO (1)'!O476)</f>
        <v>0</v>
      </c>
      <c r="P476" s="812">
        <f>SUM('MEDIÇÃO_OBJETO (1)'!P476)</f>
        <v>0</v>
      </c>
      <c r="Q476" s="813">
        <f t="shared" si="334"/>
        <v>0</v>
      </c>
      <c r="R476" s="951"/>
      <c r="S476" s="815">
        <f>SUM('MEDIÇÃO_OBJETO (1)'!S476)</f>
        <v>0</v>
      </c>
      <c r="T476" s="815">
        <f>SUM('MEDIÇÃO_OBJETO (1)'!T476)</f>
        <v>0</v>
      </c>
      <c r="V476" s="19"/>
      <c r="W476" s="978">
        <f t="shared" si="335"/>
        <v>0</v>
      </c>
      <c r="X476" s="816">
        <f t="shared" si="336"/>
        <v>0</v>
      </c>
      <c r="Y476" s="816">
        <f t="shared" si="337"/>
        <v>0</v>
      </c>
      <c r="Z476" s="817">
        <f t="shared" si="338"/>
        <v>0</v>
      </c>
      <c r="AB476" s="453">
        <f t="shared" si="325"/>
        <v>0</v>
      </c>
      <c r="AC476" s="14">
        <f t="shared" si="339"/>
        <v>0</v>
      </c>
      <c r="AD476" s="819"/>
      <c r="AE476" s="631">
        <f t="shared" si="326"/>
        <v>0</v>
      </c>
      <c r="AF476" s="818">
        <f>SUM('MEDIÇÃO_OBJETO (1)'!AG476)</f>
        <v>0</v>
      </c>
      <c r="AG476" s="541">
        <f>SUM('MEDIÇÃO_OBJETO (1)'!AH476)</f>
        <v>0</v>
      </c>
      <c r="AH476" s="541">
        <f>SUM('MEDIÇÃO_OBJETO (1)'!AI476)</f>
        <v>0</v>
      </c>
      <c r="AI476" s="541">
        <f>SUM('MEDIÇÃO_OBJETO (1)'!AJ476)</f>
        <v>0</v>
      </c>
      <c r="AJ476" s="541">
        <f>SUM('MEDIÇÃO_OBJETO (1)'!AK476)</f>
        <v>0</v>
      </c>
      <c r="AK476" s="541">
        <f>SUM('MEDIÇÃO_OBJETO (1)'!AL476)</f>
        <v>0</v>
      </c>
      <c r="AL476" s="541">
        <f>SUM('MEDIÇÃO_OBJETO (1)'!AM476)</f>
        <v>0</v>
      </c>
      <c r="AM476" s="541">
        <f>SUM('MEDIÇÃO_OBJETO (1)'!AN476)</f>
        <v>0</v>
      </c>
      <c r="AN476" s="541">
        <f>SUM('MEDIÇÃO_OBJETO (1)'!AO476)</f>
        <v>0</v>
      </c>
      <c r="AO476" s="541">
        <f>SUM('MEDIÇÃO_OBJETO (1)'!AP476)</f>
        <v>0</v>
      </c>
      <c r="AP476" s="541">
        <f>SUM('MEDIÇÃO_OBJETO (1)'!AQ476)</f>
        <v>0</v>
      </c>
      <c r="AQ476" s="541">
        <f>SUM('MEDIÇÃO_OBJETO (1)'!AR476)</f>
        <v>0</v>
      </c>
      <c r="AR476" s="541">
        <f>SUM('MEDIÇÃO_OBJETO (1)'!AS476)</f>
        <v>0</v>
      </c>
      <c r="AS476" s="541">
        <f>SUM('MEDIÇÃO_OBJETO (1)'!AT476)</f>
        <v>0</v>
      </c>
      <c r="AT476" s="541">
        <f>SUM('MEDIÇÃO_OBJETO (1)'!AU476)</f>
        <v>0</v>
      </c>
      <c r="AU476" s="541">
        <f>SUM('MEDIÇÃO_OBJETO (1)'!AV476)</f>
        <v>0</v>
      </c>
      <c r="AV476" s="541">
        <f>SUM('MEDIÇÃO_OBJETO (1)'!AW476)</f>
        <v>0</v>
      </c>
      <c r="AW476" s="541">
        <f>SUM('MEDIÇÃO_OBJETO (1)'!AX476)</f>
        <v>0</v>
      </c>
      <c r="AX476" s="977"/>
      <c r="BN476" s="992">
        <f t="shared" si="304"/>
        <v>0</v>
      </c>
      <c r="BO476" s="538">
        <f t="shared" si="327"/>
        <v>0</v>
      </c>
      <c r="BP476" s="987">
        <f>IF(RESUMO_GLOBAL!$X$53="a",ROUND(AF476*$N476,RESUMO_GLOBAL!$X$54),IF(RESUMO_GLOBAL!$X$53="t",TRUNC(AF476*$N476,RESUMO_GLOBAL!$X$54),AF476*$N476))</f>
        <v>0</v>
      </c>
      <c r="BQ476" s="987">
        <f>IF(RESUMO_GLOBAL!$X$53="a",ROUND(AG476*$N476,RESUMO_GLOBAL!$X$54),IF(RESUMO_GLOBAL!$X$53="t",TRUNC(AG476*$N476,RESUMO_GLOBAL!$X$54),AG476*$N476))</f>
        <v>0</v>
      </c>
      <c r="BR476" s="987">
        <f>IF(RESUMO_GLOBAL!$X$53="a",ROUND(AH476*$N476,RESUMO_GLOBAL!$X$54),IF(RESUMO_GLOBAL!$X$53="t",TRUNC(AH476*$N476,RESUMO_GLOBAL!$X$54),AH476*$N476))</f>
        <v>0</v>
      </c>
      <c r="BS476" s="987">
        <f>IF(RESUMO_GLOBAL!$X$53="a",ROUND(AI476*$N476,RESUMO_GLOBAL!$X$54),IF(RESUMO_GLOBAL!$X$53="t",TRUNC(AI476*$N476,RESUMO_GLOBAL!$X$54),AI476*$N476))</f>
        <v>0</v>
      </c>
      <c r="BT476" s="987">
        <f>IF(RESUMO_GLOBAL!$X$53="a",ROUND(AJ476*$N476,RESUMO_GLOBAL!$X$54),IF(RESUMO_GLOBAL!$X$53="t",TRUNC(AJ476*$N476,RESUMO_GLOBAL!$X$54),AJ476*$N476))</f>
        <v>0</v>
      </c>
      <c r="BU476" s="987">
        <f>IF(RESUMO_GLOBAL!$X$53="a",ROUND(AK476*$N476,RESUMO_GLOBAL!$X$54),IF(RESUMO_GLOBAL!$X$53="t",TRUNC(AK476*$N476,RESUMO_GLOBAL!$X$54),AK476*$N476))</f>
        <v>0</v>
      </c>
      <c r="BV476" s="987">
        <f>IF(RESUMO_GLOBAL!$X$53="a",ROUND(AL476*$N476,RESUMO_GLOBAL!$X$54),IF(RESUMO_GLOBAL!$X$53="t",TRUNC(AL476*$N476,RESUMO_GLOBAL!$X$54),AL476*$N476))</f>
        <v>0</v>
      </c>
      <c r="BW476" s="987">
        <f>IF(RESUMO_GLOBAL!$X$53="a",ROUND(AM476*$N476,RESUMO_GLOBAL!$X$54),IF(RESUMO_GLOBAL!$X$53="t",TRUNC(AM476*$N476,RESUMO_GLOBAL!$X$54),AM476*$N476))</f>
        <v>0</v>
      </c>
      <c r="BX476" s="987">
        <f>IF(RESUMO_GLOBAL!$X$53="a",ROUND(AN476*$N476,RESUMO_GLOBAL!$X$54),IF(RESUMO_GLOBAL!$X$53="t",TRUNC(AN476*$N476,RESUMO_GLOBAL!$X$54),AN476*$N476))</f>
        <v>0</v>
      </c>
      <c r="BY476" s="987">
        <f>IF(RESUMO_GLOBAL!$X$53="a",ROUND(AO476*$N476,RESUMO_GLOBAL!$X$54),IF(RESUMO_GLOBAL!$X$53="t",TRUNC(AO476*$N476,RESUMO_GLOBAL!$X$54),AO476*$N476))</f>
        <v>0</v>
      </c>
      <c r="BZ476" s="987">
        <f>IF(RESUMO_GLOBAL!$X$53="a",ROUND(AP476*$N476,RESUMO_GLOBAL!$X$54),IF(RESUMO_GLOBAL!$X$53="t",TRUNC(AP476*$N476,RESUMO_GLOBAL!$X$54),AP476*$N476))</f>
        <v>0</v>
      </c>
      <c r="CA476" s="987">
        <f>IF(RESUMO_GLOBAL!$X$53="a",ROUND(AQ476*$N476,RESUMO_GLOBAL!$X$54),IF(RESUMO_GLOBAL!$X$53="t",TRUNC(AQ476*$N476,RESUMO_GLOBAL!$X$54),AQ476*$N476))</f>
        <v>0</v>
      </c>
      <c r="CB476" s="987">
        <f>IF(RESUMO_GLOBAL!$X$53="a",ROUND(AR476*$N476,RESUMO_GLOBAL!$X$54),IF(RESUMO_GLOBAL!$X$53="t",TRUNC(AR476*$N476,RESUMO_GLOBAL!$X$54),AR476*$N476))</f>
        <v>0</v>
      </c>
      <c r="CC476" s="987">
        <f>IF(RESUMO_GLOBAL!$X$53="a",ROUND(AS476*$N476,RESUMO_GLOBAL!$X$54),IF(RESUMO_GLOBAL!$X$53="t",TRUNC(AS476*$N476,RESUMO_GLOBAL!$X$54),AS476*$N476))</f>
        <v>0</v>
      </c>
      <c r="CD476" s="987">
        <f>IF(RESUMO_GLOBAL!$X$53="a",ROUND(AT476*$N476,RESUMO_GLOBAL!$X$54),IF(RESUMO_GLOBAL!$X$53="t",TRUNC(AT476*$N476,RESUMO_GLOBAL!$X$54),AT476*$N476))</f>
        <v>0</v>
      </c>
      <c r="CE476" s="987">
        <f>IF(RESUMO_GLOBAL!$X$53="a",ROUND(AU476*$N476,RESUMO_GLOBAL!$X$54),IF(RESUMO_GLOBAL!$X$53="t",TRUNC(AU476*$N476,RESUMO_GLOBAL!$X$54),AU476*$N476))</f>
        <v>0</v>
      </c>
      <c r="CF476" s="987">
        <f>IF(RESUMO_GLOBAL!$X$53="a",ROUND(AV476*$N476,RESUMO_GLOBAL!$X$54),IF(RESUMO_GLOBAL!$X$53="t",TRUNC(AV476*$N476,RESUMO_GLOBAL!$X$54),AV476*$N476))</f>
        <v>0</v>
      </c>
      <c r="CG476" s="987">
        <f>IF(RESUMO_GLOBAL!$X$53="a",ROUND(AW476*$N476,RESUMO_GLOBAL!$X$54),IF(RESUMO_GLOBAL!$X$53="t",TRUNC(AW476*$N476,RESUMO_GLOBAL!$X$54),AW476*$N476))</f>
        <v>0</v>
      </c>
      <c r="CK476" s="59">
        <f t="shared" si="306"/>
        <v>0</v>
      </c>
      <c r="CL476" s="59">
        <f t="shared" si="307"/>
        <v>0</v>
      </c>
      <c r="CM476" s="59">
        <f t="shared" si="308"/>
        <v>0</v>
      </c>
      <c r="CN476" s="59">
        <f t="shared" si="309"/>
        <v>0</v>
      </c>
      <c r="CO476" s="59">
        <f t="shared" si="310"/>
        <v>0</v>
      </c>
      <c r="CP476" s="59">
        <f t="shared" si="311"/>
        <v>0</v>
      </c>
      <c r="CQ476" s="59">
        <f t="shared" si="312"/>
        <v>0</v>
      </c>
      <c r="CR476" s="59">
        <f t="shared" si="313"/>
        <v>0</v>
      </c>
      <c r="CS476" s="59">
        <f t="shared" si="314"/>
        <v>0</v>
      </c>
      <c r="CT476" s="59">
        <f t="shared" si="315"/>
        <v>0</v>
      </c>
      <c r="CU476" s="59">
        <f t="shared" si="316"/>
        <v>0</v>
      </c>
      <c r="CV476" s="59">
        <f t="shared" si="317"/>
        <v>0</v>
      </c>
      <c r="CW476" s="59">
        <f t="shared" si="318"/>
        <v>0</v>
      </c>
      <c r="CX476" s="59">
        <f t="shared" si="319"/>
        <v>0</v>
      </c>
      <c r="CY476" s="59">
        <f t="shared" si="320"/>
        <v>0</v>
      </c>
      <c r="CZ476" s="59">
        <f t="shared" si="321"/>
        <v>0</v>
      </c>
      <c r="DA476" s="59">
        <f t="shared" si="322"/>
        <v>0</v>
      </c>
      <c r="DB476" s="59">
        <f t="shared" si="323"/>
        <v>0</v>
      </c>
      <c r="DE476">
        <f t="shared" si="305"/>
        <v>471</v>
      </c>
      <c r="DF476" t="str">
        <f t="shared" si="324"/>
        <v/>
      </c>
      <c r="DG476" s="59">
        <f>IF($C476&lt;&gt;0,SUM($CK477:CK477),0)</f>
        <v>0</v>
      </c>
      <c r="DH476" s="59">
        <f>IF($C476&lt;&gt;0,SUM($CK477:CL477),0)</f>
        <v>0</v>
      </c>
      <c r="DI476" s="59">
        <f>IF($C476&lt;&gt;0,SUM($CK477:CM477),0)</f>
        <v>0</v>
      </c>
      <c r="DJ476" s="59">
        <f>IF($C476&lt;&gt;0,SUM($CK477:CN477),0)</f>
        <v>0</v>
      </c>
      <c r="DK476" s="59">
        <f>IF($C476&lt;&gt;0,SUM($CK477:CO477),0)</f>
        <v>0</v>
      </c>
      <c r="DL476" s="59">
        <f>IF($C476&lt;&gt;0,SUM($CK477:CP477),0)</f>
        <v>0</v>
      </c>
      <c r="DM476" s="59">
        <f>IF($C476&lt;&gt;0,SUM($CK477:CQ477),0)</f>
        <v>0</v>
      </c>
      <c r="DN476" s="59">
        <f>IF($C476&lt;&gt;0,SUM($CK477:CR477),0)</f>
        <v>0</v>
      </c>
      <c r="DO476" s="59">
        <f>IF($C476&lt;&gt;0,SUM($CK477:CS477),0)</f>
        <v>0</v>
      </c>
      <c r="DP476" s="59">
        <f>IF($C476&lt;&gt;0,SUM($CK477:CT477),0)</f>
        <v>0</v>
      </c>
      <c r="DQ476" s="59">
        <f>IF($C476&lt;&gt;0,SUM($CK477:CU477),0)</f>
        <v>0</v>
      </c>
      <c r="DR476" s="59">
        <f>IF($C476&lt;&gt;0,SUM($CK477:CV477),0)</f>
        <v>0</v>
      </c>
      <c r="DS476" s="59">
        <f>IF($C476&lt;&gt;0,SUM($CK477:CW477),0)</f>
        <v>0</v>
      </c>
      <c r="DT476" s="59">
        <f>IF($C476&lt;&gt;0,SUM($CK477:CX477),0)</f>
        <v>0</v>
      </c>
      <c r="DU476" s="59">
        <f>IF($C476&lt;&gt;0,SUM($CK477:CY477),0)</f>
        <v>0</v>
      </c>
      <c r="DV476" s="59">
        <f>IF($C476&lt;&gt;0,SUM($CK477:CZ477),0)</f>
        <v>0</v>
      </c>
      <c r="DW476" s="59">
        <f>IF($C476&lt;&gt;0,SUM($CK477:DA477),0)</f>
        <v>0</v>
      </c>
      <c r="DX476" s="59">
        <f>IF($C476&lt;&gt;0,SUM($CK477:DB477),0)</f>
        <v>0</v>
      </c>
      <c r="DY476" s="952" t="str">
        <f t="shared" si="328"/>
        <v/>
      </c>
    </row>
    <row r="477" spans="1:129" ht="13.5" hidden="1" thickBot="1">
      <c r="A477" s="3" t="str">
        <f t="shared" si="329"/>
        <v/>
      </c>
      <c r="B477" s="805">
        <f>Dados_GLOBAL_Inicial!E477</f>
        <v>0</v>
      </c>
      <c r="C477" s="956">
        <f>IF(IFERROR(VALUE(Dados_GLOBAL_Inicial!F477),0)=0,0,Dados_GLOBAL_Inicial!F477)</f>
        <v>0</v>
      </c>
      <c r="D477" s="830">
        <f>Dados_GLOBAL_Inicial!G477</f>
        <v>0</v>
      </c>
      <c r="E477" s="830" t="str">
        <f>IF(IFERROR(VLOOKUP(F477,Cod_Gde_Itens!$A$1:$B$80,2,FALSE),0)&gt;549,IFERROR(VLOOKUP(F477,Cod_Gde_Itens!$A$1:$B$80,2,FALSE),0),IF(Dados_GLOBAL_Inicial!H477=0,"",Dados_GLOBAL_Inicial!H477))</f>
        <v/>
      </c>
      <c r="F477" s="823">
        <f>Dados_GLOBAL_Inicial!I477</f>
        <v>0</v>
      </c>
      <c r="G477" s="824">
        <f>Dados_GLOBAL_Inicial!J477</f>
        <v>0</v>
      </c>
      <c r="H477" s="454">
        <f>Dados_GLOBAL_Inicial!K477</f>
        <v>0</v>
      </c>
      <c r="I477" s="970">
        <f>SUM('MEDIÇÃO_OBJETO (1)'!I477)</f>
        <v>0</v>
      </c>
      <c r="J477" s="455">
        <f t="shared" si="330"/>
        <v>0</v>
      </c>
      <c r="K477" s="451">
        <f t="shared" si="331"/>
        <v>0</v>
      </c>
      <c r="L477" s="452">
        <f t="shared" si="332"/>
        <v>0</v>
      </c>
      <c r="M477" s="809">
        <f t="shared" si="333"/>
        <v>0</v>
      </c>
      <c r="N477" s="810">
        <f>IF(IFERROR(VALUE(Dados_GLOBAL_Inicial!L477),0)=0,0,Dados_GLOBAL_Inicial!L477)</f>
        <v>0</v>
      </c>
      <c r="O477" s="812">
        <f>SUM('MEDIÇÃO_OBJETO (1)'!O477)</f>
        <v>0</v>
      </c>
      <c r="P477" s="812">
        <f>SUM('MEDIÇÃO_OBJETO (1)'!P477)</f>
        <v>0</v>
      </c>
      <c r="Q477" s="813">
        <f t="shared" si="334"/>
        <v>0</v>
      </c>
      <c r="R477" s="951"/>
      <c r="S477" s="815">
        <f>SUM('MEDIÇÃO_OBJETO (1)'!S477)</f>
        <v>0</v>
      </c>
      <c r="T477" s="815">
        <f>SUM('MEDIÇÃO_OBJETO (1)'!T477)</f>
        <v>0</v>
      </c>
      <c r="V477" s="19"/>
      <c r="W477" s="978">
        <f t="shared" si="335"/>
        <v>0</v>
      </c>
      <c r="X477" s="816">
        <f t="shared" si="336"/>
        <v>0</v>
      </c>
      <c r="Y477" s="816">
        <f t="shared" si="337"/>
        <v>0</v>
      </c>
      <c r="Z477" s="817">
        <f t="shared" si="338"/>
        <v>0</v>
      </c>
      <c r="AB477" s="453">
        <f t="shared" si="325"/>
        <v>0</v>
      </c>
      <c r="AC477" s="14">
        <f t="shared" si="339"/>
        <v>0</v>
      </c>
      <c r="AD477" s="819"/>
      <c r="AE477" s="631">
        <f t="shared" si="326"/>
        <v>0</v>
      </c>
      <c r="AF477" s="818">
        <f>SUM('MEDIÇÃO_OBJETO (1)'!AG477)</f>
        <v>0</v>
      </c>
      <c r="AG477" s="541">
        <f>SUM('MEDIÇÃO_OBJETO (1)'!AH477)</f>
        <v>0</v>
      </c>
      <c r="AH477" s="541">
        <f>SUM('MEDIÇÃO_OBJETO (1)'!AI477)</f>
        <v>0</v>
      </c>
      <c r="AI477" s="541">
        <f>SUM('MEDIÇÃO_OBJETO (1)'!AJ477)</f>
        <v>0</v>
      </c>
      <c r="AJ477" s="541">
        <f>SUM('MEDIÇÃO_OBJETO (1)'!AK477)</f>
        <v>0</v>
      </c>
      <c r="AK477" s="541">
        <f>SUM('MEDIÇÃO_OBJETO (1)'!AL477)</f>
        <v>0</v>
      </c>
      <c r="AL477" s="541">
        <f>SUM('MEDIÇÃO_OBJETO (1)'!AM477)</f>
        <v>0</v>
      </c>
      <c r="AM477" s="541">
        <f>SUM('MEDIÇÃO_OBJETO (1)'!AN477)</f>
        <v>0</v>
      </c>
      <c r="AN477" s="541">
        <f>SUM('MEDIÇÃO_OBJETO (1)'!AO477)</f>
        <v>0</v>
      </c>
      <c r="AO477" s="541">
        <f>SUM('MEDIÇÃO_OBJETO (1)'!AP477)</f>
        <v>0</v>
      </c>
      <c r="AP477" s="541">
        <f>SUM('MEDIÇÃO_OBJETO (1)'!AQ477)</f>
        <v>0</v>
      </c>
      <c r="AQ477" s="541">
        <f>SUM('MEDIÇÃO_OBJETO (1)'!AR477)</f>
        <v>0</v>
      </c>
      <c r="AR477" s="541">
        <f>SUM('MEDIÇÃO_OBJETO (1)'!AS477)</f>
        <v>0</v>
      </c>
      <c r="AS477" s="541">
        <f>SUM('MEDIÇÃO_OBJETO (1)'!AT477)</f>
        <v>0</v>
      </c>
      <c r="AT477" s="541">
        <f>SUM('MEDIÇÃO_OBJETO (1)'!AU477)</f>
        <v>0</v>
      </c>
      <c r="AU477" s="541">
        <f>SUM('MEDIÇÃO_OBJETO (1)'!AV477)</f>
        <v>0</v>
      </c>
      <c r="AV477" s="541">
        <f>SUM('MEDIÇÃO_OBJETO (1)'!AW477)</f>
        <v>0</v>
      </c>
      <c r="AW477" s="541">
        <f>SUM('MEDIÇÃO_OBJETO (1)'!AX477)</f>
        <v>0</v>
      </c>
      <c r="AX477" s="977"/>
      <c r="BN477" s="992">
        <f t="shared" si="304"/>
        <v>0</v>
      </c>
      <c r="BO477" s="538">
        <f t="shared" si="327"/>
        <v>0</v>
      </c>
      <c r="BP477" s="987">
        <f>IF(RESUMO_GLOBAL!$X$53="a",ROUND(AF477*$N477,RESUMO_GLOBAL!$X$54),IF(RESUMO_GLOBAL!$X$53="t",TRUNC(AF477*$N477,RESUMO_GLOBAL!$X$54),AF477*$N477))</f>
        <v>0</v>
      </c>
      <c r="BQ477" s="987">
        <f>IF(RESUMO_GLOBAL!$X$53="a",ROUND(AG477*$N477,RESUMO_GLOBAL!$X$54),IF(RESUMO_GLOBAL!$X$53="t",TRUNC(AG477*$N477,RESUMO_GLOBAL!$X$54),AG477*$N477))</f>
        <v>0</v>
      </c>
      <c r="BR477" s="987">
        <f>IF(RESUMO_GLOBAL!$X$53="a",ROUND(AH477*$N477,RESUMO_GLOBAL!$X$54),IF(RESUMO_GLOBAL!$X$53="t",TRUNC(AH477*$N477,RESUMO_GLOBAL!$X$54),AH477*$N477))</f>
        <v>0</v>
      </c>
      <c r="BS477" s="987">
        <f>IF(RESUMO_GLOBAL!$X$53="a",ROUND(AI477*$N477,RESUMO_GLOBAL!$X$54),IF(RESUMO_GLOBAL!$X$53="t",TRUNC(AI477*$N477,RESUMO_GLOBAL!$X$54),AI477*$N477))</f>
        <v>0</v>
      </c>
      <c r="BT477" s="987">
        <f>IF(RESUMO_GLOBAL!$X$53="a",ROUND(AJ477*$N477,RESUMO_GLOBAL!$X$54),IF(RESUMO_GLOBAL!$X$53="t",TRUNC(AJ477*$N477,RESUMO_GLOBAL!$X$54),AJ477*$N477))</f>
        <v>0</v>
      </c>
      <c r="BU477" s="987">
        <f>IF(RESUMO_GLOBAL!$X$53="a",ROUND(AK477*$N477,RESUMO_GLOBAL!$X$54),IF(RESUMO_GLOBAL!$X$53="t",TRUNC(AK477*$N477,RESUMO_GLOBAL!$X$54),AK477*$N477))</f>
        <v>0</v>
      </c>
      <c r="BV477" s="987">
        <f>IF(RESUMO_GLOBAL!$X$53="a",ROUND(AL477*$N477,RESUMO_GLOBAL!$X$54),IF(RESUMO_GLOBAL!$X$53="t",TRUNC(AL477*$N477,RESUMO_GLOBAL!$X$54),AL477*$N477))</f>
        <v>0</v>
      </c>
      <c r="BW477" s="987">
        <f>IF(RESUMO_GLOBAL!$X$53="a",ROUND(AM477*$N477,RESUMO_GLOBAL!$X$54),IF(RESUMO_GLOBAL!$X$53="t",TRUNC(AM477*$N477,RESUMO_GLOBAL!$X$54),AM477*$N477))</f>
        <v>0</v>
      </c>
      <c r="BX477" s="987">
        <f>IF(RESUMO_GLOBAL!$X$53="a",ROUND(AN477*$N477,RESUMO_GLOBAL!$X$54),IF(RESUMO_GLOBAL!$X$53="t",TRUNC(AN477*$N477,RESUMO_GLOBAL!$X$54),AN477*$N477))</f>
        <v>0</v>
      </c>
      <c r="BY477" s="987">
        <f>IF(RESUMO_GLOBAL!$X$53="a",ROUND(AO477*$N477,RESUMO_GLOBAL!$X$54),IF(RESUMO_GLOBAL!$X$53="t",TRUNC(AO477*$N477,RESUMO_GLOBAL!$X$54),AO477*$N477))</f>
        <v>0</v>
      </c>
      <c r="BZ477" s="987">
        <f>IF(RESUMO_GLOBAL!$X$53="a",ROUND(AP477*$N477,RESUMO_GLOBAL!$X$54),IF(RESUMO_GLOBAL!$X$53="t",TRUNC(AP477*$N477,RESUMO_GLOBAL!$X$54),AP477*$N477))</f>
        <v>0</v>
      </c>
      <c r="CA477" s="987">
        <f>IF(RESUMO_GLOBAL!$X$53="a",ROUND(AQ477*$N477,RESUMO_GLOBAL!$X$54),IF(RESUMO_GLOBAL!$X$53="t",TRUNC(AQ477*$N477,RESUMO_GLOBAL!$X$54),AQ477*$N477))</f>
        <v>0</v>
      </c>
      <c r="CB477" s="987">
        <f>IF(RESUMO_GLOBAL!$X$53="a",ROUND(AR477*$N477,RESUMO_GLOBAL!$X$54),IF(RESUMO_GLOBAL!$X$53="t",TRUNC(AR477*$N477,RESUMO_GLOBAL!$X$54),AR477*$N477))</f>
        <v>0</v>
      </c>
      <c r="CC477" s="987">
        <f>IF(RESUMO_GLOBAL!$X$53="a",ROUND(AS477*$N477,RESUMO_GLOBAL!$X$54),IF(RESUMO_GLOBAL!$X$53="t",TRUNC(AS477*$N477,RESUMO_GLOBAL!$X$54),AS477*$N477))</f>
        <v>0</v>
      </c>
      <c r="CD477" s="987">
        <f>IF(RESUMO_GLOBAL!$X$53="a",ROUND(AT477*$N477,RESUMO_GLOBAL!$X$54),IF(RESUMO_GLOBAL!$X$53="t",TRUNC(AT477*$N477,RESUMO_GLOBAL!$X$54),AT477*$N477))</f>
        <v>0</v>
      </c>
      <c r="CE477" s="987">
        <f>IF(RESUMO_GLOBAL!$X$53="a",ROUND(AU477*$N477,RESUMO_GLOBAL!$X$54),IF(RESUMO_GLOBAL!$X$53="t",TRUNC(AU477*$N477,RESUMO_GLOBAL!$X$54),AU477*$N477))</f>
        <v>0</v>
      </c>
      <c r="CF477" s="987">
        <f>IF(RESUMO_GLOBAL!$X$53="a",ROUND(AV477*$N477,RESUMO_GLOBAL!$X$54),IF(RESUMO_GLOBAL!$X$53="t",TRUNC(AV477*$N477,RESUMO_GLOBAL!$X$54),AV477*$N477))</f>
        <v>0</v>
      </c>
      <c r="CG477" s="987">
        <f>IF(RESUMO_GLOBAL!$X$53="a",ROUND(AW477*$N477,RESUMO_GLOBAL!$X$54),IF(RESUMO_GLOBAL!$X$53="t",TRUNC(AW477*$N477,RESUMO_GLOBAL!$X$54),AW477*$N477))</f>
        <v>0</v>
      </c>
      <c r="CK477" s="59">
        <f t="shared" si="306"/>
        <v>0</v>
      </c>
      <c r="CL477" s="59">
        <f t="shared" si="307"/>
        <v>0</v>
      </c>
      <c r="CM477" s="59">
        <f t="shared" si="308"/>
        <v>0</v>
      </c>
      <c r="CN477" s="59">
        <f t="shared" si="309"/>
        <v>0</v>
      </c>
      <c r="CO477" s="59">
        <f t="shared" si="310"/>
        <v>0</v>
      </c>
      <c r="CP477" s="59">
        <f t="shared" si="311"/>
        <v>0</v>
      </c>
      <c r="CQ477" s="59">
        <f t="shared" si="312"/>
        <v>0</v>
      </c>
      <c r="CR477" s="59">
        <f t="shared" si="313"/>
        <v>0</v>
      </c>
      <c r="CS477" s="59">
        <f t="shared" si="314"/>
        <v>0</v>
      </c>
      <c r="CT477" s="59">
        <f t="shared" si="315"/>
        <v>0</v>
      </c>
      <c r="CU477" s="59">
        <f t="shared" si="316"/>
        <v>0</v>
      </c>
      <c r="CV477" s="59">
        <f t="shared" si="317"/>
        <v>0</v>
      </c>
      <c r="CW477" s="59">
        <f t="shared" si="318"/>
        <v>0</v>
      </c>
      <c r="CX477" s="59">
        <f t="shared" si="319"/>
        <v>0</v>
      </c>
      <c r="CY477" s="59">
        <f t="shared" si="320"/>
        <v>0</v>
      </c>
      <c r="CZ477" s="59">
        <f t="shared" si="321"/>
        <v>0</v>
      </c>
      <c r="DA477" s="59">
        <f t="shared" si="322"/>
        <v>0</v>
      </c>
      <c r="DB477" s="59">
        <f t="shared" si="323"/>
        <v>0</v>
      </c>
      <c r="DE477">
        <f t="shared" si="305"/>
        <v>472</v>
      </c>
      <c r="DF477" t="str">
        <f t="shared" si="324"/>
        <v/>
      </c>
      <c r="DG477" s="59">
        <f>IF($C477&lt;&gt;0,SUM($CK478:CK478),0)</f>
        <v>0</v>
      </c>
      <c r="DH477" s="59">
        <f>IF($C477&lt;&gt;0,SUM($CK478:CL478),0)</f>
        <v>0</v>
      </c>
      <c r="DI477" s="59">
        <f>IF($C477&lt;&gt;0,SUM($CK478:CM478),0)</f>
        <v>0</v>
      </c>
      <c r="DJ477" s="59">
        <f>IF($C477&lt;&gt;0,SUM($CK478:CN478),0)</f>
        <v>0</v>
      </c>
      <c r="DK477" s="59">
        <f>IF($C477&lt;&gt;0,SUM($CK478:CO478),0)</f>
        <v>0</v>
      </c>
      <c r="DL477" s="59">
        <f>IF($C477&lt;&gt;0,SUM($CK478:CP478),0)</f>
        <v>0</v>
      </c>
      <c r="DM477" s="59">
        <f>IF($C477&lt;&gt;0,SUM($CK478:CQ478),0)</f>
        <v>0</v>
      </c>
      <c r="DN477" s="59">
        <f>IF($C477&lt;&gt;0,SUM($CK478:CR478),0)</f>
        <v>0</v>
      </c>
      <c r="DO477" s="59">
        <f>IF($C477&lt;&gt;0,SUM($CK478:CS478),0)</f>
        <v>0</v>
      </c>
      <c r="DP477" s="59">
        <f>IF($C477&lt;&gt;0,SUM($CK478:CT478),0)</f>
        <v>0</v>
      </c>
      <c r="DQ477" s="59">
        <f>IF($C477&lt;&gt;0,SUM($CK478:CU478),0)</f>
        <v>0</v>
      </c>
      <c r="DR477" s="59">
        <f>IF($C477&lt;&gt;0,SUM($CK478:CV478),0)</f>
        <v>0</v>
      </c>
      <c r="DS477" s="59">
        <f>IF($C477&lt;&gt;0,SUM($CK478:CW478),0)</f>
        <v>0</v>
      </c>
      <c r="DT477" s="59">
        <f>IF($C477&lt;&gt;0,SUM($CK478:CX478),0)</f>
        <v>0</v>
      </c>
      <c r="DU477" s="59">
        <f>IF($C477&lt;&gt;0,SUM($CK478:CY478),0)</f>
        <v>0</v>
      </c>
      <c r="DV477" s="59">
        <f>IF($C477&lt;&gt;0,SUM($CK478:CZ478),0)</f>
        <v>0</v>
      </c>
      <c r="DW477" s="59">
        <f>IF($C477&lt;&gt;0,SUM($CK478:DA478),0)</f>
        <v>0</v>
      </c>
      <c r="DX477" s="59">
        <f>IF($C477&lt;&gt;0,SUM($CK478:DB478),0)</f>
        <v>0</v>
      </c>
      <c r="DY477" s="952" t="str">
        <f t="shared" si="328"/>
        <v/>
      </c>
    </row>
    <row r="478" spans="1:129" ht="13.5" hidden="1" thickBot="1">
      <c r="A478" s="3" t="str">
        <f t="shared" si="329"/>
        <v/>
      </c>
      <c r="B478" s="805">
        <f>Dados_GLOBAL_Inicial!E478</f>
        <v>0</v>
      </c>
      <c r="C478" s="956">
        <f>IF(IFERROR(VALUE(Dados_GLOBAL_Inicial!F478),0)=0,0,Dados_GLOBAL_Inicial!F478)</f>
        <v>0</v>
      </c>
      <c r="D478" s="830">
        <f>Dados_GLOBAL_Inicial!G478</f>
        <v>0</v>
      </c>
      <c r="E478" s="830" t="str">
        <f>IF(IFERROR(VLOOKUP(F478,Cod_Gde_Itens!$A$1:$B$80,2,FALSE),0)&gt;549,IFERROR(VLOOKUP(F478,Cod_Gde_Itens!$A$1:$B$80,2,FALSE),0),IF(Dados_GLOBAL_Inicial!H478=0,"",Dados_GLOBAL_Inicial!H478))</f>
        <v/>
      </c>
      <c r="F478" s="823">
        <f>Dados_GLOBAL_Inicial!I478</f>
        <v>0</v>
      </c>
      <c r="G478" s="824">
        <f>Dados_GLOBAL_Inicial!J478</f>
        <v>0</v>
      </c>
      <c r="H478" s="454">
        <f>Dados_GLOBAL_Inicial!K478</f>
        <v>0</v>
      </c>
      <c r="I478" s="970">
        <f>SUM('MEDIÇÃO_OBJETO (1)'!I478)</f>
        <v>0</v>
      </c>
      <c r="J478" s="455">
        <f t="shared" si="330"/>
        <v>0</v>
      </c>
      <c r="K478" s="451">
        <f t="shared" si="331"/>
        <v>0</v>
      </c>
      <c r="L478" s="452">
        <f t="shared" si="332"/>
        <v>0</v>
      </c>
      <c r="M478" s="809">
        <f t="shared" si="333"/>
        <v>0</v>
      </c>
      <c r="N478" s="810">
        <f>IF(IFERROR(VALUE(Dados_GLOBAL_Inicial!L478),0)=0,0,Dados_GLOBAL_Inicial!L478)</f>
        <v>0</v>
      </c>
      <c r="O478" s="812">
        <f>SUM('MEDIÇÃO_OBJETO (1)'!O478)</f>
        <v>0</v>
      </c>
      <c r="P478" s="812">
        <f>SUM('MEDIÇÃO_OBJETO (1)'!P478)</f>
        <v>0</v>
      </c>
      <c r="Q478" s="813">
        <f t="shared" si="334"/>
        <v>0</v>
      </c>
      <c r="R478" s="951"/>
      <c r="S478" s="815">
        <f>SUM('MEDIÇÃO_OBJETO (1)'!S478)</f>
        <v>0</v>
      </c>
      <c r="T478" s="815">
        <f>SUM('MEDIÇÃO_OBJETO (1)'!T478)</f>
        <v>0</v>
      </c>
      <c r="V478" s="19"/>
      <c r="W478" s="978">
        <f t="shared" si="335"/>
        <v>0</v>
      </c>
      <c r="X478" s="816">
        <f t="shared" si="336"/>
        <v>0</v>
      </c>
      <c r="Y478" s="816">
        <f t="shared" si="337"/>
        <v>0</v>
      </c>
      <c r="Z478" s="817">
        <f t="shared" si="338"/>
        <v>0</v>
      </c>
      <c r="AB478" s="453">
        <f t="shared" si="325"/>
        <v>0</v>
      </c>
      <c r="AC478" s="14">
        <f t="shared" si="339"/>
        <v>0</v>
      </c>
      <c r="AD478" s="819"/>
      <c r="AE478" s="631">
        <f t="shared" si="326"/>
        <v>0</v>
      </c>
      <c r="AF478" s="818">
        <f>SUM('MEDIÇÃO_OBJETO (1)'!AG478)</f>
        <v>0</v>
      </c>
      <c r="AG478" s="541">
        <f>SUM('MEDIÇÃO_OBJETO (1)'!AH478)</f>
        <v>0</v>
      </c>
      <c r="AH478" s="541">
        <f>SUM('MEDIÇÃO_OBJETO (1)'!AI478)</f>
        <v>0</v>
      </c>
      <c r="AI478" s="541">
        <f>SUM('MEDIÇÃO_OBJETO (1)'!AJ478)</f>
        <v>0</v>
      </c>
      <c r="AJ478" s="541">
        <f>SUM('MEDIÇÃO_OBJETO (1)'!AK478)</f>
        <v>0</v>
      </c>
      <c r="AK478" s="541">
        <f>SUM('MEDIÇÃO_OBJETO (1)'!AL478)</f>
        <v>0</v>
      </c>
      <c r="AL478" s="541">
        <f>SUM('MEDIÇÃO_OBJETO (1)'!AM478)</f>
        <v>0</v>
      </c>
      <c r="AM478" s="541">
        <f>SUM('MEDIÇÃO_OBJETO (1)'!AN478)</f>
        <v>0</v>
      </c>
      <c r="AN478" s="541">
        <f>SUM('MEDIÇÃO_OBJETO (1)'!AO478)</f>
        <v>0</v>
      </c>
      <c r="AO478" s="541">
        <f>SUM('MEDIÇÃO_OBJETO (1)'!AP478)</f>
        <v>0</v>
      </c>
      <c r="AP478" s="541">
        <f>SUM('MEDIÇÃO_OBJETO (1)'!AQ478)</f>
        <v>0</v>
      </c>
      <c r="AQ478" s="541">
        <f>SUM('MEDIÇÃO_OBJETO (1)'!AR478)</f>
        <v>0</v>
      </c>
      <c r="AR478" s="541">
        <f>SUM('MEDIÇÃO_OBJETO (1)'!AS478)</f>
        <v>0</v>
      </c>
      <c r="AS478" s="541">
        <f>SUM('MEDIÇÃO_OBJETO (1)'!AT478)</f>
        <v>0</v>
      </c>
      <c r="AT478" s="541">
        <f>SUM('MEDIÇÃO_OBJETO (1)'!AU478)</f>
        <v>0</v>
      </c>
      <c r="AU478" s="541">
        <f>SUM('MEDIÇÃO_OBJETO (1)'!AV478)</f>
        <v>0</v>
      </c>
      <c r="AV478" s="541">
        <f>SUM('MEDIÇÃO_OBJETO (1)'!AW478)</f>
        <v>0</v>
      </c>
      <c r="AW478" s="541">
        <f>SUM('MEDIÇÃO_OBJETO (1)'!AX478)</f>
        <v>0</v>
      </c>
      <c r="AX478" s="977"/>
      <c r="BN478" s="992">
        <f t="shared" si="304"/>
        <v>0</v>
      </c>
      <c r="BO478" s="538">
        <f t="shared" si="327"/>
        <v>0</v>
      </c>
      <c r="BP478" s="987">
        <f>IF(RESUMO_GLOBAL!$X$53="a",ROUND(AF478*$N478,RESUMO_GLOBAL!$X$54),IF(RESUMO_GLOBAL!$X$53="t",TRUNC(AF478*$N478,RESUMO_GLOBAL!$X$54),AF478*$N478))</f>
        <v>0</v>
      </c>
      <c r="BQ478" s="987">
        <f>IF(RESUMO_GLOBAL!$X$53="a",ROUND(AG478*$N478,RESUMO_GLOBAL!$X$54),IF(RESUMO_GLOBAL!$X$53="t",TRUNC(AG478*$N478,RESUMO_GLOBAL!$X$54),AG478*$N478))</f>
        <v>0</v>
      </c>
      <c r="BR478" s="987">
        <f>IF(RESUMO_GLOBAL!$X$53="a",ROUND(AH478*$N478,RESUMO_GLOBAL!$X$54),IF(RESUMO_GLOBAL!$X$53="t",TRUNC(AH478*$N478,RESUMO_GLOBAL!$X$54),AH478*$N478))</f>
        <v>0</v>
      </c>
      <c r="BS478" s="987">
        <f>IF(RESUMO_GLOBAL!$X$53="a",ROUND(AI478*$N478,RESUMO_GLOBAL!$X$54),IF(RESUMO_GLOBAL!$X$53="t",TRUNC(AI478*$N478,RESUMO_GLOBAL!$X$54),AI478*$N478))</f>
        <v>0</v>
      </c>
      <c r="BT478" s="987">
        <f>IF(RESUMO_GLOBAL!$X$53="a",ROUND(AJ478*$N478,RESUMO_GLOBAL!$X$54),IF(RESUMO_GLOBAL!$X$53="t",TRUNC(AJ478*$N478,RESUMO_GLOBAL!$X$54),AJ478*$N478))</f>
        <v>0</v>
      </c>
      <c r="BU478" s="987">
        <f>IF(RESUMO_GLOBAL!$X$53="a",ROUND(AK478*$N478,RESUMO_GLOBAL!$X$54),IF(RESUMO_GLOBAL!$X$53="t",TRUNC(AK478*$N478,RESUMO_GLOBAL!$X$54),AK478*$N478))</f>
        <v>0</v>
      </c>
      <c r="BV478" s="987">
        <f>IF(RESUMO_GLOBAL!$X$53="a",ROUND(AL478*$N478,RESUMO_GLOBAL!$X$54),IF(RESUMO_GLOBAL!$X$53="t",TRUNC(AL478*$N478,RESUMO_GLOBAL!$X$54),AL478*$N478))</f>
        <v>0</v>
      </c>
      <c r="BW478" s="987">
        <f>IF(RESUMO_GLOBAL!$X$53="a",ROUND(AM478*$N478,RESUMO_GLOBAL!$X$54),IF(RESUMO_GLOBAL!$X$53="t",TRUNC(AM478*$N478,RESUMO_GLOBAL!$X$54),AM478*$N478))</f>
        <v>0</v>
      </c>
      <c r="BX478" s="987">
        <f>IF(RESUMO_GLOBAL!$X$53="a",ROUND(AN478*$N478,RESUMO_GLOBAL!$X$54),IF(RESUMO_GLOBAL!$X$53="t",TRUNC(AN478*$N478,RESUMO_GLOBAL!$X$54),AN478*$N478))</f>
        <v>0</v>
      </c>
      <c r="BY478" s="987">
        <f>IF(RESUMO_GLOBAL!$X$53="a",ROUND(AO478*$N478,RESUMO_GLOBAL!$X$54),IF(RESUMO_GLOBAL!$X$53="t",TRUNC(AO478*$N478,RESUMO_GLOBAL!$X$54),AO478*$N478))</f>
        <v>0</v>
      </c>
      <c r="BZ478" s="987">
        <f>IF(RESUMO_GLOBAL!$X$53="a",ROUND(AP478*$N478,RESUMO_GLOBAL!$X$54),IF(RESUMO_GLOBAL!$X$53="t",TRUNC(AP478*$N478,RESUMO_GLOBAL!$X$54),AP478*$N478))</f>
        <v>0</v>
      </c>
      <c r="CA478" s="987">
        <f>IF(RESUMO_GLOBAL!$X$53="a",ROUND(AQ478*$N478,RESUMO_GLOBAL!$X$54),IF(RESUMO_GLOBAL!$X$53="t",TRUNC(AQ478*$N478,RESUMO_GLOBAL!$X$54),AQ478*$N478))</f>
        <v>0</v>
      </c>
      <c r="CB478" s="987">
        <f>IF(RESUMO_GLOBAL!$X$53="a",ROUND(AR478*$N478,RESUMO_GLOBAL!$X$54),IF(RESUMO_GLOBAL!$X$53="t",TRUNC(AR478*$N478,RESUMO_GLOBAL!$X$54),AR478*$N478))</f>
        <v>0</v>
      </c>
      <c r="CC478" s="987">
        <f>IF(RESUMO_GLOBAL!$X$53="a",ROUND(AS478*$N478,RESUMO_GLOBAL!$X$54),IF(RESUMO_GLOBAL!$X$53="t",TRUNC(AS478*$N478,RESUMO_GLOBAL!$X$54),AS478*$N478))</f>
        <v>0</v>
      </c>
      <c r="CD478" s="987">
        <f>IF(RESUMO_GLOBAL!$X$53="a",ROUND(AT478*$N478,RESUMO_GLOBAL!$X$54),IF(RESUMO_GLOBAL!$X$53="t",TRUNC(AT478*$N478,RESUMO_GLOBAL!$X$54),AT478*$N478))</f>
        <v>0</v>
      </c>
      <c r="CE478" s="987">
        <f>IF(RESUMO_GLOBAL!$X$53="a",ROUND(AU478*$N478,RESUMO_GLOBAL!$X$54),IF(RESUMO_GLOBAL!$X$53="t",TRUNC(AU478*$N478,RESUMO_GLOBAL!$X$54),AU478*$N478))</f>
        <v>0</v>
      </c>
      <c r="CF478" s="987">
        <f>IF(RESUMO_GLOBAL!$X$53="a",ROUND(AV478*$N478,RESUMO_GLOBAL!$X$54),IF(RESUMO_GLOBAL!$X$53="t",TRUNC(AV478*$N478,RESUMO_GLOBAL!$X$54),AV478*$N478))</f>
        <v>0</v>
      </c>
      <c r="CG478" s="987">
        <f>IF(RESUMO_GLOBAL!$X$53="a",ROUND(AW478*$N478,RESUMO_GLOBAL!$X$54),IF(RESUMO_GLOBAL!$X$53="t",TRUNC(AW478*$N478,RESUMO_GLOBAL!$X$54),AW478*$N478))</f>
        <v>0</v>
      </c>
      <c r="CK478" s="59">
        <f t="shared" si="306"/>
        <v>0</v>
      </c>
      <c r="CL478" s="59">
        <f t="shared" si="307"/>
        <v>0</v>
      </c>
      <c r="CM478" s="59">
        <f t="shared" si="308"/>
        <v>0</v>
      </c>
      <c r="CN478" s="59">
        <f t="shared" si="309"/>
        <v>0</v>
      </c>
      <c r="CO478" s="59">
        <f t="shared" si="310"/>
        <v>0</v>
      </c>
      <c r="CP478" s="59">
        <f t="shared" si="311"/>
        <v>0</v>
      </c>
      <c r="CQ478" s="59">
        <f t="shared" si="312"/>
        <v>0</v>
      </c>
      <c r="CR478" s="59">
        <f t="shared" si="313"/>
        <v>0</v>
      </c>
      <c r="CS478" s="59">
        <f t="shared" si="314"/>
        <v>0</v>
      </c>
      <c r="CT478" s="59">
        <f t="shared" si="315"/>
        <v>0</v>
      </c>
      <c r="CU478" s="59">
        <f t="shared" si="316"/>
        <v>0</v>
      </c>
      <c r="CV478" s="59">
        <f t="shared" si="317"/>
        <v>0</v>
      </c>
      <c r="CW478" s="59">
        <f t="shared" si="318"/>
        <v>0</v>
      </c>
      <c r="CX478" s="59">
        <f t="shared" si="319"/>
        <v>0</v>
      </c>
      <c r="CY478" s="59">
        <f t="shared" si="320"/>
        <v>0</v>
      </c>
      <c r="CZ478" s="59">
        <f t="shared" si="321"/>
        <v>0</v>
      </c>
      <c r="DA478" s="59">
        <f t="shared" si="322"/>
        <v>0</v>
      </c>
      <c r="DB478" s="59">
        <f t="shared" si="323"/>
        <v>0</v>
      </c>
      <c r="DE478">
        <f t="shared" si="305"/>
        <v>473</v>
      </c>
      <c r="DF478" t="str">
        <f t="shared" si="324"/>
        <v/>
      </c>
      <c r="DG478" s="59">
        <f>IF($C478&lt;&gt;0,SUM($CK479:CK479),0)</f>
        <v>0</v>
      </c>
      <c r="DH478" s="59">
        <f>IF($C478&lt;&gt;0,SUM($CK479:CL479),0)</f>
        <v>0</v>
      </c>
      <c r="DI478" s="59">
        <f>IF($C478&lt;&gt;0,SUM($CK479:CM479),0)</f>
        <v>0</v>
      </c>
      <c r="DJ478" s="59">
        <f>IF($C478&lt;&gt;0,SUM($CK479:CN479),0)</f>
        <v>0</v>
      </c>
      <c r="DK478" s="59">
        <f>IF($C478&lt;&gt;0,SUM($CK479:CO479),0)</f>
        <v>0</v>
      </c>
      <c r="DL478" s="59">
        <f>IF($C478&lt;&gt;0,SUM($CK479:CP479),0)</f>
        <v>0</v>
      </c>
      <c r="DM478" s="59">
        <f>IF($C478&lt;&gt;0,SUM($CK479:CQ479),0)</f>
        <v>0</v>
      </c>
      <c r="DN478" s="59">
        <f>IF($C478&lt;&gt;0,SUM($CK479:CR479),0)</f>
        <v>0</v>
      </c>
      <c r="DO478" s="59">
        <f>IF($C478&lt;&gt;0,SUM($CK479:CS479),0)</f>
        <v>0</v>
      </c>
      <c r="DP478" s="59">
        <f>IF($C478&lt;&gt;0,SUM($CK479:CT479),0)</f>
        <v>0</v>
      </c>
      <c r="DQ478" s="59">
        <f>IF($C478&lt;&gt;0,SUM($CK479:CU479),0)</f>
        <v>0</v>
      </c>
      <c r="DR478" s="59">
        <f>IF($C478&lt;&gt;0,SUM($CK479:CV479),0)</f>
        <v>0</v>
      </c>
      <c r="DS478" s="59">
        <f>IF($C478&lt;&gt;0,SUM($CK479:CW479),0)</f>
        <v>0</v>
      </c>
      <c r="DT478" s="59">
        <f>IF($C478&lt;&gt;0,SUM($CK479:CX479),0)</f>
        <v>0</v>
      </c>
      <c r="DU478" s="59">
        <f>IF($C478&lt;&gt;0,SUM($CK479:CY479),0)</f>
        <v>0</v>
      </c>
      <c r="DV478" s="59">
        <f>IF($C478&lt;&gt;0,SUM($CK479:CZ479),0)</f>
        <v>0</v>
      </c>
      <c r="DW478" s="59">
        <f>IF($C478&lt;&gt;0,SUM($CK479:DA479),0)</f>
        <v>0</v>
      </c>
      <c r="DX478" s="59">
        <f>IF($C478&lt;&gt;0,SUM($CK479:DB479),0)</f>
        <v>0</v>
      </c>
      <c r="DY478" s="952" t="str">
        <f t="shared" si="328"/>
        <v/>
      </c>
    </row>
    <row r="479" spans="1:129" ht="13.5" hidden="1" thickBot="1">
      <c r="A479" s="3" t="str">
        <f t="shared" si="329"/>
        <v/>
      </c>
      <c r="B479" s="805">
        <f>Dados_GLOBAL_Inicial!E479</f>
        <v>0</v>
      </c>
      <c r="C479" s="956">
        <f>IF(IFERROR(VALUE(Dados_GLOBAL_Inicial!F479),0)=0,0,Dados_GLOBAL_Inicial!F479)</f>
        <v>0</v>
      </c>
      <c r="D479" s="830">
        <f>Dados_GLOBAL_Inicial!G479</f>
        <v>0</v>
      </c>
      <c r="E479" s="830" t="str">
        <f>IF(IFERROR(VLOOKUP(F479,Cod_Gde_Itens!$A$1:$B$80,2,FALSE),0)&gt;549,IFERROR(VLOOKUP(F479,Cod_Gde_Itens!$A$1:$B$80,2,FALSE),0),IF(Dados_GLOBAL_Inicial!H479=0,"",Dados_GLOBAL_Inicial!H479))</f>
        <v/>
      </c>
      <c r="F479" s="823">
        <f>Dados_GLOBAL_Inicial!I479</f>
        <v>0</v>
      </c>
      <c r="G479" s="824">
        <f>Dados_GLOBAL_Inicial!J479</f>
        <v>0</v>
      </c>
      <c r="H479" s="454">
        <f>Dados_GLOBAL_Inicial!K479</f>
        <v>0</v>
      </c>
      <c r="I479" s="970">
        <f>SUM('MEDIÇÃO_OBJETO (1)'!I479)</f>
        <v>0</v>
      </c>
      <c r="J479" s="455">
        <f t="shared" si="330"/>
        <v>0</v>
      </c>
      <c r="K479" s="451">
        <f t="shared" si="331"/>
        <v>0</v>
      </c>
      <c r="L479" s="452">
        <f t="shared" si="332"/>
        <v>0</v>
      </c>
      <c r="M479" s="809">
        <f t="shared" si="333"/>
        <v>0</v>
      </c>
      <c r="N479" s="810">
        <f>IF(IFERROR(VALUE(Dados_GLOBAL_Inicial!L479),0)=0,0,Dados_GLOBAL_Inicial!L479)</f>
        <v>0</v>
      </c>
      <c r="O479" s="812">
        <f>SUM('MEDIÇÃO_OBJETO (1)'!O479)</f>
        <v>0</v>
      </c>
      <c r="P479" s="812">
        <f>SUM('MEDIÇÃO_OBJETO (1)'!P479)</f>
        <v>0</v>
      </c>
      <c r="Q479" s="813">
        <f t="shared" si="334"/>
        <v>0</v>
      </c>
      <c r="R479" s="951"/>
      <c r="S479" s="815">
        <f>SUM('MEDIÇÃO_OBJETO (1)'!S479)</f>
        <v>0</v>
      </c>
      <c r="T479" s="815">
        <f>SUM('MEDIÇÃO_OBJETO (1)'!T479)</f>
        <v>0</v>
      </c>
      <c r="V479" s="19"/>
      <c r="W479" s="978">
        <f t="shared" si="335"/>
        <v>0</v>
      </c>
      <c r="X479" s="816">
        <f t="shared" si="336"/>
        <v>0</v>
      </c>
      <c r="Y479" s="816">
        <f t="shared" si="337"/>
        <v>0</v>
      </c>
      <c r="Z479" s="817">
        <f t="shared" si="338"/>
        <v>0</v>
      </c>
      <c r="AB479" s="453">
        <f t="shared" si="325"/>
        <v>0</v>
      </c>
      <c r="AC479" s="14">
        <f t="shared" si="339"/>
        <v>0</v>
      </c>
      <c r="AD479" s="819"/>
      <c r="AE479" s="631">
        <f t="shared" si="326"/>
        <v>0</v>
      </c>
      <c r="AF479" s="818">
        <f>SUM('MEDIÇÃO_OBJETO (1)'!AG479)</f>
        <v>0</v>
      </c>
      <c r="AG479" s="541">
        <f>SUM('MEDIÇÃO_OBJETO (1)'!AH479)</f>
        <v>0</v>
      </c>
      <c r="AH479" s="541">
        <f>SUM('MEDIÇÃO_OBJETO (1)'!AI479)</f>
        <v>0</v>
      </c>
      <c r="AI479" s="541">
        <f>SUM('MEDIÇÃO_OBJETO (1)'!AJ479)</f>
        <v>0</v>
      </c>
      <c r="AJ479" s="541">
        <f>SUM('MEDIÇÃO_OBJETO (1)'!AK479)</f>
        <v>0</v>
      </c>
      <c r="AK479" s="541">
        <f>SUM('MEDIÇÃO_OBJETO (1)'!AL479)</f>
        <v>0</v>
      </c>
      <c r="AL479" s="541">
        <f>SUM('MEDIÇÃO_OBJETO (1)'!AM479)</f>
        <v>0</v>
      </c>
      <c r="AM479" s="541">
        <f>SUM('MEDIÇÃO_OBJETO (1)'!AN479)</f>
        <v>0</v>
      </c>
      <c r="AN479" s="541">
        <f>SUM('MEDIÇÃO_OBJETO (1)'!AO479)</f>
        <v>0</v>
      </c>
      <c r="AO479" s="541">
        <f>SUM('MEDIÇÃO_OBJETO (1)'!AP479)</f>
        <v>0</v>
      </c>
      <c r="AP479" s="541">
        <f>SUM('MEDIÇÃO_OBJETO (1)'!AQ479)</f>
        <v>0</v>
      </c>
      <c r="AQ479" s="541">
        <f>SUM('MEDIÇÃO_OBJETO (1)'!AR479)</f>
        <v>0</v>
      </c>
      <c r="AR479" s="541">
        <f>SUM('MEDIÇÃO_OBJETO (1)'!AS479)</f>
        <v>0</v>
      </c>
      <c r="AS479" s="541">
        <f>SUM('MEDIÇÃO_OBJETO (1)'!AT479)</f>
        <v>0</v>
      </c>
      <c r="AT479" s="541">
        <f>SUM('MEDIÇÃO_OBJETO (1)'!AU479)</f>
        <v>0</v>
      </c>
      <c r="AU479" s="541">
        <f>SUM('MEDIÇÃO_OBJETO (1)'!AV479)</f>
        <v>0</v>
      </c>
      <c r="AV479" s="541">
        <f>SUM('MEDIÇÃO_OBJETO (1)'!AW479)</f>
        <v>0</v>
      </c>
      <c r="AW479" s="541">
        <f>SUM('MEDIÇÃO_OBJETO (1)'!AX479)</f>
        <v>0</v>
      </c>
      <c r="AX479" s="977"/>
      <c r="BN479" s="992">
        <f t="shared" si="304"/>
        <v>0</v>
      </c>
      <c r="BO479" s="538">
        <f t="shared" si="327"/>
        <v>0</v>
      </c>
      <c r="BP479" s="987">
        <f>IF(RESUMO_GLOBAL!$X$53="a",ROUND(AF479*$N479,RESUMO_GLOBAL!$X$54),IF(RESUMO_GLOBAL!$X$53="t",TRUNC(AF479*$N479,RESUMO_GLOBAL!$X$54),AF479*$N479))</f>
        <v>0</v>
      </c>
      <c r="BQ479" s="987">
        <f>IF(RESUMO_GLOBAL!$X$53="a",ROUND(AG479*$N479,RESUMO_GLOBAL!$X$54),IF(RESUMO_GLOBAL!$X$53="t",TRUNC(AG479*$N479,RESUMO_GLOBAL!$X$54),AG479*$N479))</f>
        <v>0</v>
      </c>
      <c r="BR479" s="987">
        <f>IF(RESUMO_GLOBAL!$X$53="a",ROUND(AH479*$N479,RESUMO_GLOBAL!$X$54),IF(RESUMO_GLOBAL!$X$53="t",TRUNC(AH479*$N479,RESUMO_GLOBAL!$X$54),AH479*$N479))</f>
        <v>0</v>
      </c>
      <c r="BS479" s="987">
        <f>IF(RESUMO_GLOBAL!$X$53="a",ROUND(AI479*$N479,RESUMO_GLOBAL!$X$54),IF(RESUMO_GLOBAL!$X$53="t",TRUNC(AI479*$N479,RESUMO_GLOBAL!$X$54),AI479*$N479))</f>
        <v>0</v>
      </c>
      <c r="BT479" s="987">
        <f>IF(RESUMO_GLOBAL!$X$53="a",ROUND(AJ479*$N479,RESUMO_GLOBAL!$X$54),IF(RESUMO_GLOBAL!$X$53="t",TRUNC(AJ479*$N479,RESUMO_GLOBAL!$X$54),AJ479*$N479))</f>
        <v>0</v>
      </c>
      <c r="BU479" s="987">
        <f>IF(RESUMO_GLOBAL!$X$53="a",ROUND(AK479*$N479,RESUMO_GLOBAL!$X$54),IF(RESUMO_GLOBAL!$X$53="t",TRUNC(AK479*$N479,RESUMO_GLOBAL!$X$54),AK479*$N479))</f>
        <v>0</v>
      </c>
      <c r="BV479" s="987">
        <f>IF(RESUMO_GLOBAL!$X$53="a",ROUND(AL479*$N479,RESUMO_GLOBAL!$X$54),IF(RESUMO_GLOBAL!$X$53="t",TRUNC(AL479*$N479,RESUMO_GLOBAL!$X$54),AL479*$N479))</f>
        <v>0</v>
      </c>
      <c r="BW479" s="987">
        <f>IF(RESUMO_GLOBAL!$X$53="a",ROUND(AM479*$N479,RESUMO_GLOBAL!$X$54),IF(RESUMO_GLOBAL!$X$53="t",TRUNC(AM479*$N479,RESUMO_GLOBAL!$X$54),AM479*$N479))</f>
        <v>0</v>
      </c>
      <c r="BX479" s="987">
        <f>IF(RESUMO_GLOBAL!$X$53="a",ROUND(AN479*$N479,RESUMO_GLOBAL!$X$54),IF(RESUMO_GLOBAL!$X$53="t",TRUNC(AN479*$N479,RESUMO_GLOBAL!$X$54),AN479*$N479))</f>
        <v>0</v>
      </c>
      <c r="BY479" s="987">
        <f>IF(RESUMO_GLOBAL!$X$53="a",ROUND(AO479*$N479,RESUMO_GLOBAL!$X$54),IF(RESUMO_GLOBAL!$X$53="t",TRUNC(AO479*$N479,RESUMO_GLOBAL!$X$54),AO479*$N479))</f>
        <v>0</v>
      </c>
      <c r="BZ479" s="987">
        <f>IF(RESUMO_GLOBAL!$X$53="a",ROUND(AP479*$N479,RESUMO_GLOBAL!$X$54),IF(RESUMO_GLOBAL!$X$53="t",TRUNC(AP479*$N479,RESUMO_GLOBAL!$X$54),AP479*$N479))</f>
        <v>0</v>
      </c>
      <c r="CA479" s="987">
        <f>IF(RESUMO_GLOBAL!$X$53="a",ROUND(AQ479*$N479,RESUMO_GLOBAL!$X$54),IF(RESUMO_GLOBAL!$X$53="t",TRUNC(AQ479*$N479,RESUMO_GLOBAL!$X$54),AQ479*$N479))</f>
        <v>0</v>
      </c>
      <c r="CB479" s="987">
        <f>IF(RESUMO_GLOBAL!$X$53="a",ROUND(AR479*$N479,RESUMO_GLOBAL!$X$54),IF(RESUMO_GLOBAL!$X$53="t",TRUNC(AR479*$N479,RESUMO_GLOBAL!$X$54),AR479*$N479))</f>
        <v>0</v>
      </c>
      <c r="CC479" s="987">
        <f>IF(RESUMO_GLOBAL!$X$53="a",ROUND(AS479*$N479,RESUMO_GLOBAL!$X$54),IF(RESUMO_GLOBAL!$X$53="t",TRUNC(AS479*$N479,RESUMO_GLOBAL!$X$54),AS479*$N479))</f>
        <v>0</v>
      </c>
      <c r="CD479" s="987">
        <f>IF(RESUMO_GLOBAL!$X$53="a",ROUND(AT479*$N479,RESUMO_GLOBAL!$X$54),IF(RESUMO_GLOBAL!$X$53="t",TRUNC(AT479*$N479,RESUMO_GLOBAL!$X$54),AT479*$N479))</f>
        <v>0</v>
      </c>
      <c r="CE479" s="987">
        <f>IF(RESUMO_GLOBAL!$X$53="a",ROUND(AU479*$N479,RESUMO_GLOBAL!$X$54),IF(RESUMO_GLOBAL!$X$53="t",TRUNC(AU479*$N479,RESUMO_GLOBAL!$X$54),AU479*$N479))</f>
        <v>0</v>
      </c>
      <c r="CF479" s="987">
        <f>IF(RESUMO_GLOBAL!$X$53="a",ROUND(AV479*$N479,RESUMO_GLOBAL!$X$54),IF(RESUMO_GLOBAL!$X$53="t",TRUNC(AV479*$N479,RESUMO_GLOBAL!$X$54),AV479*$N479))</f>
        <v>0</v>
      </c>
      <c r="CG479" s="987">
        <f>IF(RESUMO_GLOBAL!$X$53="a",ROUND(AW479*$N479,RESUMO_GLOBAL!$X$54),IF(RESUMO_GLOBAL!$X$53="t",TRUNC(AW479*$N479,RESUMO_GLOBAL!$X$54),AW479*$N479))</f>
        <v>0</v>
      </c>
      <c r="CK479" s="59">
        <f t="shared" si="306"/>
        <v>0</v>
      </c>
      <c r="CL479" s="59">
        <f t="shared" si="307"/>
        <v>0</v>
      </c>
      <c r="CM479" s="59">
        <f t="shared" si="308"/>
        <v>0</v>
      </c>
      <c r="CN479" s="59">
        <f t="shared" si="309"/>
        <v>0</v>
      </c>
      <c r="CO479" s="59">
        <f t="shared" si="310"/>
        <v>0</v>
      </c>
      <c r="CP479" s="59">
        <f t="shared" si="311"/>
        <v>0</v>
      </c>
      <c r="CQ479" s="59">
        <f t="shared" si="312"/>
        <v>0</v>
      </c>
      <c r="CR479" s="59">
        <f t="shared" si="313"/>
        <v>0</v>
      </c>
      <c r="CS479" s="59">
        <f t="shared" si="314"/>
        <v>0</v>
      </c>
      <c r="CT479" s="59">
        <f t="shared" si="315"/>
        <v>0</v>
      </c>
      <c r="CU479" s="59">
        <f t="shared" si="316"/>
        <v>0</v>
      </c>
      <c r="CV479" s="59">
        <f t="shared" si="317"/>
        <v>0</v>
      </c>
      <c r="CW479" s="59">
        <f t="shared" si="318"/>
        <v>0</v>
      </c>
      <c r="CX479" s="59">
        <f t="shared" si="319"/>
        <v>0</v>
      </c>
      <c r="CY479" s="59">
        <f t="shared" si="320"/>
        <v>0</v>
      </c>
      <c r="CZ479" s="59">
        <f t="shared" si="321"/>
        <v>0</v>
      </c>
      <c r="DA479" s="59">
        <f t="shared" si="322"/>
        <v>0</v>
      </c>
      <c r="DB479" s="59">
        <f t="shared" si="323"/>
        <v>0</v>
      </c>
      <c r="DE479">
        <f t="shared" si="305"/>
        <v>474</v>
      </c>
      <c r="DF479" t="str">
        <f t="shared" si="324"/>
        <v/>
      </c>
      <c r="DG479" s="59">
        <f>IF($C479&lt;&gt;0,SUM($CK480:CK480),0)</f>
        <v>0</v>
      </c>
      <c r="DH479" s="59">
        <f>IF($C479&lt;&gt;0,SUM($CK480:CL480),0)</f>
        <v>0</v>
      </c>
      <c r="DI479" s="59">
        <f>IF($C479&lt;&gt;0,SUM($CK480:CM480),0)</f>
        <v>0</v>
      </c>
      <c r="DJ479" s="59">
        <f>IF($C479&lt;&gt;0,SUM($CK480:CN480),0)</f>
        <v>0</v>
      </c>
      <c r="DK479" s="59">
        <f>IF($C479&lt;&gt;0,SUM($CK480:CO480),0)</f>
        <v>0</v>
      </c>
      <c r="DL479" s="59">
        <f>IF($C479&lt;&gt;0,SUM($CK480:CP480),0)</f>
        <v>0</v>
      </c>
      <c r="DM479" s="59">
        <f>IF($C479&lt;&gt;0,SUM($CK480:CQ480),0)</f>
        <v>0</v>
      </c>
      <c r="DN479" s="59">
        <f>IF($C479&lt;&gt;0,SUM($CK480:CR480),0)</f>
        <v>0</v>
      </c>
      <c r="DO479" s="59">
        <f>IF($C479&lt;&gt;0,SUM($CK480:CS480),0)</f>
        <v>0</v>
      </c>
      <c r="DP479" s="59">
        <f>IF($C479&lt;&gt;0,SUM($CK480:CT480),0)</f>
        <v>0</v>
      </c>
      <c r="DQ479" s="59">
        <f>IF($C479&lt;&gt;0,SUM($CK480:CU480),0)</f>
        <v>0</v>
      </c>
      <c r="DR479" s="59">
        <f>IF($C479&lt;&gt;0,SUM($CK480:CV480),0)</f>
        <v>0</v>
      </c>
      <c r="DS479" s="59">
        <f>IF($C479&lt;&gt;0,SUM($CK480:CW480),0)</f>
        <v>0</v>
      </c>
      <c r="DT479" s="59">
        <f>IF($C479&lt;&gt;0,SUM($CK480:CX480),0)</f>
        <v>0</v>
      </c>
      <c r="DU479" s="59">
        <f>IF($C479&lt;&gt;0,SUM($CK480:CY480),0)</f>
        <v>0</v>
      </c>
      <c r="DV479" s="59">
        <f>IF($C479&lt;&gt;0,SUM($CK480:CZ480),0)</f>
        <v>0</v>
      </c>
      <c r="DW479" s="59">
        <f>IF($C479&lt;&gt;0,SUM($CK480:DA480),0)</f>
        <v>0</v>
      </c>
      <c r="DX479" s="59">
        <f>IF($C479&lt;&gt;0,SUM($CK480:DB480),0)</f>
        <v>0</v>
      </c>
      <c r="DY479" s="952" t="str">
        <f t="shared" si="328"/>
        <v/>
      </c>
    </row>
    <row r="480" spans="1:129" ht="13.5" hidden="1" thickBot="1">
      <c r="A480" s="3" t="str">
        <f t="shared" si="329"/>
        <v/>
      </c>
      <c r="B480" s="805">
        <f>Dados_GLOBAL_Inicial!E480</f>
        <v>0</v>
      </c>
      <c r="C480" s="956">
        <f>IF(IFERROR(VALUE(Dados_GLOBAL_Inicial!F480),0)=0,0,Dados_GLOBAL_Inicial!F480)</f>
        <v>0</v>
      </c>
      <c r="D480" s="830">
        <f>Dados_GLOBAL_Inicial!G480</f>
        <v>0</v>
      </c>
      <c r="E480" s="830" t="str">
        <f>IF(IFERROR(VLOOKUP(F480,Cod_Gde_Itens!$A$1:$B$80,2,FALSE),0)&gt;549,IFERROR(VLOOKUP(F480,Cod_Gde_Itens!$A$1:$B$80,2,FALSE),0),IF(Dados_GLOBAL_Inicial!H480=0,"",Dados_GLOBAL_Inicial!H480))</f>
        <v/>
      </c>
      <c r="F480" s="823">
        <f>Dados_GLOBAL_Inicial!I480</f>
        <v>0</v>
      </c>
      <c r="G480" s="824">
        <f>Dados_GLOBAL_Inicial!J480</f>
        <v>0</v>
      </c>
      <c r="H480" s="454">
        <f>Dados_GLOBAL_Inicial!K480</f>
        <v>0</v>
      </c>
      <c r="I480" s="970">
        <f>SUM('MEDIÇÃO_OBJETO (1)'!I480)</f>
        <v>0</v>
      </c>
      <c r="J480" s="455">
        <f t="shared" si="330"/>
        <v>0</v>
      </c>
      <c r="K480" s="451">
        <f t="shared" si="331"/>
        <v>0</v>
      </c>
      <c r="L480" s="452">
        <f t="shared" si="332"/>
        <v>0</v>
      </c>
      <c r="M480" s="809">
        <f t="shared" si="333"/>
        <v>0</v>
      </c>
      <c r="N480" s="810">
        <f>IF(IFERROR(VALUE(Dados_GLOBAL_Inicial!L480),0)=0,0,Dados_GLOBAL_Inicial!L480)</f>
        <v>0</v>
      </c>
      <c r="O480" s="812">
        <f>SUM('MEDIÇÃO_OBJETO (1)'!O480)</f>
        <v>0</v>
      </c>
      <c r="P480" s="812">
        <f>SUM('MEDIÇÃO_OBJETO (1)'!P480)</f>
        <v>0</v>
      </c>
      <c r="Q480" s="813">
        <f t="shared" si="334"/>
        <v>0</v>
      </c>
      <c r="R480" s="951"/>
      <c r="S480" s="815">
        <f>SUM('MEDIÇÃO_OBJETO (1)'!S480)</f>
        <v>0</v>
      </c>
      <c r="T480" s="815">
        <f>SUM('MEDIÇÃO_OBJETO (1)'!T480)</f>
        <v>0</v>
      </c>
      <c r="V480" s="19"/>
      <c r="W480" s="978">
        <f t="shared" si="335"/>
        <v>0</v>
      </c>
      <c r="X480" s="816">
        <f t="shared" si="336"/>
        <v>0</v>
      </c>
      <c r="Y480" s="816">
        <f t="shared" si="337"/>
        <v>0</v>
      </c>
      <c r="Z480" s="817">
        <f t="shared" si="338"/>
        <v>0</v>
      </c>
      <c r="AB480" s="453">
        <f t="shared" si="325"/>
        <v>0</v>
      </c>
      <c r="AC480" s="14">
        <f t="shared" si="339"/>
        <v>0</v>
      </c>
      <c r="AD480" s="819"/>
      <c r="AE480" s="631">
        <f t="shared" si="326"/>
        <v>0</v>
      </c>
      <c r="AF480" s="818">
        <f>SUM('MEDIÇÃO_OBJETO (1)'!AG480)</f>
        <v>0</v>
      </c>
      <c r="AG480" s="541">
        <f>SUM('MEDIÇÃO_OBJETO (1)'!AH480)</f>
        <v>0</v>
      </c>
      <c r="AH480" s="541">
        <f>SUM('MEDIÇÃO_OBJETO (1)'!AI480)</f>
        <v>0</v>
      </c>
      <c r="AI480" s="541">
        <f>SUM('MEDIÇÃO_OBJETO (1)'!AJ480)</f>
        <v>0</v>
      </c>
      <c r="AJ480" s="541">
        <f>SUM('MEDIÇÃO_OBJETO (1)'!AK480)</f>
        <v>0</v>
      </c>
      <c r="AK480" s="541">
        <f>SUM('MEDIÇÃO_OBJETO (1)'!AL480)</f>
        <v>0</v>
      </c>
      <c r="AL480" s="541">
        <f>SUM('MEDIÇÃO_OBJETO (1)'!AM480)</f>
        <v>0</v>
      </c>
      <c r="AM480" s="541">
        <f>SUM('MEDIÇÃO_OBJETO (1)'!AN480)</f>
        <v>0</v>
      </c>
      <c r="AN480" s="541">
        <f>SUM('MEDIÇÃO_OBJETO (1)'!AO480)</f>
        <v>0</v>
      </c>
      <c r="AO480" s="541">
        <f>SUM('MEDIÇÃO_OBJETO (1)'!AP480)</f>
        <v>0</v>
      </c>
      <c r="AP480" s="541">
        <f>SUM('MEDIÇÃO_OBJETO (1)'!AQ480)</f>
        <v>0</v>
      </c>
      <c r="AQ480" s="541">
        <f>SUM('MEDIÇÃO_OBJETO (1)'!AR480)</f>
        <v>0</v>
      </c>
      <c r="AR480" s="541">
        <f>SUM('MEDIÇÃO_OBJETO (1)'!AS480)</f>
        <v>0</v>
      </c>
      <c r="AS480" s="541">
        <f>SUM('MEDIÇÃO_OBJETO (1)'!AT480)</f>
        <v>0</v>
      </c>
      <c r="AT480" s="541">
        <f>SUM('MEDIÇÃO_OBJETO (1)'!AU480)</f>
        <v>0</v>
      </c>
      <c r="AU480" s="541">
        <f>SUM('MEDIÇÃO_OBJETO (1)'!AV480)</f>
        <v>0</v>
      </c>
      <c r="AV480" s="541">
        <f>SUM('MEDIÇÃO_OBJETO (1)'!AW480)</f>
        <v>0</v>
      </c>
      <c r="AW480" s="541">
        <f>SUM('MEDIÇÃO_OBJETO (1)'!AX480)</f>
        <v>0</v>
      </c>
      <c r="AX480" s="977"/>
      <c r="BN480" s="992">
        <f t="shared" si="304"/>
        <v>0</v>
      </c>
      <c r="BO480" s="538">
        <f t="shared" si="327"/>
        <v>0</v>
      </c>
      <c r="BP480" s="987">
        <f>IF(RESUMO_GLOBAL!$X$53="a",ROUND(AF480*$N480,RESUMO_GLOBAL!$X$54),IF(RESUMO_GLOBAL!$X$53="t",TRUNC(AF480*$N480,RESUMO_GLOBAL!$X$54),AF480*$N480))</f>
        <v>0</v>
      </c>
      <c r="BQ480" s="987">
        <f>IF(RESUMO_GLOBAL!$X$53="a",ROUND(AG480*$N480,RESUMO_GLOBAL!$X$54),IF(RESUMO_GLOBAL!$X$53="t",TRUNC(AG480*$N480,RESUMO_GLOBAL!$X$54),AG480*$N480))</f>
        <v>0</v>
      </c>
      <c r="BR480" s="987">
        <f>IF(RESUMO_GLOBAL!$X$53="a",ROUND(AH480*$N480,RESUMO_GLOBAL!$X$54),IF(RESUMO_GLOBAL!$X$53="t",TRUNC(AH480*$N480,RESUMO_GLOBAL!$X$54),AH480*$N480))</f>
        <v>0</v>
      </c>
      <c r="BS480" s="987">
        <f>IF(RESUMO_GLOBAL!$X$53="a",ROUND(AI480*$N480,RESUMO_GLOBAL!$X$54),IF(RESUMO_GLOBAL!$X$53="t",TRUNC(AI480*$N480,RESUMO_GLOBAL!$X$54),AI480*$N480))</f>
        <v>0</v>
      </c>
      <c r="BT480" s="987">
        <f>IF(RESUMO_GLOBAL!$X$53="a",ROUND(AJ480*$N480,RESUMO_GLOBAL!$X$54),IF(RESUMO_GLOBAL!$X$53="t",TRUNC(AJ480*$N480,RESUMO_GLOBAL!$X$54),AJ480*$N480))</f>
        <v>0</v>
      </c>
      <c r="BU480" s="987">
        <f>IF(RESUMO_GLOBAL!$X$53="a",ROUND(AK480*$N480,RESUMO_GLOBAL!$X$54),IF(RESUMO_GLOBAL!$X$53="t",TRUNC(AK480*$N480,RESUMO_GLOBAL!$X$54),AK480*$N480))</f>
        <v>0</v>
      </c>
      <c r="BV480" s="987">
        <f>IF(RESUMO_GLOBAL!$X$53="a",ROUND(AL480*$N480,RESUMO_GLOBAL!$X$54),IF(RESUMO_GLOBAL!$X$53="t",TRUNC(AL480*$N480,RESUMO_GLOBAL!$X$54),AL480*$N480))</f>
        <v>0</v>
      </c>
      <c r="BW480" s="987">
        <f>IF(RESUMO_GLOBAL!$X$53="a",ROUND(AM480*$N480,RESUMO_GLOBAL!$X$54),IF(RESUMO_GLOBAL!$X$53="t",TRUNC(AM480*$N480,RESUMO_GLOBAL!$X$54),AM480*$N480))</f>
        <v>0</v>
      </c>
      <c r="BX480" s="987">
        <f>IF(RESUMO_GLOBAL!$X$53="a",ROUND(AN480*$N480,RESUMO_GLOBAL!$X$54),IF(RESUMO_GLOBAL!$X$53="t",TRUNC(AN480*$N480,RESUMO_GLOBAL!$X$54),AN480*$N480))</f>
        <v>0</v>
      </c>
      <c r="BY480" s="987">
        <f>IF(RESUMO_GLOBAL!$X$53="a",ROUND(AO480*$N480,RESUMO_GLOBAL!$X$54),IF(RESUMO_GLOBAL!$X$53="t",TRUNC(AO480*$N480,RESUMO_GLOBAL!$X$54),AO480*$N480))</f>
        <v>0</v>
      </c>
      <c r="BZ480" s="987">
        <f>IF(RESUMO_GLOBAL!$X$53="a",ROUND(AP480*$N480,RESUMO_GLOBAL!$X$54),IF(RESUMO_GLOBAL!$X$53="t",TRUNC(AP480*$N480,RESUMO_GLOBAL!$X$54),AP480*$N480))</f>
        <v>0</v>
      </c>
      <c r="CA480" s="987">
        <f>IF(RESUMO_GLOBAL!$X$53="a",ROUND(AQ480*$N480,RESUMO_GLOBAL!$X$54),IF(RESUMO_GLOBAL!$X$53="t",TRUNC(AQ480*$N480,RESUMO_GLOBAL!$X$54),AQ480*$N480))</f>
        <v>0</v>
      </c>
      <c r="CB480" s="987">
        <f>IF(RESUMO_GLOBAL!$X$53="a",ROUND(AR480*$N480,RESUMO_GLOBAL!$X$54),IF(RESUMO_GLOBAL!$X$53="t",TRUNC(AR480*$N480,RESUMO_GLOBAL!$X$54),AR480*$N480))</f>
        <v>0</v>
      </c>
      <c r="CC480" s="987">
        <f>IF(RESUMO_GLOBAL!$X$53="a",ROUND(AS480*$N480,RESUMO_GLOBAL!$X$54),IF(RESUMO_GLOBAL!$X$53="t",TRUNC(AS480*$N480,RESUMO_GLOBAL!$X$54),AS480*$N480))</f>
        <v>0</v>
      </c>
      <c r="CD480" s="987">
        <f>IF(RESUMO_GLOBAL!$X$53="a",ROUND(AT480*$N480,RESUMO_GLOBAL!$X$54),IF(RESUMO_GLOBAL!$X$53="t",TRUNC(AT480*$N480,RESUMO_GLOBAL!$X$54),AT480*$N480))</f>
        <v>0</v>
      </c>
      <c r="CE480" s="987">
        <f>IF(RESUMO_GLOBAL!$X$53="a",ROUND(AU480*$N480,RESUMO_GLOBAL!$X$54),IF(RESUMO_GLOBAL!$X$53="t",TRUNC(AU480*$N480,RESUMO_GLOBAL!$X$54),AU480*$N480))</f>
        <v>0</v>
      </c>
      <c r="CF480" s="987">
        <f>IF(RESUMO_GLOBAL!$X$53="a",ROUND(AV480*$N480,RESUMO_GLOBAL!$X$54),IF(RESUMO_GLOBAL!$X$53="t",TRUNC(AV480*$N480,RESUMO_GLOBAL!$X$54),AV480*$N480))</f>
        <v>0</v>
      </c>
      <c r="CG480" s="987">
        <f>IF(RESUMO_GLOBAL!$X$53="a",ROUND(AW480*$N480,RESUMO_GLOBAL!$X$54),IF(RESUMO_GLOBAL!$X$53="t",TRUNC(AW480*$N480,RESUMO_GLOBAL!$X$54),AW480*$N480))</f>
        <v>0</v>
      </c>
      <c r="CK480" s="59">
        <f t="shared" si="306"/>
        <v>0</v>
      </c>
      <c r="CL480" s="59">
        <f t="shared" si="307"/>
        <v>0</v>
      </c>
      <c r="CM480" s="59">
        <f t="shared" si="308"/>
        <v>0</v>
      </c>
      <c r="CN480" s="59">
        <f t="shared" si="309"/>
        <v>0</v>
      </c>
      <c r="CO480" s="59">
        <f t="shared" si="310"/>
        <v>0</v>
      </c>
      <c r="CP480" s="59">
        <f t="shared" si="311"/>
        <v>0</v>
      </c>
      <c r="CQ480" s="59">
        <f t="shared" si="312"/>
        <v>0</v>
      </c>
      <c r="CR480" s="59">
        <f t="shared" si="313"/>
        <v>0</v>
      </c>
      <c r="CS480" s="59">
        <f t="shared" si="314"/>
        <v>0</v>
      </c>
      <c r="CT480" s="59">
        <f t="shared" si="315"/>
        <v>0</v>
      </c>
      <c r="CU480" s="59">
        <f t="shared" si="316"/>
        <v>0</v>
      </c>
      <c r="CV480" s="59">
        <f t="shared" si="317"/>
        <v>0</v>
      </c>
      <c r="CW480" s="59">
        <f t="shared" si="318"/>
        <v>0</v>
      </c>
      <c r="CX480" s="59">
        <f t="shared" si="319"/>
        <v>0</v>
      </c>
      <c r="CY480" s="59">
        <f t="shared" si="320"/>
        <v>0</v>
      </c>
      <c r="CZ480" s="59">
        <f t="shared" si="321"/>
        <v>0</v>
      </c>
      <c r="DA480" s="59">
        <f t="shared" si="322"/>
        <v>0</v>
      </c>
      <c r="DB480" s="59">
        <f t="shared" si="323"/>
        <v>0</v>
      </c>
      <c r="DE480">
        <f t="shared" si="305"/>
        <v>475</v>
      </c>
      <c r="DF480" t="str">
        <f t="shared" si="324"/>
        <v/>
      </c>
      <c r="DG480" s="59">
        <f>IF($C480&lt;&gt;0,SUM($CK481:CK481),0)</f>
        <v>0</v>
      </c>
      <c r="DH480" s="59">
        <f>IF($C480&lt;&gt;0,SUM($CK481:CL481),0)</f>
        <v>0</v>
      </c>
      <c r="DI480" s="59">
        <f>IF($C480&lt;&gt;0,SUM($CK481:CM481),0)</f>
        <v>0</v>
      </c>
      <c r="DJ480" s="59">
        <f>IF($C480&lt;&gt;0,SUM($CK481:CN481),0)</f>
        <v>0</v>
      </c>
      <c r="DK480" s="59">
        <f>IF($C480&lt;&gt;0,SUM($CK481:CO481),0)</f>
        <v>0</v>
      </c>
      <c r="DL480" s="59">
        <f>IF($C480&lt;&gt;0,SUM($CK481:CP481),0)</f>
        <v>0</v>
      </c>
      <c r="DM480" s="59">
        <f>IF($C480&lt;&gt;0,SUM($CK481:CQ481),0)</f>
        <v>0</v>
      </c>
      <c r="DN480" s="59">
        <f>IF($C480&lt;&gt;0,SUM($CK481:CR481),0)</f>
        <v>0</v>
      </c>
      <c r="DO480" s="59">
        <f>IF($C480&lt;&gt;0,SUM($CK481:CS481),0)</f>
        <v>0</v>
      </c>
      <c r="DP480" s="59">
        <f>IF($C480&lt;&gt;0,SUM($CK481:CT481),0)</f>
        <v>0</v>
      </c>
      <c r="DQ480" s="59">
        <f>IF($C480&lt;&gt;0,SUM($CK481:CU481),0)</f>
        <v>0</v>
      </c>
      <c r="DR480" s="59">
        <f>IF($C480&lt;&gt;0,SUM($CK481:CV481),0)</f>
        <v>0</v>
      </c>
      <c r="DS480" s="59">
        <f>IF($C480&lt;&gt;0,SUM($CK481:CW481),0)</f>
        <v>0</v>
      </c>
      <c r="DT480" s="59">
        <f>IF($C480&lt;&gt;0,SUM($CK481:CX481),0)</f>
        <v>0</v>
      </c>
      <c r="DU480" s="59">
        <f>IF($C480&lt;&gt;0,SUM($CK481:CY481),0)</f>
        <v>0</v>
      </c>
      <c r="DV480" s="59">
        <f>IF($C480&lt;&gt;0,SUM($CK481:CZ481),0)</f>
        <v>0</v>
      </c>
      <c r="DW480" s="59">
        <f>IF($C480&lt;&gt;0,SUM($CK481:DA481),0)</f>
        <v>0</v>
      </c>
      <c r="DX480" s="59">
        <f>IF($C480&lt;&gt;0,SUM($CK481:DB481),0)</f>
        <v>0</v>
      </c>
      <c r="DY480" s="952" t="str">
        <f t="shared" si="328"/>
        <v/>
      </c>
    </row>
    <row r="481" spans="1:129" ht="13.5" hidden="1" thickBot="1">
      <c r="A481" s="3" t="str">
        <f t="shared" si="329"/>
        <v/>
      </c>
      <c r="B481" s="805">
        <f>Dados_GLOBAL_Inicial!E481</f>
        <v>0</v>
      </c>
      <c r="C481" s="956">
        <f>IF(IFERROR(VALUE(Dados_GLOBAL_Inicial!F481),0)=0,0,Dados_GLOBAL_Inicial!F481)</f>
        <v>0</v>
      </c>
      <c r="D481" s="830">
        <f>Dados_GLOBAL_Inicial!G481</f>
        <v>0</v>
      </c>
      <c r="E481" s="830" t="str">
        <f>IF(IFERROR(VLOOKUP(F481,Cod_Gde_Itens!$A$1:$B$80,2,FALSE),0)&gt;549,IFERROR(VLOOKUP(F481,Cod_Gde_Itens!$A$1:$B$80,2,FALSE),0),IF(Dados_GLOBAL_Inicial!H481=0,"",Dados_GLOBAL_Inicial!H481))</f>
        <v/>
      </c>
      <c r="F481" s="823">
        <f>Dados_GLOBAL_Inicial!I481</f>
        <v>0</v>
      </c>
      <c r="G481" s="824">
        <f>Dados_GLOBAL_Inicial!J481</f>
        <v>0</v>
      </c>
      <c r="H481" s="454">
        <f>Dados_GLOBAL_Inicial!K481</f>
        <v>0</v>
      </c>
      <c r="I481" s="970">
        <f>SUM('MEDIÇÃO_OBJETO (1)'!I481)</f>
        <v>0</v>
      </c>
      <c r="J481" s="455">
        <f t="shared" si="330"/>
        <v>0</v>
      </c>
      <c r="K481" s="451">
        <f t="shared" si="331"/>
        <v>0</v>
      </c>
      <c r="L481" s="452">
        <f t="shared" si="332"/>
        <v>0</v>
      </c>
      <c r="M481" s="809">
        <f t="shared" si="333"/>
        <v>0</v>
      </c>
      <c r="N481" s="810">
        <f>IF(IFERROR(VALUE(Dados_GLOBAL_Inicial!L481),0)=0,0,Dados_GLOBAL_Inicial!L481)</f>
        <v>0</v>
      </c>
      <c r="O481" s="812">
        <f>SUM('MEDIÇÃO_OBJETO (1)'!O481)</f>
        <v>0</v>
      </c>
      <c r="P481" s="812">
        <f>SUM('MEDIÇÃO_OBJETO (1)'!P481)</f>
        <v>0</v>
      </c>
      <c r="Q481" s="813">
        <f t="shared" si="334"/>
        <v>0</v>
      </c>
      <c r="R481" s="951"/>
      <c r="S481" s="815">
        <f>SUM('MEDIÇÃO_OBJETO (1)'!S481)</f>
        <v>0</v>
      </c>
      <c r="T481" s="815">
        <f>SUM('MEDIÇÃO_OBJETO (1)'!T481)</f>
        <v>0</v>
      </c>
      <c r="V481" s="19"/>
      <c r="W481" s="978">
        <f t="shared" si="335"/>
        <v>0</v>
      </c>
      <c r="X481" s="816">
        <f t="shared" si="336"/>
        <v>0</v>
      </c>
      <c r="Y481" s="816">
        <f t="shared" si="337"/>
        <v>0</v>
      </c>
      <c r="Z481" s="817">
        <f t="shared" si="338"/>
        <v>0</v>
      </c>
      <c r="AB481" s="453">
        <f t="shared" si="325"/>
        <v>0</v>
      </c>
      <c r="AC481" s="14">
        <f t="shared" si="339"/>
        <v>0</v>
      </c>
      <c r="AD481" s="819"/>
      <c r="AE481" s="631">
        <f t="shared" si="326"/>
        <v>0</v>
      </c>
      <c r="AF481" s="818">
        <f>SUM('MEDIÇÃO_OBJETO (1)'!AG481)</f>
        <v>0</v>
      </c>
      <c r="AG481" s="541">
        <f>SUM('MEDIÇÃO_OBJETO (1)'!AH481)</f>
        <v>0</v>
      </c>
      <c r="AH481" s="541">
        <f>SUM('MEDIÇÃO_OBJETO (1)'!AI481)</f>
        <v>0</v>
      </c>
      <c r="AI481" s="541">
        <f>SUM('MEDIÇÃO_OBJETO (1)'!AJ481)</f>
        <v>0</v>
      </c>
      <c r="AJ481" s="541">
        <f>SUM('MEDIÇÃO_OBJETO (1)'!AK481)</f>
        <v>0</v>
      </c>
      <c r="AK481" s="541">
        <f>SUM('MEDIÇÃO_OBJETO (1)'!AL481)</f>
        <v>0</v>
      </c>
      <c r="AL481" s="541">
        <f>SUM('MEDIÇÃO_OBJETO (1)'!AM481)</f>
        <v>0</v>
      </c>
      <c r="AM481" s="541">
        <f>SUM('MEDIÇÃO_OBJETO (1)'!AN481)</f>
        <v>0</v>
      </c>
      <c r="AN481" s="541">
        <f>SUM('MEDIÇÃO_OBJETO (1)'!AO481)</f>
        <v>0</v>
      </c>
      <c r="AO481" s="541">
        <f>SUM('MEDIÇÃO_OBJETO (1)'!AP481)</f>
        <v>0</v>
      </c>
      <c r="AP481" s="541">
        <f>SUM('MEDIÇÃO_OBJETO (1)'!AQ481)</f>
        <v>0</v>
      </c>
      <c r="AQ481" s="541">
        <f>SUM('MEDIÇÃO_OBJETO (1)'!AR481)</f>
        <v>0</v>
      </c>
      <c r="AR481" s="541">
        <f>SUM('MEDIÇÃO_OBJETO (1)'!AS481)</f>
        <v>0</v>
      </c>
      <c r="AS481" s="541">
        <f>SUM('MEDIÇÃO_OBJETO (1)'!AT481)</f>
        <v>0</v>
      </c>
      <c r="AT481" s="541">
        <f>SUM('MEDIÇÃO_OBJETO (1)'!AU481)</f>
        <v>0</v>
      </c>
      <c r="AU481" s="541">
        <f>SUM('MEDIÇÃO_OBJETO (1)'!AV481)</f>
        <v>0</v>
      </c>
      <c r="AV481" s="541">
        <f>SUM('MEDIÇÃO_OBJETO (1)'!AW481)</f>
        <v>0</v>
      </c>
      <c r="AW481" s="541">
        <f>SUM('MEDIÇÃO_OBJETO (1)'!AX481)</f>
        <v>0</v>
      </c>
      <c r="AX481" s="977"/>
      <c r="BN481" s="992">
        <f t="shared" si="304"/>
        <v>0</v>
      </c>
      <c r="BO481" s="538">
        <f t="shared" si="327"/>
        <v>0</v>
      </c>
      <c r="BP481" s="987">
        <f>IF(RESUMO_GLOBAL!$X$53="a",ROUND(AF481*$N481,RESUMO_GLOBAL!$X$54),IF(RESUMO_GLOBAL!$X$53="t",TRUNC(AF481*$N481,RESUMO_GLOBAL!$X$54),AF481*$N481))</f>
        <v>0</v>
      </c>
      <c r="BQ481" s="987">
        <f>IF(RESUMO_GLOBAL!$X$53="a",ROUND(AG481*$N481,RESUMO_GLOBAL!$X$54),IF(RESUMO_GLOBAL!$X$53="t",TRUNC(AG481*$N481,RESUMO_GLOBAL!$X$54),AG481*$N481))</f>
        <v>0</v>
      </c>
      <c r="BR481" s="987">
        <f>IF(RESUMO_GLOBAL!$X$53="a",ROUND(AH481*$N481,RESUMO_GLOBAL!$X$54),IF(RESUMO_GLOBAL!$X$53="t",TRUNC(AH481*$N481,RESUMO_GLOBAL!$X$54),AH481*$N481))</f>
        <v>0</v>
      </c>
      <c r="BS481" s="987">
        <f>IF(RESUMO_GLOBAL!$X$53="a",ROUND(AI481*$N481,RESUMO_GLOBAL!$X$54),IF(RESUMO_GLOBAL!$X$53="t",TRUNC(AI481*$N481,RESUMO_GLOBAL!$X$54),AI481*$N481))</f>
        <v>0</v>
      </c>
      <c r="BT481" s="987">
        <f>IF(RESUMO_GLOBAL!$X$53="a",ROUND(AJ481*$N481,RESUMO_GLOBAL!$X$54),IF(RESUMO_GLOBAL!$X$53="t",TRUNC(AJ481*$N481,RESUMO_GLOBAL!$X$54),AJ481*$N481))</f>
        <v>0</v>
      </c>
      <c r="BU481" s="987">
        <f>IF(RESUMO_GLOBAL!$X$53="a",ROUND(AK481*$N481,RESUMO_GLOBAL!$X$54),IF(RESUMO_GLOBAL!$X$53="t",TRUNC(AK481*$N481,RESUMO_GLOBAL!$X$54),AK481*$N481))</f>
        <v>0</v>
      </c>
      <c r="BV481" s="987">
        <f>IF(RESUMO_GLOBAL!$X$53="a",ROUND(AL481*$N481,RESUMO_GLOBAL!$X$54),IF(RESUMO_GLOBAL!$X$53="t",TRUNC(AL481*$N481,RESUMO_GLOBAL!$X$54),AL481*$N481))</f>
        <v>0</v>
      </c>
      <c r="BW481" s="987">
        <f>IF(RESUMO_GLOBAL!$X$53="a",ROUND(AM481*$N481,RESUMO_GLOBAL!$X$54),IF(RESUMO_GLOBAL!$X$53="t",TRUNC(AM481*$N481,RESUMO_GLOBAL!$X$54),AM481*$N481))</f>
        <v>0</v>
      </c>
      <c r="BX481" s="987">
        <f>IF(RESUMO_GLOBAL!$X$53="a",ROUND(AN481*$N481,RESUMO_GLOBAL!$X$54),IF(RESUMO_GLOBAL!$X$53="t",TRUNC(AN481*$N481,RESUMO_GLOBAL!$X$54),AN481*$N481))</f>
        <v>0</v>
      </c>
      <c r="BY481" s="987">
        <f>IF(RESUMO_GLOBAL!$X$53="a",ROUND(AO481*$N481,RESUMO_GLOBAL!$X$54),IF(RESUMO_GLOBAL!$X$53="t",TRUNC(AO481*$N481,RESUMO_GLOBAL!$X$54),AO481*$N481))</f>
        <v>0</v>
      </c>
      <c r="BZ481" s="987">
        <f>IF(RESUMO_GLOBAL!$X$53="a",ROUND(AP481*$N481,RESUMO_GLOBAL!$X$54),IF(RESUMO_GLOBAL!$X$53="t",TRUNC(AP481*$N481,RESUMO_GLOBAL!$X$54),AP481*$N481))</f>
        <v>0</v>
      </c>
      <c r="CA481" s="987">
        <f>IF(RESUMO_GLOBAL!$X$53="a",ROUND(AQ481*$N481,RESUMO_GLOBAL!$X$54),IF(RESUMO_GLOBAL!$X$53="t",TRUNC(AQ481*$N481,RESUMO_GLOBAL!$X$54),AQ481*$N481))</f>
        <v>0</v>
      </c>
      <c r="CB481" s="987">
        <f>IF(RESUMO_GLOBAL!$X$53="a",ROUND(AR481*$N481,RESUMO_GLOBAL!$X$54),IF(RESUMO_GLOBAL!$X$53="t",TRUNC(AR481*$N481,RESUMO_GLOBAL!$X$54),AR481*$N481))</f>
        <v>0</v>
      </c>
      <c r="CC481" s="987">
        <f>IF(RESUMO_GLOBAL!$X$53="a",ROUND(AS481*$N481,RESUMO_GLOBAL!$X$54),IF(RESUMO_GLOBAL!$X$53="t",TRUNC(AS481*$N481,RESUMO_GLOBAL!$X$54),AS481*$N481))</f>
        <v>0</v>
      </c>
      <c r="CD481" s="987">
        <f>IF(RESUMO_GLOBAL!$X$53="a",ROUND(AT481*$N481,RESUMO_GLOBAL!$X$54),IF(RESUMO_GLOBAL!$X$53="t",TRUNC(AT481*$N481,RESUMO_GLOBAL!$X$54),AT481*$N481))</f>
        <v>0</v>
      </c>
      <c r="CE481" s="987">
        <f>IF(RESUMO_GLOBAL!$X$53="a",ROUND(AU481*$N481,RESUMO_GLOBAL!$X$54),IF(RESUMO_GLOBAL!$X$53="t",TRUNC(AU481*$N481,RESUMO_GLOBAL!$X$54),AU481*$N481))</f>
        <v>0</v>
      </c>
      <c r="CF481" s="987">
        <f>IF(RESUMO_GLOBAL!$X$53="a",ROUND(AV481*$N481,RESUMO_GLOBAL!$X$54),IF(RESUMO_GLOBAL!$X$53="t",TRUNC(AV481*$N481,RESUMO_GLOBAL!$X$54),AV481*$N481))</f>
        <v>0</v>
      </c>
      <c r="CG481" s="987">
        <f>IF(RESUMO_GLOBAL!$X$53="a",ROUND(AW481*$N481,RESUMO_GLOBAL!$X$54),IF(RESUMO_GLOBAL!$X$53="t",TRUNC(AW481*$N481,RESUMO_GLOBAL!$X$54),AW481*$N481))</f>
        <v>0</v>
      </c>
      <c r="CK481" s="59">
        <f t="shared" si="306"/>
        <v>0</v>
      </c>
      <c r="CL481" s="59">
        <f t="shared" si="307"/>
        <v>0</v>
      </c>
      <c r="CM481" s="59">
        <f t="shared" si="308"/>
        <v>0</v>
      </c>
      <c r="CN481" s="59">
        <f t="shared" si="309"/>
        <v>0</v>
      </c>
      <c r="CO481" s="59">
        <f t="shared" si="310"/>
        <v>0</v>
      </c>
      <c r="CP481" s="59">
        <f t="shared" si="311"/>
        <v>0</v>
      </c>
      <c r="CQ481" s="59">
        <f t="shared" si="312"/>
        <v>0</v>
      </c>
      <c r="CR481" s="59">
        <f t="shared" si="313"/>
        <v>0</v>
      </c>
      <c r="CS481" s="59">
        <f t="shared" si="314"/>
        <v>0</v>
      </c>
      <c r="CT481" s="59">
        <f t="shared" si="315"/>
        <v>0</v>
      </c>
      <c r="CU481" s="59">
        <f t="shared" si="316"/>
        <v>0</v>
      </c>
      <c r="CV481" s="59">
        <f t="shared" si="317"/>
        <v>0</v>
      </c>
      <c r="CW481" s="59">
        <f t="shared" si="318"/>
        <v>0</v>
      </c>
      <c r="CX481" s="59">
        <f t="shared" si="319"/>
        <v>0</v>
      </c>
      <c r="CY481" s="59">
        <f t="shared" si="320"/>
        <v>0</v>
      </c>
      <c r="CZ481" s="59">
        <f t="shared" si="321"/>
        <v>0</v>
      </c>
      <c r="DA481" s="59">
        <f t="shared" si="322"/>
        <v>0</v>
      </c>
      <c r="DB481" s="59">
        <f t="shared" si="323"/>
        <v>0</v>
      </c>
      <c r="DE481">
        <f t="shared" si="305"/>
        <v>476</v>
      </c>
      <c r="DF481" t="str">
        <f t="shared" si="324"/>
        <v/>
      </c>
      <c r="DG481" s="59">
        <f>IF($C481&lt;&gt;0,SUM($CK482:CK482),0)</f>
        <v>0</v>
      </c>
      <c r="DH481" s="59">
        <f>IF($C481&lt;&gt;0,SUM($CK482:CL482),0)</f>
        <v>0</v>
      </c>
      <c r="DI481" s="59">
        <f>IF($C481&lt;&gt;0,SUM($CK482:CM482),0)</f>
        <v>0</v>
      </c>
      <c r="DJ481" s="59">
        <f>IF($C481&lt;&gt;0,SUM($CK482:CN482),0)</f>
        <v>0</v>
      </c>
      <c r="DK481" s="59">
        <f>IF($C481&lt;&gt;0,SUM($CK482:CO482),0)</f>
        <v>0</v>
      </c>
      <c r="DL481" s="59">
        <f>IF($C481&lt;&gt;0,SUM($CK482:CP482),0)</f>
        <v>0</v>
      </c>
      <c r="DM481" s="59">
        <f>IF($C481&lt;&gt;0,SUM($CK482:CQ482),0)</f>
        <v>0</v>
      </c>
      <c r="DN481" s="59">
        <f>IF($C481&lt;&gt;0,SUM($CK482:CR482),0)</f>
        <v>0</v>
      </c>
      <c r="DO481" s="59">
        <f>IF($C481&lt;&gt;0,SUM($CK482:CS482),0)</f>
        <v>0</v>
      </c>
      <c r="DP481" s="59">
        <f>IF($C481&lt;&gt;0,SUM($CK482:CT482),0)</f>
        <v>0</v>
      </c>
      <c r="DQ481" s="59">
        <f>IF($C481&lt;&gt;0,SUM($CK482:CU482),0)</f>
        <v>0</v>
      </c>
      <c r="DR481" s="59">
        <f>IF($C481&lt;&gt;0,SUM($CK482:CV482),0)</f>
        <v>0</v>
      </c>
      <c r="DS481" s="59">
        <f>IF($C481&lt;&gt;0,SUM($CK482:CW482),0)</f>
        <v>0</v>
      </c>
      <c r="DT481" s="59">
        <f>IF($C481&lt;&gt;0,SUM($CK482:CX482),0)</f>
        <v>0</v>
      </c>
      <c r="DU481" s="59">
        <f>IF($C481&lt;&gt;0,SUM($CK482:CY482),0)</f>
        <v>0</v>
      </c>
      <c r="DV481" s="59">
        <f>IF($C481&lt;&gt;0,SUM($CK482:CZ482),0)</f>
        <v>0</v>
      </c>
      <c r="DW481" s="59">
        <f>IF($C481&lt;&gt;0,SUM($CK482:DA482),0)</f>
        <v>0</v>
      </c>
      <c r="DX481" s="59">
        <f>IF($C481&lt;&gt;0,SUM($CK482:DB482),0)</f>
        <v>0</v>
      </c>
      <c r="DY481" s="952" t="str">
        <f t="shared" si="328"/>
        <v/>
      </c>
    </row>
    <row r="482" spans="1:129" ht="13.5" hidden="1" thickBot="1">
      <c r="A482" s="3" t="str">
        <f t="shared" si="329"/>
        <v/>
      </c>
      <c r="B482" s="805">
        <f>Dados_GLOBAL_Inicial!E482</f>
        <v>0</v>
      </c>
      <c r="C482" s="956">
        <f>IF(IFERROR(VALUE(Dados_GLOBAL_Inicial!F482),0)=0,0,Dados_GLOBAL_Inicial!F482)</f>
        <v>0</v>
      </c>
      <c r="D482" s="830">
        <f>Dados_GLOBAL_Inicial!G482</f>
        <v>0</v>
      </c>
      <c r="E482" s="830" t="str">
        <f>IF(IFERROR(VLOOKUP(F482,Cod_Gde_Itens!$A$1:$B$80,2,FALSE),0)&gt;549,IFERROR(VLOOKUP(F482,Cod_Gde_Itens!$A$1:$B$80,2,FALSE),0),IF(Dados_GLOBAL_Inicial!H482=0,"",Dados_GLOBAL_Inicial!H482))</f>
        <v/>
      </c>
      <c r="F482" s="823">
        <f>Dados_GLOBAL_Inicial!I482</f>
        <v>0</v>
      </c>
      <c r="G482" s="824">
        <f>Dados_GLOBAL_Inicial!J482</f>
        <v>0</v>
      </c>
      <c r="H482" s="454">
        <f>Dados_GLOBAL_Inicial!K482</f>
        <v>0</v>
      </c>
      <c r="I482" s="970">
        <f>SUM('MEDIÇÃO_OBJETO (1)'!I482)</f>
        <v>0</v>
      </c>
      <c r="J482" s="455">
        <f t="shared" si="330"/>
        <v>0</v>
      </c>
      <c r="K482" s="451">
        <f t="shared" si="331"/>
        <v>0</v>
      </c>
      <c r="L482" s="452">
        <f t="shared" si="332"/>
        <v>0</v>
      </c>
      <c r="M482" s="809">
        <f t="shared" si="333"/>
        <v>0</v>
      </c>
      <c r="N482" s="810">
        <f>IF(IFERROR(VALUE(Dados_GLOBAL_Inicial!L482),0)=0,0,Dados_GLOBAL_Inicial!L482)</f>
        <v>0</v>
      </c>
      <c r="O482" s="812">
        <f>SUM('MEDIÇÃO_OBJETO (1)'!O482)</f>
        <v>0</v>
      </c>
      <c r="P482" s="812">
        <f>SUM('MEDIÇÃO_OBJETO (1)'!P482)</f>
        <v>0</v>
      </c>
      <c r="Q482" s="813">
        <f t="shared" si="334"/>
        <v>0</v>
      </c>
      <c r="R482" s="951"/>
      <c r="S482" s="815">
        <f>SUM('MEDIÇÃO_OBJETO (1)'!S482)</f>
        <v>0</v>
      </c>
      <c r="T482" s="815">
        <f>SUM('MEDIÇÃO_OBJETO (1)'!T482)</f>
        <v>0</v>
      </c>
      <c r="V482" s="19"/>
      <c r="W482" s="978">
        <f t="shared" si="335"/>
        <v>0</v>
      </c>
      <c r="X482" s="816">
        <f t="shared" si="336"/>
        <v>0</v>
      </c>
      <c r="Y482" s="816">
        <f t="shared" si="337"/>
        <v>0</v>
      </c>
      <c r="Z482" s="817">
        <f t="shared" si="338"/>
        <v>0</v>
      </c>
      <c r="AB482" s="453">
        <f t="shared" si="325"/>
        <v>0</v>
      </c>
      <c r="AC482" s="14">
        <f t="shared" si="339"/>
        <v>0</v>
      </c>
      <c r="AD482" s="819"/>
      <c r="AE482" s="631">
        <f t="shared" si="326"/>
        <v>0</v>
      </c>
      <c r="AF482" s="818">
        <f>SUM('MEDIÇÃO_OBJETO (1)'!AG482)</f>
        <v>0</v>
      </c>
      <c r="AG482" s="541">
        <f>SUM('MEDIÇÃO_OBJETO (1)'!AH482)</f>
        <v>0</v>
      </c>
      <c r="AH482" s="541">
        <f>SUM('MEDIÇÃO_OBJETO (1)'!AI482)</f>
        <v>0</v>
      </c>
      <c r="AI482" s="541">
        <f>SUM('MEDIÇÃO_OBJETO (1)'!AJ482)</f>
        <v>0</v>
      </c>
      <c r="AJ482" s="541">
        <f>SUM('MEDIÇÃO_OBJETO (1)'!AK482)</f>
        <v>0</v>
      </c>
      <c r="AK482" s="541">
        <f>SUM('MEDIÇÃO_OBJETO (1)'!AL482)</f>
        <v>0</v>
      </c>
      <c r="AL482" s="541">
        <f>SUM('MEDIÇÃO_OBJETO (1)'!AM482)</f>
        <v>0</v>
      </c>
      <c r="AM482" s="541">
        <f>SUM('MEDIÇÃO_OBJETO (1)'!AN482)</f>
        <v>0</v>
      </c>
      <c r="AN482" s="541">
        <f>SUM('MEDIÇÃO_OBJETO (1)'!AO482)</f>
        <v>0</v>
      </c>
      <c r="AO482" s="541">
        <f>SUM('MEDIÇÃO_OBJETO (1)'!AP482)</f>
        <v>0</v>
      </c>
      <c r="AP482" s="541">
        <f>SUM('MEDIÇÃO_OBJETO (1)'!AQ482)</f>
        <v>0</v>
      </c>
      <c r="AQ482" s="541">
        <f>SUM('MEDIÇÃO_OBJETO (1)'!AR482)</f>
        <v>0</v>
      </c>
      <c r="AR482" s="541">
        <f>SUM('MEDIÇÃO_OBJETO (1)'!AS482)</f>
        <v>0</v>
      </c>
      <c r="AS482" s="541">
        <f>SUM('MEDIÇÃO_OBJETO (1)'!AT482)</f>
        <v>0</v>
      </c>
      <c r="AT482" s="541">
        <f>SUM('MEDIÇÃO_OBJETO (1)'!AU482)</f>
        <v>0</v>
      </c>
      <c r="AU482" s="541">
        <f>SUM('MEDIÇÃO_OBJETO (1)'!AV482)</f>
        <v>0</v>
      </c>
      <c r="AV482" s="541">
        <f>SUM('MEDIÇÃO_OBJETO (1)'!AW482)</f>
        <v>0</v>
      </c>
      <c r="AW482" s="541">
        <f>SUM('MEDIÇÃO_OBJETO (1)'!AX482)</f>
        <v>0</v>
      </c>
      <c r="AX482" s="977"/>
      <c r="BN482" s="992">
        <f t="shared" si="304"/>
        <v>0</v>
      </c>
      <c r="BO482" s="538">
        <f t="shared" si="327"/>
        <v>0</v>
      </c>
      <c r="BP482" s="987">
        <f>IF(RESUMO_GLOBAL!$X$53="a",ROUND(AF482*$N482,RESUMO_GLOBAL!$X$54),IF(RESUMO_GLOBAL!$X$53="t",TRUNC(AF482*$N482,RESUMO_GLOBAL!$X$54),AF482*$N482))</f>
        <v>0</v>
      </c>
      <c r="BQ482" s="987">
        <f>IF(RESUMO_GLOBAL!$X$53="a",ROUND(AG482*$N482,RESUMO_GLOBAL!$X$54),IF(RESUMO_GLOBAL!$X$53="t",TRUNC(AG482*$N482,RESUMO_GLOBAL!$X$54),AG482*$N482))</f>
        <v>0</v>
      </c>
      <c r="BR482" s="987">
        <f>IF(RESUMO_GLOBAL!$X$53="a",ROUND(AH482*$N482,RESUMO_GLOBAL!$X$54),IF(RESUMO_GLOBAL!$X$53="t",TRUNC(AH482*$N482,RESUMO_GLOBAL!$X$54),AH482*$N482))</f>
        <v>0</v>
      </c>
      <c r="BS482" s="987">
        <f>IF(RESUMO_GLOBAL!$X$53="a",ROUND(AI482*$N482,RESUMO_GLOBAL!$X$54),IF(RESUMO_GLOBAL!$X$53="t",TRUNC(AI482*$N482,RESUMO_GLOBAL!$X$54),AI482*$N482))</f>
        <v>0</v>
      </c>
      <c r="BT482" s="987">
        <f>IF(RESUMO_GLOBAL!$X$53="a",ROUND(AJ482*$N482,RESUMO_GLOBAL!$X$54),IF(RESUMO_GLOBAL!$X$53="t",TRUNC(AJ482*$N482,RESUMO_GLOBAL!$X$54),AJ482*$N482))</f>
        <v>0</v>
      </c>
      <c r="BU482" s="987">
        <f>IF(RESUMO_GLOBAL!$X$53="a",ROUND(AK482*$N482,RESUMO_GLOBAL!$X$54),IF(RESUMO_GLOBAL!$X$53="t",TRUNC(AK482*$N482,RESUMO_GLOBAL!$X$54),AK482*$N482))</f>
        <v>0</v>
      </c>
      <c r="BV482" s="987">
        <f>IF(RESUMO_GLOBAL!$X$53="a",ROUND(AL482*$N482,RESUMO_GLOBAL!$X$54),IF(RESUMO_GLOBAL!$X$53="t",TRUNC(AL482*$N482,RESUMO_GLOBAL!$X$54),AL482*$N482))</f>
        <v>0</v>
      </c>
      <c r="BW482" s="987">
        <f>IF(RESUMO_GLOBAL!$X$53="a",ROUND(AM482*$N482,RESUMO_GLOBAL!$X$54),IF(RESUMO_GLOBAL!$X$53="t",TRUNC(AM482*$N482,RESUMO_GLOBAL!$X$54),AM482*$N482))</f>
        <v>0</v>
      </c>
      <c r="BX482" s="987">
        <f>IF(RESUMO_GLOBAL!$X$53="a",ROUND(AN482*$N482,RESUMO_GLOBAL!$X$54),IF(RESUMO_GLOBAL!$X$53="t",TRUNC(AN482*$N482,RESUMO_GLOBAL!$X$54),AN482*$N482))</f>
        <v>0</v>
      </c>
      <c r="BY482" s="987">
        <f>IF(RESUMO_GLOBAL!$X$53="a",ROUND(AO482*$N482,RESUMO_GLOBAL!$X$54),IF(RESUMO_GLOBAL!$X$53="t",TRUNC(AO482*$N482,RESUMO_GLOBAL!$X$54),AO482*$N482))</f>
        <v>0</v>
      </c>
      <c r="BZ482" s="987">
        <f>IF(RESUMO_GLOBAL!$X$53="a",ROUND(AP482*$N482,RESUMO_GLOBAL!$X$54),IF(RESUMO_GLOBAL!$X$53="t",TRUNC(AP482*$N482,RESUMO_GLOBAL!$X$54),AP482*$N482))</f>
        <v>0</v>
      </c>
      <c r="CA482" s="987">
        <f>IF(RESUMO_GLOBAL!$X$53="a",ROUND(AQ482*$N482,RESUMO_GLOBAL!$X$54),IF(RESUMO_GLOBAL!$X$53="t",TRUNC(AQ482*$N482,RESUMO_GLOBAL!$X$54),AQ482*$N482))</f>
        <v>0</v>
      </c>
      <c r="CB482" s="987">
        <f>IF(RESUMO_GLOBAL!$X$53="a",ROUND(AR482*$N482,RESUMO_GLOBAL!$X$54),IF(RESUMO_GLOBAL!$X$53="t",TRUNC(AR482*$N482,RESUMO_GLOBAL!$X$54),AR482*$N482))</f>
        <v>0</v>
      </c>
      <c r="CC482" s="987">
        <f>IF(RESUMO_GLOBAL!$X$53="a",ROUND(AS482*$N482,RESUMO_GLOBAL!$X$54),IF(RESUMO_GLOBAL!$X$53="t",TRUNC(AS482*$N482,RESUMO_GLOBAL!$X$54),AS482*$N482))</f>
        <v>0</v>
      </c>
      <c r="CD482" s="987">
        <f>IF(RESUMO_GLOBAL!$X$53="a",ROUND(AT482*$N482,RESUMO_GLOBAL!$X$54),IF(RESUMO_GLOBAL!$X$53="t",TRUNC(AT482*$N482,RESUMO_GLOBAL!$X$54),AT482*$N482))</f>
        <v>0</v>
      </c>
      <c r="CE482" s="987">
        <f>IF(RESUMO_GLOBAL!$X$53="a",ROUND(AU482*$N482,RESUMO_GLOBAL!$X$54),IF(RESUMO_GLOBAL!$X$53="t",TRUNC(AU482*$N482,RESUMO_GLOBAL!$X$54),AU482*$N482))</f>
        <v>0</v>
      </c>
      <c r="CF482" s="987">
        <f>IF(RESUMO_GLOBAL!$X$53="a",ROUND(AV482*$N482,RESUMO_GLOBAL!$X$54),IF(RESUMO_GLOBAL!$X$53="t",TRUNC(AV482*$N482,RESUMO_GLOBAL!$X$54),AV482*$N482))</f>
        <v>0</v>
      </c>
      <c r="CG482" s="987">
        <f>IF(RESUMO_GLOBAL!$X$53="a",ROUND(AW482*$N482,RESUMO_GLOBAL!$X$54),IF(RESUMO_GLOBAL!$X$53="t",TRUNC(AW482*$N482,RESUMO_GLOBAL!$X$54),AW482*$N482))</f>
        <v>0</v>
      </c>
      <c r="CK482" s="59">
        <f t="shared" si="306"/>
        <v>0</v>
      </c>
      <c r="CL482" s="59">
        <f t="shared" si="307"/>
        <v>0</v>
      </c>
      <c r="CM482" s="59">
        <f t="shared" si="308"/>
        <v>0</v>
      </c>
      <c r="CN482" s="59">
        <f t="shared" si="309"/>
        <v>0</v>
      </c>
      <c r="CO482" s="59">
        <f t="shared" si="310"/>
        <v>0</v>
      </c>
      <c r="CP482" s="59">
        <f t="shared" si="311"/>
        <v>0</v>
      </c>
      <c r="CQ482" s="59">
        <f t="shared" si="312"/>
        <v>0</v>
      </c>
      <c r="CR482" s="59">
        <f t="shared" si="313"/>
        <v>0</v>
      </c>
      <c r="CS482" s="59">
        <f t="shared" si="314"/>
        <v>0</v>
      </c>
      <c r="CT482" s="59">
        <f t="shared" si="315"/>
        <v>0</v>
      </c>
      <c r="CU482" s="59">
        <f t="shared" si="316"/>
        <v>0</v>
      </c>
      <c r="CV482" s="59">
        <f t="shared" si="317"/>
        <v>0</v>
      </c>
      <c r="CW482" s="59">
        <f t="shared" si="318"/>
        <v>0</v>
      </c>
      <c r="CX482" s="59">
        <f t="shared" si="319"/>
        <v>0</v>
      </c>
      <c r="CY482" s="59">
        <f t="shared" si="320"/>
        <v>0</v>
      </c>
      <c r="CZ482" s="59">
        <f t="shared" si="321"/>
        <v>0</v>
      </c>
      <c r="DA482" s="59">
        <f t="shared" si="322"/>
        <v>0</v>
      </c>
      <c r="DB482" s="59">
        <f t="shared" si="323"/>
        <v>0</v>
      </c>
      <c r="DE482">
        <f t="shared" si="305"/>
        <v>477</v>
      </c>
      <c r="DF482" t="str">
        <f t="shared" si="324"/>
        <v/>
      </c>
      <c r="DG482" s="59">
        <f>IF($C482&lt;&gt;0,SUM($CK483:CK483),0)</f>
        <v>0</v>
      </c>
      <c r="DH482" s="59">
        <f>IF($C482&lt;&gt;0,SUM($CK483:CL483),0)</f>
        <v>0</v>
      </c>
      <c r="DI482" s="59">
        <f>IF($C482&lt;&gt;0,SUM($CK483:CM483),0)</f>
        <v>0</v>
      </c>
      <c r="DJ482" s="59">
        <f>IF($C482&lt;&gt;0,SUM($CK483:CN483),0)</f>
        <v>0</v>
      </c>
      <c r="DK482" s="59">
        <f>IF($C482&lt;&gt;0,SUM($CK483:CO483),0)</f>
        <v>0</v>
      </c>
      <c r="DL482" s="59">
        <f>IF($C482&lt;&gt;0,SUM($CK483:CP483),0)</f>
        <v>0</v>
      </c>
      <c r="DM482" s="59">
        <f>IF($C482&lt;&gt;0,SUM($CK483:CQ483),0)</f>
        <v>0</v>
      </c>
      <c r="DN482" s="59">
        <f>IF($C482&lt;&gt;0,SUM($CK483:CR483),0)</f>
        <v>0</v>
      </c>
      <c r="DO482" s="59">
        <f>IF($C482&lt;&gt;0,SUM($CK483:CS483),0)</f>
        <v>0</v>
      </c>
      <c r="DP482" s="59">
        <f>IF($C482&lt;&gt;0,SUM($CK483:CT483),0)</f>
        <v>0</v>
      </c>
      <c r="DQ482" s="59">
        <f>IF($C482&lt;&gt;0,SUM($CK483:CU483),0)</f>
        <v>0</v>
      </c>
      <c r="DR482" s="59">
        <f>IF($C482&lt;&gt;0,SUM($CK483:CV483),0)</f>
        <v>0</v>
      </c>
      <c r="DS482" s="59">
        <f>IF($C482&lt;&gt;0,SUM($CK483:CW483),0)</f>
        <v>0</v>
      </c>
      <c r="DT482" s="59">
        <f>IF($C482&lt;&gt;0,SUM($CK483:CX483),0)</f>
        <v>0</v>
      </c>
      <c r="DU482" s="59">
        <f>IF($C482&lt;&gt;0,SUM($CK483:CY483),0)</f>
        <v>0</v>
      </c>
      <c r="DV482" s="59">
        <f>IF($C482&lt;&gt;0,SUM($CK483:CZ483),0)</f>
        <v>0</v>
      </c>
      <c r="DW482" s="59">
        <f>IF($C482&lt;&gt;0,SUM($CK483:DA483),0)</f>
        <v>0</v>
      </c>
      <c r="DX482" s="59">
        <f>IF($C482&lt;&gt;0,SUM($CK483:DB483),0)</f>
        <v>0</v>
      </c>
      <c r="DY482" s="952" t="str">
        <f t="shared" si="328"/>
        <v/>
      </c>
    </row>
    <row r="483" spans="1:129" ht="13.5" hidden="1" thickBot="1">
      <c r="A483" s="3" t="str">
        <f t="shared" si="329"/>
        <v/>
      </c>
      <c r="B483" s="805">
        <f>Dados_GLOBAL_Inicial!E483</f>
        <v>0</v>
      </c>
      <c r="C483" s="956">
        <f>IF(IFERROR(VALUE(Dados_GLOBAL_Inicial!F483),0)=0,0,Dados_GLOBAL_Inicial!F483)</f>
        <v>0</v>
      </c>
      <c r="D483" s="830">
        <f>Dados_GLOBAL_Inicial!G483</f>
        <v>0</v>
      </c>
      <c r="E483" s="830" t="str">
        <f>IF(IFERROR(VLOOKUP(F483,Cod_Gde_Itens!$A$1:$B$80,2,FALSE),0)&gt;549,IFERROR(VLOOKUP(F483,Cod_Gde_Itens!$A$1:$B$80,2,FALSE),0),IF(Dados_GLOBAL_Inicial!H483=0,"",Dados_GLOBAL_Inicial!H483))</f>
        <v/>
      </c>
      <c r="F483" s="823">
        <f>Dados_GLOBAL_Inicial!I483</f>
        <v>0</v>
      </c>
      <c r="G483" s="824">
        <f>Dados_GLOBAL_Inicial!J483</f>
        <v>0</v>
      </c>
      <c r="H483" s="454">
        <f>Dados_GLOBAL_Inicial!K483</f>
        <v>0</v>
      </c>
      <c r="I483" s="970">
        <f>SUM('MEDIÇÃO_OBJETO (1)'!I483)</f>
        <v>0</v>
      </c>
      <c r="J483" s="455">
        <f t="shared" si="330"/>
        <v>0</v>
      </c>
      <c r="K483" s="451">
        <f t="shared" si="331"/>
        <v>0</v>
      </c>
      <c r="L483" s="452">
        <f t="shared" si="332"/>
        <v>0</v>
      </c>
      <c r="M483" s="809">
        <f t="shared" si="333"/>
        <v>0</v>
      </c>
      <c r="N483" s="810">
        <f>IF(IFERROR(VALUE(Dados_GLOBAL_Inicial!L483),0)=0,0,Dados_GLOBAL_Inicial!L483)</f>
        <v>0</v>
      </c>
      <c r="O483" s="812">
        <f>SUM('MEDIÇÃO_OBJETO (1)'!O483)</f>
        <v>0</v>
      </c>
      <c r="P483" s="812">
        <f>SUM('MEDIÇÃO_OBJETO (1)'!P483)</f>
        <v>0</v>
      </c>
      <c r="Q483" s="813">
        <f t="shared" si="334"/>
        <v>0</v>
      </c>
      <c r="R483" s="951"/>
      <c r="S483" s="815">
        <f>SUM('MEDIÇÃO_OBJETO (1)'!S483)</f>
        <v>0</v>
      </c>
      <c r="T483" s="815">
        <f>SUM('MEDIÇÃO_OBJETO (1)'!T483)</f>
        <v>0</v>
      </c>
      <c r="V483" s="19"/>
      <c r="W483" s="978">
        <f t="shared" si="335"/>
        <v>0</v>
      </c>
      <c r="X483" s="816">
        <f t="shared" si="336"/>
        <v>0</v>
      </c>
      <c r="Y483" s="816">
        <f t="shared" si="337"/>
        <v>0</v>
      </c>
      <c r="Z483" s="817">
        <f t="shared" si="338"/>
        <v>0</v>
      </c>
      <c r="AB483" s="453">
        <f t="shared" si="325"/>
        <v>0</v>
      </c>
      <c r="AC483" s="14">
        <f t="shared" si="339"/>
        <v>0</v>
      </c>
      <c r="AD483" s="819"/>
      <c r="AE483" s="631">
        <f t="shared" si="326"/>
        <v>0</v>
      </c>
      <c r="AF483" s="818">
        <f>SUM('MEDIÇÃO_OBJETO (1)'!AG483)</f>
        <v>0</v>
      </c>
      <c r="AG483" s="541">
        <f>SUM('MEDIÇÃO_OBJETO (1)'!AH483)</f>
        <v>0</v>
      </c>
      <c r="AH483" s="541">
        <f>SUM('MEDIÇÃO_OBJETO (1)'!AI483)</f>
        <v>0</v>
      </c>
      <c r="AI483" s="541">
        <f>SUM('MEDIÇÃO_OBJETO (1)'!AJ483)</f>
        <v>0</v>
      </c>
      <c r="AJ483" s="541">
        <f>SUM('MEDIÇÃO_OBJETO (1)'!AK483)</f>
        <v>0</v>
      </c>
      <c r="AK483" s="541">
        <f>SUM('MEDIÇÃO_OBJETO (1)'!AL483)</f>
        <v>0</v>
      </c>
      <c r="AL483" s="541">
        <f>SUM('MEDIÇÃO_OBJETO (1)'!AM483)</f>
        <v>0</v>
      </c>
      <c r="AM483" s="541">
        <f>SUM('MEDIÇÃO_OBJETO (1)'!AN483)</f>
        <v>0</v>
      </c>
      <c r="AN483" s="541">
        <f>SUM('MEDIÇÃO_OBJETO (1)'!AO483)</f>
        <v>0</v>
      </c>
      <c r="AO483" s="541">
        <f>SUM('MEDIÇÃO_OBJETO (1)'!AP483)</f>
        <v>0</v>
      </c>
      <c r="AP483" s="541">
        <f>SUM('MEDIÇÃO_OBJETO (1)'!AQ483)</f>
        <v>0</v>
      </c>
      <c r="AQ483" s="541">
        <f>SUM('MEDIÇÃO_OBJETO (1)'!AR483)</f>
        <v>0</v>
      </c>
      <c r="AR483" s="541">
        <f>SUM('MEDIÇÃO_OBJETO (1)'!AS483)</f>
        <v>0</v>
      </c>
      <c r="AS483" s="541">
        <f>SUM('MEDIÇÃO_OBJETO (1)'!AT483)</f>
        <v>0</v>
      </c>
      <c r="AT483" s="541">
        <f>SUM('MEDIÇÃO_OBJETO (1)'!AU483)</f>
        <v>0</v>
      </c>
      <c r="AU483" s="541">
        <f>SUM('MEDIÇÃO_OBJETO (1)'!AV483)</f>
        <v>0</v>
      </c>
      <c r="AV483" s="541">
        <f>SUM('MEDIÇÃO_OBJETO (1)'!AW483)</f>
        <v>0</v>
      </c>
      <c r="AW483" s="541">
        <f>SUM('MEDIÇÃO_OBJETO (1)'!AX483)</f>
        <v>0</v>
      </c>
      <c r="AX483" s="977"/>
      <c r="BN483" s="992">
        <f t="shared" ref="BN483:BN546" si="340">O483-BO483</f>
        <v>0</v>
      </c>
      <c r="BO483" s="538">
        <f t="shared" si="327"/>
        <v>0</v>
      </c>
      <c r="BP483" s="987">
        <f>IF(RESUMO_GLOBAL!$X$53="a",ROUND(AF483*$N483,RESUMO_GLOBAL!$X$54),IF(RESUMO_GLOBAL!$X$53="t",TRUNC(AF483*$N483,RESUMO_GLOBAL!$X$54),AF483*$N483))</f>
        <v>0</v>
      </c>
      <c r="BQ483" s="987">
        <f>IF(RESUMO_GLOBAL!$X$53="a",ROUND(AG483*$N483,RESUMO_GLOBAL!$X$54),IF(RESUMO_GLOBAL!$X$53="t",TRUNC(AG483*$N483,RESUMO_GLOBAL!$X$54),AG483*$N483))</f>
        <v>0</v>
      </c>
      <c r="BR483" s="987">
        <f>IF(RESUMO_GLOBAL!$X$53="a",ROUND(AH483*$N483,RESUMO_GLOBAL!$X$54),IF(RESUMO_GLOBAL!$X$53="t",TRUNC(AH483*$N483,RESUMO_GLOBAL!$X$54),AH483*$N483))</f>
        <v>0</v>
      </c>
      <c r="BS483" s="987">
        <f>IF(RESUMO_GLOBAL!$X$53="a",ROUND(AI483*$N483,RESUMO_GLOBAL!$X$54),IF(RESUMO_GLOBAL!$X$53="t",TRUNC(AI483*$N483,RESUMO_GLOBAL!$X$54),AI483*$N483))</f>
        <v>0</v>
      </c>
      <c r="BT483" s="987">
        <f>IF(RESUMO_GLOBAL!$X$53="a",ROUND(AJ483*$N483,RESUMO_GLOBAL!$X$54),IF(RESUMO_GLOBAL!$X$53="t",TRUNC(AJ483*$N483,RESUMO_GLOBAL!$X$54),AJ483*$N483))</f>
        <v>0</v>
      </c>
      <c r="BU483" s="987">
        <f>IF(RESUMO_GLOBAL!$X$53="a",ROUND(AK483*$N483,RESUMO_GLOBAL!$X$54),IF(RESUMO_GLOBAL!$X$53="t",TRUNC(AK483*$N483,RESUMO_GLOBAL!$X$54),AK483*$N483))</f>
        <v>0</v>
      </c>
      <c r="BV483" s="987">
        <f>IF(RESUMO_GLOBAL!$X$53="a",ROUND(AL483*$N483,RESUMO_GLOBAL!$X$54),IF(RESUMO_GLOBAL!$X$53="t",TRUNC(AL483*$N483,RESUMO_GLOBAL!$X$54),AL483*$N483))</f>
        <v>0</v>
      </c>
      <c r="BW483" s="987">
        <f>IF(RESUMO_GLOBAL!$X$53="a",ROUND(AM483*$N483,RESUMO_GLOBAL!$X$54),IF(RESUMO_GLOBAL!$X$53="t",TRUNC(AM483*$N483,RESUMO_GLOBAL!$X$54),AM483*$N483))</f>
        <v>0</v>
      </c>
      <c r="BX483" s="987">
        <f>IF(RESUMO_GLOBAL!$X$53="a",ROUND(AN483*$N483,RESUMO_GLOBAL!$X$54),IF(RESUMO_GLOBAL!$X$53="t",TRUNC(AN483*$N483,RESUMO_GLOBAL!$X$54),AN483*$N483))</f>
        <v>0</v>
      </c>
      <c r="BY483" s="987">
        <f>IF(RESUMO_GLOBAL!$X$53="a",ROUND(AO483*$N483,RESUMO_GLOBAL!$X$54),IF(RESUMO_GLOBAL!$X$53="t",TRUNC(AO483*$N483,RESUMO_GLOBAL!$X$54),AO483*$N483))</f>
        <v>0</v>
      </c>
      <c r="BZ483" s="987">
        <f>IF(RESUMO_GLOBAL!$X$53="a",ROUND(AP483*$N483,RESUMO_GLOBAL!$X$54),IF(RESUMO_GLOBAL!$X$53="t",TRUNC(AP483*$N483,RESUMO_GLOBAL!$X$54),AP483*$N483))</f>
        <v>0</v>
      </c>
      <c r="CA483" s="987">
        <f>IF(RESUMO_GLOBAL!$X$53="a",ROUND(AQ483*$N483,RESUMO_GLOBAL!$X$54),IF(RESUMO_GLOBAL!$X$53="t",TRUNC(AQ483*$N483,RESUMO_GLOBAL!$X$54),AQ483*$N483))</f>
        <v>0</v>
      </c>
      <c r="CB483" s="987">
        <f>IF(RESUMO_GLOBAL!$X$53="a",ROUND(AR483*$N483,RESUMO_GLOBAL!$X$54),IF(RESUMO_GLOBAL!$X$53="t",TRUNC(AR483*$N483,RESUMO_GLOBAL!$X$54),AR483*$N483))</f>
        <v>0</v>
      </c>
      <c r="CC483" s="987">
        <f>IF(RESUMO_GLOBAL!$X$53="a",ROUND(AS483*$N483,RESUMO_GLOBAL!$X$54),IF(RESUMO_GLOBAL!$X$53="t",TRUNC(AS483*$N483,RESUMO_GLOBAL!$X$54),AS483*$N483))</f>
        <v>0</v>
      </c>
      <c r="CD483" s="987">
        <f>IF(RESUMO_GLOBAL!$X$53="a",ROUND(AT483*$N483,RESUMO_GLOBAL!$X$54),IF(RESUMO_GLOBAL!$X$53="t",TRUNC(AT483*$N483,RESUMO_GLOBAL!$X$54),AT483*$N483))</f>
        <v>0</v>
      </c>
      <c r="CE483" s="987">
        <f>IF(RESUMO_GLOBAL!$X$53="a",ROUND(AU483*$N483,RESUMO_GLOBAL!$X$54),IF(RESUMO_GLOBAL!$X$53="t",TRUNC(AU483*$N483,RESUMO_GLOBAL!$X$54),AU483*$N483))</f>
        <v>0</v>
      </c>
      <c r="CF483" s="987">
        <f>IF(RESUMO_GLOBAL!$X$53="a",ROUND(AV483*$N483,RESUMO_GLOBAL!$X$54),IF(RESUMO_GLOBAL!$X$53="t",TRUNC(AV483*$N483,RESUMO_GLOBAL!$X$54),AV483*$N483))</f>
        <v>0</v>
      </c>
      <c r="CG483" s="987">
        <f>IF(RESUMO_GLOBAL!$X$53="a",ROUND(AW483*$N483,RESUMO_GLOBAL!$X$54),IF(RESUMO_GLOBAL!$X$53="t",TRUNC(AW483*$N483,RESUMO_GLOBAL!$X$54),AW483*$N483))</f>
        <v>0</v>
      </c>
      <c r="CK483" s="59">
        <f t="shared" si="306"/>
        <v>0</v>
      </c>
      <c r="CL483" s="59">
        <f t="shared" si="307"/>
        <v>0</v>
      </c>
      <c r="CM483" s="59">
        <f t="shared" si="308"/>
        <v>0</v>
      </c>
      <c r="CN483" s="59">
        <f t="shared" si="309"/>
        <v>0</v>
      </c>
      <c r="CO483" s="59">
        <f t="shared" si="310"/>
        <v>0</v>
      </c>
      <c r="CP483" s="59">
        <f t="shared" si="311"/>
        <v>0</v>
      </c>
      <c r="CQ483" s="59">
        <f t="shared" si="312"/>
        <v>0</v>
      </c>
      <c r="CR483" s="59">
        <f t="shared" si="313"/>
        <v>0</v>
      </c>
      <c r="CS483" s="59">
        <f t="shared" si="314"/>
        <v>0</v>
      </c>
      <c r="CT483" s="59">
        <f t="shared" si="315"/>
        <v>0</v>
      </c>
      <c r="CU483" s="59">
        <f t="shared" si="316"/>
        <v>0</v>
      </c>
      <c r="CV483" s="59">
        <f t="shared" si="317"/>
        <v>0</v>
      </c>
      <c r="CW483" s="59">
        <f t="shared" si="318"/>
        <v>0</v>
      </c>
      <c r="CX483" s="59">
        <f t="shared" si="319"/>
        <v>0</v>
      </c>
      <c r="CY483" s="59">
        <f t="shared" si="320"/>
        <v>0</v>
      </c>
      <c r="CZ483" s="59">
        <f t="shared" si="321"/>
        <v>0</v>
      </c>
      <c r="DA483" s="59">
        <f t="shared" si="322"/>
        <v>0</v>
      </c>
      <c r="DB483" s="59">
        <f t="shared" si="323"/>
        <v>0</v>
      </c>
      <c r="DE483">
        <f t="shared" si="305"/>
        <v>478</v>
      </c>
      <c r="DF483" t="str">
        <f t="shared" si="324"/>
        <v/>
      </c>
      <c r="DG483" s="59">
        <f>IF($C483&lt;&gt;0,SUM($CK484:CK484),0)</f>
        <v>0</v>
      </c>
      <c r="DH483" s="59">
        <f>IF($C483&lt;&gt;0,SUM($CK484:CL484),0)</f>
        <v>0</v>
      </c>
      <c r="DI483" s="59">
        <f>IF($C483&lt;&gt;0,SUM($CK484:CM484),0)</f>
        <v>0</v>
      </c>
      <c r="DJ483" s="59">
        <f>IF($C483&lt;&gt;0,SUM($CK484:CN484),0)</f>
        <v>0</v>
      </c>
      <c r="DK483" s="59">
        <f>IF($C483&lt;&gt;0,SUM($CK484:CO484),0)</f>
        <v>0</v>
      </c>
      <c r="DL483" s="59">
        <f>IF($C483&lt;&gt;0,SUM($CK484:CP484),0)</f>
        <v>0</v>
      </c>
      <c r="DM483" s="59">
        <f>IF($C483&lt;&gt;0,SUM($CK484:CQ484),0)</f>
        <v>0</v>
      </c>
      <c r="DN483" s="59">
        <f>IF($C483&lt;&gt;0,SUM($CK484:CR484),0)</f>
        <v>0</v>
      </c>
      <c r="DO483" s="59">
        <f>IF($C483&lt;&gt;0,SUM($CK484:CS484),0)</f>
        <v>0</v>
      </c>
      <c r="DP483" s="59">
        <f>IF($C483&lt;&gt;0,SUM($CK484:CT484),0)</f>
        <v>0</v>
      </c>
      <c r="DQ483" s="59">
        <f>IF($C483&lt;&gt;0,SUM($CK484:CU484),0)</f>
        <v>0</v>
      </c>
      <c r="DR483" s="59">
        <f>IF($C483&lt;&gt;0,SUM($CK484:CV484),0)</f>
        <v>0</v>
      </c>
      <c r="DS483" s="59">
        <f>IF($C483&lt;&gt;0,SUM($CK484:CW484),0)</f>
        <v>0</v>
      </c>
      <c r="DT483" s="59">
        <f>IF($C483&lt;&gt;0,SUM($CK484:CX484),0)</f>
        <v>0</v>
      </c>
      <c r="DU483" s="59">
        <f>IF($C483&lt;&gt;0,SUM($CK484:CY484),0)</f>
        <v>0</v>
      </c>
      <c r="DV483" s="59">
        <f>IF($C483&lt;&gt;0,SUM($CK484:CZ484),0)</f>
        <v>0</v>
      </c>
      <c r="DW483" s="59">
        <f>IF($C483&lt;&gt;0,SUM($CK484:DA484),0)</f>
        <v>0</v>
      </c>
      <c r="DX483" s="59">
        <f>IF($C483&lt;&gt;0,SUM($CK484:DB484),0)</f>
        <v>0</v>
      </c>
      <c r="DY483" s="952" t="str">
        <f t="shared" si="328"/>
        <v/>
      </c>
    </row>
    <row r="484" spans="1:129" ht="13.5" hidden="1" thickBot="1">
      <c r="A484" s="3" t="str">
        <f t="shared" si="329"/>
        <v/>
      </c>
      <c r="B484" s="805">
        <f>Dados_GLOBAL_Inicial!E484</f>
        <v>0</v>
      </c>
      <c r="C484" s="956">
        <f>IF(IFERROR(VALUE(Dados_GLOBAL_Inicial!F484),0)=0,0,Dados_GLOBAL_Inicial!F484)</f>
        <v>0</v>
      </c>
      <c r="D484" s="830">
        <f>Dados_GLOBAL_Inicial!G484</f>
        <v>0</v>
      </c>
      <c r="E484" s="830" t="str">
        <f>IF(IFERROR(VLOOKUP(F484,Cod_Gde_Itens!$A$1:$B$80,2,FALSE),0)&gt;549,IFERROR(VLOOKUP(F484,Cod_Gde_Itens!$A$1:$B$80,2,FALSE),0),IF(Dados_GLOBAL_Inicial!H484=0,"",Dados_GLOBAL_Inicial!H484))</f>
        <v/>
      </c>
      <c r="F484" s="823">
        <f>Dados_GLOBAL_Inicial!I484</f>
        <v>0</v>
      </c>
      <c r="G484" s="824">
        <f>Dados_GLOBAL_Inicial!J484</f>
        <v>0</v>
      </c>
      <c r="H484" s="454">
        <f>Dados_GLOBAL_Inicial!K484</f>
        <v>0</v>
      </c>
      <c r="I484" s="970">
        <f>SUM('MEDIÇÃO_OBJETO (1)'!I484)</f>
        <v>0</v>
      </c>
      <c r="J484" s="455">
        <f t="shared" si="330"/>
        <v>0</v>
      </c>
      <c r="K484" s="451">
        <f t="shared" si="331"/>
        <v>0</v>
      </c>
      <c r="L484" s="452">
        <f t="shared" si="332"/>
        <v>0</v>
      </c>
      <c r="M484" s="809">
        <f t="shared" si="333"/>
        <v>0</v>
      </c>
      <c r="N484" s="810">
        <f>IF(IFERROR(VALUE(Dados_GLOBAL_Inicial!L484),0)=0,0,Dados_GLOBAL_Inicial!L484)</f>
        <v>0</v>
      </c>
      <c r="O484" s="812">
        <f>SUM('MEDIÇÃO_OBJETO (1)'!O484)</f>
        <v>0</v>
      </c>
      <c r="P484" s="812">
        <f>SUM('MEDIÇÃO_OBJETO (1)'!P484)</f>
        <v>0</v>
      </c>
      <c r="Q484" s="813">
        <f t="shared" si="334"/>
        <v>0</v>
      </c>
      <c r="R484" s="951"/>
      <c r="S484" s="815">
        <f>SUM('MEDIÇÃO_OBJETO (1)'!S484)</f>
        <v>0</v>
      </c>
      <c r="T484" s="815">
        <f>SUM('MEDIÇÃO_OBJETO (1)'!T484)</f>
        <v>0</v>
      </c>
      <c r="V484" s="19"/>
      <c r="W484" s="978">
        <f t="shared" si="335"/>
        <v>0</v>
      </c>
      <c r="X484" s="816">
        <f t="shared" si="336"/>
        <v>0</v>
      </c>
      <c r="Y484" s="816">
        <f t="shared" si="337"/>
        <v>0</v>
      </c>
      <c r="Z484" s="817">
        <f t="shared" si="338"/>
        <v>0</v>
      </c>
      <c r="AB484" s="453">
        <f t="shared" si="325"/>
        <v>0</v>
      </c>
      <c r="AC484" s="14">
        <f t="shared" si="339"/>
        <v>0</v>
      </c>
      <c r="AD484" s="819"/>
      <c r="AE484" s="631">
        <f t="shared" si="326"/>
        <v>0</v>
      </c>
      <c r="AF484" s="818">
        <f>SUM('MEDIÇÃO_OBJETO (1)'!AG484)</f>
        <v>0</v>
      </c>
      <c r="AG484" s="541">
        <f>SUM('MEDIÇÃO_OBJETO (1)'!AH484)</f>
        <v>0</v>
      </c>
      <c r="AH484" s="541">
        <f>SUM('MEDIÇÃO_OBJETO (1)'!AI484)</f>
        <v>0</v>
      </c>
      <c r="AI484" s="541">
        <f>SUM('MEDIÇÃO_OBJETO (1)'!AJ484)</f>
        <v>0</v>
      </c>
      <c r="AJ484" s="541">
        <f>SUM('MEDIÇÃO_OBJETO (1)'!AK484)</f>
        <v>0</v>
      </c>
      <c r="AK484" s="541">
        <f>SUM('MEDIÇÃO_OBJETO (1)'!AL484)</f>
        <v>0</v>
      </c>
      <c r="AL484" s="541">
        <f>SUM('MEDIÇÃO_OBJETO (1)'!AM484)</f>
        <v>0</v>
      </c>
      <c r="AM484" s="541">
        <f>SUM('MEDIÇÃO_OBJETO (1)'!AN484)</f>
        <v>0</v>
      </c>
      <c r="AN484" s="541">
        <f>SUM('MEDIÇÃO_OBJETO (1)'!AO484)</f>
        <v>0</v>
      </c>
      <c r="AO484" s="541">
        <f>SUM('MEDIÇÃO_OBJETO (1)'!AP484)</f>
        <v>0</v>
      </c>
      <c r="AP484" s="541">
        <f>SUM('MEDIÇÃO_OBJETO (1)'!AQ484)</f>
        <v>0</v>
      </c>
      <c r="AQ484" s="541">
        <f>SUM('MEDIÇÃO_OBJETO (1)'!AR484)</f>
        <v>0</v>
      </c>
      <c r="AR484" s="541">
        <f>SUM('MEDIÇÃO_OBJETO (1)'!AS484)</f>
        <v>0</v>
      </c>
      <c r="AS484" s="541">
        <f>SUM('MEDIÇÃO_OBJETO (1)'!AT484)</f>
        <v>0</v>
      </c>
      <c r="AT484" s="541">
        <f>SUM('MEDIÇÃO_OBJETO (1)'!AU484)</f>
        <v>0</v>
      </c>
      <c r="AU484" s="541">
        <f>SUM('MEDIÇÃO_OBJETO (1)'!AV484)</f>
        <v>0</v>
      </c>
      <c r="AV484" s="541">
        <f>SUM('MEDIÇÃO_OBJETO (1)'!AW484)</f>
        <v>0</v>
      </c>
      <c r="AW484" s="541">
        <f>SUM('MEDIÇÃO_OBJETO (1)'!AX484)</f>
        <v>0</v>
      </c>
      <c r="AX484" s="977"/>
      <c r="BN484" s="992">
        <f t="shared" si="340"/>
        <v>0</v>
      </c>
      <c r="BO484" s="538">
        <f t="shared" si="327"/>
        <v>0</v>
      </c>
      <c r="BP484" s="987">
        <f>IF(RESUMO_GLOBAL!$X$53="a",ROUND(AF484*$N484,RESUMO_GLOBAL!$X$54),IF(RESUMO_GLOBAL!$X$53="t",TRUNC(AF484*$N484,RESUMO_GLOBAL!$X$54),AF484*$N484))</f>
        <v>0</v>
      </c>
      <c r="BQ484" s="987">
        <f>IF(RESUMO_GLOBAL!$X$53="a",ROUND(AG484*$N484,RESUMO_GLOBAL!$X$54),IF(RESUMO_GLOBAL!$X$53="t",TRUNC(AG484*$N484,RESUMO_GLOBAL!$X$54),AG484*$N484))</f>
        <v>0</v>
      </c>
      <c r="BR484" s="987">
        <f>IF(RESUMO_GLOBAL!$X$53="a",ROUND(AH484*$N484,RESUMO_GLOBAL!$X$54),IF(RESUMO_GLOBAL!$X$53="t",TRUNC(AH484*$N484,RESUMO_GLOBAL!$X$54),AH484*$N484))</f>
        <v>0</v>
      </c>
      <c r="BS484" s="987">
        <f>IF(RESUMO_GLOBAL!$X$53="a",ROUND(AI484*$N484,RESUMO_GLOBAL!$X$54),IF(RESUMO_GLOBAL!$X$53="t",TRUNC(AI484*$N484,RESUMO_GLOBAL!$X$54),AI484*$N484))</f>
        <v>0</v>
      </c>
      <c r="BT484" s="987">
        <f>IF(RESUMO_GLOBAL!$X$53="a",ROUND(AJ484*$N484,RESUMO_GLOBAL!$X$54),IF(RESUMO_GLOBAL!$X$53="t",TRUNC(AJ484*$N484,RESUMO_GLOBAL!$X$54),AJ484*$N484))</f>
        <v>0</v>
      </c>
      <c r="BU484" s="987">
        <f>IF(RESUMO_GLOBAL!$X$53="a",ROUND(AK484*$N484,RESUMO_GLOBAL!$X$54),IF(RESUMO_GLOBAL!$X$53="t",TRUNC(AK484*$N484,RESUMO_GLOBAL!$X$54),AK484*$N484))</f>
        <v>0</v>
      </c>
      <c r="BV484" s="987">
        <f>IF(RESUMO_GLOBAL!$X$53="a",ROUND(AL484*$N484,RESUMO_GLOBAL!$X$54),IF(RESUMO_GLOBAL!$X$53="t",TRUNC(AL484*$N484,RESUMO_GLOBAL!$X$54),AL484*$N484))</f>
        <v>0</v>
      </c>
      <c r="BW484" s="987">
        <f>IF(RESUMO_GLOBAL!$X$53="a",ROUND(AM484*$N484,RESUMO_GLOBAL!$X$54),IF(RESUMO_GLOBAL!$X$53="t",TRUNC(AM484*$N484,RESUMO_GLOBAL!$X$54),AM484*$N484))</f>
        <v>0</v>
      </c>
      <c r="BX484" s="987">
        <f>IF(RESUMO_GLOBAL!$X$53="a",ROUND(AN484*$N484,RESUMO_GLOBAL!$X$54),IF(RESUMO_GLOBAL!$X$53="t",TRUNC(AN484*$N484,RESUMO_GLOBAL!$X$54),AN484*$N484))</f>
        <v>0</v>
      </c>
      <c r="BY484" s="987">
        <f>IF(RESUMO_GLOBAL!$X$53="a",ROUND(AO484*$N484,RESUMO_GLOBAL!$X$54),IF(RESUMO_GLOBAL!$X$53="t",TRUNC(AO484*$N484,RESUMO_GLOBAL!$X$54),AO484*$N484))</f>
        <v>0</v>
      </c>
      <c r="BZ484" s="987">
        <f>IF(RESUMO_GLOBAL!$X$53="a",ROUND(AP484*$N484,RESUMO_GLOBAL!$X$54),IF(RESUMO_GLOBAL!$X$53="t",TRUNC(AP484*$N484,RESUMO_GLOBAL!$X$54),AP484*$N484))</f>
        <v>0</v>
      </c>
      <c r="CA484" s="987">
        <f>IF(RESUMO_GLOBAL!$X$53="a",ROUND(AQ484*$N484,RESUMO_GLOBAL!$X$54),IF(RESUMO_GLOBAL!$X$53="t",TRUNC(AQ484*$N484,RESUMO_GLOBAL!$X$54),AQ484*$N484))</f>
        <v>0</v>
      </c>
      <c r="CB484" s="987">
        <f>IF(RESUMO_GLOBAL!$X$53="a",ROUND(AR484*$N484,RESUMO_GLOBAL!$X$54),IF(RESUMO_GLOBAL!$X$53="t",TRUNC(AR484*$N484,RESUMO_GLOBAL!$X$54),AR484*$N484))</f>
        <v>0</v>
      </c>
      <c r="CC484" s="987">
        <f>IF(RESUMO_GLOBAL!$X$53="a",ROUND(AS484*$N484,RESUMO_GLOBAL!$X$54),IF(RESUMO_GLOBAL!$X$53="t",TRUNC(AS484*$N484,RESUMO_GLOBAL!$X$54),AS484*$N484))</f>
        <v>0</v>
      </c>
      <c r="CD484" s="987">
        <f>IF(RESUMO_GLOBAL!$X$53="a",ROUND(AT484*$N484,RESUMO_GLOBAL!$X$54),IF(RESUMO_GLOBAL!$X$53="t",TRUNC(AT484*$N484,RESUMO_GLOBAL!$X$54),AT484*$N484))</f>
        <v>0</v>
      </c>
      <c r="CE484" s="987">
        <f>IF(RESUMO_GLOBAL!$X$53="a",ROUND(AU484*$N484,RESUMO_GLOBAL!$X$54),IF(RESUMO_GLOBAL!$X$53="t",TRUNC(AU484*$N484,RESUMO_GLOBAL!$X$54),AU484*$N484))</f>
        <v>0</v>
      </c>
      <c r="CF484" s="987">
        <f>IF(RESUMO_GLOBAL!$X$53="a",ROUND(AV484*$N484,RESUMO_GLOBAL!$X$54),IF(RESUMO_GLOBAL!$X$53="t",TRUNC(AV484*$N484,RESUMO_GLOBAL!$X$54),AV484*$N484))</f>
        <v>0</v>
      </c>
      <c r="CG484" s="987">
        <f>IF(RESUMO_GLOBAL!$X$53="a",ROUND(AW484*$N484,RESUMO_GLOBAL!$X$54),IF(RESUMO_GLOBAL!$X$53="t",TRUNC(AW484*$N484,RESUMO_GLOBAL!$X$54),AW484*$N484))</f>
        <v>0</v>
      </c>
      <c r="CK484" s="59">
        <f t="shared" si="306"/>
        <v>0</v>
      </c>
      <c r="CL484" s="59">
        <f t="shared" si="307"/>
        <v>0</v>
      </c>
      <c r="CM484" s="59">
        <f t="shared" si="308"/>
        <v>0</v>
      </c>
      <c r="CN484" s="59">
        <f t="shared" si="309"/>
        <v>0</v>
      </c>
      <c r="CO484" s="59">
        <f t="shared" si="310"/>
        <v>0</v>
      </c>
      <c r="CP484" s="59">
        <f t="shared" si="311"/>
        <v>0</v>
      </c>
      <c r="CQ484" s="59">
        <f t="shared" si="312"/>
        <v>0</v>
      </c>
      <c r="CR484" s="59">
        <f t="shared" si="313"/>
        <v>0</v>
      </c>
      <c r="CS484" s="59">
        <f t="shared" si="314"/>
        <v>0</v>
      </c>
      <c r="CT484" s="59">
        <f t="shared" si="315"/>
        <v>0</v>
      </c>
      <c r="CU484" s="59">
        <f t="shared" si="316"/>
        <v>0</v>
      </c>
      <c r="CV484" s="59">
        <f t="shared" si="317"/>
        <v>0</v>
      </c>
      <c r="CW484" s="59">
        <f t="shared" si="318"/>
        <v>0</v>
      </c>
      <c r="CX484" s="59">
        <f t="shared" si="319"/>
        <v>0</v>
      </c>
      <c r="CY484" s="59">
        <f t="shared" si="320"/>
        <v>0</v>
      </c>
      <c r="CZ484" s="59">
        <f t="shared" si="321"/>
        <v>0</v>
      </c>
      <c r="DA484" s="59">
        <f t="shared" si="322"/>
        <v>0</v>
      </c>
      <c r="DB484" s="59">
        <f t="shared" si="323"/>
        <v>0</v>
      </c>
      <c r="DE484">
        <f t="shared" si="305"/>
        <v>479</v>
      </c>
      <c r="DF484" t="str">
        <f t="shared" si="324"/>
        <v/>
      </c>
      <c r="DG484" s="59">
        <f>IF($C484&lt;&gt;0,SUM($CK485:CK485),0)</f>
        <v>0</v>
      </c>
      <c r="DH484" s="59">
        <f>IF($C484&lt;&gt;0,SUM($CK485:CL485),0)</f>
        <v>0</v>
      </c>
      <c r="DI484" s="59">
        <f>IF($C484&lt;&gt;0,SUM($CK485:CM485),0)</f>
        <v>0</v>
      </c>
      <c r="DJ484" s="59">
        <f>IF($C484&lt;&gt;0,SUM($CK485:CN485),0)</f>
        <v>0</v>
      </c>
      <c r="DK484" s="59">
        <f>IF($C484&lt;&gt;0,SUM($CK485:CO485),0)</f>
        <v>0</v>
      </c>
      <c r="DL484" s="59">
        <f>IF($C484&lt;&gt;0,SUM($CK485:CP485),0)</f>
        <v>0</v>
      </c>
      <c r="DM484" s="59">
        <f>IF($C484&lt;&gt;0,SUM($CK485:CQ485),0)</f>
        <v>0</v>
      </c>
      <c r="DN484" s="59">
        <f>IF($C484&lt;&gt;0,SUM($CK485:CR485),0)</f>
        <v>0</v>
      </c>
      <c r="DO484" s="59">
        <f>IF($C484&lt;&gt;0,SUM($CK485:CS485),0)</f>
        <v>0</v>
      </c>
      <c r="DP484" s="59">
        <f>IF($C484&lt;&gt;0,SUM($CK485:CT485),0)</f>
        <v>0</v>
      </c>
      <c r="DQ484" s="59">
        <f>IF($C484&lt;&gt;0,SUM($CK485:CU485),0)</f>
        <v>0</v>
      </c>
      <c r="DR484" s="59">
        <f>IF($C484&lt;&gt;0,SUM($CK485:CV485),0)</f>
        <v>0</v>
      </c>
      <c r="DS484" s="59">
        <f>IF($C484&lt;&gt;0,SUM($CK485:CW485),0)</f>
        <v>0</v>
      </c>
      <c r="DT484" s="59">
        <f>IF($C484&lt;&gt;0,SUM($CK485:CX485),0)</f>
        <v>0</v>
      </c>
      <c r="DU484" s="59">
        <f>IF($C484&lt;&gt;0,SUM($CK485:CY485),0)</f>
        <v>0</v>
      </c>
      <c r="DV484" s="59">
        <f>IF($C484&lt;&gt;0,SUM($CK485:CZ485),0)</f>
        <v>0</v>
      </c>
      <c r="DW484" s="59">
        <f>IF($C484&lt;&gt;0,SUM($CK485:DA485),0)</f>
        <v>0</v>
      </c>
      <c r="DX484" s="59">
        <f>IF($C484&lt;&gt;0,SUM($CK485:DB485),0)</f>
        <v>0</v>
      </c>
      <c r="DY484" s="952" t="str">
        <f t="shared" si="328"/>
        <v/>
      </c>
    </row>
    <row r="485" spans="1:129" ht="13.5" hidden="1" thickBot="1">
      <c r="A485" s="3" t="str">
        <f t="shared" si="329"/>
        <v/>
      </c>
      <c r="B485" s="805">
        <f>Dados_GLOBAL_Inicial!E485</f>
        <v>0</v>
      </c>
      <c r="C485" s="956">
        <f>IF(IFERROR(VALUE(Dados_GLOBAL_Inicial!F485),0)=0,0,Dados_GLOBAL_Inicial!F485)</f>
        <v>0</v>
      </c>
      <c r="D485" s="830">
        <f>Dados_GLOBAL_Inicial!G485</f>
        <v>0</v>
      </c>
      <c r="E485" s="830" t="str">
        <f>IF(IFERROR(VLOOKUP(F485,Cod_Gde_Itens!$A$1:$B$80,2,FALSE),0)&gt;549,IFERROR(VLOOKUP(F485,Cod_Gde_Itens!$A$1:$B$80,2,FALSE),0),IF(Dados_GLOBAL_Inicial!H485=0,"",Dados_GLOBAL_Inicial!H485))</f>
        <v/>
      </c>
      <c r="F485" s="823">
        <f>Dados_GLOBAL_Inicial!I485</f>
        <v>0</v>
      </c>
      <c r="G485" s="824">
        <f>Dados_GLOBAL_Inicial!J485</f>
        <v>0</v>
      </c>
      <c r="H485" s="454">
        <f>Dados_GLOBAL_Inicial!K485</f>
        <v>0</v>
      </c>
      <c r="I485" s="970">
        <f>SUM('MEDIÇÃO_OBJETO (1)'!I485)</f>
        <v>0</v>
      </c>
      <c r="J485" s="455">
        <f t="shared" si="330"/>
        <v>0</v>
      </c>
      <c r="K485" s="451">
        <f t="shared" si="331"/>
        <v>0</v>
      </c>
      <c r="L485" s="452">
        <f t="shared" si="332"/>
        <v>0</v>
      </c>
      <c r="M485" s="809">
        <f t="shared" si="333"/>
        <v>0</v>
      </c>
      <c r="N485" s="810">
        <f>IF(IFERROR(VALUE(Dados_GLOBAL_Inicial!L485),0)=0,0,Dados_GLOBAL_Inicial!L485)</f>
        <v>0</v>
      </c>
      <c r="O485" s="812">
        <f>SUM('MEDIÇÃO_OBJETO (1)'!O485)</f>
        <v>0</v>
      </c>
      <c r="P485" s="812">
        <f>SUM('MEDIÇÃO_OBJETO (1)'!P485)</f>
        <v>0</v>
      </c>
      <c r="Q485" s="813">
        <f t="shared" si="334"/>
        <v>0</v>
      </c>
      <c r="R485" s="951"/>
      <c r="S485" s="815">
        <f>SUM('MEDIÇÃO_OBJETO (1)'!S485)</f>
        <v>0</v>
      </c>
      <c r="T485" s="815">
        <f>SUM('MEDIÇÃO_OBJETO (1)'!T485)</f>
        <v>0</v>
      </c>
      <c r="V485" s="19"/>
      <c r="W485" s="978">
        <f t="shared" si="335"/>
        <v>0</v>
      </c>
      <c r="X485" s="816">
        <f t="shared" si="336"/>
        <v>0</v>
      </c>
      <c r="Y485" s="816">
        <f t="shared" si="337"/>
        <v>0</v>
      </c>
      <c r="Z485" s="817">
        <f t="shared" si="338"/>
        <v>0</v>
      </c>
      <c r="AB485" s="453">
        <f t="shared" si="325"/>
        <v>0</v>
      </c>
      <c r="AC485" s="14">
        <f t="shared" si="339"/>
        <v>0</v>
      </c>
      <c r="AD485" s="819"/>
      <c r="AE485" s="631">
        <f t="shared" si="326"/>
        <v>0</v>
      </c>
      <c r="AF485" s="818">
        <f>SUM('MEDIÇÃO_OBJETO (1)'!AG485)</f>
        <v>0</v>
      </c>
      <c r="AG485" s="541">
        <f>SUM('MEDIÇÃO_OBJETO (1)'!AH485)</f>
        <v>0</v>
      </c>
      <c r="AH485" s="541">
        <f>SUM('MEDIÇÃO_OBJETO (1)'!AI485)</f>
        <v>0</v>
      </c>
      <c r="AI485" s="541">
        <f>SUM('MEDIÇÃO_OBJETO (1)'!AJ485)</f>
        <v>0</v>
      </c>
      <c r="AJ485" s="541">
        <f>SUM('MEDIÇÃO_OBJETO (1)'!AK485)</f>
        <v>0</v>
      </c>
      <c r="AK485" s="541">
        <f>SUM('MEDIÇÃO_OBJETO (1)'!AL485)</f>
        <v>0</v>
      </c>
      <c r="AL485" s="541">
        <f>SUM('MEDIÇÃO_OBJETO (1)'!AM485)</f>
        <v>0</v>
      </c>
      <c r="AM485" s="541">
        <f>SUM('MEDIÇÃO_OBJETO (1)'!AN485)</f>
        <v>0</v>
      </c>
      <c r="AN485" s="541">
        <f>SUM('MEDIÇÃO_OBJETO (1)'!AO485)</f>
        <v>0</v>
      </c>
      <c r="AO485" s="541">
        <f>SUM('MEDIÇÃO_OBJETO (1)'!AP485)</f>
        <v>0</v>
      </c>
      <c r="AP485" s="541">
        <f>SUM('MEDIÇÃO_OBJETO (1)'!AQ485)</f>
        <v>0</v>
      </c>
      <c r="AQ485" s="541">
        <f>SUM('MEDIÇÃO_OBJETO (1)'!AR485)</f>
        <v>0</v>
      </c>
      <c r="AR485" s="541">
        <f>SUM('MEDIÇÃO_OBJETO (1)'!AS485)</f>
        <v>0</v>
      </c>
      <c r="AS485" s="541">
        <f>SUM('MEDIÇÃO_OBJETO (1)'!AT485)</f>
        <v>0</v>
      </c>
      <c r="AT485" s="541">
        <f>SUM('MEDIÇÃO_OBJETO (1)'!AU485)</f>
        <v>0</v>
      </c>
      <c r="AU485" s="541">
        <f>SUM('MEDIÇÃO_OBJETO (1)'!AV485)</f>
        <v>0</v>
      </c>
      <c r="AV485" s="541">
        <f>SUM('MEDIÇÃO_OBJETO (1)'!AW485)</f>
        <v>0</v>
      </c>
      <c r="AW485" s="541">
        <f>SUM('MEDIÇÃO_OBJETO (1)'!AX485)</f>
        <v>0</v>
      </c>
      <c r="AX485" s="977"/>
      <c r="BN485" s="992">
        <f t="shared" si="340"/>
        <v>0</v>
      </c>
      <c r="BO485" s="538">
        <f t="shared" si="327"/>
        <v>0</v>
      </c>
      <c r="BP485" s="987">
        <f>IF(RESUMO_GLOBAL!$X$53="a",ROUND(AF485*$N485,RESUMO_GLOBAL!$X$54),IF(RESUMO_GLOBAL!$X$53="t",TRUNC(AF485*$N485,RESUMO_GLOBAL!$X$54),AF485*$N485))</f>
        <v>0</v>
      </c>
      <c r="BQ485" s="987">
        <f>IF(RESUMO_GLOBAL!$X$53="a",ROUND(AG485*$N485,RESUMO_GLOBAL!$X$54),IF(RESUMO_GLOBAL!$X$53="t",TRUNC(AG485*$N485,RESUMO_GLOBAL!$X$54),AG485*$N485))</f>
        <v>0</v>
      </c>
      <c r="BR485" s="987">
        <f>IF(RESUMO_GLOBAL!$X$53="a",ROUND(AH485*$N485,RESUMO_GLOBAL!$X$54),IF(RESUMO_GLOBAL!$X$53="t",TRUNC(AH485*$N485,RESUMO_GLOBAL!$X$54),AH485*$N485))</f>
        <v>0</v>
      </c>
      <c r="BS485" s="987">
        <f>IF(RESUMO_GLOBAL!$X$53="a",ROUND(AI485*$N485,RESUMO_GLOBAL!$X$54),IF(RESUMO_GLOBAL!$X$53="t",TRUNC(AI485*$N485,RESUMO_GLOBAL!$X$54),AI485*$N485))</f>
        <v>0</v>
      </c>
      <c r="BT485" s="987">
        <f>IF(RESUMO_GLOBAL!$X$53="a",ROUND(AJ485*$N485,RESUMO_GLOBAL!$X$54),IF(RESUMO_GLOBAL!$X$53="t",TRUNC(AJ485*$N485,RESUMO_GLOBAL!$X$54),AJ485*$N485))</f>
        <v>0</v>
      </c>
      <c r="BU485" s="987">
        <f>IF(RESUMO_GLOBAL!$X$53="a",ROUND(AK485*$N485,RESUMO_GLOBAL!$X$54),IF(RESUMO_GLOBAL!$X$53="t",TRUNC(AK485*$N485,RESUMO_GLOBAL!$X$54),AK485*$N485))</f>
        <v>0</v>
      </c>
      <c r="BV485" s="987">
        <f>IF(RESUMO_GLOBAL!$X$53="a",ROUND(AL485*$N485,RESUMO_GLOBAL!$X$54),IF(RESUMO_GLOBAL!$X$53="t",TRUNC(AL485*$N485,RESUMO_GLOBAL!$X$54),AL485*$N485))</f>
        <v>0</v>
      </c>
      <c r="BW485" s="987">
        <f>IF(RESUMO_GLOBAL!$X$53="a",ROUND(AM485*$N485,RESUMO_GLOBAL!$X$54),IF(RESUMO_GLOBAL!$X$53="t",TRUNC(AM485*$N485,RESUMO_GLOBAL!$X$54),AM485*$N485))</f>
        <v>0</v>
      </c>
      <c r="BX485" s="987">
        <f>IF(RESUMO_GLOBAL!$X$53="a",ROUND(AN485*$N485,RESUMO_GLOBAL!$X$54),IF(RESUMO_GLOBAL!$X$53="t",TRUNC(AN485*$N485,RESUMO_GLOBAL!$X$54),AN485*$N485))</f>
        <v>0</v>
      </c>
      <c r="BY485" s="987">
        <f>IF(RESUMO_GLOBAL!$X$53="a",ROUND(AO485*$N485,RESUMO_GLOBAL!$X$54),IF(RESUMO_GLOBAL!$X$53="t",TRUNC(AO485*$N485,RESUMO_GLOBAL!$X$54),AO485*$N485))</f>
        <v>0</v>
      </c>
      <c r="BZ485" s="987">
        <f>IF(RESUMO_GLOBAL!$X$53="a",ROUND(AP485*$N485,RESUMO_GLOBAL!$X$54),IF(RESUMO_GLOBAL!$X$53="t",TRUNC(AP485*$N485,RESUMO_GLOBAL!$X$54),AP485*$N485))</f>
        <v>0</v>
      </c>
      <c r="CA485" s="987">
        <f>IF(RESUMO_GLOBAL!$X$53="a",ROUND(AQ485*$N485,RESUMO_GLOBAL!$X$54),IF(RESUMO_GLOBAL!$X$53="t",TRUNC(AQ485*$N485,RESUMO_GLOBAL!$X$54),AQ485*$N485))</f>
        <v>0</v>
      </c>
      <c r="CB485" s="987">
        <f>IF(RESUMO_GLOBAL!$X$53="a",ROUND(AR485*$N485,RESUMO_GLOBAL!$X$54),IF(RESUMO_GLOBAL!$X$53="t",TRUNC(AR485*$N485,RESUMO_GLOBAL!$X$54),AR485*$N485))</f>
        <v>0</v>
      </c>
      <c r="CC485" s="987">
        <f>IF(RESUMO_GLOBAL!$X$53="a",ROUND(AS485*$N485,RESUMO_GLOBAL!$X$54),IF(RESUMO_GLOBAL!$X$53="t",TRUNC(AS485*$N485,RESUMO_GLOBAL!$X$54),AS485*$N485))</f>
        <v>0</v>
      </c>
      <c r="CD485" s="987">
        <f>IF(RESUMO_GLOBAL!$X$53="a",ROUND(AT485*$N485,RESUMO_GLOBAL!$X$54),IF(RESUMO_GLOBAL!$X$53="t",TRUNC(AT485*$N485,RESUMO_GLOBAL!$X$54),AT485*$N485))</f>
        <v>0</v>
      </c>
      <c r="CE485" s="987">
        <f>IF(RESUMO_GLOBAL!$X$53="a",ROUND(AU485*$N485,RESUMO_GLOBAL!$X$54),IF(RESUMO_GLOBAL!$X$53="t",TRUNC(AU485*$N485,RESUMO_GLOBAL!$X$54),AU485*$N485))</f>
        <v>0</v>
      </c>
      <c r="CF485" s="987">
        <f>IF(RESUMO_GLOBAL!$X$53="a",ROUND(AV485*$N485,RESUMO_GLOBAL!$X$54),IF(RESUMO_GLOBAL!$X$53="t",TRUNC(AV485*$N485,RESUMO_GLOBAL!$X$54),AV485*$N485))</f>
        <v>0</v>
      </c>
      <c r="CG485" s="987">
        <f>IF(RESUMO_GLOBAL!$X$53="a",ROUND(AW485*$N485,RESUMO_GLOBAL!$X$54),IF(RESUMO_GLOBAL!$X$53="t",TRUNC(AW485*$N485,RESUMO_GLOBAL!$X$54),AW485*$N485))</f>
        <v>0</v>
      </c>
      <c r="CK485" s="59">
        <f t="shared" si="306"/>
        <v>0</v>
      </c>
      <c r="CL485" s="59">
        <f t="shared" si="307"/>
        <v>0</v>
      </c>
      <c r="CM485" s="59">
        <f t="shared" si="308"/>
        <v>0</v>
      </c>
      <c r="CN485" s="59">
        <f t="shared" si="309"/>
        <v>0</v>
      </c>
      <c r="CO485" s="59">
        <f t="shared" si="310"/>
        <v>0</v>
      </c>
      <c r="CP485" s="59">
        <f t="shared" si="311"/>
        <v>0</v>
      </c>
      <c r="CQ485" s="59">
        <f t="shared" si="312"/>
        <v>0</v>
      </c>
      <c r="CR485" s="59">
        <f t="shared" si="313"/>
        <v>0</v>
      </c>
      <c r="CS485" s="59">
        <f t="shared" si="314"/>
        <v>0</v>
      </c>
      <c r="CT485" s="59">
        <f t="shared" si="315"/>
        <v>0</v>
      </c>
      <c r="CU485" s="59">
        <f t="shared" si="316"/>
        <v>0</v>
      </c>
      <c r="CV485" s="59">
        <f t="shared" si="317"/>
        <v>0</v>
      </c>
      <c r="CW485" s="59">
        <f t="shared" si="318"/>
        <v>0</v>
      </c>
      <c r="CX485" s="59">
        <f t="shared" si="319"/>
        <v>0</v>
      </c>
      <c r="CY485" s="59">
        <f t="shared" si="320"/>
        <v>0</v>
      </c>
      <c r="CZ485" s="59">
        <f t="shared" si="321"/>
        <v>0</v>
      </c>
      <c r="DA485" s="59">
        <f t="shared" si="322"/>
        <v>0</v>
      </c>
      <c r="DB485" s="59">
        <f t="shared" si="323"/>
        <v>0</v>
      </c>
      <c r="DE485">
        <f t="shared" si="305"/>
        <v>480</v>
      </c>
      <c r="DF485" t="str">
        <f t="shared" si="324"/>
        <v/>
      </c>
      <c r="DG485" s="59">
        <f>IF($C485&lt;&gt;0,SUM($CK486:CK486),0)</f>
        <v>0</v>
      </c>
      <c r="DH485" s="59">
        <f>IF($C485&lt;&gt;0,SUM($CK486:CL486),0)</f>
        <v>0</v>
      </c>
      <c r="DI485" s="59">
        <f>IF($C485&lt;&gt;0,SUM($CK486:CM486),0)</f>
        <v>0</v>
      </c>
      <c r="DJ485" s="59">
        <f>IF($C485&lt;&gt;0,SUM($CK486:CN486),0)</f>
        <v>0</v>
      </c>
      <c r="DK485" s="59">
        <f>IF($C485&lt;&gt;0,SUM($CK486:CO486),0)</f>
        <v>0</v>
      </c>
      <c r="DL485" s="59">
        <f>IF($C485&lt;&gt;0,SUM($CK486:CP486),0)</f>
        <v>0</v>
      </c>
      <c r="DM485" s="59">
        <f>IF($C485&lt;&gt;0,SUM($CK486:CQ486),0)</f>
        <v>0</v>
      </c>
      <c r="DN485" s="59">
        <f>IF($C485&lt;&gt;0,SUM($CK486:CR486),0)</f>
        <v>0</v>
      </c>
      <c r="DO485" s="59">
        <f>IF($C485&lt;&gt;0,SUM($CK486:CS486),0)</f>
        <v>0</v>
      </c>
      <c r="DP485" s="59">
        <f>IF($C485&lt;&gt;0,SUM($CK486:CT486),0)</f>
        <v>0</v>
      </c>
      <c r="DQ485" s="59">
        <f>IF($C485&lt;&gt;0,SUM($CK486:CU486),0)</f>
        <v>0</v>
      </c>
      <c r="DR485" s="59">
        <f>IF($C485&lt;&gt;0,SUM($CK486:CV486),0)</f>
        <v>0</v>
      </c>
      <c r="DS485" s="59">
        <f>IF($C485&lt;&gt;0,SUM($CK486:CW486),0)</f>
        <v>0</v>
      </c>
      <c r="DT485" s="59">
        <f>IF($C485&lt;&gt;0,SUM($CK486:CX486),0)</f>
        <v>0</v>
      </c>
      <c r="DU485" s="59">
        <f>IF($C485&lt;&gt;0,SUM($CK486:CY486),0)</f>
        <v>0</v>
      </c>
      <c r="DV485" s="59">
        <f>IF($C485&lt;&gt;0,SUM($CK486:CZ486),0)</f>
        <v>0</v>
      </c>
      <c r="DW485" s="59">
        <f>IF($C485&lt;&gt;0,SUM($CK486:DA486),0)</f>
        <v>0</v>
      </c>
      <c r="DX485" s="59">
        <f>IF($C485&lt;&gt;0,SUM($CK486:DB486),0)</f>
        <v>0</v>
      </c>
      <c r="DY485" s="952" t="str">
        <f t="shared" si="328"/>
        <v/>
      </c>
    </row>
    <row r="486" spans="1:129" ht="13.5" hidden="1" thickBot="1">
      <c r="A486" s="3" t="str">
        <f t="shared" si="329"/>
        <v/>
      </c>
      <c r="B486" s="805">
        <f>Dados_GLOBAL_Inicial!E486</f>
        <v>0</v>
      </c>
      <c r="C486" s="956">
        <f>IF(IFERROR(VALUE(Dados_GLOBAL_Inicial!F486),0)=0,0,Dados_GLOBAL_Inicial!F486)</f>
        <v>0</v>
      </c>
      <c r="D486" s="830">
        <f>Dados_GLOBAL_Inicial!G486</f>
        <v>0</v>
      </c>
      <c r="E486" s="830" t="str">
        <f>IF(IFERROR(VLOOKUP(F486,Cod_Gde_Itens!$A$1:$B$80,2,FALSE),0)&gt;549,IFERROR(VLOOKUP(F486,Cod_Gde_Itens!$A$1:$B$80,2,FALSE),0),IF(Dados_GLOBAL_Inicial!H486=0,"",Dados_GLOBAL_Inicial!H486))</f>
        <v/>
      </c>
      <c r="F486" s="823">
        <f>Dados_GLOBAL_Inicial!I486</f>
        <v>0</v>
      </c>
      <c r="G486" s="824">
        <f>Dados_GLOBAL_Inicial!J486</f>
        <v>0</v>
      </c>
      <c r="H486" s="454">
        <f>Dados_GLOBAL_Inicial!K486</f>
        <v>0</v>
      </c>
      <c r="I486" s="970">
        <f>SUM('MEDIÇÃO_OBJETO (1)'!I486)</f>
        <v>0</v>
      </c>
      <c r="J486" s="455">
        <f t="shared" si="330"/>
        <v>0</v>
      </c>
      <c r="K486" s="451">
        <f t="shared" si="331"/>
        <v>0</v>
      </c>
      <c r="L486" s="452">
        <f t="shared" si="332"/>
        <v>0</v>
      </c>
      <c r="M486" s="809">
        <f t="shared" si="333"/>
        <v>0</v>
      </c>
      <c r="N486" s="810">
        <f>IF(IFERROR(VALUE(Dados_GLOBAL_Inicial!L486),0)=0,0,Dados_GLOBAL_Inicial!L486)</f>
        <v>0</v>
      </c>
      <c r="O486" s="812">
        <f>SUM('MEDIÇÃO_OBJETO (1)'!O486)</f>
        <v>0</v>
      </c>
      <c r="P486" s="812">
        <f>SUM('MEDIÇÃO_OBJETO (1)'!P486)</f>
        <v>0</v>
      </c>
      <c r="Q486" s="813">
        <f t="shared" si="334"/>
        <v>0</v>
      </c>
      <c r="R486" s="951"/>
      <c r="S486" s="815">
        <f>SUM('MEDIÇÃO_OBJETO (1)'!S486)</f>
        <v>0</v>
      </c>
      <c r="T486" s="815">
        <f>SUM('MEDIÇÃO_OBJETO (1)'!T486)</f>
        <v>0</v>
      </c>
      <c r="V486" s="19"/>
      <c r="W486" s="978">
        <f t="shared" si="335"/>
        <v>0</v>
      </c>
      <c r="X486" s="816">
        <f t="shared" si="336"/>
        <v>0</v>
      </c>
      <c r="Y486" s="816">
        <f t="shared" si="337"/>
        <v>0</v>
      </c>
      <c r="Z486" s="817">
        <f t="shared" si="338"/>
        <v>0</v>
      </c>
      <c r="AB486" s="453">
        <f t="shared" si="325"/>
        <v>0</v>
      </c>
      <c r="AC486" s="14">
        <f t="shared" si="339"/>
        <v>0</v>
      </c>
      <c r="AD486" s="819"/>
      <c r="AE486" s="631">
        <f t="shared" si="326"/>
        <v>0</v>
      </c>
      <c r="AF486" s="818">
        <f>SUM('MEDIÇÃO_OBJETO (1)'!AG486)</f>
        <v>0</v>
      </c>
      <c r="AG486" s="541">
        <f>SUM('MEDIÇÃO_OBJETO (1)'!AH486)</f>
        <v>0</v>
      </c>
      <c r="AH486" s="541">
        <f>SUM('MEDIÇÃO_OBJETO (1)'!AI486)</f>
        <v>0</v>
      </c>
      <c r="AI486" s="541">
        <f>SUM('MEDIÇÃO_OBJETO (1)'!AJ486)</f>
        <v>0</v>
      </c>
      <c r="AJ486" s="541">
        <f>SUM('MEDIÇÃO_OBJETO (1)'!AK486)</f>
        <v>0</v>
      </c>
      <c r="AK486" s="541">
        <f>SUM('MEDIÇÃO_OBJETO (1)'!AL486)</f>
        <v>0</v>
      </c>
      <c r="AL486" s="541">
        <f>SUM('MEDIÇÃO_OBJETO (1)'!AM486)</f>
        <v>0</v>
      </c>
      <c r="AM486" s="541">
        <f>SUM('MEDIÇÃO_OBJETO (1)'!AN486)</f>
        <v>0</v>
      </c>
      <c r="AN486" s="541">
        <f>SUM('MEDIÇÃO_OBJETO (1)'!AO486)</f>
        <v>0</v>
      </c>
      <c r="AO486" s="541">
        <f>SUM('MEDIÇÃO_OBJETO (1)'!AP486)</f>
        <v>0</v>
      </c>
      <c r="AP486" s="541">
        <f>SUM('MEDIÇÃO_OBJETO (1)'!AQ486)</f>
        <v>0</v>
      </c>
      <c r="AQ486" s="541">
        <f>SUM('MEDIÇÃO_OBJETO (1)'!AR486)</f>
        <v>0</v>
      </c>
      <c r="AR486" s="541">
        <f>SUM('MEDIÇÃO_OBJETO (1)'!AS486)</f>
        <v>0</v>
      </c>
      <c r="AS486" s="541">
        <f>SUM('MEDIÇÃO_OBJETO (1)'!AT486)</f>
        <v>0</v>
      </c>
      <c r="AT486" s="541">
        <f>SUM('MEDIÇÃO_OBJETO (1)'!AU486)</f>
        <v>0</v>
      </c>
      <c r="AU486" s="541">
        <f>SUM('MEDIÇÃO_OBJETO (1)'!AV486)</f>
        <v>0</v>
      </c>
      <c r="AV486" s="541">
        <f>SUM('MEDIÇÃO_OBJETO (1)'!AW486)</f>
        <v>0</v>
      </c>
      <c r="AW486" s="541">
        <f>SUM('MEDIÇÃO_OBJETO (1)'!AX486)</f>
        <v>0</v>
      </c>
      <c r="AX486" s="977"/>
      <c r="BN486" s="992">
        <f t="shared" si="340"/>
        <v>0</v>
      </c>
      <c r="BO486" s="538">
        <f t="shared" si="327"/>
        <v>0</v>
      </c>
      <c r="BP486" s="987">
        <f>IF(RESUMO_GLOBAL!$X$53="a",ROUND(AF486*$N486,RESUMO_GLOBAL!$X$54),IF(RESUMO_GLOBAL!$X$53="t",TRUNC(AF486*$N486,RESUMO_GLOBAL!$X$54),AF486*$N486))</f>
        <v>0</v>
      </c>
      <c r="BQ486" s="987">
        <f>IF(RESUMO_GLOBAL!$X$53="a",ROUND(AG486*$N486,RESUMO_GLOBAL!$X$54),IF(RESUMO_GLOBAL!$X$53="t",TRUNC(AG486*$N486,RESUMO_GLOBAL!$X$54),AG486*$N486))</f>
        <v>0</v>
      </c>
      <c r="BR486" s="987">
        <f>IF(RESUMO_GLOBAL!$X$53="a",ROUND(AH486*$N486,RESUMO_GLOBAL!$X$54),IF(RESUMO_GLOBAL!$X$53="t",TRUNC(AH486*$N486,RESUMO_GLOBAL!$X$54),AH486*$N486))</f>
        <v>0</v>
      </c>
      <c r="BS486" s="987">
        <f>IF(RESUMO_GLOBAL!$X$53="a",ROUND(AI486*$N486,RESUMO_GLOBAL!$X$54),IF(RESUMO_GLOBAL!$X$53="t",TRUNC(AI486*$N486,RESUMO_GLOBAL!$X$54),AI486*$N486))</f>
        <v>0</v>
      </c>
      <c r="BT486" s="987">
        <f>IF(RESUMO_GLOBAL!$X$53="a",ROUND(AJ486*$N486,RESUMO_GLOBAL!$X$54),IF(RESUMO_GLOBAL!$X$53="t",TRUNC(AJ486*$N486,RESUMO_GLOBAL!$X$54),AJ486*$N486))</f>
        <v>0</v>
      </c>
      <c r="BU486" s="987">
        <f>IF(RESUMO_GLOBAL!$X$53="a",ROUND(AK486*$N486,RESUMO_GLOBAL!$X$54),IF(RESUMO_GLOBAL!$X$53="t",TRUNC(AK486*$N486,RESUMO_GLOBAL!$X$54),AK486*$N486))</f>
        <v>0</v>
      </c>
      <c r="BV486" s="987">
        <f>IF(RESUMO_GLOBAL!$X$53="a",ROUND(AL486*$N486,RESUMO_GLOBAL!$X$54),IF(RESUMO_GLOBAL!$X$53="t",TRUNC(AL486*$N486,RESUMO_GLOBAL!$X$54),AL486*$N486))</f>
        <v>0</v>
      </c>
      <c r="BW486" s="987">
        <f>IF(RESUMO_GLOBAL!$X$53="a",ROUND(AM486*$N486,RESUMO_GLOBAL!$X$54),IF(RESUMO_GLOBAL!$X$53="t",TRUNC(AM486*$N486,RESUMO_GLOBAL!$X$54),AM486*$N486))</f>
        <v>0</v>
      </c>
      <c r="BX486" s="987">
        <f>IF(RESUMO_GLOBAL!$X$53="a",ROUND(AN486*$N486,RESUMO_GLOBAL!$X$54),IF(RESUMO_GLOBAL!$X$53="t",TRUNC(AN486*$N486,RESUMO_GLOBAL!$X$54),AN486*$N486))</f>
        <v>0</v>
      </c>
      <c r="BY486" s="987">
        <f>IF(RESUMO_GLOBAL!$X$53="a",ROUND(AO486*$N486,RESUMO_GLOBAL!$X$54),IF(RESUMO_GLOBAL!$X$53="t",TRUNC(AO486*$N486,RESUMO_GLOBAL!$X$54),AO486*$N486))</f>
        <v>0</v>
      </c>
      <c r="BZ486" s="987">
        <f>IF(RESUMO_GLOBAL!$X$53="a",ROUND(AP486*$N486,RESUMO_GLOBAL!$X$54),IF(RESUMO_GLOBAL!$X$53="t",TRUNC(AP486*$N486,RESUMO_GLOBAL!$X$54),AP486*$N486))</f>
        <v>0</v>
      </c>
      <c r="CA486" s="987">
        <f>IF(RESUMO_GLOBAL!$X$53="a",ROUND(AQ486*$N486,RESUMO_GLOBAL!$X$54),IF(RESUMO_GLOBAL!$X$53="t",TRUNC(AQ486*$N486,RESUMO_GLOBAL!$X$54),AQ486*$N486))</f>
        <v>0</v>
      </c>
      <c r="CB486" s="987">
        <f>IF(RESUMO_GLOBAL!$X$53="a",ROUND(AR486*$N486,RESUMO_GLOBAL!$X$54),IF(RESUMO_GLOBAL!$X$53="t",TRUNC(AR486*$N486,RESUMO_GLOBAL!$X$54),AR486*$N486))</f>
        <v>0</v>
      </c>
      <c r="CC486" s="987">
        <f>IF(RESUMO_GLOBAL!$X$53="a",ROUND(AS486*$N486,RESUMO_GLOBAL!$X$54),IF(RESUMO_GLOBAL!$X$53="t",TRUNC(AS486*$N486,RESUMO_GLOBAL!$X$54),AS486*$N486))</f>
        <v>0</v>
      </c>
      <c r="CD486" s="987">
        <f>IF(RESUMO_GLOBAL!$X$53="a",ROUND(AT486*$N486,RESUMO_GLOBAL!$X$54),IF(RESUMO_GLOBAL!$X$53="t",TRUNC(AT486*$N486,RESUMO_GLOBAL!$X$54),AT486*$N486))</f>
        <v>0</v>
      </c>
      <c r="CE486" s="987">
        <f>IF(RESUMO_GLOBAL!$X$53="a",ROUND(AU486*$N486,RESUMO_GLOBAL!$X$54),IF(RESUMO_GLOBAL!$X$53="t",TRUNC(AU486*$N486,RESUMO_GLOBAL!$X$54),AU486*$N486))</f>
        <v>0</v>
      </c>
      <c r="CF486" s="987">
        <f>IF(RESUMO_GLOBAL!$X$53="a",ROUND(AV486*$N486,RESUMO_GLOBAL!$X$54),IF(RESUMO_GLOBAL!$X$53="t",TRUNC(AV486*$N486,RESUMO_GLOBAL!$X$54),AV486*$N486))</f>
        <v>0</v>
      </c>
      <c r="CG486" s="987">
        <f>IF(RESUMO_GLOBAL!$X$53="a",ROUND(AW486*$N486,RESUMO_GLOBAL!$X$54),IF(RESUMO_GLOBAL!$X$53="t",TRUNC(AW486*$N486,RESUMO_GLOBAL!$X$54),AW486*$N486))</f>
        <v>0</v>
      </c>
      <c r="CK486" s="59">
        <f t="shared" si="306"/>
        <v>0</v>
      </c>
      <c r="CL486" s="59">
        <f t="shared" si="307"/>
        <v>0</v>
      </c>
      <c r="CM486" s="59">
        <f t="shared" si="308"/>
        <v>0</v>
      </c>
      <c r="CN486" s="59">
        <f t="shared" si="309"/>
        <v>0</v>
      </c>
      <c r="CO486" s="59">
        <f t="shared" si="310"/>
        <v>0</v>
      </c>
      <c r="CP486" s="59">
        <f t="shared" si="311"/>
        <v>0</v>
      </c>
      <c r="CQ486" s="59">
        <f t="shared" si="312"/>
        <v>0</v>
      </c>
      <c r="CR486" s="59">
        <f t="shared" si="313"/>
        <v>0</v>
      </c>
      <c r="CS486" s="59">
        <f t="shared" si="314"/>
        <v>0</v>
      </c>
      <c r="CT486" s="59">
        <f t="shared" si="315"/>
        <v>0</v>
      </c>
      <c r="CU486" s="59">
        <f t="shared" si="316"/>
        <v>0</v>
      </c>
      <c r="CV486" s="59">
        <f t="shared" si="317"/>
        <v>0</v>
      </c>
      <c r="CW486" s="59">
        <f t="shared" si="318"/>
        <v>0</v>
      </c>
      <c r="CX486" s="59">
        <f t="shared" si="319"/>
        <v>0</v>
      </c>
      <c r="CY486" s="59">
        <f t="shared" si="320"/>
        <v>0</v>
      </c>
      <c r="CZ486" s="59">
        <f t="shared" si="321"/>
        <v>0</v>
      </c>
      <c r="DA486" s="59">
        <f t="shared" si="322"/>
        <v>0</v>
      </c>
      <c r="DB486" s="59">
        <f t="shared" si="323"/>
        <v>0</v>
      </c>
      <c r="DE486">
        <f t="shared" si="305"/>
        <v>481</v>
      </c>
      <c r="DF486" t="str">
        <f t="shared" si="324"/>
        <v/>
      </c>
      <c r="DG486" s="59">
        <f>IF($C486&lt;&gt;0,SUM($CK487:CK487),0)</f>
        <v>0</v>
      </c>
      <c r="DH486" s="59">
        <f>IF($C486&lt;&gt;0,SUM($CK487:CL487),0)</f>
        <v>0</v>
      </c>
      <c r="DI486" s="59">
        <f>IF($C486&lt;&gt;0,SUM($CK487:CM487),0)</f>
        <v>0</v>
      </c>
      <c r="DJ486" s="59">
        <f>IF($C486&lt;&gt;0,SUM($CK487:CN487),0)</f>
        <v>0</v>
      </c>
      <c r="DK486" s="59">
        <f>IF($C486&lt;&gt;0,SUM($CK487:CO487),0)</f>
        <v>0</v>
      </c>
      <c r="DL486" s="59">
        <f>IF($C486&lt;&gt;0,SUM($CK487:CP487),0)</f>
        <v>0</v>
      </c>
      <c r="DM486" s="59">
        <f>IF($C486&lt;&gt;0,SUM($CK487:CQ487),0)</f>
        <v>0</v>
      </c>
      <c r="DN486" s="59">
        <f>IF($C486&lt;&gt;0,SUM($CK487:CR487),0)</f>
        <v>0</v>
      </c>
      <c r="DO486" s="59">
        <f>IF($C486&lt;&gt;0,SUM($CK487:CS487),0)</f>
        <v>0</v>
      </c>
      <c r="DP486" s="59">
        <f>IF($C486&lt;&gt;0,SUM($CK487:CT487),0)</f>
        <v>0</v>
      </c>
      <c r="DQ486" s="59">
        <f>IF($C486&lt;&gt;0,SUM($CK487:CU487),0)</f>
        <v>0</v>
      </c>
      <c r="DR486" s="59">
        <f>IF($C486&lt;&gt;0,SUM($CK487:CV487),0)</f>
        <v>0</v>
      </c>
      <c r="DS486" s="59">
        <f>IF($C486&lt;&gt;0,SUM($CK487:CW487),0)</f>
        <v>0</v>
      </c>
      <c r="DT486" s="59">
        <f>IF($C486&lt;&gt;0,SUM($CK487:CX487),0)</f>
        <v>0</v>
      </c>
      <c r="DU486" s="59">
        <f>IF($C486&lt;&gt;0,SUM($CK487:CY487),0)</f>
        <v>0</v>
      </c>
      <c r="DV486" s="59">
        <f>IF($C486&lt;&gt;0,SUM($CK487:CZ487),0)</f>
        <v>0</v>
      </c>
      <c r="DW486" s="59">
        <f>IF($C486&lt;&gt;0,SUM($CK487:DA487),0)</f>
        <v>0</v>
      </c>
      <c r="DX486" s="59">
        <f>IF($C486&lt;&gt;0,SUM($CK487:DB487),0)</f>
        <v>0</v>
      </c>
      <c r="DY486" s="952" t="str">
        <f t="shared" si="328"/>
        <v/>
      </c>
    </row>
    <row r="487" spans="1:129" ht="13.5" hidden="1" thickBot="1">
      <c r="A487" s="3" t="str">
        <f t="shared" si="329"/>
        <v/>
      </c>
      <c r="B487" s="805">
        <f>Dados_GLOBAL_Inicial!E487</f>
        <v>0</v>
      </c>
      <c r="C487" s="956">
        <f>IF(IFERROR(VALUE(Dados_GLOBAL_Inicial!F487),0)=0,0,Dados_GLOBAL_Inicial!F487)</f>
        <v>0</v>
      </c>
      <c r="D487" s="830">
        <f>Dados_GLOBAL_Inicial!G487</f>
        <v>0</v>
      </c>
      <c r="E487" s="830" t="str">
        <f>IF(IFERROR(VLOOKUP(F487,Cod_Gde_Itens!$A$1:$B$80,2,FALSE),0)&gt;549,IFERROR(VLOOKUP(F487,Cod_Gde_Itens!$A$1:$B$80,2,FALSE),0),IF(Dados_GLOBAL_Inicial!H487=0,"",Dados_GLOBAL_Inicial!H487))</f>
        <v/>
      </c>
      <c r="F487" s="823">
        <f>Dados_GLOBAL_Inicial!I487</f>
        <v>0</v>
      </c>
      <c r="G487" s="824">
        <f>Dados_GLOBAL_Inicial!J487</f>
        <v>0</v>
      </c>
      <c r="H487" s="454">
        <f>Dados_GLOBAL_Inicial!K487</f>
        <v>0</v>
      </c>
      <c r="I487" s="970">
        <f>SUM('MEDIÇÃO_OBJETO (1)'!I487)</f>
        <v>0</v>
      </c>
      <c r="J487" s="455">
        <f t="shared" si="330"/>
        <v>0</v>
      </c>
      <c r="K487" s="451">
        <f t="shared" si="331"/>
        <v>0</v>
      </c>
      <c r="L487" s="452">
        <f t="shared" si="332"/>
        <v>0</v>
      </c>
      <c r="M487" s="809">
        <f t="shared" si="333"/>
        <v>0</v>
      </c>
      <c r="N487" s="810">
        <f>IF(IFERROR(VALUE(Dados_GLOBAL_Inicial!L487),0)=0,0,Dados_GLOBAL_Inicial!L487)</f>
        <v>0</v>
      </c>
      <c r="O487" s="812">
        <f>SUM('MEDIÇÃO_OBJETO (1)'!O487)</f>
        <v>0</v>
      </c>
      <c r="P487" s="812">
        <f>SUM('MEDIÇÃO_OBJETO (1)'!P487)</f>
        <v>0</v>
      </c>
      <c r="Q487" s="813">
        <f t="shared" si="334"/>
        <v>0</v>
      </c>
      <c r="R487" s="951"/>
      <c r="S487" s="815">
        <f>SUM('MEDIÇÃO_OBJETO (1)'!S487)</f>
        <v>0</v>
      </c>
      <c r="T487" s="815">
        <f>SUM('MEDIÇÃO_OBJETO (1)'!T487)</f>
        <v>0</v>
      </c>
      <c r="V487" s="19"/>
      <c r="W487" s="978">
        <f t="shared" si="335"/>
        <v>0</v>
      </c>
      <c r="X487" s="816">
        <f t="shared" si="336"/>
        <v>0</v>
      </c>
      <c r="Y487" s="816">
        <f t="shared" si="337"/>
        <v>0</v>
      </c>
      <c r="Z487" s="817">
        <f t="shared" si="338"/>
        <v>0</v>
      </c>
      <c r="AB487" s="453">
        <f t="shared" si="325"/>
        <v>0</v>
      </c>
      <c r="AC487" s="14">
        <f t="shared" si="339"/>
        <v>0</v>
      </c>
      <c r="AD487" s="819"/>
      <c r="AE487" s="631">
        <f t="shared" si="326"/>
        <v>0</v>
      </c>
      <c r="AF487" s="818">
        <f>SUM('MEDIÇÃO_OBJETO (1)'!AG487)</f>
        <v>0</v>
      </c>
      <c r="AG487" s="541">
        <f>SUM('MEDIÇÃO_OBJETO (1)'!AH487)</f>
        <v>0</v>
      </c>
      <c r="AH487" s="541">
        <f>SUM('MEDIÇÃO_OBJETO (1)'!AI487)</f>
        <v>0</v>
      </c>
      <c r="AI487" s="541">
        <f>SUM('MEDIÇÃO_OBJETO (1)'!AJ487)</f>
        <v>0</v>
      </c>
      <c r="AJ487" s="541">
        <f>SUM('MEDIÇÃO_OBJETO (1)'!AK487)</f>
        <v>0</v>
      </c>
      <c r="AK487" s="541">
        <f>SUM('MEDIÇÃO_OBJETO (1)'!AL487)</f>
        <v>0</v>
      </c>
      <c r="AL487" s="541">
        <f>SUM('MEDIÇÃO_OBJETO (1)'!AM487)</f>
        <v>0</v>
      </c>
      <c r="AM487" s="541">
        <f>SUM('MEDIÇÃO_OBJETO (1)'!AN487)</f>
        <v>0</v>
      </c>
      <c r="AN487" s="541">
        <f>SUM('MEDIÇÃO_OBJETO (1)'!AO487)</f>
        <v>0</v>
      </c>
      <c r="AO487" s="541">
        <f>SUM('MEDIÇÃO_OBJETO (1)'!AP487)</f>
        <v>0</v>
      </c>
      <c r="AP487" s="541">
        <f>SUM('MEDIÇÃO_OBJETO (1)'!AQ487)</f>
        <v>0</v>
      </c>
      <c r="AQ487" s="541">
        <f>SUM('MEDIÇÃO_OBJETO (1)'!AR487)</f>
        <v>0</v>
      </c>
      <c r="AR487" s="541">
        <f>SUM('MEDIÇÃO_OBJETO (1)'!AS487)</f>
        <v>0</v>
      </c>
      <c r="AS487" s="541">
        <f>SUM('MEDIÇÃO_OBJETO (1)'!AT487)</f>
        <v>0</v>
      </c>
      <c r="AT487" s="541">
        <f>SUM('MEDIÇÃO_OBJETO (1)'!AU487)</f>
        <v>0</v>
      </c>
      <c r="AU487" s="541">
        <f>SUM('MEDIÇÃO_OBJETO (1)'!AV487)</f>
        <v>0</v>
      </c>
      <c r="AV487" s="541">
        <f>SUM('MEDIÇÃO_OBJETO (1)'!AW487)</f>
        <v>0</v>
      </c>
      <c r="AW487" s="541">
        <f>SUM('MEDIÇÃO_OBJETO (1)'!AX487)</f>
        <v>0</v>
      </c>
      <c r="AX487" s="977"/>
      <c r="BN487" s="992">
        <f t="shared" si="340"/>
        <v>0</v>
      </c>
      <c r="BO487" s="538">
        <f t="shared" si="327"/>
        <v>0</v>
      </c>
      <c r="BP487" s="987">
        <f>IF(RESUMO_GLOBAL!$X$53="a",ROUND(AF487*$N487,RESUMO_GLOBAL!$X$54),IF(RESUMO_GLOBAL!$X$53="t",TRUNC(AF487*$N487,RESUMO_GLOBAL!$X$54),AF487*$N487))</f>
        <v>0</v>
      </c>
      <c r="BQ487" s="987">
        <f>IF(RESUMO_GLOBAL!$X$53="a",ROUND(AG487*$N487,RESUMO_GLOBAL!$X$54),IF(RESUMO_GLOBAL!$X$53="t",TRUNC(AG487*$N487,RESUMO_GLOBAL!$X$54),AG487*$N487))</f>
        <v>0</v>
      </c>
      <c r="BR487" s="987">
        <f>IF(RESUMO_GLOBAL!$X$53="a",ROUND(AH487*$N487,RESUMO_GLOBAL!$X$54),IF(RESUMO_GLOBAL!$X$53="t",TRUNC(AH487*$N487,RESUMO_GLOBAL!$X$54),AH487*$N487))</f>
        <v>0</v>
      </c>
      <c r="BS487" s="987">
        <f>IF(RESUMO_GLOBAL!$X$53="a",ROUND(AI487*$N487,RESUMO_GLOBAL!$X$54),IF(RESUMO_GLOBAL!$X$53="t",TRUNC(AI487*$N487,RESUMO_GLOBAL!$X$54),AI487*$N487))</f>
        <v>0</v>
      </c>
      <c r="BT487" s="987">
        <f>IF(RESUMO_GLOBAL!$X$53="a",ROUND(AJ487*$N487,RESUMO_GLOBAL!$X$54),IF(RESUMO_GLOBAL!$X$53="t",TRUNC(AJ487*$N487,RESUMO_GLOBAL!$X$54),AJ487*$N487))</f>
        <v>0</v>
      </c>
      <c r="BU487" s="987">
        <f>IF(RESUMO_GLOBAL!$X$53="a",ROUND(AK487*$N487,RESUMO_GLOBAL!$X$54),IF(RESUMO_GLOBAL!$X$53="t",TRUNC(AK487*$N487,RESUMO_GLOBAL!$X$54),AK487*$N487))</f>
        <v>0</v>
      </c>
      <c r="BV487" s="987">
        <f>IF(RESUMO_GLOBAL!$X$53="a",ROUND(AL487*$N487,RESUMO_GLOBAL!$X$54),IF(RESUMO_GLOBAL!$X$53="t",TRUNC(AL487*$N487,RESUMO_GLOBAL!$X$54),AL487*$N487))</f>
        <v>0</v>
      </c>
      <c r="BW487" s="987">
        <f>IF(RESUMO_GLOBAL!$X$53="a",ROUND(AM487*$N487,RESUMO_GLOBAL!$X$54),IF(RESUMO_GLOBAL!$X$53="t",TRUNC(AM487*$N487,RESUMO_GLOBAL!$X$54),AM487*$N487))</f>
        <v>0</v>
      </c>
      <c r="BX487" s="987">
        <f>IF(RESUMO_GLOBAL!$X$53="a",ROUND(AN487*$N487,RESUMO_GLOBAL!$X$54),IF(RESUMO_GLOBAL!$X$53="t",TRUNC(AN487*$N487,RESUMO_GLOBAL!$X$54),AN487*$N487))</f>
        <v>0</v>
      </c>
      <c r="BY487" s="987">
        <f>IF(RESUMO_GLOBAL!$X$53="a",ROUND(AO487*$N487,RESUMO_GLOBAL!$X$54),IF(RESUMO_GLOBAL!$X$53="t",TRUNC(AO487*$N487,RESUMO_GLOBAL!$X$54),AO487*$N487))</f>
        <v>0</v>
      </c>
      <c r="BZ487" s="987">
        <f>IF(RESUMO_GLOBAL!$X$53="a",ROUND(AP487*$N487,RESUMO_GLOBAL!$X$54),IF(RESUMO_GLOBAL!$X$53="t",TRUNC(AP487*$N487,RESUMO_GLOBAL!$X$54),AP487*$N487))</f>
        <v>0</v>
      </c>
      <c r="CA487" s="987">
        <f>IF(RESUMO_GLOBAL!$X$53="a",ROUND(AQ487*$N487,RESUMO_GLOBAL!$X$54),IF(RESUMO_GLOBAL!$X$53="t",TRUNC(AQ487*$N487,RESUMO_GLOBAL!$X$54),AQ487*$N487))</f>
        <v>0</v>
      </c>
      <c r="CB487" s="987">
        <f>IF(RESUMO_GLOBAL!$X$53="a",ROUND(AR487*$N487,RESUMO_GLOBAL!$X$54),IF(RESUMO_GLOBAL!$X$53="t",TRUNC(AR487*$N487,RESUMO_GLOBAL!$X$54),AR487*$N487))</f>
        <v>0</v>
      </c>
      <c r="CC487" s="987">
        <f>IF(RESUMO_GLOBAL!$X$53="a",ROUND(AS487*$N487,RESUMO_GLOBAL!$X$54),IF(RESUMO_GLOBAL!$X$53="t",TRUNC(AS487*$N487,RESUMO_GLOBAL!$X$54),AS487*$N487))</f>
        <v>0</v>
      </c>
      <c r="CD487" s="987">
        <f>IF(RESUMO_GLOBAL!$X$53="a",ROUND(AT487*$N487,RESUMO_GLOBAL!$X$54),IF(RESUMO_GLOBAL!$X$53="t",TRUNC(AT487*$N487,RESUMO_GLOBAL!$X$54),AT487*$N487))</f>
        <v>0</v>
      </c>
      <c r="CE487" s="987">
        <f>IF(RESUMO_GLOBAL!$X$53="a",ROUND(AU487*$N487,RESUMO_GLOBAL!$X$54),IF(RESUMO_GLOBAL!$X$53="t",TRUNC(AU487*$N487,RESUMO_GLOBAL!$X$54),AU487*$N487))</f>
        <v>0</v>
      </c>
      <c r="CF487" s="987">
        <f>IF(RESUMO_GLOBAL!$X$53="a",ROUND(AV487*$N487,RESUMO_GLOBAL!$X$54),IF(RESUMO_GLOBAL!$X$53="t",TRUNC(AV487*$N487,RESUMO_GLOBAL!$X$54),AV487*$N487))</f>
        <v>0</v>
      </c>
      <c r="CG487" s="987">
        <f>IF(RESUMO_GLOBAL!$X$53="a",ROUND(AW487*$N487,RESUMO_GLOBAL!$X$54),IF(RESUMO_GLOBAL!$X$53="t",TRUNC(AW487*$N487,RESUMO_GLOBAL!$X$54),AW487*$N487))</f>
        <v>0</v>
      </c>
      <c r="CK487" s="59">
        <f t="shared" si="306"/>
        <v>0</v>
      </c>
      <c r="CL487" s="59">
        <f t="shared" si="307"/>
        <v>0</v>
      </c>
      <c r="CM487" s="59">
        <f t="shared" si="308"/>
        <v>0</v>
      </c>
      <c r="CN487" s="59">
        <f t="shared" si="309"/>
        <v>0</v>
      </c>
      <c r="CO487" s="59">
        <f t="shared" si="310"/>
        <v>0</v>
      </c>
      <c r="CP487" s="59">
        <f t="shared" si="311"/>
        <v>0</v>
      </c>
      <c r="CQ487" s="59">
        <f t="shared" si="312"/>
        <v>0</v>
      </c>
      <c r="CR487" s="59">
        <f t="shared" si="313"/>
        <v>0</v>
      </c>
      <c r="CS487" s="59">
        <f t="shared" si="314"/>
        <v>0</v>
      </c>
      <c r="CT487" s="59">
        <f t="shared" si="315"/>
        <v>0</v>
      </c>
      <c r="CU487" s="59">
        <f t="shared" si="316"/>
        <v>0</v>
      </c>
      <c r="CV487" s="59">
        <f t="shared" si="317"/>
        <v>0</v>
      </c>
      <c r="CW487" s="59">
        <f t="shared" si="318"/>
        <v>0</v>
      </c>
      <c r="CX487" s="59">
        <f t="shared" si="319"/>
        <v>0</v>
      </c>
      <c r="CY487" s="59">
        <f t="shared" si="320"/>
        <v>0</v>
      </c>
      <c r="CZ487" s="59">
        <f t="shared" si="321"/>
        <v>0</v>
      </c>
      <c r="DA487" s="59">
        <f t="shared" si="322"/>
        <v>0</v>
      </c>
      <c r="DB487" s="59">
        <f t="shared" si="323"/>
        <v>0</v>
      </c>
      <c r="DE487">
        <f t="shared" si="305"/>
        <v>482</v>
      </c>
      <c r="DF487" t="str">
        <f t="shared" si="324"/>
        <v/>
      </c>
      <c r="DG487" s="59">
        <f>IF($C487&lt;&gt;0,SUM($CK488:CK488),0)</f>
        <v>0</v>
      </c>
      <c r="DH487" s="59">
        <f>IF($C487&lt;&gt;0,SUM($CK488:CL488),0)</f>
        <v>0</v>
      </c>
      <c r="DI487" s="59">
        <f>IF($C487&lt;&gt;0,SUM($CK488:CM488),0)</f>
        <v>0</v>
      </c>
      <c r="DJ487" s="59">
        <f>IF($C487&lt;&gt;0,SUM($CK488:CN488),0)</f>
        <v>0</v>
      </c>
      <c r="DK487" s="59">
        <f>IF($C487&lt;&gt;0,SUM($CK488:CO488),0)</f>
        <v>0</v>
      </c>
      <c r="DL487" s="59">
        <f>IF($C487&lt;&gt;0,SUM($CK488:CP488),0)</f>
        <v>0</v>
      </c>
      <c r="DM487" s="59">
        <f>IF($C487&lt;&gt;0,SUM($CK488:CQ488),0)</f>
        <v>0</v>
      </c>
      <c r="DN487" s="59">
        <f>IF($C487&lt;&gt;0,SUM($CK488:CR488),0)</f>
        <v>0</v>
      </c>
      <c r="DO487" s="59">
        <f>IF($C487&lt;&gt;0,SUM($CK488:CS488),0)</f>
        <v>0</v>
      </c>
      <c r="DP487" s="59">
        <f>IF($C487&lt;&gt;0,SUM($CK488:CT488),0)</f>
        <v>0</v>
      </c>
      <c r="DQ487" s="59">
        <f>IF($C487&lt;&gt;0,SUM($CK488:CU488),0)</f>
        <v>0</v>
      </c>
      <c r="DR487" s="59">
        <f>IF($C487&lt;&gt;0,SUM($CK488:CV488),0)</f>
        <v>0</v>
      </c>
      <c r="DS487" s="59">
        <f>IF($C487&lt;&gt;0,SUM($CK488:CW488),0)</f>
        <v>0</v>
      </c>
      <c r="DT487" s="59">
        <f>IF($C487&lt;&gt;0,SUM($CK488:CX488),0)</f>
        <v>0</v>
      </c>
      <c r="DU487" s="59">
        <f>IF($C487&lt;&gt;0,SUM($CK488:CY488),0)</f>
        <v>0</v>
      </c>
      <c r="DV487" s="59">
        <f>IF($C487&lt;&gt;0,SUM($CK488:CZ488),0)</f>
        <v>0</v>
      </c>
      <c r="DW487" s="59">
        <f>IF($C487&lt;&gt;0,SUM($CK488:DA488),0)</f>
        <v>0</v>
      </c>
      <c r="DX487" s="59">
        <f>IF($C487&lt;&gt;0,SUM($CK488:DB488),0)</f>
        <v>0</v>
      </c>
      <c r="DY487" s="952" t="str">
        <f t="shared" si="328"/>
        <v/>
      </c>
    </row>
    <row r="488" spans="1:129" ht="13.5" hidden="1" thickBot="1">
      <c r="A488" s="3" t="str">
        <f t="shared" si="329"/>
        <v/>
      </c>
      <c r="B488" s="805">
        <f>Dados_GLOBAL_Inicial!E488</f>
        <v>0</v>
      </c>
      <c r="C488" s="956">
        <f>IF(IFERROR(VALUE(Dados_GLOBAL_Inicial!F488),0)=0,0,Dados_GLOBAL_Inicial!F488)</f>
        <v>0</v>
      </c>
      <c r="D488" s="830">
        <f>Dados_GLOBAL_Inicial!G488</f>
        <v>0</v>
      </c>
      <c r="E488" s="830" t="str">
        <f>IF(IFERROR(VLOOKUP(F488,Cod_Gde_Itens!$A$1:$B$80,2,FALSE),0)&gt;549,IFERROR(VLOOKUP(F488,Cod_Gde_Itens!$A$1:$B$80,2,FALSE),0),IF(Dados_GLOBAL_Inicial!H488=0,"",Dados_GLOBAL_Inicial!H488))</f>
        <v/>
      </c>
      <c r="F488" s="823">
        <f>Dados_GLOBAL_Inicial!I488</f>
        <v>0</v>
      </c>
      <c r="G488" s="824">
        <f>Dados_GLOBAL_Inicial!J488</f>
        <v>0</v>
      </c>
      <c r="H488" s="454">
        <f>Dados_GLOBAL_Inicial!K488</f>
        <v>0</v>
      </c>
      <c r="I488" s="970">
        <f>SUM('MEDIÇÃO_OBJETO (1)'!I488)</f>
        <v>0</v>
      </c>
      <c r="J488" s="455">
        <f t="shared" si="330"/>
        <v>0</v>
      </c>
      <c r="K488" s="451">
        <f t="shared" si="331"/>
        <v>0</v>
      </c>
      <c r="L488" s="452">
        <f t="shared" si="332"/>
        <v>0</v>
      </c>
      <c r="M488" s="809">
        <f t="shared" si="333"/>
        <v>0</v>
      </c>
      <c r="N488" s="810">
        <f>IF(IFERROR(VALUE(Dados_GLOBAL_Inicial!L488),0)=0,0,Dados_GLOBAL_Inicial!L488)</f>
        <v>0</v>
      </c>
      <c r="O488" s="812">
        <f>SUM('MEDIÇÃO_OBJETO (1)'!O488)</f>
        <v>0</v>
      </c>
      <c r="P488" s="812">
        <f>SUM('MEDIÇÃO_OBJETO (1)'!P488)</f>
        <v>0</v>
      </c>
      <c r="Q488" s="813">
        <f t="shared" si="334"/>
        <v>0</v>
      </c>
      <c r="R488" s="951"/>
      <c r="S488" s="815">
        <f>SUM('MEDIÇÃO_OBJETO (1)'!S488)</f>
        <v>0</v>
      </c>
      <c r="T488" s="815">
        <f>SUM('MEDIÇÃO_OBJETO (1)'!T488)</f>
        <v>0</v>
      </c>
      <c r="V488" s="19"/>
      <c r="W488" s="978">
        <f t="shared" si="335"/>
        <v>0</v>
      </c>
      <c r="X488" s="816">
        <f t="shared" si="336"/>
        <v>0</v>
      </c>
      <c r="Y488" s="816">
        <f t="shared" si="337"/>
        <v>0</v>
      </c>
      <c r="Z488" s="817">
        <f t="shared" si="338"/>
        <v>0</v>
      </c>
      <c r="AB488" s="453">
        <f t="shared" si="325"/>
        <v>0</v>
      </c>
      <c r="AC488" s="14">
        <f t="shared" si="339"/>
        <v>0</v>
      </c>
      <c r="AD488" s="819"/>
      <c r="AE488" s="631">
        <f t="shared" si="326"/>
        <v>0</v>
      </c>
      <c r="AF488" s="818">
        <f>SUM('MEDIÇÃO_OBJETO (1)'!AG488)</f>
        <v>0</v>
      </c>
      <c r="AG488" s="541">
        <f>SUM('MEDIÇÃO_OBJETO (1)'!AH488)</f>
        <v>0</v>
      </c>
      <c r="AH488" s="541">
        <f>SUM('MEDIÇÃO_OBJETO (1)'!AI488)</f>
        <v>0</v>
      </c>
      <c r="AI488" s="541">
        <f>SUM('MEDIÇÃO_OBJETO (1)'!AJ488)</f>
        <v>0</v>
      </c>
      <c r="AJ488" s="541">
        <f>SUM('MEDIÇÃO_OBJETO (1)'!AK488)</f>
        <v>0</v>
      </c>
      <c r="AK488" s="541">
        <f>SUM('MEDIÇÃO_OBJETO (1)'!AL488)</f>
        <v>0</v>
      </c>
      <c r="AL488" s="541">
        <f>SUM('MEDIÇÃO_OBJETO (1)'!AM488)</f>
        <v>0</v>
      </c>
      <c r="AM488" s="541">
        <f>SUM('MEDIÇÃO_OBJETO (1)'!AN488)</f>
        <v>0</v>
      </c>
      <c r="AN488" s="541">
        <f>SUM('MEDIÇÃO_OBJETO (1)'!AO488)</f>
        <v>0</v>
      </c>
      <c r="AO488" s="541">
        <f>SUM('MEDIÇÃO_OBJETO (1)'!AP488)</f>
        <v>0</v>
      </c>
      <c r="AP488" s="541">
        <f>SUM('MEDIÇÃO_OBJETO (1)'!AQ488)</f>
        <v>0</v>
      </c>
      <c r="AQ488" s="541">
        <f>SUM('MEDIÇÃO_OBJETO (1)'!AR488)</f>
        <v>0</v>
      </c>
      <c r="AR488" s="541">
        <f>SUM('MEDIÇÃO_OBJETO (1)'!AS488)</f>
        <v>0</v>
      </c>
      <c r="AS488" s="541">
        <f>SUM('MEDIÇÃO_OBJETO (1)'!AT488)</f>
        <v>0</v>
      </c>
      <c r="AT488" s="541">
        <f>SUM('MEDIÇÃO_OBJETO (1)'!AU488)</f>
        <v>0</v>
      </c>
      <c r="AU488" s="541">
        <f>SUM('MEDIÇÃO_OBJETO (1)'!AV488)</f>
        <v>0</v>
      </c>
      <c r="AV488" s="541">
        <f>SUM('MEDIÇÃO_OBJETO (1)'!AW488)</f>
        <v>0</v>
      </c>
      <c r="AW488" s="541">
        <f>SUM('MEDIÇÃO_OBJETO (1)'!AX488)</f>
        <v>0</v>
      </c>
      <c r="AX488" s="977"/>
      <c r="BN488" s="992">
        <f t="shared" si="340"/>
        <v>0</v>
      </c>
      <c r="BO488" s="538">
        <f t="shared" si="327"/>
        <v>0</v>
      </c>
      <c r="BP488" s="987">
        <f>IF(RESUMO_GLOBAL!$X$53="a",ROUND(AF488*$N488,RESUMO_GLOBAL!$X$54),IF(RESUMO_GLOBAL!$X$53="t",TRUNC(AF488*$N488,RESUMO_GLOBAL!$X$54),AF488*$N488))</f>
        <v>0</v>
      </c>
      <c r="BQ488" s="987">
        <f>IF(RESUMO_GLOBAL!$X$53="a",ROUND(AG488*$N488,RESUMO_GLOBAL!$X$54),IF(RESUMO_GLOBAL!$X$53="t",TRUNC(AG488*$N488,RESUMO_GLOBAL!$X$54),AG488*$N488))</f>
        <v>0</v>
      </c>
      <c r="BR488" s="987">
        <f>IF(RESUMO_GLOBAL!$X$53="a",ROUND(AH488*$N488,RESUMO_GLOBAL!$X$54),IF(RESUMO_GLOBAL!$X$53="t",TRUNC(AH488*$N488,RESUMO_GLOBAL!$X$54),AH488*$N488))</f>
        <v>0</v>
      </c>
      <c r="BS488" s="987">
        <f>IF(RESUMO_GLOBAL!$X$53="a",ROUND(AI488*$N488,RESUMO_GLOBAL!$X$54),IF(RESUMO_GLOBAL!$X$53="t",TRUNC(AI488*$N488,RESUMO_GLOBAL!$X$54),AI488*$N488))</f>
        <v>0</v>
      </c>
      <c r="BT488" s="987">
        <f>IF(RESUMO_GLOBAL!$X$53="a",ROUND(AJ488*$N488,RESUMO_GLOBAL!$X$54),IF(RESUMO_GLOBAL!$X$53="t",TRUNC(AJ488*$N488,RESUMO_GLOBAL!$X$54),AJ488*$N488))</f>
        <v>0</v>
      </c>
      <c r="BU488" s="987">
        <f>IF(RESUMO_GLOBAL!$X$53="a",ROUND(AK488*$N488,RESUMO_GLOBAL!$X$54),IF(RESUMO_GLOBAL!$X$53="t",TRUNC(AK488*$N488,RESUMO_GLOBAL!$X$54),AK488*$N488))</f>
        <v>0</v>
      </c>
      <c r="BV488" s="987">
        <f>IF(RESUMO_GLOBAL!$X$53="a",ROUND(AL488*$N488,RESUMO_GLOBAL!$X$54),IF(RESUMO_GLOBAL!$X$53="t",TRUNC(AL488*$N488,RESUMO_GLOBAL!$X$54),AL488*$N488))</f>
        <v>0</v>
      </c>
      <c r="BW488" s="987">
        <f>IF(RESUMO_GLOBAL!$X$53="a",ROUND(AM488*$N488,RESUMO_GLOBAL!$X$54),IF(RESUMO_GLOBAL!$X$53="t",TRUNC(AM488*$N488,RESUMO_GLOBAL!$X$54),AM488*$N488))</f>
        <v>0</v>
      </c>
      <c r="BX488" s="987">
        <f>IF(RESUMO_GLOBAL!$X$53="a",ROUND(AN488*$N488,RESUMO_GLOBAL!$X$54),IF(RESUMO_GLOBAL!$X$53="t",TRUNC(AN488*$N488,RESUMO_GLOBAL!$X$54),AN488*$N488))</f>
        <v>0</v>
      </c>
      <c r="BY488" s="987">
        <f>IF(RESUMO_GLOBAL!$X$53="a",ROUND(AO488*$N488,RESUMO_GLOBAL!$X$54),IF(RESUMO_GLOBAL!$X$53="t",TRUNC(AO488*$N488,RESUMO_GLOBAL!$X$54),AO488*$N488))</f>
        <v>0</v>
      </c>
      <c r="BZ488" s="987">
        <f>IF(RESUMO_GLOBAL!$X$53="a",ROUND(AP488*$N488,RESUMO_GLOBAL!$X$54),IF(RESUMO_GLOBAL!$X$53="t",TRUNC(AP488*$N488,RESUMO_GLOBAL!$X$54),AP488*$N488))</f>
        <v>0</v>
      </c>
      <c r="CA488" s="987">
        <f>IF(RESUMO_GLOBAL!$X$53="a",ROUND(AQ488*$N488,RESUMO_GLOBAL!$X$54),IF(RESUMO_GLOBAL!$X$53="t",TRUNC(AQ488*$N488,RESUMO_GLOBAL!$X$54),AQ488*$N488))</f>
        <v>0</v>
      </c>
      <c r="CB488" s="987">
        <f>IF(RESUMO_GLOBAL!$X$53="a",ROUND(AR488*$N488,RESUMO_GLOBAL!$X$54),IF(RESUMO_GLOBAL!$X$53="t",TRUNC(AR488*$N488,RESUMO_GLOBAL!$X$54),AR488*$N488))</f>
        <v>0</v>
      </c>
      <c r="CC488" s="987">
        <f>IF(RESUMO_GLOBAL!$X$53="a",ROUND(AS488*$N488,RESUMO_GLOBAL!$X$54),IF(RESUMO_GLOBAL!$X$53="t",TRUNC(AS488*$N488,RESUMO_GLOBAL!$X$54),AS488*$N488))</f>
        <v>0</v>
      </c>
      <c r="CD488" s="987">
        <f>IF(RESUMO_GLOBAL!$X$53="a",ROUND(AT488*$N488,RESUMO_GLOBAL!$X$54),IF(RESUMO_GLOBAL!$X$53="t",TRUNC(AT488*$N488,RESUMO_GLOBAL!$X$54),AT488*$N488))</f>
        <v>0</v>
      </c>
      <c r="CE488" s="987">
        <f>IF(RESUMO_GLOBAL!$X$53="a",ROUND(AU488*$N488,RESUMO_GLOBAL!$X$54),IF(RESUMO_GLOBAL!$X$53="t",TRUNC(AU488*$N488,RESUMO_GLOBAL!$X$54),AU488*$N488))</f>
        <v>0</v>
      </c>
      <c r="CF488" s="987">
        <f>IF(RESUMO_GLOBAL!$X$53="a",ROUND(AV488*$N488,RESUMO_GLOBAL!$X$54),IF(RESUMO_GLOBAL!$X$53="t",TRUNC(AV488*$N488,RESUMO_GLOBAL!$X$54),AV488*$N488))</f>
        <v>0</v>
      </c>
      <c r="CG488" s="987">
        <f>IF(RESUMO_GLOBAL!$X$53="a",ROUND(AW488*$N488,RESUMO_GLOBAL!$X$54),IF(RESUMO_GLOBAL!$X$53="t",TRUNC(AW488*$N488,RESUMO_GLOBAL!$X$54),AW488*$N488))</f>
        <v>0</v>
      </c>
      <c r="CK488" s="59">
        <f t="shared" si="306"/>
        <v>0</v>
      </c>
      <c r="CL488" s="59">
        <f t="shared" si="307"/>
        <v>0</v>
      </c>
      <c r="CM488" s="59">
        <f t="shared" si="308"/>
        <v>0</v>
      </c>
      <c r="CN488" s="59">
        <f t="shared" si="309"/>
        <v>0</v>
      </c>
      <c r="CO488" s="59">
        <f t="shared" si="310"/>
        <v>0</v>
      </c>
      <c r="CP488" s="59">
        <f t="shared" si="311"/>
        <v>0</v>
      </c>
      <c r="CQ488" s="59">
        <f t="shared" si="312"/>
        <v>0</v>
      </c>
      <c r="CR488" s="59">
        <f t="shared" si="313"/>
        <v>0</v>
      </c>
      <c r="CS488" s="59">
        <f t="shared" si="314"/>
        <v>0</v>
      </c>
      <c r="CT488" s="59">
        <f t="shared" si="315"/>
        <v>0</v>
      </c>
      <c r="CU488" s="59">
        <f t="shared" si="316"/>
        <v>0</v>
      </c>
      <c r="CV488" s="59">
        <f t="shared" si="317"/>
        <v>0</v>
      </c>
      <c r="CW488" s="59">
        <f t="shared" si="318"/>
        <v>0</v>
      </c>
      <c r="CX488" s="59">
        <f t="shared" si="319"/>
        <v>0</v>
      </c>
      <c r="CY488" s="59">
        <f t="shared" si="320"/>
        <v>0</v>
      </c>
      <c r="CZ488" s="59">
        <f t="shared" si="321"/>
        <v>0</v>
      </c>
      <c r="DA488" s="59">
        <f t="shared" si="322"/>
        <v>0</v>
      </c>
      <c r="DB488" s="59">
        <f t="shared" si="323"/>
        <v>0</v>
      </c>
      <c r="DE488">
        <f t="shared" si="305"/>
        <v>483</v>
      </c>
      <c r="DF488" t="str">
        <f t="shared" si="324"/>
        <v/>
      </c>
      <c r="DG488" s="59">
        <f>IF($C488&lt;&gt;0,SUM($CK489:CK489),0)</f>
        <v>0</v>
      </c>
      <c r="DH488" s="59">
        <f>IF($C488&lt;&gt;0,SUM($CK489:CL489),0)</f>
        <v>0</v>
      </c>
      <c r="DI488" s="59">
        <f>IF($C488&lt;&gt;0,SUM($CK489:CM489),0)</f>
        <v>0</v>
      </c>
      <c r="DJ488" s="59">
        <f>IF($C488&lt;&gt;0,SUM($CK489:CN489),0)</f>
        <v>0</v>
      </c>
      <c r="DK488" s="59">
        <f>IF($C488&lt;&gt;0,SUM($CK489:CO489),0)</f>
        <v>0</v>
      </c>
      <c r="DL488" s="59">
        <f>IF($C488&lt;&gt;0,SUM($CK489:CP489),0)</f>
        <v>0</v>
      </c>
      <c r="DM488" s="59">
        <f>IF($C488&lt;&gt;0,SUM($CK489:CQ489),0)</f>
        <v>0</v>
      </c>
      <c r="DN488" s="59">
        <f>IF($C488&lt;&gt;0,SUM($CK489:CR489),0)</f>
        <v>0</v>
      </c>
      <c r="DO488" s="59">
        <f>IF($C488&lt;&gt;0,SUM($CK489:CS489),0)</f>
        <v>0</v>
      </c>
      <c r="DP488" s="59">
        <f>IF($C488&lt;&gt;0,SUM($CK489:CT489),0)</f>
        <v>0</v>
      </c>
      <c r="DQ488" s="59">
        <f>IF($C488&lt;&gt;0,SUM($CK489:CU489),0)</f>
        <v>0</v>
      </c>
      <c r="DR488" s="59">
        <f>IF($C488&lt;&gt;0,SUM($CK489:CV489),0)</f>
        <v>0</v>
      </c>
      <c r="DS488" s="59">
        <f>IF($C488&lt;&gt;0,SUM($CK489:CW489),0)</f>
        <v>0</v>
      </c>
      <c r="DT488" s="59">
        <f>IF($C488&lt;&gt;0,SUM($CK489:CX489),0)</f>
        <v>0</v>
      </c>
      <c r="DU488" s="59">
        <f>IF($C488&lt;&gt;0,SUM($CK489:CY489),0)</f>
        <v>0</v>
      </c>
      <c r="DV488" s="59">
        <f>IF($C488&lt;&gt;0,SUM($CK489:CZ489),0)</f>
        <v>0</v>
      </c>
      <c r="DW488" s="59">
        <f>IF($C488&lt;&gt;0,SUM($CK489:DA489),0)</f>
        <v>0</v>
      </c>
      <c r="DX488" s="59">
        <f>IF($C488&lt;&gt;0,SUM($CK489:DB489),0)</f>
        <v>0</v>
      </c>
      <c r="DY488" s="952" t="str">
        <f t="shared" si="328"/>
        <v/>
      </c>
    </row>
    <row r="489" spans="1:129" ht="13.5" hidden="1" thickBot="1">
      <c r="A489" s="3" t="str">
        <f t="shared" si="329"/>
        <v/>
      </c>
      <c r="B489" s="805">
        <f>Dados_GLOBAL_Inicial!E489</f>
        <v>0</v>
      </c>
      <c r="C489" s="956">
        <f>IF(IFERROR(VALUE(Dados_GLOBAL_Inicial!F489),0)=0,0,Dados_GLOBAL_Inicial!F489)</f>
        <v>0</v>
      </c>
      <c r="D489" s="830">
        <f>Dados_GLOBAL_Inicial!G489</f>
        <v>0</v>
      </c>
      <c r="E489" s="830" t="str">
        <f>IF(IFERROR(VLOOKUP(F489,Cod_Gde_Itens!$A$1:$B$80,2,FALSE),0)&gt;549,IFERROR(VLOOKUP(F489,Cod_Gde_Itens!$A$1:$B$80,2,FALSE),0),IF(Dados_GLOBAL_Inicial!H489=0,"",Dados_GLOBAL_Inicial!H489))</f>
        <v/>
      </c>
      <c r="F489" s="823">
        <f>Dados_GLOBAL_Inicial!I489</f>
        <v>0</v>
      </c>
      <c r="G489" s="824">
        <f>Dados_GLOBAL_Inicial!J489</f>
        <v>0</v>
      </c>
      <c r="H489" s="454">
        <f>Dados_GLOBAL_Inicial!K489</f>
        <v>0</v>
      </c>
      <c r="I489" s="970">
        <f>SUM('MEDIÇÃO_OBJETO (1)'!I489)</f>
        <v>0</v>
      </c>
      <c r="J489" s="455">
        <f t="shared" si="330"/>
        <v>0</v>
      </c>
      <c r="K489" s="451">
        <f t="shared" si="331"/>
        <v>0</v>
      </c>
      <c r="L489" s="452">
        <f t="shared" si="332"/>
        <v>0</v>
      </c>
      <c r="M489" s="809">
        <f t="shared" si="333"/>
        <v>0</v>
      </c>
      <c r="N489" s="810">
        <f>IF(IFERROR(VALUE(Dados_GLOBAL_Inicial!L489),0)=0,0,Dados_GLOBAL_Inicial!L489)</f>
        <v>0</v>
      </c>
      <c r="O489" s="812">
        <f>SUM('MEDIÇÃO_OBJETO (1)'!O489)</f>
        <v>0</v>
      </c>
      <c r="P489" s="812">
        <f>SUM('MEDIÇÃO_OBJETO (1)'!P489)</f>
        <v>0</v>
      </c>
      <c r="Q489" s="813">
        <f t="shared" si="334"/>
        <v>0</v>
      </c>
      <c r="R489" s="951"/>
      <c r="S489" s="815">
        <f>SUM('MEDIÇÃO_OBJETO (1)'!S489)</f>
        <v>0</v>
      </c>
      <c r="T489" s="815">
        <f>SUM('MEDIÇÃO_OBJETO (1)'!T489)</f>
        <v>0</v>
      </c>
      <c r="V489" s="19"/>
      <c r="W489" s="978">
        <f t="shared" si="335"/>
        <v>0</v>
      </c>
      <c r="X489" s="816">
        <f t="shared" si="336"/>
        <v>0</v>
      </c>
      <c r="Y489" s="816">
        <f t="shared" si="337"/>
        <v>0</v>
      </c>
      <c r="Z489" s="817">
        <f t="shared" si="338"/>
        <v>0</v>
      </c>
      <c r="AB489" s="453">
        <f t="shared" si="325"/>
        <v>0</v>
      </c>
      <c r="AC489" s="14">
        <f t="shared" si="339"/>
        <v>0</v>
      </c>
      <c r="AD489" s="819"/>
      <c r="AE489" s="631">
        <f t="shared" si="326"/>
        <v>0</v>
      </c>
      <c r="AF489" s="818">
        <f>SUM('MEDIÇÃO_OBJETO (1)'!AG489)</f>
        <v>0</v>
      </c>
      <c r="AG489" s="541">
        <f>SUM('MEDIÇÃO_OBJETO (1)'!AH489)</f>
        <v>0</v>
      </c>
      <c r="AH489" s="541">
        <f>SUM('MEDIÇÃO_OBJETO (1)'!AI489)</f>
        <v>0</v>
      </c>
      <c r="AI489" s="541">
        <f>SUM('MEDIÇÃO_OBJETO (1)'!AJ489)</f>
        <v>0</v>
      </c>
      <c r="AJ489" s="541">
        <f>SUM('MEDIÇÃO_OBJETO (1)'!AK489)</f>
        <v>0</v>
      </c>
      <c r="AK489" s="541">
        <f>SUM('MEDIÇÃO_OBJETO (1)'!AL489)</f>
        <v>0</v>
      </c>
      <c r="AL489" s="541">
        <f>SUM('MEDIÇÃO_OBJETO (1)'!AM489)</f>
        <v>0</v>
      </c>
      <c r="AM489" s="541">
        <f>SUM('MEDIÇÃO_OBJETO (1)'!AN489)</f>
        <v>0</v>
      </c>
      <c r="AN489" s="541">
        <f>SUM('MEDIÇÃO_OBJETO (1)'!AO489)</f>
        <v>0</v>
      </c>
      <c r="AO489" s="541">
        <f>SUM('MEDIÇÃO_OBJETO (1)'!AP489)</f>
        <v>0</v>
      </c>
      <c r="AP489" s="541">
        <f>SUM('MEDIÇÃO_OBJETO (1)'!AQ489)</f>
        <v>0</v>
      </c>
      <c r="AQ489" s="541">
        <f>SUM('MEDIÇÃO_OBJETO (1)'!AR489)</f>
        <v>0</v>
      </c>
      <c r="AR489" s="541">
        <f>SUM('MEDIÇÃO_OBJETO (1)'!AS489)</f>
        <v>0</v>
      </c>
      <c r="AS489" s="541">
        <f>SUM('MEDIÇÃO_OBJETO (1)'!AT489)</f>
        <v>0</v>
      </c>
      <c r="AT489" s="541">
        <f>SUM('MEDIÇÃO_OBJETO (1)'!AU489)</f>
        <v>0</v>
      </c>
      <c r="AU489" s="541">
        <f>SUM('MEDIÇÃO_OBJETO (1)'!AV489)</f>
        <v>0</v>
      </c>
      <c r="AV489" s="541">
        <f>SUM('MEDIÇÃO_OBJETO (1)'!AW489)</f>
        <v>0</v>
      </c>
      <c r="AW489" s="541">
        <f>SUM('MEDIÇÃO_OBJETO (1)'!AX489)</f>
        <v>0</v>
      </c>
      <c r="AX489" s="977"/>
      <c r="BN489" s="992">
        <f t="shared" si="340"/>
        <v>0</v>
      </c>
      <c r="BO489" s="538">
        <f t="shared" si="327"/>
        <v>0</v>
      </c>
      <c r="BP489" s="987">
        <f>IF(RESUMO_GLOBAL!$X$53="a",ROUND(AF489*$N489,RESUMO_GLOBAL!$X$54),IF(RESUMO_GLOBAL!$X$53="t",TRUNC(AF489*$N489,RESUMO_GLOBAL!$X$54),AF489*$N489))</f>
        <v>0</v>
      </c>
      <c r="BQ489" s="987">
        <f>IF(RESUMO_GLOBAL!$X$53="a",ROUND(AG489*$N489,RESUMO_GLOBAL!$X$54),IF(RESUMO_GLOBAL!$X$53="t",TRUNC(AG489*$N489,RESUMO_GLOBAL!$X$54),AG489*$N489))</f>
        <v>0</v>
      </c>
      <c r="BR489" s="987">
        <f>IF(RESUMO_GLOBAL!$X$53="a",ROUND(AH489*$N489,RESUMO_GLOBAL!$X$54),IF(RESUMO_GLOBAL!$X$53="t",TRUNC(AH489*$N489,RESUMO_GLOBAL!$X$54),AH489*$N489))</f>
        <v>0</v>
      </c>
      <c r="BS489" s="987">
        <f>IF(RESUMO_GLOBAL!$X$53="a",ROUND(AI489*$N489,RESUMO_GLOBAL!$X$54),IF(RESUMO_GLOBAL!$X$53="t",TRUNC(AI489*$N489,RESUMO_GLOBAL!$X$54),AI489*$N489))</f>
        <v>0</v>
      </c>
      <c r="BT489" s="987">
        <f>IF(RESUMO_GLOBAL!$X$53="a",ROUND(AJ489*$N489,RESUMO_GLOBAL!$X$54),IF(RESUMO_GLOBAL!$X$53="t",TRUNC(AJ489*$N489,RESUMO_GLOBAL!$X$54),AJ489*$N489))</f>
        <v>0</v>
      </c>
      <c r="BU489" s="987">
        <f>IF(RESUMO_GLOBAL!$X$53="a",ROUND(AK489*$N489,RESUMO_GLOBAL!$X$54),IF(RESUMO_GLOBAL!$X$53="t",TRUNC(AK489*$N489,RESUMO_GLOBAL!$X$54),AK489*$N489))</f>
        <v>0</v>
      </c>
      <c r="BV489" s="987">
        <f>IF(RESUMO_GLOBAL!$X$53="a",ROUND(AL489*$N489,RESUMO_GLOBAL!$X$54),IF(RESUMO_GLOBAL!$X$53="t",TRUNC(AL489*$N489,RESUMO_GLOBAL!$X$54),AL489*$N489))</f>
        <v>0</v>
      </c>
      <c r="BW489" s="987">
        <f>IF(RESUMO_GLOBAL!$X$53="a",ROUND(AM489*$N489,RESUMO_GLOBAL!$X$54),IF(RESUMO_GLOBAL!$X$53="t",TRUNC(AM489*$N489,RESUMO_GLOBAL!$X$54),AM489*$N489))</f>
        <v>0</v>
      </c>
      <c r="BX489" s="987">
        <f>IF(RESUMO_GLOBAL!$X$53="a",ROUND(AN489*$N489,RESUMO_GLOBAL!$X$54),IF(RESUMO_GLOBAL!$X$53="t",TRUNC(AN489*$N489,RESUMO_GLOBAL!$X$54),AN489*$N489))</f>
        <v>0</v>
      </c>
      <c r="BY489" s="987">
        <f>IF(RESUMO_GLOBAL!$X$53="a",ROUND(AO489*$N489,RESUMO_GLOBAL!$X$54),IF(RESUMO_GLOBAL!$X$53="t",TRUNC(AO489*$N489,RESUMO_GLOBAL!$X$54),AO489*$N489))</f>
        <v>0</v>
      </c>
      <c r="BZ489" s="987">
        <f>IF(RESUMO_GLOBAL!$X$53="a",ROUND(AP489*$N489,RESUMO_GLOBAL!$X$54),IF(RESUMO_GLOBAL!$X$53="t",TRUNC(AP489*$N489,RESUMO_GLOBAL!$X$54),AP489*$N489))</f>
        <v>0</v>
      </c>
      <c r="CA489" s="987">
        <f>IF(RESUMO_GLOBAL!$X$53="a",ROUND(AQ489*$N489,RESUMO_GLOBAL!$X$54),IF(RESUMO_GLOBAL!$X$53="t",TRUNC(AQ489*$N489,RESUMO_GLOBAL!$X$54),AQ489*$N489))</f>
        <v>0</v>
      </c>
      <c r="CB489" s="987">
        <f>IF(RESUMO_GLOBAL!$X$53="a",ROUND(AR489*$N489,RESUMO_GLOBAL!$X$54),IF(RESUMO_GLOBAL!$X$53="t",TRUNC(AR489*$N489,RESUMO_GLOBAL!$X$54),AR489*$N489))</f>
        <v>0</v>
      </c>
      <c r="CC489" s="987">
        <f>IF(RESUMO_GLOBAL!$X$53="a",ROUND(AS489*$N489,RESUMO_GLOBAL!$X$54),IF(RESUMO_GLOBAL!$X$53="t",TRUNC(AS489*$N489,RESUMO_GLOBAL!$X$54),AS489*$N489))</f>
        <v>0</v>
      </c>
      <c r="CD489" s="987">
        <f>IF(RESUMO_GLOBAL!$X$53="a",ROUND(AT489*$N489,RESUMO_GLOBAL!$X$54),IF(RESUMO_GLOBAL!$X$53="t",TRUNC(AT489*$N489,RESUMO_GLOBAL!$X$54),AT489*$N489))</f>
        <v>0</v>
      </c>
      <c r="CE489" s="987">
        <f>IF(RESUMO_GLOBAL!$X$53="a",ROUND(AU489*$N489,RESUMO_GLOBAL!$X$54),IF(RESUMO_GLOBAL!$X$53="t",TRUNC(AU489*$N489,RESUMO_GLOBAL!$X$54),AU489*$N489))</f>
        <v>0</v>
      </c>
      <c r="CF489" s="987">
        <f>IF(RESUMO_GLOBAL!$X$53="a",ROUND(AV489*$N489,RESUMO_GLOBAL!$X$54),IF(RESUMO_GLOBAL!$X$53="t",TRUNC(AV489*$N489,RESUMO_GLOBAL!$X$54),AV489*$N489))</f>
        <v>0</v>
      </c>
      <c r="CG489" s="987">
        <f>IF(RESUMO_GLOBAL!$X$53="a",ROUND(AW489*$N489,RESUMO_GLOBAL!$X$54),IF(RESUMO_GLOBAL!$X$53="t",TRUNC(AW489*$N489,RESUMO_GLOBAL!$X$54),AW489*$N489))</f>
        <v>0</v>
      </c>
      <c r="CK489" s="59">
        <f t="shared" si="306"/>
        <v>0</v>
      </c>
      <c r="CL489" s="59">
        <f t="shared" si="307"/>
        <v>0</v>
      </c>
      <c r="CM489" s="59">
        <f t="shared" si="308"/>
        <v>0</v>
      </c>
      <c r="CN489" s="59">
        <f t="shared" si="309"/>
        <v>0</v>
      </c>
      <c r="CO489" s="59">
        <f t="shared" si="310"/>
        <v>0</v>
      </c>
      <c r="CP489" s="59">
        <f t="shared" si="311"/>
        <v>0</v>
      </c>
      <c r="CQ489" s="59">
        <f t="shared" si="312"/>
        <v>0</v>
      </c>
      <c r="CR489" s="59">
        <f t="shared" si="313"/>
        <v>0</v>
      </c>
      <c r="CS489" s="59">
        <f t="shared" si="314"/>
        <v>0</v>
      </c>
      <c r="CT489" s="59">
        <f t="shared" si="315"/>
        <v>0</v>
      </c>
      <c r="CU489" s="59">
        <f t="shared" si="316"/>
        <v>0</v>
      </c>
      <c r="CV489" s="59">
        <f t="shared" si="317"/>
        <v>0</v>
      </c>
      <c r="CW489" s="59">
        <f t="shared" si="318"/>
        <v>0</v>
      </c>
      <c r="CX489" s="59">
        <f t="shared" si="319"/>
        <v>0</v>
      </c>
      <c r="CY489" s="59">
        <f t="shared" si="320"/>
        <v>0</v>
      </c>
      <c r="CZ489" s="59">
        <f t="shared" si="321"/>
        <v>0</v>
      </c>
      <c r="DA489" s="59">
        <f t="shared" si="322"/>
        <v>0</v>
      </c>
      <c r="DB489" s="59">
        <f t="shared" si="323"/>
        <v>0</v>
      </c>
      <c r="DE489">
        <f t="shared" si="305"/>
        <v>484</v>
      </c>
      <c r="DF489" t="str">
        <f t="shared" si="324"/>
        <v/>
      </c>
      <c r="DG489" s="59">
        <f>IF($C489&lt;&gt;0,SUM($CK490:CK490),0)</f>
        <v>0</v>
      </c>
      <c r="DH489" s="59">
        <f>IF($C489&lt;&gt;0,SUM($CK490:CL490),0)</f>
        <v>0</v>
      </c>
      <c r="DI489" s="59">
        <f>IF($C489&lt;&gt;0,SUM($CK490:CM490),0)</f>
        <v>0</v>
      </c>
      <c r="DJ489" s="59">
        <f>IF($C489&lt;&gt;0,SUM($CK490:CN490),0)</f>
        <v>0</v>
      </c>
      <c r="DK489" s="59">
        <f>IF($C489&lt;&gt;0,SUM($CK490:CO490),0)</f>
        <v>0</v>
      </c>
      <c r="DL489" s="59">
        <f>IF($C489&lt;&gt;0,SUM($CK490:CP490),0)</f>
        <v>0</v>
      </c>
      <c r="DM489" s="59">
        <f>IF($C489&lt;&gt;0,SUM($CK490:CQ490),0)</f>
        <v>0</v>
      </c>
      <c r="DN489" s="59">
        <f>IF($C489&lt;&gt;0,SUM($CK490:CR490),0)</f>
        <v>0</v>
      </c>
      <c r="DO489" s="59">
        <f>IF($C489&lt;&gt;0,SUM($CK490:CS490),0)</f>
        <v>0</v>
      </c>
      <c r="DP489" s="59">
        <f>IF($C489&lt;&gt;0,SUM($CK490:CT490),0)</f>
        <v>0</v>
      </c>
      <c r="DQ489" s="59">
        <f>IF($C489&lt;&gt;0,SUM($CK490:CU490),0)</f>
        <v>0</v>
      </c>
      <c r="DR489" s="59">
        <f>IF($C489&lt;&gt;0,SUM($CK490:CV490),0)</f>
        <v>0</v>
      </c>
      <c r="DS489" s="59">
        <f>IF($C489&lt;&gt;0,SUM($CK490:CW490),0)</f>
        <v>0</v>
      </c>
      <c r="DT489" s="59">
        <f>IF($C489&lt;&gt;0,SUM($CK490:CX490),0)</f>
        <v>0</v>
      </c>
      <c r="DU489" s="59">
        <f>IF($C489&lt;&gt;0,SUM($CK490:CY490),0)</f>
        <v>0</v>
      </c>
      <c r="DV489" s="59">
        <f>IF($C489&lt;&gt;0,SUM($CK490:CZ490),0)</f>
        <v>0</v>
      </c>
      <c r="DW489" s="59">
        <f>IF($C489&lt;&gt;0,SUM($CK490:DA490),0)</f>
        <v>0</v>
      </c>
      <c r="DX489" s="59">
        <f>IF($C489&lt;&gt;0,SUM($CK490:DB490),0)</f>
        <v>0</v>
      </c>
      <c r="DY489" s="952" t="str">
        <f t="shared" si="328"/>
        <v/>
      </c>
    </row>
    <row r="490" spans="1:129" ht="13.5" hidden="1" thickBot="1">
      <c r="A490" s="3" t="str">
        <f t="shared" si="329"/>
        <v/>
      </c>
      <c r="B490" s="805">
        <f>Dados_GLOBAL_Inicial!E490</f>
        <v>0</v>
      </c>
      <c r="C490" s="956">
        <f>IF(IFERROR(VALUE(Dados_GLOBAL_Inicial!F490),0)=0,0,Dados_GLOBAL_Inicial!F490)</f>
        <v>0</v>
      </c>
      <c r="D490" s="830">
        <f>Dados_GLOBAL_Inicial!G490</f>
        <v>0</v>
      </c>
      <c r="E490" s="830" t="str">
        <f>IF(IFERROR(VLOOKUP(F490,Cod_Gde_Itens!$A$1:$B$80,2,FALSE),0)&gt;549,IFERROR(VLOOKUP(F490,Cod_Gde_Itens!$A$1:$B$80,2,FALSE),0),IF(Dados_GLOBAL_Inicial!H490=0,"",Dados_GLOBAL_Inicial!H490))</f>
        <v/>
      </c>
      <c r="F490" s="823">
        <f>Dados_GLOBAL_Inicial!I490</f>
        <v>0</v>
      </c>
      <c r="G490" s="824">
        <f>Dados_GLOBAL_Inicial!J490</f>
        <v>0</v>
      </c>
      <c r="H490" s="454">
        <f>Dados_GLOBAL_Inicial!K490</f>
        <v>0</v>
      </c>
      <c r="I490" s="970">
        <f>SUM('MEDIÇÃO_OBJETO (1)'!I490)</f>
        <v>0</v>
      </c>
      <c r="J490" s="455">
        <f t="shared" si="330"/>
        <v>0</v>
      </c>
      <c r="K490" s="451">
        <f t="shared" si="331"/>
        <v>0</v>
      </c>
      <c r="L490" s="452">
        <f t="shared" si="332"/>
        <v>0</v>
      </c>
      <c r="M490" s="809">
        <f t="shared" si="333"/>
        <v>0</v>
      </c>
      <c r="N490" s="810">
        <f>IF(IFERROR(VALUE(Dados_GLOBAL_Inicial!L490),0)=0,0,Dados_GLOBAL_Inicial!L490)</f>
        <v>0</v>
      </c>
      <c r="O490" s="812">
        <f>SUM('MEDIÇÃO_OBJETO (1)'!O490)</f>
        <v>0</v>
      </c>
      <c r="P490" s="812">
        <f>SUM('MEDIÇÃO_OBJETO (1)'!P490)</f>
        <v>0</v>
      </c>
      <c r="Q490" s="813">
        <f t="shared" si="334"/>
        <v>0</v>
      </c>
      <c r="R490" s="951"/>
      <c r="S490" s="815">
        <f>SUM('MEDIÇÃO_OBJETO (1)'!S490)</f>
        <v>0</v>
      </c>
      <c r="T490" s="815">
        <f>SUM('MEDIÇÃO_OBJETO (1)'!T490)</f>
        <v>0</v>
      </c>
      <c r="V490" s="19"/>
      <c r="W490" s="978">
        <f t="shared" si="335"/>
        <v>0</v>
      </c>
      <c r="X490" s="816">
        <f t="shared" si="336"/>
        <v>0</v>
      </c>
      <c r="Y490" s="816">
        <f t="shared" si="337"/>
        <v>0</v>
      </c>
      <c r="Z490" s="817">
        <f t="shared" si="338"/>
        <v>0</v>
      </c>
      <c r="AB490" s="453">
        <f t="shared" si="325"/>
        <v>0</v>
      </c>
      <c r="AC490" s="14">
        <f t="shared" si="339"/>
        <v>0</v>
      </c>
      <c r="AD490" s="819"/>
      <c r="AE490" s="631">
        <f t="shared" si="326"/>
        <v>0</v>
      </c>
      <c r="AF490" s="818">
        <f>SUM('MEDIÇÃO_OBJETO (1)'!AG490)</f>
        <v>0</v>
      </c>
      <c r="AG490" s="541">
        <f>SUM('MEDIÇÃO_OBJETO (1)'!AH490)</f>
        <v>0</v>
      </c>
      <c r="AH490" s="541">
        <f>SUM('MEDIÇÃO_OBJETO (1)'!AI490)</f>
        <v>0</v>
      </c>
      <c r="AI490" s="541">
        <f>SUM('MEDIÇÃO_OBJETO (1)'!AJ490)</f>
        <v>0</v>
      </c>
      <c r="AJ490" s="541">
        <f>SUM('MEDIÇÃO_OBJETO (1)'!AK490)</f>
        <v>0</v>
      </c>
      <c r="AK490" s="541">
        <f>SUM('MEDIÇÃO_OBJETO (1)'!AL490)</f>
        <v>0</v>
      </c>
      <c r="AL490" s="541">
        <f>SUM('MEDIÇÃO_OBJETO (1)'!AM490)</f>
        <v>0</v>
      </c>
      <c r="AM490" s="541">
        <f>SUM('MEDIÇÃO_OBJETO (1)'!AN490)</f>
        <v>0</v>
      </c>
      <c r="AN490" s="541">
        <f>SUM('MEDIÇÃO_OBJETO (1)'!AO490)</f>
        <v>0</v>
      </c>
      <c r="AO490" s="541">
        <f>SUM('MEDIÇÃO_OBJETO (1)'!AP490)</f>
        <v>0</v>
      </c>
      <c r="AP490" s="541">
        <f>SUM('MEDIÇÃO_OBJETO (1)'!AQ490)</f>
        <v>0</v>
      </c>
      <c r="AQ490" s="541">
        <f>SUM('MEDIÇÃO_OBJETO (1)'!AR490)</f>
        <v>0</v>
      </c>
      <c r="AR490" s="541">
        <f>SUM('MEDIÇÃO_OBJETO (1)'!AS490)</f>
        <v>0</v>
      </c>
      <c r="AS490" s="541">
        <f>SUM('MEDIÇÃO_OBJETO (1)'!AT490)</f>
        <v>0</v>
      </c>
      <c r="AT490" s="541">
        <f>SUM('MEDIÇÃO_OBJETO (1)'!AU490)</f>
        <v>0</v>
      </c>
      <c r="AU490" s="541">
        <f>SUM('MEDIÇÃO_OBJETO (1)'!AV490)</f>
        <v>0</v>
      </c>
      <c r="AV490" s="541">
        <f>SUM('MEDIÇÃO_OBJETO (1)'!AW490)</f>
        <v>0</v>
      </c>
      <c r="AW490" s="541">
        <f>SUM('MEDIÇÃO_OBJETO (1)'!AX490)</f>
        <v>0</v>
      </c>
      <c r="AX490" s="977"/>
      <c r="BN490" s="992">
        <f t="shared" si="340"/>
        <v>0</v>
      </c>
      <c r="BO490" s="538">
        <f t="shared" si="327"/>
        <v>0</v>
      </c>
      <c r="BP490" s="987">
        <f>IF(RESUMO_GLOBAL!$X$53="a",ROUND(AF490*$N490,RESUMO_GLOBAL!$X$54),IF(RESUMO_GLOBAL!$X$53="t",TRUNC(AF490*$N490,RESUMO_GLOBAL!$X$54),AF490*$N490))</f>
        <v>0</v>
      </c>
      <c r="BQ490" s="987">
        <f>IF(RESUMO_GLOBAL!$X$53="a",ROUND(AG490*$N490,RESUMO_GLOBAL!$X$54),IF(RESUMO_GLOBAL!$X$53="t",TRUNC(AG490*$N490,RESUMO_GLOBAL!$X$54),AG490*$N490))</f>
        <v>0</v>
      </c>
      <c r="BR490" s="987">
        <f>IF(RESUMO_GLOBAL!$X$53="a",ROUND(AH490*$N490,RESUMO_GLOBAL!$X$54),IF(RESUMO_GLOBAL!$X$53="t",TRUNC(AH490*$N490,RESUMO_GLOBAL!$X$54),AH490*$N490))</f>
        <v>0</v>
      </c>
      <c r="BS490" s="987">
        <f>IF(RESUMO_GLOBAL!$X$53="a",ROUND(AI490*$N490,RESUMO_GLOBAL!$X$54),IF(RESUMO_GLOBAL!$X$53="t",TRUNC(AI490*$N490,RESUMO_GLOBAL!$X$54),AI490*$N490))</f>
        <v>0</v>
      </c>
      <c r="BT490" s="987">
        <f>IF(RESUMO_GLOBAL!$X$53="a",ROUND(AJ490*$N490,RESUMO_GLOBAL!$X$54),IF(RESUMO_GLOBAL!$X$53="t",TRUNC(AJ490*$N490,RESUMO_GLOBAL!$X$54),AJ490*$N490))</f>
        <v>0</v>
      </c>
      <c r="BU490" s="987">
        <f>IF(RESUMO_GLOBAL!$X$53="a",ROUND(AK490*$N490,RESUMO_GLOBAL!$X$54),IF(RESUMO_GLOBAL!$X$53="t",TRUNC(AK490*$N490,RESUMO_GLOBAL!$X$54),AK490*$N490))</f>
        <v>0</v>
      </c>
      <c r="BV490" s="987">
        <f>IF(RESUMO_GLOBAL!$X$53="a",ROUND(AL490*$N490,RESUMO_GLOBAL!$X$54),IF(RESUMO_GLOBAL!$X$53="t",TRUNC(AL490*$N490,RESUMO_GLOBAL!$X$54),AL490*$N490))</f>
        <v>0</v>
      </c>
      <c r="BW490" s="987">
        <f>IF(RESUMO_GLOBAL!$X$53="a",ROUND(AM490*$N490,RESUMO_GLOBAL!$X$54),IF(RESUMO_GLOBAL!$X$53="t",TRUNC(AM490*$N490,RESUMO_GLOBAL!$X$54),AM490*$N490))</f>
        <v>0</v>
      </c>
      <c r="BX490" s="987">
        <f>IF(RESUMO_GLOBAL!$X$53="a",ROUND(AN490*$N490,RESUMO_GLOBAL!$X$54),IF(RESUMO_GLOBAL!$X$53="t",TRUNC(AN490*$N490,RESUMO_GLOBAL!$X$54),AN490*$N490))</f>
        <v>0</v>
      </c>
      <c r="BY490" s="987">
        <f>IF(RESUMO_GLOBAL!$X$53="a",ROUND(AO490*$N490,RESUMO_GLOBAL!$X$54),IF(RESUMO_GLOBAL!$X$53="t",TRUNC(AO490*$N490,RESUMO_GLOBAL!$X$54),AO490*$N490))</f>
        <v>0</v>
      </c>
      <c r="BZ490" s="987">
        <f>IF(RESUMO_GLOBAL!$X$53="a",ROUND(AP490*$N490,RESUMO_GLOBAL!$X$54),IF(RESUMO_GLOBAL!$X$53="t",TRUNC(AP490*$N490,RESUMO_GLOBAL!$X$54),AP490*$N490))</f>
        <v>0</v>
      </c>
      <c r="CA490" s="987">
        <f>IF(RESUMO_GLOBAL!$X$53="a",ROUND(AQ490*$N490,RESUMO_GLOBAL!$X$54),IF(RESUMO_GLOBAL!$X$53="t",TRUNC(AQ490*$N490,RESUMO_GLOBAL!$X$54),AQ490*$N490))</f>
        <v>0</v>
      </c>
      <c r="CB490" s="987">
        <f>IF(RESUMO_GLOBAL!$X$53="a",ROUND(AR490*$N490,RESUMO_GLOBAL!$X$54),IF(RESUMO_GLOBAL!$X$53="t",TRUNC(AR490*$N490,RESUMO_GLOBAL!$X$54),AR490*$N490))</f>
        <v>0</v>
      </c>
      <c r="CC490" s="987">
        <f>IF(RESUMO_GLOBAL!$X$53="a",ROUND(AS490*$N490,RESUMO_GLOBAL!$X$54),IF(RESUMO_GLOBAL!$X$53="t",TRUNC(AS490*$N490,RESUMO_GLOBAL!$X$54),AS490*$N490))</f>
        <v>0</v>
      </c>
      <c r="CD490" s="987">
        <f>IF(RESUMO_GLOBAL!$X$53="a",ROUND(AT490*$N490,RESUMO_GLOBAL!$X$54),IF(RESUMO_GLOBAL!$X$53="t",TRUNC(AT490*$N490,RESUMO_GLOBAL!$X$54),AT490*$N490))</f>
        <v>0</v>
      </c>
      <c r="CE490" s="987">
        <f>IF(RESUMO_GLOBAL!$X$53="a",ROUND(AU490*$N490,RESUMO_GLOBAL!$X$54),IF(RESUMO_GLOBAL!$X$53="t",TRUNC(AU490*$N490,RESUMO_GLOBAL!$X$54),AU490*$N490))</f>
        <v>0</v>
      </c>
      <c r="CF490" s="987">
        <f>IF(RESUMO_GLOBAL!$X$53="a",ROUND(AV490*$N490,RESUMO_GLOBAL!$X$54),IF(RESUMO_GLOBAL!$X$53="t",TRUNC(AV490*$N490,RESUMO_GLOBAL!$X$54),AV490*$N490))</f>
        <v>0</v>
      </c>
      <c r="CG490" s="987">
        <f>IF(RESUMO_GLOBAL!$X$53="a",ROUND(AW490*$N490,RESUMO_GLOBAL!$X$54),IF(RESUMO_GLOBAL!$X$53="t",TRUNC(AW490*$N490,RESUMO_GLOBAL!$X$54),AW490*$N490))</f>
        <v>0</v>
      </c>
      <c r="CK490" s="59">
        <f t="shared" si="306"/>
        <v>0</v>
      </c>
      <c r="CL490" s="59">
        <f t="shared" si="307"/>
        <v>0</v>
      </c>
      <c r="CM490" s="59">
        <f t="shared" si="308"/>
        <v>0</v>
      </c>
      <c r="CN490" s="59">
        <f t="shared" si="309"/>
        <v>0</v>
      </c>
      <c r="CO490" s="59">
        <f t="shared" si="310"/>
        <v>0</v>
      </c>
      <c r="CP490" s="59">
        <f t="shared" si="311"/>
        <v>0</v>
      </c>
      <c r="CQ490" s="59">
        <f t="shared" si="312"/>
        <v>0</v>
      </c>
      <c r="CR490" s="59">
        <f t="shared" si="313"/>
        <v>0</v>
      </c>
      <c r="CS490" s="59">
        <f t="shared" si="314"/>
        <v>0</v>
      </c>
      <c r="CT490" s="59">
        <f t="shared" si="315"/>
        <v>0</v>
      </c>
      <c r="CU490" s="59">
        <f t="shared" si="316"/>
        <v>0</v>
      </c>
      <c r="CV490" s="59">
        <f t="shared" si="317"/>
        <v>0</v>
      </c>
      <c r="CW490" s="59">
        <f t="shared" si="318"/>
        <v>0</v>
      </c>
      <c r="CX490" s="59">
        <f t="shared" si="319"/>
        <v>0</v>
      </c>
      <c r="CY490" s="59">
        <f t="shared" si="320"/>
        <v>0</v>
      </c>
      <c r="CZ490" s="59">
        <f t="shared" si="321"/>
        <v>0</v>
      </c>
      <c r="DA490" s="59">
        <f t="shared" si="322"/>
        <v>0</v>
      </c>
      <c r="DB490" s="59">
        <f t="shared" si="323"/>
        <v>0</v>
      </c>
      <c r="DE490">
        <f t="shared" si="305"/>
        <v>485</v>
      </c>
      <c r="DF490" t="str">
        <f t="shared" si="324"/>
        <v/>
      </c>
      <c r="DG490" s="59">
        <f>IF($C490&lt;&gt;0,SUM($CK491:CK491),0)</f>
        <v>0</v>
      </c>
      <c r="DH490" s="59">
        <f>IF($C490&lt;&gt;0,SUM($CK491:CL491),0)</f>
        <v>0</v>
      </c>
      <c r="DI490" s="59">
        <f>IF($C490&lt;&gt;0,SUM($CK491:CM491),0)</f>
        <v>0</v>
      </c>
      <c r="DJ490" s="59">
        <f>IF($C490&lt;&gt;0,SUM($CK491:CN491),0)</f>
        <v>0</v>
      </c>
      <c r="DK490" s="59">
        <f>IF($C490&lt;&gt;0,SUM($CK491:CO491),0)</f>
        <v>0</v>
      </c>
      <c r="DL490" s="59">
        <f>IF($C490&lt;&gt;0,SUM($CK491:CP491),0)</f>
        <v>0</v>
      </c>
      <c r="DM490" s="59">
        <f>IF($C490&lt;&gt;0,SUM($CK491:CQ491),0)</f>
        <v>0</v>
      </c>
      <c r="DN490" s="59">
        <f>IF($C490&lt;&gt;0,SUM($CK491:CR491),0)</f>
        <v>0</v>
      </c>
      <c r="DO490" s="59">
        <f>IF($C490&lt;&gt;0,SUM($CK491:CS491),0)</f>
        <v>0</v>
      </c>
      <c r="DP490" s="59">
        <f>IF($C490&lt;&gt;0,SUM($CK491:CT491),0)</f>
        <v>0</v>
      </c>
      <c r="DQ490" s="59">
        <f>IF($C490&lt;&gt;0,SUM($CK491:CU491),0)</f>
        <v>0</v>
      </c>
      <c r="DR490" s="59">
        <f>IF($C490&lt;&gt;0,SUM($CK491:CV491),0)</f>
        <v>0</v>
      </c>
      <c r="DS490" s="59">
        <f>IF($C490&lt;&gt;0,SUM($CK491:CW491),0)</f>
        <v>0</v>
      </c>
      <c r="DT490" s="59">
        <f>IF($C490&lt;&gt;0,SUM($CK491:CX491),0)</f>
        <v>0</v>
      </c>
      <c r="DU490" s="59">
        <f>IF($C490&lt;&gt;0,SUM($CK491:CY491),0)</f>
        <v>0</v>
      </c>
      <c r="DV490" s="59">
        <f>IF($C490&lt;&gt;0,SUM($CK491:CZ491),0)</f>
        <v>0</v>
      </c>
      <c r="DW490" s="59">
        <f>IF($C490&lt;&gt;0,SUM($CK491:DA491),0)</f>
        <v>0</v>
      </c>
      <c r="DX490" s="59">
        <f>IF($C490&lt;&gt;0,SUM($CK491:DB491),0)</f>
        <v>0</v>
      </c>
      <c r="DY490" s="952" t="str">
        <f t="shared" si="328"/>
        <v/>
      </c>
    </row>
    <row r="491" spans="1:129" ht="13.5" hidden="1" thickBot="1">
      <c r="A491" s="3" t="str">
        <f t="shared" si="329"/>
        <v/>
      </c>
      <c r="B491" s="805">
        <f>Dados_GLOBAL_Inicial!E491</f>
        <v>0</v>
      </c>
      <c r="C491" s="956">
        <f>IF(IFERROR(VALUE(Dados_GLOBAL_Inicial!F491),0)=0,0,Dados_GLOBAL_Inicial!F491)</f>
        <v>0</v>
      </c>
      <c r="D491" s="830">
        <f>Dados_GLOBAL_Inicial!G491</f>
        <v>0</v>
      </c>
      <c r="E491" s="830" t="str">
        <f>IF(IFERROR(VLOOKUP(F491,Cod_Gde_Itens!$A$1:$B$80,2,FALSE),0)&gt;549,IFERROR(VLOOKUP(F491,Cod_Gde_Itens!$A$1:$B$80,2,FALSE),0),IF(Dados_GLOBAL_Inicial!H491=0,"",Dados_GLOBAL_Inicial!H491))</f>
        <v/>
      </c>
      <c r="F491" s="823">
        <f>Dados_GLOBAL_Inicial!I491</f>
        <v>0</v>
      </c>
      <c r="G491" s="824">
        <f>Dados_GLOBAL_Inicial!J491</f>
        <v>0</v>
      </c>
      <c r="H491" s="454">
        <f>Dados_GLOBAL_Inicial!K491</f>
        <v>0</v>
      </c>
      <c r="I491" s="970">
        <f>SUM('MEDIÇÃO_OBJETO (1)'!I491)</f>
        <v>0</v>
      </c>
      <c r="J491" s="455">
        <f t="shared" si="330"/>
        <v>0</v>
      </c>
      <c r="K491" s="451">
        <f t="shared" si="331"/>
        <v>0</v>
      </c>
      <c r="L491" s="452">
        <f t="shared" si="332"/>
        <v>0</v>
      </c>
      <c r="M491" s="809">
        <f t="shared" si="333"/>
        <v>0</v>
      </c>
      <c r="N491" s="810">
        <f>IF(IFERROR(VALUE(Dados_GLOBAL_Inicial!L491),0)=0,0,Dados_GLOBAL_Inicial!L491)</f>
        <v>0</v>
      </c>
      <c r="O491" s="812">
        <f>SUM('MEDIÇÃO_OBJETO (1)'!O491)</f>
        <v>0</v>
      </c>
      <c r="P491" s="812">
        <f>SUM('MEDIÇÃO_OBJETO (1)'!P491)</f>
        <v>0</v>
      </c>
      <c r="Q491" s="813">
        <f t="shared" si="334"/>
        <v>0</v>
      </c>
      <c r="R491" s="951"/>
      <c r="S491" s="815">
        <f>SUM('MEDIÇÃO_OBJETO (1)'!S491)</f>
        <v>0</v>
      </c>
      <c r="T491" s="815">
        <f>SUM('MEDIÇÃO_OBJETO (1)'!T491)</f>
        <v>0</v>
      </c>
      <c r="V491" s="19"/>
      <c r="W491" s="978">
        <f t="shared" si="335"/>
        <v>0</v>
      </c>
      <c r="X491" s="816">
        <f t="shared" si="336"/>
        <v>0</v>
      </c>
      <c r="Y491" s="816">
        <f t="shared" si="337"/>
        <v>0</v>
      </c>
      <c r="Z491" s="817">
        <f t="shared" si="338"/>
        <v>0</v>
      </c>
      <c r="AB491" s="453">
        <f t="shared" si="325"/>
        <v>0</v>
      </c>
      <c r="AC491" s="14">
        <f t="shared" si="339"/>
        <v>0</v>
      </c>
      <c r="AD491" s="819"/>
      <c r="AE491" s="631">
        <f t="shared" si="326"/>
        <v>0</v>
      </c>
      <c r="AF491" s="818">
        <f>SUM('MEDIÇÃO_OBJETO (1)'!AG491)</f>
        <v>0</v>
      </c>
      <c r="AG491" s="541">
        <f>SUM('MEDIÇÃO_OBJETO (1)'!AH491)</f>
        <v>0</v>
      </c>
      <c r="AH491" s="541">
        <f>SUM('MEDIÇÃO_OBJETO (1)'!AI491)</f>
        <v>0</v>
      </c>
      <c r="AI491" s="541">
        <f>SUM('MEDIÇÃO_OBJETO (1)'!AJ491)</f>
        <v>0</v>
      </c>
      <c r="AJ491" s="541">
        <f>SUM('MEDIÇÃO_OBJETO (1)'!AK491)</f>
        <v>0</v>
      </c>
      <c r="AK491" s="541">
        <f>SUM('MEDIÇÃO_OBJETO (1)'!AL491)</f>
        <v>0</v>
      </c>
      <c r="AL491" s="541">
        <f>SUM('MEDIÇÃO_OBJETO (1)'!AM491)</f>
        <v>0</v>
      </c>
      <c r="AM491" s="541">
        <f>SUM('MEDIÇÃO_OBJETO (1)'!AN491)</f>
        <v>0</v>
      </c>
      <c r="AN491" s="541">
        <f>SUM('MEDIÇÃO_OBJETO (1)'!AO491)</f>
        <v>0</v>
      </c>
      <c r="AO491" s="541">
        <f>SUM('MEDIÇÃO_OBJETO (1)'!AP491)</f>
        <v>0</v>
      </c>
      <c r="AP491" s="541">
        <f>SUM('MEDIÇÃO_OBJETO (1)'!AQ491)</f>
        <v>0</v>
      </c>
      <c r="AQ491" s="541">
        <f>SUM('MEDIÇÃO_OBJETO (1)'!AR491)</f>
        <v>0</v>
      </c>
      <c r="AR491" s="541">
        <f>SUM('MEDIÇÃO_OBJETO (1)'!AS491)</f>
        <v>0</v>
      </c>
      <c r="AS491" s="541">
        <f>SUM('MEDIÇÃO_OBJETO (1)'!AT491)</f>
        <v>0</v>
      </c>
      <c r="AT491" s="541">
        <f>SUM('MEDIÇÃO_OBJETO (1)'!AU491)</f>
        <v>0</v>
      </c>
      <c r="AU491" s="541">
        <f>SUM('MEDIÇÃO_OBJETO (1)'!AV491)</f>
        <v>0</v>
      </c>
      <c r="AV491" s="541">
        <f>SUM('MEDIÇÃO_OBJETO (1)'!AW491)</f>
        <v>0</v>
      </c>
      <c r="AW491" s="541">
        <f>SUM('MEDIÇÃO_OBJETO (1)'!AX491)</f>
        <v>0</v>
      </c>
      <c r="AX491" s="977"/>
      <c r="BN491" s="992">
        <f t="shared" si="340"/>
        <v>0</v>
      </c>
      <c r="BO491" s="538">
        <f t="shared" si="327"/>
        <v>0</v>
      </c>
      <c r="BP491" s="987">
        <f>IF(RESUMO_GLOBAL!$X$53="a",ROUND(AF491*$N491,RESUMO_GLOBAL!$X$54),IF(RESUMO_GLOBAL!$X$53="t",TRUNC(AF491*$N491,RESUMO_GLOBAL!$X$54),AF491*$N491))</f>
        <v>0</v>
      </c>
      <c r="BQ491" s="987">
        <f>IF(RESUMO_GLOBAL!$X$53="a",ROUND(AG491*$N491,RESUMO_GLOBAL!$X$54),IF(RESUMO_GLOBAL!$X$53="t",TRUNC(AG491*$N491,RESUMO_GLOBAL!$X$54),AG491*$N491))</f>
        <v>0</v>
      </c>
      <c r="BR491" s="987">
        <f>IF(RESUMO_GLOBAL!$X$53="a",ROUND(AH491*$N491,RESUMO_GLOBAL!$X$54),IF(RESUMO_GLOBAL!$X$53="t",TRUNC(AH491*$N491,RESUMO_GLOBAL!$X$54),AH491*$N491))</f>
        <v>0</v>
      </c>
      <c r="BS491" s="987">
        <f>IF(RESUMO_GLOBAL!$X$53="a",ROUND(AI491*$N491,RESUMO_GLOBAL!$X$54),IF(RESUMO_GLOBAL!$X$53="t",TRUNC(AI491*$N491,RESUMO_GLOBAL!$X$54),AI491*$N491))</f>
        <v>0</v>
      </c>
      <c r="BT491" s="987">
        <f>IF(RESUMO_GLOBAL!$X$53="a",ROUND(AJ491*$N491,RESUMO_GLOBAL!$X$54),IF(RESUMO_GLOBAL!$X$53="t",TRUNC(AJ491*$N491,RESUMO_GLOBAL!$X$54),AJ491*$N491))</f>
        <v>0</v>
      </c>
      <c r="BU491" s="987">
        <f>IF(RESUMO_GLOBAL!$X$53="a",ROUND(AK491*$N491,RESUMO_GLOBAL!$X$54),IF(RESUMO_GLOBAL!$X$53="t",TRUNC(AK491*$N491,RESUMO_GLOBAL!$X$54),AK491*$N491))</f>
        <v>0</v>
      </c>
      <c r="BV491" s="987">
        <f>IF(RESUMO_GLOBAL!$X$53="a",ROUND(AL491*$N491,RESUMO_GLOBAL!$X$54),IF(RESUMO_GLOBAL!$X$53="t",TRUNC(AL491*$N491,RESUMO_GLOBAL!$X$54),AL491*$N491))</f>
        <v>0</v>
      </c>
      <c r="BW491" s="987">
        <f>IF(RESUMO_GLOBAL!$X$53="a",ROUND(AM491*$N491,RESUMO_GLOBAL!$X$54),IF(RESUMO_GLOBAL!$X$53="t",TRUNC(AM491*$N491,RESUMO_GLOBAL!$X$54),AM491*$N491))</f>
        <v>0</v>
      </c>
      <c r="BX491" s="987">
        <f>IF(RESUMO_GLOBAL!$X$53="a",ROUND(AN491*$N491,RESUMO_GLOBAL!$X$54),IF(RESUMO_GLOBAL!$X$53="t",TRUNC(AN491*$N491,RESUMO_GLOBAL!$X$54),AN491*$N491))</f>
        <v>0</v>
      </c>
      <c r="BY491" s="987">
        <f>IF(RESUMO_GLOBAL!$X$53="a",ROUND(AO491*$N491,RESUMO_GLOBAL!$X$54),IF(RESUMO_GLOBAL!$X$53="t",TRUNC(AO491*$N491,RESUMO_GLOBAL!$X$54),AO491*$N491))</f>
        <v>0</v>
      </c>
      <c r="BZ491" s="987">
        <f>IF(RESUMO_GLOBAL!$X$53="a",ROUND(AP491*$N491,RESUMO_GLOBAL!$X$54),IF(RESUMO_GLOBAL!$X$53="t",TRUNC(AP491*$N491,RESUMO_GLOBAL!$X$54),AP491*$N491))</f>
        <v>0</v>
      </c>
      <c r="CA491" s="987">
        <f>IF(RESUMO_GLOBAL!$X$53="a",ROUND(AQ491*$N491,RESUMO_GLOBAL!$X$54),IF(RESUMO_GLOBAL!$X$53="t",TRUNC(AQ491*$N491,RESUMO_GLOBAL!$X$54),AQ491*$N491))</f>
        <v>0</v>
      </c>
      <c r="CB491" s="987">
        <f>IF(RESUMO_GLOBAL!$X$53="a",ROUND(AR491*$N491,RESUMO_GLOBAL!$X$54),IF(RESUMO_GLOBAL!$X$53="t",TRUNC(AR491*$N491,RESUMO_GLOBAL!$X$54),AR491*$N491))</f>
        <v>0</v>
      </c>
      <c r="CC491" s="987">
        <f>IF(RESUMO_GLOBAL!$X$53="a",ROUND(AS491*$N491,RESUMO_GLOBAL!$X$54),IF(RESUMO_GLOBAL!$X$53="t",TRUNC(AS491*$N491,RESUMO_GLOBAL!$X$54),AS491*$N491))</f>
        <v>0</v>
      </c>
      <c r="CD491" s="987">
        <f>IF(RESUMO_GLOBAL!$X$53="a",ROUND(AT491*$N491,RESUMO_GLOBAL!$X$54),IF(RESUMO_GLOBAL!$X$53="t",TRUNC(AT491*$N491,RESUMO_GLOBAL!$X$54),AT491*$N491))</f>
        <v>0</v>
      </c>
      <c r="CE491" s="987">
        <f>IF(RESUMO_GLOBAL!$X$53="a",ROUND(AU491*$N491,RESUMO_GLOBAL!$X$54),IF(RESUMO_GLOBAL!$X$53="t",TRUNC(AU491*$N491,RESUMO_GLOBAL!$X$54),AU491*$N491))</f>
        <v>0</v>
      </c>
      <c r="CF491" s="987">
        <f>IF(RESUMO_GLOBAL!$X$53="a",ROUND(AV491*$N491,RESUMO_GLOBAL!$X$54),IF(RESUMO_GLOBAL!$X$53="t",TRUNC(AV491*$N491,RESUMO_GLOBAL!$X$54),AV491*$N491))</f>
        <v>0</v>
      </c>
      <c r="CG491" s="987">
        <f>IF(RESUMO_GLOBAL!$X$53="a",ROUND(AW491*$N491,RESUMO_GLOBAL!$X$54),IF(RESUMO_GLOBAL!$X$53="t",TRUNC(AW491*$N491,RESUMO_GLOBAL!$X$54),AW491*$N491))</f>
        <v>0</v>
      </c>
      <c r="CK491" s="59">
        <f t="shared" si="306"/>
        <v>0</v>
      </c>
      <c r="CL491" s="59">
        <f t="shared" si="307"/>
        <v>0</v>
      </c>
      <c r="CM491" s="59">
        <f t="shared" si="308"/>
        <v>0</v>
      </c>
      <c r="CN491" s="59">
        <f t="shared" si="309"/>
        <v>0</v>
      </c>
      <c r="CO491" s="59">
        <f t="shared" si="310"/>
        <v>0</v>
      </c>
      <c r="CP491" s="59">
        <f t="shared" si="311"/>
        <v>0</v>
      </c>
      <c r="CQ491" s="59">
        <f t="shared" si="312"/>
        <v>0</v>
      </c>
      <c r="CR491" s="59">
        <f t="shared" si="313"/>
        <v>0</v>
      </c>
      <c r="CS491" s="59">
        <f t="shared" si="314"/>
        <v>0</v>
      </c>
      <c r="CT491" s="59">
        <f t="shared" si="315"/>
        <v>0</v>
      </c>
      <c r="CU491" s="59">
        <f t="shared" si="316"/>
        <v>0</v>
      </c>
      <c r="CV491" s="59">
        <f t="shared" si="317"/>
        <v>0</v>
      </c>
      <c r="CW491" s="59">
        <f t="shared" si="318"/>
        <v>0</v>
      </c>
      <c r="CX491" s="59">
        <f t="shared" si="319"/>
        <v>0</v>
      </c>
      <c r="CY491" s="59">
        <f t="shared" si="320"/>
        <v>0</v>
      </c>
      <c r="CZ491" s="59">
        <f t="shared" si="321"/>
        <v>0</v>
      </c>
      <c r="DA491" s="59">
        <f t="shared" si="322"/>
        <v>0</v>
      </c>
      <c r="DB491" s="59">
        <f t="shared" si="323"/>
        <v>0</v>
      </c>
      <c r="DE491">
        <f t="shared" si="305"/>
        <v>486</v>
      </c>
      <c r="DF491" t="str">
        <f t="shared" si="324"/>
        <v/>
      </c>
      <c r="DG491" s="59">
        <f>IF($C491&lt;&gt;0,SUM($CK492:CK492),0)</f>
        <v>0</v>
      </c>
      <c r="DH491" s="59">
        <f>IF($C491&lt;&gt;0,SUM($CK492:CL492),0)</f>
        <v>0</v>
      </c>
      <c r="DI491" s="59">
        <f>IF($C491&lt;&gt;0,SUM($CK492:CM492),0)</f>
        <v>0</v>
      </c>
      <c r="DJ491" s="59">
        <f>IF($C491&lt;&gt;0,SUM($CK492:CN492),0)</f>
        <v>0</v>
      </c>
      <c r="DK491" s="59">
        <f>IF($C491&lt;&gt;0,SUM($CK492:CO492),0)</f>
        <v>0</v>
      </c>
      <c r="DL491" s="59">
        <f>IF($C491&lt;&gt;0,SUM($CK492:CP492),0)</f>
        <v>0</v>
      </c>
      <c r="DM491" s="59">
        <f>IF($C491&lt;&gt;0,SUM($CK492:CQ492),0)</f>
        <v>0</v>
      </c>
      <c r="DN491" s="59">
        <f>IF($C491&lt;&gt;0,SUM($CK492:CR492),0)</f>
        <v>0</v>
      </c>
      <c r="DO491" s="59">
        <f>IF($C491&lt;&gt;0,SUM($CK492:CS492),0)</f>
        <v>0</v>
      </c>
      <c r="DP491" s="59">
        <f>IF($C491&lt;&gt;0,SUM($CK492:CT492),0)</f>
        <v>0</v>
      </c>
      <c r="DQ491" s="59">
        <f>IF($C491&lt;&gt;0,SUM($CK492:CU492),0)</f>
        <v>0</v>
      </c>
      <c r="DR491" s="59">
        <f>IF($C491&lt;&gt;0,SUM($CK492:CV492),0)</f>
        <v>0</v>
      </c>
      <c r="DS491" s="59">
        <f>IF($C491&lt;&gt;0,SUM($CK492:CW492),0)</f>
        <v>0</v>
      </c>
      <c r="DT491" s="59">
        <f>IF($C491&lt;&gt;0,SUM($CK492:CX492),0)</f>
        <v>0</v>
      </c>
      <c r="DU491" s="59">
        <f>IF($C491&lt;&gt;0,SUM($CK492:CY492),0)</f>
        <v>0</v>
      </c>
      <c r="DV491" s="59">
        <f>IF($C491&lt;&gt;0,SUM($CK492:CZ492),0)</f>
        <v>0</v>
      </c>
      <c r="DW491" s="59">
        <f>IF($C491&lt;&gt;0,SUM($CK492:DA492),0)</f>
        <v>0</v>
      </c>
      <c r="DX491" s="59">
        <f>IF($C491&lt;&gt;0,SUM($CK492:DB492),0)</f>
        <v>0</v>
      </c>
      <c r="DY491" s="952" t="str">
        <f t="shared" si="328"/>
        <v/>
      </c>
    </row>
    <row r="492" spans="1:129" ht="13.5" hidden="1" thickBot="1">
      <c r="A492" s="3" t="str">
        <f t="shared" si="329"/>
        <v/>
      </c>
      <c r="B492" s="805">
        <f>Dados_GLOBAL_Inicial!E492</f>
        <v>0</v>
      </c>
      <c r="C492" s="956">
        <f>IF(IFERROR(VALUE(Dados_GLOBAL_Inicial!F492),0)=0,0,Dados_GLOBAL_Inicial!F492)</f>
        <v>0</v>
      </c>
      <c r="D492" s="830">
        <f>Dados_GLOBAL_Inicial!G492</f>
        <v>0</v>
      </c>
      <c r="E492" s="830" t="str">
        <f>IF(IFERROR(VLOOKUP(F492,Cod_Gde_Itens!$A$1:$B$80,2,FALSE),0)&gt;549,IFERROR(VLOOKUP(F492,Cod_Gde_Itens!$A$1:$B$80,2,FALSE),0),IF(Dados_GLOBAL_Inicial!H492=0,"",Dados_GLOBAL_Inicial!H492))</f>
        <v/>
      </c>
      <c r="F492" s="823">
        <f>Dados_GLOBAL_Inicial!I492</f>
        <v>0</v>
      </c>
      <c r="G492" s="824">
        <f>Dados_GLOBAL_Inicial!J492</f>
        <v>0</v>
      </c>
      <c r="H492" s="454">
        <f>Dados_GLOBAL_Inicial!K492</f>
        <v>0</v>
      </c>
      <c r="I492" s="970">
        <f>SUM('MEDIÇÃO_OBJETO (1)'!I492)</f>
        <v>0</v>
      </c>
      <c r="J492" s="455">
        <f t="shared" si="330"/>
        <v>0</v>
      </c>
      <c r="K492" s="451">
        <f t="shared" si="331"/>
        <v>0</v>
      </c>
      <c r="L492" s="452">
        <f t="shared" si="332"/>
        <v>0</v>
      </c>
      <c r="M492" s="809">
        <f t="shared" si="333"/>
        <v>0</v>
      </c>
      <c r="N492" s="810">
        <f>IF(IFERROR(VALUE(Dados_GLOBAL_Inicial!L492),0)=0,0,Dados_GLOBAL_Inicial!L492)</f>
        <v>0</v>
      </c>
      <c r="O492" s="812">
        <f>SUM('MEDIÇÃO_OBJETO (1)'!O492)</f>
        <v>0</v>
      </c>
      <c r="P492" s="812">
        <f>SUM('MEDIÇÃO_OBJETO (1)'!P492)</f>
        <v>0</v>
      </c>
      <c r="Q492" s="813">
        <f t="shared" si="334"/>
        <v>0</v>
      </c>
      <c r="R492" s="951"/>
      <c r="S492" s="815">
        <f>SUM('MEDIÇÃO_OBJETO (1)'!S492)</f>
        <v>0</v>
      </c>
      <c r="T492" s="815">
        <f>SUM('MEDIÇÃO_OBJETO (1)'!T492)</f>
        <v>0</v>
      </c>
      <c r="V492" s="19"/>
      <c r="W492" s="978">
        <f t="shared" si="335"/>
        <v>0</v>
      </c>
      <c r="X492" s="816">
        <f t="shared" si="336"/>
        <v>0</v>
      </c>
      <c r="Y492" s="816">
        <f t="shared" si="337"/>
        <v>0</v>
      </c>
      <c r="Z492" s="817">
        <f t="shared" si="338"/>
        <v>0</v>
      </c>
      <c r="AB492" s="453">
        <f t="shared" si="325"/>
        <v>0</v>
      </c>
      <c r="AC492" s="14">
        <f t="shared" si="339"/>
        <v>0</v>
      </c>
      <c r="AD492" s="819"/>
      <c r="AE492" s="631">
        <f t="shared" si="326"/>
        <v>0</v>
      </c>
      <c r="AF492" s="818">
        <f>SUM('MEDIÇÃO_OBJETO (1)'!AG492)</f>
        <v>0</v>
      </c>
      <c r="AG492" s="541">
        <f>SUM('MEDIÇÃO_OBJETO (1)'!AH492)</f>
        <v>0</v>
      </c>
      <c r="AH492" s="541">
        <f>SUM('MEDIÇÃO_OBJETO (1)'!AI492)</f>
        <v>0</v>
      </c>
      <c r="AI492" s="541">
        <f>SUM('MEDIÇÃO_OBJETO (1)'!AJ492)</f>
        <v>0</v>
      </c>
      <c r="AJ492" s="541">
        <f>SUM('MEDIÇÃO_OBJETO (1)'!AK492)</f>
        <v>0</v>
      </c>
      <c r="AK492" s="541">
        <f>SUM('MEDIÇÃO_OBJETO (1)'!AL492)</f>
        <v>0</v>
      </c>
      <c r="AL492" s="541">
        <f>SUM('MEDIÇÃO_OBJETO (1)'!AM492)</f>
        <v>0</v>
      </c>
      <c r="AM492" s="541">
        <f>SUM('MEDIÇÃO_OBJETO (1)'!AN492)</f>
        <v>0</v>
      </c>
      <c r="AN492" s="541">
        <f>SUM('MEDIÇÃO_OBJETO (1)'!AO492)</f>
        <v>0</v>
      </c>
      <c r="AO492" s="541">
        <f>SUM('MEDIÇÃO_OBJETO (1)'!AP492)</f>
        <v>0</v>
      </c>
      <c r="AP492" s="541">
        <f>SUM('MEDIÇÃO_OBJETO (1)'!AQ492)</f>
        <v>0</v>
      </c>
      <c r="AQ492" s="541">
        <f>SUM('MEDIÇÃO_OBJETO (1)'!AR492)</f>
        <v>0</v>
      </c>
      <c r="AR492" s="541">
        <f>SUM('MEDIÇÃO_OBJETO (1)'!AS492)</f>
        <v>0</v>
      </c>
      <c r="AS492" s="541">
        <f>SUM('MEDIÇÃO_OBJETO (1)'!AT492)</f>
        <v>0</v>
      </c>
      <c r="AT492" s="541">
        <f>SUM('MEDIÇÃO_OBJETO (1)'!AU492)</f>
        <v>0</v>
      </c>
      <c r="AU492" s="541">
        <f>SUM('MEDIÇÃO_OBJETO (1)'!AV492)</f>
        <v>0</v>
      </c>
      <c r="AV492" s="541">
        <f>SUM('MEDIÇÃO_OBJETO (1)'!AW492)</f>
        <v>0</v>
      </c>
      <c r="AW492" s="541">
        <f>SUM('MEDIÇÃO_OBJETO (1)'!AX492)</f>
        <v>0</v>
      </c>
      <c r="AX492" s="977"/>
      <c r="BN492" s="992">
        <f t="shared" si="340"/>
        <v>0</v>
      </c>
      <c r="BO492" s="538">
        <f t="shared" si="327"/>
        <v>0</v>
      </c>
      <c r="BP492" s="987">
        <f>IF(RESUMO_GLOBAL!$X$53="a",ROUND(AF492*$N492,RESUMO_GLOBAL!$X$54),IF(RESUMO_GLOBAL!$X$53="t",TRUNC(AF492*$N492,RESUMO_GLOBAL!$X$54),AF492*$N492))</f>
        <v>0</v>
      </c>
      <c r="BQ492" s="987">
        <f>IF(RESUMO_GLOBAL!$X$53="a",ROUND(AG492*$N492,RESUMO_GLOBAL!$X$54),IF(RESUMO_GLOBAL!$X$53="t",TRUNC(AG492*$N492,RESUMO_GLOBAL!$X$54),AG492*$N492))</f>
        <v>0</v>
      </c>
      <c r="BR492" s="987">
        <f>IF(RESUMO_GLOBAL!$X$53="a",ROUND(AH492*$N492,RESUMO_GLOBAL!$X$54),IF(RESUMO_GLOBAL!$X$53="t",TRUNC(AH492*$N492,RESUMO_GLOBAL!$X$54),AH492*$N492))</f>
        <v>0</v>
      </c>
      <c r="BS492" s="987">
        <f>IF(RESUMO_GLOBAL!$X$53="a",ROUND(AI492*$N492,RESUMO_GLOBAL!$X$54),IF(RESUMO_GLOBAL!$X$53="t",TRUNC(AI492*$N492,RESUMO_GLOBAL!$X$54),AI492*$N492))</f>
        <v>0</v>
      </c>
      <c r="BT492" s="987">
        <f>IF(RESUMO_GLOBAL!$X$53="a",ROUND(AJ492*$N492,RESUMO_GLOBAL!$X$54),IF(RESUMO_GLOBAL!$X$53="t",TRUNC(AJ492*$N492,RESUMO_GLOBAL!$X$54),AJ492*$N492))</f>
        <v>0</v>
      </c>
      <c r="BU492" s="987">
        <f>IF(RESUMO_GLOBAL!$X$53="a",ROUND(AK492*$N492,RESUMO_GLOBAL!$X$54),IF(RESUMO_GLOBAL!$X$53="t",TRUNC(AK492*$N492,RESUMO_GLOBAL!$X$54),AK492*$N492))</f>
        <v>0</v>
      </c>
      <c r="BV492" s="987">
        <f>IF(RESUMO_GLOBAL!$X$53="a",ROUND(AL492*$N492,RESUMO_GLOBAL!$X$54),IF(RESUMO_GLOBAL!$X$53="t",TRUNC(AL492*$N492,RESUMO_GLOBAL!$X$54),AL492*$N492))</f>
        <v>0</v>
      </c>
      <c r="BW492" s="987">
        <f>IF(RESUMO_GLOBAL!$X$53="a",ROUND(AM492*$N492,RESUMO_GLOBAL!$X$54),IF(RESUMO_GLOBAL!$X$53="t",TRUNC(AM492*$N492,RESUMO_GLOBAL!$X$54),AM492*$N492))</f>
        <v>0</v>
      </c>
      <c r="BX492" s="987">
        <f>IF(RESUMO_GLOBAL!$X$53="a",ROUND(AN492*$N492,RESUMO_GLOBAL!$X$54),IF(RESUMO_GLOBAL!$X$53="t",TRUNC(AN492*$N492,RESUMO_GLOBAL!$X$54),AN492*$N492))</f>
        <v>0</v>
      </c>
      <c r="BY492" s="987">
        <f>IF(RESUMO_GLOBAL!$X$53="a",ROUND(AO492*$N492,RESUMO_GLOBAL!$X$54),IF(RESUMO_GLOBAL!$X$53="t",TRUNC(AO492*$N492,RESUMO_GLOBAL!$X$54),AO492*$N492))</f>
        <v>0</v>
      </c>
      <c r="BZ492" s="987">
        <f>IF(RESUMO_GLOBAL!$X$53="a",ROUND(AP492*$N492,RESUMO_GLOBAL!$X$54),IF(RESUMO_GLOBAL!$X$53="t",TRUNC(AP492*$N492,RESUMO_GLOBAL!$X$54),AP492*$N492))</f>
        <v>0</v>
      </c>
      <c r="CA492" s="987">
        <f>IF(RESUMO_GLOBAL!$X$53="a",ROUND(AQ492*$N492,RESUMO_GLOBAL!$X$54),IF(RESUMO_GLOBAL!$X$53="t",TRUNC(AQ492*$N492,RESUMO_GLOBAL!$X$54),AQ492*$N492))</f>
        <v>0</v>
      </c>
      <c r="CB492" s="987">
        <f>IF(RESUMO_GLOBAL!$X$53="a",ROUND(AR492*$N492,RESUMO_GLOBAL!$X$54),IF(RESUMO_GLOBAL!$X$53="t",TRUNC(AR492*$N492,RESUMO_GLOBAL!$X$54),AR492*$N492))</f>
        <v>0</v>
      </c>
      <c r="CC492" s="987">
        <f>IF(RESUMO_GLOBAL!$X$53="a",ROUND(AS492*$N492,RESUMO_GLOBAL!$X$54),IF(RESUMO_GLOBAL!$X$53="t",TRUNC(AS492*$N492,RESUMO_GLOBAL!$X$54),AS492*$N492))</f>
        <v>0</v>
      </c>
      <c r="CD492" s="987">
        <f>IF(RESUMO_GLOBAL!$X$53="a",ROUND(AT492*$N492,RESUMO_GLOBAL!$X$54),IF(RESUMO_GLOBAL!$X$53="t",TRUNC(AT492*$N492,RESUMO_GLOBAL!$X$54),AT492*$N492))</f>
        <v>0</v>
      </c>
      <c r="CE492" s="987">
        <f>IF(RESUMO_GLOBAL!$X$53="a",ROUND(AU492*$N492,RESUMO_GLOBAL!$X$54),IF(RESUMO_GLOBAL!$X$53="t",TRUNC(AU492*$N492,RESUMO_GLOBAL!$X$54),AU492*$N492))</f>
        <v>0</v>
      </c>
      <c r="CF492" s="987">
        <f>IF(RESUMO_GLOBAL!$X$53="a",ROUND(AV492*$N492,RESUMO_GLOBAL!$X$54),IF(RESUMO_GLOBAL!$X$53="t",TRUNC(AV492*$N492,RESUMO_GLOBAL!$X$54),AV492*$N492))</f>
        <v>0</v>
      </c>
      <c r="CG492" s="987">
        <f>IF(RESUMO_GLOBAL!$X$53="a",ROUND(AW492*$N492,RESUMO_GLOBAL!$X$54),IF(RESUMO_GLOBAL!$X$53="t",TRUNC(AW492*$N492,RESUMO_GLOBAL!$X$54),AW492*$N492))</f>
        <v>0</v>
      </c>
      <c r="CK492" s="59">
        <f t="shared" si="306"/>
        <v>0</v>
      </c>
      <c r="CL492" s="59">
        <f t="shared" si="307"/>
        <v>0</v>
      </c>
      <c r="CM492" s="59">
        <f t="shared" si="308"/>
        <v>0</v>
      </c>
      <c r="CN492" s="59">
        <f t="shared" si="309"/>
        <v>0</v>
      </c>
      <c r="CO492" s="59">
        <f t="shared" si="310"/>
        <v>0</v>
      </c>
      <c r="CP492" s="59">
        <f t="shared" si="311"/>
        <v>0</v>
      </c>
      <c r="CQ492" s="59">
        <f t="shared" si="312"/>
        <v>0</v>
      </c>
      <c r="CR492" s="59">
        <f t="shared" si="313"/>
        <v>0</v>
      </c>
      <c r="CS492" s="59">
        <f t="shared" si="314"/>
        <v>0</v>
      </c>
      <c r="CT492" s="59">
        <f t="shared" si="315"/>
        <v>0</v>
      </c>
      <c r="CU492" s="59">
        <f t="shared" si="316"/>
        <v>0</v>
      </c>
      <c r="CV492" s="59">
        <f t="shared" si="317"/>
        <v>0</v>
      </c>
      <c r="CW492" s="59">
        <f t="shared" si="318"/>
        <v>0</v>
      </c>
      <c r="CX492" s="59">
        <f t="shared" si="319"/>
        <v>0</v>
      </c>
      <c r="CY492" s="59">
        <f t="shared" si="320"/>
        <v>0</v>
      </c>
      <c r="CZ492" s="59">
        <f t="shared" si="321"/>
        <v>0</v>
      </c>
      <c r="DA492" s="59">
        <f t="shared" si="322"/>
        <v>0</v>
      </c>
      <c r="DB492" s="59">
        <f t="shared" si="323"/>
        <v>0</v>
      </c>
      <c r="DE492">
        <f t="shared" si="305"/>
        <v>487</v>
      </c>
      <c r="DF492" t="str">
        <f t="shared" si="324"/>
        <v/>
      </c>
      <c r="DG492" s="59">
        <f>IF($C492&lt;&gt;0,SUM($CK493:CK493),0)</f>
        <v>0</v>
      </c>
      <c r="DH492" s="59">
        <f>IF($C492&lt;&gt;0,SUM($CK493:CL493),0)</f>
        <v>0</v>
      </c>
      <c r="DI492" s="59">
        <f>IF($C492&lt;&gt;0,SUM($CK493:CM493),0)</f>
        <v>0</v>
      </c>
      <c r="DJ492" s="59">
        <f>IF($C492&lt;&gt;0,SUM($CK493:CN493),0)</f>
        <v>0</v>
      </c>
      <c r="DK492" s="59">
        <f>IF($C492&lt;&gt;0,SUM($CK493:CO493),0)</f>
        <v>0</v>
      </c>
      <c r="DL492" s="59">
        <f>IF($C492&lt;&gt;0,SUM($CK493:CP493),0)</f>
        <v>0</v>
      </c>
      <c r="DM492" s="59">
        <f>IF($C492&lt;&gt;0,SUM($CK493:CQ493),0)</f>
        <v>0</v>
      </c>
      <c r="DN492" s="59">
        <f>IF($C492&lt;&gt;0,SUM($CK493:CR493),0)</f>
        <v>0</v>
      </c>
      <c r="DO492" s="59">
        <f>IF($C492&lt;&gt;0,SUM($CK493:CS493),0)</f>
        <v>0</v>
      </c>
      <c r="DP492" s="59">
        <f>IF($C492&lt;&gt;0,SUM($CK493:CT493),0)</f>
        <v>0</v>
      </c>
      <c r="DQ492" s="59">
        <f>IF($C492&lt;&gt;0,SUM($CK493:CU493),0)</f>
        <v>0</v>
      </c>
      <c r="DR492" s="59">
        <f>IF($C492&lt;&gt;0,SUM($CK493:CV493),0)</f>
        <v>0</v>
      </c>
      <c r="DS492" s="59">
        <f>IF($C492&lt;&gt;0,SUM($CK493:CW493),0)</f>
        <v>0</v>
      </c>
      <c r="DT492" s="59">
        <f>IF($C492&lt;&gt;0,SUM($CK493:CX493),0)</f>
        <v>0</v>
      </c>
      <c r="DU492" s="59">
        <f>IF($C492&lt;&gt;0,SUM($CK493:CY493),0)</f>
        <v>0</v>
      </c>
      <c r="DV492" s="59">
        <f>IF($C492&lt;&gt;0,SUM($CK493:CZ493),0)</f>
        <v>0</v>
      </c>
      <c r="DW492" s="59">
        <f>IF($C492&lt;&gt;0,SUM($CK493:DA493),0)</f>
        <v>0</v>
      </c>
      <c r="DX492" s="59">
        <f>IF($C492&lt;&gt;0,SUM($CK493:DB493),0)</f>
        <v>0</v>
      </c>
      <c r="DY492" s="952" t="str">
        <f t="shared" si="328"/>
        <v/>
      </c>
    </row>
    <row r="493" spans="1:129" ht="13.5" hidden="1" thickBot="1">
      <c r="A493" s="3" t="str">
        <f t="shared" si="329"/>
        <v/>
      </c>
      <c r="B493" s="805">
        <f>Dados_GLOBAL_Inicial!E493</f>
        <v>0</v>
      </c>
      <c r="C493" s="956">
        <f>IF(IFERROR(VALUE(Dados_GLOBAL_Inicial!F493),0)=0,0,Dados_GLOBAL_Inicial!F493)</f>
        <v>0</v>
      </c>
      <c r="D493" s="830">
        <f>Dados_GLOBAL_Inicial!G493</f>
        <v>0</v>
      </c>
      <c r="E493" s="830" t="str">
        <f>IF(IFERROR(VLOOKUP(F493,Cod_Gde_Itens!$A$1:$B$80,2,FALSE),0)&gt;549,IFERROR(VLOOKUP(F493,Cod_Gde_Itens!$A$1:$B$80,2,FALSE),0),IF(Dados_GLOBAL_Inicial!H493=0,"",Dados_GLOBAL_Inicial!H493))</f>
        <v/>
      </c>
      <c r="F493" s="823">
        <f>Dados_GLOBAL_Inicial!I493</f>
        <v>0</v>
      </c>
      <c r="G493" s="824">
        <f>Dados_GLOBAL_Inicial!J493</f>
        <v>0</v>
      </c>
      <c r="H493" s="454">
        <f>Dados_GLOBAL_Inicial!K493</f>
        <v>0</v>
      </c>
      <c r="I493" s="970">
        <f>SUM('MEDIÇÃO_OBJETO (1)'!I493)</f>
        <v>0</v>
      </c>
      <c r="J493" s="455">
        <f t="shared" si="330"/>
        <v>0</v>
      </c>
      <c r="K493" s="451">
        <f t="shared" si="331"/>
        <v>0</v>
      </c>
      <c r="L493" s="452">
        <f t="shared" si="332"/>
        <v>0</v>
      </c>
      <c r="M493" s="809">
        <f t="shared" si="333"/>
        <v>0</v>
      </c>
      <c r="N493" s="810">
        <f>IF(IFERROR(VALUE(Dados_GLOBAL_Inicial!L493),0)=0,0,Dados_GLOBAL_Inicial!L493)</f>
        <v>0</v>
      </c>
      <c r="O493" s="812">
        <f>SUM('MEDIÇÃO_OBJETO (1)'!O493)</f>
        <v>0</v>
      </c>
      <c r="P493" s="812">
        <f>SUM('MEDIÇÃO_OBJETO (1)'!P493)</f>
        <v>0</v>
      </c>
      <c r="Q493" s="813">
        <f t="shared" si="334"/>
        <v>0</v>
      </c>
      <c r="R493" s="951"/>
      <c r="S493" s="815">
        <f>SUM('MEDIÇÃO_OBJETO (1)'!S493)</f>
        <v>0</v>
      </c>
      <c r="T493" s="815">
        <f>SUM('MEDIÇÃO_OBJETO (1)'!T493)</f>
        <v>0</v>
      </c>
      <c r="V493" s="19"/>
      <c r="W493" s="978">
        <f t="shared" si="335"/>
        <v>0</v>
      </c>
      <c r="X493" s="816">
        <f t="shared" si="336"/>
        <v>0</v>
      </c>
      <c r="Y493" s="816">
        <f t="shared" si="337"/>
        <v>0</v>
      </c>
      <c r="Z493" s="817">
        <f t="shared" si="338"/>
        <v>0</v>
      </c>
      <c r="AB493" s="453">
        <f t="shared" si="325"/>
        <v>0</v>
      </c>
      <c r="AC493" s="14">
        <f t="shared" si="339"/>
        <v>0</v>
      </c>
      <c r="AD493" s="819"/>
      <c r="AE493" s="631">
        <f t="shared" si="326"/>
        <v>0</v>
      </c>
      <c r="AF493" s="818">
        <f>SUM('MEDIÇÃO_OBJETO (1)'!AG493)</f>
        <v>0</v>
      </c>
      <c r="AG493" s="541">
        <f>SUM('MEDIÇÃO_OBJETO (1)'!AH493)</f>
        <v>0</v>
      </c>
      <c r="AH493" s="541">
        <f>SUM('MEDIÇÃO_OBJETO (1)'!AI493)</f>
        <v>0</v>
      </c>
      <c r="AI493" s="541">
        <f>SUM('MEDIÇÃO_OBJETO (1)'!AJ493)</f>
        <v>0</v>
      </c>
      <c r="AJ493" s="541">
        <f>SUM('MEDIÇÃO_OBJETO (1)'!AK493)</f>
        <v>0</v>
      </c>
      <c r="AK493" s="541">
        <f>SUM('MEDIÇÃO_OBJETO (1)'!AL493)</f>
        <v>0</v>
      </c>
      <c r="AL493" s="541">
        <f>SUM('MEDIÇÃO_OBJETO (1)'!AM493)</f>
        <v>0</v>
      </c>
      <c r="AM493" s="541">
        <f>SUM('MEDIÇÃO_OBJETO (1)'!AN493)</f>
        <v>0</v>
      </c>
      <c r="AN493" s="541">
        <f>SUM('MEDIÇÃO_OBJETO (1)'!AO493)</f>
        <v>0</v>
      </c>
      <c r="AO493" s="541">
        <f>SUM('MEDIÇÃO_OBJETO (1)'!AP493)</f>
        <v>0</v>
      </c>
      <c r="AP493" s="541">
        <f>SUM('MEDIÇÃO_OBJETO (1)'!AQ493)</f>
        <v>0</v>
      </c>
      <c r="AQ493" s="541">
        <f>SUM('MEDIÇÃO_OBJETO (1)'!AR493)</f>
        <v>0</v>
      </c>
      <c r="AR493" s="541">
        <f>SUM('MEDIÇÃO_OBJETO (1)'!AS493)</f>
        <v>0</v>
      </c>
      <c r="AS493" s="541">
        <f>SUM('MEDIÇÃO_OBJETO (1)'!AT493)</f>
        <v>0</v>
      </c>
      <c r="AT493" s="541">
        <f>SUM('MEDIÇÃO_OBJETO (1)'!AU493)</f>
        <v>0</v>
      </c>
      <c r="AU493" s="541">
        <f>SUM('MEDIÇÃO_OBJETO (1)'!AV493)</f>
        <v>0</v>
      </c>
      <c r="AV493" s="541">
        <f>SUM('MEDIÇÃO_OBJETO (1)'!AW493)</f>
        <v>0</v>
      </c>
      <c r="AW493" s="541">
        <f>SUM('MEDIÇÃO_OBJETO (1)'!AX493)</f>
        <v>0</v>
      </c>
      <c r="AX493" s="977"/>
      <c r="BN493" s="992">
        <f t="shared" si="340"/>
        <v>0</v>
      </c>
      <c r="BO493" s="538">
        <f t="shared" si="327"/>
        <v>0</v>
      </c>
      <c r="BP493" s="987">
        <f>IF(RESUMO_GLOBAL!$X$53="a",ROUND(AF493*$N493,RESUMO_GLOBAL!$X$54),IF(RESUMO_GLOBAL!$X$53="t",TRUNC(AF493*$N493,RESUMO_GLOBAL!$X$54),AF493*$N493))</f>
        <v>0</v>
      </c>
      <c r="BQ493" s="987">
        <f>IF(RESUMO_GLOBAL!$X$53="a",ROUND(AG493*$N493,RESUMO_GLOBAL!$X$54),IF(RESUMO_GLOBAL!$X$53="t",TRUNC(AG493*$N493,RESUMO_GLOBAL!$X$54),AG493*$N493))</f>
        <v>0</v>
      </c>
      <c r="BR493" s="987">
        <f>IF(RESUMO_GLOBAL!$X$53="a",ROUND(AH493*$N493,RESUMO_GLOBAL!$X$54),IF(RESUMO_GLOBAL!$X$53="t",TRUNC(AH493*$N493,RESUMO_GLOBAL!$X$54),AH493*$N493))</f>
        <v>0</v>
      </c>
      <c r="BS493" s="987">
        <f>IF(RESUMO_GLOBAL!$X$53="a",ROUND(AI493*$N493,RESUMO_GLOBAL!$X$54),IF(RESUMO_GLOBAL!$X$53="t",TRUNC(AI493*$N493,RESUMO_GLOBAL!$X$54),AI493*$N493))</f>
        <v>0</v>
      </c>
      <c r="BT493" s="987">
        <f>IF(RESUMO_GLOBAL!$X$53="a",ROUND(AJ493*$N493,RESUMO_GLOBAL!$X$54),IF(RESUMO_GLOBAL!$X$53="t",TRUNC(AJ493*$N493,RESUMO_GLOBAL!$X$54),AJ493*$N493))</f>
        <v>0</v>
      </c>
      <c r="BU493" s="987">
        <f>IF(RESUMO_GLOBAL!$X$53="a",ROUND(AK493*$N493,RESUMO_GLOBAL!$X$54),IF(RESUMO_GLOBAL!$X$53="t",TRUNC(AK493*$N493,RESUMO_GLOBAL!$X$54),AK493*$N493))</f>
        <v>0</v>
      </c>
      <c r="BV493" s="987">
        <f>IF(RESUMO_GLOBAL!$X$53="a",ROUND(AL493*$N493,RESUMO_GLOBAL!$X$54),IF(RESUMO_GLOBAL!$X$53="t",TRUNC(AL493*$N493,RESUMO_GLOBAL!$X$54),AL493*$N493))</f>
        <v>0</v>
      </c>
      <c r="BW493" s="987">
        <f>IF(RESUMO_GLOBAL!$X$53="a",ROUND(AM493*$N493,RESUMO_GLOBAL!$X$54),IF(RESUMO_GLOBAL!$X$53="t",TRUNC(AM493*$N493,RESUMO_GLOBAL!$X$54),AM493*$N493))</f>
        <v>0</v>
      </c>
      <c r="BX493" s="987">
        <f>IF(RESUMO_GLOBAL!$X$53="a",ROUND(AN493*$N493,RESUMO_GLOBAL!$X$54),IF(RESUMO_GLOBAL!$X$53="t",TRUNC(AN493*$N493,RESUMO_GLOBAL!$X$54),AN493*$N493))</f>
        <v>0</v>
      </c>
      <c r="BY493" s="987">
        <f>IF(RESUMO_GLOBAL!$X$53="a",ROUND(AO493*$N493,RESUMO_GLOBAL!$X$54),IF(RESUMO_GLOBAL!$X$53="t",TRUNC(AO493*$N493,RESUMO_GLOBAL!$X$54),AO493*$N493))</f>
        <v>0</v>
      </c>
      <c r="BZ493" s="987">
        <f>IF(RESUMO_GLOBAL!$X$53="a",ROUND(AP493*$N493,RESUMO_GLOBAL!$X$54),IF(RESUMO_GLOBAL!$X$53="t",TRUNC(AP493*$N493,RESUMO_GLOBAL!$X$54),AP493*$N493))</f>
        <v>0</v>
      </c>
      <c r="CA493" s="987">
        <f>IF(RESUMO_GLOBAL!$X$53="a",ROUND(AQ493*$N493,RESUMO_GLOBAL!$X$54),IF(RESUMO_GLOBAL!$X$53="t",TRUNC(AQ493*$N493,RESUMO_GLOBAL!$X$54),AQ493*$N493))</f>
        <v>0</v>
      </c>
      <c r="CB493" s="987">
        <f>IF(RESUMO_GLOBAL!$X$53="a",ROUND(AR493*$N493,RESUMO_GLOBAL!$X$54),IF(RESUMO_GLOBAL!$X$53="t",TRUNC(AR493*$N493,RESUMO_GLOBAL!$X$54),AR493*$N493))</f>
        <v>0</v>
      </c>
      <c r="CC493" s="987">
        <f>IF(RESUMO_GLOBAL!$X$53="a",ROUND(AS493*$N493,RESUMO_GLOBAL!$X$54),IF(RESUMO_GLOBAL!$X$53="t",TRUNC(AS493*$N493,RESUMO_GLOBAL!$X$54),AS493*$N493))</f>
        <v>0</v>
      </c>
      <c r="CD493" s="987">
        <f>IF(RESUMO_GLOBAL!$X$53="a",ROUND(AT493*$N493,RESUMO_GLOBAL!$X$54),IF(RESUMO_GLOBAL!$X$53="t",TRUNC(AT493*$N493,RESUMO_GLOBAL!$X$54),AT493*$N493))</f>
        <v>0</v>
      </c>
      <c r="CE493" s="987">
        <f>IF(RESUMO_GLOBAL!$X$53="a",ROUND(AU493*$N493,RESUMO_GLOBAL!$X$54),IF(RESUMO_GLOBAL!$X$53="t",TRUNC(AU493*$N493,RESUMO_GLOBAL!$X$54),AU493*$N493))</f>
        <v>0</v>
      </c>
      <c r="CF493" s="987">
        <f>IF(RESUMO_GLOBAL!$X$53="a",ROUND(AV493*$N493,RESUMO_GLOBAL!$X$54),IF(RESUMO_GLOBAL!$X$53="t",TRUNC(AV493*$N493,RESUMO_GLOBAL!$X$54),AV493*$N493))</f>
        <v>0</v>
      </c>
      <c r="CG493" s="987">
        <f>IF(RESUMO_GLOBAL!$X$53="a",ROUND(AW493*$N493,RESUMO_GLOBAL!$X$54),IF(RESUMO_GLOBAL!$X$53="t",TRUNC(AW493*$N493,RESUMO_GLOBAL!$X$54),AW493*$N493))</f>
        <v>0</v>
      </c>
      <c r="CK493" s="59">
        <f t="shared" si="306"/>
        <v>0</v>
      </c>
      <c r="CL493" s="59">
        <f t="shared" si="307"/>
        <v>0</v>
      </c>
      <c r="CM493" s="59">
        <f t="shared" si="308"/>
        <v>0</v>
      </c>
      <c r="CN493" s="59">
        <f t="shared" si="309"/>
        <v>0</v>
      </c>
      <c r="CO493" s="59">
        <f t="shared" si="310"/>
        <v>0</v>
      </c>
      <c r="CP493" s="59">
        <f t="shared" si="311"/>
        <v>0</v>
      </c>
      <c r="CQ493" s="59">
        <f t="shared" si="312"/>
        <v>0</v>
      </c>
      <c r="CR493" s="59">
        <f t="shared" si="313"/>
        <v>0</v>
      </c>
      <c r="CS493" s="59">
        <f t="shared" si="314"/>
        <v>0</v>
      </c>
      <c r="CT493" s="59">
        <f t="shared" si="315"/>
        <v>0</v>
      </c>
      <c r="CU493" s="59">
        <f t="shared" si="316"/>
        <v>0</v>
      </c>
      <c r="CV493" s="59">
        <f t="shared" si="317"/>
        <v>0</v>
      </c>
      <c r="CW493" s="59">
        <f t="shared" si="318"/>
        <v>0</v>
      </c>
      <c r="CX493" s="59">
        <f t="shared" si="319"/>
        <v>0</v>
      </c>
      <c r="CY493" s="59">
        <f t="shared" si="320"/>
        <v>0</v>
      </c>
      <c r="CZ493" s="59">
        <f t="shared" si="321"/>
        <v>0</v>
      </c>
      <c r="DA493" s="59">
        <f t="shared" si="322"/>
        <v>0</v>
      </c>
      <c r="DB493" s="59">
        <f t="shared" si="323"/>
        <v>0</v>
      </c>
      <c r="DE493">
        <f t="shared" si="305"/>
        <v>488</v>
      </c>
      <c r="DF493" t="str">
        <f t="shared" si="324"/>
        <v/>
      </c>
      <c r="DG493" s="59">
        <f>IF($C493&lt;&gt;0,SUM($CK494:CK494),0)</f>
        <v>0</v>
      </c>
      <c r="DH493" s="59">
        <f>IF($C493&lt;&gt;0,SUM($CK494:CL494),0)</f>
        <v>0</v>
      </c>
      <c r="DI493" s="59">
        <f>IF($C493&lt;&gt;0,SUM($CK494:CM494),0)</f>
        <v>0</v>
      </c>
      <c r="DJ493" s="59">
        <f>IF($C493&lt;&gt;0,SUM($CK494:CN494),0)</f>
        <v>0</v>
      </c>
      <c r="DK493" s="59">
        <f>IF($C493&lt;&gt;0,SUM($CK494:CO494),0)</f>
        <v>0</v>
      </c>
      <c r="DL493" s="59">
        <f>IF($C493&lt;&gt;0,SUM($CK494:CP494),0)</f>
        <v>0</v>
      </c>
      <c r="DM493" s="59">
        <f>IF($C493&lt;&gt;0,SUM($CK494:CQ494),0)</f>
        <v>0</v>
      </c>
      <c r="DN493" s="59">
        <f>IF($C493&lt;&gt;0,SUM($CK494:CR494),0)</f>
        <v>0</v>
      </c>
      <c r="DO493" s="59">
        <f>IF($C493&lt;&gt;0,SUM($CK494:CS494),0)</f>
        <v>0</v>
      </c>
      <c r="DP493" s="59">
        <f>IF($C493&lt;&gt;0,SUM($CK494:CT494),0)</f>
        <v>0</v>
      </c>
      <c r="DQ493" s="59">
        <f>IF($C493&lt;&gt;0,SUM($CK494:CU494),0)</f>
        <v>0</v>
      </c>
      <c r="DR493" s="59">
        <f>IF($C493&lt;&gt;0,SUM($CK494:CV494),0)</f>
        <v>0</v>
      </c>
      <c r="DS493" s="59">
        <f>IF($C493&lt;&gt;0,SUM($CK494:CW494),0)</f>
        <v>0</v>
      </c>
      <c r="DT493" s="59">
        <f>IF($C493&lt;&gt;0,SUM($CK494:CX494),0)</f>
        <v>0</v>
      </c>
      <c r="DU493" s="59">
        <f>IF($C493&lt;&gt;0,SUM($CK494:CY494),0)</f>
        <v>0</v>
      </c>
      <c r="DV493" s="59">
        <f>IF($C493&lt;&gt;0,SUM($CK494:CZ494),0)</f>
        <v>0</v>
      </c>
      <c r="DW493" s="59">
        <f>IF($C493&lt;&gt;0,SUM($CK494:DA494),0)</f>
        <v>0</v>
      </c>
      <c r="DX493" s="59">
        <f>IF($C493&lt;&gt;0,SUM($CK494:DB494),0)</f>
        <v>0</v>
      </c>
      <c r="DY493" s="952" t="str">
        <f t="shared" si="328"/>
        <v/>
      </c>
    </row>
    <row r="494" spans="1:129" ht="13.5" hidden="1" thickBot="1">
      <c r="A494" s="3" t="str">
        <f t="shared" si="329"/>
        <v/>
      </c>
      <c r="B494" s="805">
        <f>Dados_GLOBAL_Inicial!E494</f>
        <v>0</v>
      </c>
      <c r="C494" s="956">
        <f>IF(IFERROR(VALUE(Dados_GLOBAL_Inicial!F494),0)=0,0,Dados_GLOBAL_Inicial!F494)</f>
        <v>0</v>
      </c>
      <c r="D494" s="830">
        <f>Dados_GLOBAL_Inicial!G494</f>
        <v>0</v>
      </c>
      <c r="E494" s="830" t="str">
        <f>IF(IFERROR(VLOOKUP(F494,Cod_Gde_Itens!$A$1:$B$80,2,FALSE),0)&gt;549,IFERROR(VLOOKUP(F494,Cod_Gde_Itens!$A$1:$B$80,2,FALSE),0),IF(Dados_GLOBAL_Inicial!H494=0,"",Dados_GLOBAL_Inicial!H494))</f>
        <v/>
      </c>
      <c r="F494" s="823">
        <f>Dados_GLOBAL_Inicial!I494</f>
        <v>0</v>
      </c>
      <c r="G494" s="824">
        <f>Dados_GLOBAL_Inicial!J494</f>
        <v>0</v>
      </c>
      <c r="H494" s="454">
        <f>Dados_GLOBAL_Inicial!K494</f>
        <v>0</v>
      </c>
      <c r="I494" s="970">
        <f>SUM('MEDIÇÃO_OBJETO (1)'!I494)</f>
        <v>0</v>
      </c>
      <c r="J494" s="455">
        <f t="shared" si="330"/>
        <v>0</v>
      </c>
      <c r="K494" s="451">
        <f t="shared" si="331"/>
        <v>0</v>
      </c>
      <c r="L494" s="452">
        <f t="shared" si="332"/>
        <v>0</v>
      </c>
      <c r="M494" s="809">
        <f t="shared" si="333"/>
        <v>0</v>
      </c>
      <c r="N494" s="810">
        <f>IF(IFERROR(VALUE(Dados_GLOBAL_Inicial!L494),0)=0,0,Dados_GLOBAL_Inicial!L494)</f>
        <v>0</v>
      </c>
      <c r="O494" s="812">
        <f>SUM('MEDIÇÃO_OBJETO (1)'!O494)</f>
        <v>0</v>
      </c>
      <c r="P494" s="812">
        <f>SUM('MEDIÇÃO_OBJETO (1)'!P494)</f>
        <v>0</v>
      </c>
      <c r="Q494" s="813">
        <f t="shared" si="334"/>
        <v>0</v>
      </c>
      <c r="R494" s="951"/>
      <c r="S494" s="815">
        <f>SUM('MEDIÇÃO_OBJETO (1)'!S494)</f>
        <v>0</v>
      </c>
      <c r="T494" s="815">
        <f>SUM('MEDIÇÃO_OBJETO (1)'!T494)</f>
        <v>0</v>
      </c>
      <c r="V494" s="19"/>
      <c r="W494" s="978">
        <f t="shared" si="335"/>
        <v>0</v>
      </c>
      <c r="X494" s="816">
        <f t="shared" si="336"/>
        <v>0</v>
      </c>
      <c r="Y494" s="816">
        <f t="shared" si="337"/>
        <v>0</v>
      </c>
      <c r="Z494" s="817">
        <f t="shared" si="338"/>
        <v>0</v>
      </c>
      <c r="AB494" s="453">
        <f t="shared" si="325"/>
        <v>0</v>
      </c>
      <c r="AC494" s="14">
        <f t="shared" si="339"/>
        <v>0</v>
      </c>
      <c r="AD494" s="819"/>
      <c r="AE494" s="631">
        <f t="shared" si="326"/>
        <v>0</v>
      </c>
      <c r="AF494" s="818">
        <f>SUM('MEDIÇÃO_OBJETO (1)'!AG494)</f>
        <v>0</v>
      </c>
      <c r="AG494" s="541">
        <f>SUM('MEDIÇÃO_OBJETO (1)'!AH494)</f>
        <v>0</v>
      </c>
      <c r="AH494" s="541">
        <f>SUM('MEDIÇÃO_OBJETO (1)'!AI494)</f>
        <v>0</v>
      </c>
      <c r="AI494" s="541">
        <f>SUM('MEDIÇÃO_OBJETO (1)'!AJ494)</f>
        <v>0</v>
      </c>
      <c r="AJ494" s="541">
        <f>SUM('MEDIÇÃO_OBJETO (1)'!AK494)</f>
        <v>0</v>
      </c>
      <c r="AK494" s="541">
        <f>SUM('MEDIÇÃO_OBJETO (1)'!AL494)</f>
        <v>0</v>
      </c>
      <c r="AL494" s="541">
        <f>SUM('MEDIÇÃO_OBJETO (1)'!AM494)</f>
        <v>0</v>
      </c>
      <c r="AM494" s="541">
        <f>SUM('MEDIÇÃO_OBJETO (1)'!AN494)</f>
        <v>0</v>
      </c>
      <c r="AN494" s="541">
        <f>SUM('MEDIÇÃO_OBJETO (1)'!AO494)</f>
        <v>0</v>
      </c>
      <c r="AO494" s="541">
        <f>SUM('MEDIÇÃO_OBJETO (1)'!AP494)</f>
        <v>0</v>
      </c>
      <c r="AP494" s="541">
        <f>SUM('MEDIÇÃO_OBJETO (1)'!AQ494)</f>
        <v>0</v>
      </c>
      <c r="AQ494" s="541">
        <f>SUM('MEDIÇÃO_OBJETO (1)'!AR494)</f>
        <v>0</v>
      </c>
      <c r="AR494" s="541">
        <f>SUM('MEDIÇÃO_OBJETO (1)'!AS494)</f>
        <v>0</v>
      </c>
      <c r="AS494" s="541">
        <f>SUM('MEDIÇÃO_OBJETO (1)'!AT494)</f>
        <v>0</v>
      </c>
      <c r="AT494" s="541">
        <f>SUM('MEDIÇÃO_OBJETO (1)'!AU494)</f>
        <v>0</v>
      </c>
      <c r="AU494" s="541">
        <f>SUM('MEDIÇÃO_OBJETO (1)'!AV494)</f>
        <v>0</v>
      </c>
      <c r="AV494" s="541">
        <f>SUM('MEDIÇÃO_OBJETO (1)'!AW494)</f>
        <v>0</v>
      </c>
      <c r="AW494" s="541">
        <f>SUM('MEDIÇÃO_OBJETO (1)'!AX494)</f>
        <v>0</v>
      </c>
      <c r="AX494" s="977"/>
      <c r="BN494" s="992">
        <f t="shared" si="340"/>
        <v>0</v>
      </c>
      <c r="BO494" s="538">
        <f t="shared" si="327"/>
        <v>0</v>
      </c>
      <c r="BP494" s="987">
        <f>IF(RESUMO_GLOBAL!$X$53="a",ROUND(AF494*$N494,RESUMO_GLOBAL!$X$54),IF(RESUMO_GLOBAL!$X$53="t",TRUNC(AF494*$N494,RESUMO_GLOBAL!$X$54),AF494*$N494))</f>
        <v>0</v>
      </c>
      <c r="BQ494" s="987">
        <f>IF(RESUMO_GLOBAL!$X$53="a",ROUND(AG494*$N494,RESUMO_GLOBAL!$X$54),IF(RESUMO_GLOBAL!$X$53="t",TRUNC(AG494*$N494,RESUMO_GLOBAL!$X$54),AG494*$N494))</f>
        <v>0</v>
      </c>
      <c r="BR494" s="987">
        <f>IF(RESUMO_GLOBAL!$X$53="a",ROUND(AH494*$N494,RESUMO_GLOBAL!$X$54),IF(RESUMO_GLOBAL!$X$53="t",TRUNC(AH494*$N494,RESUMO_GLOBAL!$X$54),AH494*$N494))</f>
        <v>0</v>
      </c>
      <c r="BS494" s="987">
        <f>IF(RESUMO_GLOBAL!$X$53="a",ROUND(AI494*$N494,RESUMO_GLOBAL!$X$54),IF(RESUMO_GLOBAL!$X$53="t",TRUNC(AI494*$N494,RESUMO_GLOBAL!$X$54),AI494*$N494))</f>
        <v>0</v>
      </c>
      <c r="BT494" s="987">
        <f>IF(RESUMO_GLOBAL!$X$53="a",ROUND(AJ494*$N494,RESUMO_GLOBAL!$X$54),IF(RESUMO_GLOBAL!$X$53="t",TRUNC(AJ494*$N494,RESUMO_GLOBAL!$X$54),AJ494*$N494))</f>
        <v>0</v>
      </c>
      <c r="BU494" s="987">
        <f>IF(RESUMO_GLOBAL!$X$53="a",ROUND(AK494*$N494,RESUMO_GLOBAL!$X$54),IF(RESUMO_GLOBAL!$X$53="t",TRUNC(AK494*$N494,RESUMO_GLOBAL!$X$54),AK494*$N494))</f>
        <v>0</v>
      </c>
      <c r="BV494" s="987">
        <f>IF(RESUMO_GLOBAL!$X$53="a",ROUND(AL494*$N494,RESUMO_GLOBAL!$X$54),IF(RESUMO_GLOBAL!$X$53="t",TRUNC(AL494*$N494,RESUMO_GLOBAL!$X$54),AL494*$N494))</f>
        <v>0</v>
      </c>
      <c r="BW494" s="987">
        <f>IF(RESUMO_GLOBAL!$X$53="a",ROUND(AM494*$N494,RESUMO_GLOBAL!$X$54),IF(RESUMO_GLOBAL!$X$53="t",TRUNC(AM494*$N494,RESUMO_GLOBAL!$X$54),AM494*$N494))</f>
        <v>0</v>
      </c>
      <c r="BX494" s="987">
        <f>IF(RESUMO_GLOBAL!$X$53="a",ROUND(AN494*$N494,RESUMO_GLOBAL!$X$54),IF(RESUMO_GLOBAL!$X$53="t",TRUNC(AN494*$N494,RESUMO_GLOBAL!$X$54),AN494*$N494))</f>
        <v>0</v>
      </c>
      <c r="BY494" s="987">
        <f>IF(RESUMO_GLOBAL!$X$53="a",ROUND(AO494*$N494,RESUMO_GLOBAL!$X$54),IF(RESUMO_GLOBAL!$X$53="t",TRUNC(AO494*$N494,RESUMO_GLOBAL!$X$54),AO494*$N494))</f>
        <v>0</v>
      </c>
      <c r="BZ494" s="987">
        <f>IF(RESUMO_GLOBAL!$X$53="a",ROUND(AP494*$N494,RESUMO_GLOBAL!$X$54),IF(RESUMO_GLOBAL!$X$53="t",TRUNC(AP494*$N494,RESUMO_GLOBAL!$X$54),AP494*$N494))</f>
        <v>0</v>
      </c>
      <c r="CA494" s="987">
        <f>IF(RESUMO_GLOBAL!$X$53="a",ROUND(AQ494*$N494,RESUMO_GLOBAL!$X$54),IF(RESUMO_GLOBAL!$X$53="t",TRUNC(AQ494*$N494,RESUMO_GLOBAL!$X$54),AQ494*$N494))</f>
        <v>0</v>
      </c>
      <c r="CB494" s="987">
        <f>IF(RESUMO_GLOBAL!$X$53="a",ROUND(AR494*$N494,RESUMO_GLOBAL!$X$54),IF(RESUMO_GLOBAL!$X$53="t",TRUNC(AR494*$N494,RESUMO_GLOBAL!$X$54),AR494*$N494))</f>
        <v>0</v>
      </c>
      <c r="CC494" s="987">
        <f>IF(RESUMO_GLOBAL!$X$53="a",ROUND(AS494*$N494,RESUMO_GLOBAL!$X$54),IF(RESUMO_GLOBAL!$X$53="t",TRUNC(AS494*$N494,RESUMO_GLOBAL!$X$54),AS494*$N494))</f>
        <v>0</v>
      </c>
      <c r="CD494" s="987">
        <f>IF(RESUMO_GLOBAL!$X$53="a",ROUND(AT494*$N494,RESUMO_GLOBAL!$X$54),IF(RESUMO_GLOBAL!$X$53="t",TRUNC(AT494*$N494,RESUMO_GLOBAL!$X$54),AT494*$N494))</f>
        <v>0</v>
      </c>
      <c r="CE494" s="987">
        <f>IF(RESUMO_GLOBAL!$X$53="a",ROUND(AU494*$N494,RESUMO_GLOBAL!$X$54),IF(RESUMO_GLOBAL!$X$53="t",TRUNC(AU494*$N494,RESUMO_GLOBAL!$X$54),AU494*$N494))</f>
        <v>0</v>
      </c>
      <c r="CF494" s="987">
        <f>IF(RESUMO_GLOBAL!$X$53="a",ROUND(AV494*$N494,RESUMO_GLOBAL!$X$54),IF(RESUMO_GLOBAL!$X$53="t",TRUNC(AV494*$N494,RESUMO_GLOBAL!$X$54),AV494*$N494))</f>
        <v>0</v>
      </c>
      <c r="CG494" s="987">
        <f>IF(RESUMO_GLOBAL!$X$53="a",ROUND(AW494*$N494,RESUMO_GLOBAL!$X$54),IF(RESUMO_GLOBAL!$X$53="t",TRUNC(AW494*$N494,RESUMO_GLOBAL!$X$54),AW494*$N494))</f>
        <v>0</v>
      </c>
      <c r="CK494" s="59">
        <f t="shared" si="306"/>
        <v>0</v>
      </c>
      <c r="CL494" s="59">
        <f t="shared" si="307"/>
        <v>0</v>
      </c>
      <c r="CM494" s="59">
        <f t="shared" si="308"/>
        <v>0</v>
      </c>
      <c r="CN494" s="59">
        <f t="shared" si="309"/>
        <v>0</v>
      </c>
      <c r="CO494" s="59">
        <f t="shared" si="310"/>
        <v>0</v>
      </c>
      <c r="CP494" s="59">
        <f t="shared" si="311"/>
        <v>0</v>
      </c>
      <c r="CQ494" s="59">
        <f t="shared" si="312"/>
        <v>0</v>
      </c>
      <c r="CR494" s="59">
        <f t="shared" si="313"/>
        <v>0</v>
      </c>
      <c r="CS494" s="59">
        <f t="shared" si="314"/>
        <v>0</v>
      </c>
      <c r="CT494" s="59">
        <f t="shared" si="315"/>
        <v>0</v>
      </c>
      <c r="CU494" s="59">
        <f t="shared" si="316"/>
        <v>0</v>
      </c>
      <c r="CV494" s="59">
        <f t="shared" si="317"/>
        <v>0</v>
      </c>
      <c r="CW494" s="59">
        <f t="shared" si="318"/>
        <v>0</v>
      </c>
      <c r="CX494" s="59">
        <f t="shared" si="319"/>
        <v>0</v>
      </c>
      <c r="CY494" s="59">
        <f t="shared" si="320"/>
        <v>0</v>
      </c>
      <c r="CZ494" s="59">
        <f t="shared" si="321"/>
        <v>0</v>
      </c>
      <c r="DA494" s="59">
        <f t="shared" si="322"/>
        <v>0</v>
      </c>
      <c r="DB494" s="59">
        <f t="shared" si="323"/>
        <v>0</v>
      </c>
      <c r="DE494">
        <f t="shared" si="305"/>
        <v>489</v>
      </c>
      <c r="DF494" t="str">
        <f t="shared" si="324"/>
        <v/>
      </c>
      <c r="DG494" s="59">
        <f>IF($C494&lt;&gt;0,SUM($CK495:CK495),0)</f>
        <v>0</v>
      </c>
      <c r="DH494" s="59">
        <f>IF($C494&lt;&gt;0,SUM($CK495:CL495),0)</f>
        <v>0</v>
      </c>
      <c r="DI494" s="59">
        <f>IF($C494&lt;&gt;0,SUM($CK495:CM495),0)</f>
        <v>0</v>
      </c>
      <c r="DJ494" s="59">
        <f>IF($C494&lt;&gt;0,SUM($CK495:CN495),0)</f>
        <v>0</v>
      </c>
      <c r="DK494" s="59">
        <f>IF($C494&lt;&gt;0,SUM($CK495:CO495),0)</f>
        <v>0</v>
      </c>
      <c r="DL494" s="59">
        <f>IF($C494&lt;&gt;0,SUM($CK495:CP495),0)</f>
        <v>0</v>
      </c>
      <c r="DM494" s="59">
        <f>IF($C494&lt;&gt;0,SUM($CK495:CQ495),0)</f>
        <v>0</v>
      </c>
      <c r="DN494" s="59">
        <f>IF($C494&lt;&gt;0,SUM($CK495:CR495),0)</f>
        <v>0</v>
      </c>
      <c r="DO494" s="59">
        <f>IF($C494&lt;&gt;0,SUM($CK495:CS495),0)</f>
        <v>0</v>
      </c>
      <c r="DP494" s="59">
        <f>IF($C494&lt;&gt;0,SUM($CK495:CT495),0)</f>
        <v>0</v>
      </c>
      <c r="DQ494" s="59">
        <f>IF($C494&lt;&gt;0,SUM($CK495:CU495),0)</f>
        <v>0</v>
      </c>
      <c r="DR494" s="59">
        <f>IF($C494&lt;&gt;0,SUM($CK495:CV495),0)</f>
        <v>0</v>
      </c>
      <c r="DS494" s="59">
        <f>IF($C494&lt;&gt;0,SUM($CK495:CW495),0)</f>
        <v>0</v>
      </c>
      <c r="DT494" s="59">
        <f>IF($C494&lt;&gt;0,SUM($CK495:CX495),0)</f>
        <v>0</v>
      </c>
      <c r="DU494" s="59">
        <f>IF($C494&lt;&gt;0,SUM($CK495:CY495),0)</f>
        <v>0</v>
      </c>
      <c r="DV494" s="59">
        <f>IF($C494&lt;&gt;0,SUM($CK495:CZ495),0)</f>
        <v>0</v>
      </c>
      <c r="DW494" s="59">
        <f>IF($C494&lt;&gt;0,SUM($CK495:DA495),0)</f>
        <v>0</v>
      </c>
      <c r="DX494" s="59">
        <f>IF($C494&lt;&gt;0,SUM($CK495:DB495),0)</f>
        <v>0</v>
      </c>
      <c r="DY494" s="952" t="str">
        <f t="shared" si="328"/>
        <v/>
      </c>
    </row>
    <row r="495" spans="1:129" ht="13.5" hidden="1" thickBot="1">
      <c r="A495" s="3" t="str">
        <f t="shared" si="329"/>
        <v/>
      </c>
      <c r="B495" s="805">
        <f>Dados_GLOBAL_Inicial!E495</f>
        <v>0</v>
      </c>
      <c r="C495" s="956">
        <f>IF(IFERROR(VALUE(Dados_GLOBAL_Inicial!F495),0)=0,0,Dados_GLOBAL_Inicial!F495)</f>
        <v>0</v>
      </c>
      <c r="D495" s="830">
        <f>Dados_GLOBAL_Inicial!G495</f>
        <v>0</v>
      </c>
      <c r="E495" s="830" t="str">
        <f>IF(IFERROR(VLOOKUP(F495,Cod_Gde_Itens!$A$1:$B$80,2,FALSE),0)&gt;549,IFERROR(VLOOKUP(F495,Cod_Gde_Itens!$A$1:$B$80,2,FALSE),0),IF(Dados_GLOBAL_Inicial!H495=0,"",Dados_GLOBAL_Inicial!H495))</f>
        <v/>
      </c>
      <c r="F495" s="823">
        <f>Dados_GLOBAL_Inicial!I495</f>
        <v>0</v>
      </c>
      <c r="G495" s="824">
        <f>Dados_GLOBAL_Inicial!J495</f>
        <v>0</v>
      </c>
      <c r="H495" s="454">
        <f>Dados_GLOBAL_Inicial!K495</f>
        <v>0</v>
      </c>
      <c r="I495" s="970">
        <f>SUM('MEDIÇÃO_OBJETO (1)'!I495)</f>
        <v>0</v>
      </c>
      <c r="J495" s="455">
        <f t="shared" si="330"/>
        <v>0</v>
      </c>
      <c r="K495" s="451">
        <f t="shared" si="331"/>
        <v>0</v>
      </c>
      <c r="L495" s="452">
        <f t="shared" si="332"/>
        <v>0</v>
      </c>
      <c r="M495" s="809">
        <f t="shared" si="333"/>
        <v>0</v>
      </c>
      <c r="N495" s="810">
        <f>IF(IFERROR(VALUE(Dados_GLOBAL_Inicial!L495),0)=0,0,Dados_GLOBAL_Inicial!L495)</f>
        <v>0</v>
      </c>
      <c r="O495" s="812">
        <f>SUM('MEDIÇÃO_OBJETO (1)'!O495)</f>
        <v>0</v>
      </c>
      <c r="P495" s="812">
        <f>SUM('MEDIÇÃO_OBJETO (1)'!P495)</f>
        <v>0</v>
      </c>
      <c r="Q495" s="813">
        <f t="shared" si="334"/>
        <v>0</v>
      </c>
      <c r="R495" s="951"/>
      <c r="S495" s="815">
        <f>SUM('MEDIÇÃO_OBJETO (1)'!S495)</f>
        <v>0</v>
      </c>
      <c r="T495" s="815">
        <f>SUM('MEDIÇÃO_OBJETO (1)'!T495)</f>
        <v>0</v>
      </c>
      <c r="V495" s="19"/>
      <c r="W495" s="978">
        <f t="shared" si="335"/>
        <v>0</v>
      </c>
      <c r="X495" s="816">
        <f t="shared" si="336"/>
        <v>0</v>
      </c>
      <c r="Y495" s="816">
        <f t="shared" si="337"/>
        <v>0</v>
      </c>
      <c r="Z495" s="817">
        <f t="shared" si="338"/>
        <v>0</v>
      </c>
      <c r="AB495" s="453">
        <f t="shared" si="325"/>
        <v>0</v>
      </c>
      <c r="AC495" s="14">
        <f t="shared" si="339"/>
        <v>0</v>
      </c>
      <c r="AD495" s="819"/>
      <c r="AE495" s="631">
        <f t="shared" si="326"/>
        <v>0</v>
      </c>
      <c r="AF495" s="818">
        <f>SUM('MEDIÇÃO_OBJETO (1)'!AG495)</f>
        <v>0</v>
      </c>
      <c r="AG495" s="541">
        <f>SUM('MEDIÇÃO_OBJETO (1)'!AH495)</f>
        <v>0</v>
      </c>
      <c r="AH495" s="541">
        <f>SUM('MEDIÇÃO_OBJETO (1)'!AI495)</f>
        <v>0</v>
      </c>
      <c r="AI495" s="541">
        <f>SUM('MEDIÇÃO_OBJETO (1)'!AJ495)</f>
        <v>0</v>
      </c>
      <c r="AJ495" s="541">
        <f>SUM('MEDIÇÃO_OBJETO (1)'!AK495)</f>
        <v>0</v>
      </c>
      <c r="AK495" s="541">
        <f>SUM('MEDIÇÃO_OBJETO (1)'!AL495)</f>
        <v>0</v>
      </c>
      <c r="AL495" s="541">
        <f>SUM('MEDIÇÃO_OBJETO (1)'!AM495)</f>
        <v>0</v>
      </c>
      <c r="AM495" s="541">
        <f>SUM('MEDIÇÃO_OBJETO (1)'!AN495)</f>
        <v>0</v>
      </c>
      <c r="AN495" s="541">
        <f>SUM('MEDIÇÃO_OBJETO (1)'!AO495)</f>
        <v>0</v>
      </c>
      <c r="AO495" s="541">
        <f>SUM('MEDIÇÃO_OBJETO (1)'!AP495)</f>
        <v>0</v>
      </c>
      <c r="AP495" s="541">
        <f>SUM('MEDIÇÃO_OBJETO (1)'!AQ495)</f>
        <v>0</v>
      </c>
      <c r="AQ495" s="541">
        <f>SUM('MEDIÇÃO_OBJETO (1)'!AR495)</f>
        <v>0</v>
      </c>
      <c r="AR495" s="541">
        <f>SUM('MEDIÇÃO_OBJETO (1)'!AS495)</f>
        <v>0</v>
      </c>
      <c r="AS495" s="541">
        <f>SUM('MEDIÇÃO_OBJETO (1)'!AT495)</f>
        <v>0</v>
      </c>
      <c r="AT495" s="541">
        <f>SUM('MEDIÇÃO_OBJETO (1)'!AU495)</f>
        <v>0</v>
      </c>
      <c r="AU495" s="541">
        <f>SUM('MEDIÇÃO_OBJETO (1)'!AV495)</f>
        <v>0</v>
      </c>
      <c r="AV495" s="541">
        <f>SUM('MEDIÇÃO_OBJETO (1)'!AW495)</f>
        <v>0</v>
      </c>
      <c r="AW495" s="541">
        <f>SUM('MEDIÇÃO_OBJETO (1)'!AX495)</f>
        <v>0</v>
      </c>
      <c r="AX495" s="977"/>
      <c r="BN495" s="992">
        <f t="shared" si="340"/>
        <v>0</v>
      </c>
      <c r="BO495" s="538">
        <f t="shared" si="327"/>
        <v>0</v>
      </c>
      <c r="BP495" s="987">
        <f>IF(RESUMO_GLOBAL!$X$53="a",ROUND(AF495*$N495,RESUMO_GLOBAL!$X$54),IF(RESUMO_GLOBAL!$X$53="t",TRUNC(AF495*$N495,RESUMO_GLOBAL!$X$54),AF495*$N495))</f>
        <v>0</v>
      </c>
      <c r="BQ495" s="987">
        <f>IF(RESUMO_GLOBAL!$X$53="a",ROUND(AG495*$N495,RESUMO_GLOBAL!$X$54),IF(RESUMO_GLOBAL!$X$53="t",TRUNC(AG495*$N495,RESUMO_GLOBAL!$X$54),AG495*$N495))</f>
        <v>0</v>
      </c>
      <c r="BR495" s="987">
        <f>IF(RESUMO_GLOBAL!$X$53="a",ROUND(AH495*$N495,RESUMO_GLOBAL!$X$54),IF(RESUMO_GLOBAL!$X$53="t",TRUNC(AH495*$N495,RESUMO_GLOBAL!$X$54),AH495*$N495))</f>
        <v>0</v>
      </c>
      <c r="BS495" s="987">
        <f>IF(RESUMO_GLOBAL!$X$53="a",ROUND(AI495*$N495,RESUMO_GLOBAL!$X$54),IF(RESUMO_GLOBAL!$X$53="t",TRUNC(AI495*$N495,RESUMO_GLOBAL!$X$54),AI495*$N495))</f>
        <v>0</v>
      </c>
      <c r="BT495" s="987">
        <f>IF(RESUMO_GLOBAL!$X$53="a",ROUND(AJ495*$N495,RESUMO_GLOBAL!$X$54),IF(RESUMO_GLOBAL!$X$53="t",TRUNC(AJ495*$N495,RESUMO_GLOBAL!$X$54),AJ495*$N495))</f>
        <v>0</v>
      </c>
      <c r="BU495" s="987">
        <f>IF(RESUMO_GLOBAL!$X$53="a",ROUND(AK495*$N495,RESUMO_GLOBAL!$X$54),IF(RESUMO_GLOBAL!$X$53="t",TRUNC(AK495*$N495,RESUMO_GLOBAL!$X$54),AK495*$N495))</f>
        <v>0</v>
      </c>
      <c r="BV495" s="987">
        <f>IF(RESUMO_GLOBAL!$X$53="a",ROUND(AL495*$N495,RESUMO_GLOBAL!$X$54),IF(RESUMO_GLOBAL!$X$53="t",TRUNC(AL495*$N495,RESUMO_GLOBAL!$X$54),AL495*$N495))</f>
        <v>0</v>
      </c>
      <c r="BW495" s="987">
        <f>IF(RESUMO_GLOBAL!$X$53="a",ROUND(AM495*$N495,RESUMO_GLOBAL!$X$54),IF(RESUMO_GLOBAL!$X$53="t",TRUNC(AM495*$N495,RESUMO_GLOBAL!$X$54),AM495*$N495))</f>
        <v>0</v>
      </c>
      <c r="BX495" s="987">
        <f>IF(RESUMO_GLOBAL!$X$53="a",ROUND(AN495*$N495,RESUMO_GLOBAL!$X$54),IF(RESUMO_GLOBAL!$X$53="t",TRUNC(AN495*$N495,RESUMO_GLOBAL!$X$54),AN495*$N495))</f>
        <v>0</v>
      </c>
      <c r="BY495" s="987">
        <f>IF(RESUMO_GLOBAL!$X$53="a",ROUND(AO495*$N495,RESUMO_GLOBAL!$X$54),IF(RESUMO_GLOBAL!$X$53="t",TRUNC(AO495*$N495,RESUMO_GLOBAL!$X$54),AO495*$N495))</f>
        <v>0</v>
      </c>
      <c r="BZ495" s="987">
        <f>IF(RESUMO_GLOBAL!$X$53="a",ROUND(AP495*$N495,RESUMO_GLOBAL!$X$54),IF(RESUMO_GLOBAL!$X$53="t",TRUNC(AP495*$N495,RESUMO_GLOBAL!$X$54),AP495*$N495))</f>
        <v>0</v>
      </c>
      <c r="CA495" s="987">
        <f>IF(RESUMO_GLOBAL!$X$53="a",ROUND(AQ495*$N495,RESUMO_GLOBAL!$X$54),IF(RESUMO_GLOBAL!$X$53="t",TRUNC(AQ495*$N495,RESUMO_GLOBAL!$X$54),AQ495*$N495))</f>
        <v>0</v>
      </c>
      <c r="CB495" s="987">
        <f>IF(RESUMO_GLOBAL!$X$53="a",ROUND(AR495*$N495,RESUMO_GLOBAL!$X$54),IF(RESUMO_GLOBAL!$X$53="t",TRUNC(AR495*$N495,RESUMO_GLOBAL!$X$54),AR495*$N495))</f>
        <v>0</v>
      </c>
      <c r="CC495" s="987">
        <f>IF(RESUMO_GLOBAL!$X$53="a",ROUND(AS495*$N495,RESUMO_GLOBAL!$X$54),IF(RESUMO_GLOBAL!$X$53="t",TRUNC(AS495*$N495,RESUMO_GLOBAL!$X$54),AS495*$N495))</f>
        <v>0</v>
      </c>
      <c r="CD495" s="987">
        <f>IF(RESUMO_GLOBAL!$X$53="a",ROUND(AT495*$N495,RESUMO_GLOBAL!$X$54),IF(RESUMO_GLOBAL!$X$53="t",TRUNC(AT495*$N495,RESUMO_GLOBAL!$X$54),AT495*$N495))</f>
        <v>0</v>
      </c>
      <c r="CE495" s="987">
        <f>IF(RESUMO_GLOBAL!$X$53="a",ROUND(AU495*$N495,RESUMO_GLOBAL!$X$54),IF(RESUMO_GLOBAL!$X$53="t",TRUNC(AU495*$N495,RESUMO_GLOBAL!$X$54),AU495*$N495))</f>
        <v>0</v>
      </c>
      <c r="CF495" s="987">
        <f>IF(RESUMO_GLOBAL!$X$53="a",ROUND(AV495*$N495,RESUMO_GLOBAL!$X$54),IF(RESUMO_GLOBAL!$X$53="t",TRUNC(AV495*$N495,RESUMO_GLOBAL!$X$54),AV495*$N495))</f>
        <v>0</v>
      </c>
      <c r="CG495" s="987">
        <f>IF(RESUMO_GLOBAL!$X$53="a",ROUND(AW495*$N495,RESUMO_GLOBAL!$X$54),IF(RESUMO_GLOBAL!$X$53="t",TRUNC(AW495*$N495,RESUMO_GLOBAL!$X$54),AW495*$N495))</f>
        <v>0</v>
      </c>
      <c r="CK495" s="59">
        <f t="shared" si="306"/>
        <v>0</v>
      </c>
      <c r="CL495" s="59">
        <f t="shared" si="307"/>
        <v>0</v>
      </c>
      <c r="CM495" s="59">
        <f t="shared" si="308"/>
        <v>0</v>
      </c>
      <c r="CN495" s="59">
        <f t="shared" si="309"/>
        <v>0</v>
      </c>
      <c r="CO495" s="59">
        <f t="shared" si="310"/>
        <v>0</v>
      </c>
      <c r="CP495" s="59">
        <f t="shared" si="311"/>
        <v>0</v>
      </c>
      <c r="CQ495" s="59">
        <f t="shared" si="312"/>
        <v>0</v>
      </c>
      <c r="CR495" s="59">
        <f t="shared" si="313"/>
        <v>0</v>
      </c>
      <c r="CS495" s="59">
        <f t="shared" si="314"/>
        <v>0</v>
      </c>
      <c r="CT495" s="59">
        <f t="shared" si="315"/>
        <v>0</v>
      </c>
      <c r="CU495" s="59">
        <f t="shared" si="316"/>
        <v>0</v>
      </c>
      <c r="CV495" s="59">
        <f t="shared" si="317"/>
        <v>0</v>
      </c>
      <c r="CW495" s="59">
        <f t="shared" si="318"/>
        <v>0</v>
      </c>
      <c r="CX495" s="59">
        <f t="shared" si="319"/>
        <v>0</v>
      </c>
      <c r="CY495" s="59">
        <f t="shared" si="320"/>
        <v>0</v>
      </c>
      <c r="CZ495" s="59">
        <f t="shared" si="321"/>
        <v>0</v>
      </c>
      <c r="DA495" s="59">
        <f t="shared" si="322"/>
        <v>0</v>
      </c>
      <c r="DB495" s="59">
        <f t="shared" si="323"/>
        <v>0</v>
      </c>
      <c r="DE495">
        <f t="shared" si="305"/>
        <v>490</v>
      </c>
      <c r="DF495" t="str">
        <f t="shared" si="324"/>
        <v/>
      </c>
      <c r="DG495" s="59">
        <f>IF($C495&lt;&gt;0,SUM($CK496:CK496),0)</f>
        <v>0</v>
      </c>
      <c r="DH495" s="59">
        <f>IF($C495&lt;&gt;0,SUM($CK496:CL496),0)</f>
        <v>0</v>
      </c>
      <c r="DI495" s="59">
        <f>IF($C495&lt;&gt;0,SUM($CK496:CM496),0)</f>
        <v>0</v>
      </c>
      <c r="DJ495" s="59">
        <f>IF($C495&lt;&gt;0,SUM($CK496:CN496),0)</f>
        <v>0</v>
      </c>
      <c r="DK495" s="59">
        <f>IF($C495&lt;&gt;0,SUM($CK496:CO496),0)</f>
        <v>0</v>
      </c>
      <c r="DL495" s="59">
        <f>IF($C495&lt;&gt;0,SUM($CK496:CP496),0)</f>
        <v>0</v>
      </c>
      <c r="DM495" s="59">
        <f>IF($C495&lt;&gt;0,SUM($CK496:CQ496),0)</f>
        <v>0</v>
      </c>
      <c r="DN495" s="59">
        <f>IF($C495&lt;&gt;0,SUM($CK496:CR496),0)</f>
        <v>0</v>
      </c>
      <c r="DO495" s="59">
        <f>IF($C495&lt;&gt;0,SUM($CK496:CS496),0)</f>
        <v>0</v>
      </c>
      <c r="DP495" s="59">
        <f>IF($C495&lt;&gt;0,SUM($CK496:CT496),0)</f>
        <v>0</v>
      </c>
      <c r="DQ495" s="59">
        <f>IF($C495&lt;&gt;0,SUM($CK496:CU496),0)</f>
        <v>0</v>
      </c>
      <c r="DR495" s="59">
        <f>IF($C495&lt;&gt;0,SUM($CK496:CV496),0)</f>
        <v>0</v>
      </c>
      <c r="DS495" s="59">
        <f>IF($C495&lt;&gt;0,SUM($CK496:CW496),0)</f>
        <v>0</v>
      </c>
      <c r="DT495" s="59">
        <f>IF($C495&lt;&gt;0,SUM($CK496:CX496),0)</f>
        <v>0</v>
      </c>
      <c r="DU495" s="59">
        <f>IF($C495&lt;&gt;0,SUM($CK496:CY496),0)</f>
        <v>0</v>
      </c>
      <c r="DV495" s="59">
        <f>IF($C495&lt;&gt;0,SUM($CK496:CZ496),0)</f>
        <v>0</v>
      </c>
      <c r="DW495" s="59">
        <f>IF($C495&lt;&gt;0,SUM($CK496:DA496),0)</f>
        <v>0</v>
      </c>
      <c r="DX495" s="59">
        <f>IF($C495&lt;&gt;0,SUM($CK496:DB496),0)</f>
        <v>0</v>
      </c>
      <c r="DY495" s="952" t="str">
        <f t="shared" si="328"/>
        <v/>
      </c>
    </row>
    <row r="496" spans="1:129" ht="13.5" hidden="1" thickBot="1">
      <c r="A496" s="3" t="str">
        <f t="shared" si="329"/>
        <v/>
      </c>
      <c r="B496" s="805">
        <f>Dados_GLOBAL_Inicial!E496</f>
        <v>0</v>
      </c>
      <c r="C496" s="956">
        <f>IF(IFERROR(VALUE(Dados_GLOBAL_Inicial!F496),0)=0,0,Dados_GLOBAL_Inicial!F496)</f>
        <v>0</v>
      </c>
      <c r="D496" s="830">
        <f>Dados_GLOBAL_Inicial!G496</f>
        <v>0</v>
      </c>
      <c r="E496" s="830" t="str">
        <f>IF(IFERROR(VLOOKUP(F496,Cod_Gde_Itens!$A$1:$B$80,2,FALSE),0)&gt;549,IFERROR(VLOOKUP(F496,Cod_Gde_Itens!$A$1:$B$80,2,FALSE),0),IF(Dados_GLOBAL_Inicial!H496=0,"",Dados_GLOBAL_Inicial!H496))</f>
        <v/>
      </c>
      <c r="F496" s="823">
        <f>Dados_GLOBAL_Inicial!I496</f>
        <v>0</v>
      </c>
      <c r="G496" s="824">
        <f>Dados_GLOBAL_Inicial!J496</f>
        <v>0</v>
      </c>
      <c r="H496" s="454">
        <f>Dados_GLOBAL_Inicial!K496</f>
        <v>0</v>
      </c>
      <c r="I496" s="970">
        <f>SUM('MEDIÇÃO_OBJETO (1)'!I496)</f>
        <v>0</v>
      </c>
      <c r="J496" s="455">
        <f t="shared" si="330"/>
        <v>0</v>
      </c>
      <c r="K496" s="451">
        <f t="shared" si="331"/>
        <v>0</v>
      </c>
      <c r="L496" s="452">
        <f t="shared" si="332"/>
        <v>0</v>
      </c>
      <c r="M496" s="809">
        <f t="shared" si="333"/>
        <v>0</v>
      </c>
      <c r="N496" s="810">
        <f>IF(IFERROR(VALUE(Dados_GLOBAL_Inicial!L496),0)=0,0,Dados_GLOBAL_Inicial!L496)</f>
        <v>0</v>
      </c>
      <c r="O496" s="812">
        <f>SUM('MEDIÇÃO_OBJETO (1)'!O496)</f>
        <v>0</v>
      </c>
      <c r="P496" s="812">
        <f>SUM('MEDIÇÃO_OBJETO (1)'!P496)</f>
        <v>0</v>
      </c>
      <c r="Q496" s="813">
        <f t="shared" si="334"/>
        <v>0</v>
      </c>
      <c r="R496" s="951"/>
      <c r="S496" s="815">
        <f>SUM('MEDIÇÃO_OBJETO (1)'!S496)</f>
        <v>0</v>
      </c>
      <c r="T496" s="815">
        <f>SUM('MEDIÇÃO_OBJETO (1)'!T496)</f>
        <v>0</v>
      </c>
      <c r="V496" s="19"/>
      <c r="W496" s="978">
        <f t="shared" si="335"/>
        <v>0</v>
      </c>
      <c r="X496" s="816">
        <f t="shared" si="336"/>
        <v>0</v>
      </c>
      <c r="Y496" s="816">
        <f t="shared" si="337"/>
        <v>0</v>
      </c>
      <c r="Z496" s="817">
        <f t="shared" si="338"/>
        <v>0</v>
      </c>
      <c r="AB496" s="453">
        <f t="shared" si="325"/>
        <v>0</v>
      </c>
      <c r="AC496" s="14">
        <f t="shared" si="339"/>
        <v>0</v>
      </c>
      <c r="AD496" s="819"/>
      <c r="AE496" s="631">
        <f t="shared" si="326"/>
        <v>0</v>
      </c>
      <c r="AF496" s="818">
        <f>SUM('MEDIÇÃO_OBJETO (1)'!AG496)</f>
        <v>0</v>
      </c>
      <c r="AG496" s="541">
        <f>SUM('MEDIÇÃO_OBJETO (1)'!AH496)</f>
        <v>0</v>
      </c>
      <c r="AH496" s="541">
        <f>SUM('MEDIÇÃO_OBJETO (1)'!AI496)</f>
        <v>0</v>
      </c>
      <c r="AI496" s="541">
        <f>SUM('MEDIÇÃO_OBJETO (1)'!AJ496)</f>
        <v>0</v>
      </c>
      <c r="AJ496" s="541">
        <f>SUM('MEDIÇÃO_OBJETO (1)'!AK496)</f>
        <v>0</v>
      </c>
      <c r="AK496" s="541">
        <f>SUM('MEDIÇÃO_OBJETO (1)'!AL496)</f>
        <v>0</v>
      </c>
      <c r="AL496" s="541">
        <f>SUM('MEDIÇÃO_OBJETO (1)'!AM496)</f>
        <v>0</v>
      </c>
      <c r="AM496" s="541">
        <f>SUM('MEDIÇÃO_OBJETO (1)'!AN496)</f>
        <v>0</v>
      </c>
      <c r="AN496" s="541">
        <f>SUM('MEDIÇÃO_OBJETO (1)'!AO496)</f>
        <v>0</v>
      </c>
      <c r="AO496" s="541">
        <f>SUM('MEDIÇÃO_OBJETO (1)'!AP496)</f>
        <v>0</v>
      </c>
      <c r="AP496" s="541">
        <f>SUM('MEDIÇÃO_OBJETO (1)'!AQ496)</f>
        <v>0</v>
      </c>
      <c r="AQ496" s="541">
        <f>SUM('MEDIÇÃO_OBJETO (1)'!AR496)</f>
        <v>0</v>
      </c>
      <c r="AR496" s="541">
        <f>SUM('MEDIÇÃO_OBJETO (1)'!AS496)</f>
        <v>0</v>
      </c>
      <c r="AS496" s="541">
        <f>SUM('MEDIÇÃO_OBJETO (1)'!AT496)</f>
        <v>0</v>
      </c>
      <c r="AT496" s="541">
        <f>SUM('MEDIÇÃO_OBJETO (1)'!AU496)</f>
        <v>0</v>
      </c>
      <c r="AU496" s="541">
        <f>SUM('MEDIÇÃO_OBJETO (1)'!AV496)</f>
        <v>0</v>
      </c>
      <c r="AV496" s="541">
        <f>SUM('MEDIÇÃO_OBJETO (1)'!AW496)</f>
        <v>0</v>
      </c>
      <c r="AW496" s="541">
        <f>SUM('MEDIÇÃO_OBJETO (1)'!AX496)</f>
        <v>0</v>
      </c>
      <c r="AX496" s="977"/>
      <c r="BN496" s="992">
        <f t="shared" si="340"/>
        <v>0</v>
      </c>
      <c r="BO496" s="538">
        <f t="shared" si="327"/>
        <v>0</v>
      </c>
      <c r="BP496" s="987">
        <f>IF(RESUMO_GLOBAL!$X$53="a",ROUND(AF496*$N496,RESUMO_GLOBAL!$X$54),IF(RESUMO_GLOBAL!$X$53="t",TRUNC(AF496*$N496,RESUMO_GLOBAL!$X$54),AF496*$N496))</f>
        <v>0</v>
      </c>
      <c r="BQ496" s="987">
        <f>IF(RESUMO_GLOBAL!$X$53="a",ROUND(AG496*$N496,RESUMO_GLOBAL!$X$54),IF(RESUMO_GLOBAL!$X$53="t",TRUNC(AG496*$N496,RESUMO_GLOBAL!$X$54),AG496*$N496))</f>
        <v>0</v>
      </c>
      <c r="BR496" s="987">
        <f>IF(RESUMO_GLOBAL!$X$53="a",ROUND(AH496*$N496,RESUMO_GLOBAL!$X$54),IF(RESUMO_GLOBAL!$X$53="t",TRUNC(AH496*$N496,RESUMO_GLOBAL!$X$54),AH496*$N496))</f>
        <v>0</v>
      </c>
      <c r="BS496" s="987">
        <f>IF(RESUMO_GLOBAL!$X$53="a",ROUND(AI496*$N496,RESUMO_GLOBAL!$X$54),IF(RESUMO_GLOBAL!$X$53="t",TRUNC(AI496*$N496,RESUMO_GLOBAL!$X$54),AI496*$N496))</f>
        <v>0</v>
      </c>
      <c r="BT496" s="987">
        <f>IF(RESUMO_GLOBAL!$X$53="a",ROUND(AJ496*$N496,RESUMO_GLOBAL!$X$54),IF(RESUMO_GLOBAL!$X$53="t",TRUNC(AJ496*$N496,RESUMO_GLOBAL!$X$54),AJ496*$N496))</f>
        <v>0</v>
      </c>
      <c r="BU496" s="987">
        <f>IF(RESUMO_GLOBAL!$X$53="a",ROUND(AK496*$N496,RESUMO_GLOBAL!$X$54),IF(RESUMO_GLOBAL!$X$53="t",TRUNC(AK496*$N496,RESUMO_GLOBAL!$X$54),AK496*$N496))</f>
        <v>0</v>
      </c>
      <c r="BV496" s="987">
        <f>IF(RESUMO_GLOBAL!$X$53="a",ROUND(AL496*$N496,RESUMO_GLOBAL!$X$54),IF(RESUMO_GLOBAL!$X$53="t",TRUNC(AL496*$N496,RESUMO_GLOBAL!$X$54),AL496*$N496))</f>
        <v>0</v>
      </c>
      <c r="BW496" s="987">
        <f>IF(RESUMO_GLOBAL!$X$53="a",ROUND(AM496*$N496,RESUMO_GLOBAL!$X$54),IF(RESUMO_GLOBAL!$X$53="t",TRUNC(AM496*$N496,RESUMO_GLOBAL!$X$54),AM496*$N496))</f>
        <v>0</v>
      </c>
      <c r="BX496" s="987">
        <f>IF(RESUMO_GLOBAL!$X$53="a",ROUND(AN496*$N496,RESUMO_GLOBAL!$X$54),IF(RESUMO_GLOBAL!$X$53="t",TRUNC(AN496*$N496,RESUMO_GLOBAL!$X$54),AN496*$N496))</f>
        <v>0</v>
      </c>
      <c r="BY496" s="987">
        <f>IF(RESUMO_GLOBAL!$X$53="a",ROUND(AO496*$N496,RESUMO_GLOBAL!$X$54),IF(RESUMO_GLOBAL!$X$53="t",TRUNC(AO496*$N496,RESUMO_GLOBAL!$X$54),AO496*$N496))</f>
        <v>0</v>
      </c>
      <c r="BZ496" s="987">
        <f>IF(RESUMO_GLOBAL!$X$53="a",ROUND(AP496*$N496,RESUMO_GLOBAL!$X$54),IF(RESUMO_GLOBAL!$X$53="t",TRUNC(AP496*$N496,RESUMO_GLOBAL!$X$54),AP496*$N496))</f>
        <v>0</v>
      </c>
      <c r="CA496" s="987">
        <f>IF(RESUMO_GLOBAL!$X$53="a",ROUND(AQ496*$N496,RESUMO_GLOBAL!$X$54),IF(RESUMO_GLOBAL!$X$53="t",TRUNC(AQ496*$N496,RESUMO_GLOBAL!$X$54),AQ496*$N496))</f>
        <v>0</v>
      </c>
      <c r="CB496" s="987">
        <f>IF(RESUMO_GLOBAL!$X$53="a",ROUND(AR496*$N496,RESUMO_GLOBAL!$X$54),IF(RESUMO_GLOBAL!$X$53="t",TRUNC(AR496*$N496,RESUMO_GLOBAL!$X$54),AR496*$N496))</f>
        <v>0</v>
      </c>
      <c r="CC496" s="987">
        <f>IF(RESUMO_GLOBAL!$X$53="a",ROUND(AS496*$N496,RESUMO_GLOBAL!$X$54),IF(RESUMO_GLOBAL!$X$53="t",TRUNC(AS496*$N496,RESUMO_GLOBAL!$X$54),AS496*$N496))</f>
        <v>0</v>
      </c>
      <c r="CD496" s="987">
        <f>IF(RESUMO_GLOBAL!$X$53="a",ROUND(AT496*$N496,RESUMO_GLOBAL!$X$54),IF(RESUMO_GLOBAL!$X$53="t",TRUNC(AT496*$N496,RESUMO_GLOBAL!$X$54),AT496*$N496))</f>
        <v>0</v>
      </c>
      <c r="CE496" s="987">
        <f>IF(RESUMO_GLOBAL!$X$53="a",ROUND(AU496*$N496,RESUMO_GLOBAL!$X$54),IF(RESUMO_GLOBAL!$X$53="t",TRUNC(AU496*$N496,RESUMO_GLOBAL!$X$54),AU496*$N496))</f>
        <v>0</v>
      </c>
      <c r="CF496" s="987">
        <f>IF(RESUMO_GLOBAL!$X$53="a",ROUND(AV496*$N496,RESUMO_GLOBAL!$X$54),IF(RESUMO_GLOBAL!$X$53="t",TRUNC(AV496*$N496,RESUMO_GLOBAL!$X$54),AV496*$N496))</f>
        <v>0</v>
      </c>
      <c r="CG496" s="987">
        <f>IF(RESUMO_GLOBAL!$X$53="a",ROUND(AW496*$N496,RESUMO_GLOBAL!$X$54),IF(RESUMO_GLOBAL!$X$53="t",TRUNC(AW496*$N496,RESUMO_GLOBAL!$X$54),AW496*$N496))</f>
        <v>0</v>
      </c>
      <c r="CK496" s="59">
        <f t="shared" si="306"/>
        <v>0</v>
      </c>
      <c r="CL496" s="59">
        <f t="shared" si="307"/>
        <v>0</v>
      </c>
      <c r="CM496" s="59">
        <f t="shared" si="308"/>
        <v>0</v>
      </c>
      <c r="CN496" s="59">
        <f t="shared" si="309"/>
        <v>0</v>
      </c>
      <c r="CO496" s="59">
        <f t="shared" si="310"/>
        <v>0</v>
      </c>
      <c r="CP496" s="59">
        <f t="shared" si="311"/>
        <v>0</v>
      </c>
      <c r="CQ496" s="59">
        <f t="shared" si="312"/>
        <v>0</v>
      </c>
      <c r="CR496" s="59">
        <f t="shared" si="313"/>
        <v>0</v>
      </c>
      <c r="CS496" s="59">
        <f t="shared" si="314"/>
        <v>0</v>
      </c>
      <c r="CT496" s="59">
        <f t="shared" si="315"/>
        <v>0</v>
      </c>
      <c r="CU496" s="59">
        <f t="shared" si="316"/>
        <v>0</v>
      </c>
      <c r="CV496" s="59">
        <f t="shared" si="317"/>
        <v>0</v>
      </c>
      <c r="CW496" s="59">
        <f t="shared" si="318"/>
        <v>0</v>
      </c>
      <c r="CX496" s="59">
        <f t="shared" si="319"/>
        <v>0</v>
      </c>
      <c r="CY496" s="59">
        <f t="shared" si="320"/>
        <v>0</v>
      </c>
      <c r="CZ496" s="59">
        <f t="shared" si="321"/>
        <v>0</v>
      </c>
      <c r="DA496" s="59">
        <f t="shared" si="322"/>
        <v>0</v>
      </c>
      <c r="DB496" s="59">
        <f t="shared" si="323"/>
        <v>0</v>
      </c>
      <c r="DE496">
        <f t="shared" si="305"/>
        <v>491</v>
      </c>
      <c r="DF496" t="str">
        <f t="shared" si="324"/>
        <v/>
      </c>
      <c r="DG496" s="59">
        <f>IF($C496&lt;&gt;0,SUM($CK497:CK497),0)</f>
        <v>0</v>
      </c>
      <c r="DH496" s="59">
        <f>IF($C496&lt;&gt;0,SUM($CK497:CL497),0)</f>
        <v>0</v>
      </c>
      <c r="DI496" s="59">
        <f>IF($C496&lt;&gt;0,SUM($CK497:CM497),0)</f>
        <v>0</v>
      </c>
      <c r="DJ496" s="59">
        <f>IF($C496&lt;&gt;0,SUM($CK497:CN497),0)</f>
        <v>0</v>
      </c>
      <c r="DK496" s="59">
        <f>IF($C496&lt;&gt;0,SUM($CK497:CO497),0)</f>
        <v>0</v>
      </c>
      <c r="DL496" s="59">
        <f>IF($C496&lt;&gt;0,SUM($CK497:CP497),0)</f>
        <v>0</v>
      </c>
      <c r="DM496" s="59">
        <f>IF($C496&lt;&gt;0,SUM($CK497:CQ497),0)</f>
        <v>0</v>
      </c>
      <c r="DN496" s="59">
        <f>IF($C496&lt;&gt;0,SUM($CK497:CR497),0)</f>
        <v>0</v>
      </c>
      <c r="DO496" s="59">
        <f>IF($C496&lt;&gt;0,SUM($CK497:CS497),0)</f>
        <v>0</v>
      </c>
      <c r="DP496" s="59">
        <f>IF($C496&lt;&gt;0,SUM($CK497:CT497),0)</f>
        <v>0</v>
      </c>
      <c r="DQ496" s="59">
        <f>IF($C496&lt;&gt;0,SUM($CK497:CU497),0)</f>
        <v>0</v>
      </c>
      <c r="DR496" s="59">
        <f>IF($C496&lt;&gt;0,SUM($CK497:CV497),0)</f>
        <v>0</v>
      </c>
      <c r="DS496" s="59">
        <f>IF($C496&lt;&gt;0,SUM($CK497:CW497),0)</f>
        <v>0</v>
      </c>
      <c r="DT496" s="59">
        <f>IF($C496&lt;&gt;0,SUM($CK497:CX497),0)</f>
        <v>0</v>
      </c>
      <c r="DU496" s="59">
        <f>IF($C496&lt;&gt;0,SUM($CK497:CY497),0)</f>
        <v>0</v>
      </c>
      <c r="DV496" s="59">
        <f>IF($C496&lt;&gt;0,SUM($CK497:CZ497),0)</f>
        <v>0</v>
      </c>
      <c r="DW496" s="59">
        <f>IF($C496&lt;&gt;0,SUM($CK497:DA497),0)</f>
        <v>0</v>
      </c>
      <c r="DX496" s="59">
        <f>IF($C496&lt;&gt;0,SUM($CK497:DB497),0)</f>
        <v>0</v>
      </c>
      <c r="DY496" s="952" t="str">
        <f t="shared" si="328"/>
        <v/>
      </c>
    </row>
    <row r="497" spans="1:129" ht="13.5" hidden="1" thickBot="1">
      <c r="A497" s="3" t="str">
        <f t="shared" si="329"/>
        <v/>
      </c>
      <c r="B497" s="805">
        <f>Dados_GLOBAL_Inicial!E497</f>
        <v>0</v>
      </c>
      <c r="C497" s="956">
        <f>IF(IFERROR(VALUE(Dados_GLOBAL_Inicial!F497),0)=0,0,Dados_GLOBAL_Inicial!F497)</f>
        <v>0</v>
      </c>
      <c r="D497" s="830">
        <f>Dados_GLOBAL_Inicial!G497</f>
        <v>0</v>
      </c>
      <c r="E497" s="830" t="str">
        <f>IF(IFERROR(VLOOKUP(F497,Cod_Gde_Itens!$A$1:$B$80,2,FALSE),0)&gt;549,IFERROR(VLOOKUP(F497,Cod_Gde_Itens!$A$1:$B$80,2,FALSE),0),IF(Dados_GLOBAL_Inicial!H497=0,"",Dados_GLOBAL_Inicial!H497))</f>
        <v/>
      </c>
      <c r="F497" s="823">
        <f>Dados_GLOBAL_Inicial!I497</f>
        <v>0</v>
      </c>
      <c r="G497" s="824">
        <f>Dados_GLOBAL_Inicial!J497</f>
        <v>0</v>
      </c>
      <c r="H497" s="454">
        <f>Dados_GLOBAL_Inicial!K497</f>
        <v>0</v>
      </c>
      <c r="I497" s="970">
        <f>SUM('MEDIÇÃO_OBJETO (1)'!I497)</f>
        <v>0</v>
      </c>
      <c r="J497" s="455">
        <f t="shared" si="330"/>
        <v>0</v>
      </c>
      <c r="K497" s="451">
        <f t="shared" si="331"/>
        <v>0</v>
      </c>
      <c r="L497" s="452">
        <f t="shared" si="332"/>
        <v>0</v>
      </c>
      <c r="M497" s="809">
        <f t="shared" si="333"/>
        <v>0</v>
      </c>
      <c r="N497" s="810">
        <f>IF(IFERROR(VALUE(Dados_GLOBAL_Inicial!L497),0)=0,0,Dados_GLOBAL_Inicial!L497)</f>
        <v>0</v>
      </c>
      <c r="O497" s="812">
        <f>SUM('MEDIÇÃO_OBJETO (1)'!O497)</f>
        <v>0</v>
      </c>
      <c r="P497" s="812">
        <f>SUM('MEDIÇÃO_OBJETO (1)'!P497)</f>
        <v>0</v>
      </c>
      <c r="Q497" s="813">
        <f t="shared" si="334"/>
        <v>0</v>
      </c>
      <c r="R497" s="951"/>
      <c r="S497" s="815">
        <f>SUM('MEDIÇÃO_OBJETO (1)'!S497)</f>
        <v>0</v>
      </c>
      <c r="T497" s="815">
        <f>SUM('MEDIÇÃO_OBJETO (1)'!T497)</f>
        <v>0</v>
      </c>
      <c r="V497" s="19"/>
      <c r="W497" s="978">
        <f t="shared" si="335"/>
        <v>0</v>
      </c>
      <c r="X497" s="816">
        <f t="shared" si="336"/>
        <v>0</v>
      </c>
      <c r="Y497" s="816">
        <f t="shared" si="337"/>
        <v>0</v>
      </c>
      <c r="Z497" s="817">
        <f t="shared" si="338"/>
        <v>0</v>
      </c>
      <c r="AB497" s="453">
        <f t="shared" si="325"/>
        <v>0</v>
      </c>
      <c r="AC497" s="14">
        <f t="shared" si="339"/>
        <v>0</v>
      </c>
      <c r="AD497" s="819"/>
      <c r="AE497" s="631">
        <f t="shared" si="326"/>
        <v>0</v>
      </c>
      <c r="AF497" s="818">
        <f>SUM('MEDIÇÃO_OBJETO (1)'!AG497)</f>
        <v>0</v>
      </c>
      <c r="AG497" s="541">
        <f>SUM('MEDIÇÃO_OBJETO (1)'!AH497)</f>
        <v>0</v>
      </c>
      <c r="AH497" s="541">
        <f>SUM('MEDIÇÃO_OBJETO (1)'!AI497)</f>
        <v>0</v>
      </c>
      <c r="AI497" s="541">
        <f>SUM('MEDIÇÃO_OBJETO (1)'!AJ497)</f>
        <v>0</v>
      </c>
      <c r="AJ497" s="541">
        <f>SUM('MEDIÇÃO_OBJETO (1)'!AK497)</f>
        <v>0</v>
      </c>
      <c r="AK497" s="541">
        <f>SUM('MEDIÇÃO_OBJETO (1)'!AL497)</f>
        <v>0</v>
      </c>
      <c r="AL497" s="541">
        <f>SUM('MEDIÇÃO_OBJETO (1)'!AM497)</f>
        <v>0</v>
      </c>
      <c r="AM497" s="541">
        <f>SUM('MEDIÇÃO_OBJETO (1)'!AN497)</f>
        <v>0</v>
      </c>
      <c r="AN497" s="541">
        <f>SUM('MEDIÇÃO_OBJETO (1)'!AO497)</f>
        <v>0</v>
      </c>
      <c r="AO497" s="541">
        <f>SUM('MEDIÇÃO_OBJETO (1)'!AP497)</f>
        <v>0</v>
      </c>
      <c r="AP497" s="541">
        <f>SUM('MEDIÇÃO_OBJETO (1)'!AQ497)</f>
        <v>0</v>
      </c>
      <c r="AQ497" s="541">
        <f>SUM('MEDIÇÃO_OBJETO (1)'!AR497)</f>
        <v>0</v>
      </c>
      <c r="AR497" s="541">
        <f>SUM('MEDIÇÃO_OBJETO (1)'!AS497)</f>
        <v>0</v>
      </c>
      <c r="AS497" s="541">
        <f>SUM('MEDIÇÃO_OBJETO (1)'!AT497)</f>
        <v>0</v>
      </c>
      <c r="AT497" s="541">
        <f>SUM('MEDIÇÃO_OBJETO (1)'!AU497)</f>
        <v>0</v>
      </c>
      <c r="AU497" s="541">
        <f>SUM('MEDIÇÃO_OBJETO (1)'!AV497)</f>
        <v>0</v>
      </c>
      <c r="AV497" s="541">
        <f>SUM('MEDIÇÃO_OBJETO (1)'!AW497)</f>
        <v>0</v>
      </c>
      <c r="AW497" s="541">
        <f>SUM('MEDIÇÃO_OBJETO (1)'!AX497)</f>
        <v>0</v>
      </c>
      <c r="AX497" s="977"/>
      <c r="BN497" s="992">
        <f t="shared" si="340"/>
        <v>0</v>
      </c>
      <c r="BO497" s="538">
        <f t="shared" si="327"/>
        <v>0</v>
      </c>
      <c r="BP497" s="987">
        <f>IF(RESUMO_GLOBAL!$X$53="a",ROUND(AF497*$N497,RESUMO_GLOBAL!$X$54),IF(RESUMO_GLOBAL!$X$53="t",TRUNC(AF497*$N497,RESUMO_GLOBAL!$X$54),AF497*$N497))</f>
        <v>0</v>
      </c>
      <c r="BQ497" s="987">
        <f>IF(RESUMO_GLOBAL!$X$53="a",ROUND(AG497*$N497,RESUMO_GLOBAL!$X$54),IF(RESUMO_GLOBAL!$X$53="t",TRUNC(AG497*$N497,RESUMO_GLOBAL!$X$54),AG497*$N497))</f>
        <v>0</v>
      </c>
      <c r="BR497" s="987">
        <f>IF(RESUMO_GLOBAL!$X$53="a",ROUND(AH497*$N497,RESUMO_GLOBAL!$X$54),IF(RESUMO_GLOBAL!$X$53="t",TRUNC(AH497*$N497,RESUMO_GLOBAL!$X$54),AH497*$N497))</f>
        <v>0</v>
      </c>
      <c r="BS497" s="987">
        <f>IF(RESUMO_GLOBAL!$X$53="a",ROUND(AI497*$N497,RESUMO_GLOBAL!$X$54),IF(RESUMO_GLOBAL!$X$53="t",TRUNC(AI497*$N497,RESUMO_GLOBAL!$X$54),AI497*$N497))</f>
        <v>0</v>
      </c>
      <c r="BT497" s="987">
        <f>IF(RESUMO_GLOBAL!$X$53="a",ROUND(AJ497*$N497,RESUMO_GLOBAL!$X$54),IF(RESUMO_GLOBAL!$X$53="t",TRUNC(AJ497*$N497,RESUMO_GLOBAL!$X$54),AJ497*$N497))</f>
        <v>0</v>
      </c>
      <c r="BU497" s="987">
        <f>IF(RESUMO_GLOBAL!$X$53="a",ROUND(AK497*$N497,RESUMO_GLOBAL!$X$54),IF(RESUMO_GLOBAL!$X$53="t",TRUNC(AK497*$N497,RESUMO_GLOBAL!$X$54),AK497*$N497))</f>
        <v>0</v>
      </c>
      <c r="BV497" s="987">
        <f>IF(RESUMO_GLOBAL!$X$53="a",ROUND(AL497*$N497,RESUMO_GLOBAL!$X$54),IF(RESUMO_GLOBAL!$X$53="t",TRUNC(AL497*$N497,RESUMO_GLOBAL!$X$54),AL497*$N497))</f>
        <v>0</v>
      </c>
      <c r="BW497" s="987">
        <f>IF(RESUMO_GLOBAL!$X$53="a",ROUND(AM497*$N497,RESUMO_GLOBAL!$X$54),IF(RESUMO_GLOBAL!$X$53="t",TRUNC(AM497*$N497,RESUMO_GLOBAL!$X$54),AM497*$N497))</f>
        <v>0</v>
      </c>
      <c r="BX497" s="987">
        <f>IF(RESUMO_GLOBAL!$X$53="a",ROUND(AN497*$N497,RESUMO_GLOBAL!$X$54),IF(RESUMO_GLOBAL!$X$53="t",TRUNC(AN497*$N497,RESUMO_GLOBAL!$X$54),AN497*$N497))</f>
        <v>0</v>
      </c>
      <c r="BY497" s="987">
        <f>IF(RESUMO_GLOBAL!$X$53="a",ROUND(AO497*$N497,RESUMO_GLOBAL!$X$54),IF(RESUMO_GLOBAL!$X$53="t",TRUNC(AO497*$N497,RESUMO_GLOBAL!$X$54),AO497*$N497))</f>
        <v>0</v>
      </c>
      <c r="BZ497" s="987">
        <f>IF(RESUMO_GLOBAL!$X$53="a",ROUND(AP497*$N497,RESUMO_GLOBAL!$X$54),IF(RESUMO_GLOBAL!$X$53="t",TRUNC(AP497*$N497,RESUMO_GLOBAL!$X$54),AP497*$N497))</f>
        <v>0</v>
      </c>
      <c r="CA497" s="987">
        <f>IF(RESUMO_GLOBAL!$X$53="a",ROUND(AQ497*$N497,RESUMO_GLOBAL!$X$54),IF(RESUMO_GLOBAL!$X$53="t",TRUNC(AQ497*$N497,RESUMO_GLOBAL!$X$54),AQ497*$N497))</f>
        <v>0</v>
      </c>
      <c r="CB497" s="987">
        <f>IF(RESUMO_GLOBAL!$X$53="a",ROUND(AR497*$N497,RESUMO_GLOBAL!$X$54),IF(RESUMO_GLOBAL!$X$53="t",TRUNC(AR497*$N497,RESUMO_GLOBAL!$X$54),AR497*$N497))</f>
        <v>0</v>
      </c>
      <c r="CC497" s="987">
        <f>IF(RESUMO_GLOBAL!$X$53="a",ROUND(AS497*$N497,RESUMO_GLOBAL!$X$54),IF(RESUMO_GLOBAL!$X$53="t",TRUNC(AS497*$N497,RESUMO_GLOBAL!$X$54),AS497*$N497))</f>
        <v>0</v>
      </c>
      <c r="CD497" s="987">
        <f>IF(RESUMO_GLOBAL!$X$53="a",ROUND(AT497*$N497,RESUMO_GLOBAL!$X$54),IF(RESUMO_GLOBAL!$X$53="t",TRUNC(AT497*$N497,RESUMO_GLOBAL!$X$54),AT497*$N497))</f>
        <v>0</v>
      </c>
      <c r="CE497" s="987">
        <f>IF(RESUMO_GLOBAL!$X$53="a",ROUND(AU497*$N497,RESUMO_GLOBAL!$X$54),IF(RESUMO_GLOBAL!$X$53="t",TRUNC(AU497*$N497,RESUMO_GLOBAL!$X$54),AU497*$N497))</f>
        <v>0</v>
      </c>
      <c r="CF497" s="987">
        <f>IF(RESUMO_GLOBAL!$X$53="a",ROUND(AV497*$N497,RESUMO_GLOBAL!$X$54),IF(RESUMO_GLOBAL!$X$53="t",TRUNC(AV497*$N497,RESUMO_GLOBAL!$X$54),AV497*$N497))</f>
        <v>0</v>
      </c>
      <c r="CG497" s="987">
        <f>IF(RESUMO_GLOBAL!$X$53="a",ROUND(AW497*$N497,RESUMO_GLOBAL!$X$54),IF(RESUMO_GLOBAL!$X$53="t",TRUNC(AW497*$N497,RESUMO_GLOBAL!$X$54),AW497*$N497))</f>
        <v>0</v>
      </c>
      <c r="CK497" s="59">
        <f t="shared" si="306"/>
        <v>0</v>
      </c>
      <c r="CL497" s="59">
        <f t="shared" si="307"/>
        <v>0</v>
      </c>
      <c r="CM497" s="59">
        <f t="shared" si="308"/>
        <v>0</v>
      </c>
      <c r="CN497" s="59">
        <f t="shared" si="309"/>
        <v>0</v>
      </c>
      <c r="CO497" s="59">
        <f t="shared" si="310"/>
        <v>0</v>
      </c>
      <c r="CP497" s="59">
        <f t="shared" si="311"/>
        <v>0</v>
      </c>
      <c r="CQ497" s="59">
        <f t="shared" si="312"/>
        <v>0</v>
      </c>
      <c r="CR497" s="59">
        <f t="shared" si="313"/>
        <v>0</v>
      </c>
      <c r="CS497" s="59">
        <f t="shared" si="314"/>
        <v>0</v>
      </c>
      <c r="CT497" s="59">
        <f t="shared" si="315"/>
        <v>0</v>
      </c>
      <c r="CU497" s="59">
        <f t="shared" si="316"/>
        <v>0</v>
      </c>
      <c r="CV497" s="59">
        <f t="shared" si="317"/>
        <v>0</v>
      </c>
      <c r="CW497" s="59">
        <f t="shared" si="318"/>
        <v>0</v>
      </c>
      <c r="CX497" s="59">
        <f t="shared" si="319"/>
        <v>0</v>
      </c>
      <c r="CY497" s="59">
        <f t="shared" si="320"/>
        <v>0</v>
      </c>
      <c r="CZ497" s="59">
        <f t="shared" si="321"/>
        <v>0</v>
      </c>
      <c r="DA497" s="59">
        <f t="shared" si="322"/>
        <v>0</v>
      </c>
      <c r="DB497" s="59">
        <f t="shared" si="323"/>
        <v>0</v>
      </c>
      <c r="DE497">
        <f t="shared" si="305"/>
        <v>492</v>
      </c>
      <c r="DF497" t="str">
        <f t="shared" si="324"/>
        <v/>
      </c>
      <c r="DG497" s="59">
        <f>IF($C497&lt;&gt;0,SUM($CK498:CK498),0)</f>
        <v>0</v>
      </c>
      <c r="DH497" s="59">
        <f>IF($C497&lt;&gt;0,SUM($CK498:CL498),0)</f>
        <v>0</v>
      </c>
      <c r="DI497" s="59">
        <f>IF($C497&lt;&gt;0,SUM($CK498:CM498),0)</f>
        <v>0</v>
      </c>
      <c r="DJ497" s="59">
        <f>IF($C497&lt;&gt;0,SUM($CK498:CN498),0)</f>
        <v>0</v>
      </c>
      <c r="DK497" s="59">
        <f>IF($C497&lt;&gt;0,SUM($CK498:CO498),0)</f>
        <v>0</v>
      </c>
      <c r="DL497" s="59">
        <f>IF($C497&lt;&gt;0,SUM($CK498:CP498),0)</f>
        <v>0</v>
      </c>
      <c r="DM497" s="59">
        <f>IF($C497&lt;&gt;0,SUM($CK498:CQ498),0)</f>
        <v>0</v>
      </c>
      <c r="DN497" s="59">
        <f>IF($C497&lt;&gt;0,SUM($CK498:CR498),0)</f>
        <v>0</v>
      </c>
      <c r="DO497" s="59">
        <f>IF($C497&lt;&gt;0,SUM($CK498:CS498),0)</f>
        <v>0</v>
      </c>
      <c r="DP497" s="59">
        <f>IF($C497&lt;&gt;0,SUM($CK498:CT498),0)</f>
        <v>0</v>
      </c>
      <c r="DQ497" s="59">
        <f>IF($C497&lt;&gt;0,SUM($CK498:CU498),0)</f>
        <v>0</v>
      </c>
      <c r="DR497" s="59">
        <f>IF($C497&lt;&gt;0,SUM($CK498:CV498),0)</f>
        <v>0</v>
      </c>
      <c r="DS497" s="59">
        <f>IF($C497&lt;&gt;0,SUM($CK498:CW498),0)</f>
        <v>0</v>
      </c>
      <c r="DT497" s="59">
        <f>IF($C497&lt;&gt;0,SUM($CK498:CX498),0)</f>
        <v>0</v>
      </c>
      <c r="DU497" s="59">
        <f>IF($C497&lt;&gt;0,SUM($CK498:CY498),0)</f>
        <v>0</v>
      </c>
      <c r="DV497" s="59">
        <f>IF($C497&lt;&gt;0,SUM($CK498:CZ498),0)</f>
        <v>0</v>
      </c>
      <c r="DW497" s="59">
        <f>IF($C497&lt;&gt;0,SUM($CK498:DA498),0)</f>
        <v>0</v>
      </c>
      <c r="DX497" s="59">
        <f>IF($C497&lt;&gt;0,SUM($CK498:DB498),0)</f>
        <v>0</v>
      </c>
      <c r="DY497" s="952" t="str">
        <f t="shared" si="328"/>
        <v/>
      </c>
    </row>
    <row r="498" spans="1:129" ht="13.5" hidden="1" thickBot="1">
      <c r="A498" s="3" t="str">
        <f t="shared" si="329"/>
        <v/>
      </c>
      <c r="B498" s="805">
        <f>Dados_GLOBAL_Inicial!E498</f>
        <v>0</v>
      </c>
      <c r="C498" s="956">
        <f>IF(IFERROR(VALUE(Dados_GLOBAL_Inicial!F498),0)=0,0,Dados_GLOBAL_Inicial!F498)</f>
        <v>0</v>
      </c>
      <c r="D498" s="830">
        <f>Dados_GLOBAL_Inicial!G498</f>
        <v>0</v>
      </c>
      <c r="E498" s="830" t="str">
        <f>IF(IFERROR(VLOOKUP(F498,Cod_Gde_Itens!$A$1:$B$80,2,FALSE),0)&gt;549,IFERROR(VLOOKUP(F498,Cod_Gde_Itens!$A$1:$B$80,2,FALSE),0),IF(Dados_GLOBAL_Inicial!H498=0,"",Dados_GLOBAL_Inicial!H498))</f>
        <v/>
      </c>
      <c r="F498" s="823">
        <f>Dados_GLOBAL_Inicial!I498</f>
        <v>0</v>
      </c>
      <c r="G498" s="824">
        <f>Dados_GLOBAL_Inicial!J498</f>
        <v>0</v>
      </c>
      <c r="H498" s="454">
        <f>Dados_GLOBAL_Inicial!K498</f>
        <v>0</v>
      </c>
      <c r="I498" s="970">
        <f>SUM('MEDIÇÃO_OBJETO (1)'!I498)</f>
        <v>0</v>
      </c>
      <c r="J498" s="455">
        <f t="shared" si="330"/>
        <v>0</v>
      </c>
      <c r="K498" s="451">
        <f t="shared" si="331"/>
        <v>0</v>
      </c>
      <c r="L498" s="452">
        <f t="shared" si="332"/>
        <v>0</v>
      </c>
      <c r="M498" s="809">
        <f t="shared" si="333"/>
        <v>0</v>
      </c>
      <c r="N498" s="810">
        <f>IF(IFERROR(VALUE(Dados_GLOBAL_Inicial!L498),0)=0,0,Dados_GLOBAL_Inicial!L498)</f>
        <v>0</v>
      </c>
      <c r="O498" s="812">
        <f>SUM('MEDIÇÃO_OBJETO (1)'!O498)</f>
        <v>0</v>
      </c>
      <c r="P498" s="812">
        <f>SUM('MEDIÇÃO_OBJETO (1)'!P498)</f>
        <v>0</v>
      </c>
      <c r="Q498" s="813">
        <f t="shared" si="334"/>
        <v>0</v>
      </c>
      <c r="R498" s="951"/>
      <c r="S498" s="815">
        <f>SUM('MEDIÇÃO_OBJETO (1)'!S498)</f>
        <v>0</v>
      </c>
      <c r="T498" s="815">
        <f>SUM('MEDIÇÃO_OBJETO (1)'!T498)</f>
        <v>0</v>
      </c>
      <c r="V498" s="19"/>
      <c r="W498" s="978">
        <f t="shared" si="335"/>
        <v>0</v>
      </c>
      <c r="X498" s="816">
        <f t="shared" si="336"/>
        <v>0</v>
      </c>
      <c r="Y498" s="816">
        <f t="shared" si="337"/>
        <v>0</v>
      </c>
      <c r="Z498" s="817">
        <f t="shared" si="338"/>
        <v>0</v>
      </c>
      <c r="AB498" s="453">
        <f t="shared" si="325"/>
        <v>0</v>
      </c>
      <c r="AC498" s="14">
        <f t="shared" si="339"/>
        <v>0</v>
      </c>
      <c r="AD498" s="819"/>
      <c r="AE498" s="631">
        <f t="shared" si="326"/>
        <v>0</v>
      </c>
      <c r="AF498" s="818">
        <f>SUM('MEDIÇÃO_OBJETO (1)'!AG498)</f>
        <v>0</v>
      </c>
      <c r="AG498" s="541">
        <f>SUM('MEDIÇÃO_OBJETO (1)'!AH498)</f>
        <v>0</v>
      </c>
      <c r="AH498" s="541">
        <f>SUM('MEDIÇÃO_OBJETO (1)'!AI498)</f>
        <v>0</v>
      </c>
      <c r="AI498" s="541">
        <f>SUM('MEDIÇÃO_OBJETO (1)'!AJ498)</f>
        <v>0</v>
      </c>
      <c r="AJ498" s="541">
        <f>SUM('MEDIÇÃO_OBJETO (1)'!AK498)</f>
        <v>0</v>
      </c>
      <c r="AK498" s="541">
        <f>SUM('MEDIÇÃO_OBJETO (1)'!AL498)</f>
        <v>0</v>
      </c>
      <c r="AL498" s="541">
        <f>SUM('MEDIÇÃO_OBJETO (1)'!AM498)</f>
        <v>0</v>
      </c>
      <c r="AM498" s="541">
        <f>SUM('MEDIÇÃO_OBJETO (1)'!AN498)</f>
        <v>0</v>
      </c>
      <c r="AN498" s="541">
        <f>SUM('MEDIÇÃO_OBJETO (1)'!AO498)</f>
        <v>0</v>
      </c>
      <c r="AO498" s="541">
        <f>SUM('MEDIÇÃO_OBJETO (1)'!AP498)</f>
        <v>0</v>
      </c>
      <c r="AP498" s="541">
        <f>SUM('MEDIÇÃO_OBJETO (1)'!AQ498)</f>
        <v>0</v>
      </c>
      <c r="AQ498" s="541">
        <f>SUM('MEDIÇÃO_OBJETO (1)'!AR498)</f>
        <v>0</v>
      </c>
      <c r="AR498" s="541">
        <f>SUM('MEDIÇÃO_OBJETO (1)'!AS498)</f>
        <v>0</v>
      </c>
      <c r="AS498" s="541">
        <f>SUM('MEDIÇÃO_OBJETO (1)'!AT498)</f>
        <v>0</v>
      </c>
      <c r="AT498" s="541">
        <f>SUM('MEDIÇÃO_OBJETO (1)'!AU498)</f>
        <v>0</v>
      </c>
      <c r="AU498" s="541">
        <f>SUM('MEDIÇÃO_OBJETO (1)'!AV498)</f>
        <v>0</v>
      </c>
      <c r="AV498" s="541">
        <f>SUM('MEDIÇÃO_OBJETO (1)'!AW498)</f>
        <v>0</v>
      </c>
      <c r="AW498" s="541">
        <f>SUM('MEDIÇÃO_OBJETO (1)'!AX498)</f>
        <v>0</v>
      </c>
      <c r="AX498" s="977"/>
      <c r="BN498" s="992">
        <f t="shared" si="340"/>
        <v>0</v>
      </c>
      <c r="BO498" s="538">
        <f t="shared" si="327"/>
        <v>0</v>
      </c>
      <c r="BP498" s="987">
        <f>IF(RESUMO_GLOBAL!$X$53="a",ROUND(AF498*$N498,RESUMO_GLOBAL!$X$54),IF(RESUMO_GLOBAL!$X$53="t",TRUNC(AF498*$N498,RESUMO_GLOBAL!$X$54),AF498*$N498))</f>
        <v>0</v>
      </c>
      <c r="BQ498" s="987">
        <f>IF(RESUMO_GLOBAL!$X$53="a",ROUND(AG498*$N498,RESUMO_GLOBAL!$X$54),IF(RESUMO_GLOBAL!$X$53="t",TRUNC(AG498*$N498,RESUMO_GLOBAL!$X$54),AG498*$N498))</f>
        <v>0</v>
      </c>
      <c r="BR498" s="987">
        <f>IF(RESUMO_GLOBAL!$X$53="a",ROUND(AH498*$N498,RESUMO_GLOBAL!$X$54),IF(RESUMO_GLOBAL!$X$53="t",TRUNC(AH498*$N498,RESUMO_GLOBAL!$X$54),AH498*$N498))</f>
        <v>0</v>
      </c>
      <c r="BS498" s="987">
        <f>IF(RESUMO_GLOBAL!$X$53="a",ROUND(AI498*$N498,RESUMO_GLOBAL!$X$54),IF(RESUMO_GLOBAL!$X$53="t",TRUNC(AI498*$N498,RESUMO_GLOBAL!$X$54),AI498*$N498))</f>
        <v>0</v>
      </c>
      <c r="BT498" s="987">
        <f>IF(RESUMO_GLOBAL!$X$53="a",ROUND(AJ498*$N498,RESUMO_GLOBAL!$X$54),IF(RESUMO_GLOBAL!$X$53="t",TRUNC(AJ498*$N498,RESUMO_GLOBAL!$X$54),AJ498*$N498))</f>
        <v>0</v>
      </c>
      <c r="BU498" s="987">
        <f>IF(RESUMO_GLOBAL!$X$53="a",ROUND(AK498*$N498,RESUMO_GLOBAL!$X$54),IF(RESUMO_GLOBAL!$X$53="t",TRUNC(AK498*$N498,RESUMO_GLOBAL!$X$54),AK498*$N498))</f>
        <v>0</v>
      </c>
      <c r="BV498" s="987">
        <f>IF(RESUMO_GLOBAL!$X$53="a",ROUND(AL498*$N498,RESUMO_GLOBAL!$X$54),IF(RESUMO_GLOBAL!$X$53="t",TRUNC(AL498*$N498,RESUMO_GLOBAL!$X$54),AL498*$N498))</f>
        <v>0</v>
      </c>
      <c r="BW498" s="987">
        <f>IF(RESUMO_GLOBAL!$X$53="a",ROUND(AM498*$N498,RESUMO_GLOBAL!$X$54),IF(RESUMO_GLOBAL!$X$53="t",TRUNC(AM498*$N498,RESUMO_GLOBAL!$X$54),AM498*$N498))</f>
        <v>0</v>
      </c>
      <c r="BX498" s="987">
        <f>IF(RESUMO_GLOBAL!$X$53="a",ROUND(AN498*$N498,RESUMO_GLOBAL!$X$54),IF(RESUMO_GLOBAL!$X$53="t",TRUNC(AN498*$N498,RESUMO_GLOBAL!$X$54),AN498*$N498))</f>
        <v>0</v>
      </c>
      <c r="BY498" s="987">
        <f>IF(RESUMO_GLOBAL!$X$53="a",ROUND(AO498*$N498,RESUMO_GLOBAL!$X$54),IF(RESUMO_GLOBAL!$X$53="t",TRUNC(AO498*$N498,RESUMO_GLOBAL!$X$54),AO498*$N498))</f>
        <v>0</v>
      </c>
      <c r="BZ498" s="987">
        <f>IF(RESUMO_GLOBAL!$X$53="a",ROUND(AP498*$N498,RESUMO_GLOBAL!$X$54),IF(RESUMO_GLOBAL!$X$53="t",TRUNC(AP498*$N498,RESUMO_GLOBAL!$X$54),AP498*$N498))</f>
        <v>0</v>
      </c>
      <c r="CA498" s="987">
        <f>IF(RESUMO_GLOBAL!$X$53="a",ROUND(AQ498*$N498,RESUMO_GLOBAL!$X$54),IF(RESUMO_GLOBAL!$X$53="t",TRUNC(AQ498*$N498,RESUMO_GLOBAL!$X$54),AQ498*$N498))</f>
        <v>0</v>
      </c>
      <c r="CB498" s="987">
        <f>IF(RESUMO_GLOBAL!$X$53="a",ROUND(AR498*$N498,RESUMO_GLOBAL!$X$54),IF(RESUMO_GLOBAL!$X$53="t",TRUNC(AR498*$N498,RESUMO_GLOBAL!$X$54),AR498*$N498))</f>
        <v>0</v>
      </c>
      <c r="CC498" s="987">
        <f>IF(RESUMO_GLOBAL!$X$53="a",ROUND(AS498*$N498,RESUMO_GLOBAL!$X$54),IF(RESUMO_GLOBAL!$X$53="t",TRUNC(AS498*$N498,RESUMO_GLOBAL!$X$54),AS498*$N498))</f>
        <v>0</v>
      </c>
      <c r="CD498" s="987">
        <f>IF(RESUMO_GLOBAL!$X$53="a",ROUND(AT498*$N498,RESUMO_GLOBAL!$X$54),IF(RESUMO_GLOBAL!$X$53="t",TRUNC(AT498*$N498,RESUMO_GLOBAL!$X$54),AT498*$N498))</f>
        <v>0</v>
      </c>
      <c r="CE498" s="987">
        <f>IF(RESUMO_GLOBAL!$X$53="a",ROUND(AU498*$N498,RESUMO_GLOBAL!$X$54),IF(RESUMO_GLOBAL!$X$53="t",TRUNC(AU498*$N498,RESUMO_GLOBAL!$X$54),AU498*$N498))</f>
        <v>0</v>
      </c>
      <c r="CF498" s="987">
        <f>IF(RESUMO_GLOBAL!$X$53="a",ROUND(AV498*$N498,RESUMO_GLOBAL!$X$54),IF(RESUMO_GLOBAL!$X$53="t",TRUNC(AV498*$N498,RESUMO_GLOBAL!$X$54),AV498*$N498))</f>
        <v>0</v>
      </c>
      <c r="CG498" s="987">
        <f>IF(RESUMO_GLOBAL!$X$53="a",ROUND(AW498*$N498,RESUMO_GLOBAL!$X$54),IF(RESUMO_GLOBAL!$X$53="t",TRUNC(AW498*$N498,RESUMO_GLOBAL!$X$54),AW498*$N498))</f>
        <v>0</v>
      </c>
      <c r="CK498" s="59">
        <f t="shared" si="306"/>
        <v>0</v>
      </c>
      <c r="CL498" s="59">
        <f t="shared" si="307"/>
        <v>0</v>
      </c>
      <c r="CM498" s="59">
        <f t="shared" si="308"/>
        <v>0</v>
      </c>
      <c r="CN498" s="59">
        <f t="shared" si="309"/>
        <v>0</v>
      </c>
      <c r="CO498" s="59">
        <f t="shared" si="310"/>
        <v>0</v>
      </c>
      <c r="CP498" s="59">
        <f t="shared" si="311"/>
        <v>0</v>
      </c>
      <c r="CQ498" s="59">
        <f t="shared" si="312"/>
        <v>0</v>
      </c>
      <c r="CR498" s="59">
        <f t="shared" si="313"/>
        <v>0</v>
      </c>
      <c r="CS498" s="59">
        <f t="shared" si="314"/>
        <v>0</v>
      </c>
      <c r="CT498" s="59">
        <f t="shared" si="315"/>
        <v>0</v>
      </c>
      <c r="CU498" s="59">
        <f t="shared" si="316"/>
        <v>0</v>
      </c>
      <c r="CV498" s="59">
        <f t="shared" si="317"/>
        <v>0</v>
      </c>
      <c r="CW498" s="59">
        <f t="shared" si="318"/>
        <v>0</v>
      </c>
      <c r="CX498" s="59">
        <f t="shared" si="319"/>
        <v>0</v>
      </c>
      <c r="CY498" s="59">
        <f t="shared" si="320"/>
        <v>0</v>
      </c>
      <c r="CZ498" s="59">
        <f t="shared" si="321"/>
        <v>0</v>
      </c>
      <c r="DA498" s="59">
        <f t="shared" si="322"/>
        <v>0</v>
      </c>
      <c r="DB498" s="59">
        <f t="shared" si="323"/>
        <v>0</v>
      </c>
      <c r="DE498">
        <f t="shared" si="305"/>
        <v>493</v>
      </c>
      <c r="DF498" t="str">
        <f t="shared" si="324"/>
        <v/>
      </c>
      <c r="DG498" s="59">
        <f>IF($C498&lt;&gt;0,SUM($CK499:CK499),0)</f>
        <v>0</v>
      </c>
      <c r="DH498" s="59">
        <f>IF($C498&lt;&gt;0,SUM($CK499:CL499),0)</f>
        <v>0</v>
      </c>
      <c r="DI498" s="59">
        <f>IF($C498&lt;&gt;0,SUM($CK499:CM499),0)</f>
        <v>0</v>
      </c>
      <c r="DJ498" s="59">
        <f>IF($C498&lt;&gt;0,SUM($CK499:CN499),0)</f>
        <v>0</v>
      </c>
      <c r="DK498" s="59">
        <f>IF($C498&lt;&gt;0,SUM($CK499:CO499),0)</f>
        <v>0</v>
      </c>
      <c r="DL498" s="59">
        <f>IF($C498&lt;&gt;0,SUM($CK499:CP499),0)</f>
        <v>0</v>
      </c>
      <c r="DM498" s="59">
        <f>IF($C498&lt;&gt;0,SUM($CK499:CQ499),0)</f>
        <v>0</v>
      </c>
      <c r="DN498" s="59">
        <f>IF($C498&lt;&gt;0,SUM($CK499:CR499),0)</f>
        <v>0</v>
      </c>
      <c r="DO498" s="59">
        <f>IF($C498&lt;&gt;0,SUM($CK499:CS499),0)</f>
        <v>0</v>
      </c>
      <c r="DP498" s="59">
        <f>IF($C498&lt;&gt;0,SUM($CK499:CT499),0)</f>
        <v>0</v>
      </c>
      <c r="DQ498" s="59">
        <f>IF($C498&lt;&gt;0,SUM($CK499:CU499),0)</f>
        <v>0</v>
      </c>
      <c r="DR498" s="59">
        <f>IF($C498&lt;&gt;0,SUM($CK499:CV499),0)</f>
        <v>0</v>
      </c>
      <c r="DS498" s="59">
        <f>IF($C498&lt;&gt;0,SUM($CK499:CW499),0)</f>
        <v>0</v>
      </c>
      <c r="DT498" s="59">
        <f>IF($C498&lt;&gt;0,SUM($CK499:CX499),0)</f>
        <v>0</v>
      </c>
      <c r="DU498" s="59">
        <f>IF($C498&lt;&gt;0,SUM($CK499:CY499),0)</f>
        <v>0</v>
      </c>
      <c r="DV498" s="59">
        <f>IF($C498&lt;&gt;0,SUM($CK499:CZ499),0)</f>
        <v>0</v>
      </c>
      <c r="DW498" s="59">
        <f>IF($C498&lt;&gt;0,SUM($CK499:DA499),0)</f>
        <v>0</v>
      </c>
      <c r="DX498" s="59">
        <f>IF($C498&lt;&gt;0,SUM($CK499:DB499),0)</f>
        <v>0</v>
      </c>
      <c r="DY498" s="952" t="str">
        <f t="shared" si="328"/>
        <v/>
      </c>
    </row>
    <row r="499" spans="1:129" ht="13.5" hidden="1" thickBot="1">
      <c r="A499" s="3" t="str">
        <f t="shared" si="329"/>
        <v/>
      </c>
      <c r="B499" s="805">
        <f>Dados_GLOBAL_Inicial!E499</f>
        <v>0</v>
      </c>
      <c r="C499" s="956">
        <f>IF(IFERROR(VALUE(Dados_GLOBAL_Inicial!F499),0)=0,0,Dados_GLOBAL_Inicial!F499)</f>
        <v>0</v>
      </c>
      <c r="D499" s="830">
        <f>Dados_GLOBAL_Inicial!G499</f>
        <v>0</v>
      </c>
      <c r="E499" s="830" t="str">
        <f>IF(IFERROR(VLOOKUP(F499,Cod_Gde_Itens!$A$1:$B$80,2,FALSE),0)&gt;549,IFERROR(VLOOKUP(F499,Cod_Gde_Itens!$A$1:$B$80,2,FALSE),0),IF(Dados_GLOBAL_Inicial!H499=0,"",Dados_GLOBAL_Inicial!H499))</f>
        <v/>
      </c>
      <c r="F499" s="823">
        <f>Dados_GLOBAL_Inicial!I499</f>
        <v>0</v>
      </c>
      <c r="G499" s="824">
        <f>Dados_GLOBAL_Inicial!J499</f>
        <v>0</v>
      </c>
      <c r="H499" s="454">
        <f>Dados_GLOBAL_Inicial!K499</f>
        <v>0</v>
      </c>
      <c r="I499" s="970">
        <f>SUM('MEDIÇÃO_OBJETO (1)'!I499)</f>
        <v>0</v>
      </c>
      <c r="J499" s="455">
        <f t="shared" si="330"/>
        <v>0</v>
      </c>
      <c r="K499" s="451">
        <f t="shared" si="331"/>
        <v>0</v>
      </c>
      <c r="L499" s="452">
        <f t="shared" si="332"/>
        <v>0</v>
      </c>
      <c r="M499" s="809">
        <f t="shared" si="333"/>
        <v>0</v>
      </c>
      <c r="N499" s="810">
        <f>IF(IFERROR(VALUE(Dados_GLOBAL_Inicial!L499),0)=0,0,Dados_GLOBAL_Inicial!L499)</f>
        <v>0</v>
      </c>
      <c r="O499" s="812">
        <f>SUM('MEDIÇÃO_OBJETO (1)'!O499)</f>
        <v>0</v>
      </c>
      <c r="P499" s="812">
        <f>SUM('MEDIÇÃO_OBJETO (1)'!P499)</f>
        <v>0</v>
      </c>
      <c r="Q499" s="813">
        <f t="shared" si="334"/>
        <v>0</v>
      </c>
      <c r="R499" s="951"/>
      <c r="S499" s="815">
        <f>SUM('MEDIÇÃO_OBJETO (1)'!S499)</f>
        <v>0</v>
      </c>
      <c r="T499" s="815">
        <f>SUM('MEDIÇÃO_OBJETO (1)'!T499)</f>
        <v>0</v>
      </c>
      <c r="V499" s="19"/>
      <c r="W499" s="978">
        <f t="shared" si="335"/>
        <v>0</v>
      </c>
      <c r="X499" s="816">
        <f t="shared" si="336"/>
        <v>0</v>
      </c>
      <c r="Y499" s="816">
        <f t="shared" si="337"/>
        <v>0</v>
      </c>
      <c r="Z499" s="817">
        <f t="shared" si="338"/>
        <v>0</v>
      </c>
      <c r="AB499" s="453">
        <f t="shared" si="325"/>
        <v>0</v>
      </c>
      <c r="AC499" s="14">
        <f t="shared" si="339"/>
        <v>0</v>
      </c>
      <c r="AD499" s="819"/>
      <c r="AE499" s="631">
        <f t="shared" si="326"/>
        <v>0</v>
      </c>
      <c r="AF499" s="818">
        <f>SUM('MEDIÇÃO_OBJETO (1)'!AG499)</f>
        <v>0</v>
      </c>
      <c r="AG499" s="541">
        <f>SUM('MEDIÇÃO_OBJETO (1)'!AH499)</f>
        <v>0</v>
      </c>
      <c r="AH499" s="541">
        <f>SUM('MEDIÇÃO_OBJETO (1)'!AI499)</f>
        <v>0</v>
      </c>
      <c r="AI499" s="541">
        <f>SUM('MEDIÇÃO_OBJETO (1)'!AJ499)</f>
        <v>0</v>
      </c>
      <c r="AJ499" s="541">
        <f>SUM('MEDIÇÃO_OBJETO (1)'!AK499)</f>
        <v>0</v>
      </c>
      <c r="AK499" s="541">
        <f>SUM('MEDIÇÃO_OBJETO (1)'!AL499)</f>
        <v>0</v>
      </c>
      <c r="AL499" s="541">
        <f>SUM('MEDIÇÃO_OBJETO (1)'!AM499)</f>
        <v>0</v>
      </c>
      <c r="AM499" s="541">
        <f>SUM('MEDIÇÃO_OBJETO (1)'!AN499)</f>
        <v>0</v>
      </c>
      <c r="AN499" s="541">
        <f>SUM('MEDIÇÃO_OBJETO (1)'!AO499)</f>
        <v>0</v>
      </c>
      <c r="AO499" s="541">
        <f>SUM('MEDIÇÃO_OBJETO (1)'!AP499)</f>
        <v>0</v>
      </c>
      <c r="AP499" s="541">
        <f>SUM('MEDIÇÃO_OBJETO (1)'!AQ499)</f>
        <v>0</v>
      </c>
      <c r="AQ499" s="541">
        <f>SUM('MEDIÇÃO_OBJETO (1)'!AR499)</f>
        <v>0</v>
      </c>
      <c r="AR499" s="541">
        <f>SUM('MEDIÇÃO_OBJETO (1)'!AS499)</f>
        <v>0</v>
      </c>
      <c r="AS499" s="541">
        <f>SUM('MEDIÇÃO_OBJETO (1)'!AT499)</f>
        <v>0</v>
      </c>
      <c r="AT499" s="541">
        <f>SUM('MEDIÇÃO_OBJETO (1)'!AU499)</f>
        <v>0</v>
      </c>
      <c r="AU499" s="541">
        <f>SUM('MEDIÇÃO_OBJETO (1)'!AV499)</f>
        <v>0</v>
      </c>
      <c r="AV499" s="541">
        <f>SUM('MEDIÇÃO_OBJETO (1)'!AW499)</f>
        <v>0</v>
      </c>
      <c r="AW499" s="541">
        <f>SUM('MEDIÇÃO_OBJETO (1)'!AX499)</f>
        <v>0</v>
      </c>
      <c r="AX499" s="977"/>
      <c r="BN499" s="992">
        <f t="shared" si="340"/>
        <v>0</v>
      </c>
      <c r="BO499" s="538">
        <f t="shared" si="327"/>
        <v>0</v>
      </c>
      <c r="BP499" s="987">
        <f>IF(RESUMO_GLOBAL!$X$53="a",ROUND(AF499*$N499,RESUMO_GLOBAL!$X$54),IF(RESUMO_GLOBAL!$X$53="t",TRUNC(AF499*$N499,RESUMO_GLOBAL!$X$54),AF499*$N499))</f>
        <v>0</v>
      </c>
      <c r="BQ499" s="987">
        <f>IF(RESUMO_GLOBAL!$X$53="a",ROUND(AG499*$N499,RESUMO_GLOBAL!$X$54),IF(RESUMO_GLOBAL!$X$53="t",TRUNC(AG499*$N499,RESUMO_GLOBAL!$X$54),AG499*$N499))</f>
        <v>0</v>
      </c>
      <c r="BR499" s="987">
        <f>IF(RESUMO_GLOBAL!$X$53="a",ROUND(AH499*$N499,RESUMO_GLOBAL!$X$54),IF(RESUMO_GLOBAL!$X$53="t",TRUNC(AH499*$N499,RESUMO_GLOBAL!$X$54),AH499*$N499))</f>
        <v>0</v>
      </c>
      <c r="BS499" s="987">
        <f>IF(RESUMO_GLOBAL!$X$53="a",ROUND(AI499*$N499,RESUMO_GLOBAL!$X$54),IF(RESUMO_GLOBAL!$X$53="t",TRUNC(AI499*$N499,RESUMO_GLOBAL!$X$54),AI499*$N499))</f>
        <v>0</v>
      </c>
      <c r="BT499" s="987">
        <f>IF(RESUMO_GLOBAL!$X$53="a",ROUND(AJ499*$N499,RESUMO_GLOBAL!$X$54),IF(RESUMO_GLOBAL!$X$53="t",TRUNC(AJ499*$N499,RESUMO_GLOBAL!$X$54),AJ499*$N499))</f>
        <v>0</v>
      </c>
      <c r="BU499" s="987">
        <f>IF(RESUMO_GLOBAL!$X$53="a",ROUND(AK499*$N499,RESUMO_GLOBAL!$X$54),IF(RESUMO_GLOBAL!$X$53="t",TRUNC(AK499*$N499,RESUMO_GLOBAL!$X$54),AK499*$N499))</f>
        <v>0</v>
      </c>
      <c r="BV499" s="987">
        <f>IF(RESUMO_GLOBAL!$X$53="a",ROUND(AL499*$N499,RESUMO_GLOBAL!$X$54),IF(RESUMO_GLOBAL!$X$53="t",TRUNC(AL499*$N499,RESUMO_GLOBAL!$X$54),AL499*$N499))</f>
        <v>0</v>
      </c>
      <c r="BW499" s="987">
        <f>IF(RESUMO_GLOBAL!$X$53="a",ROUND(AM499*$N499,RESUMO_GLOBAL!$X$54),IF(RESUMO_GLOBAL!$X$53="t",TRUNC(AM499*$N499,RESUMO_GLOBAL!$X$54),AM499*$N499))</f>
        <v>0</v>
      </c>
      <c r="BX499" s="987">
        <f>IF(RESUMO_GLOBAL!$X$53="a",ROUND(AN499*$N499,RESUMO_GLOBAL!$X$54),IF(RESUMO_GLOBAL!$X$53="t",TRUNC(AN499*$N499,RESUMO_GLOBAL!$X$54),AN499*$N499))</f>
        <v>0</v>
      </c>
      <c r="BY499" s="987">
        <f>IF(RESUMO_GLOBAL!$X$53="a",ROUND(AO499*$N499,RESUMO_GLOBAL!$X$54),IF(RESUMO_GLOBAL!$X$53="t",TRUNC(AO499*$N499,RESUMO_GLOBAL!$X$54),AO499*$N499))</f>
        <v>0</v>
      </c>
      <c r="BZ499" s="987">
        <f>IF(RESUMO_GLOBAL!$X$53="a",ROUND(AP499*$N499,RESUMO_GLOBAL!$X$54),IF(RESUMO_GLOBAL!$X$53="t",TRUNC(AP499*$N499,RESUMO_GLOBAL!$X$54),AP499*$N499))</f>
        <v>0</v>
      </c>
      <c r="CA499" s="987">
        <f>IF(RESUMO_GLOBAL!$X$53="a",ROUND(AQ499*$N499,RESUMO_GLOBAL!$X$54),IF(RESUMO_GLOBAL!$X$53="t",TRUNC(AQ499*$N499,RESUMO_GLOBAL!$X$54),AQ499*$N499))</f>
        <v>0</v>
      </c>
      <c r="CB499" s="987">
        <f>IF(RESUMO_GLOBAL!$X$53="a",ROUND(AR499*$N499,RESUMO_GLOBAL!$X$54),IF(RESUMO_GLOBAL!$X$53="t",TRUNC(AR499*$N499,RESUMO_GLOBAL!$X$54),AR499*$N499))</f>
        <v>0</v>
      </c>
      <c r="CC499" s="987">
        <f>IF(RESUMO_GLOBAL!$X$53="a",ROUND(AS499*$N499,RESUMO_GLOBAL!$X$54),IF(RESUMO_GLOBAL!$X$53="t",TRUNC(AS499*$N499,RESUMO_GLOBAL!$X$54),AS499*$N499))</f>
        <v>0</v>
      </c>
      <c r="CD499" s="987">
        <f>IF(RESUMO_GLOBAL!$X$53="a",ROUND(AT499*$N499,RESUMO_GLOBAL!$X$54),IF(RESUMO_GLOBAL!$X$53="t",TRUNC(AT499*$N499,RESUMO_GLOBAL!$X$54),AT499*$N499))</f>
        <v>0</v>
      </c>
      <c r="CE499" s="987">
        <f>IF(RESUMO_GLOBAL!$X$53="a",ROUND(AU499*$N499,RESUMO_GLOBAL!$X$54),IF(RESUMO_GLOBAL!$X$53="t",TRUNC(AU499*$N499,RESUMO_GLOBAL!$X$54),AU499*$N499))</f>
        <v>0</v>
      </c>
      <c r="CF499" s="987">
        <f>IF(RESUMO_GLOBAL!$X$53="a",ROUND(AV499*$N499,RESUMO_GLOBAL!$X$54),IF(RESUMO_GLOBAL!$X$53="t",TRUNC(AV499*$N499,RESUMO_GLOBAL!$X$54),AV499*$N499))</f>
        <v>0</v>
      </c>
      <c r="CG499" s="987">
        <f>IF(RESUMO_GLOBAL!$X$53="a",ROUND(AW499*$N499,RESUMO_GLOBAL!$X$54),IF(RESUMO_GLOBAL!$X$53="t",TRUNC(AW499*$N499,RESUMO_GLOBAL!$X$54),AW499*$N499))</f>
        <v>0</v>
      </c>
      <c r="CK499" s="59">
        <f t="shared" si="306"/>
        <v>0</v>
      </c>
      <c r="CL499" s="59">
        <f t="shared" si="307"/>
        <v>0</v>
      </c>
      <c r="CM499" s="59">
        <f t="shared" si="308"/>
        <v>0</v>
      </c>
      <c r="CN499" s="59">
        <f t="shared" si="309"/>
        <v>0</v>
      </c>
      <c r="CO499" s="59">
        <f t="shared" si="310"/>
        <v>0</v>
      </c>
      <c r="CP499" s="59">
        <f t="shared" si="311"/>
        <v>0</v>
      </c>
      <c r="CQ499" s="59">
        <f t="shared" si="312"/>
        <v>0</v>
      </c>
      <c r="CR499" s="59">
        <f t="shared" si="313"/>
        <v>0</v>
      </c>
      <c r="CS499" s="59">
        <f t="shared" si="314"/>
        <v>0</v>
      </c>
      <c r="CT499" s="59">
        <f t="shared" si="315"/>
        <v>0</v>
      </c>
      <c r="CU499" s="59">
        <f t="shared" si="316"/>
        <v>0</v>
      </c>
      <c r="CV499" s="59">
        <f t="shared" si="317"/>
        <v>0</v>
      </c>
      <c r="CW499" s="59">
        <f t="shared" si="318"/>
        <v>0</v>
      </c>
      <c r="CX499" s="59">
        <f t="shared" si="319"/>
        <v>0</v>
      </c>
      <c r="CY499" s="59">
        <f t="shared" si="320"/>
        <v>0</v>
      </c>
      <c r="CZ499" s="59">
        <f t="shared" si="321"/>
        <v>0</v>
      </c>
      <c r="DA499" s="59">
        <f t="shared" si="322"/>
        <v>0</v>
      </c>
      <c r="DB499" s="59">
        <f t="shared" si="323"/>
        <v>0</v>
      </c>
      <c r="DE499">
        <f t="shared" si="305"/>
        <v>494</v>
      </c>
      <c r="DF499" t="str">
        <f t="shared" si="324"/>
        <v/>
      </c>
      <c r="DG499" s="59">
        <f>IF($C499&lt;&gt;0,SUM($CK500:CK500),0)</f>
        <v>0</v>
      </c>
      <c r="DH499" s="59">
        <f>IF($C499&lt;&gt;0,SUM($CK500:CL500),0)</f>
        <v>0</v>
      </c>
      <c r="DI499" s="59">
        <f>IF($C499&lt;&gt;0,SUM($CK500:CM500),0)</f>
        <v>0</v>
      </c>
      <c r="DJ499" s="59">
        <f>IF($C499&lt;&gt;0,SUM($CK500:CN500),0)</f>
        <v>0</v>
      </c>
      <c r="DK499" s="59">
        <f>IF($C499&lt;&gt;0,SUM($CK500:CO500),0)</f>
        <v>0</v>
      </c>
      <c r="DL499" s="59">
        <f>IF($C499&lt;&gt;0,SUM($CK500:CP500),0)</f>
        <v>0</v>
      </c>
      <c r="DM499" s="59">
        <f>IF($C499&lt;&gt;0,SUM($CK500:CQ500),0)</f>
        <v>0</v>
      </c>
      <c r="DN499" s="59">
        <f>IF($C499&lt;&gt;0,SUM($CK500:CR500),0)</f>
        <v>0</v>
      </c>
      <c r="DO499" s="59">
        <f>IF($C499&lt;&gt;0,SUM($CK500:CS500),0)</f>
        <v>0</v>
      </c>
      <c r="DP499" s="59">
        <f>IF($C499&lt;&gt;0,SUM($CK500:CT500),0)</f>
        <v>0</v>
      </c>
      <c r="DQ499" s="59">
        <f>IF($C499&lt;&gt;0,SUM($CK500:CU500),0)</f>
        <v>0</v>
      </c>
      <c r="DR499" s="59">
        <f>IF($C499&lt;&gt;0,SUM($CK500:CV500),0)</f>
        <v>0</v>
      </c>
      <c r="DS499" s="59">
        <f>IF($C499&lt;&gt;0,SUM($CK500:CW500),0)</f>
        <v>0</v>
      </c>
      <c r="DT499" s="59">
        <f>IF($C499&lt;&gt;0,SUM($CK500:CX500),0)</f>
        <v>0</v>
      </c>
      <c r="DU499" s="59">
        <f>IF($C499&lt;&gt;0,SUM($CK500:CY500),0)</f>
        <v>0</v>
      </c>
      <c r="DV499" s="59">
        <f>IF($C499&lt;&gt;0,SUM($CK500:CZ500),0)</f>
        <v>0</v>
      </c>
      <c r="DW499" s="59">
        <f>IF($C499&lt;&gt;0,SUM($CK500:DA500),0)</f>
        <v>0</v>
      </c>
      <c r="DX499" s="59">
        <f>IF($C499&lt;&gt;0,SUM($CK500:DB500),0)</f>
        <v>0</v>
      </c>
      <c r="DY499" s="952" t="str">
        <f t="shared" si="328"/>
        <v/>
      </c>
    </row>
    <row r="500" spans="1:129" ht="13.5" hidden="1" thickBot="1">
      <c r="A500" s="3" t="str">
        <f t="shared" si="329"/>
        <v/>
      </c>
      <c r="B500" s="805">
        <f>Dados_GLOBAL_Inicial!E500</f>
        <v>0</v>
      </c>
      <c r="C500" s="956">
        <f>IF(IFERROR(VALUE(Dados_GLOBAL_Inicial!F500),0)=0,0,Dados_GLOBAL_Inicial!F500)</f>
        <v>0</v>
      </c>
      <c r="D500" s="830">
        <f>Dados_GLOBAL_Inicial!G500</f>
        <v>0</v>
      </c>
      <c r="E500" s="830" t="str">
        <f>IF(IFERROR(VLOOKUP(F500,Cod_Gde_Itens!$A$1:$B$80,2,FALSE),0)&gt;549,IFERROR(VLOOKUP(F500,Cod_Gde_Itens!$A$1:$B$80,2,FALSE),0),IF(Dados_GLOBAL_Inicial!H500=0,"",Dados_GLOBAL_Inicial!H500))</f>
        <v/>
      </c>
      <c r="F500" s="823">
        <f>Dados_GLOBAL_Inicial!I500</f>
        <v>0</v>
      </c>
      <c r="G500" s="824">
        <f>Dados_GLOBAL_Inicial!J500</f>
        <v>0</v>
      </c>
      <c r="H500" s="454">
        <f>Dados_GLOBAL_Inicial!K500</f>
        <v>0</v>
      </c>
      <c r="I500" s="970">
        <f>SUM('MEDIÇÃO_OBJETO (1)'!I500)</f>
        <v>0</v>
      </c>
      <c r="J500" s="455">
        <f t="shared" si="330"/>
        <v>0</v>
      </c>
      <c r="K500" s="451">
        <f t="shared" si="331"/>
        <v>0</v>
      </c>
      <c r="L500" s="452">
        <f t="shared" si="332"/>
        <v>0</v>
      </c>
      <c r="M500" s="809">
        <f t="shared" si="333"/>
        <v>0</v>
      </c>
      <c r="N500" s="810">
        <f>IF(IFERROR(VALUE(Dados_GLOBAL_Inicial!L500),0)=0,0,Dados_GLOBAL_Inicial!L500)</f>
        <v>0</v>
      </c>
      <c r="O500" s="812">
        <f>SUM('MEDIÇÃO_OBJETO (1)'!O500)</f>
        <v>0</v>
      </c>
      <c r="P500" s="812">
        <f>SUM('MEDIÇÃO_OBJETO (1)'!P500)</f>
        <v>0</v>
      </c>
      <c r="Q500" s="813">
        <f t="shared" si="334"/>
        <v>0</v>
      </c>
      <c r="R500" s="951"/>
      <c r="S500" s="815">
        <f>SUM('MEDIÇÃO_OBJETO (1)'!S500)</f>
        <v>0</v>
      </c>
      <c r="T500" s="815">
        <f>SUM('MEDIÇÃO_OBJETO (1)'!T500)</f>
        <v>0</v>
      </c>
      <c r="V500" s="19"/>
      <c r="W500" s="978">
        <f t="shared" si="335"/>
        <v>0</v>
      </c>
      <c r="X500" s="816">
        <f t="shared" si="336"/>
        <v>0</v>
      </c>
      <c r="Y500" s="816">
        <f t="shared" si="337"/>
        <v>0</v>
      </c>
      <c r="Z500" s="817">
        <f t="shared" si="338"/>
        <v>0</v>
      </c>
      <c r="AB500" s="453">
        <f t="shared" si="325"/>
        <v>0</v>
      </c>
      <c r="AC500" s="14">
        <f t="shared" si="339"/>
        <v>0</v>
      </c>
      <c r="AD500" s="819"/>
      <c r="AE500" s="631">
        <f t="shared" si="326"/>
        <v>0</v>
      </c>
      <c r="AF500" s="818">
        <f>SUM('MEDIÇÃO_OBJETO (1)'!AG500)</f>
        <v>0</v>
      </c>
      <c r="AG500" s="541">
        <f>SUM('MEDIÇÃO_OBJETO (1)'!AH500)</f>
        <v>0</v>
      </c>
      <c r="AH500" s="541">
        <f>SUM('MEDIÇÃO_OBJETO (1)'!AI500)</f>
        <v>0</v>
      </c>
      <c r="AI500" s="541">
        <f>SUM('MEDIÇÃO_OBJETO (1)'!AJ500)</f>
        <v>0</v>
      </c>
      <c r="AJ500" s="541">
        <f>SUM('MEDIÇÃO_OBJETO (1)'!AK500)</f>
        <v>0</v>
      </c>
      <c r="AK500" s="541">
        <f>SUM('MEDIÇÃO_OBJETO (1)'!AL500)</f>
        <v>0</v>
      </c>
      <c r="AL500" s="541">
        <f>SUM('MEDIÇÃO_OBJETO (1)'!AM500)</f>
        <v>0</v>
      </c>
      <c r="AM500" s="541">
        <f>SUM('MEDIÇÃO_OBJETO (1)'!AN500)</f>
        <v>0</v>
      </c>
      <c r="AN500" s="541">
        <f>SUM('MEDIÇÃO_OBJETO (1)'!AO500)</f>
        <v>0</v>
      </c>
      <c r="AO500" s="541">
        <f>SUM('MEDIÇÃO_OBJETO (1)'!AP500)</f>
        <v>0</v>
      </c>
      <c r="AP500" s="541">
        <f>SUM('MEDIÇÃO_OBJETO (1)'!AQ500)</f>
        <v>0</v>
      </c>
      <c r="AQ500" s="541">
        <f>SUM('MEDIÇÃO_OBJETO (1)'!AR500)</f>
        <v>0</v>
      </c>
      <c r="AR500" s="541">
        <f>SUM('MEDIÇÃO_OBJETO (1)'!AS500)</f>
        <v>0</v>
      </c>
      <c r="AS500" s="541">
        <f>SUM('MEDIÇÃO_OBJETO (1)'!AT500)</f>
        <v>0</v>
      </c>
      <c r="AT500" s="541">
        <f>SUM('MEDIÇÃO_OBJETO (1)'!AU500)</f>
        <v>0</v>
      </c>
      <c r="AU500" s="541">
        <f>SUM('MEDIÇÃO_OBJETO (1)'!AV500)</f>
        <v>0</v>
      </c>
      <c r="AV500" s="541">
        <f>SUM('MEDIÇÃO_OBJETO (1)'!AW500)</f>
        <v>0</v>
      </c>
      <c r="AW500" s="541">
        <f>SUM('MEDIÇÃO_OBJETO (1)'!AX500)</f>
        <v>0</v>
      </c>
      <c r="AX500" s="977"/>
      <c r="BN500" s="992">
        <f t="shared" si="340"/>
        <v>0</v>
      </c>
      <c r="BO500" s="538">
        <f t="shared" si="327"/>
        <v>0</v>
      </c>
      <c r="BP500" s="987">
        <f>IF(RESUMO_GLOBAL!$X$53="a",ROUND(AF500*$N500,RESUMO_GLOBAL!$X$54),IF(RESUMO_GLOBAL!$X$53="t",TRUNC(AF500*$N500,RESUMO_GLOBAL!$X$54),AF500*$N500))</f>
        <v>0</v>
      </c>
      <c r="BQ500" s="987">
        <f>IF(RESUMO_GLOBAL!$X$53="a",ROUND(AG500*$N500,RESUMO_GLOBAL!$X$54),IF(RESUMO_GLOBAL!$X$53="t",TRUNC(AG500*$N500,RESUMO_GLOBAL!$X$54),AG500*$N500))</f>
        <v>0</v>
      </c>
      <c r="BR500" s="987">
        <f>IF(RESUMO_GLOBAL!$X$53="a",ROUND(AH500*$N500,RESUMO_GLOBAL!$X$54),IF(RESUMO_GLOBAL!$X$53="t",TRUNC(AH500*$N500,RESUMO_GLOBAL!$X$54),AH500*$N500))</f>
        <v>0</v>
      </c>
      <c r="BS500" s="987">
        <f>IF(RESUMO_GLOBAL!$X$53="a",ROUND(AI500*$N500,RESUMO_GLOBAL!$X$54),IF(RESUMO_GLOBAL!$X$53="t",TRUNC(AI500*$N500,RESUMO_GLOBAL!$X$54),AI500*$N500))</f>
        <v>0</v>
      </c>
      <c r="BT500" s="987">
        <f>IF(RESUMO_GLOBAL!$X$53="a",ROUND(AJ500*$N500,RESUMO_GLOBAL!$X$54),IF(RESUMO_GLOBAL!$X$53="t",TRUNC(AJ500*$N500,RESUMO_GLOBAL!$X$54),AJ500*$N500))</f>
        <v>0</v>
      </c>
      <c r="BU500" s="987">
        <f>IF(RESUMO_GLOBAL!$X$53="a",ROUND(AK500*$N500,RESUMO_GLOBAL!$X$54),IF(RESUMO_GLOBAL!$X$53="t",TRUNC(AK500*$N500,RESUMO_GLOBAL!$X$54),AK500*$N500))</f>
        <v>0</v>
      </c>
      <c r="BV500" s="987">
        <f>IF(RESUMO_GLOBAL!$X$53="a",ROUND(AL500*$N500,RESUMO_GLOBAL!$X$54),IF(RESUMO_GLOBAL!$X$53="t",TRUNC(AL500*$N500,RESUMO_GLOBAL!$X$54),AL500*$N500))</f>
        <v>0</v>
      </c>
      <c r="BW500" s="987">
        <f>IF(RESUMO_GLOBAL!$X$53="a",ROUND(AM500*$N500,RESUMO_GLOBAL!$X$54),IF(RESUMO_GLOBAL!$X$53="t",TRUNC(AM500*$N500,RESUMO_GLOBAL!$X$54),AM500*$N500))</f>
        <v>0</v>
      </c>
      <c r="BX500" s="987">
        <f>IF(RESUMO_GLOBAL!$X$53="a",ROUND(AN500*$N500,RESUMO_GLOBAL!$X$54),IF(RESUMO_GLOBAL!$X$53="t",TRUNC(AN500*$N500,RESUMO_GLOBAL!$X$54),AN500*$N500))</f>
        <v>0</v>
      </c>
      <c r="BY500" s="987">
        <f>IF(RESUMO_GLOBAL!$X$53="a",ROUND(AO500*$N500,RESUMO_GLOBAL!$X$54),IF(RESUMO_GLOBAL!$X$53="t",TRUNC(AO500*$N500,RESUMO_GLOBAL!$X$54),AO500*$N500))</f>
        <v>0</v>
      </c>
      <c r="BZ500" s="987">
        <f>IF(RESUMO_GLOBAL!$X$53="a",ROUND(AP500*$N500,RESUMO_GLOBAL!$X$54),IF(RESUMO_GLOBAL!$X$53="t",TRUNC(AP500*$N500,RESUMO_GLOBAL!$X$54),AP500*$N500))</f>
        <v>0</v>
      </c>
      <c r="CA500" s="987">
        <f>IF(RESUMO_GLOBAL!$X$53="a",ROUND(AQ500*$N500,RESUMO_GLOBAL!$X$54),IF(RESUMO_GLOBAL!$X$53="t",TRUNC(AQ500*$N500,RESUMO_GLOBAL!$X$54),AQ500*$N500))</f>
        <v>0</v>
      </c>
      <c r="CB500" s="987">
        <f>IF(RESUMO_GLOBAL!$X$53="a",ROUND(AR500*$N500,RESUMO_GLOBAL!$X$54),IF(RESUMO_GLOBAL!$X$53="t",TRUNC(AR500*$N500,RESUMO_GLOBAL!$X$54),AR500*$N500))</f>
        <v>0</v>
      </c>
      <c r="CC500" s="987">
        <f>IF(RESUMO_GLOBAL!$X$53="a",ROUND(AS500*$N500,RESUMO_GLOBAL!$X$54),IF(RESUMO_GLOBAL!$X$53="t",TRUNC(AS500*$N500,RESUMO_GLOBAL!$X$54),AS500*$N500))</f>
        <v>0</v>
      </c>
      <c r="CD500" s="987">
        <f>IF(RESUMO_GLOBAL!$X$53="a",ROUND(AT500*$N500,RESUMO_GLOBAL!$X$54),IF(RESUMO_GLOBAL!$X$53="t",TRUNC(AT500*$N500,RESUMO_GLOBAL!$X$54),AT500*$N500))</f>
        <v>0</v>
      </c>
      <c r="CE500" s="987">
        <f>IF(RESUMO_GLOBAL!$X$53="a",ROUND(AU500*$N500,RESUMO_GLOBAL!$X$54),IF(RESUMO_GLOBAL!$X$53="t",TRUNC(AU500*$N500,RESUMO_GLOBAL!$X$54),AU500*$N500))</f>
        <v>0</v>
      </c>
      <c r="CF500" s="987">
        <f>IF(RESUMO_GLOBAL!$X$53="a",ROUND(AV500*$N500,RESUMO_GLOBAL!$X$54),IF(RESUMO_GLOBAL!$X$53="t",TRUNC(AV500*$N500,RESUMO_GLOBAL!$X$54),AV500*$N500))</f>
        <v>0</v>
      </c>
      <c r="CG500" s="987">
        <f>IF(RESUMO_GLOBAL!$X$53="a",ROUND(AW500*$N500,RESUMO_GLOBAL!$X$54),IF(RESUMO_GLOBAL!$X$53="t",TRUNC(AW500*$N500,RESUMO_GLOBAL!$X$54),AW500*$N500))</f>
        <v>0</v>
      </c>
      <c r="CK500" s="59">
        <f t="shared" si="306"/>
        <v>0</v>
      </c>
      <c r="CL500" s="59">
        <f t="shared" si="307"/>
        <v>0</v>
      </c>
      <c r="CM500" s="59">
        <f t="shared" si="308"/>
        <v>0</v>
      </c>
      <c r="CN500" s="59">
        <f t="shared" si="309"/>
        <v>0</v>
      </c>
      <c r="CO500" s="59">
        <f t="shared" si="310"/>
        <v>0</v>
      </c>
      <c r="CP500" s="59">
        <f t="shared" si="311"/>
        <v>0</v>
      </c>
      <c r="CQ500" s="59">
        <f t="shared" si="312"/>
        <v>0</v>
      </c>
      <c r="CR500" s="59">
        <f t="shared" si="313"/>
        <v>0</v>
      </c>
      <c r="CS500" s="59">
        <f t="shared" si="314"/>
        <v>0</v>
      </c>
      <c r="CT500" s="59">
        <f t="shared" si="315"/>
        <v>0</v>
      </c>
      <c r="CU500" s="59">
        <f t="shared" si="316"/>
        <v>0</v>
      </c>
      <c r="CV500" s="59">
        <f t="shared" si="317"/>
        <v>0</v>
      </c>
      <c r="CW500" s="59">
        <f t="shared" si="318"/>
        <v>0</v>
      </c>
      <c r="CX500" s="59">
        <f t="shared" si="319"/>
        <v>0</v>
      </c>
      <c r="CY500" s="59">
        <f t="shared" si="320"/>
        <v>0</v>
      </c>
      <c r="CZ500" s="59">
        <f t="shared" si="321"/>
        <v>0</v>
      </c>
      <c r="DA500" s="59">
        <f t="shared" si="322"/>
        <v>0</v>
      </c>
      <c r="DB500" s="59">
        <f t="shared" si="323"/>
        <v>0</v>
      </c>
      <c r="DE500">
        <f t="shared" si="305"/>
        <v>495</v>
      </c>
      <c r="DF500" t="str">
        <f t="shared" si="324"/>
        <v/>
      </c>
      <c r="DG500" s="59">
        <f>IF($C500&lt;&gt;0,SUM($CK501:CK501),0)</f>
        <v>0</v>
      </c>
      <c r="DH500" s="59">
        <f>IF($C500&lt;&gt;0,SUM($CK501:CL501),0)</f>
        <v>0</v>
      </c>
      <c r="DI500" s="59">
        <f>IF($C500&lt;&gt;0,SUM($CK501:CM501),0)</f>
        <v>0</v>
      </c>
      <c r="DJ500" s="59">
        <f>IF($C500&lt;&gt;0,SUM($CK501:CN501),0)</f>
        <v>0</v>
      </c>
      <c r="DK500" s="59">
        <f>IF($C500&lt;&gt;0,SUM($CK501:CO501),0)</f>
        <v>0</v>
      </c>
      <c r="DL500" s="59">
        <f>IF($C500&lt;&gt;0,SUM($CK501:CP501),0)</f>
        <v>0</v>
      </c>
      <c r="DM500" s="59">
        <f>IF($C500&lt;&gt;0,SUM($CK501:CQ501),0)</f>
        <v>0</v>
      </c>
      <c r="DN500" s="59">
        <f>IF($C500&lt;&gt;0,SUM($CK501:CR501),0)</f>
        <v>0</v>
      </c>
      <c r="DO500" s="59">
        <f>IF($C500&lt;&gt;0,SUM($CK501:CS501),0)</f>
        <v>0</v>
      </c>
      <c r="DP500" s="59">
        <f>IF($C500&lt;&gt;0,SUM($CK501:CT501),0)</f>
        <v>0</v>
      </c>
      <c r="DQ500" s="59">
        <f>IF($C500&lt;&gt;0,SUM($CK501:CU501),0)</f>
        <v>0</v>
      </c>
      <c r="DR500" s="59">
        <f>IF($C500&lt;&gt;0,SUM($CK501:CV501),0)</f>
        <v>0</v>
      </c>
      <c r="DS500" s="59">
        <f>IF($C500&lt;&gt;0,SUM($CK501:CW501),0)</f>
        <v>0</v>
      </c>
      <c r="DT500" s="59">
        <f>IF($C500&lt;&gt;0,SUM($CK501:CX501),0)</f>
        <v>0</v>
      </c>
      <c r="DU500" s="59">
        <f>IF($C500&lt;&gt;0,SUM($CK501:CY501),0)</f>
        <v>0</v>
      </c>
      <c r="DV500" s="59">
        <f>IF($C500&lt;&gt;0,SUM($CK501:CZ501),0)</f>
        <v>0</v>
      </c>
      <c r="DW500" s="59">
        <f>IF($C500&lt;&gt;0,SUM($CK501:DA501),0)</f>
        <v>0</v>
      </c>
      <c r="DX500" s="59">
        <f>IF($C500&lt;&gt;0,SUM($CK501:DB501),0)</f>
        <v>0</v>
      </c>
      <c r="DY500" s="952" t="str">
        <f t="shared" si="328"/>
        <v/>
      </c>
    </row>
    <row r="501" spans="1:129" ht="13.5" hidden="1" thickBot="1">
      <c r="A501" s="3" t="str">
        <f t="shared" si="329"/>
        <v/>
      </c>
      <c r="B501" s="805">
        <f>Dados_GLOBAL_Inicial!E501</f>
        <v>0</v>
      </c>
      <c r="C501" s="956">
        <f>IF(IFERROR(VALUE(Dados_GLOBAL_Inicial!F501),0)=0,0,Dados_GLOBAL_Inicial!F501)</f>
        <v>0</v>
      </c>
      <c r="D501" s="830">
        <f>Dados_GLOBAL_Inicial!G501</f>
        <v>0</v>
      </c>
      <c r="E501" s="830" t="str">
        <f>IF(IFERROR(VLOOKUP(F501,Cod_Gde_Itens!$A$1:$B$80,2,FALSE),0)&gt;549,IFERROR(VLOOKUP(F501,Cod_Gde_Itens!$A$1:$B$80,2,FALSE),0),IF(Dados_GLOBAL_Inicial!H501=0,"",Dados_GLOBAL_Inicial!H501))</f>
        <v/>
      </c>
      <c r="F501" s="823">
        <f>Dados_GLOBAL_Inicial!I501</f>
        <v>0</v>
      </c>
      <c r="G501" s="824">
        <f>Dados_GLOBAL_Inicial!J501</f>
        <v>0</v>
      </c>
      <c r="H501" s="454">
        <f>Dados_GLOBAL_Inicial!K501</f>
        <v>0</v>
      </c>
      <c r="I501" s="970">
        <f>SUM('MEDIÇÃO_OBJETO (1)'!I501)</f>
        <v>0</v>
      </c>
      <c r="J501" s="455">
        <f t="shared" si="330"/>
        <v>0</v>
      </c>
      <c r="K501" s="451">
        <f t="shared" si="331"/>
        <v>0</v>
      </c>
      <c r="L501" s="452">
        <f t="shared" si="332"/>
        <v>0</v>
      </c>
      <c r="M501" s="809">
        <f t="shared" si="333"/>
        <v>0</v>
      </c>
      <c r="N501" s="810">
        <f>IF(IFERROR(VALUE(Dados_GLOBAL_Inicial!L501),0)=0,0,Dados_GLOBAL_Inicial!L501)</f>
        <v>0</v>
      </c>
      <c r="O501" s="812">
        <f>SUM('MEDIÇÃO_OBJETO (1)'!O501)</f>
        <v>0</v>
      </c>
      <c r="P501" s="812">
        <f>SUM('MEDIÇÃO_OBJETO (1)'!P501)</f>
        <v>0</v>
      </c>
      <c r="Q501" s="813">
        <f t="shared" si="334"/>
        <v>0</v>
      </c>
      <c r="R501" s="951"/>
      <c r="S501" s="815">
        <f>SUM('MEDIÇÃO_OBJETO (1)'!S501)</f>
        <v>0</v>
      </c>
      <c r="T501" s="815">
        <f>SUM('MEDIÇÃO_OBJETO (1)'!T501)</f>
        <v>0</v>
      </c>
      <c r="V501" s="19"/>
      <c r="W501" s="978">
        <f t="shared" si="335"/>
        <v>0</v>
      </c>
      <c r="X501" s="816">
        <f t="shared" si="336"/>
        <v>0</v>
      </c>
      <c r="Y501" s="816">
        <f t="shared" si="337"/>
        <v>0</v>
      </c>
      <c r="Z501" s="817">
        <f t="shared" si="338"/>
        <v>0</v>
      </c>
      <c r="AB501" s="453">
        <f t="shared" si="325"/>
        <v>0</v>
      </c>
      <c r="AC501" s="14">
        <f t="shared" si="339"/>
        <v>0</v>
      </c>
      <c r="AD501" s="819"/>
      <c r="AE501" s="631">
        <f t="shared" si="326"/>
        <v>0</v>
      </c>
      <c r="AF501" s="818">
        <f>SUM('MEDIÇÃO_OBJETO (1)'!AG501)</f>
        <v>0</v>
      </c>
      <c r="AG501" s="541">
        <f>SUM('MEDIÇÃO_OBJETO (1)'!AH501)</f>
        <v>0</v>
      </c>
      <c r="AH501" s="541">
        <f>SUM('MEDIÇÃO_OBJETO (1)'!AI501)</f>
        <v>0</v>
      </c>
      <c r="AI501" s="541">
        <f>SUM('MEDIÇÃO_OBJETO (1)'!AJ501)</f>
        <v>0</v>
      </c>
      <c r="AJ501" s="541">
        <f>SUM('MEDIÇÃO_OBJETO (1)'!AK501)</f>
        <v>0</v>
      </c>
      <c r="AK501" s="541">
        <f>SUM('MEDIÇÃO_OBJETO (1)'!AL501)</f>
        <v>0</v>
      </c>
      <c r="AL501" s="541">
        <f>SUM('MEDIÇÃO_OBJETO (1)'!AM501)</f>
        <v>0</v>
      </c>
      <c r="AM501" s="541">
        <f>SUM('MEDIÇÃO_OBJETO (1)'!AN501)</f>
        <v>0</v>
      </c>
      <c r="AN501" s="541">
        <f>SUM('MEDIÇÃO_OBJETO (1)'!AO501)</f>
        <v>0</v>
      </c>
      <c r="AO501" s="541">
        <f>SUM('MEDIÇÃO_OBJETO (1)'!AP501)</f>
        <v>0</v>
      </c>
      <c r="AP501" s="541">
        <f>SUM('MEDIÇÃO_OBJETO (1)'!AQ501)</f>
        <v>0</v>
      </c>
      <c r="AQ501" s="541">
        <f>SUM('MEDIÇÃO_OBJETO (1)'!AR501)</f>
        <v>0</v>
      </c>
      <c r="AR501" s="541">
        <f>SUM('MEDIÇÃO_OBJETO (1)'!AS501)</f>
        <v>0</v>
      </c>
      <c r="AS501" s="541">
        <f>SUM('MEDIÇÃO_OBJETO (1)'!AT501)</f>
        <v>0</v>
      </c>
      <c r="AT501" s="541">
        <f>SUM('MEDIÇÃO_OBJETO (1)'!AU501)</f>
        <v>0</v>
      </c>
      <c r="AU501" s="541">
        <f>SUM('MEDIÇÃO_OBJETO (1)'!AV501)</f>
        <v>0</v>
      </c>
      <c r="AV501" s="541">
        <f>SUM('MEDIÇÃO_OBJETO (1)'!AW501)</f>
        <v>0</v>
      </c>
      <c r="AW501" s="541">
        <f>SUM('MEDIÇÃO_OBJETO (1)'!AX501)</f>
        <v>0</v>
      </c>
      <c r="AX501" s="977"/>
      <c r="BN501" s="992">
        <f t="shared" si="340"/>
        <v>0</v>
      </c>
      <c r="BO501" s="538">
        <f t="shared" si="327"/>
        <v>0</v>
      </c>
      <c r="BP501" s="987">
        <f>IF(RESUMO_GLOBAL!$X$53="a",ROUND(AF501*$N501,RESUMO_GLOBAL!$X$54),IF(RESUMO_GLOBAL!$X$53="t",TRUNC(AF501*$N501,RESUMO_GLOBAL!$X$54),AF501*$N501))</f>
        <v>0</v>
      </c>
      <c r="BQ501" s="987">
        <f>IF(RESUMO_GLOBAL!$X$53="a",ROUND(AG501*$N501,RESUMO_GLOBAL!$X$54),IF(RESUMO_GLOBAL!$X$53="t",TRUNC(AG501*$N501,RESUMO_GLOBAL!$X$54),AG501*$N501))</f>
        <v>0</v>
      </c>
      <c r="BR501" s="987">
        <f>IF(RESUMO_GLOBAL!$X$53="a",ROUND(AH501*$N501,RESUMO_GLOBAL!$X$54),IF(RESUMO_GLOBAL!$X$53="t",TRUNC(AH501*$N501,RESUMO_GLOBAL!$X$54),AH501*$N501))</f>
        <v>0</v>
      </c>
      <c r="BS501" s="987">
        <f>IF(RESUMO_GLOBAL!$X$53="a",ROUND(AI501*$N501,RESUMO_GLOBAL!$X$54),IF(RESUMO_GLOBAL!$X$53="t",TRUNC(AI501*$N501,RESUMO_GLOBAL!$X$54),AI501*$N501))</f>
        <v>0</v>
      </c>
      <c r="BT501" s="987">
        <f>IF(RESUMO_GLOBAL!$X$53="a",ROUND(AJ501*$N501,RESUMO_GLOBAL!$X$54),IF(RESUMO_GLOBAL!$X$53="t",TRUNC(AJ501*$N501,RESUMO_GLOBAL!$X$54),AJ501*$N501))</f>
        <v>0</v>
      </c>
      <c r="BU501" s="987">
        <f>IF(RESUMO_GLOBAL!$X$53="a",ROUND(AK501*$N501,RESUMO_GLOBAL!$X$54),IF(RESUMO_GLOBAL!$X$53="t",TRUNC(AK501*$N501,RESUMO_GLOBAL!$X$54),AK501*$N501))</f>
        <v>0</v>
      </c>
      <c r="BV501" s="987">
        <f>IF(RESUMO_GLOBAL!$X$53="a",ROUND(AL501*$N501,RESUMO_GLOBAL!$X$54),IF(RESUMO_GLOBAL!$X$53="t",TRUNC(AL501*$N501,RESUMO_GLOBAL!$X$54),AL501*$N501))</f>
        <v>0</v>
      </c>
      <c r="BW501" s="987">
        <f>IF(RESUMO_GLOBAL!$X$53="a",ROUND(AM501*$N501,RESUMO_GLOBAL!$X$54),IF(RESUMO_GLOBAL!$X$53="t",TRUNC(AM501*$N501,RESUMO_GLOBAL!$X$54),AM501*$N501))</f>
        <v>0</v>
      </c>
      <c r="BX501" s="987">
        <f>IF(RESUMO_GLOBAL!$X$53="a",ROUND(AN501*$N501,RESUMO_GLOBAL!$X$54),IF(RESUMO_GLOBAL!$X$53="t",TRUNC(AN501*$N501,RESUMO_GLOBAL!$X$54),AN501*$N501))</f>
        <v>0</v>
      </c>
      <c r="BY501" s="987">
        <f>IF(RESUMO_GLOBAL!$X$53="a",ROUND(AO501*$N501,RESUMO_GLOBAL!$X$54),IF(RESUMO_GLOBAL!$X$53="t",TRUNC(AO501*$N501,RESUMO_GLOBAL!$X$54),AO501*$N501))</f>
        <v>0</v>
      </c>
      <c r="BZ501" s="987">
        <f>IF(RESUMO_GLOBAL!$X$53="a",ROUND(AP501*$N501,RESUMO_GLOBAL!$X$54),IF(RESUMO_GLOBAL!$X$53="t",TRUNC(AP501*$N501,RESUMO_GLOBAL!$X$54),AP501*$N501))</f>
        <v>0</v>
      </c>
      <c r="CA501" s="987">
        <f>IF(RESUMO_GLOBAL!$X$53="a",ROUND(AQ501*$N501,RESUMO_GLOBAL!$X$54),IF(RESUMO_GLOBAL!$X$53="t",TRUNC(AQ501*$N501,RESUMO_GLOBAL!$X$54),AQ501*$N501))</f>
        <v>0</v>
      </c>
      <c r="CB501" s="987">
        <f>IF(RESUMO_GLOBAL!$X$53="a",ROUND(AR501*$N501,RESUMO_GLOBAL!$X$54),IF(RESUMO_GLOBAL!$X$53="t",TRUNC(AR501*$N501,RESUMO_GLOBAL!$X$54),AR501*$N501))</f>
        <v>0</v>
      </c>
      <c r="CC501" s="987">
        <f>IF(RESUMO_GLOBAL!$X$53="a",ROUND(AS501*$N501,RESUMO_GLOBAL!$X$54),IF(RESUMO_GLOBAL!$X$53="t",TRUNC(AS501*$N501,RESUMO_GLOBAL!$X$54),AS501*$N501))</f>
        <v>0</v>
      </c>
      <c r="CD501" s="987">
        <f>IF(RESUMO_GLOBAL!$X$53="a",ROUND(AT501*$N501,RESUMO_GLOBAL!$X$54),IF(RESUMO_GLOBAL!$X$53="t",TRUNC(AT501*$N501,RESUMO_GLOBAL!$X$54),AT501*$N501))</f>
        <v>0</v>
      </c>
      <c r="CE501" s="987">
        <f>IF(RESUMO_GLOBAL!$X$53="a",ROUND(AU501*$N501,RESUMO_GLOBAL!$X$54),IF(RESUMO_GLOBAL!$X$53="t",TRUNC(AU501*$N501,RESUMO_GLOBAL!$X$54),AU501*$N501))</f>
        <v>0</v>
      </c>
      <c r="CF501" s="987">
        <f>IF(RESUMO_GLOBAL!$X$53="a",ROUND(AV501*$N501,RESUMO_GLOBAL!$X$54),IF(RESUMO_GLOBAL!$X$53="t",TRUNC(AV501*$N501,RESUMO_GLOBAL!$X$54),AV501*$N501))</f>
        <v>0</v>
      </c>
      <c r="CG501" s="987">
        <f>IF(RESUMO_GLOBAL!$X$53="a",ROUND(AW501*$N501,RESUMO_GLOBAL!$X$54),IF(RESUMO_GLOBAL!$X$53="t",TRUNC(AW501*$N501,RESUMO_GLOBAL!$X$54),AW501*$N501))</f>
        <v>0</v>
      </c>
      <c r="CK501" s="59">
        <f t="shared" si="306"/>
        <v>0</v>
      </c>
      <c r="CL501" s="59">
        <f t="shared" si="307"/>
        <v>0</v>
      </c>
      <c r="CM501" s="59">
        <f t="shared" si="308"/>
        <v>0</v>
      </c>
      <c r="CN501" s="59">
        <f t="shared" si="309"/>
        <v>0</v>
      </c>
      <c r="CO501" s="59">
        <f t="shared" si="310"/>
        <v>0</v>
      </c>
      <c r="CP501" s="59">
        <f t="shared" si="311"/>
        <v>0</v>
      </c>
      <c r="CQ501" s="59">
        <f t="shared" si="312"/>
        <v>0</v>
      </c>
      <c r="CR501" s="59">
        <f t="shared" si="313"/>
        <v>0</v>
      </c>
      <c r="CS501" s="59">
        <f t="shared" si="314"/>
        <v>0</v>
      </c>
      <c r="CT501" s="59">
        <f t="shared" si="315"/>
        <v>0</v>
      </c>
      <c r="CU501" s="59">
        <f t="shared" si="316"/>
        <v>0</v>
      </c>
      <c r="CV501" s="59">
        <f t="shared" si="317"/>
        <v>0</v>
      </c>
      <c r="CW501" s="59">
        <f t="shared" si="318"/>
        <v>0</v>
      </c>
      <c r="CX501" s="59">
        <f t="shared" si="319"/>
        <v>0</v>
      </c>
      <c r="CY501" s="59">
        <f t="shared" si="320"/>
        <v>0</v>
      </c>
      <c r="CZ501" s="59">
        <f t="shared" si="321"/>
        <v>0</v>
      </c>
      <c r="DA501" s="59">
        <f t="shared" si="322"/>
        <v>0</v>
      </c>
      <c r="DB501" s="59">
        <f t="shared" si="323"/>
        <v>0</v>
      </c>
      <c r="DE501">
        <f t="shared" si="305"/>
        <v>496</v>
      </c>
      <c r="DF501" t="str">
        <f t="shared" si="324"/>
        <v/>
      </c>
      <c r="DG501" s="59">
        <f>IF($C501&lt;&gt;0,SUM($CK502:CK502),0)</f>
        <v>0</v>
      </c>
      <c r="DH501" s="59">
        <f>IF($C501&lt;&gt;0,SUM($CK502:CL502),0)</f>
        <v>0</v>
      </c>
      <c r="DI501" s="59">
        <f>IF($C501&lt;&gt;0,SUM($CK502:CM502),0)</f>
        <v>0</v>
      </c>
      <c r="DJ501" s="59">
        <f>IF($C501&lt;&gt;0,SUM($CK502:CN502),0)</f>
        <v>0</v>
      </c>
      <c r="DK501" s="59">
        <f>IF($C501&lt;&gt;0,SUM($CK502:CO502),0)</f>
        <v>0</v>
      </c>
      <c r="DL501" s="59">
        <f>IF($C501&lt;&gt;0,SUM($CK502:CP502),0)</f>
        <v>0</v>
      </c>
      <c r="DM501" s="59">
        <f>IF($C501&lt;&gt;0,SUM($CK502:CQ502),0)</f>
        <v>0</v>
      </c>
      <c r="DN501" s="59">
        <f>IF($C501&lt;&gt;0,SUM($CK502:CR502),0)</f>
        <v>0</v>
      </c>
      <c r="DO501" s="59">
        <f>IF($C501&lt;&gt;0,SUM($CK502:CS502),0)</f>
        <v>0</v>
      </c>
      <c r="DP501" s="59">
        <f>IF($C501&lt;&gt;0,SUM($CK502:CT502),0)</f>
        <v>0</v>
      </c>
      <c r="DQ501" s="59">
        <f>IF($C501&lt;&gt;0,SUM($CK502:CU502),0)</f>
        <v>0</v>
      </c>
      <c r="DR501" s="59">
        <f>IF($C501&lt;&gt;0,SUM($CK502:CV502),0)</f>
        <v>0</v>
      </c>
      <c r="DS501" s="59">
        <f>IF($C501&lt;&gt;0,SUM($CK502:CW502),0)</f>
        <v>0</v>
      </c>
      <c r="DT501" s="59">
        <f>IF($C501&lt;&gt;0,SUM($CK502:CX502),0)</f>
        <v>0</v>
      </c>
      <c r="DU501" s="59">
        <f>IF($C501&lt;&gt;0,SUM($CK502:CY502),0)</f>
        <v>0</v>
      </c>
      <c r="DV501" s="59">
        <f>IF($C501&lt;&gt;0,SUM($CK502:CZ502),0)</f>
        <v>0</v>
      </c>
      <c r="DW501" s="59">
        <f>IF($C501&lt;&gt;0,SUM($CK502:DA502),0)</f>
        <v>0</v>
      </c>
      <c r="DX501" s="59">
        <f>IF($C501&lt;&gt;0,SUM($CK502:DB502),0)</f>
        <v>0</v>
      </c>
      <c r="DY501" s="952" t="str">
        <f t="shared" si="328"/>
        <v/>
      </c>
    </row>
    <row r="502" spans="1:129" ht="13.5" hidden="1" thickBot="1">
      <c r="A502" s="3" t="str">
        <f t="shared" ref="A502:A565" si="341">IF(LEN(F502)&gt;3,"x",IF(N502&lt;0,"x",""))</f>
        <v/>
      </c>
      <c r="B502" s="805">
        <f>Dados_GLOBAL_Inicial!E502</f>
        <v>0</v>
      </c>
      <c r="C502" s="956">
        <f>IF(IFERROR(VALUE(Dados_GLOBAL_Inicial!F502),0)=0,0,Dados_GLOBAL_Inicial!F502)</f>
        <v>0</v>
      </c>
      <c r="D502" s="830">
        <f>Dados_GLOBAL_Inicial!G502</f>
        <v>0</v>
      </c>
      <c r="E502" s="830" t="str">
        <f>IF(IFERROR(VLOOKUP(F502,Cod_Gde_Itens!$A$1:$B$80,2,FALSE),0)&gt;549,IFERROR(VLOOKUP(F502,Cod_Gde_Itens!$A$1:$B$80,2,FALSE),0),IF(Dados_GLOBAL_Inicial!H502=0,"",Dados_GLOBAL_Inicial!H502))</f>
        <v/>
      </c>
      <c r="F502" s="823">
        <f>Dados_GLOBAL_Inicial!I502</f>
        <v>0</v>
      </c>
      <c r="G502" s="824">
        <f>Dados_GLOBAL_Inicial!J502</f>
        <v>0</v>
      </c>
      <c r="H502" s="454">
        <f>Dados_GLOBAL_Inicial!K502</f>
        <v>0</v>
      </c>
      <c r="I502" s="970">
        <f>SUM('MEDIÇÃO_OBJETO (1)'!I502)</f>
        <v>0</v>
      </c>
      <c r="J502" s="455">
        <f t="shared" ref="J502:J565" si="342">SUM(H502:I502)</f>
        <v>0</v>
      </c>
      <c r="K502" s="451">
        <f t="shared" ref="K502:K565" si="343">AC502</f>
        <v>0</v>
      </c>
      <c r="L502" s="452">
        <f t="shared" ref="L502:L565" si="344">IF(total=0,0,IF((A502)="c",ROUNDUP(P502/total,4),IF((A502)="b",ROUNDDOWN(P502/total,4),ROUND(P502/total,4))))</f>
        <v>0</v>
      </c>
      <c r="M502" s="809">
        <f t="shared" ref="M502:M565" si="345">IF(J502=0,0,IF(K502&gt;100%,"excesso",IF(ISNUMBER(K502),ROUND(K502*L502,4),IF(K502="&lt;excesso",ROUND(100%*L502,4),0))))</f>
        <v>0</v>
      </c>
      <c r="N502" s="810">
        <f>IF(IFERROR(VALUE(Dados_GLOBAL_Inicial!L502),0)=0,0,Dados_GLOBAL_Inicial!L502)</f>
        <v>0</v>
      </c>
      <c r="O502" s="812">
        <f>SUM('MEDIÇÃO_OBJETO (1)'!O502)</f>
        <v>0</v>
      </c>
      <c r="P502" s="812">
        <f>SUM('MEDIÇÃO_OBJETO (1)'!P502)</f>
        <v>0</v>
      </c>
      <c r="Q502" s="813">
        <f t="shared" ref="Q502:Q565" si="346">P502-O502</f>
        <v>0</v>
      </c>
      <c r="R502" s="951"/>
      <c r="S502" s="815">
        <f>SUM('MEDIÇÃO_OBJETO (1)'!S502)</f>
        <v>0</v>
      </c>
      <c r="T502" s="815">
        <f>SUM('MEDIÇÃO_OBJETO (1)'!T502)</f>
        <v>0</v>
      </c>
      <c r="V502" s="19"/>
      <c r="W502" s="978">
        <f t="shared" ref="W502:W565" si="347">IF(C502&lt;&gt;0,0,W503+O502)</f>
        <v>0</v>
      </c>
      <c r="X502" s="816">
        <f t="shared" ref="X502:X565" si="348">IF(C502&lt;&gt;0,W503,0)</f>
        <v>0</v>
      </c>
      <c r="Y502" s="816">
        <f t="shared" ref="Y502:Y565" si="349">IF(C502&lt;&gt;0,0,Y503+P502)</f>
        <v>0</v>
      </c>
      <c r="Z502" s="817">
        <f t="shared" ref="Z502:Z565" si="350">IF(C502&lt;&gt;0,Y503,0)</f>
        <v>0</v>
      </c>
      <c r="AB502" s="453">
        <f t="shared" si="325"/>
        <v>0</v>
      </c>
      <c r="AC502" s="14">
        <f t="shared" ref="AC502:AC565" si="351">IF(J502=0,0,AB502/J502)</f>
        <v>0</v>
      </c>
      <c r="AD502" s="819"/>
      <c r="AE502" s="631">
        <f t="shared" si="326"/>
        <v>0</v>
      </c>
      <c r="AF502" s="818">
        <f>SUM('MEDIÇÃO_OBJETO (1)'!AG502)</f>
        <v>0</v>
      </c>
      <c r="AG502" s="541">
        <f>SUM('MEDIÇÃO_OBJETO (1)'!AH502)</f>
        <v>0</v>
      </c>
      <c r="AH502" s="541">
        <f>SUM('MEDIÇÃO_OBJETO (1)'!AI502)</f>
        <v>0</v>
      </c>
      <c r="AI502" s="541">
        <f>SUM('MEDIÇÃO_OBJETO (1)'!AJ502)</f>
        <v>0</v>
      </c>
      <c r="AJ502" s="541">
        <f>SUM('MEDIÇÃO_OBJETO (1)'!AK502)</f>
        <v>0</v>
      </c>
      <c r="AK502" s="541">
        <f>SUM('MEDIÇÃO_OBJETO (1)'!AL502)</f>
        <v>0</v>
      </c>
      <c r="AL502" s="541">
        <f>SUM('MEDIÇÃO_OBJETO (1)'!AM502)</f>
        <v>0</v>
      </c>
      <c r="AM502" s="541">
        <f>SUM('MEDIÇÃO_OBJETO (1)'!AN502)</f>
        <v>0</v>
      </c>
      <c r="AN502" s="541">
        <f>SUM('MEDIÇÃO_OBJETO (1)'!AO502)</f>
        <v>0</v>
      </c>
      <c r="AO502" s="541">
        <f>SUM('MEDIÇÃO_OBJETO (1)'!AP502)</f>
        <v>0</v>
      </c>
      <c r="AP502" s="541">
        <f>SUM('MEDIÇÃO_OBJETO (1)'!AQ502)</f>
        <v>0</v>
      </c>
      <c r="AQ502" s="541">
        <f>SUM('MEDIÇÃO_OBJETO (1)'!AR502)</f>
        <v>0</v>
      </c>
      <c r="AR502" s="541">
        <f>SUM('MEDIÇÃO_OBJETO (1)'!AS502)</f>
        <v>0</v>
      </c>
      <c r="AS502" s="541">
        <f>SUM('MEDIÇÃO_OBJETO (1)'!AT502)</f>
        <v>0</v>
      </c>
      <c r="AT502" s="541">
        <f>SUM('MEDIÇÃO_OBJETO (1)'!AU502)</f>
        <v>0</v>
      </c>
      <c r="AU502" s="541">
        <f>SUM('MEDIÇÃO_OBJETO (1)'!AV502)</f>
        <v>0</v>
      </c>
      <c r="AV502" s="541">
        <f>SUM('MEDIÇÃO_OBJETO (1)'!AW502)</f>
        <v>0</v>
      </c>
      <c r="AW502" s="541">
        <f>SUM('MEDIÇÃO_OBJETO (1)'!AX502)</f>
        <v>0</v>
      </c>
      <c r="AX502" s="977"/>
      <c r="BN502" s="992">
        <f t="shared" si="340"/>
        <v>0</v>
      </c>
      <c r="BO502" s="538">
        <f t="shared" si="327"/>
        <v>0</v>
      </c>
      <c r="BP502" s="987">
        <f>IF(RESUMO_GLOBAL!$X$53="a",ROUND(AF502*$N502,RESUMO_GLOBAL!$X$54),IF(RESUMO_GLOBAL!$X$53="t",TRUNC(AF502*$N502,RESUMO_GLOBAL!$X$54),AF502*$N502))</f>
        <v>0</v>
      </c>
      <c r="BQ502" s="987">
        <f>IF(RESUMO_GLOBAL!$X$53="a",ROUND(AG502*$N502,RESUMO_GLOBAL!$X$54),IF(RESUMO_GLOBAL!$X$53="t",TRUNC(AG502*$N502,RESUMO_GLOBAL!$X$54),AG502*$N502))</f>
        <v>0</v>
      </c>
      <c r="BR502" s="987">
        <f>IF(RESUMO_GLOBAL!$X$53="a",ROUND(AH502*$N502,RESUMO_GLOBAL!$X$54),IF(RESUMO_GLOBAL!$X$53="t",TRUNC(AH502*$N502,RESUMO_GLOBAL!$X$54),AH502*$N502))</f>
        <v>0</v>
      </c>
      <c r="BS502" s="987">
        <f>IF(RESUMO_GLOBAL!$X$53="a",ROUND(AI502*$N502,RESUMO_GLOBAL!$X$54),IF(RESUMO_GLOBAL!$X$53="t",TRUNC(AI502*$N502,RESUMO_GLOBAL!$X$54),AI502*$N502))</f>
        <v>0</v>
      </c>
      <c r="BT502" s="987">
        <f>IF(RESUMO_GLOBAL!$X$53="a",ROUND(AJ502*$N502,RESUMO_GLOBAL!$X$54),IF(RESUMO_GLOBAL!$X$53="t",TRUNC(AJ502*$N502,RESUMO_GLOBAL!$X$54),AJ502*$N502))</f>
        <v>0</v>
      </c>
      <c r="BU502" s="987">
        <f>IF(RESUMO_GLOBAL!$X$53="a",ROUND(AK502*$N502,RESUMO_GLOBAL!$X$54),IF(RESUMO_GLOBAL!$X$53="t",TRUNC(AK502*$N502,RESUMO_GLOBAL!$X$54),AK502*$N502))</f>
        <v>0</v>
      </c>
      <c r="BV502" s="987">
        <f>IF(RESUMO_GLOBAL!$X$53="a",ROUND(AL502*$N502,RESUMO_GLOBAL!$X$54),IF(RESUMO_GLOBAL!$X$53="t",TRUNC(AL502*$N502,RESUMO_GLOBAL!$X$54),AL502*$N502))</f>
        <v>0</v>
      </c>
      <c r="BW502" s="987">
        <f>IF(RESUMO_GLOBAL!$X$53="a",ROUND(AM502*$N502,RESUMO_GLOBAL!$X$54),IF(RESUMO_GLOBAL!$X$53="t",TRUNC(AM502*$N502,RESUMO_GLOBAL!$X$54),AM502*$N502))</f>
        <v>0</v>
      </c>
      <c r="BX502" s="987">
        <f>IF(RESUMO_GLOBAL!$X$53="a",ROUND(AN502*$N502,RESUMO_GLOBAL!$X$54),IF(RESUMO_GLOBAL!$X$53="t",TRUNC(AN502*$N502,RESUMO_GLOBAL!$X$54),AN502*$N502))</f>
        <v>0</v>
      </c>
      <c r="BY502" s="987">
        <f>IF(RESUMO_GLOBAL!$X$53="a",ROUND(AO502*$N502,RESUMO_GLOBAL!$X$54),IF(RESUMO_GLOBAL!$X$53="t",TRUNC(AO502*$N502,RESUMO_GLOBAL!$X$54),AO502*$N502))</f>
        <v>0</v>
      </c>
      <c r="BZ502" s="987">
        <f>IF(RESUMO_GLOBAL!$X$53="a",ROUND(AP502*$N502,RESUMO_GLOBAL!$X$54),IF(RESUMO_GLOBAL!$X$53="t",TRUNC(AP502*$N502,RESUMO_GLOBAL!$X$54),AP502*$N502))</f>
        <v>0</v>
      </c>
      <c r="CA502" s="987">
        <f>IF(RESUMO_GLOBAL!$X$53="a",ROUND(AQ502*$N502,RESUMO_GLOBAL!$X$54),IF(RESUMO_GLOBAL!$X$53="t",TRUNC(AQ502*$N502,RESUMO_GLOBAL!$X$54),AQ502*$N502))</f>
        <v>0</v>
      </c>
      <c r="CB502" s="987">
        <f>IF(RESUMO_GLOBAL!$X$53="a",ROUND(AR502*$N502,RESUMO_GLOBAL!$X$54),IF(RESUMO_GLOBAL!$X$53="t",TRUNC(AR502*$N502,RESUMO_GLOBAL!$X$54),AR502*$N502))</f>
        <v>0</v>
      </c>
      <c r="CC502" s="987">
        <f>IF(RESUMO_GLOBAL!$X$53="a",ROUND(AS502*$N502,RESUMO_GLOBAL!$X$54),IF(RESUMO_GLOBAL!$X$53="t",TRUNC(AS502*$N502,RESUMO_GLOBAL!$X$54),AS502*$N502))</f>
        <v>0</v>
      </c>
      <c r="CD502" s="987">
        <f>IF(RESUMO_GLOBAL!$X$53="a",ROUND(AT502*$N502,RESUMO_GLOBAL!$X$54),IF(RESUMO_GLOBAL!$X$53="t",TRUNC(AT502*$N502,RESUMO_GLOBAL!$X$54),AT502*$N502))</f>
        <v>0</v>
      </c>
      <c r="CE502" s="987">
        <f>IF(RESUMO_GLOBAL!$X$53="a",ROUND(AU502*$N502,RESUMO_GLOBAL!$X$54),IF(RESUMO_GLOBAL!$X$53="t",TRUNC(AU502*$N502,RESUMO_GLOBAL!$X$54),AU502*$N502))</f>
        <v>0</v>
      </c>
      <c r="CF502" s="987">
        <f>IF(RESUMO_GLOBAL!$X$53="a",ROUND(AV502*$N502,RESUMO_GLOBAL!$X$54),IF(RESUMO_GLOBAL!$X$53="t",TRUNC(AV502*$N502,RESUMO_GLOBAL!$X$54),AV502*$N502))</f>
        <v>0</v>
      </c>
      <c r="CG502" s="987">
        <f>IF(RESUMO_GLOBAL!$X$53="a",ROUND(AW502*$N502,RESUMO_GLOBAL!$X$54),IF(RESUMO_GLOBAL!$X$53="t",TRUNC(AW502*$N502,RESUMO_GLOBAL!$X$54),AW502*$N502))</f>
        <v>0</v>
      </c>
      <c r="CK502" s="59">
        <f t="shared" si="306"/>
        <v>0</v>
      </c>
      <c r="CL502" s="59">
        <f t="shared" si="307"/>
        <v>0</v>
      </c>
      <c r="CM502" s="59">
        <f t="shared" si="308"/>
        <v>0</v>
      </c>
      <c r="CN502" s="59">
        <f t="shared" si="309"/>
        <v>0</v>
      </c>
      <c r="CO502" s="59">
        <f t="shared" si="310"/>
        <v>0</v>
      </c>
      <c r="CP502" s="59">
        <f t="shared" si="311"/>
        <v>0</v>
      </c>
      <c r="CQ502" s="59">
        <f t="shared" si="312"/>
        <v>0</v>
      </c>
      <c r="CR502" s="59">
        <f t="shared" si="313"/>
        <v>0</v>
      </c>
      <c r="CS502" s="59">
        <f t="shared" si="314"/>
        <v>0</v>
      </c>
      <c r="CT502" s="59">
        <f t="shared" si="315"/>
        <v>0</v>
      </c>
      <c r="CU502" s="59">
        <f t="shared" si="316"/>
        <v>0</v>
      </c>
      <c r="CV502" s="59">
        <f t="shared" si="317"/>
        <v>0</v>
      </c>
      <c r="CW502" s="59">
        <f t="shared" si="318"/>
        <v>0</v>
      </c>
      <c r="CX502" s="59">
        <f t="shared" si="319"/>
        <v>0</v>
      </c>
      <c r="CY502" s="59">
        <f t="shared" si="320"/>
        <v>0</v>
      </c>
      <c r="CZ502" s="59">
        <f t="shared" si="321"/>
        <v>0</v>
      </c>
      <c r="DA502" s="59">
        <f t="shared" si="322"/>
        <v>0</v>
      </c>
      <c r="DB502" s="59">
        <f t="shared" si="323"/>
        <v>0</v>
      </c>
      <c r="DE502">
        <f t="shared" si="305"/>
        <v>497</v>
      </c>
      <c r="DF502" t="str">
        <f t="shared" si="324"/>
        <v/>
      </c>
      <c r="DG502" s="59">
        <f>IF($C502&lt;&gt;0,SUM($CK503:CK503),0)</f>
        <v>0</v>
      </c>
      <c r="DH502" s="59">
        <f>IF($C502&lt;&gt;0,SUM($CK503:CL503),0)</f>
        <v>0</v>
      </c>
      <c r="DI502" s="59">
        <f>IF($C502&lt;&gt;0,SUM($CK503:CM503),0)</f>
        <v>0</v>
      </c>
      <c r="DJ502" s="59">
        <f>IF($C502&lt;&gt;0,SUM($CK503:CN503),0)</f>
        <v>0</v>
      </c>
      <c r="DK502" s="59">
        <f>IF($C502&lt;&gt;0,SUM($CK503:CO503),0)</f>
        <v>0</v>
      </c>
      <c r="DL502" s="59">
        <f>IF($C502&lt;&gt;0,SUM($CK503:CP503),0)</f>
        <v>0</v>
      </c>
      <c r="DM502" s="59">
        <f>IF($C502&lt;&gt;0,SUM($CK503:CQ503),0)</f>
        <v>0</v>
      </c>
      <c r="DN502" s="59">
        <f>IF($C502&lt;&gt;0,SUM($CK503:CR503),0)</f>
        <v>0</v>
      </c>
      <c r="DO502" s="59">
        <f>IF($C502&lt;&gt;0,SUM($CK503:CS503),0)</f>
        <v>0</v>
      </c>
      <c r="DP502" s="59">
        <f>IF($C502&lt;&gt;0,SUM($CK503:CT503),0)</f>
        <v>0</v>
      </c>
      <c r="DQ502" s="59">
        <f>IF($C502&lt;&gt;0,SUM($CK503:CU503),0)</f>
        <v>0</v>
      </c>
      <c r="DR502" s="59">
        <f>IF($C502&lt;&gt;0,SUM($CK503:CV503),0)</f>
        <v>0</v>
      </c>
      <c r="DS502" s="59">
        <f>IF($C502&lt;&gt;0,SUM($CK503:CW503),0)</f>
        <v>0</v>
      </c>
      <c r="DT502" s="59">
        <f>IF($C502&lt;&gt;0,SUM($CK503:CX503),0)</f>
        <v>0</v>
      </c>
      <c r="DU502" s="59">
        <f>IF($C502&lt;&gt;0,SUM($CK503:CY503),0)</f>
        <v>0</v>
      </c>
      <c r="DV502" s="59">
        <f>IF($C502&lt;&gt;0,SUM($CK503:CZ503),0)</f>
        <v>0</v>
      </c>
      <c r="DW502" s="59">
        <f>IF($C502&lt;&gt;0,SUM($CK503:DA503),0)</f>
        <v>0</v>
      </c>
      <c r="DX502" s="59">
        <f>IF($C502&lt;&gt;0,SUM($CK503:DB503),0)</f>
        <v>0</v>
      </c>
      <c r="DY502" s="952" t="str">
        <f t="shared" si="328"/>
        <v/>
      </c>
    </row>
    <row r="503" spans="1:129" ht="13.5" hidden="1" thickBot="1">
      <c r="A503" s="3" t="str">
        <f t="shared" si="341"/>
        <v/>
      </c>
      <c r="B503" s="805">
        <f>Dados_GLOBAL_Inicial!E503</f>
        <v>0</v>
      </c>
      <c r="C503" s="956">
        <f>IF(IFERROR(VALUE(Dados_GLOBAL_Inicial!F503),0)=0,0,Dados_GLOBAL_Inicial!F503)</f>
        <v>0</v>
      </c>
      <c r="D503" s="830">
        <f>Dados_GLOBAL_Inicial!G503</f>
        <v>0</v>
      </c>
      <c r="E503" s="830" t="str">
        <f>IF(IFERROR(VLOOKUP(F503,Cod_Gde_Itens!$A$1:$B$80,2,FALSE),0)&gt;549,IFERROR(VLOOKUP(F503,Cod_Gde_Itens!$A$1:$B$80,2,FALSE),0),IF(Dados_GLOBAL_Inicial!H503=0,"",Dados_GLOBAL_Inicial!H503))</f>
        <v/>
      </c>
      <c r="F503" s="823">
        <f>Dados_GLOBAL_Inicial!I503</f>
        <v>0</v>
      </c>
      <c r="G503" s="824">
        <f>Dados_GLOBAL_Inicial!J503</f>
        <v>0</v>
      </c>
      <c r="H503" s="454">
        <f>Dados_GLOBAL_Inicial!K503</f>
        <v>0</v>
      </c>
      <c r="I503" s="970">
        <f>SUM('MEDIÇÃO_OBJETO (1)'!I503)</f>
        <v>0</v>
      </c>
      <c r="J503" s="455">
        <f t="shared" si="342"/>
        <v>0</v>
      </c>
      <c r="K503" s="451">
        <f t="shared" si="343"/>
        <v>0</v>
      </c>
      <c r="L503" s="452">
        <f t="shared" si="344"/>
        <v>0</v>
      </c>
      <c r="M503" s="809">
        <f t="shared" si="345"/>
        <v>0</v>
      </c>
      <c r="N503" s="810">
        <f>IF(IFERROR(VALUE(Dados_GLOBAL_Inicial!L503),0)=0,0,Dados_GLOBAL_Inicial!L503)</f>
        <v>0</v>
      </c>
      <c r="O503" s="812">
        <f>SUM('MEDIÇÃO_OBJETO (1)'!O503)</f>
        <v>0</v>
      </c>
      <c r="P503" s="812">
        <f>SUM('MEDIÇÃO_OBJETO (1)'!P503)</f>
        <v>0</v>
      </c>
      <c r="Q503" s="813">
        <f t="shared" si="346"/>
        <v>0</v>
      </c>
      <c r="R503" s="951"/>
      <c r="S503" s="815">
        <f>SUM('MEDIÇÃO_OBJETO (1)'!S503)</f>
        <v>0</v>
      </c>
      <c r="T503" s="815">
        <f>SUM('MEDIÇÃO_OBJETO (1)'!T503)</f>
        <v>0</v>
      </c>
      <c r="V503" s="19"/>
      <c r="W503" s="978">
        <f t="shared" si="347"/>
        <v>0</v>
      </c>
      <c r="X503" s="816">
        <f t="shared" si="348"/>
        <v>0</v>
      </c>
      <c r="Y503" s="816">
        <f t="shared" si="349"/>
        <v>0</v>
      </c>
      <c r="Z503" s="817">
        <f t="shared" si="350"/>
        <v>0</v>
      </c>
      <c r="AB503" s="453">
        <f t="shared" si="325"/>
        <v>0</v>
      </c>
      <c r="AC503" s="14">
        <f t="shared" si="351"/>
        <v>0</v>
      </c>
      <c r="AD503" s="819"/>
      <c r="AE503" s="631">
        <f t="shared" si="326"/>
        <v>0</v>
      </c>
      <c r="AF503" s="818">
        <f>SUM('MEDIÇÃO_OBJETO (1)'!AG503)</f>
        <v>0</v>
      </c>
      <c r="AG503" s="541">
        <f>SUM('MEDIÇÃO_OBJETO (1)'!AH503)</f>
        <v>0</v>
      </c>
      <c r="AH503" s="541">
        <f>SUM('MEDIÇÃO_OBJETO (1)'!AI503)</f>
        <v>0</v>
      </c>
      <c r="AI503" s="541">
        <f>SUM('MEDIÇÃO_OBJETO (1)'!AJ503)</f>
        <v>0</v>
      </c>
      <c r="AJ503" s="541">
        <f>SUM('MEDIÇÃO_OBJETO (1)'!AK503)</f>
        <v>0</v>
      </c>
      <c r="AK503" s="541">
        <f>SUM('MEDIÇÃO_OBJETO (1)'!AL503)</f>
        <v>0</v>
      </c>
      <c r="AL503" s="541">
        <f>SUM('MEDIÇÃO_OBJETO (1)'!AM503)</f>
        <v>0</v>
      </c>
      <c r="AM503" s="541">
        <f>SUM('MEDIÇÃO_OBJETO (1)'!AN503)</f>
        <v>0</v>
      </c>
      <c r="AN503" s="541">
        <f>SUM('MEDIÇÃO_OBJETO (1)'!AO503)</f>
        <v>0</v>
      </c>
      <c r="AO503" s="541">
        <f>SUM('MEDIÇÃO_OBJETO (1)'!AP503)</f>
        <v>0</v>
      </c>
      <c r="AP503" s="541">
        <f>SUM('MEDIÇÃO_OBJETO (1)'!AQ503)</f>
        <v>0</v>
      </c>
      <c r="AQ503" s="541">
        <f>SUM('MEDIÇÃO_OBJETO (1)'!AR503)</f>
        <v>0</v>
      </c>
      <c r="AR503" s="541">
        <f>SUM('MEDIÇÃO_OBJETO (1)'!AS503)</f>
        <v>0</v>
      </c>
      <c r="AS503" s="541">
        <f>SUM('MEDIÇÃO_OBJETO (1)'!AT503)</f>
        <v>0</v>
      </c>
      <c r="AT503" s="541">
        <f>SUM('MEDIÇÃO_OBJETO (1)'!AU503)</f>
        <v>0</v>
      </c>
      <c r="AU503" s="541">
        <f>SUM('MEDIÇÃO_OBJETO (1)'!AV503)</f>
        <v>0</v>
      </c>
      <c r="AV503" s="541">
        <f>SUM('MEDIÇÃO_OBJETO (1)'!AW503)</f>
        <v>0</v>
      </c>
      <c r="AW503" s="541">
        <f>SUM('MEDIÇÃO_OBJETO (1)'!AX503)</f>
        <v>0</v>
      </c>
      <c r="AX503" s="977"/>
      <c r="BN503" s="992">
        <f t="shared" si="340"/>
        <v>0</v>
      </c>
      <c r="BO503" s="538">
        <f t="shared" si="327"/>
        <v>0</v>
      </c>
      <c r="BP503" s="987">
        <f>IF(RESUMO_GLOBAL!$X$53="a",ROUND(AF503*$N503,RESUMO_GLOBAL!$X$54),IF(RESUMO_GLOBAL!$X$53="t",TRUNC(AF503*$N503,RESUMO_GLOBAL!$X$54),AF503*$N503))</f>
        <v>0</v>
      </c>
      <c r="BQ503" s="987">
        <f>IF(RESUMO_GLOBAL!$X$53="a",ROUND(AG503*$N503,RESUMO_GLOBAL!$X$54),IF(RESUMO_GLOBAL!$X$53="t",TRUNC(AG503*$N503,RESUMO_GLOBAL!$X$54),AG503*$N503))</f>
        <v>0</v>
      </c>
      <c r="BR503" s="987">
        <f>IF(RESUMO_GLOBAL!$X$53="a",ROUND(AH503*$N503,RESUMO_GLOBAL!$X$54),IF(RESUMO_GLOBAL!$X$53="t",TRUNC(AH503*$N503,RESUMO_GLOBAL!$X$54),AH503*$N503))</f>
        <v>0</v>
      </c>
      <c r="BS503" s="987">
        <f>IF(RESUMO_GLOBAL!$X$53="a",ROUND(AI503*$N503,RESUMO_GLOBAL!$X$54),IF(RESUMO_GLOBAL!$X$53="t",TRUNC(AI503*$N503,RESUMO_GLOBAL!$X$54),AI503*$N503))</f>
        <v>0</v>
      </c>
      <c r="BT503" s="987">
        <f>IF(RESUMO_GLOBAL!$X$53="a",ROUND(AJ503*$N503,RESUMO_GLOBAL!$X$54),IF(RESUMO_GLOBAL!$X$53="t",TRUNC(AJ503*$N503,RESUMO_GLOBAL!$X$54),AJ503*$N503))</f>
        <v>0</v>
      </c>
      <c r="BU503" s="987">
        <f>IF(RESUMO_GLOBAL!$X$53="a",ROUND(AK503*$N503,RESUMO_GLOBAL!$X$54),IF(RESUMO_GLOBAL!$X$53="t",TRUNC(AK503*$N503,RESUMO_GLOBAL!$X$54),AK503*$N503))</f>
        <v>0</v>
      </c>
      <c r="BV503" s="987">
        <f>IF(RESUMO_GLOBAL!$X$53="a",ROUND(AL503*$N503,RESUMO_GLOBAL!$X$54),IF(RESUMO_GLOBAL!$X$53="t",TRUNC(AL503*$N503,RESUMO_GLOBAL!$X$54),AL503*$N503))</f>
        <v>0</v>
      </c>
      <c r="BW503" s="987">
        <f>IF(RESUMO_GLOBAL!$X$53="a",ROUND(AM503*$N503,RESUMO_GLOBAL!$X$54),IF(RESUMO_GLOBAL!$X$53="t",TRUNC(AM503*$N503,RESUMO_GLOBAL!$X$54),AM503*$N503))</f>
        <v>0</v>
      </c>
      <c r="BX503" s="987">
        <f>IF(RESUMO_GLOBAL!$X$53="a",ROUND(AN503*$N503,RESUMO_GLOBAL!$X$54),IF(RESUMO_GLOBAL!$X$53="t",TRUNC(AN503*$N503,RESUMO_GLOBAL!$X$54),AN503*$N503))</f>
        <v>0</v>
      </c>
      <c r="BY503" s="987">
        <f>IF(RESUMO_GLOBAL!$X$53="a",ROUND(AO503*$N503,RESUMO_GLOBAL!$X$54),IF(RESUMO_GLOBAL!$X$53="t",TRUNC(AO503*$N503,RESUMO_GLOBAL!$X$54),AO503*$N503))</f>
        <v>0</v>
      </c>
      <c r="BZ503" s="987">
        <f>IF(RESUMO_GLOBAL!$X$53="a",ROUND(AP503*$N503,RESUMO_GLOBAL!$X$54),IF(RESUMO_GLOBAL!$X$53="t",TRUNC(AP503*$N503,RESUMO_GLOBAL!$X$54),AP503*$N503))</f>
        <v>0</v>
      </c>
      <c r="CA503" s="987">
        <f>IF(RESUMO_GLOBAL!$X$53="a",ROUND(AQ503*$N503,RESUMO_GLOBAL!$X$54),IF(RESUMO_GLOBAL!$X$53="t",TRUNC(AQ503*$N503,RESUMO_GLOBAL!$X$54),AQ503*$N503))</f>
        <v>0</v>
      </c>
      <c r="CB503" s="987">
        <f>IF(RESUMO_GLOBAL!$X$53="a",ROUND(AR503*$N503,RESUMO_GLOBAL!$X$54),IF(RESUMO_GLOBAL!$X$53="t",TRUNC(AR503*$N503,RESUMO_GLOBAL!$X$54),AR503*$N503))</f>
        <v>0</v>
      </c>
      <c r="CC503" s="987">
        <f>IF(RESUMO_GLOBAL!$X$53="a",ROUND(AS503*$N503,RESUMO_GLOBAL!$X$54),IF(RESUMO_GLOBAL!$X$53="t",TRUNC(AS503*$N503,RESUMO_GLOBAL!$X$54),AS503*$N503))</f>
        <v>0</v>
      </c>
      <c r="CD503" s="987">
        <f>IF(RESUMO_GLOBAL!$X$53="a",ROUND(AT503*$N503,RESUMO_GLOBAL!$X$54),IF(RESUMO_GLOBAL!$X$53="t",TRUNC(AT503*$N503,RESUMO_GLOBAL!$X$54),AT503*$N503))</f>
        <v>0</v>
      </c>
      <c r="CE503" s="987">
        <f>IF(RESUMO_GLOBAL!$X$53="a",ROUND(AU503*$N503,RESUMO_GLOBAL!$X$54),IF(RESUMO_GLOBAL!$X$53="t",TRUNC(AU503*$N503,RESUMO_GLOBAL!$X$54),AU503*$N503))</f>
        <v>0</v>
      </c>
      <c r="CF503" s="987">
        <f>IF(RESUMO_GLOBAL!$X$53="a",ROUND(AV503*$N503,RESUMO_GLOBAL!$X$54),IF(RESUMO_GLOBAL!$X$53="t",TRUNC(AV503*$N503,RESUMO_GLOBAL!$X$54),AV503*$N503))</f>
        <v>0</v>
      </c>
      <c r="CG503" s="987">
        <f>IF(RESUMO_GLOBAL!$X$53="a",ROUND(AW503*$N503,RESUMO_GLOBAL!$X$54),IF(RESUMO_GLOBAL!$X$53="t",TRUNC(AW503*$N503,RESUMO_GLOBAL!$X$54),AW503*$N503))</f>
        <v>0</v>
      </c>
      <c r="CK503" s="59">
        <f t="shared" si="306"/>
        <v>0</v>
      </c>
      <c r="CL503" s="59">
        <f t="shared" si="307"/>
        <v>0</v>
      </c>
      <c r="CM503" s="59">
        <f t="shared" si="308"/>
        <v>0</v>
      </c>
      <c r="CN503" s="59">
        <f t="shared" si="309"/>
        <v>0</v>
      </c>
      <c r="CO503" s="59">
        <f t="shared" si="310"/>
        <v>0</v>
      </c>
      <c r="CP503" s="59">
        <f t="shared" si="311"/>
        <v>0</v>
      </c>
      <c r="CQ503" s="59">
        <f t="shared" si="312"/>
        <v>0</v>
      </c>
      <c r="CR503" s="59">
        <f t="shared" si="313"/>
        <v>0</v>
      </c>
      <c r="CS503" s="59">
        <f t="shared" si="314"/>
        <v>0</v>
      </c>
      <c r="CT503" s="59">
        <f t="shared" si="315"/>
        <v>0</v>
      </c>
      <c r="CU503" s="59">
        <f t="shared" si="316"/>
        <v>0</v>
      </c>
      <c r="CV503" s="59">
        <f t="shared" si="317"/>
        <v>0</v>
      </c>
      <c r="CW503" s="59">
        <f t="shared" si="318"/>
        <v>0</v>
      </c>
      <c r="CX503" s="59">
        <f t="shared" si="319"/>
        <v>0</v>
      </c>
      <c r="CY503" s="59">
        <f t="shared" si="320"/>
        <v>0</v>
      </c>
      <c r="CZ503" s="59">
        <f t="shared" si="321"/>
        <v>0</v>
      </c>
      <c r="DA503" s="59">
        <f t="shared" si="322"/>
        <v>0</v>
      </c>
      <c r="DB503" s="59">
        <f t="shared" si="323"/>
        <v>0</v>
      </c>
      <c r="DE503">
        <f t="shared" si="305"/>
        <v>498</v>
      </c>
      <c r="DF503" t="str">
        <f t="shared" si="324"/>
        <v/>
      </c>
      <c r="DG503" s="59">
        <f>IF($C503&lt;&gt;0,SUM($CK504:CK504),0)</f>
        <v>0</v>
      </c>
      <c r="DH503" s="59">
        <f>IF($C503&lt;&gt;0,SUM($CK504:CL504),0)</f>
        <v>0</v>
      </c>
      <c r="DI503" s="59">
        <f>IF($C503&lt;&gt;0,SUM($CK504:CM504),0)</f>
        <v>0</v>
      </c>
      <c r="DJ503" s="59">
        <f>IF($C503&lt;&gt;0,SUM($CK504:CN504),0)</f>
        <v>0</v>
      </c>
      <c r="DK503" s="59">
        <f>IF($C503&lt;&gt;0,SUM($CK504:CO504),0)</f>
        <v>0</v>
      </c>
      <c r="DL503" s="59">
        <f>IF($C503&lt;&gt;0,SUM($CK504:CP504),0)</f>
        <v>0</v>
      </c>
      <c r="DM503" s="59">
        <f>IF($C503&lt;&gt;0,SUM($CK504:CQ504),0)</f>
        <v>0</v>
      </c>
      <c r="DN503" s="59">
        <f>IF($C503&lt;&gt;0,SUM($CK504:CR504),0)</f>
        <v>0</v>
      </c>
      <c r="DO503" s="59">
        <f>IF($C503&lt;&gt;0,SUM($CK504:CS504),0)</f>
        <v>0</v>
      </c>
      <c r="DP503" s="59">
        <f>IF($C503&lt;&gt;0,SUM($CK504:CT504),0)</f>
        <v>0</v>
      </c>
      <c r="DQ503" s="59">
        <f>IF($C503&lt;&gt;0,SUM($CK504:CU504),0)</f>
        <v>0</v>
      </c>
      <c r="DR503" s="59">
        <f>IF($C503&lt;&gt;0,SUM($CK504:CV504),0)</f>
        <v>0</v>
      </c>
      <c r="DS503" s="59">
        <f>IF($C503&lt;&gt;0,SUM($CK504:CW504),0)</f>
        <v>0</v>
      </c>
      <c r="DT503" s="59">
        <f>IF($C503&lt;&gt;0,SUM($CK504:CX504),0)</f>
        <v>0</v>
      </c>
      <c r="DU503" s="59">
        <f>IF($C503&lt;&gt;0,SUM($CK504:CY504),0)</f>
        <v>0</v>
      </c>
      <c r="DV503" s="59">
        <f>IF($C503&lt;&gt;0,SUM($CK504:CZ504),0)</f>
        <v>0</v>
      </c>
      <c r="DW503" s="59">
        <f>IF($C503&lt;&gt;0,SUM($CK504:DA504),0)</f>
        <v>0</v>
      </c>
      <c r="DX503" s="59">
        <f>IF($C503&lt;&gt;0,SUM($CK504:DB504),0)</f>
        <v>0</v>
      </c>
      <c r="DY503" s="952" t="str">
        <f t="shared" si="328"/>
        <v/>
      </c>
    </row>
    <row r="504" spans="1:129" ht="13.5" hidden="1" thickBot="1">
      <c r="A504" s="3" t="str">
        <f t="shared" si="341"/>
        <v/>
      </c>
      <c r="B504" s="805">
        <f>Dados_GLOBAL_Inicial!E504</f>
        <v>0</v>
      </c>
      <c r="C504" s="956">
        <f>IF(IFERROR(VALUE(Dados_GLOBAL_Inicial!F504),0)=0,0,Dados_GLOBAL_Inicial!F504)</f>
        <v>0</v>
      </c>
      <c r="D504" s="830">
        <f>Dados_GLOBAL_Inicial!G504</f>
        <v>0</v>
      </c>
      <c r="E504" s="830" t="str">
        <f>IF(IFERROR(VLOOKUP(F504,Cod_Gde_Itens!$A$1:$B$80,2,FALSE),0)&gt;549,IFERROR(VLOOKUP(F504,Cod_Gde_Itens!$A$1:$B$80,2,FALSE),0),IF(Dados_GLOBAL_Inicial!H504=0,"",Dados_GLOBAL_Inicial!H504))</f>
        <v/>
      </c>
      <c r="F504" s="823">
        <f>Dados_GLOBAL_Inicial!I504</f>
        <v>0</v>
      </c>
      <c r="G504" s="824">
        <f>Dados_GLOBAL_Inicial!J504</f>
        <v>0</v>
      </c>
      <c r="H504" s="454">
        <f>Dados_GLOBAL_Inicial!K504</f>
        <v>0</v>
      </c>
      <c r="I504" s="970">
        <f>SUM('MEDIÇÃO_OBJETO (1)'!I504)</f>
        <v>0</v>
      </c>
      <c r="J504" s="455">
        <f t="shared" si="342"/>
        <v>0</v>
      </c>
      <c r="K504" s="451">
        <f t="shared" si="343"/>
        <v>0</v>
      </c>
      <c r="L504" s="452">
        <f t="shared" si="344"/>
        <v>0</v>
      </c>
      <c r="M504" s="809">
        <f t="shared" si="345"/>
        <v>0</v>
      </c>
      <c r="N504" s="810">
        <f>IF(IFERROR(VALUE(Dados_GLOBAL_Inicial!L504),0)=0,0,Dados_GLOBAL_Inicial!L504)</f>
        <v>0</v>
      </c>
      <c r="O504" s="812">
        <f>SUM('MEDIÇÃO_OBJETO (1)'!O504)</f>
        <v>0</v>
      </c>
      <c r="P504" s="812">
        <f>SUM('MEDIÇÃO_OBJETO (1)'!P504)</f>
        <v>0</v>
      </c>
      <c r="Q504" s="813">
        <f t="shared" si="346"/>
        <v>0</v>
      </c>
      <c r="R504" s="951"/>
      <c r="S504" s="815">
        <f>SUM('MEDIÇÃO_OBJETO (1)'!S504)</f>
        <v>0</v>
      </c>
      <c r="T504" s="815">
        <f>SUM('MEDIÇÃO_OBJETO (1)'!T504)</f>
        <v>0</v>
      </c>
      <c r="V504" s="19"/>
      <c r="W504" s="978">
        <f t="shared" si="347"/>
        <v>0</v>
      </c>
      <c r="X504" s="816">
        <f t="shared" si="348"/>
        <v>0</v>
      </c>
      <c r="Y504" s="816">
        <f t="shared" si="349"/>
        <v>0</v>
      </c>
      <c r="Z504" s="817">
        <f t="shared" si="350"/>
        <v>0</v>
      </c>
      <c r="AB504" s="453">
        <f t="shared" si="325"/>
        <v>0</v>
      </c>
      <c r="AC504" s="14">
        <f t="shared" si="351"/>
        <v>0</v>
      </c>
      <c r="AD504" s="819"/>
      <c r="AE504" s="631">
        <f t="shared" si="326"/>
        <v>0</v>
      </c>
      <c r="AF504" s="818">
        <f>SUM('MEDIÇÃO_OBJETO (1)'!AG504)</f>
        <v>0</v>
      </c>
      <c r="AG504" s="541">
        <f>SUM('MEDIÇÃO_OBJETO (1)'!AH504)</f>
        <v>0</v>
      </c>
      <c r="AH504" s="541">
        <f>SUM('MEDIÇÃO_OBJETO (1)'!AI504)</f>
        <v>0</v>
      </c>
      <c r="AI504" s="541">
        <f>SUM('MEDIÇÃO_OBJETO (1)'!AJ504)</f>
        <v>0</v>
      </c>
      <c r="AJ504" s="541">
        <f>SUM('MEDIÇÃO_OBJETO (1)'!AK504)</f>
        <v>0</v>
      </c>
      <c r="AK504" s="541">
        <f>SUM('MEDIÇÃO_OBJETO (1)'!AL504)</f>
        <v>0</v>
      </c>
      <c r="AL504" s="541">
        <f>SUM('MEDIÇÃO_OBJETO (1)'!AM504)</f>
        <v>0</v>
      </c>
      <c r="AM504" s="541">
        <f>SUM('MEDIÇÃO_OBJETO (1)'!AN504)</f>
        <v>0</v>
      </c>
      <c r="AN504" s="541">
        <f>SUM('MEDIÇÃO_OBJETO (1)'!AO504)</f>
        <v>0</v>
      </c>
      <c r="AO504" s="541">
        <f>SUM('MEDIÇÃO_OBJETO (1)'!AP504)</f>
        <v>0</v>
      </c>
      <c r="AP504" s="541">
        <f>SUM('MEDIÇÃO_OBJETO (1)'!AQ504)</f>
        <v>0</v>
      </c>
      <c r="AQ504" s="541">
        <f>SUM('MEDIÇÃO_OBJETO (1)'!AR504)</f>
        <v>0</v>
      </c>
      <c r="AR504" s="541">
        <f>SUM('MEDIÇÃO_OBJETO (1)'!AS504)</f>
        <v>0</v>
      </c>
      <c r="AS504" s="541">
        <f>SUM('MEDIÇÃO_OBJETO (1)'!AT504)</f>
        <v>0</v>
      </c>
      <c r="AT504" s="541">
        <f>SUM('MEDIÇÃO_OBJETO (1)'!AU504)</f>
        <v>0</v>
      </c>
      <c r="AU504" s="541">
        <f>SUM('MEDIÇÃO_OBJETO (1)'!AV504)</f>
        <v>0</v>
      </c>
      <c r="AV504" s="541">
        <f>SUM('MEDIÇÃO_OBJETO (1)'!AW504)</f>
        <v>0</v>
      </c>
      <c r="AW504" s="541">
        <f>SUM('MEDIÇÃO_OBJETO (1)'!AX504)</f>
        <v>0</v>
      </c>
      <c r="AX504" s="977"/>
      <c r="BN504" s="992">
        <f t="shared" si="340"/>
        <v>0</v>
      </c>
      <c r="BO504" s="538">
        <f t="shared" si="327"/>
        <v>0</v>
      </c>
      <c r="BP504" s="987">
        <f>IF(RESUMO_GLOBAL!$X$53="a",ROUND(AF504*$N504,RESUMO_GLOBAL!$X$54),IF(RESUMO_GLOBAL!$X$53="t",TRUNC(AF504*$N504,RESUMO_GLOBAL!$X$54),AF504*$N504))</f>
        <v>0</v>
      </c>
      <c r="BQ504" s="987">
        <f>IF(RESUMO_GLOBAL!$X$53="a",ROUND(AG504*$N504,RESUMO_GLOBAL!$X$54),IF(RESUMO_GLOBAL!$X$53="t",TRUNC(AG504*$N504,RESUMO_GLOBAL!$X$54),AG504*$N504))</f>
        <v>0</v>
      </c>
      <c r="BR504" s="987">
        <f>IF(RESUMO_GLOBAL!$X$53="a",ROUND(AH504*$N504,RESUMO_GLOBAL!$X$54),IF(RESUMO_GLOBAL!$X$53="t",TRUNC(AH504*$N504,RESUMO_GLOBAL!$X$54),AH504*$N504))</f>
        <v>0</v>
      </c>
      <c r="BS504" s="987">
        <f>IF(RESUMO_GLOBAL!$X$53="a",ROUND(AI504*$N504,RESUMO_GLOBAL!$X$54),IF(RESUMO_GLOBAL!$X$53="t",TRUNC(AI504*$N504,RESUMO_GLOBAL!$X$54),AI504*$N504))</f>
        <v>0</v>
      </c>
      <c r="BT504" s="987">
        <f>IF(RESUMO_GLOBAL!$X$53="a",ROUND(AJ504*$N504,RESUMO_GLOBAL!$X$54),IF(RESUMO_GLOBAL!$X$53="t",TRUNC(AJ504*$N504,RESUMO_GLOBAL!$X$54),AJ504*$N504))</f>
        <v>0</v>
      </c>
      <c r="BU504" s="987">
        <f>IF(RESUMO_GLOBAL!$X$53="a",ROUND(AK504*$N504,RESUMO_GLOBAL!$X$54),IF(RESUMO_GLOBAL!$X$53="t",TRUNC(AK504*$N504,RESUMO_GLOBAL!$X$54),AK504*$N504))</f>
        <v>0</v>
      </c>
      <c r="BV504" s="987">
        <f>IF(RESUMO_GLOBAL!$X$53="a",ROUND(AL504*$N504,RESUMO_GLOBAL!$X$54),IF(RESUMO_GLOBAL!$X$53="t",TRUNC(AL504*$N504,RESUMO_GLOBAL!$X$54),AL504*$N504))</f>
        <v>0</v>
      </c>
      <c r="BW504" s="987">
        <f>IF(RESUMO_GLOBAL!$X$53="a",ROUND(AM504*$N504,RESUMO_GLOBAL!$X$54),IF(RESUMO_GLOBAL!$X$53="t",TRUNC(AM504*$N504,RESUMO_GLOBAL!$X$54),AM504*$N504))</f>
        <v>0</v>
      </c>
      <c r="BX504" s="987">
        <f>IF(RESUMO_GLOBAL!$X$53="a",ROUND(AN504*$N504,RESUMO_GLOBAL!$X$54),IF(RESUMO_GLOBAL!$X$53="t",TRUNC(AN504*$N504,RESUMO_GLOBAL!$X$54),AN504*$N504))</f>
        <v>0</v>
      </c>
      <c r="BY504" s="987">
        <f>IF(RESUMO_GLOBAL!$X$53="a",ROUND(AO504*$N504,RESUMO_GLOBAL!$X$54),IF(RESUMO_GLOBAL!$X$53="t",TRUNC(AO504*$N504,RESUMO_GLOBAL!$X$54),AO504*$N504))</f>
        <v>0</v>
      </c>
      <c r="BZ504" s="987">
        <f>IF(RESUMO_GLOBAL!$X$53="a",ROUND(AP504*$N504,RESUMO_GLOBAL!$X$54),IF(RESUMO_GLOBAL!$X$53="t",TRUNC(AP504*$N504,RESUMO_GLOBAL!$X$54),AP504*$N504))</f>
        <v>0</v>
      </c>
      <c r="CA504" s="987">
        <f>IF(RESUMO_GLOBAL!$X$53="a",ROUND(AQ504*$N504,RESUMO_GLOBAL!$X$54),IF(RESUMO_GLOBAL!$X$53="t",TRUNC(AQ504*$N504,RESUMO_GLOBAL!$X$54),AQ504*$N504))</f>
        <v>0</v>
      </c>
      <c r="CB504" s="987">
        <f>IF(RESUMO_GLOBAL!$X$53="a",ROUND(AR504*$N504,RESUMO_GLOBAL!$X$54),IF(RESUMO_GLOBAL!$X$53="t",TRUNC(AR504*$N504,RESUMO_GLOBAL!$X$54),AR504*$N504))</f>
        <v>0</v>
      </c>
      <c r="CC504" s="987">
        <f>IF(RESUMO_GLOBAL!$X$53="a",ROUND(AS504*$N504,RESUMO_GLOBAL!$X$54),IF(RESUMO_GLOBAL!$X$53="t",TRUNC(AS504*$N504,RESUMO_GLOBAL!$X$54),AS504*$N504))</f>
        <v>0</v>
      </c>
      <c r="CD504" s="987">
        <f>IF(RESUMO_GLOBAL!$X$53="a",ROUND(AT504*$N504,RESUMO_GLOBAL!$X$54),IF(RESUMO_GLOBAL!$X$53="t",TRUNC(AT504*$N504,RESUMO_GLOBAL!$X$54),AT504*$N504))</f>
        <v>0</v>
      </c>
      <c r="CE504" s="987">
        <f>IF(RESUMO_GLOBAL!$X$53="a",ROUND(AU504*$N504,RESUMO_GLOBAL!$X$54),IF(RESUMO_GLOBAL!$X$53="t",TRUNC(AU504*$N504,RESUMO_GLOBAL!$X$54),AU504*$N504))</f>
        <v>0</v>
      </c>
      <c r="CF504" s="987">
        <f>IF(RESUMO_GLOBAL!$X$53="a",ROUND(AV504*$N504,RESUMO_GLOBAL!$X$54),IF(RESUMO_GLOBAL!$X$53="t",TRUNC(AV504*$N504,RESUMO_GLOBAL!$X$54),AV504*$N504))</f>
        <v>0</v>
      </c>
      <c r="CG504" s="987">
        <f>IF(RESUMO_GLOBAL!$X$53="a",ROUND(AW504*$N504,RESUMO_GLOBAL!$X$54),IF(RESUMO_GLOBAL!$X$53="t",TRUNC(AW504*$N504,RESUMO_GLOBAL!$X$54),AW504*$N504))</f>
        <v>0</v>
      </c>
      <c r="CK504" s="59">
        <f t="shared" si="306"/>
        <v>0</v>
      </c>
      <c r="CL504" s="59">
        <f t="shared" si="307"/>
        <v>0</v>
      </c>
      <c r="CM504" s="59">
        <f t="shared" si="308"/>
        <v>0</v>
      </c>
      <c r="CN504" s="59">
        <f t="shared" si="309"/>
        <v>0</v>
      </c>
      <c r="CO504" s="59">
        <f t="shared" si="310"/>
        <v>0</v>
      </c>
      <c r="CP504" s="59">
        <f t="shared" si="311"/>
        <v>0</v>
      </c>
      <c r="CQ504" s="59">
        <f t="shared" si="312"/>
        <v>0</v>
      </c>
      <c r="CR504" s="59">
        <f t="shared" si="313"/>
        <v>0</v>
      </c>
      <c r="CS504" s="59">
        <f t="shared" si="314"/>
        <v>0</v>
      </c>
      <c r="CT504" s="59">
        <f t="shared" si="315"/>
        <v>0</v>
      </c>
      <c r="CU504" s="59">
        <f t="shared" si="316"/>
        <v>0</v>
      </c>
      <c r="CV504" s="59">
        <f t="shared" si="317"/>
        <v>0</v>
      </c>
      <c r="CW504" s="59">
        <f t="shared" si="318"/>
        <v>0</v>
      </c>
      <c r="CX504" s="59">
        <f t="shared" si="319"/>
        <v>0</v>
      </c>
      <c r="CY504" s="59">
        <f t="shared" si="320"/>
        <v>0</v>
      </c>
      <c r="CZ504" s="59">
        <f t="shared" si="321"/>
        <v>0</v>
      </c>
      <c r="DA504" s="59">
        <f t="shared" si="322"/>
        <v>0</v>
      </c>
      <c r="DB504" s="59">
        <f t="shared" si="323"/>
        <v>0</v>
      </c>
      <c r="DE504">
        <f t="shared" si="305"/>
        <v>499</v>
      </c>
      <c r="DF504" t="str">
        <f t="shared" si="324"/>
        <v/>
      </c>
      <c r="DG504" s="59">
        <f>IF($C504&lt;&gt;0,SUM($CK505:CK505),0)</f>
        <v>0</v>
      </c>
      <c r="DH504" s="59">
        <f>IF($C504&lt;&gt;0,SUM($CK505:CL505),0)</f>
        <v>0</v>
      </c>
      <c r="DI504" s="59">
        <f>IF($C504&lt;&gt;0,SUM($CK505:CM505),0)</f>
        <v>0</v>
      </c>
      <c r="DJ504" s="59">
        <f>IF($C504&lt;&gt;0,SUM($CK505:CN505),0)</f>
        <v>0</v>
      </c>
      <c r="DK504" s="59">
        <f>IF($C504&lt;&gt;0,SUM($CK505:CO505),0)</f>
        <v>0</v>
      </c>
      <c r="DL504" s="59">
        <f>IF($C504&lt;&gt;0,SUM($CK505:CP505),0)</f>
        <v>0</v>
      </c>
      <c r="DM504" s="59">
        <f>IF($C504&lt;&gt;0,SUM($CK505:CQ505),0)</f>
        <v>0</v>
      </c>
      <c r="DN504" s="59">
        <f>IF($C504&lt;&gt;0,SUM($CK505:CR505),0)</f>
        <v>0</v>
      </c>
      <c r="DO504" s="59">
        <f>IF($C504&lt;&gt;0,SUM($CK505:CS505),0)</f>
        <v>0</v>
      </c>
      <c r="DP504" s="59">
        <f>IF($C504&lt;&gt;0,SUM($CK505:CT505),0)</f>
        <v>0</v>
      </c>
      <c r="DQ504" s="59">
        <f>IF($C504&lt;&gt;0,SUM($CK505:CU505),0)</f>
        <v>0</v>
      </c>
      <c r="DR504" s="59">
        <f>IF($C504&lt;&gt;0,SUM($CK505:CV505),0)</f>
        <v>0</v>
      </c>
      <c r="DS504" s="59">
        <f>IF($C504&lt;&gt;0,SUM($CK505:CW505),0)</f>
        <v>0</v>
      </c>
      <c r="DT504" s="59">
        <f>IF($C504&lt;&gt;0,SUM($CK505:CX505),0)</f>
        <v>0</v>
      </c>
      <c r="DU504" s="59">
        <f>IF($C504&lt;&gt;0,SUM($CK505:CY505),0)</f>
        <v>0</v>
      </c>
      <c r="DV504" s="59">
        <f>IF($C504&lt;&gt;0,SUM($CK505:CZ505),0)</f>
        <v>0</v>
      </c>
      <c r="DW504" s="59">
        <f>IF($C504&lt;&gt;0,SUM($CK505:DA505),0)</f>
        <v>0</v>
      </c>
      <c r="DX504" s="59">
        <f>IF($C504&lt;&gt;0,SUM($CK505:DB505),0)</f>
        <v>0</v>
      </c>
      <c r="DY504" s="952" t="str">
        <f t="shared" si="328"/>
        <v/>
      </c>
    </row>
    <row r="505" spans="1:129" ht="13.5" hidden="1" thickBot="1">
      <c r="A505" s="3" t="str">
        <f t="shared" si="341"/>
        <v/>
      </c>
      <c r="B505" s="805">
        <f>Dados_GLOBAL_Inicial!E505</f>
        <v>0</v>
      </c>
      <c r="C505" s="956">
        <f>IF(IFERROR(VALUE(Dados_GLOBAL_Inicial!F505),0)=0,0,Dados_GLOBAL_Inicial!F505)</f>
        <v>0</v>
      </c>
      <c r="D505" s="830">
        <f>Dados_GLOBAL_Inicial!G505</f>
        <v>0</v>
      </c>
      <c r="E505" s="830" t="str">
        <f>IF(IFERROR(VLOOKUP(F505,Cod_Gde_Itens!$A$1:$B$80,2,FALSE),0)&gt;549,IFERROR(VLOOKUP(F505,Cod_Gde_Itens!$A$1:$B$80,2,FALSE),0),IF(Dados_GLOBAL_Inicial!H505=0,"",Dados_GLOBAL_Inicial!H505))</f>
        <v/>
      </c>
      <c r="F505" s="823">
        <f>Dados_GLOBAL_Inicial!I505</f>
        <v>0</v>
      </c>
      <c r="G505" s="824">
        <f>Dados_GLOBAL_Inicial!J505</f>
        <v>0</v>
      </c>
      <c r="H505" s="454">
        <f>Dados_GLOBAL_Inicial!K505</f>
        <v>0</v>
      </c>
      <c r="I505" s="970">
        <f>SUM('MEDIÇÃO_OBJETO (1)'!I505)</f>
        <v>0</v>
      </c>
      <c r="J505" s="455">
        <f t="shared" si="342"/>
        <v>0</v>
      </c>
      <c r="K505" s="451">
        <f t="shared" si="343"/>
        <v>0</v>
      </c>
      <c r="L505" s="452">
        <f t="shared" si="344"/>
        <v>0</v>
      </c>
      <c r="M505" s="809">
        <f t="shared" si="345"/>
        <v>0</v>
      </c>
      <c r="N505" s="810">
        <f>IF(IFERROR(VALUE(Dados_GLOBAL_Inicial!L505),0)=0,0,Dados_GLOBAL_Inicial!L505)</f>
        <v>0</v>
      </c>
      <c r="O505" s="812">
        <f>SUM('MEDIÇÃO_OBJETO (1)'!O505)</f>
        <v>0</v>
      </c>
      <c r="P505" s="812">
        <f>SUM('MEDIÇÃO_OBJETO (1)'!P505)</f>
        <v>0</v>
      </c>
      <c r="Q505" s="813">
        <f t="shared" si="346"/>
        <v>0</v>
      </c>
      <c r="R505" s="951"/>
      <c r="S505" s="815">
        <f>SUM('MEDIÇÃO_OBJETO (1)'!S505)</f>
        <v>0</v>
      </c>
      <c r="T505" s="815">
        <f>SUM('MEDIÇÃO_OBJETO (1)'!T505)</f>
        <v>0</v>
      </c>
      <c r="V505" s="19"/>
      <c r="W505" s="978">
        <f t="shared" si="347"/>
        <v>0</v>
      </c>
      <c r="X505" s="816">
        <f t="shared" si="348"/>
        <v>0</v>
      </c>
      <c r="Y505" s="816">
        <f t="shared" si="349"/>
        <v>0</v>
      </c>
      <c r="Z505" s="817">
        <f t="shared" si="350"/>
        <v>0</v>
      </c>
      <c r="AB505" s="453">
        <f t="shared" si="325"/>
        <v>0</v>
      </c>
      <c r="AC505" s="14">
        <f t="shared" si="351"/>
        <v>0</v>
      </c>
      <c r="AD505" s="819"/>
      <c r="AE505" s="631">
        <f t="shared" si="326"/>
        <v>0</v>
      </c>
      <c r="AF505" s="818">
        <f>SUM('MEDIÇÃO_OBJETO (1)'!AG505)</f>
        <v>0</v>
      </c>
      <c r="AG505" s="541">
        <f>SUM('MEDIÇÃO_OBJETO (1)'!AH505)</f>
        <v>0</v>
      </c>
      <c r="AH505" s="541">
        <f>SUM('MEDIÇÃO_OBJETO (1)'!AI505)</f>
        <v>0</v>
      </c>
      <c r="AI505" s="541">
        <f>SUM('MEDIÇÃO_OBJETO (1)'!AJ505)</f>
        <v>0</v>
      </c>
      <c r="AJ505" s="541">
        <f>SUM('MEDIÇÃO_OBJETO (1)'!AK505)</f>
        <v>0</v>
      </c>
      <c r="AK505" s="541">
        <f>SUM('MEDIÇÃO_OBJETO (1)'!AL505)</f>
        <v>0</v>
      </c>
      <c r="AL505" s="541">
        <f>SUM('MEDIÇÃO_OBJETO (1)'!AM505)</f>
        <v>0</v>
      </c>
      <c r="AM505" s="541">
        <f>SUM('MEDIÇÃO_OBJETO (1)'!AN505)</f>
        <v>0</v>
      </c>
      <c r="AN505" s="541">
        <f>SUM('MEDIÇÃO_OBJETO (1)'!AO505)</f>
        <v>0</v>
      </c>
      <c r="AO505" s="541">
        <f>SUM('MEDIÇÃO_OBJETO (1)'!AP505)</f>
        <v>0</v>
      </c>
      <c r="AP505" s="541">
        <f>SUM('MEDIÇÃO_OBJETO (1)'!AQ505)</f>
        <v>0</v>
      </c>
      <c r="AQ505" s="541">
        <f>SUM('MEDIÇÃO_OBJETO (1)'!AR505)</f>
        <v>0</v>
      </c>
      <c r="AR505" s="541">
        <f>SUM('MEDIÇÃO_OBJETO (1)'!AS505)</f>
        <v>0</v>
      </c>
      <c r="AS505" s="541">
        <f>SUM('MEDIÇÃO_OBJETO (1)'!AT505)</f>
        <v>0</v>
      </c>
      <c r="AT505" s="541">
        <f>SUM('MEDIÇÃO_OBJETO (1)'!AU505)</f>
        <v>0</v>
      </c>
      <c r="AU505" s="541">
        <f>SUM('MEDIÇÃO_OBJETO (1)'!AV505)</f>
        <v>0</v>
      </c>
      <c r="AV505" s="541">
        <f>SUM('MEDIÇÃO_OBJETO (1)'!AW505)</f>
        <v>0</v>
      </c>
      <c r="AW505" s="541">
        <f>SUM('MEDIÇÃO_OBJETO (1)'!AX505)</f>
        <v>0</v>
      </c>
      <c r="AX505" s="977"/>
      <c r="BN505" s="992">
        <f t="shared" si="340"/>
        <v>0</v>
      </c>
      <c r="BO505" s="538">
        <f t="shared" si="327"/>
        <v>0</v>
      </c>
      <c r="BP505" s="987">
        <f>IF(RESUMO_GLOBAL!$X$53="a",ROUND(AF505*$N505,RESUMO_GLOBAL!$X$54),IF(RESUMO_GLOBAL!$X$53="t",TRUNC(AF505*$N505,RESUMO_GLOBAL!$X$54),AF505*$N505))</f>
        <v>0</v>
      </c>
      <c r="BQ505" s="987">
        <f>IF(RESUMO_GLOBAL!$X$53="a",ROUND(AG505*$N505,RESUMO_GLOBAL!$X$54),IF(RESUMO_GLOBAL!$X$53="t",TRUNC(AG505*$N505,RESUMO_GLOBAL!$X$54),AG505*$N505))</f>
        <v>0</v>
      </c>
      <c r="BR505" s="987">
        <f>IF(RESUMO_GLOBAL!$X$53="a",ROUND(AH505*$N505,RESUMO_GLOBAL!$X$54),IF(RESUMO_GLOBAL!$X$53="t",TRUNC(AH505*$N505,RESUMO_GLOBAL!$X$54),AH505*$N505))</f>
        <v>0</v>
      </c>
      <c r="BS505" s="987">
        <f>IF(RESUMO_GLOBAL!$X$53="a",ROUND(AI505*$N505,RESUMO_GLOBAL!$X$54),IF(RESUMO_GLOBAL!$X$53="t",TRUNC(AI505*$N505,RESUMO_GLOBAL!$X$54),AI505*$N505))</f>
        <v>0</v>
      </c>
      <c r="BT505" s="987">
        <f>IF(RESUMO_GLOBAL!$X$53="a",ROUND(AJ505*$N505,RESUMO_GLOBAL!$X$54),IF(RESUMO_GLOBAL!$X$53="t",TRUNC(AJ505*$N505,RESUMO_GLOBAL!$X$54),AJ505*$N505))</f>
        <v>0</v>
      </c>
      <c r="BU505" s="987">
        <f>IF(RESUMO_GLOBAL!$X$53="a",ROUND(AK505*$N505,RESUMO_GLOBAL!$X$54),IF(RESUMO_GLOBAL!$X$53="t",TRUNC(AK505*$N505,RESUMO_GLOBAL!$X$54),AK505*$N505))</f>
        <v>0</v>
      </c>
      <c r="BV505" s="987">
        <f>IF(RESUMO_GLOBAL!$X$53="a",ROUND(AL505*$N505,RESUMO_GLOBAL!$X$54),IF(RESUMO_GLOBAL!$X$53="t",TRUNC(AL505*$N505,RESUMO_GLOBAL!$X$54),AL505*$N505))</f>
        <v>0</v>
      </c>
      <c r="BW505" s="987">
        <f>IF(RESUMO_GLOBAL!$X$53="a",ROUND(AM505*$N505,RESUMO_GLOBAL!$X$54),IF(RESUMO_GLOBAL!$X$53="t",TRUNC(AM505*$N505,RESUMO_GLOBAL!$X$54),AM505*$N505))</f>
        <v>0</v>
      </c>
      <c r="BX505" s="987">
        <f>IF(RESUMO_GLOBAL!$X$53="a",ROUND(AN505*$N505,RESUMO_GLOBAL!$X$54),IF(RESUMO_GLOBAL!$X$53="t",TRUNC(AN505*$N505,RESUMO_GLOBAL!$X$54),AN505*$N505))</f>
        <v>0</v>
      </c>
      <c r="BY505" s="987">
        <f>IF(RESUMO_GLOBAL!$X$53="a",ROUND(AO505*$N505,RESUMO_GLOBAL!$X$54),IF(RESUMO_GLOBAL!$X$53="t",TRUNC(AO505*$N505,RESUMO_GLOBAL!$X$54),AO505*$N505))</f>
        <v>0</v>
      </c>
      <c r="BZ505" s="987">
        <f>IF(RESUMO_GLOBAL!$X$53="a",ROUND(AP505*$N505,RESUMO_GLOBAL!$X$54),IF(RESUMO_GLOBAL!$X$53="t",TRUNC(AP505*$N505,RESUMO_GLOBAL!$X$54),AP505*$N505))</f>
        <v>0</v>
      </c>
      <c r="CA505" s="987">
        <f>IF(RESUMO_GLOBAL!$X$53="a",ROUND(AQ505*$N505,RESUMO_GLOBAL!$X$54),IF(RESUMO_GLOBAL!$X$53="t",TRUNC(AQ505*$N505,RESUMO_GLOBAL!$X$54),AQ505*$N505))</f>
        <v>0</v>
      </c>
      <c r="CB505" s="987">
        <f>IF(RESUMO_GLOBAL!$X$53="a",ROUND(AR505*$N505,RESUMO_GLOBAL!$X$54),IF(RESUMO_GLOBAL!$X$53="t",TRUNC(AR505*$N505,RESUMO_GLOBAL!$X$54),AR505*$N505))</f>
        <v>0</v>
      </c>
      <c r="CC505" s="987">
        <f>IF(RESUMO_GLOBAL!$X$53="a",ROUND(AS505*$N505,RESUMO_GLOBAL!$X$54),IF(RESUMO_GLOBAL!$X$53="t",TRUNC(AS505*$N505,RESUMO_GLOBAL!$X$54),AS505*$N505))</f>
        <v>0</v>
      </c>
      <c r="CD505" s="987">
        <f>IF(RESUMO_GLOBAL!$X$53="a",ROUND(AT505*$N505,RESUMO_GLOBAL!$X$54),IF(RESUMO_GLOBAL!$X$53="t",TRUNC(AT505*$N505,RESUMO_GLOBAL!$X$54),AT505*$N505))</f>
        <v>0</v>
      </c>
      <c r="CE505" s="987">
        <f>IF(RESUMO_GLOBAL!$X$53="a",ROUND(AU505*$N505,RESUMO_GLOBAL!$X$54),IF(RESUMO_GLOBAL!$X$53="t",TRUNC(AU505*$N505,RESUMO_GLOBAL!$X$54),AU505*$N505))</f>
        <v>0</v>
      </c>
      <c r="CF505" s="987">
        <f>IF(RESUMO_GLOBAL!$X$53="a",ROUND(AV505*$N505,RESUMO_GLOBAL!$X$54),IF(RESUMO_GLOBAL!$X$53="t",TRUNC(AV505*$N505,RESUMO_GLOBAL!$X$54),AV505*$N505))</f>
        <v>0</v>
      </c>
      <c r="CG505" s="987">
        <f>IF(RESUMO_GLOBAL!$X$53="a",ROUND(AW505*$N505,RESUMO_GLOBAL!$X$54),IF(RESUMO_GLOBAL!$X$53="t",TRUNC(AW505*$N505,RESUMO_GLOBAL!$X$54),AW505*$N505))</f>
        <v>0</v>
      </c>
      <c r="CK505" s="59">
        <f t="shared" si="306"/>
        <v>0</v>
      </c>
      <c r="CL505" s="59">
        <f t="shared" si="307"/>
        <v>0</v>
      </c>
      <c r="CM505" s="59">
        <f t="shared" si="308"/>
        <v>0</v>
      </c>
      <c r="CN505" s="59">
        <f t="shared" si="309"/>
        <v>0</v>
      </c>
      <c r="CO505" s="59">
        <f t="shared" si="310"/>
        <v>0</v>
      </c>
      <c r="CP505" s="59">
        <f t="shared" si="311"/>
        <v>0</v>
      </c>
      <c r="CQ505" s="59">
        <f t="shared" si="312"/>
        <v>0</v>
      </c>
      <c r="CR505" s="59">
        <f t="shared" si="313"/>
        <v>0</v>
      </c>
      <c r="CS505" s="59">
        <f t="shared" si="314"/>
        <v>0</v>
      </c>
      <c r="CT505" s="59">
        <f t="shared" si="315"/>
        <v>0</v>
      </c>
      <c r="CU505" s="59">
        <f t="shared" si="316"/>
        <v>0</v>
      </c>
      <c r="CV505" s="59">
        <f t="shared" si="317"/>
        <v>0</v>
      </c>
      <c r="CW505" s="59">
        <f t="shared" si="318"/>
        <v>0</v>
      </c>
      <c r="CX505" s="59">
        <f t="shared" si="319"/>
        <v>0</v>
      </c>
      <c r="CY505" s="59">
        <f t="shared" si="320"/>
        <v>0</v>
      </c>
      <c r="CZ505" s="59">
        <f t="shared" si="321"/>
        <v>0</v>
      </c>
      <c r="DA505" s="59">
        <f t="shared" si="322"/>
        <v>0</v>
      </c>
      <c r="DB505" s="59">
        <f t="shared" si="323"/>
        <v>0</v>
      </c>
      <c r="DE505">
        <f t="shared" si="305"/>
        <v>500</v>
      </c>
      <c r="DF505" t="str">
        <f t="shared" si="324"/>
        <v/>
      </c>
      <c r="DG505" s="59">
        <f>IF($C505&lt;&gt;0,SUM($CK506:CK506),0)</f>
        <v>0</v>
      </c>
      <c r="DH505" s="59">
        <f>IF($C505&lt;&gt;0,SUM($CK506:CL506),0)</f>
        <v>0</v>
      </c>
      <c r="DI505" s="59">
        <f>IF($C505&lt;&gt;0,SUM($CK506:CM506),0)</f>
        <v>0</v>
      </c>
      <c r="DJ505" s="59">
        <f>IF($C505&lt;&gt;0,SUM($CK506:CN506),0)</f>
        <v>0</v>
      </c>
      <c r="DK505" s="59">
        <f>IF($C505&lt;&gt;0,SUM($CK506:CO506),0)</f>
        <v>0</v>
      </c>
      <c r="DL505" s="59">
        <f>IF($C505&lt;&gt;0,SUM($CK506:CP506),0)</f>
        <v>0</v>
      </c>
      <c r="DM505" s="59">
        <f>IF($C505&lt;&gt;0,SUM($CK506:CQ506),0)</f>
        <v>0</v>
      </c>
      <c r="DN505" s="59">
        <f>IF($C505&lt;&gt;0,SUM($CK506:CR506),0)</f>
        <v>0</v>
      </c>
      <c r="DO505" s="59">
        <f>IF($C505&lt;&gt;0,SUM($CK506:CS506),0)</f>
        <v>0</v>
      </c>
      <c r="DP505" s="59">
        <f>IF($C505&lt;&gt;0,SUM($CK506:CT506),0)</f>
        <v>0</v>
      </c>
      <c r="DQ505" s="59">
        <f>IF($C505&lt;&gt;0,SUM($CK506:CU506),0)</f>
        <v>0</v>
      </c>
      <c r="DR505" s="59">
        <f>IF($C505&lt;&gt;0,SUM($CK506:CV506),0)</f>
        <v>0</v>
      </c>
      <c r="DS505" s="59">
        <f>IF($C505&lt;&gt;0,SUM($CK506:CW506),0)</f>
        <v>0</v>
      </c>
      <c r="DT505" s="59">
        <f>IF($C505&lt;&gt;0,SUM($CK506:CX506),0)</f>
        <v>0</v>
      </c>
      <c r="DU505" s="59">
        <f>IF($C505&lt;&gt;0,SUM($CK506:CY506),0)</f>
        <v>0</v>
      </c>
      <c r="DV505" s="59">
        <f>IF($C505&lt;&gt;0,SUM($CK506:CZ506),0)</f>
        <v>0</v>
      </c>
      <c r="DW505" s="59">
        <f>IF($C505&lt;&gt;0,SUM($CK506:DA506),0)</f>
        <v>0</v>
      </c>
      <c r="DX505" s="59">
        <f>IF($C505&lt;&gt;0,SUM($CK506:DB506),0)</f>
        <v>0</v>
      </c>
      <c r="DY505" s="952" t="str">
        <f t="shared" si="328"/>
        <v/>
      </c>
    </row>
    <row r="506" spans="1:129" ht="13.5" hidden="1" thickBot="1">
      <c r="A506" s="3" t="str">
        <f t="shared" si="341"/>
        <v/>
      </c>
      <c r="B506" s="805">
        <f>Dados_GLOBAL_Inicial!E506</f>
        <v>0</v>
      </c>
      <c r="C506" s="956">
        <f>IF(IFERROR(VALUE(Dados_GLOBAL_Inicial!F506),0)=0,0,Dados_GLOBAL_Inicial!F506)</f>
        <v>0</v>
      </c>
      <c r="D506" s="830">
        <f>Dados_GLOBAL_Inicial!G506</f>
        <v>0</v>
      </c>
      <c r="E506" s="830" t="str">
        <f>IF(IFERROR(VLOOKUP(F506,Cod_Gde_Itens!$A$1:$B$80,2,FALSE),0)&gt;549,IFERROR(VLOOKUP(F506,Cod_Gde_Itens!$A$1:$B$80,2,FALSE),0),IF(Dados_GLOBAL_Inicial!H506=0,"",Dados_GLOBAL_Inicial!H506))</f>
        <v/>
      </c>
      <c r="F506" s="823">
        <f>Dados_GLOBAL_Inicial!I506</f>
        <v>0</v>
      </c>
      <c r="G506" s="824">
        <f>Dados_GLOBAL_Inicial!J506</f>
        <v>0</v>
      </c>
      <c r="H506" s="454">
        <f>Dados_GLOBAL_Inicial!K506</f>
        <v>0</v>
      </c>
      <c r="I506" s="970">
        <f>SUM('MEDIÇÃO_OBJETO (1)'!I506)</f>
        <v>0</v>
      </c>
      <c r="J506" s="455">
        <f t="shared" si="342"/>
        <v>0</v>
      </c>
      <c r="K506" s="451">
        <f t="shared" si="343"/>
        <v>0</v>
      </c>
      <c r="L506" s="452">
        <f t="shared" si="344"/>
        <v>0</v>
      </c>
      <c r="M506" s="809">
        <f t="shared" si="345"/>
        <v>0</v>
      </c>
      <c r="N506" s="810">
        <f>IF(IFERROR(VALUE(Dados_GLOBAL_Inicial!L506),0)=0,0,Dados_GLOBAL_Inicial!L506)</f>
        <v>0</v>
      </c>
      <c r="O506" s="812">
        <f>SUM('MEDIÇÃO_OBJETO (1)'!O506)</f>
        <v>0</v>
      </c>
      <c r="P506" s="812">
        <f>SUM('MEDIÇÃO_OBJETO (1)'!P506)</f>
        <v>0</v>
      </c>
      <c r="Q506" s="813">
        <f t="shared" si="346"/>
        <v>0</v>
      </c>
      <c r="R506" s="951"/>
      <c r="S506" s="815">
        <f>SUM('MEDIÇÃO_OBJETO (1)'!S506)</f>
        <v>0</v>
      </c>
      <c r="T506" s="815">
        <f>SUM('MEDIÇÃO_OBJETO (1)'!T506)</f>
        <v>0</v>
      </c>
      <c r="V506" s="19"/>
      <c r="W506" s="978">
        <f t="shared" si="347"/>
        <v>0</v>
      </c>
      <c r="X506" s="816">
        <f t="shared" si="348"/>
        <v>0</v>
      </c>
      <c r="Y506" s="816">
        <f t="shared" si="349"/>
        <v>0</v>
      </c>
      <c r="Z506" s="817">
        <f t="shared" si="350"/>
        <v>0</v>
      </c>
      <c r="AB506" s="453">
        <f t="shared" si="325"/>
        <v>0</v>
      </c>
      <c r="AC506" s="14">
        <f t="shared" si="351"/>
        <v>0</v>
      </c>
      <c r="AD506" s="819"/>
      <c r="AE506" s="631">
        <f t="shared" si="326"/>
        <v>0</v>
      </c>
      <c r="AF506" s="818">
        <f>SUM('MEDIÇÃO_OBJETO (1)'!AG506)</f>
        <v>0</v>
      </c>
      <c r="AG506" s="541">
        <f>SUM('MEDIÇÃO_OBJETO (1)'!AH506)</f>
        <v>0</v>
      </c>
      <c r="AH506" s="541">
        <f>SUM('MEDIÇÃO_OBJETO (1)'!AI506)</f>
        <v>0</v>
      </c>
      <c r="AI506" s="541">
        <f>SUM('MEDIÇÃO_OBJETO (1)'!AJ506)</f>
        <v>0</v>
      </c>
      <c r="AJ506" s="541">
        <f>SUM('MEDIÇÃO_OBJETO (1)'!AK506)</f>
        <v>0</v>
      </c>
      <c r="AK506" s="541">
        <f>SUM('MEDIÇÃO_OBJETO (1)'!AL506)</f>
        <v>0</v>
      </c>
      <c r="AL506" s="541">
        <f>SUM('MEDIÇÃO_OBJETO (1)'!AM506)</f>
        <v>0</v>
      </c>
      <c r="AM506" s="541">
        <f>SUM('MEDIÇÃO_OBJETO (1)'!AN506)</f>
        <v>0</v>
      </c>
      <c r="AN506" s="541">
        <f>SUM('MEDIÇÃO_OBJETO (1)'!AO506)</f>
        <v>0</v>
      </c>
      <c r="AO506" s="541">
        <f>SUM('MEDIÇÃO_OBJETO (1)'!AP506)</f>
        <v>0</v>
      </c>
      <c r="AP506" s="541">
        <f>SUM('MEDIÇÃO_OBJETO (1)'!AQ506)</f>
        <v>0</v>
      </c>
      <c r="AQ506" s="541">
        <f>SUM('MEDIÇÃO_OBJETO (1)'!AR506)</f>
        <v>0</v>
      </c>
      <c r="AR506" s="541">
        <f>SUM('MEDIÇÃO_OBJETO (1)'!AS506)</f>
        <v>0</v>
      </c>
      <c r="AS506" s="541">
        <f>SUM('MEDIÇÃO_OBJETO (1)'!AT506)</f>
        <v>0</v>
      </c>
      <c r="AT506" s="541">
        <f>SUM('MEDIÇÃO_OBJETO (1)'!AU506)</f>
        <v>0</v>
      </c>
      <c r="AU506" s="541">
        <f>SUM('MEDIÇÃO_OBJETO (1)'!AV506)</f>
        <v>0</v>
      </c>
      <c r="AV506" s="541">
        <f>SUM('MEDIÇÃO_OBJETO (1)'!AW506)</f>
        <v>0</v>
      </c>
      <c r="AW506" s="541">
        <f>SUM('MEDIÇÃO_OBJETO (1)'!AX506)</f>
        <v>0</v>
      </c>
      <c r="AX506" s="977"/>
      <c r="BN506" s="992">
        <f t="shared" si="340"/>
        <v>0</v>
      </c>
      <c r="BO506" s="538">
        <f t="shared" si="327"/>
        <v>0</v>
      </c>
      <c r="BP506" s="987">
        <f>IF(RESUMO_GLOBAL!$X$53="a",ROUND(AF506*$N506,RESUMO_GLOBAL!$X$54),IF(RESUMO_GLOBAL!$X$53="t",TRUNC(AF506*$N506,RESUMO_GLOBAL!$X$54),AF506*$N506))</f>
        <v>0</v>
      </c>
      <c r="BQ506" s="987">
        <f>IF(RESUMO_GLOBAL!$X$53="a",ROUND(AG506*$N506,RESUMO_GLOBAL!$X$54),IF(RESUMO_GLOBAL!$X$53="t",TRUNC(AG506*$N506,RESUMO_GLOBAL!$X$54),AG506*$N506))</f>
        <v>0</v>
      </c>
      <c r="BR506" s="987">
        <f>IF(RESUMO_GLOBAL!$X$53="a",ROUND(AH506*$N506,RESUMO_GLOBAL!$X$54),IF(RESUMO_GLOBAL!$X$53="t",TRUNC(AH506*$N506,RESUMO_GLOBAL!$X$54),AH506*$N506))</f>
        <v>0</v>
      </c>
      <c r="BS506" s="987">
        <f>IF(RESUMO_GLOBAL!$X$53="a",ROUND(AI506*$N506,RESUMO_GLOBAL!$X$54),IF(RESUMO_GLOBAL!$X$53="t",TRUNC(AI506*$N506,RESUMO_GLOBAL!$X$54),AI506*$N506))</f>
        <v>0</v>
      </c>
      <c r="BT506" s="987">
        <f>IF(RESUMO_GLOBAL!$X$53="a",ROUND(AJ506*$N506,RESUMO_GLOBAL!$X$54),IF(RESUMO_GLOBAL!$X$53="t",TRUNC(AJ506*$N506,RESUMO_GLOBAL!$X$54),AJ506*$N506))</f>
        <v>0</v>
      </c>
      <c r="BU506" s="987">
        <f>IF(RESUMO_GLOBAL!$X$53="a",ROUND(AK506*$N506,RESUMO_GLOBAL!$X$54),IF(RESUMO_GLOBAL!$X$53="t",TRUNC(AK506*$N506,RESUMO_GLOBAL!$X$54),AK506*$N506))</f>
        <v>0</v>
      </c>
      <c r="BV506" s="987">
        <f>IF(RESUMO_GLOBAL!$X$53="a",ROUND(AL506*$N506,RESUMO_GLOBAL!$X$54),IF(RESUMO_GLOBAL!$X$53="t",TRUNC(AL506*$N506,RESUMO_GLOBAL!$X$54),AL506*$N506))</f>
        <v>0</v>
      </c>
      <c r="BW506" s="987">
        <f>IF(RESUMO_GLOBAL!$X$53="a",ROUND(AM506*$N506,RESUMO_GLOBAL!$X$54),IF(RESUMO_GLOBAL!$X$53="t",TRUNC(AM506*$N506,RESUMO_GLOBAL!$X$54),AM506*$N506))</f>
        <v>0</v>
      </c>
      <c r="BX506" s="987">
        <f>IF(RESUMO_GLOBAL!$X$53="a",ROUND(AN506*$N506,RESUMO_GLOBAL!$X$54),IF(RESUMO_GLOBAL!$X$53="t",TRUNC(AN506*$N506,RESUMO_GLOBAL!$X$54),AN506*$N506))</f>
        <v>0</v>
      </c>
      <c r="BY506" s="987">
        <f>IF(RESUMO_GLOBAL!$X$53="a",ROUND(AO506*$N506,RESUMO_GLOBAL!$X$54),IF(RESUMO_GLOBAL!$X$53="t",TRUNC(AO506*$N506,RESUMO_GLOBAL!$X$54),AO506*$N506))</f>
        <v>0</v>
      </c>
      <c r="BZ506" s="987">
        <f>IF(RESUMO_GLOBAL!$X$53="a",ROUND(AP506*$N506,RESUMO_GLOBAL!$X$54),IF(RESUMO_GLOBAL!$X$53="t",TRUNC(AP506*$N506,RESUMO_GLOBAL!$X$54),AP506*$N506))</f>
        <v>0</v>
      </c>
      <c r="CA506" s="987">
        <f>IF(RESUMO_GLOBAL!$X$53="a",ROUND(AQ506*$N506,RESUMO_GLOBAL!$X$54),IF(RESUMO_GLOBAL!$X$53="t",TRUNC(AQ506*$N506,RESUMO_GLOBAL!$X$54),AQ506*$N506))</f>
        <v>0</v>
      </c>
      <c r="CB506" s="987">
        <f>IF(RESUMO_GLOBAL!$X$53="a",ROUND(AR506*$N506,RESUMO_GLOBAL!$X$54),IF(RESUMO_GLOBAL!$X$53="t",TRUNC(AR506*$N506,RESUMO_GLOBAL!$X$54),AR506*$N506))</f>
        <v>0</v>
      </c>
      <c r="CC506" s="987">
        <f>IF(RESUMO_GLOBAL!$X$53="a",ROUND(AS506*$N506,RESUMO_GLOBAL!$X$54),IF(RESUMO_GLOBAL!$X$53="t",TRUNC(AS506*$N506,RESUMO_GLOBAL!$X$54),AS506*$N506))</f>
        <v>0</v>
      </c>
      <c r="CD506" s="987">
        <f>IF(RESUMO_GLOBAL!$X$53="a",ROUND(AT506*$N506,RESUMO_GLOBAL!$X$54),IF(RESUMO_GLOBAL!$X$53="t",TRUNC(AT506*$N506,RESUMO_GLOBAL!$X$54),AT506*$N506))</f>
        <v>0</v>
      </c>
      <c r="CE506" s="987">
        <f>IF(RESUMO_GLOBAL!$X$53="a",ROUND(AU506*$N506,RESUMO_GLOBAL!$X$54),IF(RESUMO_GLOBAL!$X$53="t",TRUNC(AU506*$N506,RESUMO_GLOBAL!$X$54),AU506*$N506))</f>
        <v>0</v>
      </c>
      <c r="CF506" s="987">
        <f>IF(RESUMO_GLOBAL!$X$53="a",ROUND(AV506*$N506,RESUMO_GLOBAL!$X$54),IF(RESUMO_GLOBAL!$X$53="t",TRUNC(AV506*$N506,RESUMO_GLOBAL!$X$54),AV506*$N506))</f>
        <v>0</v>
      </c>
      <c r="CG506" s="987">
        <f>IF(RESUMO_GLOBAL!$X$53="a",ROUND(AW506*$N506,RESUMO_GLOBAL!$X$54),IF(RESUMO_GLOBAL!$X$53="t",TRUNC(AW506*$N506,RESUMO_GLOBAL!$X$54),AW506*$N506))</f>
        <v>0</v>
      </c>
      <c r="CK506" s="59">
        <f t="shared" si="306"/>
        <v>0</v>
      </c>
      <c r="CL506" s="59">
        <f t="shared" si="307"/>
        <v>0</v>
      </c>
      <c r="CM506" s="59">
        <f t="shared" si="308"/>
        <v>0</v>
      </c>
      <c r="CN506" s="59">
        <f t="shared" si="309"/>
        <v>0</v>
      </c>
      <c r="CO506" s="59">
        <f t="shared" si="310"/>
        <v>0</v>
      </c>
      <c r="CP506" s="59">
        <f t="shared" si="311"/>
        <v>0</v>
      </c>
      <c r="CQ506" s="59">
        <f t="shared" si="312"/>
        <v>0</v>
      </c>
      <c r="CR506" s="59">
        <f t="shared" si="313"/>
        <v>0</v>
      </c>
      <c r="CS506" s="59">
        <f t="shared" si="314"/>
        <v>0</v>
      </c>
      <c r="CT506" s="59">
        <f t="shared" si="315"/>
        <v>0</v>
      </c>
      <c r="CU506" s="59">
        <f t="shared" si="316"/>
        <v>0</v>
      </c>
      <c r="CV506" s="59">
        <f t="shared" si="317"/>
        <v>0</v>
      </c>
      <c r="CW506" s="59">
        <f t="shared" si="318"/>
        <v>0</v>
      </c>
      <c r="CX506" s="59">
        <f t="shared" si="319"/>
        <v>0</v>
      </c>
      <c r="CY506" s="59">
        <f t="shared" si="320"/>
        <v>0</v>
      </c>
      <c r="CZ506" s="59">
        <f t="shared" si="321"/>
        <v>0</v>
      </c>
      <c r="DA506" s="59">
        <f t="shared" si="322"/>
        <v>0</v>
      </c>
      <c r="DB506" s="59">
        <f t="shared" si="323"/>
        <v>0</v>
      </c>
      <c r="DE506">
        <f t="shared" si="305"/>
        <v>501</v>
      </c>
      <c r="DF506" t="str">
        <f t="shared" si="324"/>
        <v/>
      </c>
      <c r="DG506" s="59">
        <f>IF($C506&lt;&gt;0,SUM($CK507:CK507),0)</f>
        <v>0</v>
      </c>
      <c r="DH506" s="59">
        <f>IF($C506&lt;&gt;0,SUM($CK507:CL507),0)</f>
        <v>0</v>
      </c>
      <c r="DI506" s="59">
        <f>IF($C506&lt;&gt;0,SUM($CK507:CM507),0)</f>
        <v>0</v>
      </c>
      <c r="DJ506" s="59">
        <f>IF($C506&lt;&gt;0,SUM($CK507:CN507),0)</f>
        <v>0</v>
      </c>
      <c r="DK506" s="59">
        <f>IF($C506&lt;&gt;0,SUM($CK507:CO507),0)</f>
        <v>0</v>
      </c>
      <c r="DL506" s="59">
        <f>IF($C506&lt;&gt;0,SUM($CK507:CP507),0)</f>
        <v>0</v>
      </c>
      <c r="DM506" s="59">
        <f>IF($C506&lt;&gt;0,SUM($CK507:CQ507),0)</f>
        <v>0</v>
      </c>
      <c r="DN506" s="59">
        <f>IF($C506&lt;&gt;0,SUM($CK507:CR507),0)</f>
        <v>0</v>
      </c>
      <c r="DO506" s="59">
        <f>IF($C506&lt;&gt;0,SUM($CK507:CS507),0)</f>
        <v>0</v>
      </c>
      <c r="DP506" s="59">
        <f>IF($C506&lt;&gt;0,SUM($CK507:CT507),0)</f>
        <v>0</v>
      </c>
      <c r="DQ506" s="59">
        <f>IF($C506&lt;&gt;0,SUM($CK507:CU507),0)</f>
        <v>0</v>
      </c>
      <c r="DR506" s="59">
        <f>IF($C506&lt;&gt;0,SUM($CK507:CV507),0)</f>
        <v>0</v>
      </c>
      <c r="DS506" s="59">
        <f>IF($C506&lt;&gt;0,SUM($CK507:CW507),0)</f>
        <v>0</v>
      </c>
      <c r="DT506" s="59">
        <f>IF($C506&lt;&gt;0,SUM($CK507:CX507),0)</f>
        <v>0</v>
      </c>
      <c r="DU506" s="59">
        <f>IF($C506&lt;&gt;0,SUM($CK507:CY507),0)</f>
        <v>0</v>
      </c>
      <c r="DV506" s="59">
        <f>IF($C506&lt;&gt;0,SUM($CK507:CZ507),0)</f>
        <v>0</v>
      </c>
      <c r="DW506" s="59">
        <f>IF($C506&lt;&gt;0,SUM($CK507:DA507),0)</f>
        <v>0</v>
      </c>
      <c r="DX506" s="59">
        <f>IF($C506&lt;&gt;0,SUM($CK507:DB507),0)</f>
        <v>0</v>
      </c>
      <c r="DY506" s="952" t="str">
        <f t="shared" si="328"/>
        <v/>
      </c>
    </row>
    <row r="507" spans="1:129" ht="13.5" hidden="1" thickBot="1">
      <c r="A507" s="3" t="str">
        <f t="shared" si="341"/>
        <v/>
      </c>
      <c r="B507" s="805">
        <f>Dados_GLOBAL_Inicial!E507</f>
        <v>0</v>
      </c>
      <c r="C507" s="956">
        <f>IF(IFERROR(VALUE(Dados_GLOBAL_Inicial!F507),0)=0,0,Dados_GLOBAL_Inicial!F507)</f>
        <v>0</v>
      </c>
      <c r="D507" s="830">
        <f>Dados_GLOBAL_Inicial!G507</f>
        <v>0</v>
      </c>
      <c r="E507" s="830" t="str">
        <f>IF(IFERROR(VLOOKUP(F507,Cod_Gde_Itens!$A$1:$B$80,2,FALSE),0)&gt;549,IFERROR(VLOOKUP(F507,Cod_Gde_Itens!$A$1:$B$80,2,FALSE),0),IF(Dados_GLOBAL_Inicial!H507=0,"",Dados_GLOBAL_Inicial!H507))</f>
        <v/>
      </c>
      <c r="F507" s="823">
        <f>Dados_GLOBAL_Inicial!I507</f>
        <v>0</v>
      </c>
      <c r="G507" s="824">
        <f>Dados_GLOBAL_Inicial!J507</f>
        <v>0</v>
      </c>
      <c r="H507" s="454">
        <f>Dados_GLOBAL_Inicial!K507</f>
        <v>0</v>
      </c>
      <c r="I507" s="970">
        <f>SUM('MEDIÇÃO_OBJETO (1)'!I507)</f>
        <v>0</v>
      </c>
      <c r="J507" s="455">
        <f t="shared" si="342"/>
        <v>0</v>
      </c>
      <c r="K507" s="451">
        <f t="shared" si="343"/>
        <v>0</v>
      </c>
      <c r="L507" s="452">
        <f t="shared" si="344"/>
        <v>0</v>
      </c>
      <c r="M507" s="809">
        <f t="shared" si="345"/>
        <v>0</v>
      </c>
      <c r="N507" s="810">
        <f>IF(IFERROR(VALUE(Dados_GLOBAL_Inicial!L507),0)=0,0,Dados_GLOBAL_Inicial!L507)</f>
        <v>0</v>
      </c>
      <c r="O507" s="812">
        <f>SUM('MEDIÇÃO_OBJETO (1)'!O507)</f>
        <v>0</v>
      </c>
      <c r="P507" s="812">
        <f>SUM('MEDIÇÃO_OBJETO (1)'!P507)</f>
        <v>0</v>
      </c>
      <c r="Q507" s="813">
        <f t="shared" si="346"/>
        <v>0</v>
      </c>
      <c r="R507" s="951"/>
      <c r="S507" s="815">
        <f>SUM('MEDIÇÃO_OBJETO (1)'!S507)</f>
        <v>0</v>
      </c>
      <c r="T507" s="815">
        <f>SUM('MEDIÇÃO_OBJETO (1)'!T507)</f>
        <v>0</v>
      </c>
      <c r="V507" s="19"/>
      <c r="W507" s="978">
        <f t="shared" si="347"/>
        <v>0</v>
      </c>
      <c r="X507" s="816">
        <f t="shared" si="348"/>
        <v>0</v>
      </c>
      <c r="Y507" s="816">
        <f t="shared" si="349"/>
        <v>0</v>
      </c>
      <c r="Z507" s="817">
        <f t="shared" si="350"/>
        <v>0</v>
      </c>
      <c r="AB507" s="453">
        <f t="shared" si="325"/>
        <v>0</v>
      </c>
      <c r="AC507" s="14">
        <f t="shared" si="351"/>
        <v>0</v>
      </c>
      <c r="AD507" s="819"/>
      <c r="AE507" s="631">
        <f t="shared" si="326"/>
        <v>0</v>
      </c>
      <c r="AF507" s="818">
        <f>SUM('MEDIÇÃO_OBJETO (1)'!AG507)</f>
        <v>0</v>
      </c>
      <c r="AG507" s="541">
        <f>SUM('MEDIÇÃO_OBJETO (1)'!AH507)</f>
        <v>0</v>
      </c>
      <c r="AH507" s="541">
        <f>SUM('MEDIÇÃO_OBJETO (1)'!AI507)</f>
        <v>0</v>
      </c>
      <c r="AI507" s="541">
        <f>SUM('MEDIÇÃO_OBJETO (1)'!AJ507)</f>
        <v>0</v>
      </c>
      <c r="AJ507" s="541">
        <f>SUM('MEDIÇÃO_OBJETO (1)'!AK507)</f>
        <v>0</v>
      </c>
      <c r="AK507" s="541">
        <f>SUM('MEDIÇÃO_OBJETO (1)'!AL507)</f>
        <v>0</v>
      </c>
      <c r="AL507" s="541">
        <f>SUM('MEDIÇÃO_OBJETO (1)'!AM507)</f>
        <v>0</v>
      </c>
      <c r="AM507" s="541">
        <f>SUM('MEDIÇÃO_OBJETO (1)'!AN507)</f>
        <v>0</v>
      </c>
      <c r="AN507" s="541">
        <f>SUM('MEDIÇÃO_OBJETO (1)'!AO507)</f>
        <v>0</v>
      </c>
      <c r="AO507" s="541">
        <f>SUM('MEDIÇÃO_OBJETO (1)'!AP507)</f>
        <v>0</v>
      </c>
      <c r="AP507" s="541">
        <f>SUM('MEDIÇÃO_OBJETO (1)'!AQ507)</f>
        <v>0</v>
      </c>
      <c r="AQ507" s="541">
        <f>SUM('MEDIÇÃO_OBJETO (1)'!AR507)</f>
        <v>0</v>
      </c>
      <c r="AR507" s="541">
        <f>SUM('MEDIÇÃO_OBJETO (1)'!AS507)</f>
        <v>0</v>
      </c>
      <c r="AS507" s="541">
        <f>SUM('MEDIÇÃO_OBJETO (1)'!AT507)</f>
        <v>0</v>
      </c>
      <c r="AT507" s="541">
        <f>SUM('MEDIÇÃO_OBJETO (1)'!AU507)</f>
        <v>0</v>
      </c>
      <c r="AU507" s="541">
        <f>SUM('MEDIÇÃO_OBJETO (1)'!AV507)</f>
        <v>0</v>
      </c>
      <c r="AV507" s="541">
        <f>SUM('MEDIÇÃO_OBJETO (1)'!AW507)</f>
        <v>0</v>
      </c>
      <c r="AW507" s="541">
        <f>SUM('MEDIÇÃO_OBJETO (1)'!AX507)</f>
        <v>0</v>
      </c>
      <c r="AX507" s="977"/>
      <c r="BN507" s="992">
        <f t="shared" si="340"/>
        <v>0</v>
      </c>
      <c r="BO507" s="538">
        <f t="shared" si="327"/>
        <v>0</v>
      </c>
      <c r="BP507" s="987">
        <f>IF(RESUMO_GLOBAL!$X$53="a",ROUND(AF507*$N507,RESUMO_GLOBAL!$X$54),IF(RESUMO_GLOBAL!$X$53="t",TRUNC(AF507*$N507,RESUMO_GLOBAL!$X$54),AF507*$N507))</f>
        <v>0</v>
      </c>
      <c r="BQ507" s="987">
        <f>IF(RESUMO_GLOBAL!$X$53="a",ROUND(AG507*$N507,RESUMO_GLOBAL!$X$54),IF(RESUMO_GLOBAL!$X$53="t",TRUNC(AG507*$N507,RESUMO_GLOBAL!$X$54),AG507*$N507))</f>
        <v>0</v>
      </c>
      <c r="BR507" s="987">
        <f>IF(RESUMO_GLOBAL!$X$53="a",ROUND(AH507*$N507,RESUMO_GLOBAL!$X$54),IF(RESUMO_GLOBAL!$X$53="t",TRUNC(AH507*$N507,RESUMO_GLOBAL!$X$54),AH507*$N507))</f>
        <v>0</v>
      </c>
      <c r="BS507" s="987">
        <f>IF(RESUMO_GLOBAL!$X$53="a",ROUND(AI507*$N507,RESUMO_GLOBAL!$X$54),IF(RESUMO_GLOBAL!$X$53="t",TRUNC(AI507*$N507,RESUMO_GLOBAL!$X$54),AI507*$N507))</f>
        <v>0</v>
      </c>
      <c r="BT507" s="987">
        <f>IF(RESUMO_GLOBAL!$X$53="a",ROUND(AJ507*$N507,RESUMO_GLOBAL!$X$54),IF(RESUMO_GLOBAL!$X$53="t",TRUNC(AJ507*$N507,RESUMO_GLOBAL!$X$54),AJ507*$N507))</f>
        <v>0</v>
      </c>
      <c r="BU507" s="987">
        <f>IF(RESUMO_GLOBAL!$X$53="a",ROUND(AK507*$N507,RESUMO_GLOBAL!$X$54),IF(RESUMO_GLOBAL!$X$53="t",TRUNC(AK507*$N507,RESUMO_GLOBAL!$X$54),AK507*$N507))</f>
        <v>0</v>
      </c>
      <c r="BV507" s="987">
        <f>IF(RESUMO_GLOBAL!$X$53="a",ROUND(AL507*$N507,RESUMO_GLOBAL!$X$54),IF(RESUMO_GLOBAL!$X$53="t",TRUNC(AL507*$N507,RESUMO_GLOBAL!$X$54),AL507*$N507))</f>
        <v>0</v>
      </c>
      <c r="BW507" s="987">
        <f>IF(RESUMO_GLOBAL!$X$53="a",ROUND(AM507*$N507,RESUMO_GLOBAL!$X$54),IF(RESUMO_GLOBAL!$X$53="t",TRUNC(AM507*$N507,RESUMO_GLOBAL!$X$54),AM507*$N507))</f>
        <v>0</v>
      </c>
      <c r="BX507" s="987">
        <f>IF(RESUMO_GLOBAL!$X$53="a",ROUND(AN507*$N507,RESUMO_GLOBAL!$X$54),IF(RESUMO_GLOBAL!$X$53="t",TRUNC(AN507*$N507,RESUMO_GLOBAL!$X$54),AN507*$N507))</f>
        <v>0</v>
      </c>
      <c r="BY507" s="987">
        <f>IF(RESUMO_GLOBAL!$X$53="a",ROUND(AO507*$N507,RESUMO_GLOBAL!$X$54),IF(RESUMO_GLOBAL!$X$53="t",TRUNC(AO507*$N507,RESUMO_GLOBAL!$X$54),AO507*$N507))</f>
        <v>0</v>
      </c>
      <c r="BZ507" s="987">
        <f>IF(RESUMO_GLOBAL!$X$53="a",ROUND(AP507*$N507,RESUMO_GLOBAL!$X$54),IF(RESUMO_GLOBAL!$X$53="t",TRUNC(AP507*$N507,RESUMO_GLOBAL!$X$54),AP507*$N507))</f>
        <v>0</v>
      </c>
      <c r="CA507" s="987">
        <f>IF(RESUMO_GLOBAL!$X$53="a",ROUND(AQ507*$N507,RESUMO_GLOBAL!$X$54),IF(RESUMO_GLOBAL!$X$53="t",TRUNC(AQ507*$N507,RESUMO_GLOBAL!$X$54),AQ507*$N507))</f>
        <v>0</v>
      </c>
      <c r="CB507" s="987">
        <f>IF(RESUMO_GLOBAL!$X$53="a",ROUND(AR507*$N507,RESUMO_GLOBAL!$X$54),IF(RESUMO_GLOBAL!$X$53="t",TRUNC(AR507*$N507,RESUMO_GLOBAL!$X$54),AR507*$N507))</f>
        <v>0</v>
      </c>
      <c r="CC507" s="987">
        <f>IF(RESUMO_GLOBAL!$X$53="a",ROUND(AS507*$N507,RESUMO_GLOBAL!$X$54),IF(RESUMO_GLOBAL!$X$53="t",TRUNC(AS507*$N507,RESUMO_GLOBAL!$X$54),AS507*$N507))</f>
        <v>0</v>
      </c>
      <c r="CD507" s="987">
        <f>IF(RESUMO_GLOBAL!$X$53="a",ROUND(AT507*$N507,RESUMO_GLOBAL!$X$54),IF(RESUMO_GLOBAL!$X$53="t",TRUNC(AT507*$N507,RESUMO_GLOBAL!$X$54),AT507*$N507))</f>
        <v>0</v>
      </c>
      <c r="CE507" s="987">
        <f>IF(RESUMO_GLOBAL!$X$53="a",ROUND(AU507*$N507,RESUMO_GLOBAL!$X$54),IF(RESUMO_GLOBAL!$X$53="t",TRUNC(AU507*$N507,RESUMO_GLOBAL!$X$54),AU507*$N507))</f>
        <v>0</v>
      </c>
      <c r="CF507" s="987">
        <f>IF(RESUMO_GLOBAL!$X$53="a",ROUND(AV507*$N507,RESUMO_GLOBAL!$X$54),IF(RESUMO_GLOBAL!$X$53="t",TRUNC(AV507*$N507,RESUMO_GLOBAL!$X$54),AV507*$N507))</f>
        <v>0</v>
      </c>
      <c r="CG507" s="987">
        <f>IF(RESUMO_GLOBAL!$X$53="a",ROUND(AW507*$N507,RESUMO_GLOBAL!$X$54),IF(RESUMO_GLOBAL!$X$53="t",TRUNC(AW507*$N507,RESUMO_GLOBAL!$X$54),AW507*$N507))</f>
        <v>0</v>
      </c>
      <c r="CK507" s="59">
        <f t="shared" si="306"/>
        <v>0</v>
      </c>
      <c r="CL507" s="59">
        <f t="shared" si="307"/>
        <v>0</v>
      </c>
      <c r="CM507" s="59">
        <f t="shared" si="308"/>
        <v>0</v>
      </c>
      <c r="CN507" s="59">
        <f t="shared" si="309"/>
        <v>0</v>
      </c>
      <c r="CO507" s="59">
        <f t="shared" si="310"/>
        <v>0</v>
      </c>
      <c r="CP507" s="59">
        <f t="shared" si="311"/>
        <v>0</v>
      </c>
      <c r="CQ507" s="59">
        <f t="shared" si="312"/>
        <v>0</v>
      </c>
      <c r="CR507" s="59">
        <f t="shared" si="313"/>
        <v>0</v>
      </c>
      <c r="CS507" s="59">
        <f t="shared" si="314"/>
        <v>0</v>
      </c>
      <c r="CT507" s="59">
        <f t="shared" si="315"/>
        <v>0</v>
      </c>
      <c r="CU507" s="59">
        <f t="shared" si="316"/>
        <v>0</v>
      </c>
      <c r="CV507" s="59">
        <f t="shared" si="317"/>
        <v>0</v>
      </c>
      <c r="CW507" s="59">
        <f t="shared" si="318"/>
        <v>0</v>
      </c>
      <c r="CX507" s="59">
        <f t="shared" si="319"/>
        <v>0</v>
      </c>
      <c r="CY507" s="59">
        <f t="shared" si="320"/>
        <v>0</v>
      </c>
      <c r="CZ507" s="59">
        <f t="shared" si="321"/>
        <v>0</v>
      </c>
      <c r="DA507" s="59">
        <f t="shared" si="322"/>
        <v>0</v>
      </c>
      <c r="DB507" s="59">
        <f t="shared" si="323"/>
        <v>0</v>
      </c>
      <c r="DE507">
        <f t="shared" si="305"/>
        <v>502</v>
      </c>
      <c r="DF507" t="str">
        <f t="shared" si="324"/>
        <v/>
      </c>
      <c r="DG507" s="59">
        <f>IF($C507&lt;&gt;0,SUM($CK508:CK508),0)</f>
        <v>0</v>
      </c>
      <c r="DH507" s="59">
        <f>IF($C507&lt;&gt;0,SUM($CK508:CL508),0)</f>
        <v>0</v>
      </c>
      <c r="DI507" s="59">
        <f>IF($C507&lt;&gt;0,SUM($CK508:CM508),0)</f>
        <v>0</v>
      </c>
      <c r="DJ507" s="59">
        <f>IF($C507&lt;&gt;0,SUM($CK508:CN508),0)</f>
        <v>0</v>
      </c>
      <c r="DK507" s="59">
        <f>IF($C507&lt;&gt;0,SUM($CK508:CO508),0)</f>
        <v>0</v>
      </c>
      <c r="DL507" s="59">
        <f>IF($C507&lt;&gt;0,SUM($CK508:CP508),0)</f>
        <v>0</v>
      </c>
      <c r="DM507" s="59">
        <f>IF($C507&lt;&gt;0,SUM($CK508:CQ508),0)</f>
        <v>0</v>
      </c>
      <c r="DN507" s="59">
        <f>IF($C507&lt;&gt;0,SUM($CK508:CR508),0)</f>
        <v>0</v>
      </c>
      <c r="DO507" s="59">
        <f>IF($C507&lt;&gt;0,SUM($CK508:CS508),0)</f>
        <v>0</v>
      </c>
      <c r="DP507" s="59">
        <f>IF($C507&lt;&gt;0,SUM($CK508:CT508),0)</f>
        <v>0</v>
      </c>
      <c r="DQ507" s="59">
        <f>IF($C507&lt;&gt;0,SUM($CK508:CU508),0)</f>
        <v>0</v>
      </c>
      <c r="DR507" s="59">
        <f>IF($C507&lt;&gt;0,SUM($CK508:CV508),0)</f>
        <v>0</v>
      </c>
      <c r="DS507" s="59">
        <f>IF($C507&lt;&gt;0,SUM($CK508:CW508),0)</f>
        <v>0</v>
      </c>
      <c r="DT507" s="59">
        <f>IF($C507&lt;&gt;0,SUM($CK508:CX508),0)</f>
        <v>0</v>
      </c>
      <c r="DU507" s="59">
        <f>IF($C507&lt;&gt;0,SUM($CK508:CY508),0)</f>
        <v>0</v>
      </c>
      <c r="DV507" s="59">
        <f>IF($C507&lt;&gt;0,SUM($CK508:CZ508),0)</f>
        <v>0</v>
      </c>
      <c r="DW507" s="59">
        <f>IF($C507&lt;&gt;0,SUM($CK508:DA508),0)</f>
        <v>0</v>
      </c>
      <c r="DX507" s="59">
        <f>IF($C507&lt;&gt;0,SUM($CK508:DB508),0)</f>
        <v>0</v>
      </c>
      <c r="DY507" s="952" t="str">
        <f t="shared" si="328"/>
        <v/>
      </c>
    </row>
    <row r="508" spans="1:129" ht="13.5" hidden="1" thickBot="1">
      <c r="A508" s="3" t="str">
        <f t="shared" si="341"/>
        <v/>
      </c>
      <c r="B508" s="805">
        <f>Dados_GLOBAL_Inicial!E508</f>
        <v>0</v>
      </c>
      <c r="C508" s="956">
        <f>IF(IFERROR(VALUE(Dados_GLOBAL_Inicial!F508),0)=0,0,Dados_GLOBAL_Inicial!F508)</f>
        <v>0</v>
      </c>
      <c r="D508" s="830">
        <f>Dados_GLOBAL_Inicial!G508</f>
        <v>0</v>
      </c>
      <c r="E508" s="830" t="str">
        <f>IF(IFERROR(VLOOKUP(F508,Cod_Gde_Itens!$A$1:$B$80,2,FALSE),0)&gt;549,IFERROR(VLOOKUP(F508,Cod_Gde_Itens!$A$1:$B$80,2,FALSE),0),IF(Dados_GLOBAL_Inicial!H508=0,"",Dados_GLOBAL_Inicial!H508))</f>
        <v/>
      </c>
      <c r="F508" s="823">
        <f>Dados_GLOBAL_Inicial!I508</f>
        <v>0</v>
      </c>
      <c r="G508" s="824">
        <f>Dados_GLOBAL_Inicial!J508</f>
        <v>0</v>
      </c>
      <c r="H508" s="454">
        <f>Dados_GLOBAL_Inicial!K508</f>
        <v>0</v>
      </c>
      <c r="I508" s="970">
        <f>SUM('MEDIÇÃO_OBJETO (1)'!I508)</f>
        <v>0</v>
      </c>
      <c r="J508" s="455">
        <f t="shared" si="342"/>
        <v>0</v>
      </c>
      <c r="K508" s="451">
        <f t="shared" si="343"/>
        <v>0</v>
      </c>
      <c r="L508" s="452">
        <f t="shared" si="344"/>
        <v>0</v>
      </c>
      <c r="M508" s="809">
        <f t="shared" si="345"/>
        <v>0</v>
      </c>
      <c r="N508" s="810">
        <f>IF(IFERROR(VALUE(Dados_GLOBAL_Inicial!L508),0)=0,0,Dados_GLOBAL_Inicial!L508)</f>
        <v>0</v>
      </c>
      <c r="O508" s="812">
        <f>SUM('MEDIÇÃO_OBJETO (1)'!O508)</f>
        <v>0</v>
      </c>
      <c r="P508" s="812">
        <f>SUM('MEDIÇÃO_OBJETO (1)'!P508)</f>
        <v>0</v>
      </c>
      <c r="Q508" s="813">
        <f t="shared" si="346"/>
        <v>0</v>
      </c>
      <c r="R508" s="951"/>
      <c r="S508" s="815">
        <f>SUM('MEDIÇÃO_OBJETO (1)'!S508)</f>
        <v>0</v>
      </c>
      <c r="T508" s="815">
        <f>SUM('MEDIÇÃO_OBJETO (1)'!T508)</f>
        <v>0</v>
      </c>
      <c r="V508" s="19"/>
      <c r="W508" s="978">
        <f t="shared" si="347"/>
        <v>0</v>
      </c>
      <c r="X508" s="816">
        <f t="shared" si="348"/>
        <v>0</v>
      </c>
      <c r="Y508" s="816">
        <f t="shared" si="349"/>
        <v>0</v>
      </c>
      <c r="Z508" s="817">
        <f t="shared" si="350"/>
        <v>0</v>
      </c>
      <c r="AB508" s="453">
        <f t="shared" si="325"/>
        <v>0</v>
      </c>
      <c r="AC508" s="14">
        <f t="shared" si="351"/>
        <v>0</v>
      </c>
      <c r="AD508" s="819"/>
      <c r="AE508" s="631">
        <f t="shared" si="326"/>
        <v>0</v>
      </c>
      <c r="AF508" s="818">
        <f>SUM('MEDIÇÃO_OBJETO (1)'!AG508)</f>
        <v>0</v>
      </c>
      <c r="AG508" s="541">
        <f>SUM('MEDIÇÃO_OBJETO (1)'!AH508)</f>
        <v>0</v>
      </c>
      <c r="AH508" s="541">
        <f>SUM('MEDIÇÃO_OBJETO (1)'!AI508)</f>
        <v>0</v>
      </c>
      <c r="AI508" s="541">
        <f>SUM('MEDIÇÃO_OBJETO (1)'!AJ508)</f>
        <v>0</v>
      </c>
      <c r="AJ508" s="541">
        <f>SUM('MEDIÇÃO_OBJETO (1)'!AK508)</f>
        <v>0</v>
      </c>
      <c r="AK508" s="541">
        <f>SUM('MEDIÇÃO_OBJETO (1)'!AL508)</f>
        <v>0</v>
      </c>
      <c r="AL508" s="541">
        <f>SUM('MEDIÇÃO_OBJETO (1)'!AM508)</f>
        <v>0</v>
      </c>
      <c r="AM508" s="541">
        <f>SUM('MEDIÇÃO_OBJETO (1)'!AN508)</f>
        <v>0</v>
      </c>
      <c r="AN508" s="541">
        <f>SUM('MEDIÇÃO_OBJETO (1)'!AO508)</f>
        <v>0</v>
      </c>
      <c r="AO508" s="541">
        <f>SUM('MEDIÇÃO_OBJETO (1)'!AP508)</f>
        <v>0</v>
      </c>
      <c r="AP508" s="541">
        <f>SUM('MEDIÇÃO_OBJETO (1)'!AQ508)</f>
        <v>0</v>
      </c>
      <c r="AQ508" s="541">
        <f>SUM('MEDIÇÃO_OBJETO (1)'!AR508)</f>
        <v>0</v>
      </c>
      <c r="AR508" s="541">
        <f>SUM('MEDIÇÃO_OBJETO (1)'!AS508)</f>
        <v>0</v>
      </c>
      <c r="AS508" s="541">
        <f>SUM('MEDIÇÃO_OBJETO (1)'!AT508)</f>
        <v>0</v>
      </c>
      <c r="AT508" s="541">
        <f>SUM('MEDIÇÃO_OBJETO (1)'!AU508)</f>
        <v>0</v>
      </c>
      <c r="AU508" s="541">
        <f>SUM('MEDIÇÃO_OBJETO (1)'!AV508)</f>
        <v>0</v>
      </c>
      <c r="AV508" s="541">
        <f>SUM('MEDIÇÃO_OBJETO (1)'!AW508)</f>
        <v>0</v>
      </c>
      <c r="AW508" s="541">
        <f>SUM('MEDIÇÃO_OBJETO (1)'!AX508)</f>
        <v>0</v>
      </c>
      <c r="AX508" s="977"/>
      <c r="BN508" s="992">
        <f t="shared" si="340"/>
        <v>0</v>
      </c>
      <c r="BO508" s="538">
        <f t="shared" si="327"/>
        <v>0</v>
      </c>
      <c r="BP508" s="987">
        <f>IF(RESUMO_GLOBAL!$X$53="a",ROUND(AF508*$N508,RESUMO_GLOBAL!$X$54),IF(RESUMO_GLOBAL!$X$53="t",TRUNC(AF508*$N508,RESUMO_GLOBAL!$X$54),AF508*$N508))</f>
        <v>0</v>
      </c>
      <c r="BQ508" s="987">
        <f>IF(RESUMO_GLOBAL!$X$53="a",ROUND(AG508*$N508,RESUMO_GLOBAL!$X$54),IF(RESUMO_GLOBAL!$X$53="t",TRUNC(AG508*$N508,RESUMO_GLOBAL!$X$54),AG508*$N508))</f>
        <v>0</v>
      </c>
      <c r="BR508" s="987">
        <f>IF(RESUMO_GLOBAL!$X$53="a",ROUND(AH508*$N508,RESUMO_GLOBAL!$X$54),IF(RESUMO_GLOBAL!$X$53="t",TRUNC(AH508*$N508,RESUMO_GLOBAL!$X$54),AH508*$N508))</f>
        <v>0</v>
      </c>
      <c r="BS508" s="987">
        <f>IF(RESUMO_GLOBAL!$X$53="a",ROUND(AI508*$N508,RESUMO_GLOBAL!$X$54),IF(RESUMO_GLOBAL!$X$53="t",TRUNC(AI508*$N508,RESUMO_GLOBAL!$X$54),AI508*$N508))</f>
        <v>0</v>
      </c>
      <c r="BT508" s="987">
        <f>IF(RESUMO_GLOBAL!$X$53="a",ROUND(AJ508*$N508,RESUMO_GLOBAL!$X$54),IF(RESUMO_GLOBAL!$X$53="t",TRUNC(AJ508*$N508,RESUMO_GLOBAL!$X$54),AJ508*$N508))</f>
        <v>0</v>
      </c>
      <c r="BU508" s="987">
        <f>IF(RESUMO_GLOBAL!$X$53="a",ROUND(AK508*$N508,RESUMO_GLOBAL!$X$54),IF(RESUMO_GLOBAL!$X$53="t",TRUNC(AK508*$N508,RESUMO_GLOBAL!$X$54),AK508*$N508))</f>
        <v>0</v>
      </c>
      <c r="BV508" s="987">
        <f>IF(RESUMO_GLOBAL!$X$53="a",ROUND(AL508*$N508,RESUMO_GLOBAL!$X$54),IF(RESUMO_GLOBAL!$X$53="t",TRUNC(AL508*$N508,RESUMO_GLOBAL!$X$54),AL508*$N508))</f>
        <v>0</v>
      </c>
      <c r="BW508" s="987">
        <f>IF(RESUMO_GLOBAL!$X$53="a",ROUND(AM508*$N508,RESUMO_GLOBAL!$X$54),IF(RESUMO_GLOBAL!$X$53="t",TRUNC(AM508*$N508,RESUMO_GLOBAL!$X$54),AM508*$N508))</f>
        <v>0</v>
      </c>
      <c r="BX508" s="987">
        <f>IF(RESUMO_GLOBAL!$X$53="a",ROUND(AN508*$N508,RESUMO_GLOBAL!$X$54),IF(RESUMO_GLOBAL!$X$53="t",TRUNC(AN508*$N508,RESUMO_GLOBAL!$X$54),AN508*$N508))</f>
        <v>0</v>
      </c>
      <c r="BY508" s="987">
        <f>IF(RESUMO_GLOBAL!$X$53="a",ROUND(AO508*$N508,RESUMO_GLOBAL!$X$54),IF(RESUMO_GLOBAL!$X$53="t",TRUNC(AO508*$N508,RESUMO_GLOBAL!$X$54),AO508*$N508))</f>
        <v>0</v>
      </c>
      <c r="BZ508" s="987">
        <f>IF(RESUMO_GLOBAL!$X$53="a",ROUND(AP508*$N508,RESUMO_GLOBAL!$X$54),IF(RESUMO_GLOBAL!$X$53="t",TRUNC(AP508*$N508,RESUMO_GLOBAL!$X$54),AP508*$N508))</f>
        <v>0</v>
      </c>
      <c r="CA508" s="987">
        <f>IF(RESUMO_GLOBAL!$X$53="a",ROUND(AQ508*$N508,RESUMO_GLOBAL!$X$54),IF(RESUMO_GLOBAL!$X$53="t",TRUNC(AQ508*$N508,RESUMO_GLOBAL!$X$54),AQ508*$N508))</f>
        <v>0</v>
      </c>
      <c r="CB508" s="987">
        <f>IF(RESUMO_GLOBAL!$X$53="a",ROUND(AR508*$N508,RESUMO_GLOBAL!$X$54),IF(RESUMO_GLOBAL!$X$53="t",TRUNC(AR508*$N508,RESUMO_GLOBAL!$X$54),AR508*$N508))</f>
        <v>0</v>
      </c>
      <c r="CC508" s="987">
        <f>IF(RESUMO_GLOBAL!$X$53="a",ROUND(AS508*$N508,RESUMO_GLOBAL!$X$54),IF(RESUMO_GLOBAL!$X$53="t",TRUNC(AS508*$N508,RESUMO_GLOBAL!$X$54),AS508*$N508))</f>
        <v>0</v>
      </c>
      <c r="CD508" s="987">
        <f>IF(RESUMO_GLOBAL!$X$53="a",ROUND(AT508*$N508,RESUMO_GLOBAL!$X$54),IF(RESUMO_GLOBAL!$X$53="t",TRUNC(AT508*$N508,RESUMO_GLOBAL!$X$54),AT508*$N508))</f>
        <v>0</v>
      </c>
      <c r="CE508" s="987">
        <f>IF(RESUMO_GLOBAL!$X$53="a",ROUND(AU508*$N508,RESUMO_GLOBAL!$X$54),IF(RESUMO_GLOBAL!$X$53="t",TRUNC(AU508*$N508,RESUMO_GLOBAL!$X$54),AU508*$N508))</f>
        <v>0</v>
      </c>
      <c r="CF508" s="987">
        <f>IF(RESUMO_GLOBAL!$X$53="a",ROUND(AV508*$N508,RESUMO_GLOBAL!$X$54),IF(RESUMO_GLOBAL!$X$53="t",TRUNC(AV508*$N508,RESUMO_GLOBAL!$X$54),AV508*$N508))</f>
        <v>0</v>
      </c>
      <c r="CG508" s="987">
        <f>IF(RESUMO_GLOBAL!$X$53="a",ROUND(AW508*$N508,RESUMO_GLOBAL!$X$54),IF(RESUMO_GLOBAL!$X$53="t",TRUNC(AW508*$N508,RESUMO_GLOBAL!$X$54),AW508*$N508))</f>
        <v>0</v>
      </c>
      <c r="CK508" s="59">
        <f t="shared" si="306"/>
        <v>0</v>
      </c>
      <c r="CL508" s="59">
        <f t="shared" si="307"/>
        <v>0</v>
      </c>
      <c r="CM508" s="59">
        <f t="shared" si="308"/>
        <v>0</v>
      </c>
      <c r="CN508" s="59">
        <f t="shared" si="309"/>
        <v>0</v>
      </c>
      <c r="CO508" s="59">
        <f t="shared" si="310"/>
        <v>0</v>
      </c>
      <c r="CP508" s="59">
        <f t="shared" si="311"/>
        <v>0</v>
      </c>
      <c r="CQ508" s="59">
        <f t="shared" si="312"/>
        <v>0</v>
      </c>
      <c r="CR508" s="59">
        <f t="shared" si="313"/>
        <v>0</v>
      </c>
      <c r="CS508" s="59">
        <f t="shared" si="314"/>
        <v>0</v>
      </c>
      <c r="CT508" s="59">
        <f t="shared" si="315"/>
        <v>0</v>
      </c>
      <c r="CU508" s="59">
        <f t="shared" si="316"/>
        <v>0</v>
      </c>
      <c r="CV508" s="59">
        <f t="shared" si="317"/>
        <v>0</v>
      </c>
      <c r="CW508" s="59">
        <f t="shared" si="318"/>
        <v>0</v>
      </c>
      <c r="CX508" s="59">
        <f t="shared" si="319"/>
        <v>0</v>
      </c>
      <c r="CY508" s="59">
        <f t="shared" si="320"/>
        <v>0</v>
      </c>
      <c r="CZ508" s="59">
        <f t="shared" si="321"/>
        <v>0</v>
      </c>
      <c r="DA508" s="59">
        <f t="shared" si="322"/>
        <v>0</v>
      </c>
      <c r="DB508" s="59">
        <f t="shared" si="323"/>
        <v>0</v>
      </c>
      <c r="DE508">
        <f t="shared" si="305"/>
        <v>503</v>
      </c>
      <c r="DF508" t="str">
        <f t="shared" si="324"/>
        <v/>
      </c>
      <c r="DG508" s="59">
        <f>IF($C508&lt;&gt;0,SUM($CK509:CK509),0)</f>
        <v>0</v>
      </c>
      <c r="DH508" s="59">
        <f>IF($C508&lt;&gt;0,SUM($CK509:CL509),0)</f>
        <v>0</v>
      </c>
      <c r="DI508" s="59">
        <f>IF($C508&lt;&gt;0,SUM($CK509:CM509),0)</f>
        <v>0</v>
      </c>
      <c r="DJ508" s="59">
        <f>IF($C508&lt;&gt;0,SUM($CK509:CN509),0)</f>
        <v>0</v>
      </c>
      <c r="DK508" s="59">
        <f>IF($C508&lt;&gt;0,SUM($CK509:CO509),0)</f>
        <v>0</v>
      </c>
      <c r="DL508" s="59">
        <f>IF($C508&lt;&gt;0,SUM($CK509:CP509),0)</f>
        <v>0</v>
      </c>
      <c r="DM508" s="59">
        <f>IF($C508&lt;&gt;0,SUM($CK509:CQ509),0)</f>
        <v>0</v>
      </c>
      <c r="DN508" s="59">
        <f>IF($C508&lt;&gt;0,SUM($CK509:CR509),0)</f>
        <v>0</v>
      </c>
      <c r="DO508" s="59">
        <f>IF($C508&lt;&gt;0,SUM($CK509:CS509),0)</f>
        <v>0</v>
      </c>
      <c r="DP508" s="59">
        <f>IF($C508&lt;&gt;0,SUM($CK509:CT509),0)</f>
        <v>0</v>
      </c>
      <c r="DQ508" s="59">
        <f>IF($C508&lt;&gt;0,SUM($CK509:CU509),0)</f>
        <v>0</v>
      </c>
      <c r="DR508" s="59">
        <f>IF($C508&lt;&gt;0,SUM($CK509:CV509),0)</f>
        <v>0</v>
      </c>
      <c r="DS508" s="59">
        <f>IF($C508&lt;&gt;0,SUM($CK509:CW509),0)</f>
        <v>0</v>
      </c>
      <c r="DT508" s="59">
        <f>IF($C508&lt;&gt;0,SUM($CK509:CX509),0)</f>
        <v>0</v>
      </c>
      <c r="DU508" s="59">
        <f>IF($C508&lt;&gt;0,SUM($CK509:CY509),0)</f>
        <v>0</v>
      </c>
      <c r="DV508" s="59">
        <f>IF($C508&lt;&gt;0,SUM($CK509:CZ509),0)</f>
        <v>0</v>
      </c>
      <c r="DW508" s="59">
        <f>IF($C508&lt;&gt;0,SUM($CK509:DA509),0)</f>
        <v>0</v>
      </c>
      <c r="DX508" s="59">
        <f>IF($C508&lt;&gt;0,SUM($CK509:DB509),0)</f>
        <v>0</v>
      </c>
      <c r="DY508" s="952" t="str">
        <f t="shared" si="328"/>
        <v/>
      </c>
    </row>
    <row r="509" spans="1:129" ht="13.5" hidden="1" thickBot="1">
      <c r="A509" s="3" t="str">
        <f t="shared" si="341"/>
        <v/>
      </c>
      <c r="B509" s="805">
        <f>Dados_GLOBAL_Inicial!E509</f>
        <v>0</v>
      </c>
      <c r="C509" s="956">
        <f>IF(IFERROR(VALUE(Dados_GLOBAL_Inicial!F509),0)=0,0,Dados_GLOBAL_Inicial!F509)</f>
        <v>0</v>
      </c>
      <c r="D509" s="830">
        <f>Dados_GLOBAL_Inicial!G509</f>
        <v>0</v>
      </c>
      <c r="E509" s="830" t="str">
        <f>IF(IFERROR(VLOOKUP(F509,Cod_Gde_Itens!$A$1:$B$80,2,FALSE),0)&gt;549,IFERROR(VLOOKUP(F509,Cod_Gde_Itens!$A$1:$B$80,2,FALSE),0),IF(Dados_GLOBAL_Inicial!H509=0,"",Dados_GLOBAL_Inicial!H509))</f>
        <v/>
      </c>
      <c r="F509" s="823">
        <f>Dados_GLOBAL_Inicial!I509</f>
        <v>0</v>
      </c>
      <c r="G509" s="824">
        <f>Dados_GLOBAL_Inicial!J509</f>
        <v>0</v>
      </c>
      <c r="H509" s="454">
        <f>Dados_GLOBAL_Inicial!K509</f>
        <v>0</v>
      </c>
      <c r="I509" s="970">
        <f>SUM('MEDIÇÃO_OBJETO (1)'!I509)</f>
        <v>0</v>
      </c>
      <c r="J509" s="455">
        <f t="shared" si="342"/>
        <v>0</v>
      </c>
      <c r="K509" s="451">
        <f t="shared" si="343"/>
        <v>0</v>
      </c>
      <c r="L509" s="452">
        <f t="shared" si="344"/>
        <v>0</v>
      </c>
      <c r="M509" s="809">
        <f t="shared" si="345"/>
        <v>0</v>
      </c>
      <c r="N509" s="810">
        <f>IF(IFERROR(VALUE(Dados_GLOBAL_Inicial!L509),0)=0,0,Dados_GLOBAL_Inicial!L509)</f>
        <v>0</v>
      </c>
      <c r="O509" s="812">
        <f>SUM('MEDIÇÃO_OBJETO (1)'!O509)</f>
        <v>0</v>
      </c>
      <c r="P509" s="812">
        <f>SUM('MEDIÇÃO_OBJETO (1)'!P509)</f>
        <v>0</v>
      </c>
      <c r="Q509" s="813">
        <f t="shared" si="346"/>
        <v>0</v>
      </c>
      <c r="R509" s="951"/>
      <c r="S509" s="815">
        <f>SUM('MEDIÇÃO_OBJETO (1)'!S509)</f>
        <v>0</v>
      </c>
      <c r="T509" s="815">
        <f>SUM('MEDIÇÃO_OBJETO (1)'!T509)</f>
        <v>0</v>
      </c>
      <c r="V509" s="19"/>
      <c r="W509" s="978">
        <f t="shared" si="347"/>
        <v>0</v>
      </c>
      <c r="X509" s="816">
        <f t="shared" si="348"/>
        <v>0</v>
      </c>
      <c r="Y509" s="816">
        <f t="shared" si="349"/>
        <v>0</v>
      </c>
      <c r="Z509" s="817">
        <f t="shared" si="350"/>
        <v>0</v>
      </c>
      <c r="AB509" s="453">
        <f t="shared" si="325"/>
        <v>0</v>
      </c>
      <c r="AC509" s="14">
        <f t="shared" si="351"/>
        <v>0</v>
      </c>
      <c r="AD509" s="819"/>
      <c r="AE509" s="631">
        <f t="shared" si="326"/>
        <v>0</v>
      </c>
      <c r="AF509" s="818">
        <f>SUM('MEDIÇÃO_OBJETO (1)'!AG509)</f>
        <v>0</v>
      </c>
      <c r="AG509" s="541">
        <f>SUM('MEDIÇÃO_OBJETO (1)'!AH509)</f>
        <v>0</v>
      </c>
      <c r="AH509" s="541">
        <f>SUM('MEDIÇÃO_OBJETO (1)'!AI509)</f>
        <v>0</v>
      </c>
      <c r="AI509" s="541">
        <f>SUM('MEDIÇÃO_OBJETO (1)'!AJ509)</f>
        <v>0</v>
      </c>
      <c r="AJ509" s="541">
        <f>SUM('MEDIÇÃO_OBJETO (1)'!AK509)</f>
        <v>0</v>
      </c>
      <c r="AK509" s="541">
        <f>SUM('MEDIÇÃO_OBJETO (1)'!AL509)</f>
        <v>0</v>
      </c>
      <c r="AL509" s="541">
        <f>SUM('MEDIÇÃO_OBJETO (1)'!AM509)</f>
        <v>0</v>
      </c>
      <c r="AM509" s="541">
        <f>SUM('MEDIÇÃO_OBJETO (1)'!AN509)</f>
        <v>0</v>
      </c>
      <c r="AN509" s="541">
        <f>SUM('MEDIÇÃO_OBJETO (1)'!AO509)</f>
        <v>0</v>
      </c>
      <c r="AO509" s="541">
        <f>SUM('MEDIÇÃO_OBJETO (1)'!AP509)</f>
        <v>0</v>
      </c>
      <c r="AP509" s="541">
        <f>SUM('MEDIÇÃO_OBJETO (1)'!AQ509)</f>
        <v>0</v>
      </c>
      <c r="AQ509" s="541">
        <f>SUM('MEDIÇÃO_OBJETO (1)'!AR509)</f>
        <v>0</v>
      </c>
      <c r="AR509" s="541">
        <f>SUM('MEDIÇÃO_OBJETO (1)'!AS509)</f>
        <v>0</v>
      </c>
      <c r="AS509" s="541">
        <f>SUM('MEDIÇÃO_OBJETO (1)'!AT509)</f>
        <v>0</v>
      </c>
      <c r="AT509" s="541">
        <f>SUM('MEDIÇÃO_OBJETO (1)'!AU509)</f>
        <v>0</v>
      </c>
      <c r="AU509" s="541">
        <f>SUM('MEDIÇÃO_OBJETO (1)'!AV509)</f>
        <v>0</v>
      </c>
      <c r="AV509" s="541">
        <f>SUM('MEDIÇÃO_OBJETO (1)'!AW509)</f>
        <v>0</v>
      </c>
      <c r="AW509" s="541">
        <f>SUM('MEDIÇÃO_OBJETO (1)'!AX509)</f>
        <v>0</v>
      </c>
      <c r="AX509" s="977"/>
      <c r="BN509" s="992">
        <f t="shared" si="340"/>
        <v>0</v>
      </c>
      <c r="BO509" s="538">
        <f t="shared" si="327"/>
        <v>0</v>
      </c>
      <c r="BP509" s="987">
        <f>IF(RESUMO_GLOBAL!$X$53="a",ROUND(AF509*$N509,RESUMO_GLOBAL!$X$54),IF(RESUMO_GLOBAL!$X$53="t",TRUNC(AF509*$N509,RESUMO_GLOBAL!$X$54),AF509*$N509))</f>
        <v>0</v>
      </c>
      <c r="BQ509" s="987">
        <f>IF(RESUMO_GLOBAL!$X$53="a",ROUND(AG509*$N509,RESUMO_GLOBAL!$X$54),IF(RESUMO_GLOBAL!$X$53="t",TRUNC(AG509*$N509,RESUMO_GLOBAL!$X$54),AG509*$N509))</f>
        <v>0</v>
      </c>
      <c r="BR509" s="987">
        <f>IF(RESUMO_GLOBAL!$X$53="a",ROUND(AH509*$N509,RESUMO_GLOBAL!$X$54),IF(RESUMO_GLOBAL!$X$53="t",TRUNC(AH509*$N509,RESUMO_GLOBAL!$X$54),AH509*$N509))</f>
        <v>0</v>
      </c>
      <c r="BS509" s="987">
        <f>IF(RESUMO_GLOBAL!$X$53="a",ROUND(AI509*$N509,RESUMO_GLOBAL!$X$54),IF(RESUMO_GLOBAL!$X$53="t",TRUNC(AI509*$N509,RESUMO_GLOBAL!$X$54),AI509*$N509))</f>
        <v>0</v>
      </c>
      <c r="BT509" s="987">
        <f>IF(RESUMO_GLOBAL!$X$53="a",ROUND(AJ509*$N509,RESUMO_GLOBAL!$X$54),IF(RESUMO_GLOBAL!$X$53="t",TRUNC(AJ509*$N509,RESUMO_GLOBAL!$X$54),AJ509*$N509))</f>
        <v>0</v>
      </c>
      <c r="BU509" s="987">
        <f>IF(RESUMO_GLOBAL!$X$53="a",ROUND(AK509*$N509,RESUMO_GLOBAL!$X$54),IF(RESUMO_GLOBAL!$X$53="t",TRUNC(AK509*$N509,RESUMO_GLOBAL!$X$54),AK509*$N509))</f>
        <v>0</v>
      </c>
      <c r="BV509" s="987">
        <f>IF(RESUMO_GLOBAL!$X$53="a",ROUND(AL509*$N509,RESUMO_GLOBAL!$X$54),IF(RESUMO_GLOBAL!$X$53="t",TRUNC(AL509*$N509,RESUMO_GLOBAL!$X$54),AL509*$N509))</f>
        <v>0</v>
      </c>
      <c r="BW509" s="987">
        <f>IF(RESUMO_GLOBAL!$X$53="a",ROUND(AM509*$N509,RESUMO_GLOBAL!$X$54),IF(RESUMO_GLOBAL!$X$53="t",TRUNC(AM509*$N509,RESUMO_GLOBAL!$X$54),AM509*$N509))</f>
        <v>0</v>
      </c>
      <c r="BX509" s="987">
        <f>IF(RESUMO_GLOBAL!$X$53="a",ROUND(AN509*$N509,RESUMO_GLOBAL!$X$54),IF(RESUMO_GLOBAL!$X$53="t",TRUNC(AN509*$N509,RESUMO_GLOBAL!$X$54),AN509*$N509))</f>
        <v>0</v>
      </c>
      <c r="BY509" s="987">
        <f>IF(RESUMO_GLOBAL!$X$53="a",ROUND(AO509*$N509,RESUMO_GLOBAL!$X$54),IF(RESUMO_GLOBAL!$X$53="t",TRUNC(AO509*$N509,RESUMO_GLOBAL!$X$54),AO509*$N509))</f>
        <v>0</v>
      </c>
      <c r="BZ509" s="987">
        <f>IF(RESUMO_GLOBAL!$X$53="a",ROUND(AP509*$N509,RESUMO_GLOBAL!$X$54),IF(RESUMO_GLOBAL!$X$53="t",TRUNC(AP509*$N509,RESUMO_GLOBAL!$X$54),AP509*$N509))</f>
        <v>0</v>
      </c>
      <c r="CA509" s="987">
        <f>IF(RESUMO_GLOBAL!$X$53="a",ROUND(AQ509*$N509,RESUMO_GLOBAL!$X$54),IF(RESUMO_GLOBAL!$X$53="t",TRUNC(AQ509*$N509,RESUMO_GLOBAL!$X$54),AQ509*$N509))</f>
        <v>0</v>
      </c>
      <c r="CB509" s="987">
        <f>IF(RESUMO_GLOBAL!$X$53="a",ROUND(AR509*$N509,RESUMO_GLOBAL!$X$54),IF(RESUMO_GLOBAL!$X$53="t",TRUNC(AR509*$N509,RESUMO_GLOBAL!$X$54),AR509*$N509))</f>
        <v>0</v>
      </c>
      <c r="CC509" s="987">
        <f>IF(RESUMO_GLOBAL!$X$53="a",ROUND(AS509*$N509,RESUMO_GLOBAL!$X$54),IF(RESUMO_GLOBAL!$X$53="t",TRUNC(AS509*$N509,RESUMO_GLOBAL!$X$54),AS509*$N509))</f>
        <v>0</v>
      </c>
      <c r="CD509" s="987">
        <f>IF(RESUMO_GLOBAL!$X$53="a",ROUND(AT509*$N509,RESUMO_GLOBAL!$X$54),IF(RESUMO_GLOBAL!$X$53="t",TRUNC(AT509*$N509,RESUMO_GLOBAL!$X$54),AT509*$N509))</f>
        <v>0</v>
      </c>
      <c r="CE509" s="987">
        <f>IF(RESUMO_GLOBAL!$X$53="a",ROUND(AU509*$N509,RESUMO_GLOBAL!$X$54),IF(RESUMO_GLOBAL!$X$53="t",TRUNC(AU509*$N509,RESUMO_GLOBAL!$X$54),AU509*$N509))</f>
        <v>0</v>
      </c>
      <c r="CF509" s="987">
        <f>IF(RESUMO_GLOBAL!$X$53="a",ROUND(AV509*$N509,RESUMO_GLOBAL!$X$54),IF(RESUMO_GLOBAL!$X$53="t",TRUNC(AV509*$N509,RESUMO_GLOBAL!$X$54),AV509*$N509))</f>
        <v>0</v>
      </c>
      <c r="CG509" s="987">
        <f>IF(RESUMO_GLOBAL!$X$53="a",ROUND(AW509*$N509,RESUMO_GLOBAL!$X$54),IF(RESUMO_GLOBAL!$X$53="t",TRUNC(AW509*$N509,RESUMO_GLOBAL!$X$54),AW509*$N509))</f>
        <v>0</v>
      </c>
      <c r="CK509" s="59">
        <f t="shared" si="306"/>
        <v>0</v>
      </c>
      <c r="CL509" s="59">
        <f t="shared" si="307"/>
        <v>0</v>
      </c>
      <c r="CM509" s="59">
        <f t="shared" si="308"/>
        <v>0</v>
      </c>
      <c r="CN509" s="59">
        <f t="shared" si="309"/>
        <v>0</v>
      </c>
      <c r="CO509" s="59">
        <f t="shared" si="310"/>
        <v>0</v>
      </c>
      <c r="CP509" s="59">
        <f t="shared" si="311"/>
        <v>0</v>
      </c>
      <c r="CQ509" s="59">
        <f t="shared" si="312"/>
        <v>0</v>
      </c>
      <c r="CR509" s="59">
        <f t="shared" si="313"/>
        <v>0</v>
      </c>
      <c r="CS509" s="59">
        <f t="shared" si="314"/>
        <v>0</v>
      </c>
      <c r="CT509" s="59">
        <f t="shared" si="315"/>
        <v>0</v>
      </c>
      <c r="CU509" s="59">
        <f t="shared" si="316"/>
        <v>0</v>
      </c>
      <c r="CV509" s="59">
        <f t="shared" si="317"/>
        <v>0</v>
      </c>
      <c r="CW509" s="59">
        <f t="shared" si="318"/>
        <v>0</v>
      </c>
      <c r="CX509" s="59">
        <f t="shared" si="319"/>
        <v>0</v>
      </c>
      <c r="CY509" s="59">
        <f t="shared" si="320"/>
        <v>0</v>
      </c>
      <c r="CZ509" s="59">
        <f t="shared" si="321"/>
        <v>0</v>
      </c>
      <c r="DA509" s="59">
        <f t="shared" si="322"/>
        <v>0</v>
      </c>
      <c r="DB509" s="59">
        <f t="shared" si="323"/>
        <v>0</v>
      </c>
      <c r="DE509">
        <f t="shared" si="305"/>
        <v>504</v>
      </c>
      <c r="DF509" t="str">
        <f t="shared" si="324"/>
        <v/>
      </c>
      <c r="DG509" s="59">
        <f>IF($C509&lt;&gt;0,SUM($CK510:CK510),0)</f>
        <v>0</v>
      </c>
      <c r="DH509" s="59">
        <f>IF($C509&lt;&gt;0,SUM($CK510:CL510),0)</f>
        <v>0</v>
      </c>
      <c r="DI509" s="59">
        <f>IF($C509&lt;&gt;0,SUM($CK510:CM510),0)</f>
        <v>0</v>
      </c>
      <c r="DJ509" s="59">
        <f>IF($C509&lt;&gt;0,SUM($CK510:CN510),0)</f>
        <v>0</v>
      </c>
      <c r="DK509" s="59">
        <f>IF($C509&lt;&gt;0,SUM($CK510:CO510),0)</f>
        <v>0</v>
      </c>
      <c r="DL509" s="59">
        <f>IF($C509&lt;&gt;0,SUM($CK510:CP510),0)</f>
        <v>0</v>
      </c>
      <c r="DM509" s="59">
        <f>IF($C509&lt;&gt;0,SUM($CK510:CQ510),0)</f>
        <v>0</v>
      </c>
      <c r="DN509" s="59">
        <f>IF($C509&lt;&gt;0,SUM($CK510:CR510),0)</f>
        <v>0</v>
      </c>
      <c r="DO509" s="59">
        <f>IF($C509&lt;&gt;0,SUM($CK510:CS510),0)</f>
        <v>0</v>
      </c>
      <c r="DP509" s="59">
        <f>IF($C509&lt;&gt;0,SUM($CK510:CT510),0)</f>
        <v>0</v>
      </c>
      <c r="DQ509" s="59">
        <f>IF($C509&lt;&gt;0,SUM($CK510:CU510),0)</f>
        <v>0</v>
      </c>
      <c r="DR509" s="59">
        <f>IF($C509&lt;&gt;0,SUM($CK510:CV510),0)</f>
        <v>0</v>
      </c>
      <c r="DS509" s="59">
        <f>IF($C509&lt;&gt;0,SUM($CK510:CW510),0)</f>
        <v>0</v>
      </c>
      <c r="DT509" s="59">
        <f>IF($C509&lt;&gt;0,SUM($CK510:CX510),0)</f>
        <v>0</v>
      </c>
      <c r="DU509" s="59">
        <f>IF($C509&lt;&gt;0,SUM($CK510:CY510),0)</f>
        <v>0</v>
      </c>
      <c r="DV509" s="59">
        <f>IF($C509&lt;&gt;0,SUM($CK510:CZ510),0)</f>
        <v>0</v>
      </c>
      <c r="DW509" s="59">
        <f>IF($C509&lt;&gt;0,SUM($CK510:DA510),0)</f>
        <v>0</v>
      </c>
      <c r="DX509" s="59">
        <f>IF($C509&lt;&gt;0,SUM($CK510:DB510),0)</f>
        <v>0</v>
      </c>
      <c r="DY509" s="952" t="str">
        <f t="shared" si="328"/>
        <v/>
      </c>
    </row>
    <row r="510" spans="1:129" ht="13.5" hidden="1" thickBot="1">
      <c r="A510" s="3" t="str">
        <f t="shared" si="341"/>
        <v/>
      </c>
      <c r="B510" s="805">
        <f>Dados_GLOBAL_Inicial!E510</f>
        <v>0</v>
      </c>
      <c r="C510" s="956">
        <f>IF(IFERROR(VALUE(Dados_GLOBAL_Inicial!F510),0)=0,0,Dados_GLOBAL_Inicial!F510)</f>
        <v>0</v>
      </c>
      <c r="D510" s="830">
        <f>Dados_GLOBAL_Inicial!G510</f>
        <v>0</v>
      </c>
      <c r="E510" s="830" t="str">
        <f>IF(IFERROR(VLOOKUP(F510,Cod_Gde_Itens!$A$1:$B$80,2,FALSE),0)&gt;549,IFERROR(VLOOKUP(F510,Cod_Gde_Itens!$A$1:$B$80,2,FALSE),0),IF(Dados_GLOBAL_Inicial!H510=0,"",Dados_GLOBAL_Inicial!H510))</f>
        <v/>
      </c>
      <c r="F510" s="823">
        <f>Dados_GLOBAL_Inicial!I510</f>
        <v>0</v>
      </c>
      <c r="G510" s="824">
        <f>Dados_GLOBAL_Inicial!J510</f>
        <v>0</v>
      </c>
      <c r="H510" s="454">
        <f>Dados_GLOBAL_Inicial!K510</f>
        <v>0</v>
      </c>
      <c r="I510" s="970">
        <f>SUM('MEDIÇÃO_OBJETO (1)'!I510)</f>
        <v>0</v>
      </c>
      <c r="J510" s="455">
        <f t="shared" si="342"/>
        <v>0</v>
      </c>
      <c r="K510" s="451">
        <f t="shared" si="343"/>
        <v>0</v>
      </c>
      <c r="L510" s="452">
        <f t="shared" si="344"/>
        <v>0</v>
      </c>
      <c r="M510" s="809">
        <f t="shared" si="345"/>
        <v>0</v>
      </c>
      <c r="N510" s="810">
        <f>IF(IFERROR(VALUE(Dados_GLOBAL_Inicial!L510),0)=0,0,Dados_GLOBAL_Inicial!L510)</f>
        <v>0</v>
      </c>
      <c r="O510" s="812">
        <f>SUM('MEDIÇÃO_OBJETO (1)'!O510)</f>
        <v>0</v>
      </c>
      <c r="P510" s="812">
        <f>SUM('MEDIÇÃO_OBJETO (1)'!P510)</f>
        <v>0</v>
      </c>
      <c r="Q510" s="813">
        <f t="shared" si="346"/>
        <v>0</v>
      </c>
      <c r="R510" s="951"/>
      <c r="S510" s="815">
        <f>SUM('MEDIÇÃO_OBJETO (1)'!S510)</f>
        <v>0</v>
      </c>
      <c r="T510" s="815">
        <f>SUM('MEDIÇÃO_OBJETO (1)'!T510)</f>
        <v>0</v>
      </c>
      <c r="V510" s="19"/>
      <c r="W510" s="978">
        <f t="shared" si="347"/>
        <v>0</v>
      </c>
      <c r="X510" s="816">
        <f t="shared" si="348"/>
        <v>0</v>
      </c>
      <c r="Y510" s="816">
        <f t="shared" si="349"/>
        <v>0</v>
      </c>
      <c r="Z510" s="817">
        <f t="shared" si="350"/>
        <v>0</v>
      </c>
      <c r="AB510" s="453">
        <f t="shared" si="325"/>
        <v>0</v>
      </c>
      <c r="AC510" s="14">
        <f t="shared" si="351"/>
        <v>0</v>
      </c>
      <c r="AD510" s="819"/>
      <c r="AE510" s="631">
        <f t="shared" si="326"/>
        <v>0</v>
      </c>
      <c r="AF510" s="818">
        <f>SUM('MEDIÇÃO_OBJETO (1)'!AG510)</f>
        <v>0</v>
      </c>
      <c r="AG510" s="541">
        <f>SUM('MEDIÇÃO_OBJETO (1)'!AH510)</f>
        <v>0</v>
      </c>
      <c r="AH510" s="541">
        <f>SUM('MEDIÇÃO_OBJETO (1)'!AI510)</f>
        <v>0</v>
      </c>
      <c r="AI510" s="541">
        <f>SUM('MEDIÇÃO_OBJETO (1)'!AJ510)</f>
        <v>0</v>
      </c>
      <c r="AJ510" s="541">
        <f>SUM('MEDIÇÃO_OBJETO (1)'!AK510)</f>
        <v>0</v>
      </c>
      <c r="AK510" s="541">
        <f>SUM('MEDIÇÃO_OBJETO (1)'!AL510)</f>
        <v>0</v>
      </c>
      <c r="AL510" s="541">
        <f>SUM('MEDIÇÃO_OBJETO (1)'!AM510)</f>
        <v>0</v>
      </c>
      <c r="AM510" s="541">
        <f>SUM('MEDIÇÃO_OBJETO (1)'!AN510)</f>
        <v>0</v>
      </c>
      <c r="AN510" s="541">
        <f>SUM('MEDIÇÃO_OBJETO (1)'!AO510)</f>
        <v>0</v>
      </c>
      <c r="AO510" s="541">
        <f>SUM('MEDIÇÃO_OBJETO (1)'!AP510)</f>
        <v>0</v>
      </c>
      <c r="AP510" s="541">
        <f>SUM('MEDIÇÃO_OBJETO (1)'!AQ510)</f>
        <v>0</v>
      </c>
      <c r="AQ510" s="541">
        <f>SUM('MEDIÇÃO_OBJETO (1)'!AR510)</f>
        <v>0</v>
      </c>
      <c r="AR510" s="541">
        <f>SUM('MEDIÇÃO_OBJETO (1)'!AS510)</f>
        <v>0</v>
      </c>
      <c r="AS510" s="541">
        <f>SUM('MEDIÇÃO_OBJETO (1)'!AT510)</f>
        <v>0</v>
      </c>
      <c r="AT510" s="541">
        <f>SUM('MEDIÇÃO_OBJETO (1)'!AU510)</f>
        <v>0</v>
      </c>
      <c r="AU510" s="541">
        <f>SUM('MEDIÇÃO_OBJETO (1)'!AV510)</f>
        <v>0</v>
      </c>
      <c r="AV510" s="541">
        <f>SUM('MEDIÇÃO_OBJETO (1)'!AW510)</f>
        <v>0</v>
      </c>
      <c r="AW510" s="541">
        <f>SUM('MEDIÇÃO_OBJETO (1)'!AX510)</f>
        <v>0</v>
      </c>
      <c r="AX510" s="977"/>
      <c r="BN510" s="992">
        <f t="shared" si="340"/>
        <v>0</v>
      </c>
      <c r="BO510" s="538">
        <f t="shared" si="327"/>
        <v>0</v>
      </c>
      <c r="BP510" s="987">
        <f>IF(RESUMO_GLOBAL!$X$53="a",ROUND(AF510*$N510,RESUMO_GLOBAL!$X$54),IF(RESUMO_GLOBAL!$X$53="t",TRUNC(AF510*$N510,RESUMO_GLOBAL!$X$54),AF510*$N510))</f>
        <v>0</v>
      </c>
      <c r="BQ510" s="987">
        <f>IF(RESUMO_GLOBAL!$X$53="a",ROUND(AG510*$N510,RESUMO_GLOBAL!$X$54),IF(RESUMO_GLOBAL!$X$53="t",TRUNC(AG510*$N510,RESUMO_GLOBAL!$X$54),AG510*$N510))</f>
        <v>0</v>
      </c>
      <c r="BR510" s="987">
        <f>IF(RESUMO_GLOBAL!$X$53="a",ROUND(AH510*$N510,RESUMO_GLOBAL!$X$54),IF(RESUMO_GLOBAL!$X$53="t",TRUNC(AH510*$N510,RESUMO_GLOBAL!$X$54),AH510*$N510))</f>
        <v>0</v>
      </c>
      <c r="BS510" s="987">
        <f>IF(RESUMO_GLOBAL!$X$53="a",ROUND(AI510*$N510,RESUMO_GLOBAL!$X$54),IF(RESUMO_GLOBAL!$X$53="t",TRUNC(AI510*$N510,RESUMO_GLOBAL!$X$54),AI510*$N510))</f>
        <v>0</v>
      </c>
      <c r="BT510" s="987">
        <f>IF(RESUMO_GLOBAL!$X$53="a",ROUND(AJ510*$N510,RESUMO_GLOBAL!$X$54),IF(RESUMO_GLOBAL!$X$53="t",TRUNC(AJ510*$N510,RESUMO_GLOBAL!$X$54),AJ510*$N510))</f>
        <v>0</v>
      </c>
      <c r="BU510" s="987">
        <f>IF(RESUMO_GLOBAL!$X$53="a",ROUND(AK510*$N510,RESUMO_GLOBAL!$X$54),IF(RESUMO_GLOBAL!$X$53="t",TRUNC(AK510*$N510,RESUMO_GLOBAL!$X$54),AK510*$N510))</f>
        <v>0</v>
      </c>
      <c r="BV510" s="987">
        <f>IF(RESUMO_GLOBAL!$X$53="a",ROUND(AL510*$N510,RESUMO_GLOBAL!$X$54),IF(RESUMO_GLOBAL!$X$53="t",TRUNC(AL510*$N510,RESUMO_GLOBAL!$X$54),AL510*$N510))</f>
        <v>0</v>
      </c>
      <c r="BW510" s="987">
        <f>IF(RESUMO_GLOBAL!$X$53="a",ROUND(AM510*$N510,RESUMO_GLOBAL!$X$54),IF(RESUMO_GLOBAL!$X$53="t",TRUNC(AM510*$N510,RESUMO_GLOBAL!$X$54),AM510*$N510))</f>
        <v>0</v>
      </c>
      <c r="BX510" s="987">
        <f>IF(RESUMO_GLOBAL!$X$53="a",ROUND(AN510*$N510,RESUMO_GLOBAL!$X$54),IF(RESUMO_GLOBAL!$X$53="t",TRUNC(AN510*$N510,RESUMO_GLOBAL!$X$54),AN510*$N510))</f>
        <v>0</v>
      </c>
      <c r="BY510" s="987">
        <f>IF(RESUMO_GLOBAL!$X$53="a",ROUND(AO510*$N510,RESUMO_GLOBAL!$X$54),IF(RESUMO_GLOBAL!$X$53="t",TRUNC(AO510*$N510,RESUMO_GLOBAL!$X$54),AO510*$N510))</f>
        <v>0</v>
      </c>
      <c r="BZ510" s="987">
        <f>IF(RESUMO_GLOBAL!$X$53="a",ROUND(AP510*$N510,RESUMO_GLOBAL!$X$54),IF(RESUMO_GLOBAL!$X$53="t",TRUNC(AP510*$N510,RESUMO_GLOBAL!$X$54),AP510*$N510))</f>
        <v>0</v>
      </c>
      <c r="CA510" s="987">
        <f>IF(RESUMO_GLOBAL!$X$53="a",ROUND(AQ510*$N510,RESUMO_GLOBAL!$X$54),IF(RESUMO_GLOBAL!$X$53="t",TRUNC(AQ510*$N510,RESUMO_GLOBAL!$X$54),AQ510*$N510))</f>
        <v>0</v>
      </c>
      <c r="CB510" s="987">
        <f>IF(RESUMO_GLOBAL!$X$53="a",ROUND(AR510*$N510,RESUMO_GLOBAL!$X$54),IF(RESUMO_GLOBAL!$X$53="t",TRUNC(AR510*$N510,RESUMO_GLOBAL!$X$54),AR510*$N510))</f>
        <v>0</v>
      </c>
      <c r="CC510" s="987">
        <f>IF(RESUMO_GLOBAL!$X$53="a",ROUND(AS510*$N510,RESUMO_GLOBAL!$X$54),IF(RESUMO_GLOBAL!$X$53="t",TRUNC(AS510*$N510,RESUMO_GLOBAL!$X$54),AS510*$N510))</f>
        <v>0</v>
      </c>
      <c r="CD510" s="987">
        <f>IF(RESUMO_GLOBAL!$X$53="a",ROUND(AT510*$N510,RESUMO_GLOBAL!$X$54),IF(RESUMO_GLOBAL!$X$53="t",TRUNC(AT510*$N510,RESUMO_GLOBAL!$X$54),AT510*$N510))</f>
        <v>0</v>
      </c>
      <c r="CE510" s="987">
        <f>IF(RESUMO_GLOBAL!$X$53="a",ROUND(AU510*$N510,RESUMO_GLOBAL!$X$54),IF(RESUMO_GLOBAL!$X$53="t",TRUNC(AU510*$N510,RESUMO_GLOBAL!$X$54),AU510*$N510))</f>
        <v>0</v>
      </c>
      <c r="CF510" s="987">
        <f>IF(RESUMO_GLOBAL!$X$53="a",ROUND(AV510*$N510,RESUMO_GLOBAL!$X$54),IF(RESUMO_GLOBAL!$X$53="t",TRUNC(AV510*$N510,RESUMO_GLOBAL!$X$54),AV510*$N510))</f>
        <v>0</v>
      </c>
      <c r="CG510" s="987">
        <f>IF(RESUMO_GLOBAL!$X$53="a",ROUND(AW510*$N510,RESUMO_GLOBAL!$X$54),IF(RESUMO_GLOBAL!$X$53="t",TRUNC(AW510*$N510,RESUMO_GLOBAL!$X$54),AW510*$N510))</f>
        <v>0</v>
      </c>
      <c r="CK510" s="59">
        <f t="shared" si="306"/>
        <v>0</v>
      </c>
      <c r="CL510" s="59">
        <f t="shared" si="307"/>
        <v>0</v>
      </c>
      <c r="CM510" s="59">
        <f t="shared" si="308"/>
        <v>0</v>
      </c>
      <c r="CN510" s="59">
        <f t="shared" si="309"/>
        <v>0</v>
      </c>
      <c r="CO510" s="59">
        <f t="shared" si="310"/>
        <v>0</v>
      </c>
      <c r="CP510" s="59">
        <f t="shared" si="311"/>
        <v>0</v>
      </c>
      <c r="CQ510" s="59">
        <f t="shared" si="312"/>
        <v>0</v>
      </c>
      <c r="CR510" s="59">
        <f t="shared" si="313"/>
        <v>0</v>
      </c>
      <c r="CS510" s="59">
        <f t="shared" si="314"/>
        <v>0</v>
      </c>
      <c r="CT510" s="59">
        <f t="shared" si="315"/>
        <v>0</v>
      </c>
      <c r="CU510" s="59">
        <f t="shared" si="316"/>
        <v>0</v>
      </c>
      <c r="CV510" s="59">
        <f t="shared" si="317"/>
        <v>0</v>
      </c>
      <c r="CW510" s="59">
        <f t="shared" si="318"/>
        <v>0</v>
      </c>
      <c r="CX510" s="59">
        <f t="shared" si="319"/>
        <v>0</v>
      </c>
      <c r="CY510" s="59">
        <f t="shared" si="320"/>
        <v>0</v>
      </c>
      <c r="CZ510" s="59">
        <f t="shared" si="321"/>
        <v>0</v>
      </c>
      <c r="DA510" s="59">
        <f t="shared" si="322"/>
        <v>0</v>
      </c>
      <c r="DB510" s="59">
        <f t="shared" si="323"/>
        <v>0</v>
      </c>
      <c r="DE510">
        <f t="shared" si="305"/>
        <v>505</v>
      </c>
      <c r="DF510" t="str">
        <f t="shared" si="324"/>
        <v/>
      </c>
      <c r="DG510" s="59">
        <f>IF($C510&lt;&gt;0,SUM($CK511:CK511),0)</f>
        <v>0</v>
      </c>
      <c r="DH510" s="59">
        <f>IF($C510&lt;&gt;0,SUM($CK511:CL511),0)</f>
        <v>0</v>
      </c>
      <c r="DI510" s="59">
        <f>IF($C510&lt;&gt;0,SUM($CK511:CM511),0)</f>
        <v>0</v>
      </c>
      <c r="DJ510" s="59">
        <f>IF($C510&lt;&gt;0,SUM($CK511:CN511),0)</f>
        <v>0</v>
      </c>
      <c r="DK510" s="59">
        <f>IF($C510&lt;&gt;0,SUM($CK511:CO511),0)</f>
        <v>0</v>
      </c>
      <c r="DL510" s="59">
        <f>IF($C510&lt;&gt;0,SUM($CK511:CP511),0)</f>
        <v>0</v>
      </c>
      <c r="DM510" s="59">
        <f>IF($C510&lt;&gt;0,SUM($CK511:CQ511),0)</f>
        <v>0</v>
      </c>
      <c r="DN510" s="59">
        <f>IF($C510&lt;&gt;0,SUM($CK511:CR511),0)</f>
        <v>0</v>
      </c>
      <c r="DO510" s="59">
        <f>IF($C510&lt;&gt;0,SUM($CK511:CS511),0)</f>
        <v>0</v>
      </c>
      <c r="DP510" s="59">
        <f>IF($C510&lt;&gt;0,SUM($CK511:CT511),0)</f>
        <v>0</v>
      </c>
      <c r="DQ510" s="59">
        <f>IF($C510&lt;&gt;0,SUM($CK511:CU511),0)</f>
        <v>0</v>
      </c>
      <c r="DR510" s="59">
        <f>IF($C510&lt;&gt;0,SUM($CK511:CV511),0)</f>
        <v>0</v>
      </c>
      <c r="DS510" s="59">
        <f>IF($C510&lt;&gt;0,SUM($CK511:CW511),0)</f>
        <v>0</v>
      </c>
      <c r="DT510" s="59">
        <f>IF($C510&lt;&gt;0,SUM($CK511:CX511),0)</f>
        <v>0</v>
      </c>
      <c r="DU510" s="59">
        <f>IF($C510&lt;&gt;0,SUM($CK511:CY511),0)</f>
        <v>0</v>
      </c>
      <c r="DV510" s="59">
        <f>IF($C510&lt;&gt;0,SUM($CK511:CZ511),0)</f>
        <v>0</v>
      </c>
      <c r="DW510" s="59">
        <f>IF($C510&lt;&gt;0,SUM($CK511:DA511),0)</f>
        <v>0</v>
      </c>
      <c r="DX510" s="59">
        <f>IF($C510&lt;&gt;0,SUM($CK511:DB511),0)</f>
        <v>0</v>
      </c>
      <c r="DY510" s="952" t="str">
        <f t="shared" si="328"/>
        <v/>
      </c>
    </row>
    <row r="511" spans="1:129" ht="13.5" hidden="1" thickBot="1">
      <c r="A511" s="3" t="str">
        <f t="shared" si="341"/>
        <v/>
      </c>
      <c r="B511" s="805">
        <f>Dados_GLOBAL_Inicial!E511</f>
        <v>0</v>
      </c>
      <c r="C511" s="956">
        <f>IF(IFERROR(VALUE(Dados_GLOBAL_Inicial!F511),0)=0,0,Dados_GLOBAL_Inicial!F511)</f>
        <v>0</v>
      </c>
      <c r="D511" s="830">
        <f>Dados_GLOBAL_Inicial!G511</f>
        <v>0</v>
      </c>
      <c r="E511" s="830" t="str">
        <f>IF(IFERROR(VLOOKUP(F511,Cod_Gde_Itens!$A$1:$B$80,2,FALSE),0)&gt;549,IFERROR(VLOOKUP(F511,Cod_Gde_Itens!$A$1:$B$80,2,FALSE),0),IF(Dados_GLOBAL_Inicial!H511=0,"",Dados_GLOBAL_Inicial!H511))</f>
        <v/>
      </c>
      <c r="F511" s="823">
        <f>Dados_GLOBAL_Inicial!I511</f>
        <v>0</v>
      </c>
      <c r="G511" s="824">
        <f>Dados_GLOBAL_Inicial!J511</f>
        <v>0</v>
      </c>
      <c r="H511" s="454">
        <f>Dados_GLOBAL_Inicial!K511</f>
        <v>0</v>
      </c>
      <c r="I511" s="970">
        <f>SUM('MEDIÇÃO_OBJETO (1)'!I511)</f>
        <v>0</v>
      </c>
      <c r="J511" s="455">
        <f t="shared" si="342"/>
        <v>0</v>
      </c>
      <c r="K511" s="451">
        <f t="shared" si="343"/>
        <v>0</v>
      </c>
      <c r="L511" s="452">
        <f t="shared" si="344"/>
        <v>0</v>
      </c>
      <c r="M511" s="809">
        <f t="shared" si="345"/>
        <v>0</v>
      </c>
      <c r="N511" s="810">
        <f>IF(IFERROR(VALUE(Dados_GLOBAL_Inicial!L511),0)=0,0,Dados_GLOBAL_Inicial!L511)</f>
        <v>0</v>
      </c>
      <c r="O511" s="812">
        <f>SUM('MEDIÇÃO_OBJETO (1)'!O511)</f>
        <v>0</v>
      </c>
      <c r="P511" s="812">
        <f>SUM('MEDIÇÃO_OBJETO (1)'!P511)</f>
        <v>0</v>
      </c>
      <c r="Q511" s="813">
        <f t="shared" si="346"/>
        <v>0</v>
      </c>
      <c r="R511" s="951"/>
      <c r="S511" s="815">
        <f>SUM('MEDIÇÃO_OBJETO (1)'!S511)</f>
        <v>0</v>
      </c>
      <c r="T511" s="815">
        <f>SUM('MEDIÇÃO_OBJETO (1)'!T511)</f>
        <v>0</v>
      </c>
      <c r="V511" s="19"/>
      <c r="W511" s="978">
        <f t="shared" si="347"/>
        <v>0</v>
      </c>
      <c r="X511" s="816">
        <f t="shared" si="348"/>
        <v>0</v>
      </c>
      <c r="Y511" s="816">
        <f t="shared" si="349"/>
        <v>0</v>
      </c>
      <c r="Z511" s="817">
        <f t="shared" si="350"/>
        <v>0</v>
      </c>
      <c r="AB511" s="453">
        <f t="shared" si="325"/>
        <v>0</v>
      </c>
      <c r="AC511" s="14">
        <f t="shared" si="351"/>
        <v>0</v>
      </c>
      <c r="AD511" s="819"/>
      <c r="AE511" s="631">
        <f t="shared" si="326"/>
        <v>0</v>
      </c>
      <c r="AF511" s="818">
        <f>SUM('MEDIÇÃO_OBJETO (1)'!AG511)</f>
        <v>0</v>
      </c>
      <c r="AG511" s="541">
        <f>SUM('MEDIÇÃO_OBJETO (1)'!AH511)</f>
        <v>0</v>
      </c>
      <c r="AH511" s="541">
        <f>SUM('MEDIÇÃO_OBJETO (1)'!AI511)</f>
        <v>0</v>
      </c>
      <c r="AI511" s="541">
        <f>SUM('MEDIÇÃO_OBJETO (1)'!AJ511)</f>
        <v>0</v>
      </c>
      <c r="AJ511" s="541">
        <f>SUM('MEDIÇÃO_OBJETO (1)'!AK511)</f>
        <v>0</v>
      </c>
      <c r="AK511" s="541">
        <f>SUM('MEDIÇÃO_OBJETO (1)'!AL511)</f>
        <v>0</v>
      </c>
      <c r="AL511" s="541">
        <f>SUM('MEDIÇÃO_OBJETO (1)'!AM511)</f>
        <v>0</v>
      </c>
      <c r="AM511" s="541">
        <f>SUM('MEDIÇÃO_OBJETO (1)'!AN511)</f>
        <v>0</v>
      </c>
      <c r="AN511" s="541">
        <f>SUM('MEDIÇÃO_OBJETO (1)'!AO511)</f>
        <v>0</v>
      </c>
      <c r="AO511" s="541">
        <f>SUM('MEDIÇÃO_OBJETO (1)'!AP511)</f>
        <v>0</v>
      </c>
      <c r="AP511" s="541">
        <f>SUM('MEDIÇÃO_OBJETO (1)'!AQ511)</f>
        <v>0</v>
      </c>
      <c r="AQ511" s="541">
        <f>SUM('MEDIÇÃO_OBJETO (1)'!AR511)</f>
        <v>0</v>
      </c>
      <c r="AR511" s="541">
        <f>SUM('MEDIÇÃO_OBJETO (1)'!AS511)</f>
        <v>0</v>
      </c>
      <c r="AS511" s="541">
        <f>SUM('MEDIÇÃO_OBJETO (1)'!AT511)</f>
        <v>0</v>
      </c>
      <c r="AT511" s="541">
        <f>SUM('MEDIÇÃO_OBJETO (1)'!AU511)</f>
        <v>0</v>
      </c>
      <c r="AU511" s="541">
        <f>SUM('MEDIÇÃO_OBJETO (1)'!AV511)</f>
        <v>0</v>
      </c>
      <c r="AV511" s="541">
        <f>SUM('MEDIÇÃO_OBJETO (1)'!AW511)</f>
        <v>0</v>
      </c>
      <c r="AW511" s="541">
        <f>SUM('MEDIÇÃO_OBJETO (1)'!AX511)</f>
        <v>0</v>
      </c>
      <c r="AX511" s="977"/>
      <c r="BN511" s="992">
        <f t="shared" si="340"/>
        <v>0</v>
      </c>
      <c r="BO511" s="538">
        <f t="shared" si="327"/>
        <v>0</v>
      </c>
      <c r="BP511" s="987">
        <f>IF(RESUMO_GLOBAL!$X$53="a",ROUND(AF511*$N511,RESUMO_GLOBAL!$X$54),IF(RESUMO_GLOBAL!$X$53="t",TRUNC(AF511*$N511,RESUMO_GLOBAL!$X$54),AF511*$N511))</f>
        <v>0</v>
      </c>
      <c r="BQ511" s="987">
        <f>IF(RESUMO_GLOBAL!$X$53="a",ROUND(AG511*$N511,RESUMO_GLOBAL!$X$54),IF(RESUMO_GLOBAL!$X$53="t",TRUNC(AG511*$N511,RESUMO_GLOBAL!$X$54),AG511*$N511))</f>
        <v>0</v>
      </c>
      <c r="BR511" s="987">
        <f>IF(RESUMO_GLOBAL!$X$53="a",ROUND(AH511*$N511,RESUMO_GLOBAL!$X$54),IF(RESUMO_GLOBAL!$X$53="t",TRUNC(AH511*$N511,RESUMO_GLOBAL!$X$54),AH511*$N511))</f>
        <v>0</v>
      </c>
      <c r="BS511" s="987">
        <f>IF(RESUMO_GLOBAL!$X$53="a",ROUND(AI511*$N511,RESUMO_GLOBAL!$X$54),IF(RESUMO_GLOBAL!$X$53="t",TRUNC(AI511*$N511,RESUMO_GLOBAL!$X$54),AI511*$N511))</f>
        <v>0</v>
      </c>
      <c r="BT511" s="987">
        <f>IF(RESUMO_GLOBAL!$X$53="a",ROUND(AJ511*$N511,RESUMO_GLOBAL!$X$54),IF(RESUMO_GLOBAL!$X$53="t",TRUNC(AJ511*$N511,RESUMO_GLOBAL!$X$54),AJ511*$N511))</f>
        <v>0</v>
      </c>
      <c r="BU511" s="987">
        <f>IF(RESUMO_GLOBAL!$X$53="a",ROUND(AK511*$N511,RESUMO_GLOBAL!$X$54),IF(RESUMO_GLOBAL!$X$53="t",TRUNC(AK511*$N511,RESUMO_GLOBAL!$X$54),AK511*$N511))</f>
        <v>0</v>
      </c>
      <c r="BV511" s="987">
        <f>IF(RESUMO_GLOBAL!$X$53="a",ROUND(AL511*$N511,RESUMO_GLOBAL!$X$54),IF(RESUMO_GLOBAL!$X$53="t",TRUNC(AL511*$N511,RESUMO_GLOBAL!$X$54),AL511*$N511))</f>
        <v>0</v>
      </c>
      <c r="BW511" s="987">
        <f>IF(RESUMO_GLOBAL!$X$53="a",ROUND(AM511*$N511,RESUMO_GLOBAL!$X$54),IF(RESUMO_GLOBAL!$X$53="t",TRUNC(AM511*$N511,RESUMO_GLOBAL!$X$54),AM511*$N511))</f>
        <v>0</v>
      </c>
      <c r="BX511" s="987">
        <f>IF(RESUMO_GLOBAL!$X$53="a",ROUND(AN511*$N511,RESUMO_GLOBAL!$X$54),IF(RESUMO_GLOBAL!$X$53="t",TRUNC(AN511*$N511,RESUMO_GLOBAL!$X$54),AN511*$N511))</f>
        <v>0</v>
      </c>
      <c r="BY511" s="987">
        <f>IF(RESUMO_GLOBAL!$X$53="a",ROUND(AO511*$N511,RESUMO_GLOBAL!$X$54),IF(RESUMO_GLOBAL!$X$53="t",TRUNC(AO511*$N511,RESUMO_GLOBAL!$X$54),AO511*$N511))</f>
        <v>0</v>
      </c>
      <c r="BZ511" s="987">
        <f>IF(RESUMO_GLOBAL!$X$53="a",ROUND(AP511*$N511,RESUMO_GLOBAL!$X$54),IF(RESUMO_GLOBAL!$X$53="t",TRUNC(AP511*$N511,RESUMO_GLOBAL!$X$54),AP511*$N511))</f>
        <v>0</v>
      </c>
      <c r="CA511" s="987">
        <f>IF(RESUMO_GLOBAL!$X$53="a",ROUND(AQ511*$N511,RESUMO_GLOBAL!$X$54),IF(RESUMO_GLOBAL!$X$53="t",TRUNC(AQ511*$N511,RESUMO_GLOBAL!$X$54),AQ511*$N511))</f>
        <v>0</v>
      </c>
      <c r="CB511" s="987">
        <f>IF(RESUMO_GLOBAL!$X$53="a",ROUND(AR511*$N511,RESUMO_GLOBAL!$X$54),IF(RESUMO_GLOBAL!$X$53="t",TRUNC(AR511*$N511,RESUMO_GLOBAL!$X$54),AR511*$N511))</f>
        <v>0</v>
      </c>
      <c r="CC511" s="987">
        <f>IF(RESUMO_GLOBAL!$X$53="a",ROUND(AS511*$N511,RESUMO_GLOBAL!$X$54),IF(RESUMO_GLOBAL!$X$53="t",TRUNC(AS511*$N511,RESUMO_GLOBAL!$X$54),AS511*$N511))</f>
        <v>0</v>
      </c>
      <c r="CD511" s="987">
        <f>IF(RESUMO_GLOBAL!$X$53="a",ROUND(AT511*$N511,RESUMO_GLOBAL!$X$54),IF(RESUMO_GLOBAL!$X$53="t",TRUNC(AT511*$N511,RESUMO_GLOBAL!$X$54),AT511*$N511))</f>
        <v>0</v>
      </c>
      <c r="CE511" s="987">
        <f>IF(RESUMO_GLOBAL!$X$53="a",ROUND(AU511*$N511,RESUMO_GLOBAL!$X$54),IF(RESUMO_GLOBAL!$X$53="t",TRUNC(AU511*$N511,RESUMO_GLOBAL!$X$54),AU511*$N511))</f>
        <v>0</v>
      </c>
      <c r="CF511" s="987">
        <f>IF(RESUMO_GLOBAL!$X$53="a",ROUND(AV511*$N511,RESUMO_GLOBAL!$X$54),IF(RESUMO_GLOBAL!$X$53="t",TRUNC(AV511*$N511,RESUMO_GLOBAL!$X$54),AV511*$N511))</f>
        <v>0</v>
      </c>
      <c r="CG511" s="987">
        <f>IF(RESUMO_GLOBAL!$X$53="a",ROUND(AW511*$N511,RESUMO_GLOBAL!$X$54),IF(RESUMO_GLOBAL!$X$53="t",TRUNC(AW511*$N511,RESUMO_GLOBAL!$X$54),AW511*$N511))</f>
        <v>0</v>
      </c>
      <c r="CK511" s="59">
        <f t="shared" si="306"/>
        <v>0</v>
      </c>
      <c r="CL511" s="59">
        <f t="shared" si="307"/>
        <v>0</v>
      </c>
      <c r="CM511" s="59">
        <f t="shared" si="308"/>
        <v>0</v>
      </c>
      <c r="CN511" s="59">
        <f t="shared" si="309"/>
        <v>0</v>
      </c>
      <c r="CO511" s="59">
        <f t="shared" si="310"/>
        <v>0</v>
      </c>
      <c r="CP511" s="59">
        <f t="shared" si="311"/>
        <v>0</v>
      </c>
      <c r="CQ511" s="59">
        <f t="shared" si="312"/>
        <v>0</v>
      </c>
      <c r="CR511" s="59">
        <f t="shared" si="313"/>
        <v>0</v>
      </c>
      <c r="CS511" s="59">
        <f t="shared" si="314"/>
        <v>0</v>
      </c>
      <c r="CT511" s="59">
        <f t="shared" si="315"/>
        <v>0</v>
      </c>
      <c r="CU511" s="59">
        <f t="shared" si="316"/>
        <v>0</v>
      </c>
      <c r="CV511" s="59">
        <f t="shared" si="317"/>
        <v>0</v>
      </c>
      <c r="CW511" s="59">
        <f t="shared" si="318"/>
        <v>0</v>
      </c>
      <c r="CX511" s="59">
        <f t="shared" si="319"/>
        <v>0</v>
      </c>
      <c r="CY511" s="59">
        <f t="shared" si="320"/>
        <v>0</v>
      </c>
      <c r="CZ511" s="59">
        <f t="shared" si="321"/>
        <v>0</v>
      </c>
      <c r="DA511" s="59">
        <f t="shared" si="322"/>
        <v>0</v>
      </c>
      <c r="DB511" s="59">
        <f t="shared" si="323"/>
        <v>0</v>
      </c>
      <c r="DE511">
        <f t="shared" si="305"/>
        <v>506</v>
      </c>
      <c r="DF511" t="str">
        <f t="shared" si="324"/>
        <v/>
      </c>
      <c r="DG511" s="59">
        <f>IF($C511&lt;&gt;0,SUM($CK512:CK512),0)</f>
        <v>0</v>
      </c>
      <c r="DH511" s="59">
        <f>IF($C511&lt;&gt;0,SUM($CK512:CL512),0)</f>
        <v>0</v>
      </c>
      <c r="DI511" s="59">
        <f>IF($C511&lt;&gt;0,SUM($CK512:CM512),0)</f>
        <v>0</v>
      </c>
      <c r="DJ511" s="59">
        <f>IF($C511&lt;&gt;0,SUM($CK512:CN512),0)</f>
        <v>0</v>
      </c>
      <c r="DK511" s="59">
        <f>IF($C511&lt;&gt;0,SUM($CK512:CO512),0)</f>
        <v>0</v>
      </c>
      <c r="DL511" s="59">
        <f>IF($C511&lt;&gt;0,SUM($CK512:CP512),0)</f>
        <v>0</v>
      </c>
      <c r="DM511" s="59">
        <f>IF($C511&lt;&gt;0,SUM($CK512:CQ512),0)</f>
        <v>0</v>
      </c>
      <c r="DN511" s="59">
        <f>IF($C511&lt;&gt;0,SUM($CK512:CR512),0)</f>
        <v>0</v>
      </c>
      <c r="DO511" s="59">
        <f>IF($C511&lt;&gt;0,SUM($CK512:CS512),0)</f>
        <v>0</v>
      </c>
      <c r="DP511" s="59">
        <f>IF($C511&lt;&gt;0,SUM($CK512:CT512),0)</f>
        <v>0</v>
      </c>
      <c r="DQ511" s="59">
        <f>IF($C511&lt;&gt;0,SUM($CK512:CU512),0)</f>
        <v>0</v>
      </c>
      <c r="DR511" s="59">
        <f>IF($C511&lt;&gt;0,SUM($CK512:CV512),0)</f>
        <v>0</v>
      </c>
      <c r="DS511" s="59">
        <f>IF($C511&lt;&gt;0,SUM($CK512:CW512),0)</f>
        <v>0</v>
      </c>
      <c r="DT511" s="59">
        <f>IF($C511&lt;&gt;0,SUM($CK512:CX512),0)</f>
        <v>0</v>
      </c>
      <c r="DU511" s="59">
        <f>IF($C511&lt;&gt;0,SUM($CK512:CY512),0)</f>
        <v>0</v>
      </c>
      <c r="DV511" s="59">
        <f>IF($C511&lt;&gt;0,SUM($CK512:CZ512),0)</f>
        <v>0</v>
      </c>
      <c r="DW511" s="59">
        <f>IF($C511&lt;&gt;0,SUM($CK512:DA512),0)</f>
        <v>0</v>
      </c>
      <c r="DX511" s="59">
        <f>IF($C511&lt;&gt;0,SUM($CK512:DB512),0)</f>
        <v>0</v>
      </c>
      <c r="DY511" s="952" t="str">
        <f t="shared" si="328"/>
        <v/>
      </c>
    </row>
    <row r="512" spans="1:129" ht="13.5" hidden="1" thickBot="1">
      <c r="A512" s="3" t="str">
        <f t="shared" si="341"/>
        <v/>
      </c>
      <c r="B512" s="805">
        <f>Dados_GLOBAL_Inicial!E512</f>
        <v>0</v>
      </c>
      <c r="C512" s="956">
        <f>IF(IFERROR(VALUE(Dados_GLOBAL_Inicial!F512),0)=0,0,Dados_GLOBAL_Inicial!F512)</f>
        <v>0</v>
      </c>
      <c r="D512" s="830">
        <f>Dados_GLOBAL_Inicial!G512</f>
        <v>0</v>
      </c>
      <c r="E512" s="830" t="str">
        <f>IF(IFERROR(VLOOKUP(F512,Cod_Gde_Itens!$A$1:$B$80,2,FALSE),0)&gt;549,IFERROR(VLOOKUP(F512,Cod_Gde_Itens!$A$1:$B$80,2,FALSE),0),IF(Dados_GLOBAL_Inicial!H512=0,"",Dados_GLOBAL_Inicial!H512))</f>
        <v/>
      </c>
      <c r="F512" s="823">
        <f>Dados_GLOBAL_Inicial!I512</f>
        <v>0</v>
      </c>
      <c r="G512" s="824">
        <f>Dados_GLOBAL_Inicial!J512</f>
        <v>0</v>
      </c>
      <c r="H512" s="454">
        <f>Dados_GLOBAL_Inicial!K512</f>
        <v>0</v>
      </c>
      <c r="I512" s="970">
        <f>SUM('MEDIÇÃO_OBJETO (1)'!I512)</f>
        <v>0</v>
      </c>
      <c r="J512" s="455">
        <f t="shared" si="342"/>
        <v>0</v>
      </c>
      <c r="K512" s="451">
        <f t="shared" si="343"/>
        <v>0</v>
      </c>
      <c r="L512" s="452">
        <f t="shared" si="344"/>
        <v>0</v>
      </c>
      <c r="M512" s="809">
        <f t="shared" si="345"/>
        <v>0</v>
      </c>
      <c r="N512" s="810">
        <f>IF(IFERROR(VALUE(Dados_GLOBAL_Inicial!L512),0)=0,0,Dados_GLOBAL_Inicial!L512)</f>
        <v>0</v>
      </c>
      <c r="O512" s="812">
        <f>SUM('MEDIÇÃO_OBJETO (1)'!O512)</f>
        <v>0</v>
      </c>
      <c r="P512" s="812">
        <f>SUM('MEDIÇÃO_OBJETO (1)'!P512)</f>
        <v>0</v>
      </c>
      <c r="Q512" s="813">
        <f t="shared" si="346"/>
        <v>0</v>
      </c>
      <c r="R512" s="951"/>
      <c r="S512" s="815">
        <f>SUM('MEDIÇÃO_OBJETO (1)'!S512)</f>
        <v>0</v>
      </c>
      <c r="T512" s="815">
        <f>SUM('MEDIÇÃO_OBJETO (1)'!T512)</f>
        <v>0</v>
      </c>
      <c r="V512" s="19"/>
      <c r="W512" s="978">
        <f t="shared" si="347"/>
        <v>0</v>
      </c>
      <c r="X512" s="816">
        <f t="shared" si="348"/>
        <v>0</v>
      </c>
      <c r="Y512" s="816">
        <f t="shared" si="349"/>
        <v>0</v>
      </c>
      <c r="Z512" s="817">
        <f t="shared" si="350"/>
        <v>0</v>
      </c>
      <c r="AB512" s="453">
        <f t="shared" si="325"/>
        <v>0</v>
      </c>
      <c r="AC512" s="14">
        <f t="shared" si="351"/>
        <v>0</v>
      </c>
      <c r="AD512" s="819"/>
      <c r="AE512" s="631">
        <f t="shared" si="326"/>
        <v>0</v>
      </c>
      <c r="AF512" s="818">
        <f>SUM('MEDIÇÃO_OBJETO (1)'!AG512)</f>
        <v>0</v>
      </c>
      <c r="AG512" s="541">
        <f>SUM('MEDIÇÃO_OBJETO (1)'!AH512)</f>
        <v>0</v>
      </c>
      <c r="AH512" s="541">
        <f>SUM('MEDIÇÃO_OBJETO (1)'!AI512)</f>
        <v>0</v>
      </c>
      <c r="AI512" s="541">
        <f>SUM('MEDIÇÃO_OBJETO (1)'!AJ512)</f>
        <v>0</v>
      </c>
      <c r="AJ512" s="541">
        <f>SUM('MEDIÇÃO_OBJETO (1)'!AK512)</f>
        <v>0</v>
      </c>
      <c r="AK512" s="541">
        <f>SUM('MEDIÇÃO_OBJETO (1)'!AL512)</f>
        <v>0</v>
      </c>
      <c r="AL512" s="541">
        <f>SUM('MEDIÇÃO_OBJETO (1)'!AM512)</f>
        <v>0</v>
      </c>
      <c r="AM512" s="541">
        <f>SUM('MEDIÇÃO_OBJETO (1)'!AN512)</f>
        <v>0</v>
      </c>
      <c r="AN512" s="541">
        <f>SUM('MEDIÇÃO_OBJETO (1)'!AO512)</f>
        <v>0</v>
      </c>
      <c r="AO512" s="541">
        <f>SUM('MEDIÇÃO_OBJETO (1)'!AP512)</f>
        <v>0</v>
      </c>
      <c r="AP512" s="541">
        <f>SUM('MEDIÇÃO_OBJETO (1)'!AQ512)</f>
        <v>0</v>
      </c>
      <c r="AQ512" s="541">
        <f>SUM('MEDIÇÃO_OBJETO (1)'!AR512)</f>
        <v>0</v>
      </c>
      <c r="AR512" s="541">
        <f>SUM('MEDIÇÃO_OBJETO (1)'!AS512)</f>
        <v>0</v>
      </c>
      <c r="AS512" s="541">
        <f>SUM('MEDIÇÃO_OBJETO (1)'!AT512)</f>
        <v>0</v>
      </c>
      <c r="AT512" s="541">
        <f>SUM('MEDIÇÃO_OBJETO (1)'!AU512)</f>
        <v>0</v>
      </c>
      <c r="AU512" s="541">
        <f>SUM('MEDIÇÃO_OBJETO (1)'!AV512)</f>
        <v>0</v>
      </c>
      <c r="AV512" s="541">
        <f>SUM('MEDIÇÃO_OBJETO (1)'!AW512)</f>
        <v>0</v>
      </c>
      <c r="AW512" s="541">
        <f>SUM('MEDIÇÃO_OBJETO (1)'!AX512)</f>
        <v>0</v>
      </c>
      <c r="AX512" s="977"/>
      <c r="BN512" s="992">
        <f t="shared" si="340"/>
        <v>0</v>
      </c>
      <c r="BO512" s="538">
        <f t="shared" si="327"/>
        <v>0</v>
      </c>
      <c r="BP512" s="987">
        <f>IF(RESUMO_GLOBAL!$X$53="a",ROUND(AF512*$N512,RESUMO_GLOBAL!$X$54),IF(RESUMO_GLOBAL!$X$53="t",TRUNC(AF512*$N512,RESUMO_GLOBAL!$X$54),AF512*$N512))</f>
        <v>0</v>
      </c>
      <c r="BQ512" s="987">
        <f>IF(RESUMO_GLOBAL!$X$53="a",ROUND(AG512*$N512,RESUMO_GLOBAL!$X$54),IF(RESUMO_GLOBAL!$X$53="t",TRUNC(AG512*$N512,RESUMO_GLOBAL!$X$54),AG512*$N512))</f>
        <v>0</v>
      </c>
      <c r="BR512" s="987">
        <f>IF(RESUMO_GLOBAL!$X$53="a",ROUND(AH512*$N512,RESUMO_GLOBAL!$X$54),IF(RESUMO_GLOBAL!$X$53="t",TRUNC(AH512*$N512,RESUMO_GLOBAL!$X$54),AH512*$N512))</f>
        <v>0</v>
      </c>
      <c r="BS512" s="987">
        <f>IF(RESUMO_GLOBAL!$X$53="a",ROUND(AI512*$N512,RESUMO_GLOBAL!$X$54),IF(RESUMO_GLOBAL!$X$53="t",TRUNC(AI512*$N512,RESUMO_GLOBAL!$X$54),AI512*$N512))</f>
        <v>0</v>
      </c>
      <c r="BT512" s="987">
        <f>IF(RESUMO_GLOBAL!$X$53="a",ROUND(AJ512*$N512,RESUMO_GLOBAL!$X$54),IF(RESUMO_GLOBAL!$X$53="t",TRUNC(AJ512*$N512,RESUMO_GLOBAL!$X$54),AJ512*$N512))</f>
        <v>0</v>
      </c>
      <c r="BU512" s="987">
        <f>IF(RESUMO_GLOBAL!$X$53="a",ROUND(AK512*$N512,RESUMO_GLOBAL!$X$54),IF(RESUMO_GLOBAL!$X$53="t",TRUNC(AK512*$N512,RESUMO_GLOBAL!$X$54),AK512*$N512))</f>
        <v>0</v>
      </c>
      <c r="BV512" s="987">
        <f>IF(RESUMO_GLOBAL!$X$53="a",ROUND(AL512*$N512,RESUMO_GLOBAL!$X$54),IF(RESUMO_GLOBAL!$X$53="t",TRUNC(AL512*$N512,RESUMO_GLOBAL!$X$54),AL512*$N512))</f>
        <v>0</v>
      </c>
      <c r="BW512" s="987">
        <f>IF(RESUMO_GLOBAL!$X$53="a",ROUND(AM512*$N512,RESUMO_GLOBAL!$X$54),IF(RESUMO_GLOBAL!$X$53="t",TRUNC(AM512*$N512,RESUMO_GLOBAL!$X$54),AM512*$N512))</f>
        <v>0</v>
      </c>
      <c r="BX512" s="987">
        <f>IF(RESUMO_GLOBAL!$X$53="a",ROUND(AN512*$N512,RESUMO_GLOBAL!$X$54),IF(RESUMO_GLOBAL!$X$53="t",TRUNC(AN512*$N512,RESUMO_GLOBAL!$X$54),AN512*$N512))</f>
        <v>0</v>
      </c>
      <c r="BY512" s="987">
        <f>IF(RESUMO_GLOBAL!$X$53="a",ROUND(AO512*$N512,RESUMO_GLOBAL!$X$54),IF(RESUMO_GLOBAL!$X$53="t",TRUNC(AO512*$N512,RESUMO_GLOBAL!$X$54),AO512*$N512))</f>
        <v>0</v>
      </c>
      <c r="BZ512" s="987">
        <f>IF(RESUMO_GLOBAL!$X$53="a",ROUND(AP512*$N512,RESUMO_GLOBAL!$X$54),IF(RESUMO_GLOBAL!$X$53="t",TRUNC(AP512*$N512,RESUMO_GLOBAL!$X$54),AP512*$N512))</f>
        <v>0</v>
      </c>
      <c r="CA512" s="987">
        <f>IF(RESUMO_GLOBAL!$X$53="a",ROUND(AQ512*$N512,RESUMO_GLOBAL!$X$54),IF(RESUMO_GLOBAL!$X$53="t",TRUNC(AQ512*$N512,RESUMO_GLOBAL!$X$54),AQ512*$N512))</f>
        <v>0</v>
      </c>
      <c r="CB512" s="987">
        <f>IF(RESUMO_GLOBAL!$X$53="a",ROUND(AR512*$N512,RESUMO_GLOBAL!$X$54),IF(RESUMO_GLOBAL!$X$53="t",TRUNC(AR512*$N512,RESUMO_GLOBAL!$X$54),AR512*$N512))</f>
        <v>0</v>
      </c>
      <c r="CC512" s="987">
        <f>IF(RESUMO_GLOBAL!$X$53="a",ROUND(AS512*$N512,RESUMO_GLOBAL!$X$54),IF(RESUMO_GLOBAL!$X$53="t",TRUNC(AS512*$N512,RESUMO_GLOBAL!$X$54),AS512*$N512))</f>
        <v>0</v>
      </c>
      <c r="CD512" s="987">
        <f>IF(RESUMO_GLOBAL!$X$53="a",ROUND(AT512*$N512,RESUMO_GLOBAL!$X$54),IF(RESUMO_GLOBAL!$X$53="t",TRUNC(AT512*$N512,RESUMO_GLOBAL!$X$54),AT512*$N512))</f>
        <v>0</v>
      </c>
      <c r="CE512" s="987">
        <f>IF(RESUMO_GLOBAL!$X$53="a",ROUND(AU512*$N512,RESUMO_GLOBAL!$X$54),IF(RESUMO_GLOBAL!$X$53="t",TRUNC(AU512*$N512,RESUMO_GLOBAL!$X$54),AU512*$N512))</f>
        <v>0</v>
      </c>
      <c r="CF512" s="987">
        <f>IF(RESUMO_GLOBAL!$X$53="a",ROUND(AV512*$N512,RESUMO_GLOBAL!$X$54),IF(RESUMO_GLOBAL!$X$53="t",TRUNC(AV512*$N512,RESUMO_GLOBAL!$X$54),AV512*$N512))</f>
        <v>0</v>
      </c>
      <c r="CG512" s="987">
        <f>IF(RESUMO_GLOBAL!$X$53="a",ROUND(AW512*$N512,RESUMO_GLOBAL!$X$54),IF(RESUMO_GLOBAL!$X$53="t",TRUNC(AW512*$N512,RESUMO_GLOBAL!$X$54),AW512*$N512))</f>
        <v>0</v>
      </c>
      <c r="CK512" s="59">
        <f t="shared" si="306"/>
        <v>0</v>
      </c>
      <c r="CL512" s="59">
        <f t="shared" si="307"/>
        <v>0</v>
      </c>
      <c r="CM512" s="59">
        <f t="shared" si="308"/>
        <v>0</v>
      </c>
      <c r="CN512" s="59">
        <f t="shared" si="309"/>
        <v>0</v>
      </c>
      <c r="CO512" s="59">
        <f t="shared" si="310"/>
        <v>0</v>
      </c>
      <c r="CP512" s="59">
        <f t="shared" si="311"/>
        <v>0</v>
      </c>
      <c r="CQ512" s="59">
        <f t="shared" si="312"/>
        <v>0</v>
      </c>
      <c r="CR512" s="59">
        <f t="shared" si="313"/>
        <v>0</v>
      </c>
      <c r="CS512" s="59">
        <f t="shared" si="314"/>
        <v>0</v>
      </c>
      <c r="CT512" s="59">
        <f t="shared" si="315"/>
        <v>0</v>
      </c>
      <c r="CU512" s="59">
        <f t="shared" si="316"/>
        <v>0</v>
      </c>
      <c r="CV512" s="59">
        <f t="shared" si="317"/>
        <v>0</v>
      </c>
      <c r="CW512" s="59">
        <f t="shared" si="318"/>
        <v>0</v>
      </c>
      <c r="CX512" s="59">
        <f t="shared" si="319"/>
        <v>0</v>
      </c>
      <c r="CY512" s="59">
        <f t="shared" si="320"/>
        <v>0</v>
      </c>
      <c r="CZ512" s="59">
        <f t="shared" si="321"/>
        <v>0</v>
      </c>
      <c r="DA512" s="59">
        <f t="shared" si="322"/>
        <v>0</v>
      </c>
      <c r="DB512" s="59">
        <f t="shared" si="323"/>
        <v>0</v>
      </c>
      <c r="DE512">
        <f t="shared" si="305"/>
        <v>507</v>
      </c>
      <c r="DF512" t="str">
        <f t="shared" si="324"/>
        <v/>
      </c>
      <c r="DG512" s="59">
        <f>IF($C512&lt;&gt;0,SUM($CK513:CK513),0)</f>
        <v>0</v>
      </c>
      <c r="DH512" s="59">
        <f>IF($C512&lt;&gt;0,SUM($CK513:CL513),0)</f>
        <v>0</v>
      </c>
      <c r="DI512" s="59">
        <f>IF($C512&lt;&gt;0,SUM($CK513:CM513),0)</f>
        <v>0</v>
      </c>
      <c r="DJ512" s="59">
        <f>IF($C512&lt;&gt;0,SUM($CK513:CN513),0)</f>
        <v>0</v>
      </c>
      <c r="DK512" s="59">
        <f>IF($C512&lt;&gt;0,SUM($CK513:CO513),0)</f>
        <v>0</v>
      </c>
      <c r="DL512" s="59">
        <f>IF($C512&lt;&gt;0,SUM($CK513:CP513),0)</f>
        <v>0</v>
      </c>
      <c r="DM512" s="59">
        <f>IF($C512&lt;&gt;0,SUM($CK513:CQ513),0)</f>
        <v>0</v>
      </c>
      <c r="DN512" s="59">
        <f>IF($C512&lt;&gt;0,SUM($CK513:CR513),0)</f>
        <v>0</v>
      </c>
      <c r="DO512" s="59">
        <f>IF($C512&lt;&gt;0,SUM($CK513:CS513),0)</f>
        <v>0</v>
      </c>
      <c r="DP512" s="59">
        <f>IF($C512&lt;&gt;0,SUM($CK513:CT513),0)</f>
        <v>0</v>
      </c>
      <c r="DQ512" s="59">
        <f>IF($C512&lt;&gt;0,SUM($CK513:CU513),0)</f>
        <v>0</v>
      </c>
      <c r="DR512" s="59">
        <f>IF($C512&lt;&gt;0,SUM($CK513:CV513),0)</f>
        <v>0</v>
      </c>
      <c r="DS512" s="59">
        <f>IF($C512&lt;&gt;0,SUM($CK513:CW513),0)</f>
        <v>0</v>
      </c>
      <c r="DT512" s="59">
        <f>IF($C512&lt;&gt;0,SUM($CK513:CX513),0)</f>
        <v>0</v>
      </c>
      <c r="DU512" s="59">
        <f>IF($C512&lt;&gt;0,SUM($CK513:CY513),0)</f>
        <v>0</v>
      </c>
      <c r="DV512" s="59">
        <f>IF($C512&lt;&gt;0,SUM($CK513:CZ513),0)</f>
        <v>0</v>
      </c>
      <c r="DW512" s="59">
        <f>IF($C512&lt;&gt;0,SUM($CK513:DA513),0)</f>
        <v>0</v>
      </c>
      <c r="DX512" s="59">
        <f>IF($C512&lt;&gt;0,SUM($CK513:DB513),0)</f>
        <v>0</v>
      </c>
      <c r="DY512" s="952" t="str">
        <f t="shared" si="328"/>
        <v/>
      </c>
    </row>
    <row r="513" spans="1:129" ht="13.5" hidden="1" thickBot="1">
      <c r="A513" s="3" t="str">
        <f t="shared" si="341"/>
        <v/>
      </c>
      <c r="B513" s="805">
        <f>Dados_GLOBAL_Inicial!E513</f>
        <v>0</v>
      </c>
      <c r="C513" s="956">
        <f>IF(IFERROR(VALUE(Dados_GLOBAL_Inicial!F513),0)=0,0,Dados_GLOBAL_Inicial!F513)</f>
        <v>0</v>
      </c>
      <c r="D513" s="830">
        <f>Dados_GLOBAL_Inicial!G513</f>
        <v>0</v>
      </c>
      <c r="E513" s="830" t="str">
        <f>IF(IFERROR(VLOOKUP(F513,Cod_Gde_Itens!$A$1:$B$80,2,FALSE),0)&gt;549,IFERROR(VLOOKUP(F513,Cod_Gde_Itens!$A$1:$B$80,2,FALSE),0),IF(Dados_GLOBAL_Inicial!H513=0,"",Dados_GLOBAL_Inicial!H513))</f>
        <v/>
      </c>
      <c r="F513" s="823">
        <f>Dados_GLOBAL_Inicial!I513</f>
        <v>0</v>
      </c>
      <c r="G513" s="824">
        <f>Dados_GLOBAL_Inicial!J513</f>
        <v>0</v>
      </c>
      <c r="H513" s="454">
        <f>Dados_GLOBAL_Inicial!K513</f>
        <v>0</v>
      </c>
      <c r="I513" s="970">
        <f>SUM('MEDIÇÃO_OBJETO (1)'!I513)</f>
        <v>0</v>
      </c>
      <c r="J513" s="455">
        <f t="shared" si="342"/>
        <v>0</v>
      </c>
      <c r="K513" s="451">
        <f t="shared" si="343"/>
        <v>0</v>
      </c>
      <c r="L513" s="452">
        <f t="shared" si="344"/>
        <v>0</v>
      </c>
      <c r="M513" s="809">
        <f t="shared" si="345"/>
        <v>0</v>
      </c>
      <c r="N513" s="810">
        <f>IF(IFERROR(VALUE(Dados_GLOBAL_Inicial!L513),0)=0,0,Dados_GLOBAL_Inicial!L513)</f>
        <v>0</v>
      </c>
      <c r="O513" s="812">
        <f>SUM('MEDIÇÃO_OBJETO (1)'!O513)</f>
        <v>0</v>
      </c>
      <c r="P513" s="812">
        <f>SUM('MEDIÇÃO_OBJETO (1)'!P513)</f>
        <v>0</v>
      </c>
      <c r="Q513" s="813">
        <f t="shared" si="346"/>
        <v>0</v>
      </c>
      <c r="R513" s="951"/>
      <c r="S513" s="815">
        <f>SUM('MEDIÇÃO_OBJETO (1)'!S513)</f>
        <v>0</v>
      </c>
      <c r="T513" s="815">
        <f>SUM('MEDIÇÃO_OBJETO (1)'!T513)</f>
        <v>0</v>
      </c>
      <c r="V513" s="19"/>
      <c r="W513" s="978">
        <f t="shared" si="347"/>
        <v>0</v>
      </c>
      <c r="X513" s="816">
        <f t="shared" si="348"/>
        <v>0</v>
      </c>
      <c r="Y513" s="816">
        <f t="shared" si="349"/>
        <v>0</v>
      </c>
      <c r="Z513" s="817">
        <f t="shared" si="350"/>
        <v>0</v>
      </c>
      <c r="AB513" s="453">
        <f t="shared" si="325"/>
        <v>0</v>
      </c>
      <c r="AC513" s="14">
        <f t="shared" si="351"/>
        <v>0</v>
      </c>
      <c r="AD513" s="819"/>
      <c r="AE513" s="631">
        <f t="shared" si="326"/>
        <v>0</v>
      </c>
      <c r="AF513" s="818">
        <f>SUM('MEDIÇÃO_OBJETO (1)'!AG513)</f>
        <v>0</v>
      </c>
      <c r="AG513" s="541">
        <f>SUM('MEDIÇÃO_OBJETO (1)'!AH513)</f>
        <v>0</v>
      </c>
      <c r="AH513" s="541">
        <f>SUM('MEDIÇÃO_OBJETO (1)'!AI513)</f>
        <v>0</v>
      </c>
      <c r="AI513" s="541">
        <f>SUM('MEDIÇÃO_OBJETO (1)'!AJ513)</f>
        <v>0</v>
      </c>
      <c r="AJ513" s="541">
        <f>SUM('MEDIÇÃO_OBJETO (1)'!AK513)</f>
        <v>0</v>
      </c>
      <c r="AK513" s="541">
        <f>SUM('MEDIÇÃO_OBJETO (1)'!AL513)</f>
        <v>0</v>
      </c>
      <c r="AL513" s="541">
        <f>SUM('MEDIÇÃO_OBJETO (1)'!AM513)</f>
        <v>0</v>
      </c>
      <c r="AM513" s="541">
        <f>SUM('MEDIÇÃO_OBJETO (1)'!AN513)</f>
        <v>0</v>
      </c>
      <c r="AN513" s="541">
        <f>SUM('MEDIÇÃO_OBJETO (1)'!AO513)</f>
        <v>0</v>
      </c>
      <c r="AO513" s="541">
        <f>SUM('MEDIÇÃO_OBJETO (1)'!AP513)</f>
        <v>0</v>
      </c>
      <c r="AP513" s="541">
        <f>SUM('MEDIÇÃO_OBJETO (1)'!AQ513)</f>
        <v>0</v>
      </c>
      <c r="AQ513" s="541">
        <f>SUM('MEDIÇÃO_OBJETO (1)'!AR513)</f>
        <v>0</v>
      </c>
      <c r="AR513" s="541">
        <f>SUM('MEDIÇÃO_OBJETO (1)'!AS513)</f>
        <v>0</v>
      </c>
      <c r="AS513" s="541">
        <f>SUM('MEDIÇÃO_OBJETO (1)'!AT513)</f>
        <v>0</v>
      </c>
      <c r="AT513" s="541">
        <f>SUM('MEDIÇÃO_OBJETO (1)'!AU513)</f>
        <v>0</v>
      </c>
      <c r="AU513" s="541">
        <f>SUM('MEDIÇÃO_OBJETO (1)'!AV513)</f>
        <v>0</v>
      </c>
      <c r="AV513" s="541">
        <f>SUM('MEDIÇÃO_OBJETO (1)'!AW513)</f>
        <v>0</v>
      </c>
      <c r="AW513" s="541">
        <f>SUM('MEDIÇÃO_OBJETO (1)'!AX513)</f>
        <v>0</v>
      </c>
      <c r="AX513" s="977"/>
      <c r="BN513" s="992">
        <f t="shared" si="340"/>
        <v>0</v>
      </c>
      <c r="BO513" s="538">
        <f t="shared" si="327"/>
        <v>0</v>
      </c>
      <c r="BP513" s="987">
        <f>IF(RESUMO_GLOBAL!$X$53="a",ROUND(AF513*$N513,RESUMO_GLOBAL!$X$54),IF(RESUMO_GLOBAL!$X$53="t",TRUNC(AF513*$N513,RESUMO_GLOBAL!$X$54),AF513*$N513))</f>
        <v>0</v>
      </c>
      <c r="BQ513" s="987">
        <f>IF(RESUMO_GLOBAL!$X$53="a",ROUND(AG513*$N513,RESUMO_GLOBAL!$X$54),IF(RESUMO_GLOBAL!$X$53="t",TRUNC(AG513*$N513,RESUMO_GLOBAL!$X$54),AG513*$N513))</f>
        <v>0</v>
      </c>
      <c r="BR513" s="987">
        <f>IF(RESUMO_GLOBAL!$X$53="a",ROUND(AH513*$N513,RESUMO_GLOBAL!$X$54),IF(RESUMO_GLOBAL!$X$53="t",TRUNC(AH513*$N513,RESUMO_GLOBAL!$X$54),AH513*$N513))</f>
        <v>0</v>
      </c>
      <c r="BS513" s="987">
        <f>IF(RESUMO_GLOBAL!$X$53="a",ROUND(AI513*$N513,RESUMO_GLOBAL!$X$54),IF(RESUMO_GLOBAL!$X$53="t",TRUNC(AI513*$N513,RESUMO_GLOBAL!$X$54),AI513*$N513))</f>
        <v>0</v>
      </c>
      <c r="BT513" s="987">
        <f>IF(RESUMO_GLOBAL!$X$53="a",ROUND(AJ513*$N513,RESUMO_GLOBAL!$X$54),IF(RESUMO_GLOBAL!$X$53="t",TRUNC(AJ513*$N513,RESUMO_GLOBAL!$X$54),AJ513*$N513))</f>
        <v>0</v>
      </c>
      <c r="BU513" s="987">
        <f>IF(RESUMO_GLOBAL!$X$53="a",ROUND(AK513*$N513,RESUMO_GLOBAL!$X$54),IF(RESUMO_GLOBAL!$X$53="t",TRUNC(AK513*$N513,RESUMO_GLOBAL!$X$54),AK513*$N513))</f>
        <v>0</v>
      </c>
      <c r="BV513" s="987">
        <f>IF(RESUMO_GLOBAL!$X$53="a",ROUND(AL513*$N513,RESUMO_GLOBAL!$X$54),IF(RESUMO_GLOBAL!$X$53="t",TRUNC(AL513*$N513,RESUMO_GLOBAL!$X$54),AL513*$N513))</f>
        <v>0</v>
      </c>
      <c r="BW513" s="987">
        <f>IF(RESUMO_GLOBAL!$X$53="a",ROUND(AM513*$N513,RESUMO_GLOBAL!$X$54),IF(RESUMO_GLOBAL!$X$53="t",TRUNC(AM513*$N513,RESUMO_GLOBAL!$X$54),AM513*$N513))</f>
        <v>0</v>
      </c>
      <c r="BX513" s="987">
        <f>IF(RESUMO_GLOBAL!$X$53="a",ROUND(AN513*$N513,RESUMO_GLOBAL!$X$54),IF(RESUMO_GLOBAL!$X$53="t",TRUNC(AN513*$N513,RESUMO_GLOBAL!$X$54),AN513*$N513))</f>
        <v>0</v>
      </c>
      <c r="BY513" s="987">
        <f>IF(RESUMO_GLOBAL!$X$53="a",ROUND(AO513*$N513,RESUMO_GLOBAL!$X$54),IF(RESUMO_GLOBAL!$X$53="t",TRUNC(AO513*$N513,RESUMO_GLOBAL!$X$54),AO513*$N513))</f>
        <v>0</v>
      </c>
      <c r="BZ513" s="987">
        <f>IF(RESUMO_GLOBAL!$X$53="a",ROUND(AP513*$N513,RESUMO_GLOBAL!$X$54),IF(RESUMO_GLOBAL!$X$53="t",TRUNC(AP513*$N513,RESUMO_GLOBAL!$X$54),AP513*$N513))</f>
        <v>0</v>
      </c>
      <c r="CA513" s="987">
        <f>IF(RESUMO_GLOBAL!$X$53="a",ROUND(AQ513*$N513,RESUMO_GLOBAL!$X$54),IF(RESUMO_GLOBAL!$X$53="t",TRUNC(AQ513*$N513,RESUMO_GLOBAL!$X$54),AQ513*$N513))</f>
        <v>0</v>
      </c>
      <c r="CB513" s="987">
        <f>IF(RESUMO_GLOBAL!$X$53="a",ROUND(AR513*$N513,RESUMO_GLOBAL!$X$54),IF(RESUMO_GLOBAL!$X$53="t",TRUNC(AR513*$N513,RESUMO_GLOBAL!$X$54),AR513*$N513))</f>
        <v>0</v>
      </c>
      <c r="CC513" s="987">
        <f>IF(RESUMO_GLOBAL!$X$53="a",ROUND(AS513*$N513,RESUMO_GLOBAL!$X$54),IF(RESUMO_GLOBAL!$X$53="t",TRUNC(AS513*$N513,RESUMO_GLOBAL!$X$54),AS513*$N513))</f>
        <v>0</v>
      </c>
      <c r="CD513" s="987">
        <f>IF(RESUMO_GLOBAL!$X$53="a",ROUND(AT513*$N513,RESUMO_GLOBAL!$X$54),IF(RESUMO_GLOBAL!$X$53="t",TRUNC(AT513*$N513,RESUMO_GLOBAL!$X$54),AT513*$N513))</f>
        <v>0</v>
      </c>
      <c r="CE513" s="987">
        <f>IF(RESUMO_GLOBAL!$X$53="a",ROUND(AU513*$N513,RESUMO_GLOBAL!$X$54),IF(RESUMO_GLOBAL!$X$53="t",TRUNC(AU513*$N513,RESUMO_GLOBAL!$X$54),AU513*$N513))</f>
        <v>0</v>
      </c>
      <c r="CF513" s="987">
        <f>IF(RESUMO_GLOBAL!$X$53="a",ROUND(AV513*$N513,RESUMO_GLOBAL!$X$54),IF(RESUMO_GLOBAL!$X$53="t",TRUNC(AV513*$N513,RESUMO_GLOBAL!$X$54),AV513*$N513))</f>
        <v>0</v>
      </c>
      <c r="CG513" s="987">
        <f>IF(RESUMO_GLOBAL!$X$53="a",ROUND(AW513*$N513,RESUMO_GLOBAL!$X$54),IF(RESUMO_GLOBAL!$X$53="t",TRUNC(AW513*$N513,RESUMO_GLOBAL!$X$54),AW513*$N513))</f>
        <v>0</v>
      </c>
      <c r="CK513" s="59">
        <f t="shared" si="306"/>
        <v>0</v>
      </c>
      <c r="CL513" s="59">
        <f t="shared" si="307"/>
        <v>0</v>
      </c>
      <c r="CM513" s="59">
        <f t="shared" si="308"/>
        <v>0</v>
      </c>
      <c r="CN513" s="59">
        <f t="shared" si="309"/>
        <v>0</v>
      </c>
      <c r="CO513" s="59">
        <f t="shared" si="310"/>
        <v>0</v>
      </c>
      <c r="CP513" s="59">
        <f t="shared" si="311"/>
        <v>0</v>
      </c>
      <c r="CQ513" s="59">
        <f t="shared" si="312"/>
        <v>0</v>
      </c>
      <c r="CR513" s="59">
        <f t="shared" si="313"/>
        <v>0</v>
      </c>
      <c r="CS513" s="59">
        <f t="shared" si="314"/>
        <v>0</v>
      </c>
      <c r="CT513" s="59">
        <f t="shared" si="315"/>
        <v>0</v>
      </c>
      <c r="CU513" s="59">
        <f t="shared" si="316"/>
        <v>0</v>
      </c>
      <c r="CV513" s="59">
        <f t="shared" si="317"/>
        <v>0</v>
      </c>
      <c r="CW513" s="59">
        <f t="shared" si="318"/>
        <v>0</v>
      </c>
      <c r="CX513" s="59">
        <f t="shared" si="319"/>
        <v>0</v>
      </c>
      <c r="CY513" s="59">
        <f t="shared" si="320"/>
        <v>0</v>
      </c>
      <c r="CZ513" s="59">
        <f t="shared" si="321"/>
        <v>0</v>
      </c>
      <c r="DA513" s="59">
        <f t="shared" si="322"/>
        <v>0</v>
      </c>
      <c r="DB513" s="59">
        <f t="shared" si="323"/>
        <v>0</v>
      </c>
      <c r="DE513">
        <f t="shared" si="305"/>
        <v>508</v>
      </c>
      <c r="DF513" t="str">
        <f t="shared" si="324"/>
        <v/>
      </c>
      <c r="DG513" s="59">
        <f>IF($C513&lt;&gt;0,SUM($CK514:CK514),0)</f>
        <v>0</v>
      </c>
      <c r="DH513" s="59">
        <f>IF($C513&lt;&gt;0,SUM($CK514:CL514),0)</f>
        <v>0</v>
      </c>
      <c r="DI513" s="59">
        <f>IF($C513&lt;&gt;0,SUM($CK514:CM514),0)</f>
        <v>0</v>
      </c>
      <c r="DJ513" s="59">
        <f>IF($C513&lt;&gt;0,SUM($CK514:CN514),0)</f>
        <v>0</v>
      </c>
      <c r="DK513" s="59">
        <f>IF($C513&lt;&gt;0,SUM($CK514:CO514),0)</f>
        <v>0</v>
      </c>
      <c r="DL513" s="59">
        <f>IF($C513&lt;&gt;0,SUM($CK514:CP514),0)</f>
        <v>0</v>
      </c>
      <c r="DM513" s="59">
        <f>IF($C513&lt;&gt;0,SUM($CK514:CQ514),0)</f>
        <v>0</v>
      </c>
      <c r="DN513" s="59">
        <f>IF($C513&lt;&gt;0,SUM($CK514:CR514),0)</f>
        <v>0</v>
      </c>
      <c r="DO513" s="59">
        <f>IF($C513&lt;&gt;0,SUM($CK514:CS514),0)</f>
        <v>0</v>
      </c>
      <c r="DP513" s="59">
        <f>IF($C513&lt;&gt;0,SUM($CK514:CT514),0)</f>
        <v>0</v>
      </c>
      <c r="DQ513" s="59">
        <f>IF($C513&lt;&gt;0,SUM($CK514:CU514),0)</f>
        <v>0</v>
      </c>
      <c r="DR513" s="59">
        <f>IF($C513&lt;&gt;0,SUM($CK514:CV514),0)</f>
        <v>0</v>
      </c>
      <c r="DS513" s="59">
        <f>IF($C513&lt;&gt;0,SUM($CK514:CW514),0)</f>
        <v>0</v>
      </c>
      <c r="DT513" s="59">
        <f>IF($C513&lt;&gt;0,SUM($CK514:CX514),0)</f>
        <v>0</v>
      </c>
      <c r="DU513" s="59">
        <f>IF($C513&lt;&gt;0,SUM($CK514:CY514),0)</f>
        <v>0</v>
      </c>
      <c r="DV513" s="59">
        <f>IF($C513&lt;&gt;0,SUM($CK514:CZ514),0)</f>
        <v>0</v>
      </c>
      <c r="DW513" s="59">
        <f>IF($C513&lt;&gt;0,SUM($CK514:DA514),0)</f>
        <v>0</v>
      </c>
      <c r="DX513" s="59">
        <f>IF($C513&lt;&gt;0,SUM($CK514:DB514),0)</f>
        <v>0</v>
      </c>
      <c r="DY513" s="952" t="str">
        <f t="shared" si="328"/>
        <v/>
      </c>
    </row>
    <row r="514" spans="1:129" ht="13.5" hidden="1" thickBot="1">
      <c r="A514" s="3" t="str">
        <f t="shared" si="341"/>
        <v/>
      </c>
      <c r="B514" s="805">
        <f>Dados_GLOBAL_Inicial!E514</f>
        <v>0</v>
      </c>
      <c r="C514" s="956">
        <f>IF(IFERROR(VALUE(Dados_GLOBAL_Inicial!F514),0)=0,0,Dados_GLOBAL_Inicial!F514)</f>
        <v>0</v>
      </c>
      <c r="D514" s="830">
        <f>Dados_GLOBAL_Inicial!G514</f>
        <v>0</v>
      </c>
      <c r="E514" s="830" t="str">
        <f>IF(IFERROR(VLOOKUP(F514,Cod_Gde_Itens!$A$1:$B$80,2,FALSE),0)&gt;549,IFERROR(VLOOKUP(F514,Cod_Gde_Itens!$A$1:$B$80,2,FALSE),0),IF(Dados_GLOBAL_Inicial!H514=0,"",Dados_GLOBAL_Inicial!H514))</f>
        <v/>
      </c>
      <c r="F514" s="823">
        <f>Dados_GLOBAL_Inicial!I514</f>
        <v>0</v>
      </c>
      <c r="G514" s="824">
        <f>Dados_GLOBAL_Inicial!J514</f>
        <v>0</v>
      </c>
      <c r="H514" s="454">
        <f>Dados_GLOBAL_Inicial!K514</f>
        <v>0</v>
      </c>
      <c r="I514" s="970">
        <f>SUM('MEDIÇÃO_OBJETO (1)'!I514)</f>
        <v>0</v>
      </c>
      <c r="J514" s="455">
        <f t="shared" si="342"/>
        <v>0</v>
      </c>
      <c r="K514" s="451">
        <f t="shared" si="343"/>
        <v>0</v>
      </c>
      <c r="L514" s="452">
        <f t="shared" si="344"/>
        <v>0</v>
      </c>
      <c r="M514" s="809">
        <f t="shared" si="345"/>
        <v>0</v>
      </c>
      <c r="N514" s="810">
        <f>IF(IFERROR(VALUE(Dados_GLOBAL_Inicial!L514),0)=0,0,Dados_GLOBAL_Inicial!L514)</f>
        <v>0</v>
      </c>
      <c r="O514" s="812">
        <f>SUM('MEDIÇÃO_OBJETO (1)'!O514)</f>
        <v>0</v>
      </c>
      <c r="P514" s="812">
        <f>SUM('MEDIÇÃO_OBJETO (1)'!P514)</f>
        <v>0</v>
      </c>
      <c r="Q514" s="813">
        <f t="shared" si="346"/>
        <v>0</v>
      </c>
      <c r="R514" s="951"/>
      <c r="S514" s="815">
        <f>SUM('MEDIÇÃO_OBJETO (1)'!S514)</f>
        <v>0</v>
      </c>
      <c r="T514" s="815">
        <f>SUM('MEDIÇÃO_OBJETO (1)'!T514)</f>
        <v>0</v>
      </c>
      <c r="V514" s="19"/>
      <c r="W514" s="978">
        <f t="shared" si="347"/>
        <v>0</v>
      </c>
      <c r="X514" s="816">
        <f t="shared" si="348"/>
        <v>0</v>
      </c>
      <c r="Y514" s="816">
        <f t="shared" si="349"/>
        <v>0</v>
      </c>
      <c r="Z514" s="817">
        <f t="shared" si="350"/>
        <v>0</v>
      </c>
      <c r="AB514" s="453">
        <f t="shared" si="325"/>
        <v>0</v>
      </c>
      <c r="AC514" s="14">
        <f t="shared" si="351"/>
        <v>0</v>
      </c>
      <c r="AD514" s="819"/>
      <c r="AE514" s="631">
        <f t="shared" si="326"/>
        <v>0</v>
      </c>
      <c r="AF514" s="818">
        <f>SUM('MEDIÇÃO_OBJETO (1)'!AG514)</f>
        <v>0</v>
      </c>
      <c r="AG514" s="541">
        <f>SUM('MEDIÇÃO_OBJETO (1)'!AH514)</f>
        <v>0</v>
      </c>
      <c r="AH514" s="541">
        <f>SUM('MEDIÇÃO_OBJETO (1)'!AI514)</f>
        <v>0</v>
      </c>
      <c r="AI514" s="541">
        <f>SUM('MEDIÇÃO_OBJETO (1)'!AJ514)</f>
        <v>0</v>
      </c>
      <c r="AJ514" s="541">
        <f>SUM('MEDIÇÃO_OBJETO (1)'!AK514)</f>
        <v>0</v>
      </c>
      <c r="AK514" s="541">
        <f>SUM('MEDIÇÃO_OBJETO (1)'!AL514)</f>
        <v>0</v>
      </c>
      <c r="AL514" s="541">
        <f>SUM('MEDIÇÃO_OBJETO (1)'!AM514)</f>
        <v>0</v>
      </c>
      <c r="AM514" s="541">
        <f>SUM('MEDIÇÃO_OBJETO (1)'!AN514)</f>
        <v>0</v>
      </c>
      <c r="AN514" s="541">
        <f>SUM('MEDIÇÃO_OBJETO (1)'!AO514)</f>
        <v>0</v>
      </c>
      <c r="AO514" s="541">
        <f>SUM('MEDIÇÃO_OBJETO (1)'!AP514)</f>
        <v>0</v>
      </c>
      <c r="AP514" s="541">
        <f>SUM('MEDIÇÃO_OBJETO (1)'!AQ514)</f>
        <v>0</v>
      </c>
      <c r="AQ514" s="541">
        <f>SUM('MEDIÇÃO_OBJETO (1)'!AR514)</f>
        <v>0</v>
      </c>
      <c r="AR514" s="541">
        <f>SUM('MEDIÇÃO_OBJETO (1)'!AS514)</f>
        <v>0</v>
      </c>
      <c r="AS514" s="541">
        <f>SUM('MEDIÇÃO_OBJETO (1)'!AT514)</f>
        <v>0</v>
      </c>
      <c r="AT514" s="541">
        <f>SUM('MEDIÇÃO_OBJETO (1)'!AU514)</f>
        <v>0</v>
      </c>
      <c r="AU514" s="541">
        <f>SUM('MEDIÇÃO_OBJETO (1)'!AV514)</f>
        <v>0</v>
      </c>
      <c r="AV514" s="541">
        <f>SUM('MEDIÇÃO_OBJETO (1)'!AW514)</f>
        <v>0</v>
      </c>
      <c r="AW514" s="541">
        <f>SUM('MEDIÇÃO_OBJETO (1)'!AX514)</f>
        <v>0</v>
      </c>
      <c r="AX514" s="977"/>
      <c r="BN514" s="992">
        <f t="shared" si="340"/>
        <v>0</v>
      </c>
      <c r="BO514" s="538">
        <f t="shared" si="327"/>
        <v>0</v>
      </c>
      <c r="BP514" s="987">
        <f>IF(RESUMO_GLOBAL!$X$53="a",ROUND(AF514*$N514,RESUMO_GLOBAL!$X$54),IF(RESUMO_GLOBAL!$X$53="t",TRUNC(AF514*$N514,RESUMO_GLOBAL!$X$54),AF514*$N514))</f>
        <v>0</v>
      </c>
      <c r="BQ514" s="987">
        <f>IF(RESUMO_GLOBAL!$X$53="a",ROUND(AG514*$N514,RESUMO_GLOBAL!$X$54),IF(RESUMO_GLOBAL!$X$53="t",TRUNC(AG514*$N514,RESUMO_GLOBAL!$X$54),AG514*$N514))</f>
        <v>0</v>
      </c>
      <c r="BR514" s="987">
        <f>IF(RESUMO_GLOBAL!$X$53="a",ROUND(AH514*$N514,RESUMO_GLOBAL!$X$54),IF(RESUMO_GLOBAL!$X$53="t",TRUNC(AH514*$N514,RESUMO_GLOBAL!$X$54),AH514*$N514))</f>
        <v>0</v>
      </c>
      <c r="BS514" s="987">
        <f>IF(RESUMO_GLOBAL!$X$53="a",ROUND(AI514*$N514,RESUMO_GLOBAL!$X$54),IF(RESUMO_GLOBAL!$X$53="t",TRUNC(AI514*$N514,RESUMO_GLOBAL!$X$54),AI514*$N514))</f>
        <v>0</v>
      </c>
      <c r="BT514" s="987">
        <f>IF(RESUMO_GLOBAL!$X$53="a",ROUND(AJ514*$N514,RESUMO_GLOBAL!$X$54),IF(RESUMO_GLOBAL!$X$53="t",TRUNC(AJ514*$N514,RESUMO_GLOBAL!$X$54),AJ514*$N514))</f>
        <v>0</v>
      </c>
      <c r="BU514" s="987">
        <f>IF(RESUMO_GLOBAL!$X$53="a",ROUND(AK514*$N514,RESUMO_GLOBAL!$X$54),IF(RESUMO_GLOBAL!$X$53="t",TRUNC(AK514*$N514,RESUMO_GLOBAL!$X$54),AK514*$N514))</f>
        <v>0</v>
      </c>
      <c r="BV514" s="987">
        <f>IF(RESUMO_GLOBAL!$X$53="a",ROUND(AL514*$N514,RESUMO_GLOBAL!$X$54),IF(RESUMO_GLOBAL!$X$53="t",TRUNC(AL514*$N514,RESUMO_GLOBAL!$X$54),AL514*$N514))</f>
        <v>0</v>
      </c>
      <c r="BW514" s="987">
        <f>IF(RESUMO_GLOBAL!$X$53="a",ROUND(AM514*$N514,RESUMO_GLOBAL!$X$54),IF(RESUMO_GLOBAL!$X$53="t",TRUNC(AM514*$N514,RESUMO_GLOBAL!$X$54),AM514*$N514))</f>
        <v>0</v>
      </c>
      <c r="BX514" s="987">
        <f>IF(RESUMO_GLOBAL!$X$53="a",ROUND(AN514*$N514,RESUMO_GLOBAL!$X$54),IF(RESUMO_GLOBAL!$X$53="t",TRUNC(AN514*$N514,RESUMO_GLOBAL!$X$54),AN514*$N514))</f>
        <v>0</v>
      </c>
      <c r="BY514" s="987">
        <f>IF(RESUMO_GLOBAL!$X$53="a",ROUND(AO514*$N514,RESUMO_GLOBAL!$X$54),IF(RESUMO_GLOBAL!$X$53="t",TRUNC(AO514*$N514,RESUMO_GLOBAL!$X$54),AO514*$N514))</f>
        <v>0</v>
      </c>
      <c r="BZ514" s="987">
        <f>IF(RESUMO_GLOBAL!$X$53="a",ROUND(AP514*$N514,RESUMO_GLOBAL!$X$54),IF(RESUMO_GLOBAL!$X$53="t",TRUNC(AP514*$N514,RESUMO_GLOBAL!$X$54),AP514*$N514))</f>
        <v>0</v>
      </c>
      <c r="CA514" s="987">
        <f>IF(RESUMO_GLOBAL!$X$53="a",ROUND(AQ514*$N514,RESUMO_GLOBAL!$X$54),IF(RESUMO_GLOBAL!$X$53="t",TRUNC(AQ514*$N514,RESUMO_GLOBAL!$X$54),AQ514*$N514))</f>
        <v>0</v>
      </c>
      <c r="CB514" s="987">
        <f>IF(RESUMO_GLOBAL!$X$53="a",ROUND(AR514*$N514,RESUMO_GLOBAL!$X$54),IF(RESUMO_GLOBAL!$X$53="t",TRUNC(AR514*$N514,RESUMO_GLOBAL!$X$54),AR514*$N514))</f>
        <v>0</v>
      </c>
      <c r="CC514" s="987">
        <f>IF(RESUMO_GLOBAL!$X$53="a",ROUND(AS514*$N514,RESUMO_GLOBAL!$X$54),IF(RESUMO_GLOBAL!$X$53="t",TRUNC(AS514*$N514,RESUMO_GLOBAL!$X$54),AS514*$N514))</f>
        <v>0</v>
      </c>
      <c r="CD514" s="987">
        <f>IF(RESUMO_GLOBAL!$X$53="a",ROUND(AT514*$N514,RESUMO_GLOBAL!$X$54),IF(RESUMO_GLOBAL!$X$53="t",TRUNC(AT514*$N514,RESUMO_GLOBAL!$X$54),AT514*$N514))</f>
        <v>0</v>
      </c>
      <c r="CE514" s="987">
        <f>IF(RESUMO_GLOBAL!$X$53="a",ROUND(AU514*$N514,RESUMO_GLOBAL!$X$54),IF(RESUMO_GLOBAL!$X$53="t",TRUNC(AU514*$N514,RESUMO_GLOBAL!$X$54),AU514*$N514))</f>
        <v>0</v>
      </c>
      <c r="CF514" s="987">
        <f>IF(RESUMO_GLOBAL!$X$53="a",ROUND(AV514*$N514,RESUMO_GLOBAL!$X$54),IF(RESUMO_GLOBAL!$X$53="t",TRUNC(AV514*$N514,RESUMO_GLOBAL!$X$54),AV514*$N514))</f>
        <v>0</v>
      </c>
      <c r="CG514" s="987">
        <f>IF(RESUMO_GLOBAL!$X$53="a",ROUND(AW514*$N514,RESUMO_GLOBAL!$X$54),IF(RESUMO_GLOBAL!$X$53="t",TRUNC(AW514*$N514,RESUMO_GLOBAL!$X$54),AW514*$N514))</f>
        <v>0</v>
      </c>
      <c r="CK514" s="59">
        <f t="shared" si="306"/>
        <v>0</v>
      </c>
      <c r="CL514" s="59">
        <f t="shared" si="307"/>
        <v>0</v>
      </c>
      <c r="CM514" s="59">
        <f t="shared" si="308"/>
        <v>0</v>
      </c>
      <c r="CN514" s="59">
        <f t="shared" si="309"/>
        <v>0</v>
      </c>
      <c r="CO514" s="59">
        <f t="shared" si="310"/>
        <v>0</v>
      </c>
      <c r="CP514" s="59">
        <f t="shared" si="311"/>
        <v>0</v>
      </c>
      <c r="CQ514" s="59">
        <f t="shared" si="312"/>
        <v>0</v>
      </c>
      <c r="CR514" s="59">
        <f t="shared" si="313"/>
        <v>0</v>
      </c>
      <c r="CS514" s="59">
        <f t="shared" si="314"/>
        <v>0</v>
      </c>
      <c r="CT514" s="59">
        <f t="shared" si="315"/>
        <v>0</v>
      </c>
      <c r="CU514" s="59">
        <f t="shared" si="316"/>
        <v>0</v>
      </c>
      <c r="CV514" s="59">
        <f t="shared" si="317"/>
        <v>0</v>
      </c>
      <c r="CW514" s="59">
        <f t="shared" si="318"/>
        <v>0</v>
      </c>
      <c r="CX514" s="59">
        <f t="shared" si="319"/>
        <v>0</v>
      </c>
      <c r="CY514" s="59">
        <f t="shared" si="320"/>
        <v>0</v>
      </c>
      <c r="CZ514" s="59">
        <f t="shared" si="321"/>
        <v>0</v>
      </c>
      <c r="DA514" s="59">
        <f t="shared" si="322"/>
        <v>0</v>
      </c>
      <c r="DB514" s="59">
        <f t="shared" si="323"/>
        <v>0</v>
      </c>
      <c r="DE514">
        <f t="shared" si="305"/>
        <v>509</v>
      </c>
      <c r="DF514" t="str">
        <f t="shared" si="324"/>
        <v/>
      </c>
      <c r="DG514" s="59">
        <f>IF($C514&lt;&gt;0,SUM($CK515:CK515),0)</f>
        <v>0</v>
      </c>
      <c r="DH514" s="59">
        <f>IF($C514&lt;&gt;0,SUM($CK515:CL515),0)</f>
        <v>0</v>
      </c>
      <c r="DI514" s="59">
        <f>IF($C514&lt;&gt;0,SUM($CK515:CM515),0)</f>
        <v>0</v>
      </c>
      <c r="DJ514" s="59">
        <f>IF($C514&lt;&gt;0,SUM($CK515:CN515),0)</f>
        <v>0</v>
      </c>
      <c r="DK514" s="59">
        <f>IF($C514&lt;&gt;0,SUM($CK515:CO515),0)</f>
        <v>0</v>
      </c>
      <c r="DL514" s="59">
        <f>IF($C514&lt;&gt;0,SUM($CK515:CP515),0)</f>
        <v>0</v>
      </c>
      <c r="DM514" s="59">
        <f>IF($C514&lt;&gt;0,SUM($CK515:CQ515),0)</f>
        <v>0</v>
      </c>
      <c r="DN514" s="59">
        <f>IF($C514&lt;&gt;0,SUM($CK515:CR515),0)</f>
        <v>0</v>
      </c>
      <c r="DO514" s="59">
        <f>IF($C514&lt;&gt;0,SUM($CK515:CS515),0)</f>
        <v>0</v>
      </c>
      <c r="DP514" s="59">
        <f>IF($C514&lt;&gt;0,SUM($CK515:CT515),0)</f>
        <v>0</v>
      </c>
      <c r="DQ514" s="59">
        <f>IF($C514&lt;&gt;0,SUM($CK515:CU515),0)</f>
        <v>0</v>
      </c>
      <c r="DR514" s="59">
        <f>IF($C514&lt;&gt;0,SUM($CK515:CV515),0)</f>
        <v>0</v>
      </c>
      <c r="DS514" s="59">
        <f>IF($C514&lt;&gt;0,SUM($CK515:CW515),0)</f>
        <v>0</v>
      </c>
      <c r="DT514" s="59">
        <f>IF($C514&lt;&gt;0,SUM($CK515:CX515),0)</f>
        <v>0</v>
      </c>
      <c r="DU514" s="59">
        <f>IF($C514&lt;&gt;0,SUM($CK515:CY515),0)</f>
        <v>0</v>
      </c>
      <c r="DV514" s="59">
        <f>IF($C514&lt;&gt;0,SUM($CK515:CZ515),0)</f>
        <v>0</v>
      </c>
      <c r="DW514" s="59">
        <f>IF($C514&lt;&gt;0,SUM($CK515:DA515),0)</f>
        <v>0</v>
      </c>
      <c r="DX514" s="59">
        <f>IF($C514&lt;&gt;0,SUM($CK515:DB515),0)</f>
        <v>0</v>
      </c>
      <c r="DY514" s="952" t="str">
        <f t="shared" si="328"/>
        <v/>
      </c>
    </row>
    <row r="515" spans="1:129" ht="13.5" hidden="1" thickBot="1">
      <c r="A515" s="3" t="str">
        <f t="shared" si="341"/>
        <v/>
      </c>
      <c r="B515" s="805">
        <f>Dados_GLOBAL_Inicial!E515</f>
        <v>0</v>
      </c>
      <c r="C515" s="956">
        <f>IF(IFERROR(VALUE(Dados_GLOBAL_Inicial!F515),0)=0,0,Dados_GLOBAL_Inicial!F515)</f>
        <v>0</v>
      </c>
      <c r="D515" s="830">
        <f>Dados_GLOBAL_Inicial!G515</f>
        <v>0</v>
      </c>
      <c r="E515" s="830" t="str">
        <f>IF(IFERROR(VLOOKUP(F515,Cod_Gde_Itens!$A$1:$B$80,2,FALSE),0)&gt;549,IFERROR(VLOOKUP(F515,Cod_Gde_Itens!$A$1:$B$80,2,FALSE),0),IF(Dados_GLOBAL_Inicial!H515=0,"",Dados_GLOBAL_Inicial!H515))</f>
        <v/>
      </c>
      <c r="F515" s="823">
        <f>Dados_GLOBAL_Inicial!I515</f>
        <v>0</v>
      </c>
      <c r="G515" s="824">
        <f>Dados_GLOBAL_Inicial!J515</f>
        <v>0</v>
      </c>
      <c r="H515" s="454">
        <f>Dados_GLOBAL_Inicial!K515</f>
        <v>0</v>
      </c>
      <c r="I515" s="970">
        <f>SUM('MEDIÇÃO_OBJETO (1)'!I515)</f>
        <v>0</v>
      </c>
      <c r="J515" s="455">
        <f t="shared" si="342"/>
        <v>0</v>
      </c>
      <c r="K515" s="451">
        <f t="shared" si="343"/>
        <v>0</v>
      </c>
      <c r="L515" s="452">
        <f t="shared" si="344"/>
        <v>0</v>
      </c>
      <c r="M515" s="809">
        <f t="shared" si="345"/>
        <v>0</v>
      </c>
      <c r="N515" s="810">
        <f>IF(IFERROR(VALUE(Dados_GLOBAL_Inicial!L515),0)=0,0,Dados_GLOBAL_Inicial!L515)</f>
        <v>0</v>
      </c>
      <c r="O515" s="812">
        <f>SUM('MEDIÇÃO_OBJETO (1)'!O515)</f>
        <v>0</v>
      </c>
      <c r="P515" s="812">
        <f>SUM('MEDIÇÃO_OBJETO (1)'!P515)</f>
        <v>0</v>
      </c>
      <c r="Q515" s="813">
        <f t="shared" si="346"/>
        <v>0</v>
      </c>
      <c r="R515" s="951"/>
      <c r="S515" s="815">
        <f>SUM('MEDIÇÃO_OBJETO (1)'!S515)</f>
        <v>0</v>
      </c>
      <c r="T515" s="815">
        <f>SUM('MEDIÇÃO_OBJETO (1)'!T515)</f>
        <v>0</v>
      </c>
      <c r="V515" s="19"/>
      <c r="W515" s="978">
        <f t="shared" si="347"/>
        <v>0</v>
      </c>
      <c r="X515" s="816">
        <f t="shared" si="348"/>
        <v>0</v>
      </c>
      <c r="Y515" s="816">
        <f t="shared" si="349"/>
        <v>0</v>
      </c>
      <c r="Z515" s="817">
        <f t="shared" si="350"/>
        <v>0</v>
      </c>
      <c r="AB515" s="453">
        <f t="shared" si="325"/>
        <v>0</v>
      </c>
      <c r="AC515" s="14">
        <f t="shared" si="351"/>
        <v>0</v>
      </c>
      <c r="AD515" s="819"/>
      <c r="AE515" s="631">
        <f t="shared" si="326"/>
        <v>0</v>
      </c>
      <c r="AF515" s="818">
        <f>SUM('MEDIÇÃO_OBJETO (1)'!AG515)</f>
        <v>0</v>
      </c>
      <c r="AG515" s="541">
        <f>SUM('MEDIÇÃO_OBJETO (1)'!AH515)</f>
        <v>0</v>
      </c>
      <c r="AH515" s="541">
        <f>SUM('MEDIÇÃO_OBJETO (1)'!AI515)</f>
        <v>0</v>
      </c>
      <c r="AI515" s="541">
        <f>SUM('MEDIÇÃO_OBJETO (1)'!AJ515)</f>
        <v>0</v>
      </c>
      <c r="AJ515" s="541">
        <f>SUM('MEDIÇÃO_OBJETO (1)'!AK515)</f>
        <v>0</v>
      </c>
      <c r="AK515" s="541">
        <f>SUM('MEDIÇÃO_OBJETO (1)'!AL515)</f>
        <v>0</v>
      </c>
      <c r="AL515" s="541">
        <f>SUM('MEDIÇÃO_OBJETO (1)'!AM515)</f>
        <v>0</v>
      </c>
      <c r="AM515" s="541">
        <f>SUM('MEDIÇÃO_OBJETO (1)'!AN515)</f>
        <v>0</v>
      </c>
      <c r="AN515" s="541">
        <f>SUM('MEDIÇÃO_OBJETO (1)'!AO515)</f>
        <v>0</v>
      </c>
      <c r="AO515" s="541">
        <f>SUM('MEDIÇÃO_OBJETO (1)'!AP515)</f>
        <v>0</v>
      </c>
      <c r="AP515" s="541">
        <f>SUM('MEDIÇÃO_OBJETO (1)'!AQ515)</f>
        <v>0</v>
      </c>
      <c r="AQ515" s="541">
        <f>SUM('MEDIÇÃO_OBJETO (1)'!AR515)</f>
        <v>0</v>
      </c>
      <c r="AR515" s="541">
        <f>SUM('MEDIÇÃO_OBJETO (1)'!AS515)</f>
        <v>0</v>
      </c>
      <c r="AS515" s="541">
        <f>SUM('MEDIÇÃO_OBJETO (1)'!AT515)</f>
        <v>0</v>
      </c>
      <c r="AT515" s="541">
        <f>SUM('MEDIÇÃO_OBJETO (1)'!AU515)</f>
        <v>0</v>
      </c>
      <c r="AU515" s="541">
        <f>SUM('MEDIÇÃO_OBJETO (1)'!AV515)</f>
        <v>0</v>
      </c>
      <c r="AV515" s="541">
        <f>SUM('MEDIÇÃO_OBJETO (1)'!AW515)</f>
        <v>0</v>
      </c>
      <c r="AW515" s="541">
        <f>SUM('MEDIÇÃO_OBJETO (1)'!AX515)</f>
        <v>0</v>
      </c>
      <c r="AX515" s="977"/>
      <c r="BN515" s="992">
        <f t="shared" si="340"/>
        <v>0</v>
      </c>
      <c r="BO515" s="538">
        <f t="shared" si="327"/>
        <v>0</v>
      </c>
      <c r="BP515" s="987">
        <f>IF(RESUMO_GLOBAL!$X$53="a",ROUND(AF515*$N515,RESUMO_GLOBAL!$X$54),IF(RESUMO_GLOBAL!$X$53="t",TRUNC(AF515*$N515,RESUMO_GLOBAL!$X$54),AF515*$N515))</f>
        <v>0</v>
      </c>
      <c r="BQ515" s="987">
        <f>IF(RESUMO_GLOBAL!$X$53="a",ROUND(AG515*$N515,RESUMO_GLOBAL!$X$54),IF(RESUMO_GLOBAL!$X$53="t",TRUNC(AG515*$N515,RESUMO_GLOBAL!$X$54),AG515*$N515))</f>
        <v>0</v>
      </c>
      <c r="BR515" s="987">
        <f>IF(RESUMO_GLOBAL!$X$53="a",ROUND(AH515*$N515,RESUMO_GLOBAL!$X$54),IF(RESUMO_GLOBAL!$X$53="t",TRUNC(AH515*$N515,RESUMO_GLOBAL!$X$54),AH515*$N515))</f>
        <v>0</v>
      </c>
      <c r="BS515" s="987">
        <f>IF(RESUMO_GLOBAL!$X$53="a",ROUND(AI515*$N515,RESUMO_GLOBAL!$X$54),IF(RESUMO_GLOBAL!$X$53="t",TRUNC(AI515*$N515,RESUMO_GLOBAL!$X$54),AI515*$N515))</f>
        <v>0</v>
      </c>
      <c r="BT515" s="987">
        <f>IF(RESUMO_GLOBAL!$X$53="a",ROUND(AJ515*$N515,RESUMO_GLOBAL!$X$54),IF(RESUMO_GLOBAL!$X$53="t",TRUNC(AJ515*$N515,RESUMO_GLOBAL!$X$54),AJ515*$N515))</f>
        <v>0</v>
      </c>
      <c r="BU515" s="987">
        <f>IF(RESUMO_GLOBAL!$X$53="a",ROUND(AK515*$N515,RESUMO_GLOBAL!$X$54),IF(RESUMO_GLOBAL!$X$53="t",TRUNC(AK515*$N515,RESUMO_GLOBAL!$X$54),AK515*$N515))</f>
        <v>0</v>
      </c>
      <c r="BV515" s="987">
        <f>IF(RESUMO_GLOBAL!$X$53="a",ROUND(AL515*$N515,RESUMO_GLOBAL!$X$54),IF(RESUMO_GLOBAL!$X$53="t",TRUNC(AL515*$N515,RESUMO_GLOBAL!$X$54),AL515*$N515))</f>
        <v>0</v>
      </c>
      <c r="BW515" s="987">
        <f>IF(RESUMO_GLOBAL!$X$53="a",ROUND(AM515*$N515,RESUMO_GLOBAL!$X$54),IF(RESUMO_GLOBAL!$X$53="t",TRUNC(AM515*$N515,RESUMO_GLOBAL!$X$54),AM515*$N515))</f>
        <v>0</v>
      </c>
      <c r="BX515" s="987">
        <f>IF(RESUMO_GLOBAL!$X$53="a",ROUND(AN515*$N515,RESUMO_GLOBAL!$X$54),IF(RESUMO_GLOBAL!$X$53="t",TRUNC(AN515*$N515,RESUMO_GLOBAL!$X$54),AN515*$N515))</f>
        <v>0</v>
      </c>
      <c r="BY515" s="987">
        <f>IF(RESUMO_GLOBAL!$X$53="a",ROUND(AO515*$N515,RESUMO_GLOBAL!$X$54),IF(RESUMO_GLOBAL!$X$53="t",TRUNC(AO515*$N515,RESUMO_GLOBAL!$X$54),AO515*$N515))</f>
        <v>0</v>
      </c>
      <c r="BZ515" s="987">
        <f>IF(RESUMO_GLOBAL!$X$53="a",ROUND(AP515*$N515,RESUMO_GLOBAL!$X$54),IF(RESUMO_GLOBAL!$X$53="t",TRUNC(AP515*$N515,RESUMO_GLOBAL!$X$54),AP515*$N515))</f>
        <v>0</v>
      </c>
      <c r="CA515" s="987">
        <f>IF(RESUMO_GLOBAL!$X$53="a",ROUND(AQ515*$N515,RESUMO_GLOBAL!$X$54),IF(RESUMO_GLOBAL!$X$53="t",TRUNC(AQ515*$N515,RESUMO_GLOBAL!$X$54),AQ515*$N515))</f>
        <v>0</v>
      </c>
      <c r="CB515" s="987">
        <f>IF(RESUMO_GLOBAL!$X$53="a",ROUND(AR515*$N515,RESUMO_GLOBAL!$X$54),IF(RESUMO_GLOBAL!$X$53="t",TRUNC(AR515*$N515,RESUMO_GLOBAL!$X$54),AR515*$N515))</f>
        <v>0</v>
      </c>
      <c r="CC515" s="987">
        <f>IF(RESUMO_GLOBAL!$X$53="a",ROUND(AS515*$N515,RESUMO_GLOBAL!$X$54),IF(RESUMO_GLOBAL!$X$53="t",TRUNC(AS515*$N515,RESUMO_GLOBAL!$X$54),AS515*$N515))</f>
        <v>0</v>
      </c>
      <c r="CD515" s="987">
        <f>IF(RESUMO_GLOBAL!$X$53="a",ROUND(AT515*$N515,RESUMO_GLOBAL!$X$54),IF(RESUMO_GLOBAL!$X$53="t",TRUNC(AT515*$N515,RESUMO_GLOBAL!$X$54),AT515*$N515))</f>
        <v>0</v>
      </c>
      <c r="CE515" s="987">
        <f>IF(RESUMO_GLOBAL!$X$53="a",ROUND(AU515*$N515,RESUMO_GLOBAL!$X$54),IF(RESUMO_GLOBAL!$X$53="t",TRUNC(AU515*$N515,RESUMO_GLOBAL!$X$54),AU515*$N515))</f>
        <v>0</v>
      </c>
      <c r="CF515" s="987">
        <f>IF(RESUMO_GLOBAL!$X$53="a",ROUND(AV515*$N515,RESUMO_GLOBAL!$X$54),IF(RESUMO_GLOBAL!$X$53="t",TRUNC(AV515*$N515,RESUMO_GLOBAL!$X$54),AV515*$N515))</f>
        <v>0</v>
      </c>
      <c r="CG515" s="987">
        <f>IF(RESUMO_GLOBAL!$X$53="a",ROUND(AW515*$N515,RESUMO_GLOBAL!$X$54),IF(RESUMO_GLOBAL!$X$53="t",TRUNC(AW515*$N515,RESUMO_GLOBAL!$X$54),AW515*$N515))</f>
        <v>0</v>
      </c>
      <c r="CK515" s="59">
        <f t="shared" si="306"/>
        <v>0</v>
      </c>
      <c r="CL515" s="59">
        <f t="shared" si="307"/>
        <v>0</v>
      </c>
      <c r="CM515" s="59">
        <f t="shared" si="308"/>
        <v>0</v>
      </c>
      <c r="CN515" s="59">
        <f t="shared" si="309"/>
        <v>0</v>
      </c>
      <c r="CO515" s="59">
        <f t="shared" si="310"/>
        <v>0</v>
      </c>
      <c r="CP515" s="59">
        <f t="shared" si="311"/>
        <v>0</v>
      </c>
      <c r="CQ515" s="59">
        <f t="shared" si="312"/>
        <v>0</v>
      </c>
      <c r="CR515" s="59">
        <f t="shared" si="313"/>
        <v>0</v>
      </c>
      <c r="CS515" s="59">
        <f t="shared" si="314"/>
        <v>0</v>
      </c>
      <c r="CT515" s="59">
        <f t="shared" si="315"/>
        <v>0</v>
      </c>
      <c r="CU515" s="59">
        <f t="shared" si="316"/>
        <v>0</v>
      </c>
      <c r="CV515" s="59">
        <f t="shared" si="317"/>
        <v>0</v>
      </c>
      <c r="CW515" s="59">
        <f t="shared" si="318"/>
        <v>0</v>
      </c>
      <c r="CX515" s="59">
        <f t="shared" si="319"/>
        <v>0</v>
      </c>
      <c r="CY515" s="59">
        <f t="shared" si="320"/>
        <v>0</v>
      </c>
      <c r="CZ515" s="59">
        <f t="shared" si="321"/>
        <v>0</v>
      </c>
      <c r="DA515" s="59">
        <f t="shared" si="322"/>
        <v>0</v>
      </c>
      <c r="DB515" s="59">
        <f t="shared" si="323"/>
        <v>0</v>
      </c>
      <c r="DE515">
        <f t="shared" si="305"/>
        <v>510</v>
      </c>
      <c r="DF515" t="str">
        <f t="shared" si="324"/>
        <v/>
      </c>
      <c r="DG515" s="59">
        <f>IF($C515&lt;&gt;0,SUM($CK516:CK516),0)</f>
        <v>0</v>
      </c>
      <c r="DH515" s="59">
        <f>IF($C515&lt;&gt;0,SUM($CK516:CL516),0)</f>
        <v>0</v>
      </c>
      <c r="DI515" s="59">
        <f>IF($C515&lt;&gt;0,SUM($CK516:CM516),0)</f>
        <v>0</v>
      </c>
      <c r="DJ515" s="59">
        <f>IF($C515&lt;&gt;0,SUM($CK516:CN516),0)</f>
        <v>0</v>
      </c>
      <c r="DK515" s="59">
        <f>IF($C515&lt;&gt;0,SUM($CK516:CO516),0)</f>
        <v>0</v>
      </c>
      <c r="DL515" s="59">
        <f>IF($C515&lt;&gt;0,SUM($CK516:CP516),0)</f>
        <v>0</v>
      </c>
      <c r="DM515" s="59">
        <f>IF($C515&lt;&gt;0,SUM($CK516:CQ516),0)</f>
        <v>0</v>
      </c>
      <c r="DN515" s="59">
        <f>IF($C515&lt;&gt;0,SUM($CK516:CR516),0)</f>
        <v>0</v>
      </c>
      <c r="DO515" s="59">
        <f>IF($C515&lt;&gt;0,SUM($CK516:CS516),0)</f>
        <v>0</v>
      </c>
      <c r="DP515" s="59">
        <f>IF($C515&lt;&gt;0,SUM($CK516:CT516),0)</f>
        <v>0</v>
      </c>
      <c r="DQ515" s="59">
        <f>IF($C515&lt;&gt;0,SUM($CK516:CU516),0)</f>
        <v>0</v>
      </c>
      <c r="DR515" s="59">
        <f>IF($C515&lt;&gt;0,SUM($CK516:CV516),0)</f>
        <v>0</v>
      </c>
      <c r="DS515" s="59">
        <f>IF($C515&lt;&gt;0,SUM($CK516:CW516),0)</f>
        <v>0</v>
      </c>
      <c r="DT515" s="59">
        <f>IF($C515&lt;&gt;0,SUM($CK516:CX516),0)</f>
        <v>0</v>
      </c>
      <c r="DU515" s="59">
        <f>IF($C515&lt;&gt;0,SUM($CK516:CY516),0)</f>
        <v>0</v>
      </c>
      <c r="DV515" s="59">
        <f>IF($C515&lt;&gt;0,SUM($CK516:CZ516),0)</f>
        <v>0</v>
      </c>
      <c r="DW515" s="59">
        <f>IF($C515&lt;&gt;0,SUM($CK516:DA516),0)</f>
        <v>0</v>
      </c>
      <c r="DX515" s="59">
        <f>IF($C515&lt;&gt;0,SUM($CK516:DB516),0)</f>
        <v>0</v>
      </c>
      <c r="DY515" s="952" t="str">
        <f t="shared" si="328"/>
        <v/>
      </c>
    </row>
    <row r="516" spans="1:129" ht="13.5" hidden="1" thickBot="1">
      <c r="A516" s="3" t="str">
        <f t="shared" si="341"/>
        <v/>
      </c>
      <c r="B516" s="805">
        <f>Dados_GLOBAL_Inicial!E516</f>
        <v>0</v>
      </c>
      <c r="C516" s="956">
        <f>IF(IFERROR(VALUE(Dados_GLOBAL_Inicial!F516),0)=0,0,Dados_GLOBAL_Inicial!F516)</f>
        <v>0</v>
      </c>
      <c r="D516" s="830">
        <f>Dados_GLOBAL_Inicial!G516</f>
        <v>0</v>
      </c>
      <c r="E516" s="830" t="str">
        <f>IF(IFERROR(VLOOKUP(F516,Cod_Gde_Itens!$A$1:$B$80,2,FALSE),0)&gt;549,IFERROR(VLOOKUP(F516,Cod_Gde_Itens!$A$1:$B$80,2,FALSE),0),IF(Dados_GLOBAL_Inicial!H516=0,"",Dados_GLOBAL_Inicial!H516))</f>
        <v/>
      </c>
      <c r="F516" s="823">
        <f>Dados_GLOBAL_Inicial!I516</f>
        <v>0</v>
      </c>
      <c r="G516" s="824">
        <f>Dados_GLOBAL_Inicial!J516</f>
        <v>0</v>
      </c>
      <c r="H516" s="454">
        <f>Dados_GLOBAL_Inicial!K516</f>
        <v>0</v>
      </c>
      <c r="I516" s="970">
        <f>SUM('MEDIÇÃO_OBJETO (1)'!I516)</f>
        <v>0</v>
      </c>
      <c r="J516" s="455">
        <f t="shared" si="342"/>
        <v>0</v>
      </c>
      <c r="K516" s="451">
        <f t="shared" si="343"/>
        <v>0</v>
      </c>
      <c r="L516" s="452">
        <f t="shared" si="344"/>
        <v>0</v>
      </c>
      <c r="M516" s="809">
        <f t="shared" si="345"/>
        <v>0</v>
      </c>
      <c r="N516" s="810">
        <f>IF(IFERROR(VALUE(Dados_GLOBAL_Inicial!L516),0)=0,0,Dados_GLOBAL_Inicial!L516)</f>
        <v>0</v>
      </c>
      <c r="O516" s="812">
        <f>SUM('MEDIÇÃO_OBJETO (1)'!O516)</f>
        <v>0</v>
      </c>
      <c r="P516" s="812">
        <f>SUM('MEDIÇÃO_OBJETO (1)'!P516)</f>
        <v>0</v>
      </c>
      <c r="Q516" s="813">
        <f t="shared" si="346"/>
        <v>0</v>
      </c>
      <c r="R516" s="951"/>
      <c r="S516" s="815">
        <f>SUM('MEDIÇÃO_OBJETO (1)'!S516)</f>
        <v>0</v>
      </c>
      <c r="T516" s="815">
        <f>SUM('MEDIÇÃO_OBJETO (1)'!T516)</f>
        <v>0</v>
      </c>
      <c r="V516" s="19"/>
      <c r="W516" s="978">
        <f t="shared" si="347"/>
        <v>0</v>
      </c>
      <c r="X516" s="816">
        <f t="shared" si="348"/>
        <v>0</v>
      </c>
      <c r="Y516" s="816">
        <f t="shared" si="349"/>
        <v>0</v>
      </c>
      <c r="Z516" s="817">
        <f t="shared" si="350"/>
        <v>0</v>
      </c>
      <c r="AB516" s="453">
        <f t="shared" si="325"/>
        <v>0</v>
      </c>
      <c r="AC516" s="14">
        <f t="shared" si="351"/>
        <v>0</v>
      </c>
      <c r="AD516" s="819"/>
      <c r="AE516" s="631">
        <f t="shared" si="326"/>
        <v>0</v>
      </c>
      <c r="AF516" s="818">
        <f>SUM('MEDIÇÃO_OBJETO (1)'!AG516)</f>
        <v>0</v>
      </c>
      <c r="AG516" s="541">
        <f>SUM('MEDIÇÃO_OBJETO (1)'!AH516)</f>
        <v>0</v>
      </c>
      <c r="AH516" s="541">
        <f>SUM('MEDIÇÃO_OBJETO (1)'!AI516)</f>
        <v>0</v>
      </c>
      <c r="AI516" s="541">
        <f>SUM('MEDIÇÃO_OBJETO (1)'!AJ516)</f>
        <v>0</v>
      </c>
      <c r="AJ516" s="541">
        <f>SUM('MEDIÇÃO_OBJETO (1)'!AK516)</f>
        <v>0</v>
      </c>
      <c r="AK516" s="541">
        <f>SUM('MEDIÇÃO_OBJETO (1)'!AL516)</f>
        <v>0</v>
      </c>
      <c r="AL516" s="541">
        <f>SUM('MEDIÇÃO_OBJETO (1)'!AM516)</f>
        <v>0</v>
      </c>
      <c r="AM516" s="541">
        <f>SUM('MEDIÇÃO_OBJETO (1)'!AN516)</f>
        <v>0</v>
      </c>
      <c r="AN516" s="541">
        <f>SUM('MEDIÇÃO_OBJETO (1)'!AO516)</f>
        <v>0</v>
      </c>
      <c r="AO516" s="541">
        <f>SUM('MEDIÇÃO_OBJETO (1)'!AP516)</f>
        <v>0</v>
      </c>
      <c r="AP516" s="541">
        <f>SUM('MEDIÇÃO_OBJETO (1)'!AQ516)</f>
        <v>0</v>
      </c>
      <c r="AQ516" s="541">
        <f>SUM('MEDIÇÃO_OBJETO (1)'!AR516)</f>
        <v>0</v>
      </c>
      <c r="AR516" s="541">
        <f>SUM('MEDIÇÃO_OBJETO (1)'!AS516)</f>
        <v>0</v>
      </c>
      <c r="AS516" s="541">
        <f>SUM('MEDIÇÃO_OBJETO (1)'!AT516)</f>
        <v>0</v>
      </c>
      <c r="AT516" s="541">
        <f>SUM('MEDIÇÃO_OBJETO (1)'!AU516)</f>
        <v>0</v>
      </c>
      <c r="AU516" s="541">
        <f>SUM('MEDIÇÃO_OBJETO (1)'!AV516)</f>
        <v>0</v>
      </c>
      <c r="AV516" s="541">
        <f>SUM('MEDIÇÃO_OBJETO (1)'!AW516)</f>
        <v>0</v>
      </c>
      <c r="AW516" s="541">
        <f>SUM('MEDIÇÃO_OBJETO (1)'!AX516)</f>
        <v>0</v>
      </c>
      <c r="AX516" s="977"/>
      <c r="BN516" s="992">
        <f t="shared" si="340"/>
        <v>0</v>
      </c>
      <c r="BO516" s="538">
        <f t="shared" si="327"/>
        <v>0</v>
      </c>
      <c r="BP516" s="987">
        <f>IF(RESUMO_GLOBAL!$X$53="a",ROUND(AF516*$N516,RESUMO_GLOBAL!$X$54),IF(RESUMO_GLOBAL!$X$53="t",TRUNC(AF516*$N516,RESUMO_GLOBAL!$X$54),AF516*$N516))</f>
        <v>0</v>
      </c>
      <c r="BQ516" s="987">
        <f>IF(RESUMO_GLOBAL!$X$53="a",ROUND(AG516*$N516,RESUMO_GLOBAL!$X$54),IF(RESUMO_GLOBAL!$X$53="t",TRUNC(AG516*$N516,RESUMO_GLOBAL!$X$54),AG516*$N516))</f>
        <v>0</v>
      </c>
      <c r="BR516" s="987">
        <f>IF(RESUMO_GLOBAL!$X$53="a",ROUND(AH516*$N516,RESUMO_GLOBAL!$X$54),IF(RESUMO_GLOBAL!$X$53="t",TRUNC(AH516*$N516,RESUMO_GLOBAL!$X$54),AH516*$N516))</f>
        <v>0</v>
      </c>
      <c r="BS516" s="987">
        <f>IF(RESUMO_GLOBAL!$X$53="a",ROUND(AI516*$N516,RESUMO_GLOBAL!$X$54),IF(RESUMO_GLOBAL!$X$53="t",TRUNC(AI516*$N516,RESUMO_GLOBAL!$X$54),AI516*$N516))</f>
        <v>0</v>
      </c>
      <c r="BT516" s="987">
        <f>IF(RESUMO_GLOBAL!$X$53="a",ROUND(AJ516*$N516,RESUMO_GLOBAL!$X$54),IF(RESUMO_GLOBAL!$X$53="t",TRUNC(AJ516*$N516,RESUMO_GLOBAL!$X$54),AJ516*$N516))</f>
        <v>0</v>
      </c>
      <c r="BU516" s="987">
        <f>IF(RESUMO_GLOBAL!$X$53="a",ROUND(AK516*$N516,RESUMO_GLOBAL!$X$54),IF(RESUMO_GLOBAL!$X$53="t",TRUNC(AK516*$N516,RESUMO_GLOBAL!$X$54),AK516*$N516))</f>
        <v>0</v>
      </c>
      <c r="BV516" s="987">
        <f>IF(RESUMO_GLOBAL!$X$53="a",ROUND(AL516*$N516,RESUMO_GLOBAL!$X$54),IF(RESUMO_GLOBAL!$X$53="t",TRUNC(AL516*$N516,RESUMO_GLOBAL!$X$54),AL516*$N516))</f>
        <v>0</v>
      </c>
      <c r="BW516" s="987">
        <f>IF(RESUMO_GLOBAL!$X$53="a",ROUND(AM516*$N516,RESUMO_GLOBAL!$X$54),IF(RESUMO_GLOBAL!$X$53="t",TRUNC(AM516*$N516,RESUMO_GLOBAL!$X$54),AM516*$N516))</f>
        <v>0</v>
      </c>
      <c r="BX516" s="987">
        <f>IF(RESUMO_GLOBAL!$X$53="a",ROUND(AN516*$N516,RESUMO_GLOBAL!$X$54),IF(RESUMO_GLOBAL!$X$53="t",TRUNC(AN516*$N516,RESUMO_GLOBAL!$X$54),AN516*$N516))</f>
        <v>0</v>
      </c>
      <c r="BY516" s="987">
        <f>IF(RESUMO_GLOBAL!$X$53="a",ROUND(AO516*$N516,RESUMO_GLOBAL!$X$54),IF(RESUMO_GLOBAL!$X$53="t",TRUNC(AO516*$N516,RESUMO_GLOBAL!$X$54),AO516*$N516))</f>
        <v>0</v>
      </c>
      <c r="BZ516" s="987">
        <f>IF(RESUMO_GLOBAL!$X$53="a",ROUND(AP516*$N516,RESUMO_GLOBAL!$X$54),IF(RESUMO_GLOBAL!$X$53="t",TRUNC(AP516*$N516,RESUMO_GLOBAL!$X$54),AP516*$N516))</f>
        <v>0</v>
      </c>
      <c r="CA516" s="987">
        <f>IF(RESUMO_GLOBAL!$X$53="a",ROUND(AQ516*$N516,RESUMO_GLOBAL!$X$54),IF(RESUMO_GLOBAL!$X$53="t",TRUNC(AQ516*$N516,RESUMO_GLOBAL!$X$54),AQ516*$N516))</f>
        <v>0</v>
      </c>
      <c r="CB516" s="987">
        <f>IF(RESUMO_GLOBAL!$X$53="a",ROUND(AR516*$N516,RESUMO_GLOBAL!$X$54),IF(RESUMO_GLOBAL!$X$53="t",TRUNC(AR516*$N516,RESUMO_GLOBAL!$X$54),AR516*$N516))</f>
        <v>0</v>
      </c>
      <c r="CC516" s="987">
        <f>IF(RESUMO_GLOBAL!$X$53="a",ROUND(AS516*$N516,RESUMO_GLOBAL!$X$54),IF(RESUMO_GLOBAL!$X$53="t",TRUNC(AS516*$N516,RESUMO_GLOBAL!$X$54),AS516*$N516))</f>
        <v>0</v>
      </c>
      <c r="CD516" s="987">
        <f>IF(RESUMO_GLOBAL!$X$53="a",ROUND(AT516*$N516,RESUMO_GLOBAL!$X$54),IF(RESUMO_GLOBAL!$X$53="t",TRUNC(AT516*$N516,RESUMO_GLOBAL!$X$54),AT516*$N516))</f>
        <v>0</v>
      </c>
      <c r="CE516" s="987">
        <f>IF(RESUMO_GLOBAL!$X$53="a",ROUND(AU516*$N516,RESUMO_GLOBAL!$X$54),IF(RESUMO_GLOBAL!$X$53="t",TRUNC(AU516*$N516,RESUMO_GLOBAL!$X$54),AU516*$N516))</f>
        <v>0</v>
      </c>
      <c r="CF516" s="987">
        <f>IF(RESUMO_GLOBAL!$X$53="a",ROUND(AV516*$N516,RESUMO_GLOBAL!$X$54),IF(RESUMO_GLOBAL!$X$53="t",TRUNC(AV516*$N516,RESUMO_GLOBAL!$X$54),AV516*$N516))</f>
        <v>0</v>
      </c>
      <c r="CG516" s="987">
        <f>IF(RESUMO_GLOBAL!$X$53="a",ROUND(AW516*$N516,RESUMO_GLOBAL!$X$54),IF(RESUMO_GLOBAL!$X$53="t",TRUNC(AW516*$N516,RESUMO_GLOBAL!$X$54),AW516*$N516))</f>
        <v>0</v>
      </c>
      <c r="CK516" s="59">
        <f t="shared" si="306"/>
        <v>0</v>
      </c>
      <c r="CL516" s="59">
        <f t="shared" si="307"/>
        <v>0</v>
      </c>
      <c r="CM516" s="59">
        <f t="shared" si="308"/>
        <v>0</v>
      </c>
      <c r="CN516" s="59">
        <f t="shared" si="309"/>
        <v>0</v>
      </c>
      <c r="CO516" s="59">
        <f t="shared" si="310"/>
        <v>0</v>
      </c>
      <c r="CP516" s="59">
        <f t="shared" si="311"/>
        <v>0</v>
      </c>
      <c r="CQ516" s="59">
        <f t="shared" si="312"/>
        <v>0</v>
      </c>
      <c r="CR516" s="59">
        <f t="shared" si="313"/>
        <v>0</v>
      </c>
      <c r="CS516" s="59">
        <f t="shared" si="314"/>
        <v>0</v>
      </c>
      <c r="CT516" s="59">
        <f t="shared" si="315"/>
        <v>0</v>
      </c>
      <c r="CU516" s="59">
        <f t="shared" si="316"/>
        <v>0</v>
      </c>
      <c r="CV516" s="59">
        <f t="shared" si="317"/>
        <v>0</v>
      </c>
      <c r="CW516" s="59">
        <f t="shared" si="318"/>
        <v>0</v>
      </c>
      <c r="CX516" s="59">
        <f t="shared" si="319"/>
        <v>0</v>
      </c>
      <c r="CY516" s="59">
        <f t="shared" si="320"/>
        <v>0</v>
      </c>
      <c r="CZ516" s="59">
        <f t="shared" si="321"/>
        <v>0</v>
      </c>
      <c r="DA516" s="59">
        <f t="shared" si="322"/>
        <v>0</v>
      </c>
      <c r="DB516" s="59">
        <f t="shared" si="323"/>
        <v>0</v>
      </c>
      <c r="DE516">
        <f t="shared" si="305"/>
        <v>511</v>
      </c>
      <c r="DF516" t="str">
        <f t="shared" si="324"/>
        <v/>
      </c>
      <c r="DG516" s="59">
        <f>IF($C516&lt;&gt;0,SUM($CK517:CK517),0)</f>
        <v>0</v>
      </c>
      <c r="DH516" s="59">
        <f>IF($C516&lt;&gt;0,SUM($CK517:CL517),0)</f>
        <v>0</v>
      </c>
      <c r="DI516" s="59">
        <f>IF($C516&lt;&gt;0,SUM($CK517:CM517),0)</f>
        <v>0</v>
      </c>
      <c r="DJ516" s="59">
        <f>IF($C516&lt;&gt;0,SUM($CK517:CN517),0)</f>
        <v>0</v>
      </c>
      <c r="DK516" s="59">
        <f>IF($C516&lt;&gt;0,SUM($CK517:CO517),0)</f>
        <v>0</v>
      </c>
      <c r="DL516" s="59">
        <f>IF($C516&lt;&gt;0,SUM($CK517:CP517),0)</f>
        <v>0</v>
      </c>
      <c r="DM516" s="59">
        <f>IF($C516&lt;&gt;0,SUM($CK517:CQ517),0)</f>
        <v>0</v>
      </c>
      <c r="DN516" s="59">
        <f>IF($C516&lt;&gt;0,SUM($CK517:CR517),0)</f>
        <v>0</v>
      </c>
      <c r="DO516" s="59">
        <f>IF($C516&lt;&gt;0,SUM($CK517:CS517),0)</f>
        <v>0</v>
      </c>
      <c r="DP516" s="59">
        <f>IF($C516&lt;&gt;0,SUM($CK517:CT517),0)</f>
        <v>0</v>
      </c>
      <c r="DQ516" s="59">
        <f>IF($C516&lt;&gt;0,SUM($CK517:CU517),0)</f>
        <v>0</v>
      </c>
      <c r="DR516" s="59">
        <f>IF($C516&lt;&gt;0,SUM($CK517:CV517),0)</f>
        <v>0</v>
      </c>
      <c r="DS516" s="59">
        <f>IF($C516&lt;&gt;0,SUM($CK517:CW517),0)</f>
        <v>0</v>
      </c>
      <c r="DT516" s="59">
        <f>IF($C516&lt;&gt;0,SUM($CK517:CX517),0)</f>
        <v>0</v>
      </c>
      <c r="DU516" s="59">
        <f>IF($C516&lt;&gt;0,SUM($CK517:CY517),0)</f>
        <v>0</v>
      </c>
      <c r="DV516" s="59">
        <f>IF($C516&lt;&gt;0,SUM($CK517:CZ517),0)</f>
        <v>0</v>
      </c>
      <c r="DW516" s="59">
        <f>IF($C516&lt;&gt;0,SUM($CK517:DA517),0)</f>
        <v>0</v>
      </c>
      <c r="DX516" s="59">
        <f>IF($C516&lt;&gt;0,SUM($CK517:DB517),0)</f>
        <v>0</v>
      </c>
      <c r="DY516" s="952" t="str">
        <f t="shared" si="328"/>
        <v/>
      </c>
    </row>
    <row r="517" spans="1:129" ht="13.5" hidden="1" thickBot="1">
      <c r="A517" s="3" t="str">
        <f t="shared" si="341"/>
        <v/>
      </c>
      <c r="B517" s="805">
        <f>Dados_GLOBAL_Inicial!E517</f>
        <v>0</v>
      </c>
      <c r="C517" s="956">
        <f>IF(IFERROR(VALUE(Dados_GLOBAL_Inicial!F517),0)=0,0,Dados_GLOBAL_Inicial!F517)</f>
        <v>0</v>
      </c>
      <c r="D517" s="830">
        <f>Dados_GLOBAL_Inicial!G517</f>
        <v>0</v>
      </c>
      <c r="E517" s="830" t="str">
        <f>IF(IFERROR(VLOOKUP(F517,Cod_Gde_Itens!$A$1:$B$80,2,FALSE),0)&gt;549,IFERROR(VLOOKUP(F517,Cod_Gde_Itens!$A$1:$B$80,2,FALSE),0),IF(Dados_GLOBAL_Inicial!H517=0,"",Dados_GLOBAL_Inicial!H517))</f>
        <v/>
      </c>
      <c r="F517" s="823">
        <f>Dados_GLOBAL_Inicial!I517</f>
        <v>0</v>
      </c>
      <c r="G517" s="824">
        <f>Dados_GLOBAL_Inicial!J517</f>
        <v>0</v>
      </c>
      <c r="H517" s="454">
        <f>Dados_GLOBAL_Inicial!K517</f>
        <v>0</v>
      </c>
      <c r="I517" s="970">
        <f>SUM('MEDIÇÃO_OBJETO (1)'!I517)</f>
        <v>0</v>
      </c>
      <c r="J517" s="455">
        <f t="shared" si="342"/>
        <v>0</v>
      </c>
      <c r="K517" s="451">
        <f t="shared" si="343"/>
        <v>0</v>
      </c>
      <c r="L517" s="452">
        <f t="shared" si="344"/>
        <v>0</v>
      </c>
      <c r="M517" s="809">
        <f t="shared" si="345"/>
        <v>0</v>
      </c>
      <c r="N517" s="810">
        <f>IF(IFERROR(VALUE(Dados_GLOBAL_Inicial!L517),0)=0,0,Dados_GLOBAL_Inicial!L517)</f>
        <v>0</v>
      </c>
      <c r="O517" s="812">
        <f>SUM('MEDIÇÃO_OBJETO (1)'!O517)</f>
        <v>0</v>
      </c>
      <c r="P517" s="812">
        <f>SUM('MEDIÇÃO_OBJETO (1)'!P517)</f>
        <v>0</v>
      </c>
      <c r="Q517" s="813">
        <f t="shared" si="346"/>
        <v>0</v>
      </c>
      <c r="R517" s="951"/>
      <c r="S517" s="815">
        <f>SUM('MEDIÇÃO_OBJETO (1)'!S517)</f>
        <v>0</v>
      </c>
      <c r="T517" s="815">
        <f>SUM('MEDIÇÃO_OBJETO (1)'!T517)</f>
        <v>0</v>
      </c>
      <c r="V517" s="19"/>
      <c r="W517" s="978">
        <f t="shared" si="347"/>
        <v>0</v>
      </c>
      <c r="X517" s="816">
        <f t="shared" si="348"/>
        <v>0</v>
      </c>
      <c r="Y517" s="816">
        <f t="shared" si="349"/>
        <v>0</v>
      </c>
      <c r="Z517" s="817">
        <f t="shared" si="350"/>
        <v>0</v>
      </c>
      <c r="AB517" s="453">
        <f t="shared" si="325"/>
        <v>0</v>
      </c>
      <c r="AC517" s="14">
        <f t="shared" si="351"/>
        <v>0</v>
      </c>
      <c r="AD517" s="819"/>
      <c r="AE517" s="631">
        <f t="shared" si="326"/>
        <v>0</v>
      </c>
      <c r="AF517" s="818">
        <f>SUM('MEDIÇÃO_OBJETO (1)'!AG517)</f>
        <v>0</v>
      </c>
      <c r="AG517" s="541">
        <f>SUM('MEDIÇÃO_OBJETO (1)'!AH517)</f>
        <v>0</v>
      </c>
      <c r="AH517" s="541">
        <f>SUM('MEDIÇÃO_OBJETO (1)'!AI517)</f>
        <v>0</v>
      </c>
      <c r="AI517" s="541">
        <f>SUM('MEDIÇÃO_OBJETO (1)'!AJ517)</f>
        <v>0</v>
      </c>
      <c r="AJ517" s="541">
        <f>SUM('MEDIÇÃO_OBJETO (1)'!AK517)</f>
        <v>0</v>
      </c>
      <c r="AK517" s="541">
        <f>SUM('MEDIÇÃO_OBJETO (1)'!AL517)</f>
        <v>0</v>
      </c>
      <c r="AL517" s="541">
        <f>SUM('MEDIÇÃO_OBJETO (1)'!AM517)</f>
        <v>0</v>
      </c>
      <c r="AM517" s="541">
        <f>SUM('MEDIÇÃO_OBJETO (1)'!AN517)</f>
        <v>0</v>
      </c>
      <c r="AN517" s="541">
        <f>SUM('MEDIÇÃO_OBJETO (1)'!AO517)</f>
        <v>0</v>
      </c>
      <c r="AO517" s="541">
        <f>SUM('MEDIÇÃO_OBJETO (1)'!AP517)</f>
        <v>0</v>
      </c>
      <c r="AP517" s="541">
        <f>SUM('MEDIÇÃO_OBJETO (1)'!AQ517)</f>
        <v>0</v>
      </c>
      <c r="AQ517" s="541">
        <f>SUM('MEDIÇÃO_OBJETO (1)'!AR517)</f>
        <v>0</v>
      </c>
      <c r="AR517" s="541">
        <f>SUM('MEDIÇÃO_OBJETO (1)'!AS517)</f>
        <v>0</v>
      </c>
      <c r="AS517" s="541">
        <f>SUM('MEDIÇÃO_OBJETO (1)'!AT517)</f>
        <v>0</v>
      </c>
      <c r="AT517" s="541">
        <f>SUM('MEDIÇÃO_OBJETO (1)'!AU517)</f>
        <v>0</v>
      </c>
      <c r="AU517" s="541">
        <f>SUM('MEDIÇÃO_OBJETO (1)'!AV517)</f>
        <v>0</v>
      </c>
      <c r="AV517" s="541">
        <f>SUM('MEDIÇÃO_OBJETO (1)'!AW517)</f>
        <v>0</v>
      </c>
      <c r="AW517" s="541">
        <f>SUM('MEDIÇÃO_OBJETO (1)'!AX517)</f>
        <v>0</v>
      </c>
      <c r="AX517" s="977"/>
      <c r="BN517" s="992">
        <f t="shared" si="340"/>
        <v>0</v>
      </c>
      <c r="BO517" s="538">
        <f t="shared" si="327"/>
        <v>0</v>
      </c>
      <c r="BP517" s="987">
        <f>IF(RESUMO_GLOBAL!$X$53="a",ROUND(AF517*$N517,RESUMO_GLOBAL!$X$54),IF(RESUMO_GLOBAL!$X$53="t",TRUNC(AF517*$N517,RESUMO_GLOBAL!$X$54),AF517*$N517))</f>
        <v>0</v>
      </c>
      <c r="BQ517" s="987">
        <f>IF(RESUMO_GLOBAL!$X$53="a",ROUND(AG517*$N517,RESUMO_GLOBAL!$X$54),IF(RESUMO_GLOBAL!$X$53="t",TRUNC(AG517*$N517,RESUMO_GLOBAL!$X$54),AG517*$N517))</f>
        <v>0</v>
      </c>
      <c r="BR517" s="987">
        <f>IF(RESUMO_GLOBAL!$X$53="a",ROUND(AH517*$N517,RESUMO_GLOBAL!$X$54),IF(RESUMO_GLOBAL!$X$53="t",TRUNC(AH517*$N517,RESUMO_GLOBAL!$X$54),AH517*$N517))</f>
        <v>0</v>
      </c>
      <c r="BS517" s="987">
        <f>IF(RESUMO_GLOBAL!$X$53="a",ROUND(AI517*$N517,RESUMO_GLOBAL!$X$54),IF(RESUMO_GLOBAL!$X$53="t",TRUNC(AI517*$N517,RESUMO_GLOBAL!$X$54),AI517*$N517))</f>
        <v>0</v>
      </c>
      <c r="BT517" s="987">
        <f>IF(RESUMO_GLOBAL!$X$53="a",ROUND(AJ517*$N517,RESUMO_GLOBAL!$X$54),IF(RESUMO_GLOBAL!$X$53="t",TRUNC(AJ517*$N517,RESUMO_GLOBAL!$X$54),AJ517*$N517))</f>
        <v>0</v>
      </c>
      <c r="BU517" s="987">
        <f>IF(RESUMO_GLOBAL!$X$53="a",ROUND(AK517*$N517,RESUMO_GLOBAL!$X$54),IF(RESUMO_GLOBAL!$X$53="t",TRUNC(AK517*$N517,RESUMO_GLOBAL!$X$54),AK517*$N517))</f>
        <v>0</v>
      </c>
      <c r="BV517" s="987">
        <f>IF(RESUMO_GLOBAL!$X$53="a",ROUND(AL517*$N517,RESUMO_GLOBAL!$X$54),IF(RESUMO_GLOBAL!$X$53="t",TRUNC(AL517*$N517,RESUMO_GLOBAL!$X$54),AL517*$N517))</f>
        <v>0</v>
      </c>
      <c r="BW517" s="987">
        <f>IF(RESUMO_GLOBAL!$X$53="a",ROUND(AM517*$N517,RESUMO_GLOBAL!$X$54),IF(RESUMO_GLOBAL!$X$53="t",TRUNC(AM517*$N517,RESUMO_GLOBAL!$X$54),AM517*$N517))</f>
        <v>0</v>
      </c>
      <c r="BX517" s="987">
        <f>IF(RESUMO_GLOBAL!$X$53="a",ROUND(AN517*$N517,RESUMO_GLOBAL!$X$54),IF(RESUMO_GLOBAL!$X$53="t",TRUNC(AN517*$N517,RESUMO_GLOBAL!$X$54),AN517*$N517))</f>
        <v>0</v>
      </c>
      <c r="BY517" s="987">
        <f>IF(RESUMO_GLOBAL!$X$53="a",ROUND(AO517*$N517,RESUMO_GLOBAL!$X$54),IF(RESUMO_GLOBAL!$X$53="t",TRUNC(AO517*$N517,RESUMO_GLOBAL!$X$54),AO517*$N517))</f>
        <v>0</v>
      </c>
      <c r="BZ517" s="987">
        <f>IF(RESUMO_GLOBAL!$X$53="a",ROUND(AP517*$N517,RESUMO_GLOBAL!$X$54),IF(RESUMO_GLOBAL!$X$53="t",TRUNC(AP517*$N517,RESUMO_GLOBAL!$X$54),AP517*$N517))</f>
        <v>0</v>
      </c>
      <c r="CA517" s="987">
        <f>IF(RESUMO_GLOBAL!$X$53="a",ROUND(AQ517*$N517,RESUMO_GLOBAL!$X$54),IF(RESUMO_GLOBAL!$X$53="t",TRUNC(AQ517*$N517,RESUMO_GLOBAL!$X$54),AQ517*$N517))</f>
        <v>0</v>
      </c>
      <c r="CB517" s="987">
        <f>IF(RESUMO_GLOBAL!$X$53="a",ROUND(AR517*$N517,RESUMO_GLOBAL!$X$54),IF(RESUMO_GLOBAL!$X$53="t",TRUNC(AR517*$N517,RESUMO_GLOBAL!$X$54),AR517*$N517))</f>
        <v>0</v>
      </c>
      <c r="CC517" s="987">
        <f>IF(RESUMO_GLOBAL!$X$53="a",ROUND(AS517*$N517,RESUMO_GLOBAL!$X$54),IF(RESUMO_GLOBAL!$X$53="t",TRUNC(AS517*$N517,RESUMO_GLOBAL!$X$54),AS517*$N517))</f>
        <v>0</v>
      </c>
      <c r="CD517" s="987">
        <f>IF(RESUMO_GLOBAL!$X$53="a",ROUND(AT517*$N517,RESUMO_GLOBAL!$X$54),IF(RESUMO_GLOBAL!$X$53="t",TRUNC(AT517*$N517,RESUMO_GLOBAL!$X$54),AT517*$N517))</f>
        <v>0</v>
      </c>
      <c r="CE517" s="987">
        <f>IF(RESUMO_GLOBAL!$X$53="a",ROUND(AU517*$N517,RESUMO_GLOBAL!$X$54),IF(RESUMO_GLOBAL!$X$53="t",TRUNC(AU517*$N517,RESUMO_GLOBAL!$X$54),AU517*$N517))</f>
        <v>0</v>
      </c>
      <c r="CF517" s="987">
        <f>IF(RESUMO_GLOBAL!$X$53="a",ROUND(AV517*$N517,RESUMO_GLOBAL!$X$54),IF(RESUMO_GLOBAL!$X$53="t",TRUNC(AV517*$N517,RESUMO_GLOBAL!$X$54),AV517*$N517))</f>
        <v>0</v>
      </c>
      <c r="CG517" s="987">
        <f>IF(RESUMO_GLOBAL!$X$53="a",ROUND(AW517*$N517,RESUMO_GLOBAL!$X$54),IF(RESUMO_GLOBAL!$X$53="t",TRUNC(AW517*$N517,RESUMO_GLOBAL!$X$54),AW517*$N517))</f>
        <v>0</v>
      </c>
      <c r="CK517" s="59">
        <f t="shared" si="306"/>
        <v>0</v>
      </c>
      <c r="CL517" s="59">
        <f t="shared" si="307"/>
        <v>0</v>
      </c>
      <c r="CM517" s="59">
        <f t="shared" si="308"/>
        <v>0</v>
      </c>
      <c r="CN517" s="59">
        <f t="shared" si="309"/>
        <v>0</v>
      </c>
      <c r="CO517" s="59">
        <f t="shared" si="310"/>
        <v>0</v>
      </c>
      <c r="CP517" s="59">
        <f t="shared" si="311"/>
        <v>0</v>
      </c>
      <c r="CQ517" s="59">
        <f t="shared" si="312"/>
        <v>0</v>
      </c>
      <c r="CR517" s="59">
        <f t="shared" si="313"/>
        <v>0</v>
      </c>
      <c r="CS517" s="59">
        <f t="shared" si="314"/>
        <v>0</v>
      </c>
      <c r="CT517" s="59">
        <f t="shared" si="315"/>
        <v>0</v>
      </c>
      <c r="CU517" s="59">
        <f t="shared" si="316"/>
        <v>0</v>
      </c>
      <c r="CV517" s="59">
        <f t="shared" si="317"/>
        <v>0</v>
      </c>
      <c r="CW517" s="59">
        <f t="shared" si="318"/>
        <v>0</v>
      </c>
      <c r="CX517" s="59">
        <f t="shared" si="319"/>
        <v>0</v>
      </c>
      <c r="CY517" s="59">
        <f t="shared" si="320"/>
        <v>0</v>
      </c>
      <c r="CZ517" s="59">
        <f t="shared" si="321"/>
        <v>0</v>
      </c>
      <c r="DA517" s="59">
        <f t="shared" si="322"/>
        <v>0</v>
      </c>
      <c r="DB517" s="59">
        <f t="shared" si="323"/>
        <v>0</v>
      </c>
      <c r="DE517">
        <f t="shared" si="305"/>
        <v>512</v>
      </c>
      <c r="DF517" t="str">
        <f t="shared" si="324"/>
        <v/>
      </c>
      <c r="DG517" s="59">
        <f>IF($C517&lt;&gt;0,SUM($CK518:CK518),0)</f>
        <v>0</v>
      </c>
      <c r="DH517" s="59">
        <f>IF($C517&lt;&gt;0,SUM($CK518:CL518),0)</f>
        <v>0</v>
      </c>
      <c r="DI517" s="59">
        <f>IF($C517&lt;&gt;0,SUM($CK518:CM518),0)</f>
        <v>0</v>
      </c>
      <c r="DJ517" s="59">
        <f>IF($C517&lt;&gt;0,SUM($CK518:CN518),0)</f>
        <v>0</v>
      </c>
      <c r="DK517" s="59">
        <f>IF($C517&lt;&gt;0,SUM($CK518:CO518),0)</f>
        <v>0</v>
      </c>
      <c r="DL517" s="59">
        <f>IF($C517&lt;&gt;0,SUM($CK518:CP518),0)</f>
        <v>0</v>
      </c>
      <c r="DM517" s="59">
        <f>IF($C517&lt;&gt;0,SUM($CK518:CQ518),0)</f>
        <v>0</v>
      </c>
      <c r="DN517" s="59">
        <f>IF($C517&lt;&gt;0,SUM($CK518:CR518),0)</f>
        <v>0</v>
      </c>
      <c r="DO517" s="59">
        <f>IF($C517&lt;&gt;0,SUM($CK518:CS518),0)</f>
        <v>0</v>
      </c>
      <c r="DP517" s="59">
        <f>IF($C517&lt;&gt;0,SUM($CK518:CT518),0)</f>
        <v>0</v>
      </c>
      <c r="DQ517" s="59">
        <f>IF($C517&lt;&gt;0,SUM($CK518:CU518),0)</f>
        <v>0</v>
      </c>
      <c r="DR517" s="59">
        <f>IF($C517&lt;&gt;0,SUM($CK518:CV518),0)</f>
        <v>0</v>
      </c>
      <c r="DS517" s="59">
        <f>IF($C517&lt;&gt;0,SUM($CK518:CW518),0)</f>
        <v>0</v>
      </c>
      <c r="DT517" s="59">
        <f>IF($C517&lt;&gt;0,SUM($CK518:CX518),0)</f>
        <v>0</v>
      </c>
      <c r="DU517" s="59">
        <f>IF($C517&lt;&gt;0,SUM($CK518:CY518),0)</f>
        <v>0</v>
      </c>
      <c r="DV517" s="59">
        <f>IF($C517&lt;&gt;0,SUM($CK518:CZ518),0)</f>
        <v>0</v>
      </c>
      <c r="DW517" s="59">
        <f>IF($C517&lt;&gt;0,SUM($CK518:DA518),0)</f>
        <v>0</v>
      </c>
      <c r="DX517" s="59">
        <f>IF($C517&lt;&gt;0,SUM($CK518:DB518),0)</f>
        <v>0</v>
      </c>
      <c r="DY517" s="952" t="str">
        <f t="shared" si="328"/>
        <v/>
      </c>
    </row>
    <row r="518" spans="1:129" ht="13.5" hidden="1" thickBot="1">
      <c r="A518" s="3" t="str">
        <f t="shared" si="341"/>
        <v/>
      </c>
      <c r="B518" s="805">
        <f>Dados_GLOBAL_Inicial!E518</f>
        <v>0</v>
      </c>
      <c r="C518" s="956">
        <f>IF(IFERROR(VALUE(Dados_GLOBAL_Inicial!F518),0)=0,0,Dados_GLOBAL_Inicial!F518)</f>
        <v>0</v>
      </c>
      <c r="D518" s="830">
        <f>Dados_GLOBAL_Inicial!G518</f>
        <v>0</v>
      </c>
      <c r="E518" s="830" t="str">
        <f>IF(IFERROR(VLOOKUP(F518,Cod_Gde_Itens!$A$1:$B$80,2,FALSE),0)&gt;549,IFERROR(VLOOKUP(F518,Cod_Gde_Itens!$A$1:$B$80,2,FALSE),0),IF(Dados_GLOBAL_Inicial!H518=0,"",Dados_GLOBAL_Inicial!H518))</f>
        <v/>
      </c>
      <c r="F518" s="823">
        <f>Dados_GLOBAL_Inicial!I518</f>
        <v>0</v>
      </c>
      <c r="G518" s="824">
        <f>Dados_GLOBAL_Inicial!J518</f>
        <v>0</v>
      </c>
      <c r="H518" s="454">
        <f>Dados_GLOBAL_Inicial!K518</f>
        <v>0</v>
      </c>
      <c r="I518" s="970">
        <f>SUM('MEDIÇÃO_OBJETO (1)'!I518)</f>
        <v>0</v>
      </c>
      <c r="J518" s="455">
        <f t="shared" si="342"/>
        <v>0</v>
      </c>
      <c r="K518" s="451">
        <f t="shared" si="343"/>
        <v>0</v>
      </c>
      <c r="L518" s="452">
        <f t="shared" si="344"/>
        <v>0</v>
      </c>
      <c r="M518" s="809">
        <f t="shared" si="345"/>
        <v>0</v>
      </c>
      <c r="N518" s="810">
        <f>IF(IFERROR(VALUE(Dados_GLOBAL_Inicial!L518),0)=0,0,Dados_GLOBAL_Inicial!L518)</f>
        <v>0</v>
      </c>
      <c r="O518" s="812">
        <f>SUM('MEDIÇÃO_OBJETO (1)'!O518)</f>
        <v>0</v>
      </c>
      <c r="P518" s="812">
        <f>SUM('MEDIÇÃO_OBJETO (1)'!P518)</f>
        <v>0</v>
      </c>
      <c r="Q518" s="813">
        <f t="shared" si="346"/>
        <v>0</v>
      </c>
      <c r="R518" s="951"/>
      <c r="S518" s="815">
        <f>SUM('MEDIÇÃO_OBJETO (1)'!S518)</f>
        <v>0</v>
      </c>
      <c r="T518" s="815">
        <f>SUM('MEDIÇÃO_OBJETO (1)'!T518)</f>
        <v>0</v>
      </c>
      <c r="V518" s="19"/>
      <c r="W518" s="978">
        <f t="shared" si="347"/>
        <v>0</v>
      </c>
      <c r="X518" s="816">
        <f t="shared" si="348"/>
        <v>0</v>
      </c>
      <c r="Y518" s="816">
        <f t="shared" si="349"/>
        <v>0</v>
      </c>
      <c r="Z518" s="817">
        <f t="shared" si="350"/>
        <v>0</v>
      </c>
      <c r="AB518" s="453">
        <f t="shared" si="325"/>
        <v>0</v>
      </c>
      <c r="AC518" s="14">
        <f t="shared" si="351"/>
        <v>0</v>
      </c>
      <c r="AD518" s="819"/>
      <c r="AE518" s="631">
        <f t="shared" si="326"/>
        <v>0</v>
      </c>
      <c r="AF518" s="818">
        <f>SUM('MEDIÇÃO_OBJETO (1)'!AG518)</f>
        <v>0</v>
      </c>
      <c r="AG518" s="541">
        <f>SUM('MEDIÇÃO_OBJETO (1)'!AH518)</f>
        <v>0</v>
      </c>
      <c r="AH518" s="541">
        <f>SUM('MEDIÇÃO_OBJETO (1)'!AI518)</f>
        <v>0</v>
      </c>
      <c r="AI518" s="541">
        <f>SUM('MEDIÇÃO_OBJETO (1)'!AJ518)</f>
        <v>0</v>
      </c>
      <c r="AJ518" s="541">
        <f>SUM('MEDIÇÃO_OBJETO (1)'!AK518)</f>
        <v>0</v>
      </c>
      <c r="AK518" s="541">
        <f>SUM('MEDIÇÃO_OBJETO (1)'!AL518)</f>
        <v>0</v>
      </c>
      <c r="AL518" s="541">
        <f>SUM('MEDIÇÃO_OBJETO (1)'!AM518)</f>
        <v>0</v>
      </c>
      <c r="AM518" s="541">
        <f>SUM('MEDIÇÃO_OBJETO (1)'!AN518)</f>
        <v>0</v>
      </c>
      <c r="AN518" s="541">
        <f>SUM('MEDIÇÃO_OBJETO (1)'!AO518)</f>
        <v>0</v>
      </c>
      <c r="AO518" s="541">
        <f>SUM('MEDIÇÃO_OBJETO (1)'!AP518)</f>
        <v>0</v>
      </c>
      <c r="AP518" s="541">
        <f>SUM('MEDIÇÃO_OBJETO (1)'!AQ518)</f>
        <v>0</v>
      </c>
      <c r="AQ518" s="541">
        <f>SUM('MEDIÇÃO_OBJETO (1)'!AR518)</f>
        <v>0</v>
      </c>
      <c r="AR518" s="541">
        <f>SUM('MEDIÇÃO_OBJETO (1)'!AS518)</f>
        <v>0</v>
      </c>
      <c r="AS518" s="541">
        <f>SUM('MEDIÇÃO_OBJETO (1)'!AT518)</f>
        <v>0</v>
      </c>
      <c r="AT518" s="541">
        <f>SUM('MEDIÇÃO_OBJETO (1)'!AU518)</f>
        <v>0</v>
      </c>
      <c r="AU518" s="541">
        <f>SUM('MEDIÇÃO_OBJETO (1)'!AV518)</f>
        <v>0</v>
      </c>
      <c r="AV518" s="541">
        <f>SUM('MEDIÇÃO_OBJETO (1)'!AW518)</f>
        <v>0</v>
      </c>
      <c r="AW518" s="541">
        <f>SUM('MEDIÇÃO_OBJETO (1)'!AX518)</f>
        <v>0</v>
      </c>
      <c r="AX518" s="977"/>
      <c r="BN518" s="992">
        <f t="shared" si="340"/>
        <v>0</v>
      </c>
      <c r="BO518" s="538">
        <f t="shared" si="327"/>
        <v>0</v>
      </c>
      <c r="BP518" s="987">
        <f>IF(RESUMO_GLOBAL!$X$53="a",ROUND(AF518*$N518,RESUMO_GLOBAL!$X$54),IF(RESUMO_GLOBAL!$X$53="t",TRUNC(AF518*$N518,RESUMO_GLOBAL!$X$54),AF518*$N518))</f>
        <v>0</v>
      </c>
      <c r="BQ518" s="987">
        <f>IF(RESUMO_GLOBAL!$X$53="a",ROUND(AG518*$N518,RESUMO_GLOBAL!$X$54),IF(RESUMO_GLOBAL!$X$53="t",TRUNC(AG518*$N518,RESUMO_GLOBAL!$X$54),AG518*$N518))</f>
        <v>0</v>
      </c>
      <c r="BR518" s="987">
        <f>IF(RESUMO_GLOBAL!$X$53="a",ROUND(AH518*$N518,RESUMO_GLOBAL!$X$54),IF(RESUMO_GLOBAL!$X$53="t",TRUNC(AH518*$N518,RESUMO_GLOBAL!$X$54),AH518*$N518))</f>
        <v>0</v>
      </c>
      <c r="BS518" s="987">
        <f>IF(RESUMO_GLOBAL!$X$53="a",ROUND(AI518*$N518,RESUMO_GLOBAL!$X$54),IF(RESUMO_GLOBAL!$X$53="t",TRUNC(AI518*$N518,RESUMO_GLOBAL!$X$54),AI518*$N518))</f>
        <v>0</v>
      </c>
      <c r="BT518" s="987">
        <f>IF(RESUMO_GLOBAL!$X$53="a",ROUND(AJ518*$N518,RESUMO_GLOBAL!$X$54),IF(RESUMO_GLOBAL!$X$53="t",TRUNC(AJ518*$N518,RESUMO_GLOBAL!$X$54),AJ518*$N518))</f>
        <v>0</v>
      </c>
      <c r="BU518" s="987">
        <f>IF(RESUMO_GLOBAL!$X$53="a",ROUND(AK518*$N518,RESUMO_GLOBAL!$X$54),IF(RESUMO_GLOBAL!$X$53="t",TRUNC(AK518*$N518,RESUMO_GLOBAL!$X$54),AK518*$N518))</f>
        <v>0</v>
      </c>
      <c r="BV518" s="987">
        <f>IF(RESUMO_GLOBAL!$X$53="a",ROUND(AL518*$N518,RESUMO_GLOBAL!$X$54),IF(RESUMO_GLOBAL!$X$53="t",TRUNC(AL518*$N518,RESUMO_GLOBAL!$X$54),AL518*$N518))</f>
        <v>0</v>
      </c>
      <c r="BW518" s="987">
        <f>IF(RESUMO_GLOBAL!$X$53="a",ROUND(AM518*$N518,RESUMO_GLOBAL!$X$54),IF(RESUMO_GLOBAL!$X$53="t",TRUNC(AM518*$N518,RESUMO_GLOBAL!$X$54),AM518*$N518))</f>
        <v>0</v>
      </c>
      <c r="BX518" s="987">
        <f>IF(RESUMO_GLOBAL!$X$53="a",ROUND(AN518*$N518,RESUMO_GLOBAL!$X$54),IF(RESUMO_GLOBAL!$X$53="t",TRUNC(AN518*$N518,RESUMO_GLOBAL!$X$54),AN518*$N518))</f>
        <v>0</v>
      </c>
      <c r="BY518" s="987">
        <f>IF(RESUMO_GLOBAL!$X$53="a",ROUND(AO518*$N518,RESUMO_GLOBAL!$X$54),IF(RESUMO_GLOBAL!$X$53="t",TRUNC(AO518*$N518,RESUMO_GLOBAL!$X$54),AO518*$N518))</f>
        <v>0</v>
      </c>
      <c r="BZ518" s="987">
        <f>IF(RESUMO_GLOBAL!$X$53="a",ROUND(AP518*$N518,RESUMO_GLOBAL!$X$54),IF(RESUMO_GLOBAL!$X$53="t",TRUNC(AP518*$N518,RESUMO_GLOBAL!$X$54),AP518*$N518))</f>
        <v>0</v>
      </c>
      <c r="CA518" s="987">
        <f>IF(RESUMO_GLOBAL!$X$53="a",ROUND(AQ518*$N518,RESUMO_GLOBAL!$X$54),IF(RESUMO_GLOBAL!$X$53="t",TRUNC(AQ518*$N518,RESUMO_GLOBAL!$X$54),AQ518*$N518))</f>
        <v>0</v>
      </c>
      <c r="CB518" s="987">
        <f>IF(RESUMO_GLOBAL!$X$53="a",ROUND(AR518*$N518,RESUMO_GLOBAL!$X$54),IF(RESUMO_GLOBAL!$X$53="t",TRUNC(AR518*$N518,RESUMO_GLOBAL!$X$54),AR518*$N518))</f>
        <v>0</v>
      </c>
      <c r="CC518" s="987">
        <f>IF(RESUMO_GLOBAL!$X$53="a",ROUND(AS518*$N518,RESUMO_GLOBAL!$X$54),IF(RESUMO_GLOBAL!$X$53="t",TRUNC(AS518*$N518,RESUMO_GLOBAL!$X$54),AS518*$N518))</f>
        <v>0</v>
      </c>
      <c r="CD518" s="987">
        <f>IF(RESUMO_GLOBAL!$X$53="a",ROUND(AT518*$N518,RESUMO_GLOBAL!$X$54),IF(RESUMO_GLOBAL!$X$53="t",TRUNC(AT518*$N518,RESUMO_GLOBAL!$X$54),AT518*$N518))</f>
        <v>0</v>
      </c>
      <c r="CE518" s="987">
        <f>IF(RESUMO_GLOBAL!$X$53="a",ROUND(AU518*$N518,RESUMO_GLOBAL!$X$54),IF(RESUMO_GLOBAL!$X$53="t",TRUNC(AU518*$N518,RESUMO_GLOBAL!$X$54),AU518*$N518))</f>
        <v>0</v>
      </c>
      <c r="CF518" s="987">
        <f>IF(RESUMO_GLOBAL!$X$53="a",ROUND(AV518*$N518,RESUMO_GLOBAL!$X$54),IF(RESUMO_GLOBAL!$X$53="t",TRUNC(AV518*$N518,RESUMO_GLOBAL!$X$54),AV518*$N518))</f>
        <v>0</v>
      </c>
      <c r="CG518" s="987">
        <f>IF(RESUMO_GLOBAL!$X$53="a",ROUND(AW518*$N518,RESUMO_GLOBAL!$X$54),IF(RESUMO_GLOBAL!$X$53="t",TRUNC(AW518*$N518,RESUMO_GLOBAL!$X$54),AW518*$N518))</f>
        <v>0</v>
      </c>
      <c r="CK518" s="59">
        <f t="shared" si="306"/>
        <v>0</v>
      </c>
      <c r="CL518" s="59">
        <f t="shared" si="307"/>
        <v>0</v>
      </c>
      <c r="CM518" s="59">
        <f t="shared" si="308"/>
        <v>0</v>
      </c>
      <c r="CN518" s="59">
        <f t="shared" si="309"/>
        <v>0</v>
      </c>
      <c r="CO518" s="59">
        <f t="shared" si="310"/>
        <v>0</v>
      </c>
      <c r="CP518" s="59">
        <f t="shared" si="311"/>
        <v>0</v>
      </c>
      <c r="CQ518" s="59">
        <f t="shared" si="312"/>
        <v>0</v>
      </c>
      <c r="CR518" s="59">
        <f t="shared" si="313"/>
        <v>0</v>
      </c>
      <c r="CS518" s="59">
        <f t="shared" si="314"/>
        <v>0</v>
      </c>
      <c r="CT518" s="59">
        <f t="shared" si="315"/>
        <v>0</v>
      </c>
      <c r="CU518" s="59">
        <f t="shared" si="316"/>
        <v>0</v>
      </c>
      <c r="CV518" s="59">
        <f t="shared" si="317"/>
        <v>0</v>
      </c>
      <c r="CW518" s="59">
        <f t="shared" si="318"/>
        <v>0</v>
      </c>
      <c r="CX518" s="59">
        <f t="shared" si="319"/>
        <v>0</v>
      </c>
      <c r="CY518" s="59">
        <f t="shared" si="320"/>
        <v>0</v>
      </c>
      <c r="CZ518" s="59">
        <f t="shared" si="321"/>
        <v>0</v>
      </c>
      <c r="DA518" s="59">
        <f t="shared" si="322"/>
        <v>0</v>
      </c>
      <c r="DB518" s="59">
        <f t="shared" si="323"/>
        <v>0</v>
      </c>
      <c r="DE518">
        <f t="shared" si="305"/>
        <v>513</v>
      </c>
      <c r="DF518" t="str">
        <f t="shared" si="324"/>
        <v/>
      </c>
      <c r="DG518" s="59">
        <f>IF($C518&lt;&gt;0,SUM($CK519:CK519),0)</f>
        <v>0</v>
      </c>
      <c r="DH518" s="59">
        <f>IF($C518&lt;&gt;0,SUM($CK519:CL519),0)</f>
        <v>0</v>
      </c>
      <c r="DI518" s="59">
        <f>IF($C518&lt;&gt;0,SUM($CK519:CM519),0)</f>
        <v>0</v>
      </c>
      <c r="DJ518" s="59">
        <f>IF($C518&lt;&gt;0,SUM($CK519:CN519),0)</f>
        <v>0</v>
      </c>
      <c r="DK518" s="59">
        <f>IF($C518&lt;&gt;0,SUM($CK519:CO519),0)</f>
        <v>0</v>
      </c>
      <c r="DL518" s="59">
        <f>IF($C518&lt;&gt;0,SUM($CK519:CP519),0)</f>
        <v>0</v>
      </c>
      <c r="DM518" s="59">
        <f>IF($C518&lt;&gt;0,SUM($CK519:CQ519),0)</f>
        <v>0</v>
      </c>
      <c r="DN518" s="59">
        <f>IF($C518&lt;&gt;0,SUM($CK519:CR519),0)</f>
        <v>0</v>
      </c>
      <c r="DO518" s="59">
        <f>IF($C518&lt;&gt;0,SUM($CK519:CS519),0)</f>
        <v>0</v>
      </c>
      <c r="DP518" s="59">
        <f>IF($C518&lt;&gt;0,SUM($CK519:CT519),0)</f>
        <v>0</v>
      </c>
      <c r="DQ518" s="59">
        <f>IF($C518&lt;&gt;0,SUM($CK519:CU519),0)</f>
        <v>0</v>
      </c>
      <c r="DR518" s="59">
        <f>IF($C518&lt;&gt;0,SUM($CK519:CV519),0)</f>
        <v>0</v>
      </c>
      <c r="DS518" s="59">
        <f>IF($C518&lt;&gt;0,SUM($CK519:CW519),0)</f>
        <v>0</v>
      </c>
      <c r="DT518" s="59">
        <f>IF($C518&lt;&gt;0,SUM($CK519:CX519),0)</f>
        <v>0</v>
      </c>
      <c r="DU518" s="59">
        <f>IF($C518&lt;&gt;0,SUM($CK519:CY519),0)</f>
        <v>0</v>
      </c>
      <c r="DV518" s="59">
        <f>IF($C518&lt;&gt;0,SUM($CK519:CZ519),0)</f>
        <v>0</v>
      </c>
      <c r="DW518" s="59">
        <f>IF($C518&lt;&gt;0,SUM($CK519:DA519),0)</f>
        <v>0</v>
      </c>
      <c r="DX518" s="59">
        <f>IF($C518&lt;&gt;0,SUM($CK519:DB519),0)</f>
        <v>0</v>
      </c>
      <c r="DY518" s="952" t="str">
        <f t="shared" si="328"/>
        <v/>
      </c>
    </row>
    <row r="519" spans="1:129" ht="13.5" hidden="1" thickBot="1">
      <c r="A519" s="3" t="str">
        <f t="shared" si="341"/>
        <v/>
      </c>
      <c r="B519" s="805">
        <f>Dados_GLOBAL_Inicial!E519</f>
        <v>0</v>
      </c>
      <c r="C519" s="956">
        <f>IF(IFERROR(VALUE(Dados_GLOBAL_Inicial!F519),0)=0,0,Dados_GLOBAL_Inicial!F519)</f>
        <v>0</v>
      </c>
      <c r="D519" s="830">
        <f>Dados_GLOBAL_Inicial!G519</f>
        <v>0</v>
      </c>
      <c r="E519" s="830" t="str">
        <f>IF(IFERROR(VLOOKUP(F519,Cod_Gde_Itens!$A$1:$B$80,2,FALSE),0)&gt;549,IFERROR(VLOOKUP(F519,Cod_Gde_Itens!$A$1:$B$80,2,FALSE),0),IF(Dados_GLOBAL_Inicial!H519=0,"",Dados_GLOBAL_Inicial!H519))</f>
        <v/>
      </c>
      <c r="F519" s="823">
        <f>Dados_GLOBAL_Inicial!I519</f>
        <v>0</v>
      </c>
      <c r="G519" s="824">
        <f>Dados_GLOBAL_Inicial!J519</f>
        <v>0</v>
      </c>
      <c r="H519" s="454">
        <f>Dados_GLOBAL_Inicial!K519</f>
        <v>0</v>
      </c>
      <c r="I519" s="970">
        <f>SUM('MEDIÇÃO_OBJETO (1)'!I519)</f>
        <v>0</v>
      </c>
      <c r="J519" s="455">
        <f t="shared" si="342"/>
        <v>0</v>
      </c>
      <c r="K519" s="451">
        <f t="shared" si="343"/>
        <v>0</v>
      </c>
      <c r="L519" s="452">
        <f t="shared" si="344"/>
        <v>0</v>
      </c>
      <c r="M519" s="809">
        <f t="shared" si="345"/>
        <v>0</v>
      </c>
      <c r="N519" s="810">
        <f>IF(IFERROR(VALUE(Dados_GLOBAL_Inicial!L519),0)=0,0,Dados_GLOBAL_Inicial!L519)</f>
        <v>0</v>
      </c>
      <c r="O519" s="812">
        <f>SUM('MEDIÇÃO_OBJETO (1)'!O519)</f>
        <v>0</v>
      </c>
      <c r="P519" s="812">
        <f>SUM('MEDIÇÃO_OBJETO (1)'!P519)</f>
        <v>0</v>
      </c>
      <c r="Q519" s="813">
        <f t="shared" si="346"/>
        <v>0</v>
      </c>
      <c r="R519" s="951"/>
      <c r="S519" s="815">
        <f>SUM('MEDIÇÃO_OBJETO (1)'!S519)</f>
        <v>0</v>
      </c>
      <c r="T519" s="815">
        <f>SUM('MEDIÇÃO_OBJETO (1)'!T519)</f>
        <v>0</v>
      </c>
      <c r="V519" s="19"/>
      <c r="W519" s="978">
        <f t="shared" si="347"/>
        <v>0</v>
      </c>
      <c r="X519" s="816">
        <f t="shared" si="348"/>
        <v>0</v>
      </c>
      <c r="Y519" s="816">
        <f t="shared" si="349"/>
        <v>0</v>
      </c>
      <c r="Z519" s="817">
        <f t="shared" si="350"/>
        <v>0</v>
      </c>
      <c r="AB519" s="453">
        <f t="shared" si="325"/>
        <v>0</v>
      </c>
      <c r="AC519" s="14">
        <f t="shared" si="351"/>
        <v>0</v>
      </c>
      <c r="AD519" s="819"/>
      <c r="AE519" s="631">
        <f t="shared" si="326"/>
        <v>0</v>
      </c>
      <c r="AF519" s="818">
        <f>SUM('MEDIÇÃO_OBJETO (1)'!AG519)</f>
        <v>0</v>
      </c>
      <c r="AG519" s="541">
        <f>SUM('MEDIÇÃO_OBJETO (1)'!AH519)</f>
        <v>0</v>
      </c>
      <c r="AH519" s="541">
        <f>SUM('MEDIÇÃO_OBJETO (1)'!AI519)</f>
        <v>0</v>
      </c>
      <c r="AI519" s="541">
        <f>SUM('MEDIÇÃO_OBJETO (1)'!AJ519)</f>
        <v>0</v>
      </c>
      <c r="AJ519" s="541">
        <f>SUM('MEDIÇÃO_OBJETO (1)'!AK519)</f>
        <v>0</v>
      </c>
      <c r="AK519" s="541">
        <f>SUM('MEDIÇÃO_OBJETO (1)'!AL519)</f>
        <v>0</v>
      </c>
      <c r="AL519" s="541">
        <f>SUM('MEDIÇÃO_OBJETO (1)'!AM519)</f>
        <v>0</v>
      </c>
      <c r="AM519" s="541">
        <f>SUM('MEDIÇÃO_OBJETO (1)'!AN519)</f>
        <v>0</v>
      </c>
      <c r="AN519" s="541">
        <f>SUM('MEDIÇÃO_OBJETO (1)'!AO519)</f>
        <v>0</v>
      </c>
      <c r="AO519" s="541">
        <f>SUM('MEDIÇÃO_OBJETO (1)'!AP519)</f>
        <v>0</v>
      </c>
      <c r="AP519" s="541">
        <f>SUM('MEDIÇÃO_OBJETO (1)'!AQ519)</f>
        <v>0</v>
      </c>
      <c r="AQ519" s="541">
        <f>SUM('MEDIÇÃO_OBJETO (1)'!AR519)</f>
        <v>0</v>
      </c>
      <c r="AR519" s="541">
        <f>SUM('MEDIÇÃO_OBJETO (1)'!AS519)</f>
        <v>0</v>
      </c>
      <c r="AS519" s="541">
        <f>SUM('MEDIÇÃO_OBJETO (1)'!AT519)</f>
        <v>0</v>
      </c>
      <c r="AT519" s="541">
        <f>SUM('MEDIÇÃO_OBJETO (1)'!AU519)</f>
        <v>0</v>
      </c>
      <c r="AU519" s="541">
        <f>SUM('MEDIÇÃO_OBJETO (1)'!AV519)</f>
        <v>0</v>
      </c>
      <c r="AV519" s="541">
        <f>SUM('MEDIÇÃO_OBJETO (1)'!AW519)</f>
        <v>0</v>
      </c>
      <c r="AW519" s="541">
        <f>SUM('MEDIÇÃO_OBJETO (1)'!AX519)</f>
        <v>0</v>
      </c>
      <c r="AX519" s="977"/>
      <c r="BN519" s="992">
        <f t="shared" si="340"/>
        <v>0</v>
      </c>
      <c r="BO519" s="538">
        <f t="shared" si="327"/>
        <v>0</v>
      </c>
      <c r="BP519" s="987">
        <f>IF(RESUMO_GLOBAL!$X$53="a",ROUND(AF519*$N519,RESUMO_GLOBAL!$X$54),IF(RESUMO_GLOBAL!$X$53="t",TRUNC(AF519*$N519,RESUMO_GLOBAL!$X$54),AF519*$N519))</f>
        <v>0</v>
      </c>
      <c r="BQ519" s="987">
        <f>IF(RESUMO_GLOBAL!$X$53="a",ROUND(AG519*$N519,RESUMO_GLOBAL!$X$54),IF(RESUMO_GLOBAL!$X$53="t",TRUNC(AG519*$N519,RESUMO_GLOBAL!$X$54),AG519*$N519))</f>
        <v>0</v>
      </c>
      <c r="BR519" s="987">
        <f>IF(RESUMO_GLOBAL!$X$53="a",ROUND(AH519*$N519,RESUMO_GLOBAL!$X$54),IF(RESUMO_GLOBAL!$X$53="t",TRUNC(AH519*$N519,RESUMO_GLOBAL!$X$54),AH519*$N519))</f>
        <v>0</v>
      </c>
      <c r="BS519" s="987">
        <f>IF(RESUMO_GLOBAL!$X$53="a",ROUND(AI519*$N519,RESUMO_GLOBAL!$X$54),IF(RESUMO_GLOBAL!$X$53="t",TRUNC(AI519*$N519,RESUMO_GLOBAL!$X$54),AI519*$N519))</f>
        <v>0</v>
      </c>
      <c r="BT519" s="987">
        <f>IF(RESUMO_GLOBAL!$X$53="a",ROUND(AJ519*$N519,RESUMO_GLOBAL!$X$54),IF(RESUMO_GLOBAL!$X$53="t",TRUNC(AJ519*$N519,RESUMO_GLOBAL!$X$54),AJ519*$N519))</f>
        <v>0</v>
      </c>
      <c r="BU519" s="987">
        <f>IF(RESUMO_GLOBAL!$X$53="a",ROUND(AK519*$N519,RESUMO_GLOBAL!$X$54),IF(RESUMO_GLOBAL!$X$53="t",TRUNC(AK519*$N519,RESUMO_GLOBAL!$X$54),AK519*$N519))</f>
        <v>0</v>
      </c>
      <c r="BV519" s="987">
        <f>IF(RESUMO_GLOBAL!$X$53="a",ROUND(AL519*$N519,RESUMO_GLOBAL!$X$54),IF(RESUMO_GLOBAL!$X$53="t",TRUNC(AL519*$N519,RESUMO_GLOBAL!$X$54),AL519*$N519))</f>
        <v>0</v>
      </c>
      <c r="BW519" s="987">
        <f>IF(RESUMO_GLOBAL!$X$53="a",ROUND(AM519*$N519,RESUMO_GLOBAL!$X$54),IF(RESUMO_GLOBAL!$X$53="t",TRUNC(AM519*$N519,RESUMO_GLOBAL!$X$54),AM519*$N519))</f>
        <v>0</v>
      </c>
      <c r="BX519" s="987">
        <f>IF(RESUMO_GLOBAL!$X$53="a",ROUND(AN519*$N519,RESUMO_GLOBAL!$X$54),IF(RESUMO_GLOBAL!$X$53="t",TRUNC(AN519*$N519,RESUMO_GLOBAL!$X$54),AN519*$N519))</f>
        <v>0</v>
      </c>
      <c r="BY519" s="987">
        <f>IF(RESUMO_GLOBAL!$X$53="a",ROUND(AO519*$N519,RESUMO_GLOBAL!$X$54),IF(RESUMO_GLOBAL!$X$53="t",TRUNC(AO519*$N519,RESUMO_GLOBAL!$X$54),AO519*$N519))</f>
        <v>0</v>
      </c>
      <c r="BZ519" s="987">
        <f>IF(RESUMO_GLOBAL!$X$53="a",ROUND(AP519*$N519,RESUMO_GLOBAL!$X$54),IF(RESUMO_GLOBAL!$X$53="t",TRUNC(AP519*$N519,RESUMO_GLOBAL!$X$54),AP519*$N519))</f>
        <v>0</v>
      </c>
      <c r="CA519" s="987">
        <f>IF(RESUMO_GLOBAL!$X$53="a",ROUND(AQ519*$N519,RESUMO_GLOBAL!$X$54),IF(RESUMO_GLOBAL!$X$53="t",TRUNC(AQ519*$N519,RESUMO_GLOBAL!$X$54),AQ519*$N519))</f>
        <v>0</v>
      </c>
      <c r="CB519" s="987">
        <f>IF(RESUMO_GLOBAL!$X$53="a",ROUND(AR519*$N519,RESUMO_GLOBAL!$X$54),IF(RESUMO_GLOBAL!$X$53="t",TRUNC(AR519*$N519,RESUMO_GLOBAL!$X$54),AR519*$N519))</f>
        <v>0</v>
      </c>
      <c r="CC519" s="987">
        <f>IF(RESUMO_GLOBAL!$X$53="a",ROUND(AS519*$N519,RESUMO_GLOBAL!$X$54),IF(RESUMO_GLOBAL!$X$53="t",TRUNC(AS519*$N519,RESUMO_GLOBAL!$X$54),AS519*$N519))</f>
        <v>0</v>
      </c>
      <c r="CD519" s="987">
        <f>IF(RESUMO_GLOBAL!$X$53="a",ROUND(AT519*$N519,RESUMO_GLOBAL!$X$54),IF(RESUMO_GLOBAL!$X$53="t",TRUNC(AT519*$N519,RESUMO_GLOBAL!$X$54),AT519*$N519))</f>
        <v>0</v>
      </c>
      <c r="CE519" s="987">
        <f>IF(RESUMO_GLOBAL!$X$53="a",ROUND(AU519*$N519,RESUMO_GLOBAL!$X$54),IF(RESUMO_GLOBAL!$X$53="t",TRUNC(AU519*$N519,RESUMO_GLOBAL!$X$54),AU519*$N519))</f>
        <v>0</v>
      </c>
      <c r="CF519" s="987">
        <f>IF(RESUMO_GLOBAL!$X$53="a",ROUND(AV519*$N519,RESUMO_GLOBAL!$X$54),IF(RESUMO_GLOBAL!$X$53="t",TRUNC(AV519*$N519,RESUMO_GLOBAL!$X$54),AV519*$N519))</f>
        <v>0</v>
      </c>
      <c r="CG519" s="987">
        <f>IF(RESUMO_GLOBAL!$X$53="a",ROUND(AW519*$N519,RESUMO_GLOBAL!$X$54),IF(RESUMO_GLOBAL!$X$53="t",TRUNC(AW519*$N519,RESUMO_GLOBAL!$X$54),AW519*$N519))</f>
        <v>0</v>
      </c>
      <c r="CK519" s="59">
        <f t="shared" si="306"/>
        <v>0</v>
      </c>
      <c r="CL519" s="59">
        <f t="shared" si="307"/>
        <v>0</v>
      </c>
      <c r="CM519" s="59">
        <f t="shared" si="308"/>
        <v>0</v>
      </c>
      <c r="CN519" s="59">
        <f t="shared" si="309"/>
        <v>0</v>
      </c>
      <c r="CO519" s="59">
        <f t="shared" si="310"/>
        <v>0</v>
      </c>
      <c r="CP519" s="59">
        <f t="shared" si="311"/>
        <v>0</v>
      </c>
      <c r="CQ519" s="59">
        <f t="shared" si="312"/>
        <v>0</v>
      </c>
      <c r="CR519" s="59">
        <f t="shared" si="313"/>
        <v>0</v>
      </c>
      <c r="CS519" s="59">
        <f t="shared" si="314"/>
        <v>0</v>
      </c>
      <c r="CT519" s="59">
        <f t="shared" si="315"/>
        <v>0</v>
      </c>
      <c r="CU519" s="59">
        <f t="shared" si="316"/>
        <v>0</v>
      </c>
      <c r="CV519" s="59">
        <f t="shared" si="317"/>
        <v>0</v>
      </c>
      <c r="CW519" s="59">
        <f t="shared" si="318"/>
        <v>0</v>
      </c>
      <c r="CX519" s="59">
        <f t="shared" si="319"/>
        <v>0</v>
      </c>
      <c r="CY519" s="59">
        <f t="shared" si="320"/>
        <v>0</v>
      </c>
      <c r="CZ519" s="59">
        <f t="shared" si="321"/>
        <v>0</v>
      </c>
      <c r="DA519" s="59">
        <f t="shared" si="322"/>
        <v>0</v>
      </c>
      <c r="DB519" s="59">
        <f t="shared" si="323"/>
        <v>0</v>
      </c>
      <c r="DE519">
        <f t="shared" ref="DE519:DE582" si="352">DE518+1</f>
        <v>514</v>
      </c>
      <c r="DF519" t="str">
        <f t="shared" si="324"/>
        <v/>
      </c>
      <c r="DG519" s="59">
        <f>IF($C519&lt;&gt;0,SUM($CK520:CK520),0)</f>
        <v>0</v>
      </c>
      <c r="DH519" s="59">
        <f>IF($C519&lt;&gt;0,SUM($CK520:CL520),0)</f>
        <v>0</v>
      </c>
      <c r="DI519" s="59">
        <f>IF($C519&lt;&gt;0,SUM($CK520:CM520),0)</f>
        <v>0</v>
      </c>
      <c r="DJ519" s="59">
        <f>IF($C519&lt;&gt;0,SUM($CK520:CN520),0)</f>
        <v>0</v>
      </c>
      <c r="DK519" s="59">
        <f>IF($C519&lt;&gt;0,SUM($CK520:CO520),0)</f>
        <v>0</v>
      </c>
      <c r="DL519" s="59">
        <f>IF($C519&lt;&gt;0,SUM($CK520:CP520),0)</f>
        <v>0</v>
      </c>
      <c r="DM519" s="59">
        <f>IF($C519&lt;&gt;0,SUM($CK520:CQ520),0)</f>
        <v>0</v>
      </c>
      <c r="DN519" s="59">
        <f>IF($C519&lt;&gt;0,SUM($CK520:CR520),0)</f>
        <v>0</v>
      </c>
      <c r="DO519" s="59">
        <f>IF($C519&lt;&gt;0,SUM($CK520:CS520),0)</f>
        <v>0</v>
      </c>
      <c r="DP519" s="59">
        <f>IF($C519&lt;&gt;0,SUM($CK520:CT520),0)</f>
        <v>0</v>
      </c>
      <c r="DQ519" s="59">
        <f>IF($C519&lt;&gt;0,SUM($CK520:CU520),0)</f>
        <v>0</v>
      </c>
      <c r="DR519" s="59">
        <f>IF($C519&lt;&gt;0,SUM($CK520:CV520),0)</f>
        <v>0</v>
      </c>
      <c r="DS519" s="59">
        <f>IF($C519&lt;&gt;0,SUM($CK520:CW520),0)</f>
        <v>0</v>
      </c>
      <c r="DT519" s="59">
        <f>IF($C519&lt;&gt;0,SUM($CK520:CX520),0)</f>
        <v>0</v>
      </c>
      <c r="DU519" s="59">
        <f>IF($C519&lt;&gt;0,SUM($CK520:CY520),0)</f>
        <v>0</v>
      </c>
      <c r="DV519" s="59">
        <f>IF($C519&lt;&gt;0,SUM($CK520:CZ520),0)</f>
        <v>0</v>
      </c>
      <c r="DW519" s="59">
        <f>IF($C519&lt;&gt;0,SUM($CK520:DA520),0)</f>
        <v>0</v>
      </c>
      <c r="DX519" s="59">
        <f>IF($C519&lt;&gt;0,SUM($CK520:DB520),0)</f>
        <v>0</v>
      </c>
      <c r="DY519" s="952" t="str">
        <f t="shared" si="328"/>
        <v/>
      </c>
    </row>
    <row r="520" spans="1:129" ht="13.5" hidden="1" thickBot="1">
      <c r="A520" s="3" t="str">
        <f t="shared" si="341"/>
        <v/>
      </c>
      <c r="B520" s="805">
        <f>Dados_GLOBAL_Inicial!E520</f>
        <v>0</v>
      </c>
      <c r="C520" s="956">
        <f>IF(IFERROR(VALUE(Dados_GLOBAL_Inicial!F520),0)=0,0,Dados_GLOBAL_Inicial!F520)</f>
        <v>0</v>
      </c>
      <c r="D520" s="830">
        <f>Dados_GLOBAL_Inicial!G520</f>
        <v>0</v>
      </c>
      <c r="E520" s="830" t="str">
        <f>IF(IFERROR(VLOOKUP(F520,Cod_Gde_Itens!$A$1:$B$80,2,FALSE),0)&gt;549,IFERROR(VLOOKUP(F520,Cod_Gde_Itens!$A$1:$B$80,2,FALSE),0),IF(Dados_GLOBAL_Inicial!H520=0,"",Dados_GLOBAL_Inicial!H520))</f>
        <v/>
      </c>
      <c r="F520" s="823">
        <f>Dados_GLOBAL_Inicial!I520</f>
        <v>0</v>
      </c>
      <c r="G520" s="824">
        <f>Dados_GLOBAL_Inicial!J520</f>
        <v>0</v>
      </c>
      <c r="H520" s="454">
        <f>Dados_GLOBAL_Inicial!K520</f>
        <v>0</v>
      </c>
      <c r="I520" s="970">
        <f>SUM('MEDIÇÃO_OBJETO (1)'!I520)</f>
        <v>0</v>
      </c>
      <c r="J520" s="455">
        <f t="shared" si="342"/>
        <v>0</v>
      </c>
      <c r="K520" s="451">
        <f t="shared" si="343"/>
        <v>0</v>
      </c>
      <c r="L520" s="452">
        <f t="shared" si="344"/>
        <v>0</v>
      </c>
      <c r="M520" s="809">
        <f t="shared" si="345"/>
        <v>0</v>
      </c>
      <c r="N520" s="810">
        <f>IF(IFERROR(VALUE(Dados_GLOBAL_Inicial!L520),0)=0,0,Dados_GLOBAL_Inicial!L520)</f>
        <v>0</v>
      </c>
      <c r="O520" s="812">
        <f>SUM('MEDIÇÃO_OBJETO (1)'!O520)</f>
        <v>0</v>
      </c>
      <c r="P520" s="812">
        <f>SUM('MEDIÇÃO_OBJETO (1)'!P520)</f>
        <v>0</v>
      </c>
      <c r="Q520" s="813">
        <f t="shared" si="346"/>
        <v>0</v>
      </c>
      <c r="R520" s="951"/>
      <c r="S520" s="815">
        <f>SUM('MEDIÇÃO_OBJETO (1)'!S520)</f>
        <v>0</v>
      </c>
      <c r="T520" s="815">
        <f>SUM('MEDIÇÃO_OBJETO (1)'!T520)</f>
        <v>0</v>
      </c>
      <c r="V520" s="19"/>
      <c r="W520" s="978">
        <f t="shared" si="347"/>
        <v>0</v>
      </c>
      <c r="X520" s="816">
        <f t="shared" si="348"/>
        <v>0</v>
      </c>
      <c r="Y520" s="816">
        <f t="shared" si="349"/>
        <v>0</v>
      </c>
      <c r="Z520" s="817">
        <f t="shared" si="350"/>
        <v>0</v>
      </c>
      <c r="AB520" s="453">
        <f t="shared" si="325"/>
        <v>0</v>
      </c>
      <c r="AC520" s="14">
        <f t="shared" si="351"/>
        <v>0</v>
      </c>
      <c r="AD520" s="819"/>
      <c r="AE520" s="631">
        <f t="shared" si="326"/>
        <v>0</v>
      </c>
      <c r="AF520" s="818">
        <f>SUM('MEDIÇÃO_OBJETO (1)'!AG520)</f>
        <v>0</v>
      </c>
      <c r="AG520" s="541">
        <f>SUM('MEDIÇÃO_OBJETO (1)'!AH520)</f>
        <v>0</v>
      </c>
      <c r="AH520" s="541">
        <f>SUM('MEDIÇÃO_OBJETO (1)'!AI520)</f>
        <v>0</v>
      </c>
      <c r="AI520" s="541">
        <f>SUM('MEDIÇÃO_OBJETO (1)'!AJ520)</f>
        <v>0</v>
      </c>
      <c r="AJ520" s="541">
        <f>SUM('MEDIÇÃO_OBJETO (1)'!AK520)</f>
        <v>0</v>
      </c>
      <c r="AK520" s="541">
        <f>SUM('MEDIÇÃO_OBJETO (1)'!AL520)</f>
        <v>0</v>
      </c>
      <c r="AL520" s="541">
        <f>SUM('MEDIÇÃO_OBJETO (1)'!AM520)</f>
        <v>0</v>
      </c>
      <c r="AM520" s="541">
        <f>SUM('MEDIÇÃO_OBJETO (1)'!AN520)</f>
        <v>0</v>
      </c>
      <c r="AN520" s="541">
        <f>SUM('MEDIÇÃO_OBJETO (1)'!AO520)</f>
        <v>0</v>
      </c>
      <c r="AO520" s="541">
        <f>SUM('MEDIÇÃO_OBJETO (1)'!AP520)</f>
        <v>0</v>
      </c>
      <c r="AP520" s="541">
        <f>SUM('MEDIÇÃO_OBJETO (1)'!AQ520)</f>
        <v>0</v>
      </c>
      <c r="AQ520" s="541">
        <f>SUM('MEDIÇÃO_OBJETO (1)'!AR520)</f>
        <v>0</v>
      </c>
      <c r="AR520" s="541">
        <f>SUM('MEDIÇÃO_OBJETO (1)'!AS520)</f>
        <v>0</v>
      </c>
      <c r="AS520" s="541">
        <f>SUM('MEDIÇÃO_OBJETO (1)'!AT520)</f>
        <v>0</v>
      </c>
      <c r="AT520" s="541">
        <f>SUM('MEDIÇÃO_OBJETO (1)'!AU520)</f>
        <v>0</v>
      </c>
      <c r="AU520" s="541">
        <f>SUM('MEDIÇÃO_OBJETO (1)'!AV520)</f>
        <v>0</v>
      </c>
      <c r="AV520" s="541">
        <f>SUM('MEDIÇÃO_OBJETO (1)'!AW520)</f>
        <v>0</v>
      </c>
      <c r="AW520" s="541">
        <f>SUM('MEDIÇÃO_OBJETO (1)'!AX520)</f>
        <v>0</v>
      </c>
      <c r="AX520" s="977"/>
      <c r="BN520" s="992">
        <f t="shared" si="340"/>
        <v>0</v>
      </c>
      <c r="BO520" s="538">
        <f t="shared" si="327"/>
        <v>0</v>
      </c>
      <c r="BP520" s="987">
        <f>IF(RESUMO_GLOBAL!$X$53="a",ROUND(AF520*$N520,RESUMO_GLOBAL!$X$54),IF(RESUMO_GLOBAL!$X$53="t",TRUNC(AF520*$N520,RESUMO_GLOBAL!$X$54),AF520*$N520))</f>
        <v>0</v>
      </c>
      <c r="BQ520" s="987">
        <f>IF(RESUMO_GLOBAL!$X$53="a",ROUND(AG520*$N520,RESUMO_GLOBAL!$X$54),IF(RESUMO_GLOBAL!$X$53="t",TRUNC(AG520*$N520,RESUMO_GLOBAL!$X$54),AG520*$N520))</f>
        <v>0</v>
      </c>
      <c r="BR520" s="987">
        <f>IF(RESUMO_GLOBAL!$X$53="a",ROUND(AH520*$N520,RESUMO_GLOBAL!$X$54),IF(RESUMO_GLOBAL!$X$53="t",TRUNC(AH520*$N520,RESUMO_GLOBAL!$X$54),AH520*$N520))</f>
        <v>0</v>
      </c>
      <c r="BS520" s="987">
        <f>IF(RESUMO_GLOBAL!$X$53="a",ROUND(AI520*$N520,RESUMO_GLOBAL!$X$54),IF(RESUMO_GLOBAL!$X$53="t",TRUNC(AI520*$N520,RESUMO_GLOBAL!$X$54),AI520*$N520))</f>
        <v>0</v>
      </c>
      <c r="BT520" s="987">
        <f>IF(RESUMO_GLOBAL!$X$53="a",ROUND(AJ520*$N520,RESUMO_GLOBAL!$X$54),IF(RESUMO_GLOBAL!$X$53="t",TRUNC(AJ520*$N520,RESUMO_GLOBAL!$X$54),AJ520*$N520))</f>
        <v>0</v>
      </c>
      <c r="BU520" s="987">
        <f>IF(RESUMO_GLOBAL!$X$53="a",ROUND(AK520*$N520,RESUMO_GLOBAL!$X$54),IF(RESUMO_GLOBAL!$X$53="t",TRUNC(AK520*$N520,RESUMO_GLOBAL!$X$54),AK520*$N520))</f>
        <v>0</v>
      </c>
      <c r="BV520" s="987">
        <f>IF(RESUMO_GLOBAL!$X$53="a",ROUND(AL520*$N520,RESUMO_GLOBAL!$X$54),IF(RESUMO_GLOBAL!$X$53="t",TRUNC(AL520*$N520,RESUMO_GLOBAL!$X$54),AL520*$N520))</f>
        <v>0</v>
      </c>
      <c r="BW520" s="987">
        <f>IF(RESUMO_GLOBAL!$X$53="a",ROUND(AM520*$N520,RESUMO_GLOBAL!$X$54),IF(RESUMO_GLOBAL!$X$53="t",TRUNC(AM520*$N520,RESUMO_GLOBAL!$X$54),AM520*$N520))</f>
        <v>0</v>
      </c>
      <c r="BX520" s="987">
        <f>IF(RESUMO_GLOBAL!$X$53="a",ROUND(AN520*$N520,RESUMO_GLOBAL!$X$54),IF(RESUMO_GLOBAL!$X$53="t",TRUNC(AN520*$N520,RESUMO_GLOBAL!$X$54),AN520*$N520))</f>
        <v>0</v>
      </c>
      <c r="BY520" s="987">
        <f>IF(RESUMO_GLOBAL!$X$53="a",ROUND(AO520*$N520,RESUMO_GLOBAL!$X$54),IF(RESUMO_GLOBAL!$X$53="t",TRUNC(AO520*$N520,RESUMO_GLOBAL!$X$54),AO520*$N520))</f>
        <v>0</v>
      </c>
      <c r="BZ520" s="987">
        <f>IF(RESUMO_GLOBAL!$X$53="a",ROUND(AP520*$N520,RESUMO_GLOBAL!$X$54),IF(RESUMO_GLOBAL!$X$53="t",TRUNC(AP520*$N520,RESUMO_GLOBAL!$X$54),AP520*$N520))</f>
        <v>0</v>
      </c>
      <c r="CA520" s="987">
        <f>IF(RESUMO_GLOBAL!$X$53="a",ROUND(AQ520*$N520,RESUMO_GLOBAL!$X$54),IF(RESUMO_GLOBAL!$X$53="t",TRUNC(AQ520*$N520,RESUMO_GLOBAL!$X$54),AQ520*$N520))</f>
        <v>0</v>
      </c>
      <c r="CB520" s="987">
        <f>IF(RESUMO_GLOBAL!$X$53="a",ROUND(AR520*$N520,RESUMO_GLOBAL!$X$54),IF(RESUMO_GLOBAL!$X$53="t",TRUNC(AR520*$N520,RESUMO_GLOBAL!$X$54),AR520*$N520))</f>
        <v>0</v>
      </c>
      <c r="CC520" s="987">
        <f>IF(RESUMO_GLOBAL!$X$53="a",ROUND(AS520*$N520,RESUMO_GLOBAL!$X$54),IF(RESUMO_GLOBAL!$X$53="t",TRUNC(AS520*$N520,RESUMO_GLOBAL!$X$54),AS520*$N520))</f>
        <v>0</v>
      </c>
      <c r="CD520" s="987">
        <f>IF(RESUMO_GLOBAL!$X$53="a",ROUND(AT520*$N520,RESUMO_GLOBAL!$X$54),IF(RESUMO_GLOBAL!$X$53="t",TRUNC(AT520*$N520,RESUMO_GLOBAL!$X$54),AT520*$N520))</f>
        <v>0</v>
      </c>
      <c r="CE520" s="987">
        <f>IF(RESUMO_GLOBAL!$X$53="a",ROUND(AU520*$N520,RESUMO_GLOBAL!$X$54),IF(RESUMO_GLOBAL!$X$53="t",TRUNC(AU520*$N520,RESUMO_GLOBAL!$X$54),AU520*$N520))</f>
        <v>0</v>
      </c>
      <c r="CF520" s="987">
        <f>IF(RESUMO_GLOBAL!$X$53="a",ROUND(AV520*$N520,RESUMO_GLOBAL!$X$54),IF(RESUMO_GLOBAL!$X$53="t",TRUNC(AV520*$N520,RESUMO_GLOBAL!$X$54),AV520*$N520))</f>
        <v>0</v>
      </c>
      <c r="CG520" s="987">
        <f>IF(RESUMO_GLOBAL!$X$53="a",ROUND(AW520*$N520,RESUMO_GLOBAL!$X$54),IF(RESUMO_GLOBAL!$X$53="t",TRUNC(AW520*$N520,RESUMO_GLOBAL!$X$54),AW520*$N520))</f>
        <v>0</v>
      </c>
      <c r="CK520" s="59">
        <f t="shared" si="306"/>
        <v>0</v>
      </c>
      <c r="CL520" s="59">
        <f t="shared" si="307"/>
        <v>0</v>
      </c>
      <c r="CM520" s="59">
        <f t="shared" si="308"/>
        <v>0</v>
      </c>
      <c r="CN520" s="59">
        <f t="shared" si="309"/>
        <v>0</v>
      </c>
      <c r="CO520" s="59">
        <f t="shared" si="310"/>
        <v>0</v>
      </c>
      <c r="CP520" s="59">
        <f t="shared" si="311"/>
        <v>0</v>
      </c>
      <c r="CQ520" s="59">
        <f t="shared" si="312"/>
        <v>0</v>
      </c>
      <c r="CR520" s="59">
        <f t="shared" si="313"/>
        <v>0</v>
      </c>
      <c r="CS520" s="59">
        <f t="shared" si="314"/>
        <v>0</v>
      </c>
      <c r="CT520" s="59">
        <f t="shared" si="315"/>
        <v>0</v>
      </c>
      <c r="CU520" s="59">
        <f t="shared" si="316"/>
        <v>0</v>
      </c>
      <c r="CV520" s="59">
        <f t="shared" si="317"/>
        <v>0</v>
      </c>
      <c r="CW520" s="59">
        <f t="shared" si="318"/>
        <v>0</v>
      </c>
      <c r="CX520" s="59">
        <f t="shared" si="319"/>
        <v>0</v>
      </c>
      <c r="CY520" s="59">
        <f t="shared" si="320"/>
        <v>0</v>
      </c>
      <c r="CZ520" s="59">
        <f t="shared" si="321"/>
        <v>0</v>
      </c>
      <c r="DA520" s="59">
        <f t="shared" si="322"/>
        <v>0</v>
      </c>
      <c r="DB520" s="59">
        <f t="shared" si="323"/>
        <v>0</v>
      </c>
      <c r="DE520">
        <f t="shared" si="352"/>
        <v>515</v>
      </c>
      <c r="DF520" t="str">
        <f t="shared" si="324"/>
        <v/>
      </c>
      <c r="DG520" s="59">
        <f>IF($C520&lt;&gt;0,SUM($CK521:CK521),0)</f>
        <v>0</v>
      </c>
      <c r="DH520" s="59">
        <f>IF($C520&lt;&gt;0,SUM($CK521:CL521),0)</f>
        <v>0</v>
      </c>
      <c r="DI520" s="59">
        <f>IF($C520&lt;&gt;0,SUM($CK521:CM521),0)</f>
        <v>0</v>
      </c>
      <c r="DJ520" s="59">
        <f>IF($C520&lt;&gt;0,SUM($CK521:CN521),0)</f>
        <v>0</v>
      </c>
      <c r="DK520" s="59">
        <f>IF($C520&lt;&gt;0,SUM($CK521:CO521),0)</f>
        <v>0</v>
      </c>
      <c r="DL520" s="59">
        <f>IF($C520&lt;&gt;0,SUM($CK521:CP521),0)</f>
        <v>0</v>
      </c>
      <c r="DM520" s="59">
        <f>IF($C520&lt;&gt;0,SUM($CK521:CQ521),0)</f>
        <v>0</v>
      </c>
      <c r="DN520" s="59">
        <f>IF($C520&lt;&gt;0,SUM($CK521:CR521),0)</f>
        <v>0</v>
      </c>
      <c r="DO520" s="59">
        <f>IF($C520&lt;&gt;0,SUM($CK521:CS521),0)</f>
        <v>0</v>
      </c>
      <c r="DP520" s="59">
        <f>IF($C520&lt;&gt;0,SUM($CK521:CT521),0)</f>
        <v>0</v>
      </c>
      <c r="DQ520" s="59">
        <f>IF($C520&lt;&gt;0,SUM($CK521:CU521),0)</f>
        <v>0</v>
      </c>
      <c r="DR520" s="59">
        <f>IF($C520&lt;&gt;0,SUM($CK521:CV521),0)</f>
        <v>0</v>
      </c>
      <c r="DS520" s="59">
        <f>IF($C520&lt;&gt;0,SUM($CK521:CW521),0)</f>
        <v>0</v>
      </c>
      <c r="DT520" s="59">
        <f>IF($C520&lt;&gt;0,SUM($CK521:CX521),0)</f>
        <v>0</v>
      </c>
      <c r="DU520" s="59">
        <f>IF($C520&lt;&gt;0,SUM($CK521:CY521),0)</f>
        <v>0</v>
      </c>
      <c r="DV520" s="59">
        <f>IF($C520&lt;&gt;0,SUM($CK521:CZ521),0)</f>
        <v>0</v>
      </c>
      <c r="DW520" s="59">
        <f>IF($C520&lt;&gt;0,SUM($CK521:DA521),0)</f>
        <v>0</v>
      </c>
      <c r="DX520" s="59">
        <f>IF($C520&lt;&gt;0,SUM($CK521:DB521),0)</f>
        <v>0</v>
      </c>
      <c r="DY520" s="952" t="str">
        <f t="shared" si="328"/>
        <v/>
      </c>
    </row>
    <row r="521" spans="1:129" ht="13.5" hidden="1" thickBot="1">
      <c r="A521" s="3" t="str">
        <f t="shared" si="341"/>
        <v/>
      </c>
      <c r="B521" s="805">
        <f>Dados_GLOBAL_Inicial!E521</f>
        <v>0</v>
      </c>
      <c r="C521" s="956">
        <f>IF(IFERROR(VALUE(Dados_GLOBAL_Inicial!F521),0)=0,0,Dados_GLOBAL_Inicial!F521)</f>
        <v>0</v>
      </c>
      <c r="D521" s="830">
        <f>Dados_GLOBAL_Inicial!G521</f>
        <v>0</v>
      </c>
      <c r="E521" s="830" t="str">
        <f>IF(IFERROR(VLOOKUP(F521,Cod_Gde_Itens!$A$1:$B$80,2,FALSE),0)&gt;549,IFERROR(VLOOKUP(F521,Cod_Gde_Itens!$A$1:$B$80,2,FALSE),0),IF(Dados_GLOBAL_Inicial!H521=0,"",Dados_GLOBAL_Inicial!H521))</f>
        <v/>
      </c>
      <c r="F521" s="823">
        <f>Dados_GLOBAL_Inicial!I521</f>
        <v>0</v>
      </c>
      <c r="G521" s="824">
        <f>Dados_GLOBAL_Inicial!J521</f>
        <v>0</v>
      </c>
      <c r="H521" s="454">
        <f>Dados_GLOBAL_Inicial!K521</f>
        <v>0</v>
      </c>
      <c r="I521" s="970">
        <f>SUM('MEDIÇÃO_OBJETO (1)'!I521)</f>
        <v>0</v>
      </c>
      <c r="J521" s="455">
        <f t="shared" si="342"/>
        <v>0</v>
      </c>
      <c r="K521" s="451">
        <f t="shared" si="343"/>
        <v>0</v>
      </c>
      <c r="L521" s="452">
        <f t="shared" si="344"/>
        <v>0</v>
      </c>
      <c r="M521" s="809">
        <f t="shared" si="345"/>
        <v>0</v>
      </c>
      <c r="N521" s="810">
        <f>IF(IFERROR(VALUE(Dados_GLOBAL_Inicial!L521),0)=0,0,Dados_GLOBAL_Inicial!L521)</f>
        <v>0</v>
      </c>
      <c r="O521" s="812">
        <f>SUM('MEDIÇÃO_OBJETO (1)'!O521)</f>
        <v>0</v>
      </c>
      <c r="P521" s="812">
        <f>SUM('MEDIÇÃO_OBJETO (1)'!P521)</f>
        <v>0</v>
      </c>
      <c r="Q521" s="813">
        <f t="shared" si="346"/>
        <v>0</v>
      </c>
      <c r="R521" s="951"/>
      <c r="S521" s="815">
        <f>SUM('MEDIÇÃO_OBJETO (1)'!S521)</f>
        <v>0</v>
      </c>
      <c r="T521" s="815">
        <f>SUM('MEDIÇÃO_OBJETO (1)'!T521)</f>
        <v>0</v>
      </c>
      <c r="V521" s="19"/>
      <c r="W521" s="978">
        <f t="shared" si="347"/>
        <v>0</v>
      </c>
      <c r="X521" s="816">
        <f t="shared" si="348"/>
        <v>0</v>
      </c>
      <c r="Y521" s="816">
        <f t="shared" si="349"/>
        <v>0</v>
      </c>
      <c r="Z521" s="817">
        <f t="shared" si="350"/>
        <v>0</v>
      </c>
      <c r="AB521" s="453">
        <f t="shared" si="325"/>
        <v>0</v>
      </c>
      <c r="AC521" s="14">
        <f t="shared" si="351"/>
        <v>0</v>
      </c>
      <c r="AD521" s="819"/>
      <c r="AE521" s="631">
        <f t="shared" si="326"/>
        <v>0</v>
      </c>
      <c r="AF521" s="818">
        <f>SUM('MEDIÇÃO_OBJETO (1)'!AG521)</f>
        <v>0</v>
      </c>
      <c r="AG521" s="541">
        <f>SUM('MEDIÇÃO_OBJETO (1)'!AH521)</f>
        <v>0</v>
      </c>
      <c r="AH521" s="541">
        <f>SUM('MEDIÇÃO_OBJETO (1)'!AI521)</f>
        <v>0</v>
      </c>
      <c r="AI521" s="541">
        <f>SUM('MEDIÇÃO_OBJETO (1)'!AJ521)</f>
        <v>0</v>
      </c>
      <c r="AJ521" s="541">
        <f>SUM('MEDIÇÃO_OBJETO (1)'!AK521)</f>
        <v>0</v>
      </c>
      <c r="AK521" s="541">
        <f>SUM('MEDIÇÃO_OBJETO (1)'!AL521)</f>
        <v>0</v>
      </c>
      <c r="AL521" s="541">
        <f>SUM('MEDIÇÃO_OBJETO (1)'!AM521)</f>
        <v>0</v>
      </c>
      <c r="AM521" s="541">
        <f>SUM('MEDIÇÃO_OBJETO (1)'!AN521)</f>
        <v>0</v>
      </c>
      <c r="AN521" s="541">
        <f>SUM('MEDIÇÃO_OBJETO (1)'!AO521)</f>
        <v>0</v>
      </c>
      <c r="AO521" s="541">
        <f>SUM('MEDIÇÃO_OBJETO (1)'!AP521)</f>
        <v>0</v>
      </c>
      <c r="AP521" s="541">
        <f>SUM('MEDIÇÃO_OBJETO (1)'!AQ521)</f>
        <v>0</v>
      </c>
      <c r="AQ521" s="541">
        <f>SUM('MEDIÇÃO_OBJETO (1)'!AR521)</f>
        <v>0</v>
      </c>
      <c r="AR521" s="541">
        <f>SUM('MEDIÇÃO_OBJETO (1)'!AS521)</f>
        <v>0</v>
      </c>
      <c r="AS521" s="541">
        <f>SUM('MEDIÇÃO_OBJETO (1)'!AT521)</f>
        <v>0</v>
      </c>
      <c r="AT521" s="541">
        <f>SUM('MEDIÇÃO_OBJETO (1)'!AU521)</f>
        <v>0</v>
      </c>
      <c r="AU521" s="541">
        <f>SUM('MEDIÇÃO_OBJETO (1)'!AV521)</f>
        <v>0</v>
      </c>
      <c r="AV521" s="541">
        <f>SUM('MEDIÇÃO_OBJETO (1)'!AW521)</f>
        <v>0</v>
      </c>
      <c r="AW521" s="541">
        <f>SUM('MEDIÇÃO_OBJETO (1)'!AX521)</f>
        <v>0</v>
      </c>
      <c r="AX521" s="977"/>
      <c r="BN521" s="992">
        <f t="shared" si="340"/>
        <v>0</v>
      </c>
      <c r="BO521" s="538">
        <f t="shared" si="327"/>
        <v>0</v>
      </c>
      <c r="BP521" s="987">
        <f>IF(RESUMO_GLOBAL!$X$53="a",ROUND(AF521*$N521,RESUMO_GLOBAL!$X$54),IF(RESUMO_GLOBAL!$X$53="t",TRUNC(AF521*$N521,RESUMO_GLOBAL!$X$54),AF521*$N521))</f>
        <v>0</v>
      </c>
      <c r="BQ521" s="987">
        <f>IF(RESUMO_GLOBAL!$X$53="a",ROUND(AG521*$N521,RESUMO_GLOBAL!$X$54),IF(RESUMO_GLOBAL!$X$53="t",TRUNC(AG521*$N521,RESUMO_GLOBAL!$X$54),AG521*$N521))</f>
        <v>0</v>
      </c>
      <c r="BR521" s="987">
        <f>IF(RESUMO_GLOBAL!$X$53="a",ROUND(AH521*$N521,RESUMO_GLOBAL!$X$54),IF(RESUMO_GLOBAL!$X$53="t",TRUNC(AH521*$N521,RESUMO_GLOBAL!$X$54),AH521*$N521))</f>
        <v>0</v>
      </c>
      <c r="BS521" s="987">
        <f>IF(RESUMO_GLOBAL!$X$53="a",ROUND(AI521*$N521,RESUMO_GLOBAL!$X$54),IF(RESUMO_GLOBAL!$X$53="t",TRUNC(AI521*$N521,RESUMO_GLOBAL!$X$54),AI521*$N521))</f>
        <v>0</v>
      </c>
      <c r="BT521" s="987">
        <f>IF(RESUMO_GLOBAL!$X$53="a",ROUND(AJ521*$N521,RESUMO_GLOBAL!$X$54),IF(RESUMO_GLOBAL!$X$53="t",TRUNC(AJ521*$N521,RESUMO_GLOBAL!$X$54),AJ521*$N521))</f>
        <v>0</v>
      </c>
      <c r="BU521" s="987">
        <f>IF(RESUMO_GLOBAL!$X$53="a",ROUND(AK521*$N521,RESUMO_GLOBAL!$X$54),IF(RESUMO_GLOBAL!$X$53="t",TRUNC(AK521*$N521,RESUMO_GLOBAL!$X$54),AK521*$N521))</f>
        <v>0</v>
      </c>
      <c r="BV521" s="987">
        <f>IF(RESUMO_GLOBAL!$X$53="a",ROUND(AL521*$N521,RESUMO_GLOBAL!$X$54),IF(RESUMO_GLOBAL!$X$53="t",TRUNC(AL521*$N521,RESUMO_GLOBAL!$X$54),AL521*$N521))</f>
        <v>0</v>
      </c>
      <c r="BW521" s="987">
        <f>IF(RESUMO_GLOBAL!$X$53="a",ROUND(AM521*$N521,RESUMO_GLOBAL!$X$54),IF(RESUMO_GLOBAL!$X$53="t",TRUNC(AM521*$N521,RESUMO_GLOBAL!$X$54),AM521*$N521))</f>
        <v>0</v>
      </c>
      <c r="BX521" s="987">
        <f>IF(RESUMO_GLOBAL!$X$53="a",ROUND(AN521*$N521,RESUMO_GLOBAL!$X$54),IF(RESUMO_GLOBAL!$X$53="t",TRUNC(AN521*$N521,RESUMO_GLOBAL!$X$54),AN521*$N521))</f>
        <v>0</v>
      </c>
      <c r="BY521" s="987">
        <f>IF(RESUMO_GLOBAL!$X$53="a",ROUND(AO521*$N521,RESUMO_GLOBAL!$X$54),IF(RESUMO_GLOBAL!$X$53="t",TRUNC(AO521*$N521,RESUMO_GLOBAL!$X$54),AO521*$N521))</f>
        <v>0</v>
      </c>
      <c r="BZ521" s="987">
        <f>IF(RESUMO_GLOBAL!$X$53="a",ROUND(AP521*$N521,RESUMO_GLOBAL!$X$54),IF(RESUMO_GLOBAL!$X$53="t",TRUNC(AP521*$N521,RESUMO_GLOBAL!$X$54),AP521*$N521))</f>
        <v>0</v>
      </c>
      <c r="CA521" s="987">
        <f>IF(RESUMO_GLOBAL!$X$53="a",ROUND(AQ521*$N521,RESUMO_GLOBAL!$X$54),IF(RESUMO_GLOBAL!$X$53="t",TRUNC(AQ521*$N521,RESUMO_GLOBAL!$X$54),AQ521*$N521))</f>
        <v>0</v>
      </c>
      <c r="CB521" s="987">
        <f>IF(RESUMO_GLOBAL!$X$53="a",ROUND(AR521*$N521,RESUMO_GLOBAL!$X$54),IF(RESUMO_GLOBAL!$X$53="t",TRUNC(AR521*$N521,RESUMO_GLOBAL!$X$54),AR521*$N521))</f>
        <v>0</v>
      </c>
      <c r="CC521" s="987">
        <f>IF(RESUMO_GLOBAL!$X$53="a",ROUND(AS521*$N521,RESUMO_GLOBAL!$X$54),IF(RESUMO_GLOBAL!$X$53="t",TRUNC(AS521*$N521,RESUMO_GLOBAL!$X$54),AS521*$N521))</f>
        <v>0</v>
      </c>
      <c r="CD521" s="987">
        <f>IF(RESUMO_GLOBAL!$X$53="a",ROUND(AT521*$N521,RESUMO_GLOBAL!$X$54),IF(RESUMO_GLOBAL!$X$53="t",TRUNC(AT521*$N521,RESUMO_GLOBAL!$X$54),AT521*$N521))</f>
        <v>0</v>
      </c>
      <c r="CE521" s="987">
        <f>IF(RESUMO_GLOBAL!$X$53="a",ROUND(AU521*$N521,RESUMO_GLOBAL!$X$54),IF(RESUMO_GLOBAL!$X$53="t",TRUNC(AU521*$N521,RESUMO_GLOBAL!$X$54),AU521*$N521))</f>
        <v>0</v>
      </c>
      <c r="CF521" s="987">
        <f>IF(RESUMO_GLOBAL!$X$53="a",ROUND(AV521*$N521,RESUMO_GLOBAL!$X$54),IF(RESUMO_GLOBAL!$X$53="t",TRUNC(AV521*$N521,RESUMO_GLOBAL!$X$54),AV521*$N521))</f>
        <v>0</v>
      </c>
      <c r="CG521" s="987">
        <f>IF(RESUMO_GLOBAL!$X$53="a",ROUND(AW521*$N521,RESUMO_GLOBAL!$X$54),IF(RESUMO_GLOBAL!$X$53="t",TRUNC(AW521*$N521,RESUMO_GLOBAL!$X$54),AW521*$N521))</f>
        <v>0</v>
      </c>
      <c r="CK521" s="59">
        <f t="shared" si="306"/>
        <v>0</v>
      </c>
      <c r="CL521" s="59">
        <f t="shared" si="307"/>
        <v>0</v>
      </c>
      <c r="CM521" s="59">
        <f t="shared" si="308"/>
        <v>0</v>
      </c>
      <c r="CN521" s="59">
        <f t="shared" si="309"/>
        <v>0</v>
      </c>
      <c r="CO521" s="59">
        <f t="shared" si="310"/>
        <v>0</v>
      </c>
      <c r="CP521" s="59">
        <f t="shared" si="311"/>
        <v>0</v>
      </c>
      <c r="CQ521" s="59">
        <f t="shared" si="312"/>
        <v>0</v>
      </c>
      <c r="CR521" s="59">
        <f t="shared" si="313"/>
        <v>0</v>
      </c>
      <c r="CS521" s="59">
        <f t="shared" si="314"/>
        <v>0</v>
      </c>
      <c r="CT521" s="59">
        <f t="shared" si="315"/>
        <v>0</v>
      </c>
      <c r="CU521" s="59">
        <f t="shared" si="316"/>
        <v>0</v>
      </c>
      <c r="CV521" s="59">
        <f t="shared" si="317"/>
        <v>0</v>
      </c>
      <c r="CW521" s="59">
        <f t="shared" si="318"/>
        <v>0</v>
      </c>
      <c r="CX521" s="59">
        <f t="shared" si="319"/>
        <v>0</v>
      </c>
      <c r="CY521" s="59">
        <f t="shared" si="320"/>
        <v>0</v>
      </c>
      <c r="CZ521" s="59">
        <f t="shared" si="321"/>
        <v>0</v>
      </c>
      <c r="DA521" s="59">
        <f t="shared" si="322"/>
        <v>0</v>
      </c>
      <c r="DB521" s="59">
        <f t="shared" si="323"/>
        <v>0</v>
      </c>
      <c r="DE521">
        <f t="shared" si="352"/>
        <v>516</v>
      </c>
      <c r="DF521" t="str">
        <f t="shared" si="324"/>
        <v/>
      </c>
      <c r="DG521" s="59">
        <f>IF($C521&lt;&gt;0,SUM($CK522:CK522),0)</f>
        <v>0</v>
      </c>
      <c r="DH521" s="59">
        <f>IF($C521&lt;&gt;0,SUM($CK522:CL522),0)</f>
        <v>0</v>
      </c>
      <c r="DI521" s="59">
        <f>IF($C521&lt;&gt;0,SUM($CK522:CM522),0)</f>
        <v>0</v>
      </c>
      <c r="DJ521" s="59">
        <f>IF($C521&lt;&gt;0,SUM($CK522:CN522),0)</f>
        <v>0</v>
      </c>
      <c r="DK521" s="59">
        <f>IF($C521&lt;&gt;0,SUM($CK522:CO522),0)</f>
        <v>0</v>
      </c>
      <c r="DL521" s="59">
        <f>IF($C521&lt;&gt;0,SUM($CK522:CP522),0)</f>
        <v>0</v>
      </c>
      <c r="DM521" s="59">
        <f>IF($C521&lt;&gt;0,SUM($CK522:CQ522),0)</f>
        <v>0</v>
      </c>
      <c r="DN521" s="59">
        <f>IF($C521&lt;&gt;0,SUM($CK522:CR522),0)</f>
        <v>0</v>
      </c>
      <c r="DO521" s="59">
        <f>IF($C521&lt;&gt;0,SUM($CK522:CS522),0)</f>
        <v>0</v>
      </c>
      <c r="DP521" s="59">
        <f>IF($C521&lt;&gt;0,SUM($CK522:CT522),0)</f>
        <v>0</v>
      </c>
      <c r="DQ521" s="59">
        <f>IF($C521&lt;&gt;0,SUM($CK522:CU522),0)</f>
        <v>0</v>
      </c>
      <c r="DR521" s="59">
        <f>IF($C521&lt;&gt;0,SUM($CK522:CV522),0)</f>
        <v>0</v>
      </c>
      <c r="DS521" s="59">
        <f>IF($C521&lt;&gt;0,SUM($CK522:CW522),0)</f>
        <v>0</v>
      </c>
      <c r="DT521" s="59">
        <f>IF($C521&lt;&gt;0,SUM($CK522:CX522),0)</f>
        <v>0</v>
      </c>
      <c r="DU521" s="59">
        <f>IF($C521&lt;&gt;0,SUM($CK522:CY522),0)</f>
        <v>0</v>
      </c>
      <c r="DV521" s="59">
        <f>IF($C521&lt;&gt;0,SUM($CK522:CZ522),0)</f>
        <v>0</v>
      </c>
      <c r="DW521" s="59">
        <f>IF($C521&lt;&gt;0,SUM($CK522:DA522),0)</f>
        <v>0</v>
      </c>
      <c r="DX521" s="59">
        <f>IF($C521&lt;&gt;0,SUM($CK522:DB522),0)</f>
        <v>0</v>
      </c>
      <c r="DY521" s="952" t="str">
        <f t="shared" si="328"/>
        <v/>
      </c>
    </row>
    <row r="522" spans="1:129" ht="13.5" hidden="1" thickBot="1">
      <c r="A522" s="3" t="str">
        <f t="shared" si="341"/>
        <v/>
      </c>
      <c r="B522" s="805">
        <f>Dados_GLOBAL_Inicial!E522</f>
        <v>0</v>
      </c>
      <c r="C522" s="956">
        <f>IF(IFERROR(VALUE(Dados_GLOBAL_Inicial!F522),0)=0,0,Dados_GLOBAL_Inicial!F522)</f>
        <v>0</v>
      </c>
      <c r="D522" s="830">
        <f>Dados_GLOBAL_Inicial!G522</f>
        <v>0</v>
      </c>
      <c r="E522" s="830" t="str">
        <f>IF(IFERROR(VLOOKUP(F522,Cod_Gde_Itens!$A$1:$B$80,2,FALSE),0)&gt;549,IFERROR(VLOOKUP(F522,Cod_Gde_Itens!$A$1:$B$80,2,FALSE),0),IF(Dados_GLOBAL_Inicial!H522=0,"",Dados_GLOBAL_Inicial!H522))</f>
        <v/>
      </c>
      <c r="F522" s="823">
        <f>Dados_GLOBAL_Inicial!I522</f>
        <v>0</v>
      </c>
      <c r="G522" s="824">
        <f>Dados_GLOBAL_Inicial!J522</f>
        <v>0</v>
      </c>
      <c r="H522" s="454">
        <f>Dados_GLOBAL_Inicial!K522</f>
        <v>0</v>
      </c>
      <c r="I522" s="970">
        <f>SUM('MEDIÇÃO_OBJETO (1)'!I522)</f>
        <v>0</v>
      </c>
      <c r="J522" s="455">
        <f t="shared" si="342"/>
        <v>0</v>
      </c>
      <c r="K522" s="451">
        <f t="shared" si="343"/>
        <v>0</v>
      </c>
      <c r="L522" s="452">
        <f t="shared" si="344"/>
        <v>0</v>
      </c>
      <c r="M522" s="809">
        <f t="shared" si="345"/>
        <v>0</v>
      </c>
      <c r="N522" s="810">
        <f>IF(IFERROR(VALUE(Dados_GLOBAL_Inicial!L522),0)=0,0,Dados_GLOBAL_Inicial!L522)</f>
        <v>0</v>
      </c>
      <c r="O522" s="812">
        <f>SUM('MEDIÇÃO_OBJETO (1)'!O522)</f>
        <v>0</v>
      </c>
      <c r="P522" s="812">
        <f>SUM('MEDIÇÃO_OBJETO (1)'!P522)</f>
        <v>0</v>
      </c>
      <c r="Q522" s="813">
        <f t="shared" si="346"/>
        <v>0</v>
      </c>
      <c r="R522" s="951"/>
      <c r="S522" s="815">
        <f>SUM('MEDIÇÃO_OBJETO (1)'!S522)</f>
        <v>0</v>
      </c>
      <c r="T522" s="815">
        <f>SUM('MEDIÇÃO_OBJETO (1)'!T522)</f>
        <v>0</v>
      </c>
      <c r="V522" s="19"/>
      <c r="W522" s="978">
        <f t="shared" si="347"/>
        <v>0</v>
      </c>
      <c r="X522" s="816">
        <f t="shared" si="348"/>
        <v>0</v>
      </c>
      <c r="Y522" s="816">
        <f t="shared" si="349"/>
        <v>0</v>
      </c>
      <c r="Z522" s="817">
        <f t="shared" si="350"/>
        <v>0</v>
      </c>
      <c r="AB522" s="453">
        <f t="shared" si="325"/>
        <v>0</v>
      </c>
      <c r="AC522" s="14">
        <f t="shared" si="351"/>
        <v>0</v>
      </c>
      <c r="AD522" s="819"/>
      <c r="AE522" s="631">
        <f t="shared" si="326"/>
        <v>0</v>
      </c>
      <c r="AF522" s="818">
        <f>SUM('MEDIÇÃO_OBJETO (1)'!AG522)</f>
        <v>0</v>
      </c>
      <c r="AG522" s="541">
        <f>SUM('MEDIÇÃO_OBJETO (1)'!AH522)</f>
        <v>0</v>
      </c>
      <c r="AH522" s="541">
        <f>SUM('MEDIÇÃO_OBJETO (1)'!AI522)</f>
        <v>0</v>
      </c>
      <c r="AI522" s="541">
        <f>SUM('MEDIÇÃO_OBJETO (1)'!AJ522)</f>
        <v>0</v>
      </c>
      <c r="AJ522" s="541">
        <f>SUM('MEDIÇÃO_OBJETO (1)'!AK522)</f>
        <v>0</v>
      </c>
      <c r="AK522" s="541">
        <f>SUM('MEDIÇÃO_OBJETO (1)'!AL522)</f>
        <v>0</v>
      </c>
      <c r="AL522" s="541">
        <f>SUM('MEDIÇÃO_OBJETO (1)'!AM522)</f>
        <v>0</v>
      </c>
      <c r="AM522" s="541">
        <f>SUM('MEDIÇÃO_OBJETO (1)'!AN522)</f>
        <v>0</v>
      </c>
      <c r="AN522" s="541">
        <f>SUM('MEDIÇÃO_OBJETO (1)'!AO522)</f>
        <v>0</v>
      </c>
      <c r="AO522" s="541">
        <f>SUM('MEDIÇÃO_OBJETO (1)'!AP522)</f>
        <v>0</v>
      </c>
      <c r="AP522" s="541">
        <f>SUM('MEDIÇÃO_OBJETO (1)'!AQ522)</f>
        <v>0</v>
      </c>
      <c r="AQ522" s="541">
        <f>SUM('MEDIÇÃO_OBJETO (1)'!AR522)</f>
        <v>0</v>
      </c>
      <c r="AR522" s="541">
        <f>SUM('MEDIÇÃO_OBJETO (1)'!AS522)</f>
        <v>0</v>
      </c>
      <c r="AS522" s="541">
        <f>SUM('MEDIÇÃO_OBJETO (1)'!AT522)</f>
        <v>0</v>
      </c>
      <c r="AT522" s="541">
        <f>SUM('MEDIÇÃO_OBJETO (1)'!AU522)</f>
        <v>0</v>
      </c>
      <c r="AU522" s="541">
        <f>SUM('MEDIÇÃO_OBJETO (1)'!AV522)</f>
        <v>0</v>
      </c>
      <c r="AV522" s="541">
        <f>SUM('MEDIÇÃO_OBJETO (1)'!AW522)</f>
        <v>0</v>
      </c>
      <c r="AW522" s="541">
        <f>SUM('MEDIÇÃO_OBJETO (1)'!AX522)</f>
        <v>0</v>
      </c>
      <c r="AX522" s="977"/>
      <c r="BN522" s="992">
        <f t="shared" si="340"/>
        <v>0</v>
      </c>
      <c r="BO522" s="538">
        <f t="shared" si="327"/>
        <v>0</v>
      </c>
      <c r="BP522" s="987">
        <f>IF(RESUMO_GLOBAL!$X$53="a",ROUND(AF522*$N522,RESUMO_GLOBAL!$X$54),IF(RESUMO_GLOBAL!$X$53="t",TRUNC(AF522*$N522,RESUMO_GLOBAL!$X$54),AF522*$N522))</f>
        <v>0</v>
      </c>
      <c r="BQ522" s="987">
        <f>IF(RESUMO_GLOBAL!$X$53="a",ROUND(AG522*$N522,RESUMO_GLOBAL!$X$54),IF(RESUMO_GLOBAL!$X$53="t",TRUNC(AG522*$N522,RESUMO_GLOBAL!$X$54),AG522*$N522))</f>
        <v>0</v>
      </c>
      <c r="BR522" s="987">
        <f>IF(RESUMO_GLOBAL!$X$53="a",ROUND(AH522*$N522,RESUMO_GLOBAL!$X$54),IF(RESUMO_GLOBAL!$X$53="t",TRUNC(AH522*$N522,RESUMO_GLOBAL!$X$54),AH522*$N522))</f>
        <v>0</v>
      </c>
      <c r="BS522" s="987">
        <f>IF(RESUMO_GLOBAL!$X$53="a",ROUND(AI522*$N522,RESUMO_GLOBAL!$X$54),IF(RESUMO_GLOBAL!$X$53="t",TRUNC(AI522*$N522,RESUMO_GLOBAL!$X$54),AI522*$N522))</f>
        <v>0</v>
      </c>
      <c r="BT522" s="987">
        <f>IF(RESUMO_GLOBAL!$X$53="a",ROUND(AJ522*$N522,RESUMO_GLOBAL!$X$54),IF(RESUMO_GLOBAL!$X$53="t",TRUNC(AJ522*$N522,RESUMO_GLOBAL!$X$54),AJ522*$N522))</f>
        <v>0</v>
      </c>
      <c r="BU522" s="987">
        <f>IF(RESUMO_GLOBAL!$X$53="a",ROUND(AK522*$N522,RESUMO_GLOBAL!$X$54),IF(RESUMO_GLOBAL!$X$53="t",TRUNC(AK522*$N522,RESUMO_GLOBAL!$X$54),AK522*$N522))</f>
        <v>0</v>
      </c>
      <c r="BV522" s="987">
        <f>IF(RESUMO_GLOBAL!$X$53="a",ROUND(AL522*$N522,RESUMO_GLOBAL!$X$54),IF(RESUMO_GLOBAL!$X$53="t",TRUNC(AL522*$N522,RESUMO_GLOBAL!$X$54),AL522*$N522))</f>
        <v>0</v>
      </c>
      <c r="BW522" s="987">
        <f>IF(RESUMO_GLOBAL!$X$53="a",ROUND(AM522*$N522,RESUMO_GLOBAL!$X$54),IF(RESUMO_GLOBAL!$X$53="t",TRUNC(AM522*$N522,RESUMO_GLOBAL!$X$54),AM522*$N522))</f>
        <v>0</v>
      </c>
      <c r="BX522" s="987">
        <f>IF(RESUMO_GLOBAL!$X$53="a",ROUND(AN522*$N522,RESUMO_GLOBAL!$X$54),IF(RESUMO_GLOBAL!$X$53="t",TRUNC(AN522*$N522,RESUMO_GLOBAL!$X$54),AN522*$N522))</f>
        <v>0</v>
      </c>
      <c r="BY522" s="987">
        <f>IF(RESUMO_GLOBAL!$X$53="a",ROUND(AO522*$N522,RESUMO_GLOBAL!$X$54),IF(RESUMO_GLOBAL!$X$53="t",TRUNC(AO522*$N522,RESUMO_GLOBAL!$X$54),AO522*$N522))</f>
        <v>0</v>
      </c>
      <c r="BZ522" s="987">
        <f>IF(RESUMO_GLOBAL!$X$53="a",ROUND(AP522*$N522,RESUMO_GLOBAL!$X$54),IF(RESUMO_GLOBAL!$X$53="t",TRUNC(AP522*$N522,RESUMO_GLOBAL!$X$54),AP522*$N522))</f>
        <v>0</v>
      </c>
      <c r="CA522" s="987">
        <f>IF(RESUMO_GLOBAL!$X$53="a",ROUND(AQ522*$N522,RESUMO_GLOBAL!$X$54),IF(RESUMO_GLOBAL!$X$53="t",TRUNC(AQ522*$N522,RESUMO_GLOBAL!$X$54),AQ522*$N522))</f>
        <v>0</v>
      </c>
      <c r="CB522" s="987">
        <f>IF(RESUMO_GLOBAL!$X$53="a",ROUND(AR522*$N522,RESUMO_GLOBAL!$X$54),IF(RESUMO_GLOBAL!$X$53="t",TRUNC(AR522*$N522,RESUMO_GLOBAL!$X$54),AR522*$N522))</f>
        <v>0</v>
      </c>
      <c r="CC522" s="987">
        <f>IF(RESUMO_GLOBAL!$X$53="a",ROUND(AS522*$N522,RESUMO_GLOBAL!$X$54),IF(RESUMO_GLOBAL!$X$53="t",TRUNC(AS522*$N522,RESUMO_GLOBAL!$X$54),AS522*$N522))</f>
        <v>0</v>
      </c>
      <c r="CD522" s="987">
        <f>IF(RESUMO_GLOBAL!$X$53="a",ROUND(AT522*$N522,RESUMO_GLOBAL!$X$54),IF(RESUMO_GLOBAL!$X$53="t",TRUNC(AT522*$N522,RESUMO_GLOBAL!$X$54),AT522*$N522))</f>
        <v>0</v>
      </c>
      <c r="CE522" s="987">
        <f>IF(RESUMO_GLOBAL!$X$53="a",ROUND(AU522*$N522,RESUMO_GLOBAL!$X$54),IF(RESUMO_GLOBAL!$X$53="t",TRUNC(AU522*$N522,RESUMO_GLOBAL!$X$54),AU522*$N522))</f>
        <v>0</v>
      </c>
      <c r="CF522" s="987">
        <f>IF(RESUMO_GLOBAL!$X$53="a",ROUND(AV522*$N522,RESUMO_GLOBAL!$X$54),IF(RESUMO_GLOBAL!$X$53="t",TRUNC(AV522*$N522,RESUMO_GLOBAL!$X$54),AV522*$N522))</f>
        <v>0</v>
      </c>
      <c r="CG522" s="987">
        <f>IF(RESUMO_GLOBAL!$X$53="a",ROUND(AW522*$N522,RESUMO_GLOBAL!$X$54),IF(RESUMO_GLOBAL!$X$53="t",TRUNC(AW522*$N522,RESUMO_GLOBAL!$X$54),AW522*$N522))</f>
        <v>0</v>
      </c>
      <c r="CK522" s="59">
        <f t="shared" ref="CK522:CK585" si="353">IF($C522&lt;&gt;0,0,SUM(CK523,BP522))</f>
        <v>0</v>
      </c>
      <c r="CL522" s="59">
        <f t="shared" ref="CL522:CL585" si="354">IF($C522&lt;&gt;0,0,SUM(CL523,BQ522))</f>
        <v>0</v>
      </c>
      <c r="CM522" s="59">
        <f t="shared" ref="CM522:CM585" si="355">IF($C522&lt;&gt;0,0,SUM(CM523,BR522))</f>
        <v>0</v>
      </c>
      <c r="CN522" s="59">
        <f t="shared" ref="CN522:CN585" si="356">IF($C522&lt;&gt;0,0,SUM(CN523,BS522))</f>
        <v>0</v>
      </c>
      <c r="CO522" s="59">
        <f t="shared" ref="CO522:CO585" si="357">IF($C522&lt;&gt;0,0,SUM(CO523,BT522))</f>
        <v>0</v>
      </c>
      <c r="CP522" s="59">
        <f t="shared" ref="CP522:CP585" si="358">IF($C522&lt;&gt;0,0,SUM(CP523,BU522))</f>
        <v>0</v>
      </c>
      <c r="CQ522" s="59">
        <f t="shared" ref="CQ522:CQ585" si="359">IF($C522&lt;&gt;0,0,SUM(CQ523,BV522))</f>
        <v>0</v>
      </c>
      <c r="CR522" s="59">
        <f t="shared" ref="CR522:CR585" si="360">IF($C522&lt;&gt;0,0,SUM(CR523,BW522))</f>
        <v>0</v>
      </c>
      <c r="CS522" s="59">
        <f t="shared" ref="CS522:CS585" si="361">IF($C522&lt;&gt;0,0,SUM(CS523,BX522))</f>
        <v>0</v>
      </c>
      <c r="CT522" s="59">
        <f t="shared" ref="CT522:CT585" si="362">IF($C522&lt;&gt;0,0,SUM(CT523,BY522))</f>
        <v>0</v>
      </c>
      <c r="CU522" s="59">
        <f t="shared" ref="CU522:CU585" si="363">IF($C522&lt;&gt;0,0,SUM(CU523,BZ522))</f>
        <v>0</v>
      </c>
      <c r="CV522" s="59">
        <f t="shared" ref="CV522:CV585" si="364">IF($C522&lt;&gt;0,0,SUM(CV523,CA522))</f>
        <v>0</v>
      </c>
      <c r="CW522" s="59">
        <f t="shared" ref="CW522:CW585" si="365">IF($C522&lt;&gt;0,0,SUM(CW523,CB522))</f>
        <v>0</v>
      </c>
      <c r="CX522" s="59">
        <f t="shared" ref="CX522:CX585" si="366">IF($C522&lt;&gt;0,0,SUM(CX523,CC522))</f>
        <v>0</v>
      </c>
      <c r="CY522" s="59">
        <f t="shared" ref="CY522:CY585" si="367">IF($C522&lt;&gt;0,0,SUM(CY523,CD522))</f>
        <v>0</v>
      </c>
      <c r="CZ522" s="59">
        <f t="shared" ref="CZ522:CZ585" si="368">IF($C522&lt;&gt;0,0,SUM(CZ523,CE522))</f>
        <v>0</v>
      </c>
      <c r="DA522" s="59">
        <f t="shared" ref="DA522:DA585" si="369">IF($C522&lt;&gt;0,0,SUM(DA523,CF522))</f>
        <v>0</v>
      </c>
      <c r="DB522" s="59">
        <f t="shared" ref="DB522:DB585" si="370">IF($C522&lt;&gt;0,0,SUM(DB523,CG522))</f>
        <v>0</v>
      </c>
      <c r="DE522">
        <f t="shared" si="352"/>
        <v>517</v>
      </c>
      <c r="DF522" t="str">
        <f t="shared" ref="DF522:DF585" si="371">IF(C522&lt;&gt;0,C522,"")</f>
        <v/>
      </c>
      <c r="DG522" s="59">
        <f>IF($C522&lt;&gt;0,SUM($CK523:CK523),0)</f>
        <v>0</v>
      </c>
      <c r="DH522" s="59">
        <f>IF($C522&lt;&gt;0,SUM($CK523:CL523),0)</f>
        <v>0</v>
      </c>
      <c r="DI522" s="59">
        <f>IF($C522&lt;&gt;0,SUM($CK523:CM523),0)</f>
        <v>0</v>
      </c>
      <c r="DJ522" s="59">
        <f>IF($C522&lt;&gt;0,SUM($CK523:CN523),0)</f>
        <v>0</v>
      </c>
      <c r="DK522" s="59">
        <f>IF($C522&lt;&gt;0,SUM($CK523:CO523),0)</f>
        <v>0</v>
      </c>
      <c r="DL522" s="59">
        <f>IF($C522&lt;&gt;0,SUM($CK523:CP523),0)</f>
        <v>0</v>
      </c>
      <c r="DM522" s="59">
        <f>IF($C522&lt;&gt;0,SUM($CK523:CQ523),0)</f>
        <v>0</v>
      </c>
      <c r="DN522" s="59">
        <f>IF($C522&lt;&gt;0,SUM($CK523:CR523),0)</f>
        <v>0</v>
      </c>
      <c r="DO522" s="59">
        <f>IF($C522&lt;&gt;0,SUM($CK523:CS523),0)</f>
        <v>0</v>
      </c>
      <c r="DP522" s="59">
        <f>IF($C522&lt;&gt;0,SUM($CK523:CT523),0)</f>
        <v>0</v>
      </c>
      <c r="DQ522" s="59">
        <f>IF($C522&lt;&gt;0,SUM($CK523:CU523),0)</f>
        <v>0</v>
      </c>
      <c r="DR522" s="59">
        <f>IF($C522&lt;&gt;0,SUM($CK523:CV523),0)</f>
        <v>0</v>
      </c>
      <c r="DS522" s="59">
        <f>IF($C522&lt;&gt;0,SUM($CK523:CW523),0)</f>
        <v>0</v>
      </c>
      <c r="DT522" s="59">
        <f>IF($C522&lt;&gt;0,SUM($CK523:CX523),0)</f>
        <v>0</v>
      </c>
      <c r="DU522" s="59">
        <f>IF($C522&lt;&gt;0,SUM($CK523:CY523),0)</f>
        <v>0</v>
      </c>
      <c r="DV522" s="59">
        <f>IF($C522&lt;&gt;0,SUM($CK523:CZ523),0)</f>
        <v>0</v>
      </c>
      <c r="DW522" s="59">
        <f>IF($C522&lt;&gt;0,SUM($CK523:DA523),0)</f>
        <v>0</v>
      </c>
      <c r="DX522" s="59">
        <f>IF($C522&lt;&gt;0,SUM($CK523:DB523),0)</f>
        <v>0</v>
      </c>
      <c r="DY522" s="952" t="str">
        <f t="shared" si="328"/>
        <v/>
      </c>
    </row>
    <row r="523" spans="1:129" ht="13.5" hidden="1" thickBot="1">
      <c r="A523" s="3" t="str">
        <f t="shared" si="341"/>
        <v/>
      </c>
      <c r="B523" s="805">
        <f>Dados_GLOBAL_Inicial!E523</f>
        <v>0</v>
      </c>
      <c r="C523" s="956">
        <f>IF(IFERROR(VALUE(Dados_GLOBAL_Inicial!F523),0)=0,0,Dados_GLOBAL_Inicial!F523)</f>
        <v>0</v>
      </c>
      <c r="D523" s="830">
        <f>Dados_GLOBAL_Inicial!G523</f>
        <v>0</v>
      </c>
      <c r="E523" s="830" t="str">
        <f>IF(IFERROR(VLOOKUP(F523,Cod_Gde_Itens!$A$1:$B$80,2,FALSE),0)&gt;549,IFERROR(VLOOKUP(F523,Cod_Gde_Itens!$A$1:$B$80,2,FALSE),0),IF(Dados_GLOBAL_Inicial!H523=0,"",Dados_GLOBAL_Inicial!H523))</f>
        <v/>
      </c>
      <c r="F523" s="823">
        <f>Dados_GLOBAL_Inicial!I523</f>
        <v>0</v>
      </c>
      <c r="G523" s="824">
        <f>Dados_GLOBAL_Inicial!J523</f>
        <v>0</v>
      </c>
      <c r="H523" s="454">
        <f>Dados_GLOBAL_Inicial!K523</f>
        <v>0</v>
      </c>
      <c r="I523" s="970">
        <f>SUM('MEDIÇÃO_OBJETO (1)'!I523)</f>
        <v>0</v>
      </c>
      <c r="J523" s="455">
        <f t="shared" si="342"/>
        <v>0</v>
      </c>
      <c r="K523" s="451">
        <f t="shared" si="343"/>
        <v>0</v>
      </c>
      <c r="L523" s="452">
        <f t="shared" si="344"/>
        <v>0</v>
      </c>
      <c r="M523" s="809">
        <f t="shared" si="345"/>
        <v>0</v>
      </c>
      <c r="N523" s="810">
        <f>IF(IFERROR(VALUE(Dados_GLOBAL_Inicial!L523),0)=0,0,Dados_GLOBAL_Inicial!L523)</f>
        <v>0</v>
      </c>
      <c r="O523" s="812">
        <f>SUM('MEDIÇÃO_OBJETO (1)'!O523)</f>
        <v>0</v>
      </c>
      <c r="P523" s="812">
        <f>SUM('MEDIÇÃO_OBJETO (1)'!P523)</f>
        <v>0</v>
      </c>
      <c r="Q523" s="813">
        <f t="shared" si="346"/>
        <v>0</v>
      </c>
      <c r="R523" s="951"/>
      <c r="S523" s="815">
        <f>SUM('MEDIÇÃO_OBJETO (1)'!S523)</f>
        <v>0</v>
      </c>
      <c r="T523" s="815">
        <f>SUM('MEDIÇÃO_OBJETO (1)'!T523)</f>
        <v>0</v>
      </c>
      <c r="V523" s="19"/>
      <c r="W523" s="978">
        <f t="shared" si="347"/>
        <v>0</v>
      </c>
      <c r="X523" s="816">
        <f t="shared" si="348"/>
        <v>0</v>
      </c>
      <c r="Y523" s="816">
        <f t="shared" si="349"/>
        <v>0</v>
      </c>
      <c r="Z523" s="817">
        <f t="shared" si="350"/>
        <v>0</v>
      </c>
      <c r="AB523" s="453">
        <f t="shared" ref="AB523:AB586" si="372">SUM(AF523:AW523)</f>
        <v>0</v>
      </c>
      <c r="AC523" s="14">
        <f t="shared" si="351"/>
        <v>0</v>
      </c>
      <c r="AD523" s="819"/>
      <c r="AE523" s="631">
        <f t="shared" ref="AE523:AE586" si="373">IFERROR(IF(C523=0,0,C523),0)</f>
        <v>0</v>
      </c>
      <c r="AF523" s="818">
        <f>SUM('MEDIÇÃO_OBJETO (1)'!AG523)</f>
        <v>0</v>
      </c>
      <c r="AG523" s="541">
        <f>SUM('MEDIÇÃO_OBJETO (1)'!AH523)</f>
        <v>0</v>
      </c>
      <c r="AH523" s="541">
        <f>SUM('MEDIÇÃO_OBJETO (1)'!AI523)</f>
        <v>0</v>
      </c>
      <c r="AI523" s="541">
        <f>SUM('MEDIÇÃO_OBJETO (1)'!AJ523)</f>
        <v>0</v>
      </c>
      <c r="AJ523" s="541">
        <f>SUM('MEDIÇÃO_OBJETO (1)'!AK523)</f>
        <v>0</v>
      </c>
      <c r="AK523" s="541">
        <f>SUM('MEDIÇÃO_OBJETO (1)'!AL523)</f>
        <v>0</v>
      </c>
      <c r="AL523" s="541">
        <f>SUM('MEDIÇÃO_OBJETO (1)'!AM523)</f>
        <v>0</v>
      </c>
      <c r="AM523" s="541">
        <f>SUM('MEDIÇÃO_OBJETO (1)'!AN523)</f>
        <v>0</v>
      </c>
      <c r="AN523" s="541">
        <f>SUM('MEDIÇÃO_OBJETO (1)'!AO523)</f>
        <v>0</v>
      </c>
      <c r="AO523" s="541">
        <f>SUM('MEDIÇÃO_OBJETO (1)'!AP523)</f>
        <v>0</v>
      </c>
      <c r="AP523" s="541">
        <f>SUM('MEDIÇÃO_OBJETO (1)'!AQ523)</f>
        <v>0</v>
      </c>
      <c r="AQ523" s="541">
        <f>SUM('MEDIÇÃO_OBJETO (1)'!AR523)</f>
        <v>0</v>
      </c>
      <c r="AR523" s="541">
        <f>SUM('MEDIÇÃO_OBJETO (1)'!AS523)</f>
        <v>0</v>
      </c>
      <c r="AS523" s="541">
        <f>SUM('MEDIÇÃO_OBJETO (1)'!AT523)</f>
        <v>0</v>
      </c>
      <c r="AT523" s="541">
        <f>SUM('MEDIÇÃO_OBJETO (1)'!AU523)</f>
        <v>0</v>
      </c>
      <c r="AU523" s="541">
        <f>SUM('MEDIÇÃO_OBJETO (1)'!AV523)</f>
        <v>0</v>
      </c>
      <c r="AV523" s="541">
        <f>SUM('MEDIÇÃO_OBJETO (1)'!AW523)</f>
        <v>0</v>
      </c>
      <c r="AW523" s="541">
        <f>SUM('MEDIÇÃO_OBJETO (1)'!AX523)</f>
        <v>0</v>
      </c>
      <c r="AX523" s="977"/>
      <c r="BN523" s="992">
        <f t="shared" si="340"/>
        <v>0</v>
      </c>
      <c r="BO523" s="538">
        <f t="shared" ref="BO523:BO586" si="374">IFERROR(SUM(BP523:CG523),0)</f>
        <v>0</v>
      </c>
      <c r="BP523" s="987">
        <f>IF(RESUMO_GLOBAL!$X$53="a",ROUND(AF523*$N523,RESUMO_GLOBAL!$X$54),IF(RESUMO_GLOBAL!$X$53="t",TRUNC(AF523*$N523,RESUMO_GLOBAL!$X$54),AF523*$N523))</f>
        <v>0</v>
      </c>
      <c r="BQ523" s="987">
        <f>IF(RESUMO_GLOBAL!$X$53="a",ROUND(AG523*$N523,RESUMO_GLOBAL!$X$54),IF(RESUMO_GLOBAL!$X$53="t",TRUNC(AG523*$N523,RESUMO_GLOBAL!$X$54),AG523*$N523))</f>
        <v>0</v>
      </c>
      <c r="BR523" s="987">
        <f>IF(RESUMO_GLOBAL!$X$53="a",ROUND(AH523*$N523,RESUMO_GLOBAL!$X$54),IF(RESUMO_GLOBAL!$X$53="t",TRUNC(AH523*$N523,RESUMO_GLOBAL!$X$54),AH523*$N523))</f>
        <v>0</v>
      </c>
      <c r="BS523" s="987">
        <f>IF(RESUMO_GLOBAL!$X$53="a",ROUND(AI523*$N523,RESUMO_GLOBAL!$X$54),IF(RESUMO_GLOBAL!$X$53="t",TRUNC(AI523*$N523,RESUMO_GLOBAL!$X$54),AI523*$N523))</f>
        <v>0</v>
      </c>
      <c r="BT523" s="987">
        <f>IF(RESUMO_GLOBAL!$X$53="a",ROUND(AJ523*$N523,RESUMO_GLOBAL!$X$54),IF(RESUMO_GLOBAL!$X$53="t",TRUNC(AJ523*$N523,RESUMO_GLOBAL!$X$54),AJ523*$N523))</f>
        <v>0</v>
      </c>
      <c r="BU523" s="987">
        <f>IF(RESUMO_GLOBAL!$X$53="a",ROUND(AK523*$N523,RESUMO_GLOBAL!$X$54),IF(RESUMO_GLOBAL!$X$53="t",TRUNC(AK523*$N523,RESUMO_GLOBAL!$X$54),AK523*$N523))</f>
        <v>0</v>
      </c>
      <c r="BV523" s="987">
        <f>IF(RESUMO_GLOBAL!$X$53="a",ROUND(AL523*$N523,RESUMO_GLOBAL!$X$54),IF(RESUMO_GLOBAL!$X$53="t",TRUNC(AL523*$N523,RESUMO_GLOBAL!$X$54),AL523*$N523))</f>
        <v>0</v>
      </c>
      <c r="BW523" s="987">
        <f>IF(RESUMO_GLOBAL!$X$53="a",ROUND(AM523*$N523,RESUMO_GLOBAL!$X$54),IF(RESUMO_GLOBAL!$X$53="t",TRUNC(AM523*$N523,RESUMO_GLOBAL!$X$54),AM523*$N523))</f>
        <v>0</v>
      </c>
      <c r="BX523" s="987">
        <f>IF(RESUMO_GLOBAL!$X$53="a",ROUND(AN523*$N523,RESUMO_GLOBAL!$X$54),IF(RESUMO_GLOBAL!$X$53="t",TRUNC(AN523*$N523,RESUMO_GLOBAL!$X$54),AN523*$N523))</f>
        <v>0</v>
      </c>
      <c r="BY523" s="987">
        <f>IF(RESUMO_GLOBAL!$X$53="a",ROUND(AO523*$N523,RESUMO_GLOBAL!$X$54),IF(RESUMO_GLOBAL!$X$53="t",TRUNC(AO523*$N523,RESUMO_GLOBAL!$X$54),AO523*$N523))</f>
        <v>0</v>
      </c>
      <c r="BZ523" s="987">
        <f>IF(RESUMO_GLOBAL!$X$53="a",ROUND(AP523*$N523,RESUMO_GLOBAL!$X$54),IF(RESUMO_GLOBAL!$X$53="t",TRUNC(AP523*$N523,RESUMO_GLOBAL!$X$54),AP523*$N523))</f>
        <v>0</v>
      </c>
      <c r="CA523" s="987">
        <f>IF(RESUMO_GLOBAL!$X$53="a",ROUND(AQ523*$N523,RESUMO_GLOBAL!$X$54),IF(RESUMO_GLOBAL!$X$53="t",TRUNC(AQ523*$N523,RESUMO_GLOBAL!$X$54),AQ523*$N523))</f>
        <v>0</v>
      </c>
      <c r="CB523" s="987">
        <f>IF(RESUMO_GLOBAL!$X$53="a",ROUND(AR523*$N523,RESUMO_GLOBAL!$X$54),IF(RESUMO_GLOBAL!$X$53="t",TRUNC(AR523*$N523,RESUMO_GLOBAL!$X$54),AR523*$N523))</f>
        <v>0</v>
      </c>
      <c r="CC523" s="987">
        <f>IF(RESUMO_GLOBAL!$X$53="a",ROUND(AS523*$N523,RESUMO_GLOBAL!$X$54),IF(RESUMO_GLOBAL!$X$53="t",TRUNC(AS523*$N523,RESUMO_GLOBAL!$X$54),AS523*$N523))</f>
        <v>0</v>
      </c>
      <c r="CD523" s="987">
        <f>IF(RESUMO_GLOBAL!$X$53="a",ROUND(AT523*$N523,RESUMO_GLOBAL!$X$54),IF(RESUMO_GLOBAL!$X$53="t",TRUNC(AT523*$N523,RESUMO_GLOBAL!$X$54),AT523*$N523))</f>
        <v>0</v>
      </c>
      <c r="CE523" s="987">
        <f>IF(RESUMO_GLOBAL!$X$53="a",ROUND(AU523*$N523,RESUMO_GLOBAL!$X$54),IF(RESUMO_GLOBAL!$X$53="t",TRUNC(AU523*$N523,RESUMO_GLOBAL!$X$54),AU523*$N523))</f>
        <v>0</v>
      </c>
      <c r="CF523" s="987">
        <f>IF(RESUMO_GLOBAL!$X$53="a",ROUND(AV523*$N523,RESUMO_GLOBAL!$X$54),IF(RESUMO_GLOBAL!$X$53="t",TRUNC(AV523*$N523,RESUMO_GLOBAL!$X$54),AV523*$N523))</f>
        <v>0</v>
      </c>
      <c r="CG523" s="987">
        <f>IF(RESUMO_GLOBAL!$X$53="a",ROUND(AW523*$N523,RESUMO_GLOBAL!$X$54),IF(RESUMO_GLOBAL!$X$53="t",TRUNC(AW523*$N523,RESUMO_GLOBAL!$X$54),AW523*$N523))</f>
        <v>0</v>
      </c>
      <c r="CK523" s="59">
        <f t="shared" si="353"/>
        <v>0</v>
      </c>
      <c r="CL523" s="59">
        <f t="shared" si="354"/>
        <v>0</v>
      </c>
      <c r="CM523" s="59">
        <f t="shared" si="355"/>
        <v>0</v>
      </c>
      <c r="CN523" s="59">
        <f t="shared" si="356"/>
        <v>0</v>
      </c>
      <c r="CO523" s="59">
        <f t="shared" si="357"/>
        <v>0</v>
      </c>
      <c r="CP523" s="59">
        <f t="shared" si="358"/>
        <v>0</v>
      </c>
      <c r="CQ523" s="59">
        <f t="shared" si="359"/>
        <v>0</v>
      </c>
      <c r="CR523" s="59">
        <f t="shared" si="360"/>
        <v>0</v>
      </c>
      <c r="CS523" s="59">
        <f t="shared" si="361"/>
        <v>0</v>
      </c>
      <c r="CT523" s="59">
        <f t="shared" si="362"/>
        <v>0</v>
      </c>
      <c r="CU523" s="59">
        <f t="shared" si="363"/>
        <v>0</v>
      </c>
      <c r="CV523" s="59">
        <f t="shared" si="364"/>
        <v>0</v>
      </c>
      <c r="CW523" s="59">
        <f t="shared" si="365"/>
        <v>0</v>
      </c>
      <c r="CX523" s="59">
        <f t="shared" si="366"/>
        <v>0</v>
      </c>
      <c r="CY523" s="59">
        <f t="shared" si="367"/>
        <v>0</v>
      </c>
      <c r="CZ523" s="59">
        <f t="shared" si="368"/>
        <v>0</v>
      </c>
      <c r="DA523" s="59">
        <f t="shared" si="369"/>
        <v>0</v>
      </c>
      <c r="DB523" s="59">
        <f t="shared" si="370"/>
        <v>0</v>
      </c>
      <c r="DE523">
        <f t="shared" si="352"/>
        <v>518</v>
      </c>
      <c r="DF523" t="str">
        <f t="shared" si="371"/>
        <v/>
      </c>
      <c r="DG523" s="59">
        <f>IF($C523&lt;&gt;0,SUM($CK524:CK524),0)</f>
        <v>0</v>
      </c>
      <c r="DH523" s="59">
        <f>IF($C523&lt;&gt;0,SUM($CK524:CL524),0)</f>
        <v>0</v>
      </c>
      <c r="DI523" s="59">
        <f>IF($C523&lt;&gt;0,SUM($CK524:CM524),0)</f>
        <v>0</v>
      </c>
      <c r="DJ523" s="59">
        <f>IF($C523&lt;&gt;0,SUM($CK524:CN524),0)</f>
        <v>0</v>
      </c>
      <c r="DK523" s="59">
        <f>IF($C523&lt;&gt;0,SUM($CK524:CO524),0)</f>
        <v>0</v>
      </c>
      <c r="DL523" s="59">
        <f>IF($C523&lt;&gt;0,SUM($CK524:CP524),0)</f>
        <v>0</v>
      </c>
      <c r="DM523" s="59">
        <f>IF($C523&lt;&gt;0,SUM($CK524:CQ524),0)</f>
        <v>0</v>
      </c>
      <c r="DN523" s="59">
        <f>IF($C523&lt;&gt;0,SUM($CK524:CR524),0)</f>
        <v>0</v>
      </c>
      <c r="DO523" s="59">
        <f>IF($C523&lt;&gt;0,SUM($CK524:CS524),0)</f>
        <v>0</v>
      </c>
      <c r="DP523" s="59">
        <f>IF($C523&lt;&gt;0,SUM($CK524:CT524),0)</f>
        <v>0</v>
      </c>
      <c r="DQ523" s="59">
        <f>IF($C523&lt;&gt;0,SUM($CK524:CU524),0)</f>
        <v>0</v>
      </c>
      <c r="DR523" s="59">
        <f>IF($C523&lt;&gt;0,SUM($CK524:CV524),0)</f>
        <v>0</v>
      </c>
      <c r="DS523" s="59">
        <f>IF($C523&lt;&gt;0,SUM($CK524:CW524),0)</f>
        <v>0</v>
      </c>
      <c r="DT523" s="59">
        <f>IF($C523&lt;&gt;0,SUM($CK524:CX524),0)</f>
        <v>0</v>
      </c>
      <c r="DU523" s="59">
        <f>IF($C523&lt;&gt;0,SUM($CK524:CY524),0)</f>
        <v>0</v>
      </c>
      <c r="DV523" s="59">
        <f>IF($C523&lt;&gt;0,SUM($CK524:CZ524),0)</f>
        <v>0</v>
      </c>
      <c r="DW523" s="59">
        <f>IF($C523&lt;&gt;0,SUM($CK524:DA524),0)</f>
        <v>0</v>
      </c>
      <c r="DX523" s="59">
        <f>IF($C523&lt;&gt;0,SUM($CK524:DB524),0)</f>
        <v>0</v>
      </c>
      <c r="DY523" s="952" t="str">
        <f t="shared" ref="DY523:DY586" si="375">IF(DX523=0,"",DX523)</f>
        <v/>
      </c>
    </row>
    <row r="524" spans="1:129" ht="13.5" hidden="1" thickBot="1">
      <c r="A524" s="3" t="str">
        <f t="shared" si="341"/>
        <v/>
      </c>
      <c r="B524" s="805">
        <f>Dados_GLOBAL_Inicial!E524</f>
        <v>0</v>
      </c>
      <c r="C524" s="956">
        <f>IF(IFERROR(VALUE(Dados_GLOBAL_Inicial!F524),0)=0,0,Dados_GLOBAL_Inicial!F524)</f>
        <v>0</v>
      </c>
      <c r="D524" s="830">
        <f>Dados_GLOBAL_Inicial!G524</f>
        <v>0</v>
      </c>
      <c r="E524" s="830" t="str">
        <f>IF(IFERROR(VLOOKUP(F524,Cod_Gde_Itens!$A$1:$B$80,2,FALSE),0)&gt;549,IFERROR(VLOOKUP(F524,Cod_Gde_Itens!$A$1:$B$80,2,FALSE),0),IF(Dados_GLOBAL_Inicial!H524=0,"",Dados_GLOBAL_Inicial!H524))</f>
        <v/>
      </c>
      <c r="F524" s="823">
        <f>Dados_GLOBAL_Inicial!I524</f>
        <v>0</v>
      </c>
      <c r="G524" s="824">
        <f>Dados_GLOBAL_Inicial!J524</f>
        <v>0</v>
      </c>
      <c r="H524" s="454">
        <f>Dados_GLOBAL_Inicial!K524</f>
        <v>0</v>
      </c>
      <c r="I524" s="970">
        <f>SUM('MEDIÇÃO_OBJETO (1)'!I524)</f>
        <v>0</v>
      </c>
      <c r="J524" s="455">
        <f t="shared" si="342"/>
        <v>0</v>
      </c>
      <c r="K524" s="451">
        <f t="shared" si="343"/>
        <v>0</v>
      </c>
      <c r="L524" s="452">
        <f t="shared" si="344"/>
        <v>0</v>
      </c>
      <c r="M524" s="809">
        <f t="shared" si="345"/>
        <v>0</v>
      </c>
      <c r="N524" s="810">
        <f>IF(IFERROR(VALUE(Dados_GLOBAL_Inicial!L524),0)=0,0,Dados_GLOBAL_Inicial!L524)</f>
        <v>0</v>
      </c>
      <c r="O524" s="812">
        <f>SUM('MEDIÇÃO_OBJETO (1)'!O524)</f>
        <v>0</v>
      </c>
      <c r="P524" s="812">
        <f>SUM('MEDIÇÃO_OBJETO (1)'!P524)</f>
        <v>0</v>
      </c>
      <c r="Q524" s="813">
        <f t="shared" si="346"/>
        <v>0</v>
      </c>
      <c r="R524" s="951"/>
      <c r="S524" s="815">
        <f>SUM('MEDIÇÃO_OBJETO (1)'!S524)</f>
        <v>0</v>
      </c>
      <c r="T524" s="815">
        <f>SUM('MEDIÇÃO_OBJETO (1)'!T524)</f>
        <v>0</v>
      </c>
      <c r="V524" s="19"/>
      <c r="W524" s="978">
        <f t="shared" si="347"/>
        <v>0</v>
      </c>
      <c r="X524" s="816">
        <f t="shared" si="348"/>
        <v>0</v>
      </c>
      <c r="Y524" s="816">
        <f t="shared" si="349"/>
        <v>0</v>
      </c>
      <c r="Z524" s="817">
        <f t="shared" si="350"/>
        <v>0</v>
      </c>
      <c r="AB524" s="453">
        <f t="shared" si="372"/>
        <v>0</v>
      </c>
      <c r="AC524" s="14">
        <f t="shared" si="351"/>
        <v>0</v>
      </c>
      <c r="AD524" s="819"/>
      <c r="AE524" s="631">
        <f t="shared" si="373"/>
        <v>0</v>
      </c>
      <c r="AF524" s="818">
        <f>SUM('MEDIÇÃO_OBJETO (1)'!AG524)</f>
        <v>0</v>
      </c>
      <c r="AG524" s="541">
        <f>SUM('MEDIÇÃO_OBJETO (1)'!AH524)</f>
        <v>0</v>
      </c>
      <c r="AH524" s="541">
        <f>SUM('MEDIÇÃO_OBJETO (1)'!AI524)</f>
        <v>0</v>
      </c>
      <c r="AI524" s="541">
        <f>SUM('MEDIÇÃO_OBJETO (1)'!AJ524)</f>
        <v>0</v>
      </c>
      <c r="AJ524" s="541">
        <f>SUM('MEDIÇÃO_OBJETO (1)'!AK524)</f>
        <v>0</v>
      </c>
      <c r="AK524" s="541">
        <f>SUM('MEDIÇÃO_OBJETO (1)'!AL524)</f>
        <v>0</v>
      </c>
      <c r="AL524" s="541">
        <f>SUM('MEDIÇÃO_OBJETO (1)'!AM524)</f>
        <v>0</v>
      </c>
      <c r="AM524" s="541">
        <f>SUM('MEDIÇÃO_OBJETO (1)'!AN524)</f>
        <v>0</v>
      </c>
      <c r="AN524" s="541">
        <f>SUM('MEDIÇÃO_OBJETO (1)'!AO524)</f>
        <v>0</v>
      </c>
      <c r="AO524" s="541">
        <f>SUM('MEDIÇÃO_OBJETO (1)'!AP524)</f>
        <v>0</v>
      </c>
      <c r="AP524" s="541">
        <f>SUM('MEDIÇÃO_OBJETO (1)'!AQ524)</f>
        <v>0</v>
      </c>
      <c r="AQ524" s="541">
        <f>SUM('MEDIÇÃO_OBJETO (1)'!AR524)</f>
        <v>0</v>
      </c>
      <c r="AR524" s="541">
        <f>SUM('MEDIÇÃO_OBJETO (1)'!AS524)</f>
        <v>0</v>
      </c>
      <c r="AS524" s="541">
        <f>SUM('MEDIÇÃO_OBJETO (1)'!AT524)</f>
        <v>0</v>
      </c>
      <c r="AT524" s="541">
        <f>SUM('MEDIÇÃO_OBJETO (1)'!AU524)</f>
        <v>0</v>
      </c>
      <c r="AU524" s="541">
        <f>SUM('MEDIÇÃO_OBJETO (1)'!AV524)</f>
        <v>0</v>
      </c>
      <c r="AV524" s="541">
        <f>SUM('MEDIÇÃO_OBJETO (1)'!AW524)</f>
        <v>0</v>
      </c>
      <c r="AW524" s="541">
        <f>SUM('MEDIÇÃO_OBJETO (1)'!AX524)</f>
        <v>0</v>
      </c>
      <c r="AX524" s="977"/>
      <c r="BN524" s="992">
        <f t="shared" si="340"/>
        <v>0</v>
      </c>
      <c r="BO524" s="538">
        <f t="shared" si="374"/>
        <v>0</v>
      </c>
      <c r="BP524" s="987">
        <f>IF(RESUMO_GLOBAL!$X$53="a",ROUND(AF524*$N524,RESUMO_GLOBAL!$X$54),IF(RESUMO_GLOBAL!$X$53="t",TRUNC(AF524*$N524,RESUMO_GLOBAL!$X$54),AF524*$N524))</f>
        <v>0</v>
      </c>
      <c r="BQ524" s="987">
        <f>IF(RESUMO_GLOBAL!$X$53="a",ROUND(AG524*$N524,RESUMO_GLOBAL!$X$54),IF(RESUMO_GLOBAL!$X$53="t",TRUNC(AG524*$N524,RESUMO_GLOBAL!$X$54),AG524*$N524))</f>
        <v>0</v>
      </c>
      <c r="BR524" s="987">
        <f>IF(RESUMO_GLOBAL!$X$53="a",ROUND(AH524*$N524,RESUMO_GLOBAL!$X$54),IF(RESUMO_GLOBAL!$X$53="t",TRUNC(AH524*$N524,RESUMO_GLOBAL!$X$54),AH524*$N524))</f>
        <v>0</v>
      </c>
      <c r="BS524" s="987">
        <f>IF(RESUMO_GLOBAL!$X$53="a",ROUND(AI524*$N524,RESUMO_GLOBAL!$X$54),IF(RESUMO_GLOBAL!$X$53="t",TRUNC(AI524*$N524,RESUMO_GLOBAL!$X$54),AI524*$N524))</f>
        <v>0</v>
      </c>
      <c r="BT524" s="987">
        <f>IF(RESUMO_GLOBAL!$X$53="a",ROUND(AJ524*$N524,RESUMO_GLOBAL!$X$54),IF(RESUMO_GLOBAL!$X$53="t",TRUNC(AJ524*$N524,RESUMO_GLOBAL!$X$54),AJ524*$N524))</f>
        <v>0</v>
      </c>
      <c r="BU524" s="987">
        <f>IF(RESUMO_GLOBAL!$X$53="a",ROUND(AK524*$N524,RESUMO_GLOBAL!$X$54),IF(RESUMO_GLOBAL!$X$53="t",TRUNC(AK524*$N524,RESUMO_GLOBAL!$X$54),AK524*$N524))</f>
        <v>0</v>
      </c>
      <c r="BV524" s="987">
        <f>IF(RESUMO_GLOBAL!$X$53="a",ROUND(AL524*$N524,RESUMO_GLOBAL!$X$54),IF(RESUMO_GLOBAL!$X$53="t",TRUNC(AL524*$N524,RESUMO_GLOBAL!$X$54),AL524*$N524))</f>
        <v>0</v>
      </c>
      <c r="BW524" s="987">
        <f>IF(RESUMO_GLOBAL!$X$53="a",ROUND(AM524*$N524,RESUMO_GLOBAL!$X$54),IF(RESUMO_GLOBAL!$X$53="t",TRUNC(AM524*$N524,RESUMO_GLOBAL!$X$54),AM524*$N524))</f>
        <v>0</v>
      </c>
      <c r="BX524" s="987">
        <f>IF(RESUMO_GLOBAL!$X$53="a",ROUND(AN524*$N524,RESUMO_GLOBAL!$X$54),IF(RESUMO_GLOBAL!$X$53="t",TRUNC(AN524*$N524,RESUMO_GLOBAL!$X$54),AN524*$N524))</f>
        <v>0</v>
      </c>
      <c r="BY524" s="987">
        <f>IF(RESUMO_GLOBAL!$X$53="a",ROUND(AO524*$N524,RESUMO_GLOBAL!$X$54),IF(RESUMO_GLOBAL!$X$53="t",TRUNC(AO524*$N524,RESUMO_GLOBAL!$X$54),AO524*$N524))</f>
        <v>0</v>
      </c>
      <c r="BZ524" s="987">
        <f>IF(RESUMO_GLOBAL!$X$53="a",ROUND(AP524*$N524,RESUMO_GLOBAL!$X$54),IF(RESUMO_GLOBAL!$X$53="t",TRUNC(AP524*$N524,RESUMO_GLOBAL!$X$54),AP524*$N524))</f>
        <v>0</v>
      </c>
      <c r="CA524" s="987">
        <f>IF(RESUMO_GLOBAL!$X$53="a",ROUND(AQ524*$N524,RESUMO_GLOBAL!$X$54),IF(RESUMO_GLOBAL!$X$53="t",TRUNC(AQ524*$N524,RESUMO_GLOBAL!$X$54),AQ524*$N524))</f>
        <v>0</v>
      </c>
      <c r="CB524" s="987">
        <f>IF(RESUMO_GLOBAL!$X$53="a",ROUND(AR524*$N524,RESUMO_GLOBAL!$X$54),IF(RESUMO_GLOBAL!$X$53="t",TRUNC(AR524*$N524,RESUMO_GLOBAL!$X$54),AR524*$N524))</f>
        <v>0</v>
      </c>
      <c r="CC524" s="987">
        <f>IF(RESUMO_GLOBAL!$X$53="a",ROUND(AS524*$N524,RESUMO_GLOBAL!$X$54),IF(RESUMO_GLOBAL!$X$53="t",TRUNC(AS524*$N524,RESUMO_GLOBAL!$X$54),AS524*$N524))</f>
        <v>0</v>
      </c>
      <c r="CD524" s="987">
        <f>IF(RESUMO_GLOBAL!$X$53="a",ROUND(AT524*$N524,RESUMO_GLOBAL!$X$54),IF(RESUMO_GLOBAL!$X$53="t",TRUNC(AT524*$N524,RESUMO_GLOBAL!$X$54),AT524*$N524))</f>
        <v>0</v>
      </c>
      <c r="CE524" s="987">
        <f>IF(RESUMO_GLOBAL!$X$53="a",ROUND(AU524*$N524,RESUMO_GLOBAL!$X$54),IF(RESUMO_GLOBAL!$X$53="t",TRUNC(AU524*$N524,RESUMO_GLOBAL!$X$54),AU524*$N524))</f>
        <v>0</v>
      </c>
      <c r="CF524" s="987">
        <f>IF(RESUMO_GLOBAL!$X$53="a",ROUND(AV524*$N524,RESUMO_GLOBAL!$X$54),IF(RESUMO_GLOBAL!$X$53="t",TRUNC(AV524*$N524,RESUMO_GLOBAL!$X$54),AV524*$N524))</f>
        <v>0</v>
      </c>
      <c r="CG524" s="987">
        <f>IF(RESUMO_GLOBAL!$X$53="a",ROUND(AW524*$N524,RESUMO_GLOBAL!$X$54),IF(RESUMO_GLOBAL!$X$53="t",TRUNC(AW524*$N524,RESUMO_GLOBAL!$X$54),AW524*$N524))</f>
        <v>0</v>
      </c>
      <c r="CK524" s="59">
        <f t="shared" si="353"/>
        <v>0</v>
      </c>
      <c r="CL524" s="59">
        <f t="shared" si="354"/>
        <v>0</v>
      </c>
      <c r="CM524" s="59">
        <f t="shared" si="355"/>
        <v>0</v>
      </c>
      <c r="CN524" s="59">
        <f t="shared" si="356"/>
        <v>0</v>
      </c>
      <c r="CO524" s="59">
        <f t="shared" si="357"/>
        <v>0</v>
      </c>
      <c r="CP524" s="59">
        <f t="shared" si="358"/>
        <v>0</v>
      </c>
      <c r="CQ524" s="59">
        <f t="shared" si="359"/>
        <v>0</v>
      </c>
      <c r="CR524" s="59">
        <f t="shared" si="360"/>
        <v>0</v>
      </c>
      <c r="CS524" s="59">
        <f t="shared" si="361"/>
        <v>0</v>
      </c>
      <c r="CT524" s="59">
        <f t="shared" si="362"/>
        <v>0</v>
      </c>
      <c r="CU524" s="59">
        <f t="shared" si="363"/>
        <v>0</v>
      </c>
      <c r="CV524" s="59">
        <f t="shared" si="364"/>
        <v>0</v>
      </c>
      <c r="CW524" s="59">
        <f t="shared" si="365"/>
        <v>0</v>
      </c>
      <c r="CX524" s="59">
        <f t="shared" si="366"/>
        <v>0</v>
      </c>
      <c r="CY524" s="59">
        <f t="shared" si="367"/>
        <v>0</v>
      </c>
      <c r="CZ524" s="59">
        <f t="shared" si="368"/>
        <v>0</v>
      </c>
      <c r="DA524" s="59">
        <f t="shared" si="369"/>
        <v>0</v>
      </c>
      <c r="DB524" s="59">
        <f t="shared" si="370"/>
        <v>0</v>
      </c>
      <c r="DE524">
        <f t="shared" si="352"/>
        <v>519</v>
      </c>
      <c r="DF524" t="str">
        <f t="shared" si="371"/>
        <v/>
      </c>
      <c r="DG524" s="59">
        <f>IF($C524&lt;&gt;0,SUM($CK525:CK525),0)</f>
        <v>0</v>
      </c>
      <c r="DH524" s="59">
        <f>IF($C524&lt;&gt;0,SUM($CK525:CL525),0)</f>
        <v>0</v>
      </c>
      <c r="DI524" s="59">
        <f>IF($C524&lt;&gt;0,SUM($CK525:CM525),0)</f>
        <v>0</v>
      </c>
      <c r="DJ524" s="59">
        <f>IF($C524&lt;&gt;0,SUM($CK525:CN525),0)</f>
        <v>0</v>
      </c>
      <c r="DK524" s="59">
        <f>IF($C524&lt;&gt;0,SUM($CK525:CO525),0)</f>
        <v>0</v>
      </c>
      <c r="DL524" s="59">
        <f>IF($C524&lt;&gt;0,SUM($CK525:CP525),0)</f>
        <v>0</v>
      </c>
      <c r="DM524" s="59">
        <f>IF($C524&lt;&gt;0,SUM($CK525:CQ525),0)</f>
        <v>0</v>
      </c>
      <c r="DN524" s="59">
        <f>IF($C524&lt;&gt;0,SUM($CK525:CR525),0)</f>
        <v>0</v>
      </c>
      <c r="DO524" s="59">
        <f>IF($C524&lt;&gt;0,SUM($CK525:CS525),0)</f>
        <v>0</v>
      </c>
      <c r="DP524" s="59">
        <f>IF($C524&lt;&gt;0,SUM($CK525:CT525),0)</f>
        <v>0</v>
      </c>
      <c r="DQ524" s="59">
        <f>IF($C524&lt;&gt;0,SUM($CK525:CU525),0)</f>
        <v>0</v>
      </c>
      <c r="DR524" s="59">
        <f>IF($C524&lt;&gt;0,SUM($CK525:CV525),0)</f>
        <v>0</v>
      </c>
      <c r="DS524" s="59">
        <f>IF($C524&lt;&gt;0,SUM($CK525:CW525),0)</f>
        <v>0</v>
      </c>
      <c r="DT524" s="59">
        <f>IF($C524&lt;&gt;0,SUM($CK525:CX525),0)</f>
        <v>0</v>
      </c>
      <c r="DU524" s="59">
        <f>IF($C524&lt;&gt;0,SUM($CK525:CY525),0)</f>
        <v>0</v>
      </c>
      <c r="DV524" s="59">
        <f>IF($C524&lt;&gt;0,SUM($CK525:CZ525),0)</f>
        <v>0</v>
      </c>
      <c r="DW524" s="59">
        <f>IF($C524&lt;&gt;0,SUM($CK525:DA525),0)</f>
        <v>0</v>
      </c>
      <c r="DX524" s="59">
        <f>IF($C524&lt;&gt;0,SUM($CK525:DB525),0)</f>
        <v>0</v>
      </c>
      <c r="DY524" s="952" t="str">
        <f t="shared" si="375"/>
        <v/>
      </c>
    </row>
    <row r="525" spans="1:129" ht="13.5" hidden="1" thickBot="1">
      <c r="A525" s="3" t="str">
        <f t="shared" si="341"/>
        <v/>
      </c>
      <c r="B525" s="805">
        <f>Dados_GLOBAL_Inicial!E525</f>
        <v>0</v>
      </c>
      <c r="C525" s="956">
        <f>IF(IFERROR(VALUE(Dados_GLOBAL_Inicial!F525),0)=0,0,Dados_GLOBAL_Inicial!F525)</f>
        <v>0</v>
      </c>
      <c r="D525" s="830">
        <f>Dados_GLOBAL_Inicial!G525</f>
        <v>0</v>
      </c>
      <c r="E525" s="830" t="str">
        <f>IF(IFERROR(VLOOKUP(F525,Cod_Gde_Itens!$A$1:$B$80,2,FALSE),0)&gt;549,IFERROR(VLOOKUP(F525,Cod_Gde_Itens!$A$1:$B$80,2,FALSE),0),IF(Dados_GLOBAL_Inicial!H525=0,"",Dados_GLOBAL_Inicial!H525))</f>
        <v/>
      </c>
      <c r="F525" s="823">
        <f>Dados_GLOBAL_Inicial!I525</f>
        <v>0</v>
      </c>
      <c r="G525" s="824">
        <f>Dados_GLOBAL_Inicial!J525</f>
        <v>0</v>
      </c>
      <c r="H525" s="454">
        <f>Dados_GLOBAL_Inicial!K525</f>
        <v>0</v>
      </c>
      <c r="I525" s="970">
        <f>SUM('MEDIÇÃO_OBJETO (1)'!I525)</f>
        <v>0</v>
      </c>
      <c r="J525" s="455">
        <f t="shared" si="342"/>
        <v>0</v>
      </c>
      <c r="K525" s="451">
        <f t="shared" si="343"/>
        <v>0</v>
      </c>
      <c r="L525" s="452">
        <f t="shared" si="344"/>
        <v>0</v>
      </c>
      <c r="M525" s="809">
        <f t="shared" si="345"/>
        <v>0</v>
      </c>
      <c r="N525" s="810">
        <f>IF(IFERROR(VALUE(Dados_GLOBAL_Inicial!L525),0)=0,0,Dados_GLOBAL_Inicial!L525)</f>
        <v>0</v>
      </c>
      <c r="O525" s="812">
        <f>SUM('MEDIÇÃO_OBJETO (1)'!O525)</f>
        <v>0</v>
      </c>
      <c r="P525" s="812">
        <f>SUM('MEDIÇÃO_OBJETO (1)'!P525)</f>
        <v>0</v>
      </c>
      <c r="Q525" s="813">
        <f t="shared" si="346"/>
        <v>0</v>
      </c>
      <c r="R525" s="951"/>
      <c r="S525" s="815">
        <f>SUM('MEDIÇÃO_OBJETO (1)'!S525)</f>
        <v>0</v>
      </c>
      <c r="T525" s="815">
        <f>SUM('MEDIÇÃO_OBJETO (1)'!T525)</f>
        <v>0</v>
      </c>
      <c r="V525" s="19"/>
      <c r="W525" s="978">
        <f t="shared" si="347"/>
        <v>0</v>
      </c>
      <c r="X525" s="816">
        <f t="shared" si="348"/>
        <v>0</v>
      </c>
      <c r="Y525" s="816">
        <f t="shared" si="349"/>
        <v>0</v>
      </c>
      <c r="Z525" s="817">
        <f t="shared" si="350"/>
        <v>0</v>
      </c>
      <c r="AB525" s="453">
        <f t="shared" si="372"/>
        <v>0</v>
      </c>
      <c r="AC525" s="14">
        <f t="shared" si="351"/>
        <v>0</v>
      </c>
      <c r="AD525" s="819"/>
      <c r="AE525" s="631">
        <f t="shared" si="373"/>
        <v>0</v>
      </c>
      <c r="AF525" s="818">
        <f>SUM('MEDIÇÃO_OBJETO (1)'!AG525)</f>
        <v>0</v>
      </c>
      <c r="AG525" s="541">
        <f>SUM('MEDIÇÃO_OBJETO (1)'!AH525)</f>
        <v>0</v>
      </c>
      <c r="AH525" s="541">
        <f>SUM('MEDIÇÃO_OBJETO (1)'!AI525)</f>
        <v>0</v>
      </c>
      <c r="AI525" s="541">
        <f>SUM('MEDIÇÃO_OBJETO (1)'!AJ525)</f>
        <v>0</v>
      </c>
      <c r="AJ525" s="541">
        <f>SUM('MEDIÇÃO_OBJETO (1)'!AK525)</f>
        <v>0</v>
      </c>
      <c r="AK525" s="541">
        <f>SUM('MEDIÇÃO_OBJETO (1)'!AL525)</f>
        <v>0</v>
      </c>
      <c r="AL525" s="541">
        <f>SUM('MEDIÇÃO_OBJETO (1)'!AM525)</f>
        <v>0</v>
      </c>
      <c r="AM525" s="541">
        <f>SUM('MEDIÇÃO_OBJETO (1)'!AN525)</f>
        <v>0</v>
      </c>
      <c r="AN525" s="541">
        <f>SUM('MEDIÇÃO_OBJETO (1)'!AO525)</f>
        <v>0</v>
      </c>
      <c r="AO525" s="541">
        <f>SUM('MEDIÇÃO_OBJETO (1)'!AP525)</f>
        <v>0</v>
      </c>
      <c r="AP525" s="541">
        <f>SUM('MEDIÇÃO_OBJETO (1)'!AQ525)</f>
        <v>0</v>
      </c>
      <c r="AQ525" s="541">
        <f>SUM('MEDIÇÃO_OBJETO (1)'!AR525)</f>
        <v>0</v>
      </c>
      <c r="AR525" s="541">
        <f>SUM('MEDIÇÃO_OBJETO (1)'!AS525)</f>
        <v>0</v>
      </c>
      <c r="AS525" s="541">
        <f>SUM('MEDIÇÃO_OBJETO (1)'!AT525)</f>
        <v>0</v>
      </c>
      <c r="AT525" s="541">
        <f>SUM('MEDIÇÃO_OBJETO (1)'!AU525)</f>
        <v>0</v>
      </c>
      <c r="AU525" s="541">
        <f>SUM('MEDIÇÃO_OBJETO (1)'!AV525)</f>
        <v>0</v>
      </c>
      <c r="AV525" s="541">
        <f>SUM('MEDIÇÃO_OBJETO (1)'!AW525)</f>
        <v>0</v>
      </c>
      <c r="AW525" s="541">
        <f>SUM('MEDIÇÃO_OBJETO (1)'!AX525)</f>
        <v>0</v>
      </c>
      <c r="AX525" s="977"/>
      <c r="BN525" s="992">
        <f t="shared" si="340"/>
        <v>0</v>
      </c>
      <c r="BO525" s="538">
        <f t="shared" si="374"/>
        <v>0</v>
      </c>
      <c r="BP525" s="987">
        <f>IF(RESUMO_GLOBAL!$X$53="a",ROUND(AF525*$N525,RESUMO_GLOBAL!$X$54),IF(RESUMO_GLOBAL!$X$53="t",TRUNC(AF525*$N525,RESUMO_GLOBAL!$X$54),AF525*$N525))</f>
        <v>0</v>
      </c>
      <c r="BQ525" s="987">
        <f>IF(RESUMO_GLOBAL!$X$53="a",ROUND(AG525*$N525,RESUMO_GLOBAL!$X$54),IF(RESUMO_GLOBAL!$X$53="t",TRUNC(AG525*$N525,RESUMO_GLOBAL!$X$54),AG525*$N525))</f>
        <v>0</v>
      </c>
      <c r="BR525" s="987">
        <f>IF(RESUMO_GLOBAL!$X$53="a",ROUND(AH525*$N525,RESUMO_GLOBAL!$X$54),IF(RESUMO_GLOBAL!$X$53="t",TRUNC(AH525*$N525,RESUMO_GLOBAL!$X$54),AH525*$N525))</f>
        <v>0</v>
      </c>
      <c r="BS525" s="987">
        <f>IF(RESUMO_GLOBAL!$X$53="a",ROUND(AI525*$N525,RESUMO_GLOBAL!$X$54),IF(RESUMO_GLOBAL!$X$53="t",TRUNC(AI525*$N525,RESUMO_GLOBAL!$X$54),AI525*$N525))</f>
        <v>0</v>
      </c>
      <c r="BT525" s="987">
        <f>IF(RESUMO_GLOBAL!$X$53="a",ROUND(AJ525*$N525,RESUMO_GLOBAL!$X$54),IF(RESUMO_GLOBAL!$X$53="t",TRUNC(AJ525*$N525,RESUMO_GLOBAL!$X$54),AJ525*$N525))</f>
        <v>0</v>
      </c>
      <c r="BU525" s="987">
        <f>IF(RESUMO_GLOBAL!$X$53="a",ROUND(AK525*$N525,RESUMO_GLOBAL!$X$54),IF(RESUMO_GLOBAL!$X$53="t",TRUNC(AK525*$N525,RESUMO_GLOBAL!$X$54),AK525*$N525))</f>
        <v>0</v>
      </c>
      <c r="BV525" s="987">
        <f>IF(RESUMO_GLOBAL!$X$53="a",ROUND(AL525*$N525,RESUMO_GLOBAL!$X$54),IF(RESUMO_GLOBAL!$X$53="t",TRUNC(AL525*$N525,RESUMO_GLOBAL!$X$54),AL525*$N525))</f>
        <v>0</v>
      </c>
      <c r="BW525" s="987">
        <f>IF(RESUMO_GLOBAL!$X$53="a",ROUND(AM525*$N525,RESUMO_GLOBAL!$X$54),IF(RESUMO_GLOBAL!$X$53="t",TRUNC(AM525*$N525,RESUMO_GLOBAL!$X$54),AM525*$N525))</f>
        <v>0</v>
      </c>
      <c r="BX525" s="987">
        <f>IF(RESUMO_GLOBAL!$X$53="a",ROUND(AN525*$N525,RESUMO_GLOBAL!$X$54),IF(RESUMO_GLOBAL!$X$53="t",TRUNC(AN525*$N525,RESUMO_GLOBAL!$X$54),AN525*$N525))</f>
        <v>0</v>
      </c>
      <c r="BY525" s="987">
        <f>IF(RESUMO_GLOBAL!$X$53="a",ROUND(AO525*$N525,RESUMO_GLOBAL!$X$54),IF(RESUMO_GLOBAL!$X$53="t",TRUNC(AO525*$N525,RESUMO_GLOBAL!$X$54),AO525*$N525))</f>
        <v>0</v>
      </c>
      <c r="BZ525" s="987">
        <f>IF(RESUMO_GLOBAL!$X$53="a",ROUND(AP525*$N525,RESUMO_GLOBAL!$X$54),IF(RESUMO_GLOBAL!$X$53="t",TRUNC(AP525*$N525,RESUMO_GLOBAL!$X$54),AP525*$N525))</f>
        <v>0</v>
      </c>
      <c r="CA525" s="987">
        <f>IF(RESUMO_GLOBAL!$X$53="a",ROUND(AQ525*$N525,RESUMO_GLOBAL!$X$54),IF(RESUMO_GLOBAL!$X$53="t",TRUNC(AQ525*$N525,RESUMO_GLOBAL!$X$54),AQ525*$N525))</f>
        <v>0</v>
      </c>
      <c r="CB525" s="987">
        <f>IF(RESUMO_GLOBAL!$X$53="a",ROUND(AR525*$N525,RESUMO_GLOBAL!$X$54),IF(RESUMO_GLOBAL!$X$53="t",TRUNC(AR525*$N525,RESUMO_GLOBAL!$X$54),AR525*$N525))</f>
        <v>0</v>
      </c>
      <c r="CC525" s="987">
        <f>IF(RESUMO_GLOBAL!$X$53="a",ROUND(AS525*$N525,RESUMO_GLOBAL!$X$54),IF(RESUMO_GLOBAL!$X$53="t",TRUNC(AS525*$N525,RESUMO_GLOBAL!$X$54),AS525*$N525))</f>
        <v>0</v>
      </c>
      <c r="CD525" s="987">
        <f>IF(RESUMO_GLOBAL!$X$53="a",ROUND(AT525*$N525,RESUMO_GLOBAL!$X$54),IF(RESUMO_GLOBAL!$X$53="t",TRUNC(AT525*$N525,RESUMO_GLOBAL!$X$54),AT525*$N525))</f>
        <v>0</v>
      </c>
      <c r="CE525" s="987">
        <f>IF(RESUMO_GLOBAL!$X$53="a",ROUND(AU525*$N525,RESUMO_GLOBAL!$X$54),IF(RESUMO_GLOBAL!$X$53="t",TRUNC(AU525*$N525,RESUMO_GLOBAL!$X$54),AU525*$N525))</f>
        <v>0</v>
      </c>
      <c r="CF525" s="987">
        <f>IF(RESUMO_GLOBAL!$X$53="a",ROUND(AV525*$N525,RESUMO_GLOBAL!$X$54),IF(RESUMO_GLOBAL!$X$53="t",TRUNC(AV525*$N525,RESUMO_GLOBAL!$X$54),AV525*$N525))</f>
        <v>0</v>
      </c>
      <c r="CG525" s="987">
        <f>IF(RESUMO_GLOBAL!$X$53="a",ROUND(AW525*$N525,RESUMO_GLOBAL!$X$54),IF(RESUMO_GLOBAL!$X$53="t",TRUNC(AW525*$N525,RESUMO_GLOBAL!$X$54),AW525*$N525))</f>
        <v>0</v>
      </c>
      <c r="CK525" s="59">
        <f t="shared" si="353"/>
        <v>0</v>
      </c>
      <c r="CL525" s="59">
        <f t="shared" si="354"/>
        <v>0</v>
      </c>
      <c r="CM525" s="59">
        <f t="shared" si="355"/>
        <v>0</v>
      </c>
      <c r="CN525" s="59">
        <f t="shared" si="356"/>
        <v>0</v>
      </c>
      <c r="CO525" s="59">
        <f t="shared" si="357"/>
        <v>0</v>
      </c>
      <c r="CP525" s="59">
        <f t="shared" si="358"/>
        <v>0</v>
      </c>
      <c r="CQ525" s="59">
        <f t="shared" si="359"/>
        <v>0</v>
      </c>
      <c r="CR525" s="59">
        <f t="shared" si="360"/>
        <v>0</v>
      </c>
      <c r="CS525" s="59">
        <f t="shared" si="361"/>
        <v>0</v>
      </c>
      <c r="CT525" s="59">
        <f t="shared" si="362"/>
        <v>0</v>
      </c>
      <c r="CU525" s="59">
        <f t="shared" si="363"/>
        <v>0</v>
      </c>
      <c r="CV525" s="59">
        <f t="shared" si="364"/>
        <v>0</v>
      </c>
      <c r="CW525" s="59">
        <f t="shared" si="365"/>
        <v>0</v>
      </c>
      <c r="CX525" s="59">
        <f t="shared" si="366"/>
        <v>0</v>
      </c>
      <c r="CY525" s="59">
        <f t="shared" si="367"/>
        <v>0</v>
      </c>
      <c r="CZ525" s="59">
        <f t="shared" si="368"/>
        <v>0</v>
      </c>
      <c r="DA525" s="59">
        <f t="shared" si="369"/>
        <v>0</v>
      </c>
      <c r="DB525" s="59">
        <f t="shared" si="370"/>
        <v>0</v>
      </c>
      <c r="DE525">
        <f t="shared" si="352"/>
        <v>520</v>
      </c>
      <c r="DF525" t="str">
        <f t="shared" si="371"/>
        <v/>
      </c>
      <c r="DG525" s="59">
        <f>IF($C525&lt;&gt;0,SUM($CK526:CK526),0)</f>
        <v>0</v>
      </c>
      <c r="DH525" s="59">
        <f>IF($C525&lt;&gt;0,SUM($CK526:CL526),0)</f>
        <v>0</v>
      </c>
      <c r="DI525" s="59">
        <f>IF($C525&lt;&gt;0,SUM($CK526:CM526),0)</f>
        <v>0</v>
      </c>
      <c r="DJ525" s="59">
        <f>IF($C525&lt;&gt;0,SUM($CK526:CN526),0)</f>
        <v>0</v>
      </c>
      <c r="DK525" s="59">
        <f>IF($C525&lt;&gt;0,SUM($CK526:CO526),0)</f>
        <v>0</v>
      </c>
      <c r="DL525" s="59">
        <f>IF($C525&lt;&gt;0,SUM($CK526:CP526),0)</f>
        <v>0</v>
      </c>
      <c r="DM525" s="59">
        <f>IF($C525&lt;&gt;0,SUM($CK526:CQ526),0)</f>
        <v>0</v>
      </c>
      <c r="DN525" s="59">
        <f>IF($C525&lt;&gt;0,SUM($CK526:CR526),0)</f>
        <v>0</v>
      </c>
      <c r="DO525" s="59">
        <f>IF($C525&lt;&gt;0,SUM($CK526:CS526),0)</f>
        <v>0</v>
      </c>
      <c r="DP525" s="59">
        <f>IF($C525&lt;&gt;0,SUM($CK526:CT526),0)</f>
        <v>0</v>
      </c>
      <c r="DQ525" s="59">
        <f>IF($C525&lt;&gt;0,SUM($CK526:CU526),0)</f>
        <v>0</v>
      </c>
      <c r="DR525" s="59">
        <f>IF($C525&lt;&gt;0,SUM($CK526:CV526),0)</f>
        <v>0</v>
      </c>
      <c r="DS525" s="59">
        <f>IF($C525&lt;&gt;0,SUM($CK526:CW526),0)</f>
        <v>0</v>
      </c>
      <c r="DT525" s="59">
        <f>IF($C525&lt;&gt;0,SUM($CK526:CX526),0)</f>
        <v>0</v>
      </c>
      <c r="DU525" s="59">
        <f>IF($C525&lt;&gt;0,SUM($CK526:CY526),0)</f>
        <v>0</v>
      </c>
      <c r="DV525" s="59">
        <f>IF($C525&lt;&gt;0,SUM($CK526:CZ526),0)</f>
        <v>0</v>
      </c>
      <c r="DW525" s="59">
        <f>IF($C525&lt;&gt;0,SUM($CK526:DA526),0)</f>
        <v>0</v>
      </c>
      <c r="DX525" s="59">
        <f>IF($C525&lt;&gt;0,SUM($CK526:DB526),0)</f>
        <v>0</v>
      </c>
      <c r="DY525" s="952" t="str">
        <f t="shared" si="375"/>
        <v/>
      </c>
    </row>
    <row r="526" spans="1:129" ht="13.5" hidden="1" thickBot="1">
      <c r="A526" s="3" t="str">
        <f t="shared" si="341"/>
        <v/>
      </c>
      <c r="B526" s="805">
        <f>Dados_GLOBAL_Inicial!E526</f>
        <v>0</v>
      </c>
      <c r="C526" s="956">
        <f>IF(IFERROR(VALUE(Dados_GLOBAL_Inicial!F526),0)=0,0,Dados_GLOBAL_Inicial!F526)</f>
        <v>0</v>
      </c>
      <c r="D526" s="830">
        <f>Dados_GLOBAL_Inicial!G526</f>
        <v>0</v>
      </c>
      <c r="E526" s="830" t="str">
        <f>IF(IFERROR(VLOOKUP(F526,Cod_Gde_Itens!$A$1:$B$80,2,FALSE),0)&gt;549,IFERROR(VLOOKUP(F526,Cod_Gde_Itens!$A$1:$B$80,2,FALSE),0),IF(Dados_GLOBAL_Inicial!H526=0,"",Dados_GLOBAL_Inicial!H526))</f>
        <v/>
      </c>
      <c r="F526" s="823">
        <f>Dados_GLOBAL_Inicial!I526</f>
        <v>0</v>
      </c>
      <c r="G526" s="824">
        <f>Dados_GLOBAL_Inicial!J526</f>
        <v>0</v>
      </c>
      <c r="H526" s="454">
        <f>Dados_GLOBAL_Inicial!K526</f>
        <v>0</v>
      </c>
      <c r="I526" s="970">
        <f>SUM('MEDIÇÃO_OBJETO (1)'!I526)</f>
        <v>0</v>
      </c>
      <c r="J526" s="455">
        <f t="shared" si="342"/>
        <v>0</v>
      </c>
      <c r="K526" s="451">
        <f t="shared" si="343"/>
        <v>0</v>
      </c>
      <c r="L526" s="452">
        <f t="shared" si="344"/>
        <v>0</v>
      </c>
      <c r="M526" s="809">
        <f t="shared" si="345"/>
        <v>0</v>
      </c>
      <c r="N526" s="810">
        <f>IF(IFERROR(VALUE(Dados_GLOBAL_Inicial!L526),0)=0,0,Dados_GLOBAL_Inicial!L526)</f>
        <v>0</v>
      </c>
      <c r="O526" s="812">
        <f>SUM('MEDIÇÃO_OBJETO (1)'!O526)</f>
        <v>0</v>
      </c>
      <c r="P526" s="812">
        <f>SUM('MEDIÇÃO_OBJETO (1)'!P526)</f>
        <v>0</v>
      </c>
      <c r="Q526" s="813">
        <f t="shared" si="346"/>
        <v>0</v>
      </c>
      <c r="R526" s="951"/>
      <c r="S526" s="815">
        <f>SUM('MEDIÇÃO_OBJETO (1)'!S526)</f>
        <v>0</v>
      </c>
      <c r="T526" s="815">
        <f>SUM('MEDIÇÃO_OBJETO (1)'!T526)</f>
        <v>0</v>
      </c>
      <c r="V526" s="19"/>
      <c r="W526" s="978">
        <f t="shared" si="347"/>
        <v>0</v>
      </c>
      <c r="X526" s="816">
        <f t="shared" si="348"/>
        <v>0</v>
      </c>
      <c r="Y526" s="816">
        <f t="shared" si="349"/>
        <v>0</v>
      </c>
      <c r="Z526" s="817">
        <f t="shared" si="350"/>
        <v>0</v>
      </c>
      <c r="AB526" s="453">
        <f t="shared" si="372"/>
        <v>0</v>
      </c>
      <c r="AC526" s="14">
        <f t="shared" si="351"/>
        <v>0</v>
      </c>
      <c r="AD526" s="819"/>
      <c r="AE526" s="631">
        <f t="shared" si="373"/>
        <v>0</v>
      </c>
      <c r="AF526" s="818">
        <f>SUM('MEDIÇÃO_OBJETO (1)'!AG526)</f>
        <v>0</v>
      </c>
      <c r="AG526" s="541">
        <f>SUM('MEDIÇÃO_OBJETO (1)'!AH526)</f>
        <v>0</v>
      </c>
      <c r="AH526" s="541">
        <f>SUM('MEDIÇÃO_OBJETO (1)'!AI526)</f>
        <v>0</v>
      </c>
      <c r="AI526" s="541">
        <f>SUM('MEDIÇÃO_OBJETO (1)'!AJ526)</f>
        <v>0</v>
      </c>
      <c r="AJ526" s="541">
        <f>SUM('MEDIÇÃO_OBJETO (1)'!AK526)</f>
        <v>0</v>
      </c>
      <c r="AK526" s="541">
        <f>SUM('MEDIÇÃO_OBJETO (1)'!AL526)</f>
        <v>0</v>
      </c>
      <c r="AL526" s="541">
        <f>SUM('MEDIÇÃO_OBJETO (1)'!AM526)</f>
        <v>0</v>
      </c>
      <c r="AM526" s="541">
        <f>SUM('MEDIÇÃO_OBJETO (1)'!AN526)</f>
        <v>0</v>
      </c>
      <c r="AN526" s="541">
        <f>SUM('MEDIÇÃO_OBJETO (1)'!AO526)</f>
        <v>0</v>
      </c>
      <c r="AO526" s="541">
        <f>SUM('MEDIÇÃO_OBJETO (1)'!AP526)</f>
        <v>0</v>
      </c>
      <c r="AP526" s="541">
        <f>SUM('MEDIÇÃO_OBJETO (1)'!AQ526)</f>
        <v>0</v>
      </c>
      <c r="AQ526" s="541">
        <f>SUM('MEDIÇÃO_OBJETO (1)'!AR526)</f>
        <v>0</v>
      </c>
      <c r="AR526" s="541">
        <f>SUM('MEDIÇÃO_OBJETO (1)'!AS526)</f>
        <v>0</v>
      </c>
      <c r="AS526" s="541">
        <f>SUM('MEDIÇÃO_OBJETO (1)'!AT526)</f>
        <v>0</v>
      </c>
      <c r="AT526" s="541">
        <f>SUM('MEDIÇÃO_OBJETO (1)'!AU526)</f>
        <v>0</v>
      </c>
      <c r="AU526" s="541">
        <f>SUM('MEDIÇÃO_OBJETO (1)'!AV526)</f>
        <v>0</v>
      </c>
      <c r="AV526" s="541">
        <f>SUM('MEDIÇÃO_OBJETO (1)'!AW526)</f>
        <v>0</v>
      </c>
      <c r="AW526" s="541">
        <f>SUM('MEDIÇÃO_OBJETO (1)'!AX526)</f>
        <v>0</v>
      </c>
      <c r="AX526" s="977"/>
      <c r="BN526" s="992">
        <f t="shared" si="340"/>
        <v>0</v>
      </c>
      <c r="BO526" s="538">
        <f t="shared" si="374"/>
        <v>0</v>
      </c>
      <c r="BP526" s="987">
        <f>IF(RESUMO_GLOBAL!$X$53="a",ROUND(AF526*$N526,RESUMO_GLOBAL!$X$54),IF(RESUMO_GLOBAL!$X$53="t",TRUNC(AF526*$N526,RESUMO_GLOBAL!$X$54),AF526*$N526))</f>
        <v>0</v>
      </c>
      <c r="BQ526" s="987">
        <f>IF(RESUMO_GLOBAL!$X$53="a",ROUND(AG526*$N526,RESUMO_GLOBAL!$X$54),IF(RESUMO_GLOBAL!$X$53="t",TRUNC(AG526*$N526,RESUMO_GLOBAL!$X$54),AG526*$N526))</f>
        <v>0</v>
      </c>
      <c r="BR526" s="987">
        <f>IF(RESUMO_GLOBAL!$X$53="a",ROUND(AH526*$N526,RESUMO_GLOBAL!$X$54),IF(RESUMO_GLOBAL!$X$53="t",TRUNC(AH526*$N526,RESUMO_GLOBAL!$X$54),AH526*$N526))</f>
        <v>0</v>
      </c>
      <c r="BS526" s="987">
        <f>IF(RESUMO_GLOBAL!$X$53="a",ROUND(AI526*$N526,RESUMO_GLOBAL!$X$54),IF(RESUMO_GLOBAL!$X$53="t",TRUNC(AI526*$N526,RESUMO_GLOBAL!$X$54),AI526*$N526))</f>
        <v>0</v>
      </c>
      <c r="BT526" s="987">
        <f>IF(RESUMO_GLOBAL!$X$53="a",ROUND(AJ526*$N526,RESUMO_GLOBAL!$X$54),IF(RESUMO_GLOBAL!$X$53="t",TRUNC(AJ526*$N526,RESUMO_GLOBAL!$X$54),AJ526*$N526))</f>
        <v>0</v>
      </c>
      <c r="BU526" s="987">
        <f>IF(RESUMO_GLOBAL!$X$53="a",ROUND(AK526*$N526,RESUMO_GLOBAL!$X$54),IF(RESUMO_GLOBAL!$X$53="t",TRUNC(AK526*$N526,RESUMO_GLOBAL!$X$54),AK526*$N526))</f>
        <v>0</v>
      </c>
      <c r="BV526" s="987">
        <f>IF(RESUMO_GLOBAL!$X$53="a",ROUND(AL526*$N526,RESUMO_GLOBAL!$X$54),IF(RESUMO_GLOBAL!$X$53="t",TRUNC(AL526*$N526,RESUMO_GLOBAL!$X$54),AL526*$N526))</f>
        <v>0</v>
      </c>
      <c r="BW526" s="987">
        <f>IF(RESUMO_GLOBAL!$X$53="a",ROUND(AM526*$N526,RESUMO_GLOBAL!$X$54),IF(RESUMO_GLOBAL!$X$53="t",TRUNC(AM526*$N526,RESUMO_GLOBAL!$X$54),AM526*$N526))</f>
        <v>0</v>
      </c>
      <c r="BX526" s="987">
        <f>IF(RESUMO_GLOBAL!$X$53="a",ROUND(AN526*$N526,RESUMO_GLOBAL!$X$54),IF(RESUMO_GLOBAL!$X$53="t",TRUNC(AN526*$N526,RESUMO_GLOBAL!$X$54),AN526*$N526))</f>
        <v>0</v>
      </c>
      <c r="BY526" s="987">
        <f>IF(RESUMO_GLOBAL!$X$53="a",ROUND(AO526*$N526,RESUMO_GLOBAL!$X$54),IF(RESUMO_GLOBAL!$X$53="t",TRUNC(AO526*$N526,RESUMO_GLOBAL!$X$54),AO526*$N526))</f>
        <v>0</v>
      </c>
      <c r="BZ526" s="987">
        <f>IF(RESUMO_GLOBAL!$X$53="a",ROUND(AP526*$N526,RESUMO_GLOBAL!$X$54),IF(RESUMO_GLOBAL!$X$53="t",TRUNC(AP526*$N526,RESUMO_GLOBAL!$X$54),AP526*$N526))</f>
        <v>0</v>
      </c>
      <c r="CA526" s="987">
        <f>IF(RESUMO_GLOBAL!$X$53="a",ROUND(AQ526*$N526,RESUMO_GLOBAL!$X$54),IF(RESUMO_GLOBAL!$X$53="t",TRUNC(AQ526*$N526,RESUMO_GLOBAL!$X$54),AQ526*$N526))</f>
        <v>0</v>
      </c>
      <c r="CB526" s="987">
        <f>IF(RESUMO_GLOBAL!$X$53="a",ROUND(AR526*$N526,RESUMO_GLOBAL!$X$54),IF(RESUMO_GLOBAL!$X$53="t",TRUNC(AR526*$N526,RESUMO_GLOBAL!$X$54),AR526*$N526))</f>
        <v>0</v>
      </c>
      <c r="CC526" s="987">
        <f>IF(RESUMO_GLOBAL!$X$53="a",ROUND(AS526*$N526,RESUMO_GLOBAL!$X$54),IF(RESUMO_GLOBAL!$X$53="t",TRUNC(AS526*$N526,RESUMO_GLOBAL!$X$54),AS526*$N526))</f>
        <v>0</v>
      </c>
      <c r="CD526" s="987">
        <f>IF(RESUMO_GLOBAL!$X$53="a",ROUND(AT526*$N526,RESUMO_GLOBAL!$X$54),IF(RESUMO_GLOBAL!$X$53="t",TRUNC(AT526*$N526,RESUMO_GLOBAL!$X$54),AT526*$N526))</f>
        <v>0</v>
      </c>
      <c r="CE526" s="987">
        <f>IF(RESUMO_GLOBAL!$X$53="a",ROUND(AU526*$N526,RESUMO_GLOBAL!$X$54),IF(RESUMO_GLOBAL!$X$53="t",TRUNC(AU526*$N526,RESUMO_GLOBAL!$X$54),AU526*$N526))</f>
        <v>0</v>
      </c>
      <c r="CF526" s="987">
        <f>IF(RESUMO_GLOBAL!$X$53="a",ROUND(AV526*$N526,RESUMO_GLOBAL!$X$54),IF(RESUMO_GLOBAL!$X$53="t",TRUNC(AV526*$N526,RESUMO_GLOBAL!$X$54),AV526*$N526))</f>
        <v>0</v>
      </c>
      <c r="CG526" s="987">
        <f>IF(RESUMO_GLOBAL!$X$53="a",ROUND(AW526*$N526,RESUMO_GLOBAL!$X$54),IF(RESUMO_GLOBAL!$X$53="t",TRUNC(AW526*$N526,RESUMO_GLOBAL!$X$54),AW526*$N526))</f>
        <v>0</v>
      </c>
      <c r="CK526" s="59">
        <f t="shared" si="353"/>
        <v>0</v>
      </c>
      <c r="CL526" s="59">
        <f t="shared" si="354"/>
        <v>0</v>
      </c>
      <c r="CM526" s="59">
        <f t="shared" si="355"/>
        <v>0</v>
      </c>
      <c r="CN526" s="59">
        <f t="shared" si="356"/>
        <v>0</v>
      </c>
      <c r="CO526" s="59">
        <f t="shared" si="357"/>
        <v>0</v>
      </c>
      <c r="CP526" s="59">
        <f t="shared" si="358"/>
        <v>0</v>
      </c>
      <c r="CQ526" s="59">
        <f t="shared" si="359"/>
        <v>0</v>
      </c>
      <c r="CR526" s="59">
        <f t="shared" si="360"/>
        <v>0</v>
      </c>
      <c r="CS526" s="59">
        <f t="shared" si="361"/>
        <v>0</v>
      </c>
      <c r="CT526" s="59">
        <f t="shared" si="362"/>
        <v>0</v>
      </c>
      <c r="CU526" s="59">
        <f t="shared" si="363"/>
        <v>0</v>
      </c>
      <c r="CV526" s="59">
        <f t="shared" si="364"/>
        <v>0</v>
      </c>
      <c r="CW526" s="59">
        <f t="shared" si="365"/>
        <v>0</v>
      </c>
      <c r="CX526" s="59">
        <f t="shared" si="366"/>
        <v>0</v>
      </c>
      <c r="CY526" s="59">
        <f t="shared" si="367"/>
        <v>0</v>
      </c>
      <c r="CZ526" s="59">
        <f t="shared" si="368"/>
        <v>0</v>
      </c>
      <c r="DA526" s="59">
        <f t="shared" si="369"/>
        <v>0</v>
      </c>
      <c r="DB526" s="59">
        <f t="shared" si="370"/>
        <v>0</v>
      </c>
      <c r="DE526">
        <f t="shared" si="352"/>
        <v>521</v>
      </c>
      <c r="DF526" t="str">
        <f t="shared" si="371"/>
        <v/>
      </c>
      <c r="DG526" s="59">
        <f>IF($C526&lt;&gt;0,SUM($CK527:CK527),0)</f>
        <v>0</v>
      </c>
      <c r="DH526" s="59">
        <f>IF($C526&lt;&gt;0,SUM($CK527:CL527),0)</f>
        <v>0</v>
      </c>
      <c r="DI526" s="59">
        <f>IF($C526&lt;&gt;0,SUM($CK527:CM527),0)</f>
        <v>0</v>
      </c>
      <c r="DJ526" s="59">
        <f>IF($C526&lt;&gt;0,SUM($CK527:CN527),0)</f>
        <v>0</v>
      </c>
      <c r="DK526" s="59">
        <f>IF($C526&lt;&gt;0,SUM($CK527:CO527),0)</f>
        <v>0</v>
      </c>
      <c r="DL526" s="59">
        <f>IF($C526&lt;&gt;0,SUM($CK527:CP527),0)</f>
        <v>0</v>
      </c>
      <c r="DM526" s="59">
        <f>IF($C526&lt;&gt;0,SUM($CK527:CQ527),0)</f>
        <v>0</v>
      </c>
      <c r="DN526" s="59">
        <f>IF($C526&lt;&gt;0,SUM($CK527:CR527),0)</f>
        <v>0</v>
      </c>
      <c r="DO526" s="59">
        <f>IF($C526&lt;&gt;0,SUM($CK527:CS527),0)</f>
        <v>0</v>
      </c>
      <c r="DP526" s="59">
        <f>IF($C526&lt;&gt;0,SUM($CK527:CT527),0)</f>
        <v>0</v>
      </c>
      <c r="DQ526" s="59">
        <f>IF($C526&lt;&gt;0,SUM($CK527:CU527),0)</f>
        <v>0</v>
      </c>
      <c r="DR526" s="59">
        <f>IF($C526&lt;&gt;0,SUM($CK527:CV527),0)</f>
        <v>0</v>
      </c>
      <c r="DS526" s="59">
        <f>IF($C526&lt;&gt;0,SUM($CK527:CW527),0)</f>
        <v>0</v>
      </c>
      <c r="DT526" s="59">
        <f>IF($C526&lt;&gt;0,SUM($CK527:CX527),0)</f>
        <v>0</v>
      </c>
      <c r="DU526" s="59">
        <f>IF($C526&lt;&gt;0,SUM($CK527:CY527),0)</f>
        <v>0</v>
      </c>
      <c r="DV526" s="59">
        <f>IF($C526&lt;&gt;0,SUM($CK527:CZ527),0)</f>
        <v>0</v>
      </c>
      <c r="DW526" s="59">
        <f>IF($C526&lt;&gt;0,SUM($CK527:DA527),0)</f>
        <v>0</v>
      </c>
      <c r="DX526" s="59">
        <f>IF($C526&lt;&gt;0,SUM($CK527:DB527),0)</f>
        <v>0</v>
      </c>
      <c r="DY526" s="952" t="str">
        <f t="shared" si="375"/>
        <v/>
      </c>
    </row>
    <row r="527" spans="1:129" ht="13.5" hidden="1" thickBot="1">
      <c r="A527" s="3" t="str">
        <f t="shared" si="341"/>
        <v/>
      </c>
      <c r="B527" s="805">
        <f>Dados_GLOBAL_Inicial!E527</f>
        <v>0</v>
      </c>
      <c r="C527" s="956">
        <f>IF(IFERROR(VALUE(Dados_GLOBAL_Inicial!F527),0)=0,0,Dados_GLOBAL_Inicial!F527)</f>
        <v>0</v>
      </c>
      <c r="D527" s="830">
        <f>Dados_GLOBAL_Inicial!G527</f>
        <v>0</v>
      </c>
      <c r="E527" s="830" t="str">
        <f>IF(IFERROR(VLOOKUP(F527,Cod_Gde_Itens!$A$1:$B$80,2,FALSE),0)&gt;549,IFERROR(VLOOKUP(F527,Cod_Gde_Itens!$A$1:$B$80,2,FALSE),0),IF(Dados_GLOBAL_Inicial!H527=0,"",Dados_GLOBAL_Inicial!H527))</f>
        <v/>
      </c>
      <c r="F527" s="823">
        <f>Dados_GLOBAL_Inicial!I527</f>
        <v>0</v>
      </c>
      <c r="G527" s="824">
        <f>Dados_GLOBAL_Inicial!J527</f>
        <v>0</v>
      </c>
      <c r="H527" s="454">
        <f>Dados_GLOBAL_Inicial!K527</f>
        <v>0</v>
      </c>
      <c r="I527" s="970">
        <f>SUM('MEDIÇÃO_OBJETO (1)'!I527)</f>
        <v>0</v>
      </c>
      <c r="J527" s="455">
        <f t="shared" si="342"/>
        <v>0</v>
      </c>
      <c r="K527" s="451">
        <f t="shared" si="343"/>
        <v>0</v>
      </c>
      <c r="L527" s="452">
        <f t="shared" si="344"/>
        <v>0</v>
      </c>
      <c r="M527" s="809">
        <f t="shared" si="345"/>
        <v>0</v>
      </c>
      <c r="N527" s="810">
        <f>IF(IFERROR(VALUE(Dados_GLOBAL_Inicial!L527),0)=0,0,Dados_GLOBAL_Inicial!L527)</f>
        <v>0</v>
      </c>
      <c r="O527" s="812">
        <f>SUM('MEDIÇÃO_OBJETO (1)'!O527)</f>
        <v>0</v>
      </c>
      <c r="P527" s="812">
        <f>SUM('MEDIÇÃO_OBJETO (1)'!P527)</f>
        <v>0</v>
      </c>
      <c r="Q527" s="813">
        <f t="shared" si="346"/>
        <v>0</v>
      </c>
      <c r="R527" s="951"/>
      <c r="S527" s="815">
        <f>SUM('MEDIÇÃO_OBJETO (1)'!S527)</f>
        <v>0</v>
      </c>
      <c r="T527" s="815">
        <f>SUM('MEDIÇÃO_OBJETO (1)'!T527)</f>
        <v>0</v>
      </c>
      <c r="V527" s="19"/>
      <c r="W527" s="978">
        <f t="shared" si="347"/>
        <v>0</v>
      </c>
      <c r="X527" s="816">
        <f t="shared" si="348"/>
        <v>0</v>
      </c>
      <c r="Y527" s="816">
        <f t="shared" si="349"/>
        <v>0</v>
      </c>
      <c r="Z527" s="817">
        <f t="shared" si="350"/>
        <v>0</v>
      </c>
      <c r="AB527" s="453">
        <f t="shared" si="372"/>
        <v>0</v>
      </c>
      <c r="AC527" s="14">
        <f t="shared" si="351"/>
        <v>0</v>
      </c>
      <c r="AD527" s="819"/>
      <c r="AE527" s="631">
        <f t="shared" si="373"/>
        <v>0</v>
      </c>
      <c r="AF527" s="818">
        <f>SUM('MEDIÇÃO_OBJETO (1)'!AG527)</f>
        <v>0</v>
      </c>
      <c r="AG527" s="541">
        <f>SUM('MEDIÇÃO_OBJETO (1)'!AH527)</f>
        <v>0</v>
      </c>
      <c r="AH527" s="541">
        <f>SUM('MEDIÇÃO_OBJETO (1)'!AI527)</f>
        <v>0</v>
      </c>
      <c r="AI527" s="541">
        <f>SUM('MEDIÇÃO_OBJETO (1)'!AJ527)</f>
        <v>0</v>
      </c>
      <c r="AJ527" s="541">
        <f>SUM('MEDIÇÃO_OBJETO (1)'!AK527)</f>
        <v>0</v>
      </c>
      <c r="AK527" s="541">
        <f>SUM('MEDIÇÃO_OBJETO (1)'!AL527)</f>
        <v>0</v>
      </c>
      <c r="AL527" s="541">
        <f>SUM('MEDIÇÃO_OBJETO (1)'!AM527)</f>
        <v>0</v>
      </c>
      <c r="AM527" s="541">
        <f>SUM('MEDIÇÃO_OBJETO (1)'!AN527)</f>
        <v>0</v>
      </c>
      <c r="AN527" s="541">
        <f>SUM('MEDIÇÃO_OBJETO (1)'!AO527)</f>
        <v>0</v>
      </c>
      <c r="AO527" s="541">
        <f>SUM('MEDIÇÃO_OBJETO (1)'!AP527)</f>
        <v>0</v>
      </c>
      <c r="AP527" s="541">
        <f>SUM('MEDIÇÃO_OBJETO (1)'!AQ527)</f>
        <v>0</v>
      </c>
      <c r="AQ527" s="541">
        <f>SUM('MEDIÇÃO_OBJETO (1)'!AR527)</f>
        <v>0</v>
      </c>
      <c r="AR527" s="541">
        <f>SUM('MEDIÇÃO_OBJETO (1)'!AS527)</f>
        <v>0</v>
      </c>
      <c r="AS527" s="541">
        <f>SUM('MEDIÇÃO_OBJETO (1)'!AT527)</f>
        <v>0</v>
      </c>
      <c r="AT527" s="541">
        <f>SUM('MEDIÇÃO_OBJETO (1)'!AU527)</f>
        <v>0</v>
      </c>
      <c r="AU527" s="541">
        <f>SUM('MEDIÇÃO_OBJETO (1)'!AV527)</f>
        <v>0</v>
      </c>
      <c r="AV527" s="541">
        <f>SUM('MEDIÇÃO_OBJETO (1)'!AW527)</f>
        <v>0</v>
      </c>
      <c r="AW527" s="541">
        <f>SUM('MEDIÇÃO_OBJETO (1)'!AX527)</f>
        <v>0</v>
      </c>
      <c r="AX527" s="977"/>
      <c r="BN527" s="992">
        <f t="shared" si="340"/>
        <v>0</v>
      </c>
      <c r="BO527" s="538">
        <f t="shared" si="374"/>
        <v>0</v>
      </c>
      <c r="BP527" s="987">
        <f>IF(RESUMO_GLOBAL!$X$53="a",ROUND(AF527*$N527,RESUMO_GLOBAL!$X$54),IF(RESUMO_GLOBAL!$X$53="t",TRUNC(AF527*$N527,RESUMO_GLOBAL!$X$54),AF527*$N527))</f>
        <v>0</v>
      </c>
      <c r="BQ527" s="987">
        <f>IF(RESUMO_GLOBAL!$X$53="a",ROUND(AG527*$N527,RESUMO_GLOBAL!$X$54),IF(RESUMO_GLOBAL!$X$53="t",TRUNC(AG527*$N527,RESUMO_GLOBAL!$X$54),AG527*$N527))</f>
        <v>0</v>
      </c>
      <c r="BR527" s="987">
        <f>IF(RESUMO_GLOBAL!$X$53="a",ROUND(AH527*$N527,RESUMO_GLOBAL!$X$54),IF(RESUMO_GLOBAL!$X$53="t",TRUNC(AH527*$N527,RESUMO_GLOBAL!$X$54),AH527*$N527))</f>
        <v>0</v>
      </c>
      <c r="BS527" s="987">
        <f>IF(RESUMO_GLOBAL!$X$53="a",ROUND(AI527*$N527,RESUMO_GLOBAL!$X$54),IF(RESUMO_GLOBAL!$X$53="t",TRUNC(AI527*$N527,RESUMO_GLOBAL!$X$54),AI527*$N527))</f>
        <v>0</v>
      </c>
      <c r="BT527" s="987">
        <f>IF(RESUMO_GLOBAL!$X$53="a",ROUND(AJ527*$N527,RESUMO_GLOBAL!$X$54),IF(RESUMO_GLOBAL!$X$53="t",TRUNC(AJ527*$N527,RESUMO_GLOBAL!$X$54),AJ527*$N527))</f>
        <v>0</v>
      </c>
      <c r="BU527" s="987">
        <f>IF(RESUMO_GLOBAL!$X$53="a",ROUND(AK527*$N527,RESUMO_GLOBAL!$X$54),IF(RESUMO_GLOBAL!$X$53="t",TRUNC(AK527*$N527,RESUMO_GLOBAL!$X$54),AK527*$N527))</f>
        <v>0</v>
      </c>
      <c r="BV527" s="987">
        <f>IF(RESUMO_GLOBAL!$X$53="a",ROUND(AL527*$N527,RESUMO_GLOBAL!$X$54),IF(RESUMO_GLOBAL!$X$53="t",TRUNC(AL527*$N527,RESUMO_GLOBAL!$X$54),AL527*$N527))</f>
        <v>0</v>
      </c>
      <c r="BW527" s="987">
        <f>IF(RESUMO_GLOBAL!$X$53="a",ROUND(AM527*$N527,RESUMO_GLOBAL!$X$54),IF(RESUMO_GLOBAL!$X$53="t",TRUNC(AM527*$N527,RESUMO_GLOBAL!$X$54),AM527*$N527))</f>
        <v>0</v>
      </c>
      <c r="BX527" s="987">
        <f>IF(RESUMO_GLOBAL!$X$53="a",ROUND(AN527*$N527,RESUMO_GLOBAL!$X$54),IF(RESUMO_GLOBAL!$X$53="t",TRUNC(AN527*$N527,RESUMO_GLOBAL!$X$54),AN527*$N527))</f>
        <v>0</v>
      </c>
      <c r="BY527" s="987">
        <f>IF(RESUMO_GLOBAL!$X$53="a",ROUND(AO527*$N527,RESUMO_GLOBAL!$X$54),IF(RESUMO_GLOBAL!$X$53="t",TRUNC(AO527*$N527,RESUMO_GLOBAL!$X$54),AO527*$N527))</f>
        <v>0</v>
      </c>
      <c r="BZ527" s="987">
        <f>IF(RESUMO_GLOBAL!$X$53="a",ROUND(AP527*$N527,RESUMO_GLOBAL!$X$54),IF(RESUMO_GLOBAL!$X$53="t",TRUNC(AP527*$N527,RESUMO_GLOBAL!$X$54),AP527*$N527))</f>
        <v>0</v>
      </c>
      <c r="CA527" s="987">
        <f>IF(RESUMO_GLOBAL!$X$53="a",ROUND(AQ527*$N527,RESUMO_GLOBAL!$X$54),IF(RESUMO_GLOBAL!$X$53="t",TRUNC(AQ527*$N527,RESUMO_GLOBAL!$X$54),AQ527*$N527))</f>
        <v>0</v>
      </c>
      <c r="CB527" s="987">
        <f>IF(RESUMO_GLOBAL!$X$53="a",ROUND(AR527*$N527,RESUMO_GLOBAL!$X$54),IF(RESUMO_GLOBAL!$X$53="t",TRUNC(AR527*$N527,RESUMO_GLOBAL!$X$54),AR527*$N527))</f>
        <v>0</v>
      </c>
      <c r="CC527" s="987">
        <f>IF(RESUMO_GLOBAL!$X$53="a",ROUND(AS527*$N527,RESUMO_GLOBAL!$X$54),IF(RESUMO_GLOBAL!$X$53="t",TRUNC(AS527*$N527,RESUMO_GLOBAL!$X$54),AS527*$N527))</f>
        <v>0</v>
      </c>
      <c r="CD527" s="987">
        <f>IF(RESUMO_GLOBAL!$X$53="a",ROUND(AT527*$N527,RESUMO_GLOBAL!$X$54),IF(RESUMO_GLOBAL!$X$53="t",TRUNC(AT527*$N527,RESUMO_GLOBAL!$X$54),AT527*$N527))</f>
        <v>0</v>
      </c>
      <c r="CE527" s="987">
        <f>IF(RESUMO_GLOBAL!$X$53="a",ROUND(AU527*$N527,RESUMO_GLOBAL!$X$54),IF(RESUMO_GLOBAL!$X$53="t",TRUNC(AU527*$N527,RESUMO_GLOBAL!$X$54),AU527*$N527))</f>
        <v>0</v>
      </c>
      <c r="CF527" s="987">
        <f>IF(RESUMO_GLOBAL!$X$53="a",ROUND(AV527*$N527,RESUMO_GLOBAL!$X$54),IF(RESUMO_GLOBAL!$X$53="t",TRUNC(AV527*$N527,RESUMO_GLOBAL!$X$54),AV527*$N527))</f>
        <v>0</v>
      </c>
      <c r="CG527" s="987">
        <f>IF(RESUMO_GLOBAL!$X$53="a",ROUND(AW527*$N527,RESUMO_GLOBAL!$X$54),IF(RESUMO_GLOBAL!$X$53="t",TRUNC(AW527*$N527,RESUMO_GLOBAL!$X$54),AW527*$N527))</f>
        <v>0</v>
      </c>
      <c r="CK527" s="59">
        <f t="shared" si="353"/>
        <v>0</v>
      </c>
      <c r="CL527" s="59">
        <f t="shared" si="354"/>
        <v>0</v>
      </c>
      <c r="CM527" s="59">
        <f t="shared" si="355"/>
        <v>0</v>
      </c>
      <c r="CN527" s="59">
        <f t="shared" si="356"/>
        <v>0</v>
      </c>
      <c r="CO527" s="59">
        <f t="shared" si="357"/>
        <v>0</v>
      </c>
      <c r="CP527" s="59">
        <f t="shared" si="358"/>
        <v>0</v>
      </c>
      <c r="CQ527" s="59">
        <f t="shared" si="359"/>
        <v>0</v>
      </c>
      <c r="CR527" s="59">
        <f t="shared" si="360"/>
        <v>0</v>
      </c>
      <c r="CS527" s="59">
        <f t="shared" si="361"/>
        <v>0</v>
      </c>
      <c r="CT527" s="59">
        <f t="shared" si="362"/>
        <v>0</v>
      </c>
      <c r="CU527" s="59">
        <f t="shared" si="363"/>
        <v>0</v>
      </c>
      <c r="CV527" s="59">
        <f t="shared" si="364"/>
        <v>0</v>
      </c>
      <c r="CW527" s="59">
        <f t="shared" si="365"/>
        <v>0</v>
      </c>
      <c r="CX527" s="59">
        <f t="shared" si="366"/>
        <v>0</v>
      </c>
      <c r="CY527" s="59">
        <f t="shared" si="367"/>
        <v>0</v>
      </c>
      <c r="CZ527" s="59">
        <f t="shared" si="368"/>
        <v>0</v>
      </c>
      <c r="DA527" s="59">
        <f t="shared" si="369"/>
        <v>0</v>
      </c>
      <c r="DB527" s="59">
        <f t="shared" si="370"/>
        <v>0</v>
      </c>
      <c r="DE527">
        <f t="shared" si="352"/>
        <v>522</v>
      </c>
      <c r="DF527" t="str">
        <f t="shared" si="371"/>
        <v/>
      </c>
      <c r="DG527" s="59">
        <f>IF($C527&lt;&gt;0,SUM($CK528:CK528),0)</f>
        <v>0</v>
      </c>
      <c r="DH527" s="59">
        <f>IF($C527&lt;&gt;0,SUM($CK528:CL528),0)</f>
        <v>0</v>
      </c>
      <c r="DI527" s="59">
        <f>IF($C527&lt;&gt;0,SUM($CK528:CM528),0)</f>
        <v>0</v>
      </c>
      <c r="DJ527" s="59">
        <f>IF($C527&lt;&gt;0,SUM($CK528:CN528),0)</f>
        <v>0</v>
      </c>
      <c r="DK527" s="59">
        <f>IF($C527&lt;&gt;0,SUM($CK528:CO528),0)</f>
        <v>0</v>
      </c>
      <c r="DL527" s="59">
        <f>IF($C527&lt;&gt;0,SUM($CK528:CP528),0)</f>
        <v>0</v>
      </c>
      <c r="DM527" s="59">
        <f>IF($C527&lt;&gt;0,SUM($CK528:CQ528),0)</f>
        <v>0</v>
      </c>
      <c r="DN527" s="59">
        <f>IF($C527&lt;&gt;0,SUM($CK528:CR528),0)</f>
        <v>0</v>
      </c>
      <c r="DO527" s="59">
        <f>IF($C527&lt;&gt;0,SUM($CK528:CS528),0)</f>
        <v>0</v>
      </c>
      <c r="DP527" s="59">
        <f>IF($C527&lt;&gt;0,SUM($CK528:CT528),0)</f>
        <v>0</v>
      </c>
      <c r="DQ527" s="59">
        <f>IF($C527&lt;&gt;0,SUM($CK528:CU528),0)</f>
        <v>0</v>
      </c>
      <c r="DR527" s="59">
        <f>IF($C527&lt;&gt;0,SUM($CK528:CV528),0)</f>
        <v>0</v>
      </c>
      <c r="DS527" s="59">
        <f>IF($C527&lt;&gt;0,SUM($CK528:CW528),0)</f>
        <v>0</v>
      </c>
      <c r="DT527" s="59">
        <f>IF($C527&lt;&gt;0,SUM($CK528:CX528),0)</f>
        <v>0</v>
      </c>
      <c r="DU527" s="59">
        <f>IF($C527&lt;&gt;0,SUM($CK528:CY528),0)</f>
        <v>0</v>
      </c>
      <c r="DV527" s="59">
        <f>IF($C527&lt;&gt;0,SUM($CK528:CZ528),0)</f>
        <v>0</v>
      </c>
      <c r="DW527" s="59">
        <f>IF($C527&lt;&gt;0,SUM($CK528:DA528),0)</f>
        <v>0</v>
      </c>
      <c r="DX527" s="59">
        <f>IF($C527&lt;&gt;0,SUM($CK528:DB528),0)</f>
        <v>0</v>
      </c>
      <c r="DY527" s="952" t="str">
        <f t="shared" si="375"/>
        <v/>
      </c>
    </row>
    <row r="528" spans="1:129" ht="13.5" hidden="1" thickBot="1">
      <c r="A528" s="3" t="str">
        <f t="shared" si="341"/>
        <v/>
      </c>
      <c r="B528" s="805">
        <f>Dados_GLOBAL_Inicial!E528</f>
        <v>0</v>
      </c>
      <c r="C528" s="956">
        <f>IF(IFERROR(VALUE(Dados_GLOBAL_Inicial!F528),0)=0,0,Dados_GLOBAL_Inicial!F528)</f>
        <v>0</v>
      </c>
      <c r="D528" s="830">
        <f>Dados_GLOBAL_Inicial!G528</f>
        <v>0</v>
      </c>
      <c r="E528" s="830" t="str">
        <f>IF(IFERROR(VLOOKUP(F528,Cod_Gde_Itens!$A$1:$B$80,2,FALSE),0)&gt;549,IFERROR(VLOOKUP(F528,Cod_Gde_Itens!$A$1:$B$80,2,FALSE),0),IF(Dados_GLOBAL_Inicial!H528=0,"",Dados_GLOBAL_Inicial!H528))</f>
        <v/>
      </c>
      <c r="F528" s="823">
        <f>Dados_GLOBAL_Inicial!I528</f>
        <v>0</v>
      </c>
      <c r="G528" s="824">
        <f>Dados_GLOBAL_Inicial!J528</f>
        <v>0</v>
      </c>
      <c r="H528" s="454">
        <f>Dados_GLOBAL_Inicial!K528</f>
        <v>0</v>
      </c>
      <c r="I528" s="970">
        <f>SUM('MEDIÇÃO_OBJETO (1)'!I528)</f>
        <v>0</v>
      </c>
      <c r="J528" s="455">
        <f t="shared" si="342"/>
        <v>0</v>
      </c>
      <c r="K528" s="451">
        <f t="shared" si="343"/>
        <v>0</v>
      </c>
      <c r="L528" s="452">
        <f t="shared" si="344"/>
        <v>0</v>
      </c>
      <c r="M528" s="809">
        <f t="shared" si="345"/>
        <v>0</v>
      </c>
      <c r="N528" s="810">
        <f>IF(IFERROR(VALUE(Dados_GLOBAL_Inicial!L528),0)=0,0,Dados_GLOBAL_Inicial!L528)</f>
        <v>0</v>
      </c>
      <c r="O528" s="812">
        <f>SUM('MEDIÇÃO_OBJETO (1)'!O528)</f>
        <v>0</v>
      </c>
      <c r="P528" s="812">
        <f>SUM('MEDIÇÃO_OBJETO (1)'!P528)</f>
        <v>0</v>
      </c>
      <c r="Q528" s="813">
        <f t="shared" si="346"/>
        <v>0</v>
      </c>
      <c r="R528" s="951"/>
      <c r="S528" s="815">
        <f>SUM('MEDIÇÃO_OBJETO (1)'!S528)</f>
        <v>0</v>
      </c>
      <c r="T528" s="815">
        <f>SUM('MEDIÇÃO_OBJETO (1)'!T528)</f>
        <v>0</v>
      </c>
      <c r="V528" s="19"/>
      <c r="W528" s="978">
        <f t="shared" si="347"/>
        <v>0</v>
      </c>
      <c r="X528" s="816">
        <f t="shared" si="348"/>
        <v>0</v>
      </c>
      <c r="Y528" s="816">
        <f t="shared" si="349"/>
        <v>0</v>
      </c>
      <c r="Z528" s="817">
        <f t="shared" si="350"/>
        <v>0</v>
      </c>
      <c r="AB528" s="453">
        <f t="shared" si="372"/>
        <v>0</v>
      </c>
      <c r="AC528" s="14">
        <f t="shared" si="351"/>
        <v>0</v>
      </c>
      <c r="AD528" s="819"/>
      <c r="AE528" s="631">
        <f t="shared" si="373"/>
        <v>0</v>
      </c>
      <c r="AF528" s="818">
        <f>SUM('MEDIÇÃO_OBJETO (1)'!AG528)</f>
        <v>0</v>
      </c>
      <c r="AG528" s="541">
        <f>SUM('MEDIÇÃO_OBJETO (1)'!AH528)</f>
        <v>0</v>
      </c>
      <c r="AH528" s="541">
        <f>SUM('MEDIÇÃO_OBJETO (1)'!AI528)</f>
        <v>0</v>
      </c>
      <c r="AI528" s="541">
        <f>SUM('MEDIÇÃO_OBJETO (1)'!AJ528)</f>
        <v>0</v>
      </c>
      <c r="AJ528" s="541">
        <f>SUM('MEDIÇÃO_OBJETO (1)'!AK528)</f>
        <v>0</v>
      </c>
      <c r="AK528" s="541">
        <f>SUM('MEDIÇÃO_OBJETO (1)'!AL528)</f>
        <v>0</v>
      </c>
      <c r="AL528" s="541">
        <f>SUM('MEDIÇÃO_OBJETO (1)'!AM528)</f>
        <v>0</v>
      </c>
      <c r="AM528" s="541">
        <f>SUM('MEDIÇÃO_OBJETO (1)'!AN528)</f>
        <v>0</v>
      </c>
      <c r="AN528" s="541">
        <f>SUM('MEDIÇÃO_OBJETO (1)'!AO528)</f>
        <v>0</v>
      </c>
      <c r="AO528" s="541">
        <f>SUM('MEDIÇÃO_OBJETO (1)'!AP528)</f>
        <v>0</v>
      </c>
      <c r="AP528" s="541">
        <f>SUM('MEDIÇÃO_OBJETO (1)'!AQ528)</f>
        <v>0</v>
      </c>
      <c r="AQ528" s="541">
        <f>SUM('MEDIÇÃO_OBJETO (1)'!AR528)</f>
        <v>0</v>
      </c>
      <c r="AR528" s="541">
        <f>SUM('MEDIÇÃO_OBJETO (1)'!AS528)</f>
        <v>0</v>
      </c>
      <c r="AS528" s="541">
        <f>SUM('MEDIÇÃO_OBJETO (1)'!AT528)</f>
        <v>0</v>
      </c>
      <c r="AT528" s="541">
        <f>SUM('MEDIÇÃO_OBJETO (1)'!AU528)</f>
        <v>0</v>
      </c>
      <c r="AU528" s="541">
        <f>SUM('MEDIÇÃO_OBJETO (1)'!AV528)</f>
        <v>0</v>
      </c>
      <c r="AV528" s="541">
        <f>SUM('MEDIÇÃO_OBJETO (1)'!AW528)</f>
        <v>0</v>
      </c>
      <c r="AW528" s="541">
        <f>SUM('MEDIÇÃO_OBJETO (1)'!AX528)</f>
        <v>0</v>
      </c>
      <c r="AX528" s="977"/>
      <c r="BN528" s="992">
        <f t="shared" si="340"/>
        <v>0</v>
      </c>
      <c r="BO528" s="538">
        <f t="shared" si="374"/>
        <v>0</v>
      </c>
      <c r="BP528" s="987">
        <f>IF(RESUMO_GLOBAL!$X$53="a",ROUND(AF528*$N528,RESUMO_GLOBAL!$X$54),IF(RESUMO_GLOBAL!$X$53="t",TRUNC(AF528*$N528,RESUMO_GLOBAL!$X$54),AF528*$N528))</f>
        <v>0</v>
      </c>
      <c r="BQ528" s="987">
        <f>IF(RESUMO_GLOBAL!$X$53="a",ROUND(AG528*$N528,RESUMO_GLOBAL!$X$54),IF(RESUMO_GLOBAL!$X$53="t",TRUNC(AG528*$N528,RESUMO_GLOBAL!$X$54),AG528*$N528))</f>
        <v>0</v>
      </c>
      <c r="BR528" s="987">
        <f>IF(RESUMO_GLOBAL!$X$53="a",ROUND(AH528*$N528,RESUMO_GLOBAL!$X$54),IF(RESUMO_GLOBAL!$X$53="t",TRUNC(AH528*$N528,RESUMO_GLOBAL!$X$54),AH528*$N528))</f>
        <v>0</v>
      </c>
      <c r="BS528" s="987">
        <f>IF(RESUMO_GLOBAL!$X$53="a",ROUND(AI528*$N528,RESUMO_GLOBAL!$X$54),IF(RESUMO_GLOBAL!$X$53="t",TRUNC(AI528*$N528,RESUMO_GLOBAL!$X$54),AI528*$N528))</f>
        <v>0</v>
      </c>
      <c r="BT528" s="987">
        <f>IF(RESUMO_GLOBAL!$X$53="a",ROUND(AJ528*$N528,RESUMO_GLOBAL!$X$54),IF(RESUMO_GLOBAL!$X$53="t",TRUNC(AJ528*$N528,RESUMO_GLOBAL!$X$54),AJ528*$N528))</f>
        <v>0</v>
      </c>
      <c r="BU528" s="987">
        <f>IF(RESUMO_GLOBAL!$X$53="a",ROUND(AK528*$N528,RESUMO_GLOBAL!$X$54),IF(RESUMO_GLOBAL!$X$53="t",TRUNC(AK528*$N528,RESUMO_GLOBAL!$X$54),AK528*$N528))</f>
        <v>0</v>
      </c>
      <c r="BV528" s="987">
        <f>IF(RESUMO_GLOBAL!$X$53="a",ROUND(AL528*$N528,RESUMO_GLOBAL!$X$54),IF(RESUMO_GLOBAL!$X$53="t",TRUNC(AL528*$N528,RESUMO_GLOBAL!$X$54),AL528*$N528))</f>
        <v>0</v>
      </c>
      <c r="BW528" s="987">
        <f>IF(RESUMO_GLOBAL!$X$53="a",ROUND(AM528*$N528,RESUMO_GLOBAL!$X$54),IF(RESUMO_GLOBAL!$X$53="t",TRUNC(AM528*$N528,RESUMO_GLOBAL!$X$54),AM528*$N528))</f>
        <v>0</v>
      </c>
      <c r="BX528" s="987">
        <f>IF(RESUMO_GLOBAL!$X$53="a",ROUND(AN528*$N528,RESUMO_GLOBAL!$X$54),IF(RESUMO_GLOBAL!$X$53="t",TRUNC(AN528*$N528,RESUMO_GLOBAL!$X$54),AN528*$N528))</f>
        <v>0</v>
      </c>
      <c r="BY528" s="987">
        <f>IF(RESUMO_GLOBAL!$X$53="a",ROUND(AO528*$N528,RESUMO_GLOBAL!$X$54),IF(RESUMO_GLOBAL!$X$53="t",TRUNC(AO528*$N528,RESUMO_GLOBAL!$X$54),AO528*$N528))</f>
        <v>0</v>
      </c>
      <c r="BZ528" s="987">
        <f>IF(RESUMO_GLOBAL!$X$53="a",ROUND(AP528*$N528,RESUMO_GLOBAL!$X$54),IF(RESUMO_GLOBAL!$X$53="t",TRUNC(AP528*$N528,RESUMO_GLOBAL!$X$54),AP528*$N528))</f>
        <v>0</v>
      </c>
      <c r="CA528" s="987">
        <f>IF(RESUMO_GLOBAL!$X$53="a",ROUND(AQ528*$N528,RESUMO_GLOBAL!$X$54),IF(RESUMO_GLOBAL!$X$53="t",TRUNC(AQ528*$N528,RESUMO_GLOBAL!$X$54),AQ528*$N528))</f>
        <v>0</v>
      </c>
      <c r="CB528" s="987">
        <f>IF(RESUMO_GLOBAL!$X$53="a",ROUND(AR528*$N528,RESUMO_GLOBAL!$X$54),IF(RESUMO_GLOBAL!$X$53="t",TRUNC(AR528*$N528,RESUMO_GLOBAL!$X$54),AR528*$N528))</f>
        <v>0</v>
      </c>
      <c r="CC528" s="987">
        <f>IF(RESUMO_GLOBAL!$X$53="a",ROUND(AS528*$N528,RESUMO_GLOBAL!$X$54),IF(RESUMO_GLOBAL!$X$53="t",TRUNC(AS528*$N528,RESUMO_GLOBAL!$X$54),AS528*$N528))</f>
        <v>0</v>
      </c>
      <c r="CD528" s="987">
        <f>IF(RESUMO_GLOBAL!$X$53="a",ROUND(AT528*$N528,RESUMO_GLOBAL!$X$54),IF(RESUMO_GLOBAL!$X$53="t",TRUNC(AT528*$N528,RESUMO_GLOBAL!$X$54),AT528*$N528))</f>
        <v>0</v>
      </c>
      <c r="CE528" s="987">
        <f>IF(RESUMO_GLOBAL!$X$53="a",ROUND(AU528*$N528,RESUMO_GLOBAL!$X$54),IF(RESUMO_GLOBAL!$X$53="t",TRUNC(AU528*$N528,RESUMO_GLOBAL!$X$54),AU528*$N528))</f>
        <v>0</v>
      </c>
      <c r="CF528" s="987">
        <f>IF(RESUMO_GLOBAL!$X$53="a",ROUND(AV528*$N528,RESUMO_GLOBAL!$X$54),IF(RESUMO_GLOBAL!$X$53="t",TRUNC(AV528*$N528,RESUMO_GLOBAL!$X$54),AV528*$N528))</f>
        <v>0</v>
      </c>
      <c r="CG528" s="987">
        <f>IF(RESUMO_GLOBAL!$X$53="a",ROUND(AW528*$N528,RESUMO_GLOBAL!$X$54),IF(RESUMO_GLOBAL!$X$53="t",TRUNC(AW528*$N528,RESUMO_GLOBAL!$X$54),AW528*$N528))</f>
        <v>0</v>
      </c>
      <c r="CK528" s="59">
        <f t="shared" si="353"/>
        <v>0</v>
      </c>
      <c r="CL528" s="59">
        <f t="shared" si="354"/>
        <v>0</v>
      </c>
      <c r="CM528" s="59">
        <f t="shared" si="355"/>
        <v>0</v>
      </c>
      <c r="CN528" s="59">
        <f t="shared" si="356"/>
        <v>0</v>
      </c>
      <c r="CO528" s="59">
        <f t="shared" si="357"/>
        <v>0</v>
      </c>
      <c r="CP528" s="59">
        <f t="shared" si="358"/>
        <v>0</v>
      </c>
      <c r="CQ528" s="59">
        <f t="shared" si="359"/>
        <v>0</v>
      </c>
      <c r="CR528" s="59">
        <f t="shared" si="360"/>
        <v>0</v>
      </c>
      <c r="CS528" s="59">
        <f t="shared" si="361"/>
        <v>0</v>
      </c>
      <c r="CT528" s="59">
        <f t="shared" si="362"/>
        <v>0</v>
      </c>
      <c r="CU528" s="59">
        <f t="shared" si="363"/>
        <v>0</v>
      </c>
      <c r="CV528" s="59">
        <f t="shared" si="364"/>
        <v>0</v>
      </c>
      <c r="CW528" s="59">
        <f t="shared" si="365"/>
        <v>0</v>
      </c>
      <c r="CX528" s="59">
        <f t="shared" si="366"/>
        <v>0</v>
      </c>
      <c r="CY528" s="59">
        <f t="shared" si="367"/>
        <v>0</v>
      </c>
      <c r="CZ528" s="59">
        <f t="shared" si="368"/>
        <v>0</v>
      </c>
      <c r="DA528" s="59">
        <f t="shared" si="369"/>
        <v>0</v>
      </c>
      <c r="DB528" s="59">
        <f t="shared" si="370"/>
        <v>0</v>
      </c>
      <c r="DE528">
        <f t="shared" si="352"/>
        <v>523</v>
      </c>
      <c r="DF528" t="str">
        <f t="shared" si="371"/>
        <v/>
      </c>
      <c r="DG528" s="59">
        <f>IF($C528&lt;&gt;0,SUM($CK529:CK529),0)</f>
        <v>0</v>
      </c>
      <c r="DH528" s="59">
        <f>IF($C528&lt;&gt;0,SUM($CK529:CL529),0)</f>
        <v>0</v>
      </c>
      <c r="DI528" s="59">
        <f>IF($C528&lt;&gt;0,SUM($CK529:CM529),0)</f>
        <v>0</v>
      </c>
      <c r="DJ528" s="59">
        <f>IF($C528&lt;&gt;0,SUM($CK529:CN529),0)</f>
        <v>0</v>
      </c>
      <c r="DK528" s="59">
        <f>IF($C528&lt;&gt;0,SUM($CK529:CO529),0)</f>
        <v>0</v>
      </c>
      <c r="DL528" s="59">
        <f>IF($C528&lt;&gt;0,SUM($CK529:CP529),0)</f>
        <v>0</v>
      </c>
      <c r="DM528" s="59">
        <f>IF($C528&lt;&gt;0,SUM($CK529:CQ529),0)</f>
        <v>0</v>
      </c>
      <c r="DN528" s="59">
        <f>IF($C528&lt;&gt;0,SUM($CK529:CR529),0)</f>
        <v>0</v>
      </c>
      <c r="DO528" s="59">
        <f>IF($C528&lt;&gt;0,SUM($CK529:CS529),0)</f>
        <v>0</v>
      </c>
      <c r="DP528" s="59">
        <f>IF($C528&lt;&gt;0,SUM($CK529:CT529),0)</f>
        <v>0</v>
      </c>
      <c r="DQ528" s="59">
        <f>IF($C528&lt;&gt;0,SUM($CK529:CU529),0)</f>
        <v>0</v>
      </c>
      <c r="DR528" s="59">
        <f>IF($C528&lt;&gt;0,SUM($CK529:CV529),0)</f>
        <v>0</v>
      </c>
      <c r="DS528" s="59">
        <f>IF($C528&lt;&gt;0,SUM($CK529:CW529),0)</f>
        <v>0</v>
      </c>
      <c r="DT528" s="59">
        <f>IF($C528&lt;&gt;0,SUM($CK529:CX529),0)</f>
        <v>0</v>
      </c>
      <c r="DU528" s="59">
        <f>IF($C528&lt;&gt;0,SUM($CK529:CY529),0)</f>
        <v>0</v>
      </c>
      <c r="DV528" s="59">
        <f>IF($C528&lt;&gt;0,SUM($CK529:CZ529),0)</f>
        <v>0</v>
      </c>
      <c r="DW528" s="59">
        <f>IF($C528&lt;&gt;0,SUM($CK529:DA529),0)</f>
        <v>0</v>
      </c>
      <c r="DX528" s="59">
        <f>IF($C528&lt;&gt;0,SUM($CK529:DB529),0)</f>
        <v>0</v>
      </c>
      <c r="DY528" s="952" t="str">
        <f t="shared" si="375"/>
        <v/>
      </c>
    </row>
    <row r="529" spans="1:129" ht="13.5" hidden="1" thickBot="1">
      <c r="A529" s="3" t="str">
        <f t="shared" si="341"/>
        <v/>
      </c>
      <c r="B529" s="805">
        <f>Dados_GLOBAL_Inicial!E529</f>
        <v>0</v>
      </c>
      <c r="C529" s="956">
        <f>IF(IFERROR(VALUE(Dados_GLOBAL_Inicial!F529),0)=0,0,Dados_GLOBAL_Inicial!F529)</f>
        <v>0</v>
      </c>
      <c r="D529" s="830">
        <f>Dados_GLOBAL_Inicial!G529</f>
        <v>0</v>
      </c>
      <c r="E529" s="830" t="str">
        <f>IF(IFERROR(VLOOKUP(F529,Cod_Gde_Itens!$A$1:$B$80,2,FALSE),0)&gt;549,IFERROR(VLOOKUP(F529,Cod_Gde_Itens!$A$1:$B$80,2,FALSE),0),IF(Dados_GLOBAL_Inicial!H529=0,"",Dados_GLOBAL_Inicial!H529))</f>
        <v/>
      </c>
      <c r="F529" s="823">
        <f>Dados_GLOBAL_Inicial!I529</f>
        <v>0</v>
      </c>
      <c r="G529" s="824">
        <f>Dados_GLOBAL_Inicial!J529</f>
        <v>0</v>
      </c>
      <c r="H529" s="454">
        <f>Dados_GLOBAL_Inicial!K529</f>
        <v>0</v>
      </c>
      <c r="I529" s="970">
        <f>SUM('MEDIÇÃO_OBJETO (1)'!I529)</f>
        <v>0</v>
      </c>
      <c r="J529" s="455">
        <f t="shared" si="342"/>
        <v>0</v>
      </c>
      <c r="K529" s="451">
        <f t="shared" si="343"/>
        <v>0</v>
      </c>
      <c r="L529" s="452">
        <f t="shared" si="344"/>
        <v>0</v>
      </c>
      <c r="M529" s="809">
        <f t="shared" si="345"/>
        <v>0</v>
      </c>
      <c r="N529" s="810">
        <f>IF(IFERROR(VALUE(Dados_GLOBAL_Inicial!L529),0)=0,0,Dados_GLOBAL_Inicial!L529)</f>
        <v>0</v>
      </c>
      <c r="O529" s="812">
        <f>SUM('MEDIÇÃO_OBJETO (1)'!O529)</f>
        <v>0</v>
      </c>
      <c r="P529" s="812">
        <f>SUM('MEDIÇÃO_OBJETO (1)'!P529)</f>
        <v>0</v>
      </c>
      <c r="Q529" s="813">
        <f t="shared" si="346"/>
        <v>0</v>
      </c>
      <c r="R529" s="951"/>
      <c r="S529" s="815">
        <f>SUM('MEDIÇÃO_OBJETO (1)'!S529)</f>
        <v>0</v>
      </c>
      <c r="T529" s="815">
        <f>SUM('MEDIÇÃO_OBJETO (1)'!T529)</f>
        <v>0</v>
      </c>
      <c r="V529" s="19"/>
      <c r="W529" s="978">
        <f t="shared" si="347"/>
        <v>0</v>
      </c>
      <c r="X529" s="816">
        <f t="shared" si="348"/>
        <v>0</v>
      </c>
      <c r="Y529" s="816">
        <f t="shared" si="349"/>
        <v>0</v>
      </c>
      <c r="Z529" s="817">
        <f t="shared" si="350"/>
        <v>0</v>
      </c>
      <c r="AB529" s="453">
        <f t="shared" si="372"/>
        <v>0</v>
      </c>
      <c r="AC529" s="14">
        <f t="shared" si="351"/>
        <v>0</v>
      </c>
      <c r="AD529" s="819"/>
      <c r="AE529" s="631">
        <f t="shared" si="373"/>
        <v>0</v>
      </c>
      <c r="AF529" s="818">
        <f>SUM('MEDIÇÃO_OBJETO (1)'!AG529)</f>
        <v>0</v>
      </c>
      <c r="AG529" s="541">
        <f>SUM('MEDIÇÃO_OBJETO (1)'!AH529)</f>
        <v>0</v>
      </c>
      <c r="AH529" s="541">
        <f>SUM('MEDIÇÃO_OBJETO (1)'!AI529)</f>
        <v>0</v>
      </c>
      <c r="AI529" s="541">
        <f>SUM('MEDIÇÃO_OBJETO (1)'!AJ529)</f>
        <v>0</v>
      </c>
      <c r="AJ529" s="541">
        <f>SUM('MEDIÇÃO_OBJETO (1)'!AK529)</f>
        <v>0</v>
      </c>
      <c r="AK529" s="541">
        <f>SUM('MEDIÇÃO_OBJETO (1)'!AL529)</f>
        <v>0</v>
      </c>
      <c r="AL529" s="541">
        <f>SUM('MEDIÇÃO_OBJETO (1)'!AM529)</f>
        <v>0</v>
      </c>
      <c r="AM529" s="541">
        <f>SUM('MEDIÇÃO_OBJETO (1)'!AN529)</f>
        <v>0</v>
      </c>
      <c r="AN529" s="541">
        <f>SUM('MEDIÇÃO_OBJETO (1)'!AO529)</f>
        <v>0</v>
      </c>
      <c r="AO529" s="541">
        <f>SUM('MEDIÇÃO_OBJETO (1)'!AP529)</f>
        <v>0</v>
      </c>
      <c r="AP529" s="541">
        <f>SUM('MEDIÇÃO_OBJETO (1)'!AQ529)</f>
        <v>0</v>
      </c>
      <c r="AQ529" s="541">
        <f>SUM('MEDIÇÃO_OBJETO (1)'!AR529)</f>
        <v>0</v>
      </c>
      <c r="AR529" s="541">
        <f>SUM('MEDIÇÃO_OBJETO (1)'!AS529)</f>
        <v>0</v>
      </c>
      <c r="AS529" s="541">
        <f>SUM('MEDIÇÃO_OBJETO (1)'!AT529)</f>
        <v>0</v>
      </c>
      <c r="AT529" s="541">
        <f>SUM('MEDIÇÃO_OBJETO (1)'!AU529)</f>
        <v>0</v>
      </c>
      <c r="AU529" s="541">
        <f>SUM('MEDIÇÃO_OBJETO (1)'!AV529)</f>
        <v>0</v>
      </c>
      <c r="AV529" s="541">
        <f>SUM('MEDIÇÃO_OBJETO (1)'!AW529)</f>
        <v>0</v>
      </c>
      <c r="AW529" s="541">
        <f>SUM('MEDIÇÃO_OBJETO (1)'!AX529)</f>
        <v>0</v>
      </c>
      <c r="AX529" s="977"/>
      <c r="BN529" s="992">
        <f t="shared" si="340"/>
        <v>0</v>
      </c>
      <c r="BO529" s="538">
        <f t="shared" si="374"/>
        <v>0</v>
      </c>
      <c r="BP529" s="987">
        <f>IF(RESUMO_GLOBAL!$X$53="a",ROUND(AF529*$N529,RESUMO_GLOBAL!$X$54),IF(RESUMO_GLOBAL!$X$53="t",TRUNC(AF529*$N529,RESUMO_GLOBAL!$X$54),AF529*$N529))</f>
        <v>0</v>
      </c>
      <c r="BQ529" s="987">
        <f>IF(RESUMO_GLOBAL!$X$53="a",ROUND(AG529*$N529,RESUMO_GLOBAL!$X$54),IF(RESUMO_GLOBAL!$X$53="t",TRUNC(AG529*$N529,RESUMO_GLOBAL!$X$54),AG529*$N529))</f>
        <v>0</v>
      </c>
      <c r="BR529" s="987">
        <f>IF(RESUMO_GLOBAL!$X$53="a",ROUND(AH529*$N529,RESUMO_GLOBAL!$X$54),IF(RESUMO_GLOBAL!$X$53="t",TRUNC(AH529*$N529,RESUMO_GLOBAL!$X$54),AH529*$N529))</f>
        <v>0</v>
      </c>
      <c r="BS529" s="987">
        <f>IF(RESUMO_GLOBAL!$X$53="a",ROUND(AI529*$N529,RESUMO_GLOBAL!$X$54),IF(RESUMO_GLOBAL!$X$53="t",TRUNC(AI529*$N529,RESUMO_GLOBAL!$X$54),AI529*$N529))</f>
        <v>0</v>
      </c>
      <c r="BT529" s="987">
        <f>IF(RESUMO_GLOBAL!$X$53="a",ROUND(AJ529*$N529,RESUMO_GLOBAL!$X$54),IF(RESUMO_GLOBAL!$X$53="t",TRUNC(AJ529*$N529,RESUMO_GLOBAL!$X$54),AJ529*$N529))</f>
        <v>0</v>
      </c>
      <c r="BU529" s="987">
        <f>IF(RESUMO_GLOBAL!$X$53="a",ROUND(AK529*$N529,RESUMO_GLOBAL!$X$54),IF(RESUMO_GLOBAL!$X$53="t",TRUNC(AK529*$N529,RESUMO_GLOBAL!$X$54),AK529*$N529))</f>
        <v>0</v>
      </c>
      <c r="BV529" s="987">
        <f>IF(RESUMO_GLOBAL!$X$53="a",ROUND(AL529*$N529,RESUMO_GLOBAL!$X$54),IF(RESUMO_GLOBAL!$X$53="t",TRUNC(AL529*$N529,RESUMO_GLOBAL!$X$54),AL529*$N529))</f>
        <v>0</v>
      </c>
      <c r="BW529" s="987">
        <f>IF(RESUMO_GLOBAL!$X$53="a",ROUND(AM529*$N529,RESUMO_GLOBAL!$X$54),IF(RESUMO_GLOBAL!$X$53="t",TRUNC(AM529*$N529,RESUMO_GLOBAL!$X$54),AM529*$N529))</f>
        <v>0</v>
      </c>
      <c r="BX529" s="987">
        <f>IF(RESUMO_GLOBAL!$X$53="a",ROUND(AN529*$N529,RESUMO_GLOBAL!$X$54),IF(RESUMO_GLOBAL!$X$53="t",TRUNC(AN529*$N529,RESUMO_GLOBAL!$X$54),AN529*$N529))</f>
        <v>0</v>
      </c>
      <c r="BY529" s="987">
        <f>IF(RESUMO_GLOBAL!$X$53="a",ROUND(AO529*$N529,RESUMO_GLOBAL!$X$54),IF(RESUMO_GLOBAL!$X$53="t",TRUNC(AO529*$N529,RESUMO_GLOBAL!$X$54),AO529*$N529))</f>
        <v>0</v>
      </c>
      <c r="BZ529" s="987">
        <f>IF(RESUMO_GLOBAL!$X$53="a",ROUND(AP529*$N529,RESUMO_GLOBAL!$X$54),IF(RESUMO_GLOBAL!$X$53="t",TRUNC(AP529*$N529,RESUMO_GLOBAL!$X$54),AP529*$N529))</f>
        <v>0</v>
      </c>
      <c r="CA529" s="987">
        <f>IF(RESUMO_GLOBAL!$X$53="a",ROUND(AQ529*$N529,RESUMO_GLOBAL!$X$54),IF(RESUMO_GLOBAL!$X$53="t",TRUNC(AQ529*$N529,RESUMO_GLOBAL!$X$54),AQ529*$N529))</f>
        <v>0</v>
      </c>
      <c r="CB529" s="987">
        <f>IF(RESUMO_GLOBAL!$X$53="a",ROUND(AR529*$N529,RESUMO_GLOBAL!$X$54),IF(RESUMO_GLOBAL!$X$53="t",TRUNC(AR529*$N529,RESUMO_GLOBAL!$X$54),AR529*$N529))</f>
        <v>0</v>
      </c>
      <c r="CC529" s="987">
        <f>IF(RESUMO_GLOBAL!$X$53="a",ROUND(AS529*$N529,RESUMO_GLOBAL!$X$54),IF(RESUMO_GLOBAL!$X$53="t",TRUNC(AS529*$N529,RESUMO_GLOBAL!$X$54),AS529*$N529))</f>
        <v>0</v>
      </c>
      <c r="CD529" s="987">
        <f>IF(RESUMO_GLOBAL!$X$53="a",ROUND(AT529*$N529,RESUMO_GLOBAL!$X$54),IF(RESUMO_GLOBAL!$X$53="t",TRUNC(AT529*$N529,RESUMO_GLOBAL!$X$54),AT529*$N529))</f>
        <v>0</v>
      </c>
      <c r="CE529" s="987">
        <f>IF(RESUMO_GLOBAL!$X$53="a",ROUND(AU529*$N529,RESUMO_GLOBAL!$X$54),IF(RESUMO_GLOBAL!$X$53="t",TRUNC(AU529*$N529,RESUMO_GLOBAL!$X$54),AU529*$N529))</f>
        <v>0</v>
      </c>
      <c r="CF529" s="987">
        <f>IF(RESUMO_GLOBAL!$X$53="a",ROUND(AV529*$N529,RESUMO_GLOBAL!$X$54),IF(RESUMO_GLOBAL!$X$53="t",TRUNC(AV529*$N529,RESUMO_GLOBAL!$X$54),AV529*$N529))</f>
        <v>0</v>
      </c>
      <c r="CG529" s="987">
        <f>IF(RESUMO_GLOBAL!$X$53="a",ROUND(AW529*$N529,RESUMO_GLOBAL!$X$54),IF(RESUMO_GLOBAL!$X$53="t",TRUNC(AW529*$N529,RESUMO_GLOBAL!$X$54),AW529*$N529))</f>
        <v>0</v>
      </c>
      <c r="CK529" s="59">
        <f t="shared" si="353"/>
        <v>0</v>
      </c>
      <c r="CL529" s="59">
        <f t="shared" si="354"/>
        <v>0</v>
      </c>
      <c r="CM529" s="59">
        <f t="shared" si="355"/>
        <v>0</v>
      </c>
      <c r="CN529" s="59">
        <f t="shared" si="356"/>
        <v>0</v>
      </c>
      <c r="CO529" s="59">
        <f t="shared" si="357"/>
        <v>0</v>
      </c>
      <c r="CP529" s="59">
        <f t="shared" si="358"/>
        <v>0</v>
      </c>
      <c r="CQ529" s="59">
        <f t="shared" si="359"/>
        <v>0</v>
      </c>
      <c r="CR529" s="59">
        <f t="shared" si="360"/>
        <v>0</v>
      </c>
      <c r="CS529" s="59">
        <f t="shared" si="361"/>
        <v>0</v>
      </c>
      <c r="CT529" s="59">
        <f t="shared" si="362"/>
        <v>0</v>
      </c>
      <c r="CU529" s="59">
        <f t="shared" si="363"/>
        <v>0</v>
      </c>
      <c r="CV529" s="59">
        <f t="shared" si="364"/>
        <v>0</v>
      </c>
      <c r="CW529" s="59">
        <f t="shared" si="365"/>
        <v>0</v>
      </c>
      <c r="CX529" s="59">
        <f t="shared" si="366"/>
        <v>0</v>
      </c>
      <c r="CY529" s="59">
        <f t="shared" si="367"/>
        <v>0</v>
      </c>
      <c r="CZ529" s="59">
        <f t="shared" si="368"/>
        <v>0</v>
      </c>
      <c r="DA529" s="59">
        <f t="shared" si="369"/>
        <v>0</v>
      </c>
      <c r="DB529" s="59">
        <f t="shared" si="370"/>
        <v>0</v>
      </c>
      <c r="DE529">
        <f t="shared" si="352"/>
        <v>524</v>
      </c>
      <c r="DF529" t="str">
        <f t="shared" si="371"/>
        <v/>
      </c>
      <c r="DG529" s="59">
        <f>IF($C529&lt;&gt;0,SUM($CK530:CK530),0)</f>
        <v>0</v>
      </c>
      <c r="DH529" s="59">
        <f>IF($C529&lt;&gt;0,SUM($CK530:CL530),0)</f>
        <v>0</v>
      </c>
      <c r="DI529" s="59">
        <f>IF($C529&lt;&gt;0,SUM($CK530:CM530),0)</f>
        <v>0</v>
      </c>
      <c r="DJ529" s="59">
        <f>IF($C529&lt;&gt;0,SUM($CK530:CN530),0)</f>
        <v>0</v>
      </c>
      <c r="DK529" s="59">
        <f>IF($C529&lt;&gt;0,SUM($CK530:CO530),0)</f>
        <v>0</v>
      </c>
      <c r="DL529" s="59">
        <f>IF($C529&lt;&gt;0,SUM($CK530:CP530),0)</f>
        <v>0</v>
      </c>
      <c r="DM529" s="59">
        <f>IF($C529&lt;&gt;0,SUM($CK530:CQ530),0)</f>
        <v>0</v>
      </c>
      <c r="DN529" s="59">
        <f>IF($C529&lt;&gt;0,SUM($CK530:CR530),0)</f>
        <v>0</v>
      </c>
      <c r="DO529" s="59">
        <f>IF($C529&lt;&gt;0,SUM($CK530:CS530),0)</f>
        <v>0</v>
      </c>
      <c r="DP529" s="59">
        <f>IF($C529&lt;&gt;0,SUM($CK530:CT530),0)</f>
        <v>0</v>
      </c>
      <c r="DQ529" s="59">
        <f>IF($C529&lt;&gt;0,SUM($CK530:CU530),0)</f>
        <v>0</v>
      </c>
      <c r="DR529" s="59">
        <f>IF($C529&lt;&gt;0,SUM($CK530:CV530),0)</f>
        <v>0</v>
      </c>
      <c r="DS529" s="59">
        <f>IF($C529&lt;&gt;0,SUM($CK530:CW530),0)</f>
        <v>0</v>
      </c>
      <c r="DT529" s="59">
        <f>IF($C529&lt;&gt;0,SUM($CK530:CX530),0)</f>
        <v>0</v>
      </c>
      <c r="DU529" s="59">
        <f>IF($C529&lt;&gt;0,SUM($CK530:CY530),0)</f>
        <v>0</v>
      </c>
      <c r="DV529" s="59">
        <f>IF($C529&lt;&gt;0,SUM($CK530:CZ530),0)</f>
        <v>0</v>
      </c>
      <c r="DW529" s="59">
        <f>IF($C529&lt;&gt;0,SUM($CK530:DA530),0)</f>
        <v>0</v>
      </c>
      <c r="DX529" s="59">
        <f>IF($C529&lt;&gt;0,SUM($CK530:DB530),0)</f>
        <v>0</v>
      </c>
      <c r="DY529" s="952" t="str">
        <f t="shared" si="375"/>
        <v/>
      </c>
    </row>
    <row r="530" spans="1:129" ht="13.5" hidden="1" thickBot="1">
      <c r="A530" s="3" t="str">
        <f t="shared" si="341"/>
        <v/>
      </c>
      <c r="B530" s="805">
        <f>Dados_GLOBAL_Inicial!E530</f>
        <v>0</v>
      </c>
      <c r="C530" s="956">
        <f>IF(IFERROR(VALUE(Dados_GLOBAL_Inicial!F530),0)=0,0,Dados_GLOBAL_Inicial!F530)</f>
        <v>0</v>
      </c>
      <c r="D530" s="830">
        <f>Dados_GLOBAL_Inicial!G530</f>
        <v>0</v>
      </c>
      <c r="E530" s="830" t="str">
        <f>IF(IFERROR(VLOOKUP(F530,Cod_Gde_Itens!$A$1:$B$80,2,FALSE),0)&gt;549,IFERROR(VLOOKUP(F530,Cod_Gde_Itens!$A$1:$B$80,2,FALSE),0),IF(Dados_GLOBAL_Inicial!H530=0,"",Dados_GLOBAL_Inicial!H530))</f>
        <v/>
      </c>
      <c r="F530" s="823">
        <f>Dados_GLOBAL_Inicial!I530</f>
        <v>0</v>
      </c>
      <c r="G530" s="824">
        <f>Dados_GLOBAL_Inicial!J530</f>
        <v>0</v>
      </c>
      <c r="H530" s="454">
        <f>Dados_GLOBAL_Inicial!K530</f>
        <v>0</v>
      </c>
      <c r="I530" s="970">
        <f>SUM('MEDIÇÃO_OBJETO (1)'!I530)</f>
        <v>0</v>
      </c>
      <c r="J530" s="455">
        <f t="shared" si="342"/>
        <v>0</v>
      </c>
      <c r="K530" s="451">
        <f t="shared" si="343"/>
        <v>0</v>
      </c>
      <c r="L530" s="452">
        <f t="shared" si="344"/>
        <v>0</v>
      </c>
      <c r="M530" s="809">
        <f t="shared" si="345"/>
        <v>0</v>
      </c>
      <c r="N530" s="810">
        <f>IF(IFERROR(VALUE(Dados_GLOBAL_Inicial!L530),0)=0,0,Dados_GLOBAL_Inicial!L530)</f>
        <v>0</v>
      </c>
      <c r="O530" s="812">
        <f>SUM('MEDIÇÃO_OBJETO (1)'!O530)</f>
        <v>0</v>
      </c>
      <c r="P530" s="812">
        <f>SUM('MEDIÇÃO_OBJETO (1)'!P530)</f>
        <v>0</v>
      </c>
      <c r="Q530" s="813">
        <f t="shared" si="346"/>
        <v>0</v>
      </c>
      <c r="R530" s="951"/>
      <c r="S530" s="815">
        <f>SUM('MEDIÇÃO_OBJETO (1)'!S530)</f>
        <v>0</v>
      </c>
      <c r="T530" s="815">
        <f>SUM('MEDIÇÃO_OBJETO (1)'!T530)</f>
        <v>0</v>
      </c>
      <c r="V530" s="19"/>
      <c r="W530" s="978">
        <f t="shared" si="347"/>
        <v>0</v>
      </c>
      <c r="X530" s="816">
        <f t="shared" si="348"/>
        <v>0</v>
      </c>
      <c r="Y530" s="816">
        <f t="shared" si="349"/>
        <v>0</v>
      </c>
      <c r="Z530" s="817">
        <f t="shared" si="350"/>
        <v>0</v>
      </c>
      <c r="AB530" s="453">
        <f t="shared" si="372"/>
        <v>0</v>
      </c>
      <c r="AC530" s="14">
        <f t="shared" si="351"/>
        <v>0</v>
      </c>
      <c r="AD530" s="819"/>
      <c r="AE530" s="631">
        <f t="shared" si="373"/>
        <v>0</v>
      </c>
      <c r="AF530" s="818">
        <f>SUM('MEDIÇÃO_OBJETO (1)'!AG530)</f>
        <v>0</v>
      </c>
      <c r="AG530" s="541">
        <f>SUM('MEDIÇÃO_OBJETO (1)'!AH530)</f>
        <v>0</v>
      </c>
      <c r="AH530" s="541">
        <f>SUM('MEDIÇÃO_OBJETO (1)'!AI530)</f>
        <v>0</v>
      </c>
      <c r="AI530" s="541">
        <f>SUM('MEDIÇÃO_OBJETO (1)'!AJ530)</f>
        <v>0</v>
      </c>
      <c r="AJ530" s="541">
        <f>SUM('MEDIÇÃO_OBJETO (1)'!AK530)</f>
        <v>0</v>
      </c>
      <c r="AK530" s="541">
        <f>SUM('MEDIÇÃO_OBJETO (1)'!AL530)</f>
        <v>0</v>
      </c>
      <c r="AL530" s="541">
        <f>SUM('MEDIÇÃO_OBJETO (1)'!AM530)</f>
        <v>0</v>
      </c>
      <c r="AM530" s="541">
        <f>SUM('MEDIÇÃO_OBJETO (1)'!AN530)</f>
        <v>0</v>
      </c>
      <c r="AN530" s="541">
        <f>SUM('MEDIÇÃO_OBJETO (1)'!AO530)</f>
        <v>0</v>
      </c>
      <c r="AO530" s="541">
        <f>SUM('MEDIÇÃO_OBJETO (1)'!AP530)</f>
        <v>0</v>
      </c>
      <c r="AP530" s="541">
        <f>SUM('MEDIÇÃO_OBJETO (1)'!AQ530)</f>
        <v>0</v>
      </c>
      <c r="AQ530" s="541">
        <f>SUM('MEDIÇÃO_OBJETO (1)'!AR530)</f>
        <v>0</v>
      </c>
      <c r="AR530" s="541">
        <f>SUM('MEDIÇÃO_OBJETO (1)'!AS530)</f>
        <v>0</v>
      </c>
      <c r="AS530" s="541">
        <f>SUM('MEDIÇÃO_OBJETO (1)'!AT530)</f>
        <v>0</v>
      </c>
      <c r="AT530" s="541">
        <f>SUM('MEDIÇÃO_OBJETO (1)'!AU530)</f>
        <v>0</v>
      </c>
      <c r="AU530" s="541">
        <f>SUM('MEDIÇÃO_OBJETO (1)'!AV530)</f>
        <v>0</v>
      </c>
      <c r="AV530" s="541">
        <f>SUM('MEDIÇÃO_OBJETO (1)'!AW530)</f>
        <v>0</v>
      </c>
      <c r="AW530" s="541">
        <f>SUM('MEDIÇÃO_OBJETO (1)'!AX530)</f>
        <v>0</v>
      </c>
      <c r="AX530" s="977"/>
      <c r="BN530" s="992">
        <f t="shared" si="340"/>
        <v>0</v>
      </c>
      <c r="BO530" s="538">
        <f t="shared" si="374"/>
        <v>0</v>
      </c>
      <c r="BP530" s="987">
        <f>IF(RESUMO_GLOBAL!$X$53="a",ROUND(AF530*$N530,RESUMO_GLOBAL!$X$54),IF(RESUMO_GLOBAL!$X$53="t",TRUNC(AF530*$N530,RESUMO_GLOBAL!$X$54),AF530*$N530))</f>
        <v>0</v>
      </c>
      <c r="BQ530" s="987">
        <f>IF(RESUMO_GLOBAL!$X$53="a",ROUND(AG530*$N530,RESUMO_GLOBAL!$X$54),IF(RESUMO_GLOBAL!$X$53="t",TRUNC(AG530*$N530,RESUMO_GLOBAL!$X$54),AG530*$N530))</f>
        <v>0</v>
      </c>
      <c r="BR530" s="987">
        <f>IF(RESUMO_GLOBAL!$X$53="a",ROUND(AH530*$N530,RESUMO_GLOBAL!$X$54),IF(RESUMO_GLOBAL!$X$53="t",TRUNC(AH530*$N530,RESUMO_GLOBAL!$X$54),AH530*$N530))</f>
        <v>0</v>
      </c>
      <c r="BS530" s="987">
        <f>IF(RESUMO_GLOBAL!$X$53="a",ROUND(AI530*$N530,RESUMO_GLOBAL!$X$54),IF(RESUMO_GLOBAL!$X$53="t",TRUNC(AI530*$N530,RESUMO_GLOBAL!$X$54),AI530*$N530))</f>
        <v>0</v>
      </c>
      <c r="BT530" s="987">
        <f>IF(RESUMO_GLOBAL!$X$53="a",ROUND(AJ530*$N530,RESUMO_GLOBAL!$X$54),IF(RESUMO_GLOBAL!$X$53="t",TRUNC(AJ530*$N530,RESUMO_GLOBAL!$X$54),AJ530*$N530))</f>
        <v>0</v>
      </c>
      <c r="BU530" s="987">
        <f>IF(RESUMO_GLOBAL!$X$53="a",ROUND(AK530*$N530,RESUMO_GLOBAL!$X$54),IF(RESUMO_GLOBAL!$X$53="t",TRUNC(AK530*$N530,RESUMO_GLOBAL!$X$54),AK530*$N530))</f>
        <v>0</v>
      </c>
      <c r="BV530" s="987">
        <f>IF(RESUMO_GLOBAL!$X$53="a",ROUND(AL530*$N530,RESUMO_GLOBAL!$X$54),IF(RESUMO_GLOBAL!$X$53="t",TRUNC(AL530*$N530,RESUMO_GLOBAL!$X$54),AL530*$N530))</f>
        <v>0</v>
      </c>
      <c r="BW530" s="987">
        <f>IF(RESUMO_GLOBAL!$X$53="a",ROUND(AM530*$N530,RESUMO_GLOBAL!$X$54),IF(RESUMO_GLOBAL!$X$53="t",TRUNC(AM530*$N530,RESUMO_GLOBAL!$X$54),AM530*$N530))</f>
        <v>0</v>
      </c>
      <c r="BX530" s="987">
        <f>IF(RESUMO_GLOBAL!$X$53="a",ROUND(AN530*$N530,RESUMO_GLOBAL!$X$54),IF(RESUMO_GLOBAL!$X$53="t",TRUNC(AN530*$N530,RESUMO_GLOBAL!$X$54),AN530*$N530))</f>
        <v>0</v>
      </c>
      <c r="BY530" s="987">
        <f>IF(RESUMO_GLOBAL!$X$53="a",ROUND(AO530*$N530,RESUMO_GLOBAL!$X$54),IF(RESUMO_GLOBAL!$X$53="t",TRUNC(AO530*$N530,RESUMO_GLOBAL!$X$54),AO530*$N530))</f>
        <v>0</v>
      </c>
      <c r="BZ530" s="987">
        <f>IF(RESUMO_GLOBAL!$X$53="a",ROUND(AP530*$N530,RESUMO_GLOBAL!$X$54),IF(RESUMO_GLOBAL!$X$53="t",TRUNC(AP530*$N530,RESUMO_GLOBAL!$X$54),AP530*$N530))</f>
        <v>0</v>
      </c>
      <c r="CA530" s="987">
        <f>IF(RESUMO_GLOBAL!$X$53="a",ROUND(AQ530*$N530,RESUMO_GLOBAL!$X$54),IF(RESUMO_GLOBAL!$X$53="t",TRUNC(AQ530*$N530,RESUMO_GLOBAL!$X$54),AQ530*$N530))</f>
        <v>0</v>
      </c>
      <c r="CB530" s="987">
        <f>IF(RESUMO_GLOBAL!$X$53="a",ROUND(AR530*$N530,RESUMO_GLOBAL!$X$54),IF(RESUMO_GLOBAL!$X$53="t",TRUNC(AR530*$N530,RESUMO_GLOBAL!$X$54),AR530*$N530))</f>
        <v>0</v>
      </c>
      <c r="CC530" s="987">
        <f>IF(RESUMO_GLOBAL!$X$53="a",ROUND(AS530*$N530,RESUMO_GLOBAL!$X$54),IF(RESUMO_GLOBAL!$X$53="t",TRUNC(AS530*$N530,RESUMO_GLOBAL!$X$54),AS530*$N530))</f>
        <v>0</v>
      </c>
      <c r="CD530" s="987">
        <f>IF(RESUMO_GLOBAL!$X$53="a",ROUND(AT530*$N530,RESUMO_GLOBAL!$X$54),IF(RESUMO_GLOBAL!$X$53="t",TRUNC(AT530*$N530,RESUMO_GLOBAL!$X$54),AT530*$N530))</f>
        <v>0</v>
      </c>
      <c r="CE530" s="987">
        <f>IF(RESUMO_GLOBAL!$X$53="a",ROUND(AU530*$N530,RESUMO_GLOBAL!$X$54),IF(RESUMO_GLOBAL!$X$53="t",TRUNC(AU530*$N530,RESUMO_GLOBAL!$X$54),AU530*$N530))</f>
        <v>0</v>
      </c>
      <c r="CF530" s="987">
        <f>IF(RESUMO_GLOBAL!$X$53="a",ROUND(AV530*$N530,RESUMO_GLOBAL!$X$54),IF(RESUMO_GLOBAL!$X$53="t",TRUNC(AV530*$N530,RESUMO_GLOBAL!$X$54),AV530*$N530))</f>
        <v>0</v>
      </c>
      <c r="CG530" s="987">
        <f>IF(RESUMO_GLOBAL!$X$53="a",ROUND(AW530*$N530,RESUMO_GLOBAL!$X$54),IF(RESUMO_GLOBAL!$X$53="t",TRUNC(AW530*$N530,RESUMO_GLOBAL!$X$54),AW530*$N530))</f>
        <v>0</v>
      </c>
      <c r="CK530" s="59">
        <f t="shared" si="353"/>
        <v>0</v>
      </c>
      <c r="CL530" s="59">
        <f t="shared" si="354"/>
        <v>0</v>
      </c>
      <c r="CM530" s="59">
        <f t="shared" si="355"/>
        <v>0</v>
      </c>
      <c r="CN530" s="59">
        <f t="shared" si="356"/>
        <v>0</v>
      </c>
      <c r="CO530" s="59">
        <f t="shared" si="357"/>
        <v>0</v>
      </c>
      <c r="CP530" s="59">
        <f t="shared" si="358"/>
        <v>0</v>
      </c>
      <c r="CQ530" s="59">
        <f t="shared" si="359"/>
        <v>0</v>
      </c>
      <c r="CR530" s="59">
        <f t="shared" si="360"/>
        <v>0</v>
      </c>
      <c r="CS530" s="59">
        <f t="shared" si="361"/>
        <v>0</v>
      </c>
      <c r="CT530" s="59">
        <f t="shared" si="362"/>
        <v>0</v>
      </c>
      <c r="CU530" s="59">
        <f t="shared" si="363"/>
        <v>0</v>
      </c>
      <c r="CV530" s="59">
        <f t="shared" si="364"/>
        <v>0</v>
      </c>
      <c r="CW530" s="59">
        <f t="shared" si="365"/>
        <v>0</v>
      </c>
      <c r="CX530" s="59">
        <f t="shared" si="366"/>
        <v>0</v>
      </c>
      <c r="CY530" s="59">
        <f t="shared" si="367"/>
        <v>0</v>
      </c>
      <c r="CZ530" s="59">
        <f t="shared" si="368"/>
        <v>0</v>
      </c>
      <c r="DA530" s="59">
        <f t="shared" si="369"/>
        <v>0</v>
      </c>
      <c r="DB530" s="59">
        <f t="shared" si="370"/>
        <v>0</v>
      </c>
      <c r="DE530">
        <f t="shared" si="352"/>
        <v>525</v>
      </c>
      <c r="DF530" t="str">
        <f t="shared" si="371"/>
        <v/>
      </c>
      <c r="DG530" s="59">
        <f>IF($C530&lt;&gt;0,SUM($CK531:CK531),0)</f>
        <v>0</v>
      </c>
      <c r="DH530" s="59">
        <f>IF($C530&lt;&gt;0,SUM($CK531:CL531),0)</f>
        <v>0</v>
      </c>
      <c r="DI530" s="59">
        <f>IF($C530&lt;&gt;0,SUM($CK531:CM531),0)</f>
        <v>0</v>
      </c>
      <c r="DJ530" s="59">
        <f>IF($C530&lt;&gt;0,SUM($CK531:CN531),0)</f>
        <v>0</v>
      </c>
      <c r="DK530" s="59">
        <f>IF($C530&lt;&gt;0,SUM($CK531:CO531),0)</f>
        <v>0</v>
      </c>
      <c r="DL530" s="59">
        <f>IF($C530&lt;&gt;0,SUM($CK531:CP531),0)</f>
        <v>0</v>
      </c>
      <c r="DM530" s="59">
        <f>IF($C530&lt;&gt;0,SUM($CK531:CQ531),0)</f>
        <v>0</v>
      </c>
      <c r="DN530" s="59">
        <f>IF($C530&lt;&gt;0,SUM($CK531:CR531),0)</f>
        <v>0</v>
      </c>
      <c r="DO530" s="59">
        <f>IF($C530&lt;&gt;0,SUM($CK531:CS531),0)</f>
        <v>0</v>
      </c>
      <c r="DP530" s="59">
        <f>IF($C530&lt;&gt;0,SUM($CK531:CT531),0)</f>
        <v>0</v>
      </c>
      <c r="DQ530" s="59">
        <f>IF($C530&lt;&gt;0,SUM($CK531:CU531),0)</f>
        <v>0</v>
      </c>
      <c r="DR530" s="59">
        <f>IF($C530&lt;&gt;0,SUM($CK531:CV531),0)</f>
        <v>0</v>
      </c>
      <c r="DS530" s="59">
        <f>IF($C530&lt;&gt;0,SUM($CK531:CW531),0)</f>
        <v>0</v>
      </c>
      <c r="DT530" s="59">
        <f>IF($C530&lt;&gt;0,SUM($CK531:CX531),0)</f>
        <v>0</v>
      </c>
      <c r="DU530" s="59">
        <f>IF($C530&lt;&gt;0,SUM($CK531:CY531),0)</f>
        <v>0</v>
      </c>
      <c r="DV530" s="59">
        <f>IF($C530&lt;&gt;0,SUM($CK531:CZ531),0)</f>
        <v>0</v>
      </c>
      <c r="DW530" s="59">
        <f>IF($C530&lt;&gt;0,SUM($CK531:DA531),0)</f>
        <v>0</v>
      </c>
      <c r="DX530" s="59">
        <f>IF($C530&lt;&gt;0,SUM($CK531:DB531),0)</f>
        <v>0</v>
      </c>
      <c r="DY530" s="952" t="str">
        <f t="shared" si="375"/>
        <v/>
      </c>
    </row>
    <row r="531" spans="1:129" ht="13.5" hidden="1" thickBot="1">
      <c r="A531" s="3" t="str">
        <f t="shared" si="341"/>
        <v/>
      </c>
      <c r="B531" s="805">
        <f>Dados_GLOBAL_Inicial!E531</f>
        <v>0</v>
      </c>
      <c r="C531" s="956">
        <f>IF(IFERROR(VALUE(Dados_GLOBAL_Inicial!F531),0)=0,0,Dados_GLOBAL_Inicial!F531)</f>
        <v>0</v>
      </c>
      <c r="D531" s="830">
        <f>Dados_GLOBAL_Inicial!G531</f>
        <v>0</v>
      </c>
      <c r="E531" s="830" t="str">
        <f>IF(IFERROR(VLOOKUP(F531,Cod_Gde_Itens!$A$1:$B$80,2,FALSE),0)&gt;549,IFERROR(VLOOKUP(F531,Cod_Gde_Itens!$A$1:$B$80,2,FALSE),0),IF(Dados_GLOBAL_Inicial!H531=0,"",Dados_GLOBAL_Inicial!H531))</f>
        <v/>
      </c>
      <c r="F531" s="823">
        <f>Dados_GLOBAL_Inicial!I531</f>
        <v>0</v>
      </c>
      <c r="G531" s="824">
        <f>Dados_GLOBAL_Inicial!J531</f>
        <v>0</v>
      </c>
      <c r="H531" s="454">
        <f>Dados_GLOBAL_Inicial!K531</f>
        <v>0</v>
      </c>
      <c r="I531" s="970">
        <f>SUM('MEDIÇÃO_OBJETO (1)'!I531)</f>
        <v>0</v>
      </c>
      <c r="J531" s="455">
        <f t="shared" si="342"/>
        <v>0</v>
      </c>
      <c r="K531" s="451">
        <f t="shared" si="343"/>
        <v>0</v>
      </c>
      <c r="L531" s="452">
        <f t="shared" si="344"/>
        <v>0</v>
      </c>
      <c r="M531" s="809">
        <f t="shared" si="345"/>
        <v>0</v>
      </c>
      <c r="N531" s="810">
        <f>IF(IFERROR(VALUE(Dados_GLOBAL_Inicial!L531),0)=0,0,Dados_GLOBAL_Inicial!L531)</f>
        <v>0</v>
      </c>
      <c r="O531" s="812">
        <f>SUM('MEDIÇÃO_OBJETO (1)'!O531)</f>
        <v>0</v>
      </c>
      <c r="P531" s="812">
        <f>SUM('MEDIÇÃO_OBJETO (1)'!P531)</f>
        <v>0</v>
      </c>
      <c r="Q531" s="813">
        <f t="shared" si="346"/>
        <v>0</v>
      </c>
      <c r="R531" s="951"/>
      <c r="S531" s="815">
        <f>SUM('MEDIÇÃO_OBJETO (1)'!S531)</f>
        <v>0</v>
      </c>
      <c r="T531" s="815">
        <f>SUM('MEDIÇÃO_OBJETO (1)'!T531)</f>
        <v>0</v>
      </c>
      <c r="V531" s="19"/>
      <c r="W531" s="978">
        <f t="shared" si="347"/>
        <v>0</v>
      </c>
      <c r="X531" s="816">
        <f t="shared" si="348"/>
        <v>0</v>
      </c>
      <c r="Y531" s="816">
        <f t="shared" si="349"/>
        <v>0</v>
      </c>
      <c r="Z531" s="817">
        <f t="shared" si="350"/>
        <v>0</v>
      </c>
      <c r="AB531" s="453">
        <f t="shared" si="372"/>
        <v>0</v>
      </c>
      <c r="AC531" s="14">
        <f t="shared" si="351"/>
        <v>0</v>
      </c>
      <c r="AD531" s="819"/>
      <c r="AE531" s="631">
        <f t="shared" si="373"/>
        <v>0</v>
      </c>
      <c r="AF531" s="818">
        <f>SUM('MEDIÇÃO_OBJETO (1)'!AG531)</f>
        <v>0</v>
      </c>
      <c r="AG531" s="541">
        <f>SUM('MEDIÇÃO_OBJETO (1)'!AH531)</f>
        <v>0</v>
      </c>
      <c r="AH531" s="541">
        <f>SUM('MEDIÇÃO_OBJETO (1)'!AI531)</f>
        <v>0</v>
      </c>
      <c r="AI531" s="541">
        <f>SUM('MEDIÇÃO_OBJETO (1)'!AJ531)</f>
        <v>0</v>
      </c>
      <c r="AJ531" s="541">
        <f>SUM('MEDIÇÃO_OBJETO (1)'!AK531)</f>
        <v>0</v>
      </c>
      <c r="AK531" s="541">
        <f>SUM('MEDIÇÃO_OBJETO (1)'!AL531)</f>
        <v>0</v>
      </c>
      <c r="AL531" s="541">
        <f>SUM('MEDIÇÃO_OBJETO (1)'!AM531)</f>
        <v>0</v>
      </c>
      <c r="AM531" s="541">
        <f>SUM('MEDIÇÃO_OBJETO (1)'!AN531)</f>
        <v>0</v>
      </c>
      <c r="AN531" s="541">
        <f>SUM('MEDIÇÃO_OBJETO (1)'!AO531)</f>
        <v>0</v>
      </c>
      <c r="AO531" s="541">
        <f>SUM('MEDIÇÃO_OBJETO (1)'!AP531)</f>
        <v>0</v>
      </c>
      <c r="AP531" s="541">
        <f>SUM('MEDIÇÃO_OBJETO (1)'!AQ531)</f>
        <v>0</v>
      </c>
      <c r="AQ531" s="541">
        <f>SUM('MEDIÇÃO_OBJETO (1)'!AR531)</f>
        <v>0</v>
      </c>
      <c r="AR531" s="541">
        <f>SUM('MEDIÇÃO_OBJETO (1)'!AS531)</f>
        <v>0</v>
      </c>
      <c r="AS531" s="541">
        <f>SUM('MEDIÇÃO_OBJETO (1)'!AT531)</f>
        <v>0</v>
      </c>
      <c r="AT531" s="541">
        <f>SUM('MEDIÇÃO_OBJETO (1)'!AU531)</f>
        <v>0</v>
      </c>
      <c r="AU531" s="541">
        <f>SUM('MEDIÇÃO_OBJETO (1)'!AV531)</f>
        <v>0</v>
      </c>
      <c r="AV531" s="541">
        <f>SUM('MEDIÇÃO_OBJETO (1)'!AW531)</f>
        <v>0</v>
      </c>
      <c r="AW531" s="541">
        <f>SUM('MEDIÇÃO_OBJETO (1)'!AX531)</f>
        <v>0</v>
      </c>
      <c r="AX531" s="977"/>
      <c r="BN531" s="992">
        <f t="shared" si="340"/>
        <v>0</v>
      </c>
      <c r="BO531" s="538">
        <f t="shared" si="374"/>
        <v>0</v>
      </c>
      <c r="BP531" s="987">
        <f>IF(RESUMO_GLOBAL!$X$53="a",ROUND(AF531*$N531,RESUMO_GLOBAL!$X$54),IF(RESUMO_GLOBAL!$X$53="t",TRUNC(AF531*$N531,RESUMO_GLOBAL!$X$54),AF531*$N531))</f>
        <v>0</v>
      </c>
      <c r="BQ531" s="987">
        <f>IF(RESUMO_GLOBAL!$X$53="a",ROUND(AG531*$N531,RESUMO_GLOBAL!$X$54),IF(RESUMO_GLOBAL!$X$53="t",TRUNC(AG531*$N531,RESUMO_GLOBAL!$X$54),AG531*$N531))</f>
        <v>0</v>
      </c>
      <c r="BR531" s="987">
        <f>IF(RESUMO_GLOBAL!$X$53="a",ROUND(AH531*$N531,RESUMO_GLOBAL!$X$54),IF(RESUMO_GLOBAL!$X$53="t",TRUNC(AH531*$N531,RESUMO_GLOBAL!$X$54),AH531*$N531))</f>
        <v>0</v>
      </c>
      <c r="BS531" s="987">
        <f>IF(RESUMO_GLOBAL!$X$53="a",ROUND(AI531*$N531,RESUMO_GLOBAL!$X$54),IF(RESUMO_GLOBAL!$X$53="t",TRUNC(AI531*$N531,RESUMO_GLOBAL!$X$54),AI531*$N531))</f>
        <v>0</v>
      </c>
      <c r="BT531" s="987">
        <f>IF(RESUMO_GLOBAL!$X$53="a",ROUND(AJ531*$N531,RESUMO_GLOBAL!$X$54),IF(RESUMO_GLOBAL!$X$53="t",TRUNC(AJ531*$N531,RESUMO_GLOBAL!$X$54),AJ531*$N531))</f>
        <v>0</v>
      </c>
      <c r="BU531" s="987">
        <f>IF(RESUMO_GLOBAL!$X$53="a",ROUND(AK531*$N531,RESUMO_GLOBAL!$X$54),IF(RESUMO_GLOBAL!$X$53="t",TRUNC(AK531*$N531,RESUMO_GLOBAL!$X$54),AK531*$N531))</f>
        <v>0</v>
      </c>
      <c r="BV531" s="987">
        <f>IF(RESUMO_GLOBAL!$X$53="a",ROUND(AL531*$N531,RESUMO_GLOBAL!$X$54),IF(RESUMO_GLOBAL!$X$53="t",TRUNC(AL531*$N531,RESUMO_GLOBAL!$X$54),AL531*$N531))</f>
        <v>0</v>
      </c>
      <c r="BW531" s="987">
        <f>IF(RESUMO_GLOBAL!$X$53="a",ROUND(AM531*$N531,RESUMO_GLOBAL!$X$54),IF(RESUMO_GLOBAL!$X$53="t",TRUNC(AM531*$N531,RESUMO_GLOBAL!$X$54),AM531*$N531))</f>
        <v>0</v>
      </c>
      <c r="BX531" s="987">
        <f>IF(RESUMO_GLOBAL!$X$53="a",ROUND(AN531*$N531,RESUMO_GLOBAL!$X$54),IF(RESUMO_GLOBAL!$X$53="t",TRUNC(AN531*$N531,RESUMO_GLOBAL!$X$54),AN531*$N531))</f>
        <v>0</v>
      </c>
      <c r="BY531" s="987">
        <f>IF(RESUMO_GLOBAL!$X$53="a",ROUND(AO531*$N531,RESUMO_GLOBAL!$X$54),IF(RESUMO_GLOBAL!$X$53="t",TRUNC(AO531*$N531,RESUMO_GLOBAL!$X$54),AO531*$N531))</f>
        <v>0</v>
      </c>
      <c r="BZ531" s="987">
        <f>IF(RESUMO_GLOBAL!$X$53="a",ROUND(AP531*$N531,RESUMO_GLOBAL!$X$54),IF(RESUMO_GLOBAL!$X$53="t",TRUNC(AP531*$N531,RESUMO_GLOBAL!$X$54),AP531*$N531))</f>
        <v>0</v>
      </c>
      <c r="CA531" s="987">
        <f>IF(RESUMO_GLOBAL!$X$53="a",ROUND(AQ531*$N531,RESUMO_GLOBAL!$X$54),IF(RESUMO_GLOBAL!$X$53="t",TRUNC(AQ531*$N531,RESUMO_GLOBAL!$X$54),AQ531*$N531))</f>
        <v>0</v>
      </c>
      <c r="CB531" s="987">
        <f>IF(RESUMO_GLOBAL!$X$53="a",ROUND(AR531*$N531,RESUMO_GLOBAL!$X$54),IF(RESUMO_GLOBAL!$X$53="t",TRUNC(AR531*$N531,RESUMO_GLOBAL!$X$54),AR531*$N531))</f>
        <v>0</v>
      </c>
      <c r="CC531" s="987">
        <f>IF(RESUMO_GLOBAL!$X$53="a",ROUND(AS531*$N531,RESUMO_GLOBAL!$X$54),IF(RESUMO_GLOBAL!$X$53="t",TRUNC(AS531*$N531,RESUMO_GLOBAL!$X$54),AS531*$N531))</f>
        <v>0</v>
      </c>
      <c r="CD531" s="987">
        <f>IF(RESUMO_GLOBAL!$X$53="a",ROUND(AT531*$N531,RESUMO_GLOBAL!$X$54),IF(RESUMO_GLOBAL!$X$53="t",TRUNC(AT531*$N531,RESUMO_GLOBAL!$X$54),AT531*$N531))</f>
        <v>0</v>
      </c>
      <c r="CE531" s="987">
        <f>IF(RESUMO_GLOBAL!$X$53="a",ROUND(AU531*$N531,RESUMO_GLOBAL!$X$54),IF(RESUMO_GLOBAL!$X$53="t",TRUNC(AU531*$N531,RESUMO_GLOBAL!$X$54),AU531*$N531))</f>
        <v>0</v>
      </c>
      <c r="CF531" s="987">
        <f>IF(RESUMO_GLOBAL!$X$53="a",ROUND(AV531*$N531,RESUMO_GLOBAL!$X$54),IF(RESUMO_GLOBAL!$X$53="t",TRUNC(AV531*$N531,RESUMO_GLOBAL!$X$54),AV531*$N531))</f>
        <v>0</v>
      </c>
      <c r="CG531" s="987">
        <f>IF(RESUMO_GLOBAL!$X$53="a",ROUND(AW531*$N531,RESUMO_GLOBAL!$X$54),IF(RESUMO_GLOBAL!$X$53="t",TRUNC(AW531*$N531,RESUMO_GLOBAL!$X$54),AW531*$N531))</f>
        <v>0</v>
      </c>
      <c r="CK531" s="59">
        <f t="shared" si="353"/>
        <v>0</v>
      </c>
      <c r="CL531" s="59">
        <f t="shared" si="354"/>
        <v>0</v>
      </c>
      <c r="CM531" s="59">
        <f t="shared" si="355"/>
        <v>0</v>
      </c>
      <c r="CN531" s="59">
        <f t="shared" si="356"/>
        <v>0</v>
      </c>
      <c r="CO531" s="59">
        <f t="shared" si="357"/>
        <v>0</v>
      </c>
      <c r="CP531" s="59">
        <f t="shared" si="358"/>
        <v>0</v>
      </c>
      <c r="CQ531" s="59">
        <f t="shared" si="359"/>
        <v>0</v>
      </c>
      <c r="CR531" s="59">
        <f t="shared" si="360"/>
        <v>0</v>
      </c>
      <c r="CS531" s="59">
        <f t="shared" si="361"/>
        <v>0</v>
      </c>
      <c r="CT531" s="59">
        <f t="shared" si="362"/>
        <v>0</v>
      </c>
      <c r="CU531" s="59">
        <f t="shared" si="363"/>
        <v>0</v>
      </c>
      <c r="CV531" s="59">
        <f t="shared" si="364"/>
        <v>0</v>
      </c>
      <c r="CW531" s="59">
        <f t="shared" si="365"/>
        <v>0</v>
      </c>
      <c r="CX531" s="59">
        <f t="shared" si="366"/>
        <v>0</v>
      </c>
      <c r="CY531" s="59">
        <f t="shared" si="367"/>
        <v>0</v>
      </c>
      <c r="CZ531" s="59">
        <f t="shared" si="368"/>
        <v>0</v>
      </c>
      <c r="DA531" s="59">
        <f t="shared" si="369"/>
        <v>0</v>
      </c>
      <c r="DB531" s="59">
        <f t="shared" si="370"/>
        <v>0</v>
      </c>
      <c r="DE531">
        <f t="shared" si="352"/>
        <v>526</v>
      </c>
      <c r="DF531" t="str">
        <f t="shared" si="371"/>
        <v/>
      </c>
      <c r="DG531" s="59">
        <f>IF($C531&lt;&gt;0,SUM($CK532:CK532),0)</f>
        <v>0</v>
      </c>
      <c r="DH531" s="59">
        <f>IF($C531&lt;&gt;0,SUM($CK532:CL532),0)</f>
        <v>0</v>
      </c>
      <c r="DI531" s="59">
        <f>IF($C531&lt;&gt;0,SUM($CK532:CM532),0)</f>
        <v>0</v>
      </c>
      <c r="DJ531" s="59">
        <f>IF($C531&lt;&gt;0,SUM($CK532:CN532),0)</f>
        <v>0</v>
      </c>
      <c r="DK531" s="59">
        <f>IF($C531&lt;&gt;0,SUM($CK532:CO532),0)</f>
        <v>0</v>
      </c>
      <c r="DL531" s="59">
        <f>IF($C531&lt;&gt;0,SUM($CK532:CP532),0)</f>
        <v>0</v>
      </c>
      <c r="DM531" s="59">
        <f>IF($C531&lt;&gt;0,SUM($CK532:CQ532),0)</f>
        <v>0</v>
      </c>
      <c r="DN531" s="59">
        <f>IF($C531&lt;&gt;0,SUM($CK532:CR532),0)</f>
        <v>0</v>
      </c>
      <c r="DO531" s="59">
        <f>IF($C531&lt;&gt;0,SUM($CK532:CS532),0)</f>
        <v>0</v>
      </c>
      <c r="DP531" s="59">
        <f>IF($C531&lt;&gt;0,SUM($CK532:CT532),0)</f>
        <v>0</v>
      </c>
      <c r="DQ531" s="59">
        <f>IF($C531&lt;&gt;0,SUM($CK532:CU532),0)</f>
        <v>0</v>
      </c>
      <c r="DR531" s="59">
        <f>IF($C531&lt;&gt;0,SUM($CK532:CV532),0)</f>
        <v>0</v>
      </c>
      <c r="DS531" s="59">
        <f>IF($C531&lt;&gt;0,SUM($CK532:CW532),0)</f>
        <v>0</v>
      </c>
      <c r="DT531" s="59">
        <f>IF($C531&lt;&gt;0,SUM($CK532:CX532),0)</f>
        <v>0</v>
      </c>
      <c r="DU531" s="59">
        <f>IF($C531&lt;&gt;0,SUM($CK532:CY532),0)</f>
        <v>0</v>
      </c>
      <c r="DV531" s="59">
        <f>IF($C531&lt;&gt;0,SUM($CK532:CZ532),0)</f>
        <v>0</v>
      </c>
      <c r="DW531" s="59">
        <f>IF($C531&lt;&gt;0,SUM($CK532:DA532),0)</f>
        <v>0</v>
      </c>
      <c r="DX531" s="59">
        <f>IF($C531&lt;&gt;0,SUM($CK532:DB532),0)</f>
        <v>0</v>
      </c>
      <c r="DY531" s="952" t="str">
        <f t="shared" si="375"/>
        <v/>
      </c>
    </row>
    <row r="532" spans="1:129" ht="13.5" hidden="1" thickBot="1">
      <c r="A532" s="3" t="str">
        <f t="shared" si="341"/>
        <v/>
      </c>
      <c r="B532" s="805">
        <f>Dados_GLOBAL_Inicial!E532</f>
        <v>0</v>
      </c>
      <c r="C532" s="956">
        <f>IF(IFERROR(VALUE(Dados_GLOBAL_Inicial!F532),0)=0,0,Dados_GLOBAL_Inicial!F532)</f>
        <v>0</v>
      </c>
      <c r="D532" s="830">
        <f>Dados_GLOBAL_Inicial!G532</f>
        <v>0</v>
      </c>
      <c r="E532" s="830" t="str">
        <f>IF(IFERROR(VLOOKUP(F532,Cod_Gde_Itens!$A$1:$B$80,2,FALSE),0)&gt;549,IFERROR(VLOOKUP(F532,Cod_Gde_Itens!$A$1:$B$80,2,FALSE),0),IF(Dados_GLOBAL_Inicial!H532=0,"",Dados_GLOBAL_Inicial!H532))</f>
        <v/>
      </c>
      <c r="F532" s="823">
        <f>Dados_GLOBAL_Inicial!I532</f>
        <v>0</v>
      </c>
      <c r="G532" s="824">
        <f>Dados_GLOBAL_Inicial!J532</f>
        <v>0</v>
      </c>
      <c r="H532" s="454">
        <f>Dados_GLOBAL_Inicial!K532</f>
        <v>0</v>
      </c>
      <c r="I532" s="970">
        <f>SUM('MEDIÇÃO_OBJETO (1)'!I532)</f>
        <v>0</v>
      </c>
      <c r="J532" s="455">
        <f t="shared" si="342"/>
        <v>0</v>
      </c>
      <c r="K532" s="451">
        <f t="shared" si="343"/>
        <v>0</v>
      </c>
      <c r="L532" s="452">
        <f t="shared" si="344"/>
        <v>0</v>
      </c>
      <c r="M532" s="809">
        <f t="shared" si="345"/>
        <v>0</v>
      </c>
      <c r="N532" s="810">
        <f>IF(IFERROR(VALUE(Dados_GLOBAL_Inicial!L532),0)=0,0,Dados_GLOBAL_Inicial!L532)</f>
        <v>0</v>
      </c>
      <c r="O532" s="812">
        <f>SUM('MEDIÇÃO_OBJETO (1)'!O532)</f>
        <v>0</v>
      </c>
      <c r="P532" s="812">
        <f>SUM('MEDIÇÃO_OBJETO (1)'!P532)</f>
        <v>0</v>
      </c>
      <c r="Q532" s="813">
        <f t="shared" si="346"/>
        <v>0</v>
      </c>
      <c r="R532" s="951"/>
      <c r="S532" s="815">
        <f>SUM('MEDIÇÃO_OBJETO (1)'!S532)</f>
        <v>0</v>
      </c>
      <c r="T532" s="815">
        <f>SUM('MEDIÇÃO_OBJETO (1)'!T532)</f>
        <v>0</v>
      </c>
      <c r="V532" s="19"/>
      <c r="W532" s="978">
        <f t="shared" si="347"/>
        <v>0</v>
      </c>
      <c r="X532" s="816">
        <f t="shared" si="348"/>
        <v>0</v>
      </c>
      <c r="Y532" s="816">
        <f t="shared" si="349"/>
        <v>0</v>
      </c>
      <c r="Z532" s="817">
        <f t="shared" si="350"/>
        <v>0</v>
      </c>
      <c r="AB532" s="453">
        <f t="shared" si="372"/>
        <v>0</v>
      </c>
      <c r="AC532" s="14">
        <f t="shared" si="351"/>
        <v>0</v>
      </c>
      <c r="AD532" s="819"/>
      <c r="AE532" s="631">
        <f t="shared" si="373"/>
        <v>0</v>
      </c>
      <c r="AF532" s="818">
        <f>SUM('MEDIÇÃO_OBJETO (1)'!AG532)</f>
        <v>0</v>
      </c>
      <c r="AG532" s="541">
        <f>SUM('MEDIÇÃO_OBJETO (1)'!AH532)</f>
        <v>0</v>
      </c>
      <c r="AH532" s="541">
        <f>SUM('MEDIÇÃO_OBJETO (1)'!AI532)</f>
        <v>0</v>
      </c>
      <c r="AI532" s="541">
        <f>SUM('MEDIÇÃO_OBJETO (1)'!AJ532)</f>
        <v>0</v>
      </c>
      <c r="AJ532" s="541">
        <f>SUM('MEDIÇÃO_OBJETO (1)'!AK532)</f>
        <v>0</v>
      </c>
      <c r="AK532" s="541">
        <f>SUM('MEDIÇÃO_OBJETO (1)'!AL532)</f>
        <v>0</v>
      </c>
      <c r="AL532" s="541">
        <f>SUM('MEDIÇÃO_OBJETO (1)'!AM532)</f>
        <v>0</v>
      </c>
      <c r="AM532" s="541">
        <f>SUM('MEDIÇÃO_OBJETO (1)'!AN532)</f>
        <v>0</v>
      </c>
      <c r="AN532" s="541">
        <f>SUM('MEDIÇÃO_OBJETO (1)'!AO532)</f>
        <v>0</v>
      </c>
      <c r="AO532" s="541">
        <f>SUM('MEDIÇÃO_OBJETO (1)'!AP532)</f>
        <v>0</v>
      </c>
      <c r="AP532" s="541">
        <f>SUM('MEDIÇÃO_OBJETO (1)'!AQ532)</f>
        <v>0</v>
      </c>
      <c r="AQ532" s="541">
        <f>SUM('MEDIÇÃO_OBJETO (1)'!AR532)</f>
        <v>0</v>
      </c>
      <c r="AR532" s="541">
        <f>SUM('MEDIÇÃO_OBJETO (1)'!AS532)</f>
        <v>0</v>
      </c>
      <c r="AS532" s="541">
        <f>SUM('MEDIÇÃO_OBJETO (1)'!AT532)</f>
        <v>0</v>
      </c>
      <c r="AT532" s="541">
        <f>SUM('MEDIÇÃO_OBJETO (1)'!AU532)</f>
        <v>0</v>
      </c>
      <c r="AU532" s="541">
        <f>SUM('MEDIÇÃO_OBJETO (1)'!AV532)</f>
        <v>0</v>
      </c>
      <c r="AV532" s="541">
        <f>SUM('MEDIÇÃO_OBJETO (1)'!AW532)</f>
        <v>0</v>
      </c>
      <c r="AW532" s="541">
        <f>SUM('MEDIÇÃO_OBJETO (1)'!AX532)</f>
        <v>0</v>
      </c>
      <c r="AX532" s="977"/>
      <c r="BN532" s="992">
        <f t="shared" si="340"/>
        <v>0</v>
      </c>
      <c r="BO532" s="538">
        <f t="shared" si="374"/>
        <v>0</v>
      </c>
      <c r="BP532" s="987">
        <f>IF(RESUMO_GLOBAL!$X$53="a",ROUND(AF532*$N532,RESUMO_GLOBAL!$X$54),IF(RESUMO_GLOBAL!$X$53="t",TRUNC(AF532*$N532,RESUMO_GLOBAL!$X$54),AF532*$N532))</f>
        <v>0</v>
      </c>
      <c r="BQ532" s="987">
        <f>IF(RESUMO_GLOBAL!$X$53="a",ROUND(AG532*$N532,RESUMO_GLOBAL!$X$54),IF(RESUMO_GLOBAL!$X$53="t",TRUNC(AG532*$N532,RESUMO_GLOBAL!$X$54),AG532*$N532))</f>
        <v>0</v>
      </c>
      <c r="BR532" s="987">
        <f>IF(RESUMO_GLOBAL!$X$53="a",ROUND(AH532*$N532,RESUMO_GLOBAL!$X$54),IF(RESUMO_GLOBAL!$X$53="t",TRUNC(AH532*$N532,RESUMO_GLOBAL!$X$54),AH532*$N532))</f>
        <v>0</v>
      </c>
      <c r="BS532" s="987">
        <f>IF(RESUMO_GLOBAL!$X$53="a",ROUND(AI532*$N532,RESUMO_GLOBAL!$X$54),IF(RESUMO_GLOBAL!$X$53="t",TRUNC(AI532*$N532,RESUMO_GLOBAL!$X$54),AI532*$N532))</f>
        <v>0</v>
      </c>
      <c r="BT532" s="987">
        <f>IF(RESUMO_GLOBAL!$X$53="a",ROUND(AJ532*$N532,RESUMO_GLOBAL!$X$54),IF(RESUMO_GLOBAL!$X$53="t",TRUNC(AJ532*$N532,RESUMO_GLOBAL!$X$54),AJ532*$N532))</f>
        <v>0</v>
      </c>
      <c r="BU532" s="987">
        <f>IF(RESUMO_GLOBAL!$X$53="a",ROUND(AK532*$N532,RESUMO_GLOBAL!$X$54),IF(RESUMO_GLOBAL!$X$53="t",TRUNC(AK532*$N532,RESUMO_GLOBAL!$X$54),AK532*$N532))</f>
        <v>0</v>
      </c>
      <c r="BV532" s="987">
        <f>IF(RESUMO_GLOBAL!$X$53="a",ROUND(AL532*$N532,RESUMO_GLOBAL!$X$54),IF(RESUMO_GLOBAL!$X$53="t",TRUNC(AL532*$N532,RESUMO_GLOBAL!$X$54),AL532*$N532))</f>
        <v>0</v>
      </c>
      <c r="BW532" s="987">
        <f>IF(RESUMO_GLOBAL!$X$53="a",ROUND(AM532*$N532,RESUMO_GLOBAL!$X$54),IF(RESUMO_GLOBAL!$X$53="t",TRUNC(AM532*$N532,RESUMO_GLOBAL!$X$54),AM532*$N532))</f>
        <v>0</v>
      </c>
      <c r="BX532" s="987">
        <f>IF(RESUMO_GLOBAL!$X$53="a",ROUND(AN532*$N532,RESUMO_GLOBAL!$X$54),IF(RESUMO_GLOBAL!$X$53="t",TRUNC(AN532*$N532,RESUMO_GLOBAL!$X$54),AN532*$N532))</f>
        <v>0</v>
      </c>
      <c r="BY532" s="987">
        <f>IF(RESUMO_GLOBAL!$X$53="a",ROUND(AO532*$N532,RESUMO_GLOBAL!$X$54),IF(RESUMO_GLOBAL!$X$53="t",TRUNC(AO532*$N532,RESUMO_GLOBAL!$X$54),AO532*$N532))</f>
        <v>0</v>
      </c>
      <c r="BZ532" s="987">
        <f>IF(RESUMO_GLOBAL!$X$53="a",ROUND(AP532*$N532,RESUMO_GLOBAL!$X$54),IF(RESUMO_GLOBAL!$X$53="t",TRUNC(AP532*$N532,RESUMO_GLOBAL!$X$54),AP532*$N532))</f>
        <v>0</v>
      </c>
      <c r="CA532" s="987">
        <f>IF(RESUMO_GLOBAL!$X$53="a",ROUND(AQ532*$N532,RESUMO_GLOBAL!$X$54),IF(RESUMO_GLOBAL!$X$53="t",TRUNC(AQ532*$N532,RESUMO_GLOBAL!$X$54),AQ532*$N532))</f>
        <v>0</v>
      </c>
      <c r="CB532" s="987">
        <f>IF(RESUMO_GLOBAL!$X$53="a",ROUND(AR532*$N532,RESUMO_GLOBAL!$X$54),IF(RESUMO_GLOBAL!$X$53="t",TRUNC(AR532*$N532,RESUMO_GLOBAL!$X$54),AR532*$N532))</f>
        <v>0</v>
      </c>
      <c r="CC532" s="987">
        <f>IF(RESUMO_GLOBAL!$X$53="a",ROUND(AS532*$N532,RESUMO_GLOBAL!$X$54),IF(RESUMO_GLOBAL!$X$53="t",TRUNC(AS532*$N532,RESUMO_GLOBAL!$X$54),AS532*$N532))</f>
        <v>0</v>
      </c>
      <c r="CD532" s="987">
        <f>IF(RESUMO_GLOBAL!$X$53="a",ROUND(AT532*$N532,RESUMO_GLOBAL!$X$54),IF(RESUMO_GLOBAL!$X$53="t",TRUNC(AT532*$N532,RESUMO_GLOBAL!$X$54),AT532*$N532))</f>
        <v>0</v>
      </c>
      <c r="CE532" s="987">
        <f>IF(RESUMO_GLOBAL!$X$53="a",ROUND(AU532*$N532,RESUMO_GLOBAL!$X$54),IF(RESUMO_GLOBAL!$X$53="t",TRUNC(AU532*$N532,RESUMO_GLOBAL!$X$54),AU532*$N532))</f>
        <v>0</v>
      </c>
      <c r="CF532" s="987">
        <f>IF(RESUMO_GLOBAL!$X$53="a",ROUND(AV532*$N532,RESUMO_GLOBAL!$X$54),IF(RESUMO_GLOBAL!$X$53="t",TRUNC(AV532*$N532,RESUMO_GLOBAL!$X$54),AV532*$N532))</f>
        <v>0</v>
      </c>
      <c r="CG532" s="987">
        <f>IF(RESUMO_GLOBAL!$X$53="a",ROUND(AW532*$N532,RESUMO_GLOBAL!$X$54),IF(RESUMO_GLOBAL!$X$53="t",TRUNC(AW532*$N532,RESUMO_GLOBAL!$X$54),AW532*$N532))</f>
        <v>0</v>
      </c>
      <c r="CK532" s="59">
        <f t="shared" si="353"/>
        <v>0</v>
      </c>
      <c r="CL532" s="59">
        <f t="shared" si="354"/>
        <v>0</v>
      </c>
      <c r="CM532" s="59">
        <f t="shared" si="355"/>
        <v>0</v>
      </c>
      <c r="CN532" s="59">
        <f t="shared" si="356"/>
        <v>0</v>
      </c>
      <c r="CO532" s="59">
        <f t="shared" si="357"/>
        <v>0</v>
      </c>
      <c r="CP532" s="59">
        <f t="shared" si="358"/>
        <v>0</v>
      </c>
      <c r="CQ532" s="59">
        <f t="shared" si="359"/>
        <v>0</v>
      </c>
      <c r="CR532" s="59">
        <f t="shared" si="360"/>
        <v>0</v>
      </c>
      <c r="CS532" s="59">
        <f t="shared" si="361"/>
        <v>0</v>
      </c>
      <c r="CT532" s="59">
        <f t="shared" si="362"/>
        <v>0</v>
      </c>
      <c r="CU532" s="59">
        <f t="shared" si="363"/>
        <v>0</v>
      </c>
      <c r="CV532" s="59">
        <f t="shared" si="364"/>
        <v>0</v>
      </c>
      <c r="CW532" s="59">
        <f t="shared" si="365"/>
        <v>0</v>
      </c>
      <c r="CX532" s="59">
        <f t="shared" si="366"/>
        <v>0</v>
      </c>
      <c r="CY532" s="59">
        <f t="shared" si="367"/>
        <v>0</v>
      </c>
      <c r="CZ532" s="59">
        <f t="shared" si="368"/>
        <v>0</v>
      </c>
      <c r="DA532" s="59">
        <f t="shared" si="369"/>
        <v>0</v>
      </c>
      <c r="DB532" s="59">
        <f t="shared" si="370"/>
        <v>0</v>
      </c>
      <c r="DE532">
        <f t="shared" si="352"/>
        <v>527</v>
      </c>
      <c r="DF532" t="str">
        <f t="shared" si="371"/>
        <v/>
      </c>
      <c r="DG532" s="59">
        <f>IF($C532&lt;&gt;0,SUM($CK533:CK533),0)</f>
        <v>0</v>
      </c>
      <c r="DH532" s="59">
        <f>IF($C532&lt;&gt;0,SUM($CK533:CL533),0)</f>
        <v>0</v>
      </c>
      <c r="DI532" s="59">
        <f>IF($C532&lt;&gt;0,SUM($CK533:CM533),0)</f>
        <v>0</v>
      </c>
      <c r="DJ532" s="59">
        <f>IF($C532&lt;&gt;0,SUM($CK533:CN533),0)</f>
        <v>0</v>
      </c>
      <c r="DK532" s="59">
        <f>IF($C532&lt;&gt;0,SUM($CK533:CO533),0)</f>
        <v>0</v>
      </c>
      <c r="DL532" s="59">
        <f>IF($C532&lt;&gt;0,SUM($CK533:CP533),0)</f>
        <v>0</v>
      </c>
      <c r="DM532" s="59">
        <f>IF($C532&lt;&gt;0,SUM($CK533:CQ533),0)</f>
        <v>0</v>
      </c>
      <c r="DN532" s="59">
        <f>IF($C532&lt;&gt;0,SUM($CK533:CR533),0)</f>
        <v>0</v>
      </c>
      <c r="DO532" s="59">
        <f>IF($C532&lt;&gt;0,SUM($CK533:CS533),0)</f>
        <v>0</v>
      </c>
      <c r="DP532" s="59">
        <f>IF($C532&lt;&gt;0,SUM($CK533:CT533),0)</f>
        <v>0</v>
      </c>
      <c r="DQ532" s="59">
        <f>IF($C532&lt;&gt;0,SUM($CK533:CU533),0)</f>
        <v>0</v>
      </c>
      <c r="DR532" s="59">
        <f>IF($C532&lt;&gt;0,SUM($CK533:CV533),0)</f>
        <v>0</v>
      </c>
      <c r="DS532" s="59">
        <f>IF($C532&lt;&gt;0,SUM($CK533:CW533),0)</f>
        <v>0</v>
      </c>
      <c r="DT532" s="59">
        <f>IF($C532&lt;&gt;0,SUM($CK533:CX533),0)</f>
        <v>0</v>
      </c>
      <c r="DU532" s="59">
        <f>IF($C532&lt;&gt;0,SUM($CK533:CY533),0)</f>
        <v>0</v>
      </c>
      <c r="DV532" s="59">
        <f>IF($C532&lt;&gt;0,SUM($CK533:CZ533),0)</f>
        <v>0</v>
      </c>
      <c r="DW532" s="59">
        <f>IF($C532&lt;&gt;0,SUM($CK533:DA533),0)</f>
        <v>0</v>
      </c>
      <c r="DX532" s="59">
        <f>IF($C532&lt;&gt;0,SUM($CK533:DB533),0)</f>
        <v>0</v>
      </c>
      <c r="DY532" s="952" t="str">
        <f t="shared" si="375"/>
        <v/>
      </c>
    </row>
    <row r="533" spans="1:129" ht="13.5" hidden="1" thickBot="1">
      <c r="A533" s="3" t="str">
        <f t="shared" si="341"/>
        <v/>
      </c>
      <c r="B533" s="805">
        <f>Dados_GLOBAL_Inicial!E533</f>
        <v>0</v>
      </c>
      <c r="C533" s="956">
        <f>IF(IFERROR(VALUE(Dados_GLOBAL_Inicial!F533),0)=0,0,Dados_GLOBAL_Inicial!F533)</f>
        <v>0</v>
      </c>
      <c r="D533" s="830">
        <f>Dados_GLOBAL_Inicial!G533</f>
        <v>0</v>
      </c>
      <c r="E533" s="830" t="str">
        <f>IF(IFERROR(VLOOKUP(F533,Cod_Gde_Itens!$A$1:$B$80,2,FALSE),0)&gt;549,IFERROR(VLOOKUP(F533,Cod_Gde_Itens!$A$1:$B$80,2,FALSE),0),IF(Dados_GLOBAL_Inicial!H533=0,"",Dados_GLOBAL_Inicial!H533))</f>
        <v/>
      </c>
      <c r="F533" s="823">
        <f>Dados_GLOBAL_Inicial!I533</f>
        <v>0</v>
      </c>
      <c r="G533" s="824">
        <f>Dados_GLOBAL_Inicial!J533</f>
        <v>0</v>
      </c>
      <c r="H533" s="454">
        <f>Dados_GLOBAL_Inicial!K533</f>
        <v>0</v>
      </c>
      <c r="I533" s="970">
        <f>SUM('MEDIÇÃO_OBJETO (1)'!I533)</f>
        <v>0</v>
      </c>
      <c r="J533" s="455">
        <f t="shared" si="342"/>
        <v>0</v>
      </c>
      <c r="K533" s="451">
        <f t="shared" si="343"/>
        <v>0</v>
      </c>
      <c r="L533" s="452">
        <f t="shared" si="344"/>
        <v>0</v>
      </c>
      <c r="M533" s="809">
        <f t="shared" si="345"/>
        <v>0</v>
      </c>
      <c r="N533" s="810">
        <f>IF(IFERROR(VALUE(Dados_GLOBAL_Inicial!L533),0)=0,0,Dados_GLOBAL_Inicial!L533)</f>
        <v>0</v>
      </c>
      <c r="O533" s="812">
        <f>SUM('MEDIÇÃO_OBJETO (1)'!O533)</f>
        <v>0</v>
      </c>
      <c r="P533" s="812">
        <f>SUM('MEDIÇÃO_OBJETO (1)'!P533)</f>
        <v>0</v>
      </c>
      <c r="Q533" s="813">
        <f t="shared" si="346"/>
        <v>0</v>
      </c>
      <c r="R533" s="951"/>
      <c r="S533" s="815">
        <f>SUM('MEDIÇÃO_OBJETO (1)'!S533)</f>
        <v>0</v>
      </c>
      <c r="T533" s="815">
        <f>SUM('MEDIÇÃO_OBJETO (1)'!T533)</f>
        <v>0</v>
      </c>
      <c r="V533" s="19"/>
      <c r="W533" s="978">
        <f t="shared" si="347"/>
        <v>0</v>
      </c>
      <c r="X533" s="816">
        <f t="shared" si="348"/>
        <v>0</v>
      </c>
      <c r="Y533" s="816">
        <f t="shared" si="349"/>
        <v>0</v>
      </c>
      <c r="Z533" s="817">
        <f t="shared" si="350"/>
        <v>0</v>
      </c>
      <c r="AB533" s="453">
        <f t="shared" si="372"/>
        <v>0</v>
      </c>
      <c r="AC533" s="14">
        <f t="shared" si="351"/>
        <v>0</v>
      </c>
      <c r="AD533" s="819"/>
      <c r="AE533" s="631">
        <f t="shared" si="373"/>
        <v>0</v>
      </c>
      <c r="AF533" s="818">
        <f>SUM('MEDIÇÃO_OBJETO (1)'!AG533)</f>
        <v>0</v>
      </c>
      <c r="AG533" s="541">
        <f>SUM('MEDIÇÃO_OBJETO (1)'!AH533)</f>
        <v>0</v>
      </c>
      <c r="AH533" s="541">
        <f>SUM('MEDIÇÃO_OBJETO (1)'!AI533)</f>
        <v>0</v>
      </c>
      <c r="AI533" s="541">
        <f>SUM('MEDIÇÃO_OBJETO (1)'!AJ533)</f>
        <v>0</v>
      </c>
      <c r="AJ533" s="541">
        <f>SUM('MEDIÇÃO_OBJETO (1)'!AK533)</f>
        <v>0</v>
      </c>
      <c r="AK533" s="541">
        <f>SUM('MEDIÇÃO_OBJETO (1)'!AL533)</f>
        <v>0</v>
      </c>
      <c r="AL533" s="541">
        <f>SUM('MEDIÇÃO_OBJETO (1)'!AM533)</f>
        <v>0</v>
      </c>
      <c r="AM533" s="541">
        <f>SUM('MEDIÇÃO_OBJETO (1)'!AN533)</f>
        <v>0</v>
      </c>
      <c r="AN533" s="541">
        <f>SUM('MEDIÇÃO_OBJETO (1)'!AO533)</f>
        <v>0</v>
      </c>
      <c r="AO533" s="541">
        <f>SUM('MEDIÇÃO_OBJETO (1)'!AP533)</f>
        <v>0</v>
      </c>
      <c r="AP533" s="541">
        <f>SUM('MEDIÇÃO_OBJETO (1)'!AQ533)</f>
        <v>0</v>
      </c>
      <c r="AQ533" s="541">
        <f>SUM('MEDIÇÃO_OBJETO (1)'!AR533)</f>
        <v>0</v>
      </c>
      <c r="AR533" s="541">
        <f>SUM('MEDIÇÃO_OBJETO (1)'!AS533)</f>
        <v>0</v>
      </c>
      <c r="AS533" s="541">
        <f>SUM('MEDIÇÃO_OBJETO (1)'!AT533)</f>
        <v>0</v>
      </c>
      <c r="AT533" s="541">
        <f>SUM('MEDIÇÃO_OBJETO (1)'!AU533)</f>
        <v>0</v>
      </c>
      <c r="AU533" s="541">
        <f>SUM('MEDIÇÃO_OBJETO (1)'!AV533)</f>
        <v>0</v>
      </c>
      <c r="AV533" s="541">
        <f>SUM('MEDIÇÃO_OBJETO (1)'!AW533)</f>
        <v>0</v>
      </c>
      <c r="AW533" s="541">
        <f>SUM('MEDIÇÃO_OBJETO (1)'!AX533)</f>
        <v>0</v>
      </c>
      <c r="AX533" s="977"/>
      <c r="BN533" s="992">
        <f t="shared" si="340"/>
        <v>0</v>
      </c>
      <c r="BO533" s="538">
        <f t="shared" si="374"/>
        <v>0</v>
      </c>
      <c r="BP533" s="987">
        <f>IF(RESUMO_GLOBAL!$X$53="a",ROUND(AF533*$N533,RESUMO_GLOBAL!$X$54),IF(RESUMO_GLOBAL!$X$53="t",TRUNC(AF533*$N533,RESUMO_GLOBAL!$X$54),AF533*$N533))</f>
        <v>0</v>
      </c>
      <c r="BQ533" s="987">
        <f>IF(RESUMO_GLOBAL!$X$53="a",ROUND(AG533*$N533,RESUMO_GLOBAL!$X$54),IF(RESUMO_GLOBAL!$X$53="t",TRUNC(AG533*$N533,RESUMO_GLOBAL!$X$54),AG533*$N533))</f>
        <v>0</v>
      </c>
      <c r="BR533" s="987">
        <f>IF(RESUMO_GLOBAL!$X$53="a",ROUND(AH533*$N533,RESUMO_GLOBAL!$X$54),IF(RESUMO_GLOBAL!$X$53="t",TRUNC(AH533*$N533,RESUMO_GLOBAL!$X$54),AH533*$N533))</f>
        <v>0</v>
      </c>
      <c r="BS533" s="987">
        <f>IF(RESUMO_GLOBAL!$X$53="a",ROUND(AI533*$N533,RESUMO_GLOBAL!$X$54),IF(RESUMO_GLOBAL!$X$53="t",TRUNC(AI533*$N533,RESUMO_GLOBAL!$X$54),AI533*$N533))</f>
        <v>0</v>
      </c>
      <c r="BT533" s="987">
        <f>IF(RESUMO_GLOBAL!$X$53="a",ROUND(AJ533*$N533,RESUMO_GLOBAL!$X$54),IF(RESUMO_GLOBAL!$X$53="t",TRUNC(AJ533*$N533,RESUMO_GLOBAL!$X$54),AJ533*$N533))</f>
        <v>0</v>
      </c>
      <c r="BU533" s="987">
        <f>IF(RESUMO_GLOBAL!$X$53="a",ROUND(AK533*$N533,RESUMO_GLOBAL!$X$54),IF(RESUMO_GLOBAL!$X$53="t",TRUNC(AK533*$N533,RESUMO_GLOBAL!$X$54),AK533*$N533))</f>
        <v>0</v>
      </c>
      <c r="BV533" s="987">
        <f>IF(RESUMO_GLOBAL!$X$53="a",ROUND(AL533*$N533,RESUMO_GLOBAL!$X$54),IF(RESUMO_GLOBAL!$X$53="t",TRUNC(AL533*$N533,RESUMO_GLOBAL!$X$54),AL533*$N533))</f>
        <v>0</v>
      </c>
      <c r="BW533" s="987">
        <f>IF(RESUMO_GLOBAL!$X$53="a",ROUND(AM533*$N533,RESUMO_GLOBAL!$X$54),IF(RESUMO_GLOBAL!$X$53="t",TRUNC(AM533*$N533,RESUMO_GLOBAL!$X$54),AM533*$N533))</f>
        <v>0</v>
      </c>
      <c r="BX533" s="987">
        <f>IF(RESUMO_GLOBAL!$X$53="a",ROUND(AN533*$N533,RESUMO_GLOBAL!$X$54),IF(RESUMO_GLOBAL!$X$53="t",TRUNC(AN533*$N533,RESUMO_GLOBAL!$X$54),AN533*$N533))</f>
        <v>0</v>
      </c>
      <c r="BY533" s="987">
        <f>IF(RESUMO_GLOBAL!$X$53="a",ROUND(AO533*$N533,RESUMO_GLOBAL!$X$54),IF(RESUMO_GLOBAL!$X$53="t",TRUNC(AO533*$N533,RESUMO_GLOBAL!$X$54),AO533*$N533))</f>
        <v>0</v>
      </c>
      <c r="BZ533" s="987">
        <f>IF(RESUMO_GLOBAL!$X$53="a",ROUND(AP533*$N533,RESUMO_GLOBAL!$X$54),IF(RESUMO_GLOBAL!$X$53="t",TRUNC(AP533*$N533,RESUMO_GLOBAL!$X$54),AP533*$N533))</f>
        <v>0</v>
      </c>
      <c r="CA533" s="987">
        <f>IF(RESUMO_GLOBAL!$X$53="a",ROUND(AQ533*$N533,RESUMO_GLOBAL!$X$54),IF(RESUMO_GLOBAL!$X$53="t",TRUNC(AQ533*$N533,RESUMO_GLOBAL!$X$54),AQ533*$N533))</f>
        <v>0</v>
      </c>
      <c r="CB533" s="987">
        <f>IF(RESUMO_GLOBAL!$X$53="a",ROUND(AR533*$N533,RESUMO_GLOBAL!$X$54),IF(RESUMO_GLOBAL!$X$53="t",TRUNC(AR533*$N533,RESUMO_GLOBAL!$X$54),AR533*$N533))</f>
        <v>0</v>
      </c>
      <c r="CC533" s="987">
        <f>IF(RESUMO_GLOBAL!$X$53="a",ROUND(AS533*$N533,RESUMO_GLOBAL!$X$54),IF(RESUMO_GLOBAL!$X$53="t",TRUNC(AS533*$N533,RESUMO_GLOBAL!$X$54),AS533*$N533))</f>
        <v>0</v>
      </c>
      <c r="CD533" s="987">
        <f>IF(RESUMO_GLOBAL!$X$53="a",ROUND(AT533*$N533,RESUMO_GLOBAL!$X$54),IF(RESUMO_GLOBAL!$X$53="t",TRUNC(AT533*$N533,RESUMO_GLOBAL!$X$54),AT533*$N533))</f>
        <v>0</v>
      </c>
      <c r="CE533" s="987">
        <f>IF(RESUMO_GLOBAL!$X$53="a",ROUND(AU533*$N533,RESUMO_GLOBAL!$X$54),IF(RESUMO_GLOBAL!$X$53="t",TRUNC(AU533*$N533,RESUMO_GLOBAL!$X$54),AU533*$N533))</f>
        <v>0</v>
      </c>
      <c r="CF533" s="987">
        <f>IF(RESUMO_GLOBAL!$X$53="a",ROUND(AV533*$N533,RESUMO_GLOBAL!$X$54),IF(RESUMO_GLOBAL!$X$53="t",TRUNC(AV533*$N533,RESUMO_GLOBAL!$X$54),AV533*$N533))</f>
        <v>0</v>
      </c>
      <c r="CG533" s="987">
        <f>IF(RESUMO_GLOBAL!$X$53="a",ROUND(AW533*$N533,RESUMO_GLOBAL!$X$54),IF(RESUMO_GLOBAL!$X$53="t",TRUNC(AW533*$N533,RESUMO_GLOBAL!$X$54),AW533*$N533))</f>
        <v>0</v>
      </c>
      <c r="CK533" s="59">
        <f t="shared" si="353"/>
        <v>0</v>
      </c>
      <c r="CL533" s="59">
        <f t="shared" si="354"/>
        <v>0</v>
      </c>
      <c r="CM533" s="59">
        <f t="shared" si="355"/>
        <v>0</v>
      </c>
      <c r="CN533" s="59">
        <f t="shared" si="356"/>
        <v>0</v>
      </c>
      <c r="CO533" s="59">
        <f t="shared" si="357"/>
        <v>0</v>
      </c>
      <c r="CP533" s="59">
        <f t="shared" si="358"/>
        <v>0</v>
      </c>
      <c r="CQ533" s="59">
        <f t="shared" si="359"/>
        <v>0</v>
      </c>
      <c r="CR533" s="59">
        <f t="shared" si="360"/>
        <v>0</v>
      </c>
      <c r="CS533" s="59">
        <f t="shared" si="361"/>
        <v>0</v>
      </c>
      <c r="CT533" s="59">
        <f t="shared" si="362"/>
        <v>0</v>
      </c>
      <c r="CU533" s="59">
        <f t="shared" si="363"/>
        <v>0</v>
      </c>
      <c r="CV533" s="59">
        <f t="shared" si="364"/>
        <v>0</v>
      </c>
      <c r="CW533" s="59">
        <f t="shared" si="365"/>
        <v>0</v>
      </c>
      <c r="CX533" s="59">
        <f t="shared" si="366"/>
        <v>0</v>
      </c>
      <c r="CY533" s="59">
        <f t="shared" si="367"/>
        <v>0</v>
      </c>
      <c r="CZ533" s="59">
        <f t="shared" si="368"/>
        <v>0</v>
      </c>
      <c r="DA533" s="59">
        <f t="shared" si="369"/>
        <v>0</v>
      </c>
      <c r="DB533" s="59">
        <f t="shared" si="370"/>
        <v>0</v>
      </c>
      <c r="DE533">
        <f t="shared" si="352"/>
        <v>528</v>
      </c>
      <c r="DF533" t="str">
        <f t="shared" si="371"/>
        <v/>
      </c>
      <c r="DG533" s="59">
        <f>IF($C533&lt;&gt;0,SUM($CK534:CK534),0)</f>
        <v>0</v>
      </c>
      <c r="DH533" s="59">
        <f>IF($C533&lt;&gt;0,SUM($CK534:CL534),0)</f>
        <v>0</v>
      </c>
      <c r="DI533" s="59">
        <f>IF($C533&lt;&gt;0,SUM($CK534:CM534),0)</f>
        <v>0</v>
      </c>
      <c r="DJ533" s="59">
        <f>IF($C533&lt;&gt;0,SUM($CK534:CN534),0)</f>
        <v>0</v>
      </c>
      <c r="DK533" s="59">
        <f>IF($C533&lt;&gt;0,SUM($CK534:CO534),0)</f>
        <v>0</v>
      </c>
      <c r="DL533" s="59">
        <f>IF($C533&lt;&gt;0,SUM($CK534:CP534),0)</f>
        <v>0</v>
      </c>
      <c r="DM533" s="59">
        <f>IF($C533&lt;&gt;0,SUM($CK534:CQ534),0)</f>
        <v>0</v>
      </c>
      <c r="DN533" s="59">
        <f>IF($C533&lt;&gt;0,SUM($CK534:CR534),0)</f>
        <v>0</v>
      </c>
      <c r="DO533" s="59">
        <f>IF($C533&lt;&gt;0,SUM($CK534:CS534),0)</f>
        <v>0</v>
      </c>
      <c r="DP533" s="59">
        <f>IF($C533&lt;&gt;0,SUM($CK534:CT534),0)</f>
        <v>0</v>
      </c>
      <c r="DQ533" s="59">
        <f>IF($C533&lt;&gt;0,SUM($CK534:CU534),0)</f>
        <v>0</v>
      </c>
      <c r="DR533" s="59">
        <f>IF($C533&lt;&gt;0,SUM($CK534:CV534),0)</f>
        <v>0</v>
      </c>
      <c r="DS533" s="59">
        <f>IF($C533&lt;&gt;0,SUM($CK534:CW534),0)</f>
        <v>0</v>
      </c>
      <c r="DT533" s="59">
        <f>IF($C533&lt;&gt;0,SUM($CK534:CX534),0)</f>
        <v>0</v>
      </c>
      <c r="DU533" s="59">
        <f>IF($C533&lt;&gt;0,SUM($CK534:CY534),0)</f>
        <v>0</v>
      </c>
      <c r="DV533" s="59">
        <f>IF($C533&lt;&gt;0,SUM($CK534:CZ534),0)</f>
        <v>0</v>
      </c>
      <c r="DW533" s="59">
        <f>IF($C533&lt;&gt;0,SUM($CK534:DA534),0)</f>
        <v>0</v>
      </c>
      <c r="DX533" s="59">
        <f>IF($C533&lt;&gt;0,SUM($CK534:DB534),0)</f>
        <v>0</v>
      </c>
      <c r="DY533" s="952" t="str">
        <f t="shared" si="375"/>
        <v/>
      </c>
    </row>
    <row r="534" spans="1:129" ht="13.5" hidden="1" thickBot="1">
      <c r="A534" s="3" t="str">
        <f t="shared" si="341"/>
        <v/>
      </c>
      <c r="B534" s="805">
        <f>Dados_GLOBAL_Inicial!E534</f>
        <v>0</v>
      </c>
      <c r="C534" s="956">
        <f>IF(IFERROR(VALUE(Dados_GLOBAL_Inicial!F534),0)=0,0,Dados_GLOBAL_Inicial!F534)</f>
        <v>0</v>
      </c>
      <c r="D534" s="830">
        <f>Dados_GLOBAL_Inicial!G534</f>
        <v>0</v>
      </c>
      <c r="E534" s="830" t="str">
        <f>IF(IFERROR(VLOOKUP(F534,Cod_Gde_Itens!$A$1:$B$80,2,FALSE),0)&gt;549,IFERROR(VLOOKUP(F534,Cod_Gde_Itens!$A$1:$B$80,2,FALSE),0),IF(Dados_GLOBAL_Inicial!H534=0,"",Dados_GLOBAL_Inicial!H534))</f>
        <v/>
      </c>
      <c r="F534" s="823">
        <f>Dados_GLOBAL_Inicial!I534</f>
        <v>0</v>
      </c>
      <c r="G534" s="824">
        <f>Dados_GLOBAL_Inicial!J534</f>
        <v>0</v>
      </c>
      <c r="H534" s="454">
        <f>Dados_GLOBAL_Inicial!K534</f>
        <v>0</v>
      </c>
      <c r="I534" s="970">
        <f>SUM('MEDIÇÃO_OBJETO (1)'!I534)</f>
        <v>0</v>
      </c>
      <c r="J534" s="455">
        <f t="shared" si="342"/>
        <v>0</v>
      </c>
      <c r="K534" s="451">
        <f t="shared" si="343"/>
        <v>0</v>
      </c>
      <c r="L534" s="452">
        <f t="shared" si="344"/>
        <v>0</v>
      </c>
      <c r="M534" s="809">
        <f t="shared" si="345"/>
        <v>0</v>
      </c>
      <c r="N534" s="810">
        <f>IF(IFERROR(VALUE(Dados_GLOBAL_Inicial!L534),0)=0,0,Dados_GLOBAL_Inicial!L534)</f>
        <v>0</v>
      </c>
      <c r="O534" s="812">
        <f>SUM('MEDIÇÃO_OBJETO (1)'!O534)</f>
        <v>0</v>
      </c>
      <c r="P534" s="812">
        <f>SUM('MEDIÇÃO_OBJETO (1)'!P534)</f>
        <v>0</v>
      </c>
      <c r="Q534" s="813">
        <f t="shared" si="346"/>
        <v>0</v>
      </c>
      <c r="R534" s="951"/>
      <c r="S534" s="815">
        <f>SUM('MEDIÇÃO_OBJETO (1)'!S534)</f>
        <v>0</v>
      </c>
      <c r="T534" s="815">
        <f>SUM('MEDIÇÃO_OBJETO (1)'!T534)</f>
        <v>0</v>
      </c>
      <c r="V534" s="19"/>
      <c r="W534" s="978">
        <f t="shared" si="347"/>
        <v>0</v>
      </c>
      <c r="X534" s="816">
        <f t="shared" si="348"/>
        <v>0</v>
      </c>
      <c r="Y534" s="816">
        <f t="shared" si="349"/>
        <v>0</v>
      </c>
      <c r="Z534" s="817">
        <f t="shared" si="350"/>
        <v>0</v>
      </c>
      <c r="AB534" s="453">
        <f t="shared" si="372"/>
        <v>0</v>
      </c>
      <c r="AC534" s="14">
        <f t="shared" si="351"/>
        <v>0</v>
      </c>
      <c r="AD534" s="819"/>
      <c r="AE534" s="631">
        <f t="shared" si="373"/>
        <v>0</v>
      </c>
      <c r="AF534" s="818">
        <f>SUM('MEDIÇÃO_OBJETO (1)'!AG534)</f>
        <v>0</v>
      </c>
      <c r="AG534" s="541">
        <f>SUM('MEDIÇÃO_OBJETO (1)'!AH534)</f>
        <v>0</v>
      </c>
      <c r="AH534" s="541">
        <f>SUM('MEDIÇÃO_OBJETO (1)'!AI534)</f>
        <v>0</v>
      </c>
      <c r="AI534" s="541">
        <f>SUM('MEDIÇÃO_OBJETO (1)'!AJ534)</f>
        <v>0</v>
      </c>
      <c r="AJ534" s="541">
        <f>SUM('MEDIÇÃO_OBJETO (1)'!AK534)</f>
        <v>0</v>
      </c>
      <c r="AK534" s="541">
        <f>SUM('MEDIÇÃO_OBJETO (1)'!AL534)</f>
        <v>0</v>
      </c>
      <c r="AL534" s="541">
        <f>SUM('MEDIÇÃO_OBJETO (1)'!AM534)</f>
        <v>0</v>
      </c>
      <c r="AM534" s="541">
        <f>SUM('MEDIÇÃO_OBJETO (1)'!AN534)</f>
        <v>0</v>
      </c>
      <c r="AN534" s="541">
        <f>SUM('MEDIÇÃO_OBJETO (1)'!AO534)</f>
        <v>0</v>
      </c>
      <c r="AO534" s="541">
        <f>SUM('MEDIÇÃO_OBJETO (1)'!AP534)</f>
        <v>0</v>
      </c>
      <c r="AP534" s="541">
        <f>SUM('MEDIÇÃO_OBJETO (1)'!AQ534)</f>
        <v>0</v>
      </c>
      <c r="AQ534" s="541">
        <f>SUM('MEDIÇÃO_OBJETO (1)'!AR534)</f>
        <v>0</v>
      </c>
      <c r="AR534" s="541">
        <f>SUM('MEDIÇÃO_OBJETO (1)'!AS534)</f>
        <v>0</v>
      </c>
      <c r="AS534" s="541">
        <f>SUM('MEDIÇÃO_OBJETO (1)'!AT534)</f>
        <v>0</v>
      </c>
      <c r="AT534" s="541">
        <f>SUM('MEDIÇÃO_OBJETO (1)'!AU534)</f>
        <v>0</v>
      </c>
      <c r="AU534" s="541">
        <f>SUM('MEDIÇÃO_OBJETO (1)'!AV534)</f>
        <v>0</v>
      </c>
      <c r="AV534" s="541">
        <f>SUM('MEDIÇÃO_OBJETO (1)'!AW534)</f>
        <v>0</v>
      </c>
      <c r="AW534" s="541">
        <f>SUM('MEDIÇÃO_OBJETO (1)'!AX534)</f>
        <v>0</v>
      </c>
      <c r="AX534" s="977"/>
      <c r="BN534" s="992">
        <f t="shared" si="340"/>
        <v>0</v>
      </c>
      <c r="BO534" s="538">
        <f t="shared" si="374"/>
        <v>0</v>
      </c>
      <c r="BP534" s="987">
        <f>IF(RESUMO_GLOBAL!$X$53="a",ROUND(AF534*$N534,RESUMO_GLOBAL!$X$54),IF(RESUMO_GLOBAL!$X$53="t",TRUNC(AF534*$N534,RESUMO_GLOBAL!$X$54),AF534*$N534))</f>
        <v>0</v>
      </c>
      <c r="BQ534" s="987">
        <f>IF(RESUMO_GLOBAL!$X$53="a",ROUND(AG534*$N534,RESUMO_GLOBAL!$X$54),IF(RESUMO_GLOBAL!$X$53="t",TRUNC(AG534*$N534,RESUMO_GLOBAL!$X$54),AG534*$N534))</f>
        <v>0</v>
      </c>
      <c r="BR534" s="987">
        <f>IF(RESUMO_GLOBAL!$X$53="a",ROUND(AH534*$N534,RESUMO_GLOBAL!$X$54),IF(RESUMO_GLOBAL!$X$53="t",TRUNC(AH534*$N534,RESUMO_GLOBAL!$X$54),AH534*$N534))</f>
        <v>0</v>
      </c>
      <c r="BS534" s="987">
        <f>IF(RESUMO_GLOBAL!$X$53="a",ROUND(AI534*$N534,RESUMO_GLOBAL!$X$54),IF(RESUMO_GLOBAL!$X$53="t",TRUNC(AI534*$N534,RESUMO_GLOBAL!$X$54),AI534*$N534))</f>
        <v>0</v>
      </c>
      <c r="BT534" s="987">
        <f>IF(RESUMO_GLOBAL!$X$53="a",ROUND(AJ534*$N534,RESUMO_GLOBAL!$X$54),IF(RESUMO_GLOBAL!$X$53="t",TRUNC(AJ534*$N534,RESUMO_GLOBAL!$X$54),AJ534*$N534))</f>
        <v>0</v>
      </c>
      <c r="BU534" s="987">
        <f>IF(RESUMO_GLOBAL!$X$53="a",ROUND(AK534*$N534,RESUMO_GLOBAL!$X$54),IF(RESUMO_GLOBAL!$X$53="t",TRUNC(AK534*$N534,RESUMO_GLOBAL!$X$54),AK534*$N534))</f>
        <v>0</v>
      </c>
      <c r="BV534" s="987">
        <f>IF(RESUMO_GLOBAL!$X$53="a",ROUND(AL534*$N534,RESUMO_GLOBAL!$X$54),IF(RESUMO_GLOBAL!$X$53="t",TRUNC(AL534*$N534,RESUMO_GLOBAL!$X$54),AL534*$N534))</f>
        <v>0</v>
      </c>
      <c r="BW534" s="987">
        <f>IF(RESUMO_GLOBAL!$X$53="a",ROUND(AM534*$N534,RESUMO_GLOBAL!$X$54),IF(RESUMO_GLOBAL!$X$53="t",TRUNC(AM534*$N534,RESUMO_GLOBAL!$X$54),AM534*$N534))</f>
        <v>0</v>
      </c>
      <c r="BX534" s="987">
        <f>IF(RESUMO_GLOBAL!$X$53="a",ROUND(AN534*$N534,RESUMO_GLOBAL!$X$54),IF(RESUMO_GLOBAL!$X$53="t",TRUNC(AN534*$N534,RESUMO_GLOBAL!$X$54),AN534*$N534))</f>
        <v>0</v>
      </c>
      <c r="BY534" s="987">
        <f>IF(RESUMO_GLOBAL!$X$53="a",ROUND(AO534*$N534,RESUMO_GLOBAL!$X$54),IF(RESUMO_GLOBAL!$X$53="t",TRUNC(AO534*$N534,RESUMO_GLOBAL!$X$54),AO534*$N534))</f>
        <v>0</v>
      </c>
      <c r="BZ534" s="987">
        <f>IF(RESUMO_GLOBAL!$X$53="a",ROUND(AP534*$N534,RESUMO_GLOBAL!$X$54),IF(RESUMO_GLOBAL!$X$53="t",TRUNC(AP534*$N534,RESUMO_GLOBAL!$X$54),AP534*$N534))</f>
        <v>0</v>
      </c>
      <c r="CA534" s="987">
        <f>IF(RESUMO_GLOBAL!$X$53="a",ROUND(AQ534*$N534,RESUMO_GLOBAL!$X$54),IF(RESUMO_GLOBAL!$X$53="t",TRUNC(AQ534*$N534,RESUMO_GLOBAL!$X$54),AQ534*$N534))</f>
        <v>0</v>
      </c>
      <c r="CB534" s="987">
        <f>IF(RESUMO_GLOBAL!$X$53="a",ROUND(AR534*$N534,RESUMO_GLOBAL!$X$54),IF(RESUMO_GLOBAL!$X$53="t",TRUNC(AR534*$N534,RESUMO_GLOBAL!$X$54),AR534*$N534))</f>
        <v>0</v>
      </c>
      <c r="CC534" s="987">
        <f>IF(RESUMO_GLOBAL!$X$53="a",ROUND(AS534*$N534,RESUMO_GLOBAL!$X$54),IF(RESUMO_GLOBAL!$X$53="t",TRUNC(AS534*$N534,RESUMO_GLOBAL!$X$54),AS534*$N534))</f>
        <v>0</v>
      </c>
      <c r="CD534" s="987">
        <f>IF(RESUMO_GLOBAL!$X$53="a",ROUND(AT534*$N534,RESUMO_GLOBAL!$X$54),IF(RESUMO_GLOBAL!$X$53="t",TRUNC(AT534*$N534,RESUMO_GLOBAL!$X$54),AT534*$N534))</f>
        <v>0</v>
      </c>
      <c r="CE534" s="987">
        <f>IF(RESUMO_GLOBAL!$X$53="a",ROUND(AU534*$N534,RESUMO_GLOBAL!$X$54),IF(RESUMO_GLOBAL!$X$53="t",TRUNC(AU534*$N534,RESUMO_GLOBAL!$X$54),AU534*$N534))</f>
        <v>0</v>
      </c>
      <c r="CF534" s="987">
        <f>IF(RESUMO_GLOBAL!$X$53="a",ROUND(AV534*$N534,RESUMO_GLOBAL!$X$54),IF(RESUMO_GLOBAL!$X$53="t",TRUNC(AV534*$N534,RESUMO_GLOBAL!$X$54),AV534*$N534))</f>
        <v>0</v>
      </c>
      <c r="CG534" s="987">
        <f>IF(RESUMO_GLOBAL!$X$53="a",ROUND(AW534*$N534,RESUMO_GLOBAL!$X$54),IF(RESUMO_GLOBAL!$X$53="t",TRUNC(AW534*$N534,RESUMO_GLOBAL!$X$54),AW534*$N534))</f>
        <v>0</v>
      </c>
      <c r="CK534" s="59">
        <f t="shared" si="353"/>
        <v>0</v>
      </c>
      <c r="CL534" s="59">
        <f t="shared" si="354"/>
        <v>0</v>
      </c>
      <c r="CM534" s="59">
        <f t="shared" si="355"/>
        <v>0</v>
      </c>
      <c r="CN534" s="59">
        <f t="shared" si="356"/>
        <v>0</v>
      </c>
      <c r="CO534" s="59">
        <f t="shared" si="357"/>
        <v>0</v>
      </c>
      <c r="CP534" s="59">
        <f t="shared" si="358"/>
        <v>0</v>
      </c>
      <c r="CQ534" s="59">
        <f t="shared" si="359"/>
        <v>0</v>
      </c>
      <c r="CR534" s="59">
        <f t="shared" si="360"/>
        <v>0</v>
      </c>
      <c r="CS534" s="59">
        <f t="shared" si="361"/>
        <v>0</v>
      </c>
      <c r="CT534" s="59">
        <f t="shared" si="362"/>
        <v>0</v>
      </c>
      <c r="CU534" s="59">
        <f t="shared" si="363"/>
        <v>0</v>
      </c>
      <c r="CV534" s="59">
        <f t="shared" si="364"/>
        <v>0</v>
      </c>
      <c r="CW534" s="59">
        <f t="shared" si="365"/>
        <v>0</v>
      </c>
      <c r="CX534" s="59">
        <f t="shared" si="366"/>
        <v>0</v>
      </c>
      <c r="CY534" s="59">
        <f t="shared" si="367"/>
        <v>0</v>
      </c>
      <c r="CZ534" s="59">
        <f t="shared" si="368"/>
        <v>0</v>
      </c>
      <c r="DA534" s="59">
        <f t="shared" si="369"/>
        <v>0</v>
      </c>
      <c r="DB534" s="59">
        <f t="shared" si="370"/>
        <v>0</v>
      </c>
      <c r="DE534">
        <f t="shared" si="352"/>
        <v>529</v>
      </c>
      <c r="DF534" t="str">
        <f t="shared" si="371"/>
        <v/>
      </c>
      <c r="DG534" s="59">
        <f>IF($C534&lt;&gt;0,SUM($CK535:CK535),0)</f>
        <v>0</v>
      </c>
      <c r="DH534" s="59">
        <f>IF($C534&lt;&gt;0,SUM($CK535:CL535),0)</f>
        <v>0</v>
      </c>
      <c r="DI534" s="59">
        <f>IF($C534&lt;&gt;0,SUM($CK535:CM535),0)</f>
        <v>0</v>
      </c>
      <c r="DJ534" s="59">
        <f>IF($C534&lt;&gt;0,SUM($CK535:CN535),0)</f>
        <v>0</v>
      </c>
      <c r="DK534" s="59">
        <f>IF($C534&lt;&gt;0,SUM($CK535:CO535),0)</f>
        <v>0</v>
      </c>
      <c r="DL534" s="59">
        <f>IF($C534&lt;&gt;0,SUM($CK535:CP535),0)</f>
        <v>0</v>
      </c>
      <c r="DM534" s="59">
        <f>IF($C534&lt;&gt;0,SUM($CK535:CQ535),0)</f>
        <v>0</v>
      </c>
      <c r="DN534" s="59">
        <f>IF($C534&lt;&gt;0,SUM($CK535:CR535),0)</f>
        <v>0</v>
      </c>
      <c r="DO534" s="59">
        <f>IF($C534&lt;&gt;0,SUM($CK535:CS535),0)</f>
        <v>0</v>
      </c>
      <c r="DP534" s="59">
        <f>IF($C534&lt;&gt;0,SUM($CK535:CT535),0)</f>
        <v>0</v>
      </c>
      <c r="DQ534" s="59">
        <f>IF($C534&lt;&gt;0,SUM($CK535:CU535),0)</f>
        <v>0</v>
      </c>
      <c r="DR534" s="59">
        <f>IF($C534&lt;&gt;0,SUM($CK535:CV535),0)</f>
        <v>0</v>
      </c>
      <c r="DS534" s="59">
        <f>IF($C534&lt;&gt;0,SUM($CK535:CW535),0)</f>
        <v>0</v>
      </c>
      <c r="DT534" s="59">
        <f>IF($C534&lt;&gt;0,SUM($CK535:CX535),0)</f>
        <v>0</v>
      </c>
      <c r="DU534" s="59">
        <f>IF($C534&lt;&gt;0,SUM($CK535:CY535),0)</f>
        <v>0</v>
      </c>
      <c r="DV534" s="59">
        <f>IF($C534&lt;&gt;0,SUM($CK535:CZ535),0)</f>
        <v>0</v>
      </c>
      <c r="DW534" s="59">
        <f>IF($C534&lt;&gt;0,SUM($CK535:DA535),0)</f>
        <v>0</v>
      </c>
      <c r="DX534" s="59">
        <f>IF($C534&lt;&gt;0,SUM($CK535:DB535),0)</f>
        <v>0</v>
      </c>
      <c r="DY534" s="952" t="str">
        <f t="shared" si="375"/>
        <v/>
      </c>
    </row>
    <row r="535" spans="1:129" ht="13.5" hidden="1" thickBot="1">
      <c r="A535" s="3" t="str">
        <f t="shared" si="341"/>
        <v/>
      </c>
      <c r="B535" s="805">
        <f>Dados_GLOBAL_Inicial!E535</f>
        <v>0</v>
      </c>
      <c r="C535" s="956">
        <f>IF(IFERROR(VALUE(Dados_GLOBAL_Inicial!F535),0)=0,0,Dados_GLOBAL_Inicial!F535)</f>
        <v>0</v>
      </c>
      <c r="D535" s="830">
        <f>Dados_GLOBAL_Inicial!G535</f>
        <v>0</v>
      </c>
      <c r="E535" s="830" t="str">
        <f>IF(IFERROR(VLOOKUP(F535,Cod_Gde_Itens!$A$1:$B$80,2,FALSE),0)&gt;549,IFERROR(VLOOKUP(F535,Cod_Gde_Itens!$A$1:$B$80,2,FALSE),0),IF(Dados_GLOBAL_Inicial!H535=0,"",Dados_GLOBAL_Inicial!H535))</f>
        <v/>
      </c>
      <c r="F535" s="823">
        <f>Dados_GLOBAL_Inicial!I535</f>
        <v>0</v>
      </c>
      <c r="G535" s="824">
        <f>Dados_GLOBAL_Inicial!J535</f>
        <v>0</v>
      </c>
      <c r="H535" s="454">
        <f>Dados_GLOBAL_Inicial!K535</f>
        <v>0</v>
      </c>
      <c r="I535" s="970">
        <f>SUM('MEDIÇÃO_OBJETO (1)'!I535)</f>
        <v>0</v>
      </c>
      <c r="J535" s="455">
        <f t="shared" si="342"/>
        <v>0</v>
      </c>
      <c r="K535" s="451">
        <f t="shared" si="343"/>
        <v>0</v>
      </c>
      <c r="L535" s="452">
        <f t="shared" si="344"/>
        <v>0</v>
      </c>
      <c r="M535" s="809">
        <f t="shared" si="345"/>
        <v>0</v>
      </c>
      <c r="N535" s="810">
        <f>IF(IFERROR(VALUE(Dados_GLOBAL_Inicial!L535),0)=0,0,Dados_GLOBAL_Inicial!L535)</f>
        <v>0</v>
      </c>
      <c r="O535" s="812">
        <f>SUM('MEDIÇÃO_OBJETO (1)'!O535)</f>
        <v>0</v>
      </c>
      <c r="P535" s="812">
        <f>SUM('MEDIÇÃO_OBJETO (1)'!P535)</f>
        <v>0</v>
      </c>
      <c r="Q535" s="813">
        <f t="shared" si="346"/>
        <v>0</v>
      </c>
      <c r="R535" s="951"/>
      <c r="S535" s="815">
        <f>SUM('MEDIÇÃO_OBJETO (1)'!S535)</f>
        <v>0</v>
      </c>
      <c r="T535" s="815">
        <f>SUM('MEDIÇÃO_OBJETO (1)'!T535)</f>
        <v>0</v>
      </c>
      <c r="V535" s="19"/>
      <c r="W535" s="978">
        <f t="shared" si="347"/>
        <v>0</v>
      </c>
      <c r="X535" s="816">
        <f t="shared" si="348"/>
        <v>0</v>
      </c>
      <c r="Y535" s="816">
        <f t="shared" si="349"/>
        <v>0</v>
      </c>
      <c r="Z535" s="817">
        <f t="shared" si="350"/>
        <v>0</v>
      </c>
      <c r="AB535" s="453">
        <f t="shared" si="372"/>
        <v>0</v>
      </c>
      <c r="AC535" s="14">
        <f t="shared" si="351"/>
        <v>0</v>
      </c>
      <c r="AD535" s="819"/>
      <c r="AE535" s="631">
        <f t="shared" si="373"/>
        <v>0</v>
      </c>
      <c r="AF535" s="818">
        <f>SUM('MEDIÇÃO_OBJETO (1)'!AG535)</f>
        <v>0</v>
      </c>
      <c r="AG535" s="541">
        <f>SUM('MEDIÇÃO_OBJETO (1)'!AH535)</f>
        <v>0</v>
      </c>
      <c r="AH535" s="541">
        <f>SUM('MEDIÇÃO_OBJETO (1)'!AI535)</f>
        <v>0</v>
      </c>
      <c r="AI535" s="541">
        <f>SUM('MEDIÇÃO_OBJETO (1)'!AJ535)</f>
        <v>0</v>
      </c>
      <c r="AJ535" s="541">
        <f>SUM('MEDIÇÃO_OBJETO (1)'!AK535)</f>
        <v>0</v>
      </c>
      <c r="AK535" s="541">
        <f>SUM('MEDIÇÃO_OBJETO (1)'!AL535)</f>
        <v>0</v>
      </c>
      <c r="AL535" s="541">
        <f>SUM('MEDIÇÃO_OBJETO (1)'!AM535)</f>
        <v>0</v>
      </c>
      <c r="AM535" s="541">
        <f>SUM('MEDIÇÃO_OBJETO (1)'!AN535)</f>
        <v>0</v>
      </c>
      <c r="AN535" s="541">
        <f>SUM('MEDIÇÃO_OBJETO (1)'!AO535)</f>
        <v>0</v>
      </c>
      <c r="AO535" s="541">
        <f>SUM('MEDIÇÃO_OBJETO (1)'!AP535)</f>
        <v>0</v>
      </c>
      <c r="AP535" s="541">
        <f>SUM('MEDIÇÃO_OBJETO (1)'!AQ535)</f>
        <v>0</v>
      </c>
      <c r="AQ535" s="541">
        <f>SUM('MEDIÇÃO_OBJETO (1)'!AR535)</f>
        <v>0</v>
      </c>
      <c r="AR535" s="541">
        <f>SUM('MEDIÇÃO_OBJETO (1)'!AS535)</f>
        <v>0</v>
      </c>
      <c r="AS535" s="541">
        <f>SUM('MEDIÇÃO_OBJETO (1)'!AT535)</f>
        <v>0</v>
      </c>
      <c r="AT535" s="541">
        <f>SUM('MEDIÇÃO_OBJETO (1)'!AU535)</f>
        <v>0</v>
      </c>
      <c r="AU535" s="541">
        <f>SUM('MEDIÇÃO_OBJETO (1)'!AV535)</f>
        <v>0</v>
      </c>
      <c r="AV535" s="541">
        <f>SUM('MEDIÇÃO_OBJETO (1)'!AW535)</f>
        <v>0</v>
      </c>
      <c r="AW535" s="541">
        <f>SUM('MEDIÇÃO_OBJETO (1)'!AX535)</f>
        <v>0</v>
      </c>
      <c r="AX535" s="977"/>
      <c r="BN535" s="992">
        <f t="shared" si="340"/>
        <v>0</v>
      </c>
      <c r="BO535" s="538">
        <f t="shared" si="374"/>
        <v>0</v>
      </c>
      <c r="BP535" s="987">
        <f>IF(RESUMO_GLOBAL!$X$53="a",ROUND(AF535*$N535,RESUMO_GLOBAL!$X$54),IF(RESUMO_GLOBAL!$X$53="t",TRUNC(AF535*$N535,RESUMO_GLOBAL!$X$54),AF535*$N535))</f>
        <v>0</v>
      </c>
      <c r="BQ535" s="987">
        <f>IF(RESUMO_GLOBAL!$X$53="a",ROUND(AG535*$N535,RESUMO_GLOBAL!$X$54),IF(RESUMO_GLOBAL!$X$53="t",TRUNC(AG535*$N535,RESUMO_GLOBAL!$X$54),AG535*$N535))</f>
        <v>0</v>
      </c>
      <c r="BR535" s="987">
        <f>IF(RESUMO_GLOBAL!$X$53="a",ROUND(AH535*$N535,RESUMO_GLOBAL!$X$54),IF(RESUMO_GLOBAL!$X$53="t",TRUNC(AH535*$N535,RESUMO_GLOBAL!$X$54),AH535*$N535))</f>
        <v>0</v>
      </c>
      <c r="BS535" s="987">
        <f>IF(RESUMO_GLOBAL!$X$53="a",ROUND(AI535*$N535,RESUMO_GLOBAL!$X$54),IF(RESUMO_GLOBAL!$X$53="t",TRUNC(AI535*$N535,RESUMO_GLOBAL!$X$54),AI535*$N535))</f>
        <v>0</v>
      </c>
      <c r="BT535" s="987">
        <f>IF(RESUMO_GLOBAL!$X$53="a",ROUND(AJ535*$N535,RESUMO_GLOBAL!$X$54),IF(RESUMO_GLOBAL!$X$53="t",TRUNC(AJ535*$N535,RESUMO_GLOBAL!$X$54),AJ535*$N535))</f>
        <v>0</v>
      </c>
      <c r="BU535" s="987">
        <f>IF(RESUMO_GLOBAL!$X$53="a",ROUND(AK535*$N535,RESUMO_GLOBAL!$X$54),IF(RESUMO_GLOBAL!$X$53="t",TRUNC(AK535*$N535,RESUMO_GLOBAL!$X$54),AK535*$N535))</f>
        <v>0</v>
      </c>
      <c r="BV535" s="987">
        <f>IF(RESUMO_GLOBAL!$X$53="a",ROUND(AL535*$N535,RESUMO_GLOBAL!$X$54),IF(RESUMO_GLOBAL!$X$53="t",TRUNC(AL535*$N535,RESUMO_GLOBAL!$X$54),AL535*$N535))</f>
        <v>0</v>
      </c>
      <c r="BW535" s="987">
        <f>IF(RESUMO_GLOBAL!$X$53="a",ROUND(AM535*$N535,RESUMO_GLOBAL!$X$54),IF(RESUMO_GLOBAL!$X$53="t",TRUNC(AM535*$N535,RESUMO_GLOBAL!$X$54),AM535*$N535))</f>
        <v>0</v>
      </c>
      <c r="BX535" s="987">
        <f>IF(RESUMO_GLOBAL!$X$53="a",ROUND(AN535*$N535,RESUMO_GLOBAL!$X$54),IF(RESUMO_GLOBAL!$X$53="t",TRUNC(AN535*$N535,RESUMO_GLOBAL!$X$54),AN535*$N535))</f>
        <v>0</v>
      </c>
      <c r="BY535" s="987">
        <f>IF(RESUMO_GLOBAL!$X$53="a",ROUND(AO535*$N535,RESUMO_GLOBAL!$X$54),IF(RESUMO_GLOBAL!$X$53="t",TRUNC(AO535*$N535,RESUMO_GLOBAL!$X$54),AO535*$N535))</f>
        <v>0</v>
      </c>
      <c r="BZ535" s="987">
        <f>IF(RESUMO_GLOBAL!$X$53="a",ROUND(AP535*$N535,RESUMO_GLOBAL!$X$54),IF(RESUMO_GLOBAL!$X$53="t",TRUNC(AP535*$N535,RESUMO_GLOBAL!$X$54),AP535*$N535))</f>
        <v>0</v>
      </c>
      <c r="CA535" s="987">
        <f>IF(RESUMO_GLOBAL!$X$53="a",ROUND(AQ535*$N535,RESUMO_GLOBAL!$X$54),IF(RESUMO_GLOBAL!$X$53="t",TRUNC(AQ535*$N535,RESUMO_GLOBAL!$X$54),AQ535*$N535))</f>
        <v>0</v>
      </c>
      <c r="CB535" s="987">
        <f>IF(RESUMO_GLOBAL!$X$53="a",ROUND(AR535*$N535,RESUMO_GLOBAL!$X$54),IF(RESUMO_GLOBAL!$X$53="t",TRUNC(AR535*$N535,RESUMO_GLOBAL!$X$54),AR535*$N535))</f>
        <v>0</v>
      </c>
      <c r="CC535" s="987">
        <f>IF(RESUMO_GLOBAL!$X$53="a",ROUND(AS535*$N535,RESUMO_GLOBAL!$X$54),IF(RESUMO_GLOBAL!$X$53="t",TRUNC(AS535*$N535,RESUMO_GLOBAL!$X$54),AS535*$N535))</f>
        <v>0</v>
      </c>
      <c r="CD535" s="987">
        <f>IF(RESUMO_GLOBAL!$X$53="a",ROUND(AT535*$N535,RESUMO_GLOBAL!$X$54),IF(RESUMO_GLOBAL!$X$53="t",TRUNC(AT535*$N535,RESUMO_GLOBAL!$X$54),AT535*$N535))</f>
        <v>0</v>
      </c>
      <c r="CE535" s="987">
        <f>IF(RESUMO_GLOBAL!$X$53="a",ROUND(AU535*$N535,RESUMO_GLOBAL!$X$54),IF(RESUMO_GLOBAL!$X$53="t",TRUNC(AU535*$N535,RESUMO_GLOBAL!$X$54),AU535*$N535))</f>
        <v>0</v>
      </c>
      <c r="CF535" s="987">
        <f>IF(RESUMO_GLOBAL!$X$53="a",ROUND(AV535*$N535,RESUMO_GLOBAL!$X$54),IF(RESUMO_GLOBAL!$X$53="t",TRUNC(AV535*$N535,RESUMO_GLOBAL!$X$54),AV535*$N535))</f>
        <v>0</v>
      </c>
      <c r="CG535" s="987">
        <f>IF(RESUMO_GLOBAL!$X$53="a",ROUND(AW535*$N535,RESUMO_GLOBAL!$X$54),IF(RESUMO_GLOBAL!$X$53="t",TRUNC(AW535*$N535,RESUMO_GLOBAL!$X$54),AW535*$N535))</f>
        <v>0</v>
      </c>
      <c r="CK535" s="59">
        <f t="shared" si="353"/>
        <v>0</v>
      </c>
      <c r="CL535" s="59">
        <f t="shared" si="354"/>
        <v>0</v>
      </c>
      <c r="CM535" s="59">
        <f t="shared" si="355"/>
        <v>0</v>
      </c>
      <c r="CN535" s="59">
        <f t="shared" si="356"/>
        <v>0</v>
      </c>
      <c r="CO535" s="59">
        <f t="shared" si="357"/>
        <v>0</v>
      </c>
      <c r="CP535" s="59">
        <f t="shared" si="358"/>
        <v>0</v>
      </c>
      <c r="CQ535" s="59">
        <f t="shared" si="359"/>
        <v>0</v>
      </c>
      <c r="CR535" s="59">
        <f t="shared" si="360"/>
        <v>0</v>
      </c>
      <c r="CS535" s="59">
        <f t="shared" si="361"/>
        <v>0</v>
      </c>
      <c r="CT535" s="59">
        <f t="shared" si="362"/>
        <v>0</v>
      </c>
      <c r="CU535" s="59">
        <f t="shared" si="363"/>
        <v>0</v>
      </c>
      <c r="CV535" s="59">
        <f t="shared" si="364"/>
        <v>0</v>
      </c>
      <c r="CW535" s="59">
        <f t="shared" si="365"/>
        <v>0</v>
      </c>
      <c r="CX535" s="59">
        <f t="shared" si="366"/>
        <v>0</v>
      </c>
      <c r="CY535" s="59">
        <f t="shared" si="367"/>
        <v>0</v>
      </c>
      <c r="CZ535" s="59">
        <f t="shared" si="368"/>
        <v>0</v>
      </c>
      <c r="DA535" s="59">
        <f t="shared" si="369"/>
        <v>0</v>
      </c>
      <c r="DB535" s="59">
        <f t="shared" si="370"/>
        <v>0</v>
      </c>
      <c r="DE535">
        <f t="shared" si="352"/>
        <v>530</v>
      </c>
      <c r="DF535" t="str">
        <f t="shared" si="371"/>
        <v/>
      </c>
      <c r="DG535" s="59">
        <f>IF($C535&lt;&gt;0,SUM($CK536:CK536),0)</f>
        <v>0</v>
      </c>
      <c r="DH535" s="59">
        <f>IF($C535&lt;&gt;0,SUM($CK536:CL536),0)</f>
        <v>0</v>
      </c>
      <c r="DI535" s="59">
        <f>IF($C535&lt;&gt;0,SUM($CK536:CM536),0)</f>
        <v>0</v>
      </c>
      <c r="DJ535" s="59">
        <f>IF($C535&lt;&gt;0,SUM($CK536:CN536),0)</f>
        <v>0</v>
      </c>
      <c r="DK535" s="59">
        <f>IF($C535&lt;&gt;0,SUM($CK536:CO536),0)</f>
        <v>0</v>
      </c>
      <c r="DL535" s="59">
        <f>IF($C535&lt;&gt;0,SUM($CK536:CP536),0)</f>
        <v>0</v>
      </c>
      <c r="DM535" s="59">
        <f>IF($C535&lt;&gt;0,SUM($CK536:CQ536),0)</f>
        <v>0</v>
      </c>
      <c r="DN535" s="59">
        <f>IF($C535&lt;&gt;0,SUM($CK536:CR536),0)</f>
        <v>0</v>
      </c>
      <c r="DO535" s="59">
        <f>IF($C535&lt;&gt;0,SUM($CK536:CS536),0)</f>
        <v>0</v>
      </c>
      <c r="DP535" s="59">
        <f>IF($C535&lt;&gt;0,SUM($CK536:CT536),0)</f>
        <v>0</v>
      </c>
      <c r="DQ535" s="59">
        <f>IF($C535&lt;&gt;0,SUM($CK536:CU536),0)</f>
        <v>0</v>
      </c>
      <c r="DR535" s="59">
        <f>IF($C535&lt;&gt;0,SUM($CK536:CV536),0)</f>
        <v>0</v>
      </c>
      <c r="DS535" s="59">
        <f>IF($C535&lt;&gt;0,SUM($CK536:CW536),0)</f>
        <v>0</v>
      </c>
      <c r="DT535" s="59">
        <f>IF($C535&lt;&gt;0,SUM($CK536:CX536),0)</f>
        <v>0</v>
      </c>
      <c r="DU535" s="59">
        <f>IF($C535&lt;&gt;0,SUM($CK536:CY536),0)</f>
        <v>0</v>
      </c>
      <c r="DV535" s="59">
        <f>IF($C535&lt;&gt;0,SUM($CK536:CZ536),0)</f>
        <v>0</v>
      </c>
      <c r="DW535" s="59">
        <f>IF($C535&lt;&gt;0,SUM($CK536:DA536),0)</f>
        <v>0</v>
      </c>
      <c r="DX535" s="59">
        <f>IF($C535&lt;&gt;0,SUM($CK536:DB536),0)</f>
        <v>0</v>
      </c>
      <c r="DY535" s="952" t="str">
        <f t="shared" si="375"/>
        <v/>
      </c>
    </row>
    <row r="536" spans="1:129" ht="13.5" hidden="1" thickBot="1">
      <c r="A536" s="3" t="str">
        <f t="shared" si="341"/>
        <v/>
      </c>
      <c r="B536" s="805">
        <f>Dados_GLOBAL_Inicial!E536</f>
        <v>0</v>
      </c>
      <c r="C536" s="956">
        <f>IF(IFERROR(VALUE(Dados_GLOBAL_Inicial!F536),0)=0,0,Dados_GLOBAL_Inicial!F536)</f>
        <v>0</v>
      </c>
      <c r="D536" s="830">
        <f>Dados_GLOBAL_Inicial!G536</f>
        <v>0</v>
      </c>
      <c r="E536" s="830" t="str">
        <f>IF(IFERROR(VLOOKUP(F536,Cod_Gde_Itens!$A$1:$B$80,2,FALSE),0)&gt;549,IFERROR(VLOOKUP(F536,Cod_Gde_Itens!$A$1:$B$80,2,FALSE),0),IF(Dados_GLOBAL_Inicial!H536=0,"",Dados_GLOBAL_Inicial!H536))</f>
        <v/>
      </c>
      <c r="F536" s="823">
        <f>Dados_GLOBAL_Inicial!I536</f>
        <v>0</v>
      </c>
      <c r="G536" s="824">
        <f>Dados_GLOBAL_Inicial!J536</f>
        <v>0</v>
      </c>
      <c r="H536" s="454">
        <f>Dados_GLOBAL_Inicial!K536</f>
        <v>0</v>
      </c>
      <c r="I536" s="970">
        <f>SUM('MEDIÇÃO_OBJETO (1)'!I536)</f>
        <v>0</v>
      </c>
      <c r="J536" s="455">
        <f t="shared" si="342"/>
        <v>0</v>
      </c>
      <c r="K536" s="451">
        <f t="shared" si="343"/>
        <v>0</v>
      </c>
      <c r="L536" s="452">
        <f t="shared" si="344"/>
        <v>0</v>
      </c>
      <c r="M536" s="809">
        <f t="shared" si="345"/>
        <v>0</v>
      </c>
      <c r="N536" s="810">
        <f>IF(IFERROR(VALUE(Dados_GLOBAL_Inicial!L536),0)=0,0,Dados_GLOBAL_Inicial!L536)</f>
        <v>0</v>
      </c>
      <c r="O536" s="812">
        <f>SUM('MEDIÇÃO_OBJETO (1)'!O536)</f>
        <v>0</v>
      </c>
      <c r="P536" s="812">
        <f>SUM('MEDIÇÃO_OBJETO (1)'!P536)</f>
        <v>0</v>
      </c>
      <c r="Q536" s="813">
        <f t="shared" si="346"/>
        <v>0</v>
      </c>
      <c r="R536" s="951"/>
      <c r="S536" s="815">
        <f>SUM('MEDIÇÃO_OBJETO (1)'!S536)</f>
        <v>0</v>
      </c>
      <c r="T536" s="815">
        <f>SUM('MEDIÇÃO_OBJETO (1)'!T536)</f>
        <v>0</v>
      </c>
      <c r="V536" s="19"/>
      <c r="W536" s="978">
        <f t="shared" si="347"/>
        <v>0</v>
      </c>
      <c r="X536" s="816">
        <f t="shared" si="348"/>
        <v>0</v>
      </c>
      <c r="Y536" s="816">
        <f t="shared" si="349"/>
        <v>0</v>
      </c>
      <c r="Z536" s="817">
        <f t="shared" si="350"/>
        <v>0</v>
      </c>
      <c r="AB536" s="453">
        <f t="shared" si="372"/>
        <v>0</v>
      </c>
      <c r="AC536" s="14">
        <f t="shared" si="351"/>
        <v>0</v>
      </c>
      <c r="AD536" s="819"/>
      <c r="AE536" s="631">
        <f t="shared" si="373"/>
        <v>0</v>
      </c>
      <c r="AF536" s="818">
        <f>SUM('MEDIÇÃO_OBJETO (1)'!AG536)</f>
        <v>0</v>
      </c>
      <c r="AG536" s="541">
        <f>SUM('MEDIÇÃO_OBJETO (1)'!AH536)</f>
        <v>0</v>
      </c>
      <c r="AH536" s="541">
        <f>SUM('MEDIÇÃO_OBJETO (1)'!AI536)</f>
        <v>0</v>
      </c>
      <c r="AI536" s="541">
        <f>SUM('MEDIÇÃO_OBJETO (1)'!AJ536)</f>
        <v>0</v>
      </c>
      <c r="AJ536" s="541">
        <f>SUM('MEDIÇÃO_OBJETO (1)'!AK536)</f>
        <v>0</v>
      </c>
      <c r="AK536" s="541">
        <f>SUM('MEDIÇÃO_OBJETO (1)'!AL536)</f>
        <v>0</v>
      </c>
      <c r="AL536" s="541">
        <f>SUM('MEDIÇÃO_OBJETO (1)'!AM536)</f>
        <v>0</v>
      </c>
      <c r="AM536" s="541">
        <f>SUM('MEDIÇÃO_OBJETO (1)'!AN536)</f>
        <v>0</v>
      </c>
      <c r="AN536" s="541">
        <f>SUM('MEDIÇÃO_OBJETO (1)'!AO536)</f>
        <v>0</v>
      </c>
      <c r="AO536" s="541">
        <f>SUM('MEDIÇÃO_OBJETO (1)'!AP536)</f>
        <v>0</v>
      </c>
      <c r="AP536" s="541">
        <f>SUM('MEDIÇÃO_OBJETO (1)'!AQ536)</f>
        <v>0</v>
      </c>
      <c r="AQ536" s="541">
        <f>SUM('MEDIÇÃO_OBJETO (1)'!AR536)</f>
        <v>0</v>
      </c>
      <c r="AR536" s="541">
        <f>SUM('MEDIÇÃO_OBJETO (1)'!AS536)</f>
        <v>0</v>
      </c>
      <c r="AS536" s="541">
        <f>SUM('MEDIÇÃO_OBJETO (1)'!AT536)</f>
        <v>0</v>
      </c>
      <c r="AT536" s="541">
        <f>SUM('MEDIÇÃO_OBJETO (1)'!AU536)</f>
        <v>0</v>
      </c>
      <c r="AU536" s="541">
        <f>SUM('MEDIÇÃO_OBJETO (1)'!AV536)</f>
        <v>0</v>
      </c>
      <c r="AV536" s="541">
        <f>SUM('MEDIÇÃO_OBJETO (1)'!AW536)</f>
        <v>0</v>
      </c>
      <c r="AW536" s="541">
        <f>SUM('MEDIÇÃO_OBJETO (1)'!AX536)</f>
        <v>0</v>
      </c>
      <c r="AX536" s="977"/>
      <c r="BN536" s="992">
        <f t="shared" si="340"/>
        <v>0</v>
      </c>
      <c r="BO536" s="538">
        <f t="shared" si="374"/>
        <v>0</v>
      </c>
      <c r="BP536" s="987">
        <f>IF(RESUMO_GLOBAL!$X$53="a",ROUND(AF536*$N536,RESUMO_GLOBAL!$X$54),IF(RESUMO_GLOBAL!$X$53="t",TRUNC(AF536*$N536,RESUMO_GLOBAL!$X$54),AF536*$N536))</f>
        <v>0</v>
      </c>
      <c r="BQ536" s="987">
        <f>IF(RESUMO_GLOBAL!$X$53="a",ROUND(AG536*$N536,RESUMO_GLOBAL!$X$54),IF(RESUMO_GLOBAL!$X$53="t",TRUNC(AG536*$N536,RESUMO_GLOBAL!$X$54),AG536*$N536))</f>
        <v>0</v>
      </c>
      <c r="BR536" s="987">
        <f>IF(RESUMO_GLOBAL!$X$53="a",ROUND(AH536*$N536,RESUMO_GLOBAL!$X$54),IF(RESUMO_GLOBAL!$X$53="t",TRUNC(AH536*$N536,RESUMO_GLOBAL!$X$54),AH536*$N536))</f>
        <v>0</v>
      </c>
      <c r="BS536" s="987">
        <f>IF(RESUMO_GLOBAL!$X$53="a",ROUND(AI536*$N536,RESUMO_GLOBAL!$X$54),IF(RESUMO_GLOBAL!$X$53="t",TRUNC(AI536*$N536,RESUMO_GLOBAL!$X$54),AI536*$N536))</f>
        <v>0</v>
      </c>
      <c r="BT536" s="987">
        <f>IF(RESUMO_GLOBAL!$X$53="a",ROUND(AJ536*$N536,RESUMO_GLOBAL!$X$54),IF(RESUMO_GLOBAL!$X$53="t",TRUNC(AJ536*$N536,RESUMO_GLOBAL!$X$54),AJ536*$N536))</f>
        <v>0</v>
      </c>
      <c r="BU536" s="987">
        <f>IF(RESUMO_GLOBAL!$X$53="a",ROUND(AK536*$N536,RESUMO_GLOBAL!$X$54),IF(RESUMO_GLOBAL!$X$53="t",TRUNC(AK536*$N536,RESUMO_GLOBAL!$X$54),AK536*$N536))</f>
        <v>0</v>
      </c>
      <c r="BV536" s="987">
        <f>IF(RESUMO_GLOBAL!$X$53="a",ROUND(AL536*$N536,RESUMO_GLOBAL!$X$54),IF(RESUMO_GLOBAL!$X$53="t",TRUNC(AL536*$N536,RESUMO_GLOBAL!$X$54),AL536*$N536))</f>
        <v>0</v>
      </c>
      <c r="BW536" s="987">
        <f>IF(RESUMO_GLOBAL!$X$53="a",ROUND(AM536*$N536,RESUMO_GLOBAL!$X$54),IF(RESUMO_GLOBAL!$X$53="t",TRUNC(AM536*$N536,RESUMO_GLOBAL!$X$54),AM536*$N536))</f>
        <v>0</v>
      </c>
      <c r="BX536" s="987">
        <f>IF(RESUMO_GLOBAL!$X$53="a",ROUND(AN536*$N536,RESUMO_GLOBAL!$X$54),IF(RESUMO_GLOBAL!$X$53="t",TRUNC(AN536*$N536,RESUMO_GLOBAL!$X$54),AN536*$N536))</f>
        <v>0</v>
      </c>
      <c r="BY536" s="987">
        <f>IF(RESUMO_GLOBAL!$X$53="a",ROUND(AO536*$N536,RESUMO_GLOBAL!$X$54),IF(RESUMO_GLOBAL!$X$53="t",TRUNC(AO536*$N536,RESUMO_GLOBAL!$X$54),AO536*$N536))</f>
        <v>0</v>
      </c>
      <c r="BZ536" s="987">
        <f>IF(RESUMO_GLOBAL!$X$53="a",ROUND(AP536*$N536,RESUMO_GLOBAL!$X$54),IF(RESUMO_GLOBAL!$X$53="t",TRUNC(AP536*$N536,RESUMO_GLOBAL!$X$54),AP536*$N536))</f>
        <v>0</v>
      </c>
      <c r="CA536" s="987">
        <f>IF(RESUMO_GLOBAL!$X$53="a",ROUND(AQ536*$N536,RESUMO_GLOBAL!$X$54),IF(RESUMO_GLOBAL!$X$53="t",TRUNC(AQ536*$N536,RESUMO_GLOBAL!$X$54),AQ536*$N536))</f>
        <v>0</v>
      </c>
      <c r="CB536" s="987">
        <f>IF(RESUMO_GLOBAL!$X$53="a",ROUND(AR536*$N536,RESUMO_GLOBAL!$X$54),IF(RESUMO_GLOBAL!$X$53="t",TRUNC(AR536*$N536,RESUMO_GLOBAL!$X$54),AR536*$N536))</f>
        <v>0</v>
      </c>
      <c r="CC536" s="987">
        <f>IF(RESUMO_GLOBAL!$X$53="a",ROUND(AS536*$N536,RESUMO_GLOBAL!$X$54),IF(RESUMO_GLOBAL!$X$53="t",TRUNC(AS536*$N536,RESUMO_GLOBAL!$X$54),AS536*$N536))</f>
        <v>0</v>
      </c>
      <c r="CD536" s="987">
        <f>IF(RESUMO_GLOBAL!$X$53="a",ROUND(AT536*$N536,RESUMO_GLOBAL!$X$54),IF(RESUMO_GLOBAL!$X$53="t",TRUNC(AT536*$N536,RESUMO_GLOBAL!$X$54),AT536*$N536))</f>
        <v>0</v>
      </c>
      <c r="CE536" s="987">
        <f>IF(RESUMO_GLOBAL!$X$53="a",ROUND(AU536*$N536,RESUMO_GLOBAL!$X$54),IF(RESUMO_GLOBAL!$X$53="t",TRUNC(AU536*$N536,RESUMO_GLOBAL!$X$54),AU536*$N536))</f>
        <v>0</v>
      </c>
      <c r="CF536" s="987">
        <f>IF(RESUMO_GLOBAL!$X$53="a",ROUND(AV536*$N536,RESUMO_GLOBAL!$X$54),IF(RESUMO_GLOBAL!$X$53="t",TRUNC(AV536*$N536,RESUMO_GLOBAL!$X$54),AV536*$N536))</f>
        <v>0</v>
      </c>
      <c r="CG536" s="987">
        <f>IF(RESUMO_GLOBAL!$X$53="a",ROUND(AW536*$N536,RESUMO_GLOBAL!$X$54),IF(RESUMO_GLOBAL!$X$53="t",TRUNC(AW536*$N536,RESUMO_GLOBAL!$X$54),AW536*$N536))</f>
        <v>0</v>
      </c>
      <c r="CK536" s="59">
        <f t="shared" si="353"/>
        <v>0</v>
      </c>
      <c r="CL536" s="59">
        <f t="shared" si="354"/>
        <v>0</v>
      </c>
      <c r="CM536" s="59">
        <f t="shared" si="355"/>
        <v>0</v>
      </c>
      <c r="CN536" s="59">
        <f t="shared" si="356"/>
        <v>0</v>
      </c>
      <c r="CO536" s="59">
        <f t="shared" si="357"/>
        <v>0</v>
      </c>
      <c r="CP536" s="59">
        <f t="shared" si="358"/>
        <v>0</v>
      </c>
      <c r="CQ536" s="59">
        <f t="shared" si="359"/>
        <v>0</v>
      </c>
      <c r="CR536" s="59">
        <f t="shared" si="360"/>
        <v>0</v>
      </c>
      <c r="CS536" s="59">
        <f t="shared" si="361"/>
        <v>0</v>
      </c>
      <c r="CT536" s="59">
        <f t="shared" si="362"/>
        <v>0</v>
      </c>
      <c r="CU536" s="59">
        <f t="shared" si="363"/>
        <v>0</v>
      </c>
      <c r="CV536" s="59">
        <f t="shared" si="364"/>
        <v>0</v>
      </c>
      <c r="CW536" s="59">
        <f t="shared" si="365"/>
        <v>0</v>
      </c>
      <c r="CX536" s="59">
        <f t="shared" si="366"/>
        <v>0</v>
      </c>
      <c r="CY536" s="59">
        <f t="shared" si="367"/>
        <v>0</v>
      </c>
      <c r="CZ536" s="59">
        <f t="shared" si="368"/>
        <v>0</v>
      </c>
      <c r="DA536" s="59">
        <f t="shared" si="369"/>
        <v>0</v>
      </c>
      <c r="DB536" s="59">
        <f t="shared" si="370"/>
        <v>0</v>
      </c>
      <c r="DE536">
        <f t="shared" si="352"/>
        <v>531</v>
      </c>
      <c r="DF536" t="str">
        <f t="shared" si="371"/>
        <v/>
      </c>
      <c r="DG536" s="59">
        <f>IF($C536&lt;&gt;0,SUM($CK537:CK537),0)</f>
        <v>0</v>
      </c>
      <c r="DH536" s="59">
        <f>IF($C536&lt;&gt;0,SUM($CK537:CL537),0)</f>
        <v>0</v>
      </c>
      <c r="DI536" s="59">
        <f>IF($C536&lt;&gt;0,SUM($CK537:CM537),0)</f>
        <v>0</v>
      </c>
      <c r="DJ536" s="59">
        <f>IF($C536&lt;&gt;0,SUM($CK537:CN537),0)</f>
        <v>0</v>
      </c>
      <c r="DK536" s="59">
        <f>IF($C536&lt;&gt;0,SUM($CK537:CO537),0)</f>
        <v>0</v>
      </c>
      <c r="DL536" s="59">
        <f>IF($C536&lt;&gt;0,SUM($CK537:CP537),0)</f>
        <v>0</v>
      </c>
      <c r="DM536" s="59">
        <f>IF($C536&lt;&gt;0,SUM($CK537:CQ537),0)</f>
        <v>0</v>
      </c>
      <c r="DN536" s="59">
        <f>IF($C536&lt;&gt;0,SUM($CK537:CR537),0)</f>
        <v>0</v>
      </c>
      <c r="DO536" s="59">
        <f>IF($C536&lt;&gt;0,SUM($CK537:CS537),0)</f>
        <v>0</v>
      </c>
      <c r="DP536" s="59">
        <f>IF($C536&lt;&gt;0,SUM($CK537:CT537),0)</f>
        <v>0</v>
      </c>
      <c r="DQ536" s="59">
        <f>IF($C536&lt;&gt;0,SUM($CK537:CU537),0)</f>
        <v>0</v>
      </c>
      <c r="DR536" s="59">
        <f>IF($C536&lt;&gt;0,SUM($CK537:CV537),0)</f>
        <v>0</v>
      </c>
      <c r="DS536" s="59">
        <f>IF($C536&lt;&gt;0,SUM($CK537:CW537),0)</f>
        <v>0</v>
      </c>
      <c r="DT536" s="59">
        <f>IF($C536&lt;&gt;0,SUM($CK537:CX537),0)</f>
        <v>0</v>
      </c>
      <c r="DU536" s="59">
        <f>IF($C536&lt;&gt;0,SUM($CK537:CY537),0)</f>
        <v>0</v>
      </c>
      <c r="DV536" s="59">
        <f>IF($C536&lt;&gt;0,SUM($CK537:CZ537),0)</f>
        <v>0</v>
      </c>
      <c r="DW536" s="59">
        <f>IF($C536&lt;&gt;0,SUM($CK537:DA537),0)</f>
        <v>0</v>
      </c>
      <c r="DX536" s="59">
        <f>IF($C536&lt;&gt;0,SUM($CK537:DB537),0)</f>
        <v>0</v>
      </c>
      <c r="DY536" s="952" t="str">
        <f t="shared" si="375"/>
        <v/>
      </c>
    </row>
    <row r="537" spans="1:129" ht="13.5" hidden="1" thickBot="1">
      <c r="A537" s="3" t="str">
        <f t="shared" si="341"/>
        <v/>
      </c>
      <c r="B537" s="805">
        <f>Dados_GLOBAL_Inicial!E537</f>
        <v>0</v>
      </c>
      <c r="C537" s="956">
        <f>IF(IFERROR(VALUE(Dados_GLOBAL_Inicial!F537),0)=0,0,Dados_GLOBAL_Inicial!F537)</f>
        <v>0</v>
      </c>
      <c r="D537" s="830">
        <f>Dados_GLOBAL_Inicial!G537</f>
        <v>0</v>
      </c>
      <c r="E537" s="830" t="str">
        <f>IF(IFERROR(VLOOKUP(F537,Cod_Gde_Itens!$A$1:$B$80,2,FALSE),0)&gt;549,IFERROR(VLOOKUP(F537,Cod_Gde_Itens!$A$1:$B$80,2,FALSE),0),IF(Dados_GLOBAL_Inicial!H537=0,"",Dados_GLOBAL_Inicial!H537))</f>
        <v/>
      </c>
      <c r="F537" s="823">
        <f>Dados_GLOBAL_Inicial!I537</f>
        <v>0</v>
      </c>
      <c r="G537" s="824">
        <f>Dados_GLOBAL_Inicial!J537</f>
        <v>0</v>
      </c>
      <c r="H537" s="454">
        <f>Dados_GLOBAL_Inicial!K537</f>
        <v>0</v>
      </c>
      <c r="I537" s="970">
        <f>SUM('MEDIÇÃO_OBJETO (1)'!I537)</f>
        <v>0</v>
      </c>
      <c r="J537" s="455">
        <f t="shared" si="342"/>
        <v>0</v>
      </c>
      <c r="K537" s="451">
        <f t="shared" si="343"/>
        <v>0</v>
      </c>
      <c r="L537" s="452">
        <f t="shared" si="344"/>
        <v>0</v>
      </c>
      <c r="M537" s="809">
        <f t="shared" si="345"/>
        <v>0</v>
      </c>
      <c r="N537" s="810">
        <f>IF(IFERROR(VALUE(Dados_GLOBAL_Inicial!L537),0)=0,0,Dados_GLOBAL_Inicial!L537)</f>
        <v>0</v>
      </c>
      <c r="O537" s="812">
        <f>SUM('MEDIÇÃO_OBJETO (1)'!O537)</f>
        <v>0</v>
      </c>
      <c r="P537" s="812">
        <f>SUM('MEDIÇÃO_OBJETO (1)'!P537)</f>
        <v>0</v>
      </c>
      <c r="Q537" s="813">
        <f t="shared" si="346"/>
        <v>0</v>
      </c>
      <c r="R537" s="951"/>
      <c r="S537" s="815">
        <f>SUM('MEDIÇÃO_OBJETO (1)'!S537)</f>
        <v>0</v>
      </c>
      <c r="T537" s="815">
        <f>SUM('MEDIÇÃO_OBJETO (1)'!T537)</f>
        <v>0</v>
      </c>
      <c r="V537" s="19"/>
      <c r="W537" s="978">
        <f t="shared" si="347"/>
        <v>0</v>
      </c>
      <c r="X537" s="816">
        <f t="shared" si="348"/>
        <v>0</v>
      </c>
      <c r="Y537" s="816">
        <f t="shared" si="349"/>
        <v>0</v>
      </c>
      <c r="Z537" s="817">
        <f t="shared" si="350"/>
        <v>0</v>
      </c>
      <c r="AB537" s="453">
        <f t="shared" si="372"/>
        <v>0</v>
      </c>
      <c r="AC537" s="14">
        <f t="shared" si="351"/>
        <v>0</v>
      </c>
      <c r="AD537" s="819"/>
      <c r="AE537" s="631">
        <f t="shared" si="373"/>
        <v>0</v>
      </c>
      <c r="AF537" s="818">
        <f>SUM('MEDIÇÃO_OBJETO (1)'!AG537)</f>
        <v>0</v>
      </c>
      <c r="AG537" s="541">
        <f>SUM('MEDIÇÃO_OBJETO (1)'!AH537)</f>
        <v>0</v>
      </c>
      <c r="AH537" s="541">
        <f>SUM('MEDIÇÃO_OBJETO (1)'!AI537)</f>
        <v>0</v>
      </c>
      <c r="AI537" s="541">
        <f>SUM('MEDIÇÃO_OBJETO (1)'!AJ537)</f>
        <v>0</v>
      </c>
      <c r="AJ537" s="541">
        <f>SUM('MEDIÇÃO_OBJETO (1)'!AK537)</f>
        <v>0</v>
      </c>
      <c r="AK537" s="541">
        <f>SUM('MEDIÇÃO_OBJETO (1)'!AL537)</f>
        <v>0</v>
      </c>
      <c r="AL537" s="541">
        <f>SUM('MEDIÇÃO_OBJETO (1)'!AM537)</f>
        <v>0</v>
      </c>
      <c r="AM537" s="541">
        <f>SUM('MEDIÇÃO_OBJETO (1)'!AN537)</f>
        <v>0</v>
      </c>
      <c r="AN537" s="541">
        <f>SUM('MEDIÇÃO_OBJETO (1)'!AO537)</f>
        <v>0</v>
      </c>
      <c r="AO537" s="541">
        <f>SUM('MEDIÇÃO_OBJETO (1)'!AP537)</f>
        <v>0</v>
      </c>
      <c r="AP537" s="541">
        <f>SUM('MEDIÇÃO_OBJETO (1)'!AQ537)</f>
        <v>0</v>
      </c>
      <c r="AQ537" s="541">
        <f>SUM('MEDIÇÃO_OBJETO (1)'!AR537)</f>
        <v>0</v>
      </c>
      <c r="AR537" s="541">
        <f>SUM('MEDIÇÃO_OBJETO (1)'!AS537)</f>
        <v>0</v>
      </c>
      <c r="AS537" s="541">
        <f>SUM('MEDIÇÃO_OBJETO (1)'!AT537)</f>
        <v>0</v>
      </c>
      <c r="AT537" s="541">
        <f>SUM('MEDIÇÃO_OBJETO (1)'!AU537)</f>
        <v>0</v>
      </c>
      <c r="AU537" s="541">
        <f>SUM('MEDIÇÃO_OBJETO (1)'!AV537)</f>
        <v>0</v>
      </c>
      <c r="AV537" s="541">
        <f>SUM('MEDIÇÃO_OBJETO (1)'!AW537)</f>
        <v>0</v>
      </c>
      <c r="AW537" s="541">
        <f>SUM('MEDIÇÃO_OBJETO (1)'!AX537)</f>
        <v>0</v>
      </c>
      <c r="AX537" s="977"/>
      <c r="BN537" s="992">
        <f t="shared" si="340"/>
        <v>0</v>
      </c>
      <c r="BO537" s="538">
        <f t="shared" si="374"/>
        <v>0</v>
      </c>
      <c r="BP537" s="987">
        <f>IF(RESUMO_GLOBAL!$X$53="a",ROUND(AF537*$N537,RESUMO_GLOBAL!$X$54),IF(RESUMO_GLOBAL!$X$53="t",TRUNC(AF537*$N537,RESUMO_GLOBAL!$X$54),AF537*$N537))</f>
        <v>0</v>
      </c>
      <c r="BQ537" s="987">
        <f>IF(RESUMO_GLOBAL!$X$53="a",ROUND(AG537*$N537,RESUMO_GLOBAL!$X$54),IF(RESUMO_GLOBAL!$X$53="t",TRUNC(AG537*$N537,RESUMO_GLOBAL!$X$54),AG537*$N537))</f>
        <v>0</v>
      </c>
      <c r="BR537" s="987">
        <f>IF(RESUMO_GLOBAL!$X$53="a",ROUND(AH537*$N537,RESUMO_GLOBAL!$X$54),IF(RESUMO_GLOBAL!$X$53="t",TRUNC(AH537*$N537,RESUMO_GLOBAL!$X$54),AH537*$N537))</f>
        <v>0</v>
      </c>
      <c r="BS537" s="987">
        <f>IF(RESUMO_GLOBAL!$X$53="a",ROUND(AI537*$N537,RESUMO_GLOBAL!$X$54),IF(RESUMO_GLOBAL!$X$53="t",TRUNC(AI537*$N537,RESUMO_GLOBAL!$X$54),AI537*$N537))</f>
        <v>0</v>
      </c>
      <c r="BT537" s="987">
        <f>IF(RESUMO_GLOBAL!$X$53="a",ROUND(AJ537*$N537,RESUMO_GLOBAL!$X$54),IF(RESUMO_GLOBAL!$X$53="t",TRUNC(AJ537*$N537,RESUMO_GLOBAL!$X$54),AJ537*$N537))</f>
        <v>0</v>
      </c>
      <c r="BU537" s="987">
        <f>IF(RESUMO_GLOBAL!$X$53="a",ROUND(AK537*$N537,RESUMO_GLOBAL!$X$54),IF(RESUMO_GLOBAL!$X$53="t",TRUNC(AK537*$N537,RESUMO_GLOBAL!$X$54),AK537*$N537))</f>
        <v>0</v>
      </c>
      <c r="BV537" s="987">
        <f>IF(RESUMO_GLOBAL!$X$53="a",ROUND(AL537*$N537,RESUMO_GLOBAL!$X$54),IF(RESUMO_GLOBAL!$X$53="t",TRUNC(AL537*$N537,RESUMO_GLOBAL!$X$54),AL537*$N537))</f>
        <v>0</v>
      </c>
      <c r="BW537" s="987">
        <f>IF(RESUMO_GLOBAL!$X$53="a",ROUND(AM537*$N537,RESUMO_GLOBAL!$X$54),IF(RESUMO_GLOBAL!$X$53="t",TRUNC(AM537*$N537,RESUMO_GLOBAL!$X$54),AM537*$N537))</f>
        <v>0</v>
      </c>
      <c r="BX537" s="987">
        <f>IF(RESUMO_GLOBAL!$X$53="a",ROUND(AN537*$N537,RESUMO_GLOBAL!$X$54),IF(RESUMO_GLOBAL!$X$53="t",TRUNC(AN537*$N537,RESUMO_GLOBAL!$X$54),AN537*$N537))</f>
        <v>0</v>
      </c>
      <c r="BY537" s="987">
        <f>IF(RESUMO_GLOBAL!$X$53="a",ROUND(AO537*$N537,RESUMO_GLOBAL!$X$54),IF(RESUMO_GLOBAL!$X$53="t",TRUNC(AO537*$N537,RESUMO_GLOBAL!$X$54),AO537*$N537))</f>
        <v>0</v>
      </c>
      <c r="BZ537" s="987">
        <f>IF(RESUMO_GLOBAL!$X$53="a",ROUND(AP537*$N537,RESUMO_GLOBAL!$X$54),IF(RESUMO_GLOBAL!$X$53="t",TRUNC(AP537*$N537,RESUMO_GLOBAL!$X$54),AP537*$N537))</f>
        <v>0</v>
      </c>
      <c r="CA537" s="987">
        <f>IF(RESUMO_GLOBAL!$X$53="a",ROUND(AQ537*$N537,RESUMO_GLOBAL!$X$54),IF(RESUMO_GLOBAL!$X$53="t",TRUNC(AQ537*$N537,RESUMO_GLOBAL!$X$54),AQ537*$N537))</f>
        <v>0</v>
      </c>
      <c r="CB537" s="987">
        <f>IF(RESUMO_GLOBAL!$X$53="a",ROUND(AR537*$N537,RESUMO_GLOBAL!$X$54),IF(RESUMO_GLOBAL!$X$53="t",TRUNC(AR537*$N537,RESUMO_GLOBAL!$X$54),AR537*$N537))</f>
        <v>0</v>
      </c>
      <c r="CC537" s="987">
        <f>IF(RESUMO_GLOBAL!$X$53="a",ROUND(AS537*$N537,RESUMO_GLOBAL!$X$54),IF(RESUMO_GLOBAL!$X$53="t",TRUNC(AS537*$N537,RESUMO_GLOBAL!$X$54),AS537*$N537))</f>
        <v>0</v>
      </c>
      <c r="CD537" s="987">
        <f>IF(RESUMO_GLOBAL!$X$53="a",ROUND(AT537*$N537,RESUMO_GLOBAL!$X$54),IF(RESUMO_GLOBAL!$X$53="t",TRUNC(AT537*$N537,RESUMO_GLOBAL!$X$54),AT537*$N537))</f>
        <v>0</v>
      </c>
      <c r="CE537" s="987">
        <f>IF(RESUMO_GLOBAL!$X$53="a",ROUND(AU537*$N537,RESUMO_GLOBAL!$X$54),IF(RESUMO_GLOBAL!$X$53="t",TRUNC(AU537*$N537,RESUMO_GLOBAL!$X$54),AU537*$N537))</f>
        <v>0</v>
      </c>
      <c r="CF537" s="987">
        <f>IF(RESUMO_GLOBAL!$X$53="a",ROUND(AV537*$N537,RESUMO_GLOBAL!$X$54),IF(RESUMO_GLOBAL!$X$53="t",TRUNC(AV537*$N537,RESUMO_GLOBAL!$X$54),AV537*$N537))</f>
        <v>0</v>
      </c>
      <c r="CG537" s="987">
        <f>IF(RESUMO_GLOBAL!$X$53="a",ROUND(AW537*$N537,RESUMO_GLOBAL!$X$54),IF(RESUMO_GLOBAL!$X$53="t",TRUNC(AW537*$N537,RESUMO_GLOBAL!$X$54),AW537*$N537))</f>
        <v>0</v>
      </c>
      <c r="CK537" s="59">
        <f t="shared" si="353"/>
        <v>0</v>
      </c>
      <c r="CL537" s="59">
        <f t="shared" si="354"/>
        <v>0</v>
      </c>
      <c r="CM537" s="59">
        <f t="shared" si="355"/>
        <v>0</v>
      </c>
      <c r="CN537" s="59">
        <f t="shared" si="356"/>
        <v>0</v>
      </c>
      <c r="CO537" s="59">
        <f t="shared" si="357"/>
        <v>0</v>
      </c>
      <c r="CP537" s="59">
        <f t="shared" si="358"/>
        <v>0</v>
      </c>
      <c r="CQ537" s="59">
        <f t="shared" si="359"/>
        <v>0</v>
      </c>
      <c r="CR537" s="59">
        <f t="shared" si="360"/>
        <v>0</v>
      </c>
      <c r="CS537" s="59">
        <f t="shared" si="361"/>
        <v>0</v>
      </c>
      <c r="CT537" s="59">
        <f t="shared" si="362"/>
        <v>0</v>
      </c>
      <c r="CU537" s="59">
        <f t="shared" si="363"/>
        <v>0</v>
      </c>
      <c r="CV537" s="59">
        <f t="shared" si="364"/>
        <v>0</v>
      </c>
      <c r="CW537" s="59">
        <f t="shared" si="365"/>
        <v>0</v>
      </c>
      <c r="CX537" s="59">
        <f t="shared" si="366"/>
        <v>0</v>
      </c>
      <c r="CY537" s="59">
        <f t="shared" si="367"/>
        <v>0</v>
      </c>
      <c r="CZ537" s="59">
        <f t="shared" si="368"/>
        <v>0</v>
      </c>
      <c r="DA537" s="59">
        <f t="shared" si="369"/>
        <v>0</v>
      </c>
      <c r="DB537" s="59">
        <f t="shared" si="370"/>
        <v>0</v>
      </c>
      <c r="DE537">
        <f t="shared" si="352"/>
        <v>532</v>
      </c>
      <c r="DF537" t="str">
        <f t="shared" si="371"/>
        <v/>
      </c>
      <c r="DG537" s="59">
        <f>IF($C537&lt;&gt;0,SUM($CK538:CK538),0)</f>
        <v>0</v>
      </c>
      <c r="DH537" s="59">
        <f>IF($C537&lt;&gt;0,SUM($CK538:CL538),0)</f>
        <v>0</v>
      </c>
      <c r="DI537" s="59">
        <f>IF($C537&lt;&gt;0,SUM($CK538:CM538),0)</f>
        <v>0</v>
      </c>
      <c r="DJ537" s="59">
        <f>IF($C537&lt;&gt;0,SUM($CK538:CN538),0)</f>
        <v>0</v>
      </c>
      <c r="DK537" s="59">
        <f>IF($C537&lt;&gt;0,SUM($CK538:CO538),0)</f>
        <v>0</v>
      </c>
      <c r="DL537" s="59">
        <f>IF($C537&lt;&gt;0,SUM($CK538:CP538),0)</f>
        <v>0</v>
      </c>
      <c r="DM537" s="59">
        <f>IF($C537&lt;&gt;0,SUM($CK538:CQ538),0)</f>
        <v>0</v>
      </c>
      <c r="DN537" s="59">
        <f>IF($C537&lt;&gt;0,SUM($CK538:CR538),0)</f>
        <v>0</v>
      </c>
      <c r="DO537" s="59">
        <f>IF($C537&lt;&gt;0,SUM($CK538:CS538),0)</f>
        <v>0</v>
      </c>
      <c r="DP537" s="59">
        <f>IF($C537&lt;&gt;0,SUM($CK538:CT538),0)</f>
        <v>0</v>
      </c>
      <c r="DQ537" s="59">
        <f>IF($C537&lt;&gt;0,SUM($CK538:CU538),0)</f>
        <v>0</v>
      </c>
      <c r="DR537" s="59">
        <f>IF($C537&lt;&gt;0,SUM($CK538:CV538),0)</f>
        <v>0</v>
      </c>
      <c r="DS537" s="59">
        <f>IF($C537&lt;&gt;0,SUM($CK538:CW538),0)</f>
        <v>0</v>
      </c>
      <c r="DT537" s="59">
        <f>IF($C537&lt;&gt;0,SUM($CK538:CX538),0)</f>
        <v>0</v>
      </c>
      <c r="DU537" s="59">
        <f>IF($C537&lt;&gt;0,SUM($CK538:CY538),0)</f>
        <v>0</v>
      </c>
      <c r="DV537" s="59">
        <f>IF($C537&lt;&gt;0,SUM($CK538:CZ538),0)</f>
        <v>0</v>
      </c>
      <c r="DW537" s="59">
        <f>IF($C537&lt;&gt;0,SUM($CK538:DA538),0)</f>
        <v>0</v>
      </c>
      <c r="DX537" s="59">
        <f>IF($C537&lt;&gt;0,SUM($CK538:DB538),0)</f>
        <v>0</v>
      </c>
      <c r="DY537" s="952" t="str">
        <f t="shared" si="375"/>
        <v/>
      </c>
    </row>
    <row r="538" spans="1:129" ht="13.5" hidden="1" thickBot="1">
      <c r="A538" s="3" t="str">
        <f t="shared" si="341"/>
        <v/>
      </c>
      <c r="B538" s="805">
        <f>Dados_GLOBAL_Inicial!E538</f>
        <v>0</v>
      </c>
      <c r="C538" s="956">
        <f>IF(IFERROR(VALUE(Dados_GLOBAL_Inicial!F538),0)=0,0,Dados_GLOBAL_Inicial!F538)</f>
        <v>0</v>
      </c>
      <c r="D538" s="830">
        <f>Dados_GLOBAL_Inicial!G538</f>
        <v>0</v>
      </c>
      <c r="E538" s="830" t="str">
        <f>IF(IFERROR(VLOOKUP(F538,Cod_Gde_Itens!$A$1:$B$80,2,FALSE),0)&gt;549,IFERROR(VLOOKUP(F538,Cod_Gde_Itens!$A$1:$B$80,2,FALSE),0),IF(Dados_GLOBAL_Inicial!H538=0,"",Dados_GLOBAL_Inicial!H538))</f>
        <v/>
      </c>
      <c r="F538" s="823">
        <f>Dados_GLOBAL_Inicial!I538</f>
        <v>0</v>
      </c>
      <c r="G538" s="824">
        <f>Dados_GLOBAL_Inicial!J538</f>
        <v>0</v>
      </c>
      <c r="H538" s="454">
        <f>Dados_GLOBAL_Inicial!K538</f>
        <v>0</v>
      </c>
      <c r="I538" s="970">
        <f>SUM('MEDIÇÃO_OBJETO (1)'!I538)</f>
        <v>0</v>
      </c>
      <c r="J538" s="455">
        <f t="shared" si="342"/>
        <v>0</v>
      </c>
      <c r="K538" s="451">
        <f t="shared" si="343"/>
        <v>0</v>
      </c>
      <c r="L538" s="452">
        <f t="shared" si="344"/>
        <v>0</v>
      </c>
      <c r="M538" s="809">
        <f t="shared" si="345"/>
        <v>0</v>
      </c>
      <c r="N538" s="810">
        <f>IF(IFERROR(VALUE(Dados_GLOBAL_Inicial!L538),0)=0,0,Dados_GLOBAL_Inicial!L538)</f>
        <v>0</v>
      </c>
      <c r="O538" s="812">
        <f>SUM('MEDIÇÃO_OBJETO (1)'!O538)</f>
        <v>0</v>
      </c>
      <c r="P538" s="812">
        <f>SUM('MEDIÇÃO_OBJETO (1)'!P538)</f>
        <v>0</v>
      </c>
      <c r="Q538" s="813">
        <f t="shared" si="346"/>
        <v>0</v>
      </c>
      <c r="R538" s="951"/>
      <c r="S538" s="815">
        <f>SUM('MEDIÇÃO_OBJETO (1)'!S538)</f>
        <v>0</v>
      </c>
      <c r="T538" s="815">
        <f>SUM('MEDIÇÃO_OBJETO (1)'!T538)</f>
        <v>0</v>
      </c>
      <c r="V538" s="19"/>
      <c r="W538" s="978">
        <f t="shared" si="347"/>
        <v>0</v>
      </c>
      <c r="X538" s="816">
        <f t="shared" si="348"/>
        <v>0</v>
      </c>
      <c r="Y538" s="816">
        <f t="shared" si="349"/>
        <v>0</v>
      </c>
      <c r="Z538" s="817">
        <f t="shared" si="350"/>
        <v>0</v>
      </c>
      <c r="AB538" s="453">
        <f t="shared" si="372"/>
        <v>0</v>
      </c>
      <c r="AC538" s="14">
        <f t="shared" si="351"/>
        <v>0</v>
      </c>
      <c r="AD538" s="819"/>
      <c r="AE538" s="631">
        <f t="shared" si="373"/>
        <v>0</v>
      </c>
      <c r="AF538" s="818">
        <f>SUM('MEDIÇÃO_OBJETO (1)'!AG538)</f>
        <v>0</v>
      </c>
      <c r="AG538" s="541">
        <f>SUM('MEDIÇÃO_OBJETO (1)'!AH538)</f>
        <v>0</v>
      </c>
      <c r="AH538" s="541">
        <f>SUM('MEDIÇÃO_OBJETO (1)'!AI538)</f>
        <v>0</v>
      </c>
      <c r="AI538" s="541">
        <f>SUM('MEDIÇÃO_OBJETO (1)'!AJ538)</f>
        <v>0</v>
      </c>
      <c r="AJ538" s="541">
        <f>SUM('MEDIÇÃO_OBJETO (1)'!AK538)</f>
        <v>0</v>
      </c>
      <c r="AK538" s="541">
        <f>SUM('MEDIÇÃO_OBJETO (1)'!AL538)</f>
        <v>0</v>
      </c>
      <c r="AL538" s="541">
        <f>SUM('MEDIÇÃO_OBJETO (1)'!AM538)</f>
        <v>0</v>
      </c>
      <c r="AM538" s="541">
        <f>SUM('MEDIÇÃO_OBJETO (1)'!AN538)</f>
        <v>0</v>
      </c>
      <c r="AN538" s="541">
        <f>SUM('MEDIÇÃO_OBJETO (1)'!AO538)</f>
        <v>0</v>
      </c>
      <c r="AO538" s="541">
        <f>SUM('MEDIÇÃO_OBJETO (1)'!AP538)</f>
        <v>0</v>
      </c>
      <c r="AP538" s="541">
        <f>SUM('MEDIÇÃO_OBJETO (1)'!AQ538)</f>
        <v>0</v>
      </c>
      <c r="AQ538" s="541">
        <f>SUM('MEDIÇÃO_OBJETO (1)'!AR538)</f>
        <v>0</v>
      </c>
      <c r="AR538" s="541">
        <f>SUM('MEDIÇÃO_OBJETO (1)'!AS538)</f>
        <v>0</v>
      </c>
      <c r="AS538" s="541">
        <f>SUM('MEDIÇÃO_OBJETO (1)'!AT538)</f>
        <v>0</v>
      </c>
      <c r="AT538" s="541">
        <f>SUM('MEDIÇÃO_OBJETO (1)'!AU538)</f>
        <v>0</v>
      </c>
      <c r="AU538" s="541">
        <f>SUM('MEDIÇÃO_OBJETO (1)'!AV538)</f>
        <v>0</v>
      </c>
      <c r="AV538" s="541">
        <f>SUM('MEDIÇÃO_OBJETO (1)'!AW538)</f>
        <v>0</v>
      </c>
      <c r="AW538" s="541">
        <f>SUM('MEDIÇÃO_OBJETO (1)'!AX538)</f>
        <v>0</v>
      </c>
      <c r="AX538" s="977"/>
      <c r="BN538" s="992">
        <f t="shared" si="340"/>
        <v>0</v>
      </c>
      <c r="BO538" s="538">
        <f t="shared" si="374"/>
        <v>0</v>
      </c>
      <c r="BP538" s="987">
        <f>IF(RESUMO_GLOBAL!$X$53="a",ROUND(AF538*$N538,RESUMO_GLOBAL!$X$54),IF(RESUMO_GLOBAL!$X$53="t",TRUNC(AF538*$N538,RESUMO_GLOBAL!$X$54),AF538*$N538))</f>
        <v>0</v>
      </c>
      <c r="BQ538" s="987">
        <f>IF(RESUMO_GLOBAL!$X$53="a",ROUND(AG538*$N538,RESUMO_GLOBAL!$X$54),IF(RESUMO_GLOBAL!$X$53="t",TRUNC(AG538*$N538,RESUMO_GLOBAL!$X$54),AG538*$N538))</f>
        <v>0</v>
      </c>
      <c r="BR538" s="987">
        <f>IF(RESUMO_GLOBAL!$X$53="a",ROUND(AH538*$N538,RESUMO_GLOBAL!$X$54),IF(RESUMO_GLOBAL!$X$53="t",TRUNC(AH538*$N538,RESUMO_GLOBAL!$X$54),AH538*$N538))</f>
        <v>0</v>
      </c>
      <c r="BS538" s="987">
        <f>IF(RESUMO_GLOBAL!$X$53="a",ROUND(AI538*$N538,RESUMO_GLOBAL!$X$54),IF(RESUMO_GLOBAL!$X$53="t",TRUNC(AI538*$N538,RESUMO_GLOBAL!$X$54),AI538*$N538))</f>
        <v>0</v>
      </c>
      <c r="BT538" s="987">
        <f>IF(RESUMO_GLOBAL!$X$53="a",ROUND(AJ538*$N538,RESUMO_GLOBAL!$X$54),IF(RESUMO_GLOBAL!$X$53="t",TRUNC(AJ538*$N538,RESUMO_GLOBAL!$X$54),AJ538*$N538))</f>
        <v>0</v>
      </c>
      <c r="BU538" s="987">
        <f>IF(RESUMO_GLOBAL!$X$53="a",ROUND(AK538*$N538,RESUMO_GLOBAL!$X$54),IF(RESUMO_GLOBAL!$X$53="t",TRUNC(AK538*$N538,RESUMO_GLOBAL!$X$54),AK538*$N538))</f>
        <v>0</v>
      </c>
      <c r="BV538" s="987">
        <f>IF(RESUMO_GLOBAL!$X$53="a",ROUND(AL538*$N538,RESUMO_GLOBAL!$X$54),IF(RESUMO_GLOBAL!$X$53="t",TRUNC(AL538*$N538,RESUMO_GLOBAL!$X$54),AL538*$N538))</f>
        <v>0</v>
      </c>
      <c r="BW538" s="987">
        <f>IF(RESUMO_GLOBAL!$X$53="a",ROUND(AM538*$N538,RESUMO_GLOBAL!$X$54),IF(RESUMO_GLOBAL!$X$53="t",TRUNC(AM538*$N538,RESUMO_GLOBAL!$X$54),AM538*$N538))</f>
        <v>0</v>
      </c>
      <c r="BX538" s="987">
        <f>IF(RESUMO_GLOBAL!$X$53="a",ROUND(AN538*$N538,RESUMO_GLOBAL!$X$54),IF(RESUMO_GLOBAL!$X$53="t",TRUNC(AN538*$N538,RESUMO_GLOBAL!$X$54),AN538*$N538))</f>
        <v>0</v>
      </c>
      <c r="BY538" s="987">
        <f>IF(RESUMO_GLOBAL!$X$53="a",ROUND(AO538*$N538,RESUMO_GLOBAL!$X$54),IF(RESUMO_GLOBAL!$X$53="t",TRUNC(AO538*$N538,RESUMO_GLOBAL!$X$54),AO538*$N538))</f>
        <v>0</v>
      </c>
      <c r="BZ538" s="987">
        <f>IF(RESUMO_GLOBAL!$X$53="a",ROUND(AP538*$N538,RESUMO_GLOBAL!$X$54),IF(RESUMO_GLOBAL!$X$53="t",TRUNC(AP538*$N538,RESUMO_GLOBAL!$X$54),AP538*$N538))</f>
        <v>0</v>
      </c>
      <c r="CA538" s="987">
        <f>IF(RESUMO_GLOBAL!$X$53="a",ROUND(AQ538*$N538,RESUMO_GLOBAL!$X$54),IF(RESUMO_GLOBAL!$X$53="t",TRUNC(AQ538*$N538,RESUMO_GLOBAL!$X$54),AQ538*$N538))</f>
        <v>0</v>
      </c>
      <c r="CB538" s="987">
        <f>IF(RESUMO_GLOBAL!$X$53="a",ROUND(AR538*$N538,RESUMO_GLOBAL!$X$54),IF(RESUMO_GLOBAL!$X$53="t",TRUNC(AR538*$N538,RESUMO_GLOBAL!$X$54),AR538*$N538))</f>
        <v>0</v>
      </c>
      <c r="CC538" s="987">
        <f>IF(RESUMO_GLOBAL!$X$53="a",ROUND(AS538*$N538,RESUMO_GLOBAL!$X$54),IF(RESUMO_GLOBAL!$X$53="t",TRUNC(AS538*$N538,RESUMO_GLOBAL!$X$54),AS538*$N538))</f>
        <v>0</v>
      </c>
      <c r="CD538" s="987">
        <f>IF(RESUMO_GLOBAL!$X$53="a",ROUND(AT538*$N538,RESUMO_GLOBAL!$X$54),IF(RESUMO_GLOBAL!$X$53="t",TRUNC(AT538*$N538,RESUMO_GLOBAL!$X$54),AT538*$N538))</f>
        <v>0</v>
      </c>
      <c r="CE538" s="987">
        <f>IF(RESUMO_GLOBAL!$X$53="a",ROUND(AU538*$N538,RESUMO_GLOBAL!$X$54),IF(RESUMO_GLOBAL!$X$53="t",TRUNC(AU538*$N538,RESUMO_GLOBAL!$X$54),AU538*$N538))</f>
        <v>0</v>
      </c>
      <c r="CF538" s="987">
        <f>IF(RESUMO_GLOBAL!$X$53="a",ROUND(AV538*$N538,RESUMO_GLOBAL!$X$54),IF(RESUMO_GLOBAL!$X$53="t",TRUNC(AV538*$N538,RESUMO_GLOBAL!$X$54),AV538*$N538))</f>
        <v>0</v>
      </c>
      <c r="CG538" s="987">
        <f>IF(RESUMO_GLOBAL!$X$53="a",ROUND(AW538*$N538,RESUMO_GLOBAL!$X$54),IF(RESUMO_GLOBAL!$X$53="t",TRUNC(AW538*$N538,RESUMO_GLOBAL!$X$54),AW538*$N538))</f>
        <v>0</v>
      </c>
      <c r="CK538" s="59">
        <f t="shared" si="353"/>
        <v>0</v>
      </c>
      <c r="CL538" s="59">
        <f t="shared" si="354"/>
        <v>0</v>
      </c>
      <c r="CM538" s="59">
        <f t="shared" si="355"/>
        <v>0</v>
      </c>
      <c r="CN538" s="59">
        <f t="shared" si="356"/>
        <v>0</v>
      </c>
      <c r="CO538" s="59">
        <f t="shared" si="357"/>
        <v>0</v>
      </c>
      <c r="CP538" s="59">
        <f t="shared" si="358"/>
        <v>0</v>
      </c>
      <c r="CQ538" s="59">
        <f t="shared" si="359"/>
        <v>0</v>
      </c>
      <c r="CR538" s="59">
        <f t="shared" si="360"/>
        <v>0</v>
      </c>
      <c r="CS538" s="59">
        <f t="shared" si="361"/>
        <v>0</v>
      </c>
      <c r="CT538" s="59">
        <f t="shared" si="362"/>
        <v>0</v>
      </c>
      <c r="CU538" s="59">
        <f t="shared" si="363"/>
        <v>0</v>
      </c>
      <c r="CV538" s="59">
        <f t="shared" si="364"/>
        <v>0</v>
      </c>
      <c r="CW538" s="59">
        <f t="shared" si="365"/>
        <v>0</v>
      </c>
      <c r="CX538" s="59">
        <f t="shared" si="366"/>
        <v>0</v>
      </c>
      <c r="CY538" s="59">
        <f t="shared" si="367"/>
        <v>0</v>
      </c>
      <c r="CZ538" s="59">
        <f t="shared" si="368"/>
        <v>0</v>
      </c>
      <c r="DA538" s="59">
        <f t="shared" si="369"/>
        <v>0</v>
      </c>
      <c r="DB538" s="59">
        <f t="shared" si="370"/>
        <v>0</v>
      </c>
      <c r="DE538">
        <f t="shared" si="352"/>
        <v>533</v>
      </c>
      <c r="DF538" t="str">
        <f t="shared" si="371"/>
        <v/>
      </c>
      <c r="DG538" s="59">
        <f>IF($C538&lt;&gt;0,SUM($CK539:CK539),0)</f>
        <v>0</v>
      </c>
      <c r="DH538" s="59">
        <f>IF($C538&lt;&gt;0,SUM($CK539:CL539),0)</f>
        <v>0</v>
      </c>
      <c r="DI538" s="59">
        <f>IF($C538&lt;&gt;0,SUM($CK539:CM539),0)</f>
        <v>0</v>
      </c>
      <c r="DJ538" s="59">
        <f>IF($C538&lt;&gt;0,SUM($CK539:CN539),0)</f>
        <v>0</v>
      </c>
      <c r="DK538" s="59">
        <f>IF($C538&lt;&gt;0,SUM($CK539:CO539),0)</f>
        <v>0</v>
      </c>
      <c r="DL538" s="59">
        <f>IF($C538&lt;&gt;0,SUM($CK539:CP539),0)</f>
        <v>0</v>
      </c>
      <c r="DM538" s="59">
        <f>IF($C538&lt;&gt;0,SUM($CK539:CQ539),0)</f>
        <v>0</v>
      </c>
      <c r="DN538" s="59">
        <f>IF($C538&lt;&gt;0,SUM($CK539:CR539),0)</f>
        <v>0</v>
      </c>
      <c r="DO538" s="59">
        <f>IF($C538&lt;&gt;0,SUM($CK539:CS539),0)</f>
        <v>0</v>
      </c>
      <c r="DP538" s="59">
        <f>IF($C538&lt;&gt;0,SUM($CK539:CT539),0)</f>
        <v>0</v>
      </c>
      <c r="DQ538" s="59">
        <f>IF($C538&lt;&gt;0,SUM($CK539:CU539),0)</f>
        <v>0</v>
      </c>
      <c r="DR538" s="59">
        <f>IF($C538&lt;&gt;0,SUM($CK539:CV539),0)</f>
        <v>0</v>
      </c>
      <c r="DS538" s="59">
        <f>IF($C538&lt;&gt;0,SUM($CK539:CW539),0)</f>
        <v>0</v>
      </c>
      <c r="DT538" s="59">
        <f>IF($C538&lt;&gt;0,SUM($CK539:CX539),0)</f>
        <v>0</v>
      </c>
      <c r="DU538" s="59">
        <f>IF($C538&lt;&gt;0,SUM($CK539:CY539),0)</f>
        <v>0</v>
      </c>
      <c r="DV538" s="59">
        <f>IF($C538&lt;&gt;0,SUM($CK539:CZ539),0)</f>
        <v>0</v>
      </c>
      <c r="DW538" s="59">
        <f>IF($C538&lt;&gt;0,SUM($CK539:DA539),0)</f>
        <v>0</v>
      </c>
      <c r="DX538" s="59">
        <f>IF($C538&lt;&gt;0,SUM($CK539:DB539),0)</f>
        <v>0</v>
      </c>
      <c r="DY538" s="952" t="str">
        <f t="shared" si="375"/>
        <v/>
      </c>
    </row>
    <row r="539" spans="1:129" ht="13.5" hidden="1" thickBot="1">
      <c r="A539" s="3" t="str">
        <f t="shared" si="341"/>
        <v/>
      </c>
      <c r="B539" s="805">
        <f>Dados_GLOBAL_Inicial!E539</f>
        <v>0</v>
      </c>
      <c r="C539" s="956">
        <f>IF(IFERROR(VALUE(Dados_GLOBAL_Inicial!F539),0)=0,0,Dados_GLOBAL_Inicial!F539)</f>
        <v>0</v>
      </c>
      <c r="D539" s="830">
        <f>Dados_GLOBAL_Inicial!G539</f>
        <v>0</v>
      </c>
      <c r="E539" s="830" t="str">
        <f>IF(IFERROR(VLOOKUP(F539,Cod_Gde_Itens!$A$1:$B$80,2,FALSE),0)&gt;549,IFERROR(VLOOKUP(F539,Cod_Gde_Itens!$A$1:$B$80,2,FALSE),0),IF(Dados_GLOBAL_Inicial!H539=0,"",Dados_GLOBAL_Inicial!H539))</f>
        <v/>
      </c>
      <c r="F539" s="823">
        <f>Dados_GLOBAL_Inicial!I539</f>
        <v>0</v>
      </c>
      <c r="G539" s="824">
        <f>Dados_GLOBAL_Inicial!J539</f>
        <v>0</v>
      </c>
      <c r="H539" s="454">
        <f>Dados_GLOBAL_Inicial!K539</f>
        <v>0</v>
      </c>
      <c r="I539" s="970">
        <f>SUM('MEDIÇÃO_OBJETO (1)'!I539)</f>
        <v>0</v>
      </c>
      <c r="J539" s="455">
        <f t="shared" si="342"/>
        <v>0</v>
      </c>
      <c r="K539" s="451">
        <f t="shared" si="343"/>
        <v>0</v>
      </c>
      <c r="L539" s="452">
        <f t="shared" si="344"/>
        <v>0</v>
      </c>
      <c r="M539" s="809">
        <f t="shared" si="345"/>
        <v>0</v>
      </c>
      <c r="N539" s="810">
        <f>IF(IFERROR(VALUE(Dados_GLOBAL_Inicial!L539),0)=0,0,Dados_GLOBAL_Inicial!L539)</f>
        <v>0</v>
      </c>
      <c r="O539" s="812">
        <f>SUM('MEDIÇÃO_OBJETO (1)'!O539)</f>
        <v>0</v>
      </c>
      <c r="P539" s="812">
        <f>SUM('MEDIÇÃO_OBJETO (1)'!P539)</f>
        <v>0</v>
      </c>
      <c r="Q539" s="813">
        <f t="shared" si="346"/>
        <v>0</v>
      </c>
      <c r="R539" s="951"/>
      <c r="S539" s="815">
        <f>SUM('MEDIÇÃO_OBJETO (1)'!S539)</f>
        <v>0</v>
      </c>
      <c r="T539" s="815">
        <f>SUM('MEDIÇÃO_OBJETO (1)'!T539)</f>
        <v>0</v>
      </c>
      <c r="V539" s="19"/>
      <c r="W539" s="978">
        <f t="shared" si="347"/>
        <v>0</v>
      </c>
      <c r="X539" s="816">
        <f t="shared" si="348"/>
        <v>0</v>
      </c>
      <c r="Y539" s="816">
        <f t="shared" si="349"/>
        <v>0</v>
      </c>
      <c r="Z539" s="817">
        <f t="shared" si="350"/>
        <v>0</v>
      </c>
      <c r="AB539" s="453">
        <f t="shared" si="372"/>
        <v>0</v>
      </c>
      <c r="AC539" s="14">
        <f t="shared" si="351"/>
        <v>0</v>
      </c>
      <c r="AD539" s="819"/>
      <c r="AE539" s="631">
        <f t="shared" si="373"/>
        <v>0</v>
      </c>
      <c r="AF539" s="818">
        <f>SUM('MEDIÇÃO_OBJETO (1)'!AG539)</f>
        <v>0</v>
      </c>
      <c r="AG539" s="541">
        <f>SUM('MEDIÇÃO_OBJETO (1)'!AH539)</f>
        <v>0</v>
      </c>
      <c r="AH539" s="541">
        <f>SUM('MEDIÇÃO_OBJETO (1)'!AI539)</f>
        <v>0</v>
      </c>
      <c r="AI539" s="541">
        <f>SUM('MEDIÇÃO_OBJETO (1)'!AJ539)</f>
        <v>0</v>
      </c>
      <c r="AJ539" s="541">
        <f>SUM('MEDIÇÃO_OBJETO (1)'!AK539)</f>
        <v>0</v>
      </c>
      <c r="AK539" s="541">
        <f>SUM('MEDIÇÃO_OBJETO (1)'!AL539)</f>
        <v>0</v>
      </c>
      <c r="AL539" s="541">
        <f>SUM('MEDIÇÃO_OBJETO (1)'!AM539)</f>
        <v>0</v>
      </c>
      <c r="AM539" s="541">
        <f>SUM('MEDIÇÃO_OBJETO (1)'!AN539)</f>
        <v>0</v>
      </c>
      <c r="AN539" s="541">
        <f>SUM('MEDIÇÃO_OBJETO (1)'!AO539)</f>
        <v>0</v>
      </c>
      <c r="AO539" s="541">
        <f>SUM('MEDIÇÃO_OBJETO (1)'!AP539)</f>
        <v>0</v>
      </c>
      <c r="AP539" s="541">
        <f>SUM('MEDIÇÃO_OBJETO (1)'!AQ539)</f>
        <v>0</v>
      </c>
      <c r="AQ539" s="541">
        <f>SUM('MEDIÇÃO_OBJETO (1)'!AR539)</f>
        <v>0</v>
      </c>
      <c r="AR539" s="541">
        <f>SUM('MEDIÇÃO_OBJETO (1)'!AS539)</f>
        <v>0</v>
      </c>
      <c r="AS539" s="541">
        <f>SUM('MEDIÇÃO_OBJETO (1)'!AT539)</f>
        <v>0</v>
      </c>
      <c r="AT539" s="541">
        <f>SUM('MEDIÇÃO_OBJETO (1)'!AU539)</f>
        <v>0</v>
      </c>
      <c r="AU539" s="541">
        <f>SUM('MEDIÇÃO_OBJETO (1)'!AV539)</f>
        <v>0</v>
      </c>
      <c r="AV539" s="541">
        <f>SUM('MEDIÇÃO_OBJETO (1)'!AW539)</f>
        <v>0</v>
      </c>
      <c r="AW539" s="541">
        <f>SUM('MEDIÇÃO_OBJETO (1)'!AX539)</f>
        <v>0</v>
      </c>
      <c r="AX539" s="977"/>
      <c r="BN539" s="992">
        <f t="shared" si="340"/>
        <v>0</v>
      </c>
      <c r="BO539" s="538">
        <f t="shared" si="374"/>
        <v>0</v>
      </c>
      <c r="BP539" s="987">
        <f>IF(RESUMO_GLOBAL!$X$53="a",ROUND(AF539*$N539,RESUMO_GLOBAL!$X$54),IF(RESUMO_GLOBAL!$X$53="t",TRUNC(AF539*$N539,RESUMO_GLOBAL!$X$54),AF539*$N539))</f>
        <v>0</v>
      </c>
      <c r="BQ539" s="987">
        <f>IF(RESUMO_GLOBAL!$X$53="a",ROUND(AG539*$N539,RESUMO_GLOBAL!$X$54),IF(RESUMO_GLOBAL!$X$53="t",TRUNC(AG539*$N539,RESUMO_GLOBAL!$X$54),AG539*$N539))</f>
        <v>0</v>
      </c>
      <c r="BR539" s="987">
        <f>IF(RESUMO_GLOBAL!$X$53="a",ROUND(AH539*$N539,RESUMO_GLOBAL!$X$54),IF(RESUMO_GLOBAL!$X$53="t",TRUNC(AH539*$N539,RESUMO_GLOBAL!$X$54),AH539*$N539))</f>
        <v>0</v>
      </c>
      <c r="BS539" s="987">
        <f>IF(RESUMO_GLOBAL!$X$53="a",ROUND(AI539*$N539,RESUMO_GLOBAL!$X$54),IF(RESUMO_GLOBAL!$X$53="t",TRUNC(AI539*$N539,RESUMO_GLOBAL!$X$54),AI539*$N539))</f>
        <v>0</v>
      </c>
      <c r="BT539" s="987">
        <f>IF(RESUMO_GLOBAL!$X$53="a",ROUND(AJ539*$N539,RESUMO_GLOBAL!$X$54),IF(RESUMO_GLOBAL!$X$53="t",TRUNC(AJ539*$N539,RESUMO_GLOBAL!$X$54),AJ539*$N539))</f>
        <v>0</v>
      </c>
      <c r="BU539" s="987">
        <f>IF(RESUMO_GLOBAL!$X$53="a",ROUND(AK539*$N539,RESUMO_GLOBAL!$X$54),IF(RESUMO_GLOBAL!$X$53="t",TRUNC(AK539*$N539,RESUMO_GLOBAL!$X$54),AK539*$N539))</f>
        <v>0</v>
      </c>
      <c r="BV539" s="987">
        <f>IF(RESUMO_GLOBAL!$X$53="a",ROUND(AL539*$N539,RESUMO_GLOBAL!$X$54),IF(RESUMO_GLOBAL!$X$53="t",TRUNC(AL539*$N539,RESUMO_GLOBAL!$X$54),AL539*$N539))</f>
        <v>0</v>
      </c>
      <c r="BW539" s="987">
        <f>IF(RESUMO_GLOBAL!$X$53="a",ROUND(AM539*$N539,RESUMO_GLOBAL!$X$54),IF(RESUMO_GLOBAL!$X$53="t",TRUNC(AM539*$N539,RESUMO_GLOBAL!$X$54),AM539*$N539))</f>
        <v>0</v>
      </c>
      <c r="BX539" s="987">
        <f>IF(RESUMO_GLOBAL!$X$53="a",ROUND(AN539*$N539,RESUMO_GLOBAL!$X$54),IF(RESUMO_GLOBAL!$X$53="t",TRUNC(AN539*$N539,RESUMO_GLOBAL!$X$54),AN539*$N539))</f>
        <v>0</v>
      </c>
      <c r="BY539" s="987">
        <f>IF(RESUMO_GLOBAL!$X$53="a",ROUND(AO539*$N539,RESUMO_GLOBAL!$X$54),IF(RESUMO_GLOBAL!$X$53="t",TRUNC(AO539*$N539,RESUMO_GLOBAL!$X$54),AO539*$N539))</f>
        <v>0</v>
      </c>
      <c r="BZ539" s="987">
        <f>IF(RESUMO_GLOBAL!$X$53="a",ROUND(AP539*$N539,RESUMO_GLOBAL!$X$54),IF(RESUMO_GLOBAL!$X$53="t",TRUNC(AP539*$N539,RESUMO_GLOBAL!$X$54),AP539*$N539))</f>
        <v>0</v>
      </c>
      <c r="CA539" s="987">
        <f>IF(RESUMO_GLOBAL!$X$53="a",ROUND(AQ539*$N539,RESUMO_GLOBAL!$X$54),IF(RESUMO_GLOBAL!$X$53="t",TRUNC(AQ539*$N539,RESUMO_GLOBAL!$X$54),AQ539*$N539))</f>
        <v>0</v>
      </c>
      <c r="CB539" s="987">
        <f>IF(RESUMO_GLOBAL!$X$53="a",ROUND(AR539*$N539,RESUMO_GLOBAL!$X$54),IF(RESUMO_GLOBAL!$X$53="t",TRUNC(AR539*$N539,RESUMO_GLOBAL!$X$54),AR539*$N539))</f>
        <v>0</v>
      </c>
      <c r="CC539" s="987">
        <f>IF(RESUMO_GLOBAL!$X$53="a",ROUND(AS539*$N539,RESUMO_GLOBAL!$X$54),IF(RESUMO_GLOBAL!$X$53="t",TRUNC(AS539*$N539,RESUMO_GLOBAL!$X$54),AS539*$N539))</f>
        <v>0</v>
      </c>
      <c r="CD539" s="987">
        <f>IF(RESUMO_GLOBAL!$X$53="a",ROUND(AT539*$N539,RESUMO_GLOBAL!$X$54),IF(RESUMO_GLOBAL!$X$53="t",TRUNC(AT539*$N539,RESUMO_GLOBAL!$X$54),AT539*$N539))</f>
        <v>0</v>
      </c>
      <c r="CE539" s="987">
        <f>IF(RESUMO_GLOBAL!$X$53="a",ROUND(AU539*$N539,RESUMO_GLOBAL!$X$54),IF(RESUMO_GLOBAL!$X$53="t",TRUNC(AU539*$N539,RESUMO_GLOBAL!$X$54),AU539*$N539))</f>
        <v>0</v>
      </c>
      <c r="CF539" s="987">
        <f>IF(RESUMO_GLOBAL!$X$53="a",ROUND(AV539*$N539,RESUMO_GLOBAL!$X$54),IF(RESUMO_GLOBAL!$X$53="t",TRUNC(AV539*$N539,RESUMO_GLOBAL!$X$54),AV539*$N539))</f>
        <v>0</v>
      </c>
      <c r="CG539" s="987">
        <f>IF(RESUMO_GLOBAL!$X$53="a",ROUND(AW539*$N539,RESUMO_GLOBAL!$X$54),IF(RESUMO_GLOBAL!$X$53="t",TRUNC(AW539*$N539,RESUMO_GLOBAL!$X$54),AW539*$N539))</f>
        <v>0</v>
      </c>
      <c r="CK539" s="59">
        <f t="shared" si="353"/>
        <v>0</v>
      </c>
      <c r="CL539" s="59">
        <f t="shared" si="354"/>
        <v>0</v>
      </c>
      <c r="CM539" s="59">
        <f t="shared" si="355"/>
        <v>0</v>
      </c>
      <c r="CN539" s="59">
        <f t="shared" si="356"/>
        <v>0</v>
      </c>
      <c r="CO539" s="59">
        <f t="shared" si="357"/>
        <v>0</v>
      </c>
      <c r="CP539" s="59">
        <f t="shared" si="358"/>
        <v>0</v>
      </c>
      <c r="CQ539" s="59">
        <f t="shared" si="359"/>
        <v>0</v>
      </c>
      <c r="CR539" s="59">
        <f t="shared" si="360"/>
        <v>0</v>
      </c>
      <c r="CS539" s="59">
        <f t="shared" si="361"/>
        <v>0</v>
      </c>
      <c r="CT539" s="59">
        <f t="shared" si="362"/>
        <v>0</v>
      </c>
      <c r="CU539" s="59">
        <f t="shared" si="363"/>
        <v>0</v>
      </c>
      <c r="CV539" s="59">
        <f t="shared" si="364"/>
        <v>0</v>
      </c>
      <c r="CW539" s="59">
        <f t="shared" si="365"/>
        <v>0</v>
      </c>
      <c r="CX539" s="59">
        <f t="shared" si="366"/>
        <v>0</v>
      </c>
      <c r="CY539" s="59">
        <f t="shared" si="367"/>
        <v>0</v>
      </c>
      <c r="CZ539" s="59">
        <f t="shared" si="368"/>
        <v>0</v>
      </c>
      <c r="DA539" s="59">
        <f t="shared" si="369"/>
        <v>0</v>
      </c>
      <c r="DB539" s="59">
        <f t="shared" si="370"/>
        <v>0</v>
      </c>
      <c r="DE539">
        <f t="shared" si="352"/>
        <v>534</v>
      </c>
      <c r="DF539" t="str">
        <f t="shared" si="371"/>
        <v/>
      </c>
      <c r="DG539" s="59">
        <f>IF($C539&lt;&gt;0,SUM($CK540:CK540),0)</f>
        <v>0</v>
      </c>
      <c r="DH539" s="59">
        <f>IF($C539&lt;&gt;0,SUM($CK540:CL540),0)</f>
        <v>0</v>
      </c>
      <c r="DI539" s="59">
        <f>IF($C539&lt;&gt;0,SUM($CK540:CM540),0)</f>
        <v>0</v>
      </c>
      <c r="DJ539" s="59">
        <f>IF($C539&lt;&gt;0,SUM($CK540:CN540),0)</f>
        <v>0</v>
      </c>
      <c r="DK539" s="59">
        <f>IF($C539&lt;&gt;0,SUM($CK540:CO540),0)</f>
        <v>0</v>
      </c>
      <c r="DL539" s="59">
        <f>IF($C539&lt;&gt;0,SUM($CK540:CP540),0)</f>
        <v>0</v>
      </c>
      <c r="DM539" s="59">
        <f>IF($C539&lt;&gt;0,SUM($CK540:CQ540),0)</f>
        <v>0</v>
      </c>
      <c r="DN539" s="59">
        <f>IF($C539&lt;&gt;0,SUM($CK540:CR540),0)</f>
        <v>0</v>
      </c>
      <c r="DO539" s="59">
        <f>IF($C539&lt;&gt;0,SUM($CK540:CS540),0)</f>
        <v>0</v>
      </c>
      <c r="DP539" s="59">
        <f>IF($C539&lt;&gt;0,SUM($CK540:CT540),0)</f>
        <v>0</v>
      </c>
      <c r="DQ539" s="59">
        <f>IF($C539&lt;&gt;0,SUM($CK540:CU540),0)</f>
        <v>0</v>
      </c>
      <c r="DR539" s="59">
        <f>IF($C539&lt;&gt;0,SUM($CK540:CV540),0)</f>
        <v>0</v>
      </c>
      <c r="DS539" s="59">
        <f>IF($C539&lt;&gt;0,SUM($CK540:CW540),0)</f>
        <v>0</v>
      </c>
      <c r="DT539" s="59">
        <f>IF($C539&lt;&gt;0,SUM($CK540:CX540),0)</f>
        <v>0</v>
      </c>
      <c r="DU539" s="59">
        <f>IF($C539&lt;&gt;0,SUM($CK540:CY540),0)</f>
        <v>0</v>
      </c>
      <c r="DV539" s="59">
        <f>IF($C539&lt;&gt;0,SUM($CK540:CZ540),0)</f>
        <v>0</v>
      </c>
      <c r="DW539" s="59">
        <f>IF($C539&lt;&gt;0,SUM($CK540:DA540),0)</f>
        <v>0</v>
      </c>
      <c r="DX539" s="59">
        <f>IF($C539&lt;&gt;0,SUM($CK540:DB540),0)</f>
        <v>0</v>
      </c>
      <c r="DY539" s="952" t="str">
        <f t="shared" si="375"/>
        <v/>
      </c>
    </row>
    <row r="540" spans="1:129" ht="13.5" hidden="1" thickBot="1">
      <c r="A540" s="3" t="str">
        <f t="shared" si="341"/>
        <v/>
      </c>
      <c r="B540" s="805">
        <f>Dados_GLOBAL_Inicial!E540</f>
        <v>0</v>
      </c>
      <c r="C540" s="956">
        <f>IF(IFERROR(VALUE(Dados_GLOBAL_Inicial!F540),0)=0,0,Dados_GLOBAL_Inicial!F540)</f>
        <v>0</v>
      </c>
      <c r="D540" s="830">
        <f>Dados_GLOBAL_Inicial!G540</f>
        <v>0</v>
      </c>
      <c r="E540" s="830" t="str">
        <f>IF(IFERROR(VLOOKUP(F540,Cod_Gde_Itens!$A$1:$B$80,2,FALSE),0)&gt;549,IFERROR(VLOOKUP(F540,Cod_Gde_Itens!$A$1:$B$80,2,FALSE),0),IF(Dados_GLOBAL_Inicial!H540=0,"",Dados_GLOBAL_Inicial!H540))</f>
        <v/>
      </c>
      <c r="F540" s="823">
        <f>Dados_GLOBAL_Inicial!I540</f>
        <v>0</v>
      </c>
      <c r="G540" s="824">
        <f>Dados_GLOBAL_Inicial!J540</f>
        <v>0</v>
      </c>
      <c r="H540" s="454">
        <f>Dados_GLOBAL_Inicial!K540</f>
        <v>0</v>
      </c>
      <c r="I540" s="970">
        <f>SUM('MEDIÇÃO_OBJETO (1)'!I540)</f>
        <v>0</v>
      </c>
      <c r="J540" s="455">
        <f t="shared" si="342"/>
        <v>0</v>
      </c>
      <c r="K540" s="451">
        <f t="shared" si="343"/>
        <v>0</v>
      </c>
      <c r="L540" s="452">
        <f t="shared" si="344"/>
        <v>0</v>
      </c>
      <c r="M540" s="809">
        <f t="shared" si="345"/>
        <v>0</v>
      </c>
      <c r="N540" s="810">
        <f>IF(IFERROR(VALUE(Dados_GLOBAL_Inicial!L540),0)=0,0,Dados_GLOBAL_Inicial!L540)</f>
        <v>0</v>
      </c>
      <c r="O540" s="812">
        <f>SUM('MEDIÇÃO_OBJETO (1)'!O540)</f>
        <v>0</v>
      </c>
      <c r="P540" s="812">
        <f>SUM('MEDIÇÃO_OBJETO (1)'!P540)</f>
        <v>0</v>
      </c>
      <c r="Q540" s="813">
        <f t="shared" si="346"/>
        <v>0</v>
      </c>
      <c r="R540" s="951"/>
      <c r="S540" s="815">
        <f>SUM('MEDIÇÃO_OBJETO (1)'!S540)</f>
        <v>0</v>
      </c>
      <c r="T540" s="815">
        <f>SUM('MEDIÇÃO_OBJETO (1)'!T540)</f>
        <v>0</v>
      </c>
      <c r="V540" s="19"/>
      <c r="W540" s="978">
        <f t="shared" si="347"/>
        <v>0</v>
      </c>
      <c r="X540" s="816">
        <f t="shared" si="348"/>
        <v>0</v>
      </c>
      <c r="Y540" s="816">
        <f t="shared" si="349"/>
        <v>0</v>
      </c>
      <c r="Z540" s="817">
        <f t="shared" si="350"/>
        <v>0</v>
      </c>
      <c r="AB540" s="453">
        <f t="shared" si="372"/>
        <v>0</v>
      </c>
      <c r="AC540" s="14">
        <f t="shared" si="351"/>
        <v>0</v>
      </c>
      <c r="AD540" s="819"/>
      <c r="AE540" s="631">
        <f t="shared" si="373"/>
        <v>0</v>
      </c>
      <c r="AF540" s="818">
        <f>SUM('MEDIÇÃO_OBJETO (1)'!AG540)</f>
        <v>0</v>
      </c>
      <c r="AG540" s="541">
        <f>SUM('MEDIÇÃO_OBJETO (1)'!AH540)</f>
        <v>0</v>
      </c>
      <c r="AH540" s="541">
        <f>SUM('MEDIÇÃO_OBJETO (1)'!AI540)</f>
        <v>0</v>
      </c>
      <c r="AI540" s="541">
        <f>SUM('MEDIÇÃO_OBJETO (1)'!AJ540)</f>
        <v>0</v>
      </c>
      <c r="AJ540" s="541">
        <f>SUM('MEDIÇÃO_OBJETO (1)'!AK540)</f>
        <v>0</v>
      </c>
      <c r="AK540" s="541">
        <f>SUM('MEDIÇÃO_OBJETO (1)'!AL540)</f>
        <v>0</v>
      </c>
      <c r="AL540" s="541">
        <f>SUM('MEDIÇÃO_OBJETO (1)'!AM540)</f>
        <v>0</v>
      </c>
      <c r="AM540" s="541">
        <f>SUM('MEDIÇÃO_OBJETO (1)'!AN540)</f>
        <v>0</v>
      </c>
      <c r="AN540" s="541">
        <f>SUM('MEDIÇÃO_OBJETO (1)'!AO540)</f>
        <v>0</v>
      </c>
      <c r="AO540" s="541">
        <f>SUM('MEDIÇÃO_OBJETO (1)'!AP540)</f>
        <v>0</v>
      </c>
      <c r="AP540" s="541">
        <f>SUM('MEDIÇÃO_OBJETO (1)'!AQ540)</f>
        <v>0</v>
      </c>
      <c r="AQ540" s="541">
        <f>SUM('MEDIÇÃO_OBJETO (1)'!AR540)</f>
        <v>0</v>
      </c>
      <c r="AR540" s="541">
        <f>SUM('MEDIÇÃO_OBJETO (1)'!AS540)</f>
        <v>0</v>
      </c>
      <c r="AS540" s="541">
        <f>SUM('MEDIÇÃO_OBJETO (1)'!AT540)</f>
        <v>0</v>
      </c>
      <c r="AT540" s="541">
        <f>SUM('MEDIÇÃO_OBJETO (1)'!AU540)</f>
        <v>0</v>
      </c>
      <c r="AU540" s="541">
        <f>SUM('MEDIÇÃO_OBJETO (1)'!AV540)</f>
        <v>0</v>
      </c>
      <c r="AV540" s="541">
        <f>SUM('MEDIÇÃO_OBJETO (1)'!AW540)</f>
        <v>0</v>
      </c>
      <c r="AW540" s="541">
        <f>SUM('MEDIÇÃO_OBJETO (1)'!AX540)</f>
        <v>0</v>
      </c>
      <c r="AX540" s="977"/>
      <c r="BN540" s="992">
        <f t="shared" si="340"/>
        <v>0</v>
      </c>
      <c r="BO540" s="538">
        <f t="shared" si="374"/>
        <v>0</v>
      </c>
      <c r="BP540" s="987">
        <f>IF(RESUMO_GLOBAL!$X$53="a",ROUND(AF540*$N540,RESUMO_GLOBAL!$X$54),IF(RESUMO_GLOBAL!$X$53="t",TRUNC(AF540*$N540,RESUMO_GLOBAL!$X$54),AF540*$N540))</f>
        <v>0</v>
      </c>
      <c r="BQ540" s="987">
        <f>IF(RESUMO_GLOBAL!$X$53="a",ROUND(AG540*$N540,RESUMO_GLOBAL!$X$54),IF(RESUMO_GLOBAL!$X$53="t",TRUNC(AG540*$N540,RESUMO_GLOBAL!$X$54),AG540*$N540))</f>
        <v>0</v>
      </c>
      <c r="BR540" s="987">
        <f>IF(RESUMO_GLOBAL!$X$53="a",ROUND(AH540*$N540,RESUMO_GLOBAL!$X$54),IF(RESUMO_GLOBAL!$X$53="t",TRUNC(AH540*$N540,RESUMO_GLOBAL!$X$54),AH540*$N540))</f>
        <v>0</v>
      </c>
      <c r="BS540" s="987">
        <f>IF(RESUMO_GLOBAL!$X$53="a",ROUND(AI540*$N540,RESUMO_GLOBAL!$X$54),IF(RESUMO_GLOBAL!$X$53="t",TRUNC(AI540*$N540,RESUMO_GLOBAL!$X$54),AI540*$N540))</f>
        <v>0</v>
      </c>
      <c r="BT540" s="987">
        <f>IF(RESUMO_GLOBAL!$X$53="a",ROUND(AJ540*$N540,RESUMO_GLOBAL!$X$54),IF(RESUMO_GLOBAL!$X$53="t",TRUNC(AJ540*$N540,RESUMO_GLOBAL!$X$54),AJ540*$N540))</f>
        <v>0</v>
      </c>
      <c r="BU540" s="987">
        <f>IF(RESUMO_GLOBAL!$X$53="a",ROUND(AK540*$N540,RESUMO_GLOBAL!$X$54),IF(RESUMO_GLOBAL!$X$53="t",TRUNC(AK540*$N540,RESUMO_GLOBAL!$X$54),AK540*$N540))</f>
        <v>0</v>
      </c>
      <c r="BV540" s="987">
        <f>IF(RESUMO_GLOBAL!$X$53="a",ROUND(AL540*$N540,RESUMO_GLOBAL!$X$54),IF(RESUMO_GLOBAL!$X$53="t",TRUNC(AL540*$N540,RESUMO_GLOBAL!$X$54),AL540*$N540))</f>
        <v>0</v>
      </c>
      <c r="BW540" s="987">
        <f>IF(RESUMO_GLOBAL!$X$53="a",ROUND(AM540*$N540,RESUMO_GLOBAL!$X$54),IF(RESUMO_GLOBAL!$X$53="t",TRUNC(AM540*$N540,RESUMO_GLOBAL!$X$54),AM540*$N540))</f>
        <v>0</v>
      </c>
      <c r="BX540" s="987">
        <f>IF(RESUMO_GLOBAL!$X$53="a",ROUND(AN540*$N540,RESUMO_GLOBAL!$X$54),IF(RESUMO_GLOBAL!$X$53="t",TRUNC(AN540*$N540,RESUMO_GLOBAL!$X$54),AN540*$N540))</f>
        <v>0</v>
      </c>
      <c r="BY540" s="987">
        <f>IF(RESUMO_GLOBAL!$X$53="a",ROUND(AO540*$N540,RESUMO_GLOBAL!$X$54),IF(RESUMO_GLOBAL!$X$53="t",TRUNC(AO540*$N540,RESUMO_GLOBAL!$X$54),AO540*$N540))</f>
        <v>0</v>
      </c>
      <c r="BZ540" s="987">
        <f>IF(RESUMO_GLOBAL!$X$53="a",ROUND(AP540*$N540,RESUMO_GLOBAL!$X$54),IF(RESUMO_GLOBAL!$X$53="t",TRUNC(AP540*$N540,RESUMO_GLOBAL!$X$54),AP540*$N540))</f>
        <v>0</v>
      </c>
      <c r="CA540" s="987">
        <f>IF(RESUMO_GLOBAL!$X$53="a",ROUND(AQ540*$N540,RESUMO_GLOBAL!$X$54),IF(RESUMO_GLOBAL!$X$53="t",TRUNC(AQ540*$N540,RESUMO_GLOBAL!$X$54),AQ540*$N540))</f>
        <v>0</v>
      </c>
      <c r="CB540" s="987">
        <f>IF(RESUMO_GLOBAL!$X$53="a",ROUND(AR540*$N540,RESUMO_GLOBAL!$X$54),IF(RESUMO_GLOBAL!$X$53="t",TRUNC(AR540*$N540,RESUMO_GLOBAL!$X$54),AR540*$N540))</f>
        <v>0</v>
      </c>
      <c r="CC540" s="987">
        <f>IF(RESUMO_GLOBAL!$X$53="a",ROUND(AS540*$N540,RESUMO_GLOBAL!$X$54),IF(RESUMO_GLOBAL!$X$53="t",TRUNC(AS540*$N540,RESUMO_GLOBAL!$X$54),AS540*$N540))</f>
        <v>0</v>
      </c>
      <c r="CD540" s="987">
        <f>IF(RESUMO_GLOBAL!$X$53="a",ROUND(AT540*$N540,RESUMO_GLOBAL!$X$54),IF(RESUMO_GLOBAL!$X$53="t",TRUNC(AT540*$N540,RESUMO_GLOBAL!$X$54),AT540*$N540))</f>
        <v>0</v>
      </c>
      <c r="CE540" s="987">
        <f>IF(RESUMO_GLOBAL!$X$53="a",ROUND(AU540*$N540,RESUMO_GLOBAL!$X$54),IF(RESUMO_GLOBAL!$X$53="t",TRUNC(AU540*$N540,RESUMO_GLOBAL!$X$54),AU540*$N540))</f>
        <v>0</v>
      </c>
      <c r="CF540" s="987">
        <f>IF(RESUMO_GLOBAL!$X$53="a",ROUND(AV540*$N540,RESUMO_GLOBAL!$X$54),IF(RESUMO_GLOBAL!$X$53="t",TRUNC(AV540*$N540,RESUMO_GLOBAL!$X$54),AV540*$N540))</f>
        <v>0</v>
      </c>
      <c r="CG540" s="987">
        <f>IF(RESUMO_GLOBAL!$X$53="a",ROUND(AW540*$N540,RESUMO_GLOBAL!$X$54),IF(RESUMO_GLOBAL!$X$53="t",TRUNC(AW540*$N540,RESUMO_GLOBAL!$X$54),AW540*$N540))</f>
        <v>0</v>
      </c>
      <c r="CK540" s="59">
        <f t="shared" si="353"/>
        <v>0</v>
      </c>
      <c r="CL540" s="59">
        <f t="shared" si="354"/>
        <v>0</v>
      </c>
      <c r="CM540" s="59">
        <f t="shared" si="355"/>
        <v>0</v>
      </c>
      <c r="CN540" s="59">
        <f t="shared" si="356"/>
        <v>0</v>
      </c>
      <c r="CO540" s="59">
        <f t="shared" si="357"/>
        <v>0</v>
      </c>
      <c r="CP540" s="59">
        <f t="shared" si="358"/>
        <v>0</v>
      </c>
      <c r="CQ540" s="59">
        <f t="shared" si="359"/>
        <v>0</v>
      </c>
      <c r="CR540" s="59">
        <f t="shared" si="360"/>
        <v>0</v>
      </c>
      <c r="CS540" s="59">
        <f t="shared" si="361"/>
        <v>0</v>
      </c>
      <c r="CT540" s="59">
        <f t="shared" si="362"/>
        <v>0</v>
      </c>
      <c r="CU540" s="59">
        <f t="shared" si="363"/>
        <v>0</v>
      </c>
      <c r="CV540" s="59">
        <f t="shared" si="364"/>
        <v>0</v>
      </c>
      <c r="CW540" s="59">
        <f t="shared" si="365"/>
        <v>0</v>
      </c>
      <c r="CX540" s="59">
        <f t="shared" si="366"/>
        <v>0</v>
      </c>
      <c r="CY540" s="59">
        <f t="shared" si="367"/>
        <v>0</v>
      </c>
      <c r="CZ540" s="59">
        <f t="shared" si="368"/>
        <v>0</v>
      </c>
      <c r="DA540" s="59">
        <f t="shared" si="369"/>
        <v>0</v>
      </c>
      <c r="DB540" s="59">
        <f t="shared" si="370"/>
        <v>0</v>
      </c>
      <c r="DE540">
        <f t="shared" si="352"/>
        <v>535</v>
      </c>
      <c r="DF540" t="str">
        <f t="shared" si="371"/>
        <v/>
      </c>
      <c r="DG540" s="59">
        <f>IF($C540&lt;&gt;0,SUM($CK541:CK541),0)</f>
        <v>0</v>
      </c>
      <c r="DH540" s="59">
        <f>IF($C540&lt;&gt;0,SUM($CK541:CL541),0)</f>
        <v>0</v>
      </c>
      <c r="DI540" s="59">
        <f>IF($C540&lt;&gt;0,SUM($CK541:CM541),0)</f>
        <v>0</v>
      </c>
      <c r="DJ540" s="59">
        <f>IF($C540&lt;&gt;0,SUM($CK541:CN541),0)</f>
        <v>0</v>
      </c>
      <c r="DK540" s="59">
        <f>IF($C540&lt;&gt;0,SUM($CK541:CO541),0)</f>
        <v>0</v>
      </c>
      <c r="DL540" s="59">
        <f>IF($C540&lt;&gt;0,SUM($CK541:CP541),0)</f>
        <v>0</v>
      </c>
      <c r="DM540" s="59">
        <f>IF($C540&lt;&gt;0,SUM($CK541:CQ541),0)</f>
        <v>0</v>
      </c>
      <c r="DN540" s="59">
        <f>IF($C540&lt;&gt;0,SUM($CK541:CR541),0)</f>
        <v>0</v>
      </c>
      <c r="DO540" s="59">
        <f>IF($C540&lt;&gt;0,SUM($CK541:CS541),0)</f>
        <v>0</v>
      </c>
      <c r="DP540" s="59">
        <f>IF($C540&lt;&gt;0,SUM($CK541:CT541),0)</f>
        <v>0</v>
      </c>
      <c r="DQ540" s="59">
        <f>IF($C540&lt;&gt;0,SUM($CK541:CU541),0)</f>
        <v>0</v>
      </c>
      <c r="DR540" s="59">
        <f>IF($C540&lt;&gt;0,SUM($CK541:CV541),0)</f>
        <v>0</v>
      </c>
      <c r="DS540" s="59">
        <f>IF($C540&lt;&gt;0,SUM($CK541:CW541),0)</f>
        <v>0</v>
      </c>
      <c r="DT540" s="59">
        <f>IF($C540&lt;&gt;0,SUM($CK541:CX541),0)</f>
        <v>0</v>
      </c>
      <c r="DU540" s="59">
        <f>IF($C540&lt;&gt;0,SUM($CK541:CY541),0)</f>
        <v>0</v>
      </c>
      <c r="DV540" s="59">
        <f>IF($C540&lt;&gt;0,SUM($CK541:CZ541),0)</f>
        <v>0</v>
      </c>
      <c r="DW540" s="59">
        <f>IF($C540&lt;&gt;0,SUM($CK541:DA541),0)</f>
        <v>0</v>
      </c>
      <c r="DX540" s="59">
        <f>IF($C540&lt;&gt;0,SUM($CK541:DB541),0)</f>
        <v>0</v>
      </c>
      <c r="DY540" s="952" t="str">
        <f t="shared" si="375"/>
        <v/>
      </c>
    </row>
    <row r="541" spans="1:129" ht="13.5" hidden="1" thickBot="1">
      <c r="A541" s="3" t="str">
        <f t="shared" si="341"/>
        <v/>
      </c>
      <c r="B541" s="805">
        <f>Dados_GLOBAL_Inicial!E541</f>
        <v>0</v>
      </c>
      <c r="C541" s="956">
        <f>IF(IFERROR(VALUE(Dados_GLOBAL_Inicial!F541),0)=0,0,Dados_GLOBAL_Inicial!F541)</f>
        <v>0</v>
      </c>
      <c r="D541" s="830">
        <f>Dados_GLOBAL_Inicial!G541</f>
        <v>0</v>
      </c>
      <c r="E541" s="830" t="str">
        <f>IF(IFERROR(VLOOKUP(F541,Cod_Gde_Itens!$A$1:$B$80,2,FALSE),0)&gt;549,IFERROR(VLOOKUP(F541,Cod_Gde_Itens!$A$1:$B$80,2,FALSE),0),IF(Dados_GLOBAL_Inicial!H541=0,"",Dados_GLOBAL_Inicial!H541))</f>
        <v/>
      </c>
      <c r="F541" s="823">
        <f>Dados_GLOBAL_Inicial!I541</f>
        <v>0</v>
      </c>
      <c r="G541" s="824">
        <f>Dados_GLOBAL_Inicial!J541</f>
        <v>0</v>
      </c>
      <c r="H541" s="454">
        <f>Dados_GLOBAL_Inicial!K541</f>
        <v>0</v>
      </c>
      <c r="I541" s="970">
        <f>SUM('MEDIÇÃO_OBJETO (1)'!I541)</f>
        <v>0</v>
      </c>
      <c r="J541" s="455">
        <f t="shared" si="342"/>
        <v>0</v>
      </c>
      <c r="K541" s="451">
        <f t="shared" si="343"/>
        <v>0</v>
      </c>
      <c r="L541" s="452">
        <f t="shared" si="344"/>
        <v>0</v>
      </c>
      <c r="M541" s="809">
        <f t="shared" si="345"/>
        <v>0</v>
      </c>
      <c r="N541" s="810">
        <f>IF(IFERROR(VALUE(Dados_GLOBAL_Inicial!L541),0)=0,0,Dados_GLOBAL_Inicial!L541)</f>
        <v>0</v>
      </c>
      <c r="O541" s="812">
        <f>SUM('MEDIÇÃO_OBJETO (1)'!O541)</f>
        <v>0</v>
      </c>
      <c r="P541" s="812">
        <f>SUM('MEDIÇÃO_OBJETO (1)'!P541)</f>
        <v>0</v>
      </c>
      <c r="Q541" s="813">
        <f t="shared" si="346"/>
        <v>0</v>
      </c>
      <c r="R541" s="951"/>
      <c r="S541" s="815">
        <f>SUM('MEDIÇÃO_OBJETO (1)'!S541)</f>
        <v>0</v>
      </c>
      <c r="T541" s="815">
        <f>SUM('MEDIÇÃO_OBJETO (1)'!T541)</f>
        <v>0</v>
      </c>
      <c r="V541" s="19"/>
      <c r="W541" s="978">
        <f t="shared" si="347"/>
        <v>0</v>
      </c>
      <c r="X541" s="816">
        <f t="shared" si="348"/>
        <v>0</v>
      </c>
      <c r="Y541" s="816">
        <f t="shared" si="349"/>
        <v>0</v>
      </c>
      <c r="Z541" s="817">
        <f t="shared" si="350"/>
        <v>0</v>
      </c>
      <c r="AB541" s="453">
        <f t="shared" si="372"/>
        <v>0</v>
      </c>
      <c r="AC541" s="14">
        <f t="shared" si="351"/>
        <v>0</v>
      </c>
      <c r="AD541" s="819"/>
      <c r="AE541" s="631">
        <f t="shared" si="373"/>
        <v>0</v>
      </c>
      <c r="AF541" s="818">
        <f>SUM('MEDIÇÃO_OBJETO (1)'!AG541)</f>
        <v>0</v>
      </c>
      <c r="AG541" s="541">
        <f>SUM('MEDIÇÃO_OBJETO (1)'!AH541)</f>
        <v>0</v>
      </c>
      <c r="AH541" s="541">
        <f>SUM('MEDIÇÃO_OBJETO (1)'!AI541)</f>
        <v>0</v>
      </c>
      <c r="AI541" s="541">
        <f>SUM('MEDIÇÃO_OBJETO (1)'!AJ541)</f>
        <v>0</v>
      </c>
      <c r="AJ541" s="541">
        <f>SUM('MEDIÇÃO_OBJETO (1)'!AK541)</f>
        <v>0</v>
      </c>
      <c r="AK541" s="541">
        <f>SUM('MEDIÇÃO_OBJETO (1)'!AL541)</f>
        <v>0</v>
      </c>
      <c r="AL541" s="541">
        <f>SUM('MEDIÇÃO_OBJETO (1)'!AM541)</f>
        <v>0</v>
      </c>
      <c r="AM541" s="541">
        <f>SUM('MEDIÇÃO_OBJETO (1)'!AN541)</f>
        <v>0</v>
      </c>
      <c r="AN541" s="541">
        <f>SUM('MEDIÇÃO_OBJETO (1)'!AO541)</f>
        <v>0</v>
      </c>
      <c r="AO541" s="541">
        <f>SUM('MEDIÇÃO_OBJETO (1)'!AP541)</f>
        <v>0</v>
      </c>
      <c r="AP541" s="541">
        <f>SUM('MEDIÇÃO_OBJETO (1)'!AQ541)</f>
        <v>0</v>
      </c>
      <c r="AQ541" s="541">
        <f>SUM('MEDIÇÃO_OBJETO (1)'!AR541)</f>
        <v>0</v>
      </c>
      <c r="AR541" s="541">
        <f>SUM('MEDIÇÃO_OBJETO (1)'!AS541)</f>
        <v>0</v>
      </c>
      <c r="AS541" s="541">
        <f>SUM('MEDIÇÃO_OBJETO (1)'!AT541)</f>
        <v>0</v>
      </c>
      <c r="AT541" s="541">
        <f>SUM('MEDIÇÃO_OBJETO (1)'!AU541)</f>
        <v>0</v>
      </c>
      <c r="AU541" s="541">
        <f>SUM('MEDIÇÃO_OBJETO (1)'!AV541)</f>
        <v>0</v>
      </c>
      <c r="AV541" s="541">
        <f>SUM('MEDIÇÃO_OBJETO (1)'!AW541)</f>
        <v>0</v>
      </c>
      <c r="AW541" s="541">
        <f>SUM('MEDIÇÃO_OBJETO (1)'!AX541)</f>
        <v>0</v>
      </c>
      <c r="AX541" s="977"/>
      <c r="BN541" s="992">
        <f t="shared" si="340"/>
        <v>0</v>
      </c>
      <c r="BO541" s="538">
        <f t="shared" si="374"/>
        <v>0</v>
      </c>
      <c r="BP541" s="987">
        <f>IF(RESUMO_GLOBAL!$X$53="a",ROUND(AF541*$N541,RESUMO_GLOBAL!$X$54),IF(RESUMO_GLOBAL!$X$53="t",TRUNC(AF541*$N541,RESUMO_GLOBAL!$X$54),AF541*$N541))</f>
        <v>0</v>
      </c>
      <c r="BQ541" s="987">
        <f>IF(RESUMO_GLOBAL!$X$53="a",ROUND(AG541*$N541,RESUMO_GLOBAL!$X$54),IF(RESUMO_GLOBAL!$X$53="t",TRUNC(AG541*$N541,RESUMO_GLOBAL!$X$54),AG541*$N541))</f>
        <v>0</v>
      </c>
      <c r="BR541" s="987">
        <f>IF(RESUMO_GLOBAL!$X$53="a",ROUND(AH541*$N541,RESUMO_GLOBAL!$X$54),IF(RESUMO_GLOBAL!$X$53="t",TRUNC(AH541*$N541,RESUMO_GLOBAL!$X$54),AH541*$N541))</f>
        <v>0</v>
      </c>
      <c r="BS541" s="987">
        <f>IF(RESUMO_GLOBAL!$X$53="a",ROUND(AI541*$N541,RESUMO_GLOBAL!$X$54),IF(RESUMO_GLOBAL!$X$53="t",TRUNC(AI541*$N541,RESUMO_GLOBAL!$X$54),AI541*$N541))</f>
        <v>0</v>
      </c>
      <c r="BT541" s="987">
        <f>IF(RESUMO_GLOBAL!$X$53="a",ROUND(AJ541*$N541,RESUMO_GLOBAL!$X$54),IF(RESUMO_GLOBAL!$X$53="t",TRUNC(AJ541*$N541,RESUMO_GLOBAL!$X$54),AJ541*$N541))</f>
        <v>0</v>
      </c>
      <c r="BU541" s="987">
        <f>IF(RESUMO_GLOBAL!$X$53="a",ROUND(AK541*$N541,RESUMO_GLOBAL!$X$54),IF(RESUMO_GLOBAL!$X$53="t",TRUNC(AK541*$N541,RESUMO_GLOBAL!$X$54),AK541*$N541))</f>
        <v>0</v>
      </c>
      <c r="BV541" s="987">
        <f>IF(RESUMO_GLOBAL!$X$53="a",ROUND(AL541*$N541,RESUMO_GLOBAL!$X$54),IF(RESUMO_GLOBAL!$X$53="t",TRUNC(AL541*$N541,RESUMO_GLOBAL!$X$54),AL541*$N541))</f>
        <v>0</v>
      </c>
      <c r="BW541" s="987">
        <f>IF(RESUMO_GLOBAL!$X$53="a",ROUND(AM541*$N541,RESUMO_GLOBAL!$X$54),IF(RESUMO_GLOBAL!$X$53="t",TRUNC(AM541*$N541,RESUMO_GLOBAL!$X$54),AM541*$N541))</f>
        <v>0</v>
      </c>
      <c r="BX541" s="987">
        <f>IF(RESUMO_GLOBAL!$X$53="a",ROUND(AN541*$N541,RESUMO_GLOBAL!$X$54),IF(RESUMO_GLOBAL!$X$53="t",TRUNC(AN541*$N541,RESUMO_GLOBAL!$X$54),AN541*$N541))</f>
        <v>0</v>
      </c>
      <c r="BY541" s="987">
        <f>IF(RESUMO_GLOBAL!$X$53="a",ROUND(AO541*$N541,RESUMO_GLOBAL!$X$54),IF(RESUMO_GLOBAL!$X$53="t",TRUNC(AO541*$N541,RESUMO_GLOBAL!$X$54),AO541*$N541))</f>
        <v>0</v>
      </c>
      <c r="BZ541" s="987">
        <f>IF(RESUMO_GLOBAL!$X$53="a",ROUND(AP541*$N541,RESUMO_GLOBAL!$X$54),IF(RESUMO_GLOBAL!$X$53="t",TRUNC(AP541*$N541,RESUMO_GLOBAL!$X$54),AP541*$N541))</f>
        <v>0</v>
      </c>
      <c r="CA541" s="987">
        <f>IF(RESUMO_GLOBAL!$X$53="a",ROUND(AQ541*$N541,RESUMO_GLOBAL!$X$54),IF(RESUMO_GLOBAL!$X$53="t",TRUNC(AQ541*$N541,RESUMO_GLOBAL!$X$54),AQ541*$N541))</f>
        <v>0</v>
      </c>
      <c r="CB541" s="987">
        <f>IF(RESUMO_GLOBAL!$X$53="a",ROUND(AR541*$N541,RESUMO_GLOBAL!$X$54),IF(RESUMO_GLOBAL!$X$53="t",TRUNC(AR541*$N541,RESUMO_GLOBAL!$X$54),AR541*$N541))</f>
        <v>0</v>
      </c>
      <c r="CC541" s="987">
        <f>IF(RESUMO_GLOBAL!$X$53="a",ROUND(AS541*$N541,RESUMO_GLOBAL!$X$54),IF(RESUMO_GLOBAL!$X$53="t",TRUNC(AS541*$N541,RESUMO_GLOBAL!$X$54),AS541*$N541))</f>
        <v>0</v>
      </c>
      <c r="CD541" s="987">
        <f>IF(RESUMO_GLOBAL!$X$53="a",ROUND(AT541*$N541,RESUMO_GLOBAL!$X$54),IF(RESUMO_GLOBAL!$X$53="t",TRUNC(AT541*$N541,RESUMO_GLOBAL!$X$54),AT541*$N541))</f>
        <v>0</v>
      </c>
      <c r="CE541" s="987">
        <f>IF(RESUMO_GLOBAL!$X$53="a",ROUND(AU541*$N541,RESUMO_GLOBAL!$X$54),IF(RESUMO_GLOBAL!$X$53="t",TRUNC(AU541*$N541,RESUMO_GLOBAL!$X$54),AU541*$N541))</f>
        <v>0</v>
      </c>
      <c r="CF541" s="987">
        <f>IF(RESUMO_GLOBAL!$X$53="a",ROUND(AV541*$N541,RESUMO_GLOBAL!$X$54),IF(RESUMO_GLOBAL!$X$53="t",TRUNC(AV541*$N541,RESUMO_GLOBAL!$X$54),AV541*$N541))</f>
        <v>0</v>
      </c>
      <c r="CG541" s="987">
        <f>IF(RESUMO_GLOBAL!$X$53="a",ROUND(AW541*$N541,RESUMO_GLOBAL!$X$54),IF(RESUMO_GLOBAL!$X$53="t",TRUNC(AW541*$N541,RESUMO_GLOBAL!$X$54),AW541*$N541))</f>
        <v>0</v>
      </c>
      <c r="CK541" s="59">
        <f t="shared" si="353"/>
        <v>0</v>
      </c>
      <c r="CL541" s="59">
        <f t="shared" si="354"/>
        <v>0</v>
      </c>
      <c r="CM541" s="59">
        <f t="shared" si="355"/>
        <v>0</v>
      </c>
      <c r="CN541" s="59">
        <f t="shared" si="356"/>
        <v>0</v>
      </c>
      <c r="CO541" s="59">
        <f t="shared" si="357"/>
        <v>0</v>
      </c>
      <c r="CP541" s="59">
        <f t="shared" si="358"/>
        <v>0</v>
      </c>
      <c r="CQ541" s="59">
        <f t="shared" si="359"/>
        <v>0</v>
      </c>
      <c r="CR541" s="59">
        <f t="shared" si="360"/>
        <v>0</v>
      </c>
      <c r="CS541" s="59">
        <f t="shared" si="361"/>
        <v>0</v>
      </c>
      <c r="CT541" s="59">
        <f t="shared" si="362"/>
        <v>0</v>
      </c>
      <c r="CU541" s="59">
        <f t="shared" si="363"/>
        <v>0</v>
      </c>
      <c r="CV541" s="59">
        <f t="shared" si="364"/>
        <v>0</v>
      </c>
      <c r="CW541" s="59">
        <f t="shared" si="365"/>
        <v>0</v>
      </c>
      <c r="CX541" s="59">
        <f t="shared" si="366"/>
        <v>0</v>
      </c>
      <c r="CY541" s="59">
        <f t="shared" si="367"/>
        <v>0</v>
      </c>
      <c r="CZ541" s="59">
        <f t="shared" si="368"/>
        <v>0</v>
      </c>
      <c r="DA541" s="59">
        <f t="shared" si="369"/>
        <v>0</v>
      </c>
      <c r="DB541" s="59">
        <f t="shared" si="370"/>
        <v>0</v>
      </c>
      <c r="DE541">
        <f t="shared" si="352"/>
        <v>536</v>
      </c>
      <c r="DF541" t="str">
        <f t="shared" si="371"/>
        <v/>
      </c>
      <c r="DG541" s="59">
        <f>IF($C541&lt;&gt;0,SUM($CK542:CK542),0)</f>
        <v>0</v>
      </c>
      <c r="DH541" s="59">
        <f>IF($C541&lt;&gt;0,SUM($CK542:CL542),0)</f>
        <v>0</v>
      </c>
      <c r="DI541" s="59">
        <f>IF($C541&lt;&gt;0,SUM($CK542:CM542),0)</f>
        <v>0</v>
      </c>
      <c r="DJ541" s="59">
        <f>IF($C541&lt;&gt;0,SUM($CK542:CN542),0)</f>
        <v>0</v>
      </c>
      <c r="DK541" s="59">
        <f>IF($C541&lt;&gt;0,SUM($CK542:CO542),0)</f>
        <v>0</v>
      </c>
      <c r="DL541" s="59">
        <f>IF($C541&lt;&gt;0,SUM($CK542:CP542),0)</f>
        <v>0</v>
      </c>
      <c r="DM541" s="59">
        <f>IF($C541&lt;&gt;0,SUM($CK542:CQ542),0)</f>
        <v>0</v>
      </c>
      <c r="DN541" s="59">
        <f>IF($C541&lt;&gt;0,SUM($CK542:CR542),0)</f>
        <v>0</v>
      </c>
      <c r="DO541" s="59">
        <f>IF($C541&lt;&gt;0,SUM($CK542:CS542),0)</f>
        <v>0</v>
      </c>
      <c r="DP541" s="59">
        <f>IF($C541&lt;&gt;0,SUM($CK542:CT542),0)</f>
        <v>0</v>
      </c>
      <c r="DQ541" s="59">
        <f>IF($C541&lt;&gt;0,SUM($CK542:CU542),0)</f>
        <v>0</v>
      </c>
      <c r="DR541" s="59">
        <f>IF($C541&lt;&gt;0,SUM($CK542:CV542),0)</f>
        <v>0</v>
      </c>
      <c r="DS541" s="59">
        <f>IF($C541&lt;&gt;0,SUM($CK542:CW542),0)</f>
        <v>0</v>
      </c>
      <c r="DT541" s="59">
        <f>IF($C541&lt;&gt;0,SUM($CK542:CX542),0)</f>
        <v>0</v>
      </c>
      <c r="DU541" s="59">
        <f>IF($C541&lt;&gt;0,SUM($CK542:CY542),0)</f>
        <v>0</v>
      </c>
      <c r="DV541" s="59">
        <f>IF($C541&lt;&gt;0,SUM($CK542:CZ542),0)</f>
        <v>0</v>
      </c>
      <c r="DW541" s="59">
        <f>IF($C541&lt;&gt;0,SUM($CK542:DA542),0)</f>
        <v>0</v>
      </c>
      <c r="DX541" s="59">
        <f>IF($C541&lt;&gt;0,SUM($CK542:DB542),0)</f>
        <v>0</v>
      </c>
      <c r="DY541" s="952" t="str">
        <f t="shared" si="375"/>
        <v/>
      </c>
    </row>
    <row r="542" spans="1:129" ht="13.5" hidden="1" thickBot="1">
      <c r="A542" s="3" t="str">
        <f t="shared" si="341"/>
        <v/>
      </c>
      <c r="B542" s="805">
        <f>Dados_GLOBAL_Inicial!E542</f>
        <v>0</v>
      </c>
      <c r="C542" s="956">
        <f>IF(IFERROR(VALUE(Dados_GLOBAL_Inicial!F542),0)=0,0,Dados_GLOBAL_Inicial!F542)</f>
        <v>0</v>
      </c>
      <c r="D542" s="830">
        <f>Dados_GLOBAL_Inicial!G542</f>
        <v>0</v>
      </c>
      <c r="E542" s="830" t="str">
        <f>IF(IFERROR(VLOOKUP(F542,Cod_Gde_Itens!$A$1:$B$80,2,FALSE),0)&gt;549,IFERROR(VLOOKUP(F542,Cod_Gde_Itens!$A$1:$B$80,2,FALSE),0),IF(Dados_GLOBAL_Inicial!H542=0,"",Dados_GLOBAL_Inicial!H542))</f>
        <v/>
      </c>
      <c r="F542" s="823">
        <f>Dados_GLOBAL_Inicial!I542</f>
        <v>0</v>
      </c>
      <c r="G542" s="824">
        <f>Dados_GLOBAL_Inicial!J542</f>
        <v>0</v>
      </c>
      <c r="H542" s="454">
        <f>Dados_GLOBAL_Inicial!K542</f>
        <v>0</v>
      </c>
      <c r="I542" s="970">
        <f>SUM('MEDIÇÃO_OBJETO (1)'!I542)</f>
        <v>0</v>
      </c>
      <c r="J542" s="455">
        <f t="shared" si="342"/>
        <v>0</v>
      </c>
      <c r="K542" s="451">
        <f t="shared" si="343"/>
        <v>0</v>
      </c>
      <c r="L542" s="452">
        <f t="shared" si="344"/>
        <v>0</v>
      </c>
      <c r="M542" s="809">
        <f t="shared" si="345"/>
        <v>0</v>
      </c>
      <c r="N542" s="810">
        <f>IF(IFERROR(VALUE(Dados_GLOBAL_Inicial!L542),0)=0,0,Dados_GLOBAL_Inicial!L542)</f>
        <v>0</v>
      </c>
      <c r="O542" s="812">
        <f>SUM('MEDIÇÃO_OBJETO (1)'!O542)</f>
        <v>0</v>
      </c>
      <c r="P542" s="812">
        <f>SUM('MEDIÇÃO_OBJETO (1)'!P542)</f>
        <v>0</v>
      </c>
      <c r="Q542" s="813">
        <f t="shared" si="346"/>
        <v>0</v>
      </c>
      <c r="R542" s="951"/>
      <c r="S542" s="815">
        <f>SUM('MEDIÇÃO_OBJETO (1)'!S542)</f>
        <v>0</v>
      </c>
      <c r="T542" s="815">
        <f>SUM('MEDIÇÃO_OBJETO (1)'!T542)</f>
        <v>0</v>
      </c>
      <c r="V542" s="19"/>
      <c r="W542" s="978">
        <f t="shared" si="347"/>
        <v>0</v>
      </c>
      <c r="X542" s="816">
        <f t="shared" si="348"/>
        <v>0</v>
      </c>
      <c r="Y542" s="816">
        <f t="shared" si="349"/>
        <v>0</v>
      </c>
      <c r="Z542" s="817">
        <f t="shared" si="350"/>
        <v>0</v>
      </c>
      <c r="AB542" s="453">
        <f t="shared" si="372"/>
        <v>0</v>
      </c>
      <c r="AC542" s="14">
        <f t="shared" si="351"/>
        <v>0</v>
      </c>
      <c r="AD542" s="819"/>
      <c r="AE542" s="631">
        <f t="shared" si="373"/>
        <v>0</v>
      </c>
      <c r="AF542" s="818">
        <f>SUM('MEDIÇÃO_OBJETO (1)'!AG542)</f>
        <v>0</v>
      </c>
      <c r="AG542" s="541">
        <f>SUM('MEDIÇÃO_OBJETO (1)'!AH542)</f>
        <v>0</v>
      </c>
      <c r="AH542" s="541">
        <f>SUM('MEDIÇÃO_OBJETO (1)'!AI542)</f>
        <v>0</v>
      </c>
      <c r="AI542" s="541">
        <f>SUM('MEDIÇÃO_OBJETO (1)'!AJ542)</f>
        <v>0</v>
      </c>
      <c r="AJ542" s="541">
        <f>SUM('MEDIÇÃO_OBJETO (1)'!AK542)</f>
        <v>0</v>
      </c>
      <c r="AK542" s="541">
        <f>SUM('MEDIÇÃO_OBJETO (1)'!AL542)</f>
        <v>0</v>
      </c>
      <c r="AL542" s="541">
        <f>SUM('MEDIÇÃO_OBJETO (1)'!AM542)</f>
        <v>0</v>
      </c>
      <c r="AM542" s="541">
        <f>SUM('MEDIÇÃO_OBJETO (1)'!AN542)</f>
        <v>0</v>
      </c>
      <c r="AN542" s="541">
        <f>SUM('MEDIÇÃO_OBJETO (1)'!AO542)</f>
        <v>0</v>
      </c>
      <c r="AO542" s="541">
        <f>SUM('MEDIÇÃO_OBJETO (1)'!AP542)</f>
        <v>0</v>
      </c>
      <c r="AP542" s="541">
        <f>SUM('MEDIÇÃO_OBJETO (1)'!AQ542)</f>
        <v>0</v>
      </c>
      <c r="AQ542" s="541">
        <f>SUM('MEDIÇÃO_OBJETO (1)'!AR542)</f>
        <v>0</v>
      </c>
      <c r="AR542" s="541">
        <f>SUM('MEDIÇÃO_OBJETO (1)'!AS542)</f>
        <v>0</v>
      </c>
      <c r="AS542" s="541">
        <f>SUM('MEDIÇÃO_OBJETO (1)'!AT542)</f>
        <v>0</v>
      </c>
      <c r="AT542" s="541">
        <f>SUM('MEDIÇÃO_OBJETO (1)'!AU542)</f>
        <v>0</v>
      </c>
      <c r="AU542" s="541">
        <f>SUM('MEDIÇÃO_OBJETO (1)'!AV542)</f>
        <v>0</v>
      </c>
      <c r="AV542" s="541">
        <f>SUM('MEDIÇÃO_OBJETO (1)'!AW542)</f>
        <v>0</v>
      </c>
      <c r="AW542" s="541">
        <f>SUM('MEDIÇÃO_OBJETO (1)'!AX542)</f>
        <v>0</v>
      </c>
      <c r="AX542" s="977"/>
      <c r="BN542" s="992">
        <f t="shared" si="340"/>
        <v>0</v>
      </c>
      <c r="BO542" s="538">
        <f t="shared" si="374"/>
        <v>0</v>
      </c>
      <c r="BP542" s="987">
        <f>IF(RESUMO_GLOBAL!$X$53="a",ROUND(AF542*$N542,RESUMO_GLOBAL!$X$54),IF(RESUMO_GLOBAL!$X$53="t",TRUNC(AF542*$N542,RESUMO_GLOBAL!$X$54),AF542*$N542))</f>
        <v>0</v>
      </c>
      <c r="BQ542" s="987">
        <f>IF(RESUMO_GLOBAL!$X$53="a",ROUND(AG542*$N542,RESUMO_GLOBAL!$X$54),IF(RESUMO_GLOBAL!$X$53="t",TRUNC(AG542*$N542,RESUMO_GLOBAL!$X$54),AG542*$N542))</f>
        <v>0</v>
      </c>
      <c r="BR542" s="987">
        <f>IF(RESUMO_GLOBAL!$X$53="a",ROUND(AH542*$N542,RESUMO_GLOBAL!$X$54),IF(RESUMO_GLOBAL!$X$53="t",TRUNC(AH542*$N542,RESUMO_GLOBAL!$X$54),AH542*$N542))</f>
        <v>0</v>
      </c>
      <c r="BS542" s="987">
        <f>IF(RESUMO_GLOBAL!$X$53="a",ROUND(AI542*$N542,RESUMO_GLOBAL!$X$54),IF(RESUMO_GLOBAL!$X$53="t",TRUNC(AI542*$N542,RESUMO_GLOBAL!$X$54),AI542*$N542))</f>
        <v>0</v>
      </c>
      <c r="BT542" s="987">
        <f>IF(RESUMO_GLOBAL!$X$53="a",ROUND(AJ542*$N542,RESUMO_GLOBAL!$X$54),IF(RESUMO_GLOBAL!$X$53="t",TRUNC(AJ542*$N542,RESUMO_GLOBAL!$X$54),AJ542*$N542))</f>
        <v>0</v>
      </c>
      <c r="BU542" s="987">
        <f>IF(RESUMO_GLOBAL!$X$53="a",ROUND(AK542*$N542,RESUMO_GLOBAL!$X$54),IF(RESUMO_GLOBAL!$X$53="t",TRUNC(AK542*$N542,RESUMO_GLOBAL!$X$54),AK542*$N542))</f>
        <v>0</v>
      </c>
      <c r="BV542" s="987">
        <f>IF(RESUMO_GLOBAL!$X$53="a",ROUND(AL542*$N542,RESUMO_GLOBAL!$X$54),IF(RESUMO_GLOBAL!$X$53="t",TRUNC(AL542*$N542,RESUMO_GLOBAL!$X$54),AL542*$N542))</f>
        <v>0</v>
      </c>
      <c r="BW542" s="987">
        <f>IF(RESUMO_GLOBAL!$X$53="a",ROUND(AM542*$N542,RESUMO_GLOBAL!$X$54),IF(RESUMO_GLOBAL!$X$53="t",TRUNC(AM542*$N542,RESUMO_GLOBAL!$X$54),AM542*$N542))</f>
        <v>0</v>
      </c>
      <c r="BX542" s="987">
        <f>IF(RESUMO_GLOBAL!$X$53="a",ROUND(AN542*$N542,RESUMO_GLOBAL!$X$54),IF(RESUMO_GLOBAL!$X$53="t",TRUNC(AN542*$N542,RESUMO_GLOBAL!$X$54),AN542*$N542))</f>
        <v>0</v>
      </c>
      <c r="BY542" s="987">
        <f>IF(RESUMO_GLOBAL!$X$53="a",ROUND(AO542*$N542,RESUMO_GLOBAL!$X$54),IF(RESUMO_GLOBAL!$X$53="t",TRUNC(AO542*$N542,RESUMO_GLOBAL!$X$54),AO542*$N542))</f>
        <v>0</v>
      </c>
      <c r="BZ542" s="987">
        <f>IF(RESUMO_GLOBAL!$X$53="a",ROUND(AP542*$N542,RESUMO_GLOBAL!$X$54),IF(RESUMO_GLOBAL!$X$53="t",TRUNC(AP542*$N542,RESUMO_GLOBAL!$X$54),AP542*$N542))</f>
        <v>0</v>
      </c>
      <c r="CA542" s="987">
        <f>IF(RESUMO_GLOBAL!$X$53="a",ROUND(AQ542*$N542,RESUMO_GLOBAL!$X$54),IF(RESUMO_GLOBAL!$X$53="t",TRUNC(AQ542*$N542,RESUMO_GLOBAL!$X$54),AQ542*$N542))</f>
        <v>0</v>
      </c>
      <c r="CB542" s="987">
        <f>IF(RESUMO_GLOBAL!$X$53="a",ROUND(AR542*$N542,RESUMO_GLOBAL!$X$54),IF(RESUMO_GLOBAL!$X$53="t",TRUNC(AR542*$N542,RESUMO_GLOBAL!$X$54),AR542*$N542))</f>
        <v>0</v>
      </c>
      <c r="CC542" s="987">
        <f>IF(RESUMO_GLOBAL!$X$53="a",ROUND(AS542*$N542,RESUMO_GLOBAL!$X$54),IF(RESUMO_GLOBAL!$X$53="t",TRUNC(AS542*$N542,RESUMO_GLOBAL!$X$54),AS542*$N542))</f>
        <v>0</v>
      </c>
      <c r="CD542" s="987">
        <f>IF(RESUMO_GLOBAL!$X$53="a",ROUND(AT542*$N542,RESUMO_GLOBAL!$X$54),IF(RESUMO_GLOBAL!$X$53="t",TRUNC(AT542*$N542,RESUMO_GLOBAL!$X$54),AT542*$N542))</f>
        <v>0</v>
      </c>
      <c r="CE542" s="987">
        <f>IF(RESUMO_GLOBAL!$X$53="a",ROUND(AU542*$N542,RESUMO_GLOBAL!$X$54),IF(RESUMO_GLOBAL!$X$53="t",TRUNC(AU542*$N542,RESUMO_GLOBAL!$X$54),AU542*$N542))</f>
        <v>0</v>
      </c>
      <c r="CF542" s="987">
        <f>IF(RESUMO_GLOBAL!$X$53="a",ROUND(AV542*$N542,RESUMO_GLOBAL!$X$54),IF(RESUMO_GLOBAL!$X$53="t",TRUNC(AV542*$N542,RESUMO_GLOBAL!$X$54),AV542*$N542))</f>
        <v>0</v>
      </c>
      <c r="CG542" s="987">
        <f>IF(RESUMO_GLOBAL!$X$53="a",ROUND(AW542*$N542,RESUMO_GLOBAL!$X$54),IF(RESUMO_GLOBAL!$X$53="t",TRUNC(AW542*$N542,RESUMO_GLOBAL!$X$54),AW542*$N542))</f>
        <v>0</v>
      </c>
      <c r="CK542" s="59">
        <f t="shared" si="353"/>
        <v>0</v>
      </c>
      <c r="CL542" s="59">
        <f t="shared" si="354"/>
        <v>0</v>
      </c>
      <c r="CM542" s="59">
        <f t="shared" si="355"/>
        <v>0</v>
      </c>
      <c r="CN542" s="59">
        <f t="shared" si="356"/>
        <v>0</v>
      </c>
      <c r="CO542" s="59">
        <f t="shared" si="357"/>
        <v>0</v>
      </c>
      <c r="CP542" s="59">
        <f t="shared" si="358"/>
        <v>0</v>
      </c>
      <c r="CQ542" s="59">
        <f t="shared" si="359"/>
        <v>0</v>
      </c>
      <c r="CR542" s="59">
        <f t="shared" si="360"/>
        <v>0</v>
      </c>
      <c r="CS542" s="59">
        <f t="shared" si="361"/>
        <v>0</v>
      </c>
      <c r="CT542" s="59">
        <f t="shared" si="362"/>
        <v>0</v>
      </c>
      <c r="CU542" s="59">
        <f t="shared" si="363"/>
        <v>0</v>
      </c>
      <c r="CV542" s="59">
        <f t="shared" si="364"/>
        <v>0</v>
      </c>
      <c r="CW542" s="59">
        <f t="shared" si="365"/>
        <v>0</v>
      </c>
      <c r="CX542" s="59">
        <f t="shared" si="366"/>
        <v>0</v>
      </c>
      <c r="CY542" s="59">
        <f t="shared" si="367"/>
        <v>0</v>
      </c>
      <c r="CZ542" s="59">
        <f t="shared" si="368"/>
        <v>0</v>
      </c>
      <c r="DA542" s="59">
        <f t="shared" si="369"/>
        <v>0</v>
      </c>
      <c r="DB542" s="59">
        <f t="shared" si="370"/>
        <v>0</v>
      </c>
      <c r="DE542">
        <f t="shared" si="352"/>
        <v>537</v>
      </c>
      <c r="DF542" t="str">
        <f t="shared" si="371"/>
        <v/>
      </c>
      <c r="DG542" s="59">
        <f>IF($C542&lt;&gt;0,SUM($CK543:CK543),0)</f>
        <v>0</v>
      </c>
      <c r="DH542" s="59">
        <f>IF($C542&lt;&gt;0,SUM($CK543:CL543),0)</f>
        <v>0</v>
      </c>
      <c r="DI542" s="59">
        <f>IF($C542&lt;&gt;0,SUM($CK543:CM543),0)</f>
        <v>0</v>
      </c>
      <c r="DJ542" s="59">
        <f>IF($C542&lt;&gt;0,SUM($CK543:CN543),0)</f>
        <v>0</v>
      </c>
      <c r="DK542" s="59">
        <f>IF($C542&lt;&gt;0,SUM($CK543:CO543),0)</f>
        <v>0</v>
      </c>
      <c r="DL542" s="59">
        <f>IF($C542&lt;&gt;0,SUM($CK543:CP543),0)</f>
        <v>0</v>
      </c>
      <c r="DM542" s="59">
        <f>IF($C542&lt;&gt;0,SUM($CK543:CQ543),0)</f>
        <v>0</v>
      </c>
      <c r="DN542" s="59">
        <f>IF($C542&lt;&gt;0,SUM($CK543:CR543),0)</f>
        <v>0</v>
      </c>
      <c r="DO542" s="59">
        <f>IF($C542&lt;&gt;0,SUM($CK543:CS543),0)</f>
        <v>0</v>
      </c>
      <c r="DP542" s="59">
        <f>IF($C542&lt;&gt;0,SUM($CK543:CT543),0)</f>
        <v>0</v>
      </c>
      <c r="DQ542" s="59">
        <f>IF($C542&lt;&gt;0,SUM($CK543:CU543),0)</f>
        <v>0</v>
      </c>
      <c r="DR542" s="59">
        <f>IF($C542&lt;&gt;0,SUM($CK543:CV543),0)</f>
        <v>0</v>
      </c>
      <c r="DS542" s="59">
        <f>IF($C542&lt;&gt;0,SUM($CK543:CW543),0)</f>
        <v>0</v>
      </c>
      <c r="DT542" s="59">
        <f>IF($C542&lt;&gt;0,SUM($CK543:CX543),0)</f>
        <v>0</v>
      </c>
      <c r="DU542" s="59">
        <f>IF($C542&lt;&gt;0,SUM($CK543:CY543),0)</f>
        <v>0</v>
      </c>
      <c r="DV542" s="59">
        <f>IF($C542&lt;&gt;0,SUM($CK543:CZ543),0)</f>
        <v>0</v>
      </c>
      <c r="DW542" s="59">
        <f>IF($C542&lt;&gt;0,SUM($CK543:DA543),0)</f>
        <v>0</v>
      </c>
      <c r="DX542" s="59">
        <f>IF($C542&lt;&gt;0,SUM($CK543:DB543),0)</f>
        <v>0</v>
      </c>
      <c r="DY542" s="952" t="str">
        <f t="shared" si="375"/>
        <v/>
      </c>
    </row>
    <row r="543" spans="1:129" ht="13.5" hidden="1" thickBot="1">
      <c r="A543" s="3" t="str">
        <f t="shared" si="341"/>
        <v/>
      </c>
      <c r="B543" s="805">
        <f>Dados_GLOBAL_Inicial!E543</f>
        <v>0</v>
      </c>
      <c r="C543" s="956">
        <f>IF(IFERROR(VALUE(Dados_GLOBAL_Inicial!F543),0)=0,0,Dados_GLOBAL_Inicial!F543)</f>
        <v>0</v>
      </c>
      <c r="D543" s="830">
        <f>Dados_GLOBAL_Inicial!G543</f>
        <v>0</v>
      </c>
      <c r="E543" s="830" t="str">
        <f>IF(IFERROR(VLOOKUP(F543,Cod_Gde_Itens!$A$1:$B$80,2,FALSE),0)&gt;549,IFERROR(VLOOKUP(F543,Cod_Gde_Itens!$A$1:$B$80,2,FALSE),0),IF(Dados_GLOBAL_Inicial!H543=0,"",Dados_GLOBAL_Inicial!H543))</f>
        <v/>
      </c>
      <c r="F543" s="823">
        <f>Dados_GLOBAL_Inicial!I543</f>
        <v>0</v>
      </c>
      <c r="G543" s="824">
        <f>Dados_GLOBAL_Inicial!J543</f>
        <v>0</v>
      </c>
      <c r="H543" s="454">
        <f>Dados_GLOBAL_Inicial!K543</f>
        <v>0</v>
      </c>
      <c r="I543" s="970">
        <f>SUM('MEDIÇÃO_OBJETO (1)'!I543)</f>
        <v>0</v>
      </c>
      <c r="J543" s="455">
        <f t="shared" si="342"/>
        <v>0</v>
      </c>
      <c r="K543" s="451">
        <f t="shared" si="343"/>
        <v>0</v>
      </c>
      <c r="L543" s="452">
        <f t="shared" si="344"/>
        <v>0</v>
      </c>
      <c r="M543" s="809">
        <f t="shared" si="345"/>
        <v>0</v>
      </c>
      <c r="N543" s="810">
        <f>IF(IFERROR(VALUE(Dados_GLOBAL_Inicial!L543),0)=0,0,Dados_GLOBAL_Inicial!L543)</f>
        <v>0</v>
      </c>
      <c r="O543" s="812">
        <f>SUM('MEDIÇÃO_OBJETO (1)'!O543)</f>
        <v>0</v>
      </c>
      <c r="P543" s="812">
        <f>SUM('MEDIÇÃO_OBJETO (1)'!P543)</f>
        <v>0</v>
      </c>
      <c r="Q543" s="813">
        <f t="shared" si="346"/>
        <v>0</v>
      </c>
      <c r="R543" s="951"/>
      <c r="S543" s="815">
        <f>SUM('MEDIÇÃO_OBJETO (1)'!S543)</f>
        <v>0</v>
      </c>
      <c r="T543" s="815">
        <f>SUM('MEDIÇÃO_OBJETO (1)'!T543)</f>
        <v>0</v>
      </c>
      <c r="V543" s="19"/>
      <c r="W543" s="978">
        <f t="shared" si="347"/>
        <v>0</v>
      </c>
      <c r="X543" s="816">
        <f t="shared" si="348"/>
        <v>0</v>
      </c>
      <c r="Y543" s="816">
        <f t="shared" si="349"/>
        <v>0</v>
      </c>
      <c r="Z543" s="817">
        <f t="shared" si="350"/>
        <v>0</v>
      </c>
      <c r="AB543" s="453">
        <f t="shared" si="372"/>
        <v>0</v>
      </c>
      <c r="AC543" s="14">
        <f t="shared" si="351"/>
        <v>0</v>
      </c>
      <c r="AD543" s="819"/>
      <c r="AE543" s="631">
        <f t="shared" si="373"/>
        <v>0</v>
      </c>
      <c r="AF543" s="818">
        <f>SUM('MEDIÇÃO_OBJETO (1)'!AG543)</f>
        <v>0</v>
      </c>
      <c r="AG543" s="541">
        <f>SUM('MEDIÇÃO_OBJETO (1)'!AH543)</f>
        <v>0</v>
      </c>
      <c r="AH543" s="541">
        <f>SUM('MEDIÇÃO_OBJETO (1)'!AI543)</f>
        <v>0</v>
      </c>
      <c r="AI543" s="541">
        <f>SUM('MEDIÇÃO_OBJETO (1)'!AJ543)</f>
        <v>0</v>
      </c>
      <c r="AJ543" s="541">
        <f>SUM('MEDIÇÃO_OBJETO (1)'!AK543)</f>
        <v>0</v>
      </c>
      <c r="AK543" s="541">
        <f>SUM('MEDIÇÃO_OBJETO (1)'!AL543)</f>
        <v>0</v>
      </c>
      <c r="AL543" s="541">
        <f>SUM('MEDIÇÃO_OBJETO (1)'!AM543)</f>
        <v>0</v>
      </c>
      <c r="AM543" s="541">
        <f>SUM('MEDIÇÃO_OBJETO (1)'!AN543)</f>
        <v>0</v>
      </c>
      <c r="AN543" s="541">
        <f>SUM('MEDIÇÃO_OBJETO (1)'!AO543)</f>
        <v>0</v>
      </c>
      <c r="AO543" s="541">
        <f>SUM('MEDIÇÃO_OBJETO (1)'!AP543)</f>
        <v>0</v>
      </c>
      <c r="AP543" s="541">
        <f>SUM('MEDIÇÃO_OBJETO (1)'!AQ543)</f>
        <v>0</v>
      </c>
      <c r="AQ543" s="541">
        <f>SUM('MEDIÇÃO_OBJETO (1)'!AR543)</f>
        <v>0</v>
      </c>
      <c r="AR543" s="541">
        <f>SUM('MEDIÇÃO_OBJETO (1)'!AS543)</f>
        <v>0</v>
      </c>
      <c r="AS543" s="541">
        <f>SUM('MEDIÇÃO_OBJETO (1)'!AT543)</f>
        <v>0</v>
      </c>
      <c r="AT543" s="541">
        <f>SUM('MEDIÇÃO_OBJETO (1)'!AU543)</f>
        <v>0</v>
      </c>
      <c r="AU543" s="541">
        <f>SUM('MEDIÇÃO_OBJETO (1)'!AV543)</f>
        <v>0</v>
      </c>
      <c r="AV543" s="541">
        <f>SUM('MEDIÇÃO_OBJETO (1)'!AW543)</f>
        <v>0</v>
      </c>
      <c r="AW543" s="541">
        <f>SUM('MEDIÇÃO_OBJETO (1)'!AX543)</f>
        <v>0</v>
      </c>
      <c r="AX543" s="977"/>
      <c r="BN543" s="992">
        <f t="shared" si="340"/>
        <v>0</v>
      </c>
      <c r="BO543" s="538">
        <f t="shared" si="374"/>
        <v>0</v>
      </c>
      <c r="BP543" s="987">
        <f>IF(RESUMO_GLOBAL!$X$53="a",ROUND(AF543*$N543,RESUMO_GLOBAL!$X$54),IF(RESUMO_GLOBAL!$X$53="t",TRUNC(AF543*$N543,RESUMO_GLOBAL!$X$54),AF543*$N543))</f>
        <v>0</v>
      </c>
      <c r="BQ543" s="987">
        <f>IF(RESUMO_GLOBAL!$X$53="a",ROUND(AG543*$N543,RESUMO_GLOBAL!$X$54),IF(RESUMO_GLOBAL!$X$53="t",TRUNC(AG543*$N543,RESUMO_GLOBAL!$X$54),AG543*$N543))</f>
        <v>0</v>
      </c>
      <c r="BR543" s="987">
        <f>IF(RESUMO_GLOBAL!$X$53="a",ROUND(AH543*$N543,RESUMO_GLOBAL!$X$54),IF(RESUMO_GLOBAL!$X$53="t",TRUNC(AH543*$N543,RESUMO_GLOBAL!$X$54),AH543*$N543))</f>
        <v>0</v>
      </c>
      <c r="BS543" s="987">
        <f>IF(RESUMO_GLOBAL!$X$53="a",ROUND(AI543*$N543,RESUMO_GLOBAL!$X$54),IF(RESUMO_GLOBAL!$X$53="t",TRUNC(AI543*$N543,RESUMO_GLOBAL!$X$54),AI543*$N543))</f>
        <v>0</v>
      </c>
      <c r="BT543" s="987">
        <f>IF(RESUMO_GLOBAL!$X$53="a",ROUND(AJ543*$N543,RESUMO_GLOBAL!$X$54),IF(RESUMO_GLOBAL!$X$53="t",TRUNC(AJ543*$N543,RESUMO_GLOBAL!$X$54),AJ543*$N543))</f>
        <v>0</v>
      </c>
      <c r="BU543" s="987">
        <f>IF(RESUMO_GLOBAL!$X$53="a",ROUND(AK543*$N543,RESUMO_GLOBAL!$X$54),IF(RESUMO_GLOBAL!$X$53="t",TRUNC(AK543*$N543,RESUMO_GLOBAL!$X$54),AK543*$N543))</f>
        <v>0</v>
      </c>
      <c r="BV543" s="987">
        <f>IF(RESUMO_GLOBAL!$X$53="a",ROUND(AL543*$N543,RESUMO_GLOBAL!$X$54),IF(RESUMO_GLOBAL!$X$53="t",TRUNC(AL543*$N543,RESUMO_GLOBAL!$X$54),AL543*$N543))</f>
        <v>0</v>
      </c>
      <c r="BW543" s="987">
        <f>IF(RESUMO_GLOBAL!$X$53="a",ROUND(AM543*$N543,RESUMO_GLOBAL!$X$54),IF(RESUMO_GLOBAL!$X$53="t",TRUNC(AM543*$N543,RESUMO_GLOBAL!$X$54),AM543*$N543))</f>
        <v>0</v>
      </c>
      <c r="BX543" s="987">
        <f>IF(RESUMO_GLOBAL!$X$53="a",ROUND(AN543*$N543,RESUMO_GLOBAL!$X$54),IF(RESUMO_GLOBAL!$X$53="t",TRUNC(AN543*$N543,RESUMO_GLOBAL!$X$54),AN543*$N543))</f>
        <v>0</v>
      </c>
      <c r="BY543" s="987">
        <f>IF(RESUMO_GLOBAL!$X$53="a",ROUND(AO543*$N543,RESUMO_GLOBAL!$X$54),IF(RESUMO_GLOBAL!$X$53="t",TRUNC(AO543*$N543,RESUMO_GLOBAL!$X$54),AO543*$N543))</f>
        <v>0</v>
      </c>
      <c r="BZ543" s="987">
        <f>IF(RESUMO_GLOBAL!$X$53="a",ROUND(AP543*$N543,RESUMO_GLOBAL!$X$54),IF(RESUMO_GLOBAL!$X$53="t",TRUNC(AP543*$N543,RESUMO_GLOBAL!$X$54),AP543*$N543))</f>
        <v>0</v>
      </c>
      <c r="CA543" s="987">
        <f>IF(RESUMO_GLOBAL!$X$53="a",ROUND(AQ543*$N543,RESUMO_GLOBAL!$X$54),IF(RESUMO_GLOBAL!$X$53="t",TRUNC(AQ543*$N543,RESUMO_GLOBAL!$X$54),AQ543*$N543))</f>
        <v>0</v>
      </c>
      <c r="CB543" s="987">
        <f>IF(RESUMO_GLOBAL!$X$53="a",ROUND(AR543*$N543,RESUMO_GLOBAL!$X$54),IF(RESUMO_GLOBAL!$X$53="t",TRUNC(AR543*$N543,RESUMO_GLOBAL!$X$54),AR543*$N543))</f>
        <v>0</v>
      </c>
      <c r="CC543" s="987">
        <f>IF(RESUMO_GLOBAL!$X$53="a",ROUND(AS543*$N543,RESUMO_GLOBAL!$X$54),IF(RESUMO_GLOBAL!$X$53="t",TRUNC(AS543*$N543,RESUMO_GLOBAL!$X$54),AS543*$N543))</f>
        <v>0</v>
      </c>
      <c r="CD543" s="987">
        <f>IF(RESUMO_GLOBAL!$X$53="a",ROUND(AT543*$N543,RESUMO_GLOBAL!$X$54),IF(RESUMO_GLOBAL!$X$53="t",TRUNC(AT543*$N543,RESUMO_GLOBAL!$X$54),AT543*$N543))</f>
        <v>0</v>
      </c>
      <c r="CE543" s="987">
        <f>IF(RESUMO_GLOBAL!$X$53="a",ROUND(AU543*$N543,RESUMO_GLOBAL!$X$54),IF(RESUMO_GLOBAL!$X$53="t",TRUNC(AU543*$N543,RESUMO_GLOBAL!$X$54),AU543*$N543))</f>
        <v>0</v>
      </c>
      <c r="CF543" s="987">
        <f>IF(RESUMO_GLOBAL!$X$53="a",ROUND(AV543*$N543,RESUMO_GLOBAL!$X$54),IF(RESUMO_GLOBAL!$X$53="t",TRUNC(AV543*$N543,RESUMO_GLOBAL!$X$54),AV543*$N543))</f>
        <v>0</v>
      </c>
      <c r="CG543" s="987">
        <f>IF(RESUMO_GLOBAL!$X$53="a",ROUND(AW543*$N543,RESUMO_GLOBAL!$X$54),IF(RESUMO_GLOBAL!$X$53="t",TRUNC(AW543*$N543,RESUMO_GLOBAL!$X$54),AW543*$N543))</f>
        <v>0</v>
      </c>
      <c r="CK543" s="59">
        <f t="shared" si="353"/>
        <v>0</v>
      </c>
      <c r="CL543" s="59">
        <f t="shared" si="354"/>
        <v>0</v>
      </c>
      <c r="CM543" s="59">
        <f t="shared" si="355"/>
        <v>0</v>
      </c>
      <c r="CN543" s="59">
        <f t="shared" si="356"/>
        <v>0</v>
      </c>
      <c r="CO543" s="59">
        <f t="shared" si="357"/>
        <v>0</v>
      </c>
      <c r="CP543" s="59">
        <f t="shared" si="358"/>
        <v>0</v>
      </c>
      <c r="CQ543" s="59">
        <f t="shared" si="359"/>
        <v>0</v>
      </c>
      <c r="CR543" s="59">
        <f t="shared" si="360"/>
        <v>0</v>
      </c>
      <c r="CS543" s="59">
        <f t="shared" si="361"/>
        <v>0</v>
      </c>
      <c r="CT543" s="59">
        <f t="shared" si="362"/>
        <v>0</v>
      </c>
      <c r="CU543" s="59">
        <f t="shared" si="363"/>
        <v>0</v>
      </c>
      <c r="CV543" s="59">
        <f t="shared" si="364"/>
        <v>0</v>
      </c>
      <c r="CW543" s="59">
        <f t="shared" si="365"/>
        <v>0</v>
      </c>
      <c r="CX543" s="59">
        <f t="shared" si="366"/>
        <v>0</v>
      </c>
      <c r="CY543" s="59">
        <f t="shared" si="367"/>
        <v>0</v>
      </c>
      <c r="CZ543" s="59">
        <f t="shared" si="368"/>
        <v>0</v>
      </c>
      <c r="DA543" s="59">
        <f t="shared" si="369"/>
        <v>0</v>
      </c>
      <c r="DB543" s="59">
        <f t="shared" si="370"/>
        <v>0</v>
      </c>
      <c r="DE543">
        <f t="shared" si="352"/>
        <v>538</v>
      </c>
      <c r="DF543" t="str">
        <f t="shared" si="371"/>
        <v/>
      </c>
      <c r="DG543" s="59">
        <f>IF($C543&lt;&gt;0,SUM($CK544:CK544),0)</f>
        <v>0</v>
      </c>
      <c r="DH543" s="59">
        <f>IF($C543&lt;&gt;0,SUM($CK544:CL544),0)</f>
        <v>0</v>
      </c>
      <c r="DI543" s="59">
        <f>IF($C543&lt;&gt;0,SUM($CK544:CM544),0)</f>
        <v>0</v>
      </c>
      <c r="DJ543" s="59">
        <f>IF($C543&lt;&gt;0,SUM($CK544:CN544),0)</f>
        <v>0</v>
      </c>
      <c r="DK543" s="59">
        <f>IF($C543&lt;&gt;0,SUM($CK544:CO544),0)</f>
        <v>0</v>
      </c>
      <c r="DL543" s="59">
        <f>IF($C543&lt;&gt;0,SUM($CK544:CP544),0)</f>
        <v>0</v>
      </c>
      <c r="DM543" s="59">
        <f>IF($C543&lt;&gt;0,SUM($CK544:CQ544),0)</f>
        <v>0</v>
      </c>
      <c r="DN543" s="59">
        <f>IF($C543&lt;&gt;0,SUM($CK544:CR544),0)</f>
        <v>0</v>
      </c>
      <c r="DO543" s="59">
        <f>IF($C543&lt;&gt;0,SUM($CK544:CS544),0)</f>
        <v>0</v>
      </c>
      <c r="DP543" s="59">
        <f>IF($C543&lt;&gt;0,SUM($CK544:CT544),0)</f>
        <v>0</v>
      </c>
      <c r="DQ543" s="59">
        <f>IF($C543&lt;&gt;0,SUM($CK544:CU544),0)</f>
        <v>0</v>
      </c>
      <c r="DR543" s="59">
        <f>IF($C543&lt;&gt;0,SUM($CK544:CV544),0)</f>
        <v>0</v>
      </c>
      <c r="DS543" s="59">
        <f>IF($C543&lt;&gt;0,SUM($CK544:CW544),0)</f>
        <v>0</v>
      </c>
      <c r="DT543" s="59">
        <f>IF($C543&lt;&gt;0,SUM($CK544:CX544),0)</f>
        <v>0</v>
      </c>
      <c r="DU543" s="59">
        <f>IF($C543&lt;&gt;0,SUM($CK544:CY544),0)</f>
        <v>0</v>
      </c>
      <c r="DV543" s="59">
        <f>IF($C543&lt;&gt;0,SUM($CK544:CZ544),0)</f>
        <v>0</v>
      </c>
      <c r="DW543" s="59">
        <f>IF($C543&lt;&gt;0,SUM($CK544:DA544),0)</f>
        <v>0</v>
      </c>
      <c r="DX543" s="59">
        <f>IF($C543&lt;&gt;0,SUM($CK544:DB544),0)</f>
        <v>0</v>
      </c>
      <c r="DY543" s="952" t="str">
        <f t="shared" si="375"/>
        <v/>
      </c>
    </row>
    <row r="544" spans="1:129" ht="13.5" hidden="1" thickBot="1">
      <c r="A544" s="3" t="str">
        <f t="shared" si="341"/>
        <v/>
      </c>
      <c r="B544" s="805">
        <f>Dados_GLOBAL_Inicial!E544</f>
        <v>0</v>
      </c>
      <c r="C544" s="956">
        <f>IF(IFERROR(VALUE(Dados_GLOBAL_Inicial!F544),0)=0,0,Dados_GLOBAL_Inicial!F544)</f>
        <v>0</v>
      </c>
      <c r="D544" s="830">
        <f>Dados_GLOBAL_Inicial!G544</f>
        <v>0</v>
      </c>
      <c r="E544" s="830" t="str">
        <f>IF(IFERROR(VLOOKUP(F544,Cod_Gde_Itens!$A$1:$B$80,2,FALSE),0)&gt;549,IFERROR(VLOOKUP(F544,Cod_Gde_Itens!$A$1:$B$80,2,FALSE),0),IF(Dados_GLOBAL_Inicial!H544=0,"",Dados_GLOBAL_Inicial!H544))</f>
        <v/>
      </c>
      <c r="F544" s="823">
        <f>Dados_GLOBAL_Inicial!I544</f>
        <v>0</v>
      </c>
      <c r="G544" s="824">
        <f>Dados_GLOBAL_Inicial!J544</f>
        <v>0</v>
      </c>
      <c r="H544" s="454">
        <f>Dados_GLOBAL_Inicial!K544</f>
        <v>0</v>
      </c>
      <c r="I544" s="970">
        <f>SUM('MEDIÇÃO_OBJETO (1)'!I544)</f>
        <v>0</v>
      </c>
      <c r="J544" s="455">
        <f t="shared" si="342"/>
        <v>0</v>
      </c>
      <c r="K544" s="451">
        <f t="shared" si="343"/>
        <v>0</v>
      </c>
      <c r="L544" s="452">
        <f t="shared" si="344"/>
        <v>0</v>
      </c>
      <c r="M544" s="809">
        <f t="shared" si="345"/>
        <v>0</v>
      </c>
      <c r="N544" s="810">
        <f>IF(IFERROR(VALUE(Dados_GLOBAL_Inicial!L544),0)=0,0,Dados_GLOBAL_Inicial!L544)</f>
        <v>0</v>
      </c>
      <c r="O544" s="812">
        <f>SUM('MEDIÇÃO_OBJETO (1)'!O544)</f>
        <v>0</v>
      </c>
      <c r="P544" s="812">
        <f>SUM('MEDIÇÃO_OBJETO (1)'!P544)</f>
        <v>0</v>
      </c>
      <c r="Q544" s="813">
        <f t="shared" si="346"/>
        <v>0</v>
      </c>
      <c r="R544" s="951"/>
      <c r="S544" s="815">
        <f>SUM('MEDIÇÃO_OBJETO (1)'!S544)</f>
        <v>0</v>
      </c>
      <c r="T544" s="815">
        <f>SUM('MEDIÇÃO_OBJETO (1)'!T544)</f>
        <v>0</v>
      </c>
      <c r="V544" s="19"/>
      <c r="W544" s="978">
        <f t="shared" si="347"/>
        <v>0</v>
      </c>
      <c r="X544" s="816">
        <f t="shared" si="348"/>
        <v>0</v>
      </c>
      <c r="Y544" s="816">
        <f t="shared" si="349"/>
        <v>0</v>
      </c>
      <c r="Z544" s="817">
        <f t="shared" si="350"/>
        <v>0</v>
      </c>
      <c r="AB544" s="453">
        <f t="shared" si="372"/>
        <v>0</v>
      </c>
      <c r="AC544" s="14">
        <f t="shared" si="351"/>
        <v>0</v>
      </c>
      <c r="AD544" s="819"/>
      <c r="AE544" s="631">
        <f t="shared" si="373"/>
        <v>0</v>
      </c>
      <c r="AF544" s="818">
        <f>SUM('MEDIÇÃO_OBJETO (1)'!AG544)</f>
        <v>0</v>
      </c>
      <c r="AG544" s="541">
        <f>SUM('MEDIÇÃO_OBJETO (1)'!AH544)</f>
        <v>0</v>
      </c>
      <c r="AH544" s="541">
        <f>SUM('MEDIÇÃO_OBJETO (1)'!AI544)</f>
        <v>0</v>
      </c>
      <c r="AI544" s="541">
        <f>SUM('MEDIÇÃO_OBJETO (1)'!AJ544)</f>
        <v>0</v>
      </c>
      <c r="AJ544" s="541">
        <f>SUM('MEDIÇÃO_OBJETO (1)'!AK544)</f>
        <v>0</v>
      </c>
      <c r="AK544" s="541">
        <f>SUM('MEDIÇÃO_OBJETO (1)'!AL544)</f>
        <v>0</v>
      </c>
      <c r="AL544" s="541">
        <f>SUM('MEDIÇÃO_OBJETO (1)'!AM544)</f>
        <v>0</v>
      </c>
      <c r="AM544" s="541">
        <f>SUM('MEDIÇÃO_OBJETO (1)'!AN544)</f>
        <v>0</v>
      </c>
      <c r="AN544" s="541">
        <f>SUM('MEDIÇÃO_OBJETO (1)'!AO544)</f>
        <v>0</v>
      </c>
      <c r="AO544" s="541">
        <f>SUM('MEDIÇÃO_OBJETO (1)'!AP544)</f>
        <v>0</v>
      </c>
      <c r="AP544" s="541">
        <f>SUM('MEDIÇÃO_OBJETO (1)'!AQ544)</f>
        <v>0</v>
      </c>
      <c r="AQ544" s="541">
        <f>SUM('MEDIÇÃO_OBJETO (1)'!AR544)</f>
        <v>0</v>
      </c>
      <c r="AR544" s="541">
        <f>SUM('MEDIÇÃO_OBJETO (1)'!AS544)</f>
        <v>0</v>
      </c>
      <c r="AS544" s="541">
        <f>SUM('MEDIÇÃO_OBJETO (1)'!AT544)</f>
        <v>0</v>
      </c>
      <c r="AT544" s="541">
        <f>SUM('MEDIÇÃO_OBJETO (1)'!AU544)</f>
        <v>0</v>
      </c>
      <c r="AU544" s="541">
        <f>SUM('MEDIÇÃO_OBJETO (1)'!AV544)</f>
        <v>0</v>
      </c>
      <c r="AV544" s="541">
        <f>SUM('MEDIÇÃO_OBJETO (1)'!AW544)</f>
        <v>0</v>
      </c>
      <c r="AW544" s="541">
        <f>SUM('MEDIÇÃO_OBJETO (1)'!AX544)</f>
        <v>0</v>
      </c>
      <c r="AX544" s="977"/>
      <c r="BN544" s="992">
        <f t="shared" si="340"/>
        <v>0</v>
      </c>
      <c r="BO544" s="538">
        <f t="shared" si="374"/>
        <v>0</v>
      </c>
      <c r="BP544" s="987">
        <f>IF(RESUMO_GLOBAL!$X$53="a",ROUND(AF544*$N544,RESUMO_GLOBAL!$X$54),IF(RESUMO_GLOBAL!$X$53="t",TRUNC(AF544*$N544,RESUMO_GLOBAL!$X$54),AF544*$N544))</f>
        <v>0</v>
      </c>
      <c r="BQ544" s="987">
        <f>IF(RESUMO_GLOBAL!$X$53="a",ROUND(AG544*$N544,RESUMO_GLOBAL!$X$54),IF(RESUMO_GLOBAL!$X$53="t",TRUNC(AG544*$N544,RESUMO_GLOBAL!$X$54),AG544*$N544))</f>
        <v>0</v>
      </c>
      <c r="BR544" s="987">
        <f>IF(RESUMO_GLOBAL!$X$53="a",ROUND(AH544*$N544,RESUMO_GLOBAL!$X$54),IF(RESUMO_GLOBAL!$X$53="t",TRUNC(AH544*$N544,RESUMO_GLOBAL!$X$54),AH544*$N544))</f>
        <v>0</v>
      </c>
      <c r="BS544" s="987">
        <f>IF(RESUMO_GLOBAL!$X$53="a",ROUND(AI544*$N544,RESUMO_GLOBAL!$X$54),IF(RESUMO_GLOBAL!$X$53="t",TRUNC(AI544*$N544,RESUMO_GLOBAL!$X$54),AI544*$N544))</f>
        <v>0</v>
      </c>
      <c r="BT544" s="987">
        <f>IF(RESUMO_GLOBAL!$X$53="a",ROUND(AJ544*$N544,RESUMO_GLOBAL!$X$54),IF(RESUMO_GLOBAL!$X$53="t",TRUNC(AJ544*$N544,RESUMO_GLOBAL!$X$54),AJ544*$N544))</f>
        <v>0</v>
      </c>
      <c r="BU544" s="987">
        <f>IF(RESUMO_GLOBAL!$X$53="a",ROUND(AK544*$N544,RESUMO_GLOBAL!$X$54),IF(RESUMO_GLOBAL!$X$53="t",TRUNC(AK544*$N544,RESUMO_GLOBAL!$X$54),AK544*$N544))</f>
        <v>0</v>
      </c>
      <c r="BV544" s="987">
        <f>IF(RESUMO_GLOBAL!$X$53="a",ROUND(AL544*$N544,RESUMO_GLOBAL!$X$54),IF(RESUMO_GLOBAL!$X$53="t",TRUNC(AL544*$N544,RESUMO_GLOBAL!$X$54),AL544*$N544))</f>
        <v>0</v>
      </c>
      <c r="BW544" s="987">
        <f>IF(RESUMO_GLOBAL!$X$53="a",ROUND(AM544*$N544,RESUMO_GLOBAL!$X$54),IF(RESUMO_GLOBAL!$X$53="t",TRUNC(AM544*$N544,RESUMO_GLOBAL!$X$54),AM544*$N544))</f>
        <v>0</v>
      </c>
      <c r="BX544" s="987">
        <f>IF(RESUMO_GLOBAL!$X$53="a",ROUND(AN544*$N544,RESUMO_GLOBAL!$X$54),IF(RESUMO_GLOBAL!$X$53="t",TRUNC(AN544*$N544,RESUMO_GLOBAL!$X$54),AN544*$N544))</f>
        <v>0</v>
      </c>
      <c r="BY544" s="987">
        <f>IF(RESUMO_GLOBAL!$X$53="a",ROUND(AO544*$N544,RESUMO_GLOBAL!$X$54),IF(RESUMO_GLOBAL!$X$53="t",TRUNC(AO544*$N544,RESUMO_GLOBAL!$X$54),AO544*$N544))</f>
        <v>0</v>
      </c>
      <c r="BZ544" s="987">
        <f>IF(RESUMO_GLOBAL!$X$53="a",ROUND(AP544*$N544,RESUMO_GLOBAL!$X$54),IF(RESUMO_GLOBAL!$X$53="t",TRUNC(AP544*$N544,RESUMO_GLOBAL!$X$54),AP544*$N544))</f>
        <v>0</v>
      </c>
      <c r="CA544" s="987">
        <f>IF(RESUMO_GLOBAL!$X$53="a",ROUND(AQ544*$N544,RESUMO_GLOBAL!$X$54),IF(RESUMO_GLOBAL!$X$53="t",TRUNC(AQ544*$N544,RESUMO_GLOBAL!$X$54),AQ544*$N544))</f>
        <v>0</v>
      </c>
      <c r="CB544" s="987">
        <f>IF(RESUMO_GLOBAL!$X$53="a",ROUND(AR544*$N544,RESUMO_GLOBAL!$X$54),IF(RESUMO_GLOBAL!$X$53="t",TRUNC(AR544*$N544,RESUMO_GLOBAL!$X$54),AR544*$N544))</f>
        <v>0</v>
      </c>
      <c r="CC544" s="987">
        <f>IF(RESUMO_GLOBAL!$X$53="a",ROUND(AS544*$N544,RESUMO_GLOBAL!$X$54),IF(RESUMO_GLOBAL!$X$53="t",TRUNC(AS544*$N544,RESUMO_GLOBAL!$X$54),AS544*$N544))</f>
        <v>0</v>
      </c>
      <c r="CD544" s="987">
        <f>IF(RESUMO_GLOBAL!$X$53="a",ROUND(AT544*$N544,RESUMO_GLOBAL!$X$54),IF(RESUMO_GLOBAL!$X$53="t",TRUNC(AT544*$N544,RESUMO_GLOBAL!$X$54),AT544*$N544))</f>
        <v>0</v>
      </c>
      <c r="CE544" s="987">
        <f>IF(RESUMO_GLOBAL!$X$53="a",ROUND(AU544*$N544,RESUMO_GLOBAL!$X$54),IF(RESUMO_GLOBAL!$X$53="t",TRUNC(AU544*$N544,RESUMO_GLOBAL!$X$54),AU544*$N544))</f>
        <v>0</v>
      </c>
      <c r="CF544" s="987">
        <f>IF(RESUMO_GLOBAL!$X$53="a",ROUND(AV544*$N544,RESUMO_GLOBAL!$X$54),IF(RESUMO_GLOBAL!$X$53="t",TRUNC(AV544*$N544,RESUMO_GLOBAL!$X$54),AV544*$N544))</f>
        <v>0</v>
      </c>
      <c r="CG544" s="987">
        <f>IF(RESUMO_GLOBAL!$X$53="a",ROUND(AW544*$N544,RESUMO_GLOBAL!$X$54),IF(RESUMO_GLOBAL!$X$53="t",TRUNC(AW544*$N544,RESUMO_GLOBAL!$X$54),AW544*$N544))</f>
        <v>0</v>
      </c>
      <c r="CK544" s="59">
        <f t="shared" si="353"/>
        <v>0</v>
      </c>
      <c r="CL544" s="59">
        <f t="shared" si="354"/>
        <v>0</v>
      </c>
      <c r="CM544" s="59">
        <f t="shared" si="355"/>
        <v>0</v>
      </c>
      <c r="CN544" s="59">
        <f t="shared" si="356"/>
        <v>0</v>
      </c>
      <c r="CO544" s="59">
        <f t="shared" si="357"/>
        <v>0</v>
      </c>
      <c r="CP544" s="59">
        <f t="shared" si="358"/>
        <v>0</v>
      </c>
      <c r="CQ544" s="59">
        <f t="shared" si="359"/>
        <v>0</v>
      </c>
      <c r="CR544" s="59">
        <f t="shared" si="360"/>
        <v>0</v>
      </c>
      <c r="CS544" s="59">
        <f t="shared" si="361"/>
        <v>0</v>
      </c>
      <c r="CT544" s="59">
        <f t="shared" si="362"/>
        <v>0</v>
      </c>
      <c r="CU544" s="59">
        <f t="shared" si="363"/>
        <v>0</v>
      </c>
      <c r="CV544" s="59">
        <f t="shared" si="364"/>
        <v>0</v>
      </c>
      <c r="CW544" s="59">
        <f t="shared" si="365"/>
        <v>0</v>
      </c>
      <c r="CX544" s="59">
        <f t="shared" si="366"/>
        <v>0</v>
      </c>
      <c r="CY544" s="59">
        <f t="shared" si="367"/>
        <v>0</v>
      </c>
      <c r="CZ544" s="59">
        <f t="shared" si="368"/>
        <v>0</v>
      </c>
      <c r="DA544" s="59">
        <f t="shared" si="369"/>
        <v>0</v>
      </c>
      <c r="DB544" s="59">
        <f t="shared" si="370"/>
        <v>0</v>
      </c>
      <c r="DE544">
        <f t="shared" si="352"/>
        <v>539</v>
      </c>
      <c r="DF544" t="str">
        <f t="shared" si="371"/>
        <v/>
      </c>
      <c r="DG544" s="59">
        <f>IF($C544&lt;&gt;0,SUM($CK545:CK545),0)</f>
        <v>0</v>
      </c>
      <c r="DH544" s="59">
        <f>IF($C544&lt;&gt;0,SUM($CK545:CL545),0)</f>
        <v>0</v>
      </c>
      <c r="DI544" s="59">
        <f>IF($C544&lt;&gt;0,SUM($CK545:CM545),0)</f>
        <v>0</v>
      </c>
      <c r="DJ544" s="59">
        <f>IF($C544&lt;&gt;0,SUM($CK545:CN545),0)</f>
        <v>0</v>
      </c>
      <c r="DK544" s="59">
        <f>IF($C544&lt;&gt;0,SUM($CK545:CO545),0)</f>
        <v>0</v>
      </c>
      <c r="DL544" s="59">
        <f>IF($C544&lt;&gt;0,SUM($CK545:CP545),0)</f>
        <v>0</v>
      </c>
      <c r="DM544" s="59">
        <f>IF($C544&lt;&gt;0,SUM($CK545:CQ545),0)</f>
        <v>0</v>
      </c>
      <c r="DN544" s="59">
        <f>IF($C544&lt;&gt;0,SUM($CK545:CR545),0)</f>
        <v>0</v>
      </c>
      <c r="DO544" s="59">
        <f>IF($C544&lt;&gt;0,SUM($CK545:CS545),0)</f>
        <v>0</v>
      </c>
      <c r="DP544" s="59">
        <f>IF($C544&lt;&gt;0,SUM($CK545:CT545),0)</f>
        <v>0</v>
      </c>
      <c r="DQ544" s="59">
        <f>IF($C544&lt;&gt;0,SUM($CK545:CU545),0)</f>
        <v>0</v>
      </c>
      <c r="DR544" s="59">
        <f>IF($C544&lt;&gt;0,SUM($CK545:CV545),0)</f>
        <v>0</v>
      </c>
      <c r="DS544" s="59">
        <f>IF($C544&lt;&gt;0,SUM($CK545:CW545),0)</f>
        <v>0</v>
      </c>
      <c r="DT544" s="59">
        <f>IF($C544&lt;&gt;0,SUM($CK545:CX545),0)</f>
        <v>0</v>
      </c>
      <c r="DU544" s="59">
        <f>IF($C544&lt;&gt;0,SUM($CK545:CY545),0)</f>
        <v>0</v>
      </c>
      <c r="DV544" s="59">
        <f>IF($C544&lt;&gt;0,SUM($CK545:CZ545),0)</f>
        <v>0</v>
      </c>
      <c r="DW544" s="59">
        <f>IF($C544&lt;&gt;0,SUM($CK545:DA545),0)</f>
        <v>0</v>
      </c>
      <c r="DX544" s="59">
        <f>IF($C544&lt;&gt;0,SUM($CK545:DB545),0)</f>
        <v>0</v>
      </c>
      <c r="DY544" s="952" t="str">
        <f t="shared" si="375"/>
        <v/>
      </c>
    </row>
    <row r="545" spans="1:129" ht="13.5" hidden="1" thickBot="1">
      <c r="A545" s="3" t="str">
        <f t="shared" si="341"/>
        <v/>
      </c>
      <c r="B545" s="805">
        <f>Dados_GLOBAL_Inicial!E545</f>
        <v>0</v>
      </c>
      <c r="C545" s="956">
        <f>IF(IFERROR(VALUE(Dados_GLOBAL_Inicial!F545),0)=0,0,Dados_GLOBAL_Inicial!F545)</f>
        <v>0</v>
      </c>
      <c r="D545" s="830">
        <f>Dados_GLOBAL_Inicial!G545</f>
        <v>0</v>
      </c>
      <c r="E545" s="830" t="str">
        <f>IF(IFERROR(VLOOKUP(F545,Cod_Gde_Itens!$A$1:$B$80,2,FALSE),0)&gt;549,IFERROR(VLOOKUP(F545,Cod_Gde_Itens!$A$1:$B$80,2,FALSE),0),IF(Dados_GLOBAL_Inicial!H545=0,"",Dados_GLOBAL_Inicial!H545))</f>
        <v/>
      </c>
      <c r="F545" s="823">
        <f>Dados_GLOBAL_Inicial!I545</f>
        <v>0</v>
      </c>
      <c r="G545" s="824">
        <f>Dados_GLOBAL_Inicial!J545</f>
        <v>0</v>
      </c>
      <c r="H545" s="454">
        <f>Dados_GLOBAL_Inicial!K545</f>
        <v>0</v>
      </c>
      <c r="I545" s="970">
        <f>SUM('MEDIÇÃO_OBJETO (1)'!I545)</f>
        <v>0</v>
      </c>
      <c r="J545" s="455">
        <f t="shared" si="342"/>
        <v>0</v>
      </c>
      <c r="K545" s="451">
        <f t="shared" si="343"/>
        <v>0</v>
      </c>
      <c r="L545" s="452">
        <f t="shared" si="344"/>
        <v>0</v>
      </c>
      <c r="M545" s="809">
        <f t="shared" si="345"/>
        <v>0</v>
      </c>
      <c r="N545" s="810">
        <f>IF(IFERROR(VALUE(Dados_GLOBAL_Inicial!L545),0)=0,0,Dados_GLOBAL_Inicial!L545)</f>
        <v>0</v>
      </c>
      <c r="O545" s="812">
        <f>SUM('MEDIÇÃO_OBJETO (1)'!O545)</f>
        <v>0</v>
      </c>
      <c r="P545" s="812">
        <f>SUM('MEDIÇÃO_OBJETO (1)'!P545)</f>
        <v>0</v>
      </c>
      <c r="Q545" s="813">
        <f t="shared" si="346"/>
        <v>0</v>
      </c>
      <c r="R545" s="951"/>
      <c r="S545" s="815">
        <f>SUM('MEDIÇÃO_OBJETO (1)'!S545)</f>
        <v>0</v>
      </c>
      <c r="T545" s="815">
        <f>SUM('MEDIÇÃO_OBJETO (1)'!T545)</f>
        <v>0</v>
      </c>
      <c r="V545" s="19"/>
      <c r="W545" s="978">
        <f t="shared" si="347"/>
        <v>0</v>
      </c>
      <c r="X545" s="816">
        <f t="shared" si="348"/>
        <v>0</v>
      </c>
      <c r="Y545" s="816">
        <f t="shared" si="349"/>
        <v>0</v>
      </c>
      <c r="Z545" s="817">
        <f t="shared" si="350"/>
        <v>0</v>
      </c>
      <c r="AB545" s="453">
        <f t="shared" si="372"/>
        <v>0</v>
      </c>
      <c r="AC545" s="14">
        <f t="shared" si="351"/>
        <v>0</v>
      </c>
      <c r="AD545" s="819"/>
      <c r="AE545" s="631">
        <f t="shared" si="373"/>
        <v>0</v>
      </c>
      <c r="AF545" s="818">
        <f>SUM('MEDIÇÃO_OBJETO (1)'!AG545)</f>
        <v>0</v>
      </c>
      <c r="AG545" s="541">
        <f>SUM('MEDIÇÃO_OBJETO (1)'!AH545)</f>
        <v>0</v>
      </c>
      <c r="AH545" s="541">
        <f>SUM('MEDIÇÃO_OBJETO (1)'!AI545)</f>
        <v>0</v>
      </c>
      <c r="AI545" s="541">
        <f>SUM('MEDIÇÃO_OBJETO (1)'!AJ545)</f>
        <v>0</v>
      </c>
      <c r="AJ545" s="541">
        <f>SUM('MEDIÇÃO_OBJETO (1)'!AK545)</f>
        <v>0</v>
      </c>
      <c r="AK545" s="541">
        <f>SUM('MEDIÇÃO_OBJETO (1)'!AL545)</f>
        <v>0</v>
      </c>
      <c r="AL545" s="541">
        <f>SUM('MEDIÇÃO_OBJETO (1)'!AM545)</f>
        <v>0</v>
      </c>
      <c r="AM545" s="541">
        <f>SUM('MEDIÇÃO_OBJETO (1)'!AN545)</f>
        <v>0</v>
      </c>
      <c r="AN545" s="541">
        <f>SUM('MEDIÇÃO_OBJETO (1)'!AO545)</f>
        <v>0</v>
      </c>
      <c r="AO545" s="541">
        <f>SUM('MEDIÇÃO_OBJETO (1)'!AP545)</f>
        <v>0</v>
      </c>
      <c r="AP545" s="541">
        <f>SUM('MEDIÇÃO_OBJETO (1)'!AQ545)</f>
        <v>0</v>
      </c>
      <c r="AQ545" s="541">
        <f>SUM('MEDIÇÃO_OBJETO (1)'!AR545)</f>
        <v>0</v>
      </c>
      <c r="AR545" s="541">
        <f>SUM('MEDIÇÃO_OBJETO (1)'!AS545)</f>
        <v>0</v>
      </c>
      <c r="AS545" s="541">
        <f>SUM('MEDIÇÃO_OBJETO (1)'!AT545)</f>
        <v>0</v>
      </c>
      <c r="AT545" s="541">
        <f>SUM('MEDIÇÃO_OBJETO (1)'!AU545)</f>
        <v>0</v>
      </c>
      <c r="AU545" s="541">
        <f>SUM('MEDIÇÃO_OBJETO (1)'!AV545)</f>
        <v>0</v>
      </c>
      <c r="AV545" s="541">
        <f>SUM('MEDIÇÃO_OBJETO (1)'!AW545)</f>
        <v>0</v>
      </c>
      <c r="AW545" s="541">
        <f>SUM('MEDIÇÃO_OBJETO (1)'!AX545)</f>
        <v>0</v>
      </c>
      <c r="AX545" s="977"/>
      <c r="BN545" s="992">
        <f t="shared" si="340"/>
        <v>0</v>
      </c>
      <c r="BO545" s="538">
        <f t="shared" si="374"/>
        <v>0</v>
      </c>
      <c r="BP545" s="987">
        <f>IF(RESUMO_GLOBAL!$X$53="a",ROUND(AF545*$N545,RESUMO_GLOBAL!$X$54),IF(RESUMO_GLOBAL!$X$53="t",TRUNC(AF545*$N545,RESUMO_GLOBAL!$X$54),AF545*$N545))</f>
        <v>0</v>
      </c>
      <c r="BQ545" s="987">
        <f>IF(RESUMO_GLOBAL!$X$53="a",ROUND(AG545*$N545,RESUMO_GLOBAL!$X$54),IF(RESUMO_GLOBAL!$X$53="t",TRUNC(AG545*$N545,RESUMO_GLOBAL!$X$54),AG545*$N545))</f>
        <v>0</v>
      </c>
      <c r="BR545" s="987">
        <f>IF(RESUMO_GLOBAL!$X$53="a",ROUND(AH545*$N545,RESUMO_GLOBAL!$X$54),IF(RESUMO_GLOBAL!$X$53="t",TRUNC(AH545*$N545,RESUMO_GLOBAL!$X$54),AH545*$N545))</f>
        <v>0</v>
      </c>
      <c r="BS545" s="987">
        <f>IF(RESUMO_GLOBAL!$X$53="a",ROUND(AI545*$N545,RESUMO_GLOBAL!$X$54),IF(RESUMO_GLOBAL!$X$53="t",TRUNC(AI545*$N545,RESUMO_GLOBAL!$X$54),AI545*$N545))</f>
        <v>0</v>
      </c>
      <c r="BT545" s="987">
        <f>IF(RESUMO_GLOBAL!$X$53="a",ROUND(AJ545*$N545,RESUMO_GLOBAL!$X$54),IF(RESUMO_GLOBAL!$X$53="t",TRUNC(AJ545*$N545,RESUMO_GLOBAL!$X$54),AJ545*$N545))</f>
        <v>0</v>
      </c>
      <c r="BU545" s="987">
        <f>IF(RESUMO_GLOBAL!$X$53="a",ROUND(AK545*$N545,RESUMO_GLOBAL!$X$54),IF(RESUMO_GLOBAL!$X$53="t",TRUNC(AK545*$N545,RESUMO_GLOBAL!$X$54),AK545*$N545))</f>
        <v>0</v>
      </c>
      <c r="BV545" s="987">
        <f>IF(RESUMO_GLOBAL!$X$53="a",ROUND(AL545*$N545,RESUMO_GLOBAL!$X$54),IF(RESUMO_GLOBAL!$X$53="t",TRUNC(AL545*$N545,RESUMO_GLOBAL!$X$54),AL545*$N545))</f>
        <v>0</v>
      </c>
      <c r="BW545" s="987">
        <f>IF(RESUMO_GLOBAL!$X$53="a",ROUND(AM545*$N545,RESUMO_GLOBAL!$X$54),IF(RESUMO_GLOBAL!$X$53="t",TRUNC(AM545*$N545,RESUMO_GLOBAL!$X$54),AM545*$N545))</f>
        <v>0</v>
      </c>
      <c r="BX545" s="987">
        <f>IF(RESUMO_GLOBAL!$X$53="a",ROUND(AN545*$N545,RESUMO_GLOBAL!$X$54),IF(RESUMO_GLOBAL!$X$53="t",TRUNC(AN545*$N545,RESUMO_GLOBAL!$X$54),AN545*$N545))</f>
        <v>0</v>
      </c>
      <c r="BY545" s="987">
        <f>IF(RESUMO_GLOBAL!$X$53="a",ROUND(AO545*$N545,RESUMO_GLOBAL!$X$54),IF(RESUMO_GLOBAL!$X$53="t",TRUNC(AO545*$N545,RESUMO_GLOBAL!$X$54),AO545*$N545))</f>
        <v>0</v>
      </c>
      <c r="BZ545" s="987">
        <f>IF(RESUMO_GLOBAL!$X$53="a",ROUND(AP545*$N545,RESUMO_GLOBAL!$X$54),IF(RESUMO_GLOBAL!$X$53="t",TRUNC(AP545*$N545,RESUMO_GLOBAL!$X$54),AP545*$N545))</f>
        <v>0</v>
      </c>
      <c r="CA545" s="987">
        <f>IF(RESUMO_GLOBAL!$X$53="a",ROUND(AQ545*$N545,RESUMO_GLOBAL!$X$54),IF(RESUMO_GLOBAL!$X$53="t",TRUNC(AQ545*$N545,RESUMO_GLOBAL!$X$54),AQ545*$N545))</f>
        <v>0</v>
      </c>
      <c r="CB545" s="987">
        <f>IF(RESUMO_GLOBAL!$X$53="a",ROUND(AR545*$N545,RESUMO_GLOBAL!$X$54),IF(RESUMO_GLOBAL!$X$53="t",TRUNC(AR545*$N545,RESUMO_GLOBAL!$X$54),AR545*$N545))</f>
        <v>0</v>
      </c>
      <c r="CC545" s="987">
        <f>IF(RESUMO_GLOBAL!$X$53="a",ROUND(AS545*$N545,RESUMO_GLOBAL!$X$54),IF(RESUMO_GLOBAL!$X$53="t",TRUNC(AS545*$N545,RESUMO_GLOBAL!$X$54),AS545*$N545))</f>
        <v>0</v>
      </c>
      <c r="CD545" s="987">
        <f>IF(RESUMO_GLOBAL!$X$53="a",ROUND(AT545*$N545,RESUMO_GLOBAL!$X$54),IF(RESUMO_GLOBAL!$X$53="t",TRUNC(AT545*$N545,RESUMO_GLOBAL!$X$54),AT545*$N545))</f>
        <v>0</v>
      </c>
      <c r="CE545" s="987">
        <f>IF(RESUMO_GLOBAL!$X$53="a",ROUND(AU545*$N545,RESUMO_GLOBAL!$X$54),IF(RESUMO_GLOBAL!$X$53="t",TRUNC(AU545*$N545,RESUMO_GLOBAL!$X$54),AU545*$N545))</f>
        <v>0</v>
      </c>
      <c r="CF545" s="987">
        <f>IF(RESUMO_GLOBAL!$X$53="a",ROUND(AV545*$N545,RESUMO_GLOBAL!$X$54),IF(RESUMO_GLOBAL!$X$53="t",TRUNC(AV545*$N545,RESUMO_GLOBAL!$X$54),AV545*$N545))</f>
        <v>0</v>
      </c>
      <c r="CG545" s="987">
        <f>IF(RESUMO_GLOBAL!$X$53="a",ROUND(AW545*$N545,RESUMO_GLOBAL!$X$54),IF(RESUMO_GLOBAL!$X$53="t",TRUNC(AW545*$N545,RESUMO_GLOBAL!$X$54),AW545*$N545))</f>
        <v>0</v>
      </c>
      <c r="CK545" s="59">
        <f t="shared" si="353"/>
        <v>0</v>
      </c>
      <c r="CL545" s="59">
        <f t="shared" si="354"/>
        <v>0</v>
      </c>
      <c r="CM545" s="59">
        <f t="shared" si="355"/>
        <v>0</v>
      </c>
      <c r="CN545" s="59">
        <f t="shared" si="356"/>
        <v>0</v>
      </c>
      <c r="CO545" s="59">
        <f t="shared" si="357"/>
        <v>0</v>
      </c>
      <c r="CP545" s="59">
        <f t="shared" si="358"/>
        <v>0</v>
      </c>
      <c r="CQ545" s="59">
        <f t="shared" si="359"/>
        <v>0</v>
      </c>
      <c r="CR545" s="59">
        <f t="shared" si="360"/>
        <v>0</v>
      </c>
      <c r="CS545" s="59">
        <f t="shared" si="361"/>
        <v>0</v>
      </c>
      <c r="CT545" s="59">
        <f t="shared" si="362"/>
        <v>0</v>
      </c>
      <c r="CU545" s="59">
        <f t="shared" si="363"/>
        <v>0</v>
      </c>
      <c r="CV545" s="59">
        <f t="shared" si="364"/>
        <v>0</v>
      </c>
      <c r="CW545" s="59">
        <f t="shared" si="365"/>
        <v>0</v>
      </c>
      <c r="CX545" s="59">
        <f t="shared" si="366"/>
        <v>0</v>
      </c>
      <c r="CY545" s="59">
        <f t="shared" si="367"/>
        <v>0</v>
      </c>
      <c r="CZ545" s="59">
        <f t="shared" si="368"/>
        <v>0</v>
      </c>
      <c r="DA545" s="59">
        <f t="shared" si="369"/>
        <v>0</v>
      </c>
      <c r="DB545" s="59">
        <f t="shared" si="370"/>
        <v>0</v>
      </c>
      <c r="DE545">
        <f t="shared" si="352"/>
        <v>540</v>
      </c>
      <c r="DF545" t="str">
        <f t="shared" si="371"/>
        <v/>
      </c>
      <c r="DG545" s="59">
        <f>IF($C545&lt;&gt;0,SUM($CK546:CK546),0)</f>
        <v>0</v>
      </c>
      <c r="DH545" s="59">
        <f>IF($C545&lt;&gt;0,SUM($CK546:CL546),0)</f>
        <v>0</v>
      </c>
      <c r="DI545" s="59">
        <f>IF($C545&lt;&gt;0,SUM($CK546:CM546),0)</f>
        <v>0</v>
      </c>
      <c r="DJ545" s="59">
        <f>IF($C545&lt;&gt;0,SUM($CK546:CN546),0)</f>
        <v>0</v>
      </c>
      <c r="DK545" s="59">
        <f>IF($C545&lt;&gt;0,SUM($CK546:CO546),0)</f>
        <v>0</v>
      </c>
      <c r="DL545" s="59">
        <f>IF($C545&lt;&gt;0,SUM($CK546:CP546),0)</f>
        <v>0</v>
      </c>
      <c r="DM545" s="59">
        <f>IF($C545&lt;&gt;0,SUM($CK546:CQ546),0)</f>
        <v>0</v>
      </c>
      <c r="DN545" s="59">
        <f>IF($C545&lt;&gt;0,SUM($CK546:CR546),0)</f>
        <v>0</v>
      </c>
      <c r="DO545" s="59">
        <f>IF($C545&lt;&gt;0,SUM($CK546:CS546),0)</f>
        <v>0</v>
      </c>
      <c r="DP545" s="59">
        <f>IF($C545&lt;&gt;0,SUM($CK546:CT546),0)</f>
        <v>0</v>
      </c>
      <c r="DQ545" s="59">
        <f>IF($C545&lt;&gt;0,SUM($CK546:CU546),0)</f>
        <v>0</v>
      </c>
      <c r="DR545" s="59">
        <f>IF($C545&lt;&gt;0,SUM($CK546:CV546),0)</f>
        <v>0</v>
      </c>
      <c r="DS545" s="59">
        <f>IF($C545&lt;&gt;0,SUM($CK546:CW546),0)</f>
        <v>0</v>
      </c>
      <c r="DT545" s="59">
        <f>IF($C545&lt;&gt;0,SUM($CK546:CX546),0)</f>
        <v>0</v>
      </c>
      <c r="DU545" s="59">
        <f>IF($C545&lt;&gt;0,SUM($CK546:CY546),0)</f>
        <v>0</v>
      </c>
      <c r="DV545" s="59">
        <f>IF($C545&lt;&gt;0,SUM($CK546:CZ546),0)</f>
        <v>0</v>
      </c>
      <c r="DW545" s="59">
        <f>IF($C545&lt;&gt;0,SUM($CK546:DA546),0)</f>
        <v>0</v>
      </c>
      <c r="DX545" s="59">
        <f>IF($C545&lt;&gt;0,SUM($CK546:DB546),0)</f>
        <v>0</v>
      </c>
      <c r="DY545" s="952" t="str">
        <f t="shared" si="375"/>
        <v/>
      </c>
    </row>
    <row r="546" spans="1:129" ht="13.5" hidden="1" thickBot="1">
      <c r="A546" s="3" t="str">
        <f t="shared" si="341"/>
        <v/>
      </c>
      <c r="B546" s="805">
        <f>Dados_GLOBAL_Inicial!E546</f>
        <v>0</v>
      </c>
      <c r="C546" s="956">
        <f>IF(IFERROR(VALUE(Dados_GLOBAL_Inicial!F546),0)=0,0,Dados_GLOBAL_Inicial!F546)</f>
        <v>0</v>
      </c>
      <c r="D546" s="830">
        <f>Dados_GLOBAL_Inicial!G546</f>
        <v>0</v>
      </c>
      <c r="E546" s="830" t="str">
        <f>IF(IFERROR(VLOOKUP(F546,Cod_Gde_Itens!$A$1:$B$80,2,FALSE),0)&gt;549,IFERROR(VLOOKUP(F546,Cod_Gde_Itens!$A$1:$B$80,2,FALSE),0),IF(Dados_GLOBAL_Inicial!H546=0,"",Dados_GLOBAL_Inicial!H546))</f>
        <v/>
      </c>
      <c r="F546" s="823">
        <f>Dados_GLOBAL_Inicial!I546</f>
        <v>0</v>
      </c>
      <c r="G546" s="824">
        <f>Dados_GLOBAL_Inicial!J546</f>
        <v>0</v>
      </c>
      <c r="H546" s="454">
        <f>Dados_GLOBAL_Inicial!K546</f>
        <v>0</v>
      </c>
      <c r="I546" s="970">
        <f>SUM('MEDIÇÃO_OBJETO (1)'!I546)</f>
        <v>0</v>
      </c>
      <c r="J546" s="455">
        <f t="shared" si="342"/>
        <v>0</v>
      </c>
      <c r="K546" s="451">
        <f t="shared" si="343"/>
        <v>0</v>
      </c>
      <c r="L546" s="452">
        <f t="shared" si="344"/>
        <v>0</v>
      </c>
      <c r="M546" s="809">
        <f t="shared" si="345"/>
        <v>0</v>
      </c>
      <c r="N546" s="810">
        <f>IF(IFERROR(VALUE(Dados_GLOBAL_Inicial!L546),0)=0,0,Dados_GLOBAL_Inicial!L546)</f>
        <v>0</v>
      </c>
      <c r="O546" s="812">
        <f>SUM('MEDIÇÃO_OBJETO (1)'!O546)</f>
        <v>0</v>
      </c>
      <c r="P546" s="812">
        <f>SUM('MEDIÇÃO_OBJETO (1)'!P546)</f>
        <v>0</v>
      </c>
      <c r="Q546" s="813">
        <f t="shared" si="346"/>
        <v>0</v>
      </c>
      <c r="R546" s="951"/>
      <c r="S546" s="815">
        <f>SUM('MEDIÇÃO_OBJETO (1)'!S546)</f>
        <v>0</v>
      </c>
      <c r="T546" s="815">
        <f>SUM('MEDIÇÃO_OBJETO (1)'!T546)</f>
        <v>0</v>
      </c>
      <c r="V546" s="19"/>
      <c r="W546" s="978">
        <f t="shared" si="347"/>
        <v>0</v>
      </c>
      <c r="X546" s="816">
        <f t="shared" si="348"/>
        <v>0</v>
      </c>
      <c r="Y546" s="816">
        <f t="shared" si="349"/>
        <v>0</v>
      </c>
      <c r="Z546" s="817">
        <f t="shared" si="350"/>
        <v>0</v>
      </c>
      <c r="AB546" s="453">
        <f t="shared" si="372"/>
        <v>0</v>
      </c>
      <c r="AC546" s="14">
        <f t="shared" si="351"/>
        <v>0</v>
      </c>
      <c r="AD546" s="819"/>
      <c r="AE546" s="631">
        <f t="shared" si="373"/>
        <v>0</v>
      </c>
      <c r="AF546" s="818">
        <f>SUM('MEDIÇÃO_OBJETO (1)'!AG546)</f>
        <v>0</v>
      </c>
      <c r="AG546" s="541">
        <f>SUM('MEDIÇÃO_OBJETO (1)'!AH546)</f>
        <v>0</v>
      </c>
      <c r="AH546" s="541">
        <f>SUM('MEDIÇÃO_OBJETO (1)'!AI546)</f>
        <v>0</v>
      </c>
      <c r="AI546" s="541">
        <f>SUM('MEDIÇÃO_OBJETO (1)'!AJ546)</f>
        <v>0</v>
      </c>
      <c r="AJ546" s="541">
        <f>SUM('MEDIÇÃO_OBJETO (1)'!AK546)</f>
        <v>0</v>
      </c>
      <c r="AK546" s="541">
        <f>SUM('MEDIÇÃO_OBJETO (1)'!AL546)</f>
        <v>0</v>
      </c>
      <c r="AL546" s="541">
        <f>SUM('MEDIÇÃO_OBJETO (1)'!AM546)</f>
        <v>0</v>
      </c>
      <c r="AM546" s="541">
        <f>SUM('MEDIÇÃO_OBJETO (1)'!AN546)</f>
        <v>0</v>
      </c>
      <c r="AN546" s="541">
        <f>SUM('MEDIÇÃO_OBJETO (1)'!AO546)</f>
        <v>0</v>
      </c>
      <c r="AO546" s="541">
        <f>SUM('MEDIÇÃO_OBJETO (1)'!AP546)</f>
        <v>0</v>
      </c>
      <c r="AP546" s="541">
        <f>SUM('MEDIÇÃO_OBJETO (1)'!AQ546)</f>
        <v>0</v>
      </c>
      <c r="AQ546" s="541">
        <f>SUM('MEDIÇÃO_OBJETO (1)'!AR546)</f>
        <v>0</v>
      </c>
      <c r="AR546" s="541">
        <f>SUM('MEDIÇÃO_OBJETO (1)'!AS546)</f>
        <v>0</v>
      </c>
      <c r="AS546" s="541">
        <f>SUM('MEDIÇÃO_OBJETO (1)'!AT546)</f>
        <v>0</v>
      </c>
      <c r="AT546" s="541">
        <f>SUM('MEDIÇÃO_OBJETO (1)'!AU546)</f>
        <v>0</v>
      </c>
      <c r="AU546" s="541">
        <f>SUM('MEDIÇÃO_OBJETO (1)'!AV546)</f>
        <v>0</v>
      </c>
      <c r="AV546" s="541">
        <f>SUM('MEDIÇÃO_OBJETO (1)'!AW546)</f>
        <v>0</v>
      </c>
      <c r="AW546" s="541">
        <f>SUM('MEDIÇÃO_OBJETO (1)'!AX546)</f>
        <v>0</v>
      </c>
      <c r="AX546" s="977"/>
      <c r="BN546" s="992">
        <f t="shared" si="340"/>
        <v>0</v>
      </c>
      <c r="BO546" s="538">
        <f t="shared" si="374"/>
        <v>0</v>
      </c>
      <c r="BP546" s="987">
        <f>IF(RESUMO_GLOBAL!$X$53="a",ROUND(AF546*$N546,RESUMO_GLOBAL!$X$54),IF(RESUMO_GLOBAL!$X$53="t",TRUNC(AF546*$N546,RESUMO_GLOBAL!$X$54),AF546*$N546))</f>
        <v>0</v>
      </c>
      <c r="BQ546" s="987">
        <f>IF(RESUMO_GLOBAL!$X$53="a",ROUND(AG546*$N546,RESUMO_GLOBAL!$X$54),IF(RESUMO_GLOBAL!$X$53="t",TRUNC(AG546*$N546,RESUMO_GLOBAL!$X$54),AG546*$N546))</f>
        <v>0</v>
      </c>
      <c r="BR546" s="987">
        <f>IF(RESUMO_GLOBAL!$X$53="a",ROUND(AH546*$N546,RESUMO_GLOBAL!$X$54),IF(RESUMO_GLOBAL!$X$53="t",TRUNC(AH546*$N546,RESUMO_GLOBAL!$X$54),AH546*$N546))</f>
        <v>0</v>
      </c>
      <c r="BS546" s="987">
        <f>IF(RESUMO_GLOBAL!$X$53="a",ROUND(AI546*$N546,RESUMO_GLOBAL!$X$54),IF(RESUMO_GLOBAL!$X$53="t",TRUNC(AI546*$N546,RESUMO_GLOBAL!$X$54),AI546*$N546))</f>
        <v>0</v>
      </c>
      <c r="BT546" s="987">
        <f>IF(RESUMO_GLOBAL!$X$53="a",ROUND(AJ546*$N546,RESUMO_GLOBAL!$X$54),IF(RESUMO_GLOBAL!$X$53="t",TRUNC(AJ546*$N546,RESUMO_GLOBAL!$X$54),AJ546*$N546))</f>
        <v>0</v>
      </c>
      <c r="BU546" s="987">
        <f>IF(RESUMO_GLOBAL!$X$53="a",ROUND(AK546*$N546,RESUMO_GLOBAL!$X$54),IF(RESUMO_GLOBAL!$X$53="t",TRUNC(AK546*$N546,RESUMO_GLOBAL!$X$54),AK546*$N546))</f>
        <v>0</v>
      </c>
      <c r="BV546" s="987">
        <f>IF(RESUMO_GLOBAL!$X$53="a",ROUND(AL546*$N546,RESUMO_GLOBAL!$X$54),IF(RESUMO_GLOBAL!$X$53="t",TRUNC(AL546*$N546,RESUMO_GLOBAL!$X$54),AL546*$N546))</f>
        <v>0</v>
      </c>
      <c r="BW546" s="987">
        <f>IF(RESUMO_GLOBAL!$X$53="a",ROUND(AM546*$N546,RESUMO_GLOBAL!$X$54),IF(RESUMO_GLOBAL!$X$53="t",TRUNC(AM546*$N546,RESUMO_GLOBAL!$X$54),AM546*$N546))</f>
        <v>0</v>
      </c>
      <c r="BX546" s="987">
        <f>IF(RESUMO_GLOBAL!$X$53="a",ROUND(AN546*$N546,RESUMO_GLOBAL!$X$54),IF(RESUMO_GLOBAL!$X$53="t",TRUNC(AN546*$N546,RESUMO_GLOBAL!$X$54),AN546*$N546))</f>
        <v>0</v>
      </c>
      <c r="BY546" s="987">
        <f>IF(RESUMO_GLOBAL!$X$53="a",ROUND(AO546*$N546,RESUMO_GLOBAL!$X$54),IF(RESUMO_GLOBAL!$X$53="t",TRUNC(AO546*$N546,RESUMO_GLOBAL!$X$54),AO546*$N546))</f>
        <v>0</v>
      </c>
      <c r="BZ546" s="987">
        <f>IF(RESUMO_GLOBAL!$X$53="a",ROUND(AP546*$N546,RESUMO_GLOBAL!$X$54),IF(RESUMO_GLOBAL!$X$53="t",TRUNC(AP546*$N546,RESUMO_GLOBAL!$X$54),AP546*$N546))</f>
        <v>0</v>
      </c>
      <c r="CA546" s="987">
        <f>IF(RESUMO_GLOBAL!$X$53="a",ROUND(AQ546*$N546,RESUMO_GLOBAL!$X$54),IF(RESUMO_GLOBAL!$X$53="t",TRUNC(AQ546*$N546,RESUMO_GLOBAL!$X$54),AQ546*$N546))</f>
        <v>0</v>
      </c>
      <c r="CB546" s="987">
        <f>IF(RESUMO_GLOBAL!$X$53="a",ROUND(AR546*$N546,RESUMO_GLOBAL!$X$54),IF(RESUMO_GLOBAL!$X$53="t",TRUNC(AR546*$N546,RESUMO_GLOBAL!$X$54),AR546*$N546))</f>
        <v>0</v>
      </c>
      <c r="CC546" s="987">
        <f>IF(RESUMO_GLOBAL!$X$53="a",ROUND(AS546*$N546,RESUMO_GLOBAL!$X$54),IF(RESUMO_GLOBAL!$X$53="t",TRUNC(AS546*$N546,RESUMO_GLOBAL!$X$54),AS546*$N546))</f>
        <v>0</v>
      </c>
      <c r="CD546" s="987">
        <f>IF(RESUMO_GLOBAL!$X$53="a",ROUND(AT546*$N546,RESUMO_GLOBAL!$X$54),IF(RESUMO_GLOBAL!$X$53="t",TRUNC(AT546*$N546,RESUMO_GLOBAL!$X$54),AT546*$N546))</f>
        <v>0</v>
      </c>
      <c r="CE546" s="987">
        <f>IF(RESUMO_GLOBAL!$X$53="a",ROUND(AU546*$N546,RESUMO_GLOBAL!$X$54),IF(RESUMO_GLOBAL!$X$53="t",TRUNC(AU546*$N546,RESUMO_GLOBAL!$X$54),AU546*$N546))</f>
        <v>0</v>
      </c>
      <c r="CF546" s="987">
        <f>IF(RESUMO_GLOBAL!$X$53="a",ROUND(AV546*$N546,RESUMO_GLOBAL!$X$54),IF(RESUMO_GLOBAL!$X$53="t",TRUNC(AV546*$N546,RESUMO_GLOBAL!$X$54),AV546*$N546))</f>
        <v>0</v>
      </c>
      <c r="CG546" s="987">
        <f>IF(RESUMO_GLOBAL!$X$53="a",ROUND(AW546*$N546,RESUMO_GLOBAL!$X$54),IF(RESUMO_GLOBAL!$X$53="t",TRUNC(AW546*$N546,RESUMO_GLOBAL!$X$54),AW546*$N546))</f>
        <v>0</v>
      </c>
      <c r="CK546" s="59">
        <f t="shared" si="353"/>
        <v>0</v>
      </c>
      <c r="CL546" s="59">
        <f t="shared" si="354"/>
        <v>0</v>
      </c>
      <c r="CM546" s="59">
        <f t="shared" si="355"/>
        <v>0</v>
      </c>
      <c r="CN546" s="59">
        <f t="shared" si="356"/>
        <v>0</v>
      </c>
      <c r="CO546" s="59">
        <f t="shared" si="357"/>
        <v>0</v>
      </c>
      <c r="CP546" s="59">
        <f t="shared" si="358"/>
        <v>0</v>
      </c>
      <c r="CQ546" s="59">
        <f t="shared" si="359"/>
        <v>0</v>
      </c>
      <c r="CR546" s="59">
        <f t="shared" si="360"/>
        <v>0</v>
      </c>
      <c r="CS546" s="59">
        <f t="shared" si="361"/>
        <v>0</v>
      </c>
      <c r="CT546" s="59">
        <f t="shared" si="362"/>
        <v>0</v>
      </c>
      <c r="CU546" s="59">
        <f t="shared" si="363"/>
        <v>0</v>
      </c>
      <c r="CV546" s="59">
        <f t="shared" si="364"/>
        <v>0</v>
      </c>
      <c r="CW546" s="59">
        <f t="shared" si="365"/>
        <v>0</v>
      </c>
      <c r="CX546" s="59">
        <f t="shared" si="366"/>
        <v>0</v>
      </c>
      <c r="CY546" s="59">
        <f t="shared" si="367"/>
        <v>0</v>
      </c>
      <c r="CZ546" s="59">
        <f t="shared" si="368"/>
        <v>0</v>
      </c>
      <c r="DA546" s="59">
        <f t="shared" si="369"/>
        <v>0</v>
      </c>
      <c r="DB546" s="59">
        <f t="shared" si="370"/>
        <v>0</v>
      </c>
      <c r="DE546">
        <f t="shared" si="352"/>
        <v>541</v>
      </c>
      <c r="DF546" t="str">
        <f t="shared" si="371"/>
        <v/>
      </c>
      <c r="DG546" s="59">
        <f>IF($C546&lt;&gt;0,SUM($CK547:CK547),0)</f>
        <v>0</v>
      </c>
      <c r="DH546" s="59">
        <f>IF($C546&lt;&gt;0,SUM($CK547:CL547),0)</f>
        <v>0</v>
      </c>
      <c r="DI546" s="59">
        <f>IF($C546&lt;&gt;0,SUM($CK547:CM547),0)</f>
        <v>0</v>
      </c>
      <c r="DJ546" s="59">
        <f>IF($C546&lt;&gt;0,SUM($CK547:CN547),0)</f>
        <v>0</v>
      </c>
      <c r="DK546" s="59">
        <f>IF($C546&lt;&gt;0,SUM($CK547:CO547),0)</f>
        <v>0</v>
      </c>
      <c r="DL546" s="59">
        <f>IF($C546&lt;&gt;0,SUM($CK547:CP547),0)</f>
        <v>0</v>
      </c>
      <c r="DM546" s="59">
        <f>IF($C546&lt;&gt;0,SUM($CK547:CQ547),0)</f>
        <v>0</v>
      </c>
      <c r="DN546" s="59">
        <f>IF($C546&lt;&gt;0,SUM($CK547:CR547),0)</f>
        <v>0</v>
      </c>
      <c r="DO546" s="59">
        <f>IF($C546&lt;&gt;0,SUM($CK547:CS547),0)</f>
        <v>0</v>
      </c>
      <c r="DP546" s="59">
        <f>IF($C546&lt;&gt;0,SUM($CK547:CT547),0)</f>
        <v>0</v>
      </c>
      <c r="DQ546" s="59">
        <f>IF($C546&lt;&gt;0,SUM($CK547:CU547),0)</f>
        <v>0</v>
      </c>
      <c r="DR546" s="59">
        <f>IF($C546&lt;&gt;0,SUM($CK547:CV547),0)</f>
        <v>0</v>
      </c>
      <c r="DS546" s="59">
        <f>IF($C546&lt;&gt;0,SUM($CK547:CW547),0)</f>
        <v>0</v>
      </c>
      <c r="DT546" s="59">
        <f>IF($C546&lt;&gt;0,SUM($CK547:CX547),0)</f>
        <v>0</v>
      </c>
      <c r="DU546" s="59">
        <f>IF($C546&lt;&gt;0,SUM($CK547:CY547),0)</f>
        <v>0</v>
      </c>
      <c r="DV546" s="59">
        <f>IF($C546&lt;&gt;0,SUM($CK547:CZ547),0)</f>
        <v>0</v>
      </c>
      <c r="DW546" s="59">
        <f>IF($C546&lt;&gt;0,SUM($CK547:DA547),0)</f>
        <v>0</v>
      </c>
      <c r="DX546" s="59">
        <f>IF($C546&lt;&gt;0,SUM($CK547:DB547),0)</f>
        <v>0</v>
      </c>
      <c r="DY546" s="952" t="str">
        <f t="shared" si="375"/>
        <v/>
      </c>
    </row>
    <row r="547" spans="1:129" ht="13.5" hidden="1" thickBot="1">
      <c r="A547" s="3" t="str">
        <f t="shared" si="341"/>
        <v/>
      </c>
      <c r="B547" s="805">
        <f>Dados_GLOBAL_Inicial!E547</f>
        <v>0</v>
      </c>
      <c r="C547" s="956">
        <f>IF(IFERROR(VALUE(Dados_GLOBAL_Inicial!F547),0)=0,0,Dados_GLOBAL_Inicial!F547)</f>
        <v>0</v>
      </c>
      <c r="D547" s="830">
        <f>Dados_GLOBAL_Inicial!G547</f>
        <v>0</v>
      </c>
      <c r="E547" s="830" t="str">
        <f>IF(IFERROR(VLOOKUP(F547,Cod_Gde_Itens!$A$1:$B$80,2,FALSE),0)&gt;549,IFERROR(VLOOKUP(F547,Cod_Gde_Itens!$A$1:$B$80,2,FALSE),0),IF(Dados_GLOBAL_Inicial!H547=0,"",Dados_GLOBAL_Inicial!H547))</f>
        <v/>
      </c>
      <c r="F547" s="823">
        <f>Dados_GLOBAL_Inicial!I547</f>
        <v>0</v>
      </c>
      <c r="G547" s="824">
        <f>Dados_GLOBAL_Inicial!J547</f>
        <v>0</v>
      </c>
      <c r="H547" s="454">
        <f>Dados_GLOBAL_Inicial!K547</f>
        <v>0</v>
      </c>
      <c r="I547" s="970">
        <f>SUM('MEDIÇÃO_OBJETO (1)'!I547)</f>
        <v>0</v>
      </c>
      <c r="J547" s="455">
        <f t="shared" si="342"/>
        <v>0</v>
      </c>
      <c r="K547" s="451">
        <f t="shared" si="343"/>
        <v>0</v>
      </c>
      <c r="L547" s="452">
        <f t="shared" si="344"/>
        <v>0</v>
      </c>
      <c r="M547" s="809">
        <f t="shared" si="345"/>
        <v>0</v>
      </c>
      <c r="N547" s="810">
        <f>IF(IFERROR(VALUE(Dados_GLOBAL_Inicial!L547),0)=0,0,Dados_GLOBAL_Inicial!L547)</f>
        <v>0</v>
      </c>
      <c r="O547" s="812">
        <f>SUM('MEDIÇÃO_OBJETO (1)'!O547)</f>
        <v>0</v>
      </c>
      <c r="P547" s="812">
        <f>SUM('MEDIÇÃO_OBJETO (1)'!P547)</f>
        <v>0</v>
      </c>
      <c r="Q547" s="813">
        <f t="shared" si="346"/>
        <v>0</v>
      </c>
      <c r="R547" s="951"/>
      <c r="S547" s="815">
        <f>SUM('MEDIÇÃO_OBJETO (1)'!S547)</f>
        <v>0</v>
      </c>
      <c r="T547" s="815">
        <f>SUM('MEDIÇÃO_OBJETO (1)'!T547)</f>
        <v>0</v>
      </c>
      <c r="V547" s="19"/>
      <c r="W547" s="978">
        <f t="shared" si="347"/>
        <v>0</v>
      </c>
      <c r="X547" s="816">
        <f t="shared" si="348"/>
        <v>0</v>
      </c>
      <c r="Y547" s="816">
        <f t="shared" si="349"/>
        <v>0</v>
      </c>
      <c r="Z547" s="817">
        <f t="shared" si="350"/>
        <v>0</v>
      </c>
      <c r="AB547" s="453">
        <f t="shared" si="372"/>
        <v>0</v>
      </c>
      <c r="AC547" s="14">
        <f t="shared" si="351"/>
        <v>0</v>
      </c>
      <c r="AD547" s="819"/>
      <c r="AE547" s="631">
        <f t="shared" si="373"/>
        <v>0</v>
      </c>
      <c r="AF547" s="818">
        <f>SUM('MEDIÇÃO_OBJETO (1)'!AG547)</f>
        <v>0</v>
      </c>
      <c r="AG547" s="541">
        <f>SUM('MEDIÇÃO_OBJETO (1)'!AH547)</f>
        <v>0</v>
      </c>
      <c r="AH547" s="541">
        <f>SUM('MEDIÇÃO_OBJETO (1)'!AI547)</f>
        <v>0</v>
      </c>
      <c r="AI547" s="541">
        <f>SUM('MEDIÇÃO_OBJETO (1)'!AJ547)</f>
        <v>0</v>
      </c>
      <c r="AJ547" s="541">
        <f>SUM('MEDIÇÃO_OBJETO (1)'!AK547)</f>
        <v>0</v>
      </c>
      <c r="AK547" s="541">
        <f>SUM('MEDIÇÃO_OBJETO (1)'!AL547)</f>
        <v>0</v>
      </c>
      <c r="AL547" s="541">
        <f>SUM('MEDIÇÃO_OBJETO (1)'!AM547)</f>
        <v>0</v>
      </c>
      <c r="AM547" s="541">
        <f>SUM('MEDIÇÃO_OBJETO (1)'!AN547)</f>
        <v>0</v>
      </c>
      <c r="AN547" s="541">
        <f>SUM('MEDIÇÃO_OBJETO (1)'!AO547)</f>
        <v>0</v>
      </c>
      <c r="AO547" s="541">
        <f>SUM('MEDIÇÃO_OBJETO (1)'!AP547)</f>
        <v>0</v>
      </c>
      <c r="AP547" s="541">
        <f>SUM('MEDIÇÃO_OBJETO (1)'!AQ547)</f>
        <v>0</v>
      </c>
      <c r="AQ547" s="541">
        <f>SUM('MEDIÇÃO_OBJETO (1)'!AR547)</f>
        <v>0</v>
      </c>
      <c r="AR547" s="541">
        <f>SUM('MEDIÇÃO_OBJETO (1)'!AS547)</f>
        <v>0</v>
      </c>
      <c r="AS547" s="541">
        <f>SUM('MEDIÇÃO_OBJETO (1)'!AT547)</f>
        <v>0</v>
      </c>
      <c r="AT547" s="541">
        <f>SUM('MEDIÇÃO_OBJETO (1)'!AU547)</f>
        <v>0</v>
      </c>
      <c r="AU547" s="541">
        <f>SUM('MEDIÇÃO_OBJETO (1)'!AV547)</f>
        <v>0</v>
      </c>
      <c r="AV547" s="541">
        <f>SUM('MEDIÇÃO_OBJETO (1)'!AW547)</f>
        <v>0</v>
      </c>
      <c r="AW547" s="541">
        <f>SUM('MEDIÇÃO_OBJETO (1)'!AX547)</f>
        <v>0</v>
      </c>
      <c r="AX547" s="977"/>
      <c r="BN547" s="992">
        <f t="shared" ref="BN547:BN610" si="376">O547-BO547</f>
        <v>0</v>
      </c>
      <c r="BO547" s="538">
        <f t="shared" si="374"/>
        <v>0</v>
      </c>
      <c r="BP547" s="987">
        <f>IF(RESUMO_GLOBAL!$X$53="a",ROUND(AF547*$N547,RESUMO_GLOBAL!$X$54),IF(RESUMO_GLOBAL!$X$53="t",TRUNC(AF547*$N547,RESUMO_GLOBAL!$X$54),AF547*$N547))</f>
        <v>0</v>
      </c>
      <c r="BQ547" s="987">
        <f>IF(RESUMO_GLOBAL!$X$53="a",ROUND(AG547*$N547,RESUMO_GLOBAL!$X$54),IF(RESUMO_GLOBAL!$X$53="t",TRUNC(AG547*$N547,RESUMO_GLOBAL!$X$54),AG547*$N547))</f>
        <v>0</v>
      </c>
      <c r="BR547" s="987">
        <f>IF(RESUMO_GLOBAL!$X$53="a",ROUND(AH547*$N547,RESUMO_GLOBAL!$X$54),IF(RESUMO_GLOBAL!$X$53="t",TRUNC(AH547*$N547,RESUMO_GLOBAL!$X$54),AH547*$N547))</f>
        <v>0</v>
      </c>
      <c r="BS547" s="987">
        <f>IF(RESUMO_GLOBAL!$X$53="a",ROUND(AI547*$N547,RESUMO_GLOBAL!$X$54),IF(RESUMO_GLOBAL!$X$53="t",TRUNC(AI547*$N547,RESUMO_GLOBAL!$X$54),AI547*$N547))</f>
        <v>0</v>
      </c>
      <c r="BT547" s="987">
        <f>IF(RESUMO_GLOBAL!$X$53="a",ROUND(AJ547*$N547,RESUMO_GLOBAL!$X$54),IF(RESUMO_GLOBAL!$X$53="t",TRUNC(AJ547*$N547,RESUMO_GLOBAL!$X$54),AJ547*$N547))</f>
        <v>0</v>
      </c>
      <c r="BU547" s="987">
        <f>IF(RESUMO_GLOBAL!$X$53="a",ROUND(AK547*$N547,RESUMO_GLOBAL!$X$54),IF(RESUMO_GLOBAL!$X$53="t",TRUNC(AK547*$N547,RESUMO_GLOBAL!$X$54),AK547*$N547))</f>
        <v>0</v>
      </c>
      <c r="BV547" s="987">
        <f>IF(RESUMO_GLOBAL!$X$53="a",ROUND(AL547*$N547,RESUMO_GLOBAL!$X$54),IF(RESUMO_GLOBAL!$X$53="t",TRUNC(AL547*$N547,RESUMO_GLOBAL!$X$54),AL547*$N547))</f>
        <v>0</v>
      </c>
      <c r="BW547" s="987">
        <f>IF(RESUMO_GLOBAL!$X$53="a",ROUND(AM547*$N547,RESUMO_GLOBAL!$X$54),IF(RESUMO_GLOBAL!$X$53="t",TRUNC(AM547*$N547,RESUMO_GLOBAL!$X$54),AM547*$N547))</f>
        <v>0</v>
      </c>
      <c r="BX547" s="987">
        <f>IF(RESUMO_GLOBAL!$X$53="a",ROUND(AN547*$N547,RESUMO_GLOBAL!$X$54),IF(RESUMO_GLOBAL!$X$53="t",TRUNC(AN547*$N547,RESUMO_GLOBAL!$X$54),AN547*$N547))</f>
        <v>0</v>
      </c>
      <c r="BY547" s="987">
        <f>IF(RESUMO_GLOBAL!$X$53="a",ROUND(AO547*$N547,RESUMO_GLOBAL!$X$54),IF(RESUMO_GLOBAL!$X$53="t",TRUNC(AO547*$N547,RESUMO_GLOBAL!$X$54),AO547*$N547))</f>
        <v>0</v>
      </c>
      <c r="BZ547" s="987">
        <f>IF(RESUMO_GLOBAL!$X$53="a",ROUND(AP547*$N547,RESUMO_GLOBAL!$X$54),IF(RESUMO_GLOBAL!$X$53="t",TRUNC(AP547*$N547,RESUMO_GLOBAL!$X$54),AP547*$N547))</f>
        <v>0</v>
      </c>
      <c r="CA547" s="987">
        <f>IF(RESUMO_GLOBAL!$X$53="a",ROUND(AQ547*$N547,RESUMO_GLOBAL!$X$54),IF(RESUMO_GLOBAL!$X$53="t",TRUNC(AQ547*$N547,RESUMO_GLOBAL!$X$54),AQ547*$N547))</f>
        <v>0</v>
      </c>
      <c r="CB547" s="987">
        <f>IF(RESUMO_GLOBAL!$X$53="a",ROUND(AR547*$N547,RESUMO_GLOBAL!$X$54),IF(RESUMO_GLOBAL!$X$53="t",TRUNC(AR547*$N547,RESUMO_GLOBAL!$X$54),AR547*$N547))</f>
        <v>0</v>
      </c>
      <c r="CC547" s="987">
        <f>IF(RESUMO_GLOBAL!$X$53="a",ROUND(AS547*$N547,RESUMO_GLOBAL!$X$54),IF(RESUMO_GLOBAL!$X$53="t",TRUNC(AS547*$N547,RESUMO_GLOBAL!$X$54),AS547*$N547))</f>
        <v>0</v>
      </c>
      <c r="CD547" s="987">
        <f>IF(RESUMO_GLOBAL!$X$53="a",ROUND(AT547*$N547,RESUMO_GLOBAL!$X$54),IF(RESUMO_GLOBAL!$X$53="t",TRUNC(AT547*$N547,RESUMO_GLOBAL!$X$54),AT547*$N547))</f>
        <v>0</v>
      </c>
      <c r="CE547" s="987">
        <f>IF(RESUMO_GLOBAL!$X$53="a",ROUND(AU547*$N547,RESUMO_GLOBAL!$X$54),IF(RESUMO_GLOBAL!$X$53="t",TRUNC(AU547*$N547,RESUMO_GLOBAL!$X$54),AU547*$N547))</f>
        <v>0</v>
      </c>
      <c r="CF547" s="987">
        <f>IF(RESUMO_GLOBAL!$X$53="a",ROUND(AV547*$N547,RESUMO_GLOBAL!$X$54),IF(RESUMO_GLOBAL!$X$53="t",TRUNC(AV547*$N547,RESUMO_GLOBAL!$X$54),AV547*$N547))</f>
        <v>0</v>
      </c>
      <c r="CG547" s="987">
        <f>IF(RESUMO_GLOBAL!$X$53="a",ROUND(AW547*$N547,RESUMO_GLOBAL!$X$54),IF(RESUMO_GLOBAL!$X$53="t",TRUNC(AW547*$N547,RESUMO_GLOBAL!$X$54),AW547*$N547))</f>
        <v>0</v>
      </c>
      <c r="CK547" s="59">
        <f t="shared" si="353"/>
        <v>0</v>
      </c>
      <c r="CL547" s="59">
        <f t="shared" si="354"/>
        <v>0</v>
      </c>
      <c r="CM547" s="59">
        <f t="shared" si="355"/>
        <v>0</v>
      </c>
      <c r="CN547" s="59">
        <f t="shared" si="356"/>
        <v>0</v>
      </c>
      <c r="CO547" s="59">
        <f t="shared" si="357"/>
        <v>0</v>
      </c>
      <c r="CP547" s="59">
        <f t="shared" si="358"/>
        <v>0</v>
      </c>
      <c r="CQ547" s="59">
        <f t="shared" si="359"/>
        <v>0</v>
      </c>
      <c r="CR547" s="59">
        <f t="shared" si="360"/>
        <v>0</v>
      </c>
      <c r="CS547" s="59">
        <f t="shared" si="361"/>
        <v>0</v>
      </c>
      <c r="CT547" s="59">
        <f t="shared" si="362"/>
        <v>0</v>
      </c>
      <c r="CU547" s="59">
        <f t="shared" si="363"/>
        <v>0</v>
      </c>
      <c r="CV547" s="59">
        <f t="shared" si="364"/>
        <v>0</v>
      </c>
      <c r="CW547" s="59">
        <f t="shared" si="365"/>
        <v>0</v>
      </c>
      <c r="CX547" s="59">
        <f t="shared" si="366"/>
        <v>0</v>
      </c>
      <c r="CY547" s="59">
        <f t="shared" si="367"/>
        <v>0</v>
      </c>
      <c r="CZ547" s="59">
        <f t="shared" si="368"/>
        <v>0</v>
      </c>
      <c r="DA547" s="59">
        <f t="shared" si="369"/>
        <v>0</v>
      </c>
      <c r="DB547" s="59">
        <f t="shared" si="370"/>
        <v>0</v>
      </c>
      <c r="DE547">
        <f t="shared" si="352"/>
        <v>542</v>
      </c>
      <c r="DF547" t="str">
        <f t="shared" si="371"/>
        <v/>
      </c>
      <c r="DG547" s="59">
        <f>IF($C547&lt;&gt;0,SUM($CK548:CK548),0)</f>
        <v>0</v>
      </c>
      <c r="DH547" s="59">
        <f>IF($C547&lt;&gt;0,SUM($CK548:CL548),0)</f>
        <v>0</v>
      </c>
      <c r="DI547" s="59">
        <f>IF($C547&lt;&gt;0,SUM($CK548:CM548),0)</f>
        <v>0</v>
      </c>
      <c r="DJ547" s="59">
        <f>IF($C547&lt;&gt;0,SUM($CK548:CN548),0)</f>
        <v>0</v>
      </c>
      <c r="DK547" s="59">
        <f>IF($C547&lt;&gt;0,SUM($CK548:CO548),0)</f>
        <v>0</v>
      </c>
      <c r="DL547" s="59">
        <f>IF($C547&lt;&gt;0,SUM($CK548:CP548),0)</f>
        <v>0</v>
      </c>
      <c r="DM547" s="59">
        <f>IF($C547&lt;&gt;0,SUM($CK548:CQ548),0)</f>
        <v>0</v>
      </c>
      <c r="DN547" s="59">
        <f>IF($C547&lt;&gt;0,SUM($CK548:CR548),0)</f>
        <v>0</v>
      </c>
      <c r="DO547" s="59">
        <f>IF($C547&lt;&gt;0,SUM($CK548:CS548),0)</f>
        <v>0</v>
      </c>
      <c r="DP547" s="59">
        <f>IF($C547&lt;&gt;0,SUM($CK548:CT548),0)</f>
        <v>0</v>
      </c>
      <c r="DQ547" s="59">
        <f>IF($C547&lt;&gt;0,SUM($CK548:CU548),0)</f>
        <v>0</v>
      </c>
      <c r="DR547" s="59">
        <f>IF($C547&lt;&gt;0,SUM($CK548:CV548),0)</f>
        <v>0</v>
      </c>
      <c r="DS547" s="59">
        <f>IF($C547&lt;&gt;0,SUM($CK548:CW548),0)</f>
        <v>0</v>
      </c>
      <c r="DT547" s="59">
        <f>IF($C547&lt;&gt;0,SUM($CK548:CX548),0)</f>
        <v>0</v>
      </c>
      <c r="DU547" s="59">
        <f>IF($C547&lt;&gt;0,SUM($CK548:CY548),0)</f>
        <v>0</v>
      </c>
      <c r="DV547" s="59">
        <f>IF($C547&lt;&gt;0,SUM($CK548:CZ548),0)</f>
        <v>0</v>
      </c>
      <c r="DW547" s="59">
        <f>IF($C547&lt;&gt;0,SUM($CK548:DA548),0)</f>
        <v>0</v>
      </c>
      <c r="DX547" s="59">
        <f>IF($C547&lt;&gt;0,SUM($CK548:DB548),0)</f>
        <v>0</v>
      </c>
      <c r="DY547" s="952" t="str">
        <f t="shared" si="375"/>
        <v/>
      </c>
    </row>
    <row r="548" spans="1:129" ht="13.5" hidden="1" thickBot="1">
      <c r="A548" s="3" t="str">
        <f t="shared" si="341"/>
        <v/>
      </c>
      <c r="B548" s="805">
        <f>Dados_GLOBAL_Inicial!E548</f>
        <v>0</v>
      </c>
      <c r="C548" s="956">
        <f>IF(IFERROR(VALUE(Dados_GLOBAL_Inicial!F548),0)=0,0,Dados_GLOBAL_Inicial!F548)</f>
        <v>0</v>
      </c>
      <c r="D548" s="830">
        <f>Dados_GLOBAL_Inicial!G548</f>
        <v>0</v>
      </c>
      <c r="E548" s="830" t="str">
        <f>IF(IFERROR(VLOOKUP(F548,Cod_Gde_Itens!$A$1:$B$80,2,FALSE),0)&gt;549,IFERROR(VLOOKUP(F548,Cod_Gde_Itens!$A$1:$B$80,2,FALSE),0),IF(Dados_GLOBAL_Inicial!H548=0,"",Dados_GLOBAL_Inicial!H548))</f>
        <v/>
      </c>
      <c r="F548" s="823">
        <f>Dados_GLOBAL_Inicial!I548</f>
        <v>0</v>
      </c>
      <c r="G548" s="824">
        <f>Dados_GLOBAL_Inicial!J548</f>
        <v>0</v>
      </c>
      <c r="H548" s="454">
        <f>Dados_GLOBAL_Inicial!K548</f>
        <v>0</v>
      </c>
      <c r="I548" s="970">
        <f>SUM('MEDIÇÃO_OBJETO (1)'!I548)</f>
        <v>0</v>
      </c>
      <c r="J548" s="455">
        <f t="shared" si="342"/>
        <v>0</v>
      </c>
      <c r="K548" s="451">
        <f t="shared" si="343"/>
        <v>0</v>
      </c>
      <c r="L548" s="452">
        <f t="shared" si="344"/>
        <v>0</v>
      </c>
      <c r="M548" s="809">
        <f t="shared" si="345"/>
        <v>0</v>
      </c>
      <c r="N548" s="810">
        <f>IF(IFERROR(VALUE(Dados_GLOBAL_Inicial!L548),0)=0,0,Dados_GLOBAL_Inicial!L548)</f>
        <v>0</v>
      </c>
      <c r="O548" s="812">
        <f>SUM('MEDIÇÃO_OBJETO (1)'!O548)</f>
        <v>0</v>
      </c>
      <c r="P548" s="812">
        <f>SUM('MEDIÇÃO_OBJETO (1)'!P548)</f>
        <v>0</v>
      </c>
      <c r="Q548" s="813">
        <f t="shared" si="346"/>
        <v>0</v>
      </c>
      <c r="R548" s="951"/>
      <c r="S548" s="815">
        <f>SUM('MEDIÇÃO_OBJETO (1)'!S548)</f>
        <v>0</v>
      </c>
      <c r="T548" s="815">
        <f>SUM('MEDIÇÃO_OBJETO (1)'!T548)</f>
        <v>0</v>
      </c>
      <c r="V548" s="19"/>
      <c r="W548" s="978">
        <f t="shared" si="347"/>
        <v>0</v>
      </c>
      <c r="X548" s="816">
        <f t="shared" si="348"/>
        <v>0</v>
      </c>
      <c r="Y548" s="816">
        <f t="shared" si="349"/>
        <v>0</v>
      </c>
      <c r="Z548" s="817">
        <f t="shared" si="350"/>
        <v>0</v>
      </c>
      <c r="AB548" s="453">
        <f t="shared" si="372"/>
        <v>0</v>
      </c>
      <c r="AC548" s="14">
        <f t="shared" si="351"/>
        <v>0</v>
      </c>
      <c r="AD548" s="819"/>
      <c r="AE548" s="631">
        <f t="shared" si="373"/>
        <v>0</v>
      </c>
      <c r="AF548" s="818">
        <f>SUM('MEDIÇÃO_OBJETO (1)'!AG548)</f>
        <v>0</v>
      </c>
      <c r="AG548" s="541">
        <f>SUM('MEDIÇÃO_OBJETO (1)'!AH548)</f>
        <v>0</v>
      </c>
      <c r="AH548" s="541">
        <f>SUM('MEDIÇÃO_OBJETO (1)'!AI548)</f>
        <v>0</v>
      </c>
      <c r="AI548" s="541">
        <f>SUM('MEDIÇÃO_OBJETO (1)'!AJ548)</f>
        <v>0</v>
      </c>
      <c r="AJ548" s="541">
        <f>SUM('MEDIÇÃO_OBJETO (1)'!AK548)</f>
        <v>0</v>
      </c>
      <c r="AK548" s="541">
        <f>SUM('MEDIÇÃO_OBJETO (1)'!AL548)</f>
        <v>0</v>
      </c>
      <c r="AL548" s="541">
        <f>SUM('MEDIÇÃO_OBJETO (1)'!AM548)</f>
        <v>0</v>
      </c>
      <c r="AM548" s="541">
        <f>SUM('MEDIÇÃO_OBJETO (1)'!AN548)</f>
        <v>0</v>
      </c>
      <c r="AN548" s="541">
        <f>SUM('MEDIÇÃO_OBJETO (1)'!AO548)</f>
        <v>0</v>
      </c>
      <c r="AO548" s="541">
        <f>SUM('MEDIÇÃO_OBJETO (1)'!AP548)</f>
        <v>0</v>
      </c>
      <c r="AP548" s="541">
        <f>SUM('MEDIÇÃO_OBJETO (1)'!AQ548)</f>
        <v>0</v>
      </c>
      <c r="AQ548" s="541">
        <f>SUM('MEDIÇÃO_OBJETO (1)'!AR548)</f>
        <v>0</v>
      </c>
      <c r="AR548" s="541">
        <f>SUM('MEDIÇÃO_OBJETO (1)'!AS548)</f>
        <v>0</v>
      </c>
      <c r="AS548" s="541">
        <f>SUM('MEDIÇÃO_OBJETO (1)'!AT548)</f>
        <v>0</v>
      </c>
      <c r="AT548" s="541">
        <f>SUM('MEDIÇÃO_OBJETO (1)'!AU548)</f>
        <v>0</v>
      </c>
      <c r="AU548" s="541">
        <f>SUM('MEDIÇÃO_OBJETO (1)'!AV548)</f>
        <v>0</v>
      </c>
      <c r="AV548" s="541">
        <f>SUM('MEDIÇÃO_OBJETO (1)'!AW548)</f>
        <v>0</v>
      </c>
      <c r="AW548" s="541">
        <f>SUM('MEDIÇÃO_OBJETO (1)'!AX548)</f>
        <v>0</v>
      </c>
      <c r="AX548" s="977"/>
      <c r="BN548" s="992">
        <f t="shared" si="376"/>
        <v>0</v>
      </c>
      <c r="BO548" s="538">
        <f t="shared" si="374"/>
        <v>0</v>
      </c>
      <c r="BP548" s="987">
        <f>IF(RESUMO_GLOBAL!$X$53="a",ROUND(AF548*$N548,RESUMO_GLOBAL!$X$54),IF(RESUMO_GLOBAL!$X$53="t",TRUNC(AF548*$N548,RESUMO_GLOBAL!$X$54),AF548*$N548))</f>
        <v>0</v>
      </c>
      <c r="BQ548" s="987">
        <f>IF(RESUMO_GLOBAL!$X$53="a",ROUND(AG548*$N548,RESUMO_GLOBAL!$X$54),IF(RESUMO_GLOBAL!$X$53="t",TRUNC(AG548*$N548,RESUMO_GLOBAL!$X$54),AG548*$N548))</f>
        <v>0</v>
      </c>
      <c r="BR548" s="987">
        <f>IF(RESUMO_GLOBAL!$X$53="a",ROUND(AH548*$N548,RESUMO_GLOBAL!$X$54),IF(RESUMO_GLOBAL!$X$53="t",TRUNC(AH548*$N548,RESUMO_GLOBAL!$X$54),AH548*$N548))</f>
        <v>0</v>
      </c>
      <c r="BS548" s="987">
        <f>IF(RESUMO_GLOBAL!$X$53="a",ROUND(AI548*$N548,RESUMO_GLOBAL!$X$54),IF(RESUMO_GLOBAL!$X$53="t",TRUNC(AI548*$N548,RESUMO_GLOBAL!$X$54),AI548*$N548))</f>
        <v>0</v>
      </c>
      <c r="BT548" s="987">
        <f>IF(RESUMO_GLOBAL!$X$53="a",ROUND(AJ548*$N548,RESUMO_GLOBAL!$X$54),IF(RESUMO_GLOBAL!$X$53="t",TRUNC(AJ548*$N548,RESUMO_GLOBAL!$X$54),AJ548*$N548))</f>
        <v>0</v>
      </c>
      <c r="BU548" s="987">
        <f>IF(RESUMO_GLOBAL!$X$53="a",ROUND(AK548*$N548,RESUMO_GLOBAL!$X$54),IF(RESUMO_GLOBAL!$X$53="t",TRUNC(AK548*$N548,RESUMO_GLOBAL!$X$54),AK548*$N548))</f>
        <v>0</v>
      </c>
      <c r="BV548" s="987">
        <f>IF(RESUMO_GLOBAL!$X$53="a",ROUND(AL548*$N548,RESUMO_GLOBAL!$X$54),IF(RESUMO_GLOBAL!$X$53="t",TRUNC(AL548*$N548,RESUMO_GLOBAL!$X$54),AL548*$N548))</f>
        <v>0</v>
      </c>
      <c r="BW548" s="987">
        <f>IF(RESUMO_GLOBAL!$X$53="a",ROUND(AM548*$N548,RESUMO_GLOBAL!$X$54),IF(RESUMO_GLOBAL!$X$53="t",TRUNC(AM548*$N548,RESUMO_GLOBAL!$X$54),AM548*$N548))</f>
        <v>0</v>
      </c>
      <c r="BX548" s="987">
        <f>IF(RESUMO_GLOBAL!$X$53="a",ROUND(AN548*$N548,RESUMO_GLOBAL!$X$54),IF(RESUMO_GLOBAL!$X$53="t",TRUNC(AN548*$N548,RESUMO_GLOBAL!$X$54),AN548*$N548))</f>
        <v>0</v>
      </c>
      <c r="BY548" s="987">
        <f>IF(RESUMO_GLOBAL!$X$53="a",ROUND(AO548*$N548,RESUMO_GLOBAL!$X$54),IF(RESUMO_GLOBAL!$X$53="t",TRUNC(AO548*$N548,RESUMO_GLOBAL!$X$54),AO548*$N548))</f>
        <v>0</v>
      </c>
      <c r="BZ548" s="987">
        <f>IF(RESUMO_GLOBAL!$X$53="a",ROUND(AP548*$N548,RESUMO_GLOBAL!$X$54),IF(RESUMO_GLOBAL!$X$53="t",TRUNC(AP548*$N548,RESUMO_GLOBAL!$X$54),AP548*$N548))</f>
        <v>0</v>
      </c>
      <c r="CA548" s="987">
        <f>IF(RESUMO_GLOBAL!$X$53="a",ROUND(AQ548*$N548,RESUMO_GLOBAL!$X$54),IF(RESUMO_GLOBAL!$X$53="t",TRUNC(AQ548*$N548,RESUMO_GLOBAL!$X$54),AQ548*$N548))</f>
        <v>0</v>
      </c>
      <c r="CB548" s="987">
        <f>IF(RESUMO_GLOBAL!$X$53="a",ROUND(AR548*$N548,RESUMO_GLOBAL!$X$54),IF(RESUMO_GLOBAL!$X$53="t",TRUNC(AR548*$N548,RESUMO_GLOBAL!$X$54),AR548*$N548))</f>
        <v>0</v>
      </c>
      <c r="CC548" s="987">
        <f>IF(RESUMO_GLOBAL!$X$53="a",ROUND(AS548*$N548,RESUMO_GLOBAL!$X$54),IF(RESUMO_GLOBAL!$X$53="t",TRUNC(AS548*$N548,RESUMO_GLOBAL!$X$54),AS548*$N548))</f>
        <v>0</v>
      </c>
      <c r="CD548" s="987">
        <f>IF(RESUMO_GLOBAL!$X$53="a",ROUND(AT548*$N548,RESUMO_GLOBAL!$X$54),IF(RESUMO_GLOBAL!$X$53="t",TRUNC(AT548*$N548,RESUMO_GLOBAL!$X$54),AT548*$N548))</f>
        <v>0</v>
      </c>
      <c r="CE548" s="987">
        <f>IF(RESUMO_GLOBAL!$X$53="a",ROUND(AU548*$N548,RESUMO_GLOBAL!$X$54),IF(RESUMO_GLOBAL!$X$53="t",TRUNC(AU548*$N548,RESUMO_GLOBAL!$X$54),AU548*$N548))</f>
        <v>0</v>
      </c>
      <c r="CF548" s="987">
        <f>IF(RESUMO_GLOBAL!$X$53="a",ROUND(AV548*$N548,RESUMO_GLOBAL!$X$54),IF(RESUMO_GLOBAL!$X$53="t",TRUNC(AV548*$N548,RESUMO_GLOBAL!$X$54),AV548*$N548))</f>
        <v>0</v>
      </c>
      <c r="CG548" s="987">
        <f>IF(RESUMO_GLOBAL!$X$53="a",ROUND(AW548*$N548,RESUMO_GLOBAL!$X$54),IF(RESUMO_GLOBAL!$X$53="t",TRUNC(AW548*$N548,RESUMO_GLOBAL!$X$54),AW548*$N548))</f>
        <v>0</v>
      </c>
      <c r="CK548" s="59">
        <f t="shared" si="353"/>
        <v>0</v>
      </c>
      <c r="CL548" s="59">
        <f t="shared" si="354"/>
        <v>0</v>
      </c>
      <c r="CM548" s="59">
        <f t="shared" si="355"/>
        <v>0</v>
      </c>
      <c r="CN548" s="59">
        <f t="shared" si="356"/>
        <v>0</v>
      </c>
      <c r="CO548" s="59">
        <f t="shared" si="357"/>
        <v>0</v>
      </c>
      <c r="CP548" s="59">
        <f t="shared" si="358"/>
        <v>0</v>
      </c>
      <c r="CQ548" s="59">
        <f t="shared" si="359"/>
        <v>0</v>
      </c>
      <c r="CR548" s="59">
        <f t="shared" si="360"/>
        <v>0</v>
      </c>
      <c r="CS548" s="59">
        <f t="shared" si="361"/>
        <v>0</v>
      </c>
      <c r="CT548" s="59">
        <f t="shared" si="362"/>
        <v>0</v>
      </c>
      <c r="CU548" s="59">
        <f t="shared" si="363"/>
        <v>0</v>
      </c>
      <c r="CV548" s="59">
        <f t="shared" si="364"/>
        <v>0</v>
      </c>
      <c r="CW548" s="59">
        <f t="shared" si="365"/>
        <v>0</v>
      </c>
      <c r="CX548" s="59">
        <f t="shared" si="366"/>
        <v>0</v>
      </c>
      <c r="CY548" s="59">
        <f t="shared" si="367"/>
        <v>0</v>
      </c>
      <c r="CZ548" s="59">
        <f t="shared" si="368"/>
        <v>0</v>
      </c>
      <c r="DA548" s="59">
        <f t="shared" si="369"/>
        <v>0</v>
      </c>
      <c r="DB548" s="59">
        <f t="shared" si="370"/>
        <v>0</v>
      </c>
      <c r="DE548">
        <f t="shared" si="352"/>
        <v>543</v>
      </c>
      <c r="DF548" t="str">
        <f t="shared" si="371"/>
        <v/>
      </c>
      <c r="DG548" s="59">
        <f>IF($C548&lt;&gt;0,SUM($CK549:CK549),0)</f>
        <v>0</v>
      </c>
      <c r="DH548" s="59">
        <f>IF($C548&lt;&gt;0,SUM($CK549:CL549),0)</f>
        <v>0</v>
      </c>
      <c r="DI548" s="59">
        <f>IF($C548&lt;&gt;0,SUM($CK549:CM549),0)</f>
        <v>0</v>
      </c>
      <c r="DJ548" s="59">
        <f>IF($C548&lt;&gt;0,SUM($CK549:CN549),0)</f>
        <v>0</v>
      </c>
      <c r="DK548" s="59">
        <f>IF($C548&lt;&gt;0,SUM($CK549:CO549),0)</f>
        <v>0</v>
      </c>
      <c r="DL548" s="59">
        <f>IF($C548&lt;&gt;0,SUM($CK549:CP549),0)</f>
        <v>0</v>
      </c>
      <c r="DM548" s="59">
        <f>IF($C548&lt;&gt;0,SUM($CK549:CQ549),0)</f>
        <v>0</v>
      </c>
      <c r="DN548" s="59">
        <f>IF($C548&lt;&gt;0,SUM($CK549:CR549),0)</f>
        <v>0</v>
      </c>
      <c r="DO548" s="59">
        <f>IF($C548&lt;&gt;0,SUM($CK549:CS549),0)</f>
        <v>0</v>
      </c>
      <c r="DP548" s="59">
        <f>IF($C548&lt;&gt;0,SUM($CK549:CT549),0)</f>
        <v>0</v>
      </c>
      <c r="DQ548" s="59">
        <f>IF($C548&lt;&gt;0,SUM($CK549:CU549),0)</f>
        <v>0</v>
      </c>
      <c r="DR548" s="59">
        <f>IF($C548&lt;&gt;0,SUM($CK549:CV549),0)</f>
        <v>0</v>
      </c>
      <c r="DS548" s="59">
        <f>IF($C548&lt;&gt;0,SUM($CK549:CW549),0)</f>
        <v>0</v>
      </c>
      <c r="DT548" s="59">
        <f>IF($C548&lt;&gt;0,SUM($CK549:CX549),0)</f>
        <v>0</v>
      </c>
      <c r="DU548" s="59">
        <f>IF($C548&lt;&gt;0,SUM($CK549:CY549),0)</f>
        <v>0</v>
      </c>
      <c r="DV548" s="59">
        <f>IF($C548&lt;&gt;0,SUM($CK549:CZ549),0)</f>
        <v>0</v>
      </c>
      <c r="DW548" s="59">
        <f>IF($C548&lt;&gt;0,SUM($CK549:DA549),0)</f>
        <v>0</v>
      </c>
      <c r="DX548" s="59">
        <f>IF($C548&lt;&gt;0,SUM($CK549:DB549),0)</f>
        <v>0</v>
      </c>
      <c r="DY548" s="952" t="str">
        <f t="shared" si="375"/>
        <v/>
      </c>
    </row>
    <row r="549" spans="1:129" ht="13.5" hidden="1" thickBot="1">
      <c r="A549" s="3" t="str">
        <f t="shared" si="341"/>
        <v/>
      </c>
      <c r="B549" s="805">
        <f>Dados_GLOBAL_Inicial!E549</f>
        <v>0</v>
      </c>
      <c r="C549" s="956">
        <f>IF(IFERROR(VALUE(Dados_GLOBAL_Inicial!F549),0)=0,0,Dados_GLOBAL_Inicial!F549)</f>
        <v>0</v>
      </c>
      <c r="D549" s="830">
        <f>Dados_GLOBAL_Inicial!G549</f>
        <v>0</v>
      </c>
      <c r="E549" s="830" t="str">
        <f>IF(IFERROR(VLOOKUP(F549,Cod_Gde_Itens!$A$1:$B$80,2,FALSE),0)&gt;549,IFERROR(VLOOKUP(F549,Cod_Gde_Itens!$A$1:$B$80,2,FALSE),0),IF(Dados_GLOBAL_Inicial!H549=0,"",Dados_GLOBAL_Inicial!H549))</f>
        <v/>
      </c>
      <c r="F549" s="823">
        <f>Dados_GLOBAL_Inicial!I549</f>
        <v>0</v>
      </c>
      <c r="G549" s="824">
        <f>Dados_GLOBAL_Inicial!J549</f>
        <v>0</v>
      </c>
      <c r="H549" s="454">
        <f>Dados_GLOBAL_Inicial!K549</f>
        <v>0</v>
      </c>
      <c r="I549" s="970">
        <f>SUM('MEDIÇÃO_OBJETO (1)'!I549)</f>
        <v>0</v>
      </c>
      <c r="J549" s="455">
        <f t="shared" si="342"/>
        <v>0</v>
      </c>
      <c r="K549" s="451">
        <f t="shared" si="343"/>
        <v>0</v>
      </c>
      <c r="L549" s="452">
        <f t="shared" si="344"/>
        <v>0</v>
      </c>
      <c r="M549" s="809">
        <f t="shared" si="345"/>
        <v>0</v>
      </c>
      <c r="N549" s="810">
        <f>IF(IFERROR(VALUE(Dados_GLOBAL_Inicial!L549),0)=0,0,Dados_GLOBAL_Inicial!L549)</f>
        <v>0</v>
      </c>
      <c r="O549" s="812">
        <f>SUM('MEDIÇÃO_OBJETO (1)'!O549)</f>
        <v>0</v>
      </c>
      <c r="P549" s="812">
        <f>SUM('MEDIÇÃO_OBJETO (1)'!P549)</f>
        <v>0</v>
      </c>
      <c r="Q549" s="813">
        <f t="shared" si="346"/>
        <v>0</v>
      </c>
      <c r="R549" s="951"/>
      <c r="S549" s="815">
        <f>SUM('MEDIÇÃO_OBJETO (1)'!S549)</f>
        <v>0</v>
      </c>
      <c r="T549" s="815">
        <f>SUM('MEDIÇÃO_OBJETO (1)'!T549)</f>
        <v>0</v>
      </c>
      <c r="V549" s="19"/>
      <c r="W549" s="978">
        <f t="shared" si="347"/>
        <v>0</v>
      </c>
      <c r="X549" s="816">
        <f t="shared" si="348"/>
        <v>0</v>
      </c>
      <c r="Y549" s="816">
        <f t="shared" si="349"/>
        <v>0</v>
      </c>
      <c r="Z549" s="817">
        <f t="shared" si="350"/>
        <v>0</v>
      </c>
      <c r="AB549" s="453">
        <f t="shared" si="372"/>
        <v>0</v>
      </c>
      <c r="AC549" s="14">
        <f t="shared" si="351"/>
        <v>0</v>
      </c>
      <c r="AD549" s="819"/>
      <c r="AE549" s="631">
        <f t="shared" si="373"/>
        <v>0</v>
      </c>
      <c r="AF549" s="818">
        <f>SUM('MEDIÇÃO_OBJETO (1)'!AG549)</f>
        <v>0</v>
      </c>
      <c r="AG549" s="541">
        <f>SUM('MEDIÇÃO_OBJETO (1)'!AH549)</f>
        <v>0</v>
      </c>
      <c r="AH549" s="541">
        <f>SUM('MEDIÇÃO_OBJETO (1)'!AI549)</f>
        <v>0</v>
      </c>
      <c r="AI549" s="541">
        <f>SUM('MEDIÇÃO_OBJETO (1)'!AJ549)</f>
        <v>0</v>
      </c>
      <c r="AJ549" s="541">
        <f>SUM('MEDIÇÃO_OBJETO (1)'!AK549)</f>
        <v>0</v>
      </c>
      <c r="AK549" s="541">
        <f>SUM('MEDIÇÃO_OBJETO (1)'!AL549)</f>
        <v>0</v>
      </c>
      <c r="AL549" s="541">
        <f>SUM('MEDIÇÃO_OBJETO (1)'!AM549)</f>
        <v>0</v>
      </c>
      <c r="AM549" s="541">
        <f>SUM('MEDIÇÃO_OBJETO (1)'!AN549)</f>
        <v>0</v>
      </c>
      <c r="AN549" s="541">
        <f>SUM('MEDIÇÃO_OBJETO (1)'!AO549)</f>
        <v>0</v>
      </c>
      <c r="AO549" s="541">
        <f>SUM('MEDIÇÃO_OBJETO (1)'!AP549)</f>
        <v>0</v>
      </c>
      <c r="AP549" s="541">
        <f>SUM('MEDIÇÃO_OBJETO (1)'!AQ549)</f>
        <v>0</v>
      </c>
      <c r="AQ549" s="541">
        <f>SUM('MEDIÇÃO_OBJETO (1)'!AR549)</f>
        <v>0</v>
      </c>
      <c r="AR549" s="541">
        <f>SUM('MEDIÇÃO_OBJETO (1)'!AS549)</f>
        <v>0</v>
      </c>
      <c r="AS549" s="541">
        <f>SUM('MEDIÇÃO_OBJETO (1)'!AT549)</f>
        <v>0</v>
      </c>
      <c r="AT549" s="541">
        <f>SUM('MEDIÇÃO_OBJETO (1)'!AU549)</f>
        <v>0</v>
      </c>
      <c r="AU549" s="541">
        <f>SUM('MEDIÇÃO_OBJETO (1)'!AV549)</f>
        <v>0</v>
      </c>
      <c r="AV549" s="541">
        <f>SUM('MEDIÇÃO_OBJETO (1)'!AW549)</f>
        <v>0</v>
      </c>
      <c r="AW549" s="541">
        <f>SUM('MEDIÇÃO_OBJETO (1)'!AX549)</f>
        <v>0</v>
      </c>
      <c r="AX549" s="977"/>
      <c r="BN549" s="992">
        <f t="shared" si="376"/>
        <v>0</v>
      </c>
      <c r="BO549" s="538">
        <f t="shared" si="374"/>
        <v>0</v>
      </c>
      <c r="BP549" s="987">
        <f>IF(RESUMO_GLOBAL!$X$53="a",ROUND(AF549*$N549,RESUMO_GLOBAL!$X$54),IF(RESUMO_GLOBAL!$X$53="t",TRUNC(AF549*$N549,RESUMO_GLOBAL!$X$54),AF549*$N549))</f>
        <v>0</v>
      </c>
      <c r="BQ549" s="987">
        <f>IF(RESUMO_GLOBAL!$X$53="a",ROUND(AG549*$N549,RESUMO_GLOBAL!$X$54),IF(RESUMO_GLOBAL!$X$53="t",TRUNC(AG549*$N549,RESUMO_GLOBAL!$X$54),AG549*$N549))</f>
        <v>0</v>
      </c>
      <c r="BR549" s="987">
        <f>IF(RESUMO_GLOBAL!$X$53="a",ROUND(AH549*$N549,RESUMO_GLOBAL!$X$54),IF(RESUMO_GLOBAL!$X$53="t",TRUNC(AH549*$N549,RESUMO_GLOBAL!$X$54),AH549*$N549))</f>
        <v>0</v>
      </c>
      <c r="BS549" s="987">
        <f>IF(RESUMO_GLOBAL!$X$53="a",ROUND(AI549*$N549,RESUMO_GLOBAL!$X$54),IF(RESUMO_GLOBAL!$X$53="t",TRUNC(AI549*$N549,RESUMO_GLOBAL!$X$54),AI549*$N549))</f>
        <v>0</v>
      </c>
      <c r="BT549" s="987">
        <f>IF(RESUMO_GLOBAL!$X$53="a",ROUND(AJ549*$N549,RESUMO_GLOBAL!$X$54),IF(RESUMO_GLOBAL!$X$53="t",TRUNC(AJ549*$N549,RESUMO_GLOBAL!$X$54),AJ549*$N549))</f>
        <v>0</v>
      </c>
      <c r="BU549" s="987">
        <f>IF(RESUMO_GLOBAL!$X$53="a",ROUND(AK549*$N549,RESUMO_GLOBAL!$X$54),IF(RESUMO_GLOBAL!$X$53="t",TRUNC(AK549*$N549,RESUMO_GLOBAL!$X$54),AK549*$N549))</f>
        <v>0</v>
      </c>
      <c r="BV549" s="987">
        <f>IF(RESUMO_GLOBAL!$X$53="a",ROUND(AL549*$N549,RESUMO_GLOBAL!$X$54),IF(RESUMO_GLOBAL!$X$53="t",TRUNC(AL549*$N549,RESUMO_GLOBAL!$X$54),AL549*$N549))</f>
        <v>0</v>
      </c>
      <c r="BW549" s="987">
        <f>IF(RESUMO_GLOBAL!$X$53="a",ROUND(AM549*$N549,RESUMO_GLOBAL!$X$54),IF(RESUMO_GLOBAL!$X$53="t",TRUNC(AM549*$N549,RESUMO_GLOBAL!$X$54),AM549*$N549))</f>
        <v>0</v>
      </c>
      <c r="BX549" s="987">
        <f>IF(RESUMO_GLOBAL!$X$53="a",ROUND(AN549*$N549,RESUMO_GLOBAL!$X$54),IF(RESUMO_GLOBAL!$X$53="t",TRUNC(AN549*$N549,RESUMO_GLOBAL!$X$54),AN549*$N549))</f>
        <v>0</v>
      </c>
      <c r="BY549" s="987">
        <f>IF(RESUMO_GLOBAL!$X$53="a",ROUND(AO549*$N549,RESUMO_GLOBAL!$X$54),IF(RESUMO_GLOBAL!$X$53="t",TRUNC(AO549*$N549,RESUMO_GLOBAL!$X$54),AO549*$N549))</f>
        <v>0</v>
      </c>
      <c r="BZ549" s="987">
        <f>IF(RESUMO_GLOBAL!$X$53="a",ROUND(AP549*$N549,RESUMO_GLOBAL!$X$54),IF(RESUMO_GLOBAL!$X$53="t",TRUNC(AP549*$N549,RESUMO_GLOBAL!$X$54),AP549*$N549))</f>
        <v>0</v>
      </c>
      <c r="CA549" s="987">
        <f>IF(RESUMO_GLOBAL!$X$53="a",ROUND(AQ549*$N549,RESUMO_GLOBAL!$X$54),IF(RESUMO_GLOBAL!$X$53="t",TRUNC(AQ549*$N549,RESUMO_GLOBAL!$X$54),AQ549*$N549))</f>
        <v>0</v>
      </c>
      <c r="CB549" s="987">
        <f>IF(RESUMO_GLOBAL!$X$53="a",ROUND(AR549*$N549,RESUMO_GLOBAL!$X$54),IF(RESUMO_GLOBAL!$X$53="t",TRUNC(AR549*$N549,RESUMO_GLOBAL!$X$54),AR549*$N549))</f>
        <v>0</v>
      </c>
      <c r="CC549" s="987">
        <f>IF(RESUMO_GLOBAL!$X$53="a",ROUND(AS549*$N549,RESUMO_GLOBAL!$X$54),IF(RESUMO_GLOBAL!$X$53="t",TRUNC(AS549*$N549,RESUMO_GLOBAL!$X$54),AS549*$N549))</f>
        <v>0</v>
      </c>
      <c r="CD549" s="987">
        <f>IF(RESUMO_GLOBAL!$X$53="a",ROUND(AT549*$N549,RESUMO_GLOBAL!$X$54),IF(RESUMO_GLOBAL!$X$53="t",TRUNC(AT549*$N549,RESUMO_GLOBAL!$X$54),AT549*$N549))</f>
        <v>0</v>
      </c>
      <c r="CE549" s="987">
        <f>IF(RESUMO_GLOBAL!$X$53="a",ROUND(AU549*$N549,RESUMO_GLOBAL!$X$54),IF(RESUMO_GLOBAL!$X$53="t",TRUNC(AU549*$N549,RESUMO_GLOBAL!$X$54),AU549*$N549))</f>
        <v>0</v>
      </c>
      <c r="CF549" s="987">
        <f>IF(RESUMO_GLOBAL!$X$53="a",ROUND(AV549*$N549,RESUMO_GLOBAL!$X$54),IF(RESUMO_GLOBAL!$X$53="t",TRUNC(AV549*$N549,RESUMO_GLOBAL!$X$54),AV549*$N549))</f>
        <v>0</v>
      </c>
      <c r="CG549" s="987">
        <f>IF(RESUMO_GLOBAL!$X$53="a",ROUND(AW549*$N549,RESUMO_GLOBAL!$X$54),IF(RESUMO_GLOBAL!$X$53="t",TRUNC(AW549*$N549,RESUMO_GLOBAL!$X$54),AW549*$N549))</f>
        <v>0</v>
      </c>
      <c r="CK549" s="59">
        <f t="shared" si="353"/>
        <v>0</v>
      </c>
      <c r="CL549" s="59">
        <f t="shared" si="354"/>
        <v>0</v>
      </c>
      <c r="CM549" s="59">
        <f t="shared" si="355"/>
        <v>0</v>
      </c>
      <c r="CN549" s="59">
        <f t="shared" si="356"/>
        <v>0</v>
      </c>
      <c r="CO549" s="59">
        <f t="shared" si="357"/>
        <v>0</v>
      </c>
      <c r="CP549" s="59">
        <f t="shared" si="358"/>
        <v>0</v>
      </c>
      <c r="CQ549" s="59">
        <f t="shared" si="359"/>
        <v>0</v>
      </c>
      <c r="CR549" s="59">
        <f t="shared" si="360"/>
        <v>0</v>
      </c>
      <c r="CS549" s="59">
        <f t="shared" si="361"/>
        <v>0</v>
      </c>
      <c r="CT549" s="59">
        <f t="shared" si="362"/>
        <v>0</v>
      </c>
      <c r="CU549" s="59">
        <f t="shared" si="363"/>
        <v>0</v>
      </c>
      <c r="CV549" s="59">
        <f t="shared" si="364"/>
        <v>0</v>
      </c>
      <c r="CW549" s="59">
        <f t="shared" si="365"/>
        <v>0</v>
      </c>
      <c r="CX549" s="59">
        <f t="shared" si="366"/>
        <v>0</v>
      </c>
      <c r="CY549" s="59">
        <f t="shared" si="367"/>
        <v>0</v>
      </c>
      <c r="CZ549" s="59">
        <f t="shared" si="368"/>
        <v>0</v>
      </c>
      <c r="DA549" s="59">
        <f t="shared" si="369"/>
        <v>0</v>
      </c>
      <c r="DB549" s="59">
        <f t="shared" si="370"/>
        <v>0</v>
      </c>
      <c r="DE549">
        <f t="shared" si="352"/>
        <v>544</v>
      </c>
      <c r="DF549" t="str">
        <f t="shared" si="371"/>
        <v/>
      </c>
      <c r="DG549" s="59">
        <f>IF($C549&lt;&gt;0,SUM($CK550:CK550),0)</f>
        <v>0</v>
      </c>
      <c r="DH549" s="59">
        <f>IF($C549&lt;&gt;0,SUM($CK550:CL550),0)</f>
        <v>0</v>
      </c>
      <c r="DI549" s="59">
        <f>IF($C549&lt;&gt;0,SUM($CK550:CM550),0)</f>
        <v>0</v>
      </c>
      <c r="DJ549" s="59">
        <f>IF($C549&lt;&gt;0,SUM($CK550:CN550),0)</f>
        <v>0</v>
      </c>
      <c r="DK549" s="59">
        <f>IF($C549&lt;&gt;0,SUM($CK550:CO550),0)</f>
        <v>0</v>
      </c>
      <c r="DL549" s="59">
        <f>IF($C549&lt;&gt;0,SUM($CK550:CP550),0)</f>
        <v>0</v>
      </c>
      <c r="DM549" s="59">
        <f>IF($C549&lt;&gt;0,SUM($CK550:CQ550),0)</f>
        <v>0</v>
      </c>
      <c r="DN549" s="59">
        <f>IF($C549&lt;&gt;0,SUM($CK550:CR550),0)</f>
        <v>0</v>
      </c>
      <c r="DO549" s="59">
        <f>IF($C549&lt;&gt;0,SUM($CK550:CS550),0)</f>
        <v>0</v>
      </c>
      <c r="DP549" s="59">
        <f>IF($C549&lt;&gt;0,SUM($CK550:CT550),0)</f>
        <v>0</v>
      </c>
      <c r="DQ549" s="59">
        <f>IF($C549&lt;&gt;0,SUM($CK550:CU550),0)</f>
        <v>0</v>
      </c>
      <c r="DR549" s="59">
        <f>IF($C549&lt;&gt;0,SUM($CK550:CV550),0)</f>
        <v>0</v>
      </c>
      <c r="DS549" s="59">
        <f>IF($C549&lt;&gt;0,SUM($CK550:CW550),0)</f>
        <v>0</v>
      </c>
      <c r="DT549" s="59">
        <f>IF($C549&lt;&gt;0,SUM($CK550:CX550),0)</f>
        <v>0</v>
      </c>
      <c r="DU549" s="59">
        <f>IF($C549&lt;&gt;0,SUM($CK550:CY550),0)</f>
        <v>0</v>
      </c>
      <c r="DV549" s="59">
        <f>IF($C549&lt;&gt;0,SUM($CK550:CZ550),0)</f>
        <v>0</v>
      </c>
      <c r="DW549" s="59">
        <f>IF($C549&lt;&gt;0,SUM($CK550:DA550),0)</f>
        <v>0</v>
      </c>
      <c r="DX549" s="59">
        <f>IF($C549&lt;&gt;0,SUM($CK550:DB550),0)</f>
        <v>0</v>
      </c>
      <c r="DY549" s="952" t="str">
        <f t="shared" si="375"/>
        <v/>
      </c>
    </row>
    <row r="550" spans="1:129" ht="13.5" hidden="1" thickBot="1">
      <c r="A550" s="3" t="str">
        <f t="shared" si="341"/>
        <v/>
      </c>
      <c r="B550" s="805">
        <f>Dados_GLOBAL_Inicial!E550</f>
        <v>0</v>
      </c>
      <c r="C550" s="956">
        <f>IF(IFERROR(VALUE(Dados_GLOBAL_Inicial!F550),0)=0,0,Dados_GLOBAL_Inicial!F550)</f>
        <v>0</v>
      </c>
      <c r="D550" s="830">
        <f>Dados_GLOBAL_Inicial!G550</f>
        <v>0</v>
      </c>
      <c r="E550" s="830" t="str">
        <f>IF(IFERROR(VLOOKUP(F550,Cod_Gde_Itens!$A$1:$B$80,2,FALSE),0)&gt;549,IFERROR(VLOOKUP(F550,Cod_Gde_Itens!$A$1:$B$80,2,FALSE),0),IF(Dados_GLOBAL_Inicial!H550=0,"",Dados_GLOBAL_Inicial!H550))</f>
        <v/>
      </c>
      <c r="F550" s="823">
        <f>Dados_GLOBAL_Inicial!I550</f>
        <v>0</v>
      </c>
      <c r="G550" s="824">
        <f>Dados_GLOBAL_Inicial!J550</f>
        <v>0</v>
      </c>
      <c r="H550" s="454">
        <f>Dados_GLOBAL_Inicial!K550</f>
        <v>0</v>
      </c>
      <c r="I550" s="970">
        <f>SUM('MEDIÇÃO_OBJETO (1)'!I550)</f>
        <v>0</v>
      </c>
      <c r="J550" s="455">
        <f t="shared" si="342"/>
        <v>0</v>
      </c>
      <c r="K550" s="451">
        <f t="shared" si="343"/>
        <v>0</v>
      </c>
      <c r="L550" s="452">
        <f t="shared" si="344"/>
        <v>0</v>
      </c>
      <c r="M550" s="809">
        <f t="shared" si="345"/>
        <v>0</v>
      </c>
      <c r="N550" s="810">
        <f>IF(IFERROR(VALUE(Dados_GLOBAL_Inicial!L550),0)=0,0,Dados_GLOBAL_Inicial!L550)</f>
        <v>0</v>
      </c>
      <c r="O550" s="812">
        <f>SUM('MEDIÇÃO_OBJETO (1)'!O550)</f>
        <v>0</v>
      </c>
      <c r="P550" s="812">
        <f>SUM('MEDIÇÃO_OBJETO (1)'!P550)</f>
        <v>0</v>
      </c>
      <c r="Q550" s="813">
        <f t="shared" si="346"/>
        <v>0</v>
      </c>
      <c r="R550" s="951"/>
      <c r="S550" s="815">
        <f>SUM('MEDIÇÃO_OBJETO (1)'!S550)</f>
        <v>0</v>
      </c>
      <c r="T550" s="815">
        <f>SUM('MEDIÇÃO_OBJETO (1)'!T550)</f>
        <v>0</v>
      </c>
      <c r="V550" s="19"/>
      <c r="W550" s="978">
        <f t="shared" si="347"/>
        <v>0</v>
      </c>
      <c r="X550" s="816">
        <f t="shared" si="348"/>
        <v>0</v>
      </c>
      <c r="Y550" s="816">
        <f t="shared" si="349"/>
        <v>0</v>
      </c>
      <c r="Z550" s="817">
        <f t="shared" si="350"/>
        <v>0</v>
      </c>
      <c r="AB550" s="453">
        <f t="shared" si="372"/>
        <v>0</v>
      </c>
      <c r="AC550" s="14">
        <f t="shared" si="351"/>
        <v>0</v>
      </c>
      <c r="AD550" s="819"/>
      <c r="AE550" s="631">
        <f t="shared" si="373"/>
        <v>0</v>
      </c>
      <c r="AF550" s="818">
        <f>SUM('MEDIÇÃO_OBJETO (1)'!AG550)</f>
        <v>0</v>
      </c>
      <c r="AG550" s="541">
        <f>SUM('MEDIÇÃO_OBJETO (1)'!AH550)</f>
        <v>0</v>
      </c>
      <c r="AH550" s="541">
        <f>SUM('MEDIÇÃO_OBJETO (1)'!AI550)</f>
        <v>0</v>
      </c>
      <c r="AI550" s="541">
        <f>SUM('MEDIÇÃO_OBJETO (1)'!AJ550)</f>
        <v>0</v>
      </c>
      <c r="AJ550" s="541">
        <f>SUM('MEDIÇÃO_OBJETO (1)'!AK550)</f>
        <v>0</v>
      </c>
      <c r="AK550" s="541">
        <f>SUM('MEDIÇÃO_OBJETO (1)'!AL550)</f>
        <v>0</v>
      </c>
      <c r="AL550" s="541">
        <f>SUM('MEDIÇÃO_OBJETO (1)'!AM550)</f>
        <v>0</v>
      </c>
      <c r="AM550" s="541">
        <f>SUM('MEDIÇÃO_OBJETO (1)'!AN550)</f>
        <v>0</v>
      </c>
      <c r="AN550" s="541">
        <f>SUM('MEDIÇÃO_OBJETO (1)'!AO550)</f>
        <v>0</v>
      </c>
      <c r="AO550" s="541">
        <f>SUM('MEDIÇÃO_OBJETO (1)'!AP550)</f>
        <v>0</v>
      </c>
      <c r="AP550" s="541">
        <f>SUM('MEDIÇÃO_OBJETO (1)'!AQ550)</f>
        <v>0</v>
      </c>
      <c r="AQ550" s="541">
        <f>SUM('MEDIÇÃO_OBJETO (1)'!AR550)</f>
        <v>0</v>
      </c>
      <c r="AR550" s="541">
        <f>SUM('MEDIÇÃO_OBJETO (1)'!AS550)</f>
        <v>0</v>
      </c>
      <c r="AS550" s="541">
        <f>SUM('MEDIÇÃO_OBJETO (1)'!AT550)</f>
        <v>0</v>
      </c>
      <c r="AT550" s="541">
        <f>SUM('MEDIÇÃO_OBJETO (1)'!AU550)</f>
        <v>0</v>
      </c>
      <c r="AU550" s="541">
        <f>SUM('MEDIÇÃO_OBJETO (1)'!AV550)</f>
        <v>0</v>
      </c>
      <c r="AV550" s="541">
        <f>SUM('MEDIÇÃO_OBJETO (1)'!AW550)</f>
        <v>0</v>
      </c>
      <c r="AW550" s="541">
        <f>SUM('MEDIÇÃO_OBJETO (1)'!AX550)</f>
        <v>0</v>
      </c>
      <c r="AX550" s="977"/>
      <c r="BN550" s="992">
        <f t="shared" si="376"/>
        <v>0</v>
      </c>
      <c r="BO550" s="538">
        <f t="shared" si="374"/>
        <v>0</v>
      </c>
      <c r="BP550" s="987">
        <f>IF(RESUMO_GLOBAL!$X$53="a",ROUND(AF550*$N550,RESUMO_GLOBAL!$X$54),IF(RESUMO_GLOBAL!$X$53="t",TRUNC(AF550*$N550,RESUMO_GLOBAL!$X$54),AF550*$N550))</f>
        <v>0</v>
      </c>
      <c r="BQ550" s="987">
        <f>IF(RESUMO_GLOBAL!$X$53="a",ROUND(AG550*$N550,RESUMO_GLOBAL!$X$54),IF(RESUMO_GLOBAL!$X$53="t",TRUNC(AG550*$N550,RESUMO_GLOBAL!$X$54),AG550*$N550))</f>
        <v>0</v>
      </c>
      <c r="BR550" s="987">
        <f>IF(RESUMO_GLOBAL!$X$53="a",ROUND(AH550*$N550,RESUMO_GLOBAL!$X$54),IF(RESUMO_GLOBAL!$X$53="t",TRUNC(AH550*$N550,RESUMO_GLOBAL!$X$54),AH550*$N550))</f>
        <v>0</v>
      </c>
      <c r="BS550" s="987">
        <f>IF(RESUMO_GLOBAL!$X$53="a",ROUND(AI550*$N550,RESUMO_GLOBAL!$X$54),IF(RESUMO_GLOBAL!$X$53="t",TRUNC(AI550*$N550,RESUMO_GLOBAL!$X$54),AI550*$N550))</f>
        <v>0</v>
      </c>
      <c r="BT550" s="987">
        <f>IF(RESUMO_GLOBAL!$X$53="a",ROUND(AJ550*$N550,RESUMO_GLOBAL!$X$54),IF(RESUMO_GLOBAL!$X$53="t",TRUNC(AJ550*$N550,RESUMO_GLOBAL!$X$54),AJ550*$N550))</f>
        <v>0</v>
      </c>
      <c r="BU550" s="987">
        <f>IF(RESUMO_GLOBAL!$X$53="a",ROUND(AK550*$N550,RESUMO_GLOBAL!$X$54),IF(RESUMO_GLOBAL!$X$53="t",TRUNC(AK550*$N550,RESUMO_GLOBAL!$X$54),AK550*$N550))</f>
        <v>0</v>
      </c>
      <c r="BV550" s="987">
        <f>IF(RESUMO_GLOBAL!$X$53="a",ROUND(AL550*$N550,RESUMO_GLOBAL!$X$54),IF(RESUMO_GLOBAL!$X$53="t",TRUNC(AL550*$N550,RESUMO_GLOBAL!$X$54),AL550*$N550))</f>
        <v>0</v>
      </c>
      <c r="BW550" s="987">
        <f>IF(RESUMO_GLOBAL!$X$53="a",ROUND(AM550*$N550,RESUMO_GLOBAL!$X$54),IF(RESUMO_GLOBAL!$X$53="t",TRUNC(AM550*$N550,RESUMO_GLOBAL!$X$54),AM550*$N550))</f>
        <v>0</v>
      </c>
      <c r="BX550" s="987">
        <f>IF(RESUMO_GLOBAL!$X$53="a",ROUND(AN550*$N550,RESUMO_GLOBAL!$X$54),IF(RESUMO_GLOBAL!$X$53="t",TRUNC(AN550*$N550,RESUMO_GLOBAL!$X$54),AN550*$N550))</f>
        <v>0</v>
      </c>
      <c r="BY550" s="987">
        <f>IF(RESUMO_GLOBAL!$X$53="a",ROUND(AO550*$N550,RESUMO_GLOBAL!$X$54),IF(RESUMO_GLOBAL!$X$53="t",TRUNC(AO550*$N550,RESUMO_GLOBAL!$X$54),AO550*$N550))</f>
        <v>0</v>
      </c>
      <c r="BZ550" s="987">
        <f>IF(RESUMO_GLOBAL!$X$53="a",ROUND(AP550*$N550,RESUMO_GLOBAL!$X$54),IF(RESUMO_GLOBAL!$X$53="t",TRUNC(AP550*$N550,RESUMO_GLOBAL!$X$54),AP550*$N550))</f>
        <v>0</v>
      </c>
      <c r="CA550" s="987">
        <f>IF(RESUMO_GLOBAL!$X$53="a",ROUND(AQ550*$N550,RESUMO_GLOBAL!$X$54),IF(RESUMO_GLOBAL!$X$53="t",TRUNC(AQ550*$N550,RESUMO_GLOBAL!$X$54),AQ550*$N550))</f>
        <v>0</v>
      </c>
      <c r="CB550" s="987">
        <f>IF(RESUMO_GLOBAL!$X$53="a",ROUND(AR550*$N550,RESUMO_GLOBAL!$X$54),IF(RESUMO_GLOBAL!$X$53="t",TRUNC(AR550*$N550,RESUMO_GLOBAL!$X$54),AR550*$N550))</f>
        <v>0</v>
      </c>
      <c r="CC550" s="987">
        <f>IF(RESUMO_GLOBAL!$X$53="a",ROUND(AS550*$N550,RESUMO_GLOBAL!$X$54),IF(RESUMO_GLOBAL!$X$53="t",TRUNC(AS550*$N550,RESUMO_GLOBAL!$X$54),AS550*$N550))</f>
        <v>0</v>
      </c>
      <c r="CD550" s="987">
        <f>IF(RESUMO_GLOBAL!$X$53="a",ROUND(AT550*$N550,RESUMO_GLOBAL!$X$54),IF(RESUMO_GLOBAL!$X$53="t",TRUNC(AT550*$N550,RESUMO_GLOBAL!$X$54),AT550*$N550))</f>
        <v>0</v>
      </c>
      <c r="CE550" s="987">
        <f>IF(RESUMO_GLOBAL!$X$53="a",ROUND(AU550*$N550,RESUMO_GLOBAL!$X$54),IF(RESUMO_GLOBAL!$X$53="t",TRUNC(AU550*$N550,RESUMO_GLOBAL!$X$54),AU550*$N550))</f>
        <v>0</v>
      </c>
      <c r="CF550" s="987">
        <f>IF(RESUMO_GLOBAL!$X$53="a",ROUND(AV550*$N550,RESUMO_GLOBAL!$X$54),IF(RESUMO_GLOBAL!$X$53="t",TRUNC(AV550*$N550,RESUMO_GLOBAL!$X$54),AV550*$N550))</f>
        <v>0</v>
      </c>
      <c r="CG550" s="987">
        <f>IF(RESUMO_GLOBAL!$X$53="a",ROUND(AW550*$N550,RESUMO_GLOBAL!$X$54),IF(RESUMO_GLOBAL!$X$53="t",TRUNC(AW550*$N550,RESUMO_GLOBAL!$X$54),AW550*$N550))</f>
        <v>0</v>
      </c>
      <c r="CK550" s="59">
        <f t="shared" si="353"/>
        <v>0</v>
      </c>
      <c r="CL550" s="59">
        <f t="shared" si="354"/>
        <v>0</v>
      </c>
      <c r="CM550" s="59">
        <f t="shared" si="355"/>
        <v>0</v>
      </c>
      <c r="CN550" s="59">
        <f t="shared" si="356"/>
        <v>0</v>
      </c>
      <c r="CO550" s="59">
        <f t="shared" si="357"/>
        <v>0</v>
      </c>
      <c r="CP550" s="59">
        <f t="shared" si="358"/>
        <v>0</v>
      </c>
      <c r="CQ550" s="59">
        <f t="shared" si="359"/>
        <v>0</v>
      </c>
      <c r="CR550" s="59">
        <f t="shared" si="360"/>
        <v>0</v>
      </c>
      <c r="CS550" s="59">
        <f t="shared" si="361"/>
        <v>0</v>
      </c>
      <c r="CT550" s="59">
        <f t="shared" si="362"/>
        <v>0</v>
      </c>
      <c r="CU550" s="59">
        <f t="shared" si="363"/>
        <v>0</v>
      </c>
      <c r="CV550" s="59">
        <f t="shared" si="364"/>
        <v>0</v>
      </c>
      <c r="CW550" s="59">
        <f t="shared" si="365"/>
        <v>0</v>
      </c>
      <c r="CX550" s="59">
        <f t="shared" si="366"/>
        <v>0</v>
      </c>
      <c r="CY550" s="59">
        <f t="shared" si="367"/>
        <v>0</v>
      </c>
      <c r="CZ550" s="59">
        <f t="shared" si="368"/>
        <v>0</v>
      </c>
      <c r="DA550" s="59">
        <f t="shared" si="369"/>
        <v>0</v>
      </c>
      <c r="DB550" s="59">
        <f t="shared" si="370"/>
        <v>0</v>
      </c>
      <c r="DE550">
        <f t="shared" si="352"/>
        <v>545</v>
      </c>
      <c r="DF550" t="str">
        <f t="shared" si="371"/>
        <v/>
      </c>
      <c r="DG550" s="59">
        <f>IF($C550&lt;&gt;0,SUM($CK551:CK551),0)</f>
        <v>0</v>
      </c>
      <c r="DH550" s="59">
        <f>IF($C550&lt;&gt;0,SUM($CK551:CL551),0)</f>
        <v>0</v>
      </c>
      <c r="DI550" s="59">
        <f>IF($C550&lt;&gt;0,SUM($CK551:CM551),0)</f>
        <v>0</v>
      </c>
      <c r="DJ550" s="59">
        <f>IF($C550&lt;&gt;0,SUM($CK551:CN551),0)</f>
        <v>0</v>
      </c>
      <c r="DK550" s="59">
        <f>IF($C550&lt;&gt;0,SUM($CK551:CO551),0)</f>
        <v>0</v>
      </c>
      <c r="DL550" s="59">
        <f>IF($C550&lt;&gt;0,SUM($CK551:CP551),0)</f>
        <v>0</v>
      </c>
      <c r="DM550" s="59">
        <f>IF($C550&lt;&gt;0,SUM($CK551:CQ551),0)</f>
        <v>0</v>
      </c>
      <c r="DN550" s="59">
        <f>IF($C550&lt;&gt;0,SUM($CK551:CR551),0)</f>
        <v>0</v>
      </c>
      <c r="DO550" s="59">
        <f>IF($C550&lt;&gt;0,SUM($CK551:CS551),0)</f>
        <v>0</v>
      </c>
      <c r="DP550" s="59">
        <f>IF($C550&lt;&gt;0,SUM($CK551:CT551),0)</f>
        <v>0</v>
      </c>
      <c r="DQ550" s="59">
        <f>IF($C550&lt;&gt;0,SUM($CK551:CU551),0)</f>
        <v>0</v>
      </c>
      <c r="DR550" s="59">
        <f>IF($C550&lt;&gt;0,SUM($CK551:CV551),0)</f>
        <v>0</v>
      </c>
      <c r="DS550" s="59">
        <f>IF($C550&lt;&gt;0,SUM($CK551:CW551),0)</f>
        <v>0</v>
      </c>
      <c r="DT550" s="59">
        <f>IF($C550&lt;&gt;0,SUM($CK551:CX551),0)</f>
        <v>0</v>
      </c>
      <c r="DU550" s="59">
        <f>IF($C550&lt;&gt;0,SUM($CK551:CY551),0)</f>
        <v>0</v>
      </c>
      <c r="DV550" s="59">
        <f>IF($C550&lt;&gt;0,SUM($CK551:CZ551),0)</f>
        <v>0</v>
      </c>
      <c r="DW550" s="59">
        <f>IF($C550&lt;&gt;0,SUM($CK551:DA551),0)</f>
        <v>0</v>
      </c>
      <c r="DX550" s="59">
        <f>IF($C550&lt;&gt;0,SUM($CK551:DB551),0)</f>
        <v>0</v>
      </c>
      <c r="DY550" s="952" t="str">
        <f t="shared" si="375"/>
        <v/>
      </c>
    </row>
    <row r="551" spans="1:129" ht="13.5" hidden="1" thickBot="1">
      <c r="A551" s="3" t="str">
        <f t="shared" si="341"/>
        <v/>
      </c>
      <c r="B551" s="805">
        <f>Dados_GLOBAL_Inicial!E551</f>
        <v>0</v>
      </c>
      <c r="C551" s="956">
        <f>IF(IFERROR(VALUE(Dados_GLOBAL_Inicial!F551),0)=0,0,Dados_GLOBAL_Inicial!F551)</f>
        <v>0</v>
      </c>
      <c r="D551" s="830">
        <f>Dados_GLOBAL_Inicial!G551</f>
        <v>0</v>
      </c>
      <c r="E551" s="830" t="str">
        <f>IF(IFERROR(VLOOKUP(F551,Cod_Gde_Itens!$A$1:$B$80,2,FALSE),0)&gt;549,IFERROR(VLOOKUP(F551,Cod_Gde_Itens!$A$1:$B$80,2,FALSE),0),IF(Dados_GLOBAL_Inicial!H551=0,"",Dados_GLOBAL_Inicial!H551))</f>
        <v/>
      </c>
      <c r="F551" s="823">
        <f>Dados_GLOBAL_Inicial!I551</f>
        <v>0</v>
      </c>
      <c r="G551" s="824">
        <f>Dados_GLOBAL_Inicial!J551</f>
        <v>0</v>
      </c>
      <c r="H551" s="454">
        <f>Dados_GLOBAL_Inicial!K551</f>
        <v>0</v>
      </c>
      <c r="I551" s="970">
        <f>SUM('MEDIÇÃO_OBJETO (1)'!I551)</f>
        <v>0</v>
      </c>
      <c r="J551" s="455">
        <f t="shared" si="342"/>
        <v>0</v>
      </c>
      <c r="K551" s="451">
        <f t="shared" si="343"/>
        <v>0</v>
      </c>
      <c r="L551" s="452">
        <f t="shared" si="344"/>
        <v>0</v>
      </c>
      <c r="M551" s="809">
        <f t="shared" si="345"/>
        <v>0</v>
      </c>
      <c r="N551" s="810">
        <f>IF(IFERROR(VALUE(Dados_GLOBAL_Inicial!L551),0)=0,0,Dados_GLOBAL_Inicial!L551)</f>
        <v>0</v>
      </c>
      <c r="O551" s="812">
        <f>SUM('MEDIÇÃO_OBJETO (1)'!O551)</f>
        <v>0</v>
      </c>
      <c r="P551" s="812">
        <f>SUM('MEDIÇÃO_OBJETO (1)'!P551)</f>
        <v>0</v>
      </c>
      <c r="Q551" s="813">
        <f t="shared" si="346"/>
        <v>0</v>
      </c>
      <c r="R551" s="951"/>
      <c r="S551" s="815">
        <f>SUM('MEDIÇÃO_OBJETO (1)'!S551)</f>
        <v>0</v>
      </c>
      <c r="T551" s="815">
        <f>SUM('MEDIÇÃO_OBJETO (1)'!T551)</f>
        <v>0</v>
      </c>
      <c r="V551" s="19"/>
      <c r="W551" s="978">
        <f t="shared" si="347"/>
        <v>0</v>
      </c>
      <c r="X551" s="816">
        <f t="shared" si="348"/>
        <v>0</v>
      </c>
      <c r="Y551" s="816">
        <f t="shared" si="349"/>
        <v>0</v>
      </c>
      <c r="Z551" s="817">
        <f t="shared" si="350"/>
        <v>0</v>
      </c>
      <c r="AB551" s="453">
        <f t="shared" si="372"/>
        <v>0</v>
      </c>
      <c r="AC551" s="14">
        <f t="shared" si="351"/>
        <v>0</v>
      </c>
      <c r="AD551" s="819"/>
      <c r="AE551" s="631">
        <f t="shared" si="373"/>
        <v>0</v>
      </c>
      <c r="AF551" s="818">
        <f>SUM('MEDIÇÃO_OBJETO (1)'!AG551)</f>
        <v>0</v>
      </c>
      <c r="AG551" s="541">
        <f>SUM('MEDIÇÃO_OBJETO (1)'!AH551)</f>
        <v>0</v>
      </c>
      <c r="AH551" s="541">
        <f>SUM('MEDIÇÃO_OBJETO (1)'!AI551)</f>
        <v>0</v>
      </c>
      <c r="AI551" s="541">
        <f>SUM('MEDIÇÃO_OBJETO (1)'!AJ551)</f>
        <v>0</v>
      </c>
      <c r="AJ551" s="541">
        <f>SUM('MEDIÇÃO_OBJETO (1)'!AK551)</f>
        <v>0</v>
      </c>
      <c r="AK551" s="541">
        <f>SUM('MEDIÇÃO_OBJETO (1)'!AL551)</f>
        <v>0</v>
      </c>
      <c r="AL551" s="541">
        <f>SUM('MEDIÇÃO_OBJETO (1)'!AM551)</f>
        <v>0</v>
      </c>
      <c r="AM551" s="541">
        <f>SUM('MEDIÇÃO_OBJETO (1)'!AN551)</f>
        <v>0</v>
      </c>
      <c r="AN551" s="541">
        <f>SUM('MEDIÇÃO_OBJETO (1)'!AO551)</f>
        <v>0</v>
      </c>
      <c r="AO551" s="541">
        <f>SUM('MEDIÇÃO_OBJETO (1)'!AP551)</f>
        <v>0</v>
      </c>
      <c r="AP551" s="541">
        <f>SUM('MEDIÇÃO_OBJETO (1)'!AQ551)</f>
        <v>0</v>
      </c>
      <c r="AQ551" s="541">
        <f>SUM('MEDIÇÃO_OBJETO (1)'!AR551)</f>
        <v>0</v>
      </c>
      <c r="AR551" s="541">
        <f>SUM('MEDIÇÃO_OBJETO (1)'!AS551)</f>
        <v>0</v>
      </c>
      <c r="AS551" s="541">
        <f>SUM('MEDIÇÃO_OBJETO (1)'!AT551)</f>
        <v>0</v>
      </c>
      <c r="AT551" s="541">
        <f>SUM('MEDIÇÃO_OBJETO (1)'!AU551)</f>
        <v>0</v>
      </c>
      <c r="AU551" s="541">
        <f>SUM('MEDIÇÃO_OBJETO (1)'!AV551)</f>
        <v>0</v>
      </c>
      <c r="AV551" s="541">
        <f>SUM('MEDIÇÃO_OBJETO (1)'!AW551)</f>
        <v>0</v>
      </c>
      <c r="AW551" s="541">
        <f>SUM('MEDIÇÃO_OBJETO (1)'!AX551)</f>
        <v>0</v>
      </c>
      <c r="AX551" s="977"/>
      <c r="BN551" s="992">
        <f t="shared" si="376"/>
        <v>0</v>
      </c>
      <c r="BO551" s="538">
        <f t="shared" si="374"/>
        <v>0</v>
      </c>
      <c r="BP551" s="987">
        <f>IF(RESUMO_GLOBAL!$X$53="a",ROUND(AF551*$N551,RESUMO_GLOBAL!$X$54),IF(RESUMO_GLOBAL!$X$53="t",TRUNC(AF551*$N551,RESUMO_GLOBAL!$X$54),AF551*$N551))</f>
        <v>0</v>
      </c>
      <c r="BQ551" s="987">
        <f>IF(RESUMO_GLOBAL!$X$53="a",ROUND(AG551*$N551,RESUMO_GLOBAL!$X$54),IF(RESUMO_GLOBAL!$X$53="t",TRUNC(AG551*$N551,RESUMO_GLOBAL!$X$54),AG551*$N551))</f>
        <v>0</v>
      </c>
      <c r="BR551" s="987">
        <f>IF(RESUMO_GLOBAL!$X$53="a",ROUND(AH551*$N551,RESUMO_GLOBAL!$X$54),IF(RESUMO_GLOBAL!$X$53="t",TRUNC(AH551*$N551,RESUMO_GLOBAL!$X$54),AH551*$N551))</f>
        <v>0</v>
      </c>
      <c r="BS551" s="987">
        <f>IF(RESUMO_GLOBAL!$X$53="a",ROUND(AI551*$N551,RESUMO_GLOBAL!$X$54),IF(RESUMO_GLOBAL!$X$53="t",TRUNC(AI551*$N551,RESUMO_GLOBAL!$X$54),AI551*$N551))</f>
        <v>0</v>
      </c>
      <c r="BT551" s="987">
        <f>IF(RESUMO_GLOBAL!$X$53="a",ROUND(AJ551*$N551,RESUMO_GLOBAL!$X$54),IF(RESUMO_GLOBAL!$X$53="t",TRUNC(AJ551*$N551,RESUMO_GLOBAL!$X$54),AJ551*$N551))</f>
        <v>0</v>
      </c>
      <c r="BU551" s="987">
        <f>IF(RESUMO_GLOBAL!$X$53="a",ROUND(AK551*$N551,RESUMO_GLOBAL!$X$54),IF(RESUMO_GLOBAL!$X$53="t",TRUNC(AK551*$N551,RESUMO_GLOBAL!$X$54),AK551*$N551))</f>
        <v>0</v>
      </c>
      <c r="BV551" s="987">
        <f>IF(RESUMO_GLOBAL!$X$53="a",ROUND(AL551*$N551,RESUMO_GLOBAL!$X$54),IF(RESUMO_GLOBAL!$X$53="t",TRUNC(AL551*$N551,RESUMO_GLOBAL!$X$54),AL551*$N551))</f>
        <v>0</v>
      </c>
      <c r="BW551" s="987">
        <f>IF(RESUMO_GLOBAL!$X$53="a",ROUND(AM551*$N551,RESUMO_GLOBAL!$X$54),IF(RESUMO_GLOBAL!$X$53="t",TRUNC(AM551*$N551,RESUMO_GLOBAL!$X$54),AM551*$N551))</f>
        <v>0</v>
      </c>
      <c r="BX551" s="987">
        <f>IF(RESUMO_GLOBAL!$X$53="a",ROUND(AN551*$N551,RESUMO_GLOBAL!$X$54),IF(RESUMO_GLOBAL!$X$53="t",TRUNC(AN551*$N551,RESUMO_GLOBAL!$X$54),AN551*$N551))</f>
        <v>0</v>
      </c>
      <c r="BY551" s="987">
        <f>IF(RESUMO_GLOBAL!$X$53="a",ROUND(AO551*$N551,RESUMO_GLOBAL!$X$54),IF(RESUMO_GLOBAL!$X$53="t",TRUNC(AO551*$N551,RESUMO_GLOBAL!$X$54),AO551*$N551))</f>
        <v>0</v>
      </c>
      <c r="BZ551" s="987">
        <f>IF(RESUMO_GLOBAL!$X$53="a",ROUND(AP551*$N551,RESUMO_GLOBAL!$X$54),IF(RESUMO_GLOBAL!$X$53="t",TRUNC(AP551*$N551,RESUMO_GLOBAL!$X$54),AP551*$N551))</f>
        <v>0</v>
      </c>
      <c r="CA551" s="987">
        <f>IF(RESUMO_GLOBAL!$X$53="a",ROUND(AQ551*$N551,RESUMO_GLOBAL!$X$54),IF(RESUMO_GLOBAL!$X$53="t",TRUNC(AQ551*$N551,RESUMO_GLOBAL!$X$54),AQ551*$N551))</f>
        <v>0</v>
      </c>
      <c r="CB551" s="987">
        <f>IF(RESUMO_GLOBAL!$X$53="a",ROUND(AR551*$N551,RESUMO_GLOBAL!$X$54),IF(RESUMO_GLOBAL!$X$53="t",TRUNC(AR551*$N551,RESUMO_GLOBAL!$X$54),AR551*$N551))</f>
        <v>0</v>
      </c>
      <c r="CC551" s="987">
        <f>IF(RESUMO_GLOBAL!$X$53="a",ROUND(AS551*$N551,RESUMO_GLOBAL!$X$54),IF(RESUMO_GLOBAL!$X$53="t",TRUNC(AS551*$N551,RESUMO_GLOBAL!$X$54),AS551*$N551))</f>
        <v>0</v>
      </c>
      <c r="CD551" s="987">
        <f>IF(RESUMO_GLOBAL!$X$53="a",ROUND(AT551*$N551,RESUMO_GLOBAL!$X$54),IF(RESUMO_GLOBAL!$X$53="t",TRUNC(AT551*$N551,RESUMO_GLOBAL!$X$54),AT551*$N551))</f>
        <v>0</v>
      </c>
      <c r="CE551" s="987">
        <f>IF(RESUMO_GLOBAL!$X$53="a",ROUND(AU551*$N551,RESUMO_GLOBAL!$X$54),IF(RESUMO_GLOBAL!$X$53="t",TRUNC(AU551*$N551,RESUMO_GLOBAL!$X$54),AU551*$N551))</f>
        <v>0</v>
      </c>
      <c r="CF551" s="987">
        <f>IF(RESUMO_GLOBAL!$X$53="a",ROUND(AV551*$N551,RESUMO_GLOBAL!$X$54),IF(RESUMO_GLOBAL!$X$53="t",TRUNC(AV551*$N551,RESUMO_GLOBAL!$X$54),AV551*$N551))</f>
        <v>0</v>
      </c>
      <c r="CG551" s="987">
        <f>IF(RESUMO_GLOBAL!$X$53="a",ROUND(AW551*$N551,RESUMO_GLOBAL!$X$54),IF(RESUMO_GLOBAL!$X$53="t",TRUNC(AW551*$N551,RESUMO_GLOBAL!$X$54),AW551*$N551))</f>
        <v>0</v>
      </c>
      <c r="CK551" s="59">
        <f t="shared" si="353"/>
        <v>0</v>
      </c>
      <c r="CL551" s="59">
        <f t="shared" si="354"/>
        <v>0</v>
      </c>
      <c r="CM551" s="59">
        <f t="shared" si="355"/>
        <v>0</v>
      </c>
      <c r="CN551" s="59">
        <f t="shared" si="356"/>
        <v>0</v>
      </c>
      <c r="CO551" s="59">
        <f t="shared" si="357"/>
        <v>0</v>
      </c>
      <c r="CP551" s="59">
        <f t="shared" si="358"/>
        <v>0</v>
      </c>
      <c r="CQ551" s="59">
        <f t="shared" si="359"/>
        <v>0</v>
      </c>
      <c r="CR551" s="59">
        <f t="shared" si="360"/>
        <v>0</v>
      </c>
      <c r="CS551" s="59">
        <f t="shared" si="361"/>
        <v>0</v>
      </c>
      <c r="CT551" s="59">
        <f t="shared" si="362"/>
        <v>0</v>
      </c>
      <c r="CU551" s="59">
        <f t="shared" si="363"/>
        <v>0</v>
      </c>
      <c r="CV551" s="59">
        <f t="shared" si="364"/>
        <v>0</v>
      </c>
      <c r="CW551" s="59">
        <f t="shared" si="365"/>
        <v>0</v>
      </c>
      <c r="CX551" s="59">
        <f t="shared" si="366"/>
        <v>0</v>
      </c>
      <c r="CY551" s="59">
        <f t="shared" si="367"/>
        <v>0</v>
      </c>
      <c r="CZ551" s="59">
        <f t="shared" si="368"/>
        <v>0</v>
      </c>
      <c r="DA551" s="59">
        <f t="shared" si="369"/>
        <v>0</v>
      </c>
      <c r="DB551" s="59">
        <f t="shared" si="370"/>
        <v>0</v>
      </c>
      <c r="DE551">
        <f t="shared" si="352"/>
        <v>546</v>
      </c>
      <c r="DF551" t="str">
        <f t="shared" si="371"/>
        <v/>
      </c>
      <c r="DG551" s="59">
        <f>IF($C551&lt;&gt;0,SUM($CK552:CK552),0)</f>
        <v>0</v>
      </c>
      <c r="DH551" s="59">
        <f>IF($C551&lt;&gt;0,SUM($CK552:CL552),0)</f>
        <v>0</v>
      </c>
      <c r="DI551" s="59">
        <f>IF($C551&lt;&gt;0,SUM($CK552:CM552),0)</f>
        <v>0</v>
      </c>
      <c r="DJ551" s="59">
        <f>IF($C551&lt;&gt;0,SUM($CK552:CN552),0)</f>
        <v>0</v>
      </c>
      <c r="DK551" s="59">
        <f>IF($C551&lt;&gt;0,SUM($CK552:CO552),0)</f>
        <v>0</v>
      </c>
      <c r="DL551" s="59">
        <f>IF($C551&lt;&gt;0,SUM($CK552:CP552),0)</f>
        <v>0</v>
      </c>
      <c r="DM551" s="59">
        <f>IF($C551&lt;&gt;0,SUM($CK552:CQ552),0)</f>
        <v>0</v>
      </c>
      <c r="DN551" s="59">
        <f>IF($C551&lt;&gt;0,SUM($CK552:CR552),0)</f>
        <v>0</v>
      </c>
      <c r="DO551" s="59">
        <f>IF($C551&lt;&gt;0,SUM($CK552:CS552),0)</f>
        <v>0</v>
      </c>
      <c r="DP551" s="59">
        <f>IF($C551&lt;&gt;0,SUM($CK552:CT552),0)</f>
        <v>0</v>
      </c>
      <c r="DQ551" s="59">
        <f>IF($C551&lt;&gt;0,SUM($CK552:CU552),0)</f>
        <v>0</v>
      </c>
      <c r="DR551" s="59">
        <f>IF($C551&lt;&gt;0,SUM($CK552:CV552),0)</f>
        <v>0</v>
      </c>
      <c r="DS551" s="59">
        <f>IF($C551&lt;&gt;0,SUM($CK552:CW552),0)</f>
        <v>0</v>
      </c>
      <c r="DT551" s="59">
        <f>IF($C551&lt;&gt;0,SUM($CK552:CX552),0)</f>
        <v>0</v>
      </c>
      <c r="DU551" s="59">
        <f>IF($C551&lt;&gt;0,SUM($CK552:CY552),0)</f>
        <v>0</v>
      </c>
      <c r="DV551" s="59">
        <f>IF($C551&lt;&gt;0,SUM($CK552:CZ552),0)</f>
        <v>0</v>
      </c>
      <c r="DW551" s="59">
        <f>IF($C551&lt;&gt;0,SUM($CK552:DA552),0)</f>
        <v>0</v>
      </c>
      <c r="DX551" s="59">
        <f>IF($C551&lt;&gt;0,SUM($CK552:DB552),0)</f>
        <v>0</v>
      </c>
      <c r="DY551" s="952" t="str">
        <f t="shared" si="375"/>
        <v/>
      </c>
    </row>
    <row r="552" spans="1:129" ht="13.5" hidden="1" thickBot="1">
      <c r="A552" s="3" t="str">
        <f t="shared" si="341"/>
        <v/>
      </c>
      <c r="B552" s="805">
        <f>Dados_GLOBAL_Inicial!E552</f>
        <v>0</v>
      </c>
      <c r="C552" s="956">
        <f>IF(IFERROR(VALUE(Dados_GLOBAL_Inicial!F552),0)=0,0,Dados_GLOBAL_Inicial!F552)</f>
        <v>0</v>
      </c>
      <c r="D552" s="830">
        <f>Dados_GLOBAL_Inicial!G552</f>
        <v>0</v>
      </c>
      <c r="E552" s="830" t="str">
        <f>IF(IFERROR(VLOOKUP(F552,Cod_Gde_Itens!$A$1:$B$80,2,FALSE),0)&gt;549,IFERROR(VLOOKUP(F552,Cod_Gde_Itens!$A$1:$B$80,2,FALSE),0),IF(Dados_GLOBAL_Inicial!H552=0,"",Dados_GLOBAL_Inicial!H552))</f>
        <v/>
      </c>
      <c r="F552" s="823">
        <f>Dados_GLOBAL_Inicial!I552</f>
        <v>0</v>
      </c>
      <c r="G552" s="824">
        <f>Dados_GLOBAL_Inicial!J552</f>
        <v>0</v>
      </c>
      <c r="H552" s="454">
        <f>Dados_GLOBAL_Inicial!K552</f>
        <v>0</v>
      </c>
      <c r="I552" s="970">
        <f>SUM('MEDIÇÃO_OBJETO (1)'!I552)</f>
        <v>0</v>
      </c>
      <c r="J552" s="455">
        <f t="shared" si="342"/>
        <v>0</v>
      </c>
      <c r="K552" s="451">
        <f t="shared" si="343"/>
        <v>0</v>
      </c>
      <c r="L552" s="452">
        <f t="shared" si="344"/>
        <v>0</v>
      </c>
      <c r="M552" s="809">
        <f t="shared" si="345"/>
        <v>0</v>
      </c>
      <c r="N552" s="810">
        <f>IF(IFERROR(VALUE(Dados_GLOBAL_Inicial!L552),0)=0,0,Dados_GLOBAL_Inicial!L552)</f>
        <v>0</v>
      </c>
      <c r="O552" s="812">
        <f>SUM('MEDIÇÃO_OBJETO (1)'!O552)</f>
        <v>0</v>
      </c>
      <c r="P552" s="812">
        <f>SUM('MEDIÇÃO_OBJETO (1)'!P552)</f>
        <v>0</v>
      </c>
      <c r="Q552" s="813">
        <f t="shared" si="346"/>
        <v>0</v>
      </c>
      <c r="R552" s="951"/>
      <c r="S552" s="815">
        <f>SUM('MEDIÇÃO_OBJETO (1)'!S552)</f>
        <v>0</v>
      </c>
      <c r="T552" s="815">
        <f>SUM('MEDIÇÃO_OBJETO (1)'!T552)</f>
        <v>0</v>
      </c>
      <c r="V552" s="19"/>
      <c r="W552" s="978">
        <f t="shared" si="347"/>
        <v>0</v>
      </c>
      <c r="X552" s="816">
        <f t="shared" si="348"/>
        <v>0</v>
      </c>
      <c r="Y552" s="816">
        <f t="shared" si="349"/>
        <v>0</v>
      </c>
      <c r="Z552" s="817">
        <f t="shared" si="350"/>
        <v>0</v>
      </c>
      <c r="AB552" s="453">
        <f t="shared" si="372"/>
        <v>0</v>
      </c>
      <c r="AC552" s="14">
        <f t="shared" si="351"/>
        <v>0</v>
      </c>
      <c r="AD552" s="819"/>
      <c r="AE552" s="631">
        <f t="shared" si="373"/>
        <v>0</v>
      </c>
      <c r="AF552" s="818">
        <f>SUM('MEDIÇÃO_OBJETO (1)'!AG552)</f>
        <v>0</v>
      </c>
      <c r="AG552" s="541">
        <f>SUM('MEDIÇÃO_OBJETO (1)'!AH552)</f>
        <v>0</v>
      </c>
      <c r="AH552" s="541">
        <f>SUM('MEDIÇÃO_OBJETO (1)'!AI552)</f>
        <v>0</v>
      </c>
      <c r="AI552" s="541">
        <f>SUM('MEDIÇÃO_OBJETO (1)'!AJ552)</f>
        <v>0</v>
      </c>
      <c r="AJ552" s="541">
        <f>SUM('MEDIÇÃO_OBJETO (1)'!AK552)</f>
        <v>0</v>
      </c>
      <c r="AK552" s="541">
        <f>SUM('MEDIÇÃO_OBJETO (1)'!AL552)</f>
        <v>0</v>
      </c>
      <c r="AL552" s="541">
        <f>SUM('MEDIÇÃO_OBJETO (1)'!AM552)</f>
        <v>0</v>
      </c>
      <c r="AM552" s="541">
        <f>SUM('MEDIÇÃO_OBJETO (1)'!AN552)</f>
        <v>0</v>
      </c>
      <c r="AN552" s="541">
        <f>SUM('MEDIÇÃO_OBJETO (1)'!AO552)</f>
        <v>0</v>
      </c>
      <c r="AO552" s="541">
        <f>SUM('MEDIÇÃO_OBJETO (1)'!AP552)</f>
        <v>0</v>
      </c>
      <c r="AP552" s="541">
        <f>SUM('MEDIÇÃO_OBJETO (1)'!AQ552)</f>
        <v>0</v>
      </c>
      <c r="AQ552" s="541">
        <f>SUM('MEDIÇÃO_OBJETO (1)'!AR552)</f>
        <v>0</v>
      </c>
      <c r="AR552" s="541">
        <f>SUM('MEDIÇÃO_OBJETO (1)'!AS552)</f>
        <v>0</v>
      </c>
      <c r="AS552" s="541">
        <f>SUM('MEDIÇÃO_OBJETO (1)'!AT552)</f>
        <v>0</v>
      </c>
      <c r="AT552" s="541">
        <f>SUM('MEDIÇÃO_OBJETO (1)'!AU552)</f>
        <v>0</v>
      </c>
      <c r="AU552" s="541">
        <f>SUM('MEDIÇÃO_OBJETO (1)'!AV552)</f>
        <v>0</v>
      </c>
      <c r="AV552" s="541">
        <f>SUM('MEDIÇÃO_OBJETO (1)'!AW552)</f>
        <v>0</v>
      </c>
      <c r="AW552" s="541">
        <f>SUM('MEDIÇÃO_OBJETO (1)'!AX552)</f>
        <v>0</v>
      </c>
      <c r="AX552" s="977"/>
      <c r="BN552" s="992">
        <f t="shared" si="376"/>
        <v>0</v>
      </c>
      <c r="BO552" s="538">
        <f t="shared" si="374"/>
        <v>0</v>
      </c>
      <c r="BP552" s="987">
        <f>IF(RESUMO_GLOBAL!$X$53="a",ROUND(AF552*$N552,RESUMO_GLOBAL!$X$54),IF(RESUMO_GLOBAL!$X$53="t",TRUNC(AF552*$N552,RESUMO_GLOBAL!$X$54),AF552*$N552))</f>
        <v>0</v>
      </c>
      <c r="BQ552" s="987">
        <f>IF(RESUMO_GLOBAL!$X$53="a",ROUND(AG552*$N552,RESUMO_GLOBAL!$X$54),IF(RESUMO_GLOBAL!$X$53="t",TRUNC(AG552*$N552,RESUMO_GLOBAL!$X$54),AG552*$N552))</f>
        <v>0</v>
      </c>
      <c r="BR552" s="987">
        <f>IF(RESUMO_GLOBAL!$X$53="a",ROUND(AH552*$N552,RESUMO_GLOBAL!$X$54),IF(RESUMO_GLOBAL!$X$53="t",TRUNC(AH552*$N552,RESUMO_GLOBAL!$X$54),AH552*$N552))</f>
        <v>0</v>
      </c>
      <c r="BS552" s="987">
        <f>IF(RESUMO_GLOBAL!$X$53="a",ROUND(AI552*$N552,RESUMO_GLOBAL!$X$54),IF(RESUMO_GLOBAL!$X$53="t",TRUNC(AI552*$N552,RESUMO_GLOBAL!$X$54),AI552*$N552))</f>
        <v>0</v>
      </c>
      <c r="BT552" s="987">
        <f>IF(RESUMO_GLOBAL!$X$53="a",ROUND(AJ552*$N552,RESUMO_GLOBAL!$X$54),IF(RESUMO_GLOBAL!$X$53="t",TRUNC(AJ552*$N552,RESUMO_GLOBAL!$X$54),AJ552*$N552))</f>
        <v>0</v>
      </c>
      <c r="BU552" s="987">
        <f>IF(RESUMO_GLOBAL!$X$53="a",ROUND(AK552*$N552,RESUMO_GLOBAL!$X$54),IF(RESUMO_GLOBAL!$X$53="t",TRUNC(AK552*$N552,RESUMO_GLOBAL!$X$54),AK552*$N552))</f>
        <v>0</v>
      </c>
      <c r="BV552" s="987">
        <f>IF(RESUMO_GLOBAL!$X$53="a",ROUND(AL552*$N552,RESUMO_GLOBAL!$X$54),IF(RESUMO_GLOBAL!$X$53="t",TRUNC(AL552*$N552,RESUMO_GLOBAL!$X$54),AL552*$N552))</f>
        <v>0</v>
      </c>
      <c r="BW552" s="987">
        <f>IF(RESUMO_GLOBAL!$X$53="a",ROUND(AM552*$N552,RESUMO_GLOBAL!$X$54),IF(RESUMO_GLOBAL!$X$53="t",TRUNC(AM552*$N552,RESUMO_GLOBAL!$X$54),AM552*$N552))</f>
        <v>0</v>
      </c>
      <c r="BX552" s="987">
        <f>IF(RESUMO_GLOBAL!$X$53="a",ROUND(AN552*$N552,RESUMO_GLOBAL!$X$54),IF(RESUMO_GLOBAL!$X$53="t",TRUNC(AN552*$N552,RESUMO_GLOBAL!$X$54),AN552*$N552))</f>
        <v>0</v>
      </c>
      <c r="BY552" s="987">
        <f>IF(RESUMO_GLOBAL!$X$53="a",ROUND(AO552*$N552,RESUMO_GLOBAL!$X$54),IF(RESUMO_GLOBAL!$X$53="t",TRUNC(AO552*$N552,RESUMO_GLOBAL!$X$54),AO552*$N552))</f>
        <v>0</v>
      </c>
      <c r="BZ552" s="987">
        <f>IF(RESUMO_GLOBAL!$X$53="a",ROUND(AP552*$N552,RESUMO_GLOBAL!$X$54),IF(RESUMO_GLOBAL!$X$53="t",TRUNC(AP552*$N552,RESUMO_GLOBAL!$X$54),AP552*$N552))</f>
        <v>0</v>
      </c>
      <c r="CA552" s="987">
        <f>IF(RESUMO_GLOBAL!$X$53="a",ROUND(AQ552*$N552,RESUMO_GLOBAL!$X$54),IF(RESUMO_GLOBAL!$X$53="t",TRUNC(AQ552*$N552,RESUMO_GLOBAL!$X$54),AQ552*$N552))</f>
        <v>0</v>
      </c>
      <c r="CB552" s="987">
        <f>IF(RESUMO_GLOBAL!$X$53="a",ROUND(AR552*$N552,RESUMO_GLOBAL!$X$54),IF(RESUMO_GLOBAL!$X$53="t",TRUNC(AR552*$N552,RESUMO_GLOBAL!$X$54),AR552*$N552))</f>
        <v>0</v>
      </c>
      <c r="CC552" s="987">
        <f>IF(RESUMO_GLOBAL!$X$53="a",ROUND(AS552*$N552,RESUMO_GLOBAL!$X$54),IF(RESUMO_GLOBAL!$X$53="t",TRUNC(AS552*$N552,RESUMO_GLOBAL!$X$54),AS552*$N552))</f>
        <v>0</v>
      </c>
      <c r="CD552" s="987">
        <f>IF(RESUMO_GLOBAL!$X$53="a",ROUND(AT552*$N552,RESUMO_GLOBAL!$X$54),IF(RESUMO_GLOBAL!$X$53="t",TRUNC(AT552*$N552,RESUMO_GLOBAL!$X$54),AT552*$N552))</f>
        <v>0</v>
      </c>
      <c r="CE552" s="987">
        <f>IF(RESUMO_GLOBAL!$X$53="a",ROUND(AU552*$N552,RESUMO_GLOBAL!$X$54),IF(RESUMO_GLOBAL!$X$53="t",TRUNC(AU552*$N552,RESUMO_GLOBAL!$X$54),AU552*$N552))</f>
        <v>0</v>
      </c>
      <c r="CF552" s="987">
        <f>IF(RESUMO_GLOBAL!$X$53="a",ROUND(AV552*$N552,RESUMO_GLOBAL!$X$54),IF(RESUMO_GLOBAL!$X$53="t",TRUNC(AV552*$N552,RESUMO_GLOBAL!$X$54),AV552*$N552))</f>
        <v>0</v>
      </c>
      <c r="CG552" s="987">
        <f>IF(RESUMO_GLOBAL!$X$53="a",ROUND(AW552*$N552,RESUMO_GLOBAL!$X$54),IF(RESUMO_GLOBAL!$X$53="t",TRUNC(AW552*$N552,RESUMO_GLOBAL!$X$54),AW552*$N552))</f>
        <v>0</v>
      </c>
      <c r="CK552" s="59">
        <f t="shared" si="353"/>
        <v>0</v>
      </c>
      <c r="CL552" s="59">
        <f t="shared" si="354"/>
        <v>0</v>
      </c>
      <c r="CM552" s="59">
        <f t="shared" si="355"/>
        <v>0</v>
      </c>
      <c r="CN552" s="59">
        <f t="shared" si="356"/>
        <v>0</v>
      </c>
      <c r="CO552" s="59">
        <f t="shared" si="357"/>
        <v>0</v>
      </c>
      <c r="CP552" s="59">
        <f t="shared" si="358"/>
        <v>0</v>
      </c>
      <c r="CQ552" s="59">
        <f t="shared" si="359"/>
        <v>0</v>
      </c>
      <c r="CR552" s="59">
        <f t="shared" si="360"/>
        <v>0</v>
      </c>
      <c r="CS552" s="59">
        <f t="shared" si="361"/>
        <v>0</v>
      </c>
      <c r="CT552" s="59">
        <f t="shared" si="362"/>
        <v>0</v>
      </c>
      <c r="CU552" s="59">
        <f t="shared" si="363"/>
        <v>0</v>
      </c>
      <c r="CV552" s="59">
        <f t="shared" si="364"/>
        <v>0</v>
      </c>
      <c r="CW552" s="59">
        <f t="shared" si="365"/>
        <v>0</v>
      </c>
      <c r="CX552" s="59">
        <f t="shared" si="366"/>
        <v>0</v>
      </c>
      <c r="CY552" s="59">
        <f t="shared" si="367"/>
        <v>0</v>
      </c>
      <c r="CZ552" s="59">
        <f t="shared" si="368"/>
        <v>0</v>
      </c>
      <c r="DA552" s="59">
        <f t="shared" si="369"/>
        <v>0</v>
      </c>
      <c r="DB552" s="59">
        <f t="shared" si="370"/>
        <v>0</v>
      </c>
      <c r="DE552">
        <f t="shared" si="352"/>
        <v>547</v>
      </c>
      <c r="DF552" t="str">
        <f t="shared" si="371"/>
        <v/>
      </c>
      <c r="DG552" s="59">
        <f>IF($C552&lt;&gt;0,SUM($CK553:CK553),0)</f>
        <v>0</v>
      </c>
      <c r="DH552" s="59">
        <f>IF($C552&lt;&gt;0,SUM($CK553:CL553),0)</f>
        <v>0</v>
      </c>
      <c r="DI552" s="59">
        <f>IF($C552&lt;&gt;0,SUM($CK553:CM553),0)</f>
        <v>0</v>
      </c>
      <c r="DJ552" s="59">
        <f>IF($C552&lt;&gt;0,SUM($CK553:CN553),0)</f>
        <v>0</v>
      </c>
      <c r="DK552" s="59">
        <f>IF($C552&lt;&gt;0,SUM($CK553:CO553),0)</f>
        <v>0</v>
      </c>
      <c r="DL552" s="59">
        <f>IF($C552&lt;&gt;0,SUM($CK553:CP553),0)</f>
        <v>0</v>
      </c>
      <c r="DM552" s="59">
        <f>IF($C552&lt;&gt;0,SUM($CK553:CQ553),0)</f>
        <v>0</v>
      </c>
      <c r="DN552" s="59">
        <f>IF($C552&lt;&gt;0,SUM($CK553:CR553),0)</f>
        <v>0</v>
      </c>
      <c r="DO552" s="59">
        <f>IF($C552&lt;&gt;0,SUM($CK553:CS553),0)</f>
        <v>0</v>
      </c>
      <c r="DP552" s="59">
        <f>IF($C552&lt;&gt;0,SUM($CK553:CT553),0)</f>
        <v>0</v>
      </c>
      <c r="DQ552" s="59">
        <f>IF($C552&lt;&gt;0,SUM($CK553:CU553),0)</f>
        <v>0</v>
      </c>
      <c r="DR552" s="59">
        <f>IF($C552&lt;&gt;0,SUM($CK553:CV553),0)</f>
        <v>0</v>
      </c>
      <c r="DS552" s="59">
        <f>IF($C552&lt;&gt;0,SUM($CK553:CW553),0)</f>
        <v>0</v>
      </c>
      <c r="DT552" s="59">
        <f>IF($C552&lt;&gt;0,SUM($CK553:CX553),0)</f>
        <v>0</v>
      </c>
      <c r="DU552" s="59">
        <f>IF($C552&lt;&gt;0,SUM($CK553:CY553),0)</f>
        <v>0</v>
      </c>
      <c r="DV552" s="59">
        <f>IF($C552&lt;&gt;0,SUM($CK553:CZ553),0)</f>
        <v>0</v>
      </c>
      <c r="DW552" s="59">
        <f>IF($C552&lt;&gt;0,SUM($CK553:DA553),0)</f>
        <v>0</v>
      </c>
      <c r="DX552" s="59">
        <f>IF($C552&lt;&gt;0,SUM($CK553:DB553),0)</f>
        <v>0</v>
      </c>
      <c r="DY552" s="952" t="str">
        <f t="shared" si="375"/>
        <v/>
      </c>
    </row>
    <row r="553" spans="1:129" ht="13.5" hidden="1" thickBot="1">
      <c r="A553" s="3" t="str">
        <f t="shared" si="341"/>
        <v/>
      </c>
      <c r="B553" s="805">
        <f>Dados_GLOBAL_Inicial!E553</f>
        <v>0</v>
      </c>
      <c r="C553" s="956">
        <f>IF(IFERROR(VALUE(Dados_GLOBAL_Inicial!F553),0)=0,0,Dados_GLOBAL_Inicial!F553)</f>
        <v>0</v>
      </c>
      <c r="D553" s="830">
        <f>Dados_GLOBAL_Inicial!G553</f>
        <v>0</v>
      </c>
      <c r="E553" s="830" t="str">
        <f>IF(IFERROR(VLOOKUP(F553,Cod_Gde_Itens!$A$1:$B$80,2,FALSE),0)&gt;549,IFERROR(VLOOKUP(F553,Cod_Gde_Itens!$A$1:$B$80,2,FALSE),0),IF(Dados_GLOBAL_Inicial!H553=0,"",Dados_GLOBAL_Inicial!H553))</f>
        <v/>
      </c>
      <c r="F553" s="823">
        <f>Dados_GLOBAL_Inicial!I553</f>
        <v>0</v>
      </c>
      <c r="G553" s="824">
        <f>Dados_GLOBAL_Inicial!J553</f>
        <v>0</v>
      </c>
      <c r="H553" s="454">
        <f>Dados_GLOBAL_Inicial!K553</f>
        <v>0</v>
      </c>
      <c r="I553" s="970">
        <f>SUM('MEDIÇÃO_OBJETO (1)'!I553)</f>
        <v>0</v>
      </c>
      <c r="J553" s="455">
        <f t="shared" si="342"/>
        <v>0</v>
      </c>
      <c r="K553" s="451">
        <f t="shared" si="343"/>
        <v>0</v>
      </c>
      <c r="L553" s="452">
        <f t="shared" si="344"/>
        <v>0</v>
      </c>
      <c r="M553" s="809">
        <f t="shared" si="345"/>
        <v>0</v>
      </c>
      <c r="N553" s="810">
        <f>IF(IFERROR(VALUE(Dados_GLOBAL_Inicial!L553),0)=0,0,Dados_GLOBAL_Inicial!L553)</f>
        <v>0</v>
      </c>
      <c r="O553" s="812">
        <f>SUM('MEDIÇÃO_OBJETO (1)'!O553)</f>
        <v>0</v>
      </c>
      <c r="P553" s="812">
        <f>SUM('MEDIÇÃO_OBJETO (1)'!P553)</f>
        <v>0</v>
      </c>
      <c r="Q553" s="813">
        <f t="shared" si="346"/>
        <v>0</v>
      </c>
      <c r="R553" s="951"/>
      <c r="S553" s="815">
        <f>SUM('MEDIÇÃO_OBJETO (1)'!S553)</f>
        <v>0</v>
      </c>
      <c r="T553" s="815">
        <f>SUM('MEDIÇÃO_OBJETO (1)'!T553)</f>
        <v>0</v>
      </c>
      <c r="V553" s="19"/>
      <c r="W553" s="978">
        <f t="shared" si="347"/>
        <v>0</v>
      </c>
      <c r="X553" s="816">
        <f t="shared" si="348"/>
        <v>0</v>
      </c>
      <c r="Y553" s="816">
        <f t="shared" si="349"/>
        <v>0</v>
      </c>
      <c r="Z553" s="817">
        <f t="shared" si="350"/>
        <v>0</v>
      </c>
      <c r="AB553" s="453">
        <f t="shared" si="372"/>
        <v>0</v>
      </c>
      <c r="AC553" s="14">
        <f t="shared" si="351"/>
        <v>0</v>
      </c>
      <c r="AD553" s="819"/>
      <c r="AE553" s="631">
        <f t="shared" si="373"/>
        <v>0</v>
      </c>
      <c r="AF553" s="818">
        <f>SUM('MEDIÇÃO_OBJETO (1)'!AG553)</f>
        <v>0</v>
      </c>
      <c r="AG553" s="541">
        <f>SUM('MEDIÇÃO_OBJETO (1)'!AH553)</f>
        <v>0</v>
      </c>
      <c r="AH553" s="541">
        <f>SUM('MEDIÇÃO_OBJETO (1)'!AI553)</f>
        <v>0</v>
      </c>
      <c r="AI553" s="541">
        <f>SUM('MEDIÇÃO_OBJETO (1)'!AJ553)</f>
        <v>0</v>
      </c>
      <c r="AJ553" s="541">
        <f>SUM('MEDIÇÃO_OBJETO (1)'!AK553)</f>
        <v>0</v>
      </c>
      <c r="AK553" s="541">
        <f>SUM('MEDIÇÃO_OBJETO (1)'!AL553)</f>
        <v>0</v>
      </c>
      <c r="AL553" s="541">
        <f>SUM('MEDIÇÃO_OBJETO (1)'!AM553)</f>
        <v>0</v>
      </c>
      <c r="AM553" s="541">
        <f>SUM('MEDIÇÃO_OBJETO (1)'!AN553)</f>
        <v>0</v>
      </c>
      <c r="AN553" s="541">
        <f>SUM('MEDIÇÃO_OBJETO (1)'!AO553)</f>
        <v>0</v>
      </c>
      <c r="AO553" s="541">
        <f>SUM('MEDIÇÃO_OBJETO (1)'!AP553)</f>
        <v>0</v>
      </c>
      <c r="AP553" s="541">
        <f>SUM('MEDIÇÃO_OBJETO (1)'!AQ553)</f>
        <v>0</v>
      </c>
      <c r="AQ553" s="541">
        <f>SUM('MEDIÇÃO_OBJETO (1)'!AR553)</f>
        <v>0</v>
      </c>
      <c r="AR553" s="541">
        <f>SUM('MEDIÇÃO_OBJETO (1)'!AS553)</f>
        <v>0</v>
      </c>
      <c r="AS553" s="541">
        <f>SUM('MEDIÇÃO_OBJETO (1)'!AT553)</f>
        <v>0</v>
      </c>
      <c r="AT553" s="541">
        <f>SUM('MEDIÇÃO_OBJETO (1)'!AU553)</f>
        <v>0</v>
      </c>
      <c r="AU553" s="541">
        <f>SUM('MEDIÇÃO_OBJETO (1)'!AV553)</f>
        <v>0</v>
      </c>
      <c r="AV553" s="541">
        <f>SUM('MEDIÇÃO_OBJETO (1)'!AW553)</f>
        <v>0</v>
      </c>
      <c r="AW553" s="541">
        <f>SUM('MEDIÇÃO_OBJETO (1)'!AX553)</f>
        <v>0</v>
      </c>
      <c r="AX553" s="977"/>
      <c r="BN553" s="992">
        <f t="shared" si="376"/>
        <v>0</v>
      </c>
      <c r="BO553" s="538">
        <f t="shared" si="374"/>
        <v>0</v>
      </c>
      <c r="BP553" s="987">
        <f>IF(RESUMO_GLOBAL!$X$53="a",ROUND(AF553*$N553,RESUMO_GLOBAL!$X$54),IF(RESUMO_GLOBAL!$X$53="t",TRUNC(AF553*$N553,RESUMO_GLOBAL!$X$54),AF553*$N553))</f>
        <v>0</v>
      </c>
      <c r="BQ553" s="987">
        <f>IF(RESUMO_GLOBAL!$X$53="a",ROUND(AG553*$N553,RESUMO_GLOBAL!$X$54),IF(RESUMO_GLOBAL!$X$53="t",TRUNC(AG553*$N553,RESUMO_GLOBAL!$X$54),AG553*$N553))</f>
        <v>0</v>
      </c>
      <c r="BR553" s="987">
        <f>IF(RESUMO_GLOBAL!$X$53="a",ROUND(AH553*$N553,RESUMO_GLOBAL!$X$54),IF(RESUMO_GLOBAL!$X$53="t",TRUNC(AH553*$N553,RESUMO_GLOBAL!$X$54),AH553*$N553))</f>
        <v>0</v>
      </c>
      <c r="BS553" s="987">
        <f>IF(RESUMO_GLOBAL!$X$53="a",ROUND(AI553*$N553,RESUMO_GLOBAL!$X$54),IF(RESUMO_GLOBAL!$X$53="t",TRUNC(AI553*$N553,RESUMO_GLOBAL!$X$54),AI553*$N553))</f>
        <v>0</v>
      </c>
      <c r="BT553" s="987">
        <f>IF(RESUMO_GLOBAL!$X$53="a",ROUND(AJ553*$N553,RESUMO_GLOBAL!$X$54),IF(RESUMO_GLOBAL!$X$53="t",TRUNC(AJ553*$N553,RESUMO_GLOBAL!$X$54),AJ553*$N553))</f>
        <v>0</v>
      </c>
      <c r="BU553" s="987">
        <f>IF(RESUMO_GLOBAL!$X$53="a",ROUND(AK553*$N553,RESUMO_GLOBAL!$X$54),IF(RESUMO_GLOBAL!$X$53="t",TRUNC(AK553*$N553,RESUMO_GLOBAL!$X$54),AK553*$N553))</f>
        <v>0</v>
      </c>
      <c r="BV553" s="987">
        <f>IF(RESUMO_GLOBAL!$X$53="a",ROUND(AL553*$N553,RESUMO_GLOBAL!$X$54),IF(RESUMO_GLOBAL!$X$53="t",TRUNC(AL553*$N553,RESUMO_GLOBAL!$X$54),AL553*$N553))</f>
        <v>0</v>
      </c>
      <c r="BW553" s="987">
        <f>IF(RESUMO_GLOBAL!$X$53="a",ROUND(AM553*$N553,RESUMO_GLOBAL!$X$54),IF(RESUMO_GLOBAL!$X$53="t",TRUNC(AM553*$N553,RESUMO_GLOBAL!$X$54),AM553*$N553))</f>
        <v>0</v>
      </c>
      <c r="BX553" s="987">
        <f>IF(RESUMO_GLOBAL!$X$53="a",ROUND(AN553*$N553,RESUMO_GLOBAL!$X$54),IF(RESUMO_GLOBAL!$X$53="t",TRUNC(AN553*$N553,RESUMO_GLOBAL!$X$54),AN553*$N553))</f>
        <v>0</v>
      </c>
      <c r="BY553" s="987">
        <f>IF(RESUMO_GLOBAL!$X$53="a",ROUND(AO553*$N553,RESUMO_GLOBAL!$X$54),IF(RESUMO_GLOBAL!$X$53="t",TRUNC(AO553*$N553,RESUMO_GLOBAL!$X$54),AO553*$N553))</f>
        <v>0</v>
      </c>
      <c r="BZ553" s="987">
        <f>IF(RESUMO_GLOBAL!$X$53="a",ROUND(AP553*$N553,RESUMO_GLOBAL!$X$54),IF(RESUMO_GLOBAL!$X$53="t",TRUNC(AP553*$N553,RESUMO_GLOBAL!$X$54),AP553*$N553))</f>
        <v>0</v>
      </c>
      <c r="CA553" s="987">
        <f>IF(RESUMO_GLOBAL!$X$53="a",ROUND(AQ553*$N553,RESUMO_GLOBAL!$X$54),IF(RESUMO_GLOBAL!$X$53="t",TRUNC(AQ553*$N553,RESUMO_GLOBAL!$X$54),AQ553*$N553))</f>
        <v>0</v>
      </c>
      <c r="CB553" s="987">
        <f>IF(RESUMO_GLOBAL!$X$53="a",ROUND(AR553*$N553,RESUMO_GLOBAL!$X$54),IF(RESUMO_GLOBAL!$X$53="t",TRUNC(AR553*$N553,RESUMO_GLOBAL!$X$54),AR553*$N553))</f>
        <v>0</v>
      </c>
      <c r="CC553" s="987">
        <f>IF(RESUMO_GLOBAL!$X$53="a",ROUND(AS553*$N553,RESUMO_GLOBAL!$X$54),IF(RESUMO_GLOBAL!$X$53="t",TRUNC(AS553*$N553,RESUMO_GLOBAL!$X$54),AS553*$N553))</f>
        <v>0</v>
      </c>
      <c r="CD553" s="987">
        <f>IF(RESUMO_GLOBAL!$X$53="a",ROUND(AT553*$N553,RESUMO_GLOBAL!$X$54),IF(RESUMO_GLOBAL!$X$53="t",TRUNC(AT553*$N553,RESUMO_GLOBAL!$X$54),AT553*$N553))</f>
        <v>0</v>
      </c>
      <c r="CE553" s="987">
        <f>IF(RESUMO_GLOBAL!$X$53="a",ROUND(AU553*$N553,RESUMO_GLOBAL!$X$54),IF(RESUMO_GLOBAL!$X$53="t",TRUNC(AU553*$N553,RESUMO_GLOBAL!$X$54),AU553*$N553))</f>
        <v>0</v>
      </c>
      <c r="CF553" s="987">
        <f>IF(RESUMO_GLOBAL!$X$53="a",ROUND(AV553*$N553,RESUMO_GLOBAL!$X$54),IF(RESUMO_GLOBAL!$X$53="t",TRUNC(AV553*$N553,RESUMO_GLOBAL!$X$54),AV553*$N553))</f>
        <v>0</v>
      </c>
      <c r="CG553" s="987">
        <f>IF(RESUMO_GLOBAL!$X$53="a",ROUND(AW553*$N553,RESUMO_GLOBAL!$X$54),IF(RESUMO_GLOBAL!$X$53="t",TRUNC(AW553*$N553,RESUMO_GLOBAL!$X$54),AW553*$N553))</f>
        <v>0</v>
      </c>
      <c r="CK553" s="59">
        <f t="shared" si="353"/>
        <v>0</v>
      </c>
      <c r="CL553" s="59">
        <f t="shared" si="354"/>
        <v>0</v>
      </c>
      <c r="CM553" s="59">
        <f t="shared" si="355"/>
        <v>0</v>
      </c>
      <c r="CN553" s="59">
        <f t="shared" si="356"/>
        <v>0</v>
      </c>
      <c r="CO553" s="59">
        <f t="shared" si="357"/>
        <v>0</v>
      </c>
      <c r="CP553" s="59">
        <f t="shared" si="358"/>
        <v>0</v>
      </c>
      <c r="CQ553" s="59">
        <f t="shared" si="359"/>
        <v>0</v>
      </c>
      <c r="CR553" s="59">
        <f t="shared" si="360"/>
        <v>0</v>
      </c>
      <c r="CS553" s="59">
        <f t="shared" si="361"/>
        <v>0</v>
      </c>
      <c r="CT553" s="59">
        <f t="shared" si="362"/>
        <v>0</v>
      </c>
      <c r="CU553" s="59">
        <f t="shared" si="363"/>
        <v>0</v>
      </c>
      <c r="CV553" s="59">
        <f t="shared" si="364"/>
        <v>0</v>
      </c>
      <c r="CW553" s="59">
        <f t="shared" si="365"/>
        <v>0</v>
      </c>
      <c r="CX553" s="59">
        <f t="shared" si="366"/>
        <v>0</v>
      </c>
      <c r="CY553" s="59">
        <f t="shared" si="367"/>
        <v>0</v>
      </c>
      <c r="CZ553" s="59">
        <f t="shared" si="368"/>
        <v>0</v>
      </c>
      <c r="DA553" s="59">
        <f t="shared" si="369"/>
        <v>0</v>
      </c>
      <c r="DB553" s="59">
        <f t="shared" si="370"/>
        <v>0</v>
      </c>
      <c r="DE553">
        <f t="shared" si="352"/>
        <v>548</v>
      </c>
      <c r="DF553" t="str">
        <f t="shared" si="371"/>
        <v/>
      </c>
      <c r="DG553" s="59">
        <f>IF($C553&lt;&gt;0,SUM($CK554:CK554),0)</f>
        <v>0</v>
      </c>
      <c r="DH553" s="59">
        <f>IF($C553&lt;&gt;0,SUM($CK554:CL554),0)</f>
        <v>0</v>
      </c>
      <c r="DI553" s="59">
        <f>IF($C553&lt;&gt;0,SUM($CK554:CM554),0)</f>
        <v>0</v>
      </c>
      <c r="DJ553" s="59">
        <f>IF($C553&lt;&gt;0,SUM($CK554:CN554),0)</f>
        <v>0</v>
      </c>
      <c r="DK553" s="59">
        <f>IF($C553&lt;&gt;0,SUM($CK554:CO554),0)</f>
        <v>0</v>
      </c>
      <c r="DL553" s="59">
        <f>IF($C553&lt;&gt;0,SUM($CK554:CP554),0)</f>
        <v>0</v>
      </c>
      <c r="DM553" s="59">
        <f>IF($C553&lt;&gt;0,SUM($CK554:CQ554),0)</f>
        <v>0</v>
      </c>
      <c r="DN553" s="59">
        <f>IF($C553&lt;&gt;0,SUM($CK554:CR554),0)</f>
        <v>0</v>
      </c>
      <c r="DO553" s="59">
        <f>IF($C553&lt;&gt;0,SUM($CK554:CS554),0)</f>
        <v>0</v>
      </c>
      <c r="DP553" s="59">
        <f>IF($C553&lt;&gt;0,SUM($CK554:CT554),0)</f>
        <v>0</v>
      </c>
      <c r="DQ553" s="59">
        <f>IF($C553&lt;&gt;0,SUM($CK554:CU554),0)</f>
        <v>0</v>
      </c>
      <c r="DR553" s="59">
        <f>IF($C553&lt;&gt;0,SUM($CK554:CV554),0)</f>
        <v>0</v>
      </c>
      <c r="DS553" s="59">
        <f>IF($C553&lt;&gt;0,SUM($CK554:CW554),0)</f>
        <v>0</v>
      </c>
      <c r="DT553" s="59">
        <f>IF($C553&lt;&gt;0,SUM($CK554:CX554),0)</f>
        <v>0</v>
      </c>
      <c r="DU553" s="59">
        <f>IF($C553&lt;&gt;0,SUM($CK554:CY554),0)</f>
        <v>0</v>
      </c>
      <c r="DV553" s="59">
        <f>IF($C553&lt;&gt;0,SUM($CK554:CZ554),0)</f>
        <v>0</v>
      </c>
      <c r="DW553" s="59">
        <f>IF($C553&lt;&gt;0,SUM($CK554:DA554),0)</f>
        <v>0</v>
      </c>
      <c r="DX553" s="59">
        <f>IF($C553&lt;&gt;0,SUM($CK554:DB554),0)</f>
        <v>0</v>
      </c>
      <c r="DY553" s="952" t="str">
        <f t="shared" si="375"/>
        <v/>
      </c>
    </row>
    <row r="554" spans="1:129" ht="13.5" hidden="1" thickBot="1">
      <c r="A554" s="3" t="str">
        <f t="shared" si="341"/>
        <v/>
      </c>
      <c r="B554" s="805">
        <f>Dados_GLOBAL_Inicial!E554</f>
        <v>0</v>
      </c>
      <c r="C554" s="956">
        <f>IF(IFERROR(VALUE(Dados_GLOBAL_Inicial!F554),0)=0,0,Dados_GLOBAL_Inicial!F554)</f>
        <v>0</v>
      </c>
      <c r="D554" s="830">
        <f>Dados_GLOBAL_Inicial!G554</f>
        <v>0</v>
      </c>
      <c r="E554" s="830" t="str">
        <f>IF(IFERROR(VLOOKUP(F554,Cod_Gde_Itens!$A$1:$B$80,2,FALSE),0)&gt;549,IFERROR(VLOOKUP(F554,Cod_Gde_Itens!$A$1:$B$80,2,FALSE),0),IF(Dados_GLOBAL_Inicial!H554=0,"",Dados_GLOBAL_Inicial!H554))</f>
        <v/>
      </c>
      <c r="F554" s="823">
        <f>Dados_GLOBAL_Inicial!I554</f>
        <v>0</v>
      </c>
      <c r="G554" s="824">
        <f>Dados_GLOBAL_Inicial!J554</f>
        <v>0</v>
      </c>
      <c r="H554" s="454">
        <f>Dados_GLOBAL_Inicial!K554</f>
        <v>0</v>
      </c>
      <c r="I554" s="970">
        <f>SUM('MEDIÇÃO_OBJETO (1)'!I554)</f>
        <v>0</v>
      </c>
      <c r="J554" s="455">
        <f t="shared" si="342"/>
        <v>0</v>
      </c>
      <c r="K554" s="451">
        <f t="shared" si="343"/>
        <v>0</v>
      </c>
      <c r="L554" s="452">
        <f t="shared" si="344"/>
        <v>0</v>
      </c>
      <c r="M554" s="809">
        <f t="shared" si="345"/>
        <v>0</v>
      </c>
      <c r="N554" s="810">
        <f>IF(IFERROR(VALUE(Dados_GLOBAL_Inicial!L554),0)=0,0,Dados_GLOBAL_Inicial!L554)</f>
        <v>0</v>
      </c>
      <c r="O554" s="812">
        <f>SUM('MEDIÇÃO_OBJETO (1)'!O554)</f>
        <v>0</v>
      </c>
      <c r="P554" s="812">
        <f>SUM('MEDIÇÃO_OBJETO (1)'!P554)</f>
        <v>0</v>
      </c>
      <c r="Q554" s="813">
        <f t="shared" si="346"/>
        <v>0</v>
      </c>
      <c r="R554" s="951"/>
      <c r="S554" s="815">
        <f>SUM('MEDIÇÃO_OBJETO (1)'!S554)</f>
        <v>0</v>
      </c>
      <c r="T554" s="815">
        <f>SUM('MEDIÇÃO_OBJETO (1)'!T554)</f>
        <v>0</v>
      </c>
      <c r="V554" s="19"/>
      <c r="W554" s="978">
        <f t="shared" si="347"/>
        <v>0</v>
      </c>
      <c r="X554" s="816">
        <f t="shared" si="348"/>
        <v>0</v>
      </c>
      <c r="Y554" s="816">
        <f t="shared" si="349"/>
        <v>0</v>
      </c>
      <c r="Z554" s="817">
        <f t="shared" si="350"/>
        <v>0</v>
      </c>
      <c r="AB554" s="453">
        <f t="shared" si="372"/>
        <v>0</v>
      </c>
      <c r="AC554" s="14">
        <f t="shared" si="351"/>
        <v>0</v>
      </c>
      <c r="AD554" s="819"/>
      <c r="AE554" s="631">
        <f t="shared" si="373"/>
        <v>0</v>
      </c>
      <c r="AF554" s="818">
        <f>SUM('MEDIÇÃO_OBJETO (1)'!AG554)</f>
        <v>0</v>
      </c>
      <c r="AG554" s="541">
        <f>SUM('MEDIÇÃO_OBJETO (1)'!AH554)</f>
        <v>0</v>
      </c>
      <c r="AH554" s="541">
        <f>SUM('MEDIÇÃO_OBJETO (1)'!AI554)</f>
        <v>0</v>
      </c>
      <c r="AI554" s="541">
        <f>SUM('MEDIÇÃO_OBJETO (1)'!AJ554)</f>
        <v>0</v>
      </c>
      <c r="AJ554" s="541">
        <f>SUM('MEDIÇÃO_OBJETO (1)'!AK554)</f>
        <v>0</v>
      </c>
      <c r="AK554" s="541">
        <f>SUM('MEDIÇÃO_OBJETO (1)'!AL554)</f>
        <v>0</v>
      </c>
      <c r="AL554" s="541">
        <f>SUM('MEDIÇÃO_OBJETO (1)'!AM554)</f>
        <v>0</v>
      </c>
      <c r="AM554" s="541">
        <f>SUM('MEDIÇÃO_OBJETO (1)'!AN554)</f>
        <v>0</v>
      </c>
      <c r="AN554" s="541">
        <f>SUM('MEDIÇÃO_OBJETO (1)'!AO554)</f>
        <v>0</v>
      </c>
      <c r="AO554" s="541">
        <f>SUM('MEDIÇÃO_OBJETO (1)'!AP554)</f>
        <v>0</v>
      </c>
      <c r="AP554" s="541">
        <f>SUM('MEDIÇÃO_OBJETO (1)'!AQ554)</f>
        <v>0</v>
      </c>
      <c r="AQ554" s="541">
        <f>SUM('MEDIÇÃO_OBJETO (1)'!AR554)</f>
        <v>0</v>
      </c>
      <c r="AR554" s="541">
        <f>SUM('MEDIÇÃO_OBJETO (1)'!AS554)</f>
        <v>0</v>
      </c>
      <c r="AS554" s="541">
        <f>SUM('MEDIÇÃO_OBJETO (1)'!AT554)</f>
        <v>0</v>
      </c>
      <c r="AT554" s="541">
        <f>SUM('MEDIÇÃO_OBJETO (1)'!AU554)</f>
        <v>0</v>
      </c>
      <c r="AU554" s="541">
        <f>SUM('MEDIÇÃO_OBJETO (1)'!AV554)</f>
        <v>0</v>
      </c>
      <c r="AV554" s="541">
        <f>SUM('MEDIÇÃO_OBJETO (1)'!AW554)</f>
        <v>0</v>
      </c>
      <c r="AW554" s="541">
        <f>SUM('MEDIÇÃO_OBJETO (1)'!AX554)</f>
        <v>0</v>
      </c>
      <c r="AX554" s="977"/>
      <c r="BN554" s="992">
        <f t="shared" si="376"/>
        <v>0</v>
      </c>
      <c r="BO554" s="538">
        <f t="shared" si="374"/>
        <v>0</v>
      </c>
      <c r="BP554" s="987">
        <f>IF(RESUMO_GLOBAL!$X$53="a",ROUND(AF554*$N554,RESUMO_GLOBAL!$X$54),IF(RESUMO_GLOBAL!$X$53="t",TRUNC(AF554*$N554,RESUMO_GLOBAL!$X$54),AF554*$N554))</f>
        <v>0</v>
      </c>
      <c r="BQ554" s="987">
        <f>IF(RESUMO_GLOBAL!$X$53="a",ROUND(AG554*$N554,RESUMO_GLOBAL!$X$54),IF(RESUMO_GLOBAL!$X$53="t",TRUNC(AG554*$N554,RESUMO_GLOBAL!$X$54),AG554*$N554))</f>
        <v>0</v>
      </c>
      <c r="BR554" s="987">
        <f>IF(RESUMO_GLOBAL!$X$53="a",ROUND(AH554*$N554,RESUMO_GLOBAL!$X$54),IF(RESUMO_GLOBAL!$X$53="t",TRUNC(AH554*$N554,RESUMO_GLOBAL!$X$54),AH554*$N554))</f>
        <v>0</v>
      </c>
      <c r="BS554" s="987">
        <f>IF(RESUMO_GLOBAL!$X$53="a",ROUND(AI554*$N554,RESUMO_GLOBAL!$X$54),IF(RESUMO_GLOBAL!$X$53="t",TRUNC(AI554*$N554,RESUMO_GLOBAL!$X$54),AI554*$N554))</f>
        <v>0</v>
      </c>
      <c r="BT554" s="987">
        <f>IF(RESUMO_GLOBAL!$X$53="a",ROUND(AJ554*$N554,RESUMO_GLOBAL!$X$54),IF(RESUMO_GLOBAL!$X$53="t",TRUNC(AJ554*$N554,RESUMO_GLOBAL!$X$54),AJ554*$N554))</f>
        <v>0</v>
      </c>
      <c r="BU554" s="987">
        <f>IF(RESUMO_GLOBAL!$X$53="a",ROUND(AK554*$N554,RESUMO_GLOBAL!$X$54),IF(RESUMO_GLOBAL!$X$53="t",TRUNC(AK554*$N554,RESUMO_GLOBAL!$X$54),AK554*$N554))</f>
        <v>0</v>
      </c>
      <c r="BV554" s="987">
        <f>IF(RESUMO_GLOBAL!$X$53="a",ROUND(AL554*$N554,RESUMO_GLOBAL!$X$54),IF(RESUMO_GLOBAL!$X$53="t",TRUNC(AL554*$N554,RESUMO_GLOBAL!$X$54),AL554*$N554))</f>
        <v>0</v>
      </c>
      <c r="BW554" s="987">
        <f>IF(RESUMO_GLOBAL!$X$53="a",ROUND(AM554*$N554,RESUMO_GLOBAL!$X$54),IF(RESUMO_GLOBAL!$X$53="t",TRUNC(AM554*$N554,RESUMO_GLOBAL!$X$54),AM554*$N554))</f>
        <v>0</v>
      </c>
      <c r="BX554" s="987">
        <f>IF(RESUMO_GLOBAL!$X$53="a",ROUND(AN554*$N554,RESUMO_GLOBAL!$X$54),IF(RESUMO_GLOBAL!$X$53="t",TRUNC(AN554*$N554,RESUMO_GLOBAL!$X$54),AN554*$N554))</f>
        <v>0</v>
      </c>
      <c r="BY554" s="987">
        <f>IF(RESUMO_GLOBAL!$X$53="a",ROUND(AO554*$N554,RESUMO_GLOBAL!$X$54),IF(RESUMO_GLOBAL!$X$53="t",TRUNC(AO554*$N554,RESUMO_GLOBAL!$X$54),AO554*$N554))</f>
        <v>0</v>
      </c>
      <c r="BZ554" s="987">
        <f>IF(RESUMO_GLOBAL!$X$53="a",ROUND(AP554*$N554,RESUMO_GLOBAL!$X$54),IF(RESUMO_GLOBAL!$X$53="t",TRUNC(AP554*$N554,RESUMO_GLOBAL!$X$54),AP554*$N554))</f>
        <v>0</v>
      </c>
      <c r="CA554" s="987">
        <f>IF(RESUMO_GLOBAL!$X$53="a",ROUND(AQ554*$N554,RESUMO_GLOBAL!$X$54),IF(RESUMO_GLOBAL!$X$53="t",TRUNC(AQ554*$N554,RESUMO_GLOBAL!$X$54),AQ554*$N554))</f>
        <v>0</v>
      </c>
      <c r="CB554" s="987">
        <f>IF(RESUMO_GLOBAL!$X$53="a",ROUND(AR554*$N554,RESUMO_GLOBAL!$X$54),IF(RESUMO_GLOBAL!$X$53="t",TRUNC(AR554*$N554,RESUMO_GLOBAL!$X$54),AR554*$N554))</f>
        <v>0</v>
      </c>
      <c r="CC554" s="987">
        <f>IF(RESUMO_GLOBAL!$X$53="a",ROUND(AS554*$N554,RESUMO_GLOBAL!$X$54),IF(RESUMO_GLOBAL!$X$53="t",TRUNC(AS554*$N554,RESUMO_GLOBAL!$X$54),AS554*$N554))</f>
        <v>0</v>
      </c>
      <c r="CD554" s="987">
        <f>IF(RESUMO_GLOBAL!$X$53="a",ROUND(AT554*$N554,RESUMO_GLOBAL!$X$54),IF(RESUMO_GLOBAL!$X$53="t",TRUNC(AT554*$N554,RESUMO_GLOBAL!$X$54),AT554*$N554))</f>
        <v>0</v>
      </c>
      <c r="CE554" s="987">
        <f>IF(RESUMO_GLOBAL!$X$53="a",ROUND(AU554*$N554,RESUMO_GLOBAL!$X$54),IF(RESUMO_GLOBAL!$X$53="t",TRUNC(AU554*$N554,RESUMO_GLOBAL!$X$54),AU554*$N554))</f>
        <v>0</v>
      </c>
      <c r="CF554" s="987">
        <f>IF(RESUMO_GLOBAL!$X$53="a",ROUND(AV554*$N554,RESUMO_GLOBAL!$X$54),IF(RESUMO_GLOBAL!$X$53="t",TRUNC(AV554*$N554,RESUMO_GLOBAL!$X$54),AV554*$N554))</f>
        <v>0</v>
      </c>
      <c r="CG554" s="987">
        <f>IF(RESUMO_GLOBAL!$X$53="a",ROUND(AW554*$N554,RESUMO_GLOBAL!$X$54),IF(RESUMO_GLOBAL!$X$53="t",TRUNC(AW554*$N554,RESUMO_GLOBAL!$X$54),AW554*$N554))</f>
        <v>0</v>
      </c>
      <c r="CK554" s="59">
        <f t="shared" si="353"/>
        <v>0</v>
      </c>
      <c r="CL554" s="59">
        <f t="shared" si="354"/>
        <v>0</v>
      </c>
      <c r="CM554" s="59">
        <f t="shared" si="355"/>
        <v>0</v>
      </c>
      <c r="CN554" s="59">
        <f t="shared" si="356"/>
        <v>0</v>
      </c>
      <c r="CO554" s="59">
        <f t="shared" si="357"/>
        <v>0</v>
      </c>
      <c r="CP554" s="59">
        <f t="shared" si="358"/>
        <v>0</v>
      </c>
      <c r="CQ554" s="59">
        <f t="shared" si="359"/>
        <v>0</v>
      </c>
      <c r="CR554" s="59">
        <f t="shared" si="360"/>
        <v>0</v>
      </c>
      <c r="CS554" s="59">
        <f t="shared" si="361"/>
        <v>0</v>
      </c>
      <c r="CT554" s="59">
        <f t="shared" si="362"/>
        <v>0</v>
      </c>
      <c r="CU554" s="59">
        <f t="shared" si="363"/>
        <v>0</v>
      </c>
      <c r="CV554" s="59">
        <f t="shared" si="364"/>
        <v>0</v>
      </c>
      <c r="CW554" s="59">
        <f t="shared" si="365"/>
        <v>0</v>
      </c>
      <c r="CX554" s="59">
        <f t="shared" si="366"/>
        <v>0</v>
      </c>
      <c r="CY554" s="59">
        <f t="shared" si="367"/>
        <v>0</v>
      </c>
      <c r="CZ554" s="59">
        <f t="shared" si="368"/>
        <v>0</v>
      </c>
      <c r="DA554" s="59">
        <f t="shared" si="369"/>
        <v>0</v>
      </c>
      <c r="DB554" s="59">
        <f t="shared" si="370"/>
        <v>0</v>
      </c>
      <c r="DE554">
        <f t="shared" si="352"/>
        <v>549</v>
      </c>
      <c r="DF554" t="str">
        <f t="shared" si="371"/>
        <v/>
      </c>
      <c r="DG554" s="59">
        <f>IF($C554&lt;&gt;0,SUM($CK555:CK555),0)</f>
        <v>0</v>
      </c>
      <c r="DH554" s="59">
        <f>IF($C554&lt;&gt;0,SUM($CK555:CL555),0)</f>
        <v>0</v>
      </c>
      <c r="DI554" s="59">
        <f>IF($C554&lt;&gt;0,SUM($CK555:CM555),0)</f>
        <v>0</v>
      </c>
      <c r="DJ554" s="59">
        <f>IF($C554&lt;&gt;0,SUM($CK555:CN555),0)</f>
        <v>0</v>
      </c>
      <c r="DK554" s="59">
        <f>IF($C554&lt;&gt;0,SUM($CK555:CO555),0)</f>
        <v>0</v>
      </c>
      <c r="DL554" s="59">
        <f>IF($C554&lt;&gt;0,SUM($CK555:CP555),0)</f>
        <v>0</v>
      </c>
      <c r="DM554" s="59">
        <f>IF($C554&lt;&gt;0,SUM($CK555:CQ555),0)</f>
        <v>0</v>
      </c>
      <c r="DN554" s="59">
        <f>IF($C554&lt;&gt;0,SUM($CK555:CR555),0)</f>
        <v>0</v>
      </c>
      <c r="DO554" s="59">
        <f>IF($C554&lt;&gt;0,SUM($CK555:CS555),0)</f>
        <v>0</v>
      </c>
      <c r="DP554" s="59">
        <f>IF($C554&lt;&gt;0,SUM($CK555:CT555),0)</f>
        <v>0</v>
      </c>
      <c r="DQ554" s="59">
        <f>IF($C554&lt;&gt;0,SUM($CK555:CU555),0)</f>
        <v>0</v>
      </c>
      <c r="DR554" s="59">
        <f>IF($C554&lt;&gt;0,SUM($CK555:CV555),0)</f>
        <v>0</v>
      </c>
      <c r="DS554" s="59">
        <f>IF($C554&lt;&gt;0,SUM($CK555:CW555),0)</f>
        <v>0</v>
      </c>
      <c r="DT554" s="59">
        <f>IF($C554&lt;&gt;0,SUM($CK555:CX555),0)</f>
        <v>0</v>
      </c>
      <c r="DU554" s="59">
        <f>IF($C554&lt;&gt;0,SUM($CK555:CY555),0)</f>
        <v>0</v>
      </c>
      <c r="DV554" s="59">
        <f>IF($C554&lt;&gt;0,SUM($CK555:CZ555),0)</f>
        <v>0</v>
      </c>
      <c r="DW554" s="59">
        <f>IF($C554&lt;&gt;0,SUM($CK555:DA555),0)</f>
        <v>0</v>
      </c>
      <c r="DX554" s="59">
        <f>IF($C554&lt;&gt;0,SUM($CK555:DB555),0)</f>
        <v>0</v>
      </c>
      <c r="DY554" s="952" t="str">
        <f t="shared" si="375"/>
        <v/>
      </c>
    </row>
    <row r="555" spans="1:129" ht="13.5" hidden="1" thickBot="1">
      <c r="A555" s="3" t="str">
        <f t="shared" si="341"/>
        <v/>
      </c>
      <c r="B555" s="805">
        <f>Dados_GLOBAL_Inicial!E555</f>
        <v>0</v>
      </c>
      <c r="C555" s="956">
        <f>IF(IFERROR(VALUE(Dados_GLOBAL_Inicial!F555),0)=0,0,Dados_GLOBAL_Inicial!F555)</f>
        <v>0</v>
      </c>
      <c r="D555" s="830">
        <f>Dados_GLOBAL_Inicial!G555</f>
        <v>0</v>
      </c>
      <c r="E555" s="830" t="str">
        <f>IF(IFERROR(VLOOKUP(F555,Cod_Gde_Itens!$A$1:$B$80,2,FALSE),0)&gt;549,IFERROR(VLOOKUP(F555,Cod_Gde_Itens!$A$1:$B$80,2,FALSE),0),IF(Dados_GLOBAL_Inicial!H555=0,"",Dados_GLOBAL_Inicial!H555))</f>
        <v/>
      </c>
      <c r="F555" s="823">
        <f>Dados_GLOBAL_Inicial!I555</f>
        <v>0</v>
      </c>
      <c r="G555" s="824">
        <f>Dados_GLOBAL_Inicial!J555</f>
        <v>0</v>
      </c>
      <c r="H555" s="454">
        <f>Dados_GLOBAL_Inicial!K555</f>
        <v>0</v>
      </c>
      <c r="I555" s="970">
        <f>SUM('MEDIÇÃO_OBJETO (1)'!I555)</f>
        <v>0</v>
      </c>
      <c r="J555" s="455">
        <f t="shared" si="342"/>
        <v>0</v>
      </c>
      <c r="K555" s="451">
        <f t="shared" si="343"/>
        <v>0</v>
      </c>
      <c r="L555" s="452">
        <f t="shared" si="344"/>
        <v>0</v>
      </c>
      <c r="M555" s="809">
        <f t="shared" si="345"/>
        <v>0</v>
      </c>
      <c r="N555" s="810">
        <f>IF(IFERROR(VALUE(Dados_GLOBAL_Inicial!L555),0)=0,0,Dados_GLOBAL_Inicial!L555)</f>
        <v>0</v>
      </c>
      <c r="O555" s="812">
        <f>SUM('MEDIÇÃO_OBJETO (1)'!O555)</f>
        <v>0</v>
      </c>
      <c r="P555" s="812">
        <f>SUM('MEDIÇÃO_OBJETO (1)'!P555)</f>
        <v>0</v>
      </c>
      <c r="Q555" s="813">
        <f t="shared" si="346"/>
        <v>0</v>
      </c>
      <c r="R555" s="951"/>
      <c r="S555" s="815">
        <f>SUM('MEDIÇÃO_OBJETO (1)'!S555)</f>
        <v>0</v>
      </c>
      <c r="T555" s="815">
        <f>SUM('MEDIÇÃO_OBJETO (1)'!T555)</f>
        <v>0</v>
      </c>
      <c r="V555" s="19"/>
      <c r="W555" s="978">
        <f t="shared" si="347"/>
        <v>0</v>
      </c>
      <c r="X555" s="816">
        <f t="shared" si="348"/>
        <v>0</v>
      </c>
      <c r="Y555" s="816">
        <f t="shared" si="349"/>
        <v>0</v>
      </c>
      <c r="Z555" s="817">
        <f t="shared" si="350"/>
        <v>0</v>
      </c>
      <c r="AB555" s="453">
        <f t="shared" si="372"/>
        <v>0</v>
      </c>
      <c r="AC555" s="14">
        <f t="shared" si="351"/>
        <v>0</v>
      </c>
      <c r="AD555" s="819"/>
      <c r="AE555" s="631">
        <f t="shared" si="373"/>
        <v>0</v>
      </c>
      <c r="AF555" s="818">
        <f>SUM('MEDIÇÃO_OBJETO (1)'!AG555)</f>
        <v>0</v>
      </c>
      <c r="AG555" s="541">
        <f>SUM('MEDIÇÃO_OBJETO (1)'!AH555)</f>
        <v>0</v>
      </c>
      <c r="AH555" s="541">
        <f>SUM('MEDIÇÃO_OBJETO (1)'!AI555)</f>
        <v>0</v>
      </c>
      <c r="AI555" s="541">
        <f>SUM('MEDIÇÃO_OBJETO (1)'!AJ555)</f>
        <v>0</v>
      </c>
      <c r="AJ555" s="541">
        <f>SUM('MEDIÇÃO_OBJETO (1)'!AK555)</f>
        <v>0</v>
      </c>
      <c r="AK555" s="541">
        <f>SUM('MEDIÇÃO_OBJETO (1)'!AL555)</f>
        <v>0</v>
      </c>
      <c r="AL555" s="541">
        <f>SUM('MEDIÇÃO_OBJETO (1)'!AM555)</f>
        <v>0</v>
      </c>
      <c r="AM555" s="541">
        <f>SUM('MEDIÇÃO_OBJETO (1)'!AN555)</f>
        <v>0</v>
      </c>
      <c r="AN555" s="541">
        <f>SUM('MEDIÇÃO_OBJETO (1)'!AO555)</f>
        <v>0</v>
      </c>
      <c r="AO555" s="541">
        <f>SUM('MEDIÇÃO_OBJETO (1)'!AP555)</f>
        <v>0</v>
      </c>
      <c r="AP555" s="541">
        <f>SUM('MEDIÇÃO_OBJETO (1)'!AQ555)</f>
        <v>0</v>
      </c>
      <c r="AQ555" s="541">
        <f>SUM('MEDIÇÃO_OBJETO (1)'!AR555)</f>
        <v>0</v>
      </c>
      <c r="AR555" s="541">
        <f>SUM('MEDIÇÃO_OBJETO (1)'!AS555)</f>
        <v>0</v>
      </c>
      <c r="AS555" s="541">
        <f>SUM('MEDIÇÃO_OBJETO (1)'!AT555)</f>
        <v>0</v>
      </c>
      <c r="AT555" s="541">
        <f>SUM('MEDIÇÃO_OBJETO (1)'!AU555)</f>
        <v>0</v>
      </c>
      <c r="AU555" s="541">
        <f>SUM('MEDIÇÃO_OBJETO (1)'!AV555)</f>
        <v>0</v>
      </c>
      <c r="AV555" s="541">
        <f>SUM('MEDIÇÃO_OBJETO (1)'!AW555)</f>
        <v>0</v>
      </c>
      <c r="AW555" s="541">
        <f>SUM('MEDIÇÃO_OBJETO (1)'!AX555)</f>
        <v>0</v>
      </c>
      <c r="AX555" s="977"/>
      <c r="BN555" s="992">
        <f t="shared" si="376"/>
        <v>0</v>
      </c>
      <c r="BO555" s="538">
        <f t="shared" si="374"/>
        <v>0</v>
      </c>
      <c r="BP555" s="987">
        <f>IF(RESUMO_GLOBAL!$X$53="a",ROUND(AF555*$N555,RESUMO_GLOBAL!$X$54),IF(RESUMO_GLOBAL!$X$53="t",TRUNC(AF555*$N555,RESUMO_GLOBAL!$X$54),AF555*$N555))</f>
        <v>0</v>
      </c>
      <c r="BQ555" s="987">
        <f>IF(RESUMO_GLOBAL!$X$53="a",ROUND(AG555*$N555,RESUMO_GLOBAL!$X$54),IF(RESUMO_GLOBAL!$X$53="t",TRUNC(AG555*$N555,RESUMO_GLOBAL!$X$54),AG555*$N555))</f>
        <v>0</v>
      </c>
      <c r="BR555" s="987">
        <f>IF(RESUMO_GLOBAL!$X$53="a",ROUND(AH555*$N555,RESUMO_GLOBAL!$X$54),IF(RESUMO_GLOBAL!$X$53="t",TRUNC(AH555*$N555,RESUMO_GLOBAL!$X$54),AH555*$N555))</f>
        <v>0</v>
      </c>
      <c r="BS555" s="987">
        <f>IF(RESUMO_GLOBAL!$X$53="a",ROUND(AI555*$N555,RESUMO_GLOBAL!$X$54),IF(RESUMO_GLOBAL!$X$53="t",TRUNC(AI555*$N555,RESUMO_GLOBAL!$X$54),AI555*$N555))</f>
        <v>0</v>
      </c>
      <c r="BT555" s="987">
        <f>IF(RESUMO_GLOBAL!$X$53="a",ROUND(AJ555*$N555,RESUMO_GLOBAL!$X$54),IF(RESUMO_GLOBAL!$X$53="t",TRUNC(AJ555*$N555,RESUMO_GLOBAL!$X$54),AJ555*$N555))</f>
        <v>0</v>
      </c>
      <c r="BU555" s="987">
        <f>IF(RESUMO_GLOBAL!$X$53="a",ROUND(AK555*$N555,RESUMO_GLOBAL!$X$54),IF(RESUMO_GLOBAL!$X$53="t",TRUNC(AK555*$N555,RESUMO_GLOBAL!$X$54),AK555*$N555))</f>
        <v>0</v>
      </c>
      <c r="BV555" s="987">
        <f>IF(RESUMO_GLOBAL!$X$53="a",ROUND(AL555*$N555,RESUMO_GLOBAL!$X$54),IF(RESUMO_GLOBAL!$X$53="t",TRUNC(AL555*$N555,RESUMO_GLOBAL!$X$54),AL555*$N555))</f>
        <v>0</v>
      </c>
      <c r="BW555" s="987">
        <f>IF(RESUMO_GLOBAL!$X$53="a",ROUND(AM555*$N555,RESUMO_GLOBAL!$X$54),IF(RESUMO_GLOBAL!$X$53="t",TRUNC(AM555*$N555,RESUMO_GLOBAL!$X$54),AM555*$N555))</f>
        <v>0</v>
      </c>
      <c r="BX555" s="987">
        <f>IF(RESUMO_GLOBAL!$X$53="a",ROUND(AN555*$N555,RESUMO_GLOBAL!$X$54),IF(RESUMO_GLOBAL!$X$53="t",TRUNC(AN555*$N555,RESUMO_GLOBAL!$X$54),AN555*$N555))</f>
        <v>0</v>
      </c>
      <c r="BY555" s="987">
        <f>IF(RESUMO_GLOBAL!$X$53="a",ROUND(AO555*$N555,RESUMO_GLOBAL!$X$54),IF(RESUMO_GLOBAL!$X$53="t",TRUNC(AO555*$N555,RESUMO_GLOBAL!$X$54),AO555*$N555))</f>
        <v>0</v>
      </c>
      <c r="BZ555" s="987">
        <f>IF(RESUMO_GLOBAL!$X$53="a",ROUND(AP555*$N555,RESUMO_GLOBAL!$X$54),IF(RESUMO_GLOBAL!$X$53="t",TRUNC(AP555*$N555,RESUMO_GLOBAL!$X$54),AP555*$N555))</f>
        <v>0</v>
      </c>
      <c r="CA555" s="987">
        <f>IF(RESUMO_GLOBAL!$X$53="a",ROUND(AQ555*$N555,RESUMO_GLOBAL!$X$54),IF(RESUMO_GLOBAL!$X$53="t",TRUNC(AQ555*$N555,RESUMO_GLOBAL!$X$54),AQ555*$N555))</f>
        <v>0</v>
      </c>
      <c r="CB555" s="987">
        <f>IF(RESUMO_GLOBAL!$X$53="a",ROUND(AR555*$N555,RESUMO_GLOBAL!$X$54),IF(RESUMO_GLOBAL!$X$53="t",TRUNC(AR555*$N555,RESUMO_GLOBAL!$X$54),AR555*$N555))</f>
        <v>0</v>
      </c>
      <c r="CC555" s="987">
        <f>IF(RESUMO_GLOBAL!$X$53="a",ROUND(AS555*$N555,RESUMO_GLOBAL!$X$54),IF(RESUMO_GLOBAL!$X$53="t",TRUNC(AS555*$N555,RESUMO_GLOBAL!$X$54),AS555*$N555))</f>
        <v>0</v>
      </c>
      <c r="CD555" s="987">
        <f>IF(RESUMO_GLOBAL!$X$53="a",ROUND(AT555*$N555,RESUMO_GLOBAL!$X$54),IF(RESUMO_GLOBAL!$X$53="t",TRUNC(AT555*$N555,RESUMO_GLOBAL!$X$54),AT555*$N555))</f>
        <v>0</v>
      </c>
      <c r="CE555" s="987">
        <f>IF(RESUMO_GLOBAL!$X$53="a",ROUND(AU555*$N555,RESUMO_GLOBAL!$X$54),IF(RESUMO_GLOBAL!$X$53="t",TRUNC(AU555*$N555,RESUMO_GLOBAL!$X$54),AU555*$N555))</f>
        <v>0</v>
      </c>
      <c r="CF555" s="987">
        <f>IF(RESUMO_GLOBAL!$X$53="a",ROUND(AV555*$N555,RESUMO_GLOBAL!$X$54),IF(RESUMO_GLOBAL!$X$53="t",TRUNC(AV555*$N555,RESUMO_GLOBAL!$X$54),AV555*$N555))</f>
        <v>0</v>
      </c>
      <c r="CG555" s="987">
        <f>IF(RESUMO_GLOBAL!$X$53="a",ROUND(AW555*$N555,RESUMO_GLOBAL!$X$54),IF(RESUMO_GLOBAL!$X$53="t",TRUNC(AW555*$N555,RESUMO_GLOBAL!$X$54),AW555*$N555))</f>
        <v>0</v>
      </c>
      <c r="CK555" s="59">
        <f t="shared" si="353"/>
        <v>0</v>
      </c>
      <c r="CL555" s="59">
        <f t="shared" si="354"/>
        <v>0</v>
      </c>
      <c r="CM555" s="59">
        <f t="shared" si="355"/>
        <v>0</v>
      </c>
      <c r="CN555" s="59">
        <f t="shared" si="356"/>
        <v>0</v>
      </c>
      <c r="CO555" s="59">
        <f t="shared" si="357"/>
        <v>0</v>
      </c>
      <c r="CP555" s="59">
        <f t="shared" si="358"/>
        <v>0</v>
      </c>
      <c r="CQ555" s="59">
        <f t="shared" si="359"/>
        <v>0</v>
      </c>
      <c r="CR555" s="59">
        <f t="shared" si="360"/>
        <v>0</v>
      </c>
      <c r="CS555" s="59">
        <f t="shared" si="361"/>
        <v>0</v>
      </c>
      <c r="CT555" s="59">
        <f t="shared" si="362"/>
        <v>0</v>
      </c>
      <c r="CU555" s="59">
        <f t="shared" si="363"/>
        <v>0</v>
      </c>
      <c r="CV555" s="59">
        <f t="shared" si="364"/>
        <v>0</v>
      </c>
      <c r="CW555" s="59">
        <f t="shared" si="365"/>
        <v>0</v>
      </c>
      <c r="CX555" s="59">
        <f t="shared" si="366"/>
        <v>0</v>
      </c>
      <c r="CY555" s="59">
        <f t="shared" si="367"/>
        <v>0</v>
      </c>
      <c r="CZ555" s="59">
        <f t="shared" si="368"/>
        <v>0</v>
      </c>
      <c r="DA555" s="59">
        <f t="shared" si="369"/>
        <v>0</v>
      </c>
      <c r="DB555" s="59">
        <f t="shared" si="370"/>
        <v>0</v>
      </c>
      <c r="DE555">
        <f t="shared" si="352"/>
        <v>550</v>
      </c>
      <c r="DF555" t="str">
        <f t="shared" si="371"/>
        <v/>
      </c>
      <c r="DG555" s="59">
        <f>IF($C555&lt;&gt;0,SUM($CK556:CK556),0)</f>
        <v>0</v>
      </c>
      <c r="DH555" s="59">
        <f>IF($C555&lt;&gt;0,SUM($CK556:CL556),0)</f>
        <v>0</v>
      </c>
      <c r="DI555" s="59">
        <f>IF($C555&lt;&gt;0,SUM($CK556:CM556),0)</f>
        <v>0</v>
      </c>
      <c r="DJ555" s="59">
        <f>IF($C555&lt;&gt;0,SUM($CK556:CN556),0)</f>
        <v>0</v>
      </c>
      <c r="DK555" s="59">
        <f>IF($C555&lt;&gt;0,SUM($CK556:CO556),0)</f>
        <v>0</v>
      </c>
      <c r="DL555" s="59">
        <f>IF($C555&lt;&gt;0,SUM($CK556:CP556),0)</f>
        <v>0</v>
      </c>
      <c r="DM555" s="59">
        <f>IF($C555&lt;&gt;0,SUM($CK556:CQ556),0)</f>
        <v>0</v>
      </c>
      <c r="DN555" s="59">
        <f>IF($C555&lt;&gt;0,SUM($CK556:CR556),0)</f>
        <v>0</v>
      </c>
      <c r="DO555" s="59">
        <f>IF($C555&lt;&gt;0,SUM($CK556:CS556),0)</f>
        <v>0</v>
      </c>
      <c r="DP555" s="59">
        <f>IF($C555&lt;&gt;0,SUM($CK556:CT556),0)</f>
        <v>0</v>
      </c>
      <c r="DQ555" s="59">
        <f>IF($C555&lt;&gt;0,SUM($CK556:CU556),0)</f>
        <v>0</v>
      </c>
      <c r="DR555" s="59">
        <f>IF($C555&lt;&gt;0,SUM($CK556:CV556),0)</f>
        <v>0</v>
      </c>
      <c r="DS555" s="59">
        <f>IF($C555&lt;&gt;0,SUM($CK556:CW556),0)</f>
        <v>0</v>
      </c>
      <c r="DT555" s="59">
        <f>IF($C555&lt;&gt;0,SUM($CK556:CX556),0)</f>
        <v>0</v>
      </c>
      <c r="DU555" s="59">
        <f>IF($C555&lt;&gt;0,SUM($CK556:CY556),0)</f>
        <v>0</v>
      </c>
      <c r="DV555" s="59">
        <f>IF($C555&lt;&gt;0,SUM($CK556:CZ556),0)</f>
        <v>0</v>
      </c>
      <c r="DW555" s="59">
        <f>IF($C555&lt;&gt;0,SUM($CK556:DA556),0)</f>
        <v>0</v>
      </c>
      <c r="DX555" s="59">
        <f>IF($C555&lt;&gt;0,SUM($CK556:DB556),0)</f>
        <v>0</v>
      </c>
      <c r="DY555" s="952" t="str">
        <f t="shared" si="375"/>
        <v/>
      </c>
    </row>
    <row r="556" spans="1:129" ht="13.5" hidden="1" thickBot="1">
      <c r="A556" s="3" t="str">
        <f t="shared" si="341"/>
        <v/>
      </c>
      <c r="B556" s="805">
        <f>Dados_GLOBAL_Inicial!E556</f>
        <v>0</v>
      </c>
      <c r="C556" s="956">
        <f>IF(IFERROR(VALUE(Dados_GLOBAL_Inicial!F556),0)=0,0,Dados_GLOBAL_Inicial!F556)</f>
        <v>0</v>
      </c>
      <c r="D556" s="830">
        <f>Dados_GLOBAL_Inicial!G556</f>
        <v>0</v>
      </c>
      <c r="E556" s="830" t="str">
        <f>IF(IFERROR(VLOOKUP(F556,Cod_Gde_Itens!$A$1:$B$80,2,FALSE),0)&gt;549,IFERROR(VLOOKUP(F556,Cod_Gde_Itens!$A$1:$B$80,2,FALSE),0),IF(Dados_GLOBAL_Inicial!H556=0,"",Dados_GLOBAL_Inicial!H556))</f>
        <v/>
      </c>
      <c r="F556" s="823">
        <f>Dados_GLOBAL_Inicial!I556</f>
        <v>0</v>
      </c>
      <c r="G556" s="824">
        <f>Dados_GLOBAL_Inicial!J556</f>
        <v>0</v>
      </c>
      <c r="H556" s="454">
        <f>Dados_GLOBAL_Inicial!K556</f>
        <v>0</v>
      </c>
      <c r="I556" s="970">
        <f>SUM('MEDIÇÃO_OBJETO (1)'!I556)</f>
        <v>0</v>
      </c>
      <c r="J556" s="455">
        <f t="shared" si="342"/>
        <v>0</v>
      </c>
      <c r="K556" s="451">
        <f t="shared" si="343"/>
        <v>0</v>
      </c>
      <c r="L556" s="452">
        <f t="shared" si="344"/>
        <v>0</v>
      </c>
      <c r="M556" s="809">
        <f t="shared" si="345"/>
        <v>0</v>
      </c>
      <c r="N556" s="810">
        <f>IF(IFERROR(VALUE(Dados_GLOBAL_Inicial!L556),0)=0,0,Dados_GLOBAL_Inicial!L556)</f>
        <v>0</v>
      </c>
      <c r="O556" s="812">
        <f>SUM('MEDIÇÃO_OBJETO (1)'!O556)</f>
        <v>0</v>
      </c>
      <c r="P556" s="812">
        <f>SUM('MEDIÇÃO_OBJETO (1)'!P556)</f>
        <v>0</v>
      </c>
      <c r="Q556" s="813">
        <f t="shared" si="346"/>
        <v>0</v>
      </c>
      <c r="R556" s="951"/>
      <c r="S556" s="815">
        <f>SUM('MEDIÇÃO_OBJETO (1)'!S556)</f>
        <v>0</v>
      </c>
      <c r="T556" s="815">
        <f>SUM('MEDIÇÃO_OBJETO (1)'!T556)</f>
        <v>0</v>
      </c>
      <c r="V556" s="19"/>
      <c r="W556" s="978">
        <f t="shared" si="347"/>
        <v>0</v>
      </c>
      <c r="X556" s="816">
        <f t="shared" si="348"/>
        <v>0</v>
      </c>
      <c r="Y556" s="816">
        <f t="shared" si="349"/>
        <v>0</v>
      </c>
      <c r="Z556" s="817">
        <f t="shared" si="350"/>
        <v>0</v>
      </c>
      <c r="AB556" s="453">
        <f t="shared" si="372"/>
        <v>0</v>
      </c>
      <c r="AC556" s="14">
        <f t="shared" si="351"/>
        <v>0</v>
      </c>
      <c r="AD556" s="819"/>
      <c r="AE556" s="631">
        <f t="shared" si="373"/>
        <v>0</v>
      </c>
      <c r="AF556" s="818">
        <f>SUM('MEDIÇÃO_OBJETO (1)'!AG556)</f>
        <v>0</v>
      </c>
      <c r="AG556" s="541">
        <f>SUM('MEDIÇÃO_OBJETO (1)'!AH556)</f>
        <v>0</v>
      </c>
      <c r="AH556" s="541">
        <f>SUM('MEDIÇÃO_OBJETO (1)'!AI556)</f>
        <v>0</v>
      </c>
      <c r="AI556" s="541">
        <f>SUM('MEDIÇÃO_OBJETO (1)'!AJ556)</f>
        <v>0</v>
      </c>
      <c r="AJ556" s="541">
        <f>SUM('MEDIÇÃO_OBJETO (1)'!AK556)</f>
        <v>0</v>
      </c>
      <c r="AK556" s="541">
        <f>SUM('MEDIÇÃO_OBJETO (1)'!AL556)</f>
        <v>0</v>
      </c>
      <c r="AL556" s="541">
        <f>SUM('MEDIÇÃO_OBJETO (1)'!AM556)</f>
        <v>0</v>
      </c>
      <c r="AM556" s="541">
        <f>SUM('MEDIÇÃO_OBJETO (1)'!AN556)</f>
        <v>0</v>
      </c>
      <c r="AN556" s="541">
        <f>SUM('MEDIÇÃO_OBJETO (1)'!AO556)</f>
        <v>0</v>
      </c>
      <c r="AO556" s="541">
        <f>SUM('MEDIÇÃO_OBJETO (1)'!AP556)</f>
        <v>0</v>
      </c>
      <c r="AP556" s="541">
        <f>SUM('MEDIÇÃO_OBJETO (1)'!AQ556)</f>
        <v>0</v>
      </c>
      <c r="AQ556" s="541">
        <f>SUM('MEDIÇÃO_OBJETO (1)'!AR556)</f>
        <v>0</v>
      </c>
      <c r="AR556" s="541">
        <f>SUM('MEDIÇÃO_OBJETO (1)'!AS556)</f>
        <v>0</v>
      </c>
      <c r="AS556" s="541">
        <f>SUM('MEDIÇÃO_OBJETO (1)'!AT556)</f>
        <v>0</v>
      </c>
      <c r="AT556" s="541">
        <f>SUM('MEDIÇÃO_OBJETO (1)'!AU556)</f>
        <v>0</v>
      </c>
      <c r="AU556" s="541">
        <f>SUM('MEDIÇÃO_OBJETO (1)'!AV556)</f>
        <v>0</v>
      </c>
      <c r="AV556" s="541">
        <f>SUM('MEDIÇÃO_OBJETO (1)'!AW556)</f>
        <v>0</v>
      </c>
      <c r="AW556" s="541">
        <f>SUM('MEDIÇÃO_OBJETO (1)'!AX556)</f>
        <v>0</v>
      </c>
      <c r="AX556" s="977"/>
      <c r="BN556" s="992">
        <f t="shared" si="376"/>
        <v>0</v>
      </c>
      <c r="BO556" s="538">
        <f t="shared" si="374"/>
        <v>0</v>
      </c>
      <c r="BP556" s="987">
        <f>IF(RESUMO_GLOBAL!$X$53="a",ROUND(AF556*$N556,RESUMO_GLOBAL!$X$54),IF(RESUMO_GLOBAL!$X$53="t",TRUNC(AF556*$N556,RESUMO_GLOBAL!$X$54),AF556*$N556))</f>
        <v>0</v>
      </c>
      <c r="BQ556" s="987">
        <f>IF(RESUMO_GLOBAL!$X$53="a",ROUND(AG556*$N556,RESUMO_GLOBAL!$X$54),IF(RESUMO_GLOBAL!$X$53="t",TRUNC(AG556*$N556,RESUMO_GLOBAL!$X$54),AG556*$N556))</f>
        <v>0</v>
      </c>
      <c r="BR556" s="987">
        <f>IF(RESUMO_GLOBAL!$X$53="a",ROUND(AH556*$N556,RESUMO_GLOBAL!$X$54),IF(RESUMO_GLOBAL!$X$53="t",TRUNC(AH556*$N556,RESUMO_GLOBAL!$X$54),AH556*$N556))</f>
        <v>0</v>
      </c>
      <c r="BS556" s="987">
        <f>IF(RESUMO_GLOBAL!$X$53="a",ROUND(AI556*$N556,RESUMO_GLOBAL!$X$54),IF(RESUMO_GLOBAL!$X$53="t",TRUNC(AI556*$N556,RESUMO_GLOBAL!$X$54),AI556*$N556))</f>
        <v>0</v>
      </c>
      <c r="BT556" s="987">
        <f>IF(RESUMO_GLOBAL!$X$53="a",ROUND(AJ556*$N556,RESUMO_GLOBAL!$X$54),IF(RESUMO_GLOBAL!$X$53="t",TRUNC(AJ556*$N556,RESUMO_GLOBAL!$X$54),AJ556*$N556))</f>
        <v>0</v>
      </c>
      <c r="BU556" s="987">
        <f>IF(RESUMO_GLOBAL!$X$53="a",ROUND(AK556*$N556,RESUMO_GLOBAL!$X$54),IF(RESUMO_GLOBAL!$X$53="t",TRUNC(AK556*$N556,RESUMO_GLOBAL!$X$54),AK556*$N556))</f>
        <v>0</v>
      </c>
      <c r="BV556" s="987">
        <f>IF(RESUMO_GLOBAL!$X$53="a",ROUND(AL556*$N556,RESUMO_GLOBAL!$X$54),IF(RESUMO_GLOBAL!$X$53="t",TRUNC(AL556*$N556,RESUMO_GLOBAL!$X$54),AL556*$N556))</f>
        <v>0</v>
      </c>
      <c r="BW556" s="987">
        <f>IF(RESUMO_GLOBAL!$X$53="a",ROUND(AM556*$N556,RESUMO_GLOBAL!$X$54),IF(RESUMO_GLOBAL!$X$53="t",TRUNC(AM556*$N556,RESUMO_GLOBAL!$X$54),AM556*$N556))</f>
        <v>0</v>
      </c>
      <c r="BX556" s="987">
        <f>IF(RESUMO_GLOBAL!$X$53="a",ROUND(AN556*$N556,RESUMO_GLOBAL!$X$54),IF(RESUMO_GLOBAL!$X$53="t",TRUNC(AN556*$N556,RESUMO_GLOBAL!$X$54),AN556*$N556))</f>
        <v>0</v>
      </c>
      <c r="BY556" s="987">
        <f>IF(RESUMO_GLOBAL!$X$53="a",ROUND(AO556*$N556,RESUMO_GLOBAL!$X$54),IF(RESUMO_GLOBAL!$X$53="t",TRUNC(AO556*$N556,RESUMO_GLOBAL!$X$54),AO556*$N556))</f>
        <v>0</v>
      </c>
      <c r="BZ556" s="987">
        <f>IF(RESUMO_GLOBAL!$X$53="a",ROUND(AP556*$N556,RESUMO_GLOBAL!$X$54),IF(RESUMO_GLOBAL!$X$53="t",TRUNC(AP556*$N556,RESUMO_GLOBAL!$X$54),AP556*$N556))</f>
        <v>0</v>
      </c>
      <c r="CA556" s="987">
        <f>IF(RESUMO_GLOBAL!$X$53="a",ROUND(AQ556*$N556,RESUMO_GLOBAL!$X$54),IF(RESUMO_GLOBAL!$X$53="t",TRUNC(AQ556*$N556,RESUMO_GLOBAL!$X$54),AQ556*$N556))</f>
        <v>0</v>
      </c>
      <c r="CB556" s="987">
        <f>IF(RESUMO_GLOBAL!$X$53="a",ROUND(AR556*$N556,RESUMO_GLOBAL!$X$54),IF(RESUMO_GLOBAL!$X$53="t",TRUNC(AR556*$N556,RESUMO_GLOBAL!$X$54),AR556*$N556))</f>
        <v>0</v>
      </c>
      <c r="CC556" s="987">
        <f>IF(RESUMO_GLOBAL!$X$53="a",ROUND(AS556*$N556,RESUMO_GLOBAL!$X$54),IF(RESUMO_GLOBAL!$X$53="t",TRUNC(AS556*$N556,RESUMO_GLOBAL!$X$54),AS556*$N556))</f>
        <v>0</v>
      </c>
      <c r="CD556" s="987">
        <f>IF(RESUMO_GLOBAL!$X$53="a",ROUND(AT556*$N556,RESUMO_GLOBAL!$X$54),IF(RESUMO_GLOBAL!$X$53="t",TRUNC(AT556*$N556,RESUMO_GLOBAL!$X$54),AT556*$N556))</f>
        <v>0</v>
      </c>
      <c r="CE556" s="987">
        <f>IF(RESUMO_GLOBAL!$X$53="a",ROUND(AU556*$N556,RESUMO_GLOBAL!$X$54),IF(RESUMO_GLOBAL!$X$53="t",TRUNC(AU556*$N556,RESUMO_GLOBAL!$X$54),AU556*$N556))</f>
        <v>0</v>
      </c>
      <c r="CF556" s="987">
        <f>IF(RESUMO_GLOBAL!$X$53="a",ROUND(AV556*$N556,RESUMO_GLOBAL!$X$54),IF(RESUMO_GLOBAL!$X$53="t",TRUNC(AV556*$N556,RESUMO_GLOBAL!$X$54),AV556*$N556))</f>
        <v>0</v>
      </c>
      <c r="CG556" s="987">
        <f>IF(RESUMO_GLOBAL!$X$53="a",ROUND(AW556*$N556,RESUMO_GLOBAL!$X$54),IF(RESUMO_GLOBAL!$X$53="t",TRUNC(AW556*$N556,RESUMO_GLOBAL!$X$54),AW556*$N556))</f>
        <v>0</v>
      </c>
      <c r="CK556" s="59">
        <f t="shared" si="353"/>
        <v>0</v>
      </c>
      <c r="CL556" s="59">
        <f t="shared" si="354"/>
        <v>0</v>
      </c>
      <c r="CM556" s="59">
        <f t="shared" si="355"/>
        <v>0</v>
      </c>
      <c r="CN556" s="59">
        <f t="shared" si="356"/>
        <v>0</v>
      </c>
      <c r="CO556" s="59">
        <f t="shared" si="357"/>
        <v>0</v>
      </c>
      <c r="CP556" s="59">
        <f t="shared" si="358"/>
        <v>0</v>
      </c>
      <c r="CQ556" s="59">
        <f t="shared" si="359"/>
        <v>0</v>
      </c>
      <c r="CR556" s="59">
        <f t="shared" si="360"/>
        <v>0</v>
      </c>
      <c r="CS556" s="59">
        <f t="shared" si="361"/>
        <v>0</v>
      </c>
      <c r="CT556" s="59">
        <f t="shared" si="362"/>
        <v>0</v>
      </c>
      <c r="CU556" s="59">
        <f t="shared" si="363"/>
        <v>0</v>
      </c>
      <c r="CV556" s="59">
        <f t="shared" si="364"/>
        <v>0</v>
      </c>
      <c r="CW556" s="59">
        <f t="shared" si="365"/>
        <v>0</v>
      </c>
      <c r="CX556" s="59">
        <f t="shared" si="366"/>
        <v>0</v>
      </c>
      <c r="CY556" s="59">
        <f t="shared" si="367"/>
        <v>0</v>
      </c>
      <c r="CZ556" s="59">
        <f t="shared" si="368"/>
        <v>0</v>
      </c>
      <c r="DA556" s="59">
        <f t="shared" si="369"/>
        <v>0</v>
      </c>
      <c r="DB556" s="59">
        <f t="shared" si="370"/>
        <v>0</v>
      </c>
      <c r="DE556">
        <f t="shared" si="352"/>
        <v>551</v>
      </c>
      <c r="DF556" t="str">
        <f t="shared" si="371"/>
        <v/>
      </c>
      <c r="DG556" s="59">
        <f>IF($C556&lt;&gt;0,SUM($CK557:CK557),0)</f>
        <v>0</v>
      </c>
      <c r="DH556" s="59">
        <f>IF($C556&lt;&gt;0,SUM($CK557:CL557),0)</f>
        <v>0</v>
      </c>
      <c r="DI556" s="59">
        <f>IF($C556&lt;&gt;0,SUM($CK557:CM557),0)</f>
        <v>0</v>
      </c>
      <c r="DJ556" s="59">
        <f>IF($C556&lt;&gt;0,SUM($CK557:CN557),0)</f>
        <v>0</v>
      </c>
      <c r="DK556" s="59">
        <f>IF($C556&lt;&gt;0,SUM($CK557:CO557),0)</f>
        <v>0</v>
      </c>
      <c r="DL556" s="59">
        <f>IF($C556&lt;&gt;0,SUM($CK557:CP557),0)</f>
        <v>0</v>
      </c>
      <c r="DM556" s="59">
        <f>IF($C556&lt;&gt;0,SUM($CK557:CQ557),0)</f>
        <v>0</v>
      </c>
      <c r="DN556" s="59">
        <f>IF($C556&lt;&gt;0,SUM($CK557:CR557),0)</f>
        <v>0</v>
      </c>
      <c r="DO556" s="59">
        <f>IF($C556&lt;&gt;0,SUM($CK557:CS557),0)</f>
        <v>0</v>
      </c>
      <c r="DP556" s="59">
        <f>IF($C556&lt;&gt;0,SUM($CK557:CT557),0)</f>
        <v>0</v>
      </c>
      <c r="DQ556" s="59">
        <f>IF($C556&lt;&gt;0,SUM($CK557:CU557),0)</f>
        <v>0</v>
      </c>
      <c r="DR556" s="59">
        <f>IF($C556&lt;&gt;0,SUM($CK557:CV557),0)</f>
        <v>0</v>
      </c>
      <c r="DS556" s="59">
        <f>IF($C556&lt;&gt;0,SUM($CK557:CW557),0)</f>
        <v>0</v>
      </c>
      <c r="DT556" s="59">
        <f>IF($C556&lt;&gt;0,SUM($CK557:CX557),0)</f>
        <v>0</v>
      </c>
      <c r="DU556" s="59">
        <f>IF($C556&lt;&gt;0,SUM($CK557:CY557),0)</f>
        <v>0</v>
      </c>
      <c r="DV556" s="59">
        <f>IF($C556&lt;&gt;0,SUM($CK557:CZ557),0)</f>
        <v>0</v>
      </c>
      <c r="DW556" s="59">
        <f>IF($C556&lt;&gt;0,SUM($CK557:DA557),0)</f>
        <v>0</v>
      </c>
      <c r="DX556" s="59">
        <f>IF($C556&lt;&gt;0,SUM($CK557:DB557),0)</f>
        <v>0</v>
      </c>
      <c r="DY556" s="952" t="str">
        <f t="shared" si="375"/>
        <v/>
      </c>
    </row>
    <row r="557" spans="1:129" ht="13.5" hidden="1" thickBot="1">
      <c r="A557" s="3" t="str">
        <f t="shared" si="341"/>
        <v/>
      </c>
      <c r="B557" s="805">
        <f>Dados_GLOBAL_Inicial!E557</f>
        <v>0</v>
      </c>
      <c r="C557" s="956">
        <f>IF(IFERROR(VALUE(Dados_GLOBAL_Inicial!F557),0)=0,0,Dados_GLOBAL_Inicial!F557)</f>
        <v>0</v>
      </c>
      <c r="D557" s="830">
        <f>Dados_GLOBAL_Inicial!G557</f>
        <v>0</v>
      </c>
      <c r="E557" s="830" t="str">
        <f>IF(IFERROR(VLOOKUP(F557,Cod_Gde_Itens!$A$1:$B$80,2,FALSE),0)&gt;549,IFERROR(VLOOKUP(F557,Cod_Gde_Itens!$A$1:$B$80,2,FALSE),0),IF(Dados_GLOBAL_Inicial!H557=0,"",Dados_GLOBAL_Inicial!H557))</f>
        <v/>
      </c>
      <c r="F557" s="823">
        <f>Dados_GLOBAL_Inicial!I557</f>
        <v>0</v>
      </c>
      <c r="G557" s="824">
        <f>Dados_GLOBAL_Inicial!J557</f>
        <v>0</v>
      </c>
      <c r="H557" s="454">
        <f>Dados_GLOBAL_Inicial!K557</f>
        <v>0</v>
      </c>
      <c r="I557" s="970">
        <f>SUM('MEDIÇÃO_OBJETO (1)'!I557)</f>
        <v>0</v>
      </c>
      <c r="J557" s="455">
        <f t="shared" si="342"/>
        <v>0</v>
      </c>
      <c r="K557" s="451">
        <f t="shared" si="343"/>
        <v>0</v>
      </c>
      <c r="L557" s="452">
        <f t="shared" si="344"/>
        <v>0</v>
      </c>
      <c r="M557" s="809">
        <f t="shared" si="345"/>
        <v>0</v>
      </c>
      <c r="N557" s="810">
        <f>IF(IFERROR(VALUE(Dados_GLOBAL_Inicial!L557),0)=0,0,Dados_GLOBAL_Inicial!L557)</f>
        <v>0</v>
      </c>
      <c r="O557" s="812">
        <f>SUM('MEDIÇÃO_OBJETO (1)'!O557)</f>
        <v>0</v>
      </c>
      <c r="P557" s="812">
        <f>SUM('MEDIÇÃO_OBJETO (1)'!P557)</f>
        <v>0</v>
      </c>
      <c r="Q557" s="813">
        <f t="shared" si="346"/>
        <v>0</v>
      </c>
      <c r="R557" s="951"/>
      <c r="S557" s="815">
        <f>SUM('MEDIÇÃO_OBJETO (1)'!S557)</f>
        <v>0</v>
      </c>
      <c r="T557" s="815">
        <f>SUM('MEDIÇÃO_OBJETO (1)'!T557)</f>
        <v>0</v>
      </c>
      <c r="V557" s="19"/>
      <c r="W557" s="978">
        <f t="shared" si="347"/>
        <v>0</v>
      </c>
      <c r="X557" s="816">
        <f t="shared" si="348"/>
        <v>0</v>
      </c>
      <c r="Y557" s="816">
        <f t="shared" si="349"/>
        <v>0</v>
      </c>
      <c r="Z557" s="817">
        <f t="shared" si="350"/>
        <v>0</v>
      </c>
      <c r="AB557" s="453">
        <f t="shared" si="372"/>
        <v>0</v>
      </c>
      <c r="AC557" s="14">
        <f t="shared" si="351"/>
        <v>0</v>
      </c>
      <c r="AD557" s="819"/>
      <c r="AE557" s="631">
        <f t="shared" si="373"/>
        <v>0</v>
      </c>
      <c r="AF557" s="818">
        <f>SUM('MEDIÇÃO_OBJETO (1)'!AG557)</f>
        <v>0</v>
      </c>
      <c r="AG557" s="541">
        <f>SUM('MEDIÇÃO_OBJETO (1)'!AH557)</f>
        <v>0</v>
      </c>
      <c r="AH557" s="541">
        <f>SUM('MEDIÇÃO_OBJETO (1)'!AI557)</f>
        <v>0</v>
      </c>
      <c r="AI557" s="541">
        <f>SUM('MEDIÇÃO_OBJETO (1)'!AJ557)</f>
        <v>0</v>
      </c>
      <c r="AJ557" s="541">
        <f>SUM('MEDIÇÃO_OBJETO (1)'!AK557)</f>
        <v>0</v>
      </c>
      <c r="AK557" s="541">
        <f>SUM('MEDIÇÃO_OBJETO (1)'!AL557)</f>
        <v>0</v>
      </c>
      <c r="AL557" s="541">
        <f>SUM('MEDIÇÃO_OBJETO (1)'!AM557)</f>
        <v>0</v>
      </c>
      <c r="AM557" s="541">
        <f>SUM('MEDIÇÃO_OBJETO (1)'!AN557)</f>
        <v>0</v>
      </c>
      <c r="AN557" s="541">
        <f>SUM('MEDIÇÃO_OBJETO (1)'!AO557)</f>
        <v>0</v>
      </c>
      <c r="AO557" s="541">
        <f>SUM('MEDIÇÃO_OBJETO (1)'!AP557)</f>
        <v>0</v>
      </c>
      <c r="AP557" s="541">
        <f>SUM('MEDIÇÃO_OBJETO (1)'!AQ557)</f>
        <v>0</v>
      </c>
      <c r="AQ557" s="541">
        <f>SUM('MEDIÇÃO_OBJETO (1)'!AR557)</f>
        <v>0</v>
      </c>
      <c r="AR557" s="541">
        <f>SUM('MEDIÇÃO_OBJETO (1)'!AS557)</f>
        <v>0</v>
      </c>
      <c r="AS557" s="541">
        <f>SUM('MEDIÇÃO_OBJETO (1)'!AT557)</f>
        <v>0</v>
      </c>
      <c r="AT557" s="541">
        <f>SUM('MEDIÇÃO_OBJETO (1)'!AU557)</f>
        <v>0</v>
      </c>
      <c r="AU557" s="541">
        <f>SUM('MEDIÇÃO_OBJETO (1)'!AV557)</f>
        <v>0</v>
      </c>
      <c r="AV557" s="541">
        <f>SUM('MEDIÇÃO_OBJETO (1)'!AW557)</f>
        <v>0</v>
      </c>
      <c r="AW557" s="541">
        <f>SUM('MEDIÇÃO_OBJETO (1)'!AX557)</f>
        <v>0</v>
      </c>
      <c r="AX557" s="977"/>
      <c r="BN557" s="992">
        <f t="shared" si="376"/>
        <v>0</v>
      </c>
      <c r="BO557" s="538">
        <f t="shared" si="374"/>
        <v>0</v>
      </c>
      <c r="BP557" s="987">
        <f>IF(RESUMO_GLOBAL!$X$53="a",ROUND(AF557*$N557,RESUMO_GLOBAL!$X$54),IF(RESUMO_GLOBAL!$X$53="t",TRUNC(AF557*$N557,RESUMO_GLOBAL!$X$54),AF557*$N557))</f>
        <v>0</v>
      </c>
      <c r="BQ557" s="987">
        <f>IF(RESUMO_GLOBAL!$X$53="a",ROUND(AG557*$N557,RESUMO_GLOBAL!$X$54),IF(RESUMO_GLOBAL!$X$53="t",TRUNC(AG557*$N557,RESUMO_GLOBAL!$X$54),AG557*$N557))</f>
        <v>0</v>
      </c>
      <c r="BR557" s="987">
        <f>IF(RESUMO_GLOBAL!$X$53="a",ROUND(AH557*$N557,RESUMO_GLOBAL!$X$54),IF(RESUMO_GLOBAL!$X$53="t",TRUNC(AH557*$N557,RESUMO_GLOBAL!$X$54),AH557*$N557))</f>
        <v>0</v>
      </c>
      <c r="BS557" s="987">
        <f>IF(RESUMO_GLOBAL!$X$53="a",ROUND(AI557*$N557,RESUMO_GLOBAL!$X$54),IF(RESUMO_GLOBAL!$X$53="t",TRUNC(AI557*$N557,RESUMO_GLOBAL!$X$54),AI557*$N557))</f>
        <v>0</v>
      </c>
      <c r="BT557" s="987">
        <f>IF(RESUMO_GLOBAL!$X$53="a",ROUND(AJ557*$N557,RESUMO_GLOBAL!$X$54),IF(RESUMO_GLOBAL!$X$53="t",TRUNC(AJ557*$N557,RESUMO_GLOBAL!$X$54),AJ557*$N557))</f>
        <v>0</v>
      </c>
      <c r="BU557" s="987">
        <f>IF(RESUMO_GLOBAL!$X$53="a",ROUND(AK557*$N557,RESUMO_GLOBAL!$X$54),IF(RESUMO_GLOBAL!$X$53="t",TRUNC(AK557*$N557,RESUMO_GLOBAL!$X$54),AK557*$N557))</f>
        <v>0</v>
      </c>
      <c r="BV557" s="987">
        <f>IF(RESUMO_GLOBAL!$X$53="a",ROUND(AL557*$N557,RESUMO_GLOBAL!$X$54),IF(RESUMO_GLOBAL!$X$53="t",TRUNC(AL557*$N557,RESUMO_GLOBAL!$X$54),AL557*$N557))</f>
        <v>0</v>
      </c>
      <c r="BW557" s="987">
        <f>IF(RESUMO_GLOBAL!$X$53="a",ROUND(AM557*$N557,RESUMO_GLOBAL!$X$54),IF(RESUMO_GLOBAL!$X$53="t",TRUNC(AM557*$N557,RESUMO_GLOBAL!$X$54),AM557*$N557))</f>
        <v>0</v>
      </c>
      <c r="BX557" s="987">
        <f>IF(RESUMO_GLOBAL!$X$53="a",ROUND(AN557*$N557,RESUMO_GLOBAL!$X$54),IF(RESUMO_GLOBAL!$X$53="t",TRUNC(AN557*$N557,RESUMO_GLOBAL!$X$54),AN557*$N557))</f>
        <v>0</v>
      </c>
      <c r="BY557" s="987">
        <f>IF(RESUMO_GLOBAL!$X$53="a",ROUND(AO557*$N557,RESUMO_GLOBAL!$X$54),IF(RESUMO_GLOBAL!$X$53="t",TRUNC(AO557*$N557,RESUMO_GLOBAL!$X$54),AO557*$N557))</f>
        <v>0</v>
      </c>
      <c r="BZ557" s="987">
        <f>IF(RESUMO_GLOBAL!$X$53="a",ROUND(AP557*$N557,RESUMO_GLOBAL!$X$54),IF(RESUMO_GLOBAL!$X$53="t",TRUNC(AP557*$N557,RESUMO_GLOBAL!$X$54),AP557*$N557))</f>
        <v>0</v>
      </c>
      <c r="CA557" s="987">
        <f>IF(RESUMO_GLOBAL!$X$53="a",ROUND(AQ557*$N557,RESUMO_GLOBAL!$X$54),IF(RESUMO_GLOBAL!$X$53="t",TRUNC(AQ557*$N557,RESUMO_GLOBAL!$X$54),AQ557*$N557))</f>
        <v>0</v>
      </c>
      <c r="CB557" s="987">
        <f>IF(RESUMO_GLOBAL!$X$53="a",ROUND(AR557*$N557,RESUMO_GLOBAL!$X$54),IF(RESUMO_GLOBAL!$X$53="t",TRUNC(AR557*$N557,RESUMO_GLOBAL!$X$54),AR557*$N557))</f>
        <v>0</v>
      </c>
      <c r="CC557" s="987">
        <f>IF(RESUMO_GLOBAL!$X$53="a",ROUND(AS557*$N557,RESUMO_GLOBAL!$X$54),IF(RESUMO_GLOBAL!$X$53="t",TRUNC(AS557*$N557,RESUMO_GLOBAL!$X$54),AS557*$N557))</f>
        <v>0</v>
      </c>
      <c r="CD557" s="987">
        <f>IF(RESUMO_GLOBAL!$X$53="a",ROUND(AT557*$N557,RESUMO_GLOBAL!$X$54),IF(RESUMO_GLOBAL!$X$53="t",TRUNC(AT557*$N557,RESUMO_GLOBAL!$X$54),AT557*$N557))</f>
        <v>0</v>
      </c>
      <c r="CE557" s="987">
        <f>IF(RESUMO_GLOBAL!$X$53="a",ROUND(AU557*$N557,RESUMO_GLOBAL!$X$54),IF(RESUMO_GLOBAL!$X$53="t",TRUNC(AU557*$N557,RESUMO_GLOBAL!$X$54),AU557*$N557))</f>
        <v>0</v>
      </c>
      <c r="CF557" s="987">
        <f>IF(RESUMO_GLOBAL!$X$53="a",ROUND(AV557*$N557,RESUMO_GLOBAL!$X$54),IF(RESUMO_GLOBAL!$X$53="t",TRUNC(AV557*$N557,RESUMO_GLOBAL!$X$54),AV557*$N557))</f>
        <v>0</v>
      </c>
      <c r="CG557" s="987">
        <f>IF(RESUMO_GLOBAL!$X$53="a",ROUND(AW557*$N557,RESUMO_GLOBAL!$X$54),IF(RESUMO_GLOBAL!$X$53="t",TRUNC(AW557*$N557,RESUMO_GLOBAL!$X$54),AW557*$N557))</f>
        <v>0</v>
      </c>
      <c r="CK557" s="59">
        <f t="shared" si="353"/>
        <v>0</v>
      </c>
      <c r="CL557" s="59">
        <f t="shared" si="354"/>
        <v>0</v>
      </c>
      <c r="CM557" s="59">
        <f t="shared" si="355"/>
        <v>0</v>
      </c>
      <c r="CN557" s="59">
        <f t="shared" si="356"/>
        <v>0</v>
      </c>
      <c r="CO557" s="59">
        <f t="shared" si="357"/>
        <v>0</v>
      </c>
      <c r="CP557" s="59">
        <f t="shared" si="358"/>
        <v>0</v>
      </c>
      <c r="CQ557" s="59">
        <f t="shared" si="359"/>
        <v>0</v>
      </c>
      <c r="CR557" s="59">
        <f t="shared" si="360"/>
        <v>0</v>
      </c>
      <c r="CS557" s="59">
        <f t="shared" si="361"/>
        <v>0</v>
      </c>
      <c r="CT557" s="59">
        <f t="shared" si="362"/>
        <v>0</v>
      </c>
      <c r="CU557" s="59">
        <f t="shared" si="363"/>
        <v>0</v>
      </c>
      <c r="CV557" s="59">
        <f t="shared" si="364"/>
        <v>0</v>
      </c>
      <c r="CW557" s="59">
        <f t="shared" si="365"/>
        <v>0</v>
      </c>
      <c r="CX557" s="59">
        <f t="shared" si="366"/>
        <v>0</v>
      </c>
      <c r="CY557" s="59">
        <f t="shared" si="367"/>
        <v>0</v>
      </c>
      <c r="CZ557" s="59">
        <f t="shared" si="368"/>
        <v>0</v>
      </c>
      <c r="DA557" s="59">
        <f t="shared" si="369"/>
        <v>0</v>
      </c>
      <c r="DB557" s="59">
        <f t="shared" si="370"/>
        <v>0</v>
      </c>
      <c r="DE557">
        <f t="shared" si="352"/>
        <v>552</v>
      </c>
      <c r="DF557" t="str">
        <f t="shared" si="371"/>
        <v/>
      </c>
      <c r="DG557" s="59">
        <f>IF($C557&lt;&gt;0,SUM($CK558:CK558),0)</f>
        <v>0</v>
      </c>
      <c r="DH557" s="59">
        <f>IF($C557&lt;&gt;0,SUM($CK558:CL558),0)</f>
        <v>0</v>
      </c>
      <c r="DI557" s="59">
        <f>IF($C557&lt;&gt;0,SUM($CK558:CM558),0)</f>
        <v>0</v>
      </c>
      <c r="DJ557" s="59">
        <f>IF($C557&lt;&gt;0,SUM($CK558:CN558),0)</f>
        <v>0</v>
      </c>
      <c r="DK557" s="59">
        <f>IF($C557&lt;&gt;0,SUM($CK558:CO558),0)</f>
        <v>0</v>
      </c>
      <c r="DL557" s="59">
        <f>IF($C557&lt;&gt;0,SUM($CK558:CP558),0)</f>
        <v>0</v>
      </c>
      <c r="DM557" s="59">
        <f>IF($C557&lt;&gt;0,SUM($CK558:CQ558),0)</f>
        <v>0</v>
      </c>
      <c r="DN557" s="59">
        <f>IF($C557&lt;&gt;0,SUM($CK558:CR558),0)</f>
        <v>0</v>
      </c>
      <c r="DO557" s="59">
        <f>IF($C557&lt;&gt;0,SUM($CK558:CS558),0)</f>
        <v>0</v>
      </c>
      <c r="DP557" s="59">
        <f>IF($C557&lt;&gt;0,SUM($CK558:CT558),0)</f>
        <v>0</v>
      </c>
      <c r="DQ557" s="59">
        <f>IF($C557&lt;&gt;0,SUM($CK558:CU558),0)</f>
        <v>0</v>
      </c>
      <c r="DR557" s="59">
        <f>IF($C557&lt;&gt;0,SUM($CK558:CV558),0)</f>
        <v>0</v>
      </c>
      <c r="DS557" s="59">
        <f>IF($C557&lt;&gt;0,SUM($CK558:CW558),0)</f>
        <v>0</v>
      </c>
      <c r="DT557" s="59">
        <f>IF($C557&lt;&gt;0,SUM($CK558:CX558),0)</f>
        <v>0</v>
      </c>
      <c r="DU557" s="59">
        <f>IF($C557&lt;&gt;0,SUM($CK558:CY558),0)</f>
        <v>0</v>
      </c>
      <c r="DV557" s="59">
        <f>IF($C557&lt;&gt;0,SUM($CK558:CZ558),0)</f>
        <v>0</v>
      </c>
      <c r="DW557" s="59">
        <f>IF($C557&lt;&gt;0,SUM($CK558:DA558),0)</f>
        <v>0</v>
      </c>
      <c r="DX557" s="59">
        <f>IF($C557&lt;&gt;0,SUM($CK558:DB558),0)</f>
        <v>0</v>
      </c>
      <c r="DY557" s="952" t="str">
        <f t="shared" si="375"/>
        <v/>
      </c>
    </row>
    <row r="558" spans="1:129" ht="13.5" hidden="1" thickBot="1">
      <c r="A558" s="3" t="str">
        <f t="shared" si="341"/>
        <v/>
      </c>
      <c r="B558" s="805">
        <f>Dados_GLOBAL_Inicial!E558</f>
        <v>0</v>
      </c>
      <c r="C558" s="956">
        <f>IF(IFERROR(VALUE(Dados_GLOBAL_Inicial!F558),0)=0,0,Dados_GLOBAL_Inicial!F558)</f>
        <v>0</v>
      </c>
      <c r="D558" s="830">
        <f>Dados_GLOBAL_Inicial!G558</f>
        <v>0</v>
      </c>
      <c r="E558" s="830" t="str">
        <f>IF(IFERROR(VLOOKUP(F558,Cod_Gde_Itens!$A$1:$B$80,2,FALSE),0)&gt;549,IFERROR(VLOOKUP(F558,Cod_Gde_Itens!$A$1:$B$80,2,FALSE),0),IF(Dados_GLOBAL_Inicial!H558=0,"",Dados_GLOBAL_Inicial!H558))</f>
        <v/>
      </c>
      <c r="F558" s="823">
        <f>Dados_GLOBAL_Inicial!I558</f>
        <v>0</v>
      </c>
      <c r="G558" s="824">
        <f>Dados_GLOBAL_Inicial!J558</f>
        <v>0</v>
      </c>
      <c r="H558" s="454">
        <f>Dados_GLOBAL_Inicial!K558</f>
        <v>0</v>
      </c>
      <c r="I558" s="970">
        <f>SUM('MEDIÇÃO_OBJETO (1)'!I558)</f>
        <v>0</v>
      </c>
      <c r="J558" s="455">
        <f t="shared" si="342"/>
        <v>0</v>
      </c>
      <c r="K558" s="451">
        <f t="shared" si="343"/>
        <v>0</v>
      </c>
      <c r="L558" s="452">
        <f t="shared" si="344"/>
        <v>0</v>
      </c>
      <c r="M558" s="809">
        <f t="shared" si="345"/>
        <v>0</v>
      </c>
      <c r="N558" s="810">
        <f>IF(IFERROR(VALUE(Dados_GLOBAL_Inicial!L558),0)=0,0,Dados_GLOBAL_Inicial!L558)</f>
        <v>0</v>
      </c>
      <c r="O558" s="812">
        <f>SUM('MEDIÇÃO_OBJETO (1)'!O558)</f>
        <v>0</v>
      </c>
      <c r="P558" s="812">
        <f>SUM('MEDIÇÃO_OBJETO (1)'!P558)</f>
        <v>0</v>
      </c>
      <c r="Q558" s="813">
        <f t="shared" si="346"/>
        <v>0</v>
      </c>
      <c r="R558" s="951"/>
      <c r="S558" s="815">
        <f>SUM('MEDIÇÃO_OBJETO (1)'!S558)</f>
        <v>0</v>
      </c>
      <c r="T558" s="815">
        <f>SUM('MEDIÇÃO_OBJETO (1)'!T558)</f>
        <v>0</v>
      </c>
      <c r="V558" s="19"/>
      <c r="W558" s="978">
        <f t="shared" si="347"/>
        <v>0</v>
      </c>
      <c r="X558" s="816">
        <f t="shared" si="348"/>
        <v>0</v>
      </c>
      <c r="Y558" s="816">
        <f t="shared" si="349"/>
        <v>0</v>
      </c>
      <c r="Z558" s="817">
        <f t="shared" si="350"/>
        <v>0</v>
      </c>
      <c r="AB558" s="453">
        <f t="shared" si="372"/>
        <v>0</v>
      </c>
      <c r="AC558" s="14">
        <f t="shared" si="351"/>
        <v>0</v>
      </c>
      <c r="AD558" s="819"/>
      <c r="AE558" s="631">
        <f t="shared" si="373"/>
        <v>0</v>
      </c>
      <c r="AF558" s="818">
        <f>SUM('MEDIÇÃO_OBJETO (1)'!AG558)</f>
        <v>0</v>
      </c>
      <c r="AG558" s="541">
        <f>SUM('MEDIÇÃO_OBJETO (1)'!AH558)</f>
        <v>0</v>
      </c>
      <c r="AH558" s="541">
        <f>SUM('MEDIÇÃO_OBJETO (1)'!AI558)</f>
        <v>0</v>
      </c>
      <c r="AI558" s="541">
        <f>SUM('MEDIÇÃO_OBJETO (1)'!AJ558)</f>
        <v>0</v>
      </c>
      <c r="AJ558" s="541">
        <f>SUM('MEDIÇÃO_OBJETO (1)'!AK558)</f>
        <v>0</v>
      </c>
      <c r="AK558" s="541">
        <f>SUM('MEDIÇÃO_OBJETO (1)'!AL558)</f>
        <v>0</v>
      </c>
      <c r="AL558" s="541">
        <f>SUM('MEDIÇÃO_OBJETO (1)'!AM558)</f>
        <v>0</v>
      </c>
      <c r="AM558" s="541">
        <f>SUM('MEDIÇÃO_OBJETO (1)'!AN558)</f>
        <v>0</v>
      </c>
      <c r="AN558" s="541">
        <f>SUM('MEDIÇÃO_OBJETO (1)'!AO558)</f>
        <v>0</v>
      </c>
      <c r="AO558" s="541">
        <f>SUM('MEDIÇÃO_OBJETO (1)'!AP558)</f>
        <v>0</v>
      </c>
      <c r="AP558" s="541">
        <f>SUM('MEDIÇÃO_OBJETO (1)'!AQ558)</f>
        <v>0</v>
      </c>
      <c r="AQ558" s="541">
        <f>SUM('MEDIÇÃO_OBJETO (1)'!AR558)</f>
        <v>0</v>
      </c>
      <c r="AR558" s="541">
        <f>SUM('MEDIÇÃO_OBJETO (1)'!AS558)</f>
        <v>0</v>
      </c>
      <c r="AS558" s="541">
        <f>SUM('MEDIÇÃO_OBJETO (1)'!AT558)</f>
        <v>0</v>
      </c>
      <c r="AT558" s="541">
        <f>SUM('MEDIÇÃO_OBJETO (1)'!AU558)</f>
        <v>0</v>
      </c>
      <c r="AU558" s="541">
        <f>SUM('MEDIÇÃO_OBJETO (1)'!AV558)</f>
        <v>0</v>
      </c>
      <c r="AV558" s="541">
        <f>SUM('MEDIÇÃO_OBJETO (1)'!AW558)</f>
        <v>0</v>
      </c>
      <c r="AW558" s="541">
        <f>SUM('MEDIÇÃO_OBJETO (1)'!AX558)</f>
        <v>0</v>
      </c>
      <c r="AX558" s="977"/>
      <c r="BN558" s="992">
        <f t="shared" si="376"/>
        <v>0</v>
      </c>
      <c r="BO558" s="538">
        <f t="shared" si="374"/>
        <v>0</v>
      </c>
      <c r="BP558" s="987">
        <f>IF(RESUMO_GLOBAL!$X$53="a",ROUND(AF558*$N558,RESUMO_GLOBAL!$X$54),IF(RESUMO_GLOBAL!$X$53="t",TRUNC(AF558*$N558,RESUMO_GLOBAL!$X$54),AF558*$N558))</f>
        <v>0</v>
      </c>
      <c r="BQ558" s="987">
        <f>IF(RESUMO_GLOBAL!$X$53="a",ROUND(AG558*$N558,RESUMO_GLOBAL!$X$54),IF(RESUMO_GLOBAL!$X$53="t",TRUNC(AG558*$N558,RESUMO_GLOBAL!$X$54),AG558*$N558))</f>
        <v>0</v>
      </c>
      <c r="BR558" s="987">
        <f>IF(RESUMO_GLOBAL!$X$53="a",ROUND(AH558*$N558,RESUMO_GLOBAL!$X$54),IF(RESUMO_GLOBAL!$X$53="t",TRUNC(AH558*$N558,RESUMO_GLOBAL!$X$54),AH558*$N558))</f>
        <v>0</v>
      </c>
      <c r="BS558" s="987">
        <f>IF(RESUMO_GLOBAL!$X$53="a",ROUND(AI558*$N558,RESUMO_GLOBAL!$X$54),IF(RESUMO_GLOBAL!$X$53="t",TRUNC(AI558*$N558,RESUMO_GLOBAL!$X$54),AI558*$N558))</f>
        <v>0</v>
      </c>
      <c r="BT558" s="987">
        <f>IF(RESUMO_GLOBAL!$X$53="a",ROUND(AJ558*$N558,RESUMO_GLOBAL!$X$54),IF(RESUMO_GLOBAL!$X$53="t",TRUNC(AJ558*$N558,RESUMO_GLOBAL!$X$54),AJ558*$N558))</f>
        <v>0</v>
      </c>
      <c r="BU558" s="987">
        <f>IF(RESUMO_GLOBAL!$X$53="a",ROUND(AK558*$N558,RESUMO_GLOBAL!$X$54),IF(RESUMO_GLOBAL!$X$53="t",TRUNC(AK558*$N558,RESUMO_GLOBAL!$X$54),AK558*$N558))</f>
        <v>0</v>
      </c>
      <c r="BV558" s="987">
        <f>IF(RESUMO_GLOBAL!$X$53="a",ROUND(AL558*$N558,RESUMO_GLOBAL!$X$54),IF(RESUMO_GLOBAL!$X$53="t",TRUNC(AL558*$N558,RESUMO_GLOBAL!$X$54),AL558*$N558))</f>
        <v>0</v>
      </c>
      <c r="BW558" s="987">
        <f>IF(RESUMO_GLOBAL!$X$53="a",ROUND(AM558*$N558,RESUMO_GLOBAL!$X$54),IF(RESUMO_GLOBAL!$X$53="t",TRUNC(AM558*$N558,RESUMO_GLOBAL!$X$54),AM558*$N558))</f>
        <v>0</v>
      </c>
      <c r="BX558" s="987">
        <f>IF(RESUMO_GLOBAL!$X$53="a",ROUND(AN558*$N558,RESUMO_GLOBAL!$X$54),IF(RESUMO_GLOBAL!$X$53="t",TRUNC(AN558*$N558,RESUMO_GLOBAL!$X$54),AN558*$N558))</f>
        <v>0</v>
      </c>
      <c r="BY558" s="987">
        <f>IF(RESUMO_GLOBAL!$X$53="a",ROUND(AO558*$N558,RESUMO_GLOBAL!$X$54),IF(RESUMO_GLOBAL!$X$53="t",TRUNC(AO558*$N558,RESUMO_GLOBAL!$X$54),AO558*$N558))</f>
        <v>0</v>
      </c>
      <c r="BZ558" s="987">
        <f>IF(RESUMO_GLOBAL!$X$53="a",ROUND(AP558*$N558,RESUMO_GLOBAL!$X$54),IF(RESUMO_GLOBAL!$X$53="t",TRUNC(AP558*$N558,RESUMO_GLOBAL!$X$54),AP558*$N558))</f>
        <v>0</v>
      </c>
      <c r="CA558" s="987">
        <f>IF(RESUMO_GLOBAL!$X$53="a",ROUND(AQ558*$N558,RESUMO_GLOBAL!$X$54),IF(RESUMO_GLOBAL!$X$53="t",TRUNC(AQ558*$N558,RESUMO_GLOBAL!$X$54),AQ558*$N558))</f>
        <v>0</v>
      </c>
      <c r="CB558" s="987">
        <f>IF(RESUMO_GLOBAL!$X$53="a",ROUND(AR558*$N558,RESUMO_GLOBAL!$X$54),IF(RESUMO_GLOBAL!$X$53="t",TRUNC(AR558*$N558,RESUMO_GLOBAL!$X$54),AR558*$N558))</f>
        <v>0</v>
      </c>
      <c r="CC558" s="987">
        <f>IF(RESUMO_GLOBAL!$X$53="a",ROUND(AS558*$N558,RESUMO_GLOBAL!$X$54),IF(RESUMO_GLOBAL!$X$53="t",TRUNC(AS558*$N558,RESUMO_GLOBAL!$X$54),AS558*$N558))</f>
        <v>0</v>
      </c>
      <c r="CD558" s="987">
        <f>IF(RESUMO_GLOBAL!$X$53="a",ROUND(AT558*$N558,RESUMO_GLOBAL!$X$54),IF(RESUMO_GLOBAL!$X$53="t",TRUNC(AT558*$N558,RESUMO_GLOBAL!$X$54),AT558*$N558))</f>
        <v>0</v>
      </c>
      <c r="CE558" s="987">
        <f>IF(RESUMO_GLOBAL!$X$53="a",ROUND(AU558*$N558,RESUMO_GLOBAL!$X$54),IF(RESUMO_GLOBAL!$X$53="t",TRUNC(AU558*$N558,RESUMO_GLOBAL!$X$54),AU558*$N558))</f>
        <v>0</v>
      </c>
      <c r="CF558" s="987">
        <f>IF(RESUMO_GLOBAL!$X$53="a",ROUND(AV558*$N558,RESUMO_GLOBAL!$X$54),IF(RESUMO_GLOBAL!$X$53="t",TRUNC(AV558*$N558,RESUMO_GLOBAL!$X$54),AV558*$N558))</f>
        <v>0</v>
      </c>
      <c r="CG558" s="987">
        <f>IF(RESUMO_GLOBAL!$X$53="a",ROUND(AW558*$N558,RESUMO_GLOBAL!$X$54),IF(RESUMO_GLOBAL!$X$53="t",TRUNC(AW558*$N558,RESUMO_GLOBAL!$X$54),AW558*$N558))</f>
        <v>0</v>
      </c>
      <c r="CK558" s="59">
        <f t="shared" si="353"/>
        <v>0</v>
      </c>
      <c r="CL558" s="59">
        <f t="shared" si="354"/>
        <v>0</v>
      </c>
      <c r="CM558" s="59">
        <f t="shared" si="355"/>
        <v>0</v>
      </c>
      <c r="CN558" s="59">
        <f t="shared" si="356"/>
        <v>0</v>
      </c>
      <c r="CO558" s="59">
        <f t="shared" si="357"/>
        <v>0</v>
      </c>
      <c r="CP558" s="59">
        <f t="shared" si="358"/>
        <v>0</v>
      </c>
      <c r="CQ558" s="59">
        <f t="shared" si="359"/>
        <v>0</v>
      </c>
      <c r="CR558" s="59">
        <f t="shared" si="360"/>
        <v>0</v>
      </c>
      <c r="CS558" s="59">
        <f t="shared" si="361"/>
        <v>0</v>
      </c>
      <c r="CT558" s="59">
        <f t="shared" si="362"/>
        <v>0</v>
      </c>
      <c r="CU558" s="59">
        <f t="shared" si="363"/>
        <v>0</v>
      </c>
      <c r="CV558" s="59">
        <f t="shared" si="364"/>
        <v>0</v>
      </c>
      <c r="CW558" s="59">
        <f t="shared" si="365"/>
        <v>0</v>
      </c>
      <c r="CX558" s="59">
        <f t="shared" si="366"/>
        <v>0</v>
      </c>
      <c r="CY558" s="59">
        <f t="shared" si="367"/>
        <v>0</v>
      </c>
      <c r="CZ558" s="59">
        <f t="shared" si="368"/>
        <v>0</v>
      </c>
      <c r="DA558" s="59">
        <f t="shared" si="369"/>
        <v>0</v>
      </c>
      <c r="DB558" s="59">
        <f t="shared" si="370"/>
        <v>0</v>
      </c>
      <c r="DE558">
        <f t="shared" si="352"/>
        <v>553</v>
      </c>
      <c r="DF558" t="str">
        <f t="shared" si="371"/>
        <v/>
      </c>
      <c r="DG558" s="59">
        <f>IF($C558&lt;&gt;0,SUM($CK559:CK559),0)</f>
        <v>0</v>
      </c>
      <c r="DH558" s="59">
        <f>IF($C558&lt;&gt;0,SUM($CK559:CL559),0)</f>
        <v>0</v>
      </c>
      <c r="DI558" s="59">
        <f>IF($C558&lt;&gt;0,SUM($CK559:CM559),0)</f>
        <v>0</v>
      </c>
      <c r="DJ558" s="59">
        <f>IF($C558&lt;&gt;0,SUM($CK559:CN559),0)</f>
        <v>0</v>
      </c>
      <c r="DK558" s="59">
        <f>IF($C558&lt;&gt;0,SUM($CK559:CO559),0)</f>
        <v>0</v>
      </c>
      <c r="DL558" s="59">
        <f>IF($C558&lt;&gt;0,SUM($CK559:CP559),0)</f>
        <v>0</v>
      </c>
      <c r="DM558" s="59">
        <f>IF($C558&lt;&gt;0,SUM($CK559:CQ559),0)</f>
        <v>0</v>
      </c>
      <c r="DN558" s="59">
        <f>IF($C558&lt;&gt;0,SUM($CK559:CR559),0)</f>
        <v>0</v>
      </c>
      <c r="DO558" s="59">
        <f>IF($C558&lt;&gt;0,SUM($CK559:CS559),0)</f>
        <v>0</v>
      </c>
      <c r="DP558" s="59">
        <f>IF($C558&lt;&gt;0,SUM($CK559:CT559),0)</f>
        <v>0</v>
      </c>
      <c r="DQ558" s="59">
        <f>IF($C558&lt;&gt;0,SUM($CK559:CU559),0)</f>
        <v>0</v>
      </c>
      <c r="DR558" s="59">
        <f>IF($C558&lt;&gt;0,SUM($CK559:CV559),0)</f>
        <v>0</v>
      </c>
      <c r="DS558" s="59">
        <f>IF($C558&lt;&gt;0,SUM($CK559:CW559),0)</f>
        <v>0</v>
      </c>
      <c r="DT558" s="59">
        <f>IF($C558&lt;&gt;0,SUM($CK559:CX559),0)</f>
        <v>0</v>
      </c>
      <c r="DU558" s="59">
        <f>IF($C558&lt;&gt;0,SUM($CK559:CY559),0)</f>
        <v>0</v>
      </c>
      <c r="DV558" s="59">
        <f>IF($C558&lt;&gt;0,SUM($CK559:CZ559),0)</f>
        <v>0</v>
      </c>
      <c r="DW558" s="59">
        <f>IF($C558&lt;&gt;0,SUM($CK559:DA559),0)</f>
        <v>0</v>
      </c>
      <c r="DX558" s="59">
        <f>IF($C558&lt;&gt;0,SUM($CK559:DB559),0)</f>
        <v>0</v>
      </c>
      <c r="DY558" s="952" t="str">
        <f t="shared" si="375"/>
        <v/>
      </c>
    </row>
    <row r="559" spans="1:129" ht="13.5" hidden="1" thickBot="1">
      <c r="A559" s="3" t="str">
        <f t="shared" si="341"/>
        <v/>
      </c>
      <c r="B559" s="805">
        <f>Dados_GLOBAL_Inicial!E559</f>
        <v>0</v>
      </c>
      <c r="C559" s="956">
        <f>IF(IFERROR(VALUE(Dados_GLOBAL_Inicial!F559),0)=0,0,Dados_GLOBAL_Inicial!F559)</f>
        <v>0</v>
      </c>
      <c r="D559" s="830">
        <f>Dados_GLOBAL_Inicial!G559</f>
        <v>0</v>
      </c>
      <c r="E559" s="830" t="str">
        <f>IF(IFERROR(VLOOKUP(F559,Cod_Gde_Itens!$A$1:$B$80,2,FALSE),0)&gt;549,IFERROR(VLOOKUP(F559,Cod_Gde_Itens!$A$1:$B$80,2,FALSE),0),IF(Dados_GLOBAL_Inicial!H559=0,"",Dados_GLOBAL_Inicial!H559))</f>
        <v/>
      </c>
      <c r="F559" s="823">
        <f>Dados_GLOBAL_Inicial!I559</f>
        <v>0</v>
      </c>
      <c r="G559" s="824">
        <f>Dados_GLOBAL_Inicial!J559</f>
        <v>0</v>
      </c>
      <c r="H559" s="454">
        <f>Dados_GLOBAL_Inicial!K559</f>
        <v>0</v>
      </c>
      <c r="I559" s="970">
        <f>SUM('MEDIÇÃO_OBJETO (1)'!I559)</f>
        <v>0</v>
      </c>
      <c r="J559" s="455">
        <f t="shared" si="342"/>
        <v>0</v>
      </c>
      <c r="K559" s="451">
        <f t="shared" si="343"/>
        <v>0</v>
      </c>
      <c r="L559" s="452">
        <f t="shared" si="344"/>
        <v>0</v>
      </c>
      <c r="M559" s="809">
        <f t="shared" si="345"/>
        <v>0</v>
      </c>
      <c r="N559" s="810">
        <f>IF(IFERROR(VALUE(Dados_GLOBAL_Inicial!L559),0)=0,0,Dados_GLOBAL_Inicial!L559)</f>
        <v>0</v>
      </c>
      <c r="O559" s="812">
        <f>SUM('MEDIÇÃO_OBJETO (1)'!O559)</f>
        <v>0</v>
      </c>
      <c r="P559" s="812">
        <f>SUM('MEDIÇÃO_OBJETO (1)'!P559)</f>
        <v>0</v>
      </c>
      <c r="Q559" s="813">
        <f t="shared" si="346"/>
        <v>0</v>
      </c>
      <c r="R559" s="951"/>
      <c r="S559" s="815">
        <f>SUM('MEDIÇÃO_OBJETO (1)'!S559)</f>
        <v>0</v>
      </c>
      <c r="T559" s="815">
        <f>SUM('MEDIÇÃO_OBJETO (1)'!T559)</f>
        <v>0</v>
      </c>
      <c r="V559" s="19"/>
      <c r="W559" s="978">
        <f t="shared" si="347"/>
        <v>0</v>
      </c>
      <c r="X559" s="816">
        <f t="shared" si="348"/>
        <v>0</v>
      </c>
      <c r="Y559" s="816">
        <f t="shared" si="349"/>
        <v>0</v>
      </c>
      <c r="Z559" s="817">
        <f t="shared" si="350"/>
        <v>0</v>
      </c>
      <c r="AB559" s="453">
        <f t="shared" si="372"/>
        <v>0</v>
      </c>
      <c r="AC559" s="14">
        <f t="shared" si="351"/>
        <v>0</v>
      </c>
      <c r="AD559" s="819"/>
      <c r="AE559" s="631">
        <f t="shared" si="373"/>
        <v>0</v>
      </c>
      <c r="AF559" s="818">
        <f>SUM('MEDIÇÃO_OBJETO (1)'!AG559)</f>
        <v>0</v>
      </c>
      <c r="AG559" s="541">
        <f>SUM('MEDIÇÃO_OBJETO (1)'!AH559)</f>
        <v>0</v>
      </c>
      <c r="AH559" s="541">
        <f>SUM('MEDIÇÃO_OBJETO (1)'!AI559)</f>
        <v>0</v>
      </c>
      <c r="AI559" s="541">
        <f>SUM('MEDIÇÃO_OBJETO (1)'!AJ559)</f>
        <v>0</v>
      </c>
      <c r="AJ559" s="541">
        <f>SUM('MEDIÇÃO_OBJETO (1)'!AK559)</f>
        <v>0</v>
      </c>
      <c r="AK559" s="541">
        <f>SUM('MEDIÇÃO_OBJETO (1)'!AL559)</f>
        <v>0</v>
      </c>
      <c r="AL559" s="541">
        <f>SUM('MEDIÇÃO_OBJETO (1)'!AM559)</f>
        <v>0</v>
      </c>
      <c r="AM559" s="541">
        <f>SUM('MEDIÇÃO_OBJETO (1)'!AN559)</f>
        <v>0</v>
      </c>
      <c r="AN559" s="541">
        <f>SUM('MEDIÇÃO_OBJETO (1)'!AO559)</f>
        <v>0</v>
      </c>
      <c r="AO559" s="541">
        <f>SUM('MEDIÇÃO_OBJETO (1)'!AP559)</f>
        <v>0</v>
      </c>
      <c r="AP559" s="541">
        <f>SUM('MEDIÇÃO_OBJETO (1)'!AQ559)</f>
        <v>0</v>
      </c>
      <c r="AQ559" s="541">
        <f>SUM('MEDIÇÃO_OBJETO (1)'!AR559)</f>
        <v>0</v>
      </c>
      <c r="AR559" s="541">
        <f>SUM('MEDIÇÃO_OBJETO (1)'!AS559)</f>
        <v>0</v>
      </c>
      <c r="AS559" s="541">
        <f>SUM('MEDIÇÃO_OBJETO (1)'!AT559)</f>
        <v>0</v>
      </c>
      <c r="AT559" s="541">
        <f>SUM('MEDIÇÃO_OBJETO (1)'!AU559)</f>
        <v>0</v>
      </c>
      <c r="AU559" s="541">
        <f>SUM('MEDIÇÃO_OBJETO (1)'!AV559)</f>
        <v>0</v>
      </c>
      <c r="AV559" s="541">
        <f>SUM('MEDIÇÃO_OBJETO (1)'!AW559)</f>
        <v>0</v>
      </c>
      <c r="AW559" s="541">
        <f>SUM('MEDIÇÃO_OBJETO (1)'!AX559)</f>
        <v>0</v>
      </c>
      <c r="AX559" s="977"/>
      <c r="BN559" s="992">
        <f t="shared" si="376"/>
        <v>0</v>
      </c>
      <c r="BO559" s="538">
        <f t="shared" si="374"/>
        <v>0</v>
      </c>
      <c r="BP559" s="987">
        <f>IF(RESUMO_GLOBAL!$X$53="a",ROUND(AF559*$N559,RESUMO_GLOBAL!$X$54),IF(RESUMO_GLOBAL!$X$53="t",TRUNC(AF559*$N559,RESUMO_GLOBAL!$X$54),AF559*$N559))</f>
        <v>0</v>
      </c>
      <c r="BQ559" s="987">
        <f>IF(RESUMO_GLOBAL!$X$53="a",ROUND(AG559*$N559,RESUMO_GLOBAL!$X$54),IF(RESUMO_GLOBAL!$X$53="t",TRUNC(AG559*$N559,RESUMO_GLOBAL!$X$54),AG559*$N559))</f>
        <v>0</v>
      </c>
      <c r="BR559" s="987">
        <f>IF(RESUMO_GLOBAL!$X$53="a",ROUND(AH559*$N559,RESUMO_GLOBAL!$X$54),IF(RESUMO_GLOBAL!$X$53="t",TRUNC(AH559*$N559,RESUMO_GLOBAL!$X$54),AH559*$N559))</f>
        <v>0</v>
      </c>
      <c r="BS559" s="987">
        <f>IF(RESUMO_GLOBAL!$X$53="a",ROUND(AI559*$N559,RESUMO_GLOBAL!$X$54),IF(RESUMO_GLOBAL!$X$53="t",TRUNC(AI559*$N559,RESUMO_GLOBAL!$X$54),AI559*$N559))</f>
        <v>0</v>
      </c>
      <c r="BT559" s="987">
        <f>IF(RESUMO_GLOBAL!$X$53="a",ROUND(AJ559*$N559,RESUMO_GLOBAL!$X$54),IF(RESUMO_GLOBAL!$X$53="t",TRUNC(AJ559*$N559,RESUMO_GLOBAL!$X$54),AJ559*$N559))</f>
        <v>0</v>
      </c>
      <c r="BU559" s="987">
        <f>IF(RESUMO_GLOBAL!$X$53="a",ROUND(AK559*$N559,RESUMO_GLOBAL!$X$54),IF(RESUMO_GLOBAL!$X$53="t",TRUNC(AK559*$N559,RESUMO_GLOBAL!$X$54),AK559*$N559))</f>
        <v>0</v>
      </c>
      <c r="BV559" s="987">
        <f>IF(RESUMO_GLOBAL!$X$53="a",ROUND(AL559*$N559,RESUMO_GLOBAL!$X$54),IF(RESUMO_GLOBAL!$X$53="t",TRUNC(AL559*$N559,RESUMO_GLOBAL!$X$54),AL559*$N559))</f>
        <v>0</v>
      </c>
      <c r="BW559" s="987">
        <f>IF(RESUMO_GLOBAL!$X$53="a",ROUND(AM559*$N559,RESUMO_GLOBAL!$X$54),IF(RESUMO_GLOBAL!$X$53="t",TRUNC(AM559*$N559,RESUMO_GLOBAL!$X$54),AM559*$N559))</f>
        <v>0</v>
      </c>
      <c r="BX559" s="987">
        <f>IF(RESUMO_GLOBAL!$X$53="a",ROUND(AN559*$N559,RESUMO_GLOBAL!$X$54),IF(RESUMO_GLOBAL!$X$53="t",TRUNC(AN559*$N559,RESUMO_GLOBAL!$X$54),AN559*$N559))</f>
        <v>0</v>
      </c>
      <c r="BY559" s="987">
        <f>IF(RESUMO_GLOBAL!$X$53="a",ROUND(AO559*$N559,RESUMO_GLOBAL!$X$54),IF(RESUMO_GLOBAL!$X$53="t",TRUNC(AO559*$N559,RESUMO_GLOBAL!$X$54),AO559*$N559))</f>
        <v>0</v>
      </c>
      <c r="BZ559" s="987">
        <f>IF(RESUMO_GLOBAL!$X$53="a",ROUND(AP559*$N559,RESUMO_GLOBAL!$X$54),IF(RESUMO_GLOBAL!$X$53="t",TRUNC(AP559*$N559,RESUMO_GLOBAL!$X$54),AP559*$N559))</f>
        <v>0</v>
      </c>
      <c r="CA559" s="987">
        <f>IF(RESUMO_GLOBAL!$X$53="a",ROUND(AQ559*$N559,RESUMO_GLOBAL!$X$54),IF(RESUMO_GLOBAL!$X$53="t",TRUNC(AQ559*$N559,RESUMO_GLOBAL!$X$54),AQ559*$N559))</f>
        <v>0</v>
      </c>
      <c r="CB559" s="987">
        <f>IF(RESUMO_GLOBAL!$X$53="a",ROUND(AR559*$N559,RESUMO_GLOBAL!$X$54),IF(RESUMO_GLOBAL!$X$53="t",TRUNC(AR559*$N559,RESUMO_GLOBAL!$X$54),AR559*$N559))</f>
        <v>0</v>
      </c>
      <c r="CC559" s="987">
        <f>IF(RESUMO_GLOBAL!$X$53="a",ROUND(AS559*$N559,RESUMO_GLOBAL!$X$54),IF(RESUMO_GLOBAL!$X$53="t",TRUNC(AS559*$N559,RESUMO_GLOBAL!$X$54),AS559*$N559))</f>
        <v>0</v>
      </c>
      <c r="CD559" s="987">
        <f>IF(RESUMO_GLOBAL!$X$53="a",ROUND(AT559*$N559,RESUMO_GLOBAL!$X$54),IF(RESUMO_GLOBAL!$X$53="t",TRUNC(AT559*$N559,RESUMO_GLOBAL!$X$54),AT559*$N559))</f>
        <v>0</v>
      </c>
      <c r="CE559" s="987">
        <f>IF(RESUMO_GLOBAL!$X$53="a",ROUND(AU559*$N559,RESUMO_GLOBAL!$X$54),IF(RESUMO_GLOBAL!$X$53="t",TRUNC(AU559*$N559,RESUMO_GLOBAL!$X$54),AU559*$N559))</f>
        <v>0</v>
      </c>
      <c r="CF559" s="987">
        <f>IF(RESUMO_GLOBAL!$X$53="a",ROUND(AV559*$N559,RESUMO_GLOBAL!$X$54),IF(RESUMO_GLOBAL!$X$53="t",TRUNC(AV559*$N559,RESUMO_GLOBAL!$X$54),AV559*$N559))</f>
        <v>0</v>
      </c>
      <c r="CG559" s="987">
        <f>IF(RESUMO_GLOBAL!$X$53="a",ROUND(AW559*$N559,RESUMO_GLOBAL!$X$54),IF(RESUMO_GLOBAL!$X$53="t",TRUNC(AW559*$N559,RESUMO_GLOBAL!$X$54),AW559*$N559))</f>
        <v>0</v>
      </c>
      <c r="CK559" s="59">
        <f t="shared" si="353"/>
        <v>0</v>
      </c>
      <c r="CL559" s="59">
        <f t="shared" si="354"/>
        <v>0</v>
      </c>
      <c r="CM559" s="59">
        <f t="shared" si="355"/>
        <v>0</v>
      </c>
      <c r="CN559" s="59">
        <f t="shared" si="356"/>
        <v>0</v>
      </c>
      <c r="CO559" s="59">
        <f t="shared" si="357"/>
        <v>0</v>
      </c>
      <c r="CP559" s="59">
        <f t="shared" si="358"/>
        <v>0</v>
      </c>
      <c r="CQ559" s="59">
        <f t="shared" si="359"/>
        <v>0</v>
      </c>
      <c r="CR559" s="59">
        <f t="shared" si="360"/>
        <v>0</v>
      </c>
      <c r="CS559" s="59">
        <f t="shared" si="361"/>
        <v>0</v>
      </c>
      <c r="CT559" s="59">
        <f t="shared" si="362"/>
        <v>0</v>
      </c>
      <c r="CU559" s="59">
        <f t="shared" si="363"/>
        <v>0</v>
      </c>
      <c r="CV559" s="59">
        <f t="shared" si="364"/>
        <v>0</v>
      </c>
      <c r="CW559" s="59">
        <f t="shared" si="365"/>
        <v>0</v>
      </c>
      <c r="CX559" s="59">
        <f t="shared" si="366"/>
        <v>0</v>
      </c>
      <c r="CY559" s="59">
        <f t="shared" si="367"/>
        <v>0</v>
      </c>
      <c r="CZ559" s="59">
        <f t="shared" si="368"/>
        <v>0</v>
      </c>
      <c r="DA559" s="59">
        <f t="shared" si="369"/>
        <v>0</v>
      </c>
      <c r="DB559" s="59">
        <f t="shared" si="370"/>
        <v>0</v>
      </c>
      <c r="DE559">
        <f t="shared" si="352"/>
        <v>554</v>
      </c>
      <c r="DF559" t="str">
        <f t="shared" si="371"/>
        <v/>
      </c>
      <c r="DG559" s="59">
        <f>IF($C559&lt;&gt;0,SUM($CK560:CK560),0)</f>
        <v>0</v>
      </c>
      <c r="DH559" s="59">
        <f>IF($C559&lt;&gt;0,SUM($CK560:CL560),0)</f>
        <v>0</v>
      </c>
      <c r="DI559" s="59">
        <f>IF($C559&lt;&gt;0,SUM($CK560:CM560),0)</f>
        <v>0</v>
      </c>
      <c r="DJ559" s="59">
        <f>IF($C559&lt;&gt;0,SUM($CK560:CN560),0)</f>
        <v>0</v>
      </c>
      <c r="DK559" s="59">
        <f>IF($C559&lt;&gt;0,SUM($CK560:CO560),0)</f>
        <v>0</v>
      </c>
      <c r="DL559" s="59">
        <f>IF($C559&lt;&gt;0,SUM($CK560:CP560),0)</f>
        <v>0</v>
      </c>
      <c r="DM559" s="59">
        <f>IF($C559&lt;&gt;0,SUM($CK560:CQ560),0)</f>
        <v>0</v>
      </c>
      <c r="DN559" s="59">
        <f>IF($C559&lt;&gt;0,SUM($CK560:CR560),0)</f>
        <v>0</v>
      </c>
      <c r="DO559" s="59">
        <f>IF($C559&lt;&gt;0,SUM($CK560:CS560),0)</f>
        <v>0</v>
      </c>
      <c r="DP559" s="59">
        <f>IF($C559&lt;&gt;0,SUM($CK560:CT560),0)</f>
        <v>0</v>
      </c>
      <c r="DQ559" s="59">
        <f>IF($C559&lt;&gt;0,SUM($CK560:CU560),0)</f>
        <v>0</v>
      </c>
      <c r="DR559" s="59">
        <f>IF($C559&lt;&gt;0,SUM($CK560:CV560),0)</f>
        <v>0</v>
      </c>
      <c r="DS559" s="59">
        <f>IF($C559&lt;&gt;0,SUM($CK560:CW560),0)</f>
        <v>0</v>
      </c>
      <c r="DT559" s="59">
        <f>IF($C559&lt;&gt;0,SUM($CK560:CX560),0)</f>
        <v>0</v>
      </c>
      <c r="DU559" s="59">
        <f>IF($C559&lt;&gt;0,SUM($CK560:CY560),0)</f>
        <v>0</v>
      </c>
      <c r="DV559" s="59">
        <f>IF($C559&lt;&gt;0,SUM($CK560:CZ560),0)</f>
        <v>0</v>
      </c>
      <c r="DW559" s="59">
        <f>IF($C559&lt;&gt;0,SUM($CK560:DA560),0)</f>
        <v>0</v>
      </c>
      <c r="DX559" s="59">
        <f>IF($C559&lt;&gt;0,SUM($CK560:DB560),0)</f>
        <v>0</v>
      </c>
      <c r="DY559" s="952" t="str">
        <f t="shared" si="375"/>
        <v/>
      </c>
    </row>
    <row r="560" spans="1:129" ht="13.5" hidden="1" thickBot="1">
      <c r="A560" s="3" t="str">
        <f t="shared" si="341"/>
        <v/>
      </c>
      <c r="B560" s="805">
        <f>Dados_GLOBAL_Inicial!E560</f>
        <v>0</v>
      </c>
      <c r="C560" s="956">
        <f>IF(IFERROR(VALUE(Dados_GLOBAL_Inicial!F560),0)=0,0,Dados_GLOBAL_Inicial!F560)</f>
        <v>0</v>
      </c>
      <c r="D560" s="830">
        <f>Dados_GLOBAL_Inicial!G560</f>
        <v>0</v>
      </c>
      <c r="E560" s="830" t="str">
        <f>IF(IFERROR(VLOOKUP(F560,Cod_Gde_Itens!$A$1:$B$80,2,FALSE),0)&gt;549,IFERROR(VLOOKUP(F560,Cod_Gde_Itens!$A$1:$B$80,2,FALSE),0),IF(Dados_GLOBAL_Inicial!H560=0,"",Dados_GLOBAL_Inicial!H560))</f>
        <v/>
      </c>
      <c r="F560" s="823">
        <f>Dados_GLOBAL_Inicial!I560</f>
        <v>0</v>
      </c>
      <c r="G560" s="824">
        <f>Dados_GLOBAL_Inicial!J560</f>
        <v>0</v>
      </c>
      <c r="H560" s="454">
        <f>Dados_GLOBAL_Inicial!K560</f>
        <v>0</v>
      </c>
      <c r="I560" s="970">
        <f>SUM('MEDIÇÃO_OBJETO (1)'!I560)</f>
        <v>0</v>
      </c>
      <c r="J560" s="455">
        <f t="shared" si="342"/>
        <v>0</v>
      </c>
      <c r="K560" s="451">
        <f t="shared" si="343"/>
        <v>0</v>
      </c>
      <c r="L560" s="452">
        <f t="shared" si="344"/>
        <v>0</v>
      </c>
      <c r="M560" s="809">
        <f t="shared" si="345"/>
        <v>0</v>
      </c>
      <c r="N560" s="810">
        <f>IF(IFERROR(VALUE(Dados_GLOBAL_Inicial!L560),0)=0,0,Dados_GLOBAL_Inicial!L560)</f>
        <v>0</v>
      </c>
      <c r="O560" s="812">
        <f>SUM('MEDIÇÃO_OBJETO (1)'!O560)</f>
        <v>0</v>
      </c>
      <c r="P560" s="812">
        <f>SUM('MEDIÇÃO_OBJETO (1)'!P560)</f>
        <v>0</v>
      </c>
      <c r="Q560" s="813">
        <f t="shared" si="346"/>
        <v>0</v>
      </c>
      <c r="R560" s="951"/>
      <c r="S560" s="815">
        <f>SUM('MEDIÇÃO_OBJETO (1)'!S560)</f>
        <v>0</v>
      </c>
      <c r="T560" s="815">
        <f>SUM('MEDIÇÃO_OBJETO (1)'!T560)</f>
        <v>0</v>
      </c>
      <c r="V560" s="19"/>
      <c r="W560" s="978">
        <f t="shared" si="347"/>
        <v>0</v>
      </c>
      <c r="X560" s="816">
        <f t="shared" si="348"/>
        <v>0</v>
      </c>
      <c r="Y560" s="816">
        <f t="shared" si="349"/>
        <v>0</v>
      </c>
      <c r="Z560" s="817">
        <f t="shared" si="350"/>
        <v>0</v>
      </c>
      <c r="AB560" s="453">
        <f t="shared" si="372"/>
        <v>0</v>
      </c>
      <c r="AC560" s="14">
        <f t="shared" si="351"/>
        <v>0</v>
      </c>
      <c r="AD560" s="819"/>
      <c r="AE560" s="631">
        <f t="shared" si="373"/>
        <v>0</v>
      </c>
      <c r="AF560" s="818">
        <f>SUM('MEDIÇÃO_OBJETO (1)'!AG560)</f>
        <v>0</v>
      </c>
      <c r="AG560" s="541">
        <f>SUM('MEDIÇÃO_OBJETO (1)'!AH560)</f>
        <v>0</v>
      </c>
      <c r="AH560" s="541">
        <f>SUM('MEDIÇÃO_OBJETO (1)'!AI560)</f>
        <v>0</v>
      </c>
      <c r="AI560" s="541">
        <f>SUM('MEDIÇÃO_OBJETO (1)'!AJ560)</f>
        <v>0</v>
      </c>
      <c r="AJ560" s="541">
        <f>SUM('MEDIÇÃO_OBJETO (1)'!AK560)</f>
        <v>0</v>
      </c>
      <c r="AK560" s="541">
        <f>SUM('MEDIÇÃO_OBJETO (1)'!AL560)</f>
        <v>0</v>
      </c>
      <c r="AL560" s="541">
        <f>SUM('MEDIÇÃO_OBJETO (1)'!AM560)</f>
        <v>0</v>
      </c>
      <c r="AM560" s="541">
        <f>SUM('MEDIÇÃO_OBJETO (1)'!AN560)</f>
        <v>0</v>
      </c>
      <c r="AN560" s="541">
        <f>SUM('MEDIÇÃO_OBJETO (1)'!AO560)</f>
        <v>0</v>
      </c>
      <c r="AO560" s="541">
        <f>SUM('MEDIÇÃO_OBJETO (1)'!AP560)</f>
        <v>0</v>
      </c>
      <c r="AP560" s="541">
        <f>SUM('MEDIÇÃO_OBJETO (1)'!AQ560)</f>
        <v>0</v>
      </c>
      <c r="AQ560" s="541">
        <f>SUM('MEDIÇÃO_OBJETO (1)'!AR560)</f>
        <v>0</v>
      </c>
      <c r="AR560" s="541">
        <f>SUM('MEDIÇÃO_OBJETO (1)'!AS560)</f>
        <v>0</v>
      </c>
      <c r="AS560" s="541">
        <f>SUM('MEDIÇÃO_OBJETO (1)'!AT560)</f>
        <v>0</v>
      </c>
      <c r="AT560" s="541">
        <f>SUM('MEDIÇÃO_OBJETO (1)'!AU560)</f>
        <v>0</v>
      </c>
      <c r="AU560" s="541">
        <f>SUM('MEDIÇÃO_OBJETO (1)'!AV560)</f>
        <v>0</v>
      </c>
      <c r="AV560" s="541">
        <f>SUM('MEDIÇÃO_OBJETO (1)'!AW560)</f>
        <v>0</v>
      </c>
      <c r="AW560" s="541">
        <f>SUM('MEDIÇÃO_OBJETO (1)'!AX560)</f>
        <v>0</v>
      </c>
      <c r="AX560" s="977"/>
      <c r="BN560" s="992">
        <f t="shared" si="376"/>
        <v>0</v>
      </c>
      <c r="BO560" s="538">
        <f t="shared" si="374"/>
        <v>0</v>
      </c>
      <c r="BP560" s="987">
        <f>IF(RESUMO_GLOBAL!$X$53="a",ROUND(AF560*$N560,RESUMO_GLOBAL!$X$54),IF(RESUMO_GLOBAL!$X$53="t",TRUNC(AF560*$N560,RESUMO_GLOBAL!$X$54),AF560*$N560))</f>
        <v>0</v>
      </c>
      <c r="BQ560" s="987">
        <f>IF(RESUMO_GLOBAL!$X$53="a",ROUND(AG560*$N560,RESUMO_GLOBAL!$X$54),IF(RESUMO_GLOBAL!$X$53="t",TRUNC(AG560*$N560,RESUMO_GLOBAL!$X$54),AG560*$N560))</f>
        <v>0</v>
      </c>
      <c r="BR560" s="987">
        <f>IF(RESUMO_GLOBAL!$X$53="a",ROUND(AH560*$N560,RESUMO_GLOBAL!$X$54),IF(RESUMO_GLOBAL!$X$53="t",TRUNC(AH560*$N560,RESUMO_GLOBAL!$X$54),AH560*$N560))</f>
        <v>0</v>
      </c>
      <c r="BS560" s="987">
        <f>IF(RESUMO_GLOBAL!$X$53="a",ROUND(AI560*$N560,RESUMO_GLOBAL!$X$54),IF(RESUMO_GLOBAL!$X$53="t",TRUNC(AI560*$N560,RESUMO_GLOBAL!$X$54),AI560*$N560))</f>
        <v>0</v>
      </c>
      <c r="BT560" s="987">
        <f>IF(RESUMO_GLOBAL!$X$53="a",ROUND(AJ560*$N560,RESUMO_GLOBAL!$X$54),IF(RESUMO_GLOBAL!$X$53="t",TRUNC(AJ560*$N560,RESUMO_GLOBAL!$X$54),AJ560*$N560))</f>
        <v>0</v>
      </c>
      <c r="BU560" s="987">
        <f>IF(RESUMO_GLOBAL!$X$53="a",ROUND(AK560*$N560,RESUMO_GLOBAL!$X$54),IF(RESUMO_GLOBAL!$X$53="t",TRUNC(AK560*$N560,RESUMO_GLOBAL!$X$54),AK560*$N560))</f>
        <v>0</v>
      </c>
      <c r="BV560" s="987">
        <f>IF(RESUMO_GLOBAL!$X$53="a",ROUND(AL560*$N560,RESUMO_GLOBAL!$X$54),IF(RESUMO_GLOBAL!$X$53="t",TRUNC(AL560*$N560,RESUMO_GLOBAL!$X$54),AL560*$N560))</f>
        <v>0</v>
      </c>
      <c r="BW560" s="987">
        <f>IF(RESUMO_GLOBAL!$X$53="a",ROUND(AM560*$N560,RESUMO_GLOBAL!$X$54),IF(RESUMO_GLOBAL!$X$53="t",TRUNC(AM560*$N560,RESUMO_GLOBAL!$X$54),AM560*$N560))</f>
        <v>0</v>
      </c>
      <c r="BX560" s="987">
        <f>IF(RESUMO_GLOBAL!$X$53="a",ROUND(AN560*$N560,RESUMO_GLOBAL!$X$54),IF(RESUMO_GLOBAL!$X$53="t",TRUNC(AN560*$N560,RESUMO_GLOBAL!$X$54),AN560*$N560))</f>
        <v>0</v>
      </c>
      <c r="BY560" s="987">
        <f>IF(RESUMO_GLOBAL!$X$53="a",ROUND(AO560*$N560,RESUMO_GLOBAL!$X$54),IF(RESUMO_GLOBAL!$X$53="t",TRUNC(AO560*$N560,RESUMO_GLOBAL!$X$54),AO560*$N560))</f>
        <v>0</v>
      </c>
      <c r="BZ560" s="987">
        <f>IF(RESUMO_GLOBAL!$X$53="a",ROUND(AP560*$N560,RESUMO_GLOBAL!$X$54),IF(RESUMO_GLOBAL!$X$53="t",TRUNC(AP560*$N560,RESUMO_GLOBAL!$X$54),AP560*$N560))</f>
        <v>0</v>
      </c>
      <c r="CA560" s="987">
        <f>IF(RESUMO_GLOBAL!$X$53="a",ROUND(AQ560*$N560,RESUMO_GLOBAL!$X$54),IF(RESUMO_GLOBAL!$X$53="t",TRUNC(AQ560*$N560,RESUMO_GLOBAL!$X$54),AQ560*$N560))</f>
        <v>0</v>
      </c>
      <c r="CB560" s="987">
        <f>IF(RESUMO_GLOBAL!$X$53="a",ROUND(AR560*$N560,RESUMO_GLOBAL!$X$54),IF(RESUMO_GLOBAL!$X$53="t",TRUNC(AR560*$N560,RESUMO_GLOBAL!$X$54),AR560*$N560))</f>
        <v>0</v>
      </c>
      <c r="CC560" s="987">
        <f>IF(RESUMO_GLOBAL!$X$53="a",ROUND(AS560*$N560,RESUMO_GLOBAL!$X$54),IF(RESUMO_GLOBAL!$X$53="t",TRUNC(AS560*$N560,RESUMO_GLOBAL!$X$54),AS560*$N560))</f>
        <v>0</v>
      </c>
      <c r="CD560" s="987">
        <f>IF(RESUMO_GLOBAL!$X$53="a",ROUND(AT560*$N560,RESUMO_GLOBAL!$X$54),IF(RESUMO_GLOBAL!$X$53="t",TRUNC(AT560*$N560,RESUMO_GLOBAL!$X$54),AT560*$N560))</f>
        <v>0</v>
      </c>
      <c r="CE560" s="987">
        <f>IF(RESUMO_GLOBAL!$X$53="a",ROUND(AU560*$N560,RESUMO_GLOBAL!$X$54),IF(RESUMO_GLOBAL!$X$53="t",TRUNC(AU560*$N560,RESUMO_GLOBAL!$X$54),AU560*$N560))</f>
        <v>0</v>
      </c>
      <c r="CF560" s="987">
        <f>IF(RESUMO_GLOBAL!$X$53="a",ROUND(AV560*$N560,RESUMO_GLOBAL!$X$54),IF(RESUMO_GLOBAL!$X$53="t",TRUNC(AV560*$N560,RESUMO_GLOBAL!$X$54),AV560*$N560))</f>
        <v>0</v>
      </c>
      <c r="CG560" s="987">
        <f>IF(RESUMO_GLOBAL!$X$53="a",ROUND(AW560*$N560,RESUMO_GLOBAL!$X$54),IF(RESUMO_GLOBAL!$X$53="t",TRUNC(AW560*$N560,RESUMO_GLOBAL!$X$54),AW560*$N560))</f>
        <v>0</v>
      </c>
      <c r="CK560" s="59">
        <f t="shared" si="353"/>
        <v>0</v>
      </c>
      <c r="CL560" s="59">
        <f t="shared" si="354"/>
        <v>0</v>
      </c>
      <c r="CM560" s="59">
        <f t="shared" si="355"/>
        <v>0</v>
      </c>
      <c r="CN560" s="59">
        <f t="shared" si="356"/>
        <v>0</v>
      </c>
      <c r="CO560" s="59">
        <f t="shared" si="357"/>
        <v>0</v>
      </c>
      <c r="CP560" s="59">
        <f t="shared" si="358"/>
        <v>0</v>
      </c>
      <c r="CQ560" s="59">
        <f t="shared" si="359"/>
        <v>0</v>
      </c>
      <c r="CR560" s="59">
        <f t="shared" si="360"/>
        <v>0</v>
      </c>
      <c r="CS560" s="59">
        <f t="shared" si="361"/>
        <v>0</v>
      </c>
      <c r="CT560" s="59">
        <f t="shared" si="362"/>
        <v>0</v>
      </c>
      <c r="CU560" s="59">
        <f t="shared" si="363"/>
        <v>0</v>
      </c>
      <c r="CV560" s="59">
        <f t="shared" si="364"/>
        <v>0</v>
      </c>
      <c r="CW560" s="59">
        <f t="shared" si="365"/>
        <v>0</v>
      </c>
      <c r="CX560" s="59">
        <f t="shared" si="366"/>
        <v>0</v>
      </c>
      <c r="CY560" s="59">
        <f t="shared" si="367"/>
        <v>0</v>
      </c>
      <c r="CZ560" s="59">
        <f t="shared" si="368"/>
        <v>0</v>
      </c>
      <c r="DA560" s="59">
        <f t="shared" si="369"/>
        <v>0</v>
      </c>
      <c r="DB560" s="59">
        <f t="shared" si="370"/>
        <v>0</v>
      </c>
      <c r="DE560">
        <f t="shared" si="352"/>
        <v>555</v>
      </c>
      <c r="DF560" t="str">
        <f t="shared" si="371"/>
        <v/>
      </c>
      <c r="DG560" s="59">
        <f>IF($C560&lt;&gt;0,SUM($CK561:CK561),0)</f>
        <v>0</v>
      </c>
      <c r="DH560" s="59">
        <f>IF($C560&lt;&gt;0,SUM($CK561:CL561),0)</f>
        <v>0</v>
      </c>
      <c r="DI560" s="59">
        <f>IF($C560&lt;&gt;0,SUM($CK561:CM561),0)</f>
        <v>0</v>
      </c>
      <c r="DJ560" s="59">
        <f>IF($C560&lt;&gt;0,SUM($CK561:CN561),0)</f>
        <v>0</v>
      </c>
      <c r="DK560" s="59">
        <f>IF($C560&lt;&gt;0,SUM($CK561:CO561),0)</f>
        <v>0</v>
      </c>
      <c r="DL560" s="59">
        <f>IF($C560&lt;&gt;0,SUM($CK561:CP561),0)</f>
        <v>0</v>
      </c>
      <c r="DM560" s="59">
        <f>IF($C560&lt;&gt;0,SUM($CK561:CQ561),0)</f>
        <v>0</v>
      </c>
      <c r="DN560" s="59">
        <f>IF($C560&lt;&gt;0,SUM($CK561:CR561),0)</f>
        <v>0</v>
      </c>
      <c r="DO560" s="59">
        <f>IF($C560&lt;&gt;0,SUM($CK561:CS561),0)</f>
        <v>0</v>
      </c>
      <c r="DP560" s="59">
        <f>IF($C560&lt;&gt;0,SUM($CK561:CT561),0)</f>
        <v>0</v>
      </c>
      <c r="DQ560" s="59">
        <f>IF($C560&lt;&gt;0,SUM($CK561:CU561),0)</f>
        <v>0</v>
      </c>
      <c r="DR560" s="59">
        <f>IF($C560&lt;&gt;0,SUM($CK561:CV561),0)</f>
        <v>0</v>
      </c>
      <c r="DS560" s="59">
        <f>IF($C560&lt;&gt;0,SUM($CK561:CW561),0)</f>
        <v>0</v>
      </c>
      <c r="DT560" s="59">
        <f>IF($C560&lt;&gt;0,SUM($CK561:CX561),0)</f>
        <v>0</v>
      </c>
      <c r="DU560" s="59">
        <f>IF($C560&lt;&gt;0,SUM($CK561:CY561),0)</f>
        <v>0</v>
      </c>
      <c r="DV560" s="59">
        <f>IF($C560&lt;&gt;0,SUM($CK561:CZ561),0)</f>
        <v>0</v>
      </c>
      <c r="DW560" s="59">
        <f>IF($C560&lt;&gt;0,SUM($CK561:DA561),0)</f>
        <v>0</v>
      </c>
      <c r="DX560" s="59">
        <f>IF($C560&lt;&gt;0,SUM($CK561:DB561),0)</f>
        <v>0</v>
      </c>
      <c r="DY560" s="952" t="str">
        <f t="shared" si="375"/>
        <v/>
      </c>
    </row>
    <row r="561" spans="1:129" ht="13.5" hidden="1" thickBot="1">
      <c r="A561" s="3" t="str">
        <f t="shared" si="341"/>
        <v/>
      </c>
      <c r="B561" s="805">
        <f>Dados_GLOBAL_Inicial!E561</f>
        <v>0</v>
      </c>
      <c r="C561" s="956">
        <f>IF(IFERROR(VALUE(Dados_GLOBAL_Inicial!F561),0)=0,0,Dados_GLOBAL_Inicial!F561)</f>
        <v>0</v>
      </c>
      <c r="D561" s="830">
        <f>Dados_GLOBAL_Inicial!G561</f>
        <v>0</v>
      </c>
      <c r="E561" s="830" t="str">
        <f>IF(IFERROR(VLOOKUP(F561,Cod_Gde_Itens!$A$1:$B$80,2,FALSE),0)&gt;549,IFERROR(VLOOKUP(F561,Cod_Gde_Itens!$A$1:$B$80,2,FALSE),0),IF(Dados_GLOBAL_Inicial!H561=0,"",Dados_GLOBAL_Inicial!H561))</f>
        <v/>
      </c>
      <c r="F561" s="823">
        <f>Dados_GLOBAL_Inicial!I561</f>
        <v>0</v>
      </c>
      <c r="G561" s="824">
        <f>Dados_GLOBAL_Inicial!J561</f>
        <v>0</v>
      </c>
      <c r="H561" s="454">
        <f>Dados_GLOBAL_Inicial!K561</f>
        <v>0</v>
      </c>
      <c r="I561" s="970">
        <f>SUM('MEDIÇÃO_OBJETO (1)'!I561)</f>
        <v>0</v>
      </c>
      <c r="J561" s="455">
        <f t="shared" si="342"/>
        <v>0</v>
      </c>
      <c r="K561" s="451">
        <f t="shared" si="343"/>
        <v>0</v>
      </c>
      <c r="L561" s="452">
        <f t="shared" si="344"/>
        <v>0</v>
      </c>
      <c r="M561" s="809">
        <f t="shared" si="345"/>
        <v>0</v>
      </c>
      <c r="N561" s="810">
        <f>IF(IFERROR(VALUE(Dados_GLOBAL_Inicial!L561),0)=0,0,Dados_GLOBAL_Inicial!L561)</f>
        <v>0</v>
      </c>
      <c r="O561" s="812">
        <f>SUM('MEDIÇÃO_OBJETO (1)'!O561)</f>
        <v>0</v>
      </c>
      <c r="P561" s="812">
        <f>SUM('MEDIÇÃO_OBJETO (1)'!P561)</f>
        <v>0</v>
      </c>
      <c r="Q561" s="813">
        <f t="shared" si="346"/>
        <v>0</v>
      </c>
      <c r="R561" s="951"/>
      <c r="S561" s="815">
        <f>SUM('MEDIÇÃO_OBJETO (1)'!S561)</f>
        <v>0</v>
      </c>
      <c r="T561" s="815">
        <f>SUM('MEDIÇÃO_OBJETO (1)'!T561)</f>
        <v>0</v>
      </c>
      <c r="V561" s="19"/>
      <c r="W561" s="978">
        <f t="shared" si="347"/>
        <v>0</v>
      </c>
      <c r="X561" s="816">
        <f t="shared" si="348"/>
        <v>0</v>
      </c>
      <c r="Y561" s="816">
        <f t="shared" si="349"/>
        <v>0</v>
      </c>
      <c r="Z561" s="817">
        <f t="shared" si="350"/>
        <v>0</v>
      </c>
      <c r="AB561" s="453">
        <f t="shared" si="372"/>
        <v>0</v>
      </c>
      <c r="AC561" s="14">
        <f t="shared" si="351"/>
        <v>0</v>
      </c>
      <c r="AD561" s="819"/>
      <c r="AE561" s="631">
        <f t="shared" si="373"/>
        <v>0</v>
      </c>
      <c r="AF561" s="818">
        <f>SUM('MEDIÇÃO_OBJETO (1)'!AG561)</f>
        <v>0</v>
      </c>
      <c r="AG561" s="541">
        <f>SUM('MEDIÇÃO_OBJETO (1)'!AH561)</f>
        <v>0</v>
      </c>
      <c r="AH561" s="541">
        <f>SUM('MEDIÇÃO_OBJETO (1)'!AI561)</f>
        <v>0</v>
      </c>
      <c r="AI561" s="541">
        <f>SUM('MEDIÇÃO_OBJETO (1)'!AJ561)</f>
        <v>0</v>
      </c>
      <c r="AJ561" s="541">
        <f>SUM('MEDIÇÃO_OBJETO (1)'!AK561)</f>
        <v>0</v>
      </c>
      <c r="AK561" s="541">
        <f>SUM('MEDIÇÃO_OBJETO (1)'!AL561)</f>
        <v>0</v>
      </c>
      <c r="AL561" s="541">
        <f>SUM('MEDIÇÃO_OBJETO (1)'!AM561)</f>
        <v>0</v>
      </c>
      <c r="AM561" s="541">
        <f>SUM('MEDIÇÃO_OBJETO (1)'!AN561)</f>
        <v>0</v>
      </c>
      <c r="AN561" s="541">
        <f>SUM('MEDIÇÃO_OBJETO (1)'!AO561)</f>
        <v>0</v>
      </c>
      <c r="AO561" s="541">
        <f>SUM('MEDIÇÃO_OBJETO (1)'!AP561)</f>
        <v>0</v>
      </c>
      <c r="AP561" s="541">
        <f>SUM('MEDIÇÃO_OBJETO (1)'!AQ561)</f>
        <v>0</v>
      </c>
      <c r="AQ561" s="541">
        <f>SUM('MEDIÇÃO_OBJETO (1)'!AR561)</f>
        <v>0</v>
      </c>
      <c r="AR561" s="541">
        <f>SUM('MEDIÇÃO_OBJETO (1)'!AS561)</f>
        <v>0</v>
      </c>
      <c r="AS561" s="541">
        <f>SUM('MEDIÇÃO_OBJETO (1)'!AT561)</f>
        <v>0</v>
      </c>
      <c r="AT561" s="541">
        <f>SUM('MEDIÇÃO_OBJETO (1)'!AU561)</f>
        <v>0</v>
      </c>
      <c r="AU561" s="541">
        <f>SUM('MEDIÇÃO_OBJETO (1)'!AV561)</f>
        <v>0</v>
      </c>
      <c r="AV561" s="541">
        <f>SUM('MEDIÇÃO_OBJETO (1)'!AW561)</f>
        <v>0</v>
      </c>
      <c r="AW561" s="541">
        <f>SUM('MEDIÇÃO_OBJETO (1)'!AX561)</f>
        <v>0</v>
      </c>
      <c r="AX561" s="977"/>
      <c r="BN561" s="992">
        <f t="shared" si="376"/>
        <v>0</v>
      </c>
      <c r="BO561" s="538">
        <f t="shared" si="374"/>
        <v>0</v>
      </c>
      <c r="BP561" s="987">
        <f>IF(RESUMO_GLOBAL!$X$53="a",ROUND(AF561*$N561,RESUMO_GLOBAL!$X$54),IF(RESUMO_GLOBAL!$X$53="t",TRUNC(AF561*$N561,RESUMO_GLOBAL!$X$54),AF561*$N561))</f>
        <v>0</v>
      </c>
      <c r="BQ561" s="987">
        <f>IF(RESUMO_GLOBAL!$X$53="a",ROUND(AG561*$N561,RESUMO_GLOBAL!$X$54),IF(RESUMO_GLOBAL!$X$53="t",TRUNC(AG561*$N561,RESUMO_GLOBAL!$X$54),AG561*$N561))</f>
        <v>0</v>
      </c>
      <c r="BR561" s="987">
        <f>IF(RESUMO_GLOBAL!$X$53="a",ROUND(AH561*$N561,RESUMO_GLOBAL!$X$54),IF(RESUMO_GLOBAL!$X$53="t",TRUNC(AH561*$N561,RESUMO_GLOBAL!$X$54),AH561*$N561))</f>
        <v>0</v>
      </c>
      <c r="BS561" s="987">
        <f>IF(RESUMO_GLOBAL!$X$53="a",ROUND(AI561*$N561,RESUMO_GLOBAL!$X$54),IF(RESUMO_GLOBAL!$X$53="t",TRUNC(AI561*$N561,RESUMO_GLOBAL!$X$54),AI561*$N561))</f>
        <v>0</v>
      </c>
      <c r="BT561" s="987">
        <f>IF(RESUMO_GLOBAL!$X$53="a",ROUND(AJ561*$N561,RESUMO_GLOBAL!$X$54),IF(RESUMO_GLOBAL!$X$53="t",TRUNC(AJ561*$N561,RESUMO_GLOBAL!$X$54),AJ561*$N561))</f>
        <v>0</v>
      </c>
      <c r="BU561" s="987">
        <f>IF(RESUMO_GLOBAL!$X$53="a",ROUND(AK561*$N561,RESUMO_GLOBAL!$X$54),IF(RESUMO_GLOBAL!$X$53="t",TRUNC(AK561*$N561,RESUMO_GLOBAL!$X$54),AK561*$N561))</f>
        <v>0</v>
      </c>
      <c r="BV561" s="987">
        <f>IF(RESUMO_GLOBAL!$X$53="a",ROUND(AL561*$N561,RESUMO_GLOBAL!$X$54),IF(RESUMO_GLOBAL!$X$53="t",TRUNC(AL561*$N561,RESUMO_GLOBAL!$X$54),AL561*$N561))</f>
        <v>0</v>
      </c>
      <c r="BW561" s="987">
        <f>IF(RESUMO_GLOBAL!$X$53="a",ROUND(AM561*$N561,RESUMO_GLOBAL!$X$54),IF(RESUMO_GLOBAL!$X$53="t",TRUNC(AM561*$N561,RESUMO_GLOBAL!$X$54),AM561*$N561))</f>
        <v>0</v>
      </c>
      <c r="BX561" s="987">
        <f>IF(RESUMO_GLOBAL!$X$53="a",ROUND(AN561*$N561,RESUMO_GLOBAL!$X$54),IF(RESUMO_GLOBAL!$X$53="t",TRUNC(AN561*$N561,RESUMO_GLOBAL!$X$54),AN561*$N561))</f>
        <v>0</v>
      </c>
      <c r="BY561" s="987">
        <f>IF(RESUMO_GLOBAL!$X$53="a",ROUND(AO561*$N561,RESUMO_GLOBAL!$X$54),IF(RESUMO_GLOBAL!$X$53="t",TRUNC(AO561*$N561,RESUMO_GLOBAL!$X$54),AO561*$N561))</f>
        <v>0</v>
      </c>
      <c r="BZ561" s="987">
        <f>IF(RESUMO_GLOBAL!$X$53="a",ROUND(AP561*$N561,RESUMO_GLOBAL!$X$54),IF(RESUMO_GLOBAL!$X$53="t",TRUNC(AP561*$N561,RESUMO_GLOBAL!$X$54),AP561*$N561))</f>
        <v>0</v>
      </c>
      <c r="CA561" s="987">
        <f>IF(RESUMO_GLOBAL!$X$53="a",ROUND(AQ561*$N561,RESUMO_GLOBAL!$X$54),IF(RESUMO_GLOBAL!$X$53="t",TRUNC(AQ561*$N561,RESUMO_GLOBAL!$X$54),AQ561*$N561))</f>
        <v>0</v>
      </c>
      <c r="CB561" s="987">
        <f>IF(RESUMO_GLOBAL!$X$53="a",ROUND(AR561*$N561,RESUMO_GLOBAL!$X$54),IF(RESUMO_GLOBAL!$X$53="t",TRUNC(AR561*$N561,RESUMO_GLOBAL!$X$54),AR561*$N561))</f>
        <v>0</v>
      </c>
      <c r="CC561" s="987">
        <f>IF(RESUMO_GLOBAL!$X$53="a",ROUND(AS561*$N561,RESUMO_GLOBAL!$X$54),IF(RESUMO_GLOBAL!$X$53="t",TRUNC(AS561*$N561,RESUMO_GLOBAL!$X$54),AS561*$N561))</f>
        <v>0</v>
      </c>
      <c r="CD561" s="987">
        <f>IF(RESUMO_GLOBAL!$X$53="a",ROUND(AT561*$N561,RESUMO_GLOBAL!$X$54),IF(RESUMO_GLOBAL!$X$53="t",TRUNC(AT561*$N561,RESUMO_GLOBAL!$X$54),AT561*$N561))</f>
        <v>0</v>
      </c>
      <c r="CE561" s="987">
        <f>IF(RESUMO_GLOBAL!$X$53="a",ROUND(AU561*$N561,RESUMO_GLOBAL!$X$54),IF(RESUMO_GLOBAL!$X$53="t",TRUNC(AU561*$N561,RESUMO_GLOBAL!$X$54),AU561*$N561))</f>
        <v>0</v>
      </c>
      <c r="CF561" s="987">
        <f>IF(RESUMO_GLOBAL!$X$53="a",ROUND(AV561*$N561,RESUMO_GLOBAL!$X$54),IF(RESUMO_GLOBAL!$X$53="t",TRUNC(AV561*$N561,RESUMO_GLOBAL!$X$54),AV561*$N561))</f>
        <v>0</v>
      </c>
      <c r="CG561" s="987">
        <f>IF(RESUMO_GLOBAL!$X$53="a",ROUND(AW561*$N561,RESUMO_GLOBAL!$X$54),IF(RESUMO_GLOBAL!$X$53="t",TRUNC(AW561*$N561,RESUMO_GLOBAL!$X$54),AW561*$N561))</f>
        <v>0</v>
      </c>
      <c r="CK561" s="59">
        <f t="shared" si="353"/>
        <v>0</v>
      </c>
      <c r="CL561" s="59">
        <f t="shared" si="354"/>
        <v>0</v>
      </c>
      <c r="CM561" s="59">
        <f t="shared" si="355"/>
        <v>0</v>
      </c>
      <c r="CN561" s="59">
        <f t="shared" si="356"/>
        <v>0</v>
      </c>
      <c r="CO561" s="59">
        <f t="shared" si="357"/>
        <v>0</v>
      </c>
      <c r="CP561" s="59">
        <f t="shared" si="358"/>
        <v>0</v>
      </c>
      <c r="CQ561" s="59">
        <f t="shared" si="359"/>
        <v>0</v>
      </c>
      <c r="CR561" s="59">
        <f t="shared" si="360"/>
        <v>0</v>
      </c>
      <c r="CS561" s="59">
        <f t="shared" si="361"/>
        <v>0</v>
      </c>
      <c r="CT561" s="59">
        <f t="shared" si="362"/>
        <v>0</v>
      </c>
      <c r="CU561" s="59">
        <f t="shared" si="363"/>
        <v>0</v>
      </c>
      <c r="CV561" s="59">
        <f t="shared" si="364"/>
        <v>0</v>
      </c>
      <c r="CW561" s="59">
        <f t="shared" si="365"/>
        <v>0</v>
      </c>
      <c r="CX561" s="59">
        <f t="shared" si="366"/>
        <v>0</v>
      </c>
      <c r="CY561" s="59">
        <f t="shared" si="367"/>
        <v>0</v>
      </c>
      <c r="CZ561" s="59">
        <f t="shared" si="368"/>
        <v>0</v>
      </c>
      <c r="DA561" s="59">
        <f t="shared" si="369"/>
        <v>0</v>
      </c>
      <c r="DB561" s="59">
        <f t="shared" si="370"/>
        <v>0</v>
      </c>
      <c r="DE561">
        <f t="shared" si="352"/>
        <v>556</v>
      </c>
      <c r="DF561" t="str">
        <f t="shared" si="371"/>
        <v/>
      </c>
      <c r="DG561" s="59">
        <f>IF($C561&lt;&gt;0,SUM($CK562:CK562),0)</f>
        <v>0</v>
      </c>
      <c r="DH561" s="59">
        <f>IF($C561&lt;&gt;0,SUM($CK562:CL562),0)</f>
        <v>0</v>
      </c>
      <c r="DI561" s="59">
        <f>IF($C561&lt;&gt;0,SUM($CK562:CM562),0)</f>
        <v>0</v>
      </c>
      <c r="DJ561" s="59">
        <f>IF($C561&lt;&gt;0,SUM($CK562:CN562),0)</f>
        <v>0</v>
      </c>
      <c r="DK561" s="59">
        <f>IF($C561&lt;&gt;0,SUM($CK562:CO562),0)</f>
        <v>0</v>
      </c>
      <c r="DL561" s="59">
        <f>IF($C561&lt;&gt;0,SUM($CK562:CP562),0)</f>
        <v>0</v>
      </c>
      <c r="DM561" s="59">
        <f>IF($C561&lt;&gt;0,SUM($CK562:CQ562),0)</f>
        <v>0</v>
      </c>
      <c r="DN561" s="59">
        <f>IF($C561&lt;&gt;0,SUM($CK562:CR562),0)</f>
        <v>0</v>
      </c>
      <c r="DO561" s="59">
        <f>IF($C561&lt;&gt;0,SUM($CK562:CS562),0)</f>
        <v>0</v>
      </c>
      <c r="DP561" s="59">
        <f>IF($C561&lt;&gt;0,SUM($CK562:CT562),0)</f>
        <v>0</v>
      </c>
      <c r="DQ561" s="59">
        <f>IF($C561&lt;&gt;0,SUM($CK562:CU562),0)</f>
        <v>0</v>
      </c>
      <c r="DR561" s="59">
        <f>IF($C561&lt;&gt;0,SUM($CK562:CV562),0)</f>
        <v>0</v>
      </c>
      <c r="DS561" s="59">
        <f>IF($C561&lt;&gt;0,SUM($CK562:CW562),0)</f>
        <v>0</v>
      </c>
      <c r="DT561" s="59">
        <f>IF($C561&lt;&gt;0,SUM($CK562:CX562),0)</f>
        <v>0</v>
      </c>
      <c r="DU561" s="59">
        <f>IF($C561&lt;&gt;0,SUM($CK562:CY562),0)</f>
        <v>0</v>
      </c>
      <c r="DV561" s="59">
        <f>IF($C561&lt;&gt;0,SUM($CK562:CZ562),0)</f>
        <v>0</v>
      </c>
      <c r="DW561" s="59">
        <f>IF($C561&lt;&gt;0,SUM($CK562:DA562),0)</f>
        <v>0</v>
      </c>
      <c r="DX561" s="59">
        <f>IF($C561&lt;&gt;0,SUM($CK562:DB562),0)</f>
        <v>0</v>
      </c>
      <c r="DY561" s="952" t="str">
        <f t="shared" si="375"/>
        <v/>
      </c>
    </row>
    <row r="562" spans="1:129" ht="13.5" hidden="1" thickBot="1">
      <c r="A562" s="3" t="str">
        <f t="shared" si="341"/>
        <v/>
      </c>
      <c r="B562" s="805">
        <f>Dados_GLOBAL_Inicial!E562</f>
        <v>0</v>
      </c>
      <c r="C562" s="956">
        <f>IF(IFERROR(VALUE(Dados_GLOBAL_Inicial!F562),0)=0,0,Dados_GLOBAL_Inicial!F562)</f>
        <v>0</v>
      </c>
      <c r="D562" s="830">
        <f>Dados_GLOBAL_Inicial!G562</f>
        <v>0</v>
      </c>
      <c r="E562" s="830" t="str">
        <f>IF(IFERROR(VLOOKUP(F562,Cod_Gde_Itens!$A$1:$B$80,2,FALSE),0)&gt;549,IFERROR(VLOOKUP(F562,Cod_Gde_Itens!$A$1:$B$80,2,FALSE),0),IF(Dados_GLOBAL_Inicial!H562=0,"",Dados_GLOBAL_Inicial!H562))</f>
        <v/>
      </c>
      <c r="F562" s="823">
        <f>Dados_GLOBAL_Inicial!I562</f>
        <v>0</v>
      </c>
      <c r="G562" s="824">
        <f>Dados_GLOBAL_Inicial!J562</f>
        <v>0</v>
      </c>
      <c r="H562" s="454">
        <f>Dados_GLOBAL_Inicial!K562</f>
        <v>0</v>
      </c>
      <c r="I562" s="970">
        <f>SUM('MEDIÇÃO_OBJETO (1)'!I562)</f>
        <v>0</v>
      </c>
      <c r="J562" s="455">
        <f t="shared" si="342"/>
        <v>0</v>
      </c>
      <c r="K562" s="451">
        <f t="shared" si="343"/>
        <v>0</v>
      </c>
      <c r="L562" s="452">
        <f t="shared" si="344"/>
        <v>0</v>
      </c>
      <c r="M562" s="809">
        <f t="shared" si="345"/>
        <v>0</v>
      </c>
      <c r="N562" s="810">
        <f>IF(IFERROR(VALUE(Dados_GLOBAL_Inicial!L562),0)=0,0,Dados_GLOBAL_Inicial!L562)</f>
        <v>0</v>
      </c>
      <c r="O562" s="812">
        <f>SUM('MEDIÇÃO_OBJETO (1)'!O562)</f>
        <v>0</v>
      </c>
      <c r="P562" s="812">
        <f>SUM('MEDIÇÃO_OBJETO (1)'!P562)</f>
        <v>0</v>
      </c>
      <c r="Q562" s="813">
        <f t="shared" si="346"/>
        <v>0</v>
      </c>
      <c r="R562" s="951"/>
      <c r="S562" s="815">
        <f>SUM('MEDIÇÃO_OBJETO (1)'!S562)</f>
        <v>0</v>
      </c>
      <c r="T562" s="815">
        <f>SUM('MEDIÇÃO_OBJETO (1)'!T562)</f>
        <v>0</v>
      </c>
      <c r="V562" s="19"/>
      <c r="W562" s="978">
        <f t="shared" si="347"/>
        <v>0</v>
      </c>
      <c r="X562" s="816">
        <f t="shared" si="348"/>
        <v>0</v>
      </c>
      <c r="Y562" s="816">
        <f t="shared" si="349"/>
        <v>0</v>
      </c>
      <c r="Z562" s="817">
        <f t="shared" si="350"/>
        <v>0</v>
      </c>
      <c r="AB562" s="453">
        <f t="shared" si="372"/>
        <v>0</v>
      </c>
      <c r="AC562" s="14">
        <f t="shared" si="351"/>
        <v>0</v>
      </c>
      <c r="AD562" s="819"/>
      <c r="AE562" s="631">
        <f t="shared" si="373"/>
        <v>0</v>
      </c>
      <c r="AF562" s="818">
        <f>SUM('MEDIÇÃO_OBJETO (1)'!AG562)</f>
        <v>0</v>
      </c>
      <c r="AG562" s="541">
        <f>SUM('MEDIÇÃO_OBJETO (1)'!AH562)</f>
        <v>0</v>
      </c>
      <c r="AH562" s="541">
        <f>SUM('MEDIÇÃO_OBJETO (1)'!AI562)</f>
        <v>0</v>
      </c>
      <c r="AI562" s="541">
        <f>SUM('MEDIÇÃO_OBJETO (1)'!AJ562)</f>
        <v>0</v>
      </c>
      <c r="AJ562" s="541">
        <f>SUM('MEDIÇÃO_OBJETO (1)'!AK562)</f>
        <v>0</v>
      </c>
      <c r="AK562" s="541">
        <f>SUM('MEDIÇÃO_OBJETO (1)'!AL562)</f>
        <v>0</v>
      </c>
      <c r="AL562" s="541">
        <f>SUM('MEDIÇÃO_OBJETO (1)'!AM562)</f>
        <v>0</v>
      </c>
      <c r="AM562" s="541">
        <f>SUM('MEDIÇÃO_OBJETO (1)'!AN562)</f>
        <v>0</v>
      </c>
      <c r="AN562" s="541">
        <f>SUM('MEDIÇÃO_OBJETO (1)'!AO562)</f>
        <v>0</v>
      </c>
      <c r="AO562" s="541">
        <f>SUM('MEDIÇÃO_OBJETO (1)'!AP562)</f>
        <v>0</v>
      </c>
      <c r="AP562" s="541">
        <f>SUM('MEDIÇÃO_OBJETO (1)'!AQ562)</f>
        <v>0</v>
      </c>
      <c r="AQ562" s="541">
        <f>SUM('MEDIÇÃO_OBJETO (1)'!AR562)</f>
        <v>0</v>
      </c>
      <c r="AR562" s="541">
        <f>SUM('MEDIÇÃO_OBJETO (1)'!AS562)</f>
        <v>0</v>
      </c>
      <c r="AS562" s="541">
        <f>SUM('MEDIÇÃO_OBJETO (1)'!AT562)</f>
        <v>0</v>
      </c>
      <c r="AT562" s="541">
        <f>SUM('MEDIÇÃO_OBJETO (1)'!AU562)</f>
        <v>0</v>
      </c>
      <c r="AU562" s="541">
        <f>SUM('MEDIÇÃO_OBJETO (1)'!AV562)</f>
        <v>0</v>
      </c>
      <c r="AV562" s="541">
        <f>SUM('MEDIÇÃO_OBJETO (1)'!AW562)</f>
        <v>0</v>
      </c>
      <c r="AW562" s="541">
        <f>SUM('MEDIÇÃO_OBJETO (1)'!AX562)</f>
        <v>0</v>
      </c>
      <c r="AX562" s="977"/>
      <c r="BN562" s="992">
        <f t="shared" si="376"/>
        <v>0</v>
      </c>
      <c r="BO562" s="538">
        <f t="shared" si="374"/>
        <v>0</v>
      </c>
      <c r="BP562" s="987">
        <f>IF(RESUMO_GLOBAL!$X$53="a",ROUND(AF562*$N562,RESUMO_GLOBAL!$X$54),IF(RESUMO_GLOBAL!$X$53="t",TRUNC(AF562*$N562,RESUMO_GLOBAL!$X$54),AF562*$N562))</f>
        <v>0</v>
      </c>
      <c r="BQ562" s="987">
        <f>IF(RESUMO_GLOBAL!$X$53="a",ROUND(AG562*$N562,RESUMO_GLOBAL!$X$54),IF(RESUMO_GLOBAL!$X$53="t",TRUNC(AG562*$N562,RESUMO_GLOBAL!$X$54),AG562*$N562))</f>
        <v>0</v>
      </c>
      <c r="BR562" s="987">
        <f>IF(RESUMO_GLOBAL!$X$53="a",ROUND(AH562*$N562,RESUMO_GLOBAL!$X$54),IF(RESUMO_GLOBAL!$X$53="t",TRUNC(AH562*$N562,RESUMO_GLOBAL!$X$54),AH562*$N562))</f>
        <v>0</v>
      </c>
      <c r="BS562" s="987">
        <f>IF(RESUMO_GLOBAL!$X$53="a",ROUND(AI562*$N562,RESUMO_GLOBAL!$X$54),IF(RESUMO_GLOBAL!$X$53="t",TRUNC(AI562*$N562,RESUMO_GLOBAL!$X$54),AI562*$N562))</f>
        <v>0</v>
      </c>
      <c r="BT562" s="987">
        <f>IF(RESUMO_GLOBAL!$X$53="a",ROUND(AJ562*$N562,RESUMO_GLOBAL!$X$54),IF(RESUMO_GLOBAL!$X$53="t",TRUNC(AJ562*$N562,RESUMO_GLOBAL!$X$54),AJ562*$N562))</f>
        <v>0</v>
      </c>
      <c r="BU562" s="987">
        <f>IF(RESUMO_GLOBAL!$X$53="a",ROUND(AK562*$N562,RESUMO_GLOBAL!$X$54),IF(RESUMO_GLOBAL!$X$53="t",TRUNC(AK562*$N562,RESUMO_GLOBAL!$X$54),AK562*$N562))</f>
        <v>0</v>
      </c>
      <c r="BV562" s="987">
        <f>IF(RESUMO_GLOBAL!$X$53="a",ROUND(AL562*$N562,RESUMO_GLOBAL!$X$54),IF(RESUMO_GLOBAL!$X$53="t",TRUNC(AL562*$N562,RESUMO_GLOBAL!$X$54),AL562*$N562))</f>
        <v>0</v>
      </c>
      <c r="BW562" s="987">
        <f>IF(RESUMO_GLOBAL!$X$53="a",ROUND(AM562*$N562,RESUMO_GLOBAL!$X$54),IF(RESUMO_GLOBAL!$X$53="t",TRUNC(AM562*$N562,RESUMO_GLOBAL!$X$54),AM562*$N562))</f>
        <v>0</v>
      </c>
      <c r="BX562" s="987">
        <f>IF(RESUMO_GLOBAL!$X$53="a",ROUND(AN562*$N562,RESUMO_GLOBAL!$X$54),IF(RESUMO_GLOBAL!$X$53="t",TRUNC(AN562*$N562,RESUMO_GLOBAL!$X$54),AN562*$N562))</f>
        <v>0</v>
      </c>
      <c r="BY562" s="987">
        <f>IF(RESUMO_GLOBAL!$X$53="a",ROUND(AO562*$N562,RESUMO_GLOBAL!$X$54),IF(RESUMO_GLOBAL!$X$53="t",TRUNC(AO562*$N562,RESUMO_GLOBAL!$X$54),AO562*$N562))</f>
        <v>0</v>
      </c>
      <c r="BZ562" s="987">
        <f>IF(RESUMO_GLOBAL!$X$53="a",ROUND(AP562*$N562,RESUMO_GLOBAL!$X$54),IF(RESUMO_GLOBAL!$X$53="t",TRUNC(AP562*$N562,RESUMO_GLOBAL!$X$54),AP562*$N562))</f>
        <v>0</v>
      </c>
      <c r="CA562" s="987">
        <f>IF(RESUMO_GLOBAL!$X$53="a",ROUND(AQ562*$N562,RESUMO_GLOBAL!$X$54),IF(RESUMO_GLOBAL!$X$53="t",TRUNC(AQ562*$N562,RESUMO_GLOBAL!$X$54),AQ562*$N562))</f>
        <v>0</v>
      </c>
      <c r="CB562" s="987">
        <f>IF(RESUMO_GLOBAL!$X$53="a",ROUND(AR562*$N562,RESUMO_GLOBAL!$X$54),IF(RESUMO_GLOBAL!$X$53="t",TRUNC(AR562*$N562,RESUMO_GLOBAL!$X$54),AR562*$N562))</f>
        <v>0</v>
      </c>
      <c r="CC562" s="987">
        <f>IF(RESUMO_GLOBAL!$X$53="a",ROUND(AS562*$N562,RESUMO_GLOBAL!$X$54),IF(RESUMO_GLOBAL!$X$53="t",TRUNC(AS562*$N562,RESUMO_GLOBAL!$X$54),AS562*$N562))</f>
        <v>0</v>
      </c>
      <c r="CD562" s="987">
        <f>IF(RESUMO_GLOBAL!$X$53="a",ROUND(AT562*$N562,RESUMO_GLOBAL!$X$54),IF(RESUMO_GLOBAL!$X$53="t",TRUNC(AT562*$N562,RESUMO_GLOBAL!$X$54),AT562*$N562))</f>
        <v>0</v>
      </c>
      <c r="CE562" s="987">
        <f>IF(RESUMO_GLOBAL!$X$53="a",ROUND(AU562*$N562,RESUMO_GLOBAL!$X$54),IF(RESUMO_GLOBAL!$X$53="t",TRUNC(AU562*$N562,RESUMO_GLOBAL!$X$54),AU562*$N562))</f>
        <v>0</v>
      </c>
      <c r="CF562" s="987">
        <f>IF(RESUMO_GLOBAL!$X$53="a",ROUND(AV562*$N562,RESUMO_GLOBAL!$X$54),IF(RESUMO_GLOBAL!$X$53="t",TRUNC(AV562*$N562,RESUMO_GLOBAL!$X$54),AV562*$N562))</f>
        <v>0</v>
      </c>
      <c r="CG562" s="987">
        <f>IF(RESUMO_GLOBAL!$X$53="a",ROUND(AW562*$N562,RESUMO_GLOBAL!$X$54),IF(RESUMO_GLOBAL!$X$53="t",TRUNC(AW562*$N562,RESUMO_GLOBAL!$X$54),AW562*$N562))</f>
        <v>0</v>
      </c>
      <c r="CK562" s="59">
        <f t="shared" si="353"/>
        <v>0</v>
      </c>
      <c r="CL562" s="59">
        <f t="shared" si="354"/>
        <v>0</v>
      </c>
      <c r="CM562" s="59">
        <f t="shared" si="355"/>
        <v>0</v>
      </c>
      <c r="CN562" s="59">
        <f t="shared" si="356"/>
        <v>0</v>
      </c>
      <c r="CO562" s="59">
        <f t="shared" si="357"/>
        <v>0</v>
      </c>
      <c r="CP562" s="59">
        <f t="shared" si="358"/>
        <v>0</v>
      </c>
      <c r="CQ562" s="59">
        <f t="shared" si="359"/>
        <v>0</v>
      </c>
      <c r="CR562" s="59">
        <f t="shared" si="360"/>
        <v>0</v>
      </c>
      <c r="CS562" s="59">
        <f t="shared" si="361"/>
        <v>0</v>
      </c>
      <c r="CT562" s="59">
        <f t="shared" si="362"/>
        <v>0</v>
      </c>
      <c r="CU562" s="59">
        <f t="shared" si="363"/>
        <v>0</v>
      </c>
      <c r="CV562" s="59">
        <f t="shared" si="364"/>
        <v>0</v>
      </c>
      <c r="CW562" s="59">
        <f t="shared" si="365"/>
        <v>0</v>
      </c>
      <c r="CX562" s="59">
        <f t="shared" si="366"/>
        <v>0</v>
      </c>
      <c r="CY562" s="59">
        <f t="shared" si="367"/>
        <v>0</v>
      </c>
      <c r="CZ562" s="59">
        <f t="shared" si="368"/>
        <v>0</v>
      </c>
      <c r="DA562" s="59">
        <f t="shared" si="369"/>
        <v>0</v>
      </c>
      <c r="DB562" s="59">
        <f t="shared" si="370"/>
        <v>0</v>
      </c>
      <c r="DE562">
        <f t="shared" si="352"/>
        <v>557</v>
      </c>
      <c r="DF562" t="str">
        <f t="shared" si="371"/>
        <v/>
      </c>
      <c r="DG562" s="59">
        <f>IF($C562&lt;&gt;0,SUM($CK563:CK563),0)</f>
        <v>0</v>
      </c>
      <c r="DH562" s="59">
        <f>IF($C562&lt;&gt;0,SUM($CK563:CL563),0)</f>
        <v>0</v>
      </c>
      <c r="DI562" s="59">
        <f>IF($C562&lt;&gt;0,SUM($CK563:CM563),0)</f>
        <v>0</v>
      </c>
      <c r="DJ562" s="59">
        <f>IF($C562&lt;&gt;0,SUM($CK563:CN563),0)</f>
        <v>0</v>
      </c>
      <c r="DK562" s="59">
        <f>IF($C562&lt;&gt;0,SUM($CK563:CO563),0)</f>
        <v>0</v>
      </c>
      <c r="DL562" s="59">
        <f>IF($C562&lt;&gt;0,SUM($CK563:CP563),0)</f>
        <v>0</v>
      </c>
      <c r="DM562" s="59">
        <f>IF($C562&lt;&gt;0,SUM($CK563:CQ563),0)</f>
        <v>0</v>
      </c>
      <c r="DN562" s="59">
        <f>IF($C562&lt;&gt;0,SUM($CK563:CR563),0)</f>
        <v>0</v>
      </c>
      <c r="DO562" s="59">
        <f>IF($C562&lt;&gt;0,SUM($CK563:CS563),0)</f>
        <v>0</v>
      </c>
      <c r="DP562" s="59">
        <f>IF($C562&lt;&gt;0,SUM($CK563:CT563),0)</f>
        <v>0</v>
      </c>
      <c r="DQ562" s="59">
        <f>IF($C562&lt;&gt;0,SUM($CK563:CU563),0)</f>
        <v>0</v>
      </c>
      <c r="DR562" s="59">
        <f>IF($C562&lt;&gt;0,SUM($CK563:CV563),0)</f>
        <v>0</v>
      </c>
      <c r="DS562" s="59">
        <f>IF($C562&lt;&gt;0,SUM($CK563:CW563),0)</f>
        <v>0</v>
      </c>
      <c r="DT562" s="59">
        <f>IF($C562&lt;&gt;0,SUM($CK563:CX563),0)</f>
        <v>0</v>
      </c>
      <c r="DU562" s="59">
        <f>IF($C562&lt;&gt;0,SUM($CK563:CY563),0)</f>
        <v>0</v>
      </c>
      <c r="DV562" s="59">
        <f>IF($C562&lt;&gt;0,SUM($CK563:CZ563),0)</f>
        <v>0</v>
      </c>
      <c r="DW562" s="59">
        <f>IF($C562&lt;&gt;0,SUM($CK563:DA563),0)</f>
        <v>0</v>
      </c>
      <c r="DX562" s="59">
        <f>IF($C562&lt;&gt;0,SUM($CK563:DB563),0)</f>
        <v>0</v>
      </c>
      <c r="DY562" s="952" t="str">
        <f t="shared" si="375"/>
        <v/>
      </c>
    </row>
    <row r="563" spans="1:129" ht="13.5" hidden="1" thickBot="1">
      <c r="A563" s="3" t="str">
        <f t="shared" si="341"/>
        <v/>
      </c>
      <c r="B563" s="805">
        <f>Dados_GLOBAL_Inicial!E563</f>
        <v>0</v>
      </c>
      <c r="C563" s="956">
        <f>IF(IFERROR(VALUE(Dados_GLOBAL_Inicial!F563),0)=0,0,Dados_GLOBAL_Inicial!F563)</f>
        <v>0</v>
      </c>
      <c r="D563" s="830">
        <f>Dados_GLOBAL_Inicial!G563</f>
        <v>0</v>
      </c>
      <c r="E563" s="830" t="str">
        <f>IF(IFERROR(VLOOKUP(F563,Cod_Gde_Itens!$A$1:$B$80,2,FALSE),0)&gt;549,IFERROR(VLOOKUP(F563,Cod_Gde_Itens!$A$1:$B$80,2,FALSE),0),IF(Dados_GLOBAL_Inicial!H563=0,"",Dados_GLOBAL_Inicial!H563))</f>
        <v/>
      </c>
      <c r="F563" s="823">
        <f>Dados_GLOBAL_Inicial!I563</f>
        <v>0</v>
      </c>
      <c r="G563" s="824">
        <f>Dados_GLOBAL_Inicial!J563</f>
        <v>0</v>
      </c>
      <c r="H563" s="454">
        <f>Dados_GLOBAL_Inicial!K563</f>
        <v>0</v>
      </c>
      <c r="I563" s="970">
        <f>SUM('MEDIÇÃO_OBJETO (1)'!I563)</f>
        <v>0</v>
      </c>
      <c r="J563" s="455">
        <f t="shared" si="342"/>
        <v>0</v>
      </c>
      <c r="K563" s="451">
        <f t="shared" si="343"/>
        <v>0</v>
      </c>
      <c r="L563" s="452">
        <f t="shared" si="344"/>
        <v>0</v>
      </c>
      <c r="M563" s="809">
        <f t="shared" si="345"/>
        <v>0</v>
      </c>
      <c r="N563" s="810">
        <f>IF(IFERROR(VALUE(Dados_GLOBAL_Inicial!L563),0)=0,0,Dados_GLOBAL_Inicial!L563)</f>
        <v>0</v>
      </c>
      <c r="O563" s="812">
        <f>SUM('MEDIÇÃO_OBJETO (1)'!O563)</f>
        <v>0</v>
      </c>
      <c r="P563" s="812">
        <f>SUM('MEDIÇÃO_OBJETO (1)'!P563)</f>
        <v>0</v>
      </c>
      <c r="Q563" s="813">
        <f t="shared" si="346"/>
        <v>0</v>
      </c>
      <c r="R563" s="951"/>
      <c r="S563" s="815">
        <f>SUM('MEDIÇÃO_OBJETO (1)'!S563)</f>
        <v>0</v>
      </c>
      <c r="T563" s="815">
        <f>SUM('MEDIÇÃO_OBJETO (1)'!T563)</f>
        <v>0</v>
      </c>
      <c r="V563" s="19"/>
      <c r="W563" s="978">
        <f t="shared" si="347"/>
        <v>0</v>
      </c>
      <c r="X563" s="816">
        <f t="shared" si="348"/>
        <v>0</v>
      </c>
      <c r="Y563" s="816">
        <f t="shared" si="349"/>
        <v>0</v>
      </c>
      <c r="Z563" s="817">
        <f t="shared" si="350"/>
        <v>0</v>
      </c>
      <c r="AB563" s="453">
        <f t="shared" si="372"/>
        <v>0</v>
      </c>
      <c r="AC563" s="14">
        <f t="shared" si="351"/>
        <v>0</v>
      </c>
      <c r="AD563" s="819"/>
      <c r="AE563" s="631">
        <f t="shared" si="373"/>
        <v>0</v>
      </c>
      <c r="AF563" s="818">
        <f>SUM('MEDIÇÃO_OBJETO (1)'!AG563)</f>
        <v>0</v>
      </c>
      <c r="AG563" s="541">
        <f>SUM('MEDIÇÃO_OBJETO (1)'!AH563)</f>
        <v>0</v>
      </c>
      <c r="AH563" s="541">
        <f>SUM('MEDIÇÃO_OBJETO (1)'!AI563)</f>
        <v>0</v>
      </c>
      <c r="AI563" s="541">
        <f>SUM('MEDIÇÃO_OBJETO (1)'!AJ563)</f>
        <v>0</v>
      </c>
      <c r="AJ563" s="541">
        <f>SUM('MEDIÇÃO_OBJETO (1)'!AK563)</f>
        <v>0</v>
      </c>
      <c r="AK563" s="541">
        <f>SUM('MEDIÇÃO_OBJETO (1)'!AL563)</f>
        <v>0</v>
      </c>
      <c r="AL563" s="541">
        <f>SUM('MEDIÇÃO_OBJETO (1)'!AM563)</f>
        <v>0</v>
      </c>
      <c r="AM563" s="541">
        <f>SUM('MEDIÇÃO_OBJETO (1)'!AN563)</f>
        <v>0</v>
      </c>
      <c r="AN563" s="541">
        <f>SUM('MEDIÇÃO_OBJETO (1)'!AO563)</f>
        <v>0</v>
      </c>
      <c r="AO563" s="541">
        <f>SUM('MEDIÇÃO_OBJETO (1)'!AP563)</f>
        <v>0</v>
      </c>
      <c r="AP563" s="541">
        <f>SUM('MEDIÇÃO_OBJETO (1)'!AQ563)</f>
        <v>0</v>
      </c>
      <c r="AQ563" s="541">
        <f>SUM('MEDIÇÃO_OBJETO (1)'!AR563)</f>
        <v>0</v>
      </c>
      <c r="AR563" s="541">
        <f>SUM('MEDIÇÃO_OBJETO (1)'!AS563)</f>
        <v>0</v>
      </c>
      <c r="AS563" s="541">
        <f>SUM('MEDIÇÃO_OBJETO (1)'!AT563)</f>
        <v>0</v>
      </c>
      <c r="AT563" s="541">
        <f>SUM('MEDIÇÃO_OBJETO (1)'!AU563)</f>
        <v>0</v>
      </c>
      <c r="AU563" s="541">
        <f>SUM('MEDIÇÃO_OBJETO (1)'!AV563)</f>
        <v>0</v>
      </c>
      <c r="AV563" s="541">
        <f>SUM('MEDIÇÃO_OBJETO (1)'!AW563)</f>
        <v>0</v>
      </c>
      <c r="AW563" s="541">
        <f>SUM('MEDIÇÃO_OBJETO (1)'!AX563)</f>
        <v>0</v>
      </c>
      <c r="AX563" s="977"/>
      <c r="BN563" s="992">
        <f t="shared" si="376"/>
        <v>0</v>
      </c>
      <c r="BO563" s="538">
        <f t="shared" si="374"/>
        <v>0</v>
      </c>
      <c r="BP563" s="987">
        <f>IF(RESUMO_GLOBAL!$X$53="a",ROUND(AF563*$N563,RESUMO_GLOBAL!$X$54),IF(RESUMO_GLOBAL!$X$53="t",TRUNC(AF563*$N563,RESUMO_GLOBAL!$X$54),AF563*$N563))</f>
        <v>0</v>
      </c>
      <c r="BQ563" s="987">
        <f>IF(RESUMO_GLOBAL!$X$53="a",ROUND(AG563*$N563,RESUMO_GLOBAL!$X$54),IF(RESUMO_GLOBAL!$X$53="t",TRUNC(AG563*$N563,RESUMO_GLOBAL!$X$54),AG563*$N563))</f>
        <v>0</v>
      </c>
      <c r="BR563" s="987">
        <f>IF(RESUMO_GLOBAL!$X$53="a",ROUND(AH563*$N563,RESUMO_GLOBAL!$X$54),IF(RESUMO_GLOBAL!$X$53="t",TRUNC(AH563*$N563,RESUMO_GLOBAL!$X$54),AH563*$N563))</f>
        <v>0</v>
      </c>
      <c r="BS563" s="987">
        <f>IF(RESUMO_GLOBAL!$X$53="a",ROUND(AI563*$N563,RESUMO_GLOBAL!$X$54),IF(RESUMO_GLOBAL!$X$53="t",TRUNC(AI563*$N563,RESUMO_GLOBAL!$X$54),AI563*$N563))</f>
        <v>0</v>
      </c>
      <c r="BT563" s="987">
        <f>IF(RESUMO_GLOBAL!$X$53="a",ROUND(AJ563*$N563,RESUMO_GLOBAL!$X$54),IF(RESUMO_GLOBAL!$X$53="t",TRUNC(AJ563*$N563,RESUMO_GLOBAL!$X$54),AJ563*$N563))</f>
        <v>0</v>
      </c>
      <c r="BU563" s="987">
        <f>IF(RESUMO_GLOBAL!$X$53="a",ROUND(AK563*$N563,RESUMO_GLOBAL!$X$54),IF(RESUMO_GLOBAL!$X$53="t",TRUNC(AK563*$N563,RESUMO_GLOBAL!$X$54),AK563*$N563))</f>
        <v>0</v>
      </c>
      <c r="BV563" s="987">
        <f>IF(RESUMO_GLOBAL!$X$53="a",ROUND(AL563*$N563,RESUMO_GLOBAL!$X$54),IF(RESUMO_GLOBAL!$X$53="t",TRUNC(AL563*$N563,RESUMO_GLOBAL!$X$54),AL563*$N563))</f>
        <v>0</v>
      </c>
      <c r="BW563" s="987">
        <f>IF(RESUMO_GLOBAL!$X$53="a",ROUND(AM563*$N563,RESUMO_GLOBAL!$X$54),IF(RESUMO_GLOBAL!$X$53="t",TRUNC(AM563*$N563,RESUMO_GLOBAL!$X$54),AM563*$N563))</f>
        <v>0</v>
      </c>
      <c r="BX563" s="987">
        <f>IF(RESUMO_GLOBAL!$X$53="a",ROUND(AN563*$N563,RESUMO_GLOBAL!$X$54),IF(RESUMO_GLOBAL!$X$53="t",TRUNC(AN563*$N563,RESUMO_GLOBAL!$X$54),AN563*$N563))</f>
        <v>0</v>
      </c>
      <c r="BY563" s="987">
        <f>IF(RESUMO_GLOBAL!$X$53="a",ROUND(AO563*$N563,RESUMO_GLOBAL!$X$54),IF(RESUMO_GLOBAL!$X$53="t",TRUNC(AO563*$N563,RESUMO_GLOBAL!$X$54),AO563*$N563))</f>
        <v>0</v>
      </c>
      <c r="BZ563" s="987">
        <f>IF(RESUMO_GLOBAL!$X$53="a",ROUND(AP563*$N563,RESUMO_GLOBAL!$X$54),IF(RESUMO_GLOBAL!$X$53="t",TRUNC(AP563*$N563,RESUMO_GLOBAL!$X$54),AP563*$N563))</f>
        <v>0</v>
      </c>
      <c r="CA563" s="987">
        <f>IF(RESUMO_GLOBAL!$X$53="a",ROUND(AQ563*$N563,RESUMO_GLOBAL!$X$54),IF(RESUMO_GLOBAL!$X$53="t",TRUNC(AQ563*$N563,RESUMO_GLOBAL!$X$54),AQ563*$N563))</f>
        <v>0</v>
      </c>
      <c r="CB563" s="987">
        <f>IF(RESUMO_GLOBAL!$X$53="a",ROUND(AR563*$N563,RESUMO_GLOBAL!$X$54),IF(RESUMO_GLOBAL!$X$53="t",TRUNC(AR563*$N563,RESUMO_GLOBAL!$X$54),AR563*$N563))</f>
        <v>0</v>
      </c>
      <c r="CC563" s="987">
        <f>IF(RESUMO_GLOBAL!$X$53="a",ROUND(AS563*$N563,RESUMO_GLOBAL!$X$54),IF(RESUMO_GLOBAL!$X$53="t",TRUNC(AS563*$N563,RESUMO_GLOBAL!$X$54),AS563*$N563))</f>
        <v>0</v>
      </c>
      <c r="CD563" s="987">
        <f>IF(RESUMO_GLOBAL!$X$53="a",ROUND(AT563*$N563,RESUMO_GLOBAL!$X$54),IF(RESUMO_GLOBAL!$X$53="t",TRUNC(AT563*$N563,RESUMO_GLOBAL!$X$54),AT563*$N563))</f>
        <v>0</v>
      </c>
      <c r="CE563" s="987">
        <f>IF(RESUMO_GLOBAL!$X$53="a",ROUND(AU563*$N563,RESUMO_GLOBAL!$X$54),IF(RESUMO_GLOBAL!$X$53="t",TRUNC(AU563*$N563,RESUMO_GLOBAL!$X$54),AU563*$N563))</f>
        <v>0</v>
      </c>
      <c r="CF563" s="987">
        <f>IF(RESUMO_GLOBAL!$X$53="a",ROUND(AV563*$N563,RESUMO_GLOBAL!$X$54),IF(RESUMO_GLOBAL!$X$53="t",TRUNC(AV563*$N563,RESUMO_GLOBAL!$X$54),AV563*$N563))</f>
        <v>0</v>
      </c>
      <c r="CG563" s="987">
        <f>IF(RESUMO_GLOBAL!$X$53="a",ROUND(AW563*$N563,RESUMO_GLOBAL!$X$54),IF(RESUMO_GLOBAL!$X$53="t",TRUNC(AW563*$N563,RESUMO_GLOBAL!$X$54),AW563*$N563))</f>
        <v>0</v>
      </c>
      <c r="CK563" s="59">
        <f t="shared" si="353"/>
        <v>0</v>
      </c>
      <c r="CL563" s="59">
        <f t="shared" si="354"/>
        <v>0</v>
      </c>
      <c r="CM563" s="59">
        <f t="shared" si="355"/>
        <v>0</v>
      </c>
      <c r="CN563" s="59">
        <f t="shared" si="356"/>
        <v>0</v>
      </c>
      <c r="CO563" s="59">
        <f t="shared" si="357"/>
        <v>0</v>
      </c>
      <c r="CP563" s="59">
        <f t="shared" si="358"/>
        <v>0</v>
      </c>
      <c r="CQ563" s="59">
        <f t="shared" si="359"/>
        <v>0</v>
      </c>
      <c r="CR563" s="59">
        <f t="shared" si="360"/>
        <v>0</v>
      </c>
      <c r="CS563" s="59">
        <f t="shared" si="361"/>
        <v>0</v>
      </c>
      <c r="CT563" s="59">
        <f t="shared" si="362"/>
        <v>0</v>
      </c>
      <c r="CU563" s="59">
        <f t="shared" si="363"/>
        <v>0</v>
      </c>
      <c r="CV563" s="59">
        <f t="shared" si="364"/>
        <v>0</v>
      </c>
      <c r="CW563" s="59">
        <f t="shared" si="365"/>
        <v>0</v>
      </c>
      <c r="CX563" s="59">
        <f t="shared" si="366"/>
        <v>0</v>
      </c>
      <c r="CY563" s="59">
        <f t="shared" si="367"/>
        <v>0</v>
      </c>
      <c r="CZ563" s="59">
        <f t="shared" si="368"/>
        <v>0</v>
      </c>
      <c r="DA563" s="59">
        <f t="shared" si="369"/>
        <v>0</v>
      </c>
      <c r="DB563" s="59">
        <f t="shared" si="370"/>
        <v>0</v>
      </c>
      <c r="DE563">
        <f t="shared" si="352"/>
        <v>558</v>
      </c>
      <c r="DF563" t="str">
        <f t="shared" si="371"/>
        <v/>
      </c>
      <c r="DG563" s="59">
        <f>IF($C563&lt;&gt;0,SUM($CK564:CK564),0)</f>
        <v>0</v>
      </c>
      <c r="DH563" s="59">
        <f>IF($C563&lt;&gt;0,SUM($CK564:CL564),0)</f>
        <v>0</v>
      </c>
      <c r="DI563" s="59">
        <f>IF($C563&lt;&gt;0,SUM($CK564:CM564),0)</f>
        <v>0</v>
      </c>
      <c r="DJ563" s="59">
        <f>IF($C563&lt;&gt;0,SUM($CK564:CN564),0)</f>
        <v>0</v>
      </c>
      <c r="DK563" s="59">
        <f>IF($C563&lt;&gt;0,SUM($CK564:CO564),0)</f>
        <v>0</v>
      </c>
      <c r="DL563" s="59">
        <f>IF($C563&lt;&gt;0,SUM($CK564:CP564),0)</f>
        <v>0</v>
      </c>
      <c r="DM563" s="59">
        <f>IF($C563&lt;&gt;0,SUM($CK564:CQ564),0)</f>
        <v>0</v>
      </c>
      <c r="DN563" s="59">
        <f>IF($C563&lt;&gt;0,SUM($CK564:CR564),0)</f>
        <v>0</v>
      </c>
      <c r="DO563" s="59">
        <f>IF($C563&lt;&gt;0,SUM($CK564:CS564),0)</f>
        <v>0</v>
      </c>
      <c r="DP563" s="59">
        <f>IF($C563&lt;&gt;0,SUM($CK564:CT564),0)</f>
        <v>0</v>
      </c>
      <c r="DQ563" s="59">
        <f>IF($C563&lt;&gt;0,SUM($CK564:CU564),0)</f>
        <v>0</v>
      </c>
      <c r="DR563" s="59">
        <f>IF($C563&lt;&gt;0,SUM($CK564:CV564),0)</f>
        <v>0</v>
      </c>
      <c r="DS563" s="59">
        <f>IF($C563&lt;&gt;0,SUM($CK564:CW564),0)</f>
        <v>0</v>
      </c>
      <c r="DT563" s="59">
        <f>IF($C563&lt;&gt;0,SUM($CK564:CX564),0)</f>
        <v>0</v>
      </c>
      <c r="DU563" s="59">
        <f>IF($C563&lt;&gt;0,SUM($CK564:CY564),0)</f>
        <v>0</v>
      </c>
      <c r="DV563" s="59">
        <f>IF($C563&lt;&gt;0,SUM($CK564:CZ564),0)</f>
        <v>0</v>
      </c>
      <c r="DW563" s="59">
        <f>IF($C563&lt;&gt;0,SUM($CK564:DA564),0)</f>
        <v>0</v>
      </c>
      <c r="DX563" s="59">
        <f>IF($C563&lt;&gt;0,SUM($CK564:DB564),0)</f>
        <v>0</v>
      </c>
      <c r="DY563" s="952" t="str">
        <f t="shared" si="375"/>
        <v/>
      </c>
    </row>
    <row r="564" spans="1:129" ht="13.5" hidden="1" thickBot="1">
      <c r="A564" s="3" t="str">
        <f t="shared" si="341"/>
        <v/>
      </c>
      <c r="B564" s="805">
        <f>Dados_GLOBAL_Inicial!E564</f>
        <v>0</v>
      </c>
      <c r="C564" s="956">
        <f>IF(IFERROR(VALUE(Dados_GLOBAL_Inicial!F564),0)=0,0,Dados_GLOBAL_Inicial!F564)</f>
        <v>0</v>
      </c>
      <c r="D564" s="830">
        <f>Dados_GLOBAL_Inicial!G564</f>
        <v>0</v>
      </c>
      <c r="E564" s="830" t="str">
        <f>IF(IFERROR(VLOOKUP(F564,Cod_Gde_Itens!$A$1:$B$80,2,FALSE),0)&gt;549,IFERROR(VLOOKUP(F564,Cod_Gde_Itens!$A$1:$B$80,2,FALSE),0),IF(Dados_GLOBAL_Inicial!H564=0,"",Dados_GLOBAL_Inicial!H564))</f>
        <v/>
      </c>
      <c r="F564" s="823">
        <f>Dados_GLOBAL_Inicial!I564</f>
        <v>0</v>
      </c>
      <c r="G564" s="824">
        <f>Dados_GLOBAL_Inicial!J564</f>
        <v>0</v>
      </c>
      <c r="H564" s="454">
        <f>Dados_GLOBAL_Inicial!K564</f>
        <v>0</v>
      </c>
      <c r="I564" s="970">
        <f>SUM('MEDIÇÃO_OBJETO (1)'!I564)</f>
        <v>0</v>
      </c>
      <c r="J564" s="455">
        <f t="shared" si="342"/>
        <v>0</v>
      </c>
      <c r="K564" s="451">
        <f t="shared" si="343"/>
        <v>0</v>
      </c>
      <c r="L564" s="452">
        <f t="shared" si="344"/>
        <v>0</v>
      </c>
      <c r="M564" s="809">
        <f t="shared" si="345"/>
        <v>0</v>
      </c>
      <c r="N564" s="810">
        <f>IF(IFERROR(VALUE(Dados_GLOBAL_Inicial!L564),0)=0,0,Dados_GLOBAL_Inicial!L564)</f>
        <v>0</v>
      </c>
      <c r="O564" s="812">
        <f>SUM('MEDIÇÃO_OBJETO (1)'!O564)</f>
        <v>0</v>
      </c>
      <c r="P564" s="812">
        <f>SUM('MEDIÇÃO_OBJETO (1)'!P564)</f>
        <v>0</v>
      </c>
      <c r="Q564" s="813">
        <f t="shared" si="346"/>
        <v>0</v>
      </c>
      <c r="R564" s="951"/>
      <c r="S564" s="815">
        <f>SUM('MEDIÇÃO_OBJETO (1)'!S564)</f>
        <v>0</v>
      </c>
      <c r="T564" s="815">
        <f>SUM('MEDIÇÃO_OBJETO (1)'!T564)</f>
        <v>0</v>
      </c>
      <c r="V564" s="19"/>
      <c r="W564" s="978">
        <f t="shared" si="347"/>
        <v>0</v>
      </c>
      <c r="X564" s="816">
        <f t="shared" si="348"/>
        <v>0</v>
      </c>
      <c r="Y564" s="816">
        <f t="shared" si="349"/>
        <v>0</v>
      </c>
      <c r="Z564" s="817">
        <f t="shared" si="350"/>
        <v>0</v>
      </c>
      <c r="AB564" s="453">
        <f t="shared" si="372"/>
        <v>0</v>
      </c>
      <c r="AC564" s="14">
        <f t="shared" si="351"/>
        <v>0</v>
      </c>
      <c r="AD564" s="819"/>
      <c r="AE564" s="631">
        <f t="shared" si="373"/>
        <v>0</v>
      </c>
      <c r="AF564" s="818">
        <f>SUM('MEDIÇÃO_OBJETO (1)'!AG564)</f>
        <v>0</v>
      </c>
      <c r="AG564" s="541">
        <f>SUM('MEDIÇÃO_OBJETO (1)'!AH564)</f>
        <v>0</v>
      </c>
      <c r="AH564" s="541">
        <f>SUM('MEDIÇÃO_OBJETO (1)'!AI564)</f>
        <v>0</v>
      </c>
      <c r="AI564" s="541">
        <f>SUM('MEDIÇÃO_OBJETO (1)'!AJ564)</f>
        <v>0</v>
      </c>
      <c r="AJ564" s="541">
        <f>SUM('MEDIÇÃO_OBJETO (1)'!AK564)</f>
        <v>0</v>
      </c>
      <c r="AK564" s="541">
        <f>SUM('MEDIÇÃO_OBJETO (1)'!AL564)</f>
        <v>0</v>
      </c>
      <c r="AL564" s="541">
        <f>SUM('MEDIÇÃO_OBJETO (1)'!AM564)</f>
        <v>0</v>
      </c>
      <c r="AM564" s="541">
        <f>SUM('MEDIÇÃO_OBJETO (1)'!AN564)</f>
        <v>0</v>
      </c>
      <c r="AN564" s="541">
        <f>SUM('MEDIÇÃO_OBJETO (1)'!AO564)</f>
        <v>0</v>
      </c>
      <c r="AO564" s="541">
        <f>SUM('MEDIÇÃO_OBJETO (1)'!AP564)</f>
        <v>0</v>
      </c>
      <c r="AP564" s="541">
        <f>SUM('MEDIÇÃO_OBJETO (1)'!AQ564)</f>
        <v>0</v>
      </c>
      <c r="AQ564" s="541">
        <f>SUM('MEDIÇÃO_OBJETO (1)'!AR564)</f>
        <v>0</v>
      </c>
      <c r="AR564" s="541">
        <f>SUM('MEDIÇÃO_OBJETO (1)'!AS564)</f>
        <v>0</v>
      </c>
      <c r="AS564" s="541">
        <f>SUM('MEDIÇÃO_OBJETO (1)'!AT564)</f>
        <v>0</v>
      </c>
      <c r="AT564" s="541">
        <f>SUM('MEDIÇÃO_OBJETO (1)'!AU564)</f>
        <v>0</v>
      </c>
      <c r="AU564" s="541">
        <f>SUM('MEDIÇÃO_OBJETO (1)'!AV564)</f>
        <v>0</v>
      </c>
      <c r="AV564" s="541">
        <f>SUM('MEDIÇÃO_OBJETO (1)'!AW564)</f>
        <v>0</v>
      </c>
      <c r="AW564" s="541">
        <f>SUM('MEDIÇÃO_OBJETO (1)'!AX564)</f>
        <v>0</v>
      </c>
      <c r="AX564" s="977"/>
      <c r="BN564" s="992">
        <f t="shared" si="376"/>
        <v>0</v>
      </c>
      <c r="BO564" s="538">
        <f t="shared" si="374"/>
        <v>0</v>
      </c>
      <c r="BP564" s="987">
        <f>IF(RESUMO_GLOBAL!$X$53="a",ROUND(AF564*$N564,RESUMO_GLOBAL!$X$54),IF(RESUMO_GLOBAL!$X$53="t",TRUNC(AF564*$N564,RESUMO_GLOBAL!$X$54),AF564*$N564))</f>
        <v>0</v>
      </c>
      <c r="BQ564" s="987">
        <f>IF(RESUMO_GLOBAL!$X$53="a",ROUND(AG564*$N564,RESUMO_GLOBAL!$X$54),IF(RESUMO_GLOBAL!$X$53="t",TRUNC(AG564*$N564,RESUMO_GLOBAL!$X$54),AG564*$N564))</f>
        <v>0</v>
      </c>
      <c r="BR564" s="987">
        <f>IF(RESUMO_GLOBAL!$X$53="a",ROUND(AH564*$N564,RESUMO_GLOBAL!$X$54),IF(RESUMO_GLOBAL!$X$53="t",TRUNC(AH564*$N564,RESUMO_GLOBAL!$X$54),AH564*$N564))</f>
        <v>0</v>
      </c>
      <c r="BS564" s="987">
        <f>IF(RESUMO_GLOBAL!$X$53="a",ROUND(AI564*$N564,RESUMO_GLOBAL!$X$54),IF(RESUMO_GLOBAL!$X$53="t",TRUNC(AI564*$N564,RESUMO_GLOBAL!$X$54),AI564*$N564))</f>
        <v>0</v>
      </c>
      <c r="BT564" s="987">
        <f>IF(RESUMO_GLOBAL!$X$53="a",ROUND(AJ564*$N564,RESUMO_GLOBAL!$X$54),IF(RESUMO_GLOBAL!$X$53="t",TRUNC(AJ564*$N564,RESUMO_GLOBAL!$X$54),AJ564*$N564))</f>
        <v>0</v>
      </c>
      <c r="BU564" s="987">
        <f>IF(RESUMO_GLOBAL!$X$53="a",ROUND(AK564*$N564,RESUMO_GLOBAL!$X$54),IF(RESUMO_GLOBAL!$X$53="t",TRUNC(AK564*$N564,RESUMO_GLOBAL!$X$54),AK564*$N564))</f>
        <v>0</v>
      </c>
      <c r="BV564" s="987">
        <f>IF(RESUMO_GLOBAL!$X$53="a",ROUND(AL564*$N564,RESUMO_GLOBAL!$X$54),IF(RESUMO_GLOBAL!$X$53="t",TRUNC(AL564*$N564,RESUMO_GLOBAL!$X$54),AL564*$N564))</f>
        <v>0</v>
      </c>
      <c r="BW564" s="987">
        <f>IF(RESUMO_GLOBAL!$X$53="a",ROUND(AM564*$N564,RESUMO_GLOBAL!$X$54),IF(RESUMO_GLOBAL!$X$53="t",TRUNC(AM564*$N564,RESUMO_GLOBAL!$X$54),AM564*$N564))</f>
        <v>0</v>
      </c>
      <c r="BX564" s="987">
        <f>IF(RESUMO_GLOBAL!$X$53="a",ROUND(AN564*$N564,RESUMO_GLOBAL!$X$54),IF(RESUMO_GLOBAL!$X$53="t",TRUNC(AN564*$N564,RESUMO_GLOBAL!$X$54),AN564*$N564))</f>
        <v>0</v>
      </c>
      <c r="BY564" s="987">
        <f>IF(RESUMO_GLOBAL!$X$53="a",ROUND(AO564*$N564,RESUMO_GLOBAL!$X$54),IF(RESUMO_GLOBAL!$X$53="t",TRUNC(AO564*$N564,RESUMO_GLOBAL!$X$54),AO564*$N564))</f>
        <v>0</v>
      </c>
      <c r="BZ564" s="987">
        <f>IF(RESUMO_GLOBAL!$X$53="a",ROUND(AP564*$N564,RESUMO_GLOBAL!$X$54),IF(RESUMO_GLOBAL!$X$53="t",TRUNC(AP564*$N564,RESUMO_GLOBAL!$X$54),AP564*$N564))</f>
        <v>0</v>
      </c>
      <c r="CA564" s="987">
        <f>IF(RESUMO_GLOBAL!$X$53="a",ROUND(AQ564*$N564,RESUMO_GLOBAL!$X$54),IF(RESUMO_GLOBAL!$X$53="t",TRUNC(AQ564*$N564,RESUMO_GLOBAL!$X$54),AQ564*$N564))</f>
        <v>0</v>
      </c>
      <c r="CB564" s="987">
        <f>IF(RESUMO_GLOBAL!$X$53="a",ROUND(AR564*$N564,RESUMO_GLOBAL!$X$54),IF(RESUMO_GLOBAL!$X$53="t",TRUNC(AR564*$N564,RESUMO_GLOBAL!$X$54),AR564*$N564))</f>
        <v>0</v>
      </c>
      <c r="CC564" s="987">
        <f>IF(RESUMO_GLOBAL!$X$53="a",ROUND(AS564*$N564,RESUMO_GLOBAL!$X$54),IF(RESUMO_GLOBAL!$X$53="t",TRUNC(AS564*$N564,RESUMO_GLOBAL!$X$54),AS564*$N564))</f>
        <v>0</v>
      </c>
      <c r="CD564" s="987">
        <f>IF(RESUMO_GLOBAL!$X$53="a",ROUND(AT564*$N564,RESUMO_GLOBAL!$X$54),IF(RESUMO_GLOBAL!$X$53="t",TRUNC(AT564*$N564,RESUMO_GLOBAL!$X$54),AT564*$N564))</f>
        <v>0</v>
      </c>
      <c r="CE564" s="987">
        <f>IF(RESUMO_GLOBAL!$X$53="a",ROUND(AU564*$N564,RESUMO_GLOBAL!$X$54),IF(RESUMO_GLOBAL!$X$53="t",TRUNC(AU564*$N564,RESUMO_GLOBAL!$X$54),AU564*$N564))</f>
        <v>0</v>
      </c>
      <c r="CF564" s="987">
        <f>IF(RESUMO_GLOBAL!$X$53="a",ROUND(AV564*$N564,RESUMO_GLOBAL!$X$54),IF(RESUMO_GLOBAL!$X$53="t",TRUNC(AV564*$N564,RESUMO_GLOBAL!$X$54),AV564*$N564))</f>
        <v>0</v>
      </c>
      <c r="CG564" s="987">
        <f>IF(RESUMO_GLOBAL!$X$53="a",ROUND(AW564*$N564,RESUMO_GLOBAL!$X$54),IF(RESUMO_GLOBAL!$X$53="t",TRUNC(AW564*$N564,RESUMO_GLOBAL!$X$54),AW564*$N564))</f>
        <v>0</v>
      </c>
      <c r="CK564" s="59">
        <f t="shared" si="353"/>
        <v>0</v>
      </c>
      <c r="CL564" s="59">
        <f t="shared" si="354"/>
        <v>0</v>
      </c>
      <c r="CM564" s="59">
        <f t="shared" si="355"/>
        <v>0</v>
      </c>
      <c r="CN564" s="59">
        <f t="shared" si="356"/>
        <v>0</v>
      </c>
      <c r="CO564" s="59">
        <f t="shared" si="357"/>
        <v>0</v>
      </c>
      <c r="CP564" s="59">
        <f t="shared" si="358"/>
        <v>0</v>
      </c>
      <c r="CQ564" s="59">
        <f t="shared" si="359"/>
        <v>0</v>
      </c>
      <c r="CR564" s="59">
        <f t="shared" si="360"/>
        <v>0</v>
      </c>
      <c r="CS564" s="59">
        <f t="shared" si="361"/>
        <v>0</v>
      </c>
      <c r="CT564" s="59">
        <f t="shared" si="362"/>
        <v>0</v>
      </c>
      <c r="CU564" s="59">
        <f t="shared" si="363"/>
        <v>0</v>
      </c>
      <c r="CV564" s="59">
        <f t="shared" si="364"/>
        <v>0</v>
      </c>
      <c r="CW564" s="59">
        <f t="shared" si="365"/>
        <v>0</v>
      </c>
      <c r="CX564" s="59">
        <f t="shared" si="366"/>
        <v>0</v>
      </c>
      <c r="CY564" s="59">
        <f t="shared" si="367"/>
        <v>0</v>
      </c>
      <c r="CZ564" s="59">
        <f t="shared" si="368"/>
        <v>0</v>
      </c>
      <c r="DA564" s="59">
        <f t="shared" si="369"/>
        <v>0</v>
      </c>
      <c r="DB564" s="59">
        <f t="shared" si="370"/>
        <v>0</v>
      </c>
      <c r="DE564">
        <f t="shared" si="352"/>
        <v>559</v>
      </c>
      <c r="DF564" t="str">
        <f t="shared" si="371"/>
        <v/>
      </c>
      <c r="DG564" s="59">
        <f>IF($C564&lt;&gt;0,SUM($CK565:CK565),0)</f>
        <v>0</v>
      </c>
      <c r="DH564" s="59">
        <f>IF($C564&lt;&gt;0,SUM($CK565:CL565),0)</f>
        <v>0</v>
      </c>
      <c r="DI564" s="59">
        <f>IF($C564&lt;&gt;0,SUM($CK565:CM565),0)</f>
        <v>0</v>
      </c>
      <c r="DJ564" s="59">
        <f>IF($C564&lt;&gt;0,SUM($CK565:CN565),0)</f>
        <v>0</v>
      </c>
      <c r="DK564" s="59">
        <f>IF($C564&lt;&gt;0,SUM($CK565:CO565),0)</f>
        <v>0</v>
      </c>
      <c r="DL564" s="59">
        <f>IF($C564&lt;&gt;0,SUM($CK565:CP565),0)</f>
        <v>0</v>
      </c>
      <c r="DM564" s="59">
        <f>IF($C564&lt;&gt;0,SUM($CK565:CQ565),0)</f>
        <v>0</v>
      </c>
      <c r="DN564" s="59">
        <f>IF($C564&lt;&gt;0,SUM($CK565:CR565),0)</f>
        <v>0</v>
      </c>
      <c r="DO564" s="59">
        <f>IF($C564&lt;&gt;0,SUM($CK565:CS565),0)</f>
        <v>0</v>
      </c>
      <c r="DP564" s="59">
        <f>IF($C564&lt;&gt;0,SUM($CK565:CT565),0)</f>
        <v>0</v>
      </c>
      <c r="DQ564" s="59">
        <f>IF($C564&lt;&gt;0,SUM($CK565:CU565),0)</f>
        <v>0</v>
      </c>
      <c r="DR564" s="59">
        <f>IF($C564&lt;&gt;0,SUM($CK565:CV565),0)</f>
        <v>0</v>
      </c>
      <c r="DS564" s="59">
        <f>IF($C564&lt;&gt;0,SUM($CK565:CW565),0)</f>
        <v>0</v>
      </c>
      <c r="DT564" s="59">
        <f>IF($C564&lt;&gt;0,SUM($CK565:CX565),0)</f>
        <v>0</v>
      </c>
      <c r="DU564" s="59">
        <f>IF($C564&lt;&gt;0,SUM($CK565:CY565),0)</f>
        <v>0</v>
      </c>
      <c r="DV564" s="59">
        <f>IF($C564&lt;&gt;0,SUM($CK565:CZ565),0)</f>
        <v>0</v>
      </c>
      <c r="DW564" s="59">
        <f>IF($C564&lt;&gt;0,SUM($CK565:DA565),0)</f>
        <v>0</v>
      </c>
      <c r="DX564" s="59">
        <f>IF($C564&lt;&gt;0,SUM($CK565:DB565),0)</f>
        <v>0</v>
      </c>
      <c r="DY564" s="952" t="str">
        <f t="shared" si="375"/>
        <v/>
      </c>
    </row>
    <row r="565" spans="1:129" ht="13.5" hidden="1" thickBot="1">
      <c r="A565" s="3" t="str">
        <f t="shared" si="341"/>
        <v/>
      </c>
      <c r="B565" s="805">
        <f>Dados_GLOBAL_Inicial!E565</f>
        <v>0</v>
      </c>
      <c r="C565" s="956">
        <f>IF(IFERROR(VALUE(Dados_GLOBAL_Inicial!F565),0)=0,0,Dados_GLOBAL_Inicial!F565)</f>
        <v>0</v>
      </c>
      <c r="D565" s="830">
        <f>Dados_GLOBAL_Inicial!G565</f>
        <v>0</v>
      </c>
      <c r="E565" s="830" t="str">
        <f>IF(IFERROR(VLOOKUP(F565,Cod_Gde_Itens!$A$1:$B$80,2,FALSE),0)&gt;549,IFERROR(VLOOKUP(F565,Cod_Gde_Itens!$A$1:$B$80,2,FALSE),0),IF(Dados_GLOBAL_Inicial!H565=0,"",Dados_GLOBAL_Inicial!H565))</f>
        <v/>
      </c>
      <c r="F565" s="823">
        <f>Dados_GLOBAL_Inicial!I565</f>
        <v>0</v>
      </c>
      <c r="G565" s="824">
        <f>Dados_GLOBAL_Inicial!J565</f>
        <v>0</v>
      </c>
      <c r="H565" s="454">
        <f>Dados_GLOBAL_Inicial!K565</f>
        <v>0</v>
      </c>
      <c r="I565" s="970">
        <f>SUM('MEDIÇÃO_OBJETO (1)'!I565)</f>
        <v>0</v>
      </c>
      <c r="J565" s="455">
        <f t="shared" si="342"/>
        <v>0</v>
      </c>
      <c r="K565" s="451">
        <f t="shared" si="343"/>
        <v>0</v>
      </c>
      <c r="L565" s="452">
        <f t="shared" si="344"/>
        <v>0</v>
      </c>
      <c r="M565" s="809">
        <f t="shared" si="345"/>
        <v>0</v>
      </c>
      <c r="N565" s="810">
        <f>IF(IFERROR(VALUE(Dados_GLOBAL_Inicial!L565),0)=0,0,Dados_GLOBAL_Inicial!L565)</f>
        <v>0</v>
      </c>
      <c r="O565" s="812">
        <f>SUM('MEDIÇÃO_OBJETO (1)'!O565)</f>
        <v>0</v>
      </c>
      <c r="P565" s="812">
        <f>SUM('MEDIÇÃO_OBJETO (1)'!P565)</f>
        <v>0</v>
      </c>
      <c r="Q565" s="813">
        <f t="shared" si="346"/>
        <v>0</v>
      </c>
      <c r="R565" s="951"/>
      <c r="S565" s="815">
        <f>SUM('MEDIÇÃO_OBJETO (1)'!S565)</f>
        <v>0</v>
      </c>
      <c r="T565" s="815">
        <f>SUM('MEDIÇÃO_OBJETO (1)'!T565)</f>
        <v>0</v>
      </c>
      <c r="V565" s="19"/>
      <c r="W565" s="978">
        <f t="shared" si="347"/>
        <v>0</v>
      </c>
      <c r="X565" s="816">
        <f t="shared" si="348"/>
        <v>0</v>
      </c>
      <c r="Y565" s="816">
        <f t="shared" si="349"/>
        <v>0</v>
      </c>
      <c r="Z565" s="817">
        <f t="shared" si="350"/>
        <v>0</v>
      </c>
      <c r="AB565" s="453">
        <f t="shared" si="372"/>
        <v>0</v>
      </c>
      <c r="AC565" s="14">
        <f t="shared" si="351"/>
        <v>0</v>
      </c>
      <c r="AD565" s="819"/>
      <c r="AE565" s="631">
        <f t="shared" si="373"/>
        <v>0</v>
      </c>
      <c r="AF565" s="818">
        <f>SUM('MEDIÇÃO_OBJETO (1)'!AG565)</f>
        <v>0</v>
      </c>
      <c r="AG565" s="541">
        <f>SUM('MEDIÇÃO_OBJETO (1)'!AH565)</f>
        <v>0</v>
      </c>
      <c r="AH565" s="541">
        <f>SUM('MEDIÇÃO_OBJETO (1)'!AI565)</f>
        <v>0</v>
      </c>
      <c r="AI565" s="541">
        <f>SUM('MEDIÇÃO_OBJETO (1)'!AJ565)</f>
        <v>0</v>
      </c>
      <c r="AJ565" s="541">
        <f>SUM('MEDIÇÃO_OBJETO (1)'!AK565)</f>
        <v>0</v>
      </c>
      <c r="AK565" s="541">
        <f>SUM('MEDIÇÃO_OBJETO (1)'!AL565)</f>
        <v>0</v>
      </c>
      <c r="AL565" s="541">
        <f>SUM('MEDIÇÃO_OBJETO (1)'!AM565)</f>
        <v>0</v>
      </c>
      <c r="AM565" s="541">
        <f>SUM('MEDIÇÃO_OBJETO (1)'!AN565)</f>
        <v>0</v>
      </c>
      <c r="AN565" s="541">
        <f>SUM('MEDIÇÃO_OBJETO (1)'!AO565)</f>
        <v>0</v>
      </c>
      <c r="AO565" s="541">
        <f>SUM('MEDIÇÃO_OBJETO (1)'!AP565)</f>
        <v>0</v>
      </c>
      <c r="AP565" s="541">
        <f>SUM('MEDIÇÃO_OBJETO (1)'!AQ565)</f>
        <v>0</v>
      </c>
      <c r="AQ565" s="541">
        <f>SUM('MEDIÇÃO_OBJETO (1)'!AR565)</f>
        <v>0</v>
      </c>
      <c r="AR565" s="541">
        <f>SUM('MEDIÇÃO_OBJETO (1)'!AS565)</f>
        <v>0</v>
      </c>
      <c r="AS565" s="541">
        <f>SUM('MEDIÇÃO_OBJETO (1)'!AT565)</f>
        <v>0</v>
      </c>
      <c r="AT565" s="541">
        <f>SUM('MEDIÇÃO_OBJETO (1)'!AU565)</f>
        <v>0</v>
      </c>
      <c r="AU565" s="541">
        <f>SUM('MEDIÇÃO_OBJETO (1)'!AV565)</f>
        <v>0</v>
      </c>
      <c r="AV565" s="541">
        <f>SUM('MEDIÇÃO_OBJETO (1)'!AW565)</f>
        <v>0</v>
      </c>
      <c r="AW565" s="541">
        <f>SUM('MEDIÇÃO_OBJETO (1)'!AX565)</f>
        <v>0</v>
      </c>
      <c r="AX565" s="977"/>
      <c r="BN565" s="992">
        <f t="shared" si="376"/>
        <v>0</v>
      </c>
      <c r="BO565" s="538">
        <f t="shared" si="374"/>
        <v>0</v>
      </c>
      <c r="BP565" s="987">
        <f>IF(RESUMO_GLOBAL!$X$53="a",ROUND(AF565*$N565,RESUMO_GLOBAL!$X$54),IF(RESUMO_GLOBAL!$X$53="t",TRUNC(AF565*$N565,RESUMO_GLOBAL!$X$54),AF565*$N565))</f>
        <v>0</v>
      </c>
      <c r="BQ565" s="987">
        <f>IF(RESUMO_GLOBAL!$X$53="a",ROUND(AG565*$N565,RESUMO_GLOBAL!$X$54),IF(RESUMO_GLOBAL!$X$53="t",TRUNC(AG565*$N565,RESUMO_GLOBAL!$X$54),AG565*$N565))</f>
        <v>0</v>
      </c>
      <c r="BR565" s="987">
        <f>IF(RESUMO_GLOBAL!$X$53="a",ROUND(AH565*$N565,RESUMO_GLOBAL!$X$54),IF(RESUMO_GLOBAL!$X$53="t",TRUNC(AH565*$N565,RESUMO_GLOBAL!$X$54),AH565*$N565))</f>
        <v>0</v>
      </c>
      <c r="BS565" s="987">
        <f>IF(RESUMO_GLOBAL!$X$53="a",ROUND(AI565*$N565,RESUMO_GLOBAL!$X$54),IF(RESUMO_GLOBAL!$X$53="t",TRUNC(AI565*$N565,RESUMO_GLOBAL!$X$54),AI565*$N565))</f>
        <v>0</v>
      </c>
      <c r="BT565" s="987">
        <f>IF(RESUMO_GLOBAL!$X$53="a",ROUND(AJ565*$N565,RESUMO_GLOBAL!$X$54),IF(RESUMO_GLOBAL!$X$53="t",TRUNC(AJ565*$N565,RESUMO_GLOBAL!$X$54),AJ565*$N565))</f>
        <v>0</v>
      </c>
      <c r="BU565" s="987">
        <f>IF(RESUMO_GLOBAL!$X$53="a",ROUND(AK565*$N565,RESUMO_GLOBAL!$X$54),IF(RESUMO_GLOBAL!$X$53="t",TRUNC(AK565*$N565,RESUMO_GLOBAL!$X$54),AK565*$N565))</f>
        <v>0</v>
      </c>
      <c r="BV565" s="987">
        <f>IF(RESUMO_GLOBAL!$X$53="a",ROUND(AL565*$N565,RESUMO_GLOBAL!$X$54),IF(RESUMO_GLOBAL!$X$53="t",TRUNC(AL565*$N565,RESUMO_GLOBAL!$X$54),AL565*$N565))</f>
        <v>0</v>
      </c>
      <c r="BW565" s="987">
        <f>IF(RESUMO_GLOBAL!$X$53="a",ROUND(AM565*$N565,RESUMO_GLOBAL!$X$54),IF(RESUMO_GLOBAL!$X$53="t",TRUNC(AM565*$N565,RESUMO_GLOBAL!$X$54),AM565*$N565))</f>
        <v>0</v>
      </c>
      <c r="BX565" s="987">
        <f>IF(RESUMO_GLOBAL!$X$53="a",ROUND(AN565*$N565,RESUMO_GLOBAL!$X$54),IF(RESUMO_GLOBAL!$X$53="t",TRUNC(AN565*$N565,RESUMO_GLOBAL!$X$54),AN565*$N565))</f>
        <v>0</v>
      </c>
      <c r="BY565" s="987">
        <f>IF(RESUMO_GLOBAL!$X$53="a",ROUND(AO565*$N565,RESUMO_GLOBAL!$X$54),IF(RESUMO_GLOBAL!$X$53="t",TRUNC(AO565*$N565,RESUMO_GLOBAL!$X$54),AO565*$N565))</f>
        <v>0</v>
      </c>
      <c r="BZ565" s="987">
        <f>IF(RESUMO_GLOBAL!$X$53="a",ROUND(AP565*$N565,RESUMO_GLOBAL!$X$54),IF(RESUMO_GLOBAL!$X$53="t",TRUNC(AP565*$N565,RESUMO_GLOBAL!$X$54),AP565*$N565))</f>
        <v>0</v>
      </c>
      <c r="CA565" s="987">
        <f>IF(RESUMO_GLOBAL!$X$53="a",ROUND(AQ565*$N565,RESUMO_GLOBAL!$X$54),IF(RESUMO_GLOBAL!$X$53="t",TRUNC(AQ565*$N565,RESUMO_GLOBAL!$X$54),AQ565*$N565))</f>
        <v>0</v>
      </c>
      <c r="CB565" s="987">
        <f>IF(RESUMO_GLOBAL!$X$53="a",ROUND(AR565*$N565,RESUMO_GLOBAL!$X$54),IF(RESUMO_GLOBAL!$X$53="t",TRUNC(AR565*$N565,RESUMO_GLOBAL!$X$54),AR565*$N565))</f>
        <v>0</v>
      </c>
      <c r="CC565" s="987">
        <f>IF(RESUMO_GLOBAL!$X$53="a",ROUND(AS565*$N565,RESUMO_GLOBAL!$X$54),IF(RESUMO_GLOBAL!$X$53="t",TRUNC(AS565*$N565,RESUMO_GLOBAL!$X$54),AS565*$N565))</f>
        <v>0</v>
      </c>
      <c r="CD565" s="987">
        <f>IF(RESUMO_GLOBAL!$X$53="a",ROUND(AT565*$N565,RESUMO_GLOBAL!$X$54),IF(RESUMO_GLOBAL!$X$53="t",TRUNC(AT565*$N565,RESUMO_GLOBAL!$X$54),AT565*$N565))</f>
        <v>0</v>
      </c>
      <c r="CE565" s="987">
        <f>IF(RESUMO_GLOBAL!$X$53="a",ROUND(AU565*$N565,RESUMO_GLOBAL!$X$54),IF(RESUMO_GLOBAL!$X$53="t",TRUNC(AU565*$N565,RESUMO_GLOBAL!$X$54),AU565*$N565))</f>
        <v>0</v>
      </c>
      <c r="CF565" s="987">
        <f>IF(RESUMO_GLOBAL!$X$53="a",ROUND(AV565*$N565,RESUMO_GLOBAL!$X$54),IF(RESUMO_GLOBAL!$X$53="t",TRUNC(AV565*$N565,RESUMO_GLOBAL!$X$54),AV565*$N565))</f>
        <v>0</v>
      </c>
      <c r="CG565" s="987">
        <f>IF(RESUMO_GLOBAL!$X$53="a",ROUND(AW565*$N565,RESUMO_GLOBAL!$X$54),IF(RESUMO_GLOBAL!$X$53="t",TRUNC(AW565*$N565,RESUMO_GLOBAL!$X$54),AW565*$N565))</f>
        <v>0</v>
      </c>
      <c r="CK565" s="59">
        <f t="shared" si="353"/>
        <v>0</v>
      </c>
      <c r="CL565" s="59">
        <f t="shared" si="354"/>
        <v>0</v>
      </c>
      <c r="CM565" s="59">
        <f t="shared" si="355"/>
        <v>0</v>
      </c>
      <c r="CN565" s="59">
        <f t="shared" si="356"/>
        <v>0</v>
      </c>
      <c r="CO565" s="59">
        <f t="shared" si="357"/>
        <v>0</v>
      </c>
      <c r="CP565" s="59">
        <f t="shared" si="358"/>
        <v>0</v>
      </c>
      <c r="CQ565" s="59">
        <f t="shared" si="359"/>
        <v>0</v>
      </c>
      <c r="CR565" s="59">
        <f t="shared" si="360"/>
        <v>0</v>
      </c>
      <c r="CS565" s="59">
        <f t="shared" si="361"/>
        <v>0</v>
      </c>
      <c r="CT565" s="59">
        <f t="shared" si="362"/>
        <v>0</v>
      </c>
      <c r="CU565" s="59">
        <f t="shared" si="363"/>
        <v>0</v>
      </c>
      <c r="CV565" s="59">
        <f t="shared" si="364"/>
        <v>0</v>
      </c>
      <c r="CW565" s="59">
        <f t="shared" si="365"/>
        <v>0</v>
      </c>
      <c r="CX565" s="59">
        <f t="shared" si="366"/>
        <v>0</v>
      </c>
      <c r="CY565" s="59">
        <f t="shared" si="367"/>
        <v>0</v>
      </c>
      <c r="CZ565" s="59">
        <f t="shared" si="368"/>
        <v>0</v>
      </c>
      <c r="DA565" s="59">
        <f t="shared" si="369"/>
        <v>0</v>
      </c>
      <c r="DB565" s="59">
        <f t="shared" si="370"/>
        <v>0</v>
      </c>
      <c r="DE565">
        <f t="shared" si="352"/>
        <v>560</v>
      </c>
      <c r="DF565" t="str">
        <f t="shared" si="371"/>
        <v/>
      </c>
      <c r="DG565" s="59">
        <f>IF($C565&lt;&gt;0,SUM($CK566:CK566),0)</f>
        <v>0</v>
      </c>
      <c r="DH565" s="59">
        <f>IF($C565&lt;&gt;0,SUM($CK566:CL566),0)</f>
        <v>0</v>
      </c>
      <c r="DI565" s="59">
        <f>IF($C565&lt;&gt;0,SUM($CK566:CM566),0)</f>
        <v>0</v>
      </c>
      <c r="DJ565" s="59">
        <f>IF($C565&lt;&gt;0,SUM($CK566:CN566),0)</f>
        <v>0</v>
      </c>
      <c r="DK565" s="59">
        <f>IF($C565&lt;&gt;0,SUM($CK566:CO566),0)</f>
        <v>0</v>
      </c>
      <c r="DL565" s="59">
        <f>IF($C565&lt;&gt;0,SUM($CK566:CP566),0)</f>
        <v>0</v>
      </c>
      <c r="DM565" s="59">
        <f>IF($C565&lt;&gt;0,SUM($CK566:CQ566),0)</f>
        <v>0</v>
      </c>
      <c r="DN565" s="59">
        <f>IF($C565&lt;&gt;0,SUM($CK566:CR566),0)</f>
        <v>0</v>
      </c>
      <c r="DO565" s="59">
        <f>IF($C565&lt;&gt;0,SUM($CK566:CS566),0)</f>
        <v>0</v>
      </c>
      <c r="DP565" s="59">
        <f>IF($C565&lt;&gt;0,SUM($CK566:CT566),0)</f>
        <v>0</v>
      </c>
      <c r="DQ565" s="59">
        <f>IF($C565&lt;&gt;0,SUM($CK566:CU566),0)</f>
        <v>0</v>
      </c>
      <c r="DR565" s="59">
        <f>IF($C565&lt;&gt;0,SUM($CK566:CV566),0)</f>
        <v>0</v>
      </c>
      <c r="DS565" s="59">
        <f>IF($C565&lt;&gt;0,SUM($CK566:CW566),0)</f>
        <v>0</v>
      </c>
      <c r="DT565" s="59">
        <f>IF($C565&lt;&gt;0,SUM($CK566:CX566),0)</f>
        <v>0</v>
      </c>
      <c r="DU565" s="59">
        <f>IF($C565&lt;&gt;0,SUM($CK566:CY566),0)</f>
        <v>0</v>
      </c>
      <c r="DV565" s="59">
        <f>IF($C565&lt;&gt;0,SUM($CK566:CZ566),0)</f>
        <v>0</v>
      </c>
      <c r="DW565" s="59">
        <f>IF($C565&lt;&gt;0,SUM($CK566:DA566),0)</f>
        <v>0</v>
      </c>
      <c r="DX565" s="59">
        <f>IF($C565&lt;&gt;0,SUM($CK566:DB566),0)</f>
        <v>0</v>
      </c>
      <c r="DY565" s="952" t="str">
        <f t="shared" si="375"/>
        <v/>
      </c>
    </row>
    <row r="566" spans="1:129" ht="13.5" hidden="1" thickBot="1">
      <c r="A566" s="3" t="str">
        <f t="shared" ref="A566:A629" si="377">IF(LEN(F566)&gt;3,"x",IF(N566&lt;0,"x",""))</f>
        <v/>
      </c>
      <c r="B566" s="805">
        <f>Dados_GLOBAL_Inicial!E566</f>
        <v>0</v>
      </c>
      <c r="C566" s="956">
        <f>IF(IFERROR(VALUE(Dados_GLOBAL_Inicial!F566),0)=0,0,Dados_GLOBAL_Inicial!F566)</f>
        <v>0</v>
      </c>
      <c r="D566" s="830">
        <f>Dados_GLOBAL_Inicial!G566</f>
        <v>0</v>
      </c>
      <c r="E566" s="830" t="str">
        <f>IF(IFERROR(VLOOKUP(F566,Cod_Gde_Itens!$A$1:$B$80,2,FALSE),0)&gt;549,IFERROR(VLOOKUP(F566,Cod_Gde_Itens!$A$1:$B$80,2,FALSE),0),IF(Dados_GLOBAL_Inicial!H566=0,"",Dados_GLOBAL_Inicial!H566))</f>
        <v/>
      </c>
      <c r="F566" s="823">
        <f>Dados_GLOBAL_Inicial!I566</f>
        <v>0</v>
      </c>
      <c r="G566" s="824">
        <f>Dados_GLOBAL_Inicial!J566</f>
        <v>0</v>
      </c>
      <c r="H566" s="454">
        <f>Dados_GLOBAL_Inicial!K566</f>
        <v>0</v>
      </c>
      <c r="I566" s="970">
        <f>SUM('MEDIÇÃO_OBJETO (1)'!I566)</f>
        <v>0</v>
      </c>
      <c r="J566" s="455">
        <f t="shared" ref="J566:J629" si="378">SUM(H566:I566)</f>
        <v>0</v>
      </c>
      <c r="K566" s="451">
        <f t="shared" ref="K566:K629" si="379">AC566</f>
        <v>0</v>
      </c>
      <c r="L566" s="452">
        <f t="shared" ref="L566:L629" si="380">IF(total=0,0,IF((A566)="c",ROUNDUP(P566/total,4),IF((A566)="b",ROUNDDOWN(P566/total,4),ROUND(P566/total,4))))</f>
        <v>0</v>
      </c>
      <c r="M566" s="809">
        <f t="shared" ref="M566:M629" si="381">IF(J566=0,0,IF(K566&gt;100%,"excesso",IF(ISNUMBER(K566),ROUND(K566*L566,4),IF(K566="&lt;excesso",ROUND(100%*L566,4),0))))</f>
        <v>0</v>
      </c>
      <c r="N566" s="810">
        <f>IF(IFERROR(VALUE(Dados_GLOBAL_Inicial!L566),0)=0,0,Dados_GLOBAL_Inicial!L566)</f>
        <v>0</v>
      </c>
      <c r="O566" s="812">
        <f>SUM('MEDIÇÃO_OBJETO (1)'!O566)</f>
        <v>0</v>
      </c>
      <c r="P566" s="812">
        <f>SUM('MEDIÇÃO_OBJETO (1)'!P566)</f>
        <v>0</v>
      </c>
      <c r="Q566" s="813">
        <f t="shared" ref="Q566:Q629" si="382">P566-O566</f>
        <v>0</v>
      </c>
      <c r="R566" s="951"/>
      <c r="S566" s="815">
        <f>SUM('MEDIÇÃO_OBJETO (1)'!S566)</f>
        <v>0</v>
      </c>
      <c r="T566" s="815">
        <f>SUM('MEDIÇÃO_OBJETO (1)'!T566)</f>
        <v>0</v>
      </c>
      <c r="V566" s="19"/>
      <c r="W566" s="978">
        <f t="shared" ref="W566:W629" si="383">IF(C566&lt;&gt;0,0,W567+O566)</f>
        <v>0</v>
      </c>
      <c r="X566" s="816">
        <f t="shared" ref="X566:X629" si="384">IF(C566&lt;&gt;0,W567,0)</f>
        <v>0</v>
      </c>
      <c r="Y566" s="816">
        <f t="shared" ref="Y566:Y629" si="385">IF(C566&lt;&gt;0,0,Y567+P566)</f>
        <v>0</v>
      </c>
      <c r="Z566" s="817">
        <f t="shared" ref="Z566:Z629" si="386">IF(C566&lt;&gt;0,Y567,0)</f>
        <v>0</v>
      </c>
      <c r="AB566" s="453">
        <f t="shared" si="372"/>
        <v>0</v>
      </c>
      <c r="AC566" s="14">
        <f t="shared" ref="AC566:AC629" si="387">IF(J566=0,0,AB566/J566)</f>
        <v>0</v>
      </c>
      <c r="AD566" s="819"/>
      <c r="AE566" s="631">
        <f t="shared" si="373"/>
        <v>0</v>
      </c>
      <c r="AF566" s="818">
        <f>SUM('MEDIÇÃO_OBJETO (1)'!AG566)</f>
        <v>0</v>
      </c>
      <c r="AG566" s="541">
        <f>SUM('MEDIÇÃO_OBJETO (1)'!AH566)</f>
        <v>0</v>
      </c>
      <c r="AH566" s="541">
        <f>SUM('MEDIÇÃO_OBJETO (1)'!AI566)</f>
        <v>0</v>
      </c>
      <c r="AI566" s="541">
        <f>SUM('MEDIÇÃO_OBJETO (1)'!AJ566)</f>
        <v>0</v>
      </c>
      <c r="AJ566" s="541">
        <f>SUM('MEDIÇÃO_OBJETO (1)'!AK566)</f>
        <v>0</v>
      </c>
      <c r="AK566" s="541">
        <f>SUM('MEDIÇÃO_OBJETO (1)'!AL566)</f>
        <v>0</v>
      </c>
      <c r="AL566" s="541">
        <f>SUM('MEDIÇÃO_OBJETO (1)'!AM566)</f>
        <v>0</v>
      </c>
      <c r="AM566" s="541">
        <f>SUM('MEDIÇÃO_OBJETO (1)'!AN566)</f>
        <v>0</v>
      </c>
      <c r="AN566" s="541">
        <f>SUM('MEDIÇÃO_OBJETO (1)'!AO566)</f>
        <v>0</v>
      </c>
      <c r="AO566" s="541">
        <f>SUM('MEDIÇÃO_OBJETO (1)'!AP566)</f>
        <v>0</v>
      </c>
      <c r="AP566" s="541">
        <f>SUM('MEDIÇÃO_OBJETO (1)'!AQ566)</f>
        <v>0</v>
      </c>
      <c r="AQ566" s="541">
        <f>SUM('MEDIÇÃO_OBJETO (1)'!AR566)</f>
        <v>0</v>
      </c>
      <c r="AR566" s="541">
        <f>SUM('MEDIÇÃO_OBJETO (1)'!AS566)</f>
        <v>0</v>
      </c>
      <c r="AS566" s="541">
        <f>SUM('MEDIÇÃO_OBJETO (1)'!AT566)</f>
        <v>0</v>
      </c>
      <c r="AT566" s="541">
        <f>SUM('MEDIÇÃO_OBJETO (1)'!AU566)</f>
        <v>0</v>
      </c>
      <c r="AU566" s="541">
        <f>SUM('MEDIÇÃO_OBJETO (1)'!AV566)</f>
        <v>0</v>
      </c>
      <c r="AV566" s="541">
        <f>SUM('MEDIÇÃO_OBJETO (1)'!AW566)</f>
        <v>0</v>
      </c>
      <c r="AW566" s="541">
        <f>SUM('MEDIÇÃO_OBJETO (1)'!AX566)</f>
        <v>0</v>
      </c>
      <c r="AX566" s="977"/>
      <c r="BN566" s="992">
        <f t="shared" si="376"/>
        <v>0</v>
      </c>
      <c r="BO566" s="538">
        <f t="shared" si="374"/>
        <v>0</v>
      </c>
      <c r="BP566" s="987">
        <f>IF(RESUMO_GLOBAL!$X$53="a",ROUND(AF566*$N566,RESUMO_GLOBAL!$X$54),IF(RESUMO_GLOBAL!$X$53="t",TRUNC(AF566*$N566,RESUMO_GLOBAL!$X$54),AF566*$N566))</f>
        <v>0</v>
      </c>
      <c r="BQ566" s="987">
        <f>IF(RESUMO_GLOBAL!$X$53="a",ROUND(AG566*$N566,RESUMO_GLOBAL!$X$54),IF(RESUMO_GLOBAL!$X$53="t",TRUNC(AG566*$N566,RESUMO_GLOBAL!$X$54),AG566*$N566))</f>
        <v>0</v>
      </c>
      <c r="BR566" s="987">
        <f>IF(RESUMO_GLOBAL!$X$53="a",ROUND(AH566*$N566,RESUMO_GLOBAL!$X$54),IF(RESUMO_GLOBAL!$X$53="t",TRUNC(AH566*$N566,RESUMO_GLOBAL!$X$54),AH566*$N566))</f>
        <v>0</v>
      </c>
      <c r="BS566" s="987">
        <f>IF(RESUMO_GLOBAL!$X$53="a",ROUND(AI566*$N566,RESUMO_GLOBAL!$X$54),IF(RESUMO_GLOBAL!$X$53="t",TRUNC(AI566*$N566,RESUMO_GLOBAL!$X$54),AI566*$N566))</f>
        <v>0</v>
      </c>
      <c r="BT566" s="987">
        <f>IF(RESUMO_GLOBAL!$X$53="a",ROUND(AJ566*$N566,RESUMO_GLOBAL!$X$54),IF(RESUMO_GLOBAL!$X$53="t",TRUNC(AJ566*$N566,RESUMO_GLOBAL!$X$54),AJ566*$N566))</f>
        <v>0</v>
      </c>
      <c r="BU566" s="987">
        <f>IF(RESUMO_GLOBAL!$X$53="a",ROUND(AK566*$N566,RESUMO_GLOBAL!$X$54),IF(RESUMO_GLOBAL!$X$53="t",TRUNC(AK566*$N566,RESUMO_GLOBAL!$X$54),AK566*$N566))</f>
        <v>0</v>
      </c>
      <c r="BV566" s="987">
        <f>IF(RESUMO_GLOBAL!$X$53="a",ROUND(AL566*$N566,RESUMO_GLOBAL!$X$54),IF(RESUMO_GLOBAL!$X$53="t",TRUNC(AL566*$N566,RESUMO_GLOBAL!$X$54),AL566*$N566))</f>
        <v>0</v>
      </c>
      <c r="BW566" s="987">
        <f>IF(RESUMO_GLOBAL!$X$53="a",ROUND(AM566*$N566,RESUMO_GLOBAL!$X$54),IF(RESUMO_GLOBAL!$X$53="t",TRUNC(AM566*$N566,RESUMO_GLOBAL!$X$54),AM566*$N566))</f>
        <v>0</v>
      </c>
      <c r="BX566" s="987">
        <f>IF(RESUMO_GLOBAL!$X$53="a",ROUND(AN566*$N566,RESUMO_GLOBAL!$X$54),IF(RESUMO_GLOBAL!$X$53="t",TRUNC(AN566*$N566,RESUMO_GLOBAL!$X$54),AN566*$N566))</f>
        <v>0</v>
      </c>
      <c r="BY566" s="987">
        <f>IF(RESUMO_GLOBAL!$X$53="a",ROUND(AO566*$N566,RESUMO_GLOBAL!$X$54),IF(RESUMO_GLOBAL!$X$53="t",TRUNC(AO566*$N566,RESUMO_GLOBAL!$X$54),AO566*$N566))</f>
        <v>0</v>
      </c>
      <c r="BZ566" s="987">
        <f>IF(RESUMO_GLOBAL!$X$53="a",ROUND(AP566*$N566,RESUMO_GLOBAL!$X$54),IF(RESUMO_GLOBAL!$X$53="t",TRUNC(AP566*$N566,RESUMO_GLOBAL!$X$54),AP566*$N566))</f>
        <v>0</v>
      </c>
      <c r="CA566" s="987">
        <f>IF(RESUMO_GLOBAL!$X$53="a",ROUND(AQ566*$N566,RESUMO_GLOBAL!$X$54),IF(RESUMO_GLOBAL!$X$53="t",TRUNC(AQ566*$N566,RESUMO_GLOBAL!$X$54),AQ566*$N566))</f>
        <v>0</v>
      </c>
      <c r="CB566" s="987">
        <f>IF(RESUMO_GLOBAL!$X$53="a",ROUND(AR566*$N566,RESUMO_GLOBAL!$X$54),IF(RESUMO_GLOBAL!$X$53="t",TRUNC(AR566*$N566,RESUMO_GLOBAL!$X$54),AR566*$N566))</f>
        <v>0</v>
      </c>
      <c r="CC566" s="987">
        <f>IF(RESUMO_GLOBAL!$X$53="a",ROUND(AS566*$N566,RESUMO_GLOBAL!$X$54),IF(RESUMO_GLOBAL!$X$53="t",TRUNC(AS566*$N566,RESUMO_GLOBAL!$X$54),AS566*$N566))</f>
        <v>0</v>
      </c>
      <c r="CD566" s="987">
        <f>IF(RESUMO_GLOBAL!$X$53="a",ROUND(AT566*$N566,RESUMO_GLOBAL!$X$54),IF(RESUMO_GLOBAL!$X$53="t",TRUNC(AT566*$N566,RESUMO_GLOBAL!$X$54),AT566*$N566))</f>
        <v>0</v>
      </c>
      <c r="CE566" s="987">
        <f>IF(RESUMO_GLOBAL!$X$53="a",ROUND(AU566*$N566,RESUMO_GLOBAL!$X$54),IF(RESUMO_GLOBAL!$X$53="t",TRUNC(AU566*$N566,RESUMO_GLOBAL!$X$54),AU566*$N566))</f>
        <v>0</v>
      </c>
      <c r="CF566" s="987">
        <f>IF(RESUMO_GLOBAL!$X$53="a",ROUND(AV566*$N566,RESUMO_GLOBAL!$X$54),IF(RESUMO_GLOBAL!$X$53="t",TRUNC(AV566*$N566,RESUMO_GLOBAL!$X$54),AV566*$N566))</f>
        <v>0</v>
      </c>
      <c r="CG566" s="987">
        <f>IF(RESUMO_GLOBAL!$X$53="a",ROUND(AW566*$N566,RESUMO_GLOBAL!$X$54),IF(RESUMO_GLOBAL!$X$53="t",TRUNC(AW566*$N566,RESUMO_GLOBAL!$X$54),AW566*$N566))</f>
        <v>0</v>
      </c>
      <c r="CK566" s="59">
        <f t="shared" si="353"/>
        <v>0</v>
      </c>
      <c r="CL566" s="59">
        <f t="shared" si="354"/>
        <v>0</v>
      </c>
      <c r="CM566" s="59">
        <f t="shared" si="355"/>
        <v>0</v>
      </c>
      <c r="CN566" s="59">
        <f t="shared" si="356"/>
        <v>0</v>
      </c>
      <c r="CO566" s="59">
        <f t="shared" si="357"/>
        <v>0</v>
      </c>
      <c r="CP566" s="59">
        <f t="shared" si="358"/>
        <v>0</v>
      </c>
      <c r="CQ566" s="59">
        <f t="shared" si="359"/>
        <v>0</v>
      </c>
      <c r="CR566" s="59">
        <f t="shared" si="360"/>
        <v>0</v>
      </c>
      <c r="CS566" s="59">
        <f t="shared" si="361"/>
        <v>0</v>
      </c>
      <c r="CT566" s="59">
        <f t="shared" si="362"/>
        <v>0</v>
      </c>
      <c r="CU566" s="59">
        <f t="shared" si="363"/>
        <v>0</v>
      </c>
      <c r="CV566" s="59">
        <f t="shared" si="364"/>
        <v>0</v>
      </c>
      <c r="CW566" s="59">
        <f t="shared" si="365"/>
        <v>0</v>
      </c>
      <c r="CX566" s="59">
        <f t="shared" si="366"/>
        <v>0</v>
      </c>
      <c r="CY566" s="59">
        <f t="shared" si="367"/>
        <v>0</v>
      </c>
      <c r="CZ566" s="59">
        <f t="shared" si="368"/>
        <v>0</v>
      </c>
      <c r="DA566" s="59">
        <f t="shared" si="369"/>
        <v>0</v>
      </c>
      <c r="DB566" s="59">
        <f t="shared" si="370"/>
        <v>0</v>
      </c>
      <c r="DE566">
        <f t="shared" si="352"/>
        <v>561</v>
      </c>
      <c r="DF566" t="str">
        <f t="shared" si="371"/>
        <v/>
      </c>
      <c r="DG566" s="59">
        <f>IF($C566&lt;&gt;0,SUM($CK567:CK567),0)</f>
        <v>0</v>
      </c>
      <c r="DH566" s="59">
        <f>IF($C566&lt;&gt;0,SUM($CK567:CL567),0)</f>
        <v>0</v>
      </c>
      <c r="DI566" s="59">
        <f>IF($C566&lt;&gt;0,SUM($CK567:CM567),0)</f>
        <v>0</v>
      </c>
      <c r="DJ566" s="59">
        <f>IF($C566&lt;&gt;0,SUM($CK567:CN567),0)</f>
        <v>0</v>
      </c>
      <c r="DK566" s="59">
        <f>IF($C566&lt;&gt;0,SUM($CK567:CO567),0)</f>
        <v>0</v>
      </c>
      <c r="DL566" s="59">
        <f>IF($C566&lt;&gt;0,SUM($CK567:CP567),0)</f>
        <v>0</v>
      </c>
      <c r="DM566" s="59">
        <f>IF($C566&lt;&gt;0,SUM($CK567:CQ567),0)</f>
        <v>0</v>
      </c>
      <c r="DN566" s="59">
        <f>IF($C566&lt;&gt;0,SUM($CK567:CR567),0)</f>
        <v>0</v>
      </c>
      <c r="DO566" s="59">
        <f>IF($C566&lt;&gt;0,SUM($CK567:CS567),0)</f>
        <v>0</v>
      </c>
      <c r="DP566" s="59">
        <f>IF($C566&lt;&gt;0,SUM($CK567:CT567),0)</f>
        <v>0</v>
      </c>
      <c r="DQ566" s="59">
        <f>IF($C566&lt;&gt;0,SUM($CK567:CU567),0)</f>
        <v>0</v>
      </c>
      <c r="DR566" s="59">
        <f>IF($C566&lt;&gt;0,SUM($CK567:CV567),0)</f>
        <v>0</v>
      </c>
      <c r="DS566" s="59">
        <f>IF($C566&lt;&gt;0,SUM($CK567:CW567),0)</f>
        <v>0</v>
      </c>
      <c r="DT566" s="59">
        <f>IF($C566&lt;&gt;0,SUM($CK567:CX567),0)</f>
        <v>0</v>
      </c>
      <c r="DU566" s="59">
        <f>IF($C566&lt;&gt;0,SUM($CK567:CY567),0)</f>
        <v>0</v>
      </c>
      <c r="DV566" s="59">
        <f>IF($C566&lt;&gt;0,SUM($CK567:CZ567),0)</f>
        <v>0</v>
      </c>
      <c r="DW566" s="59">
        <f>IF($C566&lt;&gt;0,SUM($CK567:DA567),0)</f>
        <v>0</v>
      </c>
      <c r="DX566" s="59">
        <f>IF($C566&lt;&gt;0,SUM($CK567:DB567),0)</f>
        <v>0</v>
      </c>
      <c r="DY566" s="952" t="str">
        <f t="shared" si="375"/>
        <v/>
      </c>
    </row>
    <row r="567" spans="1:129" ht="13.5" hidden="1" thickBot="1">
      <c r="A567" s="3" t="str">
        <f t="shared" si="377"/>
        <v/>
      </c>
      <c r="B567" s="805">
        <f>Dados_GLOBAL_Inicial!E567</f>
        <v>0</v>
      </c>
      <c r="C567" s="956">
        <f>IF(IFERROR(VALUE(Dados_GLOBAL_Inicial!F567),0)=0,0,Dados_GLOBAL_Inicial!F567)</f>
        <v>0</v>
      </c>
      <c r="D567" s="830">
        <f>Dados_GLOBAL_Inicial!G567</f>
        <v>0</v>
      </c>
      <c r="E567" s="830" t="str">
        <f>IF(IFERROR(VLOOKUP(F567,Cod_Gde_Itens!$A$1:$B$80,2,FALSE),0)&gt;549,IFERROR(VLOOKUP(F567,Cod_Gde_Itens!$A$1:$B$80,2,FALSE),0),IF(Dados_GLOBAL_Inicial!H567=0,"",Dados_GLOBAL_Inicial!H567))</f>
        <v/>
      </c>
      <c r="F567" s="823">
        <f>Dados_GLOBAL_Inicial!I567</f>
        <v>0</v>
      </c>
      <c r="G567" s="824">
        <f>Dados_GLOBAL_Inicial!J567</f>
        <v>0</v>
      </c>
      <c r="H567" s="454">
        <f>Dados_GLOBAL_Inicial!K567</f>
        <v>0</v>
      </c>
      <c r="I567" s="970">
        <f>SUM('MEDIÇÃO_OBJETO (1)'!I567)</f>
        <v>0</v>
      </c>
      <c r="J567" s="455">
        <f t="shared" si="378"/>
        <v>0</v>
      </c>
      <c r="K567" s="451">
        <f t="shared" si="379"/>
        <v>0</v>
      </c>
      <c r="L567" s="452">
        <f t="shared" si="380"/>
        <v>0</v>
      </c>
      <c r="M567" s="809">
        <f t="shared" si="381"/>
        <v>0</v>
      </c>
      <c r="N567" s="810">
        <f>IF(IFERROR(VALUE(Dados_GLOBAL_Inicial!L567),0)=0,0,Dados_GLOBAL_Inicial!L567)</f>
        <v>0</v>
      </c>
      <c r="O567" s="812">
        <f>SUM('MEDIÇÃO_OBJETO (1)'!O567)</f>
        <v>0</v>
      </c>
      <c r="P567" s="812">
        <f>SUM('MEDIÇÃO_OBJETO (1)'!P567)</f>
        <v>0</v>
      </c>
      <c r="Q567" s="813">
        <f t="shared" si="382"/>
        <v>0</v>
      </c>
      <c r="R567" s="951"/>
      <c r="S567" s="815">
        <f>SUM('MEDIÇÃO_OBJETO (1)'!S567)</f>
        <v>0</v>
      </c>
      <c r="T567" s="815">
        <f>SUM('MEDIÇÃO_OBJETO (1)'!T567)</f>
        <v>0</v>
      </c>
      <c r="V567" s="19"/>
      <c r="W567" s="978">
        <f t="shared" si="383"/>
        <v>0</v>
      </c>
      <c r="X567" s="816">
        <f t="shared" si="384"/>
        <v>0</v>
      </c>
      <c r="Y567" s="816">
        <f t="shared" si="385"/>
        <v>0</v>
      </c>
      <c r="Z567" s="817">
        <f t="shared" si="386"/>
        <v>0</v>
      </c>
      <c r="AB567" s="453">
        <f t="shared" si="372"/>
        <v>0</v>
      </c>
      <c r="AC567" s="14">
        <f t="shared" si="387"/>
        <v>0</v>
      </c>
      <c r="AD567" s="819"/>
      <c r="AE567" s="631">
        <f t="shared" si="373"/>
        <v>0</v>
      </c>
      <c r="AF567" s="818">
        <f>SUM('MEDIÇÃO_OBJETO (1)'!AG567)</f>
        <v>0</v>
      </c>
      <c r="AG567" s="541">
        <f>SUM('MEDIÇÃO_OBJETO (1)'!AH567)</f>
        <v>0</v>
      </c>
      <c r="AH567" s="541">
        <f>SUM('MEDIÇÃO_OBJETO (1)'!AI567)</f>
        <v>0</v>
      </c>
      <c r="AI567" s="541">
        <f>SUM('MEDIÇÃO_OBJETO (1)'!AJ567)</f>
        <v>0</v>
      </c>
      <c r="AJ567" s="541">
        <f>SUM('MEDIÇÃO_OBJETO (1)'!AK567)</f>
        <v>0</v>
      </c>
      <c r="AK567" s="541">
        <f>SUM('MEDIÇÃO_OBJETO (1)'!AL567)</f>
        <v>0</v>
      </c>
      <c r="AL567" s="541">
        <f>SUM('MEDIÇÃO_OBJETO (1)'!AM567)</f>
        <v>0</v>
      </c>
      <c r="AM567" s="541">
        <f>SUM('MEDIÇÃO_OBJETO (1)'!AN567)</f>
        <v>0</v>
      </c>
      <c r="AN567" s="541">
        <f>SUM('MEDIÇÃO_OBJETO (1)'!AO567)</f>
        <v>0</v>
      </c>
      <c r="AO567" s="541">
        <f>SUM('MEDIÇÃO_OBJETO (1)'!AP567)</f>
        <v>0</v>
      </c>
      <c r="AP567" s="541">
        <f>SUM('MEDIÇÃO_OBJETO (1)'!AQ567)</f>
        <v>0</v>
      </c>
      <c r="AQ567" s="541">
        <f>SUM('MEDIÇÃO_OBJETO (1)'!AR567)</f>
        <v>0</v>
      </c>
      <c r="AR567" s="541">
        <f>SUM('MEDIÇÃO_OBJETO (1)'!AS567)</f>
        <v>0</v>
      </c>
      <c r="AS567" s="541">
        <f>SUM('MEDIÇÃO_OBJETO (1)'!AT567)</f>
        <v>0</v>
      </c>
      <c r="AT567" s="541">
        <f>SUM('MEDIÇÃO_OBJETO (1)'!AU567)</f>
        <v>0</v>
      </c>
      <c r="AU567" s="541">
        <f>SUM('MEDIÇÃO_OBJETO (1)'!AV567)</f>
        <v>0</v>
      </c>
      <c r="AV567" s="541">
        <f>SUM('MEDIÇÃO_OBJETO (1)'!AW567)</f>
        <v>0</v>
      </c>
      <c r="AW567" s="541">
        <f>SUM('MEDIÇÃO_OBJETO (1)'!AX567)</f>
        <v>0</v>
      </c>
      <c r="AX567" s="977"/>
      <c r="BN567" s="992">
        <f t="shared" si="376"/>
        <v>0</v>
      </c>
      <c r="BO567" s="538">
        <f t="shared" si="374"/>
        <v>0</v>
      </c>
      <c r="BP567" s="987">
        <f>IF(RESUMO_GLOBAL!$X$53="a",ROUND(AF567*$N567,RESUMO_GLOBAL!$X$54),IF(RESUMO_GLOBAL!$X$53="t",TRUNC(AF567*$N567,RESUMO_GLOBAL!$X$54),AF567*$N567))</f>
        <v>0</v>
      </c>
      <c r="BQ567" s="987">
        <f>IF(RESUMO_GLOBAL!$X$53="a",ROUND(AG567*$N567,RESUMO_GLOBAL!$X$54),IF(RESUMO_GLOBAL!$X$53="t",TRUNC(AG567*$N567,RESUMO_GLOBAL!$X$54),AG567*$N567))</f>
        <v>0</v>
      </c>
      <c r="BR567" s="987">
        <f>IF(RESUMO_GLOBAL!$X$53="a",ROUND(AH567*$N567,RESUMO_GLOBAL!$X$54),IF(RESUMO_GLOBAL!$X$53="t",TRUNC(AH567*$N567,RESUMO_GLOBAL!$X$54),AH567*$N567))</f>
        <v>0</v>
      </c>
      <c r="BS567" s="987">
        <f>IF(RESUMO_GLOBAL!$X$53="a",ROUND(AI567*$N567,RESUMO_GLOBAL!$X$54),IF(RESUMO_GLOBAL!$X$53="t",TRUNC(AI567*$N567,RESUMO_GLOBAL!$X$54),AI567*$N567))</f>
        <v>0</v>
      </c>
      <c r="BT567" s="987">
        <f>IF(RESUMO_GLOBAL!$X$53="a",ROUND(AJ567*$N567,RESUMO_GLOBAL!$X$54),IF(RESUMO_GLOBAL!$X$53="t",TRUNC(AJ567*$N567,RESUMO_GLOBAL!$X$54),AJ567*$N567))</f>
        <v>0</v>
      </c>
      <c r="BU567" s="987">
        <f>IF(RESUMO_GLOBAL!$X$53="a",ROUND(AK567*$N567,RESUMO_GLOBAL!$X$54),IF(RESUMO_GLOBAL!$X$53="t",TRUNC(AK567*$N567,RESUMO_GLOBAL!$X$54),AK567*$N567))</f>
        <v>0</v>
      </c>
      <c r="BV567" s="987">
        <f>IF(RESUMO_GLOBAL!$X$53="a",ROUND(AL567*$N567,RESUMO_GLOBAL!$X$54),IF(RESUMO_GLOBAL!$X$53="t",TRUNC(AL567*$N567,RESUMO_GLOBAL!$X$54),AL567*$N567))</f>
        <v>0</v>
      </c>
      <c r="BW567" s="987">
        <f>IF(RESUMO_GLOBAL!$X$53="a",ROUND(AM567*$N567,RESUMO_GLOBAL!$X$54),IF(RESUMO_GLOBAL!$X$53="t",TRUNC(AM567*$N567,RESUMO_GLOBAL!$X$54),AM567*$N567))</f>
        <v>0</v>
      </c>
      <c r="BX567" s="987">
        <f>IF(RESUMO_GLOBAL!$X$53="a",ROUND(AN567*$N567,RESUMO_GLOBAL!$X$54),IF(RESUMO_GLOBAL!$X$53="t",TRUNC(AN567*$N567,RESUMO_GLOBAL!$X$54),AN567*$N567))</f>
        <v>0</v>
      </c>
      <c r="BY567" s="987">
        <f>IF(RESUMO_GLOBAL!$X$53="a",ROUND(AO567*$N567,RESUMO_GLOBAL!$X$54),IF(RESUMO_GLOBAL!$X$53="t",TRUNC(AO567*$N567,RESUMO_GLOBAL!$X$54),AO567*$N567))</f>
        <v>0</v>
      </c>
      <c r="BZ567" s="987">
        <f>IF(RESUMO_GLOBAL!$X$53="a",ROUND(AP567*$N567,RESUMO_GLOBAL!$X$54),IF(RESUMO_GLOBAL!$X$53="t",TRUNC(AP567*$N567,RESUMO_GLOBAL!$X$54),AP567*$N567))</f>
        <v>0</v>
      </c>
      <c r="CA567" s="987">
        <f>IF(RESUMO_GLOBAL!$X$53="a",ROUND(AQ567*$N567,RESUMO_GLOBAL!$X$54),IF(RESUMO_GLOBAL!$X$53="t",TRUNC(AQ567*$N567,RESUMO_GLOBAL!$X$54),AQ567*$N567))</f>
        <v>0</v>
      </c>
      <c r="CB567" s="987">
        <f>IF(RESUMO_GLOBAL!$X$53="a",ROUND(AR567*$N567,RESUMO_GLOBAL!$X$54),IF(RESUMO_GLOBAL!$X$53="t",TRUNC(AR567*$N567,RESUMO_GLOBAL!$X$54),AR567*$N567))</f>
        <v>0</v>
      </c>
      <c r="CC567" s="987">
        <f>IF(RESUMO_GLOBAL!$X$53="a",ROUND(AS567*$N567,RESUMO_GLOBAL!$X$54),IF(RESUMO_GLOBAL!$X$53="t",TRUNC(AS567*$N567,RESUMO_GLOBAL!$X$54),AS567*$N567))</f>
        <v>0</v>
      </c>
      <c r="CD567" s="987">
        <f>IF(RESUMO_GLOBAL!$X$53="a",ROUND(AT567*$N567,RESUMO_GLOBAL!$X$54),IF(RESUMO_GLOBAL!$X$53="t",TRUNC(AT567*$N567,RESUMO_GLOBAL!$X$54),AT567*$N567))</f>
        <v>0</v>
      </c>
      <c r="CE567" s="987">
        <f>IF(RESUMO_GLOBAL!$X$53="a",ROUND(AU567*$N567,RESUMO_GLOBAL!$X$54),IF(RESUMO_GLOBAL!$X$53="t",TRUNC(AU567*$N567,RESUMO_GLOBAL!$X$54),AU567*$N567))</f>
        <v>0</v>
      </c>
      <c r="CF567" s="987">
        <f>IF(RESUMO_GLOBAL!$X$53="a",ROUND(AV567*$N567,RESUMO_GLOBAL!$X$54),IF(RESUMO_GLOBAL!$X$53="t",TRUNC(AV567*$N567,RESUMO_GLOBAL!$X$54),AV567*$N567))</f>
        <v>0</v>
      </c>
      <c r="CG567" s="987">
        <f>IF(RESUMO_GLOBAL!$X$53="a",ROUND(AW567*$N567,RESUMO_GLOBAL!$X$54),IF(RESUMO_GLOBAL!$X$53="t",TRUNC(AW567*$N567,RESUMO_GLOBAL!$X$54),AW567*$N567))</f>
        <v>0</v>
      </c>
      <c r="CK567" s="59">
        <f t="shared" si="353"/>
        <v>0</v>
      </c>
      <c r="CL567" s="59">
        <f t="shared" si="354"/>
        <v>0</v>
      </c>
      <c r="CM567" s="59">
        <f t="shared" si="355"/>
        <v>0</v>
      </c>
      <c r="CN567" s="59">
        <f t="shared" si="356"/>
        <v>0</v>
      </c>
      <c r="CO567" s="59">
        <f t="shared" si="357"/>
        <v>0</v>
      </c>
      <c r="CP567" s="59">
        <f t="shared" si="358"/>
        <v>0</v>
      </c>
      <c r="CQ567" s="59">
        <f t="shared" si="359"/>
        <v>0</v>
      </c>
      <c r="CR567" s="59">
        <f t="shared" si="360"/>
        <v>0</v>
      </c>
      <c r="CS567" s="59">
        <f t="shared" si="361"/>
        <v>0</v>
      </c>
      <c r="CT567" s="59">
        <f t="shared" si="362"/>
        <v>0</v>
      </c>
      <c r="CU567" s="59">
        <f t="shared" si="363"/>
        <v>0</v>
      </c>
      <c r="CV567" s="59">
        <f t="shared" si="364"/>
        <v>0</v>
      </c>
      <c r="CW567" s="59">
        <f t="shared" si="365"/>
        <v>0</v>
      </c>
      <c r="CX567" s="59">
        <f t="shared" si="366"/>
        <v>0</v>
      </c>
      <c r="CY567" s="59">
        <f t="shared" si="367"/>
        <v>0</v>
      </c>
      <c r="CZ567" s="59">
        <f t="shared" si="368"/>
        <v>0</v>
      </c>
      <c r="DA567" s="59">
        <f t="shared" si="369"/>
        <v>0</v>
      </c>
      <c r="DB567" s="59">
        <f t="shared" si="370"/>
        <v>0</v>
      </c>
      <c r="DE567">
        <f t="shared" si="352"/>
        <v>562</v>
      </c>
      <c r="DF567" t="str">
        <f t="shared" si="371"/>
        <v/>
      </c>
      <c r="DG567" s="59">
        <f>IF($C567&lt;&gt;0,SUM($CK568:CK568),0)</f>
        <v>0</v>
      </c>
      <c r="DH567" s="59">
        <f>IF($C567&lt;&gt;0,SUM($CK568:CL568),0)</f>
        <v>0</v>
      </c>
      <c r="DI567" s="59">
        <f>IF($C567&lt;&gt;0,SUM($CK568:CM568),0)</f>
        <v>0</v>
      </c>
      <c r="DJ567" s="59">
        <f>IF($C567&lt;&gt;0,SUM($CK568:CN568),0)</f>
        <v>0</v>
      </c>
      <c r="DK567" s="59">
        <f>IF($C567&lt;&gt;0,SUM($CK568:CO568),0)</f>
        <v>0</v>
      </c>
      <c r="DL567" s="59">
        <f>IF($C567&lt;&gt;0,SUM($CK568:CP568),0)</f>
        <v>0</v>
      </c>
      <c r="DM567" s="59">
        <f>IF($C567&lt;&gt;0,SUM($CK568:CQ568),0)</f>
        <v>0</v>
      </c>
      <c r="DN567" s="59">
        <f>IF($C567&lt;&gt;0,SUM($CK568:CR568),0)</f>
        <v>0</v>
      </c>
      <c r="DO567" s="59">
        <f>IF($C567&lt;&gt;0,SUM($CK568:CS568),0)</f>
        <v>0</v>
      </c>
      <c r="DP567" s="59">
        <f>IF($C567&lt;&gt;0,SUM($CK568:CT568),0)</f>
        <v>0</v>
      </c>
      <c r="DQ567" s="59">
        <f>IF($C567&lt;&gt;0,SUM($CK568:CU568),0)</f>
        <v>0</v>
      </c>
      <c r="DR567" s="59">
        <f>IF($C567&lt;&gt;0,SUM($CK568:CV568),0)</f>
        <v>0</v>
      </c>
      <c r="DS567" s="59">
        <f>IF($C567&lt;&gt;0,SUM($CK568:CW568),0)</f>
        <v>0</v>
      </c>
      <c r="DT567" s="59">
        <f>IF($C567&lt;&gt;0,SUM($CK568:CX568),0)</f>
        <v>0</v>
      </c>
      <c r="DU567" s="59">
        <f>IF($C567&lt;&gt;0,SUM($CK568:CY568),0)</f>
        <v>0</v>
      </c>
      <c r="DV567" s="59">
        <f>IF($C567&lt;&gt;0,SUM($CK568:CZ568),0)</f>
        <v>0</v>
      </c>
      <c r="DW567" s="59">
        <f>IF($C567&lt;&gt;0,SUM($CK568:DA568),0)</f>
        <v>0</v>
      </c>
      <c r="DX567" s="59">
        <f>IF($C567&lt;&gt;0,SUM($CK568:DB568),0)</f>
        <v>0</v>
      </c>
      <c r="DY567" s="952" t="str">
        <f t="shared" si="375"/>
        <v/>
      </c>
    </row>
    <row r="568" spans="1:129" ht="13.5" hidden="1" thickBot="1">
      <c r="A568" s="3" t="str">
        <f t="shared" si="377"/>
        <v/>
      </c>
      <c r="B568" s="805">
        <f>Dados_GLOBAL_Inicial!E568</f>
        <v>0</v>
      </c>
      <c r="C568" s="956">
        <f>IF(IFERROR(VALUE(Dados_GLOBAL_Inicial!F568),0)=0,0,Dados_GLOBAL_Inicial!F568)</f>
        <v>0</v>
      </c>
      <c r="D568" s="830">
        <f>Dados_GLOBAL_Inicial!G568</f>
        <v>0</v>
      </c>
      <c r="E568" s="830" t="str">
        <f>IF(IFERROR(VLOOKUP(F568,Cod_Gde_Itens!$A$1:$B$80,2,FALSE),0)&gt;549,IFERROR(VLOOKUP(F568,Cod_Gde_Itens!$A$1:$B$80,2,FALSE),0),IF(Dados_GLOBAL_Inicial!H568=0,"",Dados_GLOBAL_Inicial!H568))</f>
        <v/>
      </c>
      <c r="F568" s="823">
        <f>Dados_GLOBAL_Inicial!I568</f>
        <v>0</v>
      </c>
      <c r="G568" s="824">
        <f>Dados_GLOBAL_Inicial!J568</f>
        <v>0</v>
      </c>
      <c r="H568" s="454">
        <f>Dados_GLOBAL_Inicial!K568</f>
        <v>0</v>
      </c>
      <c r="I568" s="970">
        <f>SUM('MEDIÇÃO_OBJETO (1)'!I568)</f>
        <v>0</v>
      </c>
      <c r="J568" s="455">
        <f t="shared" si="378"/>
        <v>0</v>
      </c>
      <c r="K568" s="451">
        <f t="shared" si="379"/>
        <v>0</v>
      </c>
      <c r="L568" s="452">
        <f t="shared" si="380"/>
        <v>0</v>
      </c>
      <c r="M568" s="809">
        <f t="shared" si="381"/>
        <v>0</v>
      </c>
      <c r="N568" s="810">
        <f>IF(IFERROR(VALUE(Dados_GLOBAL_Inicial!L568),0)=0,0,Dados_GLOBAL_Inicial!L568)</f>
        <v>0</v>
      </c>
      <c r="O568" s="812">
        <f>SUM('MEDIÇÃO_OBJETO (1)'!O568)</f>
        <v>0</v>
      </c>
      <c r="P568" s="812">
        <f>SUM('MEDIÇÃO_OBJETO (1)'!P568)</f>
        <v>0</v>
      </c>
      <c r="Q568" s="813">
        <f t="shared" si="382"/>
        <v>0</v>
      </c>
      <c r="R568" s="951"/>
      <c r="S568" s="815">
        <f>SUM('MEDIÇÃO_OBJETO (1)'!S568)</f>
        <v>0</v>
      </c>
      <c r="T568" s="815">
        <f>SUM('MEDIÇÃO_OBJETO (1)'!T568)</f>
        <v>0</v>
      </c>
      <c r="V568" s="19"/>
      <c r="W568" s="978">
        <f t="shared" si="383"/>
        <v>0</v>
      </c>
      <c r="X568" s="816">
        <f t="shared" si="384"/>
        <v>0</v>
      </c>
      <c r="Y568" s="816">
        <f t="shared" si="385"/>
        <v>0</v>
      </c>
      <c r="Z568" s="817">
        <f t="shared" si="386"/>
        <v>0</v>
      </c>
      <c r="AB568" s="453">
        <f t="shared" si="372"/>
        <v>0</v>
      </c>
      <c r="AC568" s="14">
        <f t="shared" si="387"/>
        <v>0</v>
      </c>
      <c r="AD568" s="819"/>
      <c r="AE568" s="631">
        <f t="shared" si="373"/>
        <v>0</v>
      </c>
      <c r="AF568" s="818">
        <f>SUM('MEDIÇÃO_OBJETO (1)'!AG568)</f>
        <v>0</v>
      </c>
      <c r="AG568" s="541">
        <f>SUM('MEDIÇÃO_OBJETO (1)'!AH568)</f>
        <v>0</v>
      </c>
      <c r="AH568" s="541">
        <f>SUM('MEDIÇÃO_OBJETO (1)'!AI568)</f>
        <v>0</v>
      </c>
      <c r="AI568" s="541">
        <f>SUM('MEDIÇÃO_OBJETO (1)'!AJ568)</f>
        <v>0</v>
      </c>
      <c r="AJ568" s="541">
        <f>SUM('MEDIÇÃO_OBJETO (1)'!AK568)</f>
        <v>0</v>
      </c>
      <c r="AK568" s="541">
        <f>SUM('MEDIÇÃO_OBJETO (1)'!AL568)</f>
        <v>0</v>
      </c>
      <c r="AL568" s="541">
        <f>SUM('MEDIÇÃO_OBJETO (1)'!AM568)</f>
        <v>0</v>
      </c>
      <c r="AM568" s="541">
        <f>SUM('MEDIÇÃO_OBJETO (1)'!AN568)</f>
        <v>0</v>
      </c>
      <c r="AN568" s="541">
        <f>SUM('MEDIÇÃO_OBJETO (1)'!AO568)</f>
        <v>0</v>
      </c>
      <c r="AO568" s="541">
        <f>SUM('MEDIÇÃO_OBJETO (1)'!AP568)</f>
        <v>0</v>
      </c>
      <c r="AP568" s="541">
        <f>SUM('MEDIÇÃO_OBJETO (1)'!AQ568)</f>
        <v>0</v>
      </c>
      <c r="AQ568" s="541">
        <f>SUM('MEDIÇÃO_OBJETO (1)'!AR568)</f>
        <v>0</v>
      </c>
      <c r="AR568" s="541">
        <f>SUM('MEDIÇÃO_OBJETO (1)'!AS568)</f>
        <v>0</v>
      </c>
      <c r="AS568" s="541">
        <f>SUM('MEDIÇÃO_OBJETO (1)'!AT568)</f>
        <v>0</v>
      </c>
      <c r="AT568" s="541">
        <f>SUM('MEDIÇÃO_OBJETO (1)'!AU568)</f>
        <v>0</v>
      </c>
      <c r="AU568" s="541">
        <f>SUM('MEDIÇÃO_OBJETO (1)'!AV568)</f>
        <v>0</v>
      </c>
      <c r="AV568" s="541">
        <f>SUM('MEDIÇÃO_OBJETO (1)'!AW568)</f>
        <v>0</v>
      </c>
      <c r="AW568" s="541">
        <f>SUM('MEDIÇÃO_OBJETO (1)'!AX568)</f>
        <v>0</v>
      </c>
      <c r="AX568" s="977"/>
      <c r="BN568" s="992">
        <f t="shared" si="376"/>
        <v>0</v>
      </c>
      <c r="BO568" s="538">
        <f t="shared" si="374"/>
        <v>0</v>
      </c>
      <c r="BP568" s="987">
        <f>IF(RESUMO_GLOBAL!$X$53="a",ROUND(AF568*$N568,RESUMO_GLOBAL!$X$54),IF(RESUMO_GLOBAL!$X$53="t",TRUNC(AF568*$N568,RESUMO_GLOBAL!$X$54),AF568*$N568))</f>
        <v>0</v>
      </c>
      <c r="BQ568" s="987">
        <f>IF(RESUMO_GLOBAL!$X$53="a",ROUND(AG568*$N568,RESUMO_GLOBAL!$X$54),IF(RESUMO_GLOBAL!$X$53="t",TRUNC(AG568*$N568,RESUMO_GLOBAL!$X$54),AG568*$N568))</f>
        <v>0</v>
      </c>
      <c r="BR568" s="987">
        <f>IF(RESUMO_GLOBAL!$X$53="a",ROUND(AH568*$N568,RESUMO_GLOBAL!$X$54),IF(RESUMO_GLOBAL!$X$53="t",TRUNC(AH568*$N568,RESUMO_GLOBAL!$X$54),AH568*$N568))</f>
        <v>0</v>
      </c>
      <c r="BS568" s="987">
        <f>IF(RESUMO_GLOBAL!$X$53="a",ROUND(AI568*$N568,RESUMO_GLOBAL!$X$54),IF(RESUMO_GLOBAL!$X$53="t",TRUNC(AI568*$N568,RESUMO_GLOBAL!$X$54),AI568*$N568))</f>
        <v>0</v>
      </c>
      <c r="BT568" s="987">
        <f>IF(RESUMO_GLOBAL!$X$53="a",ROUND(AJ568*$N568,RESUMO_GLOBAL!$X$54),IF(RESUMO_GLOBAL!$X$53="t",TRUNC(AJ568*$N568,RESUMO_GLOBAL!$X$54),AJ568*$N568))</f>
        <v>0</v>
      </c>
      <c r="BU568" s="987">
        <f>IF(RESUMO_GLOBAL!$X$53="a",ROUND(AK568*$N568,RESUMO_GLOBAL!$X$54),IF(RESUMO_GLOBAL!$X$53="t",TRUNC(AK568*$N568,RESUMO_GLOBAL!$X$54),AK568*$N568))</f>
        <v>0</v>
      </c>
      <c r="BV568" s="987">
        <f>IF(RESUMO_GLOBAL!$X$53="a",ROUND(AL568*$N568,RESUMO_GLOBAL!$X$54),IF(RESUMO_GLOBAL!$X$53="t",TRUNC(AL568*$N568,RESUMO_GLOBAL!$X$54),AL568*$N568))</f>
        <v>0</v>
      </c>
      <c r="BW568" s="987">
        <f>IF(RESUMO_GLOBAL!$X$53="a",ROUND(AM568*$N568,RESUMO_GLOBAL!$X$54),IF(RESUMO_GLOBAL!$X$53="t",TRUNC(AM568*$N568,RESUMO_GLOBAL!$X$54),AM568*$N568))</f>
        <v>0</v>
      </c>
      <c r="BX568" s="987">
        <f>IF(RESUMO_GLOBAL!$X$53="a",ROUND(AN568*$N568,RESUMO_GLOBAL!$X$54),IF(RESUMO_GLOBAL!$X$53="t",TRUNC(AN568*$N568,RESUMO_GLOBAL!$X$54),AN568*$N568))</f>
        <v>0</v>
      </c>
      <c r="BY568" s="987">
        <f>IF(RESUMO_GLOBAL!$X$53="a",ROUND(AO568*$N568,RESUMO_GLOBAL!$X$54),IF(RESUMO_GLOBAL!$X$53="t",TRUNC(AO568*$N568,RESUMO_GLOBAL!$X$54),AO568*$N568))</f>
        <v>0</v>
      </c>
      <c r="BZ568" s="987">
        <f>IF(RESUMO_GLOBAL!$X$53="a",ROUND(AP568*$N568,RESUMO_GLOBAL!$X$54),IF(RESUMO_GLOBAL!$X$53="t",TRUNC(AP568*$N568,RESUMO_GLOBAL!$X$54),AP568*$N568))</f>
        <v>0</v>
      </c>
      <c r="CA568" s="987">
        <f>IF(RESUMO_GLOBAL!$X$53="a",ROUND(AQ568*$N568,RESUMO_GLOBAL!$X$54),IF(RESUMO_GLOBAL!$X$53="t",TRUNC(AQ568*$N568,RESUMO_GLOBAL!$X$54),AQ568*$N568))</f>
        <v>0</v>
      </c>
      <c r="CB568" s="987">
        <f>IF(RESUMO_GLOBAL!$X$53="a",ROUND(AR568*$N568,RESUMO_GLOBAL!$X$54),IF(RESUMO_GLOBAL!$X$53="t",TRUNC(AR568*$N568,RESUMO_GLOBAL!$X$54),AR568*$N568))</f>
        <v>0</v>
      </c>
      <c r="CC568" s="987">
        <f>IF(RESUMO_GLOBAL!$X$53="a",ROUND(AS568*$N568,RESUMO_GLOBAL!$X$54),IF(RESUMO_GLOBAL!$X$53="t",TRUNC(AS568*$N568,RESUMO_GLOBAL!$X$54),AS568*$N568))</f>
        <v>0</v>
      </c>
      <c r="CD568" s="987">
        <f>IF(RESUMO_GLOBAL!$X$53="a",ROUND(AT568*$N568,RESUMO_GLOBAL!$X$54),IF(RESUMO_GLOBAL!$X$53="t",TRUNC(AT568*$N568,RESUMO_GLOBAL!$X$54),AT568*$N568))</f>
        <v>0</v>
      </c>
      <c r="CE568" s="987">
        <f>IF(RESUMO_GLOBAL!$X$53="a",ROUND(AU568*$N568,RESUMO_GLOBAL!$X$54),IF(RESUMO_GLOBAL!$X$53="t",TRUNC(AU568*$N568,RESUMO_GLOBAL!$X$54),AU568*$N568))</f>
        <v>0</v>
      </c>
      <c r="CF568" s="987">
        <f>IF(RESUMO_GLOBAL!$X$53="a",ROUND(AV568*$N568,RESUMO_GLOBAL!$X$54),IF(RESUMO_GLOBAL!$X$53="t",TRUNC(AV568*$N568,RESUMO_GLOBAL!$X$54),AV568*$N568))</f>
        <v>0</v>
      </c>
      <c r="CG568" s="987">
        <f>IF(RESUMO_GLOBAL!$X$53="a",ROUND(AW568*$N568,RESUMO_GLOBAL!$X$54),IF(RESUMO_GLOBAL!$X$53="t",TRUNC(AW568*$N568,RESUMO_GLOBAL!$X$54),AW568*$N568))</f>
        <v>0</v>
      </c>
      <c r="CK568" s="59">
        <f t="shared" si="353"/>
        <v>0</v>
      </c>
      <c r="CL568" s="59">
        <f t="shared" si="354"/>
        <v>0</v>
      </c>
      <c r="CM568" s="59">
        <f t="shared" si="355"/>
        <v>0</v>
      </c>
      <c r="CN568" s="59">
        <f t="shared" si="356"/>
        <v>0</v>
      </c>
      <c r="CO568" s="59">
        <f t="shared" si="357"/>
        <v>0</v>
      </c>
      <c r="CP568" s="59">
        <f t="shared" si="358"/>
        <v>0</v>
      </c>
      <c r="CQ568" s="59">
        <f t="shared" si="359"/>
        <v>0</v>
      </c>
      <c r="CR568" s="59">
        <f t="shared" si="360"/>
        <v>0</v>
      </c>
      <c r="CS568" s="59">
        <f t="shared" si="361"/>
        <v>0</v>
      </c>
      <c r="CT568" s="59">
        <f t="shared" si="362"/>
        <v>0</v>
      </c>
      <c r="CU568" s="59">
        <f t="shared" si="363"/>
        <v>0</v>
      </c>
      <c r="CV568" s="59">
        <f t="shared" si="364"/>
        <v>0</v>
      </c>
      <c r="CW568" s="59">
        <f t="shared" si="365"/>
        <v>0</v>
      </c>
      <c r="CX568" s="59">
        <f t="shared" si="366"/>
        <v>0</v>
      </c>
      <c r="CY568" s="59">
        <f t="shared" si="367"/>
        <v>0</v>
      </c>
      <c r="CZ568" s="59">
        <f t="shared" si="368"/>
        <v>0</v>
      </c>
      <c r="DA568" s="59">
        <f t="shared" si="369"/>
        <v>0</v>
      </c>
      <c r="DB568" s="59">
        <f t="shared" si="370"/>
        <v>0</v>
      </c>
      <c r="DE568">
        <f t="shared" si="352"/>
        <v>563</v>
      </c>
      <c r="DF568" t="str">
        <f t="shared" si="371"/>
        <v/>
      </c>
      <c r="DG568" s="59">
        <f>IF($C568&lt;&gt;0,SUM($CK569:CK569),0)</f>
        <v>0</v>
      </c>
      <c r="DH568" s="59">
        <f>IF($C568&lt;&gt;0,SUM($CK569:CL569),0)</f>
        <v>0</v>
      </c>
      <c r="DI568" s="59">
        <f>IF($C568&lt;&gt;0,SUM($CK569:CM569),0)</f>
        <v>0</v>
      </c>
      <c r="DJ568" s="59">
        <f>IF($C568&lt;&gt;0,SUM($CK569:CN569),0)</f>
        <v>0</v>
      </c>
      <c r="DK568" s="59">
        <f>IF($C568&lt;&gt;0,SUM($CK569:CO569),0)</f>
        <v>0</v>
      </c>
      <c r="DL568" s="59">
        <f>IF($C568&lt;&gt;0,SUM($CK569:CP569),0)</f>
        <v>0</v>
      </c>
      <c r="DM568" s="59">
        <f>IF($C568&lt;&gt;0,SUM($CK569:CQ569),0)</f>
        <v>0</v>
      </c>
      <c r="DN568" s="59">
        <f>IF($C568&lt;&gt;0,SUM($CK569:CR569),0)</f>
        <v>0</v>
      </c>
      <c r="DO568" s="59">
        <f>IF($C568&lt;&gt;0,SUM($CK569:CS569),0)</f>
        <v>0</v>
      </c>
      <c r="DP568" s="59">
        <f>IF($C568&lt;&gt;0,SUM($CK569:CT569),0)</f>
        <v>0</v>
      </c>
      <c r="DQ568" s="59">
        <f>IF($C568&lt;&gt;0,SUM($CK569:CU569),0)</f>
        <v>0</v>
      </c>
      <c r="DR568" s="59">
        <f>IF($C568&lt;&gt;0,SUM($CK569:CV569),0)</f>
        <v>0</v>
      </c>
      <c r="DS568" s="59">
        <f>IF($C568&lt;&gt;0,SUM($CK569:CW569),0)</f>
        <v>0</v>
      </c>
      <c r="DT568" s="59">
        <f>IF($C568&lt;&gt;0,SUM($CK569:CX569),0)</f>
        <v>0</v>
      </c>
      <c r="DU568" s="59">
        <f>IF($C568&lt;&gt;0,SUM($CK569:CY569),0)</f>
        <v>0</v>
      </c>
      <c r="DV568" s="59">
        <f>IF($C568&lt;&gt;0,SUM($CK569:CZ569),0)</f>
        <v>0</v>
      </c>
      <c r="DW568" s="59">
        <f>IF($C568&lt;&gt;0,SUM($CK569:DA569),0)</f>
        <v>0</v>
      </c>
      <c r="DX568" s="59">
        <f>IF($C568&lt;&gt;0,SUM($CK569:DB569),0)</f>
        <v>0</v>
      </c>
      <c r="DY568" s="952" t="str">
        <f t="shared" si="375"/>
        <v/>
      </c>
    </row>
    <row r="569" spans="1:129" ht="13.5" hidden="1" thickBot="1">
      <c r="A569" s="3" t="str">
        <f t="shared" si="377"/>
        <v/>
      </c>
      <c r="B569" s="805">
        <f>Dados_GLOBAL_Inicial!E569</f>
        <v>0</v>
      </c>
      <c r="C569" s="956">
        <f>IF(IFERROR(VALUE(Dados_GLOBAL_Inicial!F569),0)=0,0,Dados_GLOBAL_Inicial!F569)</f>
        <v>0</v>
      </c>
      <c r="D569" s="830">
        <f>Dados_GLOBAL_Inicial!G569</f>
        <v>0</v>
      </c>
      <c r="E569" s="830" t="str">
        <f>IF(IFERROR(VLOOKUP(F569,Cod_Gde_Itens!$A$1:$B$80,2,FALSE),0)&gt;549,IFERROR(VLOOKUP(F569,Cod_Gde_Itens!$A$1:$B$80,2,FALSE),0),IF(Dados_GLOBAL_Inicial!H569=0,"",Dados_GLOBAL_Inicial!H569))</f>
        <v/>
      </c>
      <c r="F569" s="823">
        <f>Dados_GLOBAL_Inicial!I569</f>
        <v>0</v>
      </c>
      <c r="G569" s="824">
        <f>Dados_GLOBAL_Inicial!J569</f>
        <v>0</v>
      </c>
      <c r="H569" s="454">
        <f>Dados_GLOBAL_Inicial!K569</f>
        <v>0</v>
      </c>
      <c r="I569" s="970">
        <f>SUM('MEDIÇÃO_OBJETO (1)'!I569)</f>
        <v>0</v>
      </c>
      <c r="J569" s="455">
        <f t="shared" si="378"/>
        <v>0</v>
      </c>
      <c r="K569" s="451">
        <f t="shared" si="379"/>
        <v>0</v>
      </c>
      <c r="L569" s="452">
        <f t="shared" si="380"/>
        <v>0</v>
      </c>
      <c r="M569" s="809">
        <f t="shared" si="381"/>
        <v>0</v>
      </c>
      <c r="N569" s="810">
        <f>IF(IFERROR(VALUE(Dados_GLOBAL_Inicial!L569),0)=0,0,Dados_GLOBAL_Inicial!L569)</f>
        <v>0</v>
      </c>
      <c r="O569" s="812">
        <f>SUM('MEDIÇÃO_OBJETO (1)'!O569)</f>
        <v>0</v>
      </c>
      <c r="P569" s="812">
        <f>SUM('MEDIÇÃO_OBJETO (1)'!P569)</f>
        <v>0</v>
      </c>
      <c r="Q569" s="813">
        <f t="shared" si="382"/>
        <v>0</v>
      </c>
      <c r="R569" s="951"/>
      <c r="S569" s="815">
        <f>SUM('MEDIÇÃO_OBJETO (1)'!S569)</f>
        <v>0</v>
      </c>
      <c r="T569" s="815">
        <f>SUM('MEDIÇÃO_OBJETO (1)'!T569)</f>
        <v>0</v>
      </c>
      <c r="V569" s="19"/>
      <c r="W569" s="978">
        <f t="shared" si="383"/>
        <v>0</v>
      </c>
      <c r="X569" s="816">
        <f t="shared" si="384"/>
        <v>0</v>
      </c>
      <c r="Y569" s="816">
        <f t="shared" si="385"/>
        <v>0</v>
      </c>
      <c r="Z569" s="817">
        <f t="shared" si="386"/>
        <v>0</v>
      </c>
      <c r="AB569" s="453">
        <f t="shared" si="372"/>
        <v>0</v>
      </c>
      <c r="AC569" s="14">
        <f t="shared" si="387"/>
        <v>0</v>
      </c>
      <c r="AD569" s="819"/>
      <c r="AE569" s="631">
        <f t="shared" si="373"/>
        <v>0</v>
      </c>
      <c r="AF569" s="818">
        <f>SUM('MEDIÇÃO_OBJETO (1)'!AG569)</f>
        <v>0</v>
      </c>
      <c r="AG569" s="541">
        <f>SUM('MEDIÇÃO_OBJETO (1)'!AH569)</f>
        <v>0</v>
      </c>
      <c r="AH569" s="541">
        <f>SUM('MEDIÇÃO_OBJETO (1)'!AI569)</f>
        <v>0</v>
      </c>
      <c r="AI569" s="541">
        <f>SUM('MEDIÇÃO_OBJETO (1)'!AJ569)</f>
        <v>0</v>
      </c>
      <c r="AJ569" s="541">
        <f>SUM('MEDIÇÃO_OBJETO (1)'!AK569)</f>
        <v>0</v>
      </c>
      <c r="AK569" s="541">
        <f>SUM('MEDIÇÃO_OBJETO (1)'!AL569)</f>
        <v>0</v>
      </c>
      <c r="AL569" s="541">
        <f>SUM('MEDIÇÃO_OBJETO (1)'!AM569)</f>
        <v>0</v>
      </c>
      <c r="AM569" s="541">
        <f>SUM('MEDIÇÃO_OBJETO (1)'!AN569)</f>
        <v>0</v>
      </c>
      <c r="AN569" s="541">
        <f>SUM('MEDIÇÃO_OBJETO (1)'!AO569)</f>
        <v>0</v>
      </c>
      <c r="AO569" s="541">
        <f>SUM('MEDIÇÃO_OBJETO (1)'!AP569)</f>
        <v>0</v>
      </c>
      <c r="AP569" s="541">
        <f>SUM('MEDIÇÃO_OBJETO (1)'!AQ569)</f>
        <v>0</v>
      </c>
      <c r="AQ569" s="541">
        <f>SUM('MEDIÇÃO_OBJETO (1)'!AR569)</f>
        <v>0</v>
      </c>
      <c r="AR569" s="541">
        <f>SUM('MEDIÇÃO_OBJETO (1)'!AS569)</f>
        <v>0</v>
      </c>
      <c r="AS569" s="541">
        <f>SUM('MEDIÇÃO_OBJETO (1)'!AT569)</f>
        <v>0</v>
      </c>
      <c r="AT569" s="541">
        <f>SUM('MEDIÇÃO_OBJETO (1)'!AU569)</f>
        <v>0</v>
      </c>
      <c r="AU569" s="541">
        <f>SUM('MEDIÇÃO_OBJETO (1)'!AV569)</f>
        <v>0</v>
      </c>
      <c r="AV569" s="541">
        <f>SUM('MEDIÇÃO_OBJETO (1)'!AW569)</f>
        <v>0</v>
      </c>
      <c r="AW569" s="541">
        <f>SUM('MEDIÇÃO_OBJETO (1)'!AX569)</f>
        <v>0</v>
      </c>
      <c r="AX569" s="977"/>
      <c r="BN569" s="992">
        <f t="shared" si="376"/>
        <v>0</v>
      </c>
      <c r="BO569" s="538">
        <f t="shared" si="374"/>
        <v>0</v>
      </c>
      <c r="BP569" s="987">
        <f>IF(RESUMO_GLOBAL!$X$53="a",ROUND(AF569*$N569,RESUMO_GLOBAL!$X$54),IF(RESUMO_GLOBAL!$X$53="t",TRUNC(AF569*$N569,RESUMO_GLOBAL!$X$54),AF569*$N569))</f>
        <v>0</v>
      </c>
      <c r="BQ569" s="987">
        <f>IF(RESUMO_GLOBAL!$X$53="a",ROUND(AG569*$N569,RESUMO_GLOBAL!$X$54),IF(RESUMO_GLOBAL!$X$53="t",TRUNC(AG569*$N569,RESUMO_GLOBAL!$X$54),AG569*$N569))</f>
        <v>0</v>
      </c>
      <c r="BR569" s="987">
        <f>IF(RESUMO_GLOBAL!$X$53="a",ROUND(AH569*$N569,RESUMO_GLOBAL!$X$54),IF(RESUMO_GLOBAL!$X$53="t",TRUNC(AH569*$N569,RESUMO_GLOBAL!$X$54),AH569*$N569))</f>
        <v>0</v>
      </c>
      <c r="BS569" s="987">
        <f>IF(RESUMO_GLOBAL!$X$53="a",ROUND(AI569*$N569,RESUMO_GLOBAL!$X$54),IF(RESUMO_GLOBAL!$X$53="t",TRUNC(AI569*$N569,RESUMO_GLOBAL!$X$54),AI569*$N569))</f>
        <v>0</v>
      </c>
      <c r="BT569" s="987">
        <f>IF(RESUMO_GLOBAL!$X$53="a",ROUND(AJ569*$N569,RESUMO_GLOBAL!$X$54),IF(RESUMO_GLOBAL!$X$53="t",TRUNC(AJ569*$N569,RESUMO_GLOBAL!$X$54),AJ569*$N569))</f>
        <v>0</v>
      </c>
      <c r="BU569" s="987">
        <f>IF(RESUMO_GLOBAL!$X$53="a",ROUND(AK569*$N569,RESUMO_GLOBAL!$X$54),IF(RESUMO_GLOBAL!$X$53="t",TRUNC(AK569*$N569,RESUMO_GLOBAL!$X$54),AK569*$N569))</f>
        <v>0</v>
      </c>
      <c r="BV569" s="987">
        <f>IF(RESUMO_GLOBAL!$X$53="a",ROUND(AL569*$N569,RESUMO_GLOBAL!$X$54),IF(RESUMO_GLOBAL!$X$53="t",TRUNC(AL569*$N569,RESUMO_GLOBAL!$X$54),AL569*$N569))</f>
        <v>0</v>
      </c>
      <c r="BW569" s="987">
        <f>IF(RESUMO_GLOBAL!$X$53="a",ROUND(AM569*$N569,RESUMO_GLOBAL!$X$54),IF(RESUMO_GLOBAL!$X$53="t",TRUNC(AM569*$N569,RESUMO_GLOBAL!$X$54),AM569*$N569))</f>
        <v>0</v>
      </c>
      <c r="BX569" s="987">
        <f>IF(RESUMO_GLOBAL!$X$53="a",ROUND(AN569*$N569,RESUMO_GLOBAL!$X$54),IF(RESUMO_GLOBAL!$X$53="t",TRUNC(AN569*$N569,RESUMO_GLOBAL!$X$54),AN569*$N569))</f>
        <v>0</v>
      </c>
      <c r="BY569" s="987">
        <f>IF(RESUMO_GLOBAL!$X$53="a",ROUND(AO569*$N569,RESUMO_GLOBAL!$X$54),IF(RESUMO_GLOBAL!$X$53="t",TRUNC(AO569*$N569,RESUMO_GLOBAL!$X$54),AO569*$N569))</f>
        <v>0</v>
      </c>
      <c r="BZ569" s="987">
        <f>IF(RESUMO_GLOBAL!$X$53="a",ROUND(AP569*$N569,RESUMO_GLOBAL!$X$54),IF(RESUMO_GLOBAL!$X$53="t",TRUNC(AP569*$N569,RESUMO_GLOBAL!$X$54),AP569*$N569))</f>
        <v>0</v>
      </c>
      <c r="CA569" s="987">
        <f>IF(RESUMO_GLOBAL!$X$53="a",ROUND(AQ569*$N569,RESUMO_GLOBAL!$X$54),IF(RESUMO_GLOBAL!$X$53="t",TRUNC(AQ569*$N569,RESUMO_GLOBAL!$X$54),AQ569*$N569))</f>
        <v>0</v>
      </c>
      <c r="CB569" s="987">
        <f>IF(RESUMO_GLOBAL!$X$53="a",ROUND(AR569*$N569,RESUMO_GLOBAL!$X$54),IF(RESUMO_GLOBAL!$X$53="t",TRUNC(AR569*$N569,RESUMO_GLOBAL!$X$54),AR569*$N569))</f>
        <v>0</v>
      </c>
      <c r="CC569" s="987">
        <f>IF(RESUMO_GLOBAL!$X$53="a",ROUND(AS569*$N569,RESUMO_GLOBAL!$X$54),IF(RESUMO_GLOBAL!$X$53="t",TRUNC(AS569*$N569,RESUMO_GLOBAL!$X$54),AS569*$N569))</f>
        <v>0</v>
      </c>
      <c r="CD569" s="987">
        <f>IF(RESUMO_GLOBAL!$X$53="a",ROUND(AT569*$N569,RESUMO_GLOBAL!$X$54),IF(RESUMO_GLOBAL!$X$53="t",TRUNC(AT569*$N569,RESUMO_GLOBAL!$X$54),AT569*$N569))</f>
        <v>0</v>
      </c>
      <c r="CE569" s="987">
        <f>IF(RESUMO_GLOBAL!$X$53="a",ROUND(AU569*$N569,RESUMO_GLOBAL!$X$54),IF(RESUMO_GLOBAL!$X$53="t",TRUNC(AU569*$N569,RESUMO_GLOBAL!$X$54),AU569*$N569))</f>
        <v>0</v>
      </c>
      <c r="CF569" s="987">
        <f>IF(RESUMO_GLOBAL!$X$53="a",ROUND(AV569*$N569,RESUMO_GLOBAL!$X$54),IF(RESUMO_GLOBAL!$X$53="t",TRUNC(AV569*$N569,RESUMO_GLOBAL!$X$54),AV569*$N569))</f>
        <v>0</v>
      </c>
      <c r="CG569" s="987">
        <f>IF(RESUMO_GLOBAL!$X$53="a",ROUND(AW569*$N569,RESUMO_GLOBAL!$X$54),IF(RESUMO_GLOBAL!$X$53="t",TRUNC(AW569*$N569,RESUMO_GLOBAL!$X$54),AW569*$N569))</f>
        <v>0</v>
      </c>
      <c r="CK569" s="59">
        <f t="shared" si="353"/>
        <v>0</v>
      </c>
      <c r="CL569" s="59">
        <f t="shared" si="354"/>
        <v>0</v>
      </c>
      <c r="CM569" s="59">
        <f t="shared" si="355"/>
        <v>0</v>
      </c>
      <c r="CN569" s="59">
        <f t="shared" si="356"/>
        <v>0</v>
      </c>
      <c r="CO569" s="59">
        <f t="shared" si="357"/>
        <v>0</v>
      </c>
      <c r="CP569" s="59">
        <f t="shared" si="358"/>
        <v>0</v>
      </c>
      <c r="CQ569" s="59">
        <f t="shared" si="359"/>
        <v>0</v>
      </c>
      <c r="CR569" s="59">
        <f t="shared" si="360"/>
        <v>0</v>
      </c>
      <c r="CS569" s="59">
        <f t="shared" si="361"/>
        <v>0</v>
      </c>
      <c r="CT569" s="59">
        <f t="shared" si="362"/>
        <v>0</v>
      </c>
      <c r="CU569" s="59">
        <f t="shared" si="363"/>
        <v>0</v>
      </c>
      <c r="CV569" s="59">
        <f t="shared" si="364"/>
        <v>0</v>
      </c>
      <c r="CW569" s="59">
        <f t="shared" si="365"/>
        <v>0</v>
      </c>
      <c r="CX569" s="59">
        <f t="shared" si="366"/>
        <v>0</v>
      </c>
      <c r="CY569" s="59">
        <f t="shared" si="367"/>
        <v>0</v>
      </c>
      <c r="CZ569" s="59">
        <f t="shared" si="368"/>
        <v>0</v>
      </c>
      <c r="DA569" s="59">
        <f t="shared" si="369"/>
        <v>0</v>
      </c>
      <c r="DB569" s="59">
        <f t="shared" si="370"/>
        <v>0</v>
      </c>
      <c r="DE569">
        <f t="shared" si="352"/>
        <v>564</v>
      </c>
      <c r="DF569" t="str">
        <f t="shared" si="371"/>
        <v/>
      </c>
      <c r="DG569" s="59">
        <f>IF($C569&lt;&gt;0,SUM($CK570:CK570),0)</f>
        <v>0</v>
      </c>
      <c r="DH569" s="59">
        <f>IF($C569&lt;&gt;0,SUM($CK570:CL570),0)</f>
        <v>0</v>
      </c>
      <c r="DI569" s="59">
        <f>IF($C569&lt;&gt;0,SUM($CK570:CM570),0)</f>
        <v>0</v>
      </c>
      <c r="DJ569" s="59">
        <f>IF($C569&lt;&gt;0,SUM($CK570:CN570),0)</f>
        <v>0</v>
      </c>
      <c r="DK569" s="59">
        <f>IF($C569&lt;&gt;0,SUM($CK570:CO570),0)</f>
        <v>0</v>
      </c>
      <c r="DL569" s="59">
        <f>IF($C569&lt;&gt;0,SUM($CK570:CP570),0)</f>
        <v>0</v>
      </c>
      <c r="DM569" s="59">
        <f>IF($C569&lt;&gt;0,SUM($CK570:CQ570),0)</f>
        <v>0</v>
      </c>
      <c r="DN569" s="59">
        <f>IF($C569&lt;&gt;0,SUM($CK570:CR570),0)</f>
        <v>0</v>
      </c>
      <c r="DO569" s="59">
        <f>IF($C569&lt;&gt;0,SUM($CK570:CS570),0)</f>
        <v>0</v>
      </c>
      <c r="DP569" s="59">
        <f>IF($C569&lt;&gt;0,SUM($CK570:CT570),0)</f>
        <v>0</v>
      </c>
      <c r="DQ569" s="59">
        <f>IF($C569&lt;&gt;0,SUM($CK570:CU570),0)</f>
        <v>0</v>
      </c>
      <c r="DR569" s="59">
        <f>IF($C569&lt;&gt;0,SUM($CK570:CV570),0)</f>
        <v>0</v>
      </c>
      <c r="DS569" s="59">
        <f>IF($C569&lt;&gt;0,SUM($CK570:CW570),0)</f>
        <v>0</v>
      </c>
      <c r="DT569" s="59">
        <f>IF($C569&lt;&gt;0,SUM($CK570:CX570),0)</f>
        <v>0</v>
      </c>
      <c r="DU569" s="59">
        <f>IF($C569&lt;&gt;0,SUM($CK570:CY570),0)</f>
        <v>0</v>
      </c>
      <c r="DV569" s="59">
        <f>IF($C569&lt;&gt;0,SUM($CK570:CZ570),0)</f>
        <v>0</v>
      </c>
      <c r="DW569" s="59">
        <f>IF($C569&lt;&gt;0,SUM($CK570:DA570),0)</f>
        <v>0</v>
      </c>
      <c r="DX569" s="59">
        <f>IF($C569&lt;&gt;0,SUM($CK570:DB570),0)</f>
        <v>0</v>
      </c>
      <c r="DY569" s="952" t="str">
        <f t="shared" si="375"/>
        <v/>
      </c>
    </row>
    <row r="570" spans="1:129" ht="13.5" hidden="1" thickBot="1">
      <c r="A570" s="3" t="str">
        <f t="shared" si="377"/>
        <v/>
      </c>
      <c r="B570" s="805">
        <f>Dados_GLOBAL_Inicial!E570</f>
        <v>0</v>
      </c>
      <c r="C570" s="956">
        <f>IF(IFERROR(VALUE(Dados_GLOBAL_Inicial!F570),0)=0,0,Dados_GLOBAL_Inicial!F570)</f>
        <v>0</v>
      </c>
      <c r="D570" s="830">
        <f>Dados_GLOBAL_Inicial!G570</f>
        <v>0</v>
      </c>
      <c r="E570" s="830" t="str">
        <f>IF(IFERROR(VLOOKUP(F570,Cod_Gde_Itens!$A$1:$B$80,2,FALSE),0)&gt;549,IFERROR(VLOOKUP(F570,Cod_Gde_Itens!$A$1:$B$80,2,FALSE),0),IF(Dados_GLOBAL_Inicial!H570=0,"",Dados_GLOBAL_Inicial!H570))</f>
        <v/>
      </c>
      <c r="F570" s="823">
        <f>Dados_GLOBAL_Inicial!I570</f>
        <v>0</v>
      </c>
      <c r="G570" s="824">
        <f>Dados_GLOBAL_Inicial!J570</f>
        <v>0</v>
      </c>
      <c r="H570" s="454">
        <f>Dados_GLOBAL_Inicial!K570</f>
        <v>0</v>
      </c>
      <c r="I570" s="970">
        <f>SUM('MEDIÇÃO_OBJETO (1)'!I570)</f>
        <v>0</v>
      </c>
      <c r="J570" s="455">
        <f t="shared" si="378"/>
        <v>0</v>
      </c>
      <c r="K570" s="451">
        <f t="shared" si="379"/>
        <v>0</v>
      </c>
      <c r="L570" s="452">
        <f t="shared" si="380"/>
        <v>0</v>
      </c>
      <c r="M570" s="809">
        <f t="shared" si="381"/>
        <v>0</v>
      </c>
      <c r="N570" s="810">
        <f>IF(IFERROR(VALUE(Dados_GLOBAL_Inicial!L570),0)=0,0,Dados_GLOBAL_Inicial!L570)</f>
        <v>0</v>
      </c>
      <c r="O570" s="812">
        <f>SUM('MEDIÇÃO_OBJETO (1)'!O570)</f>
        <v>0</v>
      </c>
      <c r="P570" s="812">
        <f>SUM('MEDIÇÃO_OBJETO (1)'!P570)</f>
        <v>0</v>
      </c>
      <c r="Q570" s="813">
        <f t="shared" si="382"/>
        <v>0</v>
      </c>
      <c r="R570" s="951"/>
      <c r="S570" s="815">
        <f>SUM('MEDIÇÃO_OBJETO (1)'!S570)</f>
        <v>0</v>
      </c>
      <c r="T570" s="815">
        <f>SUM('MEDIÇÃO_OBJETO (1)'!T570)</f>
        <v>0</v>
      </c>
      <c r="V570" s="19"/>
      <c r="W570" s="978">
        <f t="shared" si="383"/>
        <v>0</v>
      </c>
      <c r="X570" s="816">
        <f t="shared" si="384"/>
        <v>0</v>
      </c>
      <c r="Y570" s="816">
        <f t="shared" si="385"/>
        <v>0</v>
      </c>
      <c r="Z570" s="817">
        <f t="shared" si="386"/>
        <v>0</v>
      </c>
      <c r="AB570" s="453">
        <f t="shared" si="372"/>
        <v>0</v>
      </c>
      <c r="AC570" s="14">
        <f t="shared" si="387"/>
        <v>0</v>
      </c>
      <c r="AD570" s="819"/>
      <c r="AE570" s="631">
        <f t="shared" si="373"/>
        <v>0</v>
      </c>
      <c r="AF570" s="818">
        <f>SUM('MEDIÇÃO_OBJETO (1)'!AG570)</f>
        <v>0</v>
      </c>
      <c r="AG570" s="541">
        <f>SUM('MEDIÇÃO_OBJETO (1)'!AH570)</f>
        <v>0</v>
      </c>
      <c r="AH570" s="541">
        <f>SUM('MEDIÇÃO_OBJETO (1)'!AI570)</f>
        <v>0</v>
      </c>
      <c r="AI570" s="541">
        <f>SUM('MEDIÇÃO_OBJETO (1)'!AJ570)</f>
        <v>0</v>
      </c>
      <c r="AJ570" s="541">
        <f>SUM('MEDIÇÃO_OBJETO (1)'!AK570)</f>
        <v>0</v>
      </c>
      <c r="AK570" s="541">
        <f>SUM('MEDIÇÃO_OBJETO (1)'!AL570)</f>
        <v>0</v>
      </c>
      <c r="AL570" s="541">
        <f>SUM('MEDIÇÃO_OBJETO (1)'!AM570)</f>
        <v>0</v>
      </c>
      <c r="AM570" s="541">
        <f>SUM('MEDIÇÃO_OBJETO (1)'!AN570)</f>
        <v>0</v>
      </c>
      <c r="AN570" s="541">
        <f>SUM('MEDIÇÃO_OBJETO (1)'!AO570)</f>
        <v>0</v>
      </c>
      <c r="AO570" s="541">
        <f>SUM('MEDIÇÃO_OBJETO (1)'!AP570)</f>
        <v>0</v>
      </c>
      <c r="AP570" s="541">
        <f>SUM('MEDIÇÃO_OBJETO (1)'!AQ570)</f>
        <v>0</v>
      </c>
      <c r="AQ570" s="541">
        <f>SUM('MEDIÇÃO_OBJETO (1)'!AR570)</f>
        <v>0</v>
      </c>
      <c r="AR570" s="541">
        <f>SUM('MEDIÇÃO_OBJETO (1)'!AS570)</f>
        <v>0</v>
      </c>
      <c r="AS570" s="541">
        <f>SUM('MEDIÇÃO_OBJETO (1)'!AT570)</f>
        <v>0</v>
      </c>
      <c r="AT570" s="541">
        <f>SUM('MEDIÇÃO_OBJETO (1)'!AU570)</f>
        <v>0</v>
      </c>
      <c r="AU570" s="541">
        <f>SUM('MEDIÇÃO_OBJETO (1)'!AV570)</f>
        <v>0</v>
      </c>
      <c r="AV570" s="541">
        <f>SUM('MEDIÇÃO_OBJETO (1)'!AW570)</f>
        <v>0</v>
      </c>
      <c r="AW570" s="541">
        <f>SUM('MEDIÇÃO_OBJETO (1)'!AX570)</f>
        <v>0</v>
      </c>
      <c r="AX570" s="977"/>
      <c r="BN570" s="992">
        <f t="shared" si="376"/>
        <v>0</v>
      </c>
      <c r="BO570" s="538">
        <f t="shared" si="374"/>
        <v>0</v>
      </c>
      <c r="BP570" s="987">
        <f>IF(RESUMO_GLOBAL!$X$53="a",ROUND(AF570*$N570,RESUMO_GLOBAL!$X$54),IF(RESUMO_GLOBAL!$X$53="t",TRUNC(AF570*$N570,RESUMO_GLOBAL!$X$54),AF570*$N570))</f>
        <v>0</v>
      </c>
      <c r="BQ570" s="987">
        <f>IF(RESUMO_GLOBAL!$X$53="a",ROUND(AG570*$N570,RESUMO_GLOBAL!$X$54),IF(RESUMO_GLOBAL!$X$53="t",TRUNC(AG570*$N570,RESUMO_GLOBAL!$X$54),AG570*$N570))</f>
        <v>0</v>
      </c>
      <c r="BR570" s="987">
        <f>IF(RESUMO_GLOBAL!$X$53="a",ROUND(AH570*$N570,RESUMO_GLOBAL!$X$54),IF(RESUMO_GLOBAL!$X$53="t",TRUNC(AH570*$N570,RESUMO_GLOBAL!$X$54),AH570*$N570))</f>
        <v>0</v>
      </c>
      <c r="BS570" s="987">
        <f>IF(RESUMO_GLOBAL!$X$53="a",ROUND(AI570*$N570,RESUMO_GLOBAL!$X$54),IF(RESUMO_GLOBAL!$X$53="t",TRUNC(AI570*$N570,RESUMO_GLOBAL!$X$54),AI570*$N570))</f>
        <v>0</v>
      </c>
      <c r="BT570" s="987">
        <f>IF(RESUMO_GLOBAL!$X$53="a",ROUND(AJ570*$N570,RESUMO_GLOBAL!$X$54),IF(RESUMO_GLOBAL!$X$53="t",TRUNC(AJ570*$N570,RESUMO_GLOBAL!$X$54),AJ570*$N570))</f>
        <v>0</v>
      </c>
      <c r="BU570" s="987">
        <f>IF(RESUMO_GLOBAL!$X$53="a",ROUND(AK570*$N570,RESUMO_GLOBAL!$X$54),IF(RESUMO_GLOBAL!$X$53="t",TRUNC(AK570*$N570,RESUMO_GLOBAL!$X$54),AK570*$N570))</f>
        <v>0</v>
      </c>
      <c r="BV570" s="987">
        <f>IF(RESUMO_GLOBAL!$X$53="a",ROUND(AL570*$N570,RESUMO_GLOBAL!$X$54),IF(RESUMO_GLOBAL!$X$53="t",TRUNC(AL570*$N570,RESUMO_GLOBAL!$X$54),AL570*$N570))</f>
        <v>0</v>
      </c>
      <c r="BW570" s="987">
        <f>IF(RESUMO_GLOBAL!$X$53="a",ROUND(AM570*$N570,RESUMO_GLOBAL!$X$54),IF(RESUMO_GLOBAL!$X$53="t",TRUNC(AM570*$N570,RESUMO_GLOBAL!$X$54),AM570*$N570))</f>
        <v>0</v>
      </c>
      <c r="BX570" s="987">
        <f>IF(RESUMO_GLOBAL!$X$53="a",ROUND(AN570*$N570,RESUMO_GLOBAL!$X$54),IF(RESUMO_GLOBAL!$X$53="t",TRUNC(AN570*$N570,RESUMO_GLOBAL!$X$54),AN570*$N570))</f>
        <v>0</v>
      </c>
      <c r="BY570" s="987">
        <f>IF(RESUMO_GLOBAL!$X$53="a",ROUND(AO570*$N570,RESUMO_GLOBAL!$X$54),IF(RESUMO_GLOBAL!$X$53="t",TRUNC(AO570*$N570,RESUMO_GLOBAL!$X$54),AO570*$N570))</f>
        <v>0</v>
      </c>
      <c r="BZ570" s="987">
        <f>IF(RESUMO_GLOBAL!$X$53="a",ROUND(AP570*$N570,RESUMO_GLOBAL!$X$54),IF(RESUMO_GLOBAL!$X$53="t",TRUNC(AP570*$N570,RESUMO_GLOBAL!$X$54),AP570*$N570))</f>
        <v>0</v>
      </c>
      <c r="CA570" s="987">
        <f>IF(RESUMO_GLOBAL!$X$53="a",ROUND(AQ570*$N570,RESUMO_GLOBAL!$X$54),IF(RESUMO_GLOBAL!$X$53="t",TRUNC(AQ570*$N570,RESUMO_GLOBAL!$X$54),AQ570*$N570))</f>
        <v>0</v>
      </c>
      <c r="CB570" s="987">
        <f>IF(RESUMO_GLOBAL!$X$53="a",ROUND(AR570*$N570,RESUMO_GLOBAL!$X$54),IF(RESUMO_GLOBAL!$X$53="t",TRUNC(AR570*$N570,RESUMO_GLOBAL!$X$54),AR570*$N570))</f>
        <v>0</v>
      </c>
      <c r="CC570" s="987">
        <f>IF(RESUMO_GLOBAL!$X$53="a",ROUND(AS570*$N570,RESUMO_GLOBAL!$X$54),IF(RESUMO_GLOBAL!$X$53="t",TRUNC(AS570*$N570,RESUMO_GLOBAL!$X$54),AS570*$N570))</f>
        <v>0</v>
      </c>
      <c r="CD570" s="987">
        <f>IF(RESUMO_GLOBAL!$X$53="a",ROUND(AT570*$N570,RESUMO_GLOBAL!$X$54),IF(RESUMO_GLOBAL!$X$53="t",TRUNC(AT570*$N570,RESUMO_GLOBAL!$X$54),AT570*$N570))</f>
        <v>0</v>
      </c>
      <c r="CE570" s="987">
        <f>IF(RESUMO_GLOBAL!$X$53="a",ROUND(AU570*$N570,RESUMO_GLOBAL!$X$54),IF(RESUMO_GLOBAL!$X$53="t",TRUNC(AU570*$N570,RESUMO_GLOBAL!$X$54),AU570*$N570))</f>
        <v>0</v>
      </c>
      <c r="CF570" s="987">
        <f>IF(RESUMO_GLOBAL!$X$53="a",ROUND(AV570*$N570,RESUMO_GLOBAL!$X$54),IF(RESUMO_GLOBAL!$X$53="t",TRUNC(AV570*$N570,RESUMO_GLOBAL!$X$54),AV570*$N570))</f>
        <v>0</v>
      </c>
      <c r="CG570" s="987">
        <f>IF(RESUMO_GLOBAL!$X$53="a",ROUND(AW570*$N570,RESUMO_GLOBAL!$X$54),IF(RESUMO_GLOBAL!$X$53="t",TRUNC(AW570*$N570,RESUMO_GLOBAL!$X$54),AW570*$N570))</f>
        <v>0</v>
      </c>
      <c r="CK570" s="59">
        <f t="shared" si="353"/>
        <v>0</v>
      </c>
      <c r="CL570" s="59">
        <f t="shared" si="354"/>
        <v>0</v>
      </c>
      <c r="CM570" s="59">
        <f t="shared" si="355"/>
        <v>0</v>
      </c>
      <c r="CN570" s="59">
        <f t="shared" si="356"/>
        <v>0</v>
      </c>
      <c r="CO570" s="59">
        <f t="shared" si="357"/>
        <v>0</v>
      </c>
      <c r="CP570" s="59">
        <f t="shared" si="358"/>
        <v>0</v>
      </c>
      <c r="CQ570" s="59">
        <f t="shared" si="359"/>
        <v>0</v>
      </c>
      <c r="CR570" s="59">
        <f t="shared" si="360"/>
        <v>0</v>
      </c>
      <c r="CS570" s="59">
        <f t="shared" si="361"/>
        <v>0</v>
      </c>
      <c r="CT570" s="59">
        <f t="shared" si="362"/>
        <v>0</v>
      </c>
      <c r="CU570" s="59">
        <f t="shared" si="363"/>
        <v>0</v>
      </c>
      <c r="CV570" s="59">
        <f t="shared" si="364"/>
        <v>0</v>
      </c>
      <c r="CW570" s="59">
        <f t="shared" si="365"/>
        <v>0</v>
      </c>
      <c r="CX570" s="59">
        <f t="shared" si="366"/>
        <v>0</v>
      </c>
      <c r="CY570" s="59">
        <f t="shared" si="367"/>
        <v>0</v>
      </c>
      <c r="CZ570" s="59">
        <f t="shared" si="368"/>
        <v>0</v>
      </c>
      <c r="DA570" s="59">
        <f t="shared" si="369"/>
        <v>0</v>
      </c>
      <c r="DB570" s="59">
        <f t="shared" si="370"/>
        <v>0</v>
      </c>
      <c r="DE570">
        <f t="shared" si="352"/>
        <v>565</v>
      </c>
      <c r="DF570" t="str">
        <f t="shared" si="371"/>
        <v/>
      </c>
      <c r="DG570" s="59">
        <f>IF($C570&lt;&gt;0,SUM($CK571:CK571),0)</f>
        <v>0</v>
      </c>
      <c r="DH570" s="59">
        <f>IF($C570&lt;&gt;0,SUM($CK571:CL571),0)</f>
        <v>0</v>
      </c>
      <c r="DI570" s="59">
        <f>IF($C570&lt;&gt;0,SUM($CK571:CM571),0)</f>
        <v>0</v>
      </c>
      <c r="DJ570" s="59">
        <f>IF($C570&lt;&gt;0,SUM($CK571:CN571),0)</f>
        <v>0</v>
      </c>
      <c r="DK570" s="59">
        <f>IF($C570&lt;&gt;0,SUM($CK571:CO571),0)</f>
        <v>0</v>
      </c>
      <c r="DL570" s="59">
        <f>IF($C570&lt;&gt;0,SUM($CK571:CP571),0)</f>
        <v>0</v>
      </c>
      <c r="DM570" s="59">
        <f>IF($C570&lt;&gt;0,SUM($CK571:CQ571),0)</f>
        <v>0</v>
      </c>
      <c r="DN570" s="59">
        <f>IF($C570&lt;&gt;0,SUM($CK571:CR571),0)</f>
        <v>0</v>
      </c>
      <c r="DO570" s="59">
        <f>IF($C570&lt;&gt;0,SUM($CK571:CS571),0)</f>
        <v>0</v>
      </c>
      <c r="DP570" s="59">
        <f>IF($C570&lt;&gt;0,SUM($CK571:CT571),0)</f>
        <v>0</v>
      </c>
      <c r="DQ570" s="59">
        <f>IF($C570&lt;&gt;0,SUM($CK571:CU571),0)</f>
        <v>0</v>
      </c>
      <c r="DR570" s="59">
        <f>IF($C570&lt;&gt;0,SUM($CK571:CV571),0)</f>
        <v>0</v>
      </c>
      <c r="DS570" s="59">
        <f>IF($C570&lt;&gt;0,SUM($CK571:CW571),0)</f>
        <v>0</v>
      </c>
      <c r="DT570" s="59">
        <f>IF($C570&lt;&gt;0,SUM($CK571:CX571),0)</f>
        <v>0</v>
      </c>
      <c r="DU570" s="59">
        <f>IF($C570&lt;&gt;0,SUM($CK571:CY571),0)</f>
        <v>0</v>
      </c>
      <c r="DV570" s="59">
        <f>IF($C570&lt;&gt;0,SUM($CK571:CZ571),0)</f>
        <v>0</v>
      </c>
      <c r="DW570" s="59">
        <f>IF($C570&lt;&gt;0,SUM($CK571:DA571),0)</f>
        <v>0</v>
      </c>
      <c r="DX570" s="59">
        <f>IF($C570&lt;&gt;0,SUM($CK571:DB571),0)</f>
        <v>0</v>
      </c>
      <c r="DY570" s="952" t="str">
        <f t="shared" si="375"/>
        <v/>
      </c>
    </row>
    <row r="571" spans="1:129" ht="13.5" hidden="1" thickBot="1">
      <c r="A571" s="3" t="str">
        <f t="shared" si="377"/>
        <v/>
      </c>
      <c r="B571" s="805">
        <f>Dados_GLOBAL_Inicial!E571</f>
        <v>0</v>
      </c>
      <c r="C571" s="956">
        <f>IF(IFERROR(VALUE(Dados_GLOBAL_Inicial!F571),0)=0,0,Dados_GLOBAL_Inicial!F571)</f>
        <v>0</v>
      </c>
      <c r="D571" s="830">
        <f>Dados_GLOBAL_Inicial!G571</f>
        <v>0</v>
      </c>
      <c r="E571" s="830" t="str">
        <f>IF(IFERROR(VLOOKUP(F571,Cod_Gde_Itens!$A$1:$B$80,2,FALSE),0)&gt;549,IFERROR(VLOOKUP(F571,Cod_Gde_Itens!$A$1:$B$80,2,FALSE),0),IF(Dados_GLOBAL_Inicial!H571=0,"",Dados_GLOBAL_Inicial!H571))</f>
        <v/>
      </c>
      <c r="F571" s="823">
        <f>Dados_GLOBAL_Inicial!I571</f>
        <v>0</v>
      </c>
      <c r="G571" s="824">
        <f>Dados_GLOBAL_Inicial!J571</f>
        <v>0</v>
      </c>
      <c r="H571" s="454">
        <f>Dados_GLOBAL_Inicial!K571</f>
        <v>0</v>
      </c>
      <c r="I571" s="970">
        <f>SUM('MEDIÇÃO_OBJETO (1)'!I571)</f>
        <v>0</v>
      </c>
      <c r="J571" s="455">
        <f t="shared" si="378"/>
        <v>0</v>
      </c>
      <c r="K571" s="451">
        <f t="shared" si="379"/>
        <v>0</v>
      </c>
      <c r="L571" s="452">
        <f t="shared" si="380"/>
        <v>0</v>
      </c>
      <c r="M571" s="809">
        <f t="shared" si="381"/>
        <v>0</v>
      </c>
      <c r="N571" s="810">
        <f>IF(IFERROR(VALUE(Dados_GLOBAL_Inicial!L571),0)=0,0,Dados_GLOBAL_Inicial!L571)</f>
        <v>0</v>
      </c>
      <c r="O571" s="812">
        <f>SUM('MEDIÇÃO_OBJETO (1)'!O571)</f>
        <v>0</v>
      </c>
      <c r="P571" s="812">
        <f>SUM('MEDIÇÃO_OBJETO (1)'!P571)</f>
        <v>0</v>
      </c>
      <c r="Q571" s="813">
        <f t="shared" si="382"/>
        <v>0</v>
      </c>
      <c r="R571" s="951"/>
      <c r="S571" s="815">
        <f>SUM('MEDIÇÃO_OBJETO (1)'!S571)</f>
        <v>0</v>
      </c>
      <c r="T571" s="815">
        <f>SUM('MEDIÇÃO_OBJETO (1)'!T571)</f>
        <v>0</v>
      </c>
      <c r="V571" s="19"/>
      <c r="W571" s="978">
        <f t="shared" si="383"/>
        <v>0</v>
      </c>
      <c r="X571" s="816">
        <f t="shared" si="384"/>
        <v>0</v>
      </c>
      <c r="Y571" s="816">
        <f t="shared" si="385"/>
        <v>0</v>
      </c>
      <c r="Z571" s="817">
        <f t="shared" si="386"/>
        <v>0</v>
      </c>
      <c r="AB571" s="453">
        <f t="shared" si="372"/>
        <v>0</v>
      </c>
      <c r="AC571" s="14">
        <f t="shared" si="387"/>
        <v>0</v>
      </c>
      <c r="AD571" s="819"/>
      <c r="AE571" s="631">
        <f t="shared" si="373"/>
        <v>0</v>
      </c>
      <c r="AF571" s="818">
        <f>SUM('MEDIÇÃO_OBJETO (1)'!AG571)</f>
        <v>0</v>
      </c>
      <c r="AG571" s="541">
        <f>SUM('MEDIÇÃO_OBJETO (1)'!AH571)</f>
        <v>0</v>
      </c>
      <c r="AH571" s="541">
        <f>SUM('MEDIÇÃO_OBJETO (1)'!AI571)</f>
        <v>0</v>
      </c>
      <c r="AI571" s="541">
        <f>SUM('MEDIÇÃO_OBJETO (1)'!AJ571)</f>
        <v>0</v>
      </c>
      <c r="AJ571" s="541">
        <f>SUM('MEDIÇÃO_OBJETO (1)'!AK571)</f>
        <v>0</v>
      </c>
      <c r="AK571" s="541">
        <f>SUM('MEDIÇÃO_OBJETO (1)'!AL571)</f>
        <v>0</v>
      </c>
      <c r="AL571" s="541">
        <f>SUM('MEDIÇÃO_OBJETO (1)'!AM571)</f>
        <v>0</v>
      </c>
      <c r="AM571" s="541">
        <f>SUM('MEDIÇÃO_OBJETO (1)'!AN571)</f>
        <v>0</v>
      </c>
      <c r="AN571" s="541">
        <f>SUM('MEDIÇÃO_OBJETO (1)'!AO571)</f>
        <v>0</v>
      </c>
      <c r="AO571" s="541">
        <f>SUM('MEDIÇÃO_OBJETO (1)'!AP571)</f>
        <v>0</v>
      </c>
      <c r="AP571" s="541">
        <f>SUM('MEDIÇÃO_OBJETO (1)'!AQ571)</f>
        <v>0</v>
      </c>
      <c r="AQ571" s="541">
        <f>SUM('MEDIÇÃO_OBJETO (1)'!AR571)</f>
        <v>0</v>
      </c>
      <c r="AR571" s="541">
        <f>SUM('MEDIÇÃO_OBJETO (1)'!AS571)</f>
        <v>0</v>
      </c>
      <c r="AS571" s="541">
        <f>SUM('MEDIÇÃO_OBJETO (1)'!AT571)</f>
        <v>0</v>
      </c>
      <c r="AT571" s="541">
        <f>SUM('MEDIÇÃO_OBJETO (1)'!AU571)</f>
        <v>0</v>
      </c>
      <c r="AU571" s="541">
        <f>SUM('MEDIÇÃO_OBJETO (1)'!AV571)</f>
        <v>0</v>
      </c>
      <c r="AV571" s="541">
        <f>SUM('MEDIÇÃO_OBJETO (1)'!AW571)</f>
        <v>0</v>
      </c>
      <c r="AW571" s="541">
        <f>SUM('MEDIÇÃO_OBJETO (1)'!AX571)</f>
        <v>0</v>
      </c>
      <c r="AX571" s="977"/>
      <c r="BN571" s="992">
        <f t="shared" si="376"/>
        <v>0</v>
      </c>
      <c r="BO571" s="538">
        <f t="shared" si="374"/>
        <v>0</v>
      </c>
      <c r="BP571" s="987">
        <f>IF(RESUMO_GLOBAL!$X$53="a",ROUND(AF571*$N571,RESUMO_GLOBAL!$X$54),IF(RESUMO_GLOBAL!$X$53="t",TRUNC(AF571*$N571,RESUMO_GLOBAL!$X$54),AF571*$N571))</f>
        <v>0</v>
      </c>
      <c r="BQ571" s="987">
        <f>IF(RESUMO_GLOBAL!$X$53="a",ROUND(AG571*$N571,RESUMO_GLOBAL!$X$54),IF(RESUMO_GLOBAL!$X$53="t",TRUNC(AG571*$N571,RESUMO_GLOBAL!$X$54),AG571*$N571))</f>
        <v>0</v>
      </c>
      <c r="BR571" s="987">
        <f>IF(RESUMO_GLOBAL!$X$53="a",ROUND(AH571*$N571,RESUMO_GLOBAL!$X$54),IF(RESUMO_GLOBAL!$X$53="t",TRUNC(AH571*$N571,RESUMO_GLOBAL!$X$54),AH571*$N571))</f>
        <v>0</v>
      </c>
      <c r="BS571" s="987">
        <f>IF(RESUMO_GLOBAL!$X$53="a",ROUND(AI571*$N571,RESUMO_GLOBAL!$X$54),IF(RESUMO_GLOBAL!$X$53="t",TRUNC(AI571*$N571,RESUMO_GLOBAL!$X$54),AI571*$N571))</f>
        <v>0</v>
      </c>
      <c r="BT571" s="987">
        <f>IF(RESUMO_GLOBAL!$X$53="a",ROUND(AJ571*$N571,RESUMO_GLOBAL!$X$54),IF(RESUMO_GLOBAL!$X$53="t",TRUNC(AJ571*$N571,RESUMO_GLOBAL!$X$54),AJ571*$N571))</f>
        <v>0</v>
      </c>
      <c r="BU571" s="987">
        <f>IF(RESUMO_GLOBAL!$X$53="a",ROUND(AK571*$N571,RESUMO_GLOBAL!$X$54),IF(RESUMO_GLOBAL!$X$53="t",TRUNC(AK571*$N571,RESUMO_GLOBAL!$X$54),AK571*$N571))</f>
        <v>0</v>
      </c>
      <c r="BV571" s="987">
        <f>IF(RESUMO_GLOBAL!$X$53="a",ROUND(AL571*$N571,RESUMO_GLOBAL!$X$54),IF(RESUMO_GLOBAL!$X$53="t",TRUNC(AL571*$N571,RESUMO_GLOBAL!$X$54),AL571*$N571))</f>
        <v>0</v>
      </c>
      <c r="BW571" s="987">
        <f>IF(RESUMO_GLOBAL!$X$53="a",ROUND(AM571*$N571,RESUMO_GLOBAL!$X$54),IF(RESUMO_GLOBAL!$X$53="t",TRUNC(AM571*$N571,RESUMO_GLOBAL!$X$54),AM571*$N571))</f>
        <v>0</v>
      </c>
      <c r="BX571" s="987">
        <f>IF(RESUMO_GLOBAL!$X$53="a",ROUND(AN571*$N571,RESUMO_GLOBAL!$X$54),IF(RESUMO_GLOBAL!$X$53="t",TRUNC(AN571*$N571,RESUMO_GLOBAL!$X$54),AN571*$N571))</f>
        <v>0</v>
      </c>
      <c r="BY571" s="987">
        <f>IF(RESUMO_GLOBAL!$X$53="a",ROUND(AO571*$N571,RESUMO_GLOBAL!$X$54),IF(RESUMO_GLOBAL!$X$53="t",TRUNC(AO571*$N571,RESUMO_GLOBAL!$X$54),AO571*$N571))</f>
        <v>0</v>
      </c>
      <c r="BZ571" s="987">
        <f>IF(RESUMO_GLOBAL!$X$53="a",ROUND(AP571*$N571,RESUMO_GLOBAL!$X$54),IF(RESUMO_GLOBAL!$X$53="t",TRUNC(AP571*$N571,RESUMO_GLOBAL!$X$54),AP571*$N571))</f>
        <v>0</v>
      </c>
      <c r="CA571" s="987">
        <f>IF(RESUMO_GLOBAL!$X$53="a",ROUND(AQ571*$N571,RESUMO_GLOBAL!$X$54),IF(RESUMO_GLOBAL!$X$53="t",TRUNC(AQ571*$N571,RESUMO_GLOBAL!$X$54),AQ571*$N571))</f>
        <v>0</v>
      </c>
      <c r="CB571" s="987">
        <f>IF(RESUMO_GLOBAL!$X$53="a",ROUND(AR571*$N571,RESUMO_GLOBAL!$X$54),IF(RESUMO_GLOBAL!$X$53="t",TRUNC(AR571*$N571,RESUMO_GLOBAL!$X$54),AR571*$N571))</f>
        <v>0</v>
      </c>
      <c r="CC571" s="987">
        <f>IF(RESUMO_GLOBAL!$X$53="a",ROUND(AS571*$N571,RESUMO_GLOBAL!$X$54),IF(RESUMO_GLOBAL!$X$53="t",TRUNC(AS571*$N571,RESUMO_GLOBAL!$X$54),AS571*$N571))</f>
        <v>0</v>
      </c>
      <c r="CD571" s="987">
        <f>IF(RESUMO_GLOBAL!$X$53="a",ROUND(AT571*$N571,RESUMO_GLOBAL!$X$54),IF(RESUMO_GLOBAL!$X$53="t",TRUNC(AT571*$N571,RESUMO_GLOBAL!$X$54),AT571*$N571))</f>
        <v>0</v>
      </c>
      <c r="CE571" s="987">
        <f>IF(RESUMO_GLOBAL!$X$53="a",ROUND(AU571*$N571,RESUMO_GLOBAL!$X$54),IF(RESUMO_GLOBAL!$X$53="t",TRUNC(AU571*$N571,RESUMO_GLOBAL!$X$54),AU571*$N571))</f>
        <v>0</v>
      </c>
      <c r="CF571" s="987">
        <f>IF(RESUMO_GLOBAL!$X$53="a",ROUND(AV571*$N571,RESUMO_GLOBAL!$X$54),IF(RESUMO_GLOBAL!$X$53="t",TRUNC(AV571*$N571,RESUMO_GLOBAL!$X$54),AV571*$N571))</f>
        <v>0</v>
      </c>
      <c r="CG571" s="987">
        <f>IF(RESUMO_GLOBAL!$X$53="a",ROUND(AW571*$N571,RESUMO_GLOBAL!$X$54),IF(RESUMO_GLOBAL!$X$53="t",TRUNC(AW571*$N571,RESUMO_GLOBAL!$X$54),AW571*$N571))</f>
        <v>0</v>
      </c>
      <c r="CK571" s="59">
        <f t="shared" si="353"/>
        <v>0</v>
      </c>
      <c r="CL571" s="59">
        <f t="shared" si="354"/>
        <v>0</v>
      </c>
      <c r="CM571" s="59">
        <f t="shared" si="355"/>
        <v>0</v>
      </c>
      <c r="CN571" s="59">
        <f t="shared" si="356"/>
        <v>0</v>
      </c>
      <c r="CO571" s="59">
        <f t="shared" si="357"/>
        <v>0</v>
      </c>
      <c r="CP571" s="59">
        <f t="shared" si="358"/>
        <v>0</v>
      </c>
      <c r="CQ571" s="59">
        <f t="shared" si="359"/>
        <v>0</v>
      </c>
      <c r="CR571" s="59">
        <f t="shared" si="360"/>
        <v>0</v>
      </c>
      <c r="CS571" s="59">
        <f t="shared" si="361"/>
        <v>0</v>
      </c>
      <c r="CT571" s="59">
        <f t="shared" si="362"/>
        <v>0</v>
      </c>
      <c r="CU571" s="59">
        <f t="shared" si="363"/>
        <v>0</v>
      </c>
      <c r="CV571" s="59">
        <f t="shared" si="364"/>
        <v>0</v>
      </c>
      <c r="CW571" s="59">
        <f t="shared" si="365"/>
        <v>0</v>
      </c>
      <c r="CX571" s="59">
        <f t="shared" si="366"/>
        <v>0</v>
      </c>
      <c r="CY571" s="59">
        <f t="shared" si="367"/>
        <v>0</v>
      </c>
      <c r="CZ571" s="59">
        <f t="shared" si="368"/>
        <v>0</v>
      </c>
      <c r="DA571" s="59">
        <f t="shared" si="369"/>
        <v>0</v>
      </c>
      <c r="DB571" s="59">
        <f t="shared" si="370"/>
        <v>0</v>
      </c>
      <c r="DE571">
        <f t="shared" si="352"/>
        <v>566</v>
      </c>
      <c r="DF571" t="str">
        <f t="shared" si="371"/>
        <v/>
      </c>
      <c r="DG571" s="59">
        <f>IF($C571&lt;&gt;0,SUM($CK572:CK572),0)</f>
        <v>0</v>
      </c>
      <c r="DH571" s="59">
        <f>IF($C571&lt;&gt;0,SUM($CK572:CL572),0)</f>
        <v>0</v>
      </c>
      <c r="DI571" s="59">
        <f>IF($C571&lt;&gt;0,SUM($CK572:CM572),0)</f>
        <v>0</v>
      </c>
      <c r="DJ571" s="59">
        <f>IF($C571&lt;&gt;0,SUM($CK572:CN572),0)</f>
        <v>0</v>
      </c>
      <c r="DK571" s="59">
        <f>IF($C571&lt;&gt;0,SUM($CK572:CO572),0)</f>
        <v>0</v>
      </c>
      <c r="DL571" s="59">
        <f>IF($C571&lt;&gt;0,SUM($CK572:CP572),0)</f>
        <v>0</v>
      </c>
      <c r="DM571" s="59">
        <f>IF($C571&lt;&gt;0,SUM($CK572:CQ572),0)</f>
        <v>0</v>
      </c>
      <c r="DN571" s="59">
        <f>IF($C571&lt;&gt;0,SUM($CK572:CR572),0)</f>
        <v>0</v>
      </c>
      <c r="DO571" s="59">
        <f>IF($C571&lt;&gt;0,SUM($CK572:CS572),0)</f>
        <v>0</v>
      </c>
      <c r="DP571" s="59">
        <f>IF($C571&lt;&gt;0,SUM($CK572:CT572),0)</f>
        <v>0</v>
      </c>
      <c r="DQ571" s="59">
        <f>IF($C571&lt;&gt;0,SUM($CK572:CU572),0)</f>
        <v>0</v>
      </c>
      <c r="DR571" s="59">
        <f>IF($C571&lt;&gt;0,SUM($CK572:CV572),0)</f>
        <v>0</v>
      </c>
      <c r="DS571" s="59">
        <f>IF($C571&lt;&gt;0,SUM($CK572:CW572),0)</f>
        <v>0</v>
      </c>
      <c r="DT571" s="59">
        <f>IF($C571&lt;&gt;0,SUM($CK572:CX572),0)</f>
        <v>0</v>
      </c>
      <c r="DU571" s="59">
        <f>IF($C571&lt;&gt;0,SUM($CK572:CY572),0)</f>
        <v>0</v>
      </c>
      <c r="DV571" s="59">
        <f>IF($C571&lt;&gt;0,SUM($CK572:CZ572),0)</f>
        <v>0</v>
      </c>
      <c r="DW571" s="59">
        <f>IF($C571&lt;&gt;0,SUM($CK572:DA572),0)</f>
        <v>0</v>
      </c>
      <c r="DX571" s="59">
        <f>IF($C571&lt;&gt;0,SUM($CK572:DB572),0)</f>
        <v>0</v>
      </c>
      <c r="DY571" s="952" t="str">
        <f t="shared" si="375"/>
        <v/>
      </c>
    </row>
    <row r="572" spans="1:129" ht="13.5" hidden="1" thickBot="1">
      <c r="A572" s="3" t="str">
        <f t="shared" si="377"/>
        <v/>
      </c>
      <c r="B572" s="805">
        <f>Dados_GLOBAL_Inicial!E572</f>
        <v>0</v>
      </c>
      <c r="C572" s="956">
        <f>IF(IFERROR(VALUE(Dados_GLOBAL_Inicial!F572),0)=0,0,Dados_GLOBAL_Inicial!F572)</f>
        <v>0</v>
      </c>
      <c r="D572" s="830">
        <f>Dados_GLOBAL_Inicial!G572</f>
        <v>0</v>
      </c>
      <c r="E572" s="830" t="str">
        <f>IF(IFERROR(VLOOKUP(F572,Cod_Gde_Itens!$A$1:$B$80,2,FALSE),0)&gt;549,IFERROR(VLOOKUP(F572,Cod_Gde_Itens!$A$1:$B$80,2,FALSE),0),IF(Dados_GLOBAL_Inicial!H572=0,"",Dados_GLOBAL_Inicial!H572))</f>
        <v/>
      </c>
      <c r="F572" s="823">
        <f>Dados_GLOBAL_Inicial!I572</f>
        <v>0</v>
      </c>
      <c r="G572" s="824">
        <f>Dados_GLOBAL_Inicial!J572</f>
        <v>0</v>
      </c>
      <c r="H572" s="454">
        <f>Dados_GLOBAL_Inicial!K572</f>
        <v>0</v>
      </c>
      <c r="I572" s="970">
        <f>SUM('MEDIÇÃO_OBJETO (1)'!I572)</f>
        <v>0</v>
      </c>
      <c r="J572" s="455">
        <f t="shared" si="378"/>
        <v>0</v>
      </c>
      <c r="K572" s="451">
        <f t="shared" si="379"/>
        <v>0</v>
      </c>
      <c r="L572" s="452">
        <f t="shared" si="380"/>
        <v>0</v>
      </c>
      <c r="M572" s="809">
        <f t="shared" si="381"/>
        <v>0</v>
      </c>
      <c r="N572" s="810">
        <f>IF(IFERROR(VALUE(Dados_GLOBAL_Inicial!L572),0)=0,0,Dados_GLOBAL_Inicial!L572)</f>
        <v>0</v>
      </c>
      <c r="O572" s="812">
        <f>SUM('MEDIÇÃO_OBJETO (1)'!O572)</f>
        <v>0</v>
      </c>
      <c r="P572" s="812">
        <f>SUM('MEDIÇÃO_OBJETO (1)'!P572)</f>
        <v>0</v>
      </c>
      <c r="Q572" s="813">
        <f t="shared" si="382"/>
        <v>0</v>
      </c>
      <c r="R572" s="951"/>
      <c r="S572" s="815">
        <f>SUM('MEDIÇÃO_OBJETO (1)'!S572)</f>
        <v>0</v>
      </c>
      <c r="T572" s="815">
        <f>SUM('MEDIÇÃO_OBJETO (1)'!T572)</f>
        <v>0</v>
      </c>
      <c r="V572" s="19"/>
      <c r="W572" s="978">
        <f t="shared" si="383"/>
        <v>0</v>
      </c>
      <c r="X572" s="816">
        <f t="shared" si="384"/>
        <v>0</v>
      </c>
      <c r="Y572" s="816">
        <f t="shared" si="385"/>
        <v>0</v>
      </c>
      <c r="Z572" s="817">
        <f t="shared" si="386"/>
        <v>0</v>
      </c>
      <c r="AB572" s="453">
        <f t="shared" si="372"/>
        <v>0</v>
      </c>
      <c r="AC572" s="14">
        <f t="shared" si="387"/>
        <v>0</v>
      </c>
      <c r="AD572" s="819"/>
      <c r="AE572" s="631">
        <f t="shared" si="373"/>
        <v>0</v>
      </c>
      <c r="AF572" s="818">
        <f>SUM('MEDIÇÃO_OBJETO (1)'!AG572)</f>
        <v>0</v>
      </c>
      <c r="AG572" s="541">
        <f>SUM('MEDIÇÃO_OBJETO (1)'!AH572)</f>
        <v>0</v>
      </c>
      <c r="AH572" s="541">
        <f>SUM('MEDIÇÃO_OBJETO (1)'!AI572)</f>
        <v>0</v>
      </c>
      <c r="AI572" s="541">
        <f>SUM('MEDIÇÃO_OBJETO (1)'!AJ572)</f>
        <v>0</v>
      </c>
      <c r="AJ572" s="541">
        <f>SUM('MEDIÇÃO_OBJETO (1)'!AK572)</f>
        <v>0</v>
      </c>
      <c r="AK572" s="541">
        <f>SUM('MEDIÇÃO_OBJETO (1)'!AL572)</f>
        <v>0</v>
      </c>
      <c r="AL572" s="541">
        <f>SUM('MEDIÇÃO_OBJETO (1)'!AM572)</f>
        <v>0</v>
      </c>
      <c r="AM572" s="541">
        <f>SUM('MEDIÇÃO_OBJETO (1)'!AN572)</f>
        <v>0</v>
      </c>
      <c r="AN572" s="541">
        <f>SUM('MEDIÇÃO_OBJETO (1)'!AO572)</f>
        <v>0</v>
      </c>
      <c r="AO572" s="541">
        <f>SUM('MEDIÇÃO_OBJETO (1)'!AP572)</f>
        <v>0</v>
      </c>
      <c r="AP572" s="541">
        <f>SUM('MEDIÇÃO_OBJETO (1)'!AQ572)</f>
        <v>0</v>
      </c>
      <c r="AQ572" s="541">
        <f>SUM('MEDIÇÃO_OBJETO (1)'!AR572)</f>
        <v>0</v>
      </c>
      <c r="AR572" s="541">
        <f>SUM('MEDIÇÃO_OBJETO (1)'!AS572)</f>
        <v>0</v>
      </c>
      <c r="AS572" s="541">
        <f>SUM('MEDIÇÃO_OBJETO (1)'!AT572)</f>
        <v>0</v>
      </c>
      <c r="AT572" s="541">
        <f>SUM('MEDIÇÃO_OBJETO (1)'!AU572)</f>
        <v>0</v>
      </c>
      <c r="AU572" s="541">
        <f>SUM('MEDIÇÃO_OBJETO (1)'!AV572)</f>
        <v>0</v>
      </c>
      <c r="AV572" s="541">
        <f>SUM('MEDIÇÃO_OBJETO (1)'!AW572)</f>
        <v>0</v>
      </c>
      <c r="AW572" s="541">
        <f>SUM('MEDIÇÃO_OBJETO (1)'!AX572)</f>
        <v>0</v>
      </c>
      <c r="AX572" s="977"/>
      <c r="BN572" s="992">
        <f t="shared" si="376"/>
        <v>0</v>
      </c>
      <c r="BO572" s="538">
        <f t="shared" si="374"/>
        <v>0</v>
      </c>
      <c r="BP572" s="987">
        <f>IF(RESUMO_GLOBAL!$X$53="a",ROUND(AF572*$N572,RESUMO_GLOBAL!$X$54),IF(RESUMO_GLOBAL!$X$53="t",TRUNC(AF572*$N572,RESUMO_GLOBAL!$X$54),AF572*$N572))</f>
        <v>0</v>
      </c>
      <c r="BQ572" s="987">
        <f>IF(RESUMO_GLOBAL!$X$53="a",ROUND(AG572*$N572,RESUMO_GLOBAL!$X$54),IF(RESUMO_GLOBAL!$X$53="t",TRUNC(AG572*$N572,RESUMO_GLOBAL!$X$54),AG572*$N572))</f>
        <v>0</v>
      </c>
      <c r="BR572" s="987">
        <f>IF(RESUMO_GLOBAL!$X$53="a",ROUND(AH572*$N572,RESUMO_GLOBAL!$X$54),IF(RESUMO_GLOBAL!$X$53="t",TRUNC(AH572*$N572,RESUMO_GLOBAL!$X$54),AH572*$N572))</f>
        <v>0</v>
      </c>
      <c r="BS572" s="987">
        <f>IF(RESUMO_GLOBAL!$X$53="a",ROUND(AI572*$N572,RESUMO_GLOBAL!$X$54),IF(RESUMO_GLOBAL!$X$53="t",TRUNC(AI572*$N572,RESUMO_GLOBAL!$X$54),AI572*$N572))</f>
        <v>0</v>
      </c>
      <c r="BT572" s="987">
        <f>IF(RESUMO_GLOBAL!$X$53="a",ROUND(AJ572*$N572,RESUMO_GLOBAL!$X$54),IF(RESUMO_GLOBAL!$X$53="t",TRUNC(AJ572*$N572,RESUMO_GLOBAL!$X$54),AJ572*$N572))</f>
        <v>0</v>
      </c>
      <c r="BU572" s="987">
        <f>IF(RESUMO_GLOBAL!$X$53="a",ROUND(AK572*$N572,RESUMO_GLOBAL!$X$54),IF(RESUMO_GLOBAL!$X$53="t",TRUNC(AK572*$N572,RESUMO_GLOBAL!$X$54),AK572*$N572))</f>
        <v>0</v>
      </c>
      <c r="BV572" s="987">
        <f>IF(RESUMO_GLOBAL!$X$53="a",ROUND(AL572*$N572,RESUMO_GLOBAL!$X$54),IF(RESUMO_GLOBAL!$X$53="t",TRUNC(AL572*$N572,RESUMO_GLOBAL!$X$54),AL572*$N572))</f>
        <v>0</v>
      </c>
      <c r="BW572" s="987">
        <f>IF(RESUMO_GLOBAL!$X$53="a",ROUND(AM572*$N572,RESUMO_GLOBAL!$X$54),IF(RESUMO_GLOBAL!$X$53="t",TRUNC(AM572*$N572,RESUMO_GLOBAL!$X$54),AM572*$N572))</f>
        <v>0</v>
      </c>
      <c r="BX572" s="987">
        <f>IF(RESUMO_GLOBAL!$X$53="a",ROUND(AN572*$N572,RESUMO_GLOBAL!$X$54),IF(RESUMO_GLOBAL!$X$53="t",TRUNC(AN572*$N572,RESUMO_GLOBAL!$X$54),AN572*$N572))</f>
        <v>0</v>
      </c>
      <c r="BY572" s="987">
        <f>IF(RESUMO_GLOBAL!$X$53="a",ROUND(AO572*$N572,RESUMO_GLOBAL!$X$54),IF(RESUMO_GLOBAL!$X$53="t",TRUNC(AO572*$N572,RESUMO_GLOBAL!$X$54),AO572*$N572))</f>
        <v>0</v>
      </c>
      <c r="BZ572" s="987">
        <f>IF(RESUMO_GLOBAL!$X$53="a",ROUND(AP572*$N572,RESUMO_GLOBAL!$X$54),IF(RESUMO_GLOBAL!$X$53="t",TRUNC(AP572*$N572,RESUMO_GLOBAL!$X$54),AP572*$N572))</f>
        <v>0</v>
      </c>
      <c r="CA572" s="987">
        <f>IF(RESUMO_GLOBAL!$X$53="a",ROUND(AQ572*$N572,RESUMO_GLOBAL!$X$54),IF(RESUMO_GLOBAL!$X$53="t",TRUNC(AQ572*$N572,RESUMO_GLOBAL!$X$54),AQ572*$N572))</f>
        <v>0</v>
      </c>
      <c r="CB572" s="987">
        <f>IF(RESUMO_GLOBAL!$X$53="a",ROUND(AR572*$N572,RESUMO_GLOBAL!$X$54),IF(RESUMO_GLOBAL!$X$53="t",TRUNC(AR572*$N572,RESUMO_GLOBAL!$X$54),AR572*$N572))</f>
        <v>0</v>
      </c>
      <c r="CC572" s="987">
        <f>IF(RESUMO_GLOBAL!$X$53="a",ROUND(AS572*$N572,RESUMO_GLOBAL!$X$54),IF(RESUMO_GLOBAL!$X$53="t",TRUNC(AS572*$N572,RESUMO_GLOBAL!$X$54),AS572*$N572))</f>
        <v>0</v>
      </c>
      <c r="CD572" s="987">
        <f>IF(RESUMO_GLOBAL!$X$53="a",ROUND(AT572*$N572,RESUMO_GLOBAL!$X$54),IF(RESUMO_GLOBAL!$X$53="t",TRUNC(AT572*$N572,RESUMO_GLOBAL!$X$54),AT572*$N572))</f>
        <v>0</v>
      </c>
      <c r="CE572" s="987">
        <f>IF(RESUMO_GLOBAL!$X$53="a",ROUND(AU572*$N572,RESUMO_GLOBAL!$X$54),IF(RESUMO_GLOBAL!$X$53="t",TRUNC(AU572*$N572,RESUMO_GLOBAL!$X$54),AU572*$N572))</f>
        <v>0</v>
      </c>
      <c r="CF572" s="987">
        <f>IF(RESUMO_GLOBAL!$X$53="a",ROUND(AV572*$N572,RESUMO_GLOBAL!$X$54),IF(RESUMO_GLOBAL!$X$53="t",TRUNC(AV572*$N572,RESUMO_GLOBAL!$X$54),AV572*$N572))</f>
        <v>0</v>
      </c>
      <c r="CG572" s="987">
        <f>IF(RESUMO_GLOBAL!$X$53="a",ROUND(AW572*$N572,RESUMO_GLOBAL!$X$54),IF(RESUMO_GLOBAL!$X$53="t",TRUNC(AW572*$N572,RESUMO_GLOBAL!$X$54),AW572*$N572))</f>
        <v>0</v>
      </c>
      <c r="CK572" s="59">
        <f t="shared" si="353"/>
        <v>0</v>
      </c>
      <c r="CL572" s="59">
        <f t="shared" si="354"/>
        <v>0</v>
      </c>
      <c r="CM572" s="59">
        <f t="shared" si="355"/>
        <v>0</v>
      </c>
      <c r="CN572" s="59">
        <f t="shared" si="356"/>
        <v>0</v>
      </c>
      <c r="CO572" s="59">
        <f t="shared" si="357"/>
        <v>0</v>
      </c>
      <c r="CP572" s="59">
        <f t="shared" si="358"/>
        <v>0</v>
      </c>
      <c r="CQ572" s="59">
        <f t="shared" si="359"/>
        <v>0</v>
      </c>
      <c r="CR572" s="59">
        <f t="shared" si="360"/>
        <v>0</v>
      </c>
      <c r="CS572" s="59">
        <f t="shared" si="361"/>
        <v>0</v>
      </c>
      <c r="CT572" s="59">
        <f t="shared" si="362"/>
        <v>0</v>
      </c>
      <c r="CU572" s="59">
        <f t="shared" si="363"/>
        <v>0</v>
      </c>
      <c r="CV572" s="59">
        <f t="shared" si="364"/>
        <v>0</v>
      </c>
      <c r="CW572" s="59">
        <f t="shared" si="365"/>
        <v>0</v>
      </c>
      <c r="CX572" s="59">
        <f t="shared" si="366"/>
        <v>0</v>
      </c>
      <c r="CY572" s="59">
        <f t="shared" si="367"/>
        <v>0</v>
      </c>
      <c r="CZ572" s="59">
        <f t="shared" si="368"/>
        <v>0</v>
      </c>
      <c r="DA572" s="59">
        <f t="shared" si="369"/>
        <v>0</v>
      </c>
      <c r="DB572" s="59">
        <f t="shared" si="370"/>
        <v>0</v>
      </c>
      <c r="DE572">
        <f t="shared" si="352"/>
        <v>567</v>
      </c>
      <c r="DF572" t="str">
        <f t="shared" si="371"/>
        <v/>
      </c>
      <c r="DG572" s="59">
        <f>IF($C572&lt;&gt;0,SUM($CK573:CK573),0)</f>
        <v>0</v>
      </c>
      <c r="DH572" s="59">
        <f>IF($C572&lt;&gt;0,SUM($CK573:CL573),0)</f>
        <v>0</v>
      </c>
      <c r="DI572" s="59">
        <f>IF($C572&lt;&gt;0,SUM($CK573:CM573),0)</f>
        <v>0</v>
      </c>
      <c r="DJ572" s="59">
        <f>IF($C572&lt;&gt;0,SUM($CK573:CN573),0)</f>
        <v>0</v>
      </c>
      <c r="DK572" s="59">
        <f>IF($C572&lt;&gt;0,SUM($CK573:CO573),0)</f>
        <v>0</v>
      </c>
      <c r="DL572" s="59">
        <f>IF($C572&lt;&gt;0,SUM($CK573:CP573),0)</f>
        <v>0</v>
      </c>
      <c r="DM572" s="59">
        <f>IF($C572&lt;&gt;0,SUM($CK573:CQ573),0)</f>
        <v>0</v>
      </c>
      <c r="DN572" s="59">
        <f>IF($C572&lt;&gt;0,SUM($CK573:CR573),0)</f>
        <v>0</v>
      </c>
      <c r="DO572" s="59">
        <f>IF($C572&lt;&gt;0,SUM($CK573:CS573),0)</f>
        <v>0</v>
      </c>
      <c r="DP572" s="59">
        <f>IF($C572&lt;&gt;0,SUM($CK573:CT573),0)</f>
        <v>0</v>
      </c>
      <c r="DQ572" s="59">
        <f>IF($C572&lt;&gt;0,SUM($CK573:CU573),0)</f>
        <v>0</v>
      </c>
      <c r="DR572" s="59">
        <f>IF($C572&lt;&gt;0,SUM($CK573:CV573),0)</f>
        <v>0</v>
      </c>
      <c r="DS572" s="59">
        <f>IF($C572&lt;&gt;0,SUM($CK573:CW573),0)</f>
        <v>0</v>
      </c>
      <c r="DT572" s="59">
        <f>IF($C572&lt;&gt;0,SUM($CK573:CX573),0)</f>
        <v>0</v>
      </c>
      <c r="DU572" s="59">
        <f>IF($C572&lt;&gt;0,SUM($CK573:CY573),0)</f>
        <v>0</v>
      </c>
      <c r="DV572" s="59">
        <f>IF($C572&lt;&gt;0,SUM($CK573:CZ573),0)</f>
        <v>0</v>
      </c>
      <c r="DW572" s="59">
        <f>IF($C572&lt;&gt;0,SUM($CK573:DA573),0)</f>
        <v>0</v>
      </c>
      <c r="DX572" s="59">
        <f>IF($C572&lt;&gt;0,SUM($CK573:DB573),0)</f>
        <v>0</v>
      </c>
      <c r="DY572" s="952" t="str">
        <f t="shared" si="375"/>
        <v/>
      </c>
    </row>
    <row r="573" spans="1:129" ht="13.5" hidden="1" thickBot="1">
      <c r="A573" s="3" t="str">
        <f t="shared" si="377"/>
        <v/>
      </c>
      <c r="B573" s="805">
        <f>Dados_GLOBAL_Inicial!E573</f>
        <v>0</v>
      </c>
      <c r="C573" s="956">
        <f>IF(IFERROR(VALUE(Dados_GLOBAL_Inicial!F573),0)=0,0,Dados_GLOBAL_Inicial!F573)</f>
        <v>0</v>
      </c>
      <c r="D573" s="830">
        <f>Dados_GLOBAL_Inicial!G573</f>
        <v>0</v>
      </c>
      <c r="E573" s="830" t="str">
        <f>IF(IFERROR(VLOOKUP(F573,Cod_Gde_Itens!$A$1:$B$80,2,FALSE),0)&gt;549,IFERROR(VLOOKUP(F573,Cod_Gde_Itens!$A$1:$B$80,2,FALSE),0),IF(Dados_GLOBAL_Inicial!H573=0,"",Dados_GLOBAL_Inicial!H573))</f>
        <v/>
      </c>
      <c r="F573" s="823">
        <f>Dados_GLOBAL_Inicial!I573</f>
        <v>0</v>
      </c>
      <c r="G573" s="824">
        <f>Dados_GLOBAL_Inicial!J573</f>
        <v>0</v>
      </c>
      <c r="H573" s="454">
        <f>Dados_GLOBAL_Inicial!K573</f>
        <v>0</v>
      </c>
      <c r="I573" s="970">
        <f>SUM('MEDIÇÃO_OBJETO (1)'!I573)</f>
        <v>0</v>
      </c>
      <c r="J573" s="455">
        <f t="shared" si="378"/>
        <v>0</v>
      </c>
      <c r="K573" s="451">
        <f t="shared" si="379"/>
        <v>0</v>
      </c>
      <c r="L573" s="452">
        <f t="shared" si="380"/>
        <v>0</v>
      </c>
      <c r="M573" s="809">
        <f t="shared" si="381"/>
        <v>0</v>
      </c>
      <c r="N573" s="810">
        <f>IF(IFERROR(VALUE(Dados_GLOBAL_Inicial!L573),0)=0,0,Dados_GLOBAL_Inicial!L573)</f>
        <v>0</v>
      </c>
      <c r="O573" s="812">
        <f>SUM('MEDIÇÃO_OBJETO (1)'!O573)</f>
        <v>0</v>
      </c>
      <c r="P573" s="812">
        <f>SUM('MEDIÇÃO_OBJETO (1)'!P573)</f>
        <v>0</v>
      </c>
      <c r="Q573" s="813">
        <f t="shared" si="382"/>
        <v>0</v>
      </c>
      <c r="R573" s="951"/>
      <c r="S573" s="815">
        <f>SUM('MEDIÇÃO_OBJETO (1)'!S573)</f>
        <v>0</v>
      </c>
      <c r="T573" s="815">
        <f>SUM('MEDIÇÃO_OBJETO (1)'!T573)</f>
        <v>0</v>
      </c>
      <c r="V573" s="19"/>
      <c r="W573" s="978">
        <f t="shared" si="383"/>
        <v>0</v>
      </c>
      <c r="X573" s="816">
        <f t="shared" si="384"/>
        <v>0</v>
      </c>
      <c r="Y573" s="816">
        <f t="shared" si="385"/>
        <v>0</v>
      </c>
      <c r="Z573" s="817">
        <f t="shared" si="386"/>
        <v>0</v>
      </c>
      <c r="AB573" s="453">
        <f t="shared" si="372"/>
        <v>0</v>
      </c>
      <c r="AC573" s="14">
        <f t="shared" si="387"/>
        <v>0</v>
      </c>
      <c r="AD573" s="819"/>
      <c r="AE573" s="631">
        <f t="shared" si="373"/>
        <v>0</v>
      </c>
      <c r="AF573" s="818">
        <f>SUM('MEDIÇÃO_OBJETO (1)'!AG573)</f>
        <v>0</v>
      </c>
      <c r="AG573" s="541">
        <f>SUM('MEDIÇÃO_OBJETO (1)'!AH573)</f>
        <v>0</v>
      </c>
      <c r="AH573" s="541">
        <f>SUM('MEDIÇÃO_OBJETO (1)'!AI573)</f>
        <v>0</v>
      </c>
      <c r="AI573" s="541">
        <f>SUM('MEDIÇÃO_OBJETO (1)'!AJ573)</f>
        <v>0</v>
      </c>
      <c r="AJ573" s="541">
        <f>SUM('MEDIÇÃO_OBJETO (1)'!AK573)</f>
        <v>0</v>
      </c>
      <c r="AK573" s="541">
        <f>SUM('MEDIÇÃO_OBJETO (1)'!AL573)</f>
        <v>0</v>
      </c>
      <c r="AL573" s="541">
        <f>SUM('MEDIÇÃO_OBJETO (1)'!AM573)</f>
        <v>0</v>
      </c>
      <c r="AM573" s="541">
        <f>SUM('MEDIÇÃO_OBJETO (1)'!AN573)</f>
        <v>0</v>
      </c>
      <c r="AN573" s="541">
        <f>SUM('MEDIÇÃO_OBJETO (1)'!AO573)</f>
        <v>0</v>
      </c>
      <c r="AO573" s="541">
        <f>SUM('MEDIÇÃO_OBJETO (1)'!AP573)</f>
        <v>0</v>
      </c>
      <c r="AP573" s="541">
        <f>SUM('MEDIÇÃO_OBJETO (1)'!AQ573)</f>
        <v>0</v>
      </c>
      <c r="AQ573" s="541">
        <f>SUM('MEDIÇÃO_OBJETO (1)'!AR573)</f>
        <v>0</v>
      </c>
      <c r="AR573" s="541">
        <f>SUM('MEDIÇÃO_OBJETO (1)'!AS573)</f>
        <v>0</v>
      </c>
      <c r="AS573" s="541">
        <f>SUM('MEDIÇÃO_OBJETO (1)'!AT573)</f>
        <v>0</v>
      </c>
      <c r="AT573" s="541">
        <f>SUM('MEDIÇÃO_OBJETO (1)'!AU573)</f>
        <v>0</v>
      </c>
      <c r="AU573" s="541">
        <f>SUM('MEDIÇÃO_OBJETO (1)'!AV573)</f>
        <v>0</v>
      </c>
      <c r="AV573" s="541">
        <f>SUM('MEDIÇÃO_OBJETO (1)'!AW573)</f>
        <v>0</v>
      </c>
      <c r="AW573" s="541">
        <f>SUM('MEDIÇÃO_OBJETO (1)'!AX573)</f>
        <v>0</v>
      </c>
      <c r="AX573" s="977"/>
      <c r="BN573" s="992">
        <f t="shared" si="376"/>
        <v>0</v>
      </c>
      <c r="BO573" s="538">
        <f t="shared" si="374"/>
        <v>0</v>
      </c>
      <c r="BP573" s="987">
        <f>IF(RESUMO_GLOBAL!$X$53="a",ROUND(AF573*$N573,RESUMO_GLOBAL!$X$54),IF(RESUMO_GLOBAL!$X$53="t",TRUNC(AF573*$N573,RESUMO_GLOBAL!$X$54),AF573*$N573))</f>
        <v>0</v>
      </c>
      <c r="BQ573" s="987">
        <f>IF(RESUMO_GLOBAL!$X$53="a",ROUND(AG573*$N573,RESUMO_GLOBAL!$X$54),IF(RESUMO_GLOBAL!$X$53="t",TRUNC(AG573*$N573,RESUMO_GLOBAL!$X$54),AG573*$N573))</f>
        <v>0</v>
      </c>
      <c r="BR573" s="987">
        <f>IF(RESUMO_GLOBAL!$X$53="a",ROUND(AH573*$N573,RESUMO_GLOBAL!$X$54),IF(RESUMO_GLOBAL!$X$53="t",TRUNC(AH573*$N573,RESUMO_GLOBAL!$X$54),AH573*$N573))</f>
        <v>0</v>
      </c>
      <c r="BS573" s="987">
        <f>IF(RESUMO_GLOBAL!$X$53="a",ROUND(AI573*$N573,RESUMO_GLOBAL!$X$54),IF(RESUMO_GLOBAL!$X$53="t",TRUNC(AI573*$N573,RESUMO_GLOBAL!$X$54),AI573*$N573))</f>
        <v>0</v>
      </c>
      <c r="BT573" s="987">
        <f>IF(RESUMO_GLOBAL!$X$53="a",ROUND(AJ573*$N573,RESUMO_GLOBAL!$X$54),IF(RESUMO_GLOBAL!$X$53="t",TRUNC(AJ573*$N573,RESUMO_GLOBAL!$X$54),AJ573*$N573))</f>
        <v>0</v>
      </c>
      <c r="BU573" s="987">
        <f>IF(RESUMO_GLOBAL!$X$53="a",ROUND(AK573*$N573,RESUMO_GLOBAL!$X$54),IF(RESUMO_GLOBAL!$X$53="t",TRUNC(AK573*$N573,RESUMO_GLOBAL!$X$54),AK573*$N573))</f>
        <v>0</v>
      </c>
      <c r="BV573" s="987">
        <f>IF(RESUMO_GLOBAL!$X$53="a",ROUND(AL573*$N573,RESUMO_GLOBAL!$X$54),IF(RESUMO_GLOBAL!$X$53="t",TRUNC(AL573*$N573,RESUMO_GLOBAL!$X$54),AL573*$N573))</f>
        <v>0</v>
      </c>
      <c r="BW573" s="987">
        <f>IF(RESUMO_GLOBAL!$X$53="a",ROUND(AM573*$N573,RESUMO_GLOBAL!$X$54),IF(RESUMO_GLOBAL!$X$53="t",TRUNC(AM573*$N573,RESUMO_GLOBAL!$X$54),AM573*$N573))</f>
        <v>0</v>
      </c>
      <c r="BX573" s="987">
        <f>IF(RESUMO_GLOBAL!$X$53="a",ROUND(AN573*$N573,RESUMO_GLOBAL!$X$54),IF(RESUMO_GLOBAL!$X$53="t",TRUNC(AN573*$N573,RESUMO_GLOBAL!$X$54),AN573*$N573))</f>
        <v>0</v>
      </c>
      <c r="BY573" s="987">
        <f>IF(RESUMO_GLOBAL!$X$53="a",ROUND(AO573*$N573,RESUMO_GLOBAL!$X$54),IF(RESUMO_GLOBAL!$X$53="t",TRUNC(AO573*$N573,RESUMO_GLOBAL!$X$54),AO573*$N573))</f>
        <v>0</v>
      </c>
      <c r="BZ573" s="987">
        <f>IF(RESUMO_GLOBAL!$X$53="a",ROUND(AP573*$N573,RESUMO_GLOBAL!$X$54),IF(RESUMO_GLOBAL!$X$53="t",TRUNC(AP573*$N573,RESUMO_GLOBAL!$X$54),AP573*$N573))</f>
        <v>0</v>
      </c>
      <c r="CA573" s="987">
        <f>IF(RESUMO_GLOBAL!$X$53="a",ROUND(AQ573*$N573,RESUMO_GLOBAL!$X$54),IF(RESUMO_GLOBAL!$X$53="t",TRUNC(AQ573*$N573,RESUMO_GLOBAL!$X$54),AQ573*$N573))</f>
        <v>0</v>
      </c>
      <c r="CB573" s="987">
        <f>IF(RESUMO_GLOBAL!$X$53="a",ROUND(AR573*$N573,RESUMO_GLOBAL!$X$54),IF(RESUMO_GLOBAL!$X$53="t",TRUNC(AR573*$N573,RESUMO_GLOBAL!$X$54),AR573*$N573))</f>
        <v>0</v>
      </c>
      <c r="CC573" s="987">
        <f>IF(RESUMO_GLOBAL!$X$53="a",ROUND(AS573*$N573,RESUMO_GLOBAL!$X$54),IF(RESUMO_GLOBAL!$X$53="t",TRUNC(AS573*$N573,RESUMO_GLOBAL!$X$54),AS573*$N573))</f>
        <v>0</v>
      </c>
      <c r="CD573" s="987">
        <f>IF(RESUMO_GLOBAL!$X$53="a",ROUND(AT573*$N573,RESUMO_GLOBAL!$X$54),IF(RESUMO_GLOBAL!$X$53="t",TRUNC(AT573*$N573,RESUMO_GLOBAL!$X$54),AT573*$N573))</f>
        <v>0</v>
      </c>
      <c r="CE573" s="987">
        <f>IF(RESUMO_GLOBAL!$X$53="a",ROUND(AU573*$N573,RESUMO_GLOBAL!$X$54),IF(RESUMO_GLOBAL!$X$53="t",TRUNC(AU573*$N573,RESUMO_GLOBAL!$X$54),AU573*$N573))</f>
        <v>0</v>
      </c>
      <c r="CF573" s="987">
        <f>IF(RESUMO_GLOBAL!$X$53="a",ROUND(AV573*$N573,RESUMO_GLOBAL!$X$54),IF(RESUMO_GLOBAL!$X$53="t",TRUNC(AV573*$N573,RESUMO_GLOBAL!$X$54),AV573*$N573))</f>
        <v>0</v>
      </c>
      <c r="CG573" s="987">
        <f>IF(RESUMO_GLOBAL!$X$53="a",ROUND(AW573*$N573,RESUMO_GLOBAL!$X$54),IF(RESUMO_GLOBAL!$X$53="t",TRUNC(AW573*$N573,RESUMO_GLOBAL!$X$54),AW573*$N573))</f>
        <v>0</v>
      </c>
      <c r="CK573" s="59">
        <f t="shared" si="353"/>
        <v>0</v>
      </c>
      <c r="CL573" s="59">
        <f t="shared" si="354"/>
        <v>0</v>
      </c>
      <c r="CM573" s="59">
        <f t="shared" si="355"/>
        <v>0</v>
      </c>
      <c r="CN573" s="59">
        <f t="shared" si="356"/>
        <v>0</v>
      </c>
      <c r="CO573" s="59">
        <f t="shared" si="357"/>
        <v>0</v>
      </c>
      <c r="CP573" s="59">
        <f t="shared" si="358"/>
        <v>0</v>
      </c>
      <c r="CQ573" s="59">
        <f t="shared" si="359"/>
        <v>0</v>
      </c>
      <c r="CR573" s="59">
        <f t="shared" si="360"/>
        <v>0</v>
      </c>
      <c r="CS573" s="59">
        <f t="shared" si="361"/>
        <v>0</v>
      </c>
      <c r="CT573" s="59">
        <f t="shared" si="362"/>
        <v>0</v>
      </c>
      <c r="CU573" s="59">
        <f t="shared" si="363"/>
        <v>0</v>
      </c>
      <c r="CV573" s="59">
        <f t="shared" si="364"/>
        <v>0</v>
      </c>
      <c r="CW573" s="59">
        <f t="shared" si="365"/>
        <v>0</v>
      </c>
      <c r="CX573" s="59">
        <f t="shared" si="366"/>
        <v>0</v>
      </c>
      <c r="CY573" s="59">
        <f t="shared" si="367"/>
        <v>0</v>
      </c>
      <c r="CZ573" s="59">
        <f t="shared" si="368"/>
        <v>0</v>
      </c>
      <c r="DA573" s="59">
        <f t="shared" si="369"/>
        <v>0</v>
      </c>
      <c r="DB573" s="59">
        <f t="shared" si="370"/>
        <v>0</v>
      </c>
      <c r="DE573">
        <f t="shared" si="352"/>
        <v>568</v>
      </c>
      <c r="DF573" t="str">
        <f t="shared" si="371"/>
        <v/>
      </c>
      <c r="DG573" s="59">
        <f>IF($C573&lt;&gt;0,SUM($CK574:CK574),0)</f>
        <v>0</v>
      </c>
      <c r="DH573" s="59">
        <f>IF($C573&lt;&gt;0,SUM($CK574:CL574),0)</f>
        <v>0</v>
      </c>
      <c r="DI573" s="59">
        <f>IF($C573&lt;&gt;0,SUM($CK574:CM574),0)</f>
        <v>0</v>
      </c>
      <c r="DJ573" s="59">
        <f>IF($C573&lt;&gt;0,SUM($CK574:CN574),0)</f>
        <v>0</v>
      </c>
      <c r="DK573" s="59">
        <f>IF($C573&lt;&gt;0,SUM($CK574:CO574),0)</f>
        <v>0</v>
      </c>
      <c r="DL573" s="59">
        <f>IF($C573&lt;&gt;0,SUM($CK574:CP574),0)</f>
        <v>0</v>
      </c>
      <c r="DM573" s="59">
        <f>IF($C573&lt;&gt;0,SUM($CK574:CQ574),0)</f>
        <v>0</v>
      </c>
      <c r="DN573" s="59">
        <f>IF($C573&lt;&gt;0,SUM($CK574:CR574),0)</f>
        <v>0</v>
      </c>
      <c r="DO573" s="59">
        <f>IF($C573&lt;&gt;0,SUM($CK574:CS574),0)</f>
        <v>0</v>
      </c>
      <c r="DP573" s="59">
        <f>IF($C573&lt;&gt;0,SUM($CK574:CT574),0)</f>
        <v>0</v>
      </c>
      <c r="DQ573" s="59">
        <f>IF($C573&lt;&gt;0,SUM($CK574:CU574),0)</f>
        <v>0</v>
      </c>
      <c r="DR573" s="59">
        <f>IF($C573&lt;&gt;0,SUM($CK574:CV574),0)</f>
        <v>0</v>
      </c>
      <c r="DS573" s="59">
        <f>IF($C573&lt;&gt;0,SUM($CK574:CW574),0)</f>
        <v>0</v>
      </c>
      <c r="DT573" s="59">
        <f>IF($C573&lt;&gt;0,SUM($CK574:CX574),0)</f>
        <v>0</v>
      </c>
      <c r="DU573" s="59">
        <f>IF($C573&lt;&gt;0,SUM($CK574:CY574),0)</f>
        <v>0</v>
      </c>
      <c r="DV573" s="59">
        <f>IF($C573&lt;&gt;0,SUM($CK574:CZ574),0)</f>
        <v>0</v>
      </c>
      <c r="DW573" s="59">
        <f>IF($C573&lt;&gt;0,SUM($CK574:DA574),0)</f>
        <v>0</v>
      </c>
      <c r="DX573" s="59">
        <f>IF($C573&lt;&gt;0,SUM($CK574:DB574),0)</f>
        <v>0</v>
      </c>
      <c r="DY573" s="952" t="str">
        <f t="shared" si="375"/>
        <v/>
      </c>
    </row>
    <row r="574" spans="1:129" ht="13.5" hidden="1" thickBot="1">
      <c r="A574" s="3" t="str">
        <f t="shared" si="377"/>
        <v/>
      </c>
      <c r="B574" s="805">
        <f>Dados_GLOBAL_Inicial!E574</f>
        <v>0</v>
      </c>
      <c r="C574" s="956">
        <f>IF(IFERROR(VALUE(Dados_GLOBAL_Inicial!F574),0)=0,0,Dados_GLOBAL_Inicial!F574)</f>
        <v>0</v>
      </c>
      <c r="D574" s="830">
        <f>Dados_GLOBAL_Inicial!G574</f>
        <v>0</v>
      </c>
      <c r="E574" s="830" t="str">
        <f>IF(IFERROR(VLOOKUP(F574,Cod_Gde_Itens!$A$1:$B$80,2,FALSE),0)&gt;549,IFERROR(VLOOKUP(F574,Cod_Gde_Itens!$A$1:$B$80,2,FALSE),0),IF(Dados_GLOBAL_Inicial!H574=0,"",Dados_GLOBAL_Inicial!H574))</f>
        <v/>
      </c>
      <c r="F574" s="823">
        <f>Dados_GLOBAL_Inicial!I574</f>
        <v>0</v>
      </c>
      <c r="G574" s="824">
        <f>Dados_GLOBAL_Inicial!J574</f>
        <v>0</v>
      </c>
      <c r="H574" s="454">
        <f>Dados_GLOBAL_Inicial!K574</f>
        <v>0</v>
      </c>
      <c r="I574" s="970">
        <f>SUM('MEDIÇÃO_OBJETO (1)'!I574)</f>
        <v>0</v>
      </c>
      <c r="J574" s="455">
        <f t="shared" si="378"/>
        <v>0</v>
      </c>
      <c r="K574" s="451">
        <f t="shared" si="379"/>
        <v>0</v>
      </c>
      <c r="L574" s="452">
        <f t="shared" si="380"/>
        <v>0</v>
      </c>
      <c r="M574" s="809">
        <f t="shared" si="381"/>
        <v>0</v>
      </c>
      <c r="N574" s="810">
        <f>IF(IFERROR(VALUE(Dados_GLOBAL_Inicial!L574),0)=0,0,Dados_GLOBAL_Inicial!L574)</f>
        <v>0</v>
      </c>
      <c r="O574" s="812">
        <f>SUM('MEDIÇÃO_OBJETO (1)'!O574)</f>
        <v>0</v>
      </c>
      <c r="P574" s="812">
        <f>SUM('MEDIÇÃO_OBJETO (1)'!P574)</f>
        <v>0</v>
      </c>
      <c r="Q574" s="813">
        <f t="shared" si="382"/>
        <v>0</v>
      </c>
      <c r="R574" s="951"/>
      <c r="S574" s="815">
        <f>SUM('MEDIÇÃO_OBJETO (1)'!S574)</f>
        <v>0</v>
      </c>
      <c r="T574" s="815">
        <f>SUM('MEDIÇÃO_OBJETO (1)'!T574)</f>
        <v>0</v>
      </c>
      <c r="V574" s="19"/>
      <c r="W574" s="978">
        <f t="shared" si="383"/>
        <v>0</v>
      </c>
      <c r="X574" s="816">
        <f t="shared" si="384"/>
        <v>0</v>
      </c>
      <c r="Y574" s="816">
        <f t="shared" si="385"/>
        <v>0</v>
      </c>
      <c r="Z574" s="817">
        <f t="shared" si="386"/>
        <v>0</v>
      </c>
      <c r="AB574" s="453">
        <f t="shared" si="372"/>
        <v>0</v>
      </c>
      <c r="AC574" s="14">
        <f t="shared" si="387"/>
        <v>0</v>
      </c>
      <c r="AD574" s="819"/>
      <c r="AE574" s="631">
        <f t="shared" si="373"/>
        <v>0</v>
      </c>
      <c r="AF574" s="818">
        <f>SUM('MEDIÇÃO_OBJETO (1)'!AG574)</f>
        <v>0</v>
      </c>
      <c r="AG574" s="541">
        <f>SUM('MEDIÇÃO_OBJETO (1)'!AH574)</f>
        <v>0</v>
      </c>
      <c r="AH574" s="541">
        <f>SUM('MEDIÇÃO_OBJETO (1)'!AI574)</f>
        <v>0</v>
      </c>
      <c r="AI574" s="541">
        <f>SUM('MEDIÇÃO_OBJETO (1)'!AJ574)</f>
        <v>0</v>
      </c>
      <c r="AJ574" s="541">
        <f>SUM('MEDIÇÃO_OBJETO (1)'!AK574)</f>
        <v>0</v>
      </c>
      <c r="AK574" s="541">
        <f>SUM('MEDIÇÃO_OBJETO (1)'!AL574)</f>
        <v>0</v>
      </c>
      <c r="AL574" s="541">
        <f>SUM('MEDIÇÃO_OBJETO (1)'!AM574)</f>
        <v>0</v>
      </c>
      <c r="AM574" s="541">
        <f>SUM('MEDIÇÃO_OBJETO (1)'!AN574)</f>
        <v>0</v>
      </c>
      <c r="AN574" s="541">
        <f>SUM('MEDIÇÃO_OBJETO (1)'!AO574)</f>
        <v>0</v>
      </c>
      <c r="AO574" s="541">
        <f>SUM('MEDIÇÃO_OBJETO (1)'!AP574)</f>
        <v>0</v>
      </c>
      <c r="AP574" s="541">
        <f>SUM('MEDIÇÃO_OBJETO (1)'!AQ574)</f>
        <v>0</v>
      </c>
      <c r="AQ574" s="541">
        <f>SUM('MEDIÇÃO_OBJETO (1)'!AR574)</f>
        <v>0</v>
      </c>
      <c r="AR574" s="541">
        <f>SUM('MEDIÇÃO_OBJETO (1)'!AS574)</f>
        <v>0</v>
      </c>
      <c r="AS574" s="541">
        <f>SUM('MEDIÇÃO_OBJETO (1)'!AT574)</f>
        <v>0</v>
      </c>
      <c r="AT574" s="541">
        <f>SUM('MEDIÇÃO_OBJETO (1)'!AU574)</f>
        <v>0</v>
      </c>
      <c r="AU574" s="541">
        <f>SUM('MEDIÇÃO_OBJETO (1)'!AV574)</f>
        <v>0</v>
      </c>
      <c r="AV574" s="541">
        <f>SUM('MEDIÇÃO_OBJETO (1)'!AW574)</f>
        <v>0</v>
      </c>
      <c r="AW574" s="541">
        <f>SUM('MEDIÇÃO_OBJETO (1)'!AX574)</f>
        <v>0</v>
      </c>
      <c r="AX574" s="977"/>
      <c r="BN574" s="992">
        <f t="shared" si="376"/>
        <v>0</v>
      </c>
      <c r="BO574" s="538">
        <f t="shared" si="374"/>
        <v>0</v>
      </c>
      <c r="BP574" s="987">
        <f>IF(RESUMO_GLOBAL!$X$53="a",ROUND(AF574*$N574,RESUMO_GLOBAL!$X$54),IF(RESUMO_GLOBAL!$X$53="t",TRUNC(AF574*$N574,RESUMO_GLOBAL!$X$54),AF574*$N574))</f>
        <v>0</v>
      </c>
      <c r="BQ574" s="987">
        <f>IF(RESUMO_GLOBAL!$X$53="a",ROUND(AG574*$N574,RESUMO_GLOBAL!$X$54),IF(RESUMO_GLOBAL!$X$53="t",TRUNC(AG574*$N574,RESUMO_GLOBAL!$X$54),AG574*$N574))</f>
        <v>0</v>
      </c>
      <c r="BR574" s="987">
        <f>IF(RESUMO_GLOBAL!$X$53="a",ROUND(AH574*$N574,RESUMO_GLOBAL!$X$54),IF(RESUMO_GLOBAL!$X$53="t",TRUNC(AH574*$N574,RESUMO_GLOBAL!$X$54),AH574*$N574))</f>
        <v>0</v>
      </c>
      <c r="BS574" s="987">
        <f>IF(RESUMO_GLOBAL!$X$53="a",ROUND(AI574*$N574,RESUMO_GLOBAL!$X$54),IF(RESUMO_GLOBAL!$X$53="t",TRUNC(AI574*$N574,RESUMO_GLOBAL!$X$54),AI574*$N574))</f>
        <v>0</v>
      </c>
      <c r="BT574" s="987">
        <f>IF(RESUMO_GLOBAL!$X$53="a",ROUND(AJ574*$N574,RESUMO_GLOBAL!$X$54),IF(RESUMO_GLOBAL!$X$53="t",TRUNC(AJ574*$N574,RESUMO_GLOBAL!$X$54),AJ574*$N574))</f>
        <v>0</v>
      </c>
      <c r="BU574" s="987">
        <f>IF(RESUMO_GLOBAL!$X$53="a",ROUND(AK574*$N574,RESUMO_GLOBAL!$X$54),IF(RESUMO_GLOBAL!$X$53="t",TRUNC(AK574*$N574,RESUMO_GLOBAL!$X$54),AK574*$N574))</f>
        <v>0</v>
      </c>
      <c r="BV574" s="987">
        <f>IF(RESUMO_GLOBAL!$X$53="a",ROUND(AL574*$N574,RESUMO_GLOBAL!$X$54),IF(RESUMO_GLOBAL!$X$53="t",TRUNC(AL574*$N574,RESUMO_GLOBAL!$X$54),AL574*$N574))</f>
        <v>0</v>
      </c>
      <c r="BW574" s="987">
        <f>IF(RESUMO_GLOBAL!$X$53="a",ROUND(AM574*$N574,RESUMO_GLOBAL!$X$54),IF(RESUMO_GLOBAL!$X$53="t",TRUNC(AM574*$N574,RESUMO_GLOBAL!$X$54),AM574*$N574))</f>
        <v>0</v>
      </c>
      <c r="BX574" s="987">
        <f>IF(RESUMO_GLOBAL!$X$53="a",ROUND(AN574*$N574,RESUMO_GLOBAL!$X$54),IF(RESUMO_GLOBAL!$X$53="t",TRUNC(AN574*$N574,RESUMO_GLOBAL!$X$54),AN574*$N574))</f>
        <v>0</v>
      </c>
      <c r="BY574" s="987">
        <f>IF(RESUMO_GLOBAL!$X$53="a",ROUND(AO574*$N574,RESUMO_GLOBAL!$X$54),IF(RESUMO_GLOBAL!$X$53="t",TRUNC(AO574*$N574,RESUMO_GLOBAL!$X$54),AO574*$N574))</f>
        <v>0</v>
      </c>
      <c r="BZ574" s="987">
        <f>IF(RESUMO_GLOBAL!$X$53="a",ROUND(AP574*$N574,RESUMO_GLOBAL!$X$54),IF(RESUMO_GLOBAL!$X$53="t",TRUNC(AP574*$N574,RESUMO_GLOBAL!$X$54),AP574*$N574))</f>
        <v>0</v>
      </c>
      <c r="CA574" s="987">
        <f>IF(RESUMO_GLOBAL!$X$53="a",ROUND(AQ574*$N574,RESUMO_GLOBAL!$X$54),IF(RESUMO_GLOBAL!$X$53="t",TRUNC(AQ574*$N574,RESUMO_GLOBAL!$X$54),AQ574*$N574))</f>
        <v>0</v>
      </c>
      <c r="CB574" s="987">
        <f>IF(RESUMO_GLOBAL!$X$53="a",ROUND(AR574*$N574,RESUMO_GLOBAL!$X$54),IF(RESUMO_GLOBAL!$X$53="t",TRUNC(AR574*$N574,RESUMO_GLOBAL!$X$54),AR574*$N574))</f>
        <v>0</v>
      </c>
      <c r="CC574" s="987">
        <f>IF(RESUMO_GLOBAL!$X$53="a",ROUND(AS574*$N574,RESUMO_GLOBAL!$X$54),IF(RESUMO_GLOBAL!$X$53="t",TRUNC(AS574*$N574,RESUMO_GLOBAL!$X$54),AS574*$N574))</f>
        <v>0</v>
      </c>
      <c r="CD574" s="987">
        <f>IF(RESUMO_GLOBAL!$X$53="a",ROUND(AT574*$N574,RESUMO_GLOBAL!$X$54),IF(RESUMO_GLOBAL!$X$53="t",TRUNC(AT574*$N574,RESUMO_GLOBAL!$X$54),AT574*$N574))</f>
        <v>0</v>
      </c>
      <c r="CE574" s="987">
        <f>IF(RESUMO_GLOBAL!$X$53="a",ROUND(AU574*$N574,RESUMO_GLOBAL!$X$54),IF(RESUMO_GLOBAL!$X$53="t",TRUNC(AU574*$N574,RESUMO_GLOBAL!$X$54),AU574*$N574))</f>
        <v>0</v>
      </c>
      <c r="CF574" s="987">
        <f>IF(RESUMO_GLOBAL!$X$53="a",ROUND(AV574*$N574,RESUMO_GLOBAL!$X$54),IF(RESUMO_GLOBAL!$X$53="t",TRUNC(AV574*$N574,RESUMO_GLOBAL!$X$54),AV574*$N574))</f>
        <v>0</v>
      </c>
      <c r="CG574" s="987">
        <f>IF(RESUMO_GLOBAL!$X$53="a",ROUND(AW574*$N574,RESUMO_GLOBAL!$X$54),IF(RESUMO_GLOBAL!$X$53="t",TRUNC(AW574*$N574,RESUMO_GLOBAL!$X$54),AW574*$N574))</f>
        <v>0</v>
      </c>
      <c r="CK574" s="59">
        <f t="shared" si="353"/>
        <v>0</v>
      </c>
      <c r="CL574" s="59">
        <f t="shared" si="354"/>
        <v>0</v>
      </c>
      <c r="CM574" s="59">
        <f t="shared" si="355"/>
        <v>0</v>
      </c>
      <c r="CN574" s="59">
        <f t="shared" si="356"/>
        <v>0</v>
      </c>
      <c r="CO574" s="59">
        <f t="shared" si="357"/>
        <v>0</v>
      </c>
      <c r="CP574" s="59">
        <f t="shared" si="358"/>
        <v>0</v>
      </c>
      <c r="CQ574" s="59">
        <f t="shared" si="359"/>
        <v>0</v>
      </c>
      <c r="CR574" s="59">
        <f t="shared" si="360"/>
        <v>0</v>
      </c>
      <c r="CS574" s="59">
        <f t="shared" si="361"/>
        <v>0</v>
      </c>
      <c r="CT574" s="59">
        <f t="shared" si="362"/>
        <v>0</v>
      </c>
      <c r="CU574" s="59">
        <f t="shared" si="363"/>
        <v>0</v>
      </c>
      <c r="CV574" s="59">
        <f t="shared" si="364"/>
        <v>0</v>
      </c>
      <c r="CW574" s="59">
        <f t="shared" si="365"/>
        <v>0</v>
      </c>
      <c r="CX574" s="59">
        <f t="shared" si="366"/>
        <v>0</v>
      </c>
      <c r="CY574" s="59">
        <f t="shared" si="367"/>
        <v>0</v>
      </c>
      <c r="CZ574" s="59">
        <f t="shared" si="368"/>
        <v>0</v>
      </c>
      <c r="DA574" s="59">
        <f t="shared" si="369"/>
        <v>0</v>
      </c>
      <c r="DB574" s="59">
        <f t="shared" si="370"/>
        <v>0</v>
      </c>
      <c r="DE574">
        <f t="shared" si="352"/>
        <v>569</v>
      </c>
      <c r="DF574" t="str">
        <f t="shared" si="371"/>
        <v/>
      </c>
      <c r="DG574" s="59">
        <f>IF($C574&lt;&gt;0,SUM($CK575:CK575),0)</f>
        <v>0</v>
      </c>
      <c r="DH574" s="59">
        <f>IF($C574&lt;&gt;0,SUM($CK575:CL575),0)</f>
        <v>0</v>
      </c>
      <c r="DI574" s="59">
        <f>IF($C574&lt;&gt;0,SUM($CK575:CM575),0)</f>
        <v>0</v>
      </c>
      <c r="DJ574" s="59">
        <f>IF($C574&lt;&gt;0,SUM($CK575:CN575),0)</f>
        <v>0</v>
      </c>
      <c r="DK574" s="59">
        <f>IF($C574&lt;&gt;0,SUM($CK575:CO575),0)</f>
        <v>0</v>
      </c>
      <c r="DL574" s="59">
        <f>IF($C574&lt;&gt;0,SUM($CK575:CP575),0)</f>
        <v>0</v>
      </c>
      <c r="DM574" s="59">
        <f>IF($C574&lt;&gt;0,SUM($CK575:CQ575),0)</f>
        <v>0</v>
      </c>
      <c r="DN574" s="59">
        <f>IF($C574&lt;&gt;0,SUM($CK575:CR575),0)</f>
        <v>0</v>
      </c>
      <c r="DO574" s="59">
        <f>IF($C574&lt;&gt;0,SUM($CK575:CS575),0)</f>
        <v>0</v>
      </c>
      <c r="DP574" s="59">
        <f>IF($C574&lt;&gt;0,SUM($CK575:CT575),0)</f>
        <v>0</v>
      </c>
      <c r="DQ574" s="59">
        <f>IF($C574&lt;&gt;0,SUM($CK575:CU575),0)</f>
        <v>0</v>
      </c>
      <c r="DR574" s="59">
        <f>IF($C574&lt;&gt;0,SUM($CK575:CV575),0)</f>
        <v>0</v>
      </c>
      <c r="DS574" s="59">
        <f>IF($C574&lt;&gt;0,SUM($CK575:CW575),0)</f>
        <v>0</v>
      </c>
      <c r="DT574" s="59">
        <f>IF($C574&lt;&gt;0,SUM($CK575:CX575),0)</f>
        <v>0</v>
      </c>
      <c r="DU574" s="59">
        <f>IF($C574&lt;&gt;0,SUM($CK575:CY575),0)</f>
        <v>0</v>
      </c>
      <c r="DV574" s="59">
        <f>IF($C574&lt;&gt;0,SUM($CK575:CZ575),0)</f>
        <v>0</v>
      </c>
      <c r="DW574" s="59">
        <f>IF($C574&lt;&gt;0,SUM($CK575:DA575),0)</f>
        <v>0</v>
      </c>
      <c r="DX574" s="59">
        <f>IF($C574&lt;&gt;0,SUM($CK575:DB575),0)</f>
        <v>0</v>
      </c>
      <c r="DY574" s="952" t="str">
        <f t="shared" si="375"/>
        <v/>
      </c>
    </row>
    <row r="575" spans="1:129" ht="13.5" hidden="1" thickBot="1">
      <c r="A575" s="3" t="str">
        <f t="shared" si="377"/>
        <v/>
      </c>
      <c r="B575" s="805">
        <f>Dados_GLOBAL_Inicial!E575</f>
        <v>0</v>
      </c>
      <c r="C575" s="956">
        <f>IF(IFERROR(VALUE(Dados_GLOBAL_Inicial!F575),0)=0,0,Dados_GLOBAL_Inicial!F575)</f>
        <v>0</v>
      </c>
      <c r="D575" s="830">
        <f>Dados_GLOBAL_Inicial!G575</f>
        <v>0</v>
      </c>
      <c r="E575" s="830" t="str">
        <f>IF(IFERROR(VLOOKUP(F575,Cod_Gde_Itens!$A$1:$B$80,2,FALSE),0)&gt;549,IFERROR(VLOOKUP(F575,Cod_Gde_Itens!$A$1:$B$80,2,FALSE),0),IF(Dados_GLOBAL_Inicial!H575=0,"",Dados_GLOBAL_Inicial!H575))</f>
        <v/>
      </c>
      <c r="F575" s="823">
        <f>Dados_GLOBAL_Inicial!I575</f>
        <v>0</v>
      </c>
      <c r="G575" s="824">
        <f>Dados_GLOBAL_Inicial!J575</f>
        <v>0</v>
      </c>
      <c r="H575" s="454">
        <f>Dados_GLOBAL_Inicial!K575</f>
        <v>0</v>
      </c>
      <c r="I575" s="970">
        <f>SUM('MEDIÇÃO_OBJETO (1)'!I575)</f>
        <v>0</v>
      </c>
      <c r="J575" s="455">
        <f t="shared" si="378"/>
        <v>0</v>
      </c>
      <c r="K575" s="451">
        <f t="shared" si="379"/>
        <v>0</v>
      </c>
      <c r="L575" s="452">
        <f t="shared" si="380"/>
        <v>0</v>
      </c>
      <c r="M575" s="809">
        <f t="shared" si="381"/>
        <v>0</v>
      </c>
      <c r="N575" s="810">
        <f>IF(IFERROR(VALUE(Dados_GLOBAL_Inicial!L575),0)=0,0,Dados_GLOBAL_Inicial!L575)</f>
        <v>0</v>
      </c>
      <c r="O575" s="812">
        <f>SUM('MEDIÇÃO_OBJETO (1)'!O575)</f>
        <v>0</v>
      </c>
      <c r="P575" s="812">
        <f>SUM('MEDIÇÃO_OBJETO (1)'!P575)</f>
        <v>0</v>
      </c>
      <c r="Q575" s="813">
        <f t="shared" si="382"/>
        <v>0</v>
      </c>
      <c r="R575" s="951"/>
      <c r="S575" s="815">
        <f>SUM('MEDIÇÃO_OBJETO (1)'!S575)</f>
        <v>0</v>
      </c>
      <c r="T575" s="815">
        <f>SUM('MEDIÇÃO_OBJETO (1)'!T575)</f>
        <v>0</v>
      </c>
      <c r="V575" s="19"/>
      <c r="W575" s="978">
        <f t="shared" si="383"/>
        <v>0</v>
      </c>
      <c r="X575" s="816">
        <f t="shared" si="384"/>
        <v>0</v>
      </c>
      <c r="Y575" s="816">
        <f t="shared" si="385"/>
        <v>0</v>
      </c>
      <c r="Z575" s="817">
        <f t="shared" si="386"/>
        <v>0</v>
      </c>
      <c r="AB575" s="453">
        <f t="shared" si="372"/>
        <v>0</v>
      </c>
      <c r="AC575" s="14">
        <f t="shared" si="387"/>
        <v>0</v>
      </c>
      <c r="AD575" s="819"/>
      <c r="AE575" s="631">
        <f t="shared" si="373"/>
        <v>0</v>
      </c>
      <c r="AF575" s="818">
        <f>SUM('MEDIÇÃO_OBJETO (1)'!AG575)</f>
        <v>0</v>
      </c>
      <c r="AG575" s="541">
        <f>SUM('MEDIÇÃO_OBJETO (1)'!AH575)</f>
        <v>0</v>
      </c>
      <c r="AH575" s="541">
        <f>SUM('MEDIÇÃO_OBJETO (1)'!AI575)</f>
        <v>0</v>
      </c>
      <c r="AI575" s="541">
        <f>SUM('MEDIÇÃO_OBJETO (1)'!AJ575)</f>
        <v>0</v>
      </c>
      <c r="AJ575" s="541">
        <f>SUM('MEDIÇÃO_OBJETO (1)'!AK575)</f>
        <v>0</v>
      </c>
      <c r="AK575" s="541">
        <f>SUM('MEDIÇÃO_OBJETO (1)'!AL575)</f>
        <v>0</v>
      </c>
      <c r="AL575" s="541">
        <f>SUM('MEDIÇÃO_OBJETO (1)'!AM575)</f>
        <v>0</v>
      </c>
      <c r="AM575" s="541">
        <f>SUM('MEDIÇÃO_OBJETO (1)'!AN575)</f>
        <v>0</v>
      </c>
      <c r="AN575" s="541">
        <f>SUM('MEDIÇÃO_OBJETO (1)'!AO575)</f>
        <v>0</v>
      </c>
      <c r="AO575" s="541">
        <f>SUM('MEDIÇÃO_OBJETO (1)'!AP575)</f>
        <v>0</v>
      </c>
      <c r="AP575" s="541">
        <f>SUM('MEDIÇÃO_OBJETO (1)'!AQ575)</f>
        <v>0</v>
      </c>
      <c r="AQ575" s="541">
        <f>SUM('MEDIÇÃO_OBJETO (1)'!AR575)</f>
        <v>0</v>
      </c>
      <c r="AR575" s="541">
        <f>SUM('MEDIÇÃO_OBJETO (1)'!AS575)</f>
        <v>0</v>
      </c>
      <c r="AS575" s="541">
        <f>SUM('MEDIÇÃO_OBJETO (1)'!AT575)</f>
        <v>0</v>
      </c>
      <c r="AT575" s="541">
        <f>SUM('MEDIÇÃO_OBJETO (1)'!AU575)</f>
        <v>0</v>
      </c>
      <c r="AU575" s="541">
        <f>SUM('MEDIÇÃO_OBJETO (1)'!AV575)</f>
        <v>0</v>
      </c>
      <c r="AV575" s="541">
        <f>SUM('MEDIÇÃO_OBJETO (1)'!AW575)</f>
        <v>0</v>
      </c>
      <c r="AW575" s="541">
        <f>SUM('MEDIÇÃO_OBJETO (1)'!AX575)</f>
        <v>0</v>
      </c>
      <c r="AX575" s="977"/>
      <c r="BN575" s="992">
        <f t="shared" si="376"/>
        <v>0</v>
      </c>
      <c r="BO575" s="538">
        <f t="shared" si="374"/>
        <v>0</v>
      </c>
      <c r="BP575" s="987">
        <f>IF(RESUMO_GLOBAL!$X$53="a",ROUND(AF575*$N575,RESUMO_GLOBAL!$X$54),IF(RESUMO_GLOBAL!$X$53="t",TRUNC(AF575*$N575,RESUMO_GLOBAL!$X$54),AF575*$N575))</f>
        <v>0</v>
      </c>
      <c r="BQ575" s="987">
        <f>IF(RESUMO_GLOBAL!$X$53="a",ROUND(AG575*$N575,RESUMO_GLOBAL!$X$54),IF(RESUMO_GLOBAL!$X$53="t",TRUNC(AG575*$N575,RESUMO_GLOBAL!$X$54),AG575*$N575))</f>
        <v>0</v>
      </c>
      <c r="BR575" s="987">
        <f>IF(RESUMO_GLOBAL!$X$53="a",ROUND(AH575*$N575,RESUMO_GLOBAL!$X$54),IF(RESUMO_GLOBAL!$X$53="t",TRUNC(AH575*$N575,RESUMO_GLOBAL!$X$54),AH575*$N575))</f>
        <v>0</v>
      </c>
      <c r="BS575" s="987">
        <f>IF(RESUMO_GLOBAL!$X$53="a",ROUND(AI575*$N575,RESUMO_GLOBAL!$X$54),IF(RESUMO_GLOBAL!$X$53="t",TRUNC(AI575*$N575,RESUMO_GLOBAL!$X$54),AI575*$N575))</f>
        <v>0</v>
      </c>
      <c r="BT575" s="987">
        <f>IF(RESUMO_GLOBAL!$X$53="a",ROUND(AJ575*$N575,RESUMO_GLOBAL!$X$54),IF(RESUMO_GLOBAL!$X$53="t",TRUNC(AJ575*$N575,RESUMO_GLOBAL!$X$54),AJ575*$N575))</f>
        <v>0</v>
      </c>
      <c r="BU575" s="987">
        <f>IF(RESUMO_GLOBAL!$X$53="a",ROUND(AK575*$N575,RESUMO_GLOBAL!$X$54),IF(RESUMO_GLOBAL!$X$53="t",TRUNC(AK575*$N575,RESUMO_GLOBAL!$X$54),AK575*$N575))</f>
        <v>0</v>
      </c>
      <c r="BV575" s="987">
        <f>IF(RESUMO_GLOBAL!$X$53="a",ROUND(AL575*$N575,RESUMO_GLOBAL!$X$54),IF(RESUMO_GLOBAL!$X$53="t",TRUNC(AL575*$N575,RESUMO_GLOBAL!$X$54),AL575*$N575))</f>
        <v>0</v>
      </c>
      <c r="BW575" s="987">
        <f>IF(RESUMO_GLOBAL!$X$53="a",ROUND(AM575*$N575,RESUMO_GLOBAL!$X$54),IF(RESUMO_GLOBAL!$X$53="t",TRUNC(AM575*$N575,RESUMO_GLOBAL!$X$54),AM575*$N575))</f>
        <v>0</v>
      </c>
      <c r="BX575" s="987">
        <f>IF(RESUMO_GLOBAL!$X$53="a",ROUND(AN575*$N575,RESUMO_GLOBAL!$X$54),IF(RESUMO_GLOBAL!$X$53="t",TRUNC(AN575*$N575,RESUMO_GLOBAL!$X$54),AN575*$N575))</f>
        <v>0</v>
      </c>
      <c r="BY575" s="987">
        <f>IF(RESUMO_GLOBAL!$X$53="a",ROUND(AO575*$N575,RESUMO_GLOBAL!$X$54),IF(RESUMO_GLOBAL!$X$53="t",TRUNC(AO575*$N575,RESUMO_GLOBAL!$X$54),AO575*$N575))</f>
        <v>0</v>
      </c>
      <c r="BZ575" s="987">
        <f>IF(RESUMO_GLOBAL!$X$53="a",ROUND(AP575*$N575,RESUMO_GLOBAL!$X$54),IF(RESUMO_GLOBAL!$X$53="t",TRUNC(AP575*$N575,RESUMO_GLOBAL!$X$54),AP575*$N575))</f>
        <v>0</v>
      </c>
      <c r="CA575" s="987">
        <f>IF(RESUMO_GLOBAL!$X$53="a",ROUND(AQ575*$N575,RESUMO_GLOBAL!$X$54),IF(RESUMO_GLOBAL!$X$53="t",TRUNC(AQ575*$N575,RESUMO_GLOBAL!$X$54),AQ575*$N575))</f>
        <v>0</v>
      </c>
      <c r="CB575" s="987">
        <f>IF(RESUMO_GLOBAL!$X$53="a",ROUND(AR575*$N575,RESUMO_GLOBAL!$X$54),IF(RESUMO_GLOBAL!$X$53="t",TRUNC(AR575*$N575,RESUMO_GLOBAL!$X$54),AR575*$N575))</f>
        <v>0</v>
      </c>
      <c r="CC575" s="987">
        <f>IF(RESUMO_GLOBAL!$X$53="a",ROUND(AS575*$N575,RESUMO_GLOBAL!$X$54),IF(RESUMO_GLOBAL!$X$53="t",TRUNC(AS575*$N575,RESUMO_GLOBAL!$X$54),AS575*$N575))</f>
        <v>0</v>
      </c>
      <c r="CD575" s="987">
        <f>IF(RESUMO_GLOBAL!$X$53="a",ROUND(AT575*$N575,RESUMO_GLOBAL!$X$54),IF(RESUMO_GLOBAL!$X$53="t",TRUNC(AT575*$N575,RESUMO_GLOBAL!$X$54),AT575*$N575))</f>
        <v>0</v>
      </c>
      <c r="CE575" s="987">
        <f>IF(RESUMO_GLOBAL!$X$53="a",ROUND(AU575*$N575,RESUMO_GLOBAL!$X$54),IF(RESUMO_GLOBAL!$X$53="t",TRUNC(AU575*$N575,RESUMO_GLOBAL!$X$54),AU575*$N575))</f>
        <v>0</v>
      </c>
      <c r="CF575" s="987">
        <f>IF(RESUMO_GLOBAL!$X$53="a",ROUND(AV575*$N575,RESUMO_GLOBAL!$X$54),IF(RESUMO_GLOBAL!$X$53="t",TRUNC(AV575*$N575,RESUMO_GLOBAL!$X$54),AV575*$N575))</f>
        <v>0</v>
      </c>
      <c r="CG575" s="987">
        <f>IF(RESUMO_GLOBAL!$X$53="a",ROUND(AW575*$N575,RESUMO_GLOBAL!$X$54),IF(RESUMO_GLOBAL!$X$53="t",TRUNC(AW575*$N575,RESUMO_GLOBAL!$X$54),AW575*$N575))</f>
        <v>0</v>
      </c>
      <c r="CK575" s="59">
        <f t="shared" si="353"/>
        <v>0</v>
      </c>
      <c r="CL575" s="59">
        <f t="shared" si="354"/>
        <v>0</v>
      </c>
      <c r="CM575" s="59">
        <f t="shared" si="355"/>
        <v>0</v>
      </c>
      <c r="CN575" s="59">
        <f t="shared" si="356"/>
        <v>0</v>
      </c>
      <c r="CO575" s="59">
        <f t="shared" si="357"/>
        <v>0</v>
      </c>
      <c r="CP575" s="59">
        <f t="shared" si="358"/>
        <v>0</v>
      </c>
      <c r="CQ575" s="59">
        <f t="shared" si="359"/>
        <v>0</v>
      </c>
      <c r="CR575" s="59">
        <f t="shared" si="360"/>
        <v>0</v>
      </c>
      <c r="CS575" s="59">
        <f t="shared" si="361"/>
        <v>0</v>
      </c>
      <c r="CT575" s="59">
        <f t="shared" si="362"/>
        <v>0</v>
      </c>
      <c r="CU575" s="59">
        <f t="shared" si="363"/>
        <v>0</v>
      </c>
      <c r="CV575" s="59">
        <f t="shared" si="364"/>
        <v>0</v>
      </c>
      <c r="CW575" s="59">
        <f t="shared" si="365"/>
        <v>0</v>
      </c>
      <c r="CX575" s="59">
        <f t="shared" si="366"/>
        <v>0</v>
      </c>
      <c r="CY575" s="59">
        <f t="shared" si="367"/>
        <v>0</v>
      </c>
      <c r="CZ575" s="59">
        <f t="shared" si="368"/>
        <v>0</v>
      </c>
      <c r="DA575" s="59">
        <f t="shared" si="369"/>
        <v>0</v>
      </c>
      <c r="DB575" s="59">
        <f t="shared" si="370"/>
        <v>0</v>
      </c>
      <c r="DE575">
        <f t="shared" si="352"/>
        <v>570</v>
      </c>
      <c r="DF575" t="str">
        <f t="shared" si="371"/>
        <v/>
      </c>
      <c r="DG575" s="59">
        <f>IF($C575&lt;&gt;0,SUM($CK576:CK576),0)</f>
        <v>0</v>
      </c>
      <c r="DH575" s="59">
        <f>IF($C575&lt;&gt;0,SUM($CK576:CL576),0)</f>
        <v>0</v>
      </c>
      <c r="DI575" s="59">
        <f>IF($C575&lt;&gt;0,SUM($CK576:CM576),0)</f>
        <v>0</v>
      </c>
      <c r="DJ575" s="59">
        <f>IF($C575&lt;&gt;0,SUM($CK576:CN576),0)</f>
        <v>0</v>
      </c>
      <c r="DK575" s="59">
        <f>IF($C575&lt;&gt;0,SUM($CK576:CO576),0)</f>
        <v>0</v>
      </c>
      <c r="DL575" s="59">
        <f>IF($C575&lt;&gt;0,SUM($CK576:CP576),0)</f>
        <v>0</v>
      </c>
      <c r="DM575" s="59">
        <f>IF($C575&lt;&gt;0,SUM($CK576:CQ576),0)</f>
        <v>0</v>
      </c>
      <c r="DN575" s="59">
        <f>IF($C575&lt;&gt;0,SUM($CK576:CR576),0)</f>
        <v>0</v>
      </c>
      <c r="DO575" s="59">
        <f>IF($C575&lt;&gt;0,SUM($CK576:CS576),0)</f>
        <v>0</v>
      </c>
      <c r="DP575" s="59">
        <f>IF($C575&lt;&gt;0,SUM($CK576:CT576),0)</f>
        <v>0</v>
      </c>
      <c r="DQ575" s="59">
        <f>IF($C575&lt;&gt;0,SUM($CK576:CU576),0)</f>
        <v>0</v>
      </c>
      <c r="DR575" s="59">
        <f>IF($C575&lt;&gt;0,SUM($CK576:CV576),0)</f>
        <v>0</v>
      </c>
      <c r="DS575" s="59">
        <f>IF($C575&lt;&gt;0,SUM($CK576:CW576),0)</f>
        <v>0</v>
      </c>
      <c r="DT575" s="59">
        <f>IF($C575&lt;&gt;0,SUM($CK576:CX576),0)</f>
        <v>0</v>
      </c>
      <c r="DU575" s="59">
        <f>IF($C575&lt;&gt;0,SUM($CK576:CY576),0)</f>
        <v>0</v>
      </c>
      <c r="DV575" s="59">
        <f>IF($C575&lt;&gt;0,SUM($CK576:CZ576),0)</f>
        <v>0</v>
      </c>
      <c r="DW575" s="59">
        <f>IF($C575&lt;&gt;0,SUM($CK576:DA576),0)</f>
        <v>0</v>
      </c>
      <c r="DX575" s="59">
        <f>IF($C575&lt;&gt;0,SUM($CK576:DB576),0)</f>
        <v>0</v>
      </c>
      <c r="DY575" s="952" t="str">
        <f t="shared" si="375"/>
        <v/>
      </c>
    </row>
    <row r="576" spans="1:129" ht="13.5" hidden="1" thickBot="1">
      <c r="A576" s="3" t="str">
        <f t="shared" si="377"/>
        <v/>
      </c>
      <c r="B576" s="805">
        <f>Dados_GLOBAL_Inicial!E576</f>
        <v>0</v>
      </c>
      <c r="C576" s="956">
        <f>IF(IFERROR(VALUE(Dados_GLOBAL_Inicial!F576),0)=0,0,Dados_GLOBAL_Inicial!F576)</f>
        <v>0</v>
      </c>
      <c r="D576" s="830">
        <f>Dados_GLOBAL_Inicial!G576</f>
        <v>0</v>
      </c>
      <c r="E576" s="830" t="str">
        <f>IF(IFERROR(VLOOKUP(F576,Cod_Gde_Itens!$A$1:$B$80,2,FALSE),0)&gt;549,IFERROR(VLOOKUP(F576,Cod_Gde_Itens!$A$1:$B$80,2,FALSE),0),IF(Dados_GLOBAL_Inicial!H576=0,"",Dados_GLOBAL_Inicial!H576))</f>
        <v/>
      </c>
      <c r="F576" s="823">
        <f>Dados_GLOBAL_Inicial!I576</f>
        <v>0</v>
      </c>
      <c r="G576" s="824">
        <f>Dados_GLOBAL_Inicial!J576</f>
        <v>0</v>
      </c>
      <c r="H576" s="454">
        <f>Dados_GLOBAL_Inicial!K576</f>
        <v>0</v>
      </c>
      <c r="I576" s="970">
        <f>SUM('MEDIÇÃO_OBJETO (1)'!I576)</f>
        <v>0</v>
      </c>
      <c r="J576" s="455">
        <f t="shared" si="378"/>
        <v>0</v>
      </c>
      <c r="K576" s="451">
        <f t="shared" si="379"/>
        <v>0</v>
      </c>
      <c r="L576" s="452">
        <f t="shared" si="380"/>
        <v>0</v>
      </c>
      <c r="M576" s="809">
        <f t="shared" si="381"/>
        <v>0</v>
      </c>
      <c r="N576" s="810">
        <f>IF(IFERROR(VALUE(Dados_GLOBAL_Inicial!L576),0)=0,0,Dados_GLOBAL_Inicial!L576)</f>
        <v>0</v>
      </c>
      <c r="O576" s="812">
        <f>SUM('MEDIÇÃO_OBJETO (1)'!O576)</f>
        <v>0</v>
      </c>
      <c r="P576" s="812">
        <f>SUM('MEDIÇÃO_OBJETO (1)'!P576)</f>
        <v>0</v>
      </c>
      <c r="Q576" s="813">
        <f t="shared" si="382"/>
        <v>0</v>
      </c>
      <c r="R576" s="951"/>
      <c r="S576" s="815">
        <f>SUM('MEDIÇÃO_OBJETO (1)'!S576)</f>
        <v>0</v>
      </c>
      <c r="T576" s="815">
        <f>SUM('MEDIÇÃO_OBJETO (1)'!T576)</f>
        <v>0</v>
      </c>
      <c r="V576" s="19"/>
      <c r="W576" s="978">
        <f t="shared" si="383"/>
        <v>0</v>
      </c>
      <c r="X576" s="816">
        <f t="shared" si="384"/>
        <v>0</v>
      </c>
      <c r="Y576" s="816">
        <f t="shared" si="385"/>
        <v>0</v>
      </c>
      <c r="Z576" s="817">
        <f t="shared" si="386"/>
        <v>0</v>
      </c>
      <c r="AB576" s="453">
        <f t="shared" si="372"/>
        <v>0</v>
      </c>
      <c r="AC576" s="14">
        <f t="shared" si="387"/>
        <v>0</v>
      </c>
      <c r="AD576" s="819"/>
      <c r="AE576" s="631">
        <f t="shared" si="373"/>
        <v>0</v>
      </c>
      <c r="AF576" s="818">
        <f>SUM('MEDIÇÃO_OBJETO (1)'!AG576)</f>
        <v>0</v>
      </c>
      <c r="AG576" s="541">
        <f>SUM('MEDIÇÃO_OBJETO (1)'!AH576)</f>
        <v>0</v>
      </c>
      <c r="AH576" s="541">
        <f>SUM('MEDIÇÃO_OBJETO (1)'!AI576)</f>
        <v>0</v>
      </c>
      <c r="AI576" s="541">
        <f>SUM('MEDIÇÃO_OBJETO (1)'!AJ576)</f>
        <v>0</v>
      </c>
      <c r="AJ576" s="541">
        <f>SUM('MEDIÇÃO_OBJETO (1)'!AK576)</f>
        <v>0</v>
      </c>
      <c r="AK576" s="541">
        <f>SUM('MEDIÇÃO_OBJETO (1)'!AL576)</f>
        <v>0</v>
      </c>
      <c r="AL576" s="541">
        <f>SUM('MEDIÇÃO_OBJETO (1)'!AM576)</f>
        <v>0</v>
      </c>
      <c r="AM576" s="541">
        <f>SUM('MEDIÇÃO_OBJETO (1)'!AN576)</f>
        <v>0</v>
      </c>
      <c r="AN576" s="541">
        <f>SUM('MEDIÇÃO_OBJETO (1)'!AO576)</f>
        <v>0</v>
      </c>
      <c r="AO576" s="541">
        <f>SUM('MEDIÇÃO_OBJETO (1)'!AP576)</f>
        <v>0</v>
      </c>
      <c r="AP576" s="541">
        <f>SUM('MEDIÇÃO_OBJETO (1)'!AQ576)</f>
        <v>0</v>
      </c>
      <c r="AQ576" s="541">
        <f>SUM('MEDIÇÃO_OBJETO (1)'!AR576)</f>
        <v>0</v>
      </c>
      <c r="AR576" s="541">
        <f>SUM('MEDIÇÃO_OBJETO (1)'!AS576)</f>
        <v>0</v>
      </c>
      <c r="AS576" s="541">
        <f>SUM('MEDIÇÃO_OBJETO (1)'!AT576)</f>
        <v>0</v>
      </c>
      <c r="AT576" s="541">
        <f>SUM('MEDIÇÃO_OBJETO (1)'!AU576)</f>
        <v>0</v>
      </c>
      <c r="AU576" s="541">
        <f>SUM('MEDIÇÃO_OBJETO (1)'!AV576)</f>
        <v>0</v>
      </c>
      <c r="AV576" s="541">
        <f>SUM('MEDIÇÃO_OBJETO (1)'!AW576)</f>
        <v>0</v>
      </c>
      <c r="AW576" s="541">
        <f>SUM('MEDIÇÃO_OBJETO (1)'!AX576)</f>
        <v>0</v>
      </c>
      <c r="AX576" s="977"/>
      <c r="BN576" s="992">
        <f t="shared" si="376"/>
        <v>0</v>
      </c>
      <c r="BO576" s="538">
        <f t="shared" si="374"/>
        <v>0</v>
      </c>
      <c r="BP576" s="987">
        <f>IF(RESUMO_GLOBAL!$X$53="a",ROUND(AF576*$N576,RESUMO_GLOBAL!$X$54),IF(RESUMO_GLOBAL!$X$53="t",TRUNC(AF576*$N576,RESUMO_GLOBAL!$X$54),AF576*$N576))</f>
        <v>0</v>
      </c>
      <c r="BQ576" s="987">
        <f>IF(RESUMO_GLOBAL!$X$53="a",ROUND(AG576*$N576,RESUMO_GLOBAL!$X$54),IF(RESUMO_GLOBAL!$X$53="t",TRUNC(AG576*$N576,RESUMO_GLOBAL!$X$54),AG576*$N576))</f>
        <v>0</v>
      </c>
      <c r="BR576" s="987">
        <f>IF(RESUMO_GLOBAL!$X$53="a",ROUND(AH576*$N576,RESUMO_GLOBAL!$X$54),IF(RESUMO_GLOBAL!$X$53="t",TRUNC(AH576*$N576,RESUMO_GLOBAL!$X$54),AH576*$N576))</f>
        <v>0</v>
      </c>
      <c r="BS576" s="987">
        <f>IF(RESUMO_GLOBAL!$X$53="a",ROUND(AI576*$N576,RESUMO_GLOBAL!$X$54),IF(RESUMO_GLOBAL!$X$53="t",TRUNC(AI576*$N576,RESUMO_GLOBAL!$X$54),AI576*$N576))</f>
        <v>0</v>
      </c>
      <c r="BT576" s="987">
        <f>IF(RESUMO_GLOBAL!$X$53="a",ROUND(AJ576*$N576,RESUMO_GLOBAL!$X$54),IF(RESUMO_GLOBAL!$X$53="t",TRUNC(AJ576*$N576,RESUMO_GLOBAL!$X$54),AJ576*$N576))</f>
        <v>0</v>
      </c>
      <c r="BU576" s="987">
        <f>IF(RESUMO_GLOBAL!$X$53="a",ROUND(AK576*$N576,RESUMO_GLOBAL!$X$54),IF(RESUMO_GLOBAL!$X$53="t",TRUNC(AK576*$N576,RESUMO_GLOBAL!$X$54),AK576*$N576))</f>
        <v>0</v>
      </c>
      <c r="BV576" s="987">
        <f>IF(RESUMO_GLOBAL!$X$53="a",ROUND(AL576*$N576,RESUMO_GLOBAL!$X$54),IF(RESUMO_GLOBAL!$X$53="t",TRUNC(AL576*$N576,RESUMO_GLOBAL!$X$54),AL576*$N576))</f>
        <v>0</v>
      </c>
      <c r="BW576" s="987">
        <f>IF(RESUMO_GLOBAL!$X$53="a",ROUND(AM576*$N576,RESUMO_GLOBAL!$X$54),IF(RESUMO_GLOBAL!$X$53="t",TRUNC(AM576*$N576,RESUMO_GLOBAL!$X$54),AM576*$N576))</f>
        <v>0</v>
      </c>
      <c r="BX576" s="987">
        <f>IF(RESUMO_GLOBAL!$X$53="a",ROUND(AN576*$N576,RESUMO_GLOBAL!$X$54),IF(RESUMO_GLOBAL!$X$53="t",TRUNC(AN576*$N576,RESUMO_GLOBAL!$X$54),AN576*$N576))</f>
        <v>0</v>
      </c>
      <c r="BY576" s="987">
        <f>IF(RESUMO_GLOBAL!$X$53="a",ROUND(AO576*$N576,RESUMO_GLOBAL!$X$54),IF(RESUMO_GLOBAL!$X$53="t",TRUNC(AO576*$N576,RESUMO_GLOBAL!$X$54),AO576*$N576))</f>
        <v>0</v>
      </c>
      <c r="BZ576" s="987">
        <f>IF(RESUMO_GLOBAL!$X$53="a",ROUND(AP576*$N576,RESUMO_GLOBAL!$X$54),IF(RESUMO_GLOBAL!$X$53="t",TRUNC(AP576*$N576,RESUMO_GLOBAL!$X$54),AP576*$N576))</f>
        <v>0</v>
      </c>
      <c r="CA576" s="987">
        <f>IF(RESUMO_GLOBAL!$X$53="a",ROUND(AQ576*$N576,RESUMO_GLOBAL!$X$54),IF(RESUMO_GLOBAL!$X$53="t",TRUNC(AQ576*$N576,RESUMO_GLOBAL!$X$54),AQ576*$N576))</f>
        <v>0</v>
      </c>
      <c r="CB576" s="987">
        <f>IF(RESUMO_GLOBAL!$X$53="a",ROUND(AR576*$N576,RESUMO_GLOBAL!$X$54),IF(RESUMO_GLOBAL!$X$53="t",TRUNC(AR576*$N576,RESUMO_GLOBAL!$X$54),AR576*$N576))</f>
        <v>0</v>
      </c>
      <c r="CC576" s="987">
        <f>IF(RESUMO_GLOBAL!$X$53="a",ROUND(AS576*$N576,RESUMO_GLOBAL!$X$54),IF(RESUMO_GLOBAL!$X$53="t",TRUNC(AS576*$N576,RESUMO_GLOBAL!$X$54),AS576*$N576))</f>
        <v>0</v>
      </c>
      <c r="CD576" s="987">
        <f>IF(RESUMO_GLOBAL!$X$53="a",ROUND(AT576*$N576,RESUMO_GLOBAL!$X$54),IF(RESUMO_GLOBAL!$X$53="t",TRUNC(AT576*$N576,RESUMO_GLOBAL!$X$54),AT576*$N576))</f>
        <v>0</v>
      </c>
      <c r="CE576" s="987">
        <f>IF(RESUMO_GLOBAL!$X$53="a",ROUND(AU576*$N576,RESUMO_GLOBAL!$X$54),IF(RESUMO_GLOBAL!$X$53="t",TRUNC(AU576*$N576,RESUMO_GLOBAL!$X$54),AU576*$N576))</f>
        <v>0</v>
      </c>
      <c r="CF576" s="987">
        <f>IF(RESUMO_GLOBAL!$X$53="a",ROUND(AV576*$N576,RESUMO_GLOBAL!$X$54),IF(RESUMO_GLOBAL!$X$53="t",TRUNC(AV576*$N576,RESUMO_GLOBAL!$X$54),AV576*$N576))</f>
        <v>0</v>
      </c>
      <c r="CG576" s="987">
        <f>IF(RESUMO_GLOBAL!$X$53="a",ROUND(AW576*$N576,RESUMO_GLOBAL!$X$54),IF(RESUMO_GLOBAL!$X$53="t",TRUNC(AW576*$N576,RESUMO_GLOBAL!$X$54),AW576*$N576))</f>
        <v>0</v>
      </c>
      <c r="CK576" s="59">
        <f t="shared" si="353"/>
        <v>0</v>
      </c>
      <c r="CL576" s="59">
        <f t="shared" si="354"/>
        <v>0</v>
      </c>
      <c r="CM576" s="59">
        <f t="shared" si="355"/>
        <v>0</v>
      </c>
      <c r="CN576" s="59">
        <f t="shared" si="356"/>
        <v>0</v>
      </c>
      <c r="CO576" s="59">
        <f t="shared" si="357"/>
        <v>0</v>
      </c>
      <c r="CP576" s="59">
        <f t="shared" si="358"/>
        <v>0</v>
      </c>
      <c r="CQ576" s="59">
        <f t="shared" si="359"/>
        <v>0</v>
      </c>
      <c r="CR576" s="59">
        <f t="shared" si="360"/>
        <v>0</v>
      </c>
      <c r="CS576" s="59">
        <f t="shared" si="361"/>
        <v>0</v>
      </c>
      <c r="CT576" s="59">
        <f t="shared" si="362"/>
        <v>0</v>
      </c>
      <c r="CU576" s="59">
        <f t="shared" si="363"/>
        <v>0</v>
      </c>
      <c r="CV576" s="59">
        <f t="shared" si="364"/>
        <v>0</v>
      </c>
      <c r="CW576" s="59">
        <f t="shared" si="365"/>
        <v>0</v>
      </c>
      <c r="CX576" s="59">
        <f t="shared" si="366"/>
        <v>0</v>
      </c>
      <c r="CY576" s="59">
        <f t="shared" si="367"/>
        <v>0</v>
      </c>
      <c r="CZ576" s="59">
        <f t="shared" si="368"/>
        <v>0</v>
      </c>
      <c r="DA576" s="59">
        <f t="shared" si="369"/>
        <v>0</v>
      </c>
      <c r="DB576" s="59">
        <f t="shared" si="370"/>
        <v>0</v>
      </c>
      <c r="DE576">
        <f t="shared" si="352"/>
        <v>571</v>
      </c>
      <c r="DF576" t="str">
        <f t="shared" si="371"/>
        <v/>
      </c>
      <c r="DG576" s="59">
        <f>IF($C576&lt;&gt;0,SUM($CK577:CK577),0)</f>
        <v>0</v>
      </c>
      <c r="DH576" s="59">
        <f>IF($C576&lt;&gt;0,SUM($CK577:CL577),0)</f>
        <v>0</v>
      </c>
      <c r="DI576" s="59">
        <f>IF($C576&lt;&gt;0,SUM($CK577:CM577),0)</f>
        <v>0</v>
      </c>
      <c r="DJ576" s="59">
        <f>IF($C576&lt;&gt;0,SUM($CK577:CN577),0)</f>
        <v>0</v>
      </c>
      <c r="DK576" s="59">
        <f>IF($C576&lt;&gt;0,SUM($CK577:CO577),0)</f>
        <v>0</v>
      </c>
      <c r="DL576" s="59">
        <f>IF($C576&lt;&gt;0,SUM($CK577:CP577),0)</f>
        <v>0</v>
      </c>
      <c r="DM576" s="59">
        <f>IF($C576&lt;&gt;0,SUM($CK577:CQ577),0)</f>
        <v>0</v>
      </c>
      <c r="DN576" s="59">
        <f>IF($C576&lt;&gt;0,SUM($CK577:CR577),0)</f>
        <v>0</v>
      </c>
      <c r="DO576" s="59">
        <f>IF($C576&lt;&gt;0,SUM($CK577:CS577),0)</f>
        <v>0</v>
      </c>
      <c r="DP576" s="59">
        <f>IF($C576&lt;&gt;0,SUM($CK577:CT577),0)</f>
        <v>0</v>
      </c>
      <c r="DQ576" s="59">
        <f>IF($C576&lt;&gt;0,SUM($CK577:CU577),0)</f>
        <v>0</v>
      </c>
      <c r="DR576" s="59">
        <f>IF($C576&lt;&gt;0,SUM($CK577:CV577),0)</f>
        <v>0</v>
      </c>
      <c r="DS576" s="59">
        <f>IF($C576&lt;&gt;0,SUM($CK577:CW577),0)</f>
        <v>0</v>
      </c>
      <c r="DT576" s="59">
        <f>IF($C576&lt;&gt;0,SUM($CK577:CX577),0)</f>
        <v>0</v>
      </c>
      <c r="DU576" s="59">
        <f>IF($C576&lt;&gt;0,SUM($CK577:CY577),0)</f>
        <v>0</v>
      </c>
      <c r="DV576" s="59">
        <f>IF($C576&lt;&gt;0,SUM($CK577:CZ577),0)</f>
        <v>0</v>
      </c>
      <c r="DW576" s="59">
        <f>IF($C576&lt;&gt;0,SUM($CK577:DA577),0)</f>
        <v>0</v>
      </c>
      <c r="DX576" s="59">
        <f>IF($C576&lt;&gt;0,SUM($CK577:DB577),0)</f>
        <v>0</v>
      </c>
      <c r="DY576" s="952" t="str">
        <f t="shared" si="375"/>
        <v/>
      </c>
    </row>
    <row r="577" spans="1:129" ht="13.5" hidden="1" thickBot="1">
      <c r="A577" s="3" t="str">
        <f t="shared" si="377"/>
        <v/>
      </c>
      <c r="B577" s="805">
        <f>Dados_GLOBAL_Inicial!E577</f>
        <v>0</v>
      </c>
      <c r="C577" s="956">
        <f>IF(IFERROR(VALUE(Dados_GLOBAL_Inicial!F577),0)=0,0,Dados_GLOBAL_Inicial!F577)</f>
        <v>0</v>
      </c>
      <c r="D577" s="830">
        <f>Dados_GLOBAL_Inicial!G577</f>
        <v>0</v>
      </c>
      <c r="E577" s="830" t="str">
        <f>IF(IFERROR(VLOOKUP(F577,Cod_Gde_Itens!$A$1:$B$80,2,FALSE),0)&gt;549,IFERROR(VLOOKUP(F577,Cod_Gde_Itens!$A$1:$B$80,2,FALSE),0),IF(Dados_GLOBAL_Inicial!H577=0,"",Dados_GLOBAL_Inicial!H577))</f>
        <v/>
      </c>
      <c r="F577" s="823">
        <f>Dados_GLOBAL_Inicial!I577</f>
        <v>0</v>
      </c>
      <c r="G577" s="824">
        <f>Dados_GLOBAL_Inicial!J577</f>
        <v>0</v>
      </c>
      <c r="H577" s="454">
        <f>Dados_GLOBAL_Inicial!K577</f>
        <v>0</v>
      </c>
      <c r="I577" s="970">
        <f>SUM('MEDIÇÃO_OBJETO (1)'!I577)</f>
        <v>0</v>
      </c>
      <c r="J577" s="455">
        <f t="shared" si="378"/>
        <v>0</v>
      </c>
      <c r="K577" s="451">
        <f t="shared" si="379"/>
        <v>0</v>
      </c>
      <c r="L577" s="452">
        <f t="shared" si="380"/>
        <v>0</v>
      </c>
      <c r="M577" s="809">
        <f t="shared" si="381"/>
        <v>0</v>
      </c>
      <c r="N577" s="810">
        <f>IF(IFERROR(VALUE(Dados_GLOBAL_Inicial!L577),0)=0,0,Dados_GLOBAL_Inicial!L577)</f>
        <v>0</v>
      </c>
      <c r="O577" s="812">
        <f>SUM('MEDIÇÃO_OBJETO (1)'!O577)</f>
        <v>0</v>
      </c>
      <c r="P577" s="812">
        <f>SUM('MEDIÇÃO_OBJETO (1)'!P577)</f>
        <v>0</v>
      </c>
      <c r="Q577" s="813">
        <f t="shared" si="382"/>
        <v>0</v>
      </c>
      <c r="R577" s="951"/>
      <c r="S577" s="815">
        <f>SUM('MEDIÇÃO_OBJETO (1)'!S577)</f>
        <v>0</v>
      </c>
      <c r="T577" s="815">
        <f>SUM('MEDIÇÃO_OBJETO (1)'!T577)</f>
        <v>0</v>
      </c>
      <c r="V577" s="19"/>
      <c r="W577" s="978">
        <f t="shared" si="383"/>
        <v>0</v>
      </c>
      <c r="X577" s="816">
        <f t="shared" si="384"/>
        <v>0</v>
      </c>
      <c r="Y577" s="816">
        <f t="shared" si="385"/>
        <v>0</v>
      </c>
      <c r="Z577" s="817">
        <f t="shared" si="386"/>
        <v>0</v>
      </c>
      <c r="AB577" s="453">
        <f t="shared" si="372"/>
        <v>0</v>
      </c>
      <c r="AC577" s="14">
        <f t="shared" si="387"/>
        <v>0</v>
      </c>
      <c r="AD577" s="819"/>
      <c r="AE577" s="631">
        <f t="shared" si="373"/>
        <v>0</v>
      </c>
      <c r="AF577" s="818">
        <f>SUM('MEDIÇÃO_OBJETO (1)'!AG577)</f>
        <v>0</v>
      </c>
      <c r="AG577" s="541">
        <f>SUM('MEDIÇÃO_OBJETO (1)'!AH577)</f>
        <v>0</v>
      </c>
      <c r="AH577" s="541">
        <f>SUM('MEDIÇÃO_OBJETO (1)'!AI577)</f>
        <v>0</v>
      </c>
      <c r="AI577" s="541">
        <f>SUM('MEDIÇÃO_OBJETO (1)'!AJ577)</f>
        <v>0</v>
      </c>
      <c r="AJ577" s="541">
        <f>SUM('MEDIÇÃO_OBJETO (1)'!AK577)</f>
        <v>0</v>
      </c>
      <c r="AK577" s="541">
        <f>SUM('MEDIÇÃO_OBJETO (1)'!AL577)</f>
        <v>0</v>
      </c>
      <c r="AL577" s="541">
        <f>SUM('MEDIÇÃO_OBJETO (1)'!AM577)</f>
        <v>0</v>
      </c>
      <c r="AM577" s="541">
        <f>SUM('MEDIÇÃO_OBJETO (1)'!AN577)</f>
        <v>0</v>
      </c>
      <c r="AN577" s="541">
        <f>SUM('MEDIÇÃO_OBJETO (1)'!AO577)</f>
        <v>0</v>
      </c>
      <c r="AO577" s="541">
        <f>SUM('MEDIÇÃO_OBJETO (1)'!AP577)</f>
        <v>0</v>
      </c>
      <c r="AP577" s="541">
        <f>SUM('MEDIÇÃO_OBJETO (1)'!AQ577)</f>
        <v>0</v>
      </c>
      <c r="AQ577" s="541">
        <f>SUM('MEDIÇÃO_OBJETO (1)'!AR577)</f>
        <v>0</v>
      </c>
      <c r="AR577" s="541">
        <f>SUM('MEDIÇÃO_OBJETO (1)'!AS577)</f>
        <v>0</v>
      </c>
      <c r="AS577" s="541">
        <f>SUM('MEDIÇÃO_OBJETO (1)'!AT577)</f>
        <v>0</v>
      </c>
      <c r="AT577" s="541">
        <f>SUM('MEDIÇÃO_OBJETO (1)'!AU577)</f>
        <v>0</v>
      </c>
      <c r="AU577" s="541">
        <f>SUM('MEDIÇÃO_OBJETO (1)'!AV577)</f>
        <v>0</v>
      </c>
      <c r="AV577" s="541">
        <f>SUM('MEDIÇÃO_OBJETO (1)'!AW577)</f>
        <v>0</v>
      </c>
      <c r="AW577" s="541">
        <f>SUM('MEDIÇÃO_OBJETO (1)'!AX577)</f>
        <v>0</v>
      </c>
      <c r="AX577" s="977"/>
      <c r="BN577" s="992">
        <f t="shared" si="376"/>
        <v>0</v>
      </c>
      <c r="BO577" s="538">
        <f t="shared" si="374"/>
        <v>0</v>
      </c>
      <c r="BP577" s="987">
        <f>IF(RESUMO_GLOBAL!$X$53="a",ROUND(AF577*$N577,RESUMO_GLOBAL!$X$54),IF(RESUMO_GLOBAL!$X$53="t",TRUNC(AF577*$N577,RESUMO_GLOBAL!$X$54),AF577*$N577))</f>
        <v>0</v>
      </c>
      <c r="BQ577" s="987">
        <f>IF(RESUMO_GLOBAL!$X$53="a",ROUND(AG577*$N577,RESUMO_GLOBAL!$X$54),IF(RESUMO_GLOBAL!$X$53="t",TRUNC(AG577*$N577,RESUMO_GLOBAL!$X$54),AG577*$N577))</f>
        <v>0</v>
      </c>
      <c r="BR577" s="987">
        <f>IF(RESUMO_GLOBAL!$X$53="a",ROUND(AH577*$N577,RESUMO_GLOBAL!$X$54),IF(RESUMO_GLOBAL!$X$53="t",TRUNC(AH577*$N577,RESUMO_GLOBAL!$X$54),AH577*$N577))</f>
        <v>0</v>
      </c>
      <c r="BS577" s="987">
        <f>IF(RESUMO_GLOBAL!$X$53="a",ROUND(AI577*$N577,RESUMO_GLOBAL!$X$54),IF(RESUMO_GLOBAL!$X$53="t",TRUNC(AI577*$N577,RESUMO_GLOBAL!$X$54),AI577*$N577))</f>
        <v>0</v>
      </c>
      <c r="BT577" s="987">
        <f>IF(RESUMO_GLOBAL!$X$53="a",ROUND(AJ577*$N577,RESUMO_GLOBAL!$X$54),IF(RESUMO_GLOBAL!$X$53="t",TRUNC(AJ577*$N577,RESUMO_GLOBAL!$X$54),AJ577*$N577))</f>
        <v>0</v>
      </c>
      <c r="BU577" s="987">
        <f>IF(RESUMO_GLOBAL!$X$53="a",ROUND(AK577*$N577,RESUMO_GLOBAL!$X$54),IF(RESUMO_GLOBAL!$X$53="t",TRUNC(AK577*$N577,RESUMO_GLOBAL!$X$54),AK577*$N577))</f>
        <v>0</v>
      </c>
      <c r="BV577" s="987">
        <f>IF(RESUMO_GLOBAL!$X$53="a",ROUND(AL577*$N577,RESUMO_GLOBAL!$X$54),IF(RESUMO_GLOBAL!$X$53="t",TRUNC(AL577*$N577,RESUMO_GLOBAL!$X$54),AL577*$N577))</f>
        <v>0</v>
      </c>
      <c r="BW577" s="987">
        <f>IF(RESUMO_GLOBAL!$X$53="a",ROUND(AM577*$N577,RESUMO_GLOBAL!$X$54),IF(RESUMO_GLOBAL!$X$53="t",TRUNC(AM577*$N577,RESUMO_GLOBAL!$X$54),AM577*$N577))</f>
        <v>0</v>
      </c>
      <c r="BX577" s="987">
        <f>IF(RESUMO_GLOBAL!$X$53="a",ROUND(AN577*$N577,RESUMO_GLOBAL!$X$54),IF(RESUMO_GLOBAL!$X$53="t",TRUNC(AN577*$N577,RESUMO_GLOBAL!$X$54),AN577*$N577))</f>
        <v>0</v>
      </c>
      <c r="BY577" s="987">
        <f>IF(RESUMO_GLOBAL!$X$53="a",ROUND(AO577*$N577,RESUMO_GLOBAL!$X$54),IF(RESUMO_GLOBAL!$X$53="t",TRUNC(AO577*$N577,RESUMO_GLOBAL!$X$54),AO577*$N577))</f>
        <v>0</v>
      </c>
      <c r="BZ577" s="987">
        <f>IF(RESUMO_GLOBAL!$X$53="a",ROUND(AP577*$N577,RESUMO_GLOBAL!$X$54),IF(RESUMO_GLOBAL!$X$53="t",TRUNC(AP577*$N577,RESUMO_GLOBAL!$X$54),AP577*$N577))</f>
        <v>0</v>
      </c>
      <c r="CA577" s="987">
        <f>IF(RESUMO_GLOBAL!$X$53="a",ROUND(AQ577*$N577,RESUMO_GLOBAL!$X$54),IF(RESUMO_GLOBAL!$X$53="t",TRUNC(AQ577*$N577,RESUMO_GLOBAL!$X$54),AQ577*$N577))</f>
        <v>0</v>
      </c>
      <c r="CB577" s="987">
        <f>IF(RESUMO_GLOBAL!$X$53="a",ROUND(AR577*$N577,RESUMO_GLOBAL!$X$54),IF(RESUMO_GLOBAL!$X$53="t",TRUNC(AR577*$N577,RESUMO_GLOBAL!$X$54),AR577*$N577))</f>
        <v>0</v>
      </c>
      <c r="CC577" s="987">
        <f>IF(RESUMO_GLOBAL!$X$53="a",ROUND(AS577*$N577,RESUMO_GLOBAL!$X$54),IF(RESUMO_GLOBAL!$X$53="t",TRUNC(AS577*$N577,RESUMO_GLOBAL!$X$54),AS577*$N577))</f>
        <v>0</v>
      </c>
      <c r="CD577" s="987">
        <f>IF(RESUMO_GLOBAL!$X$53="a",ROUND(AT577*$N577,RESUMO_GLOBAL!$X$54),IF(RESUMO_GLOBAL!$X$53="t",TRUNC(AT577*$N577,RESUMO_GLOBAL!$X$54),AT577*$N577))</f>
        <v>0</v>
      </c>
      <c r="CE577" s="987">
        <f>IF(RESUMO_GLOBAL!$X$53="a",ROUND(AU577*$N577,RESUMO_GLOBAL!$X$54),IF(RESUMO_GLOBAL!$X$53="t",TRUNC(AU577*$N577,RESUMO_GLOBAL!$X$54),AU577*$N577))</f>
        <v>0</v>
      </c>
      <c r="CF577" s="987">
        <f>IF(RESUMO_GLOBAL!$X$53="a",ROUND(AV577*$N577,RESUMO_GLOBAL!$X$54),IF(RESUMO_GLOBAL!$X$53="t",TRUNC(AV577*$N577,RESUMO_GLOBAL!$X$54),AV577*$N577))</f>
        <v>0</v>
      </c>
      <c r="CG577" s="987">
        <f>IF(RESUMO_GLOBAL!$X$53="a",ROUND(AW577*$N577,RESUMO_GLOBAL!$X$54),IF(RESUMO_GLOBAL!$X$53="t",TRUNC(AW577*$N577,RESUMO_GLOBAL!$X$54),AW577*$N577))</f>
        <v>0</v>
      </c>
      <c r="CK577" s="59">
        <f t="shared" si="353"/>
        <v>0</v>
      </c>
      <c r="CL577" s="59">
        <f t="shared" si="354"/>
        <v>0</v>
      </c>
      <c r="CM577" s="59">
        <f t="shared" si="355"/>
        <v>0</v>
      </c>
      <c r="CN577" s="59">
        <f t="shared" si="356"/>
        <v>0</v>
      </c>
      <c r="CO577" s="59">
        <f t="shared" si="357"/>
        <v>0</v>
      </c>
      <c r="CP577" s="59">
        <f t="shared" si="358"/>
        <v>0</v>
      </c>
      <c r="CQ577" s="59">
        <f t="shared" si="359"/>
        <v>0</v>
      </c>
      <c r="CR577" s="59">
        <f t="shared" si="360"/>
        <v>0</v>
      </c>
      <c r="CS577" s="59">
        <f t="shared" si="361"/>
        <v>0</v>
      </c>
      <c r="CT577" s="59">
        <f t="shared" si="362"/>
        <v>0</v>
      </c>
      <c r="CU577" s="59">
        <f t="shared" si="363"/>
        <v>0</v>
      </c>
      <c r="CV577" s="59">
        <f t="shared" si="364"/>
        <v>0</v>
      </c>
      <c r="CW577" s="59">
        <f t="shared" si="365"/>
        <v>0</v>
      </c>
      <c r="CX577" s="59">
        <f t="shared" si="366"/>
        <v>0</v>
      </c>
      <c r="CY577" s="59">
        <f t="shared" si="367"/>
        <v>0</v>
      </c>
      <c r="CZ577" s="59">
        <f t="shared" si="368"/>
        <v>0</v>
      </c>
      <c r="DA577" s="59">
        <f t="shared" si="369"/>
        <v>0</v>
      </c>
      <c r="DB577" s="59">
        <f t="shared" si="370"/>
        <v>0</v>
      </c>
      <c r="DE577">
        <f t="shared" si="352"/>
        <v>572</v>
      </c>
      <c r="DF577" t="str">
        <f t="shared" si="371"/>
        <v/>
      </c>
      <c r="DG577" s="59">
        <f>IF($C577&lt;&gt;0,SUM($CK578:CK578),0)</f>
        <v>0</v>
      </c>
      <c r="DH577" s="59">
        <f>IF($C577&lt;&gt;0,SUM($CK578:CL578),0)</f>
        <v>0</v>
      </c>
      <c r="DI577" s="59">
        <f>IF($C577&lt;&gt;0,SUM($CK578:CM578),0)</f>
        <v>0</v>
      </c>
      <c r="DJ577" s="59">
        <f>IF($C577&lt;&gt;0,SUM($CK578:CN578),0)</f>
        <v>0</v>
      </c>
      <c r="DK577" s="59">
        <f>IF($C577&lt;&gt;0,SUM($CK578:CO578),0)</f>
        <v>0</v>
      </c>
      <c r="DL577" s="59">
        <f>IF($C577&lt;&gt;0,SUM($CK578:CP578),0)</f>
        <v>0</v>
      </c>
      <c r="DM577" s="59">
        <f>IF($C577&lt;&gt;0,SUM($CK578:CQ578),0)</f>
        <v>0</v>
      </c>
      <c r="DN577" s="59">
        <f>IF($C577&lt;&gt;0,SUM($CK578:CR578),0)</f>
        <v>0</v>
      </c>
      <c r="DO577" s="59">
        <f>IF($C577&lt;&gt;0,SUM($CK578:CS578),0)</f>
        <v>0</v>
      </c>
      <c r="DP577" s="59">
        <f>IF($C577&lt;&gt;0,SUM($CK578:CT578),0)</f>
        <v>0</v>
      </c>
      <c r="DQ577" s="59">
        <f>IF($C577&lt;&gt;0,SUM($CK578:CU578),0)</f>
        <v>0</v>
      </c>
      <c r="DR577" s="59">
        <f>IF($C577&lt;&gt;0,SUM($CK578:CV578),0)</f>
        <v>0</v>
      </c>
      <c r="DS577" s="59">
        <f>IF($C577&lt;&gt;0,SUM($CK578:CW578),0)</f>
        <v>0</v>
      </c>
      <c r="DT577" s="59">
        <f>IF($C577&lt;&gt;0,SUM($CK578:CX578),0)</f>
        <v>0</v>
      </c>
      <c r="DU577" s="59">
        <f>IF($C577&lt;&gt;0,SUM($CK578:CY578),0)</f>
        <v>0</v>
      </c>
      <c r="DV577" s="59">
        <f>IF($C577&lt;&gt;0,SUM($CK578:CZ578),0)</f>
        <v>0</v>
      </c>
      <c r="DW577" s="59">
        <f>IF($C577&lt;&gt;0,SUM($CK578:DA578),0)</f>
        <v>0</v>
      </c>
      <c r="DX577" s="59">
        <f>IF($C577&lt;&gt;0,SUM($CK578:DB578),0)</f>
        <v>0</v>
      </c>
      <c r="DY577" s="952" t="str">
        <f t="shared" si="375"/>
        <v/>
      </c>
    </row>
    <row r="578" spans="1:129" ht="13.5" hidden="1" thickBot="1">
      <c r="A578" s="3" t="str">
        <f t="shared" si="377"/>
        <v/>
      </c>
      <c r="B578" s="805">
        <f>Dados_GLOBAL_Inicial!E578</f>
        <v>0</v>
      </c>
      <c r="C578" s="956">
        <f>IF(IFERROR(VALUE(Dados_GLOBAL_Inicial!F578),0)=0,0,Dados_GLOBAL_Inicial!F578)</f>
        <v>0</v>
      </c>
      <c r="D578" s="830">
        <f>Dados_GLOBAL_Inicial!G578</f>
        <v>0</v>
      </c>
      <c r="E578" s="830" t="str">
        <f>IF(IFERROR(VLOOKUP(F578,Cod_Gde_Itens!$A$1:$B$80,2,FALSE),0)&gt;549,IFERROR(VLOOKUP(F578,Cod_Gde_Itens!$A$1:$B$80,2,FALSE),0),IF(Dados_GLOBAL_Inicial!H578=0,"",Dados_GLOBAL_Inicial!H578))</f>
        <v/>
      </c>
      <c r="F578" s="823">
        <f>Dados_GLOBAL_Inicial!I578</f>
        <v>0</v>
      </c>
      <c r="G578" s="824">
        <f>Dados_GLOBAL_Inicial!J578</f>
        <v>0</v>
      </c>
      <c r="H578" s="454">
        <f>Dados_GLOBAL_Inicial!K578</f>
        <v>0</v>
      </c>
      <c r="I578" s="970">
        <f>SUM('MEDIÇÃO_OBJETO (1)'!I578)</f>
        <v>0</v>
      </c>
      <c r="J578" s="455">
        <f t="shared" si="378"/>
        <v>0</v>
      </c>
      <c r="K578" s="451">
        <f t="shared" si="379"/>
        <v>0</v>
      </c>
      <c r="L578" s="452">
        <f t="shared" si="380"/>
        <v>0</v>
      </c>
      <c r="M578" s="809">
        <f t="shared" si="381"/>
        <v>0</v>
      </c>
      <c r="N578" s="810">
        <f>IF(IFERROR(VALUE(Dados_GLOBAL_Inicial!L578),0)=0,0,Dados_GLOBAL_Inicial!L578)</f>
        <v>0</v>
      </c>
      <c r="O578" s="812">
        <f>SUM('MEDIÇÃO_OBJETO (1)'!O578)</f>
        <v>0</v>
      </c>
      <c r="P578" s="812">
        <f>SUM('MEDIÇÃO_OBJETO (1)'!P578)</f>
        <v>0</v>
      </c>
      <c r="Q578" s="813">
        <f t="shared" si="382"/>
        <v>0</v>
      </c>
      <c r="R578" s="951"/>
      <c r="S578" s="815">
        <f>SUM('MEDIÇÃO_OBJETO (1)'!S578)</f>
        <v>0</v>
      </c>
      <c r="T578" s="815">
        <f>SUM('MEDIÇÃO_OBJETO (1)'!T578)</f>
        <v>0</v>
      </c>
      <c r="V578" s="19"/>
      <c r="W578" s="978">
        <f t="shared" si="383"/>
        <v>0</v>
      </c>
      <c r="X578" s="816">
        <f t="shared" si="384"/>
        <v>0</v>
      </c>
      <c r="Y578" s="816">
        <f t="shared" si="385"/>
        <v>0</v>
      </c>
      <c r="Z578" s="817">
        <f t="shared" si="386"/>
        <v>0</v>
      </c>
      <c r="AB578" s="453">
        <f t="shared" si="372"/>
        <v>0</v>
      </c>
      <c r="AC578" s="14">
        <f t="shared" si="387"/>
        <v>0</v>
      </c>
      <c r="AD578" s="819"/>
      <c r="AE578" s="631">
        <f t="shared" si="373"/>
        <v>0</v>
      </c>
      <c r="AF578" s="818">
        <f>SUM('MEDIÇÃO_OBJETO (1)'!AG578)</f>
        <v>0</v>
      </c>
      <c r="AG578" s="541">
        <f>SUM('MEDIÇÃO_OBJETO (1)'!AH578)</f>
        <v>0</v>
      </c>
      <c r="AH578" s="541">
        <f>SUM('MEDIÇÃO_OBJETO (1)'!AI578)</f>
        <v>0</v>
      </c>
      <c r="AI578" s="541">
        <f>SUM('MEDIÇÃO_OBJETO (1)'!AJ578)</f>
        <v>0</v>
      </c>
      <c r="AJ578" s="541">
        <f>SUM('MEDIÇÃO_OBJETO (1)'!AK578)</f>
        <v>0</v>
      </c>
      <c r="AK578" s="541">
        <f>SUM('MEDIÇÃO_OBJETO (1)'!AL578)</f>
        <v>0</v>
      </c>
      <c r="AL578" s="541">
        <f>SUM('MEDIÇÃO_OBJETO (1)'!AM578)</f>
        <v>0</v>
      </c>
      <c r="AM578" s="541">
        <f>SUM('MEDIÇÃO_OBJETO (1)'!AN578)</f>
        <v>0</v>
      </c>
      <c r="AN578" s="541">
        <f>SUM('MEDIÇÃO_OBJETO (1)'!AO578)</f>
        <v>0</v>
      </c>
      <c r="AO578" s="541">
        <f>SUM('MEDIÇÃO_OBJETO (1)'!AP578)</f>
        <v>0</v>
      </c>
      <c r="AP578" s="541">
        <f>SUM('MEDIÇÃO_OBJETO (1)'!AQ578)</f>
        <v>0</v>
      </c>
      <c r="AQ578" s="541">
        <f>SUM('MEDIÇÃO_OBJETO (1)'!AR578)</f>
        <v>0</v>
      </c>
      <c r="AR578" s="541">
        <f>SUM('MEDIÇÃO_OBJETO (1)'!AS578)</f>
        <v>0</v>
      </c>
      <c r="AS578" s="541">
        <f>SUM('MEDIÇÃO_OBJETO (1)'!AT578)</f>
        <v>0</v>
      </c>
      <c r="AT578" s="541">
        <f>SUM('MEDIÇÃO_OBJETO (1)'!AU578)</f>
        <v>0</v>
      </c>
      <c r="AU578" s="541">
        <f>SUM('MEDIÇÃO_OBJETO (1)'!AV578)</f>
        <v>0</v>
      </c>
      <c r="AV578" s="541">
        <f>SUM('MEDIÇÃO_OBJETO (1)'!AW578)</f>
        <v>0</v>
      </c>
      <c r="AW578" s="541">
        <f>SUM('MEDIÇÃO_OBJETO (1)'!AX578)</f>
        <v>0</v>
      </c>
      <c r="AX578" s="977"/>
      <c r="BN578" s="992">
        <f t="shared" si="376"/>
        <v>0</v>
      </c>
      <c r="BO578" s="538">
        <f t="shared" si="374"/>
        <v>0</v>
      </c>
      <c r="BP578" s="987">
        <f>IF(RESUMO_GLOBAL!$X$53="a",ROUND(AF578*$N578,RESUMO_GLOBAL!$X$54),IF(RESUMO_GLOBAL!$X$53="t",TRUNC(AF578*$N578,RESUMO_GLOBAL!$X$54),AF578*$N578))</f>
        <v>0</v>
      </c>
      <c r="BQ578" s="987">
        <f>IF(RESUMO_GLOBAL!$X$53="a",ROUND(AG578*$N578,RESUMO_GLOBAL!$X$54),IF(RESUMO_GLOBAL!$X$53="t",TRUNC(AG578*$N578,RESUMO_GLOBAL!$X$54),AG578*$N578))</f>
        <v>0</v>
      </c>
      <c r="BR578" s="987">
        <f>IF(RESUMO_GLOBAL!$X$53="a",ROUND(AH578*$N578,RESUMO_GLOBAL!$X$54),IF(RESUMO_GLOBAL!$X$53="t",TRUNC(AH578*$N578,RESUMO_GLOBAL!$X$54),AH578*$N578))</f>
        <v>0</v>
      </c>
      <c r="BS578" s="987">
        <f>IF(RESUMO_GLOBAL!$X$53="a",ROUND(AI578*$N578,RESUMO_GLOBAL!$X$54),IF(RESUMO_GLOBAL!$X$53="t",TRUNC(AI578*$N578,RESUMO_GLOBAL!$X$54),AI578*$N578))</f>
        <v>0</v>
      </c>
      <c r="BT578" s="987">
        <f>IF(RESUMO_GLOBAL!$X$53="a",ROUND(AJ578*$N578,RESUMO_GLOBAL!$X$54),IF(RESUMO_GLOBAL!$X$53="t",TRUNC(AJ578*$N578,RESUMO_GLOBAL!$X$54),AJ578*$N578))</f>
        <v>0</v>
      </c>
      <c r="BU578" s="987">
        <f>IF(RESUMO_GLOBAL!$X$53="a",ROUND(AK578*$N578,RESUMO_GLOBAL!$X$54),IF(RESUMO_GLOBAL!$X$53="t",TRUNC(AK578*$N578,RESUMO_GLOBAL!$X$54),AK578*$N578))</f>
        <v>0</v>
      </c>
      <c r="BV578" s="987">
        <f>IF(RESUMO_GLOBAL!$X$53="a",ROUND(AL578*$N578,RESUMO_GLOBAL!$X$54),IF(RESUMO_GLOBAL!$X$53="t",TRUNC(AL578*$N578,RESUMO_GLOBAL!$X$54),AL578*$N578))</f>
        <v>0</v>
      </c>
      <c r="BW578" s="987">
        <f>IF(RESUMO_GLOBAL!$X$53="a",ROUND(AM578*$N578,RESUMO_GLOBAL!$X$54),IF(RESUMO_GLOBAL!$X$53="t",TRUNC(AM578*$N578,RESUMO_GLOBAL!$X$54),AM578*$N578))</f>
        <v>0</v>
      </c>
      <c r="BX578" s="987">
        <f>IF(RESUMO_GLOBAL!$X$53="a",ROUND(AN578*$N578,RESUMO_GLOBAL!$X$54),IF(RESUMO_GLOBAL!$X$53="t",TRUNC(AN578*$N578,RESUMO_GLOBAL!$X$54),AN578*$N578))</f>
        <v>0</v>
      </c>
      <c r="BY578" s="987">
        <f>IF(RESUMO_GLOBAL!$X$53="a",ROUND(AO578*$N578,RESUMO_GLOBAL!$X$54),IF(RESUMO_GLOBAL!$X$53="t",TRUNC(AO578*$N578,RESUMO_GLOBAL!$X$54),AO578*$N578))</f>
        <v>0</v>
      </c>
      <c r="BZ578" s="987">
        <f>IF(RESUMO_GLOBAL!$X$53="a",ROUND(AP578*$N578,RESUMO_GLOBAL!$X$54),IF(RESUMO_GLOBAL!$X$53="t",TRUNC(AP578*$N578,RESUMO_GLOBAL!$X$54),AP578*$N578))</f>
        <v>0</v>
      </c>
      <c r="CA578" s="987">
        <f>IF(RESUMO_GLOBAL!$X$53="a",ROUND(AQ578*$N578,RESUMO_GLOBAL!$X$54),IF(RESUMO_GLOBAL!$X$53="t",TRUNC(AQ578*$N578,RESUMO_GLOBAL!$X$54),AQ578*$N578))</f>
        <v>0</v>
      </c>
      <c r="CB578" s="987">
        <f>IF(RESUMO_GLOBAL!$X$53="a",ROUND(AR578*$N578,RESUMO_GLOBAL!$X$54),IF(RESUMO_GLOBAL!$X$53="t",TRUNC(AR578*$N578,RESUMO_GLOBAL!$X$54),AR578*$N578))</f>
        <v>0</v>
      </c>
      <c r="CC578" s="987">
        <f>IF(RESUMO_GLOBAL!$X$53="a",ROUND(AS578*$N578,RESUMO_GLOBAL!$X$54),IF(RESUMO_GLOBAL!$X$53="t",TRUNC(AS578*$N578,RESUMO_GLOBAL!$X$54),AS578*$N578))</f>
        <v>0</v>
      </c>
      <c r="CD578" s="987">
        <f>IF(RESUMO_GLOBAL!$X$53="a",ROUND(AT578*$N578,RESUMO_GLOBAL!$X$54),IF(RESUMO_GLOBAL!$X$53="t",TRUNC(AT578*$N578,RESUMO_GLOBAL!$X$54),AT578*$N578))</f>
        <v>0</v>
      </c>
      <c r="CE578" s="987">
        <f>IF(RESUMO_GLOBAL!$X$53="a",ROUND(AU578*$N578,RESUMO_GLOBAL!$X$54),IF(RESUMO_GLOBAL!$X$53="t",TRUNC(AU578*$N578,RESUMO_GLOBAL!$X$54),AU578*$N578))</f>
        <v>0</v>
      </c>
      <c r="CF578" s="987">
        <f>IF(RESUMO_GLOBAL!$X$53="a",ROUND(AV578*$N578,RESUMO_GLOBAL!$X$54),IF(RESUMO_GLOBAL!$X$53="t",TRUNC(AV578*$N578,RESUMO_GLOBAL!$X$54),AV578*$N578))</f>
        <v>0</v>
      </c>
      <c r="CG578" s="987">
        <f>IF(RESUMO_GLOBAL!$X$53="a",ROUND(AW578*$N578,RESUMO_GLOBAL!$X$54),IF(RESUMO_GLOBAL!$X$53="t",TRUNC(AW578*$N578,RESUMO_GLOBAL!$X$54),AW578*$N578))</f>
        <v>0</v>
      </c>
      <c r="CK578" s="59">
        <f t="shared" si="353"/>
        <v>0</v>
      </c>
      <c r="CL578" s="59">
        <f t="shared" si="354"/>
        <v>0</v>
      </c>
      <c r="CM578" s="59">
        <f t="shared" si="355"/>
        <v>0</v>
      </c>
      <c r="CN578" s="59">
        <f t="shared" si="356"/>
        <v>0</v>
      </c>
      <c r="CO578" s="59">
        <f t="shared" si="357"/>
        <v>0</v>
      </c>
      <c r="CP578" s="59">
        <f t="shared" si="358"/>
        <v>0</v>
      </c>
      <c r="CQ578" s="59">
        <f t="shared" si="359"/>
        <v>0</v>
      </c>
      <c r="CR578" s="59">
        <f t="shared" si="360"/>
        <v>0</v>
      </c>
      <c r="CS578" s="59">
        <f t="shared" si="361"/>
        <v>0</v>
      </c>
      <c r="CT578" s="59">
        <f t="shared" si="362"/>
        <v>0</v>
      </c>
      <c r="CU578" s="59">
        <f t="shared" si="363"/>
        <v>0</v>
      </c>
      <c r="CV578" s="59">
        <f t="shared" si="364"/>
        <v>0</v>
      </c>
      <c r="CW578" s="59">
        <f t="shared" si="365"/>
        <v>0</v>
      </c>
      <c r="CX578" s="59">
        <f t="shared" si="366"/>
        <v>0</v>
      </c>
      <c r="CY578" s="59">
        <f t="shared" si="367"/>
        <v>0</v>
      </c>
      <c r="CZ578" s="59">
        <f t="shared" si="368"/>
        <v>0</v>
      </c>
      <c r="DA578" s="59">
        <f t="shared" si="369"/>
        <v>0</v>
      </c>
      <c r="DB578" s="59">
        <f t="shared" si="370"/>
        <v>0</v>
      </c>
      <c r="DE578">
        <f t="shared" si="352"/>
        <v>573</v>
      </c>
      <c r="DF578" t="str">
        <f t="shared" si="371"/>
        <v/>
      </c>
      <c r="DG578" s="59">
        <f>IF($C578&lt;&gt;0,SUM($CK579:CK579),0)</f>
        <v>0</v>
      </c>
      <c r="DH578" s="59">
        <f>IF($C578&lt;&gt;0,SUM($CK579:CL579),0)</f>
        <v>0</v>
      </c>
      <c r="DI578" s="59">
        <f>IF($C578&lt;&gt;0,SUM($CK579:CM579),0)</f>
        <v>0</v>
      </c>
      <c r="DJ578" s="59">
        <f>IF($C578&lt;&gt;0,SUM($CK579:CN579),0)</f>
        <v>0</v>
      </c>
      <c r="DK578" s="59">
        <f>IF($C578&lt;&gt;0,SUM($CK579:CO579),0)</f>
        <v>0</v>
      </c>
      <c r="DL578" s="59">
        <f>IF($C578&lt;&gt;0,SUM($CK579:CP579),0)</f>
        <v>0</v>
      </c>
      <c r="DM578" s="59">
        <f>IF($C578&lt;&gt;0,SUM($CK579:CQ579),0)</f>
        <v>0</v>
      </c>
      <c r="DN578" s="59">
        <f>IF($C578&lt;&gt;0,SUM($CK579:CR579),0)</f>
        <v>0</v>
      </c>
      <c r="DO578" s="59">
        <f>IF($C578&lt;&gt;0,SUM($CK579:CS579),0)</f>
        <v>0</v>
      </c>
      <c r="DP578" s="59">
        <f>IF($C578&lt;&gt;0,SUM($CK579:CT579),0)</f>
        <v>0</v>
      </c>
      <c r="DQ578" s="59">
        <f>IF($C578&lt;&gt;0,SUM($CK579:CU579),0)</f>
        <v>0</v>
      </c>
      <c r="DR578" s="59">
        <f>IF($C578&lt;&gt;0,SUM($CK579:CV579),0)</f>
        <v>0</v>
      </c>
      <c r="DS578" s="59">
        <f>IF($C578&lt;&gt;0,SUM($CK579:CW579),0)</f>
        <v>0</v>
      </c>
      <c r="DT578" s="59">
        <f>IF($C578&lt;&gt;0,SUM($CK579:CX579),0)</f>
        <v>0</v>
      </c>
      <c r="DU578" s="59">
        <f>IF($C578&lt;&gt;0,SUM($CK579:CY579),0)</f>
        <v>0</v>
      </c>
      <c r="DV578" s="59">
        <f>IF($C578&lt;&gt;0,SUM($CK579:CZ579),0)</f>
        <v>0</v>
      </c>
      <c r="DW578" s="59">
        <f>IF($C578&lt;&gt;0,SUM($CK579:DA579),0)</f>
        <v>0</v>
      </c>
      <c r="DX578" s="59">
        <f>IF($C578&lt;&gt;0,SUM($CK579:DB579),0)</f>
        <v>0</v>
      </c>
      <c r="DY578" s="952" t="str">
        <f t="shared" si="375"/>
        <v/>
      </c>
    </row>
    <row r="579" spans="1:129" ht="13.5" hidden="1" thickBot="1">
      <c r="A579" s="3" t="str">
        <f t="shared" si="377"/>
        <v/>
      </c>
      <c r="B579" s="805">
        <f>Dados_GLOBAL_Inicial!E579</f>
        <v>0</v>
      </c>
      <c r="C579" s="956">
        <f>IF(IFERROR(VALUE(Dados_GLOBAL_Inicial!F579),0)=0,0,Dados_GLOBAL_Inicial!F579)</f>
        <v>0</v>
      </c>
      <c r="D579" s="830">
        <f>Dados_GLOBAL_Inicial!G579</f>
        <v>0</v>
      </c>
      <c r="E579" s="830" t="str">
        <f>IF(IFERROR(VLOOKUP(F579,Cod_Gde_Itens!$A$1:$B$80,2,FALSE),0)&gt;549,IFERROR(VLOOKUP(F579,Cod_Gde_Itens!$A$1:$B$80,2,FALSE),0),IF(Dados_GLOBAL_Inicial!H579=0,"",Dados_GLOBAL_Inicial!H579))</f>
        <v/>
      </c>
      <c r="F579" s="823">
        <f>Dados_GLOBAL_Inicial!I579</f>
        <v>0</v>
      </c>
      <c r="G579" s="824">
        <f>Dados_GLOBAL_Inicial!J579</f>
        <v>0</v>
      </c>
      <c r="H579" s="454">
        <f>Dados_GLOBAL_Inicial!K579</f>
        <v>0</v>
      </c>
      <c r="I579" s="970">
        <f>SUM('MEDIÇÃO_OBJETO (1)'!I579)</f>
        <v>0</v>
      </c>
      <c r="J579" s="455">
        <f t="shared" si="378"/>
        <v>0</v>
      </c>
      <c r="K579" s="451">
        <f t="shared" si="379"/>
        <v>0</v>
      </c>
      <c r="L579" s="452">
        <f t="shared" si="380"/>
        <v>0</v>
      </c>
      <c r="M579" s="809">
        <f t="shared" si="381"/>
        <v>0</v>
      </c>
      <c r="N579" s="810">
        <f>IF(IFERROR(VALUE(Dados_GLOBAL_Inicial!L579),0)=0,0,Dados_GLOBAL_Inicial!L579)</f>
        <v>0</v>
      </c>
      <c r="O579" s="812">
        <f>SUM('MEDIÇÃO_OBJETO (1)'!O579)</f>
        <v>0</v>
      </c>
      <c r="P579" s="812">
        <f>SUM('MEDIÇÃO_OBJETO (1)'!P579)</f>
        <v>0</v>
      </c>
      <c r="Q579" s="813">
        <f t="shared" si="382"/>
        <v>0</v>
      </c>
      <c r="R579" s="951"/>
      <c r="S579" s="815">
        <f>SUM('MEDIÇÃO_OBJETO (1)'!S579)</f>
        <v>0</v>
      </c>
      <c r="T579" s="815">
        <f>SUM('MEDIÇÃO_OBJETO (1)'!T579)</f>
        <v>0</v>
      </c>
      <c r="V579" s="19"/>
      <c r="W579" s="978">
        <f t="shared" si="383"/>
        <v>0</v>
      </c>
      <c r="X579" s="816">
        <f t="shared" si="384"/>
        <v>0</v>
      </c>
      <c r="Y579" s="816">
        <f t="shared" si="385"/>
        <v>0</v>
      </c>
      <c r="Z579" s="817">
        <f t="shared" si="386"/>
        <v>0</v>
      </c>
      <c r="AB579" s="453">
        <f t="shared" si="372"/>
        <v>0</v>
      </c>
      <c r="AC579" s="14">
        <f t="shared" si="387"/>
        <v>0</v>
      </c>
      <c r="AD579" s="819"/>
      <c r="AE579" s="631">
        <f t="shared" si="373"/>
        <v>0</v>
      </c>
      <c r="AF579" s="818">
        <f>SUM('MEDIÇÃO_OBJETO (1)'!AG579)</f>
        <v>0</v>
      </c>
      <c r="AG579" s="541">
        <f>SUM('MEDIÇÃO_OBJETO (1)'!AH579)</f>
        <v>0</v>
      </c>
      <c r="AH579" s="541">
        <f>SUM('MEDIÇÃO_OBJETO (1)'!AI579)</f>
        <v>0</v>
      </c>
      <c r="AI579" s="541">
        <f>SUM('MEDIÇÃO_OBJETO (1)'!AJ579)</f>
        <v>0</v>
      </c>
      <c r="AJ579" s="541">
        <f>SUM('MEDIÇÃO_OBJETO (1)'!AK579)</f>
        <v>0</v>
      </c>
      <c r="AK579" s="541">
        <f>SUM('MEDIÇÃO_OBJETO (1)'!AL579)</f>
        <v>0</v>
      </c>
      <c r="AL579" s="541">
        <f>SUM('MEDIÇÃO_OBJETO (1)'!AM579)</f>
        <v>0</v>
      </c>
      <c r="AM579" s="541">
        <f>SUM('MEDIÇÃO_OBJETO (1)'!AN579)</f>
        <v>0</v>
      </c>
      <c r="AN579" s="541">
        <f>SUM('MEDIÇÃO_OBJETO (1)'!AO579)</f>
        <v>0</v>
      </c>
      <c r="AO579" s="541">
        <f>SUM('MEDIÇÃO_OBJETO (1)'!AP579)</f>
        <v>0</v>
      </c>
      <c r="AP579" s="541">
        <f>SUM('MEDIÇÃO_OBJETO (1)'!AQ579)</f>
        <v>0</v>
      </c>
      <c r="AQ579" s="541">
        <f>SUM('MEDIÇÃO_OBJETO (1)'!AR579)</f>
        <v>0</v>
      </c>
      <c r="AR579" s="541">
        <f>SUM('MEDIÇÃO_OBJETO (1)'!AS579)</f>
        <v>0</v>
      </c>
      <c r="AS579" s="541">
        <f>SUM('MEDIÇÃO_OBJETO (1)'!AT579)</f>
        <v>0</v>
      </c>
      <c r="AT579" s="541">
        <f>SUM('MEDIÇÃO_OBJETO (1)'!AU579)</f>
        <v>0</v>
      </c>
      <c r="AU579" s="541">
        <f>SUM('MEDIÇÃO_OBJETO (1)'!AV579)</f>
        <v>0</v>
      </c>
      <c r="AV579" s="541">
        <f>SUM('MEDIÇÃO_OBJETO (1)'!AW579)</f>
        <v>0</v>
      </c>
      <c r="AW579" s="541">
        <f>SUM('MEDIÇÃO_OBJETO (1)'!AX579)</f>
        <v>0</v>
      </c>
      <c r="AX579" s="977"/>
      <c r="BN579" s="992">
        <f t="shared" si="376"/>
        <v>0</v>
      </c>
      <c r="BO579" s="538">
        <f t="shared" si="374"/>
        <v>0</v>
      </c>
      <c r="BP579" s="987">
        <f>IF(RESUMO_GLOBAL!$X$53="a",ROUND(AF579*$N579,RESUMO_GLOBAL!$X$54),IF(RESUMO_GLOBAL!$X$53="t",TRUNC(AF579*$N579,RESUMO_GLOBAL!$X$54),AF579*$N579))</f>
        <v>0</v>
      </c>
      <c r="BQ579" s="987">
        <f>IF(RESUMO_GLOBAL!$X$53="a",ROUND(AG579*$N579,RESUMO_GLOBAL!$X$54),IF(RESUMO_GLOBAL!$X$53="t",TRUNC(AG579*$N579,RESUMO_GLOBAL!$X$54),AG579*$N579))</f>
        <v>0</v>
      </c>
      <c r="BR579" s="987">
        <f>IF(RESUMO_GLOBAL!$X$53="a",ROUND(AH579*$N579,RESUMO_GLOBAL!$X$54),IF(RESUMO_GLOBAL!$X$53="t",TRUNC(AH579*$N579,RESUMO_GLOBAL!$X$54),AH579*$N579))</f>
        <v>0</v>
      </c>
      <c r="BS579" s="987">
        <f>IF(RESUMO_GLOBAL!$X$53="a",ROUND(AI579*$N579,RESUMO_GLOBAL!$X$54),IF(RESUMO_GLOBAL!$X$53="t",TRUNC(AI579*$N579,RESUMO_GLOBAL!$X$54),AI579*$N579))</f>
        <v>0</v>
      </c>
      <c r="BT579" s="987">
        <f>IF(RESUMO_GLOBAL!$X$53="a",ROUND(AJ579*$N579,RESUMO_GLOBAL!$X$54),IF(RESUMO_GLOBAL!$X$53="t",TRUNC(AJ579*$N579,RESUMO_GLOBAL!$X$54),AJ579*$N579))</f>
        <v>0</v>
      </c>
      <c r="BU579" s="987">
        <f>IF(RESUMO_GLOBAL!$X$53="a",ROUND(AK579*$N579,RESUMO_GLOBAL!$X$54),IF(RESUMO_GLOBAL!$X$53="t",TRUNC(AK579*$N579,RESUMO_GLOBAL!$X$54),AK579*$N579))</f>
        <v>0</v>
      </c>
      <c r="BV579" s="987">
        <f>IF(RESUMO_GLOBAL!$X$53="a",ROUND(AL579*$N579,RESUMO_GLOBAL!$X$54),IF(RESUMO_GLOBAL!$X$53="t",TRUNC(AL579*$N579,RESUMO_GLOBAL!$X$54),AL579*$N579))</f>
        <v>0</v>
      </c>
      <c r="BW579" s="987">
        <f>IF(RESUMO_GLOBAL!$X$53="a",ROUND(AM579*$N579,RESUMO_GLOBAL!$X$54),IF(RESUMO_GLOBAL!$X$53="t",TRUNC(AM579*$N579,RESUMO_GLOBAL!$X$54),AM579*$N579))</f>
        <v>0</v>
      </c>
      <c r="BX579" s="987">
        <f>IF(RESUMO_GLOBAL!$X$53="a",ROUND(AN579*$N579,RESUMO_GLOBAL!$X$54),IF(RESUMO_GLOBAL!$X$53="t",TRUNC(AN579*$N579,RESUMO_GLOBAL!$X$54),AN579*$N579))</f>
        <v>0</v>
      </c>
      <c r="BY579" s="987">
        <f>IF(RESUMO_GLOBAL!$X$53="a",ROUND(AO579*$N579,RESUMO_GLOBAL!$X$54),IF(RESUMO_GLOBAL!$X$53="t",TRUNC(AO579*$N579,RESUMO_GLOBAL!$X$54),AO579*$N579))</f>
        <v>0</v>
      </c>
      <c r="BZ579" s="987">
        <f>IF(RESUMO_GLOBAL!$X$53="a",ROUND(AP579*$N579,RESUMO_GLOBAL!$X$54),IF(RESUMO_GLOBAL!$X$53="t",TRUNC(AP579*$N579,RESUMO_GLOBAL!$X$54),AP579*$N579))</f>
        <v>0</v>
      </c>
      <c r="CA579" s="987">
        <f>IF(RESUMO_GLOBAL!$X$53="a",ROUND(AQ579*$N579,RESUMO_GLOBAL!$X$54),IF(RESUMO_GLOBAL!$X$53="t",TRUNC(AQ579*$N579,RESUMO_GLOBAL!$X$54),AQ579*$N579))</f>
        <v>0</v>
      </c>
      <c r="CB579" s="987">
        <f>IF(RESUMO_GLOBAL!$X$53="a",ROUND(AR579*$N579,RESUMO_GLOBAL!$X$54),IF(RESUMO_GLOBAL!$X$53="t",TRUNC(AR579*$N579,RESUMO_GLOBAL!$X$54),AR579*$N579))</f>
        <v>0</v>
      </c>
      <c r="CC579" s="987">
        <f>IF(RESUMO_GLOBAL!$X$53="a",ROUND(AS579*$N579,RESUMO_GLOBAL!$X$54),IF(RESUMO_GLOBAL!$X$53="t",TRUNC(AS579*$N579,RESUMO_GLOBAL!$X$54),AS579*$N579))</f>
        <v>0</v>
      </c>
      <c r="CD579" s="987">
        <f>IF(RESUMO_GLOBAL!$X$53="a",ROUND(AT579*$N579,RESUMO_GLOBAL!$X$54),IF(RESUMO_GLOBAL!$X$53="t",TRUNC(AT579*$N579,RESUMO_GLOBAL!$X$54),AT579*$N579))</f>
        <v>0</v>
      </c>
      <c r="CE579" s="987">
        <f>IF(RESUMO_GLOBAL!$X$53="a",ROUND(AU579*$N579,RESUMO_GLOBAL!$X$54),IF(RESUMO_GLOBAL!$X$53="t",TRUNC(AU579*$N579,RESUMO_GLOBAL!$X$54),AU579*$N579))</f>
        <v>0</v>
      </c>
      <c r="CF579" s="987">
        <f>IF(RESUMO_GLOBAL!$X$53="a",ROUND(AV579*$N579,RESUMO_GLOBAL!$X$54),IF(RESUMO_GLOBAL!$X$53="t",TRUNC(AV579*$N579,RESUMO_GLOBAL!$X$54),AV579*$N579))</f>
        <v>0</v>
      </c>
      <c r="CG579" s="987">
        <f>IF(RESUMO_GLOBAL!$X$53="a",ROUND(AW579*$N579,RESUMO_GLOBAL!$X$54),IF(RESUMO_GLOBAL!$X$53="t",TRUNC(AW579*$N579,RESUMO_GLOBAL!$X$54),AW579*$N579))</f>
        <v>0</v>
      </c>
      <c r="CK579" s="59">
        <f t="shared" si="353"/>
        <v>0</v>
      </c>
      <c r="CL579" s="59">
        <f t="shared" si="354"/>
        <v>0</v>
      </c>
      <c r="CM579" s="59">
        <f t="shared" si="355"/>
        <v>0</v>
      </c>
      <c r="CN579" s="59">
        <f t="shared" si="356"/>
        <v>0</v>
      </c>
      <c r="CO579" s="59">
        <f t="shared" si="357"/>
        <v>0</v>
      </c>
      <c r="CP579" s="59">
        <f t="shared" si="358"/>
        <v>0</v>
      </c>
      <c r="CQ579" s="59">
        <f t="shared" si="359"/>
        <v>0</v>
      </c>
      <c r="CR579" s="59">
        <f t="shared" si="360"/>
        <v>0</v>
      </c>
      <c r="CS579" s="59">
        <f t="shared" si="361"/>
        <v>0</v>
      </c>
      <c r="CT579" s="59">
        <f t="shared" si="362"/>
        <v>0</v>
      </c>
      <c r="CU579" s="59">
        <f t="shared" si="363"/>
        <v>0</v>
      </c>
      <c r="CV579" s="59">
        <f t="shared" si="364"/>
        <v>0</v>
      </c>
      <c r="CW579" s="59">
        <f t="shared" si="365"/>
        <v>0</v>
      </c>
      <c r="CX579" s="59">
        <f t="shared" si="366"/>
        <v>0</v>
      </c>
      <c r="CY579" s="59">
        <f t="shared" si="367"/>
        <v>0</v>
      </c>
      <c r="CZ579" s="59">
        <f t="shared" si="368"/>
        <v>0</v>
      </c>
      <c r="DA579" s="59">
        <f t="shared" si="369"/>
        <v>0</v>
      </c>
      <c r="DB579" s="59">
        <f t="shared" si="370"/>
        <v>0</v>
      </c>
      <c r="DE579">
        <f t="shared" si="352"/>
        <v>574</v>
      </c>
      <c r="DF579" t="str">
        <f t="shared" si="371"/>
        <v/>
      </c>
      <c r="DG579" s="59">
        <f>IF($C579&lt;&gt;0,SUM($CK580:CK580),0)</f>
        <v>0</v>
      </c>
      <c r="DH579" s="59">
        <f>IF($C579&lt;&gt;0,SUM($CK580:CL580),0)</f>
        <v>0</v>
      </c>
      <c r="DI579" s="59">
        <f>IF($C579&lt;&gt;0,SUM($CK580:CM580),0)</f>
        <v>0</v>
      </c>
      <c r="DJ579" s="59">
        <f>IF($C579&lt;&gt;0,SUM($CK580:CN580),0)</f>
        <v>0</v>
      </c>
      <c r="DK579" s="59">
        <f>IF($C579&lt;&gt;0,SUM($CK580:CO580),0)</f>
        <v>0</v>
      </c>
      <c r="DL579" s="59">
        <f>IF($C579&lt;&gt;0,SUM($CK580:CP580),0)</f>
        <v>0</v>
      </c>
      <c r="DM579" s="59">
        <f>IF($C579&lt;&gt;0,SUM($CK580:CQ580),0)</f>
        <v>0</v>
      </c>
      <c r="DN579" s="59">
        <f>IF($C579&lt;&gt;0,SUM($CK580:CR580),0)</f>
        <v>0</v>
      </c>
      <c r="DO579" s="59">
        <f>IF($C579&lt;&gt;0,SUM($CK580:CS580),0)</f>
        <v>0</v>
      </c>
      <c r="DP579" s="59">
        <f>IF($C579&lt;&gt;0,SUM($CK580:CT580),0)</f>
        <v>0</v>
      </c>
      <c r="DQ579" s="59">
        <f>IF($C579&lt;&gt;0,SUM($CK580:CU580),0)</f>
        <v>0</v>
      </c>
      <c r="DR579" s="59">
        <f>IF($C579&lt;&gt;0,SUM($CK580:CV580),0)</f>
        <v>0</v>
      </c>
      <c r="DS579" s="59">
        <f>IF($C579&lt;&gt;0,SUM($CK580:CW580),0)</f>
        <v>0</v>
      </c>
      <c r="DT579" s="59">
        <f>IF($C579&lt;&gt;0,SUM($CK580:CX580),0)</f>
        <v>0</v>
      </c>
      <c r="DU579" s="59">
        <f>IF($C579&lt;&gt;0,SUM($CK580:CY580),0)</f>
        <v>0</v>
      </c>
      <c r="DV579" s="59">
        <f>IF($C579&lt;&gt;0,SUM($CK580:CZ580),0)</f>
        <v>0</v>
      </c>
      <c r="DW579" s="59">
        <f>IF($C579&lt;&gt;0,SUM($CK580:DA580),0)</f>
        <v>0</v>
      </c>
      <c r="DX579" s="59">
        <f>IF($C579&lt;&gt;0,SUM($CK580:DB580),0)</f>
        <v>0</v>
      </c>
      <c r="DY579" s="952" t="str">
        <f t="shared" si="375"/>
        <v/>
      </c>
    </row>
    <row r="580" spans="1:129" ht="13.5" hidden="1" thickBot="1">
      <c r="A580" s="3" t="str">
        <f t="shared" si="377"/>
        <v/>
      </c>
      <c r="B580" s="805">
        <f>Dados_GLOBAL_Inicial!E580</f>
        <v>0</v>
      </c>
      <c r="C580" s="956">
        <f>IF(IFERROR(VALUE(Dados_GLOBAL_Inicial!F580),0)=0,0,Dados_GLOBAL_Inicial!F580)</f>
        <v>0</v>
      </c>
      <c r="D580" s="830">
        <f>Dados_GLOBAL_Inicial!G580</f>
        <v>0</v>
      </c>
      <c r="E580" s="830" t="str">
        <f>IF(IFERROR(VLOOKUP(F580,Cod_Gde_Itens!$A$1:$B$80,2,FALSE),0)&gt;549,IFERROR(VLOOKUP(F580,Cod_Gde_Itens!$A$1:$B$80,2,FALSE),0),IF(Dados_GLOBAL_Inicial!H580=0,"",Dados_GLOBAL_Inicial!H580))</f>
        <v/>
      </c>
      <c r="F580" s="823">
        <f>Dados_GLOBAL_Inicial!I580</f>
        <v>0</v>
      </c>
      <c r="G580" s="824">
        <f>Dados_GLOBAL_Inicial!J580</f>
        <v>0</v>
      </c>
      <c r="H580" s="454">
        <f>Dados_GLOBAL_Inicial!K580</f>
        <v>0</v>
      </c>
      <c r="I580" s="970">
        <f>SUM('MEDIÇÃO_OBJETO (1)'!I580)</f>
        <v>0</v>
      </c>
      <c r="J580" s="455">
        <f t="shared" si="378"/>
        <v>0</v>
      </c>
      <c r="K580" s="451">
        <f t="shared" si="379"/>
        <v>0</v>
      </c>
      <c r="L580" s="452">
        <f t="shared" si="380"/>
        <v>0</v>
      </c>
      <c r="M580" s="809">
        <f t="shared" si="381"/>
        <v>0</v>
      </c>
      <c r="N580" s="810">
        <f>IF(IFERROR(VALUE(Dados_GLOBAL_Inicial!L580),0)=0,0,Dados_GLOBAL_Inicial!L580)</f>
        <v>0</v>
      </c>
      <c r="O580" s="812">
        <f>SUM('MEDIÇÃO_OBJETO (1)'!O580)</f>
        <v>0</v>
      </c>
      <c r="P580" s="812">
        <f>SUM('MEDIÇÃO_OBJETO (1)'!P580)</f>
        <v>0</v>
      </c>
      <c r="Q580" s="813">
        <f t="shared" si="382"/>
        <v>0</v>
      </c>
      <c r="R580" s="951"/>
      <c r="S580" s="815">
        <f>SUM('MEDIÇÃO_OBJETO (1)'!S580)</f>
        <v>0</v>
      </c>
      <c r="T580" s="815">
        <f>SUM('MEDIÇÃO_OBJETO (1)'!T580)</f>
        <v>0</v>
      </c>
      <c r="V580" s="19"/>
      <c r="W580" s="978">
        <f t="shared" si="383"/>
        <v>0</v>
      </c>
      <c r="X580" s="816">
        <f t="shared" si="384"/>
        <v>0</v>
      </c>
      <c r="Y580" s="816">
        <f t="shared" si="385"/>
        <v>0</v>
      </c>
      <c r="Z580" s="817">
        <f t="shared" si="386"/>
        <v>0</v>
      </c>
      <c r="AB580" s="453">
        <f t="shared" si="372"/>
        <v>0</v>
      </c>
      <c r="AC580" s="14">
        <f t="shared" si="387"/>
        <v>0</v>
      </c>
      <c r="AD580" s="819"/>
      <c r="AE580" s="631">
        <f t="shared" si="373"/>
        <v>0</v>
      </c>
      <c r="AF580" s="818">
        <f>SUM('MEDIÇÃO_OBJETO (1)'!AG580)</f>
        <v>0</v>
      </c>
      <c r="AG580" s="541">
        <f>SUM('MEDIÇÃO_OBJETO (1)'!AH580)</f>
        <v>0</v>
      </c>
      <c r="AH580" s="541">
        <f>SUM('MEDIÇÃO_OBJETO (1)'!AI580)</f>
        <v>0</v>
      </c>
      <c r="AI580" s="541">
        <f>SUM('MEDIÇÃO_OBJETO (1)'!AJ580)</f>
        <v>0</v>
      </c>
      <c r="AJ580" s="541">
        <f>SUM('MEDIÇÃO_OBJETO (1)'!AK580)</f>
        <v>0</v>
      </c>
      <c r="AK580" s="541">
        <f>SUM('MEDIÇÃO_OBJETO (1)'!AL580)</f>
        <v>0</v>
      </c>
      <c r="AL580" s="541">
        <f>SUM('MEDIÇÃO_OBJETO (1)'!AM580)</f>
        <v>0</v>
      </c>
      <c r="AM580" s="541">
        <f>SUM('MEDIÇÃO_OBJETO (1)'!AN580)</f>
        <v>0</v>
      </c>
      <c r="AN580" s="541">
        <f>SUM('MEDIÇÃO_OBJETO (1)'!AO580)</f>
        <v>0</v>
      </c>
      <c r="AO580" s="541">
        <f>SUM('MEDIÇÃO_OBJETO (1)'!AP580)</f>
        <v>0</v>
      </c>
      <c r="AP580" s="541">
        <f>SUM('MEDIÇÃO_OBJETO (1)'!AQ580)</f>
        <v>0</v>
      </c>
      <c r="AQ580" s="541">
        <f>SUM('MEDIÇÃO_OBJETO (1)'!AR580)</f>
        <v>0</v>
      </c>
      <c r="AR580" s="541">
        <f>SUM('MEDIÇÃO_OBJETO (1)'!AS580)</f>
        <v>0</v>
      </c>
      <c r="AS580" s="541">
        <f>SUM('MEDIÇÃO_OBJETO (1)'!AT580)</f>
        <v>0</v>
      </c>
      <c r="AT580" s="541">
        <f>SUM('MEDIÇÃO_OBJETO (1)'!AU580)</f>
        <v>0</v>
      </c>
      <c r="AU580" s="541">
        <f>SUM('MEDIÇÃO_OBJETO (1)'!AV580)</f>
        <v>0</v>
      </c>
      <c r="AV580" s="541">
        <f>SUM('MEDIÇÃO_OBJETO (1)'!AW580)</f>
        <v>0</v>
      </c>
      <c r="AW580" s="541">
        <f>SUM('MEDIÇÃO_OBJETO (1)'!AX580)</f>
        <v>0</v>
      </c>
      <c r="AX580" s="977"/>
      <c r="BN580" s="992">
        <f t="shared" si="376"/>
        <v>0</v>
      </c>
      <c r="BO580" s="538">
        <f t="shared" si="374"/>
        <v>0</v>
      </c>
      <c r="BP580" s="987">
        <f>IF(RESUMO_GLOBAL!$X$53="a",ROUND(AF580*$N580,RESUMO_GLOBAL!$X$54),IF(RESUMO_GLOBAL!$X$53="t",TRUNC(AF580*$N580,RESUMO_GLOBAL!$X$54),AF580*$N580))</f>
        <v>0</v>
      </c>
      <c r="BQ580" s="987">
        <f>IF(RESUMO_GLOBAL!$X$53="a",ROUND(AG580*$N580,RESUMO_GLOBAL!$X$54),IF(RESUMO_GLOBAL!$X$53="t",TRUNC(AG580*$N580,RESUMO_GLOBAL!$X$54),AG580*$N580))</f>
        <v>0</v>
      </c>
      <c r="BR580" s="987">
        <f>IF(RESUMO_GLOBAL!$X$53="a",ROUND(AH580*$N580,RESUMO_GLOBAL!$X$54),IF(RESUMO_GLOBAL!$X$53="t",TRUNC(AH580*$N580,RESUMO_GLOBAL!$X$54),AH580*$N580))</f>
        <v>0</v>
      </c>
      <c r="BS580" s="987">
        <f>IF(RESUMO_GLOBAL!$X$53="a",ROUND(AI580*$N580,RESUMO_GLOBAL!$X$54),IF(RESUMO_GLOBAL!$X$53="t",TRUNC(AI580*$N580,RESUMO_GLOBAL!$X$54),AI580*$N580))</f>
        <v>0</v>
      </c>
      <c r="BT580" s="987">
        <f>IF(RESUMO_GLOBAL!$X$53="a",ROUND(AJ580*$N580,RESUMO_GLOBAL!$X$54),IF(RESUMO_GLOBAL!$X$53="t",TRUNC(AJ580*$N580,RESUMO_GLOBAL!$X$54),AJ580*$N580))</f>
        <v>0</v>
      </c>
      <c r="BU580" s="987">
        <f>IF(RESUMO_GLOBAL!$X$53="a",ROUND(AK580*$N580,RESUMO_GLOBAL!$X$54),IF(RESUMO_GLOBAL!$X$53="t",TRUNC(AK580*$N580,RESUMO_GLOBAL!$X$54),AK580*$N580))</f>
        <v>0</v>
      </c>
      <c r="BV580" s="987">
        <f>IF(RESUMO_GLOBAL!$X$53="a",ROUND(AL580*$N580,RESUMO_GLOBAL!$X$54),IF(RESUMO_GLOBAL!$X$53="t",TRUNC(AL580*$N580,RESUMO_GLOBAL!$X$54),AL580*$N580))</f>
        <v>0</v>
      </c>
      <c r="BW580" s="987">
        <f>IF(RESUMO_GLOBAL!$X$53="a",ROUND(AM580*$N580,RESUMO_GLOBAL!$X$54),IF(RESUMO_GLOBAL!$X$53="t",TRUNC(AM580*$N580,RESUMO_GLOBAL!$X$54),AM580*$N580))</f>
        <v>0</v>
      </c>
      <c r="BX580" s="987">
        <f>IF(RESUMO_GLOBAL!$X$53="a",ROUND(AN580*$N580,RESUMO_GLOBAL!$X$54),IF(RESUMO_GLOBAL!$X$53="t",TRUNC(AN580*$N580,RESUMO_GLOBAL!$X$54),AN580*$N580))</f>
        <v>0</v>
      </c>
      <c r="BY580" s="987">
        <f>IF(RESUMO_GLOBAL!$X$53="a",ROUND(AO580*$N580,RESUMO_GLOBAL!$X$54),IF(RESUMO_GLOBAL!$X$53="t",TRUNC(AO580*$N580,RESUMO_GLOBAL!$X$54),AO580*$N580))</f>
        <v>0</v>
      </c>
      <c r="BZ580" s="987">
        <f>IF(RESUMO_GLOBAL!$X$53="a",ROUND(AP580*$N580,RESUMO_GLOBAL!$X$54),IF(RESUMO_GLOBAL!$X$53="t",TRUNC(AP580*$N580,RESUMO_GLOBAL!$X$54),AP580*$N580))</f>
        <v>0</v>
      </c>
      <c r="CA580" s="987">
        <f>IF(RESUMO_GLOBAL!$X$53="a",ROUND(AQ580*$N580,RESUMO_GLOBAL!$X$54),IF(RESUMO_GLOBAL!$X$53="t",TRUNC(AQ580*$N580,RESUMO_GLOBAL!$X$54),AQ580*$N580))</f>
        <v>0</v>
      </c>
      <c r="CB580" s="987">
        <f>IF(RESUMO_GLOBAL!$X$53="a",ROUND(AR580*$N580,RESUMO_GLOBAL!$X$54),IF(RESUMO_GLOBAL!$X$53="t",TRUNC(AR580*$N580,RESUMO_GLOBAL!$X$54),AR580*$N580))</f>
        <v>0</v>
      </c>
      <c r="CC580" s="987">
        <f>IF(RESUMO_GLOBAL!$X$53="a",ROUND(AS580*$N580,RESUMO_GLOBAL!$X$54),IF(RESUMO_GLOBAL!$X$53="t",TRUNC(AS580*$N580,RESUMO_GLOBAL!$X$54),AS580*$N580))</f>
        <v>0</v>
      </c>
      <c r="CD580" s="987">
        <f>IF(RESUMO_GLOBAL!$X$53="a",ROUND(AT580*$N580,RESUMO_GLOBAL!$X$54),IF(RESUMO_GLOBAL!$X$53="t",TRUNC(AT580*$N580,RESUMO_GLOBAL!$X$54),AT580*$N580))</f>
        <v>0</v>
      </c>
      <c r="CE580" s="987">
        <f>IF(RESUMO_GLOBAL!$X$53="a",ROUND(AU580*$N580,RESUMO_GLOBAL!$X$54),IF(RESUMO_GLOBAL!$X$53="t",TRUNC(AU580*$N580,RESUMO_GLOBAL!$X$54),AU580*$N580))</f>
        <v>0</v>
      </c>
      <c r="CF580" s="987">
        <f>IF(RESUMO_GLOBAL!$X$53="a",ROUND(AV580*$N580,RESUMO_GLOBAL!$X$54),IF(RESUMO_GLOBAL!$X$53="t",TRUNC(AV580*$N580,RESUMO_GLOBAL!$X$54),AV580*$N580))</f>
        <v>0</v>
      </c>
      <c r="CG580" s="987">
        <f>IF(RESUMO_GLOBAL!$X$53="a",ROUND(AW580*$N580,RESUMO_GLOBAL!$X$54),IF(RESUMO_GLOBAL!$X$53="t",TRUNC(AW580*$N580,RESUMO_GLOBAL!$X$54),AW580*$N580))</f>
        <v>0</v>
      </c>
      <c r="CK580" s="59">
        <f t="shared" si="353"/>
        <v>0</v>
      </c>
      <c r="CL580" s="59">
        <f t="shared" si="354"/>
        <v>0</v>
      </c>
      <c r="CM580" s="59">
        <f t="shared" si="355"/>
        <v>0</v>
      </c>
      <c r="CN580" s="59">
        <f t="shared" si="356"/>
        <v>0</v>
      </c>
      <c r="CO580" s="59">
        <f t="shared" si="357"/>
        <v>0</v>
      </c>
      <c r="CP580" s="59">
        <f t="shared" si="358"/>
        <v>0</v>
      </c>
      <c r="CQ580" s="59">
        <f t="shared" si="359"/>
        <v>0</v>
      </c>
      <c r="CR580" s="59">
        <f t="shared" si="360"/>
        <v>0</v>
      </c>
      <c r="CS580" s="59">
        <f t="shared" si="361"/>
        <v>0</v>
      </c>
      <c r="CT580" s="59">
        <f t="shared" si="362"/>
        <v>0</v>
      </c>
      <c r="CU580" s="59">
        <f t="shared" si="363"/>
        <v>0</v>
      </c>
      <c r="CV580" s="59">
        <f t="shared" si="364"/>
        <v>0</v>
      </c>
      <c r="CW580" s="59">
        <f t="shared" si="365"/>
        <v>0</v>
      </c>
      <c r="CX580" s="59">
        <f t="shared" si="366"/>
        <v>0</v>
      </c>
      <c r="CY580" s="59">
        <f t="shared" si="367"/>
        <v>0</v>
      </c>
      <c r="CZ580" s="59">
        <f t="shared" si="368"/>
        <v>0</v>
      </c>
      <c r="DA580" s="59">
        <f t="shared" si="369"/>
        <v>0</v>
      </c>
      <c r="DB580" s="59">
        <f t="shared" si="370"/>
        <v>0</v>
      </c>
      <c r="DE580">
        <f t="shared" si="352"/>
        <v>575</v>
      </c>
      <c r="DF580" t="str">
        <f t="shared" si="371"/>
        <v/>
      </c>
      <c r="DG580" s="59">
        <f>IF($C580&lt;&gt;0,SUM($CK581:CK581),0)</f>
        <v>0</v>
      </c>
      <c r="DH580" s="59">
        <f>IF($C580&lt;&gt;0,SUM($CK581:CL581),0)</f>
        <v>0</v>
      </c>
      <c r="DI580" s="59">
        <f>IF($C580&lt;&gt;0,SUM($CK581:CM581),0)</f>
        <v>0</v>
      </c>
      <c r="DJ580" s="59">
        <f>IF($C580&lt;&gt;0,SUM($CK581:CN581),0)</f>
        <v>0</v>
      </c>
      <c r="DK580" s="59">
        <f>IF($C580&lt;&gt;0,SUM($CK581:CO581),0)</f>
        <v>0</v>
      </c>
      <c r="DL580" s="59">
        <f>IF($C580&lt;&gt;0,SUM($CK581:CP581),0)</f>
        <v>0</v>
      </c>
      <c r="DM580" s="59">
        <f>IF($C580&lt;&gt;0,SUM($CK581:CQ581),0)</f>
        <v>0</v>
      </c>
      <c r="DN580" s="59">
        <f>IF($C580&lt;&gt;0,SUM($CK581:CR581),0)</f>
        <v>0</v>
      </c>
      <c r="DO580" s="59">
        <f>IF($C580&lt;&gt;0,SUM($CK581:CS581),0)</f>
        <v>0</v>
      </c>
      <c r="DP580" s="59">
        <f>IF($C580&lt;&gt;0,SUM($CK581:CT581),0)</f>
        <v>0</v>
      </c>
      <c r="DQ580" s="59">
        <f>IF($C580&lt;&gt;0,SUM($CK581:CU581),0)</f>
        <v>0</v>
      </c>
      <c r="DR580" s="59">
        <f>IF($C580&lt;&gt;0,SUM($CK581:CV581),0)</f>
        <v>0</v>
      </c>
      <c r="DS580" s="59">
        <f>IF($C580&lt;&gt;0,SUM($CK581:CW581),0)</f>
        <v>0</v>
      </c>
      <c r="DT580" s="59">
        <f>IF($C580&lt;&gt;0,SUM($CK581:CX581),0)</f>
        <v>0</v>
      </c>
      <c r="DU580" s="59">
        <f>IF($C580&lt;&gt;0,SUM($CK581:CY581),0)</f>
        <v>0</v>
      </c>
      <c r="DV580" s="59">
        <f>IF($C580&lt;&gt;0,SUM($CK581:CZ581),0)</f>
        <v>0</v>
      </c>
      <c r="DW580" s="59">
        <f>IF($C580&lt;&gt;0,SUM($CK581:DA581),0)</f>
        <v>0</v>
      </c>
      <c r="DX580" s="59">
        <f>IF($C580&lt;&gt;0,SUM($CK581:DB581),0)</f>
        <v>0</v>
      </c>
      <c r="DY580" s="952" t="str">
        <f t="shared" si="375"/>
        <v/>
      </c>
    </row>
    <row r="581" spans="1:129" ht="13.5" hidden="1" thickBot="1">
      <c r="A581" s="3" t="str">
        <f t="shared" si="377"/>
        <v/>
      </c>
      <c r="B581" s="805">
        <f>Dados_GLOBAL_Inicial!E581</f>
        <v>0</v>
      </c>
      <c r="C581" s="956">
        <f>IF(IFERROR(VALUE(Dados_GLOBAL_Inicial!F581),0)=0,0,Dados_GLOBAL_Inicial!F581)</f>
        <v>0</v>
      </c>
      <c r="D581" s="830">
        <f>Dados_GLOBAL_Inicial!G581</f>
        <v>0</v>
      </c>
      <c r="E581" s="830" t="str">
        <f>IF(IFERROR(VLOOKUP(F581,Cod_Gde_Itens!$A$1:$B$80,2,FALSE),0)&gt;549,IFERROR(VLOOKUP(F581,Cod_Gde_Itens!$A$1:$B$80,2,FALSE),0),IF(Dados_GLOBAL_Inicial!H581=0,"",Dados_GLOBAL_Inicial!H581))</f>
        <v/>
      </c>
      <c r="F581" s="823">
        <f>Dados_GLOBAL_Inicial!I581</f>
        <v>0</v>
      </c>
      <c r="G581" s="824">
        <f>Dados_GLOBAL_Inicial!J581</f>
        <v>0</v>
      </c>
      <c r="H581" s="454">
        <f>Dados_GLOBAL_Inicial!K581</f>
        <v>0</v>
      </c>
      <c r="I581" s="970">
        <f>SUM('MEDIÇÃO_OBJETO (1)'!I581)</f>
        <v>0</v>
      </c>
      <c r="J581" s="455">
        <f t="shared" si="378"/>
        <v>0</v>
      </c>
      <c r="K581" s="451">
        <f t="shared" si="379"/>
        <v>0</v>
      </c>
      <c r="L581" s="452">
        <f t="shared" si="380"/>
        <v>0</v>
      </c>
      <c r="M581" s="809">
        <f t="shared" si="381"/>
        <v>0</v>
      </c>
      <c r="N581" s="810">
        <f>IF(IFERROR(VALUE(Dados_GLOBAL_Inicial!L581),0)=0,0,Dados_GLOBAL_Inicial!L581)</f>
        <v>0</v>
      </c>
      <c r="O581" s="812">
        <f>SUM('MEDIÇÃO_OBJETO (1)'!O581)</f>
        <v>0</v>
      </c>
      <c r="P581" s="812">
        <f>SUM('MEDIÇÃO_OBJETO (1)'!P581)</f>
        <v>0</v>
      </c>
      <c r="Q581" s="813">
        <f t="shared" si="382"/>
        <v>0</v>
      </c>
      <c r="R581" s="951"/>
      <c r="S581" s="815">
        <f>SUM('MEDIÇÃO_OBJETO (1)'!S581)</f>
        <v>0</v>
      </c>
      <c r="T581" s="815">
        <f>SUM('MEDIÇÃO_OBJETO (1)'!T581)</f>
        <v>0</v>
      </c>
      <c r="V581" s="19"/>
      <c r="W581" s="978">
        <f t="shared" si="383"/>
        <v>0</v>
      </c>
      <c r="X581" s="816">
        <f t="shared" si="384"/>
        <v>0</v>
      </c>
      <c r="Y581" s="816">
        <f t="shared" si="385"/>
        <v>0</v>
      </c>
      <c r="Z581" s="817">
        <f t="shared" si="386"/>
        <v>0</v>
      </c>
      <c r="AB581" s="453">
        <f t="shared" si="372"/>
        <v>0</v>
      </c>
      <c r="AC581" s="14">
        <f t="shared" si="387"/>
        <v>0</v>
      </c>
      <c r="AD581" s="819"/>
      <c r="AE581" s="631">
        <f t="shared" si="373"/>
        <v>0</v>
      </c>
      <c r="AF581" s="818">
        <f>SUM('MEDIÇÃO_OBJETO (1)'!AG581)</f>
        <v>0</v>
      </c>
      <c r="AG581" s="541">
        <f>SUM('MEDIÇÃO_OBJETO (1)'!AH581)</f>
        <v>0</v>
      </c>
      <c r="AH581" s="541">
        <f>SUM('MEDIÇÃO_OBJETO (1)'!AI581)</f>
        <v>0</v>
      </c>
      <c r="AI581" s="541">
        <f>SUM('MEDIÇÃO_OBJETO (1)'!AJ581)</f>
        <v>0</v>
      </c>
      <c r="AJ581" s="541">
        <f>SUM('MEDIÇÃO_OBJETO (1)'!AK581)</f>
        <v>0</v>
      </c>
      <c r="AK581" s="541">
        <f>SUM('MEDIÇÃO_OBJETO (1)'!AL581)</f>
        <v>0</v>
      </c>
      <c r="AL581" s="541">
        <f>SUM('MEDIÇÃO_OBJETO (1)'!AM581)</f>
        <v>0</v>
      </c>
      <c r="AM581" s="541">
        <f>SUM('MEDIÇÃO_OBJETO (1)'!AN581)</f>
        <v>0</v>
      </c>
      <c r="AN581" s="541">
        <f>SUM('MEDIÇÃO_OBJETO (1)'!AO581)</f>
        <v>0</v>
      </c>
      <c r="AO581" s="541">
        <f>SUM('MEDIÇÃO_OBJETO (1)'!AP581)</f>
        <v>0</v>
      </c>
      <c r="AP581" s="541">
        <f>SUM('MEDIÇÃO_OBJETO (1)'!AQ581)</f>
        <v>0</v>
      </c>
      <c r="AQ581" s="541">
        <f>SUM('MEDIÇÃO_OBJETO (1)'!AR581)</f>
        <v>0</v>
      </c>
      <c r="AR581" s="541">
        <f>SUM('MEDIÇÃO_OBJETO (1)'!AS581)</f>
        <v>0</v>
      </c>
      <c r="AS581" s="541">
        <f>SUM('MEDIÇÃO_OBJETO (1)'!AT581)</f>
        <v>0</v>
      </c>
      <c r="AT581" s="541">
        <f>SUM('MEDIÇÃO_OBJETO (1)'!AU581)</f>
        <v>0</v>
      </c>
      <c r="AU581" s="541">
        <f>SUM('MEDIÇÃO_OBJETO (1)'!AV581)</f>
        <v>0</v>
      </c>
      <c r="AV581" s="541">
        <f>SUM('MEDIÇÃO_OBJETO (1)'!AW581)</f>
        <v>0</v>
      </c>
      <c r="AW581" s="541">
        <f>SUM('MEDIÇÃO_OBJETO (1)'!AX581)</f>
        <v>0</v>
      </c>
      <c r="AX581" s="977"/>
      <c r="BN581" s="992">
        <f t="shared" si="376"/>
        <v>0</v>
      </c>
      <c r="BO581" s="538">
        <f t="shared" si="374"/>
        <v>0</v>
      </c>
      <c r="BP581" s="987">
        <f>IF(RESUMO_GLOBAL!$X$53="a",ROUND(AF581*$N581,RESUMO_GLOBAL!$X$54),IF(RESUMO_GLOBAL!$X$53="t",TRUNC(AF581*$N581,RESUMO_GLOBAL!$X$54),AF581*$N581))</f>
        <v>0</v>
      </c>
      <c r="BQ581" s="987">
        <f>IF(RESUMO_GLOBAL!$X$53="a",ROUND(AG581*$N581,RESUMO_GLOBAL!$X$54),IF(RESUMO_GLOBAL!$X$53="t",TRUNC(AG581*$N581,RESUMO_GLOBAL!$X$54),AG581*$N581))</f>
        <v>0</v>
      </c>
      <c r="BR581" s="987">
        <f>IF(RESUMO_GLOBAL!$X$53="a",ROUND(AH581*$N581,RESUMO_GLOBAL!$X$54),IF(RESUMO_GLOBAL!$X$53="t",TRUNC(AH581*$N581,RESUMO_GLOBAL!$X$54),AH581*$N581))</f>
        <v>0</v>
      </c>
      <c r="BS581" s="987">
        <f>IF(RESUMO_GLOBAL!$X$53="a",ROUND(AI581*$N581,RESUMO_GLOBAL!$X$54),IF(RESUMO_GLOBAL!$X$53="t",TRUNC(AI581*$N581,RESUMO_GLOBAL!$X$54),AI581*$N581))</f>
        <v>0</v>
      </c>
      <c r="BT581" s="987">
        <f>IF(RESUMO_GLOBAL!$X$53="a",ROUND(AJ581*$N581,RESUMO_GLOBAL!$X$54),IF(RESUMO_GLOBAL!$X$53="t",TRUNC(AJ581*$N581,RESUMO_GLOBAL!$X$54),AJ581*$N581))</f>
        <v>0</v>
      </c>
      <c r="BU581" s="987">
        <f>IF(RESUMO_GLOBAL!$X$53="a",ROUND(AK581*$N581,RESUMO_GLOBAL!$X$54),IF(RESUMO_GLOBAL!$X$53="t",TRUNC(AK581*$N581,RESUMO_GLOBAL!$X$54),AK581*$N581))</f>
        <v>0</v>
      </c>
      <c r="BV581" s="987">
        <f>IF(RESUMO_GLOBAL!$X$53="a",ROUND(AL581*$N581,RESUMO_GLOBAL!$X$54),IF(RESUMO_GLOBAL!$X$53="t",TRUNC(AL581*$N581,RESUMO_GLOBAL!$X$54),AL581*$N581))</f>
        <v>0</v>
      </c>
      <c r="BW581" s="987">
        <f>IF(RESUMO_GLOBAL!$X$53="a",ROUND(AM581*$N581,RESUMO_GLOBAL!$X$54),IF(RESUMO_GLOBAL!$X$53="t",TRUNC(AM581*$N581,RESUMO_GLOBAL!$X$54),AM581*$N581))</f>
        <v>0</v>
      </c>
      <c r="BX581" s="987">
        <f>IF(RESUMO_GLOBAL!$X$53="a",ROUND(AN581*$N581,RESUMO_GLOBAL!$X$54),IF(RESUMO_GLOBAL!$X$53="t",TRUNC(AN581*$N581,RESUMO_GLOBAL!$X$54),AN581*$N581))</f>
        <v>0</v>
      </c>
      <c r="BY581" s="987">
        <f>IF(RESUMO_GLOBAL!$X$53="a",ROUND(AO581*$N581,RESUMO_GLOBAL!$X$54),IF(RESUMO_GLOBAL!$X$53="t",TRUNC(AO581*$N581,RESUMO_GLOBAL!$X$54),AO581*$N581))</f>
        <v>0</v>
      </c>
      <c r="BZ581" s="987">
        <f>IF(RESUMO_GLOBAL!$X$53="a",ROUND(AP581*$N581,RESUMO_GLOBAL!$X$54),IF(RESUMO_GLOBAL!$X$53="t",TRUNC(AP581*$N581,RESUMO_GLOBAL!$X$54),AP581*$N581))</f>
        <v>0</v>
      </c>
      <c r="CA581" s="987">
        <f>IF(RESUMO_GLOBAL!$X$53="a",ROUND(AQ581*$N581,RESUMO_GLOBAL!$X$54),IF(RESUMO_GLOBAL!$X$53="t",TRUNC(AQ581*$N581,RESUMO_GLOBAL!$X$54),AQ581*$N581))</f>
        <v>0</v>
      </c>
      <c r="CB581" s="987">
        <f>IF(RESUMO_GLOBAL!$X$53="a",ROUND(AR581*$N581,RESUMO_GLOBAL!$X$54),IF(RESUMO_GLOBAL!$X$53="t",TRUNC(AR581*$N581,RESUMO_GLOBAL!$X$54),AR581*$N581))</f>
        <v>0</v>
      </c>
      <c r="CC581" s="987">
        <f>IF(RESUMO_GLOBAL!$X$53="a",ROUND(AS581*$N581,RESUMO_GLOBAL!$X$54),IF(RESUMO_GLOBAL!$X$53="t",TRUNC(AS581*$N581,RESUMO_GLOBAL!$X$54),AS581*$N581))</f>
        <v>0</v>
      </c>
      <c r="CD581" s="987">
        <f>IF(RESUMO_GLOBAL!$X$53="a",ROUND(AT581*$N581,RESUMO_GLOBAL!$X$54),IF(RESUMO_GLOBAL!$X$53="t",TRUNC(AT581*$N581,RESUMO_GLOBAL!$X$54),AT581*$N581))</f>
        <v>0</v>
      </c>
      <c r="CE581" s="987">
        <f>IF(RESUMO_GLOBAL!$X$53="a",ROUND(AU581*$N581,RESUMO_GLOBAL!$X$54),IF(RESUMO_GLOBAL!$X$53="t",TRUNC(AU581*$N581,RESUMO_GLOBAL!$X$54),AU581*$N581))</f>
        <v>0</v>
      </c>
      <c r="CF581" s="987">
        <f>IF(RESUMO_GLOBAL!$X$53="a",ROUND(AV581*$N581,RESUMO_GLOBAL!$X$54),IF(RESUMO_GLOBAL!$X$53="t",TRUNC(AV581*$N581,RESUMO_GLOBAL!$X$54),AV581*$N581))</f>
        <v>0</v>
      </c>
      <c r="CG581" s="987">
        <f>IF(RESUMO_GLOBAL!$X$53="a",ROUND(AW581*$N581,RESUMO_GLOBAL!$X$54),IF(RESUMO_GLOBAL!$X$53="t",TRUNC(AW581*$N581,RESUMO_GLOBAL!$X$54),AW581*$N581))</f>
        <v>0</v>
      </c>
      <c r="CK581" s="59">
        <f t="shared" si="353"/>
        <v>0</v>
      </c>
      <c r="CL581" s="59">
        <f t="shared" si="354"/>
        <v>0</v>
      </c>
      <c r="CM581" s="59">
        <f t="shared" si="355"/>
        <v>0</v>
      </c>
      <c r="CN581" s="59">
        <f t="shared" si="356"/>
        <v>0</v>
      </c>
      <c r="CO581" s="59">
        <f t="shared" si="357"/>
        <v>0</v>
      </c>
      <c r="CP581" s="59">
        <f t="shared" si="358"/>
        <v>0</v>
      </c>
      <c r="CQ581" s="59">
        <f t="shared" si="359"/>
        <v>0</v>
      </c>
      <c r="CR581" s="59">
        <f t="shared" si="360"/>
        <v>0</v>
      </c>
      <c r="CS581" s="59">
        <f t="shared" si="361"/>
        <v>0</v>
      </c>
      <c r="CT581" s="59">
        <f t="shared" si="362"/>
        <v>0</v>
      </c>
      <c r="CU581" s="59">
        <f t="shared" si="363"/>
        <v>0</v>
      </c>
      <c r="CV581" s="59">
        <f t="shared" si="364"/>
        <v>0</v>
      </c>
      <c r="CW581" s="59">
        <f t="shared" si="365"/>
        <v>0</v>
      </c>
      <c r="CX581" s="59">
        <f t="shared" si="366"/>
        <v>0</v>
      </c>
      <c r="CY581" s="59">
        <f t="shared" si="367"/>
        <v>0</v>
      </c>
      <c r="CZ581" s="59">
        <f t="shared" si="368"/>
        <v>0</v>
      </c>
      <c r="DA581" s="59">
        <f t="shared" si="369"/>
        <v>0</v>
      </c>
      <c r="DB581" s="59">
        <f t="shared" si="370"/>
        <v>0</v>
      </c>
      <c r="DE581">
        <f t="shared" si="352"/>
        <v>576</v>
      </c>
      <c r="DF581" t="str">
        <f t="shared" si="371"/>
        <v/>
      </c>
      <c r="DG581" s="59">
        <f>IF($C581&lt;&gt;0,SUM($CK582:CK582),0)</f>
        <v>0</v>
      </c>
      <c r="DH581" s="59">
        <f>IF($C581&lt;&gt;0,SUM($CK582:CL582),0)</f>
        <v>0</v>
      </c>
      <c r="DI581" s="59">
        <f>IF($C581&lt;&gt;0,SUM($CK582:CM582),0)</f>
        <v>0</v>
      </c>
      <c r="DJ581" s="59">
        <f>IF($C581&lt;&gt;0,SUM($CK582:CN582),0)</f>
        <v>0</v>
      </c>
      <c r="DK581" s="59">
        <f>IF($C581&lt;&gt;0,SUM($CK582:CO582),0)</f>
        <v>0</v>
      </c>
      <c r="DL581" s="59">
        <f>IF($C581&lt;&gt;0,SUM($CK582:CP582),0)</f>
        <v>0</v>
      </c>
      <c r="DM581" s="59">
        <f>IF($C581&lt;&gt;0,SUM($CK582:CQ582),0)</f>
        <v>0</v>
      </c>
      <c r="DN581" s="59">
        <f>IF($C581&lt;&gt;0,SUM($CK582:CR582),0)</f>
        <v>0</v>
      </c>
      <c r="DO581" s="59">
        <f>IF($C581&lt;&gt;0,SUM($CK582:CS582),0)</f>
        <v>0</v>
      </c>
      <c r="DP581" s="59">
        <f>IF($C581&lt;&gt;0,SUM($CK582:CT582),0)</f>
        <v>0</v>
      </c>
      <c r="DQ581" s="59">
        <f>IF($C581&lt;&gt;0,SUM($CK582:CU582),0)</f>
        <v>0</v>
      </c>
      <c r="DR581" s="59">
        <f>IF($C581&lt;&gt;0,SUM($CK582:CV582),0)</f>
        <v>0</v>
      </c>
      <c r="DS581" s="59">
        <f>IF($C581&lt;&gt;0,SUM($CK582:CW582),0)</f>
        <v>0</v>
      </c>
      <c r="DT581" s="59">
        <f>IF($C581&lt;&gt;0,SUM($CK582:CX582),0)</f>
        <v>0</v>
      </c>
      <c r="DU581" s="59">
        <f>IF($C581&lt;&gt;0,SUM($CK582:CY582),0)</f>
        <v>0</v>
      </c>
      <c r="DV581" s="59">
        <f>IF($C581&lt;&gt;0,SUM($CK582:CZ582),0)</f>
        <v>0</v>
      </c>
      <c r="DW581" s="59">
        <f>IF($C581&lt;&gt;0,SUM($CK582:DA582),0)</f>
        <v>0</v>
      </c>
      <c r="DX581" s="59">
        <f>IF($C581&lt;&gt;0,SUM($CK582:DB582),0)</f>
        <v>0</v>
      </c>
      <c r="DY581" s="952" t="str">
        <f t="shared" si="375"/>
        <v/>
      </c>
    </row>
    <row r="582" spans="1:129" ht="13.5" hidden="1" thickBot="1">
      <c r="A582" s="3" t="str">
        <f t="shared" si="377"/>
        <v/>
      </c>
      <c r="B582" s="805">
        <f>Dados_GLOBAL_Inicial!E582</f>
        <v>0</v>
      </c>
      <c r="C582" s="956">
        <f>IF(IFERROR(VALUE(Dados_GLOBAL_Inicial!F582),0)=0,0,Dados_GLOBAL_Inicial!F582)</f>
        <v>0</v>
      </c>
      <c r="D582" s="830">
        <f>Dados_GLOBAL_Inicial!G582</f>
        <v>0</v>
      </c>
      <c r="E582" s="830" t="str">
        <f>IF(IFERROR(VLOOKUP(F582,Cod_Gde_Itens!$A$1:$B$80,2,FALSE),0)&gt;549,IFERROR(VLOOKUP(F582,Cod_Gde_Itens!$A$1:$B$80,2,FALSE),0),IF(Dados_GLOBAL_Inicial!H582=0,"",Dados_GLOBAL_Inicial!H582))</f>
        <v/>
      </c>
      <c r="F582" s="823">
        <f>Dados_GLOBAL_Inicial!I582</f>
        <v>0</v>
      </c>
      <c r="G582" s="824">
        <f>Dados_GLOBAL_Inicial!J582</f>
        <v>0</v>
      </c>
      <c r="H582" s="454">
        <f>Dados_GLOBAL_Inicial!K582</f>
        <v>0</v>
      </c>
      <c r="I582" s="970">
        <f>SUM('MEDIÇÃO_OBJETO (1)'!I582)</f>
        <v>0</v>
      </c>
      <c r="J582" s="455">
        <f t="shared" si="378"/>
        <v>0</v>
      </c>
      <c r="K582" s="451">
        <f t="shared" si="379"/>
        <v>0</v>
      </c>
      <c r="L582" s="452">
        <f t="shared" si="380"/>
        <v>0</v>
      </c>
      <c r="M582" s="809">
        <f t="shared" si="381"/>
        <v>0</v>
      </c>
      <c r="N582" s="810">
        <f>IF(IFERROR(VALUE(Dados_GLOBAL_Inicial!L582),0)=0,0,Dados_GLOBAL_Inicial!L582)</f>
        <v>0</v>
      </c>
      <c r="O582" s="812">
        <f>SUM('MEDIÇÃO_OBJETO (1)'!O582)</f>
        <v>0</v>
      </c>
      <c r="P582" s="812">
        <f>SUM('MEDIÇÃO_OBJETO (1)'!P582)</f>
        <v>0</v>
      </c>
      <c r="Q582" s="813">
        <f t="shared" si="382"/>
        <v>0</v>
      </c>
      <c r="R582" s="951"/>
      <c r="S582" s="815">
        <f>SUM('MEDIÇÃO_OBJETO (1)'!S582)</f>
        <v>0</v>
      </c>
      <c r="T582" s="815">
        <f>SUM('MEDIÇÃO_OBJETO (1)'!T582)</f>
        <v>0</v>
      </c>
      <c r="V582" s="19"/>
      <c r="W582" s="978">
        <f t="shared" si="383"/>
        <v>0</v>
      </c>
      <c r="X582" s="816">
        <f t="shared" si="384"/>
        <v>0</v>
      </c>
      <c r="Y582" s="816">
        <f t="shared" si="385"/>
        <v>0</v>
      </c>
      <c r="Z582" s="817">
        <f t="shared" si="386"/>
        <v>0</v>
      </c>
      <c r="AB582" s="453">
        <f t="shared" si="372"/>
        <v>0</v>
      </c>
      <c r="AC582" s="14">
        <f t="shared" si="387"/>
        <v>0</v>
      </c>
      <c r="AD582" s="819"/>
      <c r="AE582" s="631">
        <f t="shared" si="373"/>
        <v>0</v>
      </c>
      <c r="AF582" s="818">
        <f>SUM('MEDIÇÃO_OBJETO (1)'!AG582)</f>
        <v>0</v>
      </c>
      <c r="AG582" s="541">
        <f>SUM('MEDIÇÃO_OBJETO (1)'!AH582)</f>
        <v>0</v>
      </c>
      <c r="AH582" s="541">
        <f>SUM('MEDIÇÃO_OBJETO (1)'!AI582)</f>
        <v>0</v>
      </c>
      <c r="AI582" s="541">
        <f>SUM('MEDIÇÃO_OBJETO (1)'!AJ582)</f>
        <v>0</v>
      </c>
      <c r="AJ582" s="541">
        <f>SUM('MEDIÇÃO_OBJETO (1)'!AK582)</f>
        <v>0</v>
      </c>
      <c r="AK582" s="541">
        <f>SUM('MEDIÇÃO_OBJETO (1)'!AL582)</f>
        <v>0</v>
      </c>
      <c r="AL582" s="541">
        <f>SUM('MEDIÇÃO_OBJETO (1)'!AM582)</f>
        <v>0</v>
      </c>
      <c r="AM582" s="541">
        <f>SUM('MEDIÇÃO_OBJETO (1)'!AN582)</f>
        <v>0</v>
      </c>
      <c r="AN582" s="541">
        <f>SUM('MEDIÇÃO_OBJETO (1)'!AO582)</f>
        <v>0</v>
      </c>
      <c r="AO582" s="541">
        <f>SUM('MEDIÇÃO_OBJETO (1)'!AP582)</f>
        <v>0</v>
      </c>
      <c r="AP582" s="541">
        <f>SUM('MEDIÇÃO_OBJETO (1)'!AQ582)</f>
        <v>0</v>
      </c>
      <c r="AQ582" s="541">
        <f>SUM('MEDIÇÃO_OBJETO (1)'!AR582)</f>
        <v>0</v>
      </c>
      <c r="AR582" s="541">
        <f>SUM('MEDIÇÃO_OBJETO (1)'!AS582)</f>
        <v>0</v>
      </c>
      <c r="AS582" s="541">
        <f>SUM('MEDIÇÃO_OBJETO (1)'!AT582)</f>
        <v>0</v>
      </c>
      <c r="AT582" s="541">
        <f>SUM('MEDIÇÃO_OBJETO (1)'!AU582)</f>
        <v>0</v>
      </c>
      <c r="AU582" s="541">
        <f>SUM('MEDIÇÃO_OBJETO (1)'!AV582)</f>
        <v>0</v>
      </c>
      <c r="AV582" s="541">
        <f>SUM('MEDIÇÃO_OBJETO (1)'!AW582)</f>
        <v>0</v>
      </c>
      <c r="AW582" s="541">
        <f>SUM('MEDIÇÃO_OBJETO (1)'!AX582)</f>
        <v>0</v>
      </c>
      <c r="AX582" s="977"/>
      <c r="BN582" s="992">
        <f t="shared" si="376"/>
        <v>0</v>
      </c>
      <c r="BO582" s="538">
        <f t="shared" si="374"/>
        <v>0</v>
      </c>
      <c r="BP582" s="987">
        <f>IF(RESUMO_GLOBAL!$X$53="a",ROUND(AF582*$N582,RESUMO_GLOBAL!$X$54),IF(RESUMO_GLOBAL!$X$53="t",TRUNC(AF582*$N582,RESUMO_GLOBAL!$X$54),AF582*$N582))</f>
        <v>0</v>
      </c>
      <c r="BQ582" s="987">
        <f>IF(RESUMO_GLOBAL!$X$53="a",ROUND(AG582*$N582,RESUMO_GLOBAL!$X$54),IF(RESUMO_GLOBAL!$X$53="t",TRUNC(AG582*$N582,RESUMO_GLOBAL!$X$54),AG582*$N582))</f>
        <v>0</v>
      </c>
      <c r="BR582" s="987">
        <f>IF(RESUMO_GLOBAL!$X$53="a",ROUND(AH582*$N582,RESUMO_GLOBAL!$X$54),IF(RESUMO_GLOBAL!$X$53="t",TRUNC(AH582*$N582,RESUMO_GLOBAL!$X$54),AH582*$N582))</f>
        <v>0</v>
      </c>
      <c r="BS582" s="987">
        <f>IF(RESUMO_GLOBAL!$X$53="a",ROUND(AI582*$N582,RESUMO_GLOBAL!$X$54),IF(RESUMO_GLOBAL!$X$53="t",TRUNC(AI582*$N582,RESUMO_GLOBAL!$X$54),AI582*$N582))</f>
        <v>0</v>
      </c>
      <c r="BT582" s="987">
        <f>IF(RESUMO_GLOBAL!$X$53="a",ROUND(AJ582*$N582,RESUMO_GLOBAL!$X$54),IF(RESUMO_GLOBAL!$X$53="t",TRUNC(AJ582*$N582,RESUMO_GLOBAL!$X$54),AJ582*$N582))</f>
        <v>0</v>
      </c>
      <c r="BU582" s="987">
        <f>IF(RESUMO_GLOBAL!$X$53="a",ROUND(AK582*$N582,RESUMO_GLOBAL!$X$54),IF(RESUMO_GLOBAL!$X$53="t",TRUNC(AK582*$N582,RESUMO_GLOBAL!$X$54),AK582*$N582))</f>
        <v>0</v>
      </c>
      <c r="BV582" s="987">
        <f>IF(RESUMO_GLOBAL!$X$53="a",ROUND(AL582*$N582,RESUMO_GLOBAL!$X$54),IF(RESUMO_GLOBAL!$X$53="t",TRUNC(AL582*$N582,RESUMO_GLOBAL!$X$54),AL582*$N582))</f>
        <v>0</v>
      </c>
      <c r="BW582" s="987">
        <f>IF(RESUMO_GLOBAL!$X$53="a",ROUND(AM582*$N582,RESUMO_GLOBAL!$X$54),IF(RESUMO_GLOBAL!$X$53="t",TRUNC(AM582*$N582,RESUMO_GLOBAL!$X$54),AM582*$N582))</f>
        <v>0</v>
      </c>
      <c r="BX582" s="987">
        <f>IF(RESUMO_GLOBAL!$X$53="a",ROUND(AN582*$N582,RESUMO_GLOBAL!$X$54),IF(RESUMO_GLOBAL!$X$53="t",TRUNC(AN582*$N582,RESUMO_GLOBAL!$X$54),AN582*$N582))</f>
        <v>0</v>
      </c>
      <c r="BY582" s="987">
        <f>IF(RESUMO_GLOBAL!$X$53="a",ROUND(AO582*$N582,RESUMO_GLOBAL!$X$54),IF(RESUMO_GLOBAL!$X$53="t",TRUNC(AO582*$N582,RESUMO_GLOBAL!$X$54),AO582*$N582))</f>
        <v>0</v>
      </c>
      <c r="BZ582" s="987">
        <f>IF(RESUMO_GLOBAL!$X$53="a",ROUND(AP582*$N582,RESUMO_GLOBAL!$X$54),IF(RESUMO_GLOBAL!$X$53="t",TRUNC(AP582*$N582,RESUMO_GLOBAL!$X$54),AP582*$N582))</f>
        <v>0</v>
      </c>
      <c r="CA582" s="987">
        <f>IF(RESUMO_GLOBAL!$X$53="a",ROUND(AQ582*$N582,RESUMO_GLOBAL!$X$54),IF(RESUMO_GLOBAL!$X$53="t",TRUNC(AQ582*$N582,RESUMO_GLOBAL!$X$54),AQ582*$N582))</f>
        <v>0</v>
      </c>
      <c r="CB582" s="987">
        <f>IF(RESUMO_GLOBAL!$X$53="a",ROUND(AR582*$N582,RESUMO_GLOBAL!$X$54),IF(RESUMO_GLOBAL!$X$53="t",TRUNC(AR582*$N582,RESUMO_GLOBAL!$X$54),AR582*$N582))</f>
        <v>0</v>
      </c>
      <c r="CC582" s="987">
        <f>IF(RESUMO_GLOBAL!$X$53="a",ROUND(AS582*$N582,RESUMO_GLOBAL!$X$54),IF(RESUMO_GLOBAL!$X$53="t",TRUNC(AS582*$N582,RESUMO_GLOBAL!$X$54),AS582*$N582))</f>
        <v>0</v>
      </c>
      <c r="CD582" s="987">
        <f>IF(RESUMO_GLOBAL!$X$53="a",ROUND(AT582*$N582,RESUMO_GLOBAL!$X$54),IF(RESUMO_GLOBAL!$X$53="t",TRUNC(AT582*$N582,RESUMO_GLOBAL!$X$54),AT582*$N582))</f>
        <v>0</v>
      </c>
      <c r="CE582" s="987">
        <f>IF(RESUMO_GLOBAL!$X$53="a",ROUND(AU582*$N582,RESUMO_GLOBAL!$X$54),IF(RESUMO_GLOBAL!$X$53="t",TRUNC(AU582*$N582,RESUMO_GLOBAL!$X$54),AU582*$N582))</f>
        <v>0</v>
      </c>
      <c r="CF582" s="987">
        <f>IF(RESUMO_GLOBAL!$X$53="a",ROUND(AV582*$N582,RESUMO_GLOBAL!$X$54),IF(RESUMO_GLOBAL!$X$53="t",TRUNC(AV582*$N582,RESUMO_GLOBAL!$X$54),AV582*$N582))</f>
        <v>0</v>
      </c>
      <c r="CG582" s="987">
        <f>IF(RESUMO_GLOBAL!$X$53="a",ROUND(AW582*$N582,RESUMO_GLOBAL!$X$54),IF(RESUMO_GLOBAL!$X$53="t",TRUNC(AW582*$N582,RESUMO_GLOBAL!$X$54),AW582*$N582))</f>
        <v>0</v>
      </c>
      <c r="CK582" s="59">
        <f t="shared" si="353"/>
        <v>0</v>
      </c>
      <c r="CL582" s="59">
        <f t="shared" si="354"/>
        <v>0</v>
      </c>
      <c r="CM582" s="59">
        <f t="shared" si="355"/>
        <v>0</v>
      </c>
      <c r="CN582" s="59">
        <f t="shared" si="356"/>
        <v>0</v>
      </c>
      <c r="CO582" s="59">
        <f t="shared" si="357"/>
        <v>0</v>
      </c>
      <c r="CP582" s="59">
        <f t="shared" si="358"/>
        <v>0</v>
      </c>
      <c r="CQ582" s="59">
        <f t="shared" si="359"/>
        <v>0</v>
      </c>
      <c r="CR582" s="59">
        <f t="shared" si="360"/>
        <v>0</v>
      </c>
      <c r="CS582" s="59">
        <f t="shared" si="361"/>
        <v>0</v>
      </c>
      <c r="CT582" s="59">
        <f t="shared" si="362"/>
        <v>0</v>
      </c>
      <c r="CU582" s="59">
        <f t="shared" si="363"/>
        <v>0</v>
      </c>
      <c r="CV582" s="59">
        <f t="shared" si="364"/>
        <v>0</v>
      </c>
      <c r="CW582" s="59">
        <f t="shared" si="365"/>
        <v>0</v>
      </c>
      <c r="CX582" s="59">
        <f t="shared" si="366"/>
        <v>0</v>
      </c>
      <c r="CY582" s="59">
        <f t="shared" si="367"/>
        <v>0</v>
      </c>
      <c r="CZ582" s="59">
        <f t="shared" si="368"/>
        <v>0</v>
      </c>
      <c r="DA582" s="59">
        <f t="shared" si="369"/>
        <v>0</v>
      </c>
      <c r="DB582" s="59">
        <f t="shared" si="370"/>
        <v>0</v>
      </c>
      <c r="DE582">
        <f t="shared" si="352"/>
        <v>577</v>
      </c>
      <c r="DF582" t="str">
        <f t="shared" si="371"/>
        <v/>
      </c>
      <c r="DG582" s="59">
        <f>IF($C582&lt;&gt;0,SUM($CK583:CK583),0)</f>
        <v>0</v>
      </c>
      <c r="DH582" s="59">
        <f>IF($C582&lt;&gt;0,SUM($CK583:CL583),0)</f>
        <v>0</v>
      </c>
      <c r="DI582" s="59">
        <f>IF($C582&lt;&gt;0,SUM($CK583:CM583),0)</f>
        <v>0</v>
      </c>
      <c r="DJ582" s="59">
        <f>IF($C582&lt;&gt;0,SUM($CK583:CN583),0)</f>
        <v>0</v>
      </c>
      <c r="DK582" s="59">
        <f>IF($C582&lt;&gt;0,SUM($CK583:CO583),0)</f>
        <v>0</v>
      </c>
      <c r="DL582" s="59">
        <f>IF($C582&lt;&gt;0,SUM($CK583:CP583),0)</f>
        <v>0</v>
      </c>
      <c r="DM582" s="59">
        <f>IF($C582&lt;&gt;0,SUM($CK583:CQ583),0)</f>
        <v>0</v>
      </c>
      <c r="DN582" s="59">
        <f>IF($C582&lt;&gt;0,SUM($CK583:CR583),0)</f>
        <v>0</v>
      </c>
      <c r="DO582" s="59">
        <f>IF($C582&lt;&gt;0,SUM($CK583:CS583),0)</f>
        <v>0</v>
      </c>
      <c r="DP582" s="59">
        <f>IF($C582&lt;&gt;0,SUM($CK583:CT583),0)</f>
        <v>0</v>
      </c>
      <c r="DQ582" s="59">
        <f>IF($C582&lt;&gt;0,SUM($CK583:CU583),0)</f>
        <v>0</v>
      </c>
      <c r="DR582" s="59">
        <f>IF($C582&lt;&gt;0,SUM($CK583:CV583),0)</f>
        <v>0</v>
      </c>
      <c r="DS582" s="59">
        <f>IF($C582&lt;&gt;0,SUM($CK583:CW583),0)</f>
        <v>0</v>
      </c>
      <c r="DT582" s="59">
        <f>IF($C582&lt;&gt;0,SUM($CK583:CX583),0)</f>
        <v>0</v>
      </c>
      <c r="DU582" s="59">
        <f>IF($C582&lt;&gt;0,SUM($CK583:CY583),0)</f>
        <v>0</v>
      </c>
      <c r="DV582" s="59">
        <f>IF($C582&lt;&gt;0,SUM($CK583:CZ583),0)</f>
        <v>0</v>
      </c>
      <c r="DW582" s="59">
        <f>IF($C582&lt;&gt;0,SUM($CK583:DA583),0)</f>
        <v>0</v>
      </c>
      <c r="DX582" s="59">
        <f>IF($C582&lt;&gt;0,SUM($CK583:DB583),0)</f>
        <v>0</v>
      </c>
      <c r="DY582" s="952" t="str">
        <f t="shared" si="375"/>
        <v/>
      </c>
    </row>
    <row r="583" spans="1:129" ht="13.5" hidden="1" thickBot="1">
      <c r="A583" s="3" t="str">
        <f t="shared" si="377"/>
        <v/>
      </c>
      <c r="B583" s="805">
        <f>Dados_GLOBAL_Inicial!E583</f>
        <v>0</v>
      </c>
      <c r="C583" s="956">
        <f>IF(IFERROR(VALUE(Dados_GLOBAL_Inicial!F583),0)=0,0,Dados_GLOBAL_Inicial!F583)</f>
        <v>0</v>
      </c>
      <c r="D583" s="830">
        <f>Dados_GLOBAL_Inicial!G583</f>
        <v>0</v>
      </c>
      <c r="E583" s="830" t="str">
        <f>IF(IFERROR(VLOOKUP(F583,Cod_Gde_Itens!$A$1:$B$80,2,FALSE),0)&gt;549,IFERROR(VLOOKUP(F583,Cod_Gde_Itens!$A$1:$B$80,2,FALSE),0),IF(Dados_GLOBAL_Inicial!H583=0,"",Dados_GLOBAL_Inicial!H583))</f>
        <v/>
      </c>
      <c r="F583" s="823">
        <f>Dados_GLOBAL_Inicial!I583</f>
        <v>0</v>
      </c>
      <c r="G583" s="824">
        <f>Dados_GLOBAL_Inicial!J583</f>
        <v>0</v>
      </c>
      <c r="H583" s="454">
        <f>Dados_GLOBAL_Inicial!K583</f>
        <v>0</v>
      </c>
      <c r="I583" s="970">
        <f>SUM('MEDIÇÃO_OBJETO (1)'!I583)</f>
        <v>0</v>
      </c>
      <c r="J583" s="455">
        <f t="shared" si="378"/>
        <v>0</v>
      </c>
      <c r="K583" s="451">
        <f t="shared" si="379"/>
        <v>0</v>
      </c>
      <c r="L583" s="452">
        <f t="shared" si="380"/>
        <v>0</v>
      </c>
      <c r="M583" s="809">
        <f t="shared" si="381"/>
        <v>0</v>
      </c>
      <c r="N583" s="810">
        <f>IF(IFERROR(VALUE(Dados_GLOBAL_Inicial!L583),0)=0,0,Dados_GLOBAL_Inicial!L583)</f>
        <v>0</v>
      </c>
      <c r="O583" s="812">
        <f>SUM('MEDIÇÃO_OBJETO (1)'!O583)</f>
        <v>0</v>
      </c>
      <c r="P583" s="812">
        <f>SUM('MEDIÇÃO_OBJETO (1)'!P583)</f>
        <v>0</v>
      </c>
      <c r="Q583" s="813">
        <f t="shared" si="382"/>
        <v>0</v>
      </c>
      <c r="R583" s="951"/>
      <c r="S583" s="815">
        <f>SUM('MEDIÇÃO_OBJETO (1)'!S583)</f>
        <v>0</v>
      </c>
      <c r="T583" s="815">
        <f>SUM('MEDIÇÃO_OBJETO (1)'!T583)</f>
        <v>0</v>
      </c>
      <c r="V583" s="19"/>
      <c r="W583" s="978">
        <f t="shared" si="383"/>
        <v>0</v>
      </c>
      <c r="X583" s="816">
        <f t="shared" si="384"/>
        <v>0</v>
      </c>
      <c r="Y583" s="816">
        <f t="shared" si="385"/>
        <v>0</v>
      </c>
      <c r="Z583" s="817">
        <f t="shared" si="386"/>
        <v>0</v>
      </c>
      <c r="AB583" s="453">
        <f t="shared" si="372"/>
        <v>0</v>
      </c>
      <c r="AC583" s="14">
        <f t="shared" si="387"/>
        <v>0</v>
      </c>
      <c r="AD583" s="819"/>
      <c r="AE583" s="631">
        <f t="shared" si="373"/>
        <v>0</v>
      </c>
      <c r="AF583" s="818">
        <f>SUM('MEDIÇÃO_OBJETO (1)'!AG583)</f>
        <v>0</v>
      </c>
      <c r="AG583" s="541">
        <f>SUM('MEDIÇÃO_OBJETO (1)'!AH583)</f>
        <v>0</v>
      </c>
      <c r="AH583" s="541">
        <f>SUM('MEDIÇÃO_OBJETO (1)'!AI583)</f>
        <v>0</v>
      </c>
      <c r="AI583" s="541">
        <f>SUM('MEDIÇÃO_OBJETO (1)'!AJ583)</f>
        <v>0</v>
      </c>
      <c r="AJ583" s="541">
        <f>SUM('MEDIÇÃO_OBJETO (1)'!AK583)</f>
        <v>0</v>
      </c>
      <c r="AK583" s="541">
        <f>SUM('MEDIÇÃO_OBJETO (1)'!AL583)</f>
        <v>0</v>
      </c>
      <c r="AL583" s="541">
        <f>SUM('MEDIÇÃO_OBJETO (1)'!AM583)</f>
        <v>0</v>
      </c>
      <c r="AM583" s="541">
        <f>SUM('MEDIÇÃO_OBJETO (1)'!AN583)</f>
        <v>0</v>
      </c>
      <c r="AN583" s="541">
        <f>SUM('MEDIÇÃO_OBJETO (1)'!AO583)</f>
        <v>0</v>
      </c>
      <c r="AO583" s="541">
        <f>SUM('MEDIÇÃO_OBJETO (1)'!AP583)</f>
        <v>0</v>
      </c>
      <c r="AP583" s="541">
        <f>SUM('MEDIÇÃO_OBJETO (1)'!AQ583)</f>
        <v>0</v>
      </c>
      <c r="AQ583" s="541">
        <f>SUM('MEDIÇÃO_OBJETO (1)'!AR583)</f>
        <v>0</v>
      </c>
      <c r="AR583" s="541">
        <f>SUM('MEDIÇÃO_OBJETO (1)'!AS583)</f>
        <v>0</v>
      </c>
      <c r="AS583" s="541">
        <f>SUM('MEDIÇÃO_OBJETO (1)'!AT583)</f>
        <v>0</v>
      </c>
      <c r="AT583" s="541">
        <f>SUM('MEDIÇÃO_OBJETO (1)'!AU583)</f>
        <v>0</v>
      </c>
      <c r="AU583" s="541">
        <f>SUM('MEDIÇÃO_OBJETO (1)'!AV583)</f>
        <v>0</v>
      </c>
      <c r="AV583" s="541">
        <f>SUM('MEDIÇÃO_OBJETO (1)'!AW583)</f>
        <v>0</v>
      </c>
      <c r="AW583" s="541">
        <f>SUM('MEDIÇÃO_OBJETO (1)'!AX583)</f>
        <v>0</v>
      </c>
      <c r="AX583" s="977"/>
      <c r="BN583" s="992">
        <f t="shared" si="376"/>
        <v>0</v>
      </c>
      <c r="BO583" s="538">
        <f t="shared" si="374"/>
        <v>0</v>
      </c>
      <c r="BP583" s="987">
        <f>IF(RESUMO_GLOBAL!$X$53="a",ROUND(AF583*$N583,RESUMO_GLOBAL!$X$54),IF(RESUMO_GLOBAL!$X$53="t",TRUNC(AF583*$N583,RESUMO_GLOBAL!$X$54),AF583*$N583))</f>
        <v>0</v>
      </c>
      <c r="BQ583" s="987">
        <f>IF(RESUMO_GLOBAL!$X$53="a",ROUND(AG583*$N583,RESUMO_GLOBAL!$X$54),IF(RESUMO_GLOBAL!$X$53="t",TRUNC(AG583*$N583,RESUMO_GLOBAL!$X$54),AG583*$N583))</f>
        <v>0</v>
      </c>
      <c r="BR583" s="987">
        <f>IF(RESUMO_GLOBAL!$X$53="a",ROUND(AH583*$N583,RESUMO_GLOBAL!$X$54),IF(RESUMO_GLOBAL!$X$53="t",TRUNC(AH583*$N583,RESUMO_GLOBAL!$X$54),AH583*$N583))</f>
        <v>0</v>
      </c>
      <c r="BS583" s="987">
        <f>IF(RESUMO_GLOBAL!$X$53="a",ROUND(AI583*$N583,RESUMO_GLOBAL!$X$54),IF(RESUMO_GLOBAL!$X$53="t",TRUNC(AI583*$N583,RESUMO_GLOBAL!$X$54),AI583*$N583))</f>
        <v>0</v>
      </c>
      <c r="BT583" s="987">
        <f>IF(RESUMO_GLOBAL!$X$53="a",ROUND(AJ583*$N583,RESUMO_GLOBAL!$X$54),IF(RESUMO_GLOBAL!$X$53="t",TRUNC(AJ583*$N583,RESUMO_GLOBAL!$X$54),AJ583*$N583))</f>
        <v>0</v>
      </c>
      <c r="BU583" s="987">
        <f>IF(RESUMO_GLOBAL!$X$53="a",ROUND(AK583*$N583,RESUMO_GLOBAL!$X$54),IF(RESUMO_GLOBAL!$X$53="t",TRUNC(AK583*$N583,RESUMO_GLOBAL!$X$54),AK583*$N583))</f>
        <v>0</v>
      </c>
      <c r="BV583" s="987">
        <f>IF(RESUMO_GLOBAL!$X$53="a",ROUND(AL583*$N583,RESUMO_GLOBAL!$X$54),IF(RESUMO_GLOBAL!$X$53="t",TRUNC(AL583*$N583,RESUMO_GLOBAL!$X$54),AL583*$N583))</f>
        <v>0</v>
      </c>
      <c r="BW583" s="987">
        <f>IF(RESUMO_GLOBAL!$X$53="a",ROUND(AM583*$N583,RESUMO_GLOBAL!$X$54),IF(RESUMO_GLOBAL!$X$53="t",TRUNC(AM583*$N583,RESUMO_GLOBAL!$X$54),AM583*$N583))</f>
        <v>0</v>
      </c>
      <c r="BX583" s="987">
        <f>IF(RESUMO_GLOBAL!$X$53="a",ROUND(AN583*$N583,RESUMO_GLOBAL!$X$54),IF(RESUMO_GLOBAL!$X$53="t",TRUNC(AN583*$N583,RESUMO_GLOBAL!$X$54),AN583*$N583))</f>
        <v>0</v>
      </c>
      <c r="BY583" s="987">
        <f>IF(RESUMO_GLOBAL!$X$53="a",ROUND(AO583*$N583,RESUMO_GLOBAL!$X$54),IF(RESUMO_GLOBAL!$X$53="t",TRUNC(AO583*$N583,RESUMO_GLOBAL!$X$54),AO583*$N583))</f>
        <v>0</v>
      </c>
      <c r="BZ583" s="987">
        <f>IF(RESUMO_GLOBAL!$X$53="a",ROUND(AP583*$N583,RESUMO_GLOBAL!$X$54),IF(RESUMO_GLOBAL!$X$53="t",TRUNC(AP583*$N583,RESUMO_GLOBAL!$X$54),AP583*$N583))</f>
        <v>0</v>
      </c>
      <c r="CA583" s="987">
        <f>IF(RESUMO_GLOBAL!$X$53="a",ROUND(AQ583*$N583,RESUMO_GLOBAL!$X$54),IF(RESUMO_GLOBAL!$X$53="t",TRUNC(AQ583*$N583,RESUMO_GLOBAL!$X$54),AQ583*$N583))</f>
        <v>0</v>
      </c>
      <c r="CB583" s="987">
        <f>IF(RESUMO_GLOBAL!$X$53="a",ROUND(AR583*$N583,RESUMO_GLOBAL!$X$54),IF(RESUMO_GLOBAL!$X$53="t",TRUNC(AR583*$N583,RESUMO_GLOBAL!$X$54),AR583*$N583))</f>
        <v>0</v>
      </c>
      <c r="CC583" s="987">
        <f>IF(RESUMO_GLOBAL!$X$53="a",ROUND(AS583*$N583,RESUMO_GLOBAL!$X$54),IF(RESUMO_GLOBAL!$X$53="t",TRUNC(AS583*$N583,RESUMO_GLOBAL!$X$54),AS583*$N583))</f>
        <v>0</v>
      </c>
      <c r="CD583" s="987">
        <f>IF(RESUMO_GLOBAL!$X$53="a",ROUND(AT583*$N583,RESUMO_GLOBAL!$X$54),IF(RESUMO_GLOBAL!$X$53="t",TRUNC(AT583*$N583,RESUMO_GLOBAL!$X$54),AT583*$N583))</f>
        <v>0</v>
      </c>
      <c r="CE583" s="987">
        <f>IF(RESUMO_GLOBAL!$X$53="a",ROUND(AU583*$N583,RESUMO_GLOBAL!$X$54),IF(RESUMO_GLOBAL!$X$53="t",TRUNC(AU583*$N583,RESUMO_GLOBAL!$X$54),AU583*$N583))</f>
        <v>0</v>
      </c>
      <c r="CF583" s="987">
        <f>IF(RESUMO_GLOBAL!$X$53="a",ROUND(AV583*$N583,RESUMO_GLOBAL!$X$54),IF(RESUMO_GLOBAL!$X$53="t",TRUNC(AV583*$N583,RESUMO_GLOBAL!$X$54),AV583*$N583))</f>
        <v>0</v>
      </c>
      <c r="CG583" s="987">
        <f>IF(RESUMO_GLOBAL!$X$53="a",ROUND(AW583*$N583,RESUMO_GLOBAL!$X$54),IF(RESUMO_GLOBAL!$X$53="t",TRUNC(AW583*$N583,RESUMO_GLOBAL!$X$54),AW583*$N583))</f>
        <v>0</v>
      </c>
      <c r="CK583" s="59">
        <f t="shared" si="353"/>
        <v>0</v>
      </c>
      <c r="CL583" s="59">
        <f t="shared" si="354"/>
        <v>0</v>
      </c>
      <c r="CM583" s="59">
        <f t="shared" si="355"/>
        <v>0</v>
      </c>
      <c r="CN583" s="59">
        <f t="shared" si="356"/>
        <v>0</v>
      </c>
      <c r="CO583" s="59">
        <f t="shared" si="357"/>
        <v>0</v>
      </c>
      <c r="CP583" s="59">
        <f t="shared" si="358"/>
        <v>0</v>
      </c>
      <c r="CQ583" s="59">
        <f t="shared" si="359"/>
        <v>0</v>
      </c>
      <c r="CR583" s="59">
        <f t="shared" si="360"/>
        <v>0</v>
      </c>
      <c r="CS583" s="59">
        <f t="shared" si="361"/>
        <v>0</v>
      </c>
      <c r="CT583" s="59">
        <f t="shared" si="362"/>
        <v>0</v>
      </c>
      <c r="CU583" s="59">
        <f t="shared" si="363"/>
        <v>0</v>
      </c>
      <c r="CV583" s="59">
        <f t="shared" si="364"/>
        <v>0</v>
      </c>
      <c r="CW583" s="59">
        <f t="shared" si="365"/>
        <v>0</v>
      </c>
      <c r="CX583" s="59">
        <f t="shared" si="366"/>
        <v>0</v>
      </c>
      <c r="CY583" s="59">
        <f t="shared" si="367"/>
        <v>0</v>
      </c>
      <c r="CZ583" s="59">
        <f t="shared" si="368"/>
        <v>0</v>
      </c>
      <c r="DA583" s="59">
        <f t="shared" si="369"/>
        <v>0</v>
      </c>
      <c r="DB583" s="59">
        <f t="shared" si="370"/>
        <v>0</v>
      </c>
      <c r="DE583">
        <f t="shared" ref="DE583:DE646" si="388">DE582+1</f>
        <v>578</v>
      </c>
      <c r="DF583" t="str">
        <f t="shared" si="371"/>
        <v/>
      </c>
      <c r="DG583" s="59">
        <f>IF($C583&lt;&gt;0,SUM($CK584:CK584),0)</f>
        <v>0</v>
      </c>
      <c r="DH583" s="59">
        <f>IF($C583&lt;&gt;0,SUM($CK584:CL584),0)</f>
        <v>0</v>
      </c>
      <c r="DI583" s="59">
        <f>IF($C583&lt;&gt;0,SUM($CK584:CM584),0)</f>
        <v>0</v>
      </c>
      <c r="DJ583" s="59">
        <f>IF($C583&lt;&gt;0,SUM($CK584:CN584),0)</f>
        <v>0</v>
      </c>
      <c r="DK583" s="59">
        <f>IF($C583&lt;&gt;0,SUM($CK584:CO584),0)</f>
        <v>0</v>
      </c>
      <c r="DL583" s="59">
        <f>IF($C583&lt;&gt;0,SUM($CK584:CP584),0)</f>
        <v>0</v>
      </c>
      <c r="DM583" s="59">
        <f>IF($C583&lt;&gt;0,SUM($CK584:CQ584),0)</f>
        <v>0</v>
      </c>
      <c r="DN583" s="59">
        <f>IF($C583&lt;&gt;0,SUM($CK584:CR584),0)</f>
        <v>0</v>
      </c>
      <c r="DO583" s="59">
        <f>IF($C583&lt;&gt;0,SUM($CK584:CS584),0)</f>
        <v>0</v>
      </c>
      <c r="DP583" s="59">
        <f>IF($C583&lt;&gt;0,SUM($CK584:CT584),0)</f>
        <v>0</v>
      </c>
      <c r="DQ583" s="59">
        <f>IF($C583&lt;&gt;0,SUM($CK584:CU584),0)</f>
        <v>0</v>
      </c>
      <c r="DR583" s="59">
        <f>IF($C583&lt;&gt;0,SUM($CK584:CV584),0)</f>
        <v>0</v>
      </c>
      <c r="DS583" s="59">
        <f>IF($C583&lt;&gt;0,SUM($CK584:CW584),0)</f>
        <v>0</v>
      </c>
      <c r="DT583" s="59">
        <f>IF($C583&lt;&gt;0,SUM($CK584:CX584),0)</f>
        <v>0</v>
      </c>
      <c r="DU583" s="59">
        <f>IF($C583&lt;&gt;0,SUM($CK584:CY584),0)</f>
        <v>0</v>
      </c>
      <c r="DV583" s="59">
        <f>IF($C583&lt;&gt;0,SUM($CK584:CZ584),0)</f>
        <v>0</v>
      </c>
      <c r="DW583" s="59">
        <f>IF($C583&lt;&gt;0,SUM($CK584:DA584),0)</f>
        <v>0</v>
      </c>
      <c r="DX583" s="59">
        <f>IF($C583&lt;&gt;0,SUM($CK584:DB584),0)</f>
        <v>0</v>
      </c>
      <c r="DY583" s="952" t="str">
        <f t="shared" si="375"/>
        <v/>
      </c>
    </row>
    <row r="584" spans="1:129" ht="13.5" hidden="1" thickBot="1">
      <c r="A584" s="3" t="str">
        <f t="shared" si="377"/>
        <v/>
      </c>
      <c r="B584" s="805">
        <f>Dados_GLOBAL_Inicial!E584</f>
        <v>0</v>
      </c>
      <c r="C584" s="956">
        <f>IF(IFERROR(VALUE(Dados_GLOBAL_Inicial!F584),0)=0,0,Dados_GLOBAL_Inicial!F584)</f>
        <v>0</v>
      </c>
      <c r="D584" s="830">
        <f>Dados_GLOBAL_Inicial!G584</f>
        <v>0</v>
      </c>
      <c r="E584" s="830" t="str">
        <f>IF(IFERROR(VLOOKUP(F584,Cod_Gde_Itens!$A$1:$B$80,2,FALSE),0)&gt;549,IFERROR(VLOOKUP(F584,Cod_Gde_Itens!$A$1:$B$80,2,FALSE),0),IF(Dados_GLOBAL_Inicial!H584=0,"",Dados_GLOBAL_Inicial!H584))</f>
        <v/>
      </c>
      <c r="F584" s="823">
        <f>Dados_GLOBAL_Inicial!I584</f>
        <v>0</v>
      </c>
      <c r="G584" s="824">
        <f>Dados_GLOBAL_Inicial!J584</f>
        <v>0</v>
      </c>
      <c r="H584" s="454">
        <f>Dados_GLOBAL_Inicial!K584</f>
        <v>0</v>
      </c>
      <c r="I584" s="970">
        <f>SUM('MEDIÇÃO_OBJETO (1)'!I584)</f>
        <v>0</v>
      </c>
      <c r="J584" s="455">
        <f t="shared" si="378"/>
        <v>0</v>
      </c>
      <c r="K584" s="451">
        <f t="shared" si="379"/>
        <v>0</v>
      </c>
      <c r="L584" s="452">
        <f t="shared" si="380"/>
        <v>0</v>
      </c>
      <c r="M584" s="809">
        <f t="shared" si="381"/>
        <v>0</v>
      </c>
      <c r="N584" s="810">
        <f>IF(IFERROR(VALUE(Dados_GLOBAL_Inicial!L584),0)=0,0,Dados_GLOBAL_Inicial!L584)</f>
        <v>0</v>
      </c>
      <c r="O584" s="812">
        <f>SUM('MEDIÇÃO_OBJETO (1)'!O584)</f>
        <v>0</v>
      </c>
      <c r="P584" s="812">
        <f>SUM('MEDIÇÃO_OBJETO (1)'!P584)</f>
        <v>0</v>
      </c>
      <c r="Q584" s="813">
        <f t="shared" si="382"/>
        <v>0</v>
      </c>
      <c r="R584" s="951"/>
      <c r="S584" s="815">
        <f>SUM('MEDIÇÃO_OBJETO (1)'!S584)</f>
        <v>0</v>
      </c>
      <c r="T584" s="815">
        <f>SUM('MEDIÇÃO_OBJETO (1)'!T584)</f>
        <v>0</v>
      </c>
      <c r="V584" s="19"/>
      <c r="W584" s="978">
        <f t="shared" si="383"/>
        <v>0</v>
      </c>
      <c r="X584" s="816">
        <f t="shared" si="384"/>
        <v>0</v>
      </c>
      <c r="Y584" s="816">
        <f t="shared" si="385"/>
        <v>0</v>
      </c>
      <c r="Z584" s="817">
        <f t="shared" si="386"/>
        <v>0</v>
      </c>
      <c r="AB584" s="453">
        <f t="shared" si="372"/>
        <v>0</v>
      </c>
      <c r="AC584" s="14">
        <f t="shared" si="387"/>
        <v>0</v>
      </c>
      <c r="AD584" s="819"/>
      <c r="AE584" s="631">
        <f t="shared" si="373"/>
        <v>0</v>
      </c>
      <c r="AF584" s="818">
        <f>SUM('MEDIÇÃO_OBJETO (1)'!AG584)</f>
        <v>0</v>
      </c>
      <c r="AG584" s="541">
        <f>SUM('MEDIÇÃO_OBJETO (1)'!AH584)</f>
        <v>0</v>
      </c>
      <c r="AH584" s="541">
        <f>SUM('MEDIÇÃO_OBJETO (1)'!AI584)</f>
        <v>0</v>
      </c>
      <c r="AI584" s="541">
        <f>SUM('MEDIÇÃO_OBJETO (1)'!AJ584)</f>
        <v>0</v>
      </c>
      <c r="AJ584" s="541">
        <f>SUM('MEDIÇÃO_OBJETO (1)'!AK584)</f>
        <v>0</v>
      </c>
      <c r="AK584" s="541">
        <f>SUM('MEDIÇÃO_OBJETO (1)'!AL584)</f>
        <v>0</v>
      </c>
      <c r="AL584" s="541">
        <f>SUM('MEDIÇÃO_OBJETO (1)'!AM584)</f>
        <v>0</v>
      </c>
      <c r="AM584" s="541">
        <f>SUM('MEDIÇÃO_OBJETO (1)'!AN584)</f>
        <v>0</v>
      </c>
      <c r="AN584" s="541">
        <f>SUM('MEDIÇÃO_OBJETO (1)'!AO584)</f>
        <v>0</v>
      </c>
      <c r="AO584" s="541">
        <f>SUM('MEDIÇÃO_OBJETO (1)'!AP584)</f>
        <v>0</v>
      </c>
      <c r="AP584" s="541">
        <f>SUM('MEDIÇÃO_OBJETO (1)'!AQ584)</f>
        <v>0</v>
      </c>
      <c r="AQ584" s="541">
        <f>SUM('MEDIÇÃO_OBJETO (1)'!AR584)</f>
        <v>0</v>
      </c>
      <c r="AR584" s="541">
        <f>SUM('MEDIÇÃO_OBJETO (1)'!AS584)</f>
        <v>0</v>
      </c>
      <c r="AS584" s="541">
        <f>SUM('MEDIÇÃO_OBJETO (1)'!AT584)</f>
        <v>0</v>
      </c>
      <c r="AT584" s="541">
        <f>SUM('MEDIÇÃO_OBJETO (1)'!AU584)</f>
        <v>0</v>
      </c>
      <c r="AU584" s="541">
        <f>SUM('MEDIÇÃO_OBJETO (1)'!AV584)</f>
        <v>0</v>
      </c>
      <c r="AV584" s="541">
        <f>SUM('MEDIÇÃO_OBJETO (1)'!AW584)</f>
        <v>0</v>
      </c>
      <c r="AW584" s="541">
        <f>SUM('MEDIÇÃO_OBJETO (1)'!AX584)</f>
        <v>0</v>
      </c>
      <c r="AX584" s="977"/>
      <c r="BN584" s="992">
        <f t="shared" si="376"/>
        <v>0</v>
      </c>
      <c r="BO584" s="538">
        <f t="shared" si="374"/>
        <v>0</v>
      </c>
      <c r="BP584" s="987">
        <f>IF(RESUMO_GLOBAL!$X$53="a",ROUND(AF584*$N584,RESUMO_GLOBAL!$X$54),IF(RESUMO_GLOBAL!$X$53="t",TRUNC(AF584*$N584,RESUMO_GLOBAL!$X$54),AF584*$N584))</f>
        <v>0</v>
      </c>
      <c r="BQ584" s="987">
        <f>IF(RESUMO_GLOBAL!$X$53="a",ROUND(AG584*$N584,RESUMO_GLOBAL!$X$54),IF(RESUMO_GLOBAL!$X$53="t",TRUNC(AG584*$N584,RESUMO_GLOBAL!$X$54),AG584*$N584))</f>
        <v>0</v>
      </c>
      <c r="BR584" s="987">
        <f>IF(RESUMO_GLOBAL!$X$53="a",ROUND(AH584*$N584,RESUMO_GLOBAL!$X$54),IF(RESUMO_GLOBAL!$X$53="t",TRUNC(AH584*$N584,RESUMO_GLOBAL!$X$54),AH584*$N584))</f>
        <v>0</v>
      </c>
      <c r="BS584" s="987">
        <f>IF(RESUMO_GLOBAL!$X$53="a",ROUND(AI584*$N584,RESUMO_GLOBAL!$X$54),IF(RESUMO_GLOBAL!$X$53="t",TRUNC(AI584*$N584,RESUMO_GLOBAL!$X$54),AI584*$N584))</f>
        <v>0</v>
      </c>
      <c r="BT584" s="987">
        <f>IF(RESUMO_GLOBAL!$X$53="a",ROUND(AJ584*$N584,RESUMO_GLOBAL!$X$54),IF(RESUMO_GLOBAL!$X$53="t",TRUNC(AJ584*$N584,RESUMO_GLOBAL!$X$54),AJ584*$N584))</f>
        <v>0</v>
      </c>
      <c r="BU584" s="987">
        <f>IF(RESUMO_GLOBAL!$X$53="a",ROUND(AK584*$N584,RESUMO_GLOBAL!$X$54),IF(RESUMO_GLOBAL!$X$53="t",TRUNC(AK584*$N584,RESUMO_GLOBAL!$X$54),AK584*$N584))</f>
        <v>0</v>
      </c>
      <c r="BV584" s="987">
        <f>IF(RESUMO_GLOBAL!$X$53="a",ROUND(AL584*$N584,RESUMO_GLOBAL!$X$54),IF(RESUMO_GLOBAL!$X$53="t",TRUNC(AL584*$N584,RESUMO_GLOBAL!$X$54),AL584*$N584))</f>
        <v>0</v>
      </c>
      <c r="BW584" s="987">
        <f>IF(RESUMO_GLOBAL!$X$53="a",ROUND(AM584*$N584,RESUMO_GLOBAL!$X$54),IF(RESUMO_GLOBAL!$X$53="t",TRUNC(AM584*$N584,RESUMO_GLOBAL!$X$54),AM584*$N584))</f>
        <v>0</v>
      </c>
      <c r="BX584" s="987">
        <f>IF(RESUMO_GLOBAL!$X$53="a",ROUND(AN584*$N584,RESUMO_GLOBAL!$X$54),IF(RESUMO_GLOBAL!$X$53="t",TRUNC(AN584*$N584,RESUMO_GLOBAL!$X$54),AN584*$N584))</f>
        <v>0</v>
      </c>
      <c r="BY584" s="987">
        <f>IF(RESUMO_GLOBAL!$X$53="a",ROUND(AO584*$N584,RESUMO_GLOBAL!$X$54),IF(RESUMO_GLOBAL!$X$53="t",TRUNC(AO584*$N584,RESUMO_GLOBAL!$X$54),AO584*$N584))</f>
        <v>0</v>
      </c>
      <c r="BZ584" s="987">
        <f>IF(RESUMO_GLOBAL!$X$53="a",ROUND(AP584*$N584,RESUMO_GLOBAL!$X$54),IF(RESUMO_GLOBAL!$X$53="t",TRUNC(AP584*$N584,RESUMO_GLOBAL!$X$54),AP584*$N584))</f>
        <v>0</v>
      </c>
      <c r="CA584" s="987">
        <f>IF(RESUMO_GLOBAL!$X$53="a",ROUND(AQ584*$N584,RESUMO_GLOBAL!$X$54),IF(RESUMO_GLOBAL!$X$53="t",TRUNC(AQ584*$N584,RESUMO_GLOBAL!$X$54),AQ584*$N584))</f>
        <v>0</v>
      </c>
      <c r="CB584" s="987">
        <f>IF(RESUMO_GLOBAL!$X$53="a",ROUND(AR584*$N584,RESUMO_GLOBAL!$X$54),IF(RESUMO_GLOBAL!$X$53="t",TRUNC(AR584*$N584,RESUMO_GLOBAL!$X$54),AR584*$N584))</f>
        <v>0</v>
      </c>
      <c r="CC584" s="987">
        <f>IF(RESUMO_GLOBAL!$X$53="a",ROUND(AS584*$N584,RESUMO_GLOBAL!$X$54),IF(RESUMO_GLOBAL!$X$53="t",TRUNC(AS584*$N584,RESUMO_GLOBAL!$X$54),AS584*$N584))</f>
        <v>0</v>
      </c>
      <c r="CD584" s="987">
        <f>IF(RESUMO_GLOBAL!$X$53="a",ROUND(AT584*$N584,RESUMO_GLOBAL!$X$54),IF(RESUMO_GLOBAL!$X$53="t",TRUNC(AT584*$N584,RESUMO_GLOBAL!$X$54),AT584*$N584))</f>
        <v>0</v>
      </c>
      <c r="CE584" s="987">
        <f>IF(RESUMO_GLOBAL!$X$53="a",ROUND(AU584*$N584,RESUMO_GLOBAL!$X$54),IF(RESUMO_GLOBAL!$X$53="t",TRUNC(AU584*$N584,RESUMO_GLOBAL!$X$54),AU584*$N584))</f>
        <v>0</v>
      </c>
      <c r="CF584" s="987">
        <f>IF(RESUMO_GLOBAL!$X$53="a",ROUND(AV584*$N584,RESUMO_GLOBAL!$X$54),IF(RESUMO_GLOBAL!$X$53="t",TRUNC(AV584*$N584,RESUMO_GLOBAL!$X$54),AV584*$N584))</f>
        <v>0</v>
      </c>
      <c r="CG584" s="987">
        <f>IF(RESUMO_GLOBAL!$X$53="a",ROUND(AW584*$N584,RESUMO_GLOBAL!$X$54),IF(RESUMO_GLOBAL!$X$53="t",TRUNC(AW584*$N584,RESUMO_GLOBAL!$X$54),AW584*$N584))</f>
        <v>0</v>
      </c>
      <c r="CK584" s="59">
        <f t="shared" si="353"/>
        <v>0</v>
      </c>
      <c r="CL584" s="59">
        <f t="shared" si="354"/>
        <v>0</v>
      </c>
      <c r="CM584" s="59">
        <f t="shared" si="355"/>
        <v>0</v>
      </c>
      <c r="CN584" s="59">
        <f t="shared" si="356"/>
        <v>0</v>
      </c>
      <c r="CO584" s="59">
        <f t="shared" si="357"/>
        <v>0</v>
      </c>
      <c r="CP584" s="59">
        <f t="shared" si="358"/>
        <v>0</v>
      </c>
      <c r="CQ584" s="59">
        <f t="shared" si="359"/>
        <v>0</v>
      </c>
      <c r="CR584" s="59">
        <f t="shared" si="360"/>
        <v>0</v>
      </c>
      <c r="CS584" s="59">
        <f t="shared" si="361"/>
        <v>0</v>
      </c>
      <c r="CT584" s="59">
        <f t="shared" si="362"/>
        <v>0</v>
      </c>
      <c r="CU584" s="59">
        <f t="shared" si="363"/>
        <v>0</v>
      </c>
      <c r="CV584" s="59">
        <f t="shared" si="364"/>
        <v>0</v>
      </c>
      <c r="CW584" s="59">
        <f t="shared" si="365"/>
        <v>0</v>
      </c>
      <c r="CX584" s="59">
        <f t="shared" si="366"/>
        <v>0</v>
      </c>
      <c r="CY584" s="59">
        <f t="shared" si="367"/>
        <v>0</v>
      </c>
      <c r="CZ584" s="59">
        <f t="shared" si="368"/>
        <v>0</v>
      </c>
      <c r="DA584" s="59">
        <f t="shared" si="369"/>
        <v>0</v>
      </c>
      <c r="DB584" s="59">
        <f t="shared" si="370"/>
        <v>0</v>
      </c>
      <c r="DE584">
        <f t="shared" si="388"/>
        <v>579</v>
      </c>
      <c r="DF584" t="str">
        <f t="shared" si="371"/>
        <v/>
      </c>
      <c r="DG584" s="59">
        <f>IF($C584&lt;&gt;0,SUM($CK585:CK585),0)</f>
        <v>0</v>
      </c>
      <c r="DH584" s="59">
        <f>IF($C584&lt;&gt;0,SUM($CK585:CL585),0)</f>
        <v>0</v>
      </c>
      <c r="DI584" s="59">
        <f>IF($C584&lt;&gt;0,SUM($CK585:CM585),0)</f>
        <v>0</v>
      </c>
      <c r="DJ584" s="59">
        <f>IF($C584&lt;&gt;0,SUM($CK585:CN585),0)</f>
        <v>0</v>
      </c>
      <c r="DK584" s="59">
        <f>IF($C584&lt;&gt;0,SUM($CK585:CO585),0)</f>
        <v>0</v>
      </c>
      <c r="DL584" s="59">
        <f>IF($C584&lt;&gt;0,SUM($CK585:CP585),0)</f>
        <v>0</v>
      </c>
      <c r="DM584" s="59">
        <f>IF($C584&lt;&gt;0,SUM($CK585:CQ585),0)</f>
        <v>0</v>
      </c>
      <c r="DN584" s="59">
        <f>IF($C584&lt;&gt;0,SUM($CK585:CR585),0)</f>
        <v>0</v>
      </c>
      <c r="DO584" s="59">
        <f>IF($C584&lt;&gt;0,SUM($CK585:CS585),0)</f>
        <v>0</v>
      </c>
      <c r="DP584" s="59">
        <f>IF($C584&lt;&gt;0,SUM($CK585:CT585),0)</f>
        <v>0</v>
      </c>
      <c r="DQ584" s="59">
        <f>IF($C584&lt;&gt;0,SUM($CK585:CU585),0)</f>
        <v>0</v>
      </c>
      <c r="DR584" s="59">
        <f>IF($C584&lt;&gt;0,SUM($CK585:CV585),0)</f>
        <v>0</v>
      </c>
      <c r="DS584" s="59">
        <f>IF($C584&lt;&gt;0,SUM($CK585:CW585),0)</f>
        <v>0</v>
      </c>
      <c r="DT584" s="59">
        <f>IF($C584&lt;&gt;0,SUM($CK585:CX585),0)</f>
        <v>0</v>
      </c>
      <c r="DU584" s="59">
        <f>IF($C584&lt;&gt;0,SUM($CK585:CY585),0)</f>
        <v>0</v>
      </c>
      <c r="DV584" s="59">
        <f>IF($C584&lt;&gt;0,SUM($CK585:CZ585),0)</f>
        <v>0</v>
      </c>
      <c r="DW584" s="59">
        <f>IF($C584&lt;&gt;0,SUM($CK585:DA585),0)</f>
        <v>0</v>
      </c>
      <c r="DX584" s="59">
        <f>IF($C584&lt;&gt;0,SUM($CK585:DB585),0)</f>
        <v>0</v>
      </c>
      <c r="DY584" s="952" t="str">
        <f t="shared" si="375"/>
        <v/>
      </c>
    </row>
    <row r="585" spans="1:129" ht="13.5" hidden="1" thickBot="1">
      <c r="A585" s="3" t="str">
        <f t="shared" si="377"/>
        <v/>
      </c>
      <c r="B585" s="805">
        <f>Dados_GLOBAL_Inicial!E585</f>
        <v>0</v>
      </c>
      <c r="C585" s="956">
        <f>IF(IFERROR(VALUE(Dados_GLOBAL_Inicial!F585),0)=0,0,Dados_GLOBAL_Inicial!F585)</f>
        <v>0</v>
      </c>
      <c r="D585" s="830">
        <f>Dados_GLOBAL_Inicial!G585</f>
        <v>0</v>
      </c>
      <c r="E585" s="830" t="str">
        <f>IF(IFERROR(VLOOKUP(F585,Cod_Gde_Itens!$A$1:$B$80,2,FALSE),0)&gt;549,IFERROR(VLOOKUP(F585,Cod_Gde_Itens!$A$1:$B$80,2,FALSE),0),IF(Dados_GLOBAL_Inicial!H585=0,"",Dados_GLOBAL_Inicial!H585))</f>
        <v/>
      </c>
      <c r="F585" s="823">
        <f>Dados_GLOBAL_Inicial!I585</f>
        <v>0</v>
      </c>
      <c r="G585" s="824">
        <f>Dados_GLOBAL_Inicial!J585</f>
        <v>0</v>
      </c>
      <c r="H585" s="454">
        <f>Dados_GLOBAL_Inicial!K585</f>
        <v>0</v>
      </c>
      <c r="I585" s="970">
        <f>SUM('MEDIÇÃO_OBJETO (1)'!I585)</f>
        <v>0</v>
      </c>
      <c r="J585" s="455">
        <f t="shared" si="378"/>
        <v>0</v>
      </c>
      <c r="K585" s="451">
        <f t="shared" si="379"/>
        <v>0</v>
      </c>
      <c r="L585" s="452">
        <f t="shared" si="380"/>
        <v>0</v>
      </c>
      <c r="M585" s="809">
        <f t="shared" si="381"/>
        <v>0</v>
      </c>
      <c r="N585" s="810">
        <f>IF(IFERROR(VALUE(Dados_GLOBAL_Inicial!L585),0)=0,0,Dados_GLOBAL_Inicial!L585)</f>
        <v>0</v>
      </c>
      <c r="O585" s="812">
        <f>SUM('MEDIÇÃO_OBJETO (1)'!O585)</f>
        <v>0</v>
      </c>
      <c r="P585" s="812">
        <f>SUM('MEDIÇÃO_OBJETO (1)'!P585)</f>
        <v>0</v>
      </c>
      <c r="Q585" s="813">
        <f t="shared" si="382"/>
        <v>0</v>
      </c>
      <c r="R585" s="951"/>
      <c r="S585" s="815">
        <f>SUM('MEDIÇÃO_OBJETO (1)'!S585)</f>
        <v>0</v>
      </c>
      <c r="T585" s="815">
        <f>SUM('MEDIÇÃO_OBJETO (1)'!T585)</f>
        <v>0</v>
      </c>
      <c r="V585" s="19"/>
      <c r="W585" s="978">
        <f t="shared" si="383"/>
        <v>0</v>
      </c>
      <c r="X585" s="816">
        <f t="shared" si="384"/>
        <v>0</v>
      </c>
      <c r="Y585" s="816">
        <f t="shared" si="385"/>
        <v>0</v>
      </c>
      <c r="Z585" s="817">
        <f t="shared" si="386"/>
        <v>0</v>
      </c>
      <c r="AB585" s="453">
        <f t="shared" si="372"/>
        <v>0</v>
      </c>
      <c r="AC585" s="14">
        <f t="shared" si="387"/>
        <v>0</v>
      </c>
      <c r="AD585" s="819"/>
      <c r="AE585" s="631">
        <f t="shared" si="373"/>
        <v>0</v>
      </c>
      <c r="AF585" s="818">
        <f>SUM('MEDIÇÃO_OBJETO (1)'!AG585)</f>
        <v>0</v>
      </c>
      <c r="AG585" s="541">
        <f>SUM('MEDIÇÃO_OBJETO (1)'!AH585)</f>
        <v>0</v>
      </c>
      <c r="AH585" s="541">
        <f>SUM('MEDIÇÃO_OBJETO (1)'!AI585)</f>
        <v>0</v>
      </c>
      <c r="AI585" s="541">
        <f>SUM('MEDIÇÃO_OBJETO (1)'!AJ585)</f>
        <v>0</v>
      </c>
      <c r="AJ585" s="541">
        <f>SUM('MEDIÇÃO_OBJETO (1)'!AK585)</f>
        <v>0</v>
      </c>
      <c r="AK585" s="541">
        <f>SUM('MEDIÇÃO_OBJETO (1)'!AL585)</f>
        <v>0</v>
      </c>
      <c r="AL585" s="541">
        <f>SUM('MEDIÇÃO_OBJETO (1)'!AM585)</f>
        <v>0</v>
      </c>
      <c r="AM585" s="541">
        <f>SUM('MEDIÇÃO_OBJETO (1)'!AN585)</f>
        <v>0</v>
      </c>
      <c r="AN585" s="541">
        <f>SUM('MEDIÇÃO_OBJETO (1)'!AO585)</f>
        <v>0</v>
      </c>
      <c r="AO585" s="541">
        <f>SUM('MEDIÇÃO_OBJETO (1)'!AP585)</f>
        <v>0</v>
      </c>
      <c r="AP585" s="541">
        <f>SUM('MEDIÇÃO_OBJETO (1)'!AQ585)</f>
        <v>0</v>
      </c>
      <c r="AQ585" s="541">
        <f>SUM('MEDIÇÃO_OBJETO (1)'!AR585)</f>
        <v>0</v>
      </c>
      <c r="AR585" s="541">
        <f>SUM('MEDIÇÃO_OBJETO (1)'!AS585)</f>
        <v>0</v>
      </c>
      <c r="AS585" s="541">
        <f>SUM('MEDIÇÃO_OBJETO (1)'!AT585)</f>
        <v>0</v>
      </c>
      <c r="AT585" s="541">
        <f>SUM('MEDIÇÃO_OBJETO (1)'!AU585)</f>
        <v>0</v>
      </c>
      <c r="AU585" s="541">
        <f>SUM('MEDIÇÃO_OBJETO (1)'!AV585)</f>
        <v>0</v>
      </c>
      <c r="AV585" s="541">
        <f>SUM('MEDIÇÃO_OBJETO (1)'!AW585)</f>
        <v>0</v>
      </c>
      <c r="AW585" s="541">
        <f>SUM('MEDIÇÃO_OBJETO (1)'!AX585)</f>
        <v>0</v>
      </c>
      <c r="AX585" s="977"/>
      <c r="BN585" s="992">
        <f t="shared" si="376"/>
        <v>0</v>
      </c>
      <c r="BO585" s="538">
        <f t="shared" si="374"/>
        <v>0</v>
      </c>
      <c r="BP585" s="987">
        <f>IF(RESUMO_GLOBAL!$X$53="a",ROUND(AF585*$N585,RESUMO_GLOBAL!$X$54),IF(RESUMO_GLOBAL!$X$53="t",TRUNC(AF585*$N585,RESUMO_GLOBAL!$X$54),AF585*$N585))</f>
        <v>0</v>
      </c>
      <c r="BQ585" s="987">
        <f>IF(RESUMO_GLOBAL!$X$53="a",ROUND(AG585*$N585,RESUMO_GLOBAL!$X$54),IF(RESUMO_GLOBAL!$X$53="t",TRUNC(AG585*$N585,RESUMO_GLOBAL!$X$54),AG585*$N585))</f>
        <v>0</v>
      </c>
      <c r="BR585" s="987">
        <f>IF(RESUMO_GLOBAL!$X$53="a",ROUND(AH585*$N585,RESUMO_GLOBAL!$X$54),IF(RESUMO_GLOBAL!$X$53="t",TRUNC(AH585*$N585,RESUMO_GLOBAL!$X$54),AH585*$N585))</f>
        <v>0</v>
      </c>
      <c r="BS585" s="987">
        <f>IF(RESUMO_GLOBAL!$X$53="a",ROUND(AI585*$N585,RESUMO_GLOBAL!$X$54),IF(RESUMO_GLOBAL!$X$53="t",TRUNC(AI585*$N585,RESUMO_GLOBAL!$X$54),AI585*$N585))</f>
        <v>0</v>
      </c>
      <c r="BT585" s="987">
        <f>IF(RESUMO_GLOBAL!$X$53="a",ROUND(AJ585*$N585,RESUMO_GLOBAL!$X$54),IF(RESUMO_GLOBAL!$X$53="t",TRUNC(AJ585*$N585,RESUMO_GLOBAL!$X$54),AJ585*$N585))</f>
        <v>0</v>
      </c>
      <c r="BU585" s="987">
        <f>IF(RESUMO_GLOBAL!$X$53="a",ROUND(AK585*$N585,RESUMO_GLOBAL!$X$54),IF(RESUMO_GLOBAL!$X$53="t",TRUNC(AK585*$N585,RESUMO_GLOBAL!$X$54),AK585*$N585))</f>
        <v>0</v>
      </c>
      <c r="BV585" s="987">
        <f>IF(RESUMO_GLOBAL!$X$53="a",ROUND(AL585*$N585,RESUMO_GLOBAL!$X$54),IF(RESUMO_GLOBAL!$X$53="t",TRUNC(AL585*$N585,RESUMO_GLOBAL!$X$54),AL585*$N585))</f>
        <v>0</v>
      </c>
      <c r="BW585" s="987">
        <f>IF(RESUMO_GLOBAL!$X$53="a",ROUND(AM585*$N585,RESUMO_GLOBAL!$X$54),IF(RESUMO_GLOBAL!$X$53="t",TRUNC(AM585*$N585,RESUMO_GLOBAL!$X$54),AM585*$N585))</f>
        <v>0</v>
      </c>
      <c r="BX585" s="987">
        <f>IF(RESUMO_GLOBAL!$X$53="a",ROUND(AN585*$N585,RESUMO_GLOBAL!$X$54),IF(RESUMO_GLOBAL!$X$53="t",TRUNC(AN585*$N585,RESUMO_GLOBAL!$X$54),AN585*$N585))</f>
        <v>0</v>
      </c>
      <c r="BY585" s="987">
        <f>IF(RESUMO_GLOBAL!$X$53="a",ROUND(AO585*$N585,RESUMO_GLOBAL!$X$54),IF(RESUMO_GLOBAL!$X$53="t",TRUNC(AO585*$N585,RESUMO_GLOBAL!$X$54),AO585*$N585))</f>
        <v>0</v>
      </c>
      <c r="BZ585" s="987">
        <f>IF(RESUMO_GLOBAL!$X$53="a",ROUND(AP585*$N585,RESUMO_GLOBAL!$X$54),IF(RESUMO_GLOBAL!$X$53="t",TRUNC(AP585*$N585,RESUMO_GLOBAL!$X$54),AP585*$N585))</f>
        <v>0</v>
      </c>
      <c r="CA585" s="987">
        <f>IF(RESUMO_GLOBAL!$X$53="a",ROUND(AQ585*$N585,RESUMO_GLOBAL!$X$54),IF(RESUMO_GLOBAL!$X$53="t",TRUNC(AQ585*$N585,RESUMO_GLOBAL!$X$54),AQ585*$N585))</f>
        <v>0</v>
      </c>
      <c r="CB585" s="987">
        <f>IF(RESUMO_GLOBAL!$X$53="a",ROUND(AR585*$N585,RESUMO_GLOBAL!$X$54),IF(RESUMO_GLOBAL!$X$53="t",TRUNC(AR585*$N585,RESUMO_GLOBAL!$X$54),AR585*$N585))</f>
        <v>0</v>
      </c>
      <c r="CC585" s="987">
        <f>IF(RESUMO_GLOBAL!$X$53="a",ROUND(AS585*$N585,RESUMO_GLOBAL!$X$54),IF(RESUMO_GLOBAL!$X$53="t",TRUNC(AS585*$N585,RESUMO_GLOBAL!$X$54),AS585*$N585))</f>
        <v>0</v>
      </c>
      <c r="CD585" s="987">
        <f>IF(RESUMO_GLOBAL!$X$53="a",ROUND(AT585*$N585,RESUMO_GLOBAL!$X$54),IF(RESUMO_GLOBAL!$X$53="t",TRUNC(AT585*$N585,RESUMO_GLOBAL!$X$54),AT585*$N585))</f>
        <v>0</v>
      </c>
      <c r="CE585" s="987">
        <f>IF(RESUMO_GLOBAL!$X$53="a",ROUND(AU585*$N585,RESUMO_GLOBAL!$X$54),IF(RESUMO_GLOBAL!$X$53="t",TRUNC(AU585*$N585,RESUMO_GLOBAL!$X$54),AU585*$N585))</f>
        <v>0</v>
      </c>
      <c r="CF585" s="987">
        <f>IF(RESUMO_GLOBAL!$X$53="a",ROUND(AV585*$N585,RESUMO_GLOBAL!$X$54),IF(RESUMO_GLOBAL!$X$53="t",TRUNC(AV585*$N585,RESUMO_GLOBAL!$X$54),AV585*$N585))</f>
        <v>0</v>
      </c>
      <c r="CG585" s="987">
        <f>IF(RESUMO_GLOBAL!$X$53="a",ROUND(AW585*$N585,RESUMO_GLOBAL!$X$54),IF(RESUMO_GLOBAL!$X$53="t",TRUNC(AW585*$N585,RESUMO_GLOBAL!$X$54),AW585*$N585))</f>
        <v>0</v>
      </c>
      <c r="CK585" s="59">
        <f t="shared" si="353"/>
        <v>0</v>
      </c>
      <c r="CL585" s="59">
        <f t="shared" si="354"/>
        <v>0</v>
      </c>
      <c r="CM585" s="59">
        <f t="shared" si="355"/>
        <v>0</v>
      </c>
      <c r="CN585" s="59">
        <f t="shared" si="356"/>
        <v>0</v>
      </c>
      <c r="CO585" s="59">
        <f t="shared" si="357"/>
        <v>0</v>
      </c>
      <c r="CP585" s="59">
        <f t="shared" si="358"/>
        <v>0</v>
      </c>
      <c r="CQ585" s="59">
        <f t="shared" si="359"/>
        <v>0</v>
      </c>
      <c r="CR585" s="59">
        <f t="shared" si="360"/>
        <v>0</v>
      </c>
      <c r="CS585" s="59">
        <f t="shared" si="361"/>
        <v>0</v>
      </c>
      <c r="CT585" s="59">
        <f t="shared" si="362"/>
        <v>0</v>
      </c>
      <c r="CU585" s="59">
        <f t="shared" si="363"/>
        <v>0</v>
      </c>
      <c r="CV585" s="59">
        <f t="shared" si="364"/>
        <v>0</v>
      </c>
      <c r="CW585" s="59">
        <f t="shared" si="365"/>
        <v>0</v>
      </c>
      <c r="CX585" s="59">
        <f t="shared" si="366"/>
        <v>0</v>
      </c>
      <c r="CY585" s="59">
        <f t="shared" si="367"/>
        <v>0</v>
      </c>
      <c r="CZ585" s="59">
        <f t="shared" si="368"/>
        <v>0</v>
      </c>
      <c r="DA585" s="59">
        <f t="shared" si="369"/>
        <v>0</v>
      </c>
      <c r="DB585" s="59">
        <f t="shared" si="370"/>
        <v>0</v>
      </c>
      <c r="DE585">
        <f t="shared" si="388"/>
        <v>580</v>
      </c>
      <c r="DF585" t="str">
        <f t="shared" si="371"/>
        <v/>
      </c>
      <c r="DG585" s="59">
        <f>IF($C585&lt;&gt;0,SUM($CK586:CK586),0)</f>
        <v>0</v>
      </c>
      <c r="DH585" s="59">
        <f>IF($C585&lt;&gt;0,SUM($CK586:CL586),0)</f>
        <v>0</v>
      </c>
      <c r="DI585" s="59">
        <f>IF($C585&lt;&gt;0,SUM($CK586:CM586),0)</f>
        <v>0</v>
      </c>
      <c r="DJ585" s="59">
        <f>IF($C585&lt;&gt;0,SUM($CK586:CN586),0)</f>
        <v>0</v>
      </c>
      <c r="DK585" s="59">
        <f>IF($C585&lt;&gt;0,SUM($CK586:CO586),0)</f>
        <v>0</v>
      </c>
      <c r="DL585" s="59">
        <f>IF($C585&lt;&gt;0,SUM($CK586:CP586),0)</f>
        <v>0</v>
      </c>
      <c r="DM585" s="59">
        <f>IF($C585&lt;&gt;0,SUM($CK586:CQ586),0)</f>
        <v>0</v>
      </c>
      <c r="DN585" s="59">
        <f>IF($C585&lt;&gt;0,SUM($CK586:CR586),0)</f>
        <v>0</v>
      </c>
      <c r="DO585" s="59">
        <f>IF($C585&lt;&gt;0,SUM($CK586:CS586),0)</f>
        <v>0</v>
      </c>
      <c r="DP585" s="59">
        <f>IF($C585&lt;&gt;0,SUM($CK586:CT586),0)</f>
        <v>0</v>
      </c>
      <c r="DQ585" s="59">
        <f>IF($C585&lt;&gt;0,SUM($CK586:CU586),0)</f>
        <v>0</v>
      </c>
      <c r="DR585" s="59">
        <f>IF($C585&lt;&gt;0,SUM($CK586:CV586),0)</f>
        <v>0</v>
      </c>
      <c r="DS585" s="59">
        <f>IF($C585&lt;&gt;0,SUM($CK586:CW586),0)</f>
        <v>0</v>
      </c>
      <c r="DT585" s="59">
        <f>IF($C585&lt;&gt;0,SUM($CK586:CX586),0)</f>
        <v>0</v>
      </c>
      <c r="DU585" s="59">
        <f>IF($C585&lt;&gt;0,SUM($CK586:CY586),0)</f>
        <v>0</v>
      </c>
      <c r="DV585" s="59">
        <f>IF($C585&lt;&gt;0,SUM($CK586:CZ586),0)</f>
        <v>0</v>
      </c>
      <c r="DW585" s="59">
        <f>IF($C585&lt;&gt;0,SUM($CK586:DA586),0)</f>
        <v>0</v>
      </c>
      <c r="DX585" s="59">
        <f>IF($C585&lt;&gt;0,SUM($CK586:DB586),0)</f>
        <v>0</v>
      </c>
      <c r="DY585" s="952" t="str">
        <f t="shared" si="375"/>
        <v/>
      </c>
    </row>
    <row r="586" spans="1:129" ht="13.5" hidden="1" thickBot="1">
      <c r="A586" s="3" t="str">
        <f t="shared" si="377"/>
        <v/>
      </c>
      <c r="B586" s="805">
        <f>Dados_GLOBAL_Inicial!E586</f>
        <v>0</v>
      </c>
      <c r="C586" s="956">
        <f>IF(IFERROR(VALUE(Dados_GLOBAL_Inicial!F586),0)=0,0,Dados_GLOBAL_Inicial!F586)</f>
        <v>0</v>
      </c>
      <c r="D586" s="830">
        <f>Dados_GLOBAL_Inicial!G586</f>
        <v>0</v>
      </c>
      <c r="E586" s="830" t="str">
        <f>IF(IFERROR(VLOOKUP(F586,Cod_Gde_Itens!$A$1:$B$80,2,FALSE),0)&gt;549,IFERROR(VLOOKUP(F586,Cod_Gde_Itens!$A$1:$B$80,2,FALSE),0),IF(Dados_GLOBAL_Inicial!H586=0,"",Dados_GLOBAL_Inicial!H586))</f>
        <v/>
      </c>
      <c r="F586" s="823">
        <f>Dados_GLOBAL_Inicial!I586</f>
        <v>0</v>
      </c>
      <c r="G586" s="824">
        <f>Dados_GLOBAL_Inicial!J586</f>
        <v>0</v>
      </c>
      <c r="H586" s="454">
        <f>Dados_GLOBAL_Inicial!K586</f>
        <v>0</v>
      </c>
      <c r="I586" s="970">
        <f>SUM('MEDIÇÃO_OBJETO (1)'!I586)</f>
        <v>0</v>
      </c>
      <c r="J586" s="455">
        <f t="shared" si="378"/>
        <v>0</v>
      </c>
      <c r="K586" s="451">
        <f t="shared" si="379"/>
        <v>0</v>
      </c>
      <c r="L586" s="452">
        <f t="shared" si="380"/>
        <v>0</v>
      </c>
      <c r="M586" s="809">
        <f t="shared" si="381"/>
        <v>0</v>
      </c>
      <c r="N586" s="810">
        <f>IF(IFERROR(VALUE(Dados_GLOBAL_Inicial!L586),0)=0,0,Dados_GLOBAL_Inicial!L586)</f>
        <v>0</v>
      </c>
      <c r="O586" s="812">
        <f>SUM('MEDIÇÃO_OBJETO (1)'!O586)</f>
        <v>0</v>
      </c>
      <c r="P586" s="812">
        <f>SUM('MEDIÇÃO_OBJETO (1)'!P586)</f>
        <v>0</v>
      </c>
      <c r="Q586" s="813">
        <f t="shared" si="382"/>
        <v>0</v>
      </c>
      <c r="R586" s="951"/>
      <c r="S586" s="815">
        <f>SUM('MEDIÇÃO_OBJETO (1)'!S586)</f>
        <v>0</v>
      </c>
      <c r="T586" s="815">
        <f>SUM('MEDIÇÃO_OBJETO (1)'!T586)</f>
        <v>0</v>
      </c>
      <c r="V586" s="19"/>
      <c r="W586" s="978">
        <f t="shared" si="383"/>
        <v>0</v>
      </c>
      <c r="X586" s="816">
        <f t="shared" si="384"/>
        <v>0</v>
      </c>
      <c r="Y586" s="816">
        <f t="shared" si="385"/>
        <v>0</v>
      </c>
      <c r="Z586" s="817">
        <f t="shared" si="386"/>
        <v>0</v>
      </c>
      <c r="AB586" s="453">
        <f t="shared" si="372"/>
        <v>0</v>
      </c>
      <c r="AC586" s="14">
        <f t="shared" si="387"/>
        <v>0</v>
      </c>
      <c r="AD586" s="819"/>
      <c r="AE586" s="631">
        <f t="shared" si="373"/>
        <v>0</v>
      </c>
      <c r="AF586" s="818">
        <f>SUM('MEDIÇÃO_OBJETO (1)'!AG586)</f>
        <v>0</v>
      </c>
      <c r="AG586" s="541">
        <f>SUM('MEDIÇÃO_OBJETO (1)'!AH586)</f>
        <v>0</v>
      </c>
      <c r="AH586" s="541">
        <f>SUM('MEDIÇÃO_OBJETO (1)'!AI586)</f>
        <v>0</v>
      </c>
      <c r="AI586" s="541">
        <f>SUM('MEDIÇÃO_OBJETO (1)'!AJ586)</f>
        <v>0</v>
      </c>
      <c r="AJ586" s="541">
        <f>SUM('MEDIÇÃO_OBJETO (1)'!AK586)</f>
        <v>0</v>
      </c>
      <c r="AK586" s="541">
        <f>SUM('MEDIÇÃO_OBJETO (1)'!AL586)</f>
        <v>0</v>
      </c>
      <c r="AL586" s="541">
        <f>SUM('MEDIÇÃO_OBJETO (1)'!AM586)</f>
        <v>0</v>
      </c>
      <c r="AM586" s="541">
        <f>SUM('MEDIÇÃO_OBJETO (1)'!AN586)</f>
        <v>0</v>
      </c>
      <c r="AN586" s="541">
        <f>SUM('MEDIÇÃO_OBJETO (1)'!AO586)</f>
        <v>0</v>
      </c>
      <c r="AO586" s="541">
        <f>SUM('MEDIÇÃO_OBJETO (1)'!AP586)</f>
        <v>0</v>
      </c>
      <c r="AP586" s="541">
        <f>SUM('MEDIÇÃO_OBJETO (1)'!AQ586)</f>
        <v>0</v>
      </c>
      <c r="AQ586" s="541">
        <f>SUM('MEDIÇÃO_OBJETO (1)'!AR586)</f>
        <v>0</v>
      </c>
      <c r="AR586" s="541">
        <f>SUM('MEDIÇÃO_OBJETO (1)'!AS586)</f>
        <v>0</v>
      </c>
      <c r="AS586" s="541">
        <f>SUM('MEDIÇÃO_OBJETO (1)'!AT586)</f>
        <v>0</v>
      </c>
      <c r="AT586" s="541">
        <f>SUM('MEDIÇÃO_OBJETO (1)'!AU586)</f>
        <v>0</v>
      </c>
      <c r="AU586" s="541">
        <f>SUM('MEDIÇÃO_OBJETO (1)'!AV586)</f>
        <v>0</v>
      </c>
      <c r="AV586" s="541">
        <f>SUM('MEDIÇÃO_OBJETO (1)'!AW586)</f>
        <v>0</v>
      </c>
      <c r="AW586" s="541">
        <f>SUM('MEDIÇÃO_OBJETO (1)'!AX586)</f>
        <v>0</v>
      </c>
      <c r="AX586" s="977"/>
      <c r="BN586" s="992">
        <f t="shared" si="376"/>
        <v>0</v>
      </c>
      <c r="BO586" s="538">
        <f t="shared" si="374"/>
        <v>0</v>
      </c>
      <c r="BP586" s="987">
        <f>IF(RESUMO_GLOBAL!$X$53="a",ROUND(AF586*$N586,RESUMO_GLOBAL!$X$54),IF(RESUMO_GLOBAL!$X$53="t",TRUNC(AF586*$N586,RESUMO_GLOBAL!$X$54),AF586*$N586))</f>
        <v>0</v>
      </c>
      <c r="BQ586" s="987">
        <f>IF(RESUMO_GLOBAL!$X$53="a",ROUND(AG586*$N586,RESUMO_GLOBAL!$X$54),IF(RESUMO_GLOBAL!$X$53="t",TRUNC(AG586*$N586,RESUMO_GLOBAL!$X$54),AG586*$N586))</f>
        <v>0</v>
      </c>
      <c r="BR586" s="987">
        <f>IF(RESUMO_GLOBAL!$X$53="a",ROUND(AH586*$N586,RESUMO_GLOBAL!$X$54),IF(RESUMO_GLOBAL!$X$53="t",TRUNC(AH586*$N586,RESUMO_GLOBAL!$X$54),AH586*$N586))</f>
        <v>0</v>
      </c>
      <c r="BS586" s="987">
        <f>IF(RESUMO_GLOBAL!$X$53="a",ROUND(AI586*$N586,RESUMO_GLOBAL!$X$54),IF(RESUMO_GLOBAL!$X$53="t",TRUNC(AI586*$N586,RESUMO_GLOBAL!$X$54),AI586*$N586))</f>
        <v>0</v>
      </c>
      <c r="BT586" s="987">
        <f>IF(RESUMO_GLOBAL!$X$53="a",ROUND(AJ586*$N586,RESUMO_GLOBAL!$X$54),IF(RESUMO_GLOBAL!$X$53="t",TRUNC(AJ586*$N586,RESUMO_GLOBAL!$X$54),AJ586*$N586))</f>
        <v>0</v>
      </c>
      <c r="BU586" s="987">
        <f>IF(RESUMO_GLOBAL!$X$53="a",ROUND(AK586*$N586,RESUMO_GLOBAL!$X$54),IF(RESUMO_GLOBAL!$X$53="t",TRUNC(AK586*$N586,RESUMO_GLOBAL!$X$54),AK586*$N586))</f>
        <v>0</v>
      </c>
      <c r="BV586" s="987">
        <f>IF(RESUMO_GLOBAL!$X$53="a",ROUND(AL586*$N586,RESUMO_GLOBAL!$X$54),IF(RESUMO_GLOBAL!$X$53="t",TRUNC(AL586*$N586,RESUMO_GLOBAL!$X$54),AL586*$N586))</f>
        <v>0</v>
      </c>
      <c r="BW586" s="987">
        <f>IF(RESUMO_GLOBAL!$X$53="a",ROUND(AM586*$N586,RESUMO_GLOBAL!$X$54),IF(RESUMO_GLOBAL!$X$53="t",TRUNC(AM586*$N586,RESUMO_GLOBAL!$X$54),AM586*$N586))</f>
        <v>0</v>
      </c>
      <c r="BX586" s="987">
        <f>IF(RESUMO_GLOBAL!$X$53="a",ROUND(AN586*$N586,RESUMO_GLOBAL!$X$54),IF(RESUMO_GLOBAL!$X$53="t",TRUNC(AN586*$N586,RESUMO_GLOBAL!$X$54),AN586*$N586))</f>
        <v>0</v>
      </c>
      <c r="BY586" s="987">
        <f>IF(RESUMO_GLOBAL!$X$53="a",ROUND(AO586*$N586,RESUMO_GLOBAL!$X$54),IF(RESUMO_GLOBAL!$X$53="t",TRUNC(AO586*$N586,RESUMO_GLOBAL!$X$54),AO586*$N586))</f>
        <v>0</v>
      </c>
      <c r="BZ586" s="987">
        <f>IF(RESUMO_GLOBAL!$X$53="a",ROUND(AP586*$N586,RESUMO_GLOBAL!$X$54),IF(RESUMO_GLOBAL!$X$53="t",TRUNC(AP586*$N586,RESUMO_GLOBAL!$X$54),AP586*$N586))</f>
        <v>0</v>
      </c>
      <c r="CA586" s="987">
        <f>IF(RESUMO_GLOBAL!$X$53="a",ROUND(AQ586*$N586,RESUMO_GLOBAL!$X$54),IF(RESUMO_GLOBAL!$X$53="t",TRUNC(AQ586*$N586,RESUMO_GLOBAL!$X$54),AQ586*$N586))</f>
        <v>0</v>
      </c>
      <c r="CB586" s="987">
        <f>IF(RESUMO_GLOBAL!$X$53="a",ROUND(AR586*$N586,RESUMO_GLOBAL!$X$54),IF(RESUMO_GLOBAL!$X$53="t",TRUNC(AR586*$N586,RESUMO_GLOBAL!$X$54),AR586*$N586))</f>
        <v>0</v>
      </c>
      <c r="CC586" s="987">
        <f>IF(RESUMO_GLOBAL!$X$53="a",ROUND(AS586*$N586,RESUMO_GLOBAL!$X$54),IF(RESUMO_GLOBAL!$X$53="t",TRUNC(AS586*$N586,RESUMO_GLOBAL!$X$54),AS586*$N586))</f>
        <v>0</v>
      </c>
      <c r="CD586" s="987">
        <f>IF(RESUMO_GLOBAL!$X$53="a",ROUND(AT586*$N586,RESUMO_GLOBAL!$X$54),IF(RESUMO_GLOBAL!$X$53="t",TRUNC(AT586*$N586,RESUMO_GLOBAL!$X$54),AT586*$N586))</f>
        <v>0</v>
      </c>
      <c r="CE586" s="987">
        <f>IF(RESUMO_GLOBAL!$X$53="a",ROUND(AU586*$N586,RESUMO_GLOBAL!$X$54),IF(RESUMO_GLOBAL!$X$53="t",TRUNC(AU586*$N586,RESUMO_GLOBAL!$X$54),AU586*$N586))</f>
        <v>0</v>
      </c>
      <c r="CF586" s="987">
        <f>IF(RESUMO_GLOBAL!$X$53="a",ROUND(AV586*$N586,RESUMO_GLOBAL!$X$54),IF(RESUMO_GLOBAL!$X$53="t",TRUNC(AV586*$N586,RESUMO_GLOBAL!$X$54),AV586*$N586))</f>
        <v>0</v>
      </c>
      <c r="CG586" s="987">
        <f>IF(RESUMO_GLOBAL!$X$53="a",ROUND(AW586*$N586,RESUMO_GLOBAL!$X$54),IF(RESUMO_GLOBAL!$X$53="t",TRUNC(AW586*$N586,RESUMO_GLOBAL!$X$54),AW586*$N586))</f>
        <v>0</v>
      </c>
      <c r="CK586" s="59">
        <f t="shared" ref="CK586:CK649" si="389">IF($C586&lt;&gt;0,0,SUM(CK587,BP586))</f>
        <v>0</v>
      </c>
      <c r="CL586" s="59">
        <f t="shared" ref="CL586:CL649" si="390">IF($C586&lt;&gt;0,0,SUM(CL587,BQ586))</f>
        <v>0</v>
      </c>
      <c r="CM586" s="59">
        <f t="shared" ref="CM586:CM649" si="391">IF($C586&lt;&gt;0,0,SUM(CM587,BR586))</f>
        <v>0</v>
      </c>
      <c r="CN586" s="59">
        <f t="shared" ref="CN586:CN649" si="392">IF($C586&lt;&gt;0,0,SUM(CN587,BS586))</f>
        <v>0</v>
      </c>
      <c r="CO586" s="59">
        <f t="shared" ref="CO586:CO649" si="393">IF($C586&lt;&gt;0,0,SUM(CO587,BT586))</f>
        <v>0</v>
      </c>
      <c r="CP586" s="59">
        <f t="shared" ref="CP586:CP649" si="394">IF($C586&lt;&gt;0,0,SUM(CP587,BU586))</f>
        <v>0</v>
      </c>
      <c r="CQ586" s="59">
        <f t="shared" ref="CQ586:CQ649" si="395">IF($C586&lt;&gt;0,0,SUM(CQ587,BV586))</f>
        <v>0</v>
      </c>
      <c r="CR586" s="59">
        <f t="shared" ref="CR586:CR649" si="396">IF($C586&lt;&gt;0,0,SUM(CR587,BW586))</f>
        <v>0</v>
      </c>
      <c r="CS586" s="59">
        <f t="shared" ref="CS586:CS649" si="397">IF($C586&lt;&gt;0,0,SUM(CS587,BX586))</f>
        <v>0</v>
      </c>
      <c r="CT586" s="59">
        <f t="shared" ref="CT586:CT649" si="398">IF($C586&lt;&gt;0,0,SUM(CT587,BY586))</f>
        <v>0</v>
      </c>
      <c r="CU586" s="59">
        <f t="shared" ref="CU586:CU649" si="399">IF($C586&lt;&gt;0,0,SUM(CU587,BZ586))</f>
        <v>0</v>
      </c>
      <c r="CV586" s="59">
        <f t="shared" ref="CV586:CV649" si="400">IF($C586&lt;&gt;0,0,SUM(CV587,CA586))</f>
        <v>0</v>
      </c>
      <c r="CW586" s="59">
        <f t="shared" ref="CW586:CW649" si="401">IF($C586&lt;&gt;0,0,SUM(CW587,CB586))</f>
        <v>0</v>
      </c>
      <c r="CX586" s="59">
        <f t="shared" ref="CX586:CX649" si="402">IF($C586&lt;&gt;0,0,SUM(CX587,CC586))</f>
        <v>0</v>
      </c>
      <c r="CY586" s="59">
        <f t="shared" ref="CY586:CY649" si="403">IF($C586&lt;&gt;0,0,SUM(CY587,CD586))</f>
        <v>0</v>
      </c>
      <c r="CZ586" s="59">
        <f t="shared" ref="CZ586:CZ649" si="404">IF($C586&lt;&gt;0,0,SUM(CZ587,CE586))</f>
        <v>0</v>
      </c>
      <c r="DA586" s="59">
        <f t="shared" ref="DA586:DA649" si="405">IF($C586&lt;&gt;0,0,SUM(DA587,CF586))</f>
        <v>0</v>
      </c>
      <c r="DB586" s="59">
        <f t="shared" ref="DB586:DB649" si="406">IF($C586&lt;&gt;0,0,SUM(DB587,CG586))</f>
        <v>0</v>
      </c>
      <c r="DE586">
        <f t="shared" si="388"/>
        <v>581</v>
      </c>
      <c r="DF586" t="str">
        <f t="shared" ref="DF586:DF649" si="407">IF(C586&lt;&gt;0,C586,"")</f>
        <v/>
      </c>
      <c r="DG586" s="59">
        <f>IF($C586&lt;&gt;0,SUM($CK587:CK587),0)</f>
        <v>0</v>
      </c>
      <c r="DH586" s="59">
        <f>IF($C586&lt;&gt;0,SUM($CK587:CL587),0)</f>
        <v>0</v>
      </c>
      <c r="DI586" s="59">
        <f>IF($C586&lt;&gt;0,SUM($CK587:CM587),0)</f>
        <v>0</v>
      </c>
      <c r="DJ586" s="59">
        <f>IF($C586&lt;&gt;0,SUM($CK587:CN587),0)</f>
        <v>0</v>
      </c>
      <c r="DK586" s="59">
        <f>IF($C586&lt;&gt;0,SUM($CK587:CO587),0)</f>
        <v>0</v>
      </c>
      <c r="DL586" s="59">
        <f>IF($C586&lt;&gt;0,SUM($CK587:CP587),0)</f>
        <v>0</v>
      </c>
      <c r="DM586" s="59">
        <f>IF($C586&lt;&gt;0,SUM($CK587:CQ587),0)</f>
        <v>0</v>
      </c>
      <c r="DN586" s="59">
        <f>IF($C586&lt;&gt;0,SUM($CK587:CR587),0)</f>
        <v>0</v>
      </c>
      <c r="DO586" s="59">
        <f>IF($C586&lt;&gt;0,SUM($CK587:CS587),0)</f>
        <v>0</v>
      </c>
      <c r="DP586" s="59">
        <f>IF($C586&lt;&gt;0,SUM($CK587:CT587),0)</f>
        <v>0</v>
      </c>
      <c r="DQ586" s="59">
        <f>IF($C586&lt;&gt;0,SUM($CK587:CU587),0)</f>
        <v>0</v>
      </c>
      <c r="DR586" s="59">
        <f>IF($C586&lt;&gt;0,SUM($CK587:CV587),0)</f>
        <v>0</v>
      </c>
      <c r="DS586" s="59">
        <f>IF($C586&lt;&gt;0,SUM($CK587:CW587),0)</f>
        <v>0</v>
      </c>
      <c r="DT586" s="59">
        <f>IF($C586&lt;&gt;0,SUM($CK587:CX587),0)</f>
        <v>0</v>
      </c>
      <c r="DU586" s="59">
        <f>IF($C586&lt;&gt;0,SUM($CK587:CY587),0)</f>
        <v>0</v>
      </c>
      <c r="DV586" s="59">
        <f>IF($C586&lt;&gt;0,SUM($CK587:CZ587),0)</f>
        <v>0</v>
      </c>
      <c r="DW586" s="59">
        <f>IF($C586&lt;&gt;0,SUM($CK587:DA587),0)</f>
        <v>0</v>
      </c>
      <c r="DX586" s="59">
        <f>IF($C586&lt;&gt;0,SUM($CK587:DB587),0)</f>
        <v>0</v>
      </c>
      <c r="DY586" s="952" t="str">
        <f t="shared" si="375"/>
        <v/>
      </c>
    </row>
    <row r="587" spans="1:129" ht="13.5" hidden="1" thickBot="1">
      <c r="A587" s="3" t="str">
        <f t="shared" si="377"/>
        <v/>
      </c>
      <c r="B587" s="805">
        <f>Dados_GLOBAL_Inicial!E587</f>
        <v>0</v>
      </c>
      <c r="C587" s="956">
        <f>IF(IFERROR(VALUE(Dados_GLOBAL_Inicial!F587),0)=0,0,Dados_GLOBAL_Inicial!F587)</f>
        <v>0</v>
      </c>
      <c r="D587" s="830">
        <f>Dados_GLOBAL_Inicial!G587</f>
        <v>0</v>
      </c>
      <c r="E587" s="830" t="str">
        <f>IF(IFERROR(VLOOKUP(F587,Cod_Gde_Itens!$A$1:$B$80,2,FALSE),0)&gt;549,IFERROR(VLOOKUP(F587,Cod_Gde_Itens!$A$1:$B$80,2,FALSE),0),IF(Dados_GLOBAL_Inicial!H587=0,"",Dados_GLOBAL_Inicial!H587))</f>
        <v/>
      </c>
      <c r="F587" s="823">
        <f>Dados_GLOBAL_Inicial!I587</f>
        <v>0</v>
      </c>
      <c r="G587" s="824">
        <f>Dados_GLOBAL_Inicial!J587</f>
        <v>0</v>
      </c>
      <c r="H587" s="454">
        <f>Dados_GLOBAL_Inicial!K587</f>
        <v>0</v>
      </c>
      <c r="I587" s="970">
        <f>SUM('MEDIÇÃO_OBJETO (1)'!I587)</f>
        <v>0</v>
      </c>
      <c r="J587" s="455">
        <f t="shared" si="378"/>
        <v>0</v>
      </c>
      <c r="K587" s="451">
        <f t="shared" si="379"/>
        <v>0</v>
      </c>
      <c r="L587" s="452">
        <f t="shared" si="380"/>
        <v>0</v>
      </c>
      <c r="M587" s="809">
        <f t="shared" si="381"/>
        <v>0</v>
      </c>
      <c r="N587" s="810">
        <f>IF(IFERROR(VALUE(Dados_GLOBAL_Inicial!L587),0)=0,0,Dados_GLOBAL_Inicial!L587)</f>
        <v>0</v>
      </c>
      <c r="O587" s="812">
        <f>SUM('MEDIÇÃO_OBJETO (1)'!O587)</f>
        <v>0</v>
      </c>
      <c r="P587" s="812">
        <f>SUM('MEDIÇÃO_OBJETO (1)'!P587)</f>
        <v>0</v>
      </c>
      <c r="Q587" s="813">
        <f t="shared" si="382"/>
        <v>0</v>
      </c>
      <c r="R587" s="951"/>
      <c r="S587" s="815">
        <f>SUM('MEDIÇÃO_OBJETO (1)'!S587)</f>
        <v>0</v>
      </c>
      <c r="T587" s="815">
        <f>SUM('MEDIÇÃO_OBJETO (1)'!T587)</f>
        <v>0</v>
      </c>
      <c r="V587" s="19"/>
      <c r="W587" s="978">
        <f t="shared" si="383"/>
        <v>0</v>
      </c>
      <c r="X587" s="816">
        <f t="shared" si="384"/>
        <v>0</v>
      </c>
      <c r="Y587" s="816">
        <f t="shared" si="385"/>
        <v>0</v>
      </c>
      <c r="Z587" s="817">
        <f t="shared" si="386"/>
        <v>0</v>
      </c>
      <c r="AB587" s="453">
        <f t="shared" ref="AB587:AB650" si="408">SUM(AF587:AW587)</f>
        <v>0</v>
      </c>
      <c r="AC587" s="14">
        <f t="shared" si="387"/>
        <v>0</v>
      </c>
      <c r="AD587" s="819"/>
      <c r="AE587" s="631">
        <f t="shared" ref="AE587:AE650" si="409">IFERROR(IF(C587=0,0,C587),0)</f>
        <v>0</v>
      </c>
      <c r="AF587" s="818">
        <f>SUM('MEDIÇÃO_OBJETO (1)'!AG587)</f>
        <v>0</v>
      </c>
      <c r="AG587" s="541">
        <f>SUM('MEDIÇÃO_OBJETO (1)'!AH587)</f>
        <v>0</v>
      </c>
      <c r="AH587" s="541">
        <f>SUM('MEDIÇÃO_OBJETO (1)'!AI587)</f>
        <v>0</v>
      </c>
      <c r="AI587" s="541">
        <f>SUM('MEDIÇÃO_OBJETO (1)'!AJ587)</f>
        <v>0</v>
      </c>
      <c r="AJ587" s="541">
        <f>SUM('MEDIÇÃO_OBJETO (1)'!AK587)</f>
        <v>0</v>
      </c>
      <c r="AK587" s="541">
        <f>SUM('MEDIÇÃO_OBJETO (1)'!AL587)</f>
        <v>0</v>
      </c>
      <c r="AL587" s="541">
        <f>SUM('MEDIÇÃO_OBJETO (1)'!AM587)</f>
        <v>0</v>
      </c>
      <c r="AM587" s="541">
        <f>SUM('MEDIÇÃO_OBJETO (1)'!AN587)</f>
        <v>0</v>
      </c>
      <c r="AN587" s="541">
        <f>SUM('MEDIÇÃO_OBJETO (1)'!AO587)</f>
        <v>0</v>
      </c>
      <c r="AO587" s="541">
        <f>SUM('MEDIÇÃO_OBJETO (1)'!AP587)</f>
        <v>0</v>
      </c>
      <c r="AP587" s="541">
        <f>SUM('MEDIÇÃO_OBJETO (1)'!AQ587)</f>
        <v>0</v>
      </c>
      <c r="AQ587" s="541">
        <f>SUM('MEDIÇÃO_OBJETO (1)'!AR587)</f>
        <v>0</v>
      </c>
      <c r="AR587" s="541">
        <f>SUM('MEDIÇÃO_OBJETO (1)'!AS587)</f>
        <v>0</v>
      </c>
      <c r="AS587" s="541">
        <f>SUM('MEDIÇÃO_OBJETO (1)'!AT587)</f>
        <v>0</v>
      </c>
      <c r="AT587" s="541">
        <f>SUM('MEDIÇÃO_OBJETO (1)'!AU587)</f>
        <v>0</v>
      </c>
      <c r="AU587" s="541">
        <f>SUM('MEDIÇÃO_OBJETO (1)'!AV587)</f>
        <v>0</v>
      </c>
      <c r="AV587" s="541">
        <f>SUM('MEDIÇÃO_OBJETO (1)'!AW587)</f>
        <v>0</v>
      </c>
      <c r="AW587" s="541">
        <f>SUM('MEDIÇÃO_OBJETO (1)'!AX587)</f>
        <v>0</v>
      </c>
      <c r="AX587" s="977"/>
      <c r="BN587" s="992">
        <f t="shared" si="376"/>
        <v>0</v>
      </c>
      <c r="BO587" s="538">
        <f t="shared" ref="BO587:BO650" si="410">IFERROR(SUM(BP587:CG587),0)</f>
        <v>0</v>
      </c>
      <c r="BP587" s="987">
        <f>IF(RESUMO_GLOBAL!$X$53="a",ROUND(AF587*$N587,RESUMO_GLOBAL!$X$54),IF(RESUMO_GLOBAL!$X$53="t",TRUNC(AF587*$N587,RESUMO_GLOBAL!$X$54),AF587*$N587))</f>
        <v>0</v>
      </c>
      <c r="BQ587" s="987">
        <f>IF(RESUMO_GLOBAL!$X$53="a",ROUND(AG587*$N587,RESUMO_GLOBAL!$X$54),IF(RESUMO_GLOBAL!$X$53="t",TRUNC(AG587*$N587,RESUMO_GLOBAL!$X$54),AG587*$N587))</f>
        <v>0</v>
      </c>
      <c r="BR587" s="987">
        <f>IF(RESUMO_GLOBAL!$X$53="a",ROUND(AH587*$N587,RESUMO_GLOBAL!$X$54),IF(RESUMO_GLOBAL!$X$53="t",TRUNC(AH587*$N587,RESUMO_GLOBAL!$X$54),AH587*$N587))</f>
        <v>0</v>
      </c>
      <c r="BS587" s="987">
        <f>IF(RESUMO_GLOBAL!$X$53="a",ROUND(AI587*$N587,RESUMO_GLOBAL!$X$54),IF(RESUMO_GLOBAL!$X$53="t",TRUNC(AI587*$N587,RESUMO_GLOBAL!$X$54),AI587*$N587))</f>
        <v>0</v>
      </c>
      <c r="BT587" s="987">
        <f>IF(RESUMO_GLOBAL!$X$53="a",ROUND(AJ587*$N587,RESUMO_GLOBAL!$X$54),IF(RESUMO_GLOBAL!$X$53="t",TRUNC(AJ587*$N587,RESUMO_GLOBAL!$X$54),AJ587*$N587))</f>
        <v>0</v>
      </c>
      <c r="BU587" s="987">
        <f>IF(RESUMO_GLOBAL!$X$53="a",ROUND(AK587*$N587,RESUMO_GLOBAL!$X$54),IF(RESUMO_GLOBAL!$X$53="t",TRUNC(AK587*$N587,RESUMO_GLOBAL!$X$54),AK587*$N587))</f>
        <v>0</v>
      </c>
      <c r="BV587" s="987">
        <f>IF(RESUMO_GLOBAL!$X$53="a",ROUND(AL587*$N587,RESUMO_GLOBAL!$X$54),IF(RESUMO_GLOBAL!$X$53="t",TRUNC(AL587*$N587,RESUMO_GLOBAL!$X$54),AL587*$N587))</f>
        <v>0</v>
      </c>
      <c r="BW587" s="987">
        <f>IF(RESUMO_GLOBAL!$X$53="a",ROUND(AM587*$N587,RESUMO_GLOBAL!$X$54),IF(RESUMO_GLOBAL!$X$53="t",TRUNC(AM587*$N587,RESUMO_GLOBAL!$X$54),AM587*$N587))</f>
        <v>0</v>
      </c>
      <c r="BX587" s="987">
        <f>IF(RESUMO_GLOBAL!$X$53="a",ROUND(AN587*$N587,RESUMO_GLOBAL!$X$54),IF(RESUMO_GLOBAL!$X$53="t",TRUNC(AN587*$N587,RESUMO_GLOBAL!$X$54),AN587*$N587))</f>
        <v>0</v>
      </c>
      <c r="BY587" s="987">
        <f>IF(RESUMO_GLOBAL!$X$53="a",ROUND(AO587*$N587,RESUMO_GLOBAL!$X$54),IF(RESUMO_GLOBAL!$X$53="t",TRUNC(AO587*$N587,RESUMO_GLOBAL!$X$54),AO587*$N587))</f>
        <v>0</v>
      </c>
      <c r="BZ587" s="987">
        <f>IF(RESUMO_GLOBAL!$X$53="a",ROUND(AP587*$N587,RESUMO_GLOBAL!$X$54),IF(RESUMO_GLOBAL!$X$53="t",TRUNC(AP587*$N587,RESUMO_GLOBAL!$X$54),AP587*$N587))</f>
        <v>0</v>
      </c>
      <c r="CA587" s="987">
        <f>IF(RESUMO_GLOBAL!$X$53="a",ROUND(AQ587*$N587,RESUMO_GLOBAL!$X$54),IF(RESUMO_GLOBAL!$X$53="t",TRUNC(AQ587*$N587,RESUMO_GLOBAL!$X$54),AQ587*$N587))</f>
        <v>0</v>
      </c>
      <c r="CB587" s="987">
        <f>IF(RESUMO_GLOBAL!$X$53="a",ROUND(AR587*$N587,RESUMO_GLOBAL!$X$54),IF(RESUMO_GLOBAL!$X$53="t",TRUNC(AR587*$N587,RESUMO_GLOBAL!$X$54),AR587*$N587))</f>
        <v>0</v>
      </c>
      <c r="CC587" s="987">
        <f>IF(RESUMO_GLOBAL!$X$53="a",ROUND(AS587*$N587,RESUMO_GLOBAL!$X$54),IF(RESUMO_GLOBAL!$X$53="t",TRUNC(AS587*$N587,RESUMO_GLOBAL!$X$54),AS587*$N587))</f>
        <v>0</v>
      </c>
      <c r="CD587" s="987">
        <f>IF(RESUMO_GLOBAL!$X$53="a",ROUND(AT587*$N587,RESUMO_GLOBAL!$X$54),IF(RESUMO_GLOBAL!$X$53="t",TRUNC(AT587*$N587,RESUMO_GLOBAL!$X$54),AT587*$N587))</f>
        <v>0</v>
      </c>
      <c r="CE587" s="987">
        <f>IF(RESUMO_GLOBAL!$X$53="a",ROUND(AU587*$N587,RESUMO_GLOBAL!$X$54),IF(RESUMO_GLOBAL!$X$53="t",TRUNC(AU587*$N587,RESUMO_GLOBAL!$X$54),AU587*$N587))</f>
        <v>0</v>
      </c>
      <c r="CF587" s="987">
        <f>IF(RESUMO_GLOBAL!$X$53="a",ROUND(AV587*$N587,RESUMO_GLOBAL!$X$54),IF(RESUMO_GLOBAL!$X$53="t",TRUNC(AV587*$N587,RESUMO_GLOBAL!$X$54),AV587*$N587))</f>
        <v>0</v>
      </c>
      <c r="CG587" s="987">
        <f>IF(RESUMO_GLOBAL!$X$53="a",ROUND(AW587*$N587,RESUMO_GLOBAL!$X$54),IF(RESUMO_GLOBAL!$X$53="t",TRUNC(AW587*$N587,RESUMO_GLOBAL!$X$54),AW587*$N587))</f>
        <v>0</v>
      </c>
      <c r="CK587" s="59">
        <f t="shared" si="389"/>
        <v>0</v>
      </c>
      <c r="CL587" s="59">
        <f t="shared" si="390"/>
        <v>0</v>
      </c>
      <c r="CM587" s="59">
        <f t="shared" si="391"/>
        <v>0</v>
      </c>
      <c r="CN587" s="59">
        <f t="shared" si="392"/>
        <v>0</v>
      </c>
      <c r="CO587" s="59">
        <f t="shared" si="393"/>
        <v>0</v>
      </c>
      <c r="CP587" s="59">
        <f t="shared" si="394"/>
        <v>0</v>
      </c>
      <c r="CQ587" s="59">
        <f t="shared" si="395"/>
        <v>0</v>
      </c>
      <c r="CR587" s="59">
        <f t="shared" si="396"/>
        <v>0</v>
      </c>
      <c r="CS587" s="59">
        <f t="shared" si="397"/>
        <v>0</v>
      </c>
      <c r="CT587" s="59">
        <f t="shared" si="398"/>
        <v>0</v>
      </c>
      <c r="CU587" s="59">
        <f t="shared" si="399"/>
        <v>0</v>
      </c>
      <c r="CV587" s="59">
        <f t="shared" si="400"/>
        <v>0</v>
      </c>
      <c r="CW587" s="59">
        <f t="shared" si="401"/>
        <v>0</v>
      </c>
      <c r="CX587" s="59">
        <f t="shared" si="402"/>
        <v>0</v>
      </c>
      <c r="CY587" s="59">
        <f t="shared" si="403"/>
        <v>0</v>
      </c>
      <c r="CZ587" s="59">
        <f t="shared" si="404"/>
        <v>0</v>
      </c>
      <c r="DA587" s="59">
        <f t="shared" si="405"/>
        <v>0</v>
      </c>
      <c r="DB587" s="59">
        <f t="shared" si="406"/>
        <v>0</v>
      </c>
      <c r="DE587">
        <f t="shared" si="388"/>
        <v>582</v>
      </c>
      <c r="DF587" t="str">
        <f t="shared" si="407"/>
        <v/>
      </c>
      <c r="DG587" s="59">
        <f>IF($C587&lt;&gt;0,SUM($CK588:CK588),0)</f>
        <v>0</v>
      </c>
      <c r="DH587" s="59">
        <f>IF($C587&lt;&gt;0,SUM($CK588:CL588),0)</f>
        <v>0</v>
      </c>
      <c r="DI587" s="59">
        <f>IF($C587&lt;&gt;0,SUM($CK588:CM588),0)</f>
        <v>0</v>
      </c>
      <c r="DJ587" s="59">
        <f>IF($C587&lt;&gt;0,SUM($CK588:CN588),0)</f>
        <v>0</v>
      </c>
      <c r="DK587" s="59">
        <f>IF($C587&lt;&gt;0,SUM($CK588:CO588),0)</f>
        <v>0</v>
      </c>
      <c r="DL587" s="59">
        <f>IF($C587&lt;&gt;0,SUM($CK588:CP588),0)</f>
        <v>0</v>
      </c>
      <c r="DM587" s="59">
        <f>IF($C587&lt;&gt;0,SUM($CK588:CQ588),0)</f>
        <v>0</v>
      </c>
      <c r="DN587" s="59">
        <f>IF($C587&lt;&gt;0,SUM($CK588:CR588),0)</f>
        <v>0</v>
      </c>
      <c r="DO587" s="59">
        <f>IF($C587&lt;&gt;0,SUM($CK588:CS588),0)</f>
        <v>0</v>
      </c>
      <c r="DP587" s="59">
        <f>IF($C587&lt;&gt;0,SUM($CK588:CT588),0)</f>
        <v>0</v>
      </c>
      <c r="DQ587" s="59">
        <f>IF($C587&lt;&gt;0,SUM($CK588:CU588),0)</f>
        <v>0</v>
      </c>
      <c r="DR587" s="59">
        <f>IF($C587&lt;&gt;0,SUM($CK588:CV588),0)</f>
        <v>0</v>
      </c>
      <c r="DS587" s="59">
        <f>IF($C587&lt;&gt;0,SUM($CK588:CW588),0)</f>
        <v>0</v>
      </c>
      <c r="DT587" s="59">
        <f>IF($C587&lt;&gt;0,SUM($CK588:CX588),0)</f>
        <v>0</v>
      </c>
      <c r="DU587" s="59">
        <f>IF($C587&lt;&gt;0,SUM($CK588:CY588),0)</f>
        <v>0</v>
      </c>
      <c r="DV587" s="59">
        <f>IF($C587&lt;&gt;0,SUM($CK588:CZ588),0)</f>
        <v>0</v>
      </c>
      <c r="DW587" s="59">
        <f>IF($C587&lt;&gt;0,SUM($CK588:DA588),0)</f>
        <v>0</v>
      </c>
      <c r="DX587" s="59">
        <f>IF($C587&lt;&gt;0,SUM($CK588:DB588),0)</f>
        <v>0</v>
      </c>
      <c r="DY587" s="952" t="str">
        <f t="shared" ref="DY587:DY650" si="411">IF(DX587=0,"",DX587)</f>
        <v/>
      </c>
    </row>
    <row r="588" spans="1:129" ht="13.5" hidden="1" thickBot="1">
      <c r="A588" s="3" t="str">
        <f t="shared" si="377"/>
        <v/>
      </c>
      <c r="B588" s="805">
        <f>Dados_GLOBAL_Inicial!E588</f>
        <v>0</v>
      </c>
      <c r="C588" s="956">
        <f>IF(IFERROR(VALUE(Dados_GLOBAL_Inicial!F588),0)=0,0,Dados_GLOBAL_Inicial!F588)</f>
        <v>0</v>
      </c>
      <c r="D588" s="830">
        <f>Dados_GLOBAL_Inicial!G588</f>
        <v>0</v>
      </c>
      <c r="E588" s="830" t="str">
        <f>IF(IFERROR(VLOOKUP(F588,Cod_Gde_Itens!$A$1:$B$80,2,FALSE),0)&gt;549,IFERROR(VLOOKUP(F588,Cod_Gde_Itens!$A$1:$B$80,2,FALSE),0),IF(Dados_GLOBAL_Inicial!H588=0,"",Dados_GLOBAL_Inicial!H588))</f>
        <v/>
      </c>
      <c r="F588" s="823">
        <f>Dados_GLOBAL_Inicial!I588</f>
        <v>0</v>
      </c>
      <c r="G588" s="824">
        <f>Dados_GLOBAL_Inicial!J588</f>
        <v>0</v>
      </c>
      <c r="H588" s="454">
        <f>Dados_GLOBAL_Inicial!K588</f>
        <v>0</v>
      </c>
      <c r="I588" s="970">
        <f>SUM('MEDIÇÃO_OBJETO (1)'!I588)</f>
        <v>0</v>
      </c>
      <c r="J588" s="455">
        <f t="shared" si="378"/>
        <v>0</v>
      </c>
      <c r="K588" s="451">
        <f t="shared" si="379"/>
        <v>0</v>
      </c>
      <c r="L588" s="452">
        <f t="shared" si="380"/>
        <v>0</v>
      </c>
      <c r="M588" s="809">
        <f t="shared" si="381"/>
        <v>0</v>
      </c>
      <c r="N588" s="810">
        <f>IF(IFERROR(VALUE(Dados_GLOBAL_Inicial!L588),0)=0,0,Dados_GLOBAL_Inicial!L588)</f>
        <v>0</v>
      </c>
      <c r="O588" s="812">
        <f>SUM('MEDIÇÃO_OBJETO (1)'!O588)</f>
        <v>0</v>
      </c>
      <c r="P588" s="812">
        <f>SUM('MEDIÇÃO_OBJETO (1)'!P588)</f>
        <v>0</v>
      </c>
      <c r="Q588" s="813">
        <f t="shared" si="382"/>
        <v>0</v>
      </c>
      <c r="R588" s="951"/>
      <c r="S588" s="815">
        <f>SUM('MEDIÇÃO_OBJETO (1)'!S588)</f>
        <v>0</v>
      </c>
      <c r="T588" s="815">
        <f>SUM('MEDIÇÃO_OBJETO (1)'!T588)</f>
        <v>0</v>
      </c>
      <c r="V588" s="19"/>
      <c r="W588" s="978">
        <f t="shared" si="383"/>
        <v>0</v>
      </c>
      <c r="X588" s="816">
        <f t="shared" si="384"/>
        <v>0</v>
      </c>
      <c r="Y588" s="816">
        <f t="shared" si="385"/>
        <v>0</v>
      </c>
      <c r="Z588" s="817">
        <f t="shared" si="386"/>
        <v>0</v>
      </c>
      <c r="AB588" s="453">
        <f t="shared" si="408"/>
        <v>0</v>
      </c>
      <c r="AC588" s="14">
        <f t="shared" si="387"/>
        <v>0</v>
      </c>
      <c r="AD588" s="819"/>
      <c r="AE588" s="631">
        <f t="shared" si="409"/>
        <v>0</v>
      </c>
      <c r="AF588" s="818">
        <f>SUM('MEDIÇÃO_OBJETO (1)'!AG588)</f>
        <v>0</v>
      </c>
      <c r="AG588" s="541">
        <f>SUM('MEDIÇÃO_OBJETO (1)'!AH588)</f>
        <v>0</v>
      </c>
      <c r="AH588" s="541">
        <f>SUM('MEDIÇÃO_OBJETO (1)'!AI588)</f>
        <v>0</v>
      </c>
      <c r="AI588" s="541">
        <f>SUM('MEDIÇÃO_OBJETO (1)'!AJ588)</f>
        <v>0</v>
      </c>
      <c r="AJ588" s="541">
        <f>SUM('MEDIÇÃO_OBJETO (1)'!AK588)</f>
        <v>0</v>
      </c>
      <c r="AK588" s="541">
        <f>SUM('MEDIÇÃO_OBJETO (1)'!AL588)</f>
        <v>0</v>
      </c>
      <c r="AL588" s="541">
        <f>SUM('MEDIÇÃO_OBJETO (1)'!AM588)</f>
        <v>0</v>
      </c>
      <c r="AM588" s="541">
        <f>SUM('MEDIÇÃO_OBJETO (1)'!AN588)</f>
        <v>0</v>
      </c>
      <c r="AN588" s="541">
        <f>SUM('MEDIÇÃO_OBJETO (1)'!AO588)</f>
        <v>0</v>
      </c>
      <c r="AO588" s="541">
        <f>SUM('MEDIÇÃO_OBJETO (1)'!AP588)</f>
        <v>0</v>
      </c>
      <c r="AP588" s="541">
        <f>SUM('MEDIÇÃO_OBJETO (1)'!AQ588)</f>
        <v>0</v>
      </c>
      <c r="AQ588" s="541">
        <f>SUM('MEDIÇÃO_OBJETO (1)'!AR588)</f>
        <v>0</v>
      </c>
      <c r="AR588" s="541">
        <f>SUM('MEDIÇÃO_OBJETO (1)'!AS588)</f>
        <v>0</v>
      </c>
      <c r="AS588" s="541">
        <f>SUM('MEDIÇÃO_OBJETO (1)'!AT588)</f>
        <v>0</v>
      </c>
      <c r="AT588" s="541">
        <f>SUM('MEDIÇÃO_OBJETO (1)'!AU588)</f>
        <v>0</v>
      </c>
      <c r="AU588" s="541">
        <f>SUM('MEDIÇÃO_OBJETO (1)'!AV588)</f>
        <v>0</v>
      </c>
      <c r="AV588" s="541">
        <f>SUM('MEDIÇÃO_OBJETO (1)'!AW588)</f>
        <v>0</v>
      </c>
      <c r="AW588" s="541">
        <f>SUM('MEDIÇÃO_OBJETO (1)'!AX588)</f>
        <v>0</v>
      </c>
      <c r="AX588" s="977"/>
      <c r="BN588" s="992">
        <f t="shared" si="376"/>
        <v>0</v>
      </c>
      <c r="BO588" s="538">
        <f t="shared" si="410"/>
        <v>0</v>
      </c>
      <c r="BP588" s="987">
        <f>IF(RESUMO_GLOBAL!$X$53="a",ROUND(AF588*$N588,RESUMO_GLOBAL!$X$54),IF(RESUMO_GLOBAL!$X$53="t",TRUNC(AF588*$N588,RESUMO_GLOBAL!$X$54),AF588*$N588))</f>
        <v>0</v>
      </c>
      <c r="BQ588" s="987">
        <f>IF(RESUMO_GLOBAL!$X$53="a",ROUND(AG588*$N588,RESUMO_GLOBAL!$X$54),IF(RESUMO_GLOBAL!$X$53="t",TRUNC(AG588*$N588,RESUMO_GLOBAL!$X$54),AG588*$N588))</f>
        <v>0</v>
      </c>
      <c r="BR588" s="987">
        <f>IF(RESUMO_GLOBAL!$X$53="a",ROUND(AH588*$N588,RESUMO_GLOBAL!$X$54),IF(RESUMO_GLOBAL!$X$53="t",TRUNC(AH588*$N588,RESUMO_GLOBAL!$X$54),AH588*$N588))</f>
        <v>0</v>
      </c>
      <c r="BS588" s="987">
        <f>IF(RESUMO_GLOBAL!$X$53="a",ROUND(AI588*$N588,RESUMO_GLOBAL!$X$54),IF(RESUMO_GLOBAL!$X$53="t",TRUNC(AI588*$N588,RESUMO_GLOBAL!$X$54),AI588*$N588))</f>
        <v>0</v>
      </c>
      <c r="BT588" s="987">
        <f>IF(RESUMO_GLOBAL!$X$53="a",ROUND(AJ588*$N588,RESUMO_GLOBAL!$X$54),IF(RESUMO_GLOBAL!$X$53="t",TRUNC(AJ588*$N588,RESUMO_GLOBAL!$X$54),AJ588*$N588))</f>
        <v>0</v>
      </c>
      <c r="BU588" s="987">
        <f>IF(RESUMO_GLOBAL!$X$53="a",ROUND(AK588*$N588,RESUMO_GLOBAL!$X$54),IF(RESUMO_GLOBAL!$X$53="t",TRUNC(AK588*$N588,RESUMO_GLOBAL!$X$54),AK588*$N588))</f>
        <v>0</v>
      </c>
      <c r="BV588" s="987">
        <f>IF(RESUMO_GLOBAL!$X$53="a",ROUND(AL588*$N588,RESUMO_GLOBAL!$X$54),IF(RESUMO_GLOBAL!$X$53="t",TRUNC(AL588*$N588,RESUMO_GLOBAL!$X$54),AL588*$N588))</f>
        <v>0</v>
      </c>
      <c r="BW588" s="987">
        <f>IF(RESUMO_GLOBAL!$X$53="a",ROUND(AM588*$N588,RESUMO_GLOBAL!$X$54),IF(RESUMO_GLOBAL!$X$53="t",TRUNC(AM588*$N588,RESUMO_GLOBAL!$X$54),AM588*$N588))</f>
        <v>0</v>
      </c>
      <c r="BX588" s="987">
        <f>IF(RESUMO_GLOBAL!$X$53="a",ROUND(AN588*$N588,RESUMO_GLOBAL!$X$54),IF(RESUMO_GLOBAL!$X$53="t",TRUNC(AN588*$N588,RESUMO_GLOBAL!$X$54),AN588*$N588))</f>
        <v>0</v>
      </c>
      <c r="BY588" s="987">
        <f>IF(RESUMO_GLOBAL!$X$53="a",ROUND(AO588*$N588,RESUMO_GLOBAL!$X$54),IF(RESUMO_GLOBAL!$X$53="t",TRUNC(AO588*$N588,RESUMO_GLOBAL!$X$54),AO588*$N588))</f>
        <v>0</v>
      </c>
      <c r="BZ588" s="987">
        <f>IF(RESUMO_GLOBAL!$X$53="a",ROUND(AP588*$N588,RESUMO_GLOBAL!$X$54),IF(RESUMO_GLOBAL!$X$53="t",TRUNC(AP588*$N588,RESUMO_GLOBAL!$X$54),AP588*$N588))</f>
        <v>0</v>
      </c>
      <c r="CA588" s="987">
        <f>IF(RESUMO_GLOBAL!$X$53="a",ROUND(AQ588*$N588,RESUMO_GLOBAL!$X$54),IF(RESUMO_GLOBAL!$X$53="t",TRUNC(AQ588*$N588,RESUMO_GLOBAL!$X$54),AQ588*$N588))</f>
        <v>0</v>
      </c>
      <c r="CB588" s="987">
        <f>IF(RESUMO_GLOBAL!$X$53="a",ROUND(AR588*$N588,RESUMO_GLOBAL!$X$54),IF(RESUMO_GLOBAL!$X$53="t",TRUNC(AR588*$N588,RESUMO_GLOBAL!$X$54),AR588*$N588))</f>
        <v>0</v>
      </c>
      <c r="CC588" s="987">
        <f>IF(RESUMO_GLOBAL!$X$53="a",ROUND(AS588*$N588,RESUMO_GLOBAL!$X$54),IF(RESUMO_GLOBAL!$X$53="t",TRUNC(AS588*$N588,RESUMO_GLOBAL!$X$54),AS588*$N588))</f>
        <v>0</v>
      </c>
      <c r="CD588" s="987">
        <f>IF(RESUMO_GLOBAL!$X$53="a",ROUND(AT588*$N588,RESUMO_GLOBAL!$X$54),IF(RESUMO_GLOBAL!$X$53="t",TRUNC(AT588*$N588,RESUMO_GLOBAL!$X$54),AT588*$N588))</f>
        <v>0</v>
      </c>
      <c r="CE588" s="987">
        <f>IF(RESUMO_GLOBAL!$X$53="a",ROUND(AU588*$N588,RESUMO_GLOBAL!$X$54),IF(RESUMO_GLOBAL!$X$53="t",TRUNC(AU588*$N588,RESUMO_GLOBAL!$X$54),AU588*$N588))</f>
        <v>0</v>
      </c>
      <c r="CF588" s="987">
        <f>IF(RESUMO_GLOBAL!$X$53="a",ROUND(AV588*$N588,RESUMO_GLOBAL!$X$54),IF(RESUMO_GLOBAL!$X$53="t",TRUNC(AV588*$N588,RESUMO_GLOBAL!$X$54),AV588*$N588))</f>
        <v>0</v>
      </c>
      <c r="CG588" s="987">
        <f>IF(RESUMO_GLOBAL!$X$53="a",ROUND(AW588*$N588,RESUMO_GLOBAL!$X$54),IF(RESUMO_GLOBAL!$X$53="t",TRUNC(AW588*$N588,RESUMO_GLOBAL!$X$54),AW588*$N588))</f>
        <v>0</v>
      </c>
      <c r="CK588" s="59">
        <f t="shared" si="389"/>
        <v>0</v>
      </c>
      <c r="CL588" s="59">
        <f t="shared" si="390"/>
        <v>0</v>
      </c>
      <c r="CM588" s="59">
        <f t="shared" si="391"/>
        <v>0</v>
      </c>
      <c r="CN588" s="59">
        <f t="shared" si="392"/>
        <v>0</v>
      </c>
      <c r="CO588" s="59">
        <f t="shared" si="393"/>
        <v>0</v>
      </c>
      <c r="CP588" s="59">
        <f t="shared" si="394"/>
        <v>0</v>
      </c>
      <c r="CQ588" s="59">
        <f t="shared" si="395"/>
        <v>0</v>
      </c>
      <c r="CR588" s="59">
        <f t="shared" si="396"/>
        <v>0</v>
      </c>
      <c r="CS588" s="59">
        <f t="shared" si="397"/>
        <v>0</v>
      </c>
      <c r="CT588" s="59">
        <f t="shared" si="398"/>
        <v>0</v>
      </c>
      <c r="CU588" s="59">
        <f t="shared" si="399"/>
        <v>0</v>
      </c>
      <c r="CV588" s="59">
        <f t="shared" si="400"/>
        <v>0</v>
      </c>
      <c r="CW588" s="59">
        <f t="shared" si="401"/>
        <v>0</v>
      </c>
      <c r="CX588" s="59">
        <f t="shared" si="402"/>
        <v>0</v>
      </c>
      <c r="CY588" s="59">
        <f t="shared" si="403"/>
        <v>0</v>
      </c>
      <c r="CZ588" s="59">
        <f t="shared" si="404"/>
        <v>0</v>
      </c>
      <c r="DA588" s="59">
        <f t="shared" si="405"/>
        <v>0</v>
      </c>
      <c r="DB588" s="59">
        <f t="shared" si="406"/>
        <v>0</v>
      </c>
      <c r="DE588">
        <f t="shared" si="388"/>
        <v>583</v>
      </c>
      <c r="DF588" t="str">
        <f t="shared" si="407"/>
        <v/>
      </c>
      <c r="DG588" s="59">
        <f>IF($C588&lt;&gt;0,SUM($CK589:CK589),0)</f>
        <v>0</v>
      </c>
      <c r="DH588" s="59">
        <f>IF($C588&lt;&gt;0,SUM($CK589:CL589),0)</f>
        <v>0</v>
      </c>
      <c r="DI588" s="59">
        <f>IF($C588&lt;&gt;0,SUM($CK589:CM589),0)</f>
        <v>0</v>
      </c>
      <c r="DJ588" s="59">
        <f>IF($C588&lt;&gt;0,SUM($CK589:CN589),0)</f>
        <v>0</v>
      </c>
      <c r="DK588" s="59">
        <f>IF($C588&lt;&gt;0,SUM($CK589:CO589),0)</f>
        <v>0</v>
      </c>
      <c r="DL588" s="59">
        <f>IF($C588&lt;&gt;0,SUM($CK589:CP589),0)</f>
        <v>0</v>
      </c>
      <c r="DM588" s="59">
        <f>IF($C588&lt;&gt;0,SUM($CK589:CQ589),0)</f>
        <v>0</v>
      </c>
      <c r="DN588" s="59">
        <f>IF($C588&lt;&gt;0,SUM($CK589:CR589),0)</f>
        <v>0</v>
      </c>
      <c r="DO588" s="59">
        <f>IF($C588&lt;&gt;0,SUM($CK589:CS589),0)</f>
        <v>0</v>
      </c>
      <c r="DP588" s="59">
        <f>IF($C588&lt;&gt;0,SUM($CK589:CT589),0)</f>
        <v>0</v>
      </c>
      <c r="DQ588" s="59">
        <f>IF($C588&lt;&gt;0,SUM($CK589:CU589),0)</f>
        <v>0</v>
      </c>
      <c r="DR588" s="59">
        <f>IF($C588&lt;&gt;0,SUM($CK589:CV589),0)</f>
        <v>0</v>
      </c>
      <c r="DS588" s="59">
        <f>IF($C588&lt;&gt;0,SUM($CK589:CW589),0)</f>
        <v>0</v>
      </c>
      <c r="DT588" s="59">
        <f>IF($C588&lt;&gt;0,SUM($CK589:CX589),0)</f>
        <v>0</v>
      </c>
      <c r="DU588" s="59">
        <f>IF($C588&lt;&gt;0,SUM($CK589:CY589),0)</f>
        <v>0</v>
      </c>
      <c r="DV588" s="59">
        <f>IF($C588&lt;&gt;0,SUM($CK589:CZ589),0)</f>
        <v>0</v>
      </c>
      <c r="DW588" s="59">
        <f>IF($C588&lt;&gt;0,SUM($CK589:DA589),0)</f>
        <v>0</v>
      </c>
      <c r="DX588" s="59">
        <f>IF($C588&lt;&gt;0,SUM($CK589:DB589),0)</f>
        <v>0</v>
      </c>
      <c r="DY588" s="952" t="str">
        <f t="shared" si="411"/>
        <v/>
      </c>
    </row>
    <row r="589" spans="1:129" ht="13.5" hidden="1" thickBot="1">
      <c r="A589" s="3" t="str">
        <f t="shared" si="377"/>
        <v/>
      </c>
      <c r="B589" s="805">
        <f>Dados_GLOBAL_Inicial!E589</f>
        <v>0</v>
      </c>
      <c r="C589" s="956">
        <f>IF(IFERROR(VALUE(Dados_GLOBAL_Inicial!F589),0)=0,0,Dados_GLOBAL_Inicial!F589)</f>
        <v>0</v>
      </c>
      <c r="D589" s="830">
        <f>Dados_GLOBAL_Inicial!G589</f>
        <v>0</v>
      </c>
      <c r="E589" s="830" t="str">
        <f>IF(IFERROR(VLOOKUP(F589,Cod_Gde_Itens!$A$1:$B$80,2,FALSE),0)&gt;549,IFERROR(VLOOKUP(F589,Cod_Gde_Itens!$A$1:$B$80,2,FALSE),0),IF(Dados_GLOBAL_Inicial!H589=0,"",Dados_GLOBAL_Inicial!H589))</f>
        <v/>
      </c>
      <c r="F589" s="823">
        <f>Dados_GLOBAL_Inicial!I589</f>
        <v>0</v>
      </c>
      <c r="G589" s="824">
        <f>Dados_GLOBAL_Inicial!J589</f>
        <v>0</v>
      </c>
      <c r="H589" s="454">
        <f>Dados_GLOBAL_Inicial!K589</f>
        <v>0</v>
      </c>
      <c r="I589" s="970">
        <f>SUM('MEDIÇÃO_OBJETO (1)'!I589)</f>
        <v>0</v>
      </c>
      <c r="J589" s="455">
        <f t="shared" si="378"/>
        <v>0</v>
      </c>
      <c r="K589" s="451">
        <f t="shared" si="379"/>
        <v>0</v>
      </c>
      <c r="L589" s="452">
        <f t="shared" si="380"/>
        <v>0</v>
      </c>
      <c r="M589" s="809">
        <f t="shared" si="381"/>
        <v>0</v>
      </c>
      <c r="N589" s="810">
        <f>IF(IFERROR(VALUE(Dados_GLOBAL_Inicial!L589),0)=0,0,Dados_GLOBAL_Inicial!L589)</f>
        <v>0</v>
      </c>
      <c r="O589" s="812">
        <f>SUM('MEDIÇÃO_OBJETO (1)'!O589)</f>
        <v>0</v>
      </c>
      <c r="P589" s="812">
        <f>SUM('MEDIÇÃO_OBJETO (1)'!P589)</f>
        <v>0</v>
      </c>
      <c r="Q589" s="813">
        <f t="shared" si="382"/>
        <v>0</v>
      </c>
      <c r="R589" s="951"/>
      <c r="S589" s="815">
        <f>SUM('MEDIÇÃO_OBJETO (1)'!S589)</f>
        <v>0</v>
      </c>
      <c r="T589" s="815">
        <f>SUM('MEDIÇÃO_OBJETO (1)'!T589)</f>
        <v>0</v>
      </c>
      <c r="V589" s="19"/>
      <c r="W589" s="978">
        <f t="shared" si="383"/>
        <v>0</v>
      </c>
      <c r="X589" s="816">
        <f t="shared" si="384"/>
        <v>0</v>
      </c>
      <c r="Y589" s="816">
        <f t="shared" si="385"/>
        <v>0</v>
      </c>
      <c r="Z589" s="817">
        <f t="shared" si="386"/>
        <v>0</v>
      </c>
      <c r="AB589" s="453">
        <f t="shared" si="408"/>
        <v>0</v>
      </c>
      <c r="AC589" s="14">
        <f t="shared" si="387"/>
        <v>0</v>
      </c>
      <c r="AD589" s="819"/>
      <c r="AE589" s="631">
        <f t="shared" si="409"/>
        <v>0</v>
      </c>
      <c r="AF589" s="818">
        <f>SUM('MEDIÇÃO_OBJETO (1)'!AG589)</f>
        <v>0</v>
      </c>
      <c r="AG589" s="541">
        <f>SUM('MEDIÇÃO_OBJETO (1)'!AH589)</f>
        <v>0</v>
      </c>
      <c r="AH589" s="541">
        <f>SUM('MEDIÇÃO_OBJETO (1)'!AI589)</f>
        <v>0</v>
      </c>
      <c r="AI589" s="541">
        <f>SUM('MEDIÇÃO_OBJETO (1)'!AJ589)</f>
        <v>0</v>
      </c>
      <c r="AJ589" s="541">
        <f>SUM('MEDIÇÃO_OBJETO (1)'!AK589)</f>
        <v>0</v>
      </c>
      <c r="AK589" s="541">
        <f>SUM('MEDIÇÃO_OBJETO (1)'!AL589)</f>
        <v>0</v>
      </c>
      <c r="AL589" s="541">
        <f>SUM('MEDIÇÃO_OBJETO (1)'!AM589)</f>
        <v>0</v>
      </c>
      <c r="AM589" s="541">
        <f>SUM('MEDIÇÃO_OBJETO (1)'!AN589)</f>
        <v>0</v>
      </c>
      <c r="AN589" s="541">
        <f>SUM('MEDIÇÃO_OBJETO (1)'!AO589)</f>
        <v>0</v>
      </c>
      <c r="AO589" s="541">
        <f>SUM('MEDIÇÃO_OBJETO (1)'!AP589)</f>
        <v>0</v>
      </c>
      <c r="AP589" s="541">
        <f>SUM('MEDIÇÃO_OBJETO (1)'!AQ589)</f>
        <v>0</v>
      </c>
      <c r="AQ589" s="541">
        <f>SUM('MEDIÇÃO_OBJETO (1)'!AR589)</f>
        <v>0</v>
      </c>
      <c r="AR589" s="541">
        <f>SUM('MEDIÇÃO_OBJETO (1)'!AS589)</f>
        <v>0</v>
      </c>
      <c r="AS589" s="541">
        <f>SUM('MEDIÇÃO_OBJETO (1)'!AT589)</f>
        <v>0</v>
      </c>
      <c r="AT589" s="541">
        <f>SUM('MEDIÇÃO_OBJETO (1)'!AU589)</f>
        <v>0</v>
      </c>
      <c r="AU589" s="541">
        <f>SUM('MEDIÇÃO_OBJETO (1)'!AV589)</f>
        <v>0</v>
      </c>
      <c r="AV589" s="541">
        <f>SUM('MEDIÇÃO_OBJETO (1)'!AW589)</f>
        <v>0</v>
      </c>
      <c r="AW589" s="541">
        <f>SUM('MEDIÇÃO_OBJETO (1)'!AX589)</f>
        <v>0</v>
      </c>
      <c r="AX589" s="977"/>
      <c r="BN589" s="992">
        <f t="shared" si="376"/>
        <v>0</v>
      </c>
      <c r="BO589" s="538">
        <f t="shared" si="410"/>
        <v>0</v>
      </c>
      <c r="BP589" s="987">
        <f>IF(RESUMO_GLOBAL!$X$53="a",ROUND(AF589*$N589,RESUMO_GLOBAL!$X$54),IF(RESUMO_GLOBAL!$X$53="t",TRUNC(AF589*$N589,RESUMO_GLOBAL!$X$54),AF589*$N589))</f>
        <v>0</v>
      </c>
      <c r="BQ589" s="987">
        <f>IF(RESUMO_GLOBAL!$X$53="a",ROUND(AG589*$N589,RESUMO_GLOBAL!$X$54),IF(RESUMO_GLOBAL!$X$53="t",TRUNC(AG589*$N589,RESUMO_GLOBAL!$X$54),AG589*$N589))</f>
        <v>0</v>
      </c>
      <c r="BR589" s="987">
        <f>IF(RESUMO_GLOBAL!$X$53="a",ROUND(AH589*$N589,RESUMO_GLOBAL!$X$54),IF(RESUMO_GLOBAL!$X$53="t",TRUNC(AH589*$N589,RESUMO_GLOBAL!$X$54),AH589*$N589))</f>
        <v>0</v>
      </c>
      <c r="BS589" s="987">
        <f>IF(RESUMO_GLOBAL!$X$53="a",ROUND(AI589*$N589,RESUMO_GLOBAL!$X$54),IF(RESUMO_GLOBAL!$X$53="t",TRUNC(AI589*$N589,RESUMO_GLOBAL!$X$54),AI589*$N589))</f>
        <v>0</v>
      </c>
      <c r="BT589" s="987">
        <f>IF(RESUMO_GLOBAL!$X$53="a",ROUND(AJ589*$N589,RESUMO_GLOBAL!$X$54),IF(RESUMO_GLOBAL!$X$53="t",TRUNC(AJ589*$N589,RESUMO_GLOBAL!$X$54),AJ589*$N589))</f>
        <v>0</v>
      </c>
      <c r="BU589" s="987">
        <f>IF(RESUMO_GLOBAL!$X$53="a",ROUND(AK589*$N589,RESUMO_GLOBAL!$X$54),IF(RESUMO_GLOBAL!$X$53="t",TRUNC(AK589*$N589,RESUMO_GLOBAL!$X$54),AK589*$N589))</f>
        <v>0</v>
      </c>
      <c r="BV589" s="987">
        <f>IF(RESUMO_GLOBAL!$X$53="a",ROUND(AL589*$N589,RESUMO_GLOBAL!$X$54),IF(RESUMO_GLOBAL!$X$53="t",TRUNC(AL589*$N589,RESUMO_GLOBAL!$X$54),AL589*$N589))</f>
        <v>0</v>
      </c>
      <c r="BW589" s="987">
        <f>IF(RESUMO_GLOBAL!$X$53="a",ROUND(AM589*$N589,RESUMO_GLOBAL!$X$54),IF(RESUMO_GLOBAL!$X$53="t",TRUNC(AM589*$N589,RESUMO_GLOBAL!$X$54),AM589*$N589))</f>
        <v>0</v>
      </c>
      <c r="BX589" s="987">
        <f>IF(RESUMO_GLOBAL!$X$53="a",ROUND(AN589*$N589,RESUMO_GLOBAL!$X$54),IF(RESUMO_GLOBAL!$X$53="t",TRUNC(AN589*$N589,RESUMO_GLOBAL!$X$54),AN589*$N589))</f>
        <v>0</v>
      </c>
      <c r="BY589" s="987">
        <f>IF(RESUMO_GLOBAL!$X$53="a",ROUND(AO589*$N589,RESUMO_GLOBAL!$X$54),IF(RESUMO_GLOBAL!$X$53="t",TRUNC(AO589*$N589,RESUMO_GLOBAL!$X$54),AO589*$N589))</f>
        <v>0</v>
      </c>
      <c r="BZ589" s="987">
        <f>IF(RESUMO_GLOBAL!$X$53="a",ROUND(AP589*$N589,RESUMO_GLOBAL!$X$54),IF(RESUMO_GLOBAL!$X$53="t",TRUNC(AP589*$N589,RESUMO_GLOBAL!$X$54),AP589*$N589))</f>
        <v>0</v>
      </c>
      <c r="CA589" s="987">
        <f>IF(RESUMO_GLOBAL!$X$53="a",ROUND(AQ589*$N589,RESUMO_GLOBAL!$X$54),IF(RESUMO_GLOBAL!$X$53="t",TRUNC(AQ589*$N589,RESUMO_GLOBAL!$X$54),AQ589*$N589))</f>
        <v>0</v>
      </c>
      <c r="CB589" s="987">
        <f>IF(RESUMO_GLOBAL!$X$53="a",ROUND(AR589*$N589,RESUMO_GLOBAL!$X$54),IF(RESUMO_GLOBAL!$X$53="t",TRUNC(AR589*$N589,RESUMO_GLOBAL!$X$54),AR589*$N589))</f>
        <v>0</v>
      </c>
      <c r="CC589" s="987">
        <f>IF(RESUMO_GLOBAL!$X$53="a",ROUND(AS589*$N589,RESUMO_GLOBAL!$X$54),IF(RESUMO_GLOBAL!$X$53="t",TRUNC(AS589*$N589,RESUMO_GLOBAL!$X$54),AS589*$N589))</f>
        <v>0</v>
      </c>
      <c r="CD589" s="987">
        <f>IF(RESUMO_GLOBAL!$X$53="a",ROUND(AT589*$N589,RESUMO_GLOBAL!$X$54),IF(RESUMO_GLOBAL!$X$53="t",TRUNC(AT589*$N589,RESUMO_GLOBAL!$X$54),AT589*$N589))</f>
        <v>0</v>
      </c>
      <c r="CE589" s="987">
        <f>IF(RESUMO_GLOBAL!$X$53="a",ROUND(AU589*$N589,RESUMO_GLOBAL!$X$54),IF(RESUMO_GLOBAL!$X$53="t",TRUNC(AU589*$N589,RESUMO_GLOBAL!$X$54),AU589*$N589))</f>
        <v>0</v>
      </c>
      <c r="CF589" s="987">
        <f>IF(RESUMO_GLOBAL!$X$53="a",ROUND(AV589*$N589,RESUMO_GLOBAL!$X$54),IF(RESUMO_GLOBAL!$X$53="t",TRUNC(AV589*$N589,RESUMO_GLOBAL!$X$54),AV589*$N589))</f>
        <v>0</v>
      </c>
      <c r="CG589" s="987">
        <f>IF(RESUMO_GLOBAL!$X$53="a",ROUND(AW589*$N589,RESUMO_GLOBAL!$X$54),IF(RESUMO_GLOBAL!$X$53="t",TRUNC(AW589*$N589,RESUMO_GLOBAL!$X$54),AW589*$N589))</f>
        <v>0</v>
      </c>
      <c r="CK589" s="59">
        <f t="shared" si="389"/>
        <v>0</v>
      </c>
      <c r="CL589" s="59">
        <f t="shared" si="390"/>
        <v>0</v>
      </c>
      <c r="CM589" s="59">
        <f t="shared" si="391"/>
        <v>0</v>
      </c>
      <c r="CN589" s="59">
        <f t="shared" si="392"/>
        <v>0</v>
      </c>
      <c r="CO589" s="59">
        <f t="shared" si="393"/>
        <v>0</v>
      </c>
      <c r="CP589" s="59">
        <f t="shared" si="394"/>
        <v>0</v>
      </c>
      <c r="CQ589" s="59">
        <f t="shared" si="395"/>
        <v>0</v>
      </c>
      <c r="CR589" s="59">
        <f t="shared" si="396"/>
        <v>0</v>
      </c>
      <c r="CS589" s="59">
        <f t="shared" si="397"/>
        <v>0</v>
      </c>
      <c r="CT589" s="59">
        <f t="shared" si="398"/>
        <v>0</v>
      </c>
      <c r="CU589" s="59">
        <f t="shared" si="399"/>
        <v>0</v>
      </c>
      <c r="CV589" s="59">
        <f t="shared" si="400"/>
        <v>0</v>
      </c>
      <c r="CW589" s="59">
        <f t="shared" si="401"/>
        <v>0</v>
      </c>
      <c r="CX589" s="59">
        <f t="shared" si="402"/>
        <v>0</v>
      </c>
      <c r="CY589" s="59">
        <f t="shared" si="403"/>
        <v>0</v>
      </c>
      <c r="CZ589" s="59">
        <f t="shared" si="404"/>
        <v>0</v>
      </c>
      <c r="DA589" s="59">
        <f t="shared" si="405"/>
        <v>0</v>
      </c>
      <c r="DB589" s="59">
        <f t="shared" si="406"/>
        <v>0</v>
      </c>
      <c r="DE589">
        <f t="shared" si="388"/>
        <v>584</v>
      </c>
      <c r="DF589" t="str">
        <f t="shared" si="407"/>
        <v/>
      </c>
      <c r="DG589" s="59">
        <f>IF($C589&lt;&gt;0,SUM($CK590:CK590),0)</f>
        <v>0</v>
      </c>
      <c r="DH589" s="59">
        <f>IF($C589&lt;&gt;0,SUM($CK590:CL590),0)</f>
        <v>0</v>
      </c>
      <c r="DI589" s="59">
        <f>IF($C589&lt;&gt;0,SUM($CK590:CM590),0)</f>
        <v>0</v>
      </c>
      <c r="DJ589" s="59">
        <f>IF($C589&lt;&gt;0,SUM($CK590:CN590),0)</f>
        <v>0</v>
      </c>
      <c r="DK589" s="59">
        <f>IF($C589&lt;&gt;0,SUM($CK590:CO590),0)</f>
        <v>0</v>
      </c>
      <c r="DL589" s="59">
        <f>IF($C589&lt;&gt;0,SUM($CK590:CP590),0)</f>
        <v>0</v>
      </c>
      <c r="DM589" s="59">
        <f>IF($C589&lt;&gt;0,SUM($CK590:CQ590),0)</f>
        <v>0</v>
      </c>
      <c r="DN589" s="59">
        <f>IF($C589&lt;&gt;0,SUM($CK590:CR590),0)</f>
        <v>0</v>
      </c>
      <c r="DO589" s="59">
        <f>IF($C589&lt;&gt;0,SUM($CK590:CS590),0)</f>
        <v>0</v>
      </c>
      <c r="DP589" s="59">
        <f>IF($C589&lt;&gt;0,SUM($CK590:CT590),0)</f>
        <v>0</v>
      </c>
      <c r="DQ589" s="59">
        <f>IF($C589&lt;&gt;0,SUM($CK590:CU590),0)</f>
        <v>0</v>
      </c>
      <c r="DR589" s="59">
        <f>IF($C589&lt;&gt;0,SUM($CK590:CV590),0)</f>
        <v>0</v>
      </c>
      <c r="DS589" s="59">
        <f>IF($C589&lt;&gt;0,SUM($CK590:CW590),0)</f>
        <v>0</v>
      </c>
      <c r="DT589" s="59">
        <f>IF($C589&lt;&gt;0,SUM($CK590:CX590),0)</f>
        <v>0</v>
      </c>
      <c r="DU589" s="59">
        <f>IF($C589&lt;&gt;0,SUM($CK590:CY590),0)</f>
        <v>0</v>
      </c>
      <c r="DV589" s="59">
        <f>IF($C589&lt;&gt;0,SUM($CK590:CZ590),0)</f>
        <v>0</v>
      </c>
      <c r="DW589" s="59">
        <f>IF($C589&lt;&gt;0,SUM($CK590:DA590),0)</f>
        <v>0</v>
      </c>
      <c r="DX589" s="59">
        <f>IF($C589&lt;&gt;0,SUM($CK590:DB590),0)</f>
        <v>0</v>
      </c>
      <c r="DY589" s="952" t="str">
        <f t="shared" si="411"/>
        <v/>
      </c>
    </row>
    <row r="590" spans="1:129" ht="13.5" hidden="1" thickBot="1">
      <c r="A590" s="3" t="str">
        <f t="shared" si="377"/>
        <v/>
      </c>
      <c r="B590" s="805">
        <f>Dados_GLOBAL_Inicial!E590</f>
        <v>0</v>
      </c>
      <c r="C590" s="956">
        <f>IF(IFERROR(VALUE(Dados_GLOBAL_Inicial!F590),0)=0,0,Dados_GLOBAL_Inicial!F590)</f>
        <v>0</v>
      </c>
      <c r="D590" s="830">
        <f>Dados_GLOBAL_Inicial!G590</f>
        <v>0</v>
      </c>
      <c r="E590" s="830" t="str">
        <f>IF(IFERROR(VLOOKUP(F590,Cod_Gde_Itens!$A$1:$B$80,2,FALSE),0)&gt;549,IFERROR(VLOOKUP(F590,Cod_Gde_Itens!$A$1:$B$80,2,FALSE),0),IF(Dados_GLOBAL_Inicial!H590=0,"",Dados_GLOBAL_Inicial!H590))</f>
        <v/>
      </c>
      <c r="F590" s="823">
        <f>Dados_GLOBAL_Inicial!I590</f>
        <v>0</v>
      </c>
      <c r="G590" s="824">
        <f>Dados_GLOBAL_Inicial!J590</f>
        <v>0</v>
      </c>
      <c r="H590" s="454">
        <f>Dados_GLOBAL_Inicial!K590</f>
        <v>0</v>
      </c>
      <c r="I590" s="970">
        <f>SUM('MEDIÇÃO_OBJETO (1)'!I590)</f>
        <v>0</v>
      </c>
      <c r="J590" s="455">
        <f t="shared" si="378"/>
        <v>0</v>
      </c>
      <c r="K590" s="451">
        <f t="shared" si="379"/>
        <v>0</v>
      </c>
      <c r="L590" s="452">
        <f t="shared" si="380"/>
        <v>0</v>
      </c>
      <c r="M590" s="809">
        <f t="shared" si="381"/>
        <v>0</v>
      </c>
      <c r="N590" s="810">
        <f>IF(IFERROR(VALUE(Dados_GLOBAL_Inicial!L590),0)=0,0,Dados_GLOBAL_Inicial!L590)</f>
        <v>0</v>
      </c>
      <c r="O590" s="812">
        <f>SUM('MEDIÇÃO_OBJETO (1)'!O590)</f>
        <v>0</v>
      </c>
      <c r="P590" s="812">
        <f>SUM('MEDIÇÃO_OBJETO (1)'!P590)</f>
        <v>0</v>
      </c>
      <c r="Q590" s="813">
        <f t="shared" si="382"/>
        <v>0</v>
      </c>
      <c r="R590" s="951"/>
      <c r="S590" s="815">
        <f>SUM('MEDIÇÃO_OBJETO (1)'!S590)</f>
        <v>0</v>
      </c>
      <c r="T590" s="815">
        <f>SUM('MEDIÇÃO_OBJETO (1)'!T590)</f>
        <v>0</v>
      </c>
      <c r="V590" s="19"/>
      <c r="W590" s="978">
        <f t="shared" si="383"/>
        <v>0</v>
      </c>
      <c r="X590" s="816">
        <f t="shared" si="384"/>
        <v>0</v>
      </c>
      <c r="Y590" s="816">
        <f t="shared" si="385"/>
        <v>0</v>
      </c>
      <c r="Z590" s="817">
        <f t="shared" si="386"/>
        <v>0</v>
      </c>
      <c r="AB590" s="453">
        <f t="shared" si="408"/>
        <v>0</v>
      </c>
      <c r="AC590" s="14">
        <f t="shared" si="387"/>
        <v>0</v>
      </c>
      <c r="AD590" s="819"/>
      <c r="AE590" s="631">
        <f t="shared" si="409"/>
        <v>0</v>
      </c>
      <c r="AF590" s="818">
        <f>SUM('MEDIÇÃO_OBJETO (1)'!AG590)</f>
        <v>0</v>
      </c>
      <c r="AG590" s="541">
        <f>SUM('MEDIÇÃO_OBJETO (1)'!AH590)</f>
        <v>0</v>
      </c>
      <c r="AH590" s="541">
        <f>SUM('MEDIÇÃO_OBJETO (1)'!AI590)</f>
        <v>0</v>
      </c>
      <c r="AI590" s="541">
        <f>SUM('MEDIÇÃO_OBJETO (1)'!AJ590)</f>
        <v>0</v>
      </c>
      <c r="AJ590" s="541">
        <f>SUM('MEDIÇÃO_OBJETO (1)'!AK590)</f>
        <v>0</v>
      </c>
      <c r="AK590" s="541">
        <f>SUM('MEDIÇÃO_OBJETO (1)'!AL590)</f>
        <v>0</v>
      </c>
      <c r="AL590" s="541">
        <f>SUM('MEDIÇÃO_OBJETO (1)'!AM590)</f>
        <v>0</v>
      </c>
      <c r="AM590" s="541">
        <f>SUM('MEDIÇÃO_OBJETO (1)'!AN590)</f>
        <v>0</v>
      </c>
      <c r="AN590" s="541">
        <f>SUM('MEDIÇÃO_OBJETO (1)'!AO590)</f>
        <v>0</v>
      </c>
      <c r="AO590" s="541">
        <f>SUM('MEDIÇÃO_OBJETO (1)'!AP590)</f>
        <v>0</v>
      </c>
      <c r="AP590" s="541">
        <f>SUM('MEDIÇÃO_OBJETO (1)'!AQ590)</f>
        <v>0</v>
      </c>
      <c r="AQ590" s="541">
        <f>SUM('MEDIÇÃO_OBJETO (1)'!AR590)</f>
        <v>0</v>
      </c>
      <c r="AR590" s="541">
        <f>SUM('MEDIÇÃO_OBJETO (1)'!AS590)</f>
        <v>0</v>
      </c>
      <c r="AS590" s="541">
        <f>SUM('MEDIÇÃO_OBJETO (1)'!AT590)</f>
        <v>0</v>
      </c>
      <c r="AT590" s="541">
        <f>SUM('MEDIÇÃO_OBJETO (1)'!AU590)</f>
        <v>0</v>
      </c>
      <c r="AU590" s="541">
        <f>SUM('MEDIÇÃO_OBJETO (1)'!AV590)</f>
        <v>0</v>
      </c>
      <c r="AV590" s="541">
        <f>SUM('MEDIÇÃO_OBJETO (1)'!AW590)</f>
        <v>0</v>
      </c>
      <c r="AW590" s="541">
        <f>SUM('MEDIÇÃO_OBJETO (1)'!AX590)</f>
        <v>0</v>
      </c>
      <c r="AX590" s="977"/>
      <c r="BN590" s="992">
        <f t="shared" si="376"/>
        <v>0</v>
      </c>
      <c r="BO590" s="538">
        <f t="shared" si="410"/>
        <v>0</v>
      </c>
      <c r="BP590" s="987">
        <f>IF(RESUMO_GLOBAL!$X$53="a",ROUND(AF590*$N590,RESUMO_GLOBAL!$X$54),IF(RESUMO_GLOBAL!$X$53="t",TRUNC(AF590*$N590,RESUMO_GLOBAL!$X$54),AF590*$N590))</f>
        <v>0</v>
      </c>
      <c r="BQ590" s="987">
        <f>IF(RESUMO_GLOBAL!$X$53="a",ROUND(AG590*$N590,RESUMO_GLOBAL!$X$54),IF(RESUMO_GLOBAL!$X$53="t",TRUNC(AG590*$N590,RESUMO_GLOBAL!$X$54),AG590*$N590))</f>
        <v>0</v>
      </c>
      <c r="BR590" s="987">
        <f>IF(RESUMO_GLOBAL!$X$53="a",ROUND(AH590*$N590,RESUMO_GLOBAL!$X$54),IF(RESUMO_GLOBAL!$X$53="t",TRUNC(AH590*$N590,RESUMO_GLOBAL!$X$54),AH590*$N590))</f>
        <v>0</v>
      </c>
      <c r="BS590" s="987">
        <f>IF(RESUMO_GLOBAL!$X$53="a",ROUND(AI590*$N590,RESUMO_GLOBAL!$X$54),IF(RESUMO_GLOBAL!$X$53="t",TRUNC(AI590*$N590,RESUMO_GLOBAL!$X$54),AI590*$N590))</f>
        <v>0</v>
      </c>
      <c r="BT590" s="987">
        <f>IF(RESUMO_GLOBAL!$X$53="a",ROUND(AJ590*$N590,RESUMO_GLOBAL!$X$54),IF(RESUMO_GLOBAL!$X$53="t",TRUNC(AJ590*$N590,RESUMO_GLOBAL!$X$54),AJ590*$N590))</f>
        <v>0</v>
      </c>
      <c r="BU590" s="987">
        <f>IF(RESUMO_GLOBAL!$X$53="a",ROUND(AK590*$N590,RESUMO_GLOBAL!$X$54),IF(RESUMO_GLOBAL!$X$53="t",TRUNC(AK590*$N590,RESUMO_GLOBAL!$X$54),AK590*$N590))</f>
        <v>0</v>
      </c>
      <c r="BV590" s="987">
        <f>IF(RESUMO_GLOBAL!$X$53="a",ROUND(AL590*$N590,RESUMO_GLOBAL!$X$54),IF(RESUMO_GLOBAL!$X$53="t",TRUNC(AL590*$N590,RESUMO_GLOBAL!$X$54),AL590*$N590))</f>
        <v>0</v>
      </c>
      <c r="BW590" s="987">
        <f>IF(RESUMO_GLOBAL!$X$53="a",ROUND(AM590*$N590,RESUMO_GLOBAL!$X$54),IF(RESUMO_GLOBAL!$X$53="t",TRUNC(AM590*$N590,RESUMO_GLOBAL!$X$54),AM590*$N590))</f>
        <v>0</v>
      </c>
      <c r="BX590" s="987">
        <f>IF(RESUMO_GLOBAL!$X$53="a",ROUND(AN590*$N590,RESUMO_GLOBAL!$X$54),IF(RESUMO_GLOBAL!$X$53="t",TRUNC(AN590*$N590,RESUMO_GLOBAL!$X$54),AN590*$N590))</f>
        <v>0</v>
      </c>
      <c r="BY590" s="987">
        <f>IF(RESUMO_GLOBAL!$X$53="a",ROUND(AO590*$N590,RESUMO_GLOBAL!$X$54),IF(RESUMO_GLOBAL!$X$53="t",TRUNC(AO590*$N590,RESUMO_GLOBAL!$X$54),AO590*$N590))</f>
        <v>0</v>
      </c>
      <c r="BZ590" s="987">
        <f>IF(RESUMO_GLOBAL!$X$53="a",ROUND(AP590*$N590,RESUMO_GLOBAL!$X$54),IF(RESUMO_GLOBAL!$X$53="t",TRUNC(AP590*$N590,RESUMO_GLOBAL!$X$54),AP590*$N590))</f>
        <v>0</v>
      </c>
      <c r="CA590" s="987">
        <f>IF(RESUMO_GLOBAL!$X$53="a",ROUND(AQ590*$N590,RESUMO_GLOBAL!$X$54),IF(RESUMO_GLOBAL!$X$53="t",TRUNC(AQ590*$N590,RESUMO_GLOBAL!$X$54),AQ590*$N590))</f>
        <v>0</v>
      </c>
      <c r="CB590" s="987">
        <f>IF(RESUMO_GLOBAL!$X$53="a",ROUND(AR590*$N590,RESUMO_GLOBAL!$X$54),IF(RESUMO_GLOBAL!$X$53="t",TRUNC(AR590*$N590,RESUMO_GLOBAL!$X$54),AR590*$N590))</f>
        <v>0</v>
      </c>
      <c r="CC590" s="987">
        <f>IF(RESUMO_GLOBAL!$X$53="a",ROUND(AS590*$N590,RESUMO_GLOBAL!$X$54),IF(RESUMO_GLOBAL!$X$53="t",TRUNC(AS590*$N590,RESUMO_GLOBAL!$X$54),AS590*$N590))</f>
        <v>0</v>
      </c>
      <c r="CD590" s="987">
        <f>IF(RESUMO_GLOBAL!$X$53="a",ROUND(AT590*$N590,RESUMO_GLOBAL!$X$54),IF(RESUMO_GLOBAL!$X$53="t",TRUNC(AT590*$N590,RESUMO_GLOBAL!$X$54),AT590*$N590))</f>
        <v>0</v>
      </c>
      <c r="CE590" s="987">
        <f>IF(RESUMO_GLOBAL!$X$53="a",ROUND(AU590*$N590,RESUMO_GLOBAL!$X$54),IF(RESUMO_GLOBAL!$X$53="t",TRUNC(AU590*$N590,RESUMO_GLOBAL!$X$54),AU590*$N590))</f>
        <v>0</v>
      </c>
      <c r="CF590" s="987">
        <f>IF(RESUMO_GLOBAL!$X$53="a",ROUND(AV590*$N590,RESUMO_GLOBAL!$X$54),IF(RESUMO_GLOBAL!$X$53="t",TRUNC(AV590*$N590,RESUMO_GLOBAL!$X$54),AV590*$N590))</f>
        <v>0</v>
      </c>
      <c r="CG590" s="987">
        <f>IF(RESUMO_GLOBAL!$X$53="a",ROUND(AW590*$N590,RESUMO_GLOBAL!$X$54),IF(RESUMO_GLOBAL!$X$53="t",TRUNC(AW590*$N590,RESUMO_GLOBAL!$X$54),AW590*$N590))</f>
        <v>0</v>
      </c>
      <c r="CK590" s="59">
        <f t="shared" si="389"/>
        <v>0</v>
      </c>
      <c r="CL590" s="59">
        <f t="shared" si="390"/>
        <v>0</v>
      </c>
      <c r="CM590" s="59">
        <f t="shared" si="391"/>
        <v>0</v>
      </c>
      <c r="CN590" s="59">
        <f t="shared" si="392"/>
        <v>0</v>
      </c>
      <c r="CO590" s="59">
        <f t="shared" si="393"/>
        <v>0</v>
      </c>
      <c r="CP590" s="59">
        <f t="shared" si="394"/>
        <v>0</v>
      </c>
      <c r="CQ590" s="59">
        <f t="shared" si="395"/>
        <v>0</v>
      </c>
      <c r="CR590" s="59">
        <f t="shared" si="396"/>
        <v>0</v>
      </c>
      <c r="CS590" s="59">
        <f t="shared" si="397"/>
        <v>0</v>
      </c>
      <c r="CT590" s="59">
        <f t="shared" si="398"/>
        <v>0</v>
      </c>
      <c r="CU590" s="59">
        <f t="shared" si="399"/>
        <v>0</v>
      </c>
      <c r="CV590" s="59">
        <f t="shared" si="400"/>
        <v>0</v>
      </c>
      <c r="CW590" s="59">
        <f t="shared" si="401"/>
        <v>0</v>
      </c>
      <c r="CX590" s="59">
        <f t="shared" si="402"/>
        <v>0</v>
      </c>
      <c r="CY590" s="59">
        <f t="shared" si="403"/>
        <v>0</v>
      </c>
      <c r="CZ590" s="59">
        <f t="shared" si="404"/>
        <v>0</v>
      </c>
      <c r="DA590" s="59">
        <f t="shared" si="405"/>
        <v>0</v>
      </c>
      <c r="DB590" s="59">
        <f t="shared" si="406"/>
        <v>0</v>
      </c>
      <c r="DE590">
        <f t="shared" si="388"/>
        <v>585</v>
      </c>
      <c r="DF590" t="str">
        <f t="shared" si="407"/>
        <v/>
      </c>
      <c r="DG590" s="59">
        <f>IF($C590&lt;&gt;0,SUM($CK591:CK591),0)</f>
        <v>0</v>
      </c>
      <c r="DH590" s="59">
        <f>IF($C590&lt;&gt;0,SUM($CK591:CL591),0)</f>
        <v>0</v>
      </c>
      <c r="DI590" s="59">
        <f>IF($C590&lt;&gt;0,SUM($CK591:CM591),0)</f>
        <v>0</v>
      </c>
      <c r="DJ590" s="59">
        <f>IF($C590&lt;&gt;0,SUM($CK591:CN591),0)</f>
        <v>0</v>
      </c>
      <c r="DK590" s="59">
        <f>IF($C590&lt;&gt;0,SUM($CK591:CO591),0)</f>
        <v>0</v>
      </c>
      <c r="DL590" s="59">
        <f>IF($C590&lt;&gt;0,SUM($CK591:CP591),0)</f>
        <v>0</v>
      </c>
      <c r="DM590" s="59">
        <f>IF($C590&lt;&gt;0,SUM($CK591:CQ591),0)</f>
        <v>0</v>
      </c>
      <c r="DN590" s="59">
        <f>IF($C590&lt;&gt;0,SUM($CK591:CR591),0)</f>
        <v>0</v>
      </c>
      <c r="DO590" s="59">
        <f>IF($C590&lt;&gt;0,SUM($CK591:CS591),0)</f>
        <v>0</v>
      </c>
      <c r="DP590" s="59">
        <f>IF($C590&lt;&gt;0,SUM($CK591:CT591),0)</f>
        <v>0</v>
      </c>
      <c r="DQ590" s="59">
        <f>IF($C590&lt;&gt;0,SUM($CK591:CU591),0)</f>
        <v>0</v>
      </c>
      <c r="DR590" s="59">
        <f>IF($C590&lt;&gt;0,SUM($CK591:CV591),0)</f>
        <v>0</v>
      </c>
      <c r="DS590" s="59">
        <f>IF($C590&lt;&gt;0,SUM($CK591:CW591),0)</f>
        <v>0</v>
      </c>
      <c r="DT590" s="59">
        <f>IF($C590&lt;&gt;0,SUM($CK591:CX591),0)</f>
        <v>0</v>
      </c>
      <c r="DU590" s="59">
        <f>IF($C590&lt;&gt;0,SUM($CK591:CY591),0)</f>
        <v>0</v>
      </c>
      <c r="DV590" s="59">
        <f>IF($C590&lt;&gt;0,SUM($CK591:CZ591),0)</f>
        <v>0</v>
      </c>
      <c r="DW590" s="59">
        <f>IF($C590&lt;&gt;0,SUM($CK591:DA591),0)</f>
        <v>0</v>
      </c>
      <c r="DX590" s="59">
        <f>IF($C590&lt;&gt;0,SUM($CK591:DB591),0)</f>
        <v>0</v>
      </c>
      <c r="DY590" s="952" t="str">
        <f t="shared" si="411"/>
        <v/>
      </c>
    </row>
    <row r="591" spans="1:129" ht="13.5" hidden="1" thickBot="1">
      <c r="A591" s="3" t="str">
        <f t="shared" si="377"/>
        <v/>
      </c>
      <c r="B591" s="805">
        <f>Dados_GLOBAL_Inicial!E591</f>
        <v>0</v>
      </c>
      <c r="C591" s="956">
        <f>IF(IFERROR(VALUE(Dados_GLOBAL_Inicial!F591),0)=0,0,Dados_GLOBAL_Inicial!F591)</f>
        <v>0</v>
      </c>
      <c r="D591" s="830">
        <f>Dados_GLOBAL_Inicial!G591</f>
        <v>0</v>
      </c>
      <c r="E591" s="830" t="str">
        <f>IF(IFERROR(VLOOKUP(F591,Cod_Gde_Itens!$A$1:$B$80,2,FALSE),0)&gt;549,IFERROR(VLOOKUP(F591,Cod_Gde_Itens!$A$1:$B$80,2,FALSE),0),IF(Dados_GLOBAL_Inicial!H591=0,"",Dados_GLOBAL_Inicial!H591))</f>
        <v/>
      </c>
      <c r="F591" s="823">
        <f>Dados_GLOBAL_Inicial!I591</f>
        <v>0</v>
      </c>
      <c r="G591" s="824">
        <f>Dados_GLOBAL_Inicial!J591</f>
        <v>0</v>
      </c>
      <c r="H591" s="454">
        <f>Dados_GLOBAL_Inicial!K591</f>
        <v>0</v>
      </c>
      <c r="I591" s="970">
        <f>SUM('MEDIÇÃO_OBJETO (1)'!I591)</f>
        <v>0</v>
      </c>
      <c r="J591" s="455">
        <f t="shared" si="378"/>
        <v>0</v>
      </c>
      <c r="K591" s="451">
        <f t="shared" si="379"/>
        <v>0</v>
      </c>
      <c r="L591" s="452">
        <f t="shared" si="380"/>
        <v>0</v>
      </c>
      <c r="M591" s="809">
        <f t="shared" si="381"/>
        <v>0</v>
      </c>
      <c r="N591" s="810">
        <f>IF(IFERROR(VALUE(Dados_GLOBAL_Inicial!L591),0)=0,0,Dados_GLOBAL_Inicial!L591)</f>
        <v>0</v>
      </c>
      <c r="O591" s="812">
        <f>SUM('MEDIÇÃO_OBJETO (1)'!O591)</f>
        <v>0</v>
      </c>
      <c r="P591" s="812">
        <f>SUM('MEDIÇÃO_OBJETO (1)'!P591)</f>
        <v>0</v>
      </c>
      <c r="Q591" s="813">
        <f t="shared" si="382"/>
        <v>0</v>
      </c>
      <c r="R591" s="951"/>
      <c r="S591" s="815">
        <f>SUM('MEDIÇÃO_OBJETO (1)'!S591)</f>
        <v>0</v>
      </c>
      <c r="T591" s="815">
        <f>SUM('MEDIÇÃO_OBJETO (1)'!T591)</f>
        <v>0</v>
      </c>
      <c r="V591" s="19"/>
      <c r="W591" s="978">
        <f t="shared" si="383"/>
        <v>0</v>
      </c>
      <c r="X591" s="816">
        <f t="shared" si="384"/>
        <v>0</v>
      </c>
      <c r="Y591" s="816">
        <f t="shared" si="385"/>
        <v>0</v>
      </c>
      <c r="Z591" s="817">
        <f t="shared" si="386"/>
        <v>0</v>
      </c>
      <c r="AB591" s="453">
        <f t="shared" si="408"/>
        <v>0</v>
      </c>
      <c r="AC591" s="14">
        <f t="shared" si="387"/>
        <v>0</v>
      </c>
      <c r="AD591" s="819"/>
      <c r="AE591" s="631">
        <f t="shared" si="409"/>
        <v>0</v>
      </c>
      <c r="AF591" s="818">
        <f>SUM('MEDIÇÃO_OBJETO (1)'!AG591)</f>
        <v>0</v>
      </c>
      <c r="AG591" s="541">
        <f>SUM('MEDIÇÃO_OBJETO (1)'!AH591)</f>
        <v>0</v>
      </c>
      <c r="AH591" s="541">
        <f>SUM('MEDIÇÃO_OBJETO (1)'!AI591)</f>
        <v>0</v>
      </c>
      <c r="AI591" s="541">
        <f>SUM('MEDIÇÃO_OBJETO (1)'!AJ591)</f>
        <v>0</v>
      </c>
      <c r="AJ591" s="541">
        <f>SUM('MEDIÇÃO_OBJETO (1)'!AK591)</f>
        <v>0</v>
      </c>
      <c r="AK591" s="541">
        <f>SUM('MEDIÇÃO_OBJETO (1)'!AL591)</f>
        <v>0</v>
      </c>
      <c r="AL591" s="541">
        <f>SUM('MEDIÇÃO_OBJETO (1)'!AM591)</f>
        <v>0</v>
      </c>
      <c r="AM591" s="541">
        <f>SUM('MEDIÇÃO_OBJETO (1)'!AN591)</f>
        <v>0</v>
      </c>
      <c r="AN591" s="541">
        <f>SUM('MEDIÇÃO_OBJETO (1)'!AO591)</f>
        <v>0</v>
      </c>
      <c r="AO591" s="541">
        <f>SUM('MEDIÇÃO_OBJETO (1)'!AP591)</f>
        <v>0</v>
      </c>
      <c r="AP591" s="541">
        <f>SUM('MEDIÇÃO_OBJETO (1)'!AQ591)</f>
        <v>0</v>
      </c>
      <c r="AQ591" s="541">
        <f>SUM('MEDIÇÃO_OBJETO (1)'!AR591)</f>
        <v>0</v>
      </c>
      <c r="AR591" s="541">
        <f>SUM('MEDIÇÃO_OBJETO (1)'!AS591)</f>
        <v>0</v>
      </c>
      <c r="AS591" s="541">
        <f>SUM('MEDIÇÃO_OBJETO (1)'!AT591)</f>
        <v>0</v>
      </c>
      <c r="AT591" s="541">
        <f>SUM('MEDIÇÃO_OBJETO (1)'!AU591)</f>
        <v>0</v>
      </c>
      <c r="AU591" s="541">
        <f>SUM('MEDIÇÃO_OBJETO (1)'!AV591)</f>
        <v>0</v>
      </c>
      <c r="AV591" s="541">
        <f>SUM('MEDIÇÃO_OBJETO (1)'!AW591)</f>
        <v>0</v>
      </c>
      <c r="AW591" s="541">
        <f>SUM('MEDIÇÃO_OBJETO (1)'!AX591)</f>
        <v>0</v>
      </c>
      <c r="AX591" s="977"/>
      <c r="BN591" s="992">
        <f t="shared" si="376"/>
        <v>0</v>
      </c>
      <c r="BO591" s="538">
        <f t="shared" si="410"/>
        <v>0</v>
      </c>
      <c r="BP591" s="987">
        <f>IF(RESUMO_GLOBAL!$X$53="a",ROUND(AF591*$N591,RESUMO_GLOBAL!$X$54),IF(RESUMO_GLOBAL!$X$53="t",TRUNC(AF591*$N591,RESUMO_GLOBAL!$X$54),AF591*$N591))</f>
        <v>0</v>
      </c>
      <c r="BQ591" s="987">
        <f>IF(RESUMO_GLOBAL!$X$53="a",ROUND(AG591*$N591,RESUMO_GLOBAL!$X$54),IF(RESUMO_GLOBAL!$X$53="t",TRUNC(AG591*$N591,RESUMO_GLOBAL!$X$54),AG591*$N591))</f>
        <v>0</v>
      </c>
      <c r="BR591" s="987">
        <f>IF(RESUMO_GLOBAL!$X$53="a",ROUND(AH591*$N591,RESUMO_GLOBAL!$X$54),IF(RESUMO_GLOBAL!$X$53="t",TRUNC(AH591*$N591,RESUMO_GLOBAL!$X$54),AH591*$N591))</f>
        <v>0</v>
      </c>
      <c r="BS591" s="987">
        <f>IF(RESUMO_GLOBAL!$X$53="a",ROUND(AI591*$N591,RESUMO_GLOBAL!$X$54),IF(RESUMO_GLOBAL!$X$53="t",TRUNC(AI591*$N591,RESUMO_GLOBAL!$X$54),AI591*$N591))</f>
        <v>0</v>
      </c>
      <c r="BT591" s="987">
        <f>IF(RESUMO_GLOBAL!$X$53="a",ROUND(AJ591*$N591,RESUMO_GLOBAL!$X$54),IF(RESUMO_GLOBAL!$X$53="t",TRUNC(AJ591*$N591,RESUMO_GLOBAL!$X$54),AJ591*$N591))</f>
        <v>0</v>
      </c>
      <c r="BU591" s="987">
        <f>IF(RESUMO_GLOBAL!$X$53="a",ROUND(AK591*$N591,RESUMO_GLOBAL!$X$54),IF(RESUMO_GLOBAL!$X$53="t",TRUNC(AK591*$N591,RESUMO_GLOBAL!$X$54),AK591*$N591))</f>
        <v>0</v>
      </c>
      <c r="BV591" s="987">
        <f>IF(RESUMO_GLOBAL!$X$53="a",ROUND(AL591*$N591,RESUMO_GLOBAL!$X$54),IF(RESUMO_GLOBAL!$X$53="t",TRUNC(AL591*$N591,RESUMO_GLOBAL!$X$54),AL591*$N591))</f>
        <v>0</v>
      </c>
      <c r="BW591" s="987">
        <f>IF(RESUMO_GLOBAL!$X$53="a",ROUND(AM591*$N591,RESUMO_GLOBAL!$X$54),IF(RESUMO_GLOBAL!$X$53="t",TRUNC(AM591*$N591,RESUMO_GLOBAL!$X$54),AM591*$N591))</f>
        <v>0</v>
      </c>
      <c r="BX591" s="987">
        <f>IF(RESUMO_GLOBAL!$X$53="a",ROUND(AN591*$N591,RESUMO_GLOBAL!$X$54),IF(RESUMO_GLOBAL!$X$53="t",TRUNC(AN591*$N591,RESUMO_GLOBAL!$X$54),AN591*$N591))</f>
        <v>0</v>
      </c>
      <c r="BY591" s="987">
        <f>IF(RESUMO_GLOBAL!$X$53="a",ROUND(AO591*$N591,RESUMO_GLOBAL!$X$54),IF(RESUMO_GLOBAL!$X$53="t",TRUNC(AO591*$N591,RESUMO_GLOBAL!$X$54),AO591*$N591))</f>
        <v>0</v>
      </c>
      <c r="BZ591" s="987">
        <f>IF(RESUMO_GLOBAL!$X$53="a",ROUND(AP591*$N591,RESUMO_GLOBAL!$X$54),IF(RESUMO_GLOBAL!$X$53="t",TRUNC(AP591*$N591,RESUMO_GLOBAL!$X$54),AP591*$N591))</f>
        <v>0</v>
      </c>
      <c r="CA591" s="987">
        <f>IF(RESUMO_GLOBAL!$X$53="a",ROUND(AQ591*$N591,RESUMO_GLOBAL!$X$54),IF(RESUMO_GLOBAL!$X$53="t",TRUNC(AQ591*$N591,RESUMO_GLOBAL!$X$54),AQ591*$N591))</f>
        <v>0</v>
      </c>
      <c r="CB591" s="987">
        <f>IF(RESUMO_GLOBAL!$X$53="a",ROUND(AR591*$N591,RESUMO_GLOBAL!$X$54),IF(RESUMO_GLOBAL!$X$53="t",TRUNC(AR591*$N591,RESUMO_GLOBAL!$X$54),AR591*$N591))</f>
        <v>0</v>
      </c>
      <c r="CC591" s="987">
        <f>IF(RESUMO_GLOBAL!$X$53="a",ROUND(AS591*$N591,RESUMO_GLOBAL!$X$54),IF(RESUMO_GLOBAL!$X$53="t",TRUNC(AS591*$N591,RESUMO_GLOBAL!$X$54),AS591*$N591))</f>
        <v>0</v>
      </c>
      <c r="CD591" s="987">
        <f>IF(RESUMO_GLOBAL!$X$53="a",ROUND(AT591*$N591,RESUMO_GLOBAL!$X$54),IF(RESUMO_GLOBAL!$X$53="t",TRUNC(AT591*$N591,RESUMO_GLOBAL!$X$54),AT591*$N591))</f>
        <v>0</v>
      </c>
      <c r="CE591" s="987">
        <f>IF(RESUMO_GLOBAL!$X$53="a",ROUND(AU591*$N591,RESUMO_GLOBAL!$X$54),IF(RESUMO_GLOBAL!$X$53="t",TRUNC(AU591*$N591,RESUMO_GLOBAL!$X$54),AU591*$N591))</f>
        <v>0</v>
      </c>
      <c r="CF591" s="987">
        <f>IF(RESUMO_GLOBAL!$X$53="a",ROUND(AV591*$N591,RESUMO_GLOBAL!$X$54),IF(RESUMO_GLOBAL!$X$53="t",TRUNC(AV591*$N591,RESUMO_GLOBAL!$X$54),AV591*$N591))</f>
        <v>0</v>
      </c>
      <c r="CG591" s="987">
        <f>IF(RESUMO_GLOBAL!$X$53="a",ROUND(AW591*$N591,RESUMO_GLOBAL!$X$54),IF(RESUMO_GLOBAL!$X$53="t",TRUNC(AW591*$N591,RESUMO_GLOBAL!$X$54),AW591*$N591))</f>
        <v>0</v>
      </c>
      <c r="CK591" s="59">
        <f t="shared" si="389"/>
        <v>0</v>
      </c>
      <c r="CL591" s="59">
        <f t="shared" si="390"/>
        <v>0</v>
      </c>
      <c r="CM591" s="59">
        <f t="shared" si="391"/>
        <v>0</v>
      </c>
      <c r="CN591" s="59">
        <f t="shared" si="392"/>
        <v>0</v>
      </c>
      <c r="CO591" s="59">
        <f t="shared" si="393"/>
        <v>0</v>
      </c>
      <c r="CP591" s="59">
        <f t="shared" si="394"/>
        <v>0</v>
      </c>
      <c r="CQ591" s="59">
        <f t="shared" si="395"/>
        <v>0</v>
      </c>
      <c r="CR591" s="59">
        <f t="shared" si="396"/>
        <v>0</v>
      </c>
      <c r="CS591" s="59">
        <f t="shared" si="397"/>
        <v>0</v>
      </c>
      <c r="CT591" s="59">
        <f t="shared" si="398"/>
        <v>0</v>
      </c>
      <c r="CU591" s="59">
        <f t="shared" si="399"/>
        <v>0</v>
      </c>
      <c r="CV591" s="59">
        <f t="shared" si="400"/>
        <v>0</v>
      </c>
      <c r="CW591" s="59">
        <f t="shared" si="401"/>
        <v>0</v>
      </c>
      <c r="CX591" s="59">
        <f t="shared" si="402"/>
        <v>0</v>
      </c>
      <c r="CY591" s="59">
        <f t="shared" si="403"/>
        <v>0</v>
      </c>
      <c r="CZ591" s="59">
        <f t="shared" si="404"/>
        <v>0</v>
      </c>
      <c r="DA591" s="59">
        <f t="shared" si="405"/>
        <v>0</v>
      </c>
      <c r="DB591" s="59">
        <f t="shared" si="406"/>
        <v>0</v>
      </c>
      <c r="DE591">
        <f t="shared" si="388"/>
        <v>586</v>
      </c>
      <c r="DF591" t="str">
        <f t="shared" si="407"/>
        <v/>
      </c>
      <c r="DG591" s="59">
        <f>IF($C591&lt;&gt;0,SUM($CK592:CK592),0)</f>
        <v>0</v>
      </c>
      <c r="DH591" s="59">
        <f>IF($C591&lt;&gt;0,SUM($CK592:CL592),0)</f>
        <v>0</v>
      </c>
      <c r="DI591" s="59">
        <f>IF($C591&lt;&gt;0,SUM($CK592:CM592),0)</f>
        <v>0</v>
      </c>
      <c r="DJ591" s="59">
        <f>IF($C591&lt;&gt;0,SUM($CK592:CN592),0)</f>
        <v>0</v>
      </c>
      <c r="DK591" s="59">
        <f>IF($C591&lt;&gt;0,SUM($CK592:CO592),0)</f>
        <v>0</v>
      </c>
      <c r="DL591" s="59">
        <f>IF($C591&lt;&gt;0,SUM($CK592:CP592),0)</f>
        <v>0</v>
      </c>
      <c r="DM591" s="59">
        <f>IF($C591&lt;&gt;0,SUM($CK592:CQ592),0)</f>
        <v>0</v>
      </c>
      <c r="DN591" s="59">
        <f>IF($C591&lt;&gt;0,SUM($CK592:CR592),0)</f>
        <v>0</v>
      </c>
      <c r="DO591" s="59">
        <f>IF($C591&lt;&gt;0,SUM($CK592:CS592),0)</f>
        <v>0</v>
      </c>
      <c r="DP591" s="59">
        <f>IF($C591&lt;&gt;0,SUM($CK592:CT592),0)</f>
        <v>0</v>
      </c>
      <c r="DQ591" s="59">
        <f>IF($C591&lt;&gt;0,SUM($CK592:CU592),0)</f>
        <v>0</v>
      </c>
      <c r="DR591" s="59">
        <f>IF($C591&lt;&gt;0,SUM($CK592:CV592),0)</f>
        <v>0</v>
      </c>
      <c r="DS591" s="59">
        <f>IF($C591&lt;&gt;0,SUM($CK592:CW592),0)</f>
        <v>0</v>
      </c>
      <c r="DT591" s="59">
        <f>IF($C591&lt;&gt;0,SUM($CK592:CX592),0)</f>
        <v>0</v>
      </c>
      <c r="DU591" s="59">
        <f>IF($C591&lt;&gt;0,SUM($CK592:CY592),0)</f>
        <v>0</v>
      </c>
      <c r="DV591" s="59">
        <f>IF($C591&lt;&gt;0,SUM($CK592:CZ592),0)</f>
        <v>0</v>
      </c>
      <c r="DW591" s="59">
        <f>IF($C591&lt;&gt;0,SUM($CK592:DA592),0)</f>
        <v>0</v>
      </c>
      <c r="DX591" s="59">
        <f>IF($C591&lt;&gt;0,SUM($CK592:DB592),0)</f>
        <v>0</v>
      </c>
      <c r="DY591" s="952" t="str">
        <f t="shared" si="411"/>
        <v/>
      </c>
    </row>
    <row r="592" spans="1:129" ht="13.5" hidden="1" thickBot="1">
      <c r="A592" s="3" t="str">
        <f t="shared" si="377"/>
        <v/>
      </c>
      <c r="B592" s="805">
        <f>Dados_GLOBAL_Inicial!E592</f>
        <v>0</v>
      </c>
      <c r="C592" s="956">
        <f>IF(IFERROR(VALUE(Dados_GLOBAL_Inicial!F592),0)=0,0,Dados_GLOBAL_Inicial!F592)</f>
        <v>0</v>
      </c>
      <c r="D592" s="830">
        <f>Dados_GLOBAL_Inicial!G592</f>
        <v>0</v>
      </c>
      <c r="E592" s="830" t="str">
        <f>IF(IFERROR(VLOOKUP(F592,Cod_Gde_Itens!$A$1:$B$80,2,FALSE),0)&gt;549,IFERROR(VLOOKUP(F592,Cod_Gde_Itens!$A$1:$B$80,2,FALSE),0),IF(Dados_GLOBAL_Inicial!H592=0,"",Dados_GLOBAL_Inicial!H592))</f>
        <v/>
      </c>
      <c r="F592" s="823">
        <f>Dados_GLOBAL_Inicial!I592</f>
        <v>0</v>
      </c>
      <c r="G592" s="824">
        <f>Dados_GLOBAL_Inicial!J592</f>
        <v>0</v>
      </c>
      <c r="H592" s="454">
        <f>Dados_GLOBAL_Inicial!K592</f>
        <v>0</v>
      </c>
      <c r="I592" s="970">
        <f>SUM('MEDIÇÃO_OBJETO (1)'!I592)</f>
        <v>0</v>
      </c>
      <c r="J592" s="455">
        <f t="shared" si="378"/>
        <v>0</v>
      </c>
      <c r="K592" s="451">
        <f t="shared" si="379"/>
        <v>0</v>
      </c>
      <c r="L592" s="452">
        <f t="shared" si="380"/>
        <v>0</v>
      </c>
      <c r="M592" s="809">
        <f t="shared" si="381"/>
        <v>0</v>
      </c>
      <c r="N592" s="810">
        <f>IF(IFERROR(VALUE(Dados_GLOBAL_Inicial!L592),0)=0,0,Dados_GLOBAL_Inicial!L592)</f>
        <v>0</v>
      </c>
      <c r="O592" s="812">
        <f>SUM('MEDIÇÃO_OBJETO (1)'!O592)</f>
        <v>0</v>
      </c>
      <c r="P592" s="812">
        <f>SUM('MEDIÇÃO_OBJETO (1)'!P592)</f>
        <v>0</v>
      </c>
      <c r="Q592" s="813">
        <f t="shared" si="382"/>
        <v>0</v>
      </c>
      <c r="R592" s="951"/>
      <c r="S592" s="815">
        <f>SUM('MEDIÇÃO_OBJETO (1)'!S592)</f>
        <v>0</v>
      </c>
      <c r="T592" s="815">
        <f>SUM('MEDIÇÃO_OBJETO (1)'!T592)</f>
        <v>0</v>
      </c>
      <c r="V592" s="19"/>
      <c r="W592" s="978">
        <f t="shared" si="383"/>
        <v>0</v>
      </c>
      <c r="X592" s="816">
        <f t="shared" si="384"/>
        <v>0</v>
      </c>
      <c r="Y592" s="816">
        <f t="shared" si="385"/>
        <v>0</v>
      </c>
      <c r="Z592" s="817">
        <f t="shared" si="386"/>
        <v>0</v>
      </c>
      <c r="AB592" s="453">
        <f t="shared" si="408"/>
        <v>0</v>
      </c>
      <c r="AC592" s="14">
        <f t="shared" si="387"/>
        <v>0</v>
      </c>
      <c r="AD592" s="819"/>
      <c r="AE592" s="631">
        <f t="shared" si="409"/>
        <v>0</v>
      </c>
      <c r="AF592" s="818">
        <f>SUM('MEDIÇÃO_OBJETO (1)'!AG592)</f>
        <v>0</v>
      </c>
      <c r="AG592" s="541">
        <f>SUM('MEDIÇÃO_OBJETO (1)'!AH592)</f>
        <v>0</v>
      </c>
      <c r="AH592" s="541">
        <f>SUM('MEDIÇÃO_OBJETO (1)'!AI592)</f>
        <v>0</v>
      </c>
      <c r="AI592" s="541">
        <f>SUM('MEDIÇÃO_OBJETO (1)'!AJ592)</f>
        <v>0</v>
      </c>
      <c r="AJ592" s="541">
        <f>SUM('MEDIÇÃO_OBJETO (1)'!AK592)</f>
        <v>0</v>
      </c>
      <c r="AK592" s="541">
        <f>SUM('MEDIÇÃO_OBJETO (1)'!AL592)</f>
        <v>0</v>
      </c>
      <c r="AL592" s="541">
        <f>SUM('MEDIÇÃO_OBJETO (1)'!AM592)</f>
        <v>0</v>
      </c>
      <c r="AM592" s="541">
        <f>SUM('MEDIÇÃO_OBJETO (1)'!AN592)</f>
        <v>0</v>
      </c>
      <c r="AN592" s="541">
        <f>SUM('MEDIÇÃO_OBJETO (1)'!AO592)</f>
        <v>0</v>
      </c>
      <c r="AO592" s="541">
        <f>SUM('MEDIÇÃO_OBJETO (1)'!AP592)</f>
        <v>0</v>
      </c>
      <c r="AP592" s="541">
        <f>SUM('MEDIÇÃO_OBJETO (1)'!AQ592)</f>
        <v>0</v>
      </c>
      <c r="AQ592" s="541">
        <f>SUM('MEDIÇÃO_OBJETO (1)'!AR592)</f>
        <v>0</v>
      </c>
      <c r="AR592" s="541">
        <f>SUM('MEDIÇÃO_OBJETO (1)'!AS592)</f>
        <v>0</v>
      </c>
      <c r="AS592" s="541">
        <f>SUM('MEDIÇÃO_OBJETO (1)'!AT592)</f>
        <v>0</v>
      </c>
      <c r="AT592" s="541">
        <f>SUM('MEDIÇÃO_OBJETO (1)'!AU592)</f>
        <v>0</v>
      </c>
      <c r="AU592" s="541">
        <f>SUM('MEDIÇÃO_OBJETO (1)'!AV592)</f>
        <v>0</v>
      </c>
      <c r="AV592" s="541">
        <f>SUM('MEDIÇÃO_OBJETO (1)'!AW592)</f>
        <v>0</v>
      </c>
      <c r="AW592" s="541">
        <f>SUM('MEDIÇÃO_OBJETO (1)'!AX592)</f>
        <v>0</v>
      </c>
      <c r="AX592" s="977"/>
      <c r="BN592" s="992">
        <f t="shared" si="376"/>
        <v>0</v>
      </c>
      <c r="BO592" s="538">
        <f t="shared" si="410"/>
        <v>0</v>
      </c>
      <c r="BP592" s="987">
        <f>IF(RESUMO_GLOBAL!$X$53="a",ROUND(AF592*$N592,RESUMO_GLOBAL!$X$54),IF(RESUMO_GLOBAL!$X$53="t",TRUNC(AF592*$N592,RESUMO_GLOBAL!$X$54),AF592*$N592))</f>
        <v>0</v>
      </c>
      <c r="BQ592" s="987">
        <f>IF(RESUMO_GLOBAL!$X$53="a",ROUND(AG592*$N592,RESUMO_GLOBAL!$X$54),IF(RESUMO_GLOBAL!$X$53="t",TRUNC(AG592*$N592,RESUMO_GLOBAL!$X$54),AG592*$N592))</f>
        <v>0</v>
      </c>
      <c r="BR592" s="987">
        <f>IF(RESUMO_GLOBAL!$X$53="a",ROUND(AH592*$N592,RESUMO_GLOBAL!$X$54),IF(RESUMO_GLOBAL!$X$53="t",TRUNC(AH592*$N592,RESUMO_GLOBAL!$X$54),AH592*$N592))</f>
        <v>0</v>
      </c>
      <c r="BS592" s="987">
        <f>IF(RESUMO_GLOBAL!$X$53="a",ROUND(AI592*$N592,RESUMO_GLOBAL!$X$54),IF(RESUMO_GLOBAL!$X$53="t",TRUNC(AI592*$N592,RESUMO_GLOBAL!$X$54),AI592*$N592))</f>
        <v>0</v>
      </c>
      <c r="BT592" s="987">
        <f>IF(RESUMO_GLOBAL!$X$53="a",ROUND(AJ592*$N592,RESUMO_GLOBAL!$X$54),IF(RESUMO_GLOBAL!$X$53="t",TRUNC(AJ592*$N592,RESUMO_GLOBAL!$X$54),AJ592*$N592))</f>
        <v>0</v>
      </c>
      <c r="BU592" s="987">
        <f>IF(RESUMO_GLOBAL!$X$53="a",ROUND(AK592*$N592,RESUMO_GLOBAL!$X$54),IF(RESUMO_GLOBAL!$X$53="t",TRUNC(AK592*$N592,RESUMO_GLOBAL!$X$54),AK592*$N592))</f>
        <v>0</v>
      </c>
      <c r="BV592" s="987">
        <f>IF(RESUMO_GLOBAL!$X$53="a",ROUND(AL592*$N592,RESUMO_GLOBAL!$X$54),IF(RESUMO_GLOBAL!$X$53="t",TRUNC(AL592*$N592,RESUMO_GLOBAL!$X$54),AL592*$N592))</f>
        <v>0</v>
      </c>
      <c r="BW592" s="987">
        <f>IF(RESUMO_GLOBAL!$X$53="a",ROUND(AM592*$N592,RESUMO_GLOBAL!$X$54),IF(RESUMO_GLOBAL!$X$53="t",TRUNC(AM592*$N592,RESUMO_GLOBAL!$X$54),AM592*$N592))</f>
        <v>0</v>
      </c>
      <c r="BX592" s="987">
        <f>IF(RESUMO_GLOBAL!$X$53="a",ROUND(AN592*$N592,RESUMO_GLOBAL!$X$54),IF(RESUMO_GLOBAL!$X$53="t",TRUNC(AN592*$N592,RESUMO_GLOBAL!$X$54),AN592*$N592))</f>
        <v>0</v>
      </c>
      <c r="BY592" s="987">
        <f>IF(RESUMO_GLOBAL!$X$53="a",ROUND(AO592*$N592,RESUMO_GLOBAL!$X$54),IF(RESUMO_GLOBAL!$X$53="t",TRUNC(AO592*$N592,RESUMO_GLOBAL!$X$54),AO592*$N592))</f>
        <v>0</v>
      </c>
      <c r="BZ592" s="987">
        <f>IF(RESUMO_GLOBAL!$X$53="a",ROUND(AP592*$N592,RESUMO_GLOBAL!$X$54),IF(RESUMO_GLOBAL!$X$53="t",TRUNC(AP592*$N592,RESUMO_GLOBAL!$X$54),AP592*$N592))</f>
        <v>0</v>
      </c>
      <c r="CA592" s="987">
        <f>IF(RESUMO_GLOBAL!$X$53="a",ROUND(AQ592*$N592,RESUMO_GLOBAL!$X$54),IF(RESUMO_GLOBAL!$X$53="t",TRUNC(AQ592*$N592,RESUMO_GLOBAL!$X$54),AQ592*$N592))</f>
        <v>0</v>
      </c>
      <c r="CB592" s="987">
        <f>IF(RESUMO_GLOBAL!$X$53="a",ROUND(AR592*$N592,RESUMO_GLOBAL!$X$54),IF(RESUMO_GLOBAL!$X$53="t",TRUNC(AR592*$N592,RESUMO_GLOBAL!$X$54),AR592*$N592))</f>
        <v>0</v>
      </c>
      <c r="CC592" s="987">
        <f>IF(RESUMO_GLOBAL!$X$53="a",ROUND(AS592*$N592,RESUMO_GLOBAL!$X$54),IF(RESUMO_GLOBAL!$X$53="t",TRUNC(AS592*$N592,RESUMO_GLOBAL!$X$54),AS592*$N592))</f>
        <v>0</v>
      </c>
      <c r="CD592" s="987">
        <f>IF(RESUMO_GLOBAL!$X$53="a",ROUND(AT592*$N592,RESUMO_GLOBAL!$X$54),IF(RESUMO_GLOBAL!$X$53="t",TRUNC(AT592*$N592,RESUMO_GLOBAL!$X$54),AT592*$N592))</f>
        <v>0</v>
      </c>
      <c r="CE592" s="987">
        <f>IF(RESUMO_GLOBAL!$X$53="a",ROUND(AU592*$N592,RESUMO_GLOBAL!$X$54),IF(RESUMO_GLOBAL!$X$53="t",TRUNC(AU592*$N592,RESUMO_GLOBAL!$X$54),AU592*$N592))</f>
        <v>0</v>
      </c>
      <c r="CF592" s="987">
        <f>IF(RESUMO_GLOBAL!$X$53="a",ROUND(AV592*$N592,RESUMO_GLOBAL!$X$54),IF(RESUMO_GLOBAL!$X$53="t",TRUNC(AV592*$N592,RESUMO_GLOBAL!$X$54),AV592*$N592))</f>
        <v>0</v>
      </c>
      <c r="CG592" s="987">
        <f>IF(RESUMO_GLOBAL!$X$53="a",ROUND(AW592*$N592,RESUMO_GLOBAL!$X$54),IF(RESUMO_GLOBAL!$X$53="t",TRUNC(AW592*$N592,RESUMO_GLOBAL!$X$54),AW592*$N592))</f>
        <v>0</v>
      </c>
      <c r="CK592" s="59">
        <f t="shared" si="389"/>
        <v>0</v>
      </c>
      <c r="CL592" s="59">
        <f t="shared" si="390"/>
        <v>0</v>
      </c>
      <c r="CM592" s="59">
        <f t="shared" si="391"/>
        <v>0</v>
      </c>
      <c r="CN592" s="59">
        <f t="shared" si="392"/>
        <v>0</v>
      </c>
      <c r="CO592" s="59">
        <f t="shared" si="393"/>
        <v>0</v>
      </c>
      <c r="CP592" s="59">
        <f t="shared" si="394"/>
        <v>0</v>
      </c>
      <c r="CQ592" s="59">
        <f t="shared" si="395"/>
        <v>0</v>
      </c>
      <c r="CR592" s="59">
        <f t="shared" si="396"/>
        <v>0</v>
      </c>
      <c r="CS592" s="59">
        <f t="shared" si="397"/>
        <v>0</v>
      </c>
      <c r="CT592" s="59">
        <f t="shared" si="398"/>
        <v>0</v>
      </c>
      <c r="CU592" s="59">
        <f t="shared" si="399"/>
        <v>0</v>
      </c>
      <c r="CV592" s="59">
        <f t="shared" si="400"/>
        <v>0</v>
      </c>
      <c r="CW592" s="59">
        <f t="shared" si="401"/>
        <v>0</v>
      </c>
      <c r="CX592" s="59">
        <f t="shared" si="402"/>
        <v>0</v>
      </c>
      <c r="CY592" s="59">
        <f t="shared" si="403"/>
        <v>0</v>
      </c>
      <c r="CZ592" s="59">
        <f t="shared" si="404"/>
        <v>0</v>
      </c>
      <c r="DA592" s="59">
        <f t="shared" si="405"/>
        <v>0</v>
      </c>
      <c r="DB592" s="59">
        <f t="shared" si="406"/>
        <v>0</v>
      </c>
      <c r="DE592">
        <f t="shared" si="388"/>
        <v>587</v>
      </c>
      <c r="DF592" t="str">
        <f t="shared" si="407"/>
        <v/>
      </c>
      <c r="DG592" s="59">
        <f>IF($C592&lt;&gt;0,SUM($CK593:CK593),0)</f>
        <v>0</v>
      </c>
      <c r="DH592" s="59">
        <f>IF($C592&lt;&gt;0,SUM($CK593:CL593),0)</f>
        <v>0</v>
      </c>
      <c r="DI592" s="59">
        <f>IF($C592&lt;&gt;0,SUM($CK593:CM593),0)</f>
        <v>0</v>
      </c>
      <c r="DJ592" s="59">
        <f>IF($C592&lt;&gt;0,SUM($CK593:CN593),0)</f>
        <v>0</v>
      </c>
      <c r="DK592" s="59">
        <f>IF($C592&lt;&gt;0,SUM($CK593:CO593),0)</f>
        <v>0</v>
      </c>
      <c r="DL592" s="59">
        <f>IF($C592&lt;&gt;0,SUM($CK593:CP593),0)</f>
        <v>0</v>
      </c>
      <c r="DM592" s="59">
        <f>IF($C592&lt;&gt;0,SUM($CK593:CQ593),0)</f>
        <v>0</v>
      </c>
      <c r="DN592" s="59">
        <f>IF($C592&lt;&gt;0,SUM($CK593:CR593),0)</f>
        <v>0</v>
      </c>
      <c r="DO592" s="59">
        <f>IF($C592&lt;&gt;0,SUM($CK593:CS593),0)</f>
        <v>0</v>
      </c>
      <c r="DP592" s="59">
        <f>IF($C592&lt;&gt;0,SUM($CK593:CT593),0)</f>
        <v>0</v>
      </c>
      <c r="DQ592" s="59">
        <f>IF($C592&lt;&gt;0,SUM($CK593:CU593),0)</f>
        <v>0</v>
      </c>
      <c r="DR592" s="59">
        <f>IF($C592&lt;&gt;0,SUM($CK593:CV593),0)</f>
        <v>0</v>
      </c>
      <c r="DS592" s="59">
        <f>IF($C592&lt;&gt;0,SUM($CK593:CW593),0)</f>
        <v>0</v>
      </c>
      <c r="DT592" s="59">
        <f>IF($C592&lt;&gt;0,SUM($CK593:CX593),0)</f>
        <v>0</v>
      </c>
      <c r="DU592" s="59">
        <f>IF($C592&lt;&gt;0,SUM($CK593:CY593),0)</f>
        <v>0</v>
      </c>
      <c r="DV592" s="59">
        <f>IF($C592&lt;&gt;0,SUM($CK593:CZ593),0)</f>
        <v>0</v>
      </c>
      <c r="DW592" s="59">
        <f>IF($C592&lt;&gt;0,SUM($CK593:DA593),0)</f>
        <v>0</v>
      </c>
      <c r="DX592" s="59">
        <f>IF($C592&lt;&gt;0,SUM($CK593:DB593),0)</f>
        <v>0</v>
      </c>
      <c r="DY592" s="952" t="str">
        <f t="shared" si="411"/>
        <v/>
      </c>
    </row>
    <row r="593" spans="1:129" ht="13.5" hidden="1" thickBot="1">
      <c r="A593" s="3" t="str">
        <f t="shared" si="377"/>
        <v/>
      </c>
      <c r="B593" s="805">
        <f>Dados_GLOBAL_Inicial!E593</f>
        <v>0</v>
      </c>
      <c r="C593" s="956">
        <f>IF(IFERROR(VALUE(Dados_GLOBAL_Inicial!F593),0)=0,0,Dados_GLOBAL_Inicial!F593)</f>
        <v>0</v>
      </c>
      <c r="D593" s="830">
        <f>Dados_GLOBAL_Inicial!G593</f>
        <v>0</v>
      </c>
      <c r="E593" s="830" t="str">
        <f>IF(IFERROR(VLOOKUP(F593,Cod_Gde_Itens!$A$1:$B$80,2,FALSE),0)&gt;549,IFERROR(VLOOKUP(F593,Cod_Gde_Itens!$A$1:$B$80,2,FALSE),0),IF(Dados_GLOBAL_Inicial!H593=0,"",Dados_GLOBAL_Inicial!H593))</f>
        <v/>
      </c>
      <c r="F593" s="823">
        <f>Dados_GLOBAL_Inicial!I593</f>
        <v>0</v>
      </c>
      <c r="G593" s="824">
        <f>Dados_GLOBAL_Inicial!J593</f>
        <v>0</v>
      </c>
      <c r="H593" s="454">
        <f>Dados_GLOBAL_Inicial!K593</f>
        <v>0</v>
      </c>
      <c r="I593" s="970">
        <f>SUM('MEDIÇÃO_OBJETO (1)'!I593)</f>
        <v>0</v>
      </c>
      <c r="J593" s="455">
        <f t="shared" si="378"/>
        <v>0</v>
      </c>
      <c r="K593" s="451">
        <f t="shared" si="379"/>
        <v>0</v>
      </c>
      <c r="L593" s="452">
        <f t="shared" si="380"/>
        <v>0</v>
      </c>
      <c r="M593" s="809">
        <f t="shared" si="381"/>
        <v>0</v>
      </c>
      <c r="N593" s="810">
        <f>IF(IFERROR(VALUE(Dados_GLOBAL_Inicial!L593),0)=0,0,Dados_GLOBAL_Inicial!L593)</f>
        <v>0</v>
      </c>
      <c r="O593" s="812">
        <f>SUM('MEDIÇÃO_OBJETO (1)'!O593)</f>
        <v>0</v>
      </c>
      <c r="P593" s="812">
        <f>SUM('MEDIÇÃO_OBJETO (1)'!P593)</f>
        <v>0</v>
      </c>
      <c r="Q593" s="813">
        <f t="shared" si="382"/>
        <v>0</v>
      </c>
      <c r="R593" s="951"/>
      <c r="S593" s="815">
        <f>SUM('MEDIÇÃO_OBJETO (1)'!S593)</f>
        <v>0</v>
      </c>
      <c r="T593" s="815">
        <f>SUM('MEDIÇÃO_OBJETO (1)'!T593)</f>
        <v>0</v>
      </c>
      <c r="V593" s="19"/>
      <c r="W593" s="978">
        <f t="shared" si="383"/>
        <v>0</v>
      </c>
      <c r="X593" s="816">
        <f t="shared" si="384"/>
        <v>0</v>
      </c>
      <c r="Y593" s="816">
        <f t="shared" si="385"/>
        <v>0</v>
      </c>
      <c r="Z593" s="817">
        <f t="shared" si="386"/>
        <v>0</v>
      </c>
      <c r="AB593" s="453">
        <f t="shared" si="408"/>
        <v>0</v>
      </c>
      <c r="AC593" s="14">
        <f t="shared" si="387"/>
        <v>0</v>
      </c>
      <c r="AD593" s="819"/>
      <c r="AE593" s="631">
        <f t="shared" si="409"/>
        <v>0</v>
      </c>
      <c r="AF593" s="818">
        <f>SUM('MEDIÇÃO_OBJETO (1)'!AG593)</f>
        <v>0</v>
      </c>
      <c r="AG593" s="541">
        <f>SUM('MEDIÇÃO_OBJETO (1)'!AH593)</f>
        <v>0</v>
      </c>
      <c r="AH593" s="541">
        <f>SUM('MEDIÇÃO_OBJETO (1)'!AI593)</f>
        <v>0</v>
      </c>
      <c r="AI593" s="541">
        <f>SUM('MEDIÇÃO_OBJETO (1)'!AJ593)</f>
        <v>0</v>
      </c>
      <c r="AJ593" s="541">
        <f>SUM('MEDIÇÃO_OBJETO (1)'!AK593)</f>
        <v>0</v>
      </c>
      <c r="AK593" s="541">
        <f>SUM('MEDIÇÃO_OBJETO (1)'!AL593)</f>
        <v>0</v>
      </c>
      <c r="AL593" s="541">
        <f>SUM('MEDIÇÃO_OBJETO (1)'!AM593)</f>
        <v>0</v>
      </c>
      <c r="AM593" s="541">
        <f>SUM('MEDIÇÃO_OBJETO (1)'!AN593)</f>
        <v>0</v>
      </c>
      <c r="AN593" s="541">
        <f>SUM('MEDIÇÃO_OBJETO (1)'!AO593)</f>
        <v>0</v>
      </c>
      <c r="AO593" s="541">
        <f>SUM('MEDIÇÃO_OBJETO (1)'!AP593)</f>
        <v>0</v>
      </c>
      <c r="AP593" s="541">
        <f>SUM('MEDIÇÃO_OBJETO (1)'!AQ593)</f>
        <v>0</v>
      </c>
      <c r="AQ593" s="541">
        <f>SUM('MEDIÇÃO_OBJETO (1)'!AR593)</f>
        <v>0</v>
      </c>
      <c r="AR593" s="541">
        <f>SUM('MEDIÇÃO_OBJETO (1)'!AS593)</f>
        <v>0</v>
      </c>
      <c r="AS593" s="541">
        <f>SUM('MEDIÇÃO_OBJETO (1)'!AT593)</f>
        <v>0</v>
      </c>
      <c r="AT593" s="541">
        <f>SUM('MEDIÇÃO_OBJETO (1)'!AU593)</f>
        <v>0</v>
      </c>
      <c r="AU593" s="541">
        <f>SUM('MEDIÇÃO_OBJETO (1)'!AV593)</f>
        <v>0</v>
      </c>
      <c r="AV593" s="541">
        <f>SUM('MEDIÇÃO_OBJETO (1)'!AW593)</f>
        <v>0</v>
      </c>
      <c r="AW593" s="541">
        <f>SUM('MEDIÇÃO_OBJETO (1)'!AX593)</f>
        <v>0</v>
      </c>
      <c r="AX593" s="977"/>
      <c r="BN593" s="992">
        <f t="shared" si="376"/>
        <v>0</v>
      </c>
      <c r="BO593" s="538">
        <f t="shared" si="410"/>
        <v>0</v>
      </c>
      <c r="BP593" s="987">
        <f>IF(RESUMO_GLOBAL!$X$53="a",ROUND(AF593*$N593,RESUMO_GLOBAL!$X$54),IF(RESUMO_GLOBAL!$X$53="t",TRUNC(AF593*$N593,RESUMO_GLOBAL!$X$54),AF593*$N593))</f>
        <v>0</v>
      </c>
      <c r="BQ593" s="987">
        <f>IF(RESUMO_GLOBAL!$X$53="a",ROUND(AG593*$N593,RESUMO_GLOBAL!$X$54),IF(RESUMO_GLOBAL!$X$53="t",TRUNC(AG593*$N593,RESUMO_GLOBAL!$X$54),AG593*$N593))</f>
        <v>0</v>
      </c>
      <c r="BR593" s="987">
        <f>IF(RESUMO_GLOBAL!$X$53="a",ROUND(AH593*$N593,RESUMO_GLOBAL!$X$54),IF(RESUMO_GLOBAL!$X$53="t",TRUNC(AH593*$N593,RESUMO_GLOBAL!$X$54),AH593*$N593))</f>
        <v>0</v>
      </c>
      <c r="BS593" s="987">
        <f>IF(RESUMO_GLOBAL!$X$53="a",ROUND(AI593*$N593,RESUMO_GLOBAL!$X$54),IF(RESUMO_GLOBAL!$X$53="t",TRUNC(AI593*$N593,RESUMO_GLOBAL!$X$54),AI593*$N593))</f>
        <v>0</v>
      </c>
      <c r="BT593" s="987">
        <f>IF(RESUMO_GLOBAL!$X$53="a",ROUND(AJ593*$N593,RESUMO_GLOBAL!$X$54),IF(RESUMO_GLOBAL!$X$53="t",TRUNC(AJ593*$N593,RESUMO_GLOBAL!$X$54),AJ593*$N593))</f>
        <v>0</v>
      </c>
      <c r="BU593" s="987">
        <f>IF(RESUMO_GLOBAL!$X$53="a",ROUND(AK593*$N593,RESUMO_GLOBAL!$X$54),IF(RESUMO_GLOBAL!$X$53="t",TRUNC(AK593*$N593,RESUMO_GLOBAL!$X$54),AK593*$N593))</f>
        <v>0</v>
      </c>
      <c r="BV593" s="987">
        <f>IF(RESUMO_GLOBAL!$X$53="a",ROUND(AL593*$N593,RESUMO_GLOBAL!$X$54),IF(RESUMO_GLOBAL!$X$53="t",TRUNC(AL593*$N593,RESUMO_GLOBAL!$X$54),AL593*$N593))</f>
        <v>0</v>
      </c>
      <c r="BW593" s="987">
        <f>IF(RESUMO_GLOBAL!$X$53="a",ROUND(AM593*$N593,RESUMO_GLOBAL!$X$54),IF(RESUMO_GLOBAL!$X$53="t",TRUNC(AM593*$N593,RESUMO_GLOBAL!$X$54),AM593*$N593))</f>
        <v>0</v>
      </c>
      <c r="BX593" s="987">
        <f>IF(RESUMO_GLOBAL!$X$53="a",ROUND(AN593*$N593,RESUMO_GLOBAL!$X$54),IF(RESUMO_GLOBAL!$X$53="t",TRUNC(AN593*$N593,RESUMO_GLOBAL!$X$54),AN593*$N593))</f>
        <v>0</v>
      </c>
      <c r="BY593" s="987">
        <f>IF(RESUMO_GLOBAL!$X$53="a",ROUND(AO593*$N593,RESUMO_GLOBAL!$X$54),IF(RESUMO_GLOBAL!$X$53="t",TRUNC(AO593*$N593,RESUMO_GLOBAL!$X$54),AO593*$N593))</f>
        <v>0</v>
      </c>
      <c r="BZ593" s="987">
        <f>IF(RESUMO_GLOBAL!$X$53="a",ROUND(AP593*$N593,RESUMO_GLOBAL!$X$54),IF(RESUMO_GLOBAL!$X$53="t",TRUNC(AP593*$N593,RESUMO_GLOBAL!$X$54),AP593*$N593))</f>
        <v>0</v>
      </c>
      <c r="CA593" s="987">
        <f>IF(RESUMO_GLOBAL!$X$53="a",ROUND(AQ593*$N593,RESUMO_GLOBAL!$X$54),IF(RESUMO_GLOBAL!$X$53="t",TRUNC(AQ593*$N593,RESUMO_GLOBAL!$X$54),AQ593*$N593))</f>
        <v>0</v>
      </c>
      <c r="CB593" s="987">
        <f>IF(RESUMO_GLOBAL!$X$53="a",ROUND(AR593*$N593,RESUMO_GLOBAL!$X$54),IF(RESUMO_GLOBAL!$X$53="t",TRUNC(AR593*$N593,RESUMO_GLOBAL!$X$54),AR593*$N593))</f>
        <v>0</v>
      </c>
      <c r="CC593" s="987">
        <f>IF(RESUMO_GLOBAL!$X$53="a",ROUND(AS593*$N593,RESUMO_GLOBAL!$X$54),IF(RESUMO_GLOBAL!$X$53="t",TRUNC(AS593*$N593,RESUMO_GLOBAL!$X$54),AS593*$N593))</f>
        <v>0</v>
      </c>
      <c r="CD593" s="987">
        <f>IF(RESUMO_GLOBAL!$X$53="a",ROUND(AT593*$N593,RESUMO_GLOBAL!$X$54),IF(RESUMO_GLOBAL!$X$53="t",TRUNC(AT593*$N593,RESUMO_GLOBAL!$X$54),AT593*$N593))</f>
        <v>0</v>
      </c>
      <c r="CE593" s="987">
        <f>IF(RESUMO_GLOBAL!$X$53="a",ROUND(AU593*$N593,RESUMO_GLOBAL!$X$54),IF(RESUMO_GLOBAL!$X$53="t",TRUNC(AU593*$N593,RESUMO_GLOBAL!$X$54),AU593*$N593))</f>
        <v>0</v>
      </c>
      <c r="CF593" s="987">
        <f>IF(RESUMO_GLOBAL!$X$53="a",ROUND(AV593*$N593,RESUMO_GLOBAL!$X$54),IF(RESUMO_GLOBAL!$X$53="t",TRUNC(AV593*$N593,RESUMO_GLOBAL!$X$54),AV593*$N593))</f>
        <v>0</v>
      </c>
      <c r="CG593" s="987">
        <f>IF(RESUMO_GLOBAL!$X$53="a",ROUND(AW593*$N593,RESUMO_GLOBAL!$X$54),IF(RESUMO_GLOBAL!$X$53="t",TRUNC(AW593*$N593,RESUMO_GLOBAL!$X$54),AW593*$N593))</f>
        <v>0</v>
      </c>
      <c r="CK593" s="59">
        <f t="shared" si="389"/>
        <v>0</v>
      </c>
      <c r="CL593" s="59">
        <f t="shared" si="390"/>
        <v>0</v>
      </c>
      <c r="CM593" s="59">
        <f t="shared" si="391"/>
        <v>0</v>
      </c>
      <c r="CN593" s="59">
        <f t="shared" si="392"/>
        <v>0</v>
      </c>
      <c r="CO593" s="59">
        <f t="shared" si="393"/>
        <v>0</v>
      </c>
      <c r="CP593" s="59">
        <f t="shared" si="394"/>
        <v>0</v>
      </c>
      <c r="CQ593" s="59">
        <f t="shared" si="395"/>
        <v>0</v>
      </c>
      <c r="CR593" s="59">
        <f t="shared" si="396"/>
        <v>0</v>
      </c>
      <c r="CS593" s="59">
        <f t="shared" si="397"/>
        <v>0</v>
      </c>
      <c r="CT593" s="59">
        <f t="shared" si="398"/>
        <v>0</v>
      </c>
      <c r="CU593" s="59">
        <f t="shared" si="399"/>
        <v>0</v>
      </c>
      <c r="CV593" s="59">
        <f t="shared" si="400"/>
        <v>0</v>
      </c>
      <c r="CW593" s="59">
        <f t="shared" si="401"/>
        <v>0</v>
      </c>
      <c r="CX593" s="59">
        <f t="shared" si="402"/>
        <v>0</v>
      </c>
      <c r="CY593" s="59">
        <f t="shared" si="403"/>
        <v>0</v>
      </c>
      <c r="CZ593" s="59">
        <f t="shared" si="404"/>
        <v>0</v>
      </c>
      <c r="DA593" s="59">
        <f t="shared" si="405"/>
        <v>0</v>
      </c>
      <c r="DB593" s="59">
        <f t="shared" si="406"/>
        <v>0</v>
      </c>
      <c r="DE593">
        <f t="shared" si="388"/>
        <v>588</v>
      </c>
      <c r="DF593" t="str">
        <f t="shared" si="407"/>
        <v/>
      </c>
      <c r="DG593" s="59">
        <f>IF($C593&lt;&gt;0,SUM($CK594:CK594),0)</f>
        <v>0</v>
      </c>
      <c r="DH593" s="59">
        <f>IF($C593&lt;&gt;0,SUM($CK594:CL594),0)</f>
        <v>0</v>
      </c>
      <c r="DI593" s="59">
        <f>IF($C593&lt;&gt;0,SUM($CK594:CM594),0)</f>
        <v>0</v>
      </c>
      <c r="DJ593" s="59">
        <f>IF($C593&lt;&gt;0,SUM($CK594:CN594),0)</f>
        <v>0</v>
      </c>
      <c r="DK593" s="59">
        <f>IF($C593&lt;&gt;0,SUM($CK594:CO594),0)</f>
        <v>0</v>
      </c>
      <c r="DL593" s="59">
        <f>IF($C593&lt;&gt;0,SUM($CK594:CP594),0)</f>
        <v>0</v>
      </c>
      <c r="DM593" s="59">
        <f>IF($C593&lt;&gt;0,SUM($CK594:CQ594),0)</f>
        <v>0</v>
      </c>
      <c r="DN593" s="59">
        <f>IF($C593&lt;&gt;0,SUM($CK594:CR594),0)</f>
        <v>0</v>
      </c>
      <c r="DO593" s="59">
        <f>IF($C593&lt;&gt;0,SUM($CK594:CS594),0)</f>
        <v>0</v>
      </c>
      <c r="DP593" s="59">
        <f>IF($C593&lt;&gt;0,SUM($CK594:CT594),0)</f>
        <v>0</v>
      </c>
      <c r="DQ593" s="59">
        <f>IF($C593&lt;&gt;0,SUM($CK594:CU594),0)</f>
        <v>0</v>
      </c>
      <c r="DR593" s="59">
        <f>IF($C593&lt;&gt;0,SUM($CK594:CV594),0)</f>
        <v>0</v>
      </c>
      <c r="DS593" s="59">
        <f>IF($C593&lt;&gt;0,SUM($CK594:CW594),0)</f>
        <v>0</v>
      </c>
      <c r="DT593" s="59">
        <f>IF($C593&lt;&gt;0,SUM($CK594:CX594),0)</f>
        <v>0</v>
      </c>
      <c r="DU593" s="59">
        <f>IF($C593&lt;&gt;0,SUM($CK594:CY594),0)</f>
        <v>0</v>
      </c>
      <c r="DV593" s="59">
        <f>IF($C593&lt;&gt;0,SUM($CK594:CZ594),0)</f>
        <v>0</v>
      </c>
      <c r="DW593" s="59">
        <f>IF($C593&lt;&gt;0,SUM($CK594:DA594),0)</f>
        <v>0</v>
      </c>
      <c r="DX593" s="59">
        <f>IF($C593&lt;&gt;0,SUM($CK594:DB594),0)</f>
        <v>0</v>
      </c>
      <c r="DY593" s="952" t="str">
        <f t="shared" si="411"/>
        <v/>
      </c>
    </row>
    <row r="594" spans="1:129" ht="13.5" hidden="1" thickBot="1">
      <c r="A594" s="3" t="str">
        <f t="shared" si="377"/>
        <v/>
      </c>
      <c r="B594" s="805">
        <f>Dados_GLOBAL_Inicial!E594</f>
        <v>0</v>
      </c>
      <c r="C594" s="956">
        <f>IF(IFERROR(VALUE(Dados_GLOBAL_Inicial!F594),0)=0,0,Dados_GLOBAL_Inicial!F594)</f>
        <v>0</v>
      </c>
      <c r="D594" s="830">
        <f>Dados_GLOBAL_Inicial!G594</f>
        <v>0</v>
      </c>
      <c r="E594" s="830" t="str">
        <f>IF(IFERROR(VLOOKUP(F594,Cod_Gde_Itens!$A$1:$B$80,2,FALSE),0)&gt;549,IFERROR(VLOOKUP(F594,Cod_Gde_Itens!$A$1:$B$80,2,FALSE),0),IF(Dados_GLOBAL_Inicial!H594=0,"",Dados_GLOBAL_Inicial!H594))</f>
        <v/>
      </c>
      <c r="F594" s="823">
        <f>Dados_GLOBAL_Inicial!I594</f>
        <v>0</v>
      </c>
      <c r="G594" s="824">
        <f>Dados_GLOBAL_Inicial!J594</f>
        <v>0</v>
      </c>
      <c r="H594" s="454">
        <f>Dados_GLOBAL_Inicial!K594</f>
        <v>0</v>
      </c>
      <c r="I594" s="970">
        <f>SUM('MEDIÇÃO_OBJETO (1)'!I594)</f>
        <v>0</v>
      </c>
      <c r="J594" s="455">
        <f t="shared" si="378"/>
        <v>0</v>
      </c>
      <c r="K594" s="451">
        <f t="shared" si="379"/>
        <v>0</v>
      </c>
      <c r="L594" s="452">
        <f t="shared" si="380"/>
        <v>0</v>
      </c>
      <c r="M594" s="809">
        <f t="shared" si="381"/>
        <v>0</v>
      </c>
      <c r="N594" s="810">
        <f>IF(IFERROR(VALUE(Dados_GLOBAL_Inicial!L594),0)=0,0,Dados_GLOBAL_Inicial!L594)</f>
        <v>0</v>
      </c>
      <c r="O594" s="812">
        <f>SUM('MEDIÇÃO_OBJETO (1)'!O594)</f>
        <v>0</v>
      </c>
      <c r="P594" s="812">
        <f>SUM('MEDIÇÃO_OBJETO (1)'!P594)</f>
        <v>0</v>
      </c>
      <c r="Q594" s="813">
        <f t="shared" si="382"/>
        <v>0</v>
      </c>
      <c r="R594" s="951"/>
      <c r="S594" s="815">
        <f>SUM('MEDIÇÃO_OBJETO (1)'!S594)</f>
        <v>0</v>
      </c>
      <c r="T594" s="815">
        <f>SUM('MEDIÇÃO_OBJETO (1)'!T594)</f>
        <v>0</v>
      </c>
      <c r="V594" s="19"/>
      <c r="W594" s="978">
        <f t="shared" si="383"/>
        <v>0</v>
      </c>
      <c r="X594" s="816">
        <f t="shared" si="384"/>
        <v>0</v>
      </c>
      <c r="Y594" s="816">
        <f t="shared" si="385"/>
        <v>0</v>
      </c>
      <c r="Z594" s="817">
        <f t="shared" si="386"/>
        <v>0</v>
      </c>
      <c r="AB594" s="453">
        <f t="shared" si="408"/>
        <v>0</v>
      </c>
      <c r="AC594" s="14">
        <f t="shared" si="387"/>
        <v>0</v>
      </c>
      <c r="AD594" s="819"/>
      <c r="AE594" s="631">
        <f t="shared" si="409"/>
        <v>0</v>
      </c>
      <c r="AF594" s="818">
        <f>SUM('MEDIÇÃO_OBJETO (1)'!AG594)</f>
        <v>0</v>
      </c>
      <c r="AG594" s="541">
        <f>SUM('MEDIÇÃO_OBJETO (1)'!AH594)</f>
        <v>0</v>
      </c>
      <c r="AH594" s="541">
        <f>SUM('MEDIÇÃO_OBJETO (1)'!AI594)</f>
        <v>0</v>
      </c>
      <c r="AI594" s="541">
        <f>SUM('MEDIÇÃO_OBJETO (1)'!AJ594)</f>
        <v>0</v>
      </c>
      <c r="AJ594" s="541">
        <f>SUM('MEDIÇÃO_OBJETO (1)'!AK594)</f>
        <v>0</v>
      </c>
      <c r="AK594" s="541">
        <f>SUM('MEDIÇÃO_OBJETO (1)'!AL594)</f>
        <v>0</v>
      </c>
      <c r="AL594" s="541">
        <f>SUM('MEDIÇÃO_OBJETO (1)'!AM594)</f>
        <v>0</v>
      </c>
      <c r="AM594" s="541">
        <f>SUM('MEDIÇÃO_OBJETO (1)'!AN594)</f>
        <v>0</v>
      </c>
      <c r="AN594" s="541">
        <f>SUM('MEDIÇÃO_OBJETO (1)'!AO594)</f>
        <v>0</v>
      </c>
      <c r="AO594" s="541">
        <f>SUM('MEDIÇÃO_OBJETO (1)'!AP594)</f>
        <v>0</v>
      </c>
      <c r="AP594" s="541">
        <f>SUM('MEDIÇÃO_OBJETO (1)'!AQ594)</f>
        <v>0</v>
      </c>
      <c r="AQ594" s="541">
        <f>SUM('MEDIÇÃO_OBJETO (1)'!AR594)</f>
        <v>0</v>
      </c>
      <c r="AR594" s="541">
        <f>SUM('MEDIÇÃO_OBJETO (1)'!AS594)</f>
        <v>0</v>
      </c>
      <c r="AS594" s="541">
        <f>SUM('MEDIÇÃO_OBJETO (1)'!AT594)</f>
        <v>0</v>
      </c>
      <c r="AT594" s="541">
        <f>SUM('MEDIÇÃO_OBJETO (1)'!AU594)</f>
        <v>0</v>
      </c>
      <c r="AU594" s="541">
        <f>SUM('MEDIÇÃO_OBJETO (1)'!AV594)</f>
        <v>0</v>
      </c>
      <c r="AV594" s="541">
        <f>SUM('MEDIÇÃO_OBJETO (1)'!AW594)</f>
        <v>0</v>
      </c>
      <c r="AW594" s="541">
        <f>SUM('MEDIÇÃO_OBJETO (1)'!AX594)</f>
        <v>0</v>
      </c>
      <c r="AX594" s="977"/>
      <c r="BN594" s="992">
        <f t="shared" si="376"/>
        <v>0</v>
      </c>
      <c r="BO594" s="538">
        <f t="shared" si="410"/>
        <v>0</v>
      </c>
      <c r="BP594" s="987">
        <f>IF(RESUMO_GLOBAL!$X$53="a",ROUND(AF594*$N594,RESUMO_GLOBAL!$X$54),IF(RESUMO_GLOBAL!$X$53="t",TRUNC(AF594*$N594,RESUMO_GLOBAL!$X$54),AF594*$N594))</f>
        <v>0</v>
      </c>
      <c r="BQ594" s="987">
        <f>IF(RESUMO_GLOBAL!$X$53="a",ROUND(AG594*$N594,RESUMO_GLOBAL!$X$54),IF(RESUMO_GLOBAL!$X$53="t",TRUNC(AG594*$N594,RESUMO_GLOBAL!$X$54),AG594*$N594))</f>
        <v>0</v>
      </c>
      <c r="BR594" s="987">
        <f>IF(RESUMO_GLOBAL!$X$53="a",ROUND(AH594*$N594,RESUMO_GLOBAL!$X$54),IF(RESUMO_GLOBAL!$X$53="t",TRUNC(AH594*$N594,RESUMO_GLOBAL!$X$54),AH594*$N594))</f>
        <v>0</v>
      </c>
      <c r="BS594" s="987">
        <f>IF(RESUMO_GLOBAL!$X$53="a",ROUND(AI594*$N594,RESUMO_GLOBAL!$X$54),IF(RESUMO_GLOBAL!$X$53="t",TRUNC(AI594*$N594,RESUMO_GLOBAL!$X$54),AI594*$N594))</f>
        <v>0</v>
      </c>
      <c r="BT594" s="987">
        <f>IF(RESUMO_GLOBAL!$X$53="a",ROUND(AJ594*$N594,RESUMO_GLOBAL!$X$54),IF(RESUMO_GLOBAL!$X$53="t",TRUNC(AJ594*$N594,RESUMO_GLOBAL!$X$54),AJ594*$N594))</f>
        <v>0</v>
      </c>
      <c r="BU594" s="987">
        <f>IF(RESUMO_GLOBAL!$X$53="a",ROUND(AK594*$N594,RESUMO_GLOBAL!$X$54),IF(RESUMO_GLOBAL!$X$53="t",TRUNC(AK594*$N594,RESUMO_GLOBAL!$X$54),AK594*$N594))</f>
        <v>0</v>
      </c>
      <c r="BV594" s="987">
        <f>IF(RESUMO_GLOBAL!$X$53="a",ROUND(AL594*$N594,RESUMO_GLOBAL!$X$54),IF(RESUMO_GLOBAL!$X$53="t",TRUNC(AL594*$N594,RESUMO_GLOBAL!$X$54),AL594*$N594))</f>
        <v>0</v>
      </c>
      <c r="BW594" s="987">
        <f>IF(RESUMO_GLOBAL!$X$53="a",ROUND(AM594*$N594,RESUMO_GLOBAL!$X$54),IF(RESUMO_GLOBAL!$X$53="t",TRUNC(AM594*$N594,RESUMO_GLOBAL!$X$54),AM594*$N594))</f>
        <v>0</v>
      </c>
      <c r="BX594" s="987">
        <f>IF(RESUMO_GLOBAL!$X$53="a",ROUND(AN594*$N594,RESUMO_GLOBAL!$X$54),IF(RESUMO_GLOBAL!$X$53="t",TRUNC(AN594*$N594,RESUMO_GLOBAL!$X$54),AN594*$N594))</f>
        <v>0</v>
      </c>
      <c r="BY594" s="987">
        <f>IF(RESUMO_GLOBAL!$X$53="a",ROUND(AO594*$N594,RESUMO_GLOBAL!$X$54),IF(RESUMO_GLOBAL!$X$53="t",TRUNC(AO594*$N594,RESUMO_GLOBAL!$X$54),AO594*$N594))</f>
        <v>0</v>
      </c>
      <c r="BZ594" s="987">
        <f>IF(RESUMO_GLOBAL!$X$53="a",ROUND(AP594*$N594,RESUMO_GLOBAL!$X$54),IF(RESUMO_GLOBAL!$X$53="t",TRUNC(AP594*$N594,RESUMO_GLOBAL!$X$54),AP594*$N594))</f>
        <v>0</v>
      </c>
      <c r="CA594" s="987">
        <f>IF(RESUMO_GLOBAL!$X$53="a",ROUND(AQ594*$N594,RESUMO_GLOBAL!$X$54),IF(RESUMO_GLOBAL!$X$53="t",TRUNC(AQ594*$N594,RESUMO_GLOBAL!$X$54),AQ594*$N594))</f>
        <v>0</v>
      </c>
      <c r="CB594" s="987">
        <f>IF(RESUMO_GLOBAL!$X$53="a",ROUND(AR594*$N594,RESUMO_GLOBAL!$X$54),IF(RESUMO_GLOBAL!$X$53="t",TRUNC(AR594*$N594,RESUMO_GLOBAL!$X$54),AR594*$N594))</f>
        <v>0</v>
      </c>
      <c r="CC594" s="987">
        <f>IF(RESUMO_GLOBAL!$X$53="a",ROUND(AS594*$N594,RESUMO_GLOBAL!$X$54),IF(RESUMO_GLOBAL!$X$53="t",TRUNC(AS594*$N594,RESUMO_GLOBAL!$X$54),AS594*$N594))</f>
        <v>0</v>
      </c>
      <c r="CD594" s="987">
        <f>IF(RESUMO_GLOBAL!$X$53="a",ROUND(AT594*$N594,RESUMO_GLOBAL!$X$54),IF(RESUMO_GLOBAL!$X$53="t",TRUNC(AT594*$N594,RESUMO_GLOBAL!$X$54),AT594*$N594))</f>
        <v>0</v>
      </c>
      <c r="CE594" s="987">
        <f>IF(RESUMO_GLOBAL!$X$53="a",ROUND(AU594*$N594,RESUMO_GLOBAL!$X$54),IF(RESUMO_GLOBAL!$X$53="t",TRUNC(AU594*$N594,RESUMO_GLOBAL!$X$54),AU594*$N594))</f>
        <v>0</v>
      </c>
      <c r="CF594" s="987">
        <f>IF(RESUMO_GLOBAL!$X$53="a",ROUND(AV594*$N594,RESUMO_GLOBAL!$X$54),IF(RESUMO_GLOBAL!$X$53="t",TRUNC(AV594*$N594,RESUMO_GLOBAL!$X$54),AV594*$N594))</f>
        <v>0</v>
      </c>
      <c r="CG594" s="987">
        <f>IF(RESUMO_GLOBAL!$X$53="a",ROUND(AW594*$N594,RESUMO_GLOBAL!$X$54),IF(RESUMO_GLOBAL!$X$53="t",TRUNC(AW594*$N594,RESUMO_GLOBAL!$X$54),AW594*$N594))</f>
        <v>0</v>
      </c>
      <c r="CK594" s="59">
        <f t="shared" si="389"/>
        <v>0</v>
      </c>
      <c r="CL594" s="59">
        <f t="shared" si="390"/>
        <v>0</v>
      </c>
      <c r="CM594" s="59">
        <f t="shared" si="391"/>
        <v>0</v>
      </c>
      <c r="CN594" s="59">
        <f t="shared" si="392"/>
        <v>0</v>
      </c>
      <c r="CO594" s="59">
        <f t="shared" si="393"/>
        <v>0</v>
      </c>
      <c r="CP594" s="59">
        <f t="shared" si="394"/>
        <v>0</v>
      </c>
      <c r="CQ594" s="59">
        <f t="shared" si="395"/>
        <v>0</v>
      </c>
      <c r="CR594" s="59">
        <f t="shared" si="396"/>
        <v>0</v>
      </c>
      <c r="CS594" s="59">
        <f t="shared" si="397"/>
        <v>0</v>
      </c>
      <c r="CT594" s="59">
        <f t="shared" si="398"/>
        <v>0</v>
      </c>
      <c r="CU594" s="59">
        <f t="shared" si="399"/>
        <v>0</v>
      </c>
      <c r="CV594" s="59">
        <f t="shared" si="400"/>
        <v>0</v>
      </c>
      <c r="CW594" s="59">
        <f t="shared" si="401"/>
        <v>0</v>
      </c>
      <c r="CX594" s="59">
        <f t="shared" si="402"/>
        <v>0</v>
      </c>
      <c r="CY594" s="59">
        <f t="shared" si="403"/>
        <v>0</v>
      </c>
      <c r="CZ594" s="59">
        <f t="shared" si="404"/>
        <v>0</v>
      </c>
      <c r="DA594" s="59">
        <f t="shared" si="405"/>
        <v>0</v>
      </c>
      <c r="DB594" s="59">
        <f t="shared" si="406"/>
        <v>0</v>
      </c>
      <c r="DE594">
        <f t="shared" si="388"/>
        <v>589</v>
      </c>
      <c r="DF594" t="str">
        <f t="shared" si="407"/>
        <v/>
      </c>
      <c r="DG594" s="59">
        <f>IF($C594&lt;&gt;0,SUM($CK595:CK595),0)</f>
        <v>0</v>
      </c>
      <c r="DH594" s="59">
        <f>IF($C594&lt;&gt;0,SUM($CK595:CL595),0)</f>
        <v>0</v>
      </c>
      <c r="DI594" s="59">
        <f>IF($C594&lt;&gt;0,SUM($CK595:CM595),0)</f>
        <v>0</v>
      </c>
      <c r="DJ594" s="59">
        <f>IF($C594&lt;&gt;0,SUM($CK595:CN595),0)</f>
        <v>0</v>
      </c>
      <c r="DK594" s="59">
        <f>IF($C594&lt;&gt;0,SUM($CK595:CO595),0)</f>
        <v>0</v>
      </c>
      <c r="DL594" s="59">
        <f>IF($C594&lt;&gt;0,SUM($CK595:CP595),0)</f>
        <v>0</v>
      </c>
      <c r="DM594" s="59">
        <f>IF($C594&lt;&gt;0,SUM($CK595:CQ595),0)</f>
        <v>0</v>
      </c>
      <c r="DN594" s="59">
        <f>IF($C594&lt;&gt;0,SUM($CK595:CR595),0)</f>
        <v>0</v>
      </c>
      <c r="DO594" s="59">
        <f>IF($C594&lt;&gt;0,SUM($CK595:CS595),0)</f>
        <v>0</v>
      </c>
      <c r="DP594" s="59">
        <f>IF($C594&lt;&gt;0,SUM($CK595:CT595),0)</f>
        <v>0</v>
      </c>
      <c r="DQ594" s="59">
        <f>IF($C594&lt;&gt;0,SUM($CK595:CU595),0)</f>
        <v>0</v>
      </c>
      <c r="DR594" s="59">
        <f>IF($C594&lt;&gt;0,SUM($CK595:CV595),0)</f>
        <v>0</v>
      </c>
      <c r="DS594" s="59">
        <f>IF($C594&lt;&gt;0,SUM($CK595:CW595),0)</f>
        <v>0</v>
      </c>
      <c r="DT594" s="59">
        <f>IF($C594&lt;&gt;0,SUM($CK595:CX595),0)</f>
        <v>0</v>
      </c>
      <c r="DU594" s="59">
        <f>IF($C594&lt;&gt;0,SUM($CK595:CY595),0)</f>
        <v>0</v>
      </c>
      <c r="DV594" s="59">
        <f>IF($C594&lt;&gt;0,SUM($CK595:CZ595),0)</f>
        <v>0</v>
      </c>
      <c r="DW594" s="59">
        <f>IF($C594&lt;&gt;0,SUM($CK595:DA595),0)</f>
        <v>0</v>
      </c>
      <c r="DX594" s="59">
        <f>IF($C594&lt;&gt;0,SUM($CK595:DB595),0)</f>
        <v>0</v>
      </c>
      <c r="DY594" s="952" t="str">
        <f t="shared" si="411"/>
        <v/>
      </c>
    </row>
    <row r="595" spans="1:129" ht="13.5" hidden="1" thickBot="1">
      <c r="A595" s="3" t="str">
        <f t="shared" si="377"/>
        <v/>
      </c>
      <c r="B595" s="805">
        <f>Dados_GLOBAL_Inicial!E595</f>
        <v>0</v>
      </c>
      <c r="C595" s="956">
        <f>IF(IFERROR(VALUE(Dados_GLOBAL_Inicial!F595),0)=0,0,Dados_GLOBAL_Inicial!F595)</f>
        <v>0</v>
      </c>
      <c r="D595" s="830">
        <f>Dados_GLOBAL_Inicial!G595</f>
        <v>0</v>
      </c>
      <c r="E595" s="830" t="str">
        <f>IF(IFERROR(VLOOKUP(F595,Cod_Gde_Itens!$A$1:$B$80,2,FALSE),0)&gt;549,IFERROR(VLOOKUP(F595,Cod_Gde_Itens!$A$1:$B$80,2,FALSE),0),IF(Dados_GLOBAL_Inicial!H595=0,"",Dados_GLOBAL_Inicial!H595))</f>
        <v/>
      </c>
      <c r="F595" s="823">
        <f>Dados_GLOBAL_Inicial!I595</f>
        <v>0</v>
      </c>
      <c r="G595" s="824">
        <f>Dados_GLOBAL_Inicial!J595</f>
        <v>0</v>
      </c>
      <c r="H595" s="454">
        <f>Dados_GLOBAL_Inicial!K595</f>
        <v>0</v>
      </c>
      <c r="I595" s="970">
        <f>SUM('MEDIÇÃO_OBJETO (1)'!I595)</f>
        <v>0</v>
      </c>
      <c r="J595" s="455">
        <f t="shared" si="378"/>
        <v>0</v>
      </c>
      <c r="K595" s="451">
        <f t="shared" si="379"/>
        <v>0</v>
      </c>
      <c r="L595" s="452">
        <f t="shared" si="380"/>
        <v>0</v>
      </c>
      <c r="M595" s="809">
        <f t="shared" si="381"/>
        <v>0</v>
      </c>
      <c r="N595" s="810">
        <f>IF(IFERROR(VALUE(Dados_GLOBAL_Inicial!L595),0)=0,0,Dados_GLOBAL_Inicial!L595)</f>
        <v>0</v>
      </c>
      <c r="O595" s="812">
        <f>SUM('MEDIÇÃO_OBJETO (1)'!O595)</f>
        <v>0</v>
      </c>
      <c r="P595" s="812">
        <f>SUM('MEDIÇÃO_OBJETO (1)'!P595)</f>
        <v>0</v>
      </c>
      <c r="Q595" s="813">
        <f t="shared" si="382"/>
        <v>0</v>
      </c>
      <c r="R595" s="951"/>
      <c r="S595" s="815">
        <f>SUM('MEDIÇÃO_OBJETO (1)'!S595)</f>
        <v>0</v>
      </c>
      <c r="T595" s="815">
        <f>SUM('MEDIÇÃO_OBJETO (1)'!T595)</f>
        <v>0</v>
      </c>
      <c r="V595" s="19"/>
      <c r="W595" s="978">
        <f t="shared" si="383"/>
        <v>0</v>
      </c>
      <c r="X595" s="816">
        <f t="shared" si="384"/>
        <v>0</v>
      </c>
      <c r="Y595" s="816">
        <f t="shared" si="385"/>
        <v>0</v>
      </c>
      <c r="Z595" s="817">
        <f t="shared" si="386"/>
        <v>0</v>
      </c>
      <c r="AB595" s="453">
        <f t="shared" si="408"/>
        <v>0</v>
      </c>
      <c r="AC595" s="14">
        <f t="shared" si="387"/>
        <v>0</v>
      </c>
      <c r="AD595" s="819"/>
      <c r="AE595" s="631">
        <f t="shared" si="409"/>
        <v>0</v>
      </c>
      <c r="AF595" s="818">
        <f>SUM('MEDIÇÃO_OBJETO (1)'!AG595)</f>
        <v>0</v>
      </c>
      <c r="AG595" s="541">
        <f>SUM('MEDIÇÃO_OBJETO (1)'!AH595)</f>
        <v>0</v>
      </c>
      <c r="AH595" s="541">
        <f>SUM('MEDIÇÃO_OBJETO (1)'!AI595)</f>
        <v>0</v>
      </c>
      <c r="AI595" s="541">
        <f>SUM('MEDIÇÃO_OBJETO (1)'!AJ595)</f>
        <v>0</v>
      </c>
      <c r="AJ595" s="541">
        <f>SUM('MEDIÇÃO_OBJETO (1)'!AK595)</f>
        <v>0</v>
      </c>
      <c r="AK595" s="541">
        <f>SUM('MEDIÇÃO_OBJETO (1)'!AL595)</f>
        <v>0</v>
      </c>
      <c r="AL595" s="541">
        <f>SUM('MEDIÇÃO_OBJETO (1)'!AM595)</f>
        <v>0</v>
      </c>
      <c r="AM595" s="541">
        <f>SUM('MEDIÇÃO_OBJETO (1)'!AN595)</f>
        <v>0</v>
      </c>
      <c r="AN595" s="541">
        <f>SUM('MEDIÇÃO_OBJETO (1)'!AO595)</f>
        <v>0</v>
      </c>
      <c r="AO595" s="541">
        <f>SUM('MEDIÇÃO_OBJETO (1)'!AP595)</f>
        <v>0</v>
      </c>
      <c r="AP595" s="541">
        <f>SUM('MEDIÇÃO_OBJETO (1)'!AQ595)</f>
        <v>0</v>
      </c>
      <c r="AQ595" s="541">
        <f>SUM('MEDIÇÃO_OBJETO (1)'!AR595)</f>
        <v>0</v>
      </c>
      <c r="AR595" s="541">
        <f>SUM('MEDIÇÃO_OBJETO (1)'!AS595)</f>
        <v>0</v>
      </c>
      <c r="AS595" s="541">
        <f>SUM('MEDIÇÃO_OBJETO (1)'!AT595)</f>
        <v>0</v>
      </c>
      <c r="AT595" s="541">
        <f>SUM('MEDIÇÃO_OBJETO (1)'!AU595)</f>
        <v>0</v>
      </c>
      <c r="AU595" s="541">
        <f>SUM('MEDIÇÃO_OBJETO (1)'!AV595)</f>
        <v>0</v>
      </c>
      <c r="AV595" s="541">
        <f>SUM('MEDIÇÃO_OBJETO (1)'!AW595)</f>
        <v>0</v>
      </c>
      <c r="AW595" s="541">
        <f>SUM('MEDIÇÃO_OBJETO (1)'!AX595)</f>
        <v>0</v>
      </c>
      <c r="AX595" s="977"/>
      <c r="BN595" s="992">
        <f t="shared" si="376"/>
        <v>0</v>
      </c>
      <c r="BO595" s="538">
        <f t="shared" si="410"/>
        <v>0</v>
      </c>
      <c r="BP595" s="987">
        <f>IF(RESUMO_GLOBAL!$X$53="a",ROUND(AF595*$N595,RESUMO_GLOBAL!$X$54),IF(RESUMO_GLOBAL!$X$53="t",TRUNC(AF595*$N595,RESUMO_GLOBAL!$X$54),AF595*$N595))</f>
        <v>0</v>
      </c>
      <c r="BQ595" s="987">
        <f>IF(RESUMO_GLOBAL!$X$53="a",ROUND(AG595*$N595,RESUMO_GLOBAL!$X$54),IF(RESUMO_GLOBAL!$X$53="t",TRUNC(AG595*$N595,RESUMO_GLOBAL!$X$54),AG595*$N595))</f>
        <v>0</v>
      </c>
      <c r="BR595" s="987">
        <f>IF(RESUMO_GLOBAL!$X$53="a",ROUND(AH595*$N595,RESUMO_GLOBAL!$X$54),IF(RESUMO_GLOBAL!$X$53="t",TRUNC(AH595*$N595,RESUMO_GLOBAL!$X$54),AH595*$N595))</f>
        <v>0</v>
      </c>
      <c r="BS595" s="987">
        <f>IF(RESUMO_GLOBAL!$X$53="a",ROUND(AI595*$N595,RESUMO_GLOBAL!$X$54),IF(RESUMO_GLOBAL!$X$53="t",TRUNC(AI595*$N595,RESUMO_GLOBAL!$X$54),AI595*$N595))</f>
        <v>0</v>
      </c>
      <c r="BT595" s="987">
        <f>IF(RESUMO_GLOBAL!$X$53="a",ROUND(AJ595*$N595,RESUMO_GLOBAL!$X$54),IF(RESUMO_GLOBAL!$X$53="t",TRUNC(AJ595*$N595,RESUMO_GLOBAL!$X$54),AJ595*$N595))</f>
        <v>0</v>
      </c>
      <c r="BU595" s="987">
        <f>IF(RESUMO_GLOBAL!$X$53="a",ROUND(AK595*$N595,RESUMO_GLOBAL!$X$54),IF(RESUMO_GLOBAL!$X$53="t",TRUNC(AK595*$N595,RESUMO_GLOBAL!$X$54),AK595*$N595))</f>
        <v>0</v>
      </c>
      <c r="BV595" s="987">
        <f>IF(RESUMO_GLOBAL!$X$53="a",ROUND(AL595*$N595,RESUMO_GLOBAL!$X$54),IF(RESUMO_GLOBAL!$X$53="t",TRUNC(AL595*$N595,RESUMO_GLOBAL!$X$54),AL595*$N595))</f>
        <v>0</v>
      </c>
      <c r="BW595" s="987">
        <f>IF(RESUMO_GLOBAL!$X$53="a",ROUND(AM595*$N595,RESUMO_GLOBAL!$X$54),IF(RESUMO_GLOBAL!$X$53="t",TRUNC(AM595*$N595,RESUMO_GLOBAL!$X$54),AM595*$N595))</f>
        <v>0</v>
      </c>
      <c r="BX595" s="987">
        <f>IF(RESUMO_GLOBAL!$X$53="a",ROUND(AN595*$N595,RESUMO_GLOBAL!$X$54),IF(RESUMO_GLOBAL!$X$53="t",TRUNC(AN595*$N595,RESUMO_GLOBAL!$X$54),AN595*$N595))</f>
        <v>0</v>
      </c>
      <c r="BY595" s="987">
        <f>IF(RESUMO_GLOBAL!$X$53="a",ROUND(AO595*$N595,RESUMO_GLOBAL!$X$54),IF(RESUMO_GLOBAL!$X$53="t",TRUNC(AO595*$N595,RESUMO_GLOBAL!$X$54),AO595*$N595))</f>
        <v>0</v>
      </c>
      <c r="BZ595" s="987">
        <f>IF(RESUMO_GLOBAL!$X$53="a",ROUND(AP595*$N595,RESUMO_GLOBAL!$X$54),IF(RESUMO_GLOBAL!$X$53="t",TRUNC(AP595*$N595,RESUMO_GLOBAL!$X$54),AP595*$N595))</f>
        <v>0</v>
      </c>
      <c r="CA595" s="987">
        <f>IF(RESUMO_GLOBAL!$X$53="a",ROUND(AQ595*$N595,RESUMO_GLOBAL!$X$54),IF(RESUMO_GLOBAL!$X$53="t",TRUNC(AQ595*$N595,RESUMO_GLOBAL!$X$54),AQ595*$N595))</f>
        <v>0</v>
      </c>
      <c r="CB595" s="987">
        <f>IF(RESUMO_GLOBAL!$X$53="a",ROUND(AR595*$N595,RESUMO_GLOBAL!$X$54),IF(RESUMO_GLOBAL!$X$53="t",TRUNC(AR595*$N595,RESUMO_GLOBAL!$X$54),AR595*$N595))</f>
        <v>0</v>
      </c>
      <c r="CC595" s="987">
        <f>IF(RESUMO_GLOBAL!$X$53="a",ROUND(AS595*$N595,RESUMO_GLOBAL!$X$54),IF(RESUMO_GLOBAL!$X$53="t",TRUNC(AS595*$N595,RESUMO_GLOBAL!$X$54),AS595*$N595))</f>
        <v>0</v>
      </c>
      <c r="CD595" s="987">
        <f>IF(RESUMO_GLOBAL!$X$53="a",ROUND(AT595*$N595,RESUMO_GLOBAL!$X$54),IF(RESUMO_GLOBAL!$X$53="t",TRUNC(AT595*$N595,RESUMO_GLOBAL!$X$54),AT595*$N595))</f>
        <v>0</v>
      </c>
      <c r="CE595" s="987">
        <f>IF(RESUMO_GLOBAL!$X$53="a",ROUND(AU595*$N595,RESUMO_GLOBAL!$X$54),IF(RESUMO_GLOBAL!$X$53="t",TRUNC(AU595*$N595,RESUMO_GLOBAL!$X$54),AU595*$N595))</f>
        <v>0</v>
      </c>
      <c r="CF595" s="987">
        <f>IF(RESUMO_GLOBAL!$X$53="a",ROUND(AV595*$N595,RESUMO_GLOBAL!$X$54),IF(RESUMO_GLOBAL!$X$53="t",TRUNC(AV595*$N595,RESUMO_GLOBAL!$X$54),AV595*$N595))</f>
        <v>0</v>
      </c>
      <c r="CG595" s="987">
        <f>IF(RESUMO_GLOBAL!$X$53="a",ROUND(AW595*$N595,RESUMO_GLOBAL!$X$54),IF(RESUMO_GLOBAL!$X$53="t",TRUNC(AW595*$N595,RESUMO_GLOBAL!$X$54),AW595*$N595))</f>
        <v>0</v>
      </c>
      <c r="CK595" s="59">
        <f t="shared" si="389"/>
        <v>0</v>
      </c>
      <c r="CL595" s="59">
        <f t="shared" si="390"/>
        <v>0</v>
      </c>
      <c r="CM595" s="59">
        <f t="shared" si="391"/>
        <v>0</v>
      </c>
      <c r="CN595" s="59">
        <f t="shared" si="392"/>
        <v>0</v>
      </c>
      <c r="CO595" s="59">
        <f t="shared" si="393"/>
        <v>0</v>
      </c>
      <c r="CP595" s="59">
        <f t="shared" si="394"/>
        <v>0</v>
      </c>
      <c r="CQ595" s="59">
        <f t="shared" si="395"/>
        <v>0</v>
      </c>
      <c r="CR595" s="59">
        <f t="shared" si="396"/>
        <v>0</v>
      </c>
      <c r="CS595" s="59">
        <f t="shared" si="397"/>
        <v>0</v>
      </c>
      <c r="CT595" s="59">
        <f t="shared" si="398"/>
        <v>0</v>
      </c>
      <c r="CU595" s="59">
        <f t="shared" si="399"/>
        <v>0</v>
      </c>
      <c r="CV595" s="59">
        <f t="shared" si="400"/>
        <v>0</v>
      </c>
      <c r="CW595" s="59">
        <f t="shared" si="401"/>
        <v>0</v>
      </c>
      <c r="CX595" s="59">
        <f t="shared" si="402"/>
        <v>0</v>
      </c>
      <c r="CY595" s="59">
        <f t="shared" si="403"/>
        <v>0</v>
      </c>
      <c r="CZ595" s="59">
        <f t="shared" si="404"/>
        <v>0</v>
      </c>
      <c r="DA595" s="59">
        <f t="shared" si="405"/>
        <v>0</v>
      </c>
      <c r="DB595" s="59">
        <f t="shared" si="406"/>
        <v>0</v>
      </c>
      <c r="DE595">
        <f t="shared" si="388"/>
        <v>590</v>
      </c>
      <c r="DF595" t="str">
        <f t="shared" si="407"/>
        <v/>
      </c>
      <c r="DG595" s="59">
        <f>IF($C595&lt;&gt;0,SUM($CK596:CK596),0)</f>
        <v>0</v>
      </c>
      <c r="DH595" s="59">
        <f>IF($C595&lt;&gt;0,SUM($CK596:CL596),0)</f>
        <v>0</v>
      </c>
      <c r="DI595" s="59">
        <f>IF($C595&lt;&gt;0,SUM($CK596:CM596),0)</f>
        <v>0</v>
      </c>
      <c r="DJ595" s="59">
        <f>IF($C595&lt;&gt;0,SUM($CK596:CN596),0)</f>
        <v>0</v>
      </c>
      <c r="DK595" s="59">
        <f>IF($C595&lt;&gt;0,SUM($CK596:CO596),0)</f>
        <v>0</v>
      </c>
      <c r="DL595" s="59">
        <f>IF($C595&lt;&gt;0,SUM($CK596:CP596),0)</f>
        <v>0</v>
      </c>
      <c r="DM595" s="59">
        <f>IF($C595&lt;&gt;0,SUM($CK596:CQ596),0)</f>
        <v>0</v>
      </c>
      <c r="DN595" s="59">
        <f>IF($C595&lt;&gt;0,SUM($CK596:CR596),0)</f>
        <v>0</v>
      </c>
      <c r="DO595" s="59">
        <f>IF($C595&lt;&gt;0,SUM($CK596:CS596),0)</f>
        <v>0</v>
      </c>
      <c r="DP595" s="59">
        <f>IF($C595&lt;&gt;0,SUM($CK596:CT596),0)</f>
        <v>0</v>
      </c>
      <c r="DQ595" s="59">
        <f>IF($C595&lt;&gt;0,SUM($CK596:CU596),0)</f>
        <v>0</v>
      </c>
      <c r="DR595" s="59">
        <f>IF($C595&lt;&gt;0,SUM($CK596:CV596),0)</f>
        <v>0</v>
      </c>
      <c r="DS595" s="59">
        <f>IF($C595&lt;&gt;0,SUM($CK596:CW596),0)</f>
        <v>0</v>
      </c>
      <c r="DT595" s="59">
        <f>IF($C595&lt;&gt;0,SUM($CK596:CX596),0)</f>
        <v>0</v>
      </c>
      <c r="DU595" s="59">
        <f>IF($C595&lt;&gt;0,SUM($CK596:CY596),0)</f>
        <v>0</v>
      </c>
      <c r="DV595" s="59">
        <f>IF($C595&lt;&gt;0,SUM($CK596:CZ596),0)</f>
        <v>0</v>
      </c>
      <c r="DW595" s="59">
        <f>IF($C595&lt;&gt;0,SUM($CK596:DA596),0)</f>
        <v>0</v>
      </c>
      <c r="DX595" s="59">
        <f>IF($C595&lt;&gt;0,SUM($CK596:DB596),0)</f>
        <v>0</v>
      </c>
      <c r="DY595" s="952" t="str">
        <f t="shared" si="411"/>
        <v/>
      </c>
    </row>
    <row r="596" spans="1:129" ht="13.5" hidden="1" thickBot="1">
      <c r="A596" s="3" t="str">
        <f t="shared" si="377"/>
        <v/>
      </c>
      <c r="B596" s="805">
        <f>Dados_GLOBAL_Inicial!E596</f>
        <v>0</v>
      </c>
      <c r="C596" s="956">
        <f>IF(IFERROR(VALUE(Dados_GLOBAL_Inicial!F596),0)=0,0,Dados_GLOBAL_Inicial!F596)</f>
        <v>0</v>
      </c>
      <c r="D596" s="830">
        <f>Dados_GLOBAL_Inicial!G596</f>
        <v>0</v>
      </c>
      <c r="E596" s="830" t="str">
        <f>IF(IFERROR(VLOOKUP(F596,Cod_Gde_Itens!$A$1:$B$80,2,FALSE),0)&gt;549,IFERROR(VLOOKUP(F596,Cod_Gde_Itens!$A$1:$B$80,2,FALSE),0),IF(Dados_GLOBAL_Inicial!H596=0,"",Dados_GLOBAL_Inicial!H596))</f>
        <v/>
      </c>
      <c r="F596" s="823">
        <f>Dados_GLOBAL_Inicial!I596</f>
        <v>0</v>
      </c>
      <c r="G596" s="824">
        <f>Dados_GLOBAL_Inicial!J596</f>
        <v>0</v>
      </c>
      <c r="H596" s="454">
        <f>Dados_GLOBAL_Inicial!K596</f>
        <v>0</v>
      </c>
      <c r="I596" s="970">
        <f>SUM('MEDIÇÃO_OBJETO (1)'!I596)</f>
        <v>0</v>
      </c>
      <c r="J596" s="455">
        <f t="shared" si="378"/>
        <v>0</v>
      </c>
      <c r="K596" s="451">
        <f t="shared" si="379"/>
        <v>0</v>
      </c>
      <c r="L596" s="452">
        <f t="shared" si="380"/>
        <v>0</v>
      </c>
      <c r="M596" s="809">
        <f t="shared" si="381"/>
        <v>0</v>
      </c>
      <c r="N596" s="810">
        <f>IF(IFERROR(VALUE(Dados_GLOBAL_Inicial!L596),0)=0,0,Dados_GLOBAL_Inicial!L596)</f>
        <v>0</v>
      </c>
      <c r="O596" s="812">
        <f>SUM('MEDIÇÃO_OBJETO (1)'!O596)</f>
        <v>0</v>
      </c>
      <c r="P596" s="812">
        <f>SUM('MEDIÇÃO_OBJETO (1)'!P596)</f>
        <v>0</v>
      </c>
      <c r="Q596" s="813">
        <f t="shared" si="382"/>
        <v>0</v>
      </c>
      <c r="R596" s="951"/>
      <c r="S596" s="815">
        <f>SUM('MEDIÇÃO_OBJETO (1)'!S596)</f>
        <v>0</v>
      </c>
      <c r="T596" s="815">
        <f>SUM('MEDIÇÃO_OBJETO (1)'!T596)</f>
        <v>0</v>
      </c>
      <c r="V596" s="19"/>
      <c r="W596" s="978">
        <f t="shared" si="383"/>
        <v>0</v>
      </c>
      <c r="X596" s="816">
        <f t="shared" si="384"/>
        <v>0</v>
      </c>
      <c r="Y596" s="816">
        <f t="shared" si="385"/>
        <v>0</v>
      </c>
      <c r="Z596" s="817">
        <f t="shared" si="386"/>
        <v>0</v>
      </c>
      <c r="AB596" s="453">
        <f t="shared" si="408"/>
        <v>0</v>
      </c>
      <c r="AC596" s="14">
        <f t="shared" si="387"/>
        <v>0</v>
      </c>
      <c r="AD596" s="819"/>
      <c r="AE596" s="631">
        <f t="shared" si="409"/>
        <v>0</v>
      </c>
      <c r="AF596" s="818">
        <f>SUM('MEDIÇÃO_OBJETO (1)'!AG596)</f>
        <v>0</v>
      </c>
      <c r="AG596" s="541">
        <f>SUM('MEDIÇÃO_OBJETO (1)'!AH596)</f>
        <v>0</v>
      </c>
      <c r="AH596" s="541">
        <f>SUM('MEDIÇÃO_OBJETO (1)'!AI596)</f>
        <v>0</v>
      </c>
      <c r="AI596" s="541">
        <f>SUM('MEDIÇÃO_OBJETO (1)'!AJ596)</f>
        <v>0</v>
      </c>
      <c r="AJ596" s="541">
        <f>SUM('MEDIÇÃO_OBJETO (1)'!AK596)</f>
        <v>0</v>
      </c>
      <c r="AK596" s="541">
        <f>SUM('MEDIÇÃO_OBJETO (1)'!AL596)</f>
        <v>0</v>
      </c>
      <c r="AL596" s="541">
        <f>SUM('MEDIÇÃO_OBJETO (1)'!AM596)</f>
        <v>0</v>
      </c>
      <c r="AM596" s="541">
        <f>SUM('MEDIÇÃO_OBJETO (1)'!AN596)</f>
        <v>0</v>
      </c>
      <c r="AN596" s="541">
        <f>SUM('MEDIÇÃO_OBJETO (1)'!AO596)</f>
        <v>0</v>
      </c>
      <c r="AO596" s="541">
        <f>SUM('MEDIÇÃO_OBJETO (1)'!AP596)</f>
        <v>0</v>
      </c>
      <c r="AP596" s="541">
        <f>SUM('MEDIÇÃO_OBJETO (1)'!AQ596)</f>
        <v>0</v>
      </c>
      <c r="AQ596" s="541">
        <f>SUM('MEDIÇÃO_OBJETO (1)'!AR596)</f>
        <v>0</v>
      </c>
      <c r="AR596" s="541">
        <f>SUM('MEDIÇÃO_OBJETO (1)'!AS596)</f>
        <v>0</v>
      </c>
      <c r="AS596" s="541">
        <f>SUM('MEDIÇÃO_OBJETO (1)'!AT596)</f>
        <v>0</v>
      </c>
      <c r="AT596" s="541">
        <f>SUM('MEDIÇÃO_OBJETO (1)'!AU596)</f>
        <v>0</v>
      </c>
      <c r="AU596" s="541">
        <f>SUM('MEDIÇÃO_OBJETO (1)'!AV596)</f>
        <v>0</v>
      </c>
      <c r="AV596" s="541">
        <f>SUM('MEDIÇÃO_OBJETO (1)'!AW596)</f>
        <v>0</v>
      </c>
      <c r="AW596" s="541">
        <f>SUM('MEDIÇÃO_OBJETO (1)'!AX596)</f>
        <v>0</v>
      </c>
      <c r="AX596" s="977"/>
      <c r="BN596" s="992">
        <f t="shared" si="376"/>
        <v>0</v>
      </c>
      <c r="BO596" s="538">
        <f t="shared" si="410"/>
        <v>0</v>
      </c>
      <c r="BP596" s="987">
        <f>IF(RESUMO_GLOBAL!$X$53="a",ROUND(AF596*$N596,RESUMO_GLOBAL!$X$54),IF(RESUMO_GLOBAL!$X$53="t",TRUNC(AF596*$N596,RESUMO_GLOBAL!$X$54),AF596*$N596))</f>
        <v>0</v>
      </c>
      <c r="BQ596" s="987">
        <f>IF(RESUMO_GLOBAL!$X$53="a",ROUND(AG596*$N596,RESUMO_GLOBAL!$X$54),IF(RESUMO_GLOBAL!$X$53="t",TRUNC(AG596*$N596,RESUMO_GLOBAL!$X$54),AG596*$N596))</f>
        <v>0</v>
      </c>
      <c r="BR596" s="987">
        <f>IF(RESUMO_GLOBAL!$X$53="a",ROUND(AH596*$N596,RESUMO_GLOBAL!$X$54),IF(RESUMO_GLOBAL!$X$53="t",TRUNC(AH596*$N596,RESUMO_GLOBAL!$X$54),AH596*$N596))</f>
        <v>0</v>
      </c>
      <c r="BS596" s="987">
        <f>IF(RESUMO_GLOBAL!$X$53="a",ROUND(AI596*$N596,RESUMO_GLOBAL!$X$54),IF(RESUMO_GLOBAL!$X$53="t",TRUNC(AI596*$N596,RESUMO_GLOBAL!$X$54),AI596*$N596))</f>
        <v>0</v>
      </c>
      <c r="BT596" s="987">
        <f>IF(RESUMO_GLOBAL!$X$53="a",ROUND(AJ596*$N596,RESUMO_GLOBAL!$X$54),IF(RESUMO_GLOBAL!$X$53="t",TRUNC(AJ596*$N596,RESUMO_GLOBAL!$X$54),AJ596*$N596))</f>
        <v>0</v>
      </c>
      <c r="BU596" s="987">
        <f>IF(RESUMO_GLOBAL!$X$53="a",ROUND(AK596*$N596,RESUMO_GLOBAL!$X$54),IF(RESUMO_GLOBAL!$X$53="t",TRUNC(AK596*$N596,RESUMO_GLOBAL!$X$54),AK596*$N596))</f>
        <v>0</v>
      </c>
      <c r="BV596" s="987">
        <f>IF(RESUMO_GLOBAL!$X$53="a",ROUND(AL596*$N596,RESUMO_GLOBAL!$X$54),IF(RESUMO_GLOBAL!$X$53="t",TRUNC(AL596*$N596,RESUMO_GLOBAL!$X$54),AL596*$N596))</f>
        <v>0</v>
      </c>
      <c r="BW596" s="987">
        <f>IF(RESUMO_GLOBAL!$X$53="a",ROUND(AM596*$N596,RESUMO_GLOBAL!$X$54),IF(RESUMO_GLOBAL!$X$53="t",TRUNC(AM596*$N596,RESUMO_GLOBAL!$X$54),AM596*$N596))</f>
        <v>0</v>
      </c>
      <c r="BX596" s="987">
        <f>IF(RESUMO_GLOBAL!$X$53="a",ROUND(AN596*$N596,RESUMO_GLOBAL!$X$54),IF(RESUMO_GLOBAL!$X$53="t",TRUNC(AN596*$N596,RESUMO_GLOBAL!$X$54),AN596*$N596))</f>
        <v>0</v>
      </c>
      <c r="BY596" s="987">
        <f>IF(RESUMO_GLOBAL!$X$53="a",ROUND(AO596*$N596,RESUMO_GLOBAL!$X$54),IF(RESUMO_GLOBAL!$X$53="t",TRUNC(AO596*$N596,RESUMO_GLOBAL!$X$54),AO596*$N596))</f>
        <v>0</v>
      </c>
      <c r="BZ596" s="987">
        <f>IF(RESUMO_GLOBAL!$X$53="a",ROUND(AP596*$N596,RESUMO_GLOBAL!$X$54),IF(RESUMO_GLOBAL!$X$53="t",TRUNC(AP596*$N596,RESUMO_GLOBAL!$X$54),AP596*$N596))</f>
        <v>0</v>
      </c>
      <c r="CA596" s="987">
        <f>IF(RESUMO_GLOBAL!$X$53="a",ROUND(AQ596*$N596,RESUMO_GLOBAL!$X$54),IF(RESUMO_GLOBAL!$X$53="t",TRUNC(AQ596*$N596,RESUMO_GLOBAL!$X$54),AQ596*$N596))</f>
        <v>0</v>
      </c>
      <c r="CB596" s="987">
        <f>IF(RESUMO_GLOBAL!$X$53="a",ROUND(AR596*$N596,RESUMO_GLOBAL!$X$54),IF(RESUMO_GLOBAL!$X$53="t",TRUNC(AR596*$N596,RESUMO_GLOBAL!$X$54),AR596*$N596))</f>
        <v>0</v>
      </c>
      <c r="CC596" s="987">
        <f>IF(RESUMO_GLOBAL!$X$53="a",ROUND(AS596*$N596,RESUMO_GLOBAL!$X$54),IF(RESUMO_GLOBAL!$X$53="t",TRUNC(AS596*$N596,RESUMO_GLOBAL!$X$54),AS596*$N596))</f>
        <v>0</v>
      </c>
      <c r="CD596" s="987">
        <f>IF(RESUMO_GLOBAL!$X$53="a",ROUND(AT596*$N596,RESUMO_GLOBAL!$X$54),IF(RESUMO_GLOBAL!$X$53="t",TRUNC(AT596*$N596,RESUMO_GLOBAL!$X$54),AT596*$N596))</f>
        <v>0</v>
      </c>
      <c r="CE596" s="987">
        <f>IF(RESUMO_GLOBAL!$X$53="a",ROUND(AU596*$N596,RESUMO_GLOBAL!$X$54),IF(RESUMO_GLOBAL!$X$53="t",TRUNC(AU596*$N596,RESUMO_GLOBAL!$X$54),AU596*$N596))</f>
        <v>0</v>
      </c>
      <c r="CF596" s="987">
        <f>IF(RESUMO_GLOBAL!$X$53="a",ROUND(AV596*$N596,RESUMO_GLOBAL!$X$54),IF(RESUMO_GLOBAL!$X$53="t",TRUNC(AV596*$N596,RESUMO_GLOBAL!$X$54),AV596*$N596))</f>
        <v>0</v>
      </c>
      <c r="CG596" s="987">
        <f>IF(RESUMO_GLOBAL!$X$53="a",ROUND(AW596*$N596,RESUMO_GLOBAL!$X$54),IF(RESUMO_GLOBAL!$X$53="t",TRUNC(AW596*$N596,RESUMO_GLOBAL!$X$54),AW596*$N596))</f>
        <v>0</v>
      </c>
      <c r="CK596" s="59">
        <f t="shared" si="389"/>
        <v>0</v>
      </c>
      <c r="CL596" s="59">
        <f t="shared" si="390"/>
        <v>0</v>
      </c>
      <c r="CM596" s="59">
        <f t="shared" si="391"/>
        <v>0</v>
      </c>
      <c r="CN596" s="59">
        <f t="shared" si="392"/>
        <v>0</v>
      </c>
      <c r="CO596" s="59">
        <f t="shared" si="393"/>
        <v>0</v>
      </c>
      <c r="CP596" s="59">
        <f t="shared" si="394"/>
        <v>0</v>
      </c>
      <c r="CQ596" s="59">
        <f t="shared" si="395"/>
        <v>0</v>
      </c>
      <c r="CR596" s="59">
        <f t="shared" si="396"/>
        <v>0</v>
      </c>
      <c r="CS596" s="59">
        <f t="shared" si="397"/>
        <v>0</v>
      </c>
      <c r="CT596" s="59">
        <f t="shared" si="398"/>
        <v>0</v>
      </c>
      <c r="CU596" s="59">
        <f t="shared" si="399"/>
        <v>0</v>
      </c>
      <c r="CV596" s="59">
        <f t="shared" si="400"/>
        <v>0</v>
      </c>
      <c r="CW596" s="59">
        <f t="shared" si="401"/>
        <v>0</v>
      </c>
      <c r="CX596" s="59">
        <f t="shared" si="402"/>
        <v>0</v>
      </c>
      <c r="CY596" s="59">
        <f t="shared" si="403"/>
        <v>0</v>
      </c>
      <c r="CZ596" s="59">
        <f t="shared" si="404"/>
        <v>0</v>
      </c>
      <c r="DA596" s="59">
        <f t="shared" si="405"/>
        <v>0</v>
      </c>
      <c r="DB596" s="59">
        <f t="shared" si="406"/>
        <v>0</v>
      </c>
      <c r="DE596">
        <f t="shared" si="388"/>
        <v>591</v>
      </c>
      <c r="DF596" t="str">
        <f t="shared" si="407"/>
        <v/>
      </c>
      <c r="DG596" s="59">
        <f>IF($C596&lt;&gt;0,SUM($CK597:CK597),0)</f>
        <v>0</v>
      </c>
      <c r="DH596" s="59">
        <f>IF($C596&lt;&gt;0,SUM($CK597:CL597),0)</f>
        <v>0</v>
      </c>
      <c r="DI596" s="59">
        <f>IF($C596&lt;&gt;0,SUM($CK597:CM597),0)</f>
        <v>0</v>
      </c>
      <c r="DJ596" s="59">
        <f>IF($C596&lt;&gt;0,SUM($CK597:CN597),0)</f>
        <v>0</v>
      </c>
      <c r="DK596" s="59">
        <f>IF($C596&lt;&gt;0,SUM($CK597:CO597),0)</f>
        <v>0</v>
      </c>
      <c r="DL596" s="59">
        <f>IF($C596&lt;&gt;0,SUM($CK597:CP597),0)</f>
        <v>0</v>
      </c>
      <c r="DM596" s="59">
        <f>IF($C596&lt;&gt;0,SUM($CK597:CQ597),0)</f>
        <v>0</v>
      </c>
      <c r="DN596" s="59">
        <f>IF($C596&lt;&gt;0,SUM($CK597:CR597),0)</f>
        <v>0</v>
      </c>
      <c r="DO596" s="59">
        <f>IF($C596&lt;&gt;0,SUM($CK597:CS597),0)</f>
        <v>0</v>
      </c>
      <c r="DP596" s="59">
        <f>IF($C596&lt;&gt;0,SUM($CK597:CT597),0)</f>
        <v>0</v>
      </c>
      <c r="DQ596" s="59">
        <f>IF($C596&lt;&gt;0,SUM($CK597:CU597),0)</f>
        <v>0</v>
      </c>
      <c r="DR596" s="59">
        <f>IF($C596&lt;&gt;0,SUM($CK597:CV597),0)</f>
        <v>0</v>
      </c>
      <c r="DS596" s="59">
        <f>IF($C596&lt;&gt;0,SUM($CK597:CW597),0)</f>
        <v>0</v>
      </c>
      <c r="DT596" s="59">
        <f>IF($C596&lt;&gt;0,SUM($CK597:CX597),0)</f>
        <v>0</v>
      </c>
      <c r="DU596" s="59">
        <f>IF($C596&lt;&gt;0,SUM($CK597:CY597),0)</f>
        <v>0</v>
      </c>
      <c r="DV596" s="59">
        <f>IF($C596&lt;&gt;0,SUM($CK597:CZ597),0)</f>
        <v>0</v>
      </c>
      <c r="DW596" s="59">
        <f>IF($C596&lt;&gt;0,SUM($CK597:DA597),0)</f>
        <v>0</v>
      </c>
      <c r="DX596" s="59">
        <f>IF($C596&lt;&gt;0,SUM($CK597:DB597),0)</f>
        <v>0</v>
      </c>
      <c r="DY596" s="952" t="str">
        <f t="shared" si="411"/>
        <v/>
      </c>
    </row>
    <row r="597" spans="1:129" ht="13.5" hidden="1" thickBot="1">
      <c r="A597" s="3" t="str">
        <f t="shared" si="377"/>
        <v/>
      </c>
      <c r="B597" s="805">
        <f>Dados_GLOBAL_Inicial!E597</f>
        <v>0</v>
      </c>
      <c r="C597" s="956">
        <f>IF(IFERROR(VALUE(Dados_GLOBAL_Inicial!F597),0)=0,0,Dados_GLOBAL_Inicial!F597)</f>
        <v>0</v>
      </c>
      <c r="D597" s="830">
        <f>Dados_GLOBAL_Inicial!G597</f>
        <v>0</v>
      </c>
      <c r="E597" s="830" t="str">
        <f>IF(IFERROR(VLOOKUP(F597,Cod_Gde_Itens!$A$1:$B$80,2,FALSE),0)&gt;549,IFERROR(VLOOKUP(F597,Cod_Gde_Itens!$A$1:$B$80,2,FALSE),0),IF(Dados_GLOBAL_Inicial!H597=0,"",Dados_GLOBAL_Inicial!H597))</f>
        <v/>
      </c>
      <c r="F597" s="823">
        <f>Dados_GLOBAL_Inicial!I597</f>
        <v>0</v>
      </c>
      <c r="G597" s="824">
        <f>Dados_GLOBAL_Inicial!J597</f>
        <v>0</v>
      </c>
      <c r="H597" s="454">
        <f>Dados_GLOBAL_Inicial!K597</f>
        <v>0</v>
      </c>
      <c r="I597" s="970">
        <f>SUM('MEDIÇÃO_OBJETO (1)'!I597)</f>
        <v>0</v>
      </c>
      <c r="J597" s="455">
        <f t="shared" si="378"/>
        <v>0</v>
      </c>
      <c r="K597" s="451">
        <f t="shared" si="379"/>
        <v>0</v>
      </c>
      <c r="L597" s="452">
        <f t="shared" si="380"/>
        <v>0</v>
      </c>
      <c r="M597" s="809">
        <f t="shared" si="381"/>
        <v>0</v>
      </c>
      <c r="N597" s="810">
        <f>IF(IFERROR(VALUE(Dados_GLOBAL_Inicial!L597),0)=0,0,Dados_GLOBAL_Inicial!L597)</f>
        <v>0</v>
      </c>
      <c r="O597" s="812">
        <f>SUM('MEDIÇÃO_OBJETO (1)'!O597)</f>
        <v>0</v>
      </c>
      <c r="P597" s="812">
        <f>SUM('MEDIÇÃO_OBJETO (1)'!P597)</f>
        <v>0</v>
      </c>
      <c r="Q597" s="813">
        <f t="shared" si="382"/>
        <v>0</v>
      </c>
      <c r="R597" s="951"/>
      <c r="S597" s="815">
        <f>SUM('MEDIÇÃO_OBJETO (1)'!S597)</f>
        <v>0</v>
      </c>
      <c r="T597" s="815">
        <f>SUM('MEDIÇÃO_OBJETO (1)'!T597)</f>
        <v>0</v>
      </c>
      <c r="V597" s="19"/>
      <c r="W597" s="978">
        <f t="shared" si="383"/>
        <v>0</v>
      </c>
      <c r="X597" s="816">
        <f t="shared" si="384"/>
        <v>0</v>
      </c>
      <c r="Y597" s="816">
        <f t="shared" si="385"/>
        <v>0</v>
      </c>
      <c r="Z597" s="817">
        <f t="shared" si="386"/>
        <v>0</v>
      </c>
      <c r="AB597" s="453">
        <f t="shared" si="408"/>
        <v>0</v>
      </c>
      <c r="AC597" s="14">
        <f t="shared" si="387"/>
        <v>0</v>
      </c>
      <c r="AD597" s="819"/>
      <c r="AE597" s="631">
        <f t="shared" si="409"/>
        <v>0</v>
      </c>
      <c r="AF597" s="818">
        <f>SUM('MEDIÇÃO_OBJETO (1)'!AG597)</f>
        <v>0</v>
      </c>
      <c r="AG597" s="541">
        <f>SUM('MEDIÇÃO_OBJETO (1)'!AH597)</f>
        <v>0</v>
      </c>
      <c r="AH597" s="541">
        <f>SUM('MEDIÇÃO_OBJETO (1)'!AI597)</f>
        <v>0</v>
      </c>
      <c r="AI597" s="541">
        <f>SUM('MEDIÇÃO_OBJETO (1)'!AJ597)</f>
        <v>0</v>
      </c>
      <c r="AJ597" s="541">
        <f>SUM('MEDIÇÃO_OBJETO (1)'!AK597)</f>
        <v>0</v>
      </c>
      <c r="AK597" s="541">
        <f>SUM('MEDIÇÃO_OBJETO (1)'!AL597)</f>
        <v>0</v>
      </c>
      <c r="AL597" s="541">
        <f>SUM('MEDIÇÃO_OBJETO (1)'!AM597)</f>
        <v>0</v>
      </c>
      <c r="AM597" s="541">
        <f>SUM('MEDIÇÃO_OBJETO (1)'!AN597)</f>
        <v>0</v>
      </c>
      <c r="AN597" s="541">
        <f>SUM('MEDIÇÃO_OBJETO (1)'!AO597)</f>
        <v>0</v>
      </c>
      <c r="AO597" s="541">
        <f>SUM('MEDIÇÃO_OBJETO (1)'!AP597)</f>
        <v>0</v>
      </c>
      <c r="AP597" s="541">
        <f>SUM('MEDIÇÃO_OBJETO (1)'!AQ597)</f>
        <v>0</v>
      </c>
      <c r="AQ597" s="541">
        <f>SUM('MEDIÇÃO_OBJETO (1)'!AR597)</f>
        <v>0</v>
      </c>
      <c r="AR597" s="541">
        <f>SUM('MEDIÇÃO_OBJETO (1)'!AS597)</f>
        <v>0</v>
      </c>
      <c r="AS597" s="541">
        <f>SUM('MEDIÇÃO_OBJETO (1)'!AT597)</f>
        <v>0</v>
      </c>
      <c r="AT597" s="541">
        <f>SUM('MEDIÇÃO_OBJETO (1)'!AU597)</f>
        <v>0</v>
      </c>
      <c r="AU597" s="541">
        <f>SUM('MEDIÇÃO_OBJETO (1)'!AV597)</f>
        <v>0</v>
      </c>
      <c r="AV597" s="541">
        <f>SUM('MEDIÇÃO_OBJETO (1)'!AW597)</f>
        <v>0</v>
      </c>
      <c r="AW597" s="541">
        <f>SUM('MEDIÇÃO_OBJETO (1)'!AX597)</f>
        <v>0</v>
      </c>
      <c r="AX597" s="977"/>
      <c r="BN597" s="992">
        <f t="shared" si="376"/>
        <v>0</v>
      </c>
      <c r="BO597" s="538">
        <f t="shared" si="410"/>
        <v>0</v>
      </c>
      <c r="BP597" s="987">
        <f>IF(RESUMO_GLOBAL!$X$53="a",ROUND(AF597*$N597,RESUMO_GLOBAL!$X$54),IF(RESUMO_GLOBAL!$X$53="t",TRUNC(AF597*$N597,RESUMO_GLOBAL!$X$54),AF597*$N597))</f>
        <v>0</v>
      </c>
      <c r="BQ597" s="987">
        <f>IF(RESUMO_GLOBAL!$X$53="a",ROUND(AG597*$N597,RESUMO_GLOBAL!$X$54),IF(RESUMO_GLOBAL!$X$53="t",TRUNC(AG597*$N597,RESUMO_GLOBAL!$X$54),AG597*$N597))</f>
        <v>0</v>
      </c>
      <c r="BR597" s="987">
        <f>IF(RESUMO_GLOBAL!$X$53="a",ROUND(AH597*$N597,RESUMO_GLOBAL!$X$54),IF(RESUMO_GLOBAL!$X$53="t",TRUNC(AH597*$N597,RESUMO_GLOBAL!$X$54),AH597*$N597))</f>
        <v>0</v>
      </c>
      <c r="BS597" s="987">
        <f>IF(RESUMO_GLOBAL!$X$53="a",ROUND(AI597*$N597,RESUMO_GLOBAL!$X$54),IF(RESUMO_GLOBAL!$X$53="t",TRUNC(AI597*$N597,RESUMO_GLOBAL!$X$54),AI597*$N597))</f>
        <v>0</v>
      </c>
      <c r="BT597" s="987">
        <f>IF(RESUMO_GLOBAL!$X$53="a",ROUND(AJ597*$N597,RESUMO_GLOBAL!$X$54),IF(RESUMO_GLOBAL!$X$53="t",TRUNC(AJ597*$N597,RESUMO_GLOBAL!$X$54),AJ597*$N597))</f>
        <v>0</v>
      </c>
      <c r="BU597" s="987">
        <f>IF(RESUMO_GLOBAL!$X$53="a",ROUND(AK597*$N597,RESUMO_GLOBAL!$X$54),IF(RESUMO_GLOBAL!$X$53="t",TRUNC(AK597*$N597,RESUMO_GLOBAL!$X$54),AK597*$N597))</f>
        <v>0</v>
      </c>
      <c r="BV597" s="987">
        <f>IF(RESUMO_GLOBAL!$X$53="a",ROUND(AL597*$N597,RESUMO_GLOBAL!$X$54),IF(RESUMO_GLOBAL!$X$53="t",TRUNC(AL597*$N597,RESUMO_GLOBAL!$X$54),AL597*$N597))</f>
        <v>0</v>
      </c>
      <c r="BW597" s="987">
        <f>IF(RESUMO_GLOBAL!$X$53="a",ROUND(AM597*$N597,RESUMO_GLOBAL!$X$54),IF(RESUMO_GLOBAL!$X$53="t",TRUNC(AM597*$N597,RESUMO_GLOBAL!$X$54),AM597*$N597))</f>
        <v>0</v>
      </c>
      <c r="BX597" s="987">
        <f>IF(RESUMO_GLOBAL!$X$53="a",ROUND(AN597*$N597,RESUMO_GLOBAL!$X$54),IF(RESUMO_GLOBAL!$X$53="t",TRUNC(AN597*$N597,RESUMO_GLOBAL!$X$54),AN597*$N597))</f>
        <v>0</v>
      </c>
      <c r="BY597" s="987">
        <f>IF(RESUMO_GLOBAL!$X$53="a",ROUND(AO597*$N597,RESUMO_GLOBAL!$X$54),IF(RESUMO_GLOBAL!$X$53="t",TRUNC(AO597*$N597,RESUMO_GLOBAL!$X$54),AO597*$N597))</f>
        <v>0</v>
      </c>
      <c r="BZ597" s="987">
        <f>IF(RESUMO_GLOBAL!$X$53="a",ROUND(AP597*$N597,RESUMO_GLOBAL!$X$54),IF(RESUMO_GLOBAL!$X$53="t",TRUNC(AP597*$N597,RESUMO_GLOBAL!$X$54),AP597*$N597))</f>
        <v>0</v>
      </c>
      <c r="CA597" s="987">
        <f>IF(RESUMO_GLOBAL!$X$53="a",ROUND(AQ597*$N597,RESUMO_GLOBAL!$X$54),IF(RESUMO_GLOBAL!$X$53="t",TRUNC(AQ597*$N597,RESUMO_GLOBAL!$X$54),AQ597*$N597))</f>
        <v>0</v>
      </c>
      <c r="CB597" s="987">
        <f>IF(RESUMO_GLOBAL!$X$53="a",ROUND(AR597*$N597,RESUMO_GLOBAL!$X$54),IF(RESUMO_GLOBAL!$X$53="t",TRUNC(AR597*$N597,RESUMO_GLOBAL!$X$54),AR597*$N597))</f>
        <v>0</v>
      </c>
      <c r="CC597" s="987">
        <f>IF(RESUMO_GLOBAL!$X$53="a",ROUND(AS597*$N597,RESUMO_GLOBAL!$X$54),IF(RESUMO_GLOBAL!$X$53="t",TRUNC(AS597*$N597,RESUMO_GLOBAL!$X$54),AS597*$N597))</f>
        <v>0</v>
      </c>
      <c r="CD597" s="987">
        <f>IF(RESUMO_GLOBAL!$X$53="a",ROUND(AT597*$N597,RESUMO_GLOBAL!$X$54),IF(RESUMO_GLOBAL!$X$53="t",TRUNC(AT597*$N597,RESUMO_GLOBAL!$X$54),AT597*$N597))</f>
        <v>0</v>
      </c>
      <c r="CE597" s="987">
        <f>IF(RESUMO_GLOBAL!$X$53="a",ROUND(AU597*$N597,RESUMO_GLOBAL!$X$54),IF(RESUMO_GLOBAL!$X$53="t",TRUNC(AU597*$N597,RESUMO_GLOBAL!$X$54),AU597*$N597))</f>
        <v>0</v>
      </c>
      <c r="CF597" s="987">
        <f>IF(RESUMO_GLOBAL!$X$53="a",ROUND(AV597*$N597,RESUMO_GLOBAL!$X$54),IF(RESUMO_GLOBAL!$X$53="t",TRUNC(AV597*$N597,RESUMO_GLOBAL!$X$54),AV597*$N597))</f>
        <v>0</v>
      </c>
      <c r="CG597" s="987">
        <f>IF(RESUMO_GLOBAL!$X$53="a",ROUND(AW597*$N597,RESUMO_GLOBAL!$X$54),IF(RESUMO_GLOBAL!$X$53="t",TRUNC(AW597*$N597,RESUMO_GLOBAL!$X$54),AW597*$N597))</f>
        <v>0</v>
      </c>
      <c r="CK597" s="59">
        <f t="shared" si="389"/>
        <v>0</v>
      </c>
      <c r="CL597" s="59">
        <f t="shared" si="390"/>
        <v>0</v>
      </c>
      <c r="CM597" s="59">
        <f t="shared" si="391"/>
        <v>0</v>
      </c>
      <c r="CN597" s="59">
        <f t="shared" si="392"/>
        <v>0</v>
      </c>
      <c r="CO597" s="59">
        <f t="shared" si="393"/>
        <v>0</v>
      </c>
      <c r="CP597" s="59">
        <f t="shared" si="394"/>
        <v>0</v>
      </c>
      <c r="CQ597" s="59">
        <f t="shared" si="395"/>
        <v>0</v>
      </c>
      <c r="CR597" s="59">
        <f t="shared" si="396"/>
        <v>0</v>
      </c>
      <c r="CS597" s="59">
        <f t="shared" si="397"/>
        <v>0</v>
      </c>
      <c r="CT597" s="59">
        <f t="shared" si="398"/>
        <v>0</v>
      </c>
      <c r="CU597" s="59">
        <f t="shared" si="399"/>
        <v>0</v>
      </c>
      <c r="CV597" s="59">
        <f t="shared" si="400"/>
        <v>0</v>
      </c>
      <c r="CW597" s="59">
        <f t="shared" si="401"/>
        <v>0</v>
      </c>
      <c r="CX597" s="59">
        <f t="shared" si="402"/>
        <v>0</v>
      </c>
      <c r="CY597" s="59">
        <f t="shared" si="403"/>
        <v>0</v>
      </c>
      <c r="CZ597" s="59">
        <f t="shared" si="404"/>
        <v>0</v>
      </c>
      <c r="DA597" s="59">
        <f t="shared" si="405"/>
        <v>0</v>
      </c>
      <c r="DB597" s="59">
        <f t="shared" si="406"/>
        <v>0</v>
      </c>
      <c r="DE597">
        <f t="shared" si="388"/>
        <v>592</v>
      </c>
      <c r="DF597" t="str">
        <f t="shared" si="407"/>
        <v/>
      </c>
      <c r="DG597" s="59">
        <f>IF($C597&lt;&gt;0,SUM($CK598:CK598),0)</f>
        <v>0</v>
      </c>
      <c r="DH597" s="59">
        <f>IF($C597&lt;&gt;0,SUM($CK598:CL598),0)</f>
        <v>0</v>
      </c>
      <c r="DI597" s="59">
        <f>IF($C597&lt;&gt;0,SUM($CK598:CM598),0)</f>
        <v>0</v>
      </c>
      <c r="DJ597" s="59">
        <f>IF($C597&lt;&gt;0,SUM($CK598:CN598),0)</f>
        <v>0</v>
      </c>
      <c r="DK597" s="59">
        <f>IF($C597&lt;&gt;0,SUM($CK598:CO598),0)</f>
        <v>0</v>
      </c>
      <c r="DL597" s="59">
        <f>IF($C597&lt;&gt;0,SUM($CK598:CP598),0)</f>
        <v>0</v>
      </c>
      <c r="DM597" s="59">
        <f>IF($C597&lt;&gt;0,SUM($CK598:CQ598),0)</f>
        <v>0</v>
      </c>
      <c r="DN597" s="59">
        <f>IF($C597&lt;&gt;0,SUM($CK598:CR598),0)</f>
        <v>0</v>
      </c>
      <c r="DO597" s="59">
        <f>IF($C597&lt;&gt;0,SUM($CK598:CS598),0)</f>
        <v>0</v>
      </c>
      <c r="DP597" s="59">
        <f>IF($C597&lt;&gt;0,SUM($CK598:CT598),0)</f>
        <v>0</v>
      </c>
      <c r="DQ597" s="59">
        <f>IF($C597&lt;&gt;0,SUM($CK598:CU598),0)</f>
        <v>0</v>
      </c>
      <c r="DR597" s="59">
        <f>IF($C597&lt;&gt;0,SUM($CK598:CV598),0)</f>
        <v>0</v>
      </c>
      <c r="DS597" s="59">
        <f>IF($C597&lt;&gt;0,SUM($CK598:CW598),0)</f>
        <v>0</v>
      </c>
      <c r="DT597" s="59">
        <f>IF($C597&lt;&gt;0,SUM($CK598:CX598),0)</f>
        <v>0</v>
      </c>
      <c r="DU597" s="59">
        <f>IF($C597&lt;&gt;0,SUM($CK598:CY598),0)</f>
        <v>0</v>
      </c>
      <c r="DV597" s="59">
        <f>IF($C597&lt;&gt;0,SUM($CK598:CZ598),0)</f>
        <v>0</v>
      </c>
      <c r="DW597" s="59">
        <f>IF($C597&lt;&gt;0,SUM($CK598:DA598),0)</f>
        <v>0</v>
      </c>
      <c r="DX597" s="59">
        <f>IF($C597&lt;&gt;0,SUM($CK598:DB598),0)</f>
        <v>0</v>
      </c>
      <c r="DY597" s="952" t="str">
        <f t="shared" si="411"/>
        <v/>
      </c>
    </row>
    <row r="598" spans="1:129" ht="13.5" hidden="1" thickBot="1">
      <c r="A598" s="3" t="str">
        <f t="shared" si="377"/>
        <v/>
      </c>
      <c r="B598" s="805">
        <f>Dados_GLOBAL_Inicial!E598</f>
        <v>0</v>
      </c>
      <c r="C598" s="956">
        <f>IF(IFERROR(VALUE(Dados_GLOBAL_Inicial!F598),0)=0,0,Dados_GLOBAL_Inicial!F598)</f>
        <v>0</v>
      </c>
      <c r="D598" s="830">
        <f>Dados_GLOBAL_Inicial!G598</f>
        <v>0</v>
      </c>
      <c r="E598" s="830" t="str">
        <f>IF(IFERROR(VLOOKUP(F598,Cod_Gde_Itens!$A$1:$B$80,2,FALSE),0)&gt;549,IFERROR(VLOOKUP(F598,Cod_Gde_Itens!$A$1:$B$80,2,FALSE),0),IF(Dados_GLOBAL_Inicial!H598=0,"",Dados_GLOBAL_Inicial!H598))</f>
        <v/>
      </c>
      <c r="F598" s="823">
        <f>Dados_GLOBAL_Inicial!I598</f>
        <v>0</v>
      </c>
      <c r="G598" s="824">
        <f>Dados_GLOBAL_Inicial!J598</f>
        <v>0</v>
      </c>
      <c r="H598" s="454">
        <f>Dados_GLOBAL_Inicial!K598</f>
        <v>0</v>
      </c>
      <c r="I598" s="970">
        <f>SUM('MEDIÇÃO_OBJETO (1)'!I598)</f>
        <v>0</v>
      </c>
      <c r="J598" s="455">
        <f t="shared" si="378"/>
        <v>0</v>
      </c>
      <c r="K598" s="451">
        <f t="shared" si="379"/>
        <v>0</v>
      </c>
      <c r="L598" s="452">
        <f t="shared" si="380"/>
        <v>0</v>
      </c>
      <c r="M598" s="809">
        <f t="shared" si="381"/>
        <v>0</v>
      </c>
      <c r="N598" s="810">
        <f>IF(IFERROR(VALUE(Dados_GLOBAL_Inicial!L598),0)=0,0,Dados_GLOBAL_Inicial!L598)</f>
        <v>0</v>
      </c>
      <c r="O598" s="812">
        <f>SUM('MEDIÇÃO_OBJETO (1)'!O598)</f>
        <v>0</v>
      </c>
      <c r="P598" s="812">
        <f>SUM('MEDIÇÃO_OBJETO (1)'!P598)</f>
        <v>0</v>
      </c>
      <c r="Q598" s="813">
        <f t="shared" si="382"/>
        <v>0</v>
      </c>
      <c r="R598" s="951"/>
      <c r="S598" s="815">
        <f>SUM('MEDIÇÃO_OBJETO (1)'!S598)</f>
        <v>0</v>
      </c>
      <c r="T598" s="815">
        <f>SUM('MEDIÇÃO_OBJETO (1)'!T598)</f>
        <v>0</v>
      </c>
      <c r="V598" s="19"/>
      <c r="W598" s="978">
        <f t="shared" si="383"/>
        <v>0</v>
      </c>
      <c r="X598" s="816">
        <f t="shared" si="384"/>
        <v>0</v>
      </c>
      <c r="Y598" s="816">
        <f t="shared" si="385"/>
        <v>0</v>
      </c>
      <c r="Z598" s="817">
        <f t="shared" si="386"/>
        <v>0</v>
      </c>
      <c r="AB598" s="453">
        <f t="shared" si="408"/>
        <v>0</v>
      </c>
      <c r="AC598" s="14">
        <f t="shared" si="387"/>
        <v>0</v>
      </c>
      <c r="AD598" s="819"/>
      <c r="AE598" s="631">
        <f t="shared" si="409"/>
        <v>0</v>
      </c>
      <c r="AF598" s="818">
        <f>SUM('MEDIÇÃO_OBJETO (1)'!AG598)</f>
        <v>0</v>
      </c>
      <c r="AG598" s="541">
        <f>SUM('MEDIÇÃO_OBJETO (1)'!AH598)</f>
        <v>0</v>
      </c>
      <c r="AH598" s="541">
        <f>SUM('MEDIÇÃO_OBJETO (1)'!AI598)</f>
        <v>0</v>
      </c>
      <c r="AI598" s="541">
        <f>SUM('MEDIÇÃO_OBJETO (1)'!AJ598)</f>
        <v>0</v>
      </c>
      <c r="AJ598" s="541">
        <f>SUM('MEDIÇÃO_OBJETO (1)'!AK598)</f>
        <v>0</v>
      </c>
      <c r="AK598" s="541">
        <f>SUM('MEDIÇÃO_OBJETO (1)'!AL598)</f>
        <v>0</v>
      </c>
      <c r="AL598" s="541">
        <f>SUM('MEDIÇÃO_OBJETO (1)'!AM598)</f>
        <v>0</v>
      </c>
      <c r="AM598" s="541">
        <f>SUM('MEDIÇÃO_OBJETO (1)'!AN598)</f>
        <v>0</v>
      </c>
      <c r="AN598" s="541">
        <f>SUM('MEDIÇÃO_OBJETO (1)'!AO598)</f>
        <v>0</v>
      </c>
      <c r="AO598" s="541">
        <f>SUM('MEDIÇÃO_OBJETO (1)'!AP598)</f>
        <v>0</v>
      </c>
      <c r="AP598" s="541">
        <f>SUM('MEDIÇÃO_OBJETO (1)'!AQ598)</f>
        <v>0</v>
      </c>
      <c r="AQ598" s="541">
        <f>SUM('MEDIÇÃO_OBJETO (1)'!AR598)</f>
        <v>0</v>
      </c>
      <c r="AR598" s="541">
        <f>SUM('MEDIÇÃO_OBJETO (1)'!AS598)</f>
        <v>0</v>
      </c>
      <c r="AS598" s="541">
        <f>SUM('MEDIÇÃO_OBJETO (1)'!AT598)</f>
        <v>0</v>
      </c>
      <c r="AT598" s="541">
        <f>SUM('MEDIÇÃO_OBJETO (1)'!AU598)</f>
        <v>0</v>
      </c>
      <c r="AU598" s="541">
        <f>SUM('MEDIÇÃO_OBJETO (1)'!AV598)</f>
        <v>0</v>
      </c>
      <c r="AV598" s="541">
        <f>SUM('MEDIÇÃO_OBJETO (1)'!AW598)</f>
        <v>0</v>
      </c>
      <c r="AW598" s="541">
        <f>SUM('MEDIÇÃO_OBJETO (1)'!AX598)</f>
        <v>0</v>
      </c>
      <c r="AX598" s="977"/>
      <c r="BN598" s="992">
        <f t="shared" si="376"/>
        <v>0</v>
      </c>
      <c r="BO598" s="538">
        <f t="shared" si="410"/>
        <v>0</v>
      </c>
      <c r="BP598" s="987">
        <f>IF(RESUMO_GLOBAL!$X$53="a",ROUND(AF598*$N598,RESUMO_GLOBAL!$X$54),IF(RESUMO_GLOBAL!$X$53="t",TRUNC(AF598*$N598,RESUMO_GLOBAL!$X$54),AF598*$N598))</f>
        <v>0</v>
      </c>
      <c r="BQ598" s="987">
        <f>IF(RESUMO_GLOBAL!$X$53="a",ROUND(AG598*$N598,RESUMO_GLOBAL!$X$54),IF(RESUMO_GLOBAL!$X$53="t",TRUNC(AG598*$N598,RESUMO_GLOBAL!$X$54),AG598*$N598))</f>
        <v>0</v>
      </c>
      <c r="BR598" s="987">
        <f>IF(RESUMO_GLOBAL!$X$53="a",ROUND(AH598*$N598,RESUMO_GLOBAL!$X$54),IF(RESUMO_GLOBAL!$X$53="t",TRUNC(AH598*$N598,RESUMO_GLOBAL!$X$54),AH598*$N598))</f>
        <v>0</v>
      </c>
      <c r="BS598" s="987">
        <f>IF(RESUMO_GLOBAL!$X$53="a",ROUND(AI598*$N598,RESUMO_GLOBAL!$X$54),IF(RESUMO_GLOBAL!$X$53="t",TRUNC(AI598*$N598,RESUMO_GLOBAL!$X$54),AI598*$N598))</f>
        <v>0</v>
      </c>
      <c r="BT598" s="987">
        <f>IF(RESUMO_GLOBAL!$X$53="a",ROUND(AJ598*$N598,RESUMO_GLOBAL!$X$54),IF(RESUMO_GLOBAL!$X$53="t",TRUNC(AJ598*$N598,RESUMO_GLOBAL!$X$54),AJ598*$N598))</f>
        <v>0</v>
      </c>
      <c r="BU598" s="987">
        <f>IF(RESUMO_GLOBAL!$X$53="a",ROUND(AK598*$N598,RESUMO_GLOBAL!$X$54),IF(RESUMO_GLOBAL!$X$53="t",TRUNC(AK598*$N598,RESUMO_GLOBAL!$X$54),AK598*$N598))</f>
        <v>0</v>
      </c>
      <c r="BV598" s="987">
        <f>IF(RESUMO_GLOBAL!$X$53="a",ROUND(AL598*$N598,RESUMO_GLOBAL!$X$54),IF(RESUMO_GLOBAL!$X$53="t",TRUNC(AL598*$N598,RESUMO_GLOBAL!$X$54),AL598*$N598))</f>
        <v>0</v>
      </c>
      <c r="BW598" s="987">
        <f>IF(RESUMO_GLOBAL!$X$53="a",ROUND(AM598*$N598,RESUMO_GLOBAL!$X$54),IF(RESUMO_GLOBAL!$X$53="t",TRUNC(AM598*$N598,RESUMO_GLOBAL!$X$54),AM598*$N598))</f>
        <v>0</v>
      </c>
      <c r="BX598" s="987">
        <f>IF(RESUMO_GLOBAL!$X$53="a",ROUND(AN598*$N598,RESUMO_GLOBAL!$X$54),IF(RESUMO_GLOBAL!$X$53="t",TRUNC(AN598*$N598,RESUMO_GLOBAL!$X$54),AN598*$N598))</f>
        <v>0</v>
      </c>
      <c r="BY598" s="987">
        <f>IF(RESUMO_GLOBAL!$X$53="a",ROUND(AO598*$N598,RESUMO_GLOBAL!$X$54),IF(RESUMO_GLOBAL!$X$53="t",TRUNC(AO598*$N598,RESUMO_GLOBAL!$X$54),AO598*$N598))</f>
        <v>0</v>
      </c>
      <c r="BZ598" s="987">
        <f>IF(RESUMO_GLOBAL!$X$53="a",ROUND(AP598*$N598,RESUMO_GLOBAL!$X$54),IF(RESUMO_GLOBAL!$X$53="t",TRUNC(AP598*$N598,RESUMO_GLOBAL!$X$54),AP598*$N598))</f>
        <v>0</v>
      </c>
      <c r="CA598" s="987">
        <f>IF(RESUMO_GLOBAL!$X$53="a",ROUND(AQ598*$N598,RESUMO_GLOBAL!$X$54),IF(RESUMO_GLOBAL!$X$53="t",TRUNC(AQ598*$N598,RESUMO_GLOBAL!$X$54),AQ598*$N598))</f>
        <v>0</v>
      </c>
      <c r="CB598" s="987">
        <f>IF(RESUMO_GLOBAL!$X$53="a",ROUND(AR598*$N598,RESUMO_GLOBAL!$X$54),IF(RESUMO_GLOBAL!$X$53="t",TRUNC(AR598*$N598,RESUMO_GLOBAL!$X$54),AR598*$N598))</f>
        <v>0</v>
      </c>
      <c r="CC598" s="987">
        <f>IF(RESUMO_GLOBAL!$X$53="a",ROUND(AS598*$N598,RESUMO_GLOBAL!$X$54),IF(RESUMO_GLOBAL!$X$53="t",TRUNC(AS598*$N598,RESUMO_GLOBAL!$X$54),AS598*$N598))</f>
        <v>0</v>
      </c>
      <c r="CD598" s="987">
        <f>IF(RESUMO_GLOBAL!$X$53="a",ROUND(AT598*$N598,RESUMO_GLOBAL!$X$54),IF(RESUMO_GLOBAL!$X$53="t",TRUNC(AT598*$N598,RESUMO_GLOBAL!$X$54),AT598*$N598))</f>
        <v>0</v>
      </c>
      <c r="CE598" s="987">
        <f>IF(RESUMO_GLOBAL!$X$53="a",ROUND(AU598*$N598,RESUMO_GLOBAL!$X$54),IF(RESUMO_GLOBAL!$X$53="t",TRUNC(AU598*$N598,RESUMO_GLOBAL!$X$54),AU598*$N598))</f>
        <v>0</v>
      </c>
      <c r="CF598" s="987">
        <f>IF(RESUMO_GLOBAL!$X$53="a",ROUND(AV598*$N598,RESUMO_GLOBAL!$X$54),IF(RESUMO_GLOBAL!$X$53="t",TRUNC(AV598*$N598,RESUMO_GLOBAL!$X$54),AV598*$N598))</f>
        <v>0</v>
      </c>
      <c r="CG598" s="987">
        <f>IF(RESUMO_GLOBAL!$X$53="a",ROUND(AW598*$N598,RESUMO_GLOBAL!$X$54),IF(RESUMO_GLOBAL!$X$53="t",TRUNC(AW598*$N598,RESUMO_GLOBAL!$X$54),AW598*$N598))</f>
        <v>0</v>
      </c>
      <c r="CK598" s="59">
        <f t="shared" si="389"/>
        <v>0</v>
      </c>
      <c r="CL598" s="59">
        <f t="shared" si="390"/>
        <v>0</v>
      </c>
      <c r="CM598" s="59">
        <f t="shared" si="391"/>
        <v>0</v>
      </c>
      <c r="CN598" s="59">
        <f t="shared" si="392"/>
        <v>0</v>
      </c>
      <c r="CO598" s="59">
        <f t="shared" si="393"/>
        <v>0</v>
      </c>
      <c r="CP598" s="59">
        <f t="shared" si="394"/>
        <v>0</v>
      </c>
      <c r="CQ598" s="59">
        <f t="shared" si="395"/>
        <v>0</v>
      </c>
      <c r="CR598" s="59">
        <f t="shared" si="396"/>
        <v>0</v>
      </c>
      <c r="CS598" s="59">
        <f t="shared" si="397"/>
        <v>0</v>
      </c>
      <c r="CT598" s="59">
        <f t="shared" si="398"/>
        <v>0</v>
      </c>
      <c r="CU598" s="59">
        <f t="shared" si="399"/>
        <v>0</v>
      </c>
      <c r="CV598" s="59">
        <f t="shared" si="400"/>
        <v>0</v>
      </c>
      <c r="CW598" s="59">
        <f t="shared" si="401"/>
        <v>0</v>
      </c>
      <c r="CX598" s="59">
        <f t="shared" si="402"/>
        <v>0</v>
      </c>
      <c r="CY598" s="59">
        <f t="shared" si="403"/>
        <v>0</v>
      </c>
      <c r="CZ598" s="59">
        <f t="shared" si="404"/>
        <v>0</v>
      </c>
      <c r="DA598" s="59">
        <f t="shared" si="405"/>
        <v>0</v>
      </c>
      <c r="DB598" s="59">
        <f t="shared" si="406"/>
        <v>0</v>
      </c>
      <c r="DE598">
        <f t="shared" si="388"/>
        <v>593</v>
      </c>
      <c r="DF598" t="str">
        <f t="shared" si="407"/>
        <v/>
      </c>
      <c r="DG598" s="59">
        <f>IF($C598&lt;&gt;0,SUM($CK599:CK599),0)</f>
        <v>0</v>
      </c>
      <c r="DH598" s="59">
        <f>IF($C598&lt;&gt;0,SUM($CK599:CL599),0)</f>
        <v>0</v>
      </c>
      <c r="DI598" s="59">
        <f>IF($C598&lt;&gt;0,SUM($CK599:CM599),0)</f>
        <v>0</v>
      </c>
      <c r="DJ598" s="59">
        <f>IF($C598&lt;&gt;0,SUM($CK599:CN599),0)</f>
        <v>0</v>
      </c>
      <c r="DK598" s="59">
        <f>IF($C598&lt;&gt;0,SUM($CK599:CO599),0)</f>
        <v>0</v>
      </c>
      <c r="DL598" s="59">
        <f>IF($C598&lt;&gt;0,SUM($CK599:CP599),0)</f>
        <v>0</v>
      </c>
      <c r="DM598" s="59">
        <f>IF($C598&lt;&gt;0,SUM($CK599:CQ599),0)</f>
        <v>0</v>
      </c>
      <c r="DN598" s="59">
        <f>IF($C598&lt;&gt;0,SUM($CK599:CR599),0)</f>
        <v>0</v>
      </c>
      <c r="DO598" s="59">
        <f>IF($C598&lt;&gt;0,SUM($CK599:CS599),0)</f>
        <v>0</v>
      </c>
      <c r="DP598" s="59">
        <f>IF($C598&lt;&gt;0,SUM($CK599:CT599),0)</f>
        <v>0</v>
      </c>
      <c r="DQ598" s="59">
        <f>IF($C598&lt;&gt;0,SUM($CK599:CU599),0)</f>
        <v>0</v>
      </c>
      <c r="DR598" s="59">
        <f>IF($C598&lt;&gt;0,SUM($CK599:CV599),0)</f>
        <v>0</v>
      </c>
      <c r="DS598" s="59">
        <f>IF($C598&lt;&gt;0,SUM($CK599:CW599),0)</f>
        <v>0</v>
      </c>
      <c r="DT598" s="59">
        <f>IF($C598&lt;&gt;0,SUM($CK599:CX599),0)</f>
        <v>0</v>
      </c>
      <c r="DU598" s="59">
        <f>IF($C598&lt;&gt;0,SUM($CK599:CY599),0)</f>
        <v>0</v>
      </c>
      <c r="DV598" s="59">
        <f>IF($C598&lt;&gt;0,SUM($CK599:CZ599),0)</f>
        <v>0</v>
      </c>
      <c r="DW598" s="59">
        <f>IF($C598&lt;&gt;0,SUM($CK599:DA599),0)</f>
        <v>0</v>
      </c>
      <c r="DX598" s="59">
        <f>IF($C598&lt;&gt;0,SUM($CK599:DB599),0)</f>
        <v>0</v>
      </c>
      <c r="DY598" s="952" t="str">
        <f t="shared" si="411"/>
        <v/>
      </c>
    </row>
    <row r="599" spans="1:129" ht="13.5" hidden="1" thickBot="1">
      <c r="A599" s="3" t="str">
        <f t="shared" si="377"/>
        <v/>
      </c>
      <c r="B599" s="805">
        <f>Dados_GLOBAL_Inicial!E599</f>
        <v>0</v>
      </c>
      <c r="C599" s="956">
        <f>IF(IFERROR(VALUE(Dados_GLOBAL_Inicial!F599),0)=0,0,Dados_GLOBAL_Inicial!F599)</f>
        <v>0</v>
      </c>
      <c r="D599" s="830">
        <f>Dados_GLOBAL_Inicial!G599</f>
        <v>0</v>
      </c>
      <c r="E599" s="830" t="str">
        <f>IF(IFERROR(VLOOKUP(F599,Cod_Gde_Itens!$A$1:$B$80,2,FALSE),0)&gt;549,IFERROR(VLOOKUP(F599,Cod_Gde_Itens!$A$1:$B$80,2,FALSE),0),IF(Dados_GLOBAL_Inicial!H599=0,"",Dados_GLOBAL_Inicial!H599))</f>
        <v/>
      </c>
      <c r="F599" s="823">
        <f>Dados_GLOBAL_Inicial!I599</f>
        <v>0</v>
      </c>
      <c r="G599" s="824">
        <f>Dados_GLOBAL_Inicial!J599</f>
        <v>0</v>
      </c>
      <c r="H599" s="454">
        <f>Dados_GLOBAL_Inicial!K599</f>
        <v>0</v>
      </c>
      <c r="I599" s="970">
        <f>SUM('MEDIÇÃO_OBJETO (1)'!I599)</f>
        <v>0</v>
      </c>
      <c r="J599" s="455">
        <f t="shared" si="378"/>
        <v>0</v>
      </c>
      <c r="K599" s="451">
        <f t="shared" si="379"/>
        <v>0</v>
      </c>
      <c r="L599" s="452">
        <f t="shared" si="380"/>
        <v>0</v>
      </c>
      <c r="M599" s="809">
        <f t="shared" si="381"/>
        <v>0</v>
      </c>
      <c r="N599" s="810">
        <f>IF(IFERROR(VALUE(Dados_GLOBAL_Inicial!L599),0)=0,0,Dados_GLOBAL_Inicial!L599)</f>
        <v>0</v>
      </c>
      <c r="O599" s="812">
        <f>SUM('MEDIÇÃO_OBJETO (1)'!O599)</f>
        <v>0</v>
      </c>
      <c r="P599" s="812">
        <f>SUM('MEDIÇÃO_OBJETO (1)'!P599)</f>
        <v>0</v>
      </c>
      <c r="Q599" s="813">
        <f t="shared" si="382"/>
        <v>0</v>
      </c>
      <c r="R599" s="951"/>
      <c r="S599" s="815">
        <f>SUM('MEDIÇÃO_OBJETO (1)'!S599)</f>
        <v>0</v>
      </c>
      <c r="T599" s="815">
        <f>SUM('MEDIÇÃO_OBJETO (1)'!T599)</f>
        <v>0</v>
      </c>
      <c r="V599" s="19"/>
      <c r="W599" s="978">
        <f t="shared" si="383"/>
        <v>0</v>
      </c>
      <c r="X599" s="816">
        <f t="shared" si="384"/>
        <v>0</v>
      </c>
      <c r="Y599" s="816">
        <f t="shared" si="385"/>
        <v>0</v>
      </c>
      <c r="Z599" s="817">
        <f t="shared" si="386"/>
        <v>0</v>
      </c>
      <c r="AB599" s="453">
        <f t="shared" si="408"/>
        <v>0</v>
      </c>
      <c r="AC599" s="14">
        <f t="shared" si="387"/>
        <v>0</v>
      </c>
      <c r="AD599" s="819"/>
      <c r="AE599" s="631">
        <f t="shared" si="409"/>
        <v>0</v>
      </c>
      <c r="AF599" s="818">
        <f>SUM('MEDIÇÃO_OBJETO (1)'!AG599)</f>
        <v>0</v>
      </c>
      <c r="AG599" s="541">
        <f>SUM('MEDIÇÃO_OBJETO (1)'!AH599)</f>
        <v>0</v>
      </c>
      <c r="AH599" s="541">
        <f>SUM('MEDIÇÃO_OBJETO (1)'!AI599)</f>
        <v>0</v>
      </c>
      <c r="AI599" s="541">
        <f>SUM('MEDIÇÃO_OBJETO (1)'!AJ599)</f>
        <v>0</v>
      </c>
      <c r="AJ599" s="541">
        <f>SUM('MEDIÇÃO_OBJETO (1)'!AK599)</f>
        <v>0</v>
      </c>
      <c r="AK599" s="541">
        <f>SUM('MEDIÇÃO_OBJETO (1)'!AL599)</f>
        <v>0</v>
      </c>
      <c r="AL599" s="541">
        <f>SUM('MEDIÇÃO_OBJETO (1)'!AM599)</f>
        <v>0</v>
      </c>
      <c r="AM599" s="541">
        <f>SUM('MEDIÇÃO_OBJETO (1)'!AN599)</f>
        <v>0</v>
      </c>
      <c r="AN599" s="541">
        <f>SUM('MEDIÇÃO_OBJETO (1)'!AO599)</f>
        <v>0</v>
      </c>
      <c r="AO599" s="541">
        <f>SUM('MEDIÇÃO_OBJETO (1)'!AP599)</f>
        <v>0</v>
      </c>
      <c r="AP599" s="541">
        <f>SUM('MEDIÇÃO_OBJETO (1)'!AQ599)</f>
        <v>0</v>
      </c>
      <c r="AQ599" s="541">
        <f>SUM('MEDIÇÃO_OBJETO (1)'!AR599)</f>
        <v>0</v>
      </c>
      <c r="AR599" s="541">
        <f>SUM('MEDIÇÃO_OBJETO (1)'!AS599)</f>
        <v>0</v>
      </c>
      <c r="AS599" s="541">
        <f>SUM('MEDIÇÃO_OBJETO (1)'!AT599)</f>
        <v>0</v>
      </c>
      <c r="AT599" s="541">
        <f>SUM('MEDIÇÃO_OBJETO (1)'!AU599)</f>
        <v>0</v>
      </c>
      <c r="AU599" s="541">
        <f>SUM('MEDIÇÃO_OBJETO (1)'!AV599)</f>
        <v>0</v>
      </c>
      <c r="AV599" s="541">
        <f>SUM('MEDIÇÃO_OBJETO (1)'!AW599)</f>
        <v>0</v>
      </c>
      <c r="AW599" s="541">
        <f>SUM('MEDIÇÃO_OBJETO (1)'!AX599)</f>
        <v>0</v>
      </c>
      <c r="AX599" s="977"/>
      <c r="BN599" s="992">
        <f t="shared" si="376"/>
        <v>0</v>
      </c>
      <c r="BO599" s="538">
        <f t="shared" si="410"/>
        <v>0</v>
      </c>
      <c r="BP599" s="987">
        <f>IF(RESUMO_GLOBAL!$X$53="a",ROUND(AF599*$N599,RESUMO_GLOBAL!$X$54),IF(RESUMO_GLOBAL!$X$53="t",TRUNC(AF599*$N599,RESUMO_GLOBAL!$X$54),AF599*$N599))</f>
        <v>0</v>
      </c>
      <c r="BQ599" s="987">
        <f>IF(RESUMO_GLOBAL!$X$53="a",ROUND(AG599*$N599,RESUMO_GLOBAL!$X$54),IF(RESUMO_GLOBAL!$X$53="t",TRUNC(AG599*$N599,RESUMO_GLOBAL!$X$54),AG599*$N599))</f>
        <v>0</v>
      </c>
      <c r="BR599" s="987">
        <f>IF(RESUMO_GLOBAL!$X$53="a",ROUND(AH599*$N599,RESUMO_GLOBAL!$X$54),IF(RESUMO_GLOBAL!$X$53="t",TRUNC(AH599*$N599,RESUMO_GLOBAL!$X$54),AH599*$N599))</f>
        <v>0</v>
      </c>
      <c r="BS599" s="987">
        <f>IF(RESUMO_GLOBAL!$X$53="a",ROUND(AI599*$N599,RESUMO_GLOBAL!$X$54),IF(RESUMO_GLOBAL!$X$53="t",TRUNC(AI599*$N599,RESUMO_GLOBAL!$X$54),AI599*$N599))</f>
        <v>0</v>
      </c>
      <c r="BT599" s="987">
        <f>IF(RESUMO_GLOBAL!$X$53="a",ROUND(AJ599*$N599,RESUMO_GLOBAL!$X$54),IF(RESUMO_GLOBAL!$X$53="t",TRUNC(AJ599*$N599,RESUMO_GLOBAL!$X$54),AJ599*$N599))</f>
        <v>0</v>
      </c>
      <c r="BU599" s="987">
        <f>IF(RESUMO_GLOBAL!$X$53="a",ROUND(AK599*$N599,RESUMO_GLOBAL!$X$54),IF(RESUMO_GLOBAL!$X$53="t",TRUNC(AK599*$N599,RESUMO_GLOBAL!$X$54),AK599*$N599))</f>
        <v>0</v>
      </c>
      <c r="BV599" s="987">
        <f>IF(RESUMO_GLOBAL!$X$53="a",ROUND(AL599*$N599,RESUMO_GLOBAL!$X$54),IF(RESUMO_GLOBAL!$X$53="t",TRUNC(AL599*$N599,RESUMO_GLOBAL!$X$54),AL599*$N599))</f>
        <v>0</v>
      </c>
      <c r="BW599" s="987">
        <f>IF(RESUMO_GLOBAL!$X$53="a",ROUND(AM599*$N599,RESUMO_GLOBAL!$X$54),IF(RESUMO_GLOBAL!$X$53="t",TRUNC(AM599*$N599,RESUMO_GLOBAL!$X$54),AM599*$N599))</f>
        <v>0</v>
      </c>
      <c r="BX599" s="987">
        <f>IF(RESUMO_GLOBAL!$X$53="a",ROUND(AN599*$N599,RESUMO_GLOBAL!$X$54),IF(RESUMO_GLOBAL!$X$53="t",TRUNC(AN599*$N599,RESUMO_GLOBAL!$X$54),AN599*$N599))</f>
        <v>0</v>
      </c>
      <c r="BY599" s="987">
        <f>IF(RESUMO_GLOBAL!$X$53="a",ROUND(AO599*$N599,RESUMO_GLOBAL!$X$54),IF(RESUMO_GLOBAL!$X$53="t",TRUNC(AO599*$N599,RESUMO_GLOBAL!$X$54),AO599*$N599))</f>
        <v>0</v>
      </c>
      <c r="BZ599" s="987">
        <f>IF(RESUMO_GLOBAL!$X$53="a",ROUND(AP599*$N599,RESUMO_GLOBAL!$X$54),IF(RESUMO_GLOBAL!$X$53="t",TRUNC(AP599*$N599,RESUMO_GLOBAL!$X$54),AP599*$N599))</f>
        <v>0</v>
      </c>
      <c r="CA599" s="987">
        <f>IF(RESUMO_GLOBAL!$X$53="a",ROUND(AQ599*$N599,RESUMO_GLOBAL!$X$54),IF(RESUMO_GLOBAL!$X$53="t",TRUNC(AQ599*$N599,RESUMO_GLOBAL!$X$54),AQ599*$N599))</f>
        <v>0</v>
      </c>
      <c r="CB599" s="987">
        <f>IF(RESUMO_GLOBAL!$X$53="a",ROUND(AR599*$N599,RESUMO_GLOBAL!$X$54),IF(RESUMO_GLOBAL!$X$53="t",TRUNC(AR599*$N599,RESUMO_GLOBAL!$X$54),AR599*$N599))</f>
        <v>0</v>
      </c>
      <c r="CC599" s="987">
        <f>IF(RESUMO_GLOBAL!$X$53="a",ROUND(AS599*$N599,RESUMO_GLOBAL!$X$54),IF(RESUMO_GLOBAL!$X$53="t",TRUNC(AS599*$N599,RESUMO_GLOBAL!$X$54),AS599*$N599))</f>
        <v>0</v>
      </c>
      <c r="CD599" s="987">
        <f>IF(RESUMO_GLOBAL!$X$53="a",ROUND(AT599*$N599,RESUMO_GLOBAL!$X$54),IF(RESUMO_GLOBAL!$X$53="t",TRUNC(AT599*$N599,RESUMO_GLOBAL!$X$54),AT599*$N599))</f>
        <v>0</v>
      </c>
      <c r="CE599" s="987">
        <f>IF(RESUMO_GLOBAL!$X$53="a",ROUND(AU599*$N599,RESUMO_GLOBAL!$X$54),IF(RESUMO_GLOBAL!$X$53="t",TRUNC(AU599*$N599,RESUMO_GLOBAL!$X$54),AU599*$N599))</f>
        <v>0</v>
      </c>
      <c r="CF599" s="987">
        <f>IF(RESUMO_GLOBAL!$X$53="a",ROUND(AV599*$N599,RESUMO_GLOBAL!$X$54),IF(RESUMO_GLOBAL!$X$53="t",TRUNC(AV599*$N599,RESUMO_GLOBAL!$X$54),AV599*$N599))</f>
        <v>0</v>
      </c>
      <c r="CG599" s="987">
        <f>IF(RESUMO_GLOBAL!$X$53="a",ROUND(AW599*$N599,RESUMO_GLOBAL!$X$54),IF(RESUMO_GLOBAL!$X$53="t",TRUNC(AW599*$N599,RESUMO_GLOBAL!$X$54),AW599*$N599))</f>
        <v>0</v>
      </c>
      <c r="CK599" s="59">
        <f t="shared" si="389"/>
        <v>0</v>
      </c>
      <c r="CL599" s="59">
        <f t="shared" si="390"/>
        <v>0</v>
      </c>
      <c r="CM599" s="59">
        <f t="shared" si="391"/>
        <v>0</v>
      </c>
      <c r="CN599" s="59">
        <f t="shared" si="392"/>
        <v>0</v>
      </c>
      <c r="CO599" s="59">
        <f t="shared" si="393"/>
        <v>0</v>
      </c>
      <c r="CP599" s="59">
        <f t="shared" si="394"/>
        <v>0</v>
      </c>
      <c r="CQ599" s="59">
        <f t="shared" si="395"/>
        <v>0</v>
      </c>
      <c r="CR599" s="59">
        <f t="shared" si="396"/>
        <v>0</v>
      </c>
      <c r="CS599" s="59">
        <f t="shared" si="397"/>
        <v>0</v>
      </c>
      <c r="CT599" s="59">
        <f t="shared" si="398"/>
        <v>0</v>
      </c>
      <c r="CU599" s="59">
        <f t="shared" si="399"/>
        <v>0</v>
      </c>
      <c r="CV599" s="59">
        <f t="shared" si="400"/>
        <v>0</v>
      </c>
      <c r="CW599" s="59">
        <f t="shared" si="401"/>
        <v>0</v>
      </c>
      <c r="CX599" s="59">
        <f t="shared" si="402"/>
        <v>0</v>
      </c>
      <c r="CY599" s="59">
        <f t="shared" si="403"/>
        <v>0</v>
      </c>
      <c r="CZ599" s="59">
        <f t="shared" si="404"/>
        <v>0</v>
      </c>
      <c r="DA599" s="59">
        <f t="shared" si="405"/>
        <v>0</v>
      </c>
      <c r="DB599" s="59">
        <f t="shared" si="406"/>
        <v>0</v>
      </c>
      <c r="DE599">
        <f t="shared" si="388"/>
        <v>594</v>
      </c>
      <c r="DF599" t="str">
        <f t="shared" si="407"/>
        <v/>
      </c>
      <c r="DG599" s="59">
        <f>IF($C599&lt;&gt;0,SUM($CK600:CK600),0)</f>
        <v>0</v>
      </c>
      <c r="DH599" s="59">
        <f>IF($C599&lt;&gt;0,SUM($CK600:CL600),0)</f>
        <v>0</v>
      </c>
      <c r="DI599" s="59">
        <f>IF($C599&lt;&gt;0,SUM($CK600:CM600),0)</f>
        <v>0</v>
      </c>
      <c r="DJ599" s="59">
        <f>IF($C599&lt;&gt;0,SUM($CK600:CN600),0)</f>
        <v>0</v>
      </c>
      <c r="DK599" s="59">
        <f>IF($C599&lt;&gt;0,SUM($CK600:CO600),0)</f>
        <v>0</v>
      </c>
      <c r="DL599" s="59">
        <f>IF($C599&lt;&gt;0,SUM($CK600:CP600),0)</f>
        <v>0</v>
      </c>
      <c r="DM599" s="59">
        <f>IF($C599&lt;&gt;0,SUM($CK600:CQ600),0)</f>
        <v>0</v>
      </c>
      <c r="DN599" s="59">
        <f>IF($C599&lt;&gt;0,SUM($CK600:CR600),0)</f>
        <v>0</v>
      </c>
      <c r="DO599" s="59">
        <f>IF($C599&lt;&gt;0,SUM($CK600:CS600),0)</f>
        <v>0</v>
      </c>
      <c r="DP599" s="59">
        <f>IF($C599&lt;&gt;0,SUM($CK600:CT600),0)</f>
        <v>0</v>
      </c>
      <c r="DQ599" s="59">
        <f>IF($C599&lt;&gt;0,SUM($CK600:CU600),0)</f>
        <v>0</v>
      </c>
      <c r="DR599" s="59">
        <f>IF($C599&lt;&gt;0,SUM($CK600:CV600),0)</f>
        <v>0</v>
      </c>
      <c r="DS599" s="59">
        <f>IF($C599&lt;&gt;0,SUM($CK600:CW600),0)</f>
        <v>0</v>
      </c>
      <c r="DT599" s="59">
        <f>IF($C599&lt;&gt;0,SUM($CK600:CX600),0)</f>
        <v>0</v>
      </c>
      <c r="DU599" s="59">
        <f>IF($C599&lt;&gt;0,SUM($CK600:CY600),0)</f>
        <v>0</v>
      </c>
      <c r="DV599" s="59">
        <f>IF($C599&lt;&gt;0,SUM($CK600:CZ600),0)</f>
        <v>0</v>
      </c>
      <c r="DW599" s="59">
        <f>IF($C599&lt;&gt;0,SUM($CK600:DA600),0)</f>
        <v>0</v>
      </c>
      <c r="DX599" s="59">
        <f>IF($C599&lt;&gt;0,SUM($CK600:DB600),0)</f>
        <v>0</v>
      </c>
      <c r="DY599" s="952" t="str">
        <f t="shared" si="411"/>
        <v/>
      </c>
    </row>
    <row r="600" spans="1:129" ht="13.5" hidden="1" thickBot="1">
      <c r="A600" s="3" t="str">
        <f t="shared" si="377"/>
        <v/>
      </c>
      <c r="B600" s="805">
        <f>Dados_GLOBAL_Inicial!E600</f>
        <v>0</v>
      </c>
      <c r="C600" s="956">
        <f>IF(IFERROR(VALUE(Dados_GLOBAL_Inicial!F600),0)=0,0,Dados_GLOBAL_Inicial!F600)</f>
        <v>0</v>
      </c>
      <c r="D600" s="830">
        <f>Dados_GLOBAL_Inicial!G600</f>
        <v>0</v>
      </c>
      <c r="E600" s="830" t="str">
        <f>IF(IFERROR(VLOOKUP(F600,Cod_Gde_Itens!$A$1:$B$80,2,FALSE),0)&gt;549,IFERROR(VLOOKUP(F600,Cod_Gde_Itens!$A$1:$B$80,2,FALSE),0),IF(Dados_GLOBAL_Inicial!H600=0,"",Dados_GLOBAL_Inicial!H600))</f>
        <v/>
      </c>
      <c r="F600" s="823">
        <f>Dados_GLOBAL_Inicial!I600</f>
        <v>0</v>
      </c>
      <c r="G600" s="824">
        <f>Dados_GLOBAL_Inicial!J600</f>
        <v>0</v>
      </c>
      <c r="H600" s="454">
        <f>Dados_GLOBAL_Inicial!K600</f>
        <v>0</v>
      </c>
      <c r="I600" s="970">
        <f>SUM('MEDIÇÃO_OBJETO (1)'!I600)</f>
        <v>0</v>
      </c>
      <c r="J600" s="455">
        <f t="shared" si="378"/>
        <v>0</v>
      </c>
      <c r="K600" s="451">
        <f t="shared" si="379"/>
        <v>0</v>
      </c>
      <c r="L600" s="452">
        <f t="shared" si="380"/>
        <v>0</v>
      </c>
      <c r="M600" s="809">
        <f t="shared" si="381"/>
        <v>0</v>
      </c>
      <c r="N600" s="810">
        <f>IF(IFERROR(VALUE(Dados_GLOBAL_Inicial!L600),0)=0,0,Dados_GLOBAL_Inicial!L600)</f>
        <v>0</v>
      </c>
      <c r="O600" s="812">
        <f>SUM('MEDIÇÃO_OBJETO (1)'!O600)</f>
        <v>0</v>
      </c>
      <c r="P600" s="812">
        <f>SUM('MEDIÇÃO_OBJETO (1)'!P600)</f>
        <v>0</v>
      </c>
      <c r="Q600" s="813">
        <f t="shared" si="382"/>
        <v>0</v>
      </c>
      <c r="R600" s="951"/>
      <c r="S600" s="815">
        <f>SUM('MEDIÇÃO_OBJETO (1)'!S600)</f>
        <v>0</v>
      </c>
      <c r="T600" s="815">
        <f>SUM('MEDIÇÃO_OBJETO (1)'!T600)</f>
        <v>0</v>
      </c>
      <c r="V600" s="19"/>
      <c r="W600" s="978">
        <f t="shared" si="383"/>
        <v>0</v>
      </c>
      <c r="X600" s="816">
        <f t="shared" si="384"/>
        <v>0</v>
      </c>
      <c r="Y600" s="816">
        <f t="shared" si="385"/>
        <v>0</v>
      </c>
      <c r="Z600" s="817">
        <f t="shared" si="386"/>
        <v>0</v>
      </c>
      <c r="AB600" s="453">
        <f t="shared" si="408"/>
        <v>0</v>
      </c>
      <c r="AC600" s="14">
        <f t="shared" si="387"/>
        <v>0</v>
      </c>
      <c r="AD600" s="819"/>
      <c r="AE600" s="631">
        <f t="shared" si="409"/>
        <v>0</v>
      </c>
      <c r="AF600" s="818">
        <f>SUM('MEDIÇÃO_OBJETO (1)'!AG600)</f>
        <v>0</v>
      </c>
      <c r="AG600" s="541">
        <f>SUM('MEDIÇÃO_OBJETO (1)'!AH600)</f>
        <v>0</v>
      </c>
      <c r="AH600" s="541">
        <f>SUM('MEDIÇÃO_OBJETO (1)'!AI600)</f>
        <v>0</v>
      </c>
      <c r="AI600" s="541">
        <f>SUM('MEDIÇÃO_OBJETO (1)'!AJ600)</f>
        <v>0</v>
      </c>
      <c r="AJ600" s="541">
        <f>SUM('MEDIÇÃO_OBJETO (1)'!AK600)</f>
        <v>0</v>
      </c>
      <c r="AK600" s="541">
        <f>SUM('MEDIÇÃO_OBJETO (1)'!AL600)</f>
        <v>0</v>
      </c>
      <c r="AL600" s="541">
        <f>SUM('MEDIÇÃO_OBJETO (1)'!AM600)</f>
        <v>0</v>
      </c>
      <c r="AM600" s="541">
        <f>SUM('MEDIÇÃO_OBJETO (1)'!AN600)</f>
        <v>0</v>
      </c>
      <c r="AN600" s="541">
        <f>SUM('MEDIÇÃO_OBJETO (1)'!AO600)</f>
        <v>0</v>
      </c>
      <c r="AO600" s="541">
        <f>SUM('MEDIÇÃO_OBJETO (1)'!AP600)</f>
        <v>0</v>
      </c>
      <c r="AP600" s="541">
        <f>SUM('MEDIÇÃO_OBJETO (1)'!AQ600)</f>
        <v>0</v>
      </c>
      <c r="AQ600" s="541">
        <f>SUM('MEDIÇÃO_OBJETO (1)'!AR600)</f>
        <v>0</v>
      </c>
      <c r="AR600" s="541">
        <f>SUM('MEDIÇÃO_OBJETO (1)'!AS600)</f>
        <v>0</v>
      </c>
      <c r="AS600" s="541">
        <f>SUM('MEDIÇÃO_OBJETO (1)'!AT600)</f>
        <v>0</v>
      </c>
      <c r="AT600" s="541">
        <f>SUM('MEDIÇÃO_OBJETO (1)'!AU600)</f>
        <v>0</v>
      </c>
      <c r="AU600" s="541">
        <f>SUM('MEDIÇÃO_OBJETO (1)'!AV600)</f>
        <v>0</v>
      </c>
      <c r="AV600" s="541">
        <f>SUM('MEDIÇÃO_OBJETO (1)'!AW600)</f>
        <v>0</v>
      </c>
      <c r="AW600" s="541">
        <f>SUM('MEDIÇÃO_OBJETO (1)'!AX600)</f>
        <v>0</v>
      </c>
      <c r="AX600" s="977"/>
      <c r="BN600" s="992">
        <f t="shared" si="376"/>
        <v>0</v>
      </c>
      <c r="BO600" s="538">
        <f t="shared" si="410"/>
        <v>0</v>
      </c>
      <c r="BP600" s="987">
        <f>IF(RESUMO_GLOBAL!$X$53="a",ROUND(AF600*$N600,RESUMO_GLOBAL!$X$54),IF(RESUMO_GLOBAL!$X$53="t",TRUNC(AF600*$N600,RESUMO_GLOBAL!$X$54),AF600*$N600))</f>
        <v>0</v>
      </c>
      <c r="BQ600" s="987">
        <f>IF(RESUMO_GLOBAL!$X$53="a",ROUND(AG600*$N600,RESUMO_GLOBAL!$X$54),IF(RESUMO_GLOBAL!$X$53="t",TRUNC(AG600*$N600,RESUMO_GLOBAL!$X$54),AG600*$N600))</f>
        <v>0</v>
      </c>
      <c r="BR600" s="987">
        <f>IF(RESUMO_GLOBAL!$X$53="a",ROUND(AH600*$N600,RESUMO_GLOBAL!$X$54),IF(RESUMO_GLOBAL!$X$53="t",TRUNC(AH600*$N600,RESUMO_GLOBAL!$X$54),AH600*$N600))</f>
        <v>0</v>
      </c>
      <c r="BS600" s="987">
        <f>IF(RESUMO_GLOBAL!$X$53="a",ROUND(AI600*$N600,RESUMO_GLOBAL!$X$54),IF(RESUMO_GLOBAL!$X$53="t",TRUNC(AI600*$N600,RESUMO_GLOBAL!$X$54),AI600*$N600))</f>
        <v>0</v>
      </c>
      <c r="BT600" s="987">
        <f>IF(RESUMO_GLOBAL!$X$53="a",ROUND(AJ600*$N600,RESUMO_GLOBAL!$X$54),IF(RESUMO_GLOBAL!$X$53="t",TRUNC(AJ600*$N600,RESUMO_GLOBAL!$X$54),AJ600*$N600))</f>
        <v>0</v>
      </c>
      <c r="BU600" s="987">
        <f>IF(RESUMO_GLOBAL!$X$53="a",ROUND(AK600*$N600,RESUMO_GLOBAL!$X$54),IF(RESUMO_GLOBAL!$X$53="t",TRUNC(AK600*$N600,RESUMO_GLOBAL!$X$54),AK600*$N600))</f>
        <v>0</v>
      </c>
      <c r="BV600" s="987">
        <f>IF(RESUMO_GLOBAL!$X$53="a",ROUND(AL600*$N600,RESUMO_GLOBAL!$X$54),IF(RESUMO_GLOBAL!$X$53="t",TRUNC(AL600*$N600,RESUMO_GLOBAL!$X$54),AL600*$N600))</f>
        <v>0</v>
      </c>
      <c r="BW600" s="987">
        <f>IF(RESUMO_GLOBAL!$X$53="a",ROUND(AM600*$N600,RESUMO_GLOBAL!$X$54),IF(RESUMO_GLOBAL!$X$53="t",TRUNC(AM600*$N600,RESUMO_GLOBAL!$X$54),AM600*$N600))</f>
        <v>0</v>
      </c>
      <c r="BX600" s="987">
        <f>IF(RESUMO_GLOBAL!$X$53="a",ROUND(AN600*$N600,RESUMO_GLOBAL!$X$54),IF(RESUMO_GLOBAL!$X$53="t",TRUNC(AN600*$N600,RESUMO_GLOBAL!$X$54),AN600*$N600))</f>
        <v>0</v>
      </c>
      <c r="BY600" s="987">
        <f>IF(RESUMO_GLOBAL!$X$53="a",ROUND(AO600*$N600,RESUMO_GLOBAL!$X$54),IF(RESUMO_GLOBAL!$X$53="t",TRUNC(AO600*$N600,RESUMO_GLOBAL!$X$54),AO600*$N600))</f>
        <v>0</v>
      </c>
      <c r="BZ600" s="987">
        <f>IF(RESUMO_GLOBAL!$X$53="a",ROUND(AP600*$N600,RESUMO_GLOBAL!$X$54),IF(RESUMO_GLOBAL!$X$53="t",TRUNC(AP600*$N600,RESUMO_GLOBAL!$X$54),AP600*$N600))</f>
        <v>0</v>
      </c>
      <c r="CA600" s="987">
        <f>IF(RESUMO_GLOBAL!$X$53="a",ROUND(AQ600*$N600,RESUMO_GLOBAL!$X$54),IF(RESUMO_GLOBAL!$X$53="t",TRUNC(AQ600*$N600,RESUMO_GLOBAL!$X$54),AQ600*$N600))</f>
        <v>0</v>
      </c>
      <c r="CB600" s="987">
        <f>IF(RESUMO_GLOBAL!$X$53="a",ROUND(AR600*$N600,RESUMO_GLOBAL!$X$54),IF(RESUMO_GLOBAL!$X$53="t",TRUNC(AR600*$N600,RESUMO_GLOBAL!$X$54),AR600*$N600))</f>
        <v>0</v>
      </c>
      <c r="CC600" s="987">
        <f>IF(RESUMO_GLOBAL!$X$53="a",ROUND(AS600*$N600,RESUMO_GLOBAL!$X$54),IF(RESUMO_GLOBAL!$X$53="t",TRUNC(AS600*$N600,RESUMO_GLOBAL!$X$54),AS600*$N600))</f>
        <v>0</v>
      </c>
      <c r="CD600" s="987">
        <f>IF(RESUMO_GLOBAL!$X$53="a",ROUND(AT600*$N600,RESUMO_GLOBAL!$X$54),IF(RESUMO_GLOBAL!$X$53="t",TRUNC(AT600*$N600,RESUMO_GLOBAL!$X$54),AT600*$N600))</f>
        <v>0</v>
      </c>
      <c r="CE600" s="987">
        <f>IF(RESUMO_GLOBAL!$X$53="a",ROUND(AU600*$N600,RESUMO_GLOBAL!$X$54),IF(RESUMO_GLOBAL!$X$53="t",TRUNC(AU600*$N600,RESUMO_GLOBAL!$X$54),AU600*$N600))</f>
        <v>0</v>
      </c>
      <c r="CF600" s="987">
        <f>IF(RESUMO_GLOBAL!$X$53="a",ROUND(AV600*$N600,RESUMO_GLOBAL!$X$54),IF(RESUMO_GLOBAL!$X$53="t",TRUNC(AV600*$N600,RESUMO_GLOBAL!$X$54),AV600*$N600))</f>
        <v>0</v>
      </c>
      <c r="CG600" s="987">
        <f>IF(RESUMO_GLOBAL!$X$53="a",ROUND(AW600*$N600,RESUMO_GLOBAL!$X$54),IF(RESUMO_GLOBAL!$X$53="t",TRUNC(AW600*$N600,RESUMO_GLOBAL!$X$54),AW600*$N600))</f>
        <v>0</v>
      </c>
      <c r="CK600" s="59">
        <f t="shared" si="389"/>
        <v>0</v>
      </c>
      <c r="CL600" s="59">
        <f t="shared" si="390"/>
        <v>0</v>
      </c>
      <c r="CM600" s="59">
        <f t="shared" si="391"/>
        <v>0</v>
      </c>
      <c r="CN600" s="59">
        <f t="shared" si="392"/>
        <v>0</v>
      </c>
      <c r="CO600" s="59">
        <f t="shared" si="393"/>
        <v>0</v>
      </c>
      <c r="CP600" s="59">
        <f t="shared" si="394"/>
        <v>0</v>
      </c>
      <c r="CQ600" s="59">
        <f t="shared" si="395"/>
        <v>0</v>
      </c>
      <c r="CR600" s="59">
        <f t="shared" si="396"/>
        <v>0</v>
      </c>
      <c r="CS600" s="59">
        <f t="shared" si="397"/>
        <v>0</v>
      </c>
      <c r="CT600" s="59">
        <f t="shared" si="398"/>
        <v>0</v>
      </c>
      <c r="CU600" s="59">
        <f t="shared" si="399"/>
        <v>0</v>
      </c>
      <c r="CV600" s="59">
        <f t="shared" si="400"/>
        <v>0</v>
      </c>
      <c r="CW600" s="59">
        <f t="shared" si="401"/>
        <v>0</v>
      </c>
      <c r="CX600" s="59">
        <f t="shared" si="402"/>
        <v>0</v>
      </c>
      <c r="CY600" s="59">
        <f t="shared" si="403"/>
        <v>0</v>
      </c>
      <c r="CZ600" s="59">
        <f t="shared" si="404"/>
        <v>0</v>
      </c>
      <c r="DA600" s="59">
        <f t="shared" si="405"/>
        <v>0</v>
      </c>
      <c r="DB600" s="59">
        <f t="shared" si="406"/>
        <v>0</v>
      </c>
      <c r="DE600">
        <f t="shared" si="388"/>
        <v>595</v>
      </c>
      <c r="DF600" t="str">
        <f t="shared" si="407"/>
        <v/>
      </c>
      <c r="DG600" s="59">
        <f>IF($C600&lt;&gt;0,SUM($CK601:CK601),0)</f>
        <v>0</v>
      </c>
      <c r="DH600" s="59">
        <f>IF($C600&lt;&gt;0,SUM($CK601:CL601),0)</f>
        <v>0</v>
      </c>
      <c r="DI600" s="59">
        <f>IF($C600&lt;&gt;0,SUM($CK601:CM601),0)</f>
        <v>0</v>
      </c>
      <c r="DJ600" s="59">
        <f>IF($C600&lt;&gt;0,SUM($CK601:CN601),0)</f>
        <v>0</v>
      </c>
      <c r="DK600" s="59">
        <f>IF($C600&lt;&gt;0,SUM($CK601:CO601),0)</f>
        <v>0</v>
      </c>
      <c r="DL600" s="59">
        <f>IF($C600&lt;&gt;0,SUM($CK601:CP601),0)</f>
        <v>0</v>
      </c>
      <c r="DM600" s="59">
        <f>IF($C600&lt;&gt;0,SUM($CK601:CQ601),0)</f>
        <v>0</v>
      </c>
      <c r="DN600" s="59">
        <f>IF($C600&lt;&gt;0,SUM($CK601:CR601),0)</f>
        <v>0</v>
      </c>
      <c r="DO600" s="59">
        <f>IF($C600&lt;&gt;0,SUM($CK601:CS601),0)</f>
        <v>0</v>
      </c>
      <c r="DP600" s="59">
        <f>IF($C600&lt;&gt;0,SUM($CK601:CT601),0)</f>
        <v>0</v>
      </c>
      <c r="DQ600" s="59">
        <f>IF($C600&lt;&gt;0,SUM($CK601:CU601),0)</f>
        <v>0</v>
      </c>
      <c r="DR600" s="59">
        <f>IF($C600&lt;&gt;0,SUM($CK601:CV601),0)</f>
        <v>0</v>
      </c>
      <c r="DS600" s="59">
        <f>IF($C600&lt;&gt;0,SUM($CK601:CW601),0)</f>
        <v>0</v>
      </c>
      <c r="DT600" s="59">
        <f>IF($C600&lt;&gt;0,SUM($CK601:CX601),0)</f>
        <v>0</v>
      </c>
      <c r="DU600" s="59">
        <f>IF($C600&lt;&gt;0,SUM($CK601:CY601),0)</f>
        <v>0</v>
      </c>
      <c r="DV600" s="59">
        <f>IF($C600&lt;&gt;0,SUM($CK601:CZ601),0)</f>
        <v>0</v>
      </c>
      <c r="DW600" s="59">
        <f>IF($C600&lt;&gt;0,SUM($CK601:DA601),0)</f>
        <v>0</v>
      </c>
      <c r="DX600" s="59">
        <f>IF($C600&lt;&gt;0,SUM($CK601:DB601),0)</f>
        <v>0</v>
      </c>
      <c r="DY600" s="952" t="str">
        <f t="shared" si="411"/>
        <v/>
      </c>
    </row>
    <row r="601" spans="1:129" ht="13.5" hidden="1" thickBot="1">
      <c r="A601" s="3" t="str">
        <f t="shared" si="377"/>
        <v/>
      </c>
      <c r="B601" s="805">
        <f>Dados_GLOBAL_Inicial!E601</f>
        <v>0</v>
      </c>
      <c r="C601" s="956">
        <f>IF(IFERROR(VALUE(Dados_GLOBAL_Inicial!F601),0)=0,0,Dados_GLOBAL_Inicial!F601)</f>
        <v>0</v>
      </c>
      <c r="D601" s="830">
        <f>Dados_GLOBAL_Inicial!G601</f>
        <v>0</v>
      </c>
      <c r="E601" s="830" t="str">
        <f>IF(IFERROR(VLOOKUP(F601,Cod_Gde_Itens!$A$1:$B$80,2,FALSE),0)&gt;549,IFERROR(VLOOKUP(F601,Cod_Gde_Itens!$A$1:$B$80,2,FALSE),0),IF(Dados_GLOBAL_Inicial!H601=0,"",Dados_GLOBAL_Inicial!H601))</f>
        <v/>
      </c>
      <c r="F601" s="823">
        <f>Dados_GLOBAL_Inicial!I601</f>
        <v>0</v>
      </c>
      <c r="G601" s="824">
        <f>Dados_GLOBAL_Inicial!J601</f>
        <v>0</v>
      </c>
      <c r="H601" s="454">
        <f>Dados_GLOBAL_Inicial!K601</f>
        <v>0</v>
      </c>
      <c r="I601" s="970">
        <f>SUM('MEDIÇÃO_OBJETO (1)'!I601)</f>
        <v>0</v>
      </c>
      <c r="J601" s="455">
        <f t="shared" si="378"/>
        <v>0</v>
      </c>
      <c r="K601" s="451">
        <f t="shared" si="379"/>
        <v>0</v>
      </c>
      <c r="L601" s="452">
        <f t="shared" si="380"/>
        <v>0</v>
      </c>
      <c r="M601" s="809">
        <f t="shared" si="381"/>
        <v>0</v>
      </c>
      <c r="N601" s="810">
        <f>IF(IFERROR(VALUE(Dados_GLOBAL_Inicial!L601),0)=0,0,Dados_GLOBAL_Inicial!L601)</f>
        <v>0</v>
      </c>
      <c r="O601" s="812">
        <f>SUM('MEDIÇÃO_OBJETO (1)'!O601)</f>
        <v>0</v>
      </c>
      <c r="P601" s="812">
        <f>SUM('MEDIÇÃO_OBJETO (1)'!P601)</f>
        <v>0</v>
      </c>
      <c r="Q601" s="813">
        <f t="shared" si="382"/>
        <v>0</v>
      </c>
      <c r="R601" s="951"/>
      <c r="S601" s="815">
        <f>SUM('MEDIÇÃO_OBJETO (1)'!S601)</f>
        <v>0</v>
      </c>
      <c r="T601" s="815">
        <f>SUM('MEDIÇÃO_OBJETO (1)'!T601)</f>
        <v>0</v>
      </c>
      <c r="V601" s="19"/>
      <c r="W601" s="978">
        <f t="shared" si="383"/>
        <v>0</v>
      </c>
      <c r="X601" s="816">
        <f t="shared" si="384"/>
        <v>0</v>
      </c>
      <c r="Y601" s="816">
        <f t="shared" si="385"/>
        <v>0</v>
      </c>
      <c r="Z601" s="817">
        <f t="shared" si="386"/>
        <v>0</v>
      </c>
      <c r="AB601" s="453">
        <f t="shared" si="408"/>
        <v>0</v>
      </c>
      <c r="AC601" s="14">
        <f t="shared" si="387"/>
        <v>0</v>
      </c>
      <c r="AD601" s="819"/>
      <c r="AE601" s="631">
        <f t="shared" si="409"/>
        <v>0</v>
      </c>
      <c r="AF601" s="818">
        <f>SUM('MEDIÇÃO_OBJETO (1)'!AG601)</f>
        <v>0</v>
      </c>
      <c r="AG601" s="541">
        <f>SUM('MEDIÇÃO_OBJETO (1)'!AH601)</f>
        <v>0</v>
      </c>
      <c r="AH601" s="541">
        <f>SUM('MEDIÇÃO_OBJETO (1)'!AI601)</f>
        <v>0</v>
      </c>
      <c r="AI601" s="541">
        <f>SUM('MEDIÇÃO_OBJETO (1)'!AJ601)</f>
        <v>0</v>
      </c>
      <c r="AJ601" s="541">
        <f>SUM('MEDIÇÃO_OBJETO (1)'!AK601)</f>
        <v>0</v>
      </c>
      <c r="AK601" s="541">
        <f>SUM('MEDIÇÃO_OBJETO (1)'!AL601)</f>
        <v>0</v>
      </c>
      <c r="AL601" s="541">
        <f>SUM('MEDIÇÃO_OBJETO (1)'!AM601)</f>
        <v>0</v>
      </c>
      <c r="AM601" s="541">
        <f>SUM('MEDIÇÃO_OBJETO (1)'!AN601)</f>
        <v>0</v>
      </c>
      <c r="AN601" s="541">
        <f>SUM('MEDIÇÃO_OBJETO (1)'!AO601)</f>
        <v>0</v>
      </c>
      <c r="AO601" s="541">
        <f>SUM('MEDIÇÃO_OBJETO (1)'!AP601)</f>
        <v>0</v>
      </c>
      <c r="AP601" s="541">
        <f>SUM('MEDIÇÃO_OBJETO (1)'!AQ601)</f>
        <v>0</v>
      </c>
      <c r="AQ601" s="541">
        <f>SUM('MEDIÇÃO_OBJETO (1)'!AR601)</f>
        <v>0</v>
      </c>
      <c r="AR601" s="541">
        <f>SUM('MEDIÇÃO_OBJETO (1)'!AS601)</f>
        <v>0</v>
      </c>
      <c r="AS601" s="541">
        <f>SUM('MEDIÇÃO_OBJETO (1)'!AT601)</f>
        <v>0</v>
      </c>
      <c r="AT601" s="541">
        <f>SUM('MEDIÇÃO_OBJETO (1)'!AU601)</f>
        <v>0</v>
      </c>
      <c r="AU601" s="541">
        <f>SUM('MEDIÇÃO_OBJETO (1)'!AV601)</f>
        <v>0</v>
      </c>
      <c r="AV601" s="541">
        <f>SUM('MEDIÇÃO_OBJETO (1)'!AW601)</f>
        <v>0</v>
      </c>
      <c r="AW601" s="541">
        <f>SUM('MEDIÇÃO_OBJETO (1)'!AX601)</f>
        <v>0</v>
      </c>
      <c r="AX601" s="977"/>
      <c r="BN601" s="992">
        <f t="shared" si="376"/>
        <v>0</v>
      </c>
      <c r="BO601" s="538">
        <f t="shared" si="410"/>
        <v>0</v>
      </c>
      <c r="BP601" s="987">
        <f>IF(RESUMO_GLOBAL!$X$53="a",ROUND(AF601*$N601,RESUMO_GLOBAL!$X$54),IF(RESUMO_GLOBAL!$X$53="t",TRUNC(AF601*$N601,RESUMO_GLOBAL!$X$54),AF601*$N601))</f>
        <v>0</v>
      </c>
      <c r="BQ601" s="987">
        <f>IF(RESUMO_GLOBAL!$X$53="a",ROUND(AG601*$N601,RESUMO_GLOBAL!$X$54),IF(RESUMO_GLOBAL!$X$53="t",TRUNC(AG601*$N601,RESUMO_GLOBAL!$X$54),AG601*$N601))</f>
        <v>0</v>
      </c>
      <c r="BR601" s="987">
        <f>IF(RESUMO_GLOBAL!$X$53="a",ROUND(AH601*$N601,RESUMO_GLOBAL!$X$54),IF(RESUMO_GLOBAL!$X$53="t",TRUNC(AH601*$N601,RESUMO_GLOBAL!$X$54),AH601*$N601))</f>
        <v>0</v>
      </c>
      <c r="BS601" s="987">
        <f>IF(RESUMO_GLOBAL!$X$53="a",ROUND(AI601*$N601,RESUMO_GLOBAL!$X$54),IF(RESUMO_GLOBAL!$X$53="t",TRUNC(AI601*$N601,RESUMO_GLOBAL!$X$54),AI601*$N601))</f>
        <v>0</v>
      </c>
      <c r="BT601" s="987">
        <f>IF(RESUMO_GLOBAL!$X$53="a",ROUND(AJ601*$N601,RESUMO_GLOBAL!$X$54),IF(RESUMO_GLOBAL!$X$53="t",TRUNC(AJ601*$N601,RESUMO_GLOBAL!$X$54),AJ601*$N601))</f>
        <v>0</v>
      </c>
      <c r="BU601" s="987">
        <f>IF(RESUMO_GLOBAL!$X$53="a",ROUND(AK601*$N601,RESUMO_GLOBAL!$X$54),IF(RESUMO_GLOBAL!$X$53="t",TRUNC(AK601*$N601,RESUMO_GLOBAL!$X$54),AK601*$N601))</f>
        <v>0</v>
      </c>
      <c r="BV601" s="987">
        <f>IF(RESUMO_GLOBAL!$X$53="a",ROUND(AL601*$N601,RESUMO_GLOBAL!$X$54),IF(RESUMO_GLOBAL!$X$53="t",TRUNC(AL601*$N601,RESUMO_GLOBAL!$X$54),AL601*$N601))</f>
        <v>0</v>
      </c>
      <c r="BW601" s="987">
        <f>IF(RESUMO_GLOBAL!$X$53="a",ROUND(AM601*$N601,RESUMO_GLOBAL!$X$54),IF(RESUMO_GLOBAL!$X$53="t",TRUNC(AM601*$N601,RESUMO_GLOBAL!$X$54),AM601*$N601))</f>
        <v>0</v>
      </c>
      <c r="BX601" s="987">
        <f>IF(RESUMO_GLOBAL!$X$53="a",ROUND(AN601*$N601,RESUMO_GLOBAL!$X$54),IF(RESUMO_GLOBAL!$X$53="t",TRUNC(AN601*$N601,RESUMO_GLOBAL!$X$54),AN601*$N601))</f>
        <v>0</v>
      </c>
      <c r="BY601" s="987">
        <f>IF(RESUMO_GLOBAL!$X$53="a",ROUND(AO601*$N601,RESUMO_GLOBAL!$X$54),IF(RESUMO_GLOBAL!$X$53="t",TRUNC(AO601*$N601,RESUMO_GLOBAL!$X$54),AO601*$N601))</f>
        <v>0</v>
      </c>
      <c r="BZ601" s="987">
        <f>IF(RESUMO_GLOBAL!$X$53="a",ROUND(AP601*$N601,RESUMO_GLOBAL!$X$54),IF(RESUMO_GLOBAL!$X$53="t",TRUNC(AP601*$N601,RESUMO_GLOBAL!$X$54),AP601*$N601))</f>
        <v>0</v>
      </c>
      <c r="CA601" s="987">
        <f>IF(RESUMO_GLOBAL!$X$53="a",ROUND(AQ601*$N601,RESUMO_GLOBAL!$X$54),IF(RESUMO_GLOBAL!$X$53="t",TRUNC(AQ601*$N601,RESUMO_GLOBAL!$X$54),AQ601*$N601))</f>
        <v>0</v>
      </c>
      <c r="CB601" s="987">
        <f>IF(RESUMO_GLOBAL!$X$53="a",ROUND(AR601*$N601,RESUMO_GLOBAL!$X$54),IF(RESUMO_GLOBAL!$X$53="t",TRUNC(AR601*$N601,RESUMO_GLOBAL!$X$54),AR601*$N601))</f>
        <v>0</v>
      </c>
      <c r="CC601" s="987">
        <f>IF(RESUMO_GLOBAL!$X$53="a",ROUND(AS601*$N601,RESUMO_GLOBAL!$X$54),IF(RESUMO_GLOBAL!$X$53="t",TRUNC(AS601*$N601,RESUMO_GLOBAL!$X$54),AS601*$N601))</f>
        <v>0</v>
      </c>
      <c r="CD601" s="987">
        <f>IF(RESUMO_GLOBAL!$X$53="a",ROUND(AT601*$N601,RESUMO_GLOBAL!$X$54),IF(RESUMO_GLOBAL!$X$53="t",TRUNC(AT601*$N601,RESUMO_GLOBAL!$X$54),AT601*$N601))</f>
        <v>0</v>
      </c>
      <c r="CE601" s="987">
        <f>IF(RESUMO_GLOBAL!$X$53="a",ROUND(AU601*$N601,RESUMO_GLOBAL!$X$54),IF(RESUMO_GLOBAL!$X$53="t",TRUNC(AU601*$N601,RESUMO_GLOBAL!$X$54),AU601*$N601))</f>
        <v>0</v>
      </c>
      <c r="CF601" s="987">
        <f>IF(RESUMO_GLOBAL!$X$53="a",ROUND(AV601*$N601,RESUMO_GLOBAL!$X$54),IF(RESUMO_GLOBAL!$X$53="t",TRUNC(AV601*$N601,RESUMO_GLOBAL!$X$54),AV601*$N601))</f>
        <v>0</v>
      </c>
      <c r="CG601" s="987">
        <f>IF(RESUMO_GLOBAL!$X$53="a",ROUND(AW601*$N601,RESUMO_GLOBAL!$X$54),IF(RESUMO_GLOBAL!$X$53="t",TRUNC(AW601*$N601,RESUMO_GLOBAL!$X$54),AW601*$N601))</f>
        <v>0</v>
      </c>
      <c r="CK601" s="59">
        <f t="shared" si="389"/>
        <v>0</v>
      </c>
      <c r="CL601" s="59">
        <f t="shared" si="390"/>
        <v>0</v>
      </c>
      <c r="CM601" s="59">
        <f t="shared" si="391"/>
        <v>0</v>
      </c>
      <c r="CN601" s="59">
        <f t="shared" si="392"/>
        <v>0</v>
      </c>
      <c r="CO601" s="59">
        <f t="shared" si="393"/>
        <v>0</v>
      </c>
      <c r="CP601" s="59">
        <f t="shared" si="394"/>
        <v>0</v>
      </c>
      <c r="CQ601" s="59">
        <f t="shared" si="395"/>
        <v>0</v>
      </c>
      <c r="CR601" s="59">
        <f t="shared" si="396"/>
        <v>0</v>
      </c>
      <c r="CS601" s="59">
        <f t="shared" si="397"/>
        <v>0</v>
      </c>
      <c r="CT601" s="59">
        <f t="shared" si="398"/>
        <v>0</v>
      </c>
      <c r="CU601" s="59">
        <f t="shared" si="399"/>
        <v>0</v>
      </c>
      <c r="CV601" s="59">
        <f t="shared" si="400"/>
        <v>0</v>
      </c>
      <c r="CW601" s="59">
        <f t="shared" si="401"/>
        <v>0</v>
      </c>
      <c r="CX601" s="59">
        <f t="shared" si="402"/>
        <v>0</v>
      </c>
      <c r="CY601" s="59">
        <f t="shared" si="403"/>
        <v>0</v>
      </c>
      <c r="CZ601" s="59">
        <f t="shared" si="404"/>
        <v>0</v>
      </c>
      <c r="DA601" s="59">
        <f t="shared" si="405"/>
        <v>0</v>
      </c>
      <c r="DB601" s="59">
        <f t="shared" si="406"/>
        <v>0</v>
      </c>
      <c r="DE601">
        <f t="shared" si="388"/>
        <v>596</v>
      </c>
      <c r="DF601" t="str">
        <f t="shared" si="407"/>
        <v/>
      </c>
      <c r="DG601" s="59">
        <f>IF($C601&lt;&gt;0,SUM($CK602:CK602),0)</f>
        <v>0</v>
      </c>
      <c r="DH601" s="59">
        <f>IF($C601&lt;&gt;0,SUM($CK602:CL602),0)</f>
        <v>0</v>
      </c>
      <c r="DI601" s="59">
        <f>IF($C601&lt;&gt;0,SUM($CK602:CM602),0)</f>
        <v>0</v>
      </c>
      <c r="DJ601" s="59">
        <f>IF($C601&lt;&gt;0,SUM($CK602:CN602),0)</f>
        <v>0</v>
      </c>
      <c r="DK601" s="59">
        <f>IF($C601&lt;&gt;0,SUM($CK602:CO602),0)</f>
        <v>0</v>
      </c>
      <c r="DL601" s="59">
        <f>IF($C601&lt;&gt;0,SUM($CK602:CP602),0)</f>
        <v>0</v>
      </c>
      <c r="DM601" s="59">
        <f>IF($C601&lt;&gt;0,SUM($CK602:CQ602),0)</f>
        <v>0</v>
      </c>
      <c r="DN601" s="59">
        <f>IF($C601&lt;&gt;0,SUM($CK602:CR602),0)</f>
        <v>0</v>
      </c>
      <c r="DO601" s="59">
        <f>IF($C601&lt;&gt;0,SUM($CK602:CS602),0)</f>
        <v>0</v>
      </c>
      <c r="DP601" s="59">
        <f>IF($C601&lt;&gt;0,SUM($CK602:CT602),0)</f>
        <v>0</v>
      </c>
      <c r="DQ601" s="59">
        <f>IF($C601&lt;&gt;0,SUM($CK602:CU602),0)</f>
        <v>0</v>
      </c>
      <c r="DR601" s="59">
        <f>IF($C601&lt;&gt;0,SUM($CK602:CV602),0)</f>
        <v>0</v>
      </c>
      <c r="DS601" s="59">
        <f>IF($C601&lt;&gt;0,SUM($CK602:CW602),0)</f>
        <v>0</v>
      </c>
      <c r="DT601" s="59">
        <f>IF($C601&lt;&gt;0,SUM($CK602:CX602),0)</f>
        <v>0</v>
      </c>
      <c r="DU601" s="59">
        <f>IF($C601&lt;&gt;0,SUM($CK602:CY602),0)</f>
        <v>0</v>
      </c>
      <c r="DV601" s="59">
        <f>IF($C601&lt;&gt;0,SUM($CK602:CZ602),0)</f>
        <v>0</v>
      </c>
      <c r="DW601" s="59">
        <f>IF($C601&lt;&gt;0,SUM($CK602:DA602),0)</f>
        <v>0</v>
      </c>
      <c r="DX601" s="59">
        <f>IF($C601&lt;&gt;0,SUM($CK602:DB602),0)</f>
        <v>0</v>
      </c>
      <c r="DY601" s="952" t="str">
        <f t="shared" si="411"/>
        <v/>
      </c>
    </row>
    <row r="602" spans="1:129" ht="13.5" hidden="1" thickBot="1">
      <c r="A602" s="3" t="str">
        <f t="shared" si="377"/>
        <v/>
      </c>
      <c r="B602" s="805">
        <f>Dados_GLOBAL_Inicial!E602</f>
        <v>0</v>
      </c>
      <c r="C602" s="956">
        <f>IF(IFERROR(VALUE(Dados_GLOBAL_Inicial!F602),0)=0,0,Dados_GLOBAL_Inicial!F602)</f>
        <v>0</v>
      </c>
      <c r="D602" s="830">
        <f>Dados_GLOBAL_Inicial!G602</f>
        <v>0</v>
      </c>
      <c r="E602" s="830" t="str">
        <f>IF(IFERROR(VLOOKUP(F602,Cod_Gde_Itens!$A$1:$B$80,2,FALSE),0)&gt;549,IFERROR(VLOOKUP(F602,Cod_Gde_Itens!$A$1:$B$80,2,FALSE),0),IF(Dados_GLOBAL_Inicial!H602=0,"",Dados_GLOBAL_Inicial!H602))</f>
        <v/>
      </c>
      <c r="F602" s="823">
        <f>Dados_GLOBAL_Inicial!I602</f>
        <v>0</v>
      </c>
      <c r="G602" s="824">
        <f>Dados_GLOBAL_Inicial!J602</f>
        <v>0</v>
      </c>
      <c r="H602" s="454">
        <f>Dados_GLOBAL_Inicial!K602</f>
        <v>0</v>
      </c>
      <c r="I602" s="970">
        <f>SUM('MEDIÇÃO_OBJETO (1)'!I602)</f>
        <v>0</v>
      </c>
      <c r="J602" s="455">
        <f t="shared" si="378"/>
        <v>0</v>
      </c>
      <c r="K602" s="451">
        <f t="shared" si="379"/>
        <v>0</v>
      </c>
      <c r="L602" s="452">
        <f t="shared" si="380"/>
        <v>0</v>
      </c>
      <c r="M602" s="809">
        <f t="shared" si="381"/>
        <v>0</v>
      </c>
      <c r="N602" s="810">
        <f>IF(IFERROR(VALUE(Dados_GLOBAL_Inicial!L602),0)=0,0,Dados_GLOBAL_Inicial!L602)</f>
        <v>0</v>
      </c>
      <c r="O602" s="812">
        <f>SUM('MEDIÇÃO_OBJETO (1)'!O602)</f>
        <v>0</v>
      </c>
      <c r="P602" s="812">
        <f>SUM('MEDIÇÃO_OBJETO (1)'!P602)</f>
        <v>0</v>
      </c>
      <c r="Q602" s="813">
        <f t="shared" si="382"/>
        <v>0</v>
      </c>
      <c r="R602" s="951"/>
      <c r="S602" s="815">
        <f>SUM('MEDIÇÃO_OBJETO (1)'!S602)</f>
        <v>0</v>
      </c>
      <c r="T602" s="815">
        <f>SUM('MEDIÇÃO_OBJETO (1)'!T602)</f>
        <v>0</v>
      </c>
      <c r="V602" s="19"/>
      <c r="W602" s="978">
        <f t="shared" si="383"/>
        <v>0</v>
      </c>
      <c r="X602" s="816">
        <f t="shared" si="384"/>
        <v>0</v>
      </c>
      <c r="Y602" s="816">
        <f t="shared" si="385"/>
        <v>0</v>
      </c>
      <c r="Z602" s="817">
        <f t="shared" si="386"/>
        <v>0</v>
      </c>
      <c r="AB602" s="453">
        <f t="shared" si="408"/>
        <v>0</v>
      </c>
      <c r="AC602" s="14">
        <f t="shared" si="387"/>
        <v>0</v>
      </c>
      <c r="AD602" s="819"/>
      <c r="AE602" s="631">
        <f t="shared" si="409"/>
        <v>0</v>
      </c>
      <c r="AF602" s="818">
        <f>SUM('MEDIÇÃO_OBJETO (1)'!AG602)</f>
        <v>0</v>
      </c>
      <c r="AG602" s="541">
        <f>SUM('MEDIÇÃO_OBJETO (1)'!AH602)</f>
        <v>0</v>
      </c>
      <c r="AH602" s="541">
        <f>SUM('MEDIÇÃO_OBJETO (1)'!AI602)</f>
        <v>0</v>
      </c>
      <c r="AI602" s="541">
        <f>SUM('MEDIÇÃO_OBJETO (1)'!AJ602)</f>
        <v>0</v>
      </c>
      <c r="AJ602" s="541">
        <f>SUM('MEDIÇÃO_OBJETO (1)'!AK602)</f>
        <v>0</v>
      </c>
      <c r="AK602" s="541">
        <f>SUM('MEDIÇÃO_OBJETO (1)'!AL602)</f>
        <v>0</v>
      </c>
      <c r="AL602" s="541">
        <f>SUM('MEDIÇÃO_OBJETO (1)'!AM602)</f>
        <v>0</v>
      </c>
      <c r="AM602" s="541">
        <f>SUM('MEDIÇÃO_OBJETO (1)'!AN602)</f>
        <v>0</v>
      </c>
      <c r="AN602" s="541">
        <f>SUM('MEDIÇÃO_OBJETO (1)'!AO602)</f>
        <v>0</v>
      </c>
      <c r="AO602" s="541">
        <f>SUM('MEDIÇÃO_OBJETO (1)'!AP602)</f>
        <v>0</v>
      </c>
      <c r="AP602" s="541">
        <f>SUM('MEDIÇÃO_OBJETO (1)'!AQ602)</f>
        <v>0</v>
      </c>
      <c r="AQ602" s="541">
        <f>SUM('MEDIÇÃO_OBJETO (1)'!AR602)</f>
        <v>0</v>
      </c>
      <c r="AR602" s="541">
        <f>SUM('MEDIÇÃO_OBJETO (1)'!AS602)</f>
        <v>0</v>
      </c>
      <c r="AS602" s="541">
        <f>SUM('MEDIÇÃO_OBJETO (1)'!AT602)</f>
        <v>0</v>
      </c>
      <c r="AT602" s="541">
        <f>SUM('MEDIÇÃO_OBJETO (1)'!AU602)</f>
        <v>0</v>
      </c>
      <c r="AU602" s="541">
        <f>SUM('MEDIÇÃO_OBJETO (1)'!AV602)</f>
        <v>0</v>
      </c>
      <c r="AV602" s="541">
        <f>SUM('MEDIÇÃO_OBJETO (1)'!AW602)</f>
        <v>0</v>
      </c>
      <c r="AW602" s="541">
        <f>SUM('MEDIÇÃO_OBJETO (1)'!AX602)</f>
        <v>0</v>
      </c>
      <c r="AX602" s="977"/>
      <c r="BN602" s="992">
        <f t="shared" si="376"/>
        <v>0</v>
      </c>
      <c r="BO602" s="538">
        <f t="shared" si="410"/>
        <v>0</v>
      </c>
      <c r="BP602" s="987">
        <f>IF(RESUMO_GLOBAL!$X$53="a",ROUND(AF602*$N602,RESUMO_GLOBAL!$X$54),IF(RESUMO_GLOBAL!$X$53="t",TRUNC(AF602*$N602,RESUMO_GLOBAL!$X$54),AF602*$N602))</f>
        <v>0</v>
      </c>
      <c r="BQ602" s="987">
        <f>IF(RESUMO_GLOBAL!$X$53="a",ROUND(AG602*$N602,RESUMO_GLOBAL!$X$54),IF(RESUMO_GLOBAL!$X$53="t",TRUNC(AG602*$N602,RESUMO_GLOBAL!$X$54),AG602*$N602))</f>
        <v>0</v>
      </c>
      <c r="BR602" s="987">
        <f>IF(RESUMO_GLOBAL!$X$53="a",ROUND(AH602*$N602,RESUMO_GLOBAL!$X$54),IF(RESUMO_GLOBAL!$X$53="t",TRUNC(AH602*$N602,RESUMO_GLOBAL!$X$54),AH602*$N602))</f>
        <v>0</v>
      </c>
      <c r="BS602" s="987">
        <f>IF(RESUMO_GLOBAL!$X$53="a",ROUND(AI602*$N602,RESUMO_GLOBAL!$X$54),IF(RESUMO_GLOBAL!$X$53="t",TRUNC(AI602*$N602,RESUMO_GLOBAL!$X$54),AI602*$N602))</f>
        <v>0</v>
      </c>
      <c r="BT602" s="987">
        <f>IF(RESUMO_GLOBAL!$X$53="a",ROUND(AJ602*$N602,RESUMO_GLOBAL!$X$54),IF(RESUMO_GLOBAL!$X$53="t",TRUNC(AJ602*$N602,RESUMO_GLOBAL!$X$54),AJ602*$N602))</f>
        <v>0</v>
      </c>
      <c r="BU602" s="987">
        <f>IF(RESUMO_GLOBAL!$X$53="a",ROUND(AK602*$N602,RESUMO_GLOBAL!$X$54),IF(RESUMO_GLOBAL!$X$53="t",TRUNC(AK602*$N602,RESUMO_GLOBAL!$X$54),AK602*$N602))</f>
        <v>0</v>
      </c>
      <c r="BV602" s="987">
        <f>IF(RESUMO_GLOBAL!$X$53="a",ROUND(AL602*$N602,RESUMO_GLOBAL!$X$54),IF(RESUMO_GLOBAL!$X$53="t",TRUNC(AL602*$N602,RESUMO_GLOBAL!$X$54),AL602*$N602))</f>
        <v>0</v>
      </c>
      <c r="BW602" s="987">
        <f>IF(RESUMO_GLOBAL!$X$53="a",ROUND(AM602*$N602,RESUMO_GLOBAL!$X$54),IF(RESUMO_GLOBAL!$X$53="t",TRUNC(AM602*$N602,RESUMO_GLOBAL!$X$54),AM602*$N602))</f>
        <v>0</v>
      </c>
      <c r="BX602" s="987">
        <f>IF(RESUMO_GLOBAL!$X$53="a",ROUND(AN602*$N602,RESUMO_GLOBAL!$X$54),IF(RESUMO_GLOBAL!$X$53="t",TRUNC(AN602*$N602,RESUMO_GLOBAL!$X$54),AN602*$N602))</f>
        <v>0</v>
      </c>
      <c r="BY602" s="987">
        <f>IF(RESUMO_GLOBAL!$X$53="a",ROUND(AO602*$N602,RESUMO_GLOBAL!$X$54),IF(RESUMO_GLOBAL!$X$53="t",TRUNC(AO602*$N602,RESUMO_GLOBAL!$X$54),AO602*$N602))</f>
        <v>0</v>
      </c>
      <c r="BZ602" s="987">
        <f>IF(RESUMO_GLOBAL!$X$53="a",ROUND(AP602*$N602,RESUMO_GLOBAL!$X$54),IF(RESUMO_GLOBAL!$X$53="t",TRUNC(AP602*$N602,RESUMO_GLOBAL!$X$54),AP602*$N602))</f>
        <v>0</v>
      </c>
      <c r="CA602" s="987">
        <f>IF(RESUMO_GLOBAL!$X$53="a",ROUND(AQ602*$N602,RESUMO_GLOBAL!$X$54),IF(RESUMO_GLOBAL!$X$53="t",TRUNC(AQ602*$N602,RESUMO_GLOBAL!$X$54),AQ602*$N602))</f>
        <v>0</v>
      </c>
      <c r="CB602" s="987">
        <f>IF(RESUMO_GLOBAL!$X$53="a",ROUND(AR602*$N602,RESUMO_GLOBAL!$X$54),IF(RESUMO_GLOBAL!$X$53="t",TRUNC(AR602*$N602,RESUMO_GLOBAL!$X$54),AR602*$N602))</f>
        <v>0</v>
      </c>
      <c r="CC602" s="987">
        <f>IF(RESUMO_GLOBAL!$X$53="a",ROUND(AS602*$N602,RESUMO_GLOBAL!$X$54),IF(RESUMO_GLOBAL!$X$53="t",TRUNC(AS602*$N602,RESUMO_GLOBAL!$X$54),AS602*$N602))</f>
        <v>0</v>
      </c>
      <c r="CD602" s="987">
        <f>IF(RESUMO_GLOBAL!$X$53="a",ROUND(AT602*$N602,RESUMO_GLOBAL!$X$54),IF(RESUMO_GLOBAL!$X$53="t",TRUNC(AT602*$N602,RESUMO_GLOBAL!$X$54),AT602*$N602))</f>
        <v>0</v>
      </c>
      <c r="CE602" s="987">
        <f>IF(RESUMO_GLOBAL!$X$53="a",ROUND(AU602*$N602,RESUMO_GLOBAL!$X$54),IF(RESUMO_GLOBAL!$X$53="t",TRUNC(AU602*$N602,RESUMO_GLOBAL!$X$54),AU602*$N602))</f>
        <v>0</v>
      </c>
      <c r="CF602" s="987">
        <f>IF(RESUMO_GLOBAL!$X$53="a",ROUND(AV602*$N602,RESUMO_GLOBAL!$X$54),IF(RESUMO_GLOBAL!$X$53="t",TRUNC(AV602*$N602,RESUMO_GLOBAL!$X$54),AV602*$N602))</f>
        <v>0</v>
      </c>
      <c r="CG602" s="987">
        <f>IF(RESUMO_GLOBAL!$X$53="a",ROUND(AW602*$N602,RESUMO_GLOBAL!$X$54),IF(RESUMO_GLOBAL!$X$53="t",TRUNC(AW602*$N602,RESUMO_GLOBAL!$X$54),AW602*$N602))</f>
        <v>0</v>
      </c>
      <c r="CK602" s="59">
        <f t="shared" si="389"/>
        <v>0</v>
      </c>
      <c r="CL602" s="59">
        <f t="shared" si="390"/>
        <v>0</v>
      </c>
      <c r="CM602" s="59">
        <f t="shared" si="391"/>
        <v>0</v>
      </c>
      <c r="CN602" s="59">
        <f t="shared" si="392"/>
        <v>0</v>
      </c>
      <c r="CO602" s="59">
        <f t="shared" si="393"/>
        <v>0</v>
      </c>
      <c r="CP602" s="59">
        <f t="shared" si="394"/>
        <v>0</v>
      </c>
      <c r="CQ602" s="59">
        <f t="shared" si="395"/>
        <v>0</v>
      </c>
      <c r="CR602" s="59">
        <f t="shared" si="396"/>
        <v>0</v>
      </c>
      <c r="CS602" s="59">
        <f t="shared" si="397"/>
        <v>0</v>
      </c>
      <c r="CT602" s="59">
        <f t="shared" si="398"/>
        <v>0</v>
      </c>
      <c r="CU602" s="59">
        <f t="shared" si="399"/>
        <v>0</v>
      </c>
      <c r="CV602" s="59">
        <f t="shared" si="400"/>
        <v>0</v>
      </c>
      <c r="CW602" s="59">
        <f t="shared" si="401"/>
        <v>0</v>
      </c>
      <c r="CX602" s="59">
        <f t="shared" si="402"/>
        <v>0</v>
      </c>
      <c r="CY602" s="59">
        <f t="shared" si="403"/>
        <v>0</v>
      </c>
      <c r="CZ602" s="59">
        <f t="shared" si="404"/>
        <v>0</v>
      </c>
      <c r="DA602" s="59">
        <f t="shared" si="405"/>
        <v>0</v>
      </c>
      <c r="DB602" s="59">
        <f t="shared" si="406"/>
        <v>0</v>
      </c>
      <c r="DE602">
        <f t="shared" si="388"/>
        <v>597</v>
      </c>
      <c r="DF602" t="str">
        <f t="shared" si="407"/>
        <v/>
      </c>
      <c r="DG602" s="59">
        <f>IF($C602&lt;&gt;0,SUM($CK603:CK603),0)</f>
        <v>0</v>
      </c>
      <c r="DH602" s="59">
        <f>IF($C602&lt;&gt;0,SUM($CK603:CL603),0)</f>
        <v>0</v>
      </c>
      <c r="DI602" s="59">
        <f>IF($C602&lt;&gt;0,SUM($CK603:CM603),0)</f>
        <v>0</v>
      </c>
      <c r="DJ602" s="59">
        <f>IF($C602&lt;&gt;0,SUM($CK603:CN603),0)</f>
        <v>0</v>
      </c>
      <c r="DK602" s="59">
        <f>IF($C602&lt;&gt;0,SUM($CK603:CO603),0)</f>
        <v>0</v>
      </c>
      <c r="DL602" s="59">
        <f>IF($C602&lt;&gt;0,SUM($CK603:CP603),0)</f>
        <v>0</v>
      </c>
      <c r="DM602" s="59">
        <f>IF($C602&lt;&gt;0,SUM($CK603:CQ603),0)</f>
        <v>0</v>
      </c>
      <c r="DN602" s="59">
        <f>IF($C602&lt;&gt;0,SUM($CK603:CR603),0)</f>
        <v>0</v>
      </c>
      <c r="DO602" s="59">
        <f>IF($C602&lt;&gt;0,SUM($CK603:CS603),0)</f>
        <v>0</v>
      </c>
      <c r="DP602" s="59">
        <f>IF($C602&lt;&gt;0,SUM($CK603:CT603),0)</f>
        <v>0</v>
      </c>
      <c r="DQ602" s="59">
        <f>IF($C602&lt;&gt;0,SUM($CK603:CU603),0)</f>
        <v>0</v>
      </c>
      <c r="DR602" s="59">
        <f>IF($C602&lt;&gt;0,SUM($CK603:CV603),0)</f>
        <v>0</v>
      </c>
      <c r="DS602" s="59">
        <f>IF($C602&lt;&gt;0,SUM($CK603:CW603),0)</f>
        <v>0</v>
      </c>
      <c r="DT602" s="59">
        <f>IF($C602&lt;&gt;0,SUM($CK603:CX603),0)</f>
        <v>0</v>
      </c>
      <c r="DU602" s="59">
        <f>IF($C602&lt;&gt;0,SUM($CK603:CY603),0)</f>
        <v>0</v>
      </c>
      <c r="DV602" s="59">
        <f>IF($C602&lt;&gt;0,SUM($CK603:CZ603),0)</f>
        <v>0</v>
      </c>
      <c r="DW602" s="59">
        <f>IF($C602&lt;&gt;0,SUM($CK603:DA603),0)</f>
        <v>0</v>
      </c>
      <c r="DX602" s="59">
        <f>IF($C602&lt;&gt;0,SUM($CK603:DB603),0)</f>
        <v>0</v>
      </c>
      <c r="DY602" s="952" t="str">
        <f t="shared" si="411"/>
        <v/>
      </c>
    </row>
    <row r="603" spans="1:129" ht="13.5" hidden="1" thickBot="1">
      <c r="A603" s="3" t="str">
        <f t="shared" si="377"/>
        <v/>
      </c>
      <c r="B603" s="805">
        <f>Dados_GLOBAL_Inicial!E603</f>
        <v>0</v>
      </c>
      <c r="C603" s="956">
        <f>IF(IFERROR(VALUE(Dados_GLOBAL_Inicial!F603),0)=0,0,Dados_GLOBAL_Inicial!F603)</f>
        <v>0</v>
      </c>
      <c r="D603" s="830">
        <f>Dados_GLOBAL_Inicial!G603</f>
        <v>0</v>
      </c>
      <c r="E603" s="830" t="str">
        <f>IF(IFERROR(VLOOKUP(F603,Cod_Gde_Itens!$A$1:$B$80,2,FALSE),0)&gt;549,IFERROR(VLOOKUP(F603,Cod_Gde_Itens!$A$1:$B$80,2,FALSE),0),IF(Dados_GLOBAL_Inicial!H603=0,"",Dados_GLOBAL_Inicial!H603))</f>
        <v/>
      </c>
      <c r="F603" s="823">
        <f>Dados_GLOBAL_Inicial!I603</f>
        <v>0</v>
      </c>
      <c r="G603" s="824">
        <f>Dados_GLOBAL_Inicial!J603</f>
        <v>0</v>
      </c>
      <c r="H603" s="454">
        <f>Dados_GLOBAL_Inicial!K603</f>
        <v>0</v>
      </c>
      <c r="I603" s="970">
        <f>SUM('MEDIÇÃO_OBJETO (1)'!I603)</f>
        <v>0</v>
      </c>
      <c r="J603" s="455">
        <f t="shared" si="378"/>
        <v>0</v>
      </c>
      <c r="K603" s="451">
        <f t="shared" si="379"/>
        <v>0</v>
      </c>
      <c r="L603" s="452">
        <f t="shared" si="380"/>
        <v>0</v>
      </c>
      <c r="M603" s="809">
        <f t="shared" si="381"/>
        <v>0</v>
      </c>
      <c r="N603" s="810">
        <f>IF(IFERROR(VALUE(Dados_GLOBAL_Inicial!L603),0)=0,0,Dados_GLOBAL_Inicial!L603)</f>
        <v>0</v>
      </c>
      <c r="O603" s="812">
        <f>SUM('MEDIÇÃO_OBJETO (1)'!O603)</f>
        <v>0</v>
      </c>
      <c r="P603" s="812">
        <f>SUM('MEDIÇÃO_OBJETO (1)'!P603)</f>
        <v>0</v>
      </c>
      <c r="Q603" s="813">
        <f t="shared" si="382"/>
        <v>0</v>
      </c>
      <c r="R603" s="951"/>
      <c r="S603" s="815">
        <f>SUM('MEDIÇÃO_OBJETO (1)'!S603)</f>
        <v>0</v>
      </c>
      <c r="T603" s="815">
        <f>SUM('MEDIÇÃO_OBJETO (1)'!T603)</f>
        <v>0</v>
      </c>
      <c r="V603" s="19"/>
      <c r="W603" s="978">
        <f t="shared" si="383"/>
        <v>0</v>
      </c>
      <c r="X603" s="816">
        <f t="shared" si="384"/>
        <v>0</v>
      </c>
      <c r="Y603" s="816">
        <f t="shared" si="385"/>
        <v>0</v>
      </c>
      <c r="Z603" s="817">
        <f t="shared" si="386"/>
        <v>0</v>
      </c>
      <c r="AB603" s="453">
        <f t="shared" si="408"/>
        <v>0</v>
      </c>
      <c r="AC603" s="14">
        <f t="shared" si="387"/>
        <v>0</v>
      </c>
      <c r="AD603" s="819"/>
      <c r="AE603" s="631">
        <f t="shared" si="409"/>
        <v>0</v>
      </c>
      <c r="AF603" s="818">
        <f>SUM('MEDIÇÃO_OBJETO (1)'!AG603)</f>
        <v>0</v>
      </c>
      <c r="AG603" s="541">
        <f>SUM('MEDIÇÃO_OBJETO (1)'!AH603)</f>
        <v>0</v>
      </c>
      <c r="AH603" s="541">
        <f>SUM('MEDIÇÃO_OBJETO (1)'!AI603)</f>
        <v>0</v>
      </c>
      <c r="AI603" s="541">
        <f>SUM('MEDIÇÃO_OBJETO (1)'!AJ603)</f>
        <v>0</v>
      </c>
      <c r="AJ603" s="541">
        <f>SUM('MEDIÇÃO_OBJETO (1)'!AK603)</f>
        <v>0</v>
      </c>
      <c r="AK603" s="541">
        <f>SUM('MEDIÇÃO_OBJETO (1)'!AL603)</f>
        <v>0</v>
      </c>
      <c r="AL603" s="541">
        <f>SUM('MEDIÇÃO_OBJETO (1)'!AM603)</f>
        <v>0</v>
      </c>
      <c r="AM603" s="541">
        <f>SUM('MEDIÇÃO_OBJETO (1)'!AN603)</f>
        <v>0</v>
      </c>
      <c r="AN603" s="541">
        <f>SUM('MEDIÇÃO_OBJETO (1)'!AO603)</f>
        <v>0</v>
      </c>
      <c r="AO603" s="541">
        <f>SUM('MEDIÇÃO_OBJETO (1)'!AP603)</f>
        <v>0</v>
      </c>
      <c r="AP603" s="541">
        <f>SUM('MEDIÇÃO_OBJETO (1)'!AQ603)</f>
        <v>0</v>
      </c>
      <c r="AQ603" s="541">
        <f>SUM('MEDIÇÃO_OBJETO (1)'!AR603)</f>
        <v>0</v>
      </c>
      <c r="AR603" s="541">
        <f>SUM('MEDIÇÃO_OBJETO (1)'!AS603)</f>
        <v>0</v>
      </c>
      <c r="AS603" s="541">
        <f>SUM('MEDIÇÃO_OBJETO (1)'!AT603)</f>
        <v>0</v>
      </c>
      <c r="AT603" s="541">
        <f>SUM('MEDIÇÃO_OBJETO (1)'!AU603)</f>
        <v>0</v>
      </c>
      <c r="AU603" s="541">
        <f>SUM('MEDIÇÃO_OBJETO (1)'!AV603)</f>
        <v>0</v>
      </c>
      <c r="AV603" s="541">
        <f>SUM('MEDIÇÃO_OBJETO (1)'!AW603)</f>
        <v>0</v>
      </c>
      <c r="AW603" s="541">
        <f>SUM('MEDIÇÃO_OBJETO (1)'!AX603)</f>
        <v>0</v>
      </c>
      <c r="AX603" s="977"/>
      <c r="BN603" s="992">
        <f t="shared" si="376"/>
        <v>0</v>
      </c>
      <c r="BO603" s="538">
        <f t="shared" si="410"/>
        <v>0</v>
      </c>
      <c r="BP603" s="987">
        <f>IF(RESUMO_GLOBAL!$X$53="a",ROUND(AF603*$N603,RESUMO_GLOBAL!$X$54),IF(RESUMO_GLOBAL!$X$53="t",TRUNC(AF603*$N603,RESUMO_GLOBAL!$X$54),AF603*$N603))</f>
        <v>0</v>
      </c>
      <c r="BQ603" s="987">
        <f>IF(RESUMO_GLOBAL!$X$53="a",ROUND(AG603*$N603,RESUMO_GLOBAL!$X$54),IF(RESUMO_GLOBAL!$X$53="t",TRUNC(AG603*$N603,RESUMO_GLOBAL!$X$54),AG603*$N603))</f>
        <v>0</v>
      </c>
      <c r="BR603" s="987">
        <f>IF(RESUMO_GLOBAL!$X$53="a",ROUND(AH603*$N603,RESUMO_GLOBAL!$X$54),IF(RESUMO_GLOBAL!$X$53="t",TRUNC(AH603*$N603,RESUMO_GLOBAL!$X$54),AH603*$N603))</f>
        <v>0</v>
      </c>
      <c r="BS603" s="987">
        <f>IF(RESUMO_GLOBAL!$X$53="a",ROUND(AI603*$N603,RESUMO_GLOBAL!$X$54),IF(RESUMO_GLOBAL!$X$53="t",TRUNC(AI603*$N603,RESUMO_GLOBAL!$X$54),AI603*$N603))</f>
        <v>0</v>
      </c>
      <c r="BT603" s="987">
        <f>IF(RESUMO_GLOBAL!$X$53="a",ROUND(AJ603*$N603,RESUMO_GLOBAL!$X$54),IF(RESUMO_GLOBAL!$X$53="t",TRUNC(AJ603*$N603,RESUMO_GLOBAL!$X$54),AJ603*$N603))</f>
        <v>0</v>
      </c>
      <c r="BU603" s="987">
        <f>IF(RESUMO_GLOBAL!$X$53="a",ROUND(AK603*$N603,RESUMO_GLOBAL!$X$54),IF(RESUMO_GLOBAL!$X$53="t",TRUNC(AK603*$N603,RESUMO_GLOBAL!$X$54),AK603*$N603))</f>
        <v>0</v>
      </c>
      <c r="BV603" s="987">
        <f>IF(RESUMO_GLOBAL!$X$53="a",ROUND(AL603*$N603,RESUMO_GLOBAL!$X$54),IF(RESUMO_GLOBAL!$X$53="t",TRUNC(AL603*$N603,RESUMO_GLOBAL!$X$54),AL603*$N603))</f>
        <v>0</v>
      </c>
      <c r="BW603" s="987">
        <f>IF(RESUMO_GLOBAL!$X$53="a",ROUND(AM603*$N603,RESUMO_GLOBAL!$X$54),IF(RESUMO_GLOBAL!$X$53="t",TRUNC(AM603*$N603,RESUMO_GLOBAL!$X$54),AM603*$N603))</f>
        <v>0</v>
      </c>
      <c r="BX603" s="987">
        <f>IF(RESUMO_GLOBAL!$X$53="a",ROUND(AN603*$N603,RESUMO_GLOBAL!$X$54),IF(RESUMO_GLOBAL!$X$53="t",TRUNC(AN603*$N603,RESUMO_GLOBAL!$X$54),AN603*$N603))</f>
        <v>0</v>
      </c>
      <c r="BY603" s="987">
        <f>IF(RESUMO_GLOBAL!$X$53="a",ROUND(AO603*$N603,RESUMO_GLOBAL!$X$54),IF(RESUMO_GLOBAL!$X$53="t",TRUNC(AO603*$N603,RESUMO_GLOBAL!$X$54),AO603*$N603))</f>
        <v>0</v>
      </c>
      <c r="BZ603" s="987">
        <f>IF(RESUMO_GLOBAL!$X$53="a",ROUND(AP603*$N603,RESUMO_GLOBAL!$X$54),IF(RESUMO_GLOBAL!$X$53="t",TRUNC(AP603*$N603,RESUMO_GLOBAL!$X$54),AP603*$N603))</f>
        <v>0</v>
      </c>
      <c r="CA603" s="987">
        <f>IF(RESUMO_GLOBAL!$X$53="a",ROUND(AQ603*$N603,RESUMO_GLOBAL!$X$54),IF(RESUMO_GLOBAL!$X$53="t",TRUNC(AQ603*$N603,RESUMO_GLOBAL!$X$54),AQ603*$N603))</f>
        <v>0</v>
      </c>
      <c r="CB603" s="987">
        <f>IF(RESUMO_GLOBAL!$X$53="a",ROUND(AR603*$N603,RESUMO_GLOBAL!$X$54),IF(RESUMO_GLOBAL!$X$53="t",TRUNC(AR603*$N603,RESUMO_GLOBAL!$X$54),AR603*$N603))</f>
        <v>0</v>
      </c>
      <c r="CC603" s="987">
        <f>IF(RESUMO_GLOBAL!$X$53="a",ROUND(AS603*$N603,RESUMO_GLOBAL!$X$54),IF(RESUMO_GLOBAL!$X$53="t",TRUNC(AS603*$N603,RESUMO_GLOBAL!$X$54),AS603*$N603))</f>
        <v>0</v>
      </c>
      <c r="CD603" s="987">
        <f>IF(RESUMO_GLOBAL!$X$53="a",ROUND(AT603*$N603,RESUMO_GLOBAL!$X$54),IF(RESUMO_GLOBAL!$X$53="t",TRUNC(AT603*$N603,RESUMO_GLOBAL!$X$54),AT603*$N603))</f>
        <v>0</v>
      </c>
      <c r="CE603" s="987">
        <f>IF(RESUMO_GLOBAL!$X$53="a",ROUND(AU603*$N603,RESUMO_GLOBAL!$X$54),IF(RESUMO_GLOBAL!$X$53="t",TRUNC(AU603*$N603,RESUMO_GLOBAL!$X$54),AU603*$N603))</f>
        <v>0</v>
      </c>
      <c r="CF603" s="987">
        <f>IF(RESUMO_GLOBAL!$X$53="a",ROUND(AV603*$N603,RESUMO_GLOBAL!$X$54),IF(RESUMO_GLOBAL!$X$53="t",TRUNC(AV603*$N603,RESUMO_GLOBAL!$X$54),AV603*$N603))</f>
        <v>0</v>
      </c>
      <c r="CG603" s="987">
        <f>IF(RESUMO_GLOBAL!$X$53="a",ROUND(AW603*$N603,RESUMO_GLOBAL!$X$54),IF(RESUMO_GLOBAL!$X$53="t",TRUNC(AW603*$N603,RESUMO_GLOBAL!$X$54),AW603*$N603))</f>
        <v>0</v>
      </c>
      <c r="CK603" s="59">
        <f t="shared" si="389"/>
        <v>0</v>
      </c>
      <c r="CL603" s="59">
        <f t="shared" si="390"/>
        <v>0</v>
      </c>
      <c r="CM603" s="59">
        <f t="shared" si="391"/>
        <v>0</v>
      </c>
      <c r="CN603" s="59">
        <f t="shared" si="392"/>
        <v>0</v>
      </c>
      <c r="CO603" s="59">
        <f t="shared" si="393"/>
        <v>0</v>
      </c>
      <c r="CP603" s="59">
        <f t="shared" si="394"/>
        <v>0</v>
      </c>
      <c r="CQ603" s="59">
        <f t="shared" si="395"/>
        <v>0</v>
      </c>
      <c r="CR603" s="59">
        <f t="shared" si="396"/>
        <v>0</v>
      </c>
      <c r="CS603" s="59">
        <f t="shared" si="397"/>
        <v>0</v>
      </c>
      <c r="CT603" s="59">
        <f t="shared" si="398"/>
        <v>0</v>
      </c>
      <c r="CU603" s="59">
        <f t="shared" si="399"/>
        <v>0</v>
      </c>
      <c r="CV603" s="59">
        <f t="shared" si="400"/>
        <v>0</v>
      </c>
      <c r="CW603" s="59">
        <f t="shared" si="401"/>
        <v>0</v>
      </c>
      <c r="CX603" s="59">
        <f t="shared" si="402"/>
        <v>0</v>
      </c>
      <c r="CY603" s="59">
        <f t="shared" si="403"/>
        <v>0</v>
      </c>
      <c r="CZ603" s="59">
        <f t="shared" si="404"/>
        <v>0</v>
      </c>
      <c r="DA603" s="59">
        <f t="shared" si="405"/>
        <v>0</v>
      </c>
      <c r="DB603" s="59">
        <f t="shared" si="406"/>
        <v>0</v>
      </c>
      <c r="DE603">
        <f t="shared" si="388"/>
        <v>598</v>
      </c>
      <c r="DF603" t="str">
        <f t="shared" si="407"/>
        <v/>
      </c>
      <c r="DG603" s="59">
        <f>IF($C603&lt;&gt;0,SUM($CK604:CK604),0)</f>
        <v>0</v>
      </c>
      <c r="DH603" s="59">
        <f>IF($C603&lt;&gt;0,SUM($CK604:CL604),0)</f>
        <v>0</v>
      </c>
      <c r="DI603" s="59">
        <f>IF($C603&lt;&gt;0,SUM($CK604:CM604),0)</f>
        <v>0</v>
      </c>
      <c r="DJ603" s="59">
        <f>IF($C603&lt;&gt;0,SUM($CK604:CN604),0)</f>
        <v>0</v>
      </c>
      <c r="DK603" s="59">
        <f>IF($C603&lt;&gt;0,SUM($CK604:CO604),0)</f>
        <v>0</v>
      </c>
      <c r="DL603" s="59">
        <f>IF($C603&lt;&gt;0,SUM($CK604:CP604),0)</f>
        <v>0</v>
      </c>
      <c r="DM603" s="59">
        <f>IF($C603&lt;&gt;0,SUM($CK604:CQ604),0)</f>
        <v>0</v>
      </c>
      <c r="DN603" s="59">
        <f>IF($C603&lt;&gt;0,SUM($CK604:CR604),0)</f>
        <v>0</v>
      </c>
      <c r="DO603" s="59">
        <f>IF($C603&lt;&gt;0,SUM($CK604:CS604),0)</f>
        <v>0</v>
      </c>
      <c r="DP603" s="59">
        <f>IF($C603&lt;&gt;0,SUM($CK604:CT604),0)</f>
        <v>0</v>
      </c>
      <c r="DQ603" s="59">
        <f>IF($C603&lt;&gt;0,SUM($CK604:CU604),0)</f>
        <v>0</v>
      </c>
      <c r="DR603" s="59">
        <f>IF($C603&lt;&gt;0,SUM($CK604:CV604),0)</f>
        <v>0</v>
      </c>
      <c r="DS603" s="59">
        <f>IF($C603&lt;&gt;0,SUM($CK604:CW604),0)</f>
        <v>0</v>
      </c>
      <c r="DT603" s="59">
        <f>IF($C603&lt;&gt;0,SUM($CK604:CX604),0)</f>
        <v>0</v>
      </c>
      <c r="DU603" s="59">
        <f>IF($C603&lt;&gt;0,SUM($CK604:CY604),0)</f>
        <v>0</v>
      </c>
      <c r="DV603" s="59">
        <f>IF($C603&lt;&gt;0,SUM($CK604:CZ604),0)</f>
        <v>0</v>
      </c>
      <c r="DW603" s="59">
        <f>IF($C603&lt;&gt;0,SUM($CK604:DA604),0)</f>
        <v>0</v>
      </c>
      <c r="DX603" s="59">
        <f>IF($C603&lt;&gt;0,SUM($CK604:DB604),0)</f>
        <v>0</v>
      </c>
      <c r="DY603" s="952" t="str">
        <f t="shared" si="411"/>
        <v/>
      </c>
    </row>
    <row r="604" spans="1:129" ht="13.5" hidden="1" thickBot="1">
      <c r="A604" s="3" t="str">
        <f t="shared" si="377"/>
        <v/>
      </c>
      <c r="B604" s="805">
        <f>Dados_GLOBAL_Inicial!E604</f>
        <v>0</v>
      </c>
      <c r="C604" s="956">
        <f>IF(IFERROR(VALUE(Dados_GLOBAL_Inicial!F604),0)=0,0,Dados_GLOBAL_Inicial!F604)</f>
        <v>0</v>
      </c>
      <c r="D604" s="830">
        <f>Dados_GLOBAL_Inicial!G604</f>
        <v>0</v>
      </c>
      <c r="E604" s="830" t="str">
        <f>IF(IFERROR(VLOOKUP(F604,Cod_Gde_Itens!$A$1:$B$80,2,FALSE),0)&gt;549,IFERROR(VLOOKUP(F604,Cod_Gde_Itens!$A$1:$B$80,2,FALSE),0),IF(Dados_GLOBAL_Inicial!H604=0,"",Dados_GLOBAL_Inicial!H604))</f>
        <v/>
      </c>
      <c r="F604" s="823">
        <f>Dados_GLOBAL_Inicial!I604</f>
        <v>0</v>
      </c>
      <c r="G604" s="824">
        <f>Dados_GLOBAL_Inicial!J604</f>
        <v>0</v>
      </c>
      <c r="H604" s="454">
        <f>Dados_GLOBAL_Inicial!K604</f>
        <v>0</v>
      </c>
      <c r="I604" s="970">
        <f>SUM('MEDIÇÃO_OBJETO (1)'!I604)</f>
        <v>0</v>
      </c>
      <c r="J604" s="455">
        <f t="shared" si="378"/>
        <v>0</v>
      </c>
      <c r="K604" s="451">
        <f t="shared" si="379"/>
        <v>0</v>
      </c>
      <c r="L604" s="452">
        <f t="shared" si="380"/>
        <v>0</v>
      </c>
      <c r="M604" s="809">
        <f t="shared" si="381"/>
        <v>0</v>
      </c>
      <c r="N604" s="810">
        <f>IF(IFERROR(VALUE(Dados_GLOBAL_Inicial!L604),0)=0,0,Dados_GLOBAL_Inicial!L604)</f>
        <v>0</v>
      </c>
      <c r="O604" s="812">
        <f>SUM('MEDIÇÃO_OBJETO (1)'!O604)</f>
        <v>0</v>
      </c>
      <c r="P604" s="812">
        <f>SUM('MEDIÇÃO_OBJETO (1)'!P604)</f>
        <v>0</v>
      </c>
      <c r="Q604" s="813">
        <f t="shared" si="382"/>
        <v>0</v>
      </c>
      <c r="R604" s="951"/>
      <c r="S604" s="815">
        <f>SUM('MEDIÇÃO_OBJETO (1)'!S604)</f>
        <v>0</v>
      </c>
      <c r="T604" s="815">
        <f>SUM('MEDIÇÃO_OBJETO (1)'!T604)</f>
        <v>0</v>
      </c>
      <c r="V604" s="19"/>
      <c r="W604" s="978">
        <f t="shared" si="383"/>
        <v>0</v>
      </c>
      <c r="X604" s="816">
        <f t="shared" si="384"/>
        <v>0</v>
      </c>
      <c r="Y604" s="816">
        <f t="shared" si="385"/>
        <v>0</v>
      </c>
      <c r="Z604" s="817">
        <f t="shared" si="386"/>
        <v>0</v>
      </c>
      <c r="AB604" s="453">
        <f t="shared" si="408"/>
        <v>0</v>
      </c>
      <c r="AC604" s="14">
        <f t="shared" si="387"/>
        <v>0</v>
      </c>
      <c r="AD604" s="819"/>
      <c r="AE604" s="631">
        <f t="shared" si="409"/>
        <v>0</v>
      </c>
      <c r="AF604" s="818">
        <f>SUM('MEDIÇÃO_OBJETO (1)'!AG604)</f>
        <v>0</v>
      </c>
      <c r="AG604" s="541">
        <f>SUM('MEDIÇÃO_OBJETO (1)'!AH604)</f>
        <v>0</v>
      </c>
      <c r="AH604" s="541">
        <f>SUM('MEDIÇÃO_OBJETO (1)'!AI604)</f>
        <v>0</v>
      </c>
      <c r="AI604" s="541">
        <f>SUM('MEDIÇÃO_OBJETO (1)'!AJ604)</f>
        <v>0</v>
      </c>
      <c r="AJ604" s="541">
        <f>SUM('MEDIÇÃO_OBJETO (1)'!AK604)</f>
        <v>0</v>
      </c>
      <c r="AK604" s="541">
        <f>SUM('MEDIÇÃO_OBJETO (1)'!AL604)</f>
        <v>0</v>
      </c>
      <c r="AL604" s="541">
        <f>SUM('MEDIÇÃO_OBJETO (1)'!AM604)</f>
        <v>0</v>
      </c>
      <c r="AM604" s="541">
        <f>SUM('MEDIÇÃO_OBJETO (1)'!AN604)</f>
        <v>0</v>
      </c>
      <c r="AN604" s="541">
        <f>SUM('MEDIÇÃO_OBJETO (1)'!AO604)</f>
        <v>0</v>
      </c>
      <c r="AO604" s="541">
        <f>SUM('MEDIÇÃO_OBJETO (1)'!AP604)</f>
        <v>0</v>
      </c>
      <c r="AP604" s="541">
        <f>SUM('MEDIÇÃO_OBJETO (1)'!AQ604)</f>
        <v>0</v>
      </c>
      <c r="AQ604" s="541">
        <f>SUM('MEDIÇÃO_OBJETO (1)'!AR604)</f>
        <v>0</v>
      </c>
      <c r="AR604" s="541">
        <f>SUM('MEDIÇÃO_OBJETO (1)'!AS604)</f>
        <v>0</v>
      </c>
      <c r="AS604" s="541">
        <f>SUM('MEDIÇÃO_OBJETO (1)'!AT604)</f>
        <v>0</v>
      </c>
      <c r="AT604" s="541">
        <f>SUM('MEDIÇÃO_OBJETO (1)'!AU604)</f>
        <v>0</v>
      </c>
      <c r="AU604" s="541">
        <f>SUM('MEDIÇÃO_OBJETO (1)'!AV604)</f>
        <v>0</v>
      </c>
      <c r="AV604" s="541">
        <f>SUM('MEDIÇÃO_OBJETO (1)'!AW604)</f>
        <v>0</v>
      </c>
      <c r="AW604" s="541">
        <f>SUM('MEDIÇÃO_OBJETO (1)'!AX604)</f>
        <v>0</v>
      </c>
      <c r="AX604" s="977"/>
      <c r="BN604" s="992">
        <f t="shared" si="376"/>
        <v>0</v>
      </c>
      <c r="BO604" s="538">
        <f t="shared" si="410"/>
        <v>0</v>
      </c>
      <c r="BP604" s="987">
        <f>IF(RESUMO_GLOBAL!$X$53="a",ROUND(AF604*$N604,RESUMO_GLOBAL!$X$54),IF(RESUMO_GLOBAL!$X$53="t",TRUNC(AF604*$N604,RESUMO_GLOBAL!$X$54),AF604*$N604))</f>
        <v>0</v>
      </c>
      <c r="BQ604" s="987">
        <f>IF(RESUMO_GLOBAL!$X$53="a",ROUND(AG604*$N604,RESUMO_GLOBAL!$X$54),IF(RESUMO_GLOBAL!$X$53="t",TRUNC(AG604*$N604,RESUMO_GLOBAL!$X$54),AG604*$N604))</f>
        <v>0</v>
      </c>
      <c r="BR604" s="987">
        <f>IF(RESUMO_GLOBAL!$X$53="a",ROUND(AH604*$N604,RESUMO_GLOBAL!$X$54),IF(RESUMO_GLOBAL!$X$53="t",TRUNC(AH604*$N604,RESUMO_GLOBAL!$X$54),AH604*$N604))</f>
        <v>0</v>
      </c>
      <c r="BS604" s="987">
        <f>IF(RESUMO_GLOBAL!$X$53="a",ROUND(AI604*$N604,RESUMO_GLOBAL!$X$54),IF(RESUMO_GLOBAL!$X$53="t",TRUNC(AI604*$N604,RESUMO_GLOBAL!$X$54),AI604*$N604))</f>
        <v>0</v>
      </c>
      <c r="BT604" s="987">
        <f>IF(RESUMO_GLOBAL!$X$53="a",ROUND(AJ604*$N604,RESUMO_GLOBAL!$X$54),IF(RESUMO_GLOBAL!$X$53="t",TRUNC(AJ604*$N604,RESUMO_GLOBAL!$X$54),AJ604*$N604))</f>
        <v>0</v>
      </c>
      <c r="BU604" s="987">
        <f>IF(RESUMO_GLOBAL!$X$53="a",ROUND(AK604*$N604,RESUMO_GLOBAL!$X$54),IF(RESUMO_GLOBAL!$X$53="t",TRUNC(AK604*$N604,RESUMO_GLOBAL!$X$54),AK604*$N604))</f>
        <v>0</v>
      </c>
      <c r="BV604" s="987">
        <f>IF(RESUMO_GLOBAL!$X$53="a",ROUND(AL604*$N604,RESUMO_GLOBAL!$X$54),IF(RESUMO_GLOBAL!$X$53="t",TRUNC(AL604*$N604,RESUMO_GLOBAL!$X$54),AL604*$N604))</f>
        <v>0</v>
      </c>
      <c r="BW604" s="987">
        <f>IF(RESUMO_GLOBAL!$X$53="a",ROUND(AM604*$N604,RESUMO_GLOBAL!$X$54),IF(RESUMO_GLOBAL!$X$53="t",TRUNC(AM604*$N604,RESUMO_GLOBAL!$X$54),AM604*$N604))</f>
        <v>0</v>
      </c>
      <c r="BX604" s="987">
        <f>IF(RESUMO_GLOBAL!$X$53="a",ROUND(AN604*$N604,RESUMO_GLOBAL!$X$54),IF(RESUMO_GLOBAL!$X$53="t",TRUNC(AN604*$N604,RESUMO_GLOBAL!$X$54),AN604*$N604))</f>
        <v>0</v>
      </c>
      <c r="BY604" s="987">
        <f>IF(RESUMO_GLOBAL!$X$53="a",ROUND(AO604*$N604,RESUMO_GLOBAL!$X$54),IF(RESUMO_GLOBAL!$X$53="t",TRUNC(AO604*$N604,RESUMO_GLOBAL!$X$54),AO604*$N604))</f>
        <v>0</v>
      </c>
      <c r="BZ604" s="987">
        <f>IF(RESUMO_GLOBAL!$X$53="a",ROUND(AP604*$N604,RESUMO_GLOBAL!$X$54),IF(RESUMO_GLOBAL!$X$53="t",TRUNC(AP604*$N604,RESUMO_GLOBAL!$X$54),AP604*$N604))</f>
        <v>0</v>
      </c>
      <c r="CA604" s="987">
        <f>IF(RESUMO_GLOBAL!$X$53="a",ROUND(AQ604*$N604,RESUMO_GLOBAL!$X$54),IF(RESUMO_GLOBAL!$X$53="t",TRUNC(AQ604*$N604,RESUMO_GLOBAL!$X$54),AQ604*$N604))</f>
        <v>0</v>
      </c>
      <c r="CB604" s="987">
        <f>IF(RESUMO_GLOBAL!$X$53="a",ROUND(AR604*$N604,RESUMO_GLOBAL!$X$54),IF(RESUMO_GLOBAL!$X$53="t",TRUNC(AR604*$N604,RESUMO_GLOBAL!$X$54),AR604*$N604))</f>
        <v>0</v>
      </c>
      <c r="CC604" s="987">
        <f>IF(RESUMO_GLOBAL!$X$53="a",ROUND(AS604*$N604,RESUMO_GLOBAL!$X$54),IF(RESUMO_GLOBAL!$X$53="t",TRUNC(AS604*$N604,RESUMO_GLOBAL!$X$54),AS604*$N604))</f>
        <v>0</v>
      </c>
      <c r="CD604" s="987">
        <f>IF(RESUMO_GLOBAL!$X$53="a",ROUND(AT604*$N604,RESUMO_GLOBAL!$X$54),IF(RESUMO_GLOBAL!$X$53="t",TRUNC(AT604*$N604,RESUMO_GLOBAL!$X$54),AT604*$N604))</f>
        <v>0</v>
      </c>
      <c r="CE604" s="987">
        <f>IF(RESUMO_GLOBAL!$X$53="a",ROUND(AU604*$N604,RESUMO_GLOBAL!$X$54),IF(RESUMO_GLOBAL!$X$53="t",TRUNC(AU604*$N604,RESUMO_GLOBAL!$X$54),AU604*$N604))</f>
        <v>0</v>
      </c>
      <c r="CF604" s="987">
        <f>IF(RESUMO_GLOBAL!$X$53="a",ROUND(AV604*$N604,RESUMO_GLOBAL!$X$54),IF(RESUMO_GLOBAL!$X$53="t",TRUNC(AV604*$N604,RESUMO_GLOBAL!$X$54),AV604*$N604))</f>
        <v>0</v>
      </c>
      <c r="CG604" s="987">
        <f>IF(RESUMO_GLOBAL!$X$53="a",ROUND(AW604*$N604,RESUMO_GLOBAL!$X$54),IF(RESUMO_GLOBAL!$X$53="t",TRUNC(AW604*$N604,RESUMO_GLOBAL!$X$54),AW604*$N604))</f>
        <v>0</v>
      </c>
      <c r="CK604" s="59">
        <f t="shared" si="389"/>
        <v>0</v>
      </c>
      <c r="CL604" s="59">
        <f t="shared" si="390"/>
        <v>0</v>
      </c>
      <c r="CM604" s="59">
        <f t="shared" si="391"/>
        <v>0</v>
      </c>
      <c r="CN604" s="59">
        <f t="shared" si="392"/>
        <v>0</v>
      </c>
      <c r="CO604" s="59">
        <f t="shared" si="393"/>
        <v>0</v>
      </c>
      <c r="CP604" s="59">
        <f t="shared" si="394"/>
        <v>0</v>
      </c>
      <c r="CQ604" s="59">
        <f t="shared" si="395"/>
        <v>0</v>
      </c>
      <c r="CR604" s="59">
        <f t="shared" si="396"/>
        <v>0</v>
      </c>
      <c r="CS604" s="59">
        <f t="shared" si="397"/>
        <v>0</v>
      </c>
      <c r="CT604" s="59">
        <f t="shared" si="398"/>
        <v>0</v>
      </c>
      <c r="CU604" s="59">
        <f t="shared" si="399"/>
        <v>0</v>
      </c>
      <c r="CV604" s="59">
        <f t="shared" si="400"/>
        <v>0</v>
      </c>
      <c r="CW604" s="59">
        <f t="shared" si="401"/>
        <v>0</v>
      </c>
      <c r="CX604" s="59">
        <f t="shared" si="402"/>
        <v>0</v>
      </c>
      <c r="CY604" s="59">
        <f t="shared" si="403"/>
        <v>0</v>
      </c>
      <c r="CZ604" s="59">
        <f t="shared" si="404"/>
        <v>0</v>
      </c>
      <c r="DA604" s="59">
        <f t="shared" si="405"/>
        <v>0</v>
      </c>
      <c r="DB604" s="59">
        <f t="shared" si="406"/>
        <v>0</v>
      </c>
      <c r="DE604">
        <f t="shared" si="388"/>
        <v>599</v>
      </c>
      <c r="DF604" t="str">
        <f t="shared" si="407"/>
        <v/>
      </c>
      <c r="DG604" s="59">
        <f>IF($C604&lt;&gt;0,SUM($CK605:CK605),0)</f>
        <v>0</v>
      </c>
      <c r="DH604" s="59">
        <f>IF($C604&lt;&gt;0,SUM($CK605:CL605),0)</f>
        <v>0</v>
      </c>
      <c r="DI604" s="59">
        <f>IF($C604&lt;&gt;0,SUM($CK605:CM605),0)</f>
        <v>0</v>
      </c>
      <c r="DJ604" s="59">
        <f>IF($C604&lt;&gt;0,SUM($CK605:CN605),0)</f>
        <v>0</v>
      </c>
      <c r="DK604" s="59">
        <f>IF($C604&lt;&gt;0,SUM($CK605:CO605),0)</f>
        <v>0</v>
      </c>
      <c r="DL604" s="59">
        <f>IF($C604&lt;&gt;0,SUM($CK605:CP605),0)</f>
        <v>0</v>
      </c>
      <c r="DM604" s="59">
        <f>IF($C604&lt;&gt;0,SUM($CK605:CQ605),0)</f>
        <v>0</v>
      </c>
      <c r="DN604" s="59">
        <f>IF($C604&lt;&gt;0,SUM($CK605:CR605),0)</f>
        <v>0</v>
      </c>
      <c r="DO604" s="59">
        <f>IF($C604&lt;&gt;0,SUM($CK605:CS605),0)</f>
        <v>0</v>
      </c>
      <c r="DP604" s="59">
        <f>IF($C604&lt;&gt;0,SUM($CK605:CT605),0)</f>
        <v>0</v>
      </c>
      <c r="DQ604" s="59">
        <f>IF($C604&lt;&gt;0,SUM($CK605:CU605),0)</f>
        <v>0</v>
      </c>
      <c r="DR604" s="59">
        <f>IF($C604&lt;&gt;0,SUM($CK605:CV605),0)</f>
        <v>0</v>
      </c>
      <c r="DS604" s="59">
        <f>IF($C604&lt;&gt;0,SUM($CK605:CW605),0)</f>
        <v>0</v>
      </c>
      <c r="DT604" s="59">
        <f>IF($C604&lt;&gt;0,SUM($CK605:CX605),0)</f>
        <v>0</v>
      </c>
      <c r="DU604" s="59">
        <f>IF($C604&lt;&gt;0,SUM($CK605:CY605),0)</f>
        <v>0</v>
      </c>
      <c r="DV604" s="59">
        <f>IF($C604&lt;&gt;0,SUM($CK605:CZ605),0)</f>
        <v>0</v>
      </c>
      <c r="DW604" s="59">
        <f>IF($C604&lt;&gt;0,SUM($CK605:DA605),0)</f>
        <v>0</v>
      </c>
      <c r="DX604" s="59">
        <f>IF($C604&lt;&gt;0,SUM($CK605:DB605),0)</f>
        <v>0</v>
      </c>
      <c r="DY604" s="952" t="str">
        <f t="shared" si="411"/>
        <v/>
      </c>
    </row>
    <row r="605" spans="1:129" ht="13.5" hidden="1" thickBot="1">
      <c r="A605" s="3" t="str">
        <f t="shared" si="377"/>
        <v/>
      </c>
      <c r="B605" s="805">
        <f>Dados_GLOBAL_Inicial!E605</f>
        <v>0</v>
      </c>
      <c r="C605" s="956">
        <f>IF(IFERROR(VALUE(Dados_GLOBAL_Inicial!F605),0)=0,0,Dados_GLOBAL_Inicial!F605)</f>
        <v>0</v>
      </c>
      <c r="D605" s="830">
        <f>Dados_GLOBAL_Inicial!G605</f>
        <v>0</v>
      </c>
      <c r="E605" s="830" t="str">
        <f>IF(IFERROR(VLOOKUP(F605,Cod_Gde_Itens!$A$1:$B$80,2,FALSE),0)&gt;549,IFERROR(VLOOKUP(F605,Cod_Gde_Itens!$A$1:$B$80,2,FALSE),0),IF(Dados_GLOBAL_Inicial!H605=0,"",Dados_GLOBAL_Inicial!H605))</f>
        <v/>
      </c>
      <c r="F605" s="823">
        <f>Dados_GLOBAL_Inicial!I605</f>
        <v>0</v>
      </c>
      <c r="G605" s="824">
        <f>Dados_GLOBAL_Inicial!J605</f>
        <v>0</v>
      </c>
      <c r="H605" s="454">
        <f>Dados_GLOBAL_Inicial!K605</f>
        <v>0</v>
      </c>
      <c r="I605" s="970">
        <f>SUM('MEDIÇÃO_OBJETO (1)'!I605)</f>
        <v>0</v>
      </c>
      <c r="J605" s="455">
        <f t="shared" si="378"/>
        <v>0</v>
      </c>
      <c r="K605" s="451">
        <f t="shared" si="379"/>
        <v>0</v>
      </c>
      <c r="L605" s="452">
        <f t="shared" si="380"/>
        <v>0</v>
      </c>
      <c r="M605" s="809">
        <f t="shared" si="381"/>
        <v>0</v>
      </c>
      <c r="N605" s="810">
        <f>IF(IFERROR(VALUE(Dados_GLOBAL_Inicial!L605),0)=0,0,Dados_GLOBAL_Inicial!L605)</f>
        <v>0</v>
      </c>
      <c r="O605" s="812">
        <f>SUM('MEDIÇÃO_OBJETO (1)'!O605)</f>
        <v>0</v>
      </c>
      <c r="P605" s="812">
        <f>SUM('MEDIÇÃO_OBJETO (1)'!P605)</f>
        <v>0</v>
      </c>
      <c r="Q605" s="813">
        <f t="shared" si="382"/>
        <v>0</v>
      </c>
      <c r="R605" s="951"/>
      <c r="S605" s="815">
        <f>SUM('MEDIÇÃO_OBJETO (1)'!S605)</f>
        <v>0</v>
      </c>
      <c r="T605" s="815">
        <f>SUM('MEDIÇÃO_OBJETO (1)'!T605)</f>
        <v>0</v>
      </c>
      <c r="V605" s="19"/>
      <c r="W605" s="978">
        <f t="shared" si="383"/>
        <v>0</v>
      </c>
      <c r="X605" s="816">
        <f t="shared" si="384"/>
        <v>0</v>
      </c>
      <c r="Y605" s="816">
        <f t="shared" si="385"/>
        <v>0</v>
      </c>
      <c r="Z605" s="817">
        <f t="shared" si="386"/>
        <v>0</v>
      </c>
      <c r="AB605" s="453">
        <f t="shared" si="408"/>
        <v>0</v>
      </c>
      <c r="AC605" s="14">
        <f t="shared" si="387"/>
        <v>0</v>
      </c>
      <c r="AD605" s="819"/>
      <c r="AE605" s="631">
        <f t="shared" si="409"/>
        <v>0</v>
      </c>
      <c r="AF605" s="818">
        <f>SUM('MEDIÇÃO_OBJETO (1)'!AG605)</f>
        <v>0</v>
      </c>
      <c r="AG605" s="541">
        <f>SUM('MEDIÇÃO_OBJETO (1)'!AH605)</f>
        <v>0</v>
      </c>
      <c r="AH605" s="541">
        <f>SUM('MEDIÇÃO_OBJETO (1)'!AI605)</f>
        <v>0</v>
      </c>
      <c r="AI605" s="541">
        <f>SUM('MEDIÇÃO_OBJETO (1)'!AJ605)</f>
        <v>0</v>
      </c>
      <c r="AJ605" s="541">
        <f>SUM('MEDIÇÃO_OBJETO (1)'!AK605)</f>
        <v>0</v>
      </c>
      <c r="AK605" s="541">
        <f>SUM('MEDIÇÃO_OBJETO (1)'!AL605)</f>
        <v>0</v>
      </c>
      <c r="AL605" s="541">
        <f>SUM('MEDIÇÃO_OBJETO (1)'!AM605)</f>
        <v>0</v>
      </c>
      <c r="AM605" s="541">
        <f>SUM('MEDIÇÃO_OBJETO (1)'!AN605)</f>
        <v>0</v>
      </c>
      <c r="AN605" s="541">
        <f>SUM('MEDIÇÃO_OBJETO (1)'!AO605)</f>
        <v>0</v>
      </c>
      <c r="AO605" s="541">
        <f>SUM('MEDIÇÃO_OBJETO (1)'!AP605)</f>
        <v>0</v>
      </c>
      <c r="AP605" s="541">
        <f>SUM('MEDIÇÃO_OBJETO (1)'!AQ605)</f>
        <v>0</v>
      </c>
      <c r="AQ605" s="541">
        <f>SUM('MEDIÇÃO_OBJETO (1)'!AR605)</f>
        <v>0</v>
      </c>
      <c r="AR605" s="541">
        <f>SUM('MEDIÇÃO_OBJETO (1)'!AS605)</f>
        <v>0</v>
      </c>
      <c r="AS605" s="541">
        <f>SUM('MEDIÇÃO_OBJETO (1)'!AT605)</f>
        <v>0</v>
      </c>
      <c r="AT605" s="541">
        <f>SUM('MEDIÇÃO_OBJETO (1)'!AU605)</f>
        <v>0</v>
      </c>
      <c r="AU605" s="541">
        <f>SUM('MEDIÇÃO_OBJETO (1)'!AV605)</f>
        <v>0</v>
      </c>
      <c r="AV605" s="541">
        <f>SUM('MEDIÇÃO_OBJETO (1)'!AW605)</f>
        <v>0</v>
      </c>
      <c r="AW605" s="541">
        <f>SUM('MEDIÇÃO_OBJETO (1)'!AX605)</f>
        <v>0</v>
      </c>
      <c r="AX605" s="977"/>
      <c r="BN605" s="992">
        <f t="shared" si="376"/>
        <v>0</v>
      </c>
      <c r="BO605" s="538">
        <f t="shared" si="410"/>
        <v>0</v>
      </c>
      <c r="BP605" s="987">
        <f>IF(RESUMO_GLOBAL!$X$53="a",ROUND(AF605*$N605,RESUMO_GLOBAL!$X$54),IF(RESUMO_GLOBAL!$X$53="t",TRUNC(AF605*$N605,RESUMO_GLOBAL!$X$54),AF605*$N605))</f>
        <v>0</v>
      </c>
      <c r="BQ605" s="987">
        <f>IF(RESUMO_GLOBAL!$X$53="a",ROUND(AG605*$N605,RESUMO_GLOBAL!$X$54),IF(RESUMO_GLOBAL!$X$53="t",TRUNC(AG605*$N605,RESUMO_GLOBAL!$X$54),AG605*$N605))</f>
        <v>0</v>
      </c>
      <c r="BR605" s="987">
        <f>IF(RESUMO_GLOBAL!$X$53="a",ROUND(AH605*$N605,RESUMO_GLOBAL!$X$54),IF(RESUMO_GLOBAL!$X$53="t",TRUNC(AH605*$N605,RESUMO_GLOBAL!$X$54),AH605*$N605))</f>
        <v>0</v>
      </c>
      <c r="BS605" s="987">
        <f>IF(RESUMO_GLOBAL!$X$53="a",ROUND(AI605*$N605,RESUMO_GLOBAL!$X$54),IF(RESUMO_GLOBAL!$X$53="t",TRUNC(AI605*$N605,RESUMO_GLOBAL!$X$54),AI605*$N605))</f>
        <v>0</v>
      </c>
      <c r="BT605" s="987">
        <f>IF(RESUMO_GLOBAL!$X$53="a",ROUND(AJ605*$N605,RESUMO_GLOBAL!$X$54),IF(RESUMO_GLOBAL!$X$53="t",TRUNC(AJ605*$N605,RESUMO_GLOBAL!$X$54),AJ605*$N605))</f>
        <v>0</v>
      </c>
      <c r="BU605" s="987">
        <f>IF(RESUMO_GLOBAL!$X$53="a",ROUND(AK605*$N605,RESUMO_GLOBAL!$X$54),IF(RESUMO_GLOBAL!$X$53="t",TRUNC(AK605*$N605,RESUMO_GLOBAL!$X$54),AK605*$N605))</f>
        <v>0</v>
      </c>
      <c r="BV605" s="987">
        <f>IF(RESUMO_GLOBAL!$X$53="a",ROUND(AL605*$N605,RESUMO_GLOBAL!$X$54),IF(RESUMO_GLOBAL!$X$53="t",TRUNC(AL605*$N605,RESUMO_GLOBAL!$X$54),AL605*$N605))</f>
        <v>0</v>
      </c>
      <c r="BW605" s="987">
        <f>IF(RESUMO_GLOBAL!$X$53="a",ROUND(AM605*$N605,RESUMO_GLOBAL!$X$54),IF(RESUMO_GLOBAL!$X$53="t",TRUNC(AM605*$N605,RESUMO_GLOBAL!$X$54),AM605*$N605))</f>
        <v>0</v>
      </c>
      <c r="BX605" s="987">
        <f>IF(RESUMO_GLOBAL!$X$53="a",ROUND(AN605*$N605,RESUMO_GLOBAL!$X$54),IF(RESUMO_GLOBAL!$X$53="t",TRUNC(AN605*$N605,RESUMO_GLOBAL!$X$54),AN605*$N605))</f>
        <v>0</v>
      </c>
      <c r="BY605" s="987">
        <f>IF(RESUMO_GLOBAL!$X$53="a",ROUND(AO605*$N605,RESUMO_GLOBAL!$X$54),IF(RESUMO_GLOBAL!$X$53="t",TRUNC(AO605*$N605,RESUMO_GLOBAL!$X$54),AO605*$N605))</f>
        <v>0</v>
      </c>
      <c r="BZ605" s="987">
        <f>IF(RESUMO_GLOBAL!$X$53="a",ROUND(AP605*$N605,RESUMO_GLOBAL!$X$54),IF(RESUMO_GLOBAL!$X$53="t",TRUNC(AP605*$N605,RESUMO_GLOBAL!$X$54),AP605*$N605))</f>
        <v>0</v>
      </c>
      <c r="CA605" s="987">
        <f>IF(RESUMO_GLOBAL!$X$53="a",ROUND(AQ605*$N605,RESUMO_GLOBAL!$X$54),IF(RESUMO_GLOBAL!$X$53="t",TRUNC(AQ605*$N605,RESUMO_GLOBAL!$X$54),AQ605*$N605))</f>
        <v>0</v>
      </c>
      <c r="CB605" s="987">
        <f>IF(RESUMO_GLOBAL!$X$53="a",ROUND(AR605*$N605,RESUMO_GLOBAL!$X$54),IF(RESUMO_GLOBAL!$X$53="t",TRUNC(AR605*$N605,RESUMO_GLOBAL!$X$54),AR605*$N605))</f>
        <v>0</v>
      </c>
      <c r="CC605" s="987">
        <f>IF(RESUMO_GLOBAL!$X$53="a",ROUND(AS605*$N605,RESUMO_GLOBAL!$X$54),IF(RESUMO_GLOBAL!$X$53="t",TRUNC(AS605*$N605,RESUMO_GLOBAL!$X$54),AS605*$N605))</f>
        <v>0</v>
      </c>
      <c r="CD605" s="987">
        <f>IF(RESUMO_GLOBAL!$X$53="a",ROUND(AT605*$N605,RESUMO_GLOBAL!$X$54),IF(RESUMO_GLOBAL!$X$53="t",TRUNC(AT605*$N605,RESUMO_GLOBAL!$X$54),AT605*$N605))</f>
        <v>0</v>
      </c>
      <c r="CE605" s="987">
        <f>IF(RESUMO_GLOBAL!$X$53="a",ROUND(AU605*$N605,RESUMO_GLOBAL!$X$54),IF(RESUMO_GLOBAL!$X$53="t",TRUNC(AU605*$N605,RESUMO_GLOBAL!$X$54),AU605*$N605))</f>
        <v>0</v>
      </c>
      <c r="CF605" s="987">
        <f>IF(RESUMO_GLOBAL!$X$53="a",ROUND(AV605*$N605,RESUMO_GLOBAL!$X$54),IF(RESUMO_GLOBAL!$X$53="t",TRUNC(AV605*$N605,RESUMO_GLOBAL!$X$54),AV605*$N605))</f>
        <v>0</v>
      </c>
      <c r="CG605" s="987">
        <f>IF(RESUMO_GLOBAL!$X$53="a",ROUND(AW605*$N605,RESUMO_GLOBAL!$X$54),IF(RESUMO_GLOBAL!$X$53="t",TRUNC(AW605*$N605,RESUMO_GLOBAL!$X$54),AW605*$N605))</f>
        <v>0</v>
      </c>
      <c r="CK605" s="59">
        <f t="shared" si="389"/>
        <v>0</v>
      </c>
      <c r="CL605" s="59">
        <f t="shared" si="390"/>
        <v>0</v>
      </c>
      <c r="CM605" s="59">
        <f t="shared" si="391"/>
        <v>0</v>
      </c>
      <c r="CN605" s="59">
        <f t="shared" si="392"/>
        <v>0</v>
      </c>
      <c r="CO605" s="59">
        <f t="shared" si="393"/>
        <v>0</v>
      </c>
      <c r="CP605" s="59">
        <f t="shared" si="394"/>
        <v>0</v>
      </c>
      <c r="CQ605" s="59">
        <f t="shared" si="395"/>
        <v>0</v>
      </c>
      <c r="CR605" s="59">
        <f t="shared" si="396"/>
        <v>0</v>
      </c>
      <c r="CS605" s="59">
        <f t="shared" si="397"/>
        <v>0</v>
      </c>
      <c r="CT605" s="59">
        <f t="shared" si="398"/>
        <v>0</v>
      </c>
      <c r="CU605" s="59">
        <f t="shared" si="399"/>
        <v>0</v>
      </c>
      <c r="CV605" s="59">
        <f t="shared" si="400"/>
        <v>0</v>
      </c>
      <c r="CW605" s="59">
        <f t="shared" si="401"/>
        <v>0</v>
      </c>
      <c r="CX605" s="59">
        <f t="shared" si="402"/>
        <v>0</v>
      </c>
      <c r="CY605" s="59">
        <f t="shared" si="403"/>
        <v>0</v>
      </c>
      <c r="CZ605" s="59">
        <f t="shared" si="404"/>
        <v>0</v>
      </c>
      <c r="DA605" s="59">
        <f t="shared" si="405"/>
        <v>0</v>
      </c>
      <c r="DB605" s="59">
        <f t="shared" si="406"/>
        <v>0</v>
      </c>
      <c r="DE605">
        <f t="shared" si="388"/>
        <v>600</v>
      </c>
      <c r="DF605" t="str">
        <f t="shared" si="407"/>
        <v/>
      </c>
      <c r="DG605" s="59">
        <f>IF($C605&lt;&gt;0,SUM($CK606:CK606),0)</f>
        <v>0</v>
      </c>
      <c r="DH605" s="59">
        <f>IF($C605&lt;&gt;0,SUM($CK606:CL606),0)</f>
        <v>0</v>
      </c>
      <c r="DI605" s="59">
        <f>IF($C605&lt;&gt;0,SUM($CK606:CM606),0)</f>
        <v>0</v>
      </c>
      <c r="DJ605" s="59">
        <f>IF($C605&lt;&gt;0,SUM($CK606:CN606),0)</f>
        <v>0</v>
      </c>
      <c r="DK605" s="59">
        <f>IF($C605&lt;&gt;0,SUM($CK606:CO606),0)</f>
        <v>0</v>
      </c>
      <c r="DL605" s="59">
        <f>IF($C605&lt;&gt;0,SUM($CK606:CP606),0)</f>
        <v>0</v>
      </c>
      <c r="DM605" s="59">
        <f>IF($C605&lt;&gt;0,SUM($CK606:CQ606),0)</f>
        <v>0</v>
      </c>
      <c r="DN605" s="59">
        <f>IF($C605&lt;&gt;0,SUM($CK606:CR606),0)</f>
        <v>0</v>
      </c>
      <c r="DO605" s="59">
        <f>IF($C605&lt;&gt;0,SUM($CK606:CS606),0)</f>
        <v>0</v>
      </c>
      <c r="DP605" s="59">
        <f>IF($C605&lt;&gt;0,SUM($CK606:CT606),0)</f>
        <v>0</v>
      </c>
      <c r="DQ605" s="59">
        <f>IF($C605&lt;&gt;0,SUM($CK606:CU606),0)</f>
        <v>0</v>
      </c>
      <c r="DR605" s="59">
        <f>IF($C605&lt;&gt;0,SUM($CK606:CV606),0)</f>
        <v>0</v>
      </c>
      <c r="DS605" s="59">
        <f>IF($C605&lt;&gt;0,SUM($CK606:CW606),0)</f>
        <v>0</v>
      </c>
      <c r="DT605" s="59">
        <f>IF($C605&lt;&gt;0,SUM($CK606:CX606),0)</f>
        <v>0</v>
      </c>
      <c r="DU605" s="59">
        <f>IF($C605&lt;&gt;0,SUM($CK606:CY606),0)</f>
        <v>0</v>
      </c>
      <c r="DV605" s="59">
        <f>IF($C605&lt;&gt;0,SUM($CK606:CZ606),0)</f>
        <v>0</v>
      </c>
      <c r="DW605" s="59">
        <f>IF($C605&lt;&gt;0,SUM($CK606:DA606),0)</f>
        <v>0</v>
      </c>
      <c r="DX605" s="59">
        <f>IF($C605&lt;&gt;0,SUM($CK606:DB606),0)</f>
        <v>0</v>
      </c>
      <c r="DY605" s="952" t="str">
        <f t="shared" si="411"/>
        <v/>
      </c>
    </row>
    <row r="606" spans="1:129" ht="13.5" hidden="1" thickBot="1">
      <c r="A606" s="3" t="str">
        <f t="shared" si="377"/>
        <v/>
      </c>
      <c r="B606" s="805">
        <f>Dados_GLOBAL_Inicial!E606</f>
        <v>0</v>
      </c>
      <c r="C606" s="956">
        <f>IF(IFERROR(VALUE(Dados_GLOBAL_Inicial!F606),0)=0,0,Dados_GLOBAL_Inicial!F606)</f>
        <v>0</v>
      </c>
      <c r="D606" s="830">
        <f>Dados_GLOBAL_Inicial!G606</f>
        <v>0</v>
      </c>
      <c r="E606" s="830" t="str">
        <f>IF(IFERROR(VLOOKUP(F606,Cod_Gde_Itens!$A$1:$B$80,2,FALSE),0)&gt;549,IFERROR(VLOOKUP(F606,Cod_Gde_Itens!$A$1:$B$80,2,FALSE),0),IF(Dados_GLOBAL_Inicial!H606=0,"",Dados_GLOBAL_Inicial!H606))</f>
        <v/>
      </c>
      <c r="F606" s="823">
        <f>Dados_GLOBAL_Inicial!I606</f>
        <v>0</v>
      </c>
      <c r="G606" s="824">
        <f>Dados_GLOBAL_Inicial!J606</f>
        <v>0</v>
      </c>
      <c r="H606" s="454">
        <f>Dados_GLOBAL_Inicial!K606</f>
        <v>0</v>
      </c>
      <c r="I606" s="970">
        <f>SUM('MEDIÇÃO_OBJETO (1)'!I606)</f>
        <v>0</v>
      </c>
      <c r="J606" s="455">
        <f t="shared" si="378"/>
        <v>0</v>
      </c>
      <c r="K606" s="451">
        <f t="shared" si="379"/>
        <v>0</v>
      </c>
      <c r="L606" s="452">
        <f t="shared" si="380"/>
        <v>0</v>
      </c>
      <c r="M606" s="809">
        <f t="shared" si="381"/>
        <v>0</v>
      </c>
      <c r="N606" s="810">
        <f>IF(IFERROR(VALUE(Dados_GLOBAL_Inicial!L606),0)=0,0,Dados_GLOBAL_Inicial!L606)</f>
        <v>0</v>
      </c>
      <c r="O606" s="812">
        <f>SUM('MEDIÇÃO_OBJETO (1)'!O606)</f>
        <v>0</v>
      </c>
      <c r="P606" s="812">
        <f>SUM('MEDIÇÃO_OBJETO (1)'!P606)</f>
        <v>0</v>
      </c>
      <c r="Q606" s="813">
        <f t="shared" si="382"/>
        <v>0</v>
      </c>
      <c r="R606" s="951"/>
      <c r="S606" s="815">
        <f>SUM('MEDIÇÃO_OBJETO (1)'!S606)</f>
        <v>0</v>
      </c>
      <c r="T606" s="815">
        <f>SUM('MEDIÇÃO_OBJETO (1)'!T606)</f>
        <v>0</v>
      </c>
      <c r="V606" s="19"/>
      <c r="W606" s="978">
        <f t="shared" si="383"/>
        <v>0</v>
      </c>
      <c r="X606" s="816">
        <f t="shared" si="384"/>
        <v>0</v>
      </c>
      <c r="Y606" s="816">
        <f t="shared" si="385"/>
        <v>0</v>
      </c>
      <c r="Z606" s="817">
        <f t="shared" si="386"/>
        <v>0</v>
      </c>
      <c r="AB606" s="453">
        <f t="shared" si="408"/>
        <v>0</v>
      </c>
      <c r="AC606" s="14">
        <f t="shared" si="387"/>
        <v>0</v>
      </c>
      <c r="AD606" s="819"/>
      <c r="AE606" s="631">
        <f t="shared" si="409"/>
        <v>0</v>
      </c>
      <c r="AF606" s="818">
        <f>SUM('MEDIÇÃO_OBJETO (1)'!AG606)</f>
        <v>0</v>
      </c>
      <c r="AG606" s="541">
        <f>SUM('MEDIÇÃO_OBJETO (1)'!AH606)</f>
        <v>0</v>
      </c>
      <c r="AH606" s="541">
        <f>SUM('MEDIÇÃO_OBJETO (1)'!AI606)</f>
        <v>0</v>
      </c>
      <c r="AI606" s="541">
        <f>SUM('MEDIÇÃO_OBJETO (1)'!AJ606)</f>
        <v>0</v>
      </c>
      <c r="AJ606" s="541">
        <f>SUM('MEDIÇÃO_OBJETO (1)'!AK606)</f>
        <v>0</v>
      </c>
      <c r="AK606" s="541">
        <f>SUM('MEDIÇÃO_OBJETO (1)'!AL606)</f>
        <v>0</v>
      </c>
      <c r="AL606" s="541">
        <f>SUM('MEDIÇÃO_OBJETO (1)'!AM606)</f>
        <v>0</v>
      </c>
      <c r="AM606" s="541">
        <f>SUM('MEDIÇÃO_OBJETO (1)'!AN606)</f>
        <v>0</v>
      </c>
      <c r="AN606" s="541">
        <f>SUM('MEDIÇÃO_OBJETO (1)'!AO606)</f>
        <v>0</v>
      </c>
      <c r="AO606" s="541">
        <f>SUM('MEDIÇÃO_OBJETO (1)'!AP606)</f>
        <v>0</v>
      </c>
      <c r="AP606" s="541">
        <f>SUM('MEDIÇÃO_OBJETO (1)'!AQ606)</f>
        <v>0</v>
      </c>
      <c r="AQ606" s="541">
        <f>SUM('MEDIÇÃO_OBJETO (1)'!AR606)</f>
        <v>0</v>
      </c>
      <c r="AR606" s="541">
        <f>SUM('MEDIÇÃO_OBJETO (1)'!AS606)</f>
        <v>0</v>
      </c>
      <c r="AS606" s="541">
        <f>SUM('MEDIÇÃO_OBJETO (1)'!AT606)</f>
        <v>0</v>
      </c>
      <c r="AT606" s="541">
        <f>SUM('MEDIÇÃO_OBJETO (1)'!AU606)</f>
        <v>0</v>
      </c>
      <c r="AU606" s="541">
        <f>SUM('MEDIÇÃO_OBJETO (1)'!AV606)</f>
        <v>0</v>
      </c>
      <c r="AV606" s="541">
        <f>SUM('MEDIÇÃO_OBJETO (1)'!AW606)</f>
        <v>0</v>
      </c>
      <c r="AW606" s="541">
        <f>SUM('MEDIÇÃO_OBJETO (1)'!AX606)</f>
        <v>0</v>
      </c>
      <c r="AX606" s="977"/>
      <c r="BN606" s="992">
        <f t="shared" si="376"/>
        <v>0</v>
      </c>
      <c r="BO606" s="538">
        <f t="shared" si="410"/>
        <v>0</v>
      </c>
      <c r="BP606" s="987">
        <f>IF(RESUMO_GLOBAL!$X$53="a",ROUND(AF606*$N606,RESUMO_GLOBAL!$X$54),IF(RESUMO_GLOBAL!$X$53="t",TRUNC(AF606*$N606,RESUMO_GLOBAL!$X$54),AF606*$N606))</f>
        <v>0</v>
      </c>
      <c r="BQ606" s="987">
        <f>IF(RESUMO_GLOBAL!$X$53="a",ROUND(AG606*$N606,RESUMO_GLOBAL!$X$54),IF(RESUMO_GLOBAL!$X$53="t",TRUNC(AG606*$N606,RESUMO_GLOBAL!$X$54),AG606*$N606))</f>
        <v>0</v>
      </c>
      <c r="BR606" s="987">
        <f>IF(RESUMO_GLOBAL!$X$53="a",ROUND(AH606*$N606,RESUMO_GLOBAL!$X$54),IF(RESUMO_GLOBAL!$X$53="t",TRUNC(AH606*$N606,RESUMO_GLOBAL!$X$54),AH606*$N606))</f>
        <v>0</v>
      </c>
      <c r="BS606" s="987">
        <f>IF(RESUMO_GLOBAL!$X$53="a",ROUND(AI606*$N606,RESUMO_GLOBAL!$X$54),IF(RESUMO_GLOBAL!$X$53="t",TRUNC(AI606*$N606,RESUMO_GLOBAL!$X$54),AI606*$N606))</f>
        <v>0</v>
      </c>
      <c r="BT606" s="987">
        <f>IF(RESUMO_GLOBAL!$X$53="a",ROUND(AJ606*$N606,RESUMO_GLOBAL!$X$54),IF(RESUMO_GLOBAL!$X$53="t",TRUNC(AJ606*$N606,RESUMO_GLOBAL!$X$54),AJ606*$N606))</f>
        <v>0</v>
      </c>
      <c r="BU606" s="987">
        <f>IF(RESUMO_GLOBAL!$X$53="a",ROUND(AK606*$N606,RESUMO_GLOBAL!$X$54),IF(RESUMO_GLOBAL!$X$53="t",TRUNC(AK606*$N606,RESUMO_GLOBAL!$X$54),AK606*$N606))</f>
        <v>0</v>
      </c>
      <c r="BV606" s="987">
        <f>IF(RESUMO_GLOBAL!$X$53="a",ROUND(AL606*$N606,RESUMO_GLOBAL!$X$54),IF(RESUMO_GLOBAL!$X$53="t",TRUNC(AL606*$N606,RESUMO_GLOBAL!$X$54),AL606*$N606))</f>
        <v>0</v>
      </c>
      <c r="BW606" s="987">
        <f>IF(RESUMO_GLOBAL!$X$53="a",ROUND(AM606*$N606,RESUMO_GLOBAL!$X$54),IF(RESUMO_GLOBAL!$X$53="t",TRUNC(AM606*$N606,RESUMO_GLOBAL!$X$54),AM606*$N606))</f>
        <v>0</v>
      </c>
      <c r="BX606" s="987">
        <f>IF(RESUMO_GLOBAL!$X$53="a",ROUND(AN606*$N606,RESUMO_GLOBAL!$X$54),IF(RESUMO_GLOBAL!$X$53="t",TRUNC(AN606*$N606,RESUMO_GLOBAL!$X$54),AN606*$N606))</f>
        <v>0</v>
      </c>
      <c r="BY606" s="987">
        <f>IF(RESUMO_GLOBAL!$X$53="a",ROUND(AO606*$N606,RESUMO_GLOBAL!$X$54),IF(RESUMO_GLOBAL!$X$53="t",TRUNC(AO606*$N606,RESUMO_GLOBAL!$X$54),AO606*$N606))</f>
        <v>0</v>
      </c>
      <c r="BZ606" s="987">
        <f>IF(RESUMO_GLOBAL!$X$53="a",ROUND(AP606*$N606,RESUMO_GLOBAL!$X$54),IF(RESUMO_GLOBAL!$X$53="t",TRUNC(AP606*$N606,RESUMO_GLOBAL!$X$54),AP606*$N606))</f>
        <v>0</v>
      </c>
      <c r="CA606" s="987">
        <f>IF(RESUMO_GLOBAL!$X$53="a",ROUND(AQ606*$N606,RESUMO_GLOBAL!$X$54),IF(RESUMO_GLOBAL!$X$53="t",TRUNC(AQ606*$N606,RESUMO_GLOBAL!$X$54),AQ606*$N606))</f>
        <v>0</v>
      </c>
      <c r="CB606" s="987">
        <f>IF(RESUMO_GLOBAL!$X$53="a",ROUND(AR606*$N606,RESUMO_GLOBAL!$X$54),IF(RESUMO_GLOBAL!$X$53="t",TRUNC(AR606*$N606,RESUMO_GLOBAL!$X$54),AR606*$N606))</f>
        <v>0</v>
      </c>
      <c r="CC606" s="987">
        <f>IF(RESUMO_GLOBAL!$X$53="a",ROUND(AS606*$N606,RESUMO_GLOBAL!$X$54),IF(RESUMO_GLOBAL!$X$53="t",TRUNC(AS606*$N606,RESUMO_GLOBAL!$X$54),AS606*$N606))</f>
        <v>0</v>
      </c>
      <c r="CD606" s="987">
        <f>IF(RESUMO_GLOBAL!$X$53="a",ROUND(AT606*$N606,RESUMO_GLOBAL!$X$54),IF(RESUMO_GLOBAL!$X$53="t",TRUNC(AT606*$N606,RESUMO_GLOBAL!$X$54),AT606*$N606))</f>
        <v>0</v>
      </c>
      <c r="CE606" s="987">
        <f>IF(RESUMO_GLOBAL!$X$53="a",ROUND(AU606*$N606,RESUMO_GLOBAL!$X$54),IF(RESUMO_GLOBAL!$X$53="t",TRUNC(AU606*$N606,RESUMO_GLOBAL!$X$54),AU606*$N606))</f>
        <v>0</v>
      </c>
      <c r="CF606" s="987">
        <f>IF(RESUMO_GLOBAL!$X$53="a",ROUND(AV606*$N606,RESUMO_GLOBAL!$X$54),IF(RESUMO_GLOBAL!$X$53="t",TRUNC(AV606*$N606,RESUMO_GLOBAL!$X$54),AV606*$N606))</f>
        <v>0</v>
      </c>
      <c r="CG606" s="987">
        <f>IF(RESUMO_GLOBAL!$X$53="a",ROUND(AW606*$N606,RESUMO_GLOBAL!$X$54),IF(RESUMO_GLOBAL!$X$53="t",TRUNC(AW606*$N606,RESUMO_GLOBAL!$X$54),AW606*$N606))</f>
        <v>0</v>
      </c>
      <c r="CK606" s="59">
        <f t="shared" si="389"/>
        <v>0</v>
      </c>
      <c r="CL606" s="59">
        <f t="shared" si="390"/>
        <v>0</v>
      </c>
      <c r="CM606" s="59">
        <f t="shared" si="391"/>
        <v>0</v>
      </c>
      <c r="CN606" s="59">
        <f t="shared" si="392"/>
        <v>0</v>
      </c>
      <c r="CO606" s="59">
        <f t="shared" si="393"/>
        <v>0</v>
      </c>
      <c r="CP606" s="59">
        <f t="shared" si="394"/>
        <v>0</v>
      </c>
      <c r="CQ606" s="59">
        <f t="shared" si="395"/>
        <v>0</v>
      </c>
      <c r="CR606" s="59">
        <f t="shared" si="396"/>
        <v>0</v>
      </c>
      <c r="CS606" s="59">
        <f t="shared" si="397"/>
        <v>0</v>
      </c>
      <c r="CT606" s="59">
        <f t="shared" si="398"/>
        <v>0</v>
      </c>
      <c r="CU606" s="59">
        <f t="shared" si="399"/>
        <v>0</v>
      </c>
      <c r="CV606" s="59">
        <f t="shared" si="400"/>
        <v>0</v>
      </c>
      <c r="CW606" s="59">
        <f t="shared" si="401"/>
        <v>0</v>
      </c>
      <c r="CX606" s="59">
        <f t="shared" si="402"/>
        <v>0</v>
      </c>
      <c r="CY606" s="59">
        <f t="shared" si="403"/>
        <v>0</v>
      </c>
      <c r="CZ606" s="59">
        <f t="shared" si="404"/>
        <v>0</v>
      </c>
      <c r="DA606" s="59">
        <f t="shared" si="405"/>
        <v>0</v>
      </c>
      <c r="DB606" s="59">
        <f t="shared" si="406"/>
        <v>0</v>
      </c>
      <c r="DE606">
        <f t="shared" si="388"/>
        <v>601</v>
      </c>
      <c r="DF606" t="str">
        <f t="shared" si="407"/>
        <v/>
      </c>
      <c r="DG606" s="59">
        <f>IF($C606&lt;&gt;0,SUM($CK607:CK607),0)</f>
        <v>0</v>
      </c>
      <c r="DH606" s="59">
        <f>IF($C606&lt;&gt;0,SUM($CK607:CL607),0)</f>
        <v>0</v>
      </c>
      <c r="DI606" s="59">
        <f>IF($C606&lt;&gt;0,SUM($CK607:CM607),0)</f>
        <v>0</v>
      </c>
      <c r="DJ606" s="59">
        <f>IF($C606&lt;&gt;0,SUM($CK607:CN607),0)</f>
        <v>0</v>
      </c>
      <c r="DK606" s="59">
        <f>IF($C606&lt;&gt;0,SUM($CK607:CO607),0)</f>
        <v>0</v>
      </c>
      <c r="DL606" s="59">
        <f>IF($C606&lt;&gt;0,SUM($CK607:CP607),0)</f>
        <v>0</v>
      </c>
      <c r="DM606" s="59">
        <f>IF($C606&lt;&gt;0,SUM($CK607:CQ607),0)</f>
        <v>0</v>
      </c>
      <c r="DN606" s="59">
        <f>IF($C606&lt;&gt;0,SUM($CK607:CR607),0)</f>
        <v>0</v>
      </c>
      <c r="DO606" s="59">
        <f>IF($C606&lt;&gt;0,SUM($CK607:CS607),0)</f>
        <v>0</v>
      </c>
      <c r="DP606" s="59">
        <f>IF($C606&lt;&gt;0,SUM($CK607:CT607),0)</f>
        <v>0</v>
      </c>
      <c r="DQ606" s="59">
        <f>IF($C606&lt;&gt;0,SUM($CK607:CU607),0)</f>
        <v>0</v>
      </c>
      <c r="DR606" s="59">
        <f>IF($C606&lt;&gt;0,SUM($CK607:CV607),0)</f>
        <v>0</v>
      </c>
      <c r="DS606" s="59">
        <f>IF($C606&lt;&gt;0,SUM($CK607:CW607),0)</f>
        <v>0</v>
      </c>
      <c r="DT606" s="59">
        <f>IF($C606&lt;&gt;0,SUM($CK607:CX607),0)</f>
        <v>0</v>
      </c>
      <c r="DU606" s="59">
        <f>IF($C606&lt;&gt;0,SUM($CK607:CY607),0)</f>
        <v>0</v>
      </c>
      <c r="DV606" s="59">
        <f>IF($C606&lt;&gt;0,SUM($CK607:CZ607),0)</f>
        <v>0</v>
      </c>
      <c r="DW606" s="59">
        <f>IF($C606&lt;&gt;0,SUM($CK607:DA607),0)</f>
        <v>0</v>
      </c>
      <c r="DX606" s="59">
        <f>IF($C606&lt;&gt;0,SUM($CK607:DB607),0)</f>
        <v>0</v>
      </c>
      <c r="DY606" s="952" t="str">
        <f t="shared" si="411"/>
        <v/>
      </c>
    </row>
    <row r="607" spans="1:129" ht="13.5" hidden="1" thickBot="1">
      <c r="A607" s="3" t="str">
        <f t="shared" si="377"/>
        <v/>
      </c>
      <c r="B607" s="805">
        <f>Dados_GLOBAL_Inicial!E607</f>
        <v>0</v>
      </c>
      <c r="C607" s="956">
        <f>IF(IFERROR(VALUE(Dados_GLOBAL_Inicial!F607),0)=0,0,Dados_GLOBAL_Inicial!F607)</f>
        <v>0</v>
      </c>
      <c r="D607" s="830">
        <f>Dados_GLOBAL_Inicial!G607</f>
        <v>0</v>
      </c>
      <c r="E607" s="830" t="str">
        <f>IF(IFERROR(VLOOKUP(F607,Cod_Gde_Itens!$A$1:$B$80,2,FALSE),0)&gt;549,IFERROR(VLOOKUP(F607,Cod_Gde_Itens!$A$1:$B$80,2,FALSE),0),IF(Dados_GLOBAL_Inicial!H607=0,"",Dados_GLOBAL_Inicial!H607))</f>
        <v/>
      </c>
      <c r="F607" s="823">
        <f>Dados_GLOBAL_Inicial!I607</f>
        <v>0</v>
      </c>
      <c r="G607" s="824">
        <f>Dados_GLOBAL_Inicial!J607</f>
        <v>0</v>
      </c>
      <c r="H607" s="454">
        <f>Dados_GLOBAL_Inicial!K607</f>
        <v>0</v>
      </c>
      <c r="I607" s="970">
        <f>SUM('MEDIÇÃO_OBJETO (1)'!I607)</f>
        <v>0</v>
      </c>
      <c r="J607" s="455">
        <f t="shared" si="378"/>
        <v>0</v>
      </c>
      <c r="K607" s="451">
        <f t="shared" si="379"/>
        <v>0</v>
      </c>
      <c r="L607" s="452">
        <f t="shared" si="380"/>
        <v>0</v>
      </c>
      <c r="M607" s="809">
        <f t="shared" si="381"/>
        <v>0</v>
      </c>
      <c r="N607" s="810">
        <f>IF(IFERROR(VALUE(Dados_GLOBAL_Inicial!L607),0)=0,0,Dados_GLOBAL_Inicial!L607)</f>
        <v>0</v>
      </c>
      <c r="O607" s="812">
        <f>SUM('MEDIÇÃO_OBJETO (1)'!O607)</f>
        <v>0</v>
      </c>
      <c r="P607" s="812">
        <f>SUM('MEDIÇÃO_OBJETO (1)'!P607)</f>
        <v>0</v>
      </c>
      <c r="Q607" s="813">
        <f t="shared" si="382"/>
        <v>0</v>
      </c>
      <c r="R607" s="951"/>
      <c r="S607" s="815">
        <f>SUM('MEDIÇÃO_OBJETO (1)'!S607)</f>
        <v>0</v>
      </c>
      <c r="T607" s="815">
        <f>SUM('MEDIÇÃO_OBJETO (1)'!T607)</f>
        <v>0</v>
      </c>
      <c r="V607" s="19"/>
      <c r="W607" s="978">
        <f t="shared" si="383"/>
        <v>0</v>
      </c>
      <c r="X607" s="816">
        <f t="shared" si="384"/>
        <v>0</v>
      </c>
      <c r="Y607" s="816">
        <f t="shared" si="385"/>
        <v>0</v>
      </c>
      <c r="Z607" s="817">
        <f t="shared" si="386"/>
        <v>0</v>
      </c>
      <c r="AB607" s="453">
        <f t="shared" si="408"/>
        <v>0</v>
      </c>
      <c r="AC607" s="14">
        <f t="shared" si="387"/>
        <v>0</v>
      </c>
      <c r="AD607" s="819"/>
      <c r="AE607" s="631">
        <f t="shared" si="409"/>
        <v>0</v>
      </c>
      <c r="AF607" s="818">
        <f>SUM('MEDIÇÃO_OBJETO (1)'!AG607)</f>
        <v>0</v>
      </c>
      <c r="AG607" s="541">
        <f>SUM('MEDIÇÃO_OBJETO (1)'!AH607)</f>
        <v>0</v>
      </c>
      <c r="AH607" s="541">
        <f>SUM('MEDIÇÃO_OBJETO (1)'!AI607)</f>
        <v>0</v>
      </c>
      <c r="AI607" s="541">
        <f>SUM('MEDIÇÃO_OBJETO (1)'!AJ607)</f>
        <v>0</v>
      </c>
      <c r="AJ607" s="541">
        <f>SUM('MEDIÇÃO_OBJETO (1)'!AK607)</f>
        <v>0</v>
      </c>
      <c r="AK607" s="541">
        <f>SUM('MEDIÇÃO_OBJETO (1)'!AL607)</f>
        <v>0</v>
      </c>
      <c r="AL607" s="541">
        <f>SUM('MEDIÇÃO_OBJETO (1)'!AM607)</f>
        <v>0</v>
      </c>
      <c r="AM607" s="541">
        <f>SUM('MEDIÇÃO_OBJETO (1)'!AN607)</f>
        <v>0</v>
      </c>
      <c r="AN607" s="541">
        <f>SUM('MEDIÇÃO_OBJETO (1)'!AO607)</f>
        <v>0</v>
      </c>
      <c r="AO607" s="541">
        <f>SUM('MEDIÇÃO_OBJETO (1)'!AP607)</f>
        <v>0</v>
      </c>
      <c r="AP607" s="541">
        <f>SUM('MEDIÇÃO_OBJETO (1)'!AQ607)</f>
        <v>0</v>
      </c>
      <c r="AQ607" s="541">
        <f>SUM('MEDIÇÃO_OBJETO (1)'!AR607)</f>
        <v>0</v>
      </c>
      <c r="AR607" s="541">
        <f>SUM('MEDIÇÃO_OBJETO (1)'!AS607)</f>
        <v>0</v>
      </c>
      <c r="AS607" s="541">
        <f>SUM('MEDIÇÃO_OBJETO (1)'!AT607)</f>
        <v>0</v>
      </c>
      <c r="AT607" s="541">
        <f>SUM('MEDIÇÃO_OBJETO (1)'!AU607)</f>
        <v>0</v>
      </c>
      <c r="AU607" s="541">
        <f>SUM('MEDIÇÃO_OBJETO (1)'!AV607)</f>
        <v>0</v>
      </c>
      <c r="AV607" s="541">
        <f>SUM('MEDIÇÃO_OBJETO (1)'!AW607)</f>
        <v>0</v>
      </c>
      <c r="AW607" s="541">
        <f>SUM('MEDIÇÃO_OBJETO (1)'!AX607)</f>
        <v>0</v>
      </c>
      <c r="AX607" s="977"/>
      <c r="BN607" s="992">
        <f t="shared" si="376"/>
        <v>0</v>
      </c>
      <c r="BO607" s="538">
        <f t="shared" si="410"/>
        <v>0</v>
      </c>
      <c r="BP607" s="987">
        <f>IF(RESUMO_GLOBAL!$X$53="a",ROUND(AF607*$N607,RESUMO_GLOBAL!$X$54),IF(RESUMO_GLOBAL!$X$53="t",TRUNC(AF607*$N607,RESUMO_GLOBAL!$X$54),AF607*$N607))</f>
        <v>0</v>
      </c>
      <c r="BQ607" s="987">
        <f>IF(RESUMO_GLOBAL!$X$53="a",ROUND(AG607*$N607,RESUMO_GLOBAL!$X$54),IF(RESUMO_GLOBAL!$X$53="t",TRUNC(AG607*$N607,RESUMO_GLOBAL!$X$54),AG607*$N607))</f>
        <v>0</v>
      </c>
      <c r="BR607" s="987">
        <f>IF(RESUMO_GLOBAL!$X$53="a",ROUND(AH607*$N607,RESUMO_GLOBAL!$X$54),IF(RESUMO_GLOBAL!$X$53="t",TRUNC(AH607*$N607,RESUMO_GLOBAL!$X$54),AH607*$N607))</f>
        <v>0</v>
      </c>
      <c r="BS607" s="987">
        <f>IF(RESUMO_GLOBAL!$X$53="a",ROUND(AI607*$N607,RESUMO_GLOBAL!$X$54),IF(RESUMO_GLOBAL!$X$53="t",TRUNC(AI607*$N607,RESUMO_GLOBAL!$X$54),AI607*$N607))</f>
        <v>0</v>
      </c>
      <c r="BT607" s="987">
        <f>IF(RESUMO_GLOBAL!$X$53="a",ROUND(AJ607*$N607,RESUMO_GLOBAL!$X$54),IF(RESUMO_GLOBAL!$X$53="t",TRUNC(AJ607*$N607,RESUMO_GLOBAL!$X$54),AJ607*$N607))</f>
        <v>0</v>
      </c>
      <c r="BU607" s="987">
        <f>IF(RESUMO_GLOBAL!$X$53="a",ROUND(AK607*$N607,RESUMO_GLOBAL!$X$54),IF(RESUMO_GLOBAL!$X$53="t",TRUNC(AK607*$N607,RESUMO_GLOBAL!$X$54),AK607*$N607))</f>
        <v>0</v>
      </c>
      <c r="BV607" s="987">
        <f>IF(RESUMO_GLOBAL!$X$53="a",ROUND(AL607*$N607,RESUMO_GLOBAL!$X$54),IF(RESUMO_GLOBAL!$X$53="t",TRUNC(AL607*$N607,RESUMO_GLOBAL!$X$54),AL607*$N607))</f>
        <v>0</v>
      </c>
      <c r="BW607" s="987">
        <f>IF(RESUMO_GLOBAL!$X$53="a",ROUND(AM607*$N607,RESUMO_GLOBAL!$X$54),IF(RESUMO_GLOBAL!$X$53="t",TRUNC(AM607*$N607,RESUMO_GLOBAL!$X$54),AM607*$N607))</f>
        <v>0</v>
      </c>
      <c r="BX607" s="987">
        <f>IF(RESUMO_GLOBAL!$X$53="a",ROUND(AN607*$N607,RESUMO_GLOBAL!$X$54),IF(RESUMO_GLOBAL!$X$53="t",TRUNC(AN607*$N607,RESUMO_GLOBAL!$X$54),AN607*$N607))</f>
        <v>0</v>
      </c>
      <c r="BY607" s="987">
        <f>IF(RESUMO_GLOBAL!$X$53="a",ROUND(AO607*$N607,RESUMO_GLOBAL!$X$54),IF(RESUMO_GLOBAL!$X$53="t",TRUNC(AO607*$N607,RESUMO_GLOBAL!$X$54),AO607*$N607))</f>
        <v>0</v>
      </c>
      <c r="BZ607" s="987">
        <f>IF(RESUMO_GLOBAL!$X$53="a",ROUND(AP607*$N607,RESUMO_GLOBAL!$X$54),IF(RESUMO_GLOBAL!$X$53="t",TRUNC(AP607*$N607,RESUMO_GLOBAL!$X$54),AP607*$N607))</f>
        <v>0</v>
      </c>
      <c r="CA607" s="987">
        <f>IF(RESUMO_GLOBAL!$X$53="a",ROUND(AQ607*$N607,RESUMO_GLOBAL!$X$54),IF(RESUMO_GLOBAL!$X$53="t",TRUNC(AQ607*$N607,RESUMO_GLOBAL!$X$54),AQ607*$N607))</f>
        <v>0</v>
      </c>
      <c r="CB607" s="987">
        <f>IF(RESUMO_GLOBAL!$X$53="a",ROUND(AR607*$N607,RESUMO_GLOBAL!$X$54),IF(RESUMO_GLOBAL!$X$53="t",TRUNC(AR607*$N607,RESUMO_GLOBAL!$X$54),AR607*$N607))</f>
        <v>0</v>
      </c>
      <c r="CC607" s="987">
        <f>IF(RESUMO_GLOBAL!$X$53="a",ROUND(AS607*$N607,RESUMO_GLOBAL!$X$54),IF(RESUMO_GLOBAL!$X$53="t",TRUNC(AS607*$N607,RESUMO_GLOBAL!$X$54),AS607*$N607))</f>
        <v>0</v>
      </c>
      <c r="CD607" s="987">
        <f>IF(RESUMO_GLOBAL!$X$53="a",ROUND(AT607*$N607,RESUMO_GLOBAL!$X$54),IF(RESUMO_GLOBAL!$X$53="t",TRUNC(AT607*$N607,RESUMO_GLOBAL!$X$54),AT607*$N607))</f>
        <v>0</v>
      </c>
      <c r="CE607" s="987">
        <f>IF(RESUMO_GLOBAL!$X$53="a",ROUND(AU607*$N607,RESUMO_GLOBAL!$X$54),IF(RESUMO_GLOBAL!$X$53="t",TRUNC(AU607*$N607,RESUMO_GLOBAL!$X$54),AU607*$N607))</f>
        <v>0</v>
      </c>
      <c r="CF607" s="987">
        <f>IF(RESUMO_GLOBAL!$X$53="a",ROUND(AV607*$N607,RESUMO_GLOBAL!$X$54),IF(RESUMO_GLOBAL!$X$53="t",TRUNC(AV607*$N607,RESUMO_GLOBAL!$X$54),AV607*$N607))</f>
        <v>0</v>
      </c>
      <c r="CG607" s="987">
        <f>IF(RESUMO_GLOBAL!$X$53="a",ROUND(AW607*$N607,RESUMO_GLOBAL!$X$54),IF(RESUMO_GLOBAL!$X$53="t",TRUNC(AW607*$N607,RESUMO_GLOBAL!$X$54),AW607*$N607))</f>
        <v>0</v>
      </c>
      <c r="CK607" s="59">
        <f t="shared" si="389"/>
        <v>0</v>
      </c>
      <c r="CL607" s="59">
        <f t="shared" si="390"/>
        <v>0</v>
      </c>
      <c r="CM607" s="59">
        <f t="shared" si="391"/>
        <v>0</v>
      </c>
      <c r="CN607" s="59">
        <f t="shared" si="392"/>
        <v>0</v>
      </c>
      <c r="CO607" s="59">
        <f t="shared" si="393"/>
        <v>0</v>
      </c>
      <c r="CP607" s="59">
        <f t="shared" si="394"/>
        <v>0</v>
      </c>
      <c r="CQ607" s="59">
        <f t="shared" si="395"/>
        <v>0</v>
      </c>
      <c r="CR607" s="59">
        <f t="shared" si="396"/>
        <v>0</v>
      </c>
      <c r="CS607" s="59">
        <f t="shared" si="397"/>
        <v>0</v>
      </c>
      <c r="CT607" s="59">
        <f t="shared" si="398"/>
        <v>0</v>
      </c>
      <c r="CU607" s="59">
        <f t="shared" si="399"/>
        <v>0</v>
      </c>
      <c r="CV607" s="59">
        <f t="shared" si="400"/>
        <v>0</v>
      </c>
      <c r="CW607" s="59">
        <f t="shared" si="401"/>
        <v>0</v>
      </c>
      <c r="CX607" s="59">
        <f t="shared" si="402"/>
        <v>0</v>
      </c>
      <c r="CY607" s="59">
        <f t="shared" si="403"/>
        <v>0</v>
      </c>
      <c r="CZ607" s="59">
        <f t="shared" si="404"/>
        <v>0</v>
      </c>
      <c r="DA607" s="59">
        <f t="shared" si="405"/>
        <v>0</v>
      </c>
      <c r="DB607" s="59">
        <f t="shared" si="406"/>
        <v>0</v>
      </c>
      <c r="DE607">
        <f t="shared" si="388"/>
        <v>602</v>
      </c>
      <c r="DF607" t="str">
        <f t="shared" si="407"/>
        <v/>
      </c>
      <c r="DG607" s="59">
        <f>IF($C607&lt;&gt;0,SUM($CK608:CK608),0)</f>
        <v>0</v>
      </c>
      <c r="DH607" s="59">
        <f>IF($C607&lt;&gt;0,SUM($CK608:CL608),0)</f>
        <v>0</v>
      </c>
      <c r="DI607" s="59">
        <f>IF($C607&lt;&gt;0,SUM($CK608:CM608),0)</f>
        <v>0</v>
      </c>
      <c r="DJ607" s="59">
        <f>IF($C607&lt;&gt;0,SUM($CK608:CN608),0)</f>
        <v>0</v>
      </c>
      <c r="DK607" s="59">
        <f>IF($C607&lt;&gt;0,SUM($CK608:CO608),0)</f>
        <v>0</v>
      </c>
      <c r="DL607" s="59">
        <f>IF($C607&lt;&gt;0,SUM($CK608:CP608),0)</f>
        <v>0</v>
      </c>
      <c r="DM607" s="59">
        <f>IF($C607&lt;&gt;0,SUM($CK608:CQ608),0)</f>
        <v>0</v>
      </c>
      <c r="DN607" s="59">
        <f>IF($C607&lt;&gt;0,SUM($CK608:CR608),0)</f>
        <v>0</v>
      </c>
      <c r="DO607" s="59">
        <f>IF($C607&lt;&gt;0,SUM($CK608:CS608),0)</f>
        <v>0</v>
      </c>
      <c r="DP607" s="59">
        <f>IF($C607&lt;&gt;0,SUM($CK608:CT608),0)</f>
        <v>0</v>
      </c>
      <c r="DQ607" s="59">
        <f>IF($C607&lt;&gt;0,SUM($CK608:CU608),0)</f>
        <v>0</v>
      </c>
      <c r="DR607" s="59">
        <f>IF($C607&lt;&gt;0,SUM($CK608:CV608),0)</f>
        <v>0</v>
      </c>
      <c r="DS607" s="59">
        <f>IF($C607&lt;&gt;0,SUM($CK608:CW608),0)</f>
        <v>0</v>
      </c>
      <c r="DT607" s="59">
        <f>IF($C607&lt;&gt;0,SUM($CK608:CX608),0)</f>
        <v>0</v>
      </c>
      <c r="DU607" s="59">
        <f>IF($C607&lt;&gt;0,SUM($CK608:CY608),0)</f>
        <v>0</v>
      </c>
      <c r="DV607" s="59">
        <f>IF($C607&lt;&gt;0,SUM($CK608:CZ608),0)</f>
        <v>0</v>
      </c>
      <c r="DW607" s="59">
        <f>IF($C607&lt;&gt;0,SUM($CK608:DA608),0)</f>
        <v>0</v>
      </c>
      <c r="DX607" s="59">
        <f>IF($C607&lt;&gt;0,SUM($CK608:DB608),0)</f>
        <v>0</v>
      </c>
      <c r="DY607" s="952" t="str">
        <f t="shared" si="411"/>
        <v/>
      </c>
    </row>
    <row r="608" spans="1:129" ht="13.5" hidden="1" thickBot="1">
      <c r="A608" s="3" t="str">
        <f t="shared" si="377"/>
        <v/>
      </c>
      <c r="B608" s="805">
        <f>Dados_GLOBAL_Inicial!E608</f>
        <v>0</v>
      </c>
      <c r="C608" s="956">
        <f>IF(IFERROR(VALUE(Dados_GLOBAL_Inicial!F608),0)=0,0,Dados_GLOBAL_Inicial!F608)</f>
        <v>0</v>
      </c>
      <c r="D608" s="830">
        <f>Dados_GLOBAL_Inicial!G608</f>
        <v>0</v>
      </c>
      <c r="E608" s="830" t="str">
        <f>IF(IFERROR(VLOOKUP(F608,Cod_Gde_Itens!$A$1:$B$80,2,FALSE),0)&gt;549,IFERROR(VLOOKUP(F608,Cod_Gde_Itens!$A$1:$B$80,2,FALSE),0),IF(Dados_GLOBAL_Inicial!H608=0,"",Dados_GLOBAL_Inicial!H608))</f>
        <v/>
      </c>
      <c r="F608" s="823">
        <f>Dados_GLOBAL_Inicial!I608</f>
        <v>0</v>
      </c>
      <c r="G608" s="824">
        <f>Dados_GLOBAL_Inicial!J608</f>
        <v>0</v>
      </c>
      <c r="H608" s="454">
        <f>Dados_GLOBAL_Inicial!K608</f>
        <v>0</v>
      </c>
      <c r="I608" s="970">
        <f>SUM('MEDIÇÃO_OBJETO (1)'!I608)</f>
        <v>0</v>
      </c>
      <c r="J608" s="455">
        <f t="shared" si="378"/>
        <v>0</v>
      </c>
      <c r="K608" s="451">
        <f t="shared" si="379"/>
        <v>0</v>
      </c>
      <c r="L608" s="452">
        <f t="shared" si="380"/>
        <v>0</v>
      </c>
      <c r="M608" s="809">
        <f t="shared" si="381"/>
        <v>0</v>
      </c>
      <c r="N608" s="810">
        <f>IF(IFERROR(VALUE(Dados_GLOBAL_Inicial!L608),0)=0,0,Dados_GLOBAL_Inicial!L608)</f>
        <v>0</v>
      </c>
      <c r="O608" s="812">
        <f>SUM('MEDIÇÃO_OBJETO (1)'!O608)</f>
        <v>0</v>
      </c>
      <c r="P608" s="812">
        <f>SUM('MEDIÇÃO_OBJETO (1)'!P608)</f>
        <v>0</v>
      </c>
      <c r="Q608" s="813">
        <f t="shared" si="382"/>
        <v>0</v>
      </c>
      <c r="R608" s="951"/>
      <c r="S608" s="815">
        <f>SUM('MEDIÇÃO_OBJETO (1)'!S608)</f>
        <v>0</v>
      </c>
      <c r="T608" s="815">
        <f>SUM('MEDIÇÃO_OBJETO (1)'!T608)</f>
        <v>0</v>
      </c>
      <c r="V608" s="19"/>
      <c r="W608" s="978">
        <f t="shared" si="383"/>
        <v>0</v>
      </c>
      <c r="X608" s="816">
        <f t="shared" si="384"/>
        <v>0</v>
      </c>
      <c r="Y608" s="816">
        <f t="shared" si="385"/>
        <v>0</v>
      </c>
      <c r="Z608" s="817">
        <f t="shared" si="386"/>
        <v>0</v>
      </c>
      <c r="AB608" s="453">
        <f t="shared" si="408"/>
        <v>0</v>
      </c>
      <c r="AC608" s="14">
        <f t="shared" si="387"/>
        <v>0</v>
      </c>
      <c r="AD608" s="819"/>
      <c r="AE608" s="631">
        <f t="shared" si="409"/>
        <v>0</v>
      </c>
      <c r="AF608" s="818">
        <f>SUM('MEDIÇÃO_OBJETO (1)'!AG608)</f>
        <v>0</v>
      </c>
      <c r="AG608" s="541">
        <f>SUM('MEDIÇÃO_OBJETO (1)'!AH608)</f>
        <v>0</v>
      </c>
      <c r="AH608" s="541">
        <f>SUM('MEDIÇÃO_OBJETO (1)'!AI608)</f>
        <v>0</v>
      </c>
      <c r="AI608" s="541">
        <f>SUM('MEDIÇÃO_OBJETO (1)'!AJ608)</f>
        <v>0</v>
      </c>
      <c r="AJ608" s="541">
        <f>SUM('MEDIÇÃO_OBJETO (1)'!AK608)</f>
        <v>0</v>
      </c>
      <c r="AK608" s="541">
        <f>SUM('MEDIÇÃO_OBJETO (1)'!AL608)</f>
        <v>0</v>
      </c>
      <c r="AL608" s="541">
        <f>SUM('MEDIÇÃO_OBJETO (1)'!AM608)</f>
        <v>0</v>
      </c>
      <c r="AM608" s="541">
        <f>SUM('MEDIÇÃO_OBJETO (1)'!AN608)</f>
        <v>0</v>
      </c>
      <c r="AN608" s="541">
        <f>SUM('MEDIÇÃO_OBJETO (1)'!AO608)</f>
        <v>0</v>
      </c>
      <c r="AO608" s="541">
        <f>SUM('MEDIÇÃO_OBJETO (1)'!AP608)</f>
        <v>0</v>
      </c>
      <c r="AP608" s="541">
        <f>SUM('MEDIÇÃO_OBJETO (1)'!AQ608)</f>
        <v>0</v>
      </c>
      <c r="AQ608" s="541">
        <f>SUM('MEDIÇÃO_OBJETO (1)'!AR608)</f>
        <v>0</v>
      </c>
      <c r="AR608" s="541">
        <f>SUM('MEDIÇÃO_OBJETO (1)'!AS608)</f>
        <v>0</v>
      </c>
      <c r="AS608" s="541">
        <f>SUM('MEDIÇÃO_OBJETO (1)'!AT608)</f>
        <v>0</v>
      </c>
      <c r="AT608" s="541">
        <f>SUM('MEDIÇÃO_OBJETO (1)'!AU608)</f>
        <v>0</v>
      </c>
      <c r="AU608" s="541">
        <f>SUM('MEDIÇÃO_OBJETO (1)'!AV608)</f>
        <v>0</v>
      </c>
      <c r="AV608" s="541">
        <f>SUM('MEDIÇÃO_OBJETO (1)'!AW608)</f>
        <v>0</v>
      </c>
      <c r="AW608" s="541">
        <f>SUM('MEDIÇÃO_OBJETO (1)'!AX608)</f>
        <v>0</v>
      </c>
      <c r="AX608" s="977"/>
      <c r="BN608" s="992">
        <f t="shared" si="376"/>
        <v>0</v>
      </c>
      <c r="BO608" s="538">
        <f t="shared" si="410"/>
        <v>0</v>
      </c>
      <c r="BP608" s="987">
        <f>IF(RESUMO_GLOBAL!$X$53="a",ROUND(AF608*$N608,RESUMO_GLOBAL!$X$54),IF(RESUMO_GLOBAL!$X$53="t",TRUNC(AF608*$N608,RESUMO_GLOBAL!$X$54),AF608*$N608))</f>
        <v>0</v>
      </c>
      <c r="BQ608" s="987">
        <f>IF(RESUMO_GLOBAL!$X$53="a",ROUND(AG608*$N608,RESUMO_GLOBAL!$X$54),IF(RESUMO_GLOBAL!$X$53="t",TRUNC(AG608*$N608,RESUMO_GLOBAL!$X$54),AG608*$N608))</f>
        <v>0</v>
      </c>
      <c r="BR608" s="987">
        <f>IF(RESUMO_GLOBAL!$X$53="a",ROUND(AH608*$N608,RESUMO_GLOBAL!$X$54),IF(RESUMO_GLOBAL!$X$53="t",TRUNC(AH608*$N608,RESUMO_GLOBAL!$X$54),AH608*$N608))</f>
        <v>0</v>
      </c>
      <c r="BS608" s="987">
        <f>IF(RESUMO_GLOBAL!$X$53="a",ROUND(AI608*$N608,RESUMO_GLOBAL!$X$54),IF(RESUMO_GLOBAL!$X$53="t",TRUNC(AI608*$N608,RESUMO_GLOBAL!$X$54),AI608*$N608))</f>
        <v>0</v>
      </c>
      <c r="BT608" s="987">
        <f>IF(RESUMO_GLOBAL!$X$53="a",ROUND(AJ608*$N608,RESUMO_GLOBAL!$X$54),IF(RESUMO_GLOBAL!$X$53="t",TRUNC(AJ608*$N608,RESUMO_GLOBAL!$X$54),AJ608*$N608))</f>
        <v>0</v>
      </c>
      <c r="BU608" s="987">
        <f>IF(RESUMO_GLOBAL!$X$53="a",ROUND(AK608*$N608,RESUMO_GLOBAL!$X$54),IF(RESUMO_GLOBAL!$X$53="t",TRUNC(AK608*$N608,RESUMO_GLOBAL!$X$54),AK608*$N608))</f>
        <v>0</v>
      </c>
      <c r="BV608" s="987">
        <f>IF(RESUMO_GLOBAL!$X$53="a",ROUND(AL608*$N608,RESUMO_GLOBAL!$X$54),IF(RESUMO_GLOBAL!$X$53="t",TRUNC(AL608*$N608,RESUMO_GLOBAL!$X$54),AL608*$N608))</f>
        <v>0</v>
      </c>
      <c r="BW608" s="987">
        <f>IF(RESUMO_GLOBAL!$X$53="a",ROUND(AM608*$N608,RESUMO_GLOBAL!$X$54),IF(RESUMO_GLOBAL!$X$53="t",TRUNC(AM608*$N608,RESUMO_GLOBAL!$X$54),AM608*$N608))</f>
        <v>0</v>
      </c>
      <c r="BX608" s="987">
        <f>IF(RESUMO_GLOBAL!$X$53="a",ROUND(AN608*$N608,RESUMO_GLOBAL!$X$54),IF(RESUMO_GLOBAL!$X$53="t",TRUNC(AN608*$N608,RESUMO_GLOBAL!$X$54),AN608*$N608))</f>
        <v>0</v>
      </c>
      <c r="BY608" s="987">
        <f>IF(RESUMO_GLOBAL!$X$53="a",ROUND(AO608*$N608,RESUMO_GLOBAL!$X$54),IF(RESUMO_GLOBAL!$X$53="t",TRUNC(AO608*$N608,RESUMO_GLOBAL!$X$54),AO608*$N608))</f>
        <v>0</v>
      </c>
      <c r="BZ608" s="987">
        <f>IF(RESUMO_GLOBAL!$X$53="a",ROUND(AP608*$N608,RESUMO_GLOBAL!$X$54),IF(RESUMO_GLOBAL!$X$53="t",TRUNC(AP608*$N608,RESUMO_GLOBAL!$X$54),AP608*$N608))</f>
        <v>0</v>
      </c>
      <c r="CA608" s="987">
        <f>IF(RESUMO_GLOBAL!$X$53="a",ROUND(AQ608*$N608,RESUMO_GLOBAL!$X$54),IF(RESUMO_GLOBAL!$X$53="t",TRUNC(AQ608*$N608,RESUMO_GLOBAL!$X$54),AQ608*$N608))</f>
        <v>0</v>
      </c>
      <c r="CB608" s="987">
        <f>IF(RESUMO_GLOBAL!$X$53="a",ROUND(AR608*$N608,RESUMO_GLOBAL!$X$54),IF(RESUMO_GLOBAL!$X$53="t",TRUNC(AR608*$N608,RESUMO_GLOBAL!$X$54),AR608*$N608))</f>
        <v>0</v>
      </c>
      <c r="CC608" s="987">
        <f>IF(RESUMO_GLOBAL!$X$53="a",ROUND(AS608*$N608,RESUMO_GLOBAL!$X$54),IF(RESUMO_GLOBAL!$X$53="t",TRUNC(AS608*$N608,RESUMO_GLOBAL!$X$54),AS608*$N608))</f>
        <v>0</v>
      </c>
      <c r="CD608" s="987">
        <f>IF(RESUMO_GLOBAL!$X$53="a",ROUND(AT608*$N608,RESUMO_GLOBAL!$X$54),IF(RESUMO_GLOBAL!$X$53="t",TRUNC(AT608*$N608,RESUMO_GLOBAL!$X$54),AT608*$N608))</f>
        <v>0</v>
      </c>
      <c r="CE608" s="987">
        <f>IF(RESUMO_GLOBAL!$X$53="a",ROUND(AU608*$N608,RESUMO_GLOBAL!$X$54),IF(RESUMO_GLOBAL!$X$53="t",TRUNC(AU608*$N608,RESUMO_GLOBAL!$X$54),AU608*$N608))</f>
        <v>0</v>
      </c>
      <c r="CF608" s="987">
        <f>IF(RESUMO_GLOBAL!$X$53="a",ROUND(AV608*$N608,RESUMO_GLOBAL!$X$54),IF(RESUMO_GLOBAL!$X$53="t",TRUNC(AV608*$N608,RESUMO_GLOBAL!$X$54),AV608*$N608))</f>
        <v>0</v>
      </c>
      <c r="CG608" s="987">
        <f>IF(RESUMO_GLOBAL!$X$53="a",ROUND(AW608*$N608,RESUMO_GLOBAL!$X$54),IF(RESUMO_GLOBAL!$X$53="t",TRUNC(AW608*$N608,RESUMO_GLOBAL!$X$54),AW608*$N608))</f>
        <v>0</v>
      </c>
      <c r="CK608" s="59">
        <f t="shared" si="389"/>
        <v>0</v>
      </c>
      <c r="CL608" s="59">
        <f t="shared" si="390"/>
        <v>0</v>
      </c>
      <c r="CM608" s="59">
        <f t="shared" si="391"/>
        <v>0</v>
      </c>
      <c r="CN608" s="59">
        <f t="shared" si="392"/>
        <v>0</v>
      </c>
      <c r="CO608" s="59">
        <f t="shared" si="393"/>
        <v>0</v>
      </c>
      <c r="CP608" s="59">
        <f t="shared" si="394"/>
        <v>0</v>
      </c>
      <c r="CQ608" s="59">
        <f t="shared" si="395"/>
        <v>0</v>
      </c>
      <c r="CR608" s="59">
        <f t="shared" si="396"/>
        <v>0</v>
      </c>
      <c r="CS608" s="59">
        <f t="shared" si="397"/>
        <v>0</v>
      </c>
      <c r="CT608" s="59">
        <f t="shared" si="398"/>
        <v>0</v>
      </c>
      <c r="CU608" s="59">
        <f t="shared" si="399"/>
        <v>0</v>
      </c>
      <c r="CV608" s="59">
        <f t="shared" si="400"/>
        <v>0</v>
      </c>
      <c r="CW608" s="59">
        <f t="shared" si="401"/>
        <v>0</v>
      </c>
      <c r="CX608" s="59">
        <f t="shared" si="402"/>
        <v>0</v>
      </c>
      <c r="CY608" s="59">
        <f t="shared" si="403"/>
        <v>0</v>
      </c>
      <c r="CZ608" s="59">
        <f t="shared" si="404"/>
        <v>0</v>
      </c>
      <c r="DA608" s="59">
        <f t="shared" si="405"/>
        <v>0</v>
      </c>
      <c r="DB608" s="59">
        <f t="shared" si="406"/>
        <v>0</v>
      </c>
      <c r="DE608">
        <f t="shared" si="388"/>
        <v>603</v>
      </c>
      <c r="DF608" t="str">
        <f t="shared" si="407"/>
        <v/>
      </c>
      <c r="DG608" s="59">
        <f>IF($C608&lt;&gt;0,SUM($CK609:CK609),0)</f>
        <v>0</v>
      </c>
      <c r="DH608" s="59">
        <f>IF($C608&lt;&gt;0,SUM($CK609:CL609),0)</f>
        <v>0</v>
      </c>
      <c r="DI608" s="59">
        <f>IF($C608&lt;&gt;0,SUM($CK609:CM609),0)</f>
        <v>0</v>
      </c>
      <c r="DJ608" s="59">
        <f>IF($C608&lt;&gt;0,SUM($CK609:CN609),0)</f>
        <v>0</v>
      </c>
      <c r="DK608" s="59">
        <f>IF($C608&lt;&gt;0,SUM($CK609:CO609),0)</f>
        <v>0</v>
      </c>
      <c r="DL608" s="59">
        <f>IF($C608&lt;&gt;0,SUM($CK609:CP609),0)</f>
        <v>0</v>
      </c>
      <c r="DM608" s="59">
        <f>IF($C608&lt;&gt;0,SUM($CK609:CQ609),0)</f>
        <v>0</v>
      </c>
      <c r="DN608" s="59">
        <f>IF($C608&lt;&gt;0,SUM($CK609:CR609),0)</f>
        <v>0</v>
      </c>
      <c r="DO608" s="59">
        <f>IF($C608&lt;&gt;0,SUM($CK609:CS609),0)</f>
        <v>0</v>
      </c>
      <c r="DP608" s="59">
        <f>IF($C608&lt;&gt;0,SUM($CK609:CT609),0)</f>
        <v>0</v>
      </c>
      <c r="DQ608" s="59">
        <f>IF($C608&lt;&gt;0,SUM($CK609:CU609),0)</f>
        <v>0</v>
      </c>
      <c r="DR608" s="59">
        <f>IF($C608&lt;&gt;0,SUM($CK609:CV609),0)</f>
        <v>0</v>
      </c>
      <c r="DS608" s="59">
        <f>IF($C608&lt;&gt;0,SUM($CK609:CW609),0)</f>
        <v>0</v>
      </c>
      <c r="DT608" s="59">
        <f>IF($C608&lt;&gt;0,SUM($CK609:CX609),0)</f>
        <v>0</v>
      </c>
      <c r="DU608" s="59">
        <f>IF($C608&lt;&gt;0,SUM($CK609:CY609),0)</f>
        <v>0</v>
      </c>
      <c r="DV608" s="59">
        <f>IF($C608&lt;&gt;0,SUM($CK609:CZ609),0)</f>
        <v>0</v>
      </c>
      <c r="DW608" s="59">
        <f>IF($C608&lt;&gt;0,SUM($CK609:DA609),0)</f>
        <v>0</v>
      </c>
      <c r="DX608" s="59">
        <f>IF($C608&lt;&gt;0,SUM($CK609:DB609),0)</f>
        <v>0</v>
      </c>
      <c r="DY608" s="952" t="str">
        <f t="shared" si="411"/>
        <v/>
      </c>
    </row>
    <row r="609" spans="1:129" ht="13.5" hidden="1" thickBot="1">
      <c r="A609" s="3" t="str">
        <f t="shared" si="377"/>
        <v/>
      </c>
      <c r="B609" s="805">
        <f>Dados_GLOBAL_Inicial!E609</f>
        <v>0</v>
      </c>
      <c r="C609" s="956">
        <f>IF(IFERROR(VALUE(Dados_GLOBAL_Inicial!F609),0)=0,0,Dados_GLOBAL_Inicial!F609)</f>
        <v>0</v>
      </c>
      <c r="D609" s="830">
        <f>Dados_GLOBAL_Inicial!G609</f>
        <v>0</v>
      </c>
      <c r="E609" s="830" t="str">
        <f>IF(IFERROR(VLOOKUP(F609,Cod_Gde_Itens!$A$1:$B$80,2,FALSE),0)&gt;549,IFERROR(VLOOKUP(F609,Cod_Gde_Itens!$A$1:$B$80,2,FALSE),0),IF(Dados_GLOBAL_Inicial!H609=0,"",Dados_GLOBAL_Inicial!H609))</f>
        <v/>
      </c>
      <c r="F609" s="823">
        <f>Dados_GLOBAL_Inicial!I609</f>
        <v>0</v>
      </c>
      <c r="G609" s="824">
        <f>Dados_GLOBAL_Inicial!J609</f>
        <v>0</v>
      </c>
      <c r="H609" s="454">
        <f>Dados_GLOBAL_Inicial!K609</f>
        <v>0</v>
      </c>
      <c r="I609" s="970">
        <f>SUM('MEDIÇÃO_OBJETO (1)'!I609)</f>
        <v>0</v>
      </c>
      <c r="J609" s="455">
        <f t="shared" si="378"/>
        <v>0</v>
      </c>
      <c r="K609" s="451">
        <f t="shared" si="379"/>
        <v>0</v>
      </c>
      <c r="L609" s="452">
        <f t="shared" si="380"/>
        <v>0</v>
      </c>
      <c r="M609" s="809">
        <f t="shared" si="381"/>
        <v>0</v>
      </c>
      <c r="N609" s="810">
        <f>IF(IFERROR(VALUE(Dados_GLOBAL_Inicial!L609),0)=0,0,Dados_GLOBAL_Inicial!L609)</f>
        <v>0</v>
      </c>
      <c r="O609" s="812">
        <f>SUM('MEDIÇÃO_OBJETO (1)'!O609)</f>
        <v>0</v>
      </c>
      <c r="P609" s="812">
        <f>SUM('MEDIÇÃO_OBJETO (1)'!P609)</f>
        <v>0</v>
      </c>
      <c r="Q609" s="813">
        <f t="shared" si="382"/>
        <v>0</v>
      </c>
      <c r="R609" s="951"/>
      <c r="S609" s="815">
        <f>SUM('MEDIÇÃO_OBJETO (1)'!S609)</f>
        <v>0</v>
      </c>
      <c r="T609" s="815">
        <f>SUM('MEDIÇÃO_OBJETO (1)'!T609)</f>
        <v>0</v>
      </c>
      <c r="V609" s="19"/>
      <c r="W609" s="978">
        <f t="shared" si="383"/>
        <v>0</v>
      </c>
      <c r="X609" s="816">
        <f t="shared" si="384"/>
        <v>0</v>
      </c>
      <c r="Y609" s="816">
        <f t="shared" si="385"/>
        <v>0</v>
      </c>
      <c r="Z609" s="817">
        <f t="shared" si="386"/>
        <v>0</v>
      </c>
      <c r="AB609" s="453">
        <f t="shared" si="408"/>
        <v>0</v>
      </c>
      <c r="AC609" s="14">
        <f t="shared" si="387"/>
        <v>0</v>
      </c>
      <c r="AD609" s="819"/>
      <c r="AE609" s="631">
        <f t="shared" si="409"/>
        <v>0</v>
      </c>
      <c r="AF609" s="818">
        <f>SUM('MEDIÇÃO_OBJETO (1)'!AG609)</f>
        <v>0</v>
      </c>
      <c r="AG609" s="541">
        <f>SUM('MEDIÇÃO_OBJETO (1)'!AH609)</f>
        <v>0</v>
      </c>
      <c r="AH609" s="541">
        <f>SUM('MEDIÇÃO_OBJETO (1)'!AI609)</f>
        <v>0</v>
      </c>
      <c r="AI609" s="541">
        <f>SUM('MEDIÇÃO_OBJETO (1)'!AJ609)</f>
        <v>0</v>
      </c>
      <c r="AJ609" s="541">
        <f>SUM('MEDIÇÃO_OBJETO (1)'!AK609)</f>
        <v>0</v>
      </c>
      <c r="AK609" s="541">
        <f>SUM('MEDIÇÃO_OBJETO (1)'!AL609)</f>
        <v>0</v>
      </c>
      <c r="AL609" s="541">
        <f>SUM('MEDIÇÃO_OBJETO (1)'!AM609)</f>
        <v>0</v>
      </c>
      <c r="AM609" s="541">
        <f>SUM('MEDIÇÃO_OBJETO (1)'!AN609)</f>
        <v>0</v>
      </c>
      <c r="AN609" s="541">
        <f>SUM('MEDIÇÃO_OBJETO (1)'!AO609)</f>
        <v>0</v>
      </c>
      <c r="AO609" s="541">
        <f>SUM('MEDIÇÃO_OBJETO (1)'!AP609)</f>
        <v>0</v>
      </c>
      <c r="AP609" s="541">
        <f>SUM('MEDIÇÃO_OBJETO (1)'!AQ609)</f>
        <v>0</v>
      </c>
      <c r="AQ609" s="541">
        <f>SUM('MEDIÇÃO_OBJETO (1)'!AR609)</f>
        <v>0</v>
      </c>
      <c r="AR609" s="541">
        <f>SUM('MEDIÇÃO_OBJETO (1)'!AS609)</f>
        <v>0</v>
      </c>
      <c r="AS609" s="541">
        <f>SUM('MEDIÇÃO_OBJETO (1)'!AT609)</f>
        <v>0</v>
      </c>
      <c r="AT609" s="541">
        <f>SUM('MEDIÇÃO_OBJETO (1)'!AU609)</f>
        <v>0</v>
      </c>
      <c r="AU609" s="541">
        <f>SUM('MEDIÇÃO_OBJETO (1)'!AV609)</f>
        <v>0</v>
      </c>
      <c r="AV609" s="541">
        <f>SUM('MEDIÇÃO_OBJETO (1)'!AW609)</f>
        <v>0</v>
      </c>
      <c r="AW609" s="541">
        <f>SUM('MEDIÇÃO_OBJETO (1)'!AX609)</f>
        <v>0</v>
      </c>
      <c r="AX609" s="977"/>
      <c r="BN609" s="992">
        <f t="shared" si="376"/>
        <v>0</v>
      </c>
      <c r="BO609" s="538">
        <f t="shared" si="410"/>
        <v>0</v>
      </c>
      <c r="BP609" s="987">
        <f>IF(RESUMO_GLOBAL!$X$53="a",ROUND(AF609*$N609,RESUMO_GLOBAL!$X$54),IF(RESUMO_GLOBAL!$X$53="t",TRUNC(AF609*$N609,RESUMO_GLOBAL!$X$54),AF609*$N609))</f>
        <v>0</v>
      </c>
      <c r="BQ609" s="987">
        <f>IF(RESUMO_GLOBAL!$X$53="a",ROUND(AG609*$N609,RESUMO_GLOBAL!$X$54),IF(RESUMO_GLOBAL!$X$53="t",TRUNC(AG609*$N609,RESUMO_GLOBAL!$X$54),AG609*$N609))</f>
        <v>0</v>
      </c>
      <c r="BR609" s="987">
        <f>IF(RESUMO_GLOBAL!$X$53="a",ROUND(AH609*$N609,RESUMO_GLOBAL!$X$54),IF(RESUMO_GLOBAL!$X$53="t",TRUNC(AH609*$N609,RESUMO_GLOBAL!$X$54),AH609*$N609))</f>
        <v>0</v>
      </c>
      <c r="BS609" s="987">
        <f>IF(RESUMO_GLOBAL!$X$53="a",ROUND(AI609*$N609,RESUMO_GLOBAL!$X$54),IF(RESUMO_GLOBAL!$X$53="t",TRUNC(AI609*$N609,RESUMO_GLOBAL!$X$54),AI609*$N609))</f>
        <v>0</v>
      </c>
      <c r="BT609" s="987">
        <f>IF(RESUMO_GLOBAL!$X$53="a",ROUND(AJ609*$N609,RESUMO_GLOBAL!$X$54),IF(RESUMO_GLOBAL!$X$53="t",TRUNC(AJ609*$N609,RESUMO_GLOBAL!$X$54),AJ609*$N609))</f>
        <v>0</v>
      </c>
      <c r="BU609" s="987">
        <f>IF(RESUMO_GLOBAL!$X$53="a",ROUND(AK609*$N609,RESUMO_GLOBAL!$X$54),IF(RESUMO_GLOBAL!$X$53="t",TRUNC(AK609*$N609,RESUMO_GLOBAL!$X$54),AK609*$N609))</f>
        <v>0</v>
      </c>
      <c r="BV609" s="987">
        <f>IF(RESUMO_GLOBAL!$X$53="a",ROUND(AL609*$N609,RESUMO_GLOBAL!$X$54),IF(RESUMO_GLOBAL!$X$53="t",TRUNC(AL609*$N609,RESUMO_GLOBAL!$X$54),AL609*$N609))</f>
        <v>0</v>
      </c>
      <c r="BW609" s="987">
        <f>IF(RESUMO_GLOBAL!$X$53="a",ROUND(AM609*$N609,RESUMO_GLOBAL!$X$54),IF(RESUMO_GLOBAL!$X$53="t",TRUNC(AM609*$N609,RESUMO_GLOBAL!$X$54),AM609*$N609))</f>
        <v>0</v>
      </c>
      <c r="BX609" s="987">
        <f>IF(RESUMO_GLOBAL!$X$53="a",ROUND(AN609*$N609,RESUMO_GLOBAL!$X$54),IF(RESUMO_GLOBAL!$X$53="t",TRUNC(AN609*$N609,RESUMO_GLOBAL!$X$54),AN609*$N609))</f>
        <v>0</v>
      </c>
      <c r="BY609" s="987">
        <f>IF(RESUMO_GLOBAL!$X$53="a",ROUND(AO609*$N609,RESUMO_GLOBAL!$X$54),IF(RESUMO_GLOBAL!$X$53="t",TRUNC(AO609*$N609,RESUMO_GLOBAL!$X$54),AO609*$N609))</f>
        <v>0</v>
      </c>
      <c r="BZ609" s="987">
        <f>IF(RESUMO_GLOBAL!$X$53="a",ROUND(AP609*$N609,RESUMO_GLOBAL!$X$54),IF(RESUMO_GLOBAL!$X$53="t",TRUNC(AP609*$N609,RESUMO_GLOBAL!$X$54),AP609*$N609))</f>
        <v>0</v>
      </c>
      <c r="CA609" s="987">
        <f>IF(RESUMO_GLOBAL!$X$53="a",ROUND(AQ609*$N609,RESUMO_GLOBAL!$X$54),IF(RESUMO_GLOBAL!$X$53="t",TRUNC(AQ609*$N609,RESUMO_GLOBAL!$X$54),AQ609*$N609))</f>
        <v>0</v>
      </c>
      <c r="CB609" s="987">
        <f>IF(RESUMO_GLOBAL!$X$53="a",ROUND(AR609*$N609,RESUMO_GLOBAL!$X$54),IF(RESUMO_GLOBAL!$X$53="t",TRUNC(AR609*$N609,RESUMO_GLOBAL!$X$54),AR609*$N609))</f>
        <v>0</v>
      </c>
      <c r="CC609" s="987">
        <f>IF(RESUMO_GLOBAL!$X$53="a",ROUND(AS609*$N609,RESUMO_GLOBAL!$X$54),IF(RESUMO_GLOBAL!$X$53="t",TRUNC(AS609*$N609,RESUMO_GLOBAL!$X$54),AS609*$N609))</f>
        <v>0</v>
      </c>
      <c r="CD609" s="987">
        <f>IF(RESUMO_GLOBAL!$X$53="a",ROUND(AT609*$N609,RESUMO_GLOBAL!$X$54),IF(RESUMO_GLOBAL!$X$53="t",TRUNC(AT609*$N609,RESUMO_GLOBAL!$X$54),AT609*$N609))</f>
        <v>0</v>
      </c>
      <c r="CE609" s="987">
        <f>IF(RESUMO_GLOBAL!$X$53="a",ROUND(AU609*$N609,RESUMO_GLOBAL!$X$54),IF(RESUMO_GLOBAL!$X$53="t",TRUNC(AU609*$N609,RESUMO_GLOBAL!$X$54),AU609*$N609))</f>
        <v>0</v>
      </c>
      <c r="CF609" s="987">
        <f>IF(RESUMO_GLOBAL!$X$53="a",ROUND(AV609*$N609,RESUMO_GLOBAL!$X$54),IF(RESUMO_GLOBAL!$X$53="t",TRUNC(AV609*$N609,RESUMO_GLOBAL!$X$54),AV609*$N609))</f>
        <v>0</v>
      </c>
      <c r="CG609" s="987">
        <f>IF(RESUMO_GLOBAL!$X$53="a",ROUND(AW609*$N609,RESUMO_GLOBAL!$X$54),IF(RESUMO_GLOBAL!$X$53="t",TRUNC(AW609*$N609,RESUMO_GLOBAL!$X$54),AW609*$N609))</f>
        <v>0</v>
      </c>
      <c r="CK609" s="59">
        <f t="shared" si="389"/>
        <v>0</v>
      </c>
      <c r="CL609" s="59">
        <f t="shared" si="390"/>
        <v>0</v>
      </c>
      <c r="CM609" s="59">
        <f t="shared" si="391"/>
        <v>0</v>
      </c>
      <c r="CN609" s="59">
        <f t="shared" si="392"/>
        <v>0</v>
      </c>
      <c r="CO609" s="59">
        <f t="shared" si="393"/>
        <v>0</v>
      </c>
      <c r="CP609" s="59">
        <f t="shared" si="394"/>
        <v>0</v>
      </c>
      <c r="CQ609" s="59">
        <f t="shared" si="395"/>
        <v>0</v>
      </c>
      <c r="CR609" s="59">
        <f t="shared" si="396"/>
        <v>0</v>
      </c>
      <c r="CS609" s="59">
        <f t="shared" si="397"/>
        <v>0</v>
      </c>
      <c r="CT609" s="59">
        <f t="shared" si="398"/>
        <v>0</v>
      </c>
      <c r="CU609" s="59">
        <f t="shared" si="399"/>
        <v>0</v>
      </c>
      <c r="CV609" s="59">
        <f t="shared" si="400"/>
        <v>0</v>
      </c>
      <c r="CW609" s="59">
        <f t="shared" si="401"/>
        <v>0</v>
      </c>
      <c r="CX609" s="59">
        <f t="shared" si="402"/>
        <v>0</v>
      </c>
      <c r="CY609" s="59">
        <f t="shared" si="403"/>
        <v>0</v>
      </c>
      <c r="CZ609" s="59">
        <f t="shared" si="404"/>
        <v>0</v>
      </c>
      <c r="DA609" s="59">
        <f t="shared" si="405"/>
        <v>0</v>
      </c>
      <c r="DB609" s="59">
        <f t="shared" si="406"/>
        <v>0</v>
      </c>
      <c r="DE609">
        <f t="shared" si="388"/>
        <v>604</v>
      </c>
      <c r="DF609" t="str">
        <f t="shared" si="407"/>
        <v/>
      </c>
      <c r="DG609" s="59">
        <f>IF($C609&lt;&gt;0,SUM($CK610:CK610),0)</f>
        <v>0</v>
      </c>
      <c r="DH609" s="59">
        <f>IF($C609&lt;&gt;0,SUM($CK610:CL610),0)</f>
        <v>0</v>
      </c>
      <c r="DI609" s="59">
        <f>IF($C609&lt;&gt;0,SUM($CK610:CM610),0)</f>
        <v>0</v>
      </c>
      <c r="DJ609" s="59">
        <f>IF($C609&lt;&gt;0,SUM($CK610:CN610),0)</f>
        <v>0</v>
      </c>
      <c r="DK609" s="59">
        <f>IF($C609&lt;&gt;0,SUM($CK610:CO610),0)</f>
        <v>0</v>
      </c>
      <c r="DL609" s="59">
        <f>IF($C609&lt;&gt;0,SUM($CK610:CP610),0)</f>
        <v>0</v>
      </c>
      <c r="DM609" s="59">
        <f>IF($C609&lt;&gt;0,SUM($CK610:CQ610),0)</f>
        <v>0</v>
      </c>
      <c r="DN609" s="59">
        <f>IF($C609&lt;&gt;0,SUM($CK610:CR610),0)</f>
        <v>0</v>
      </c>
      <c r="DO609" s="59">
        <f>IF($C609&lt;&gt;0,SUM($CK610:CS610),0)</f>
        <v>0</v>
      </c>
      <c r="DP609" s="59">
        <f>IF($C609&lt;&gt;0,SUM($CK610:CT610),0)</f>
        <v>0</v>
      </c>
      <c r="DQ609" s="59">
        <f>IF($C609&lt;&gt;0,SUM($CK610:CU610),0)</f>
        <v>0</v>
      </c>
      <c r="DR609" s="59">
        <f>IF($C609&lt;&gt;0,SUM($CK610:CV610),0)</f>
        <v>0</v>
      </c>
      <c r="DS609" s="59">
        <f>IF($C609&lt;&gt;0,SUM($CK610:CW610),0)</f>
        <v>0</v>
      </c>
      <c r="DT609" s="59">
        <f>IF($C609&lt;&gt;0,SUM($CK610:CX610),0)</f>
        <v>0</v>
      </c>
      <c r="DU609" s="59">
        <f>IF($C609&lt;&gt;0,SUM($CK610:CY610),0)</f>
        <v>0</v>
      </c>
      <c r="DV609" s="59">
        <f>IF($C609&lt;&gt;0,SUM($CK610:CZ610),0)</f>
        <v>0</v>
      </c>
      <c r="DW609" s="59">
        <f>IF($C609&lt;&gt;0,SUM($CK610:DA610),0)</f>
        <v>0</v>
      </c>
      <c r="DX609" s="59">
        <f>IF($C609&lt;&gt;0,SUM($CK610:DB610),0)</f>
        <v>0</v>
      </c>
      <c r="DY609" s="952" t="str">
        <f t="shared" si="411"/>
        <v/>
      </c>
    </row>
    <row r="610" spans="1:129" ht="13.5" hidden="1" thickBot="1">
      <c r="A610" s="3" t="str">
        <f t="shared" si="377"/>
        <v/>
      </c>
      <c r="B610" s="805">
        <f>Dados_GLOBAL_Inicial!E610</f>
        <v>0</v>
      </c>
      <c r="C610" s="956">
        <f>IF(IFERROR(VALUE(Dados_GLOBAL_Inicial!F610),0)=0,0,Dados_GLOBAL_Inicial!F610)</f>
        <v>0</v>
      </c>
      <c r="D610" s="830">
        <f>Dados_GLOBAL_Inicial!G610</f>
        <v>0</v>
      </c>
      <c r="E610" s="830" t="str">
        <f>IF(IFERROR(VLOOKUP(F610,Cod_Gde_Itens!$A$1:$B$80,2,FALSE),0)&gt;549,IFERROR(VLOOKUP(F610,Cod_Gde_Itens!$A$1:$B$80,2,FALSE),0),IF(Dados_GLOBAL_Inicial!H610=0,"",Dados_GLOBAL_Inicial!H610))</f>
        <v/>
      </c>
      <c r="F610" s="823">
        <f>Dados_GLOBAL_Inicial!I610</f>
        <v>0</v>
      </c>
      <c r="G610" s="824">
        <f>Dados_GLOBAL_Inicial!J610</f>
        <v>0</v>
      </c>
      <c r="H610" s="454">
        <f>Dados_GLOBAL_Inicial!K610</f>
        <v>0</v>
      </c>
      <c r="I610" s="970">
        <f>SUM('MEDIÇÃO_OBJETO (1)'!I610)</f>
        <v>0</v>
      </c>
      <c r="J610" s="455">
        <f t="shared" si="378"/>
        <v>0</v>
      </c>
      <c r="K610" s="451">
        <f t="shared" si="379"/>
        <v>0</v>
      </c>
      <c r="L610" s="452">
        <f t="shared" si="380"/>
        <v>0</v>
      </c>
      <c r="M610" s="809">
        <f t="shared" si="381"/>
        <v>0</v>
      </c>
      <c r="N610" s="810">
        <f>IF(IFERROR(VALUE(Dados_GLOBAL_Inicial!L610),0)=0,0,Dados_GLOBAL_Inicial!L610)</f>
        <v>0</v>
      </c>
      <c r="O610" s="812">
        <f>SUM('MEDIÇÃO_OBJETO (1)'!O610)</f>
        <v>0</v>
      </c>
      <c r="P610" s="812">
        <f>SUM('MEDIÇÃO_OBJETO (1)'!P610)</f>
        <v>0</v>
      </c>
      <c r="Q610" s="813">
        <f t="shared" si="382"/>
        <v>0</v>
      </c>
      <c r="R610" s="951"/>
      <c r="S610" s="815">
        <f>SUM('MEDIÇÃO_OBJETO (1)'!S610)</f>
        <v>0</v>
      </c>
      <c r="T610" s="815">
        <f>SUM('MEDIÇÃO_OBJETO (1)'!T610)</f>
        <v>0</v>
      </c>
      <c r="V610" s="19"/>
      <c r="W610" s="978">
        <f t="shared" si="383"/>
        <v>0</v>
      </c>
      <c r="X610" s="816">
        <f t="shared" si="384"/>
        <v>0</v>
      </c>
      <c r="Y610" s="816">
        <f t="shared" si="385"/>
        <v>0</v>
      </c>
      <c r="Z610" s="817">
        <f t="shared" si="386"/>
        <v>0</v>
      </c>
      <c r="AB610" s="453">
        <f t="shared" si="408"/>
        <v>0</v>
      </c>
      <c r="AC610" s="14">
        <f t="shared" si="387"/>
        <v>0</v>
      </c>
      <c r="AD610" s="819"/>
      <c r="AE610" s="631">
        <f t="shared" si="409"/>
        <v>0</v>
      </c>
      <c r="AF610" s="818">
        <f>SUM('MEDIÇÃO_OBJETO (1)'!AG610)</f>
        <v>0</v>
      </c>
      <c r="AG610" s="541">
        <f>SUM('MEDIÇÃO_OBJETO (1)'!AH610)</f>
        <v>0</v>
      </c>
      <c r="AH610" s="541">
        <f>SUM('MEDIÇÃO_OBJETO (1)'!AI610)</f>
        <v>0</v>
      </c>
      <c r="AI610" s="541">
        <f>SUM('MEDIÇÃO_OBJETO (1)'!AJ610)</f>
        <v>0</v>
      </c>
      <c r="AJ610" s="541">
        <f>SUM('MEDIÇÃO_OBJETO (1)'!AK610)</f>
        <v>0</v>
      </c>
      <c r="AK610" s="541">
        <f>SUM('MEDIÇÃO_OBJETO (1)'!AL610)</f>
        <v>0</v>
      </c>
      <c r="AL610" s="541">
        <f>SUM('MEDIÇÃO_OBJETO (1)'!AM610)</f>
        <v>0</v>
      </c>
      <c r="AM610" s="541">
        <f>SUM('MEDIÇÃO_OBJETO (1)'!AN610)</f>
        <v>0</v>
      </c>
      <c r="AN610" s="541">
        <f>SUM('MEDIÇÃO_OBJETO (1)'!AO610)</f>
        <v>0</v>
      </c>
      <c r="AO610" s="541">
        <f>SUM('MEDIÇÃO_OBJETO (1)'!AP610)</f>
        <v>0</v>
      </c>
      <c r="AP610" s="541">
        <f>SUM('MEDIÇÃO_OBJETO (1)'!AQ610)</f>
        <v>0</v>
      </c>
      <c r="AQ610" s="541">
        <f>SUM('MEDIÇÃO_OBJETO (1)'!AR610)</f>
        <v>0</v>
      </c>
      <c r="AR610" s="541">
        <f>SUM('MEDIÇÃO_OBJETO (1)'!AS610)</f>
        <v>0</v>
      </c>
      <c r="AS610" s="541">
        <f>SUM('MEDIÇÃO_OBJETO (1)'!AT610)</f>
        <v>0</v>
      </c>
      <c r="AT610" s="541">
        <f>SUM('MEDIÇÃO_OBJETO (1)'!AU610)</f>
        <v>0</v>
      </c>
      <c r="AU610" s="541">
        <f>SUM('MEDIÇÃO_OBJETO (1)'!AV610)</f>
        <v>0</v>
      </c>
      <c r="AV610" s="541">
        <f>SUM('MEDIÇÃO_OBJETO (1)'!AW610)</f>
        <v>0</v>
      </c>
      <c r="AW610" s="541">
        <f>SUM('MEDIÇÃO_OBJETO (1)'!AX610)</f>
        <v>0</v>
      </c>
      <c r="AX610" s="977"/>
      <c r="BN610" s="992">
        <f t="shared" si="376"/>
        <v>0</v>
      </c>
      <c r="BO610" s="538">
        <f t="shared" si="410"/>
        <v>0</v>
      </c>
      <c r="BP610" s="987">
        <f>IF(RESUMO_GLOBAL!$X$53="a",ROUND(AF610*$N610,RESUMO_GLOBAL!$X$54),IF(RESUMO_GLOBAL!$X$53="t",TRUNC(AF610*$N610,RESUMO_GLOBAL!$X$54),AF610*$N610))</f>
        <v>0</v>
      </c>
      <c r="BQ610" s="987">
        <f>IF(RESUMO_GLOBAL!$X$53="a",ROUND(AG610*$N610,RESUMO_GLOBAL!$X$54),IF(RESUMO_GLOBAL!$X$53="t",TRUNC(AG610*$N610,RESUMO_GLOBAL!$X$54),AG610*$N610))</f>
        <v>0</v>
      </c>
      <c r="BR610" s="987">
        <f>IF(RESUMO_GLOBAL!$X$53="a",ROUND(AH610*$N610,RESUMO_GLOBAL!$X$54),IF(RESUMO_GLOBAL!$X$53="t",TRUNC(AH610*$N610,RESUMO_GLOBAL!$X$54),AH610*$N610))</f>
        <v>0</v>
      </c>
      <c r="BS610" s="987">
        <f>IF(RESUMO_GLOBAL!$X$53="a",ROUND(AI610*$N610,RESUMO_GLOBAL!$X$54),IF(RESUMO_GLOBAL!$X$53="t",TRUNC(AI610*$N610,RESUMO_GLOBAL!$X$54),AI610*$N610))</f>
        <v>0</v>
      </c>
      <c r="BT610" s="987">
        <f>IF(RESUMO_GLOBAL!$X$53="a",ROUND(AJ610*$N610,RESUMO_GLOBAL!$X$54),IF(RESUMO_GLOBAL!$X$53="t",TRUNC(AJ610*$N610,RESUMO_GLOBAL!$X$54),AJ610*$N610))</f>
        <v>0</v>
      </c>
      <c r="BU610" s="987">
        <f>IF(RESUMO_GLOBAL!$X$53="a",ROUND(AK610*$N610,RESUMO_GLOBAL!$X$54),IF(RESUMO_GLOBAL!$X$53="t",TRUNC(AK610*$N610,RESUMO_GLOBAL!$X$54),AK610*$N610))</f>
        <v>0</v>
      </c>
      <c r="BV610" s="987">
        <f>IF(RESUMO_GLOBAL!$X$53="a",ROUND(AL610*$N610,RESUMO_GLOBAL!$X$54),IF(RESUMO_GLOBAL!$X$53="t",TRUNC(AL610*$N610,RESUMO_GLOBAL!$X$54),AL610*$N610))</f>
        <v>0</v>
      </c>
      <c r="BW610" s="987">
        <f>IF(RESUMO_GLOBAL!$X$53="a",ROUND(AM610*$N610,RESUMO_GLOBAL!$X$54),IF(RESUMO_GLOBAL!$X$53="t",TRUNC(AM610*$N610,RESUMO_GLOBAL!$X$54),AM610*$N610))</f>
        <v>0</v>
      </c>
      <c r="BX610" s="987">
        <f>IF(RESUMO_GLOBAL!$X$53="a",ROUND(AN610*$N610,RESUMO_GLOBAL!$X$54),IF(RESUMO_GLOBAL!$X$53="t",TRUNC(AN610*$N610,RESUMO_GLOBAL!$X$54),AN610*$N610))</f>
        <v>0</v>
      </c>
      <c r="BY610" s="987">
        <f>IF(RESUMO_GLOBAL!$X$53="a",ROUND(AO610*$N610,RESUMO_GLOBAL!$X$54),IF(RESUMO_GLOBAL!$X$53="t",TRUNC(AO610*$N610,RESUMO_GLOBAL!$X$54),AO610*$N610))</f>
        <v>0</v>
      </c>
      <c r="BZ610" s="987">
        <f>IF(RESUMO_GLOBAL!$X$53="a",ROUND(AP610*$N610,RESUMO_GLOBAL!$X$54),IF(RESUMO_GLOBAL!$X$53="t",TRUNC(AP610*$N610,RESUMO_GLOBAL!$X$54),AP610*$N610))</f>
        <v>0</v>
      </c>
      <c r="CA610" s="987">
        <f>IF(RESUMO_GLOBAL!$X$53="a",ROUND(AQ610*$N610,RESUMO_GLOBAL!$X$54),IF(RESUMO_GLOBAL!$X$53="t",TRUNC(AQ610*$N610,RESUMO_GLOBAL!$X$54),AQ610*$N610))</f>
        <v>0</v>
      </c>
      <c r="CB610" s="987">
        <f>IF(RESUMO_GLOBAL!$X$53="a",ROUND(AR610*$N610,RESUMO_GLOBAL!$X$54),IF(RESUMO_GLOBAL!$X$53="t",TRUNC(AR610*$N610,RESUMO_GLOBAL!$X$54),AR610*$N610))</f>
        <v>0</v>
      </c>
      <c r="CC610" s="987">
        <f>IF(RESUMO_GLOBAL!$X$53="a",ROUND(AS610*$N610,RESUMO_GLOBAL!$X$54),IF(RESUMO_GLOBAL!$X$53="t",TRUNC(AS610*$N610,RESUMO_GLOBAL!$X$54),AS610*$N610))</f>
        <v>0</v>
      </c>
      <c r="CD610" s="987">
        <f>IF(RESUMO_GLOBAL!$X$53="a",ROUND(AT610*$N610,RESUMO_GLOBAL!$X$54),IF(RESUMO_GLOBAL!$X$53="t",TRUNC(AT610*$N610,RESUMO_GLOBAL!$X$54),AT610*$N610))</f>
        <v>0</v>
      </c>
      <c r="CE610" s="987">
        <f>IF(RESUMO_GLOBAL!$X$53="a",ROUND(AU610*$N610,RESUMO_GLOBAL!$X$54),IF(RESUMO_GLOBAL!$X$53="t",TRUNC(AU610*$N610,RESUMO_GLOBAL!$X$54),AU610*$N610))</f>
        <v>0</v>
      </c>
      <c r="CF610" s="987">
        <f>IF(RESUMO_GLOBAL!$X$53="a",ROUND(AV610*$N610,RESUMO_GLOBAL!$X$54),IF(RESUMO_GLOBAL!$X$53="t",TRUNC(AV610*$N610,RESUMO_GLOBAL!$X$54),AV610*$N610))</f>
        <v>0</v>
      </c>
      <c r="CG610" s="987">
        <f>IF(RESUMO_GLOBAL!$X$53="a",ROUND(AW610*$N610,RESUMO_GLOBAL!$X$54),IF(RESUMO_GLOBAL!$X$53="t",TRUNC(AW610*$N610,RESUMO_GLOBAL!$X$54),AW610*$N610))</f>
        <v>0</v>
      </c>
      <c r="CK610" s="59">
        <f t="shared" si="389"/>
        <v>0</v>
      </c>
      <c r="CL610" s="59">
        <f t="shared" si="390"/>
        <v>0</v>
      </c>
      <c r="CM610" s="59">
        <f t="shared" si="391"/>
        <v>0</v>
      </c>
      <c r="CN610" s="59">
        <f t="shared" si="392"/>
        <v>0</v>
      </c>
      <c r="CO610" s="59">
        <f t="shared" si="393"/>
        <v>0</v>
      </c>
      <c r="CP610" s="59">
        <f t="shared" si="394"/>
        <v>0</v>
      </c>
      <c r="CQ610" s="59">
        <f t="shared" si="395"/>
        <v>0</v>
      </c>
      <c r="CR610" s="59">
        <f t="shared" si="396"/>
        <v>0</v>
      </c>
      <c r="CS610" s="59">
        <f t="shared" si="397"/>
        <v>0</v>
      </c>
      <c r="CT610" s="59">
        <f t="shared" si="398"/>
        <v>0</v>
      </c>
      <c r="CU610" s="59">
        <f t="shared" si="399"/>
        <v>0</v>
      </c>
      <c r="CV610" s="59">
        <f t="shared" si="400"/>
        <v>0</v>
      </c>
      <c r="CW610" s="59">
        <f t="shared" si="401"/>
        <v>0</v>
      </c>
      <c r="CX610" s="59">
        <f t="shared" si="402"/>
        <v>0</v>
      </c>
      <c r="CY610" s="59">
        <f t="shared" si="403"/>
        <v>0</v>
      </c>
      <c r="CZ610" s="59">
        <f t="shared" si="404"/>
        <v>0</v>
      </c>
      <c r="DA610" s="59">
        <f t="shared" si="405"/>
        <v>0</v>
      </c>
      <c r="DB610" s="59">
        <f t="shared" si="406"/>
        <v>0</v>
      </c>
      <c r="DE610">
        <f t="shared" si="388"/>
        <v>605</v>
      </c>
      <c r="DF610" t="str">
        <f t="shared" si="407"/>
        <v/>
      </c>
      <c r="DG610" s="59">
        <f>IF($C610&lt;&gt;0,SUM($CK611:CK611),0)</f>
        <v>0</v>
      </c>
      <c r="DH610" s="59">
        <f>IF($C610&lt;&gt;0,SUM($CK611:CL611),0)</f>
        <v>0</v>
      </c>
      <c r="DI610" s="59">
        <f>IF($C610&lt;&gt;0,SUM($CK611:CM611),0)</f>
        <v>0</v>
      </c>
      <c r="DJ610" s="59">
        <f>IF($C610&lt;&gt;0,SUM($CK611:CN611),0)</f>
        <v>0</v>
      </c>
      <c r="DK610" s="59">
        <f>IF($C610&lt;&gt;0,SUM($CK611:CO611),0)</f>
        <v>0</v>
      </c>
      <c r="DL610" s="59">
        <f>IF($C610&lt;&gt;0,SUM($CK611:CP611),0)</f>
        <v>0</v>
      </c>
      <c r="DM610" s="59">
        <f>IF($C610&lt;&gt;0,SUM($CK611:CQ611),0)</f>
        <v>0</v>
      </c>
      <c r="DN610" s="59">
        <f>IF($C610&lt;&gt;0,SUM($CK611:CR611),0)</f>
        <v>0</v>
      </c>
      <c r="DO610" s="59">
        <f>IF($C610&lt;&gt;0,SUM($CK611:CS611),0)</f>
        <v>0</v>
      </c>
      <c r="DP610" s="59">
        <f>IF($C610&lt;&gt;0,SUM($CK611:CT611),0)</f>
        <v>0</v>
      </c>
      <c r="DQ610" s="59">
        <f>IF($C610&lt;&gt;0,SUM($CK611:CU611),0)</f>
        <v>0</v>
      </c>
      <c r="DR610" s="59">
        <f>IF($C610&lt;&gt;0,SUM($CK611:CV611),0)</f>
        <v>0</v>
      </c>
      <c r="DS610" s="59">
        <f>IF($C610&lt;&gt;0,SUM($CK611:CW611),0)</f>
        <v>0</v>
      </c>
      <c r="DT610" s="59">
        <f>IF($C610&lt;&gt;0,SUM($CK611:CX611),0)</f>
        <v>0</v>
      </c>
      <c r="DU610" s="59">
        <f>IF($C610&lt;&gt;0,SUM($CK611:CY611),0)</f>
        <v>0</v>
      </c>
      <c r="DV610" s="59">
        <f>IF($C610&lt;&gt;0,SUM($CK611:CZ611),0)</f>
        <v>0</v>
      </c>
      <c r="DW610" s="59">
        <f>IF($C610&lt;&gt;0,SUM($CK611:DA611),0)</f>
        <v>0</v>
      </c>
      <c r="DX610" s="59">
        <f>IF($C610&lt;&gt;0,SUM($CK611:DB611),0)</f>
        <v>0</v>
      </c>
      <c r="DY610" s="952" t="str">
        <f t="shared" si="411"/>
        <v/>
      </c>
    </row>
    <row r="611" spans="1:129" ht="13.5" hidden="1" thickBot="1">
      <c r="A611" s="3" t="str">
        <f t="shared" si="377"/>
        <v/>
      </c>
      <c r="B611" s="805">
        <f>Dados_GLOBAL_Inicial!E611</f>
        <v>0</v>
      </c>
      <c r="C611" s="956">
        <f>IF(IFERROR(VALUE(Dados_GLOBAL_Inicial!F611),0)=0,0,Dados_GLOBAL_Inicial!F611)</f>
        <v>0</v>
      </c>
      <c r="D611" s="830">
        <f>Dados_GLOBAL_Inicial!G611</f>
        <v>0</v>
      </c>
      <c r="E611" s="830" t="str">
        <f>IF(IFERROR(VLOOKUP(F611,Cod_Gde_Itens!$A$1:$B$80,2,FALSE),0)&gt;549,IFERROR(VLOOKUP(F611,Cod_Gde_Itens!$A$1:$B$80,2,FALSE),0),IF(Dados_GLOBAL_Inicial!H611=0,"",Dados_GLOBAL_Inicial!H611))</f>
        <v/>
      </c>
      <c r="F611" s="823">
        <f>Dados_GLOBAL_Inicial!I611</f>
        <v>0</v>
      </c>
      <c r="G611" s="824">
        <f>Dados_GLOBAL_Inicial!J611</f>
        <v>0</v>
      </c>
      <c r="H611" s="454">
        <f>Dados_GLOBAL_Inicial!K611</f>
        <v>0</v>
      </c>
      <c r="I611" s="970">
        <f>SUM('MEDIÇÃO_OBJETO (1)'!I611)</f>
        <v>0</v>
      </c>
      <c r="J611" s="455">
        <f t="shared" si="378"/>
        <v>0</v>
      </c>
      <c r="K611" s="451">
        <f t="shared" si="379"/>
        <v>0</v>
      </c>
      <c r="L611" s="452">
        <f t="shared" si="380"/>
        <v>0</v>
      </c>
      <c r="M611" s="809">
        <f t="shared" si="381"/>
        <v>0</v>
      </c>
      <c r="N611" s="810">
        <f>IF(IFERROR(VALUE(Dados_GLOBAL_Inicial!L611),0)=0,0,Dados_GLOBAL_Inicial!L611)</f>
        <v>0</v>
      </c>
      <c r="O611" s="812">
        <f>SUM('MEDIÇÃO_OBJETO (1)'!O611)</f>
        <v>0</v>
      </c>
      <c r="P611" s="812">
        <f>SUM('MEDIÇÃO_OBJETO (1)'!P611)</f>
        <v>0</v>
      </c>
      <c r="Q611" s="813">
        <f t="shared" si="382"/>
        <v>0</v>
      </c>
      <c r="R611" s="951"/>
      <c r="S611" s="815">
        <f>SUM('MEDIÇÃO_OBJETO (1)'!S611)</f>
        <v>0</v>
      </c>
      <c r="T611" s="815">
        <f>SUM('MEDIÇÃO_OBJETO (1)'!T611)</f>
        <v>0</v>
      </c>
      <c r="V611" s="19"/>
      <c r="W611" s="978">
        <f t="shared" si="383"/>
        <v>0</v>
      </c>
      <c r="X611" s="816">
        <f t="shared" si="384"/>
        <v>0</v>
      </c>
      <c r="Y611" s="816">
        <f t="shared" si="385"/>
        <v>0</v>
      </c>
      <c r="Z611" s="817">
        <f t="shared" si="386"/>
        <v>0</v>
      </c>
      <c r="AB611" s="453">
        <f t="shared" si="408"/>
        <v>0</v>
      </c>
      <c r="AC611" s="14">
        <f t="shared" si="387"/>
        <v>0</v>
      </c>
      <c r="AD611" s="819"/>
      <c r="AE611" s="631">
        <f t="shared" si="409"/>
        <v>0</v>
      </c>
      <c r="AF611" s="818">
        <f>SUM('MEDIÇÃO_OBJETO (1)'!AG611)</f>
        <v>0</v>
      </c>
      <c r="AG611" s="541">
        <f>SUM('MEDIÇÃO_OBJETO (1)'!AH611)</f>
        <v>0</v>
      </c>
      <c r="AH611" s="541">
        <f>SUM('MEDIÇÃO_OBJETO (1)'!AI611)</f>
        <v>0</v>
      </c>
      <c r="AI611" s="541">
        <f>SUM('MEDIÇÃO_OBJETO (1)'!AJ611)</f>
        <v>0</v>
      </c>
      <c r="AJ611" s="541">
        <f>SUM('MEDIÇÃO_OBJETO (1)'!AK611)</f>
        <v>0</v>
      </c>
      <c r="AK611" s="541">
        <f>SUM('MEDIÇÃO_OBJETO (1)'!AL611)</f>
        <v>0</v>
      </c>
      <c r="AL611" s="541">
        <f>SUM('MEDIÇÃO_OBJETO (1)'!AM611)</f>
        <v>0</v>
      </c>
      <c r="AM611" s="541">
        <f>SUM('MEDIÇÃO_OBJETO (1)'!AN611)</f>
        <v>0</v>
      </c>
      <c r="AN611" s="541">
        <f>SUM('MEDIÇÃO_OBJETO (1)'!AO611)</f>
        <v>0</v>
      </c>
      <c r="AO611" s="541">
        <f>SUM('MEDIÇÃO_OBJETO (1)'!AP611)</f>
        <v>0</v>
      </c>
      <c r="AP611" s="541">
        <f>SUM('MEDIÇÃO_OBJETO (1)'!AQ611)</f>
        <v>0</v>
      </c>
      <c r="AQ611" s="541">
        <f>SUM('MEDIÇÃO_OBJETO (1)'!AR611)</f>
        <v>0</v>
      </c>
      <c r="AR611" s="541">
        <f>SUM('MEDIÇÃO_OBJETO (1)'!AS611)</f>
        <v>0</v>
      </c>
      <c r="AS611" s="541">
        <f>SUM('MEDIÇÃO_OBJETO (1)'!AT611)</f>
        <v>0</v>
      </c>
      <c r="AT611" s="541">
        <f>SUM('MEDIÇÃO_OBJETO (1)'!AU611)</f>
        <v>0</v>
      </c>
      <c r="AU611" s="541">
        <f>SUM('MEDIÇÃO_OBJETO (1)'!AV611)</f>
        <v>0</v>
      </c>
      <c r="AV611" s="541">
        <f>SUM('MEDIÇÃO_OBJETO (1)'!AW611)</f>
        <v>0</v>
      </c>
      <c r="AW611" s="541">
        <f>SUM('MEDIÇÃO_OBJETO (1)'!AX611)</f>
        <v>0</v>
      </c>
      <c r="AX611" s="977"/>
      <c r="BN611" s="992">
        <f t="shared" ref="BN611:BN674" si="412">O611-BO611</f>
        <v>0</v>
      </c>
      <c r="BO611" s="538">
        <f t="shared" si="410"/>
        <v>0</v>
      </c>
      <c r="BP611" s="987">
        <f>IF(RESUMO_GLOBAL!$X$53="a",ROUND(AF611*$N611,RESUMO_GLOBAL!$X$54),IF(RESUMO_GLOBAL!$X$53="t",TRUNC(AF611*$N611,RESUMO_GLOBAL!$X$54),AF611*$N611))</f>
        <v>0</v>
      </c>
      <c r="BQ611" s="987">
        <f>IF(RESUMO_GLOBAL!$X$53="a",ROUND(AG611*$N611,RESUMO_GLOBAL!$X$54),IF(RESUMO_GLOBAL!$X$53="t",TRUNC(AG611*$N611,RESUMO_GLOBAL!$X$54),AG611*$N611))</f>
        <v>0</v>
      </c>
      <c r="BR611" s="987">
        <f>IF(RESUMO_GLOBAL!$X$53="a",ROUND(AH611*$N611,RESUMO_GLOBAL!$X$54),IF(RESUMO_GLOBAL!$X$53="t",TRUNC(AH611*$N611,RESUMO_GLOBAL!$X$54),AH611*$N611))</f>
        <v>0</v>
      </c>
      <c r="BS611" s="987">
        <f>IF(RESUMO_GLOBAL!$X$53="a",ROUND(AI611*$N611,RESUMO_GLOBAL!$X$54),IF(RESUMO_GLOBAL!$X$53="t",TRUNC(AI611*$N611,RESUMO_GLOBAL!$X$54),AI611*$N611))</f>
        <v>0</v>
      </c>
      <c r="BT611" s="987">
        <f>IF(RESUMO_GLOBAL!$X$53="a",ROUND(AJ611*$N611,RESUMO_GLOBAL!$X$54),IF(RESUMO_GLOBAL!$X$53="t",TRUNC(AJ611*$N611,RESUMO_GLOBAL!$X$54),AJ611*$N611))</f>
        <v>0</v>
      </c>
      <c r="BU611" s="987">
        <f>IF(RESUMO_GLOBAL!$X$53="a",ROUND(AK611*$N611,RESUMO_GLOBAL!$X$54),IF(RESUMO_GLOBAL!$X$53="t",TRUNC(AK611*$N611,RESUMO_GLOBAL!$X$54),AK611*$N611))</f>
        <v>0</v>
      </c>
      <c r="BV611" s="987">
        <f>IF(RESUMO_GLOBAL!$X$53="a",ROUND(AL611*$N611,RESUMO_GLOBAL!$X$54),IF(RESUMO_GLOBAL!$X$53="t",TRUNC(AL611*$N611,RESUMO_GLOBAL!$X$54),AL611*$N611))</f>
        <v>0</v>
      </c>
      <c r="BW611" s="987">
        <f>IF(RESUMO_GLOBAL!$X$53="a",ROUND(AM611*$N611,RESUMO_GLOBAL!$X$54),IF(RESUMO_GLOBAL!$X$53="t",TRUNC(AM611*$N611,RESUMO_GLOBAL!$X$54),AM611*$N611))</f>
        <v>0</v>
      </c>
      <c r="BX611" s="987">
        <f>IF(RESUMO_GLOBAL!$X$53="a",ROUND(AN611*$N611,RESUMO_GLOBAL!$X$54),IF(RESUMO_GLOBAL!$X$53="t",TRUNC(AN611*$N611,RESUMO_GLOBAL!$X$54),AN611*$N611))</f>
        <v>0</v>
      </c>
      <c r="BY611" s="987">
        <f>IF(RESUMO_GLOBAL!$X$53="a",ROUND(AO611*$N611,RESUMO_GLOBAL!$X$54),IF(RESUMO_GLOBAL!$X$53="t",TRUNC(AO611*$N611,RESUMO_GLOBAL!$X$54),AO611*$N611))</f>
        <v>0</v>
      </c>
      <c r="BZ611" s="987">
        <f>IF(RESUMO_GLOBAL!$X$53="a",ROUND(AP611*$N611,RESUMO_GLOBAL!$X$54),IF(RESUMO_GLOBAL!$X$53="t",TRUNC(AP611*$N611,RESUMO_GLOBAL!$X$54),AP611*$N611))</f>
        <v>0</v>
      </c>
      <c r="CA611" s="987">
        <f>IF(RESUMO_GLOBAL!$X$53="a",ROUND(AQ611*$N611,RESUMO_GLOBAL!$X$54),IF(RESUMO_GLOBAL!$X$53="t",TRUNC(AQ611*$N611,RESUMO_GLOBAL!$X$54),AQ611*$N611))</f>
        <v>0</v>
      </c>
      <c r="CB611" s="987">
        <f>IF(RESUMO_GLOBAL!$X$53="a",ROUND(AR611*$N611,RESUMO_GLOBAL!$X$54),IF(RESUMO_GLOBAL!$X$53="t",TRUNC(AR611*$N611,RESUMO_GLOBAL!$X$54),AR611*$N611))</f>
        <v>0</v>
      </c>
      <c r="CC611" s="987">
        <f>IF(RESUMO_GLOBAL!$X$53="a",ROUND(AS611*$N611,RESUMO_GLOBAL!$X$54),IF(RESUMO_GLOBAL!$X$53="t",TRUNC(AS611*$N611,RESUMO_GLOBAL!$X$54),AS611*$N611))</f>
        <v>0</v>
      </c>
      <c r="CD611" s="987">
        <f>IF(RESUMO_GLOBAL!$X$53="a",ROUND(AT611*$N611,RESUMO_GLOBAL!$X$54),IF(RESUMO_GLOBAL!$X$53="t",TRUNC(AT611*$N611,RESUMO_GLOBAL!$X$54),AT611*$N611))</f>
        <v>0</v>
      </c>
      <c r="CE611" s="987">
        <f>IF(RESUMO_GLOBAL!$X$53="a",ROUND(AU611*$N611,RESUMO_GLOBAL!$X$54),IF(RESUMO_GLOBAL!$X$53="t",TRUNC(AU611*$N611,RESUMO_GLOBAL!$X$54),AU611*$N611))</f>
        <v>0</v>
      </c>
      <c r="CF611" s="987">
        <f>IF(RESUMO_GLOBAL!$X$53="a",ROUND(AV611*$N611,RESUMO_GLOBAL!$X$54),IF(RESUMO_GLOBAL!$X$53="t",TRUNC(AV611*$N611,RESUMO_GLOBAL!$X$54),AV611*$N611))</f>
        <v>0</v>
      </c>
      <c r="CG611" s="987">
        <f>IF(RESUMO_GLOBAL!$X$53="a",ROUND(AW611*$N611,RESUMO_GLOBAL!$X$54),IF(RESUMO_GLOBAL!$X$53="t",TRUNC(AW611*$N611,RESUMO_GLOBAL!$X$54),AW611*$N611))</f>
        <v>0</v>
      </c>
      <c r="CK611" s="59">
        <f t="shared" si="389"/>
        <v>0</v>
      </c>
      <c r="CL611" s="59">
        <f t="shared" si="390"/>
        <v>0</v>
      </c>
      <c r="CM611" s="59">
        <f t="shared" si="391"/>
        <v>0</v>
      </c>
      <c r="CN611" s="59">
        <f t="shared" si="392"/>
        <v>0</v>
      </c>
      <c r="CO611" s="59">
        <f t="shared" si="393"/>
        <v>0</v>
      </c>
      <c r="CP611" s="59">
        <f t="shared" si="394"/>
        <v>0</v>
      </c>
      <c r="CQ611" s="59">
        <f t="shared" si="395"/>
        <v>0</v>
      </c>
      <c r="CR611" s="59">
        <f t="shared" si="396"/>
        <v>0</v>
      </c>
      <c r="CS611" s="59">
        <f t="shared" si="397"/>
        <v>0</v>
      </c>
      <c r="CT611" s="59">
        <f t="shared" si="398"/>
        <v>0</v>
      </c>
      <c r="CU611" s="59">
        <f t="shared" si="399"/>
        <v>0</v>
      </c>
      <c r="CV611" s="59">
        <f t="shared" si="400"/>
        <v>0</v>
      </c>
      <c r="CW611" s="59">
        <f t="shared" si="401"/>
        <v>0</v>
      </c>
      <c r="CX611" s="59">
        <f t="shared" si="402"/>
        <v>0</v>
      </c>
      <c r="CY611" s="59">
        <f t="shared" si="403"/>
        <v>0</v>
      </c>
      <c r="CZ611" s="59">
        <f t="shared" si="404"/>
        <v>0</v>
      </c>
      <c r="DA611" s="59">
        <f t="shared" si="405"/>
        <v>0</v>
      </c>
      <c r="DB611" s="59">
        <f t="shared" si="406"/>
        <v>0</v>
      </c>
      <c r="DE611">
        <f t="shared" si="388"/>
        <v>606</v>
      </c>
      <c r="DF611" t="str">
        <f t="shared" si="407"/>
        <v/>
      </c>
      <c r="DG611" s="59">
        <f>IF($C611&lt;&gt;0,SUM($CK612:CK612),0)</f>
        <v>0</v>
      </c>
      <c r="DH611" s="59">
        <f>IF($C611&lt;&gt;0,SUM($CK612:CL612),0)</f>
        <v>0</v>
      </c>
      <c r="DI611" s="59">
        <f>IF($C611&lt;&gt;0,SUM($CK612:CM612),0)</f>
        <v>0</v>
      </c>
      <c r="DJ611" s="59">
        <f>IF($C611&lt;&gt;0,SUM($CK612:CN612),0)</f>
        <v>0</v>
      </c>
      <c r="DK611" s="59">
        <f>IF($C611&lt;&gt;0,SUM($CK612:CO612),0)</f>
        <v>0</v>
      </c>
      <c r="DL611" s="59">
        <f>IF($C611&lt;&gt;0,SUM($CK612:CP612),0)</f>
        <v>0</v>
      </c>
      <c r="DM611" s="59">
        <f>IF($C611&lt;&gt;0,SUM($CK612:CQ612),0)</f>
        <v>0</v>
      </c>
      <c r="DN611" s="59">
        <f>IF($C611&lt;&gt;0,SUM($CK612:CR612),0)</f>
        <v>0</v>
      </c>
      <c r="DO611" s="59">
        <f>IF($C611&lt;&gt;0,SUM($CK612:CS612),0)</f>
        <v>0</v>
      </c>
      <c r="DP611" s="59">
        <f>IF($C611&lt;&gt;0,SUM($CK612:CT612),0)</f>
        <v>0</v>
      </c>
      <c r="DQ611" s="59">
        <f>IF($C611&lt;&gt;0,SUM($CK612:CU612),0)</f>
        <v>0</v>
      </c>
      <c r="DR611" s="59">
        <f>IF($C611&lt;&gt;0,SUM($CK612:CV612),0)</f>
        <v>0</v>
      </c>
      <c r="DS611" s="59">
        <f>IF($C611&lt;&gt;0,SUM($CK612:CW612),0)</f>
        <v>0</v>
      </c>
      <c r="DT611" s="59">
        <f>IF($C611&lt;&gt;0,SUM($CK612:CX612),0)</f>
        <v>0</v>
      </c>
      <c r="DU611" s="59">
        <f>IF($C611&lt;&gt;0,SUM($CK612:CY612),0)</f>
        <v>0</v>
      </c>
      <c r="DV611" s="59">
        <f>IF($C611&lt;&gt;0,SUM($CK612:CZ612),0)</f>
        <v>0</v>
      </c>
      <c r="DW611" s="59">
        <f>IF($C611&lt;&gt;0,SUM($CK612:DA612),0)</f>
        <v>0</v>
      </c>
      <c r="DX611" s="59">
        <f>IF($C611&lt;&gt;0,SUM($CK612:DB612),0)</f>
        <v>0</v>
      </c>
      <c r="DY611" s="952" t="str">
        <f t="shared" si="411"/>
        <v/>
      </c>
    </row>
    <row r="612" spans="1:129" ht="13.5" hidden="1" thickBot="1">
      <c r="A612" s="3" t="str">
        <f t="shared" si="377"/>
        <v/>
      </c>
      <c r="B612" s="805">
        <f>Dados_GLOBAL_Inicial!E612</f>
        <v>0</v>
      </c>
      <c r="C612" s="956">
        <f>IF(IFERROR(VALUE(Dados_GLOBAL_Inicial!F612),0)=0,0,Dados_GLOBAL_Inicial!F612)</f>
        <v>0</v>
      </c>
      <c r="D612" s="830">
        <f>Dados_GLOBAL_Inicial!G612</f>
        <v>0</v>
      </c>
      <c r="E612" s="830" t="str">
        <f>IF(IFERROR(VLOOKUP(F612,Cod_Gde_Itens!$A$1:$B$80,2,FALSE),0)&gt;549,IFERROR(VLOOKUP(F612,Cod_Gde_Itens!$A$1:$B$80,2,FALSE),0),IF(Dados_GLOBAL_Inicial!H612=0,"",Dados_GLOBAL_Inicial!H612))</f>
        <v/>
      </c>
      <c r="F612" s="823">
        <f>Dados_GLOBAL_Inicial!I612</f>
        <v>0</v>
      </c>
      <c r="G612" s="824">
        <f>Dados_GLOBAL_Inicial!J612</f>
        <v>0</v>
      </c>
      <c r="H612" s="454">
        <f>Dados_GLOBAL_Inicial!K612</f>
        <v>0</v>
      </c>
      <c r="I612" s="970">
        <f>SUM('MEDIÇÃO_OBJETO (1)'!I612)</f>
        <v>0</v>
      </c>
      <c r="J612" s="455">
        <f t="shared" si="378"/>
        <v>0</v>
      </c>
      <c r="K612" s="451">
        <f t="shared" si="379"/>
        <v>0</v>
      </c>
      <c r="L612" s="452">
        <f t="shared" si="380"/>
        <v>0</v>
      </c>
      <c r="M612" s="809">
        <f t="shared" si="381"/>
        <v>0</v>
      </c>
      <c r="N612" s="810">
        <f>IF(IFERROR(VALUE(Dados_GLOBAL_Inicial!L612),0)=0,0,Dados_GLOBAL_Inicial!L612)</f>
        <v>0</v>
      </c>
      <c r="O612" s="812">
        <f>SUM('MEDIÇÃO_OBJETO (1)'!O612)</f>
        <v>0</v>
      </c>
      <c r="P612" s="812">
        <f>SUM('MEDIÇÃO_OBJETO (1)'!P612)</f>
        <v>0</v>
      </c>
      <c r="Q612" s="813">
        <f t="shared" si="382"/>
        <v>0</v>
      </c>
      <c r="R612" s="951"/>
      <c r="S612" s="815">
        <f>SUM('MEDIÇÃO_OBJETO (1)'!S612)</f>
        <v>0</v>
      </c>
      <c r="T612" s="815">
        <f>SUM('MEDIÇÃO_OBJETO (1)'!T612)</f>
        <v>0</v>
      </c>
      <c r="V612" s="19"/>
      <c r="W612" s="978">
        <f t="shared" si="383"/>
        <v>0</v>
      </c>
      <c r="X612" s="816">
        <f t="shared" si="384"/>
        <v>0</v>
      </c>
      <c r="Y612" s="816">
        <f t="shared" si="385"/>
        <v>0</v>
      </c>
      <c r="Z612" s="817">
        <f t="shared" si="386"/>
        <v>0</v>
      </c>
      <c r="AB612" s="453">
        <f t="shared" si="408"/>
        <v>0</v>
      </c>
      <c r="AC612" s="14">
        <f t="shared" si="387"/>
        <v>0</v>
      </c>
      <c r="AD612" s="819"/>
      <c r="AE612" s="631">
        <f t="shared" si="409"/>
        <v>0</v>
      </c>
      <c r="AF612" s="818">
        <f>SUM('MEDIÇÃO_OBJETO (1)'!AG612)</f>
        <v>0</v>
      </c>
      <c r="AG612" s="541">
        <f>SUM('MEDIÇÃO_OBJETO (1)'!AH612)</f>
        <v>0</v>
      </c>
      <c r="AH612" s="541">
        <f>SUM('MEDIÇÃO_OBJETO (1)'!AI612)</f>
        <v>0</v>
      </c>
      <c r="AI612" s="541">
        <f>SUM('MEDIÇÃO_OBJETO (1)'!AJ612)</f>
        <v>0</v>
      </c>
      <c r="AJ612" s="541">
        <f>SUM('MEDIÇÃO_OBJETO (1)'!AK612)</f>
        <v>0</v>
      </c>
      <c r="AK612" s="541">
        <f>SUM('MEDIÇÃO_OBJETO (1)'!AL612)</f>
        <v>0</v>
      </c>
      <c r="AL612" s="541">
        <f>SUM('MEDIÇÃO_OBJETO (1)'!AM612)</f>
        <v>0</v>
      </c>
      <c r="AM612" s="541">
        <f>SUM('MEDIÇÃO_OBJETO (1)'!AN612)</f>
        <v>0</v>
      </c>
      <c r="AN612" s="541">
        <f>SUM('MEDIÇÃO_OBJETO (1)'!AO612)</f>
        <v>0</v>
      </c>
      <c r="AO612" s="541">
        <f>SUM('MEDIÇÃO_OBJETO (1)'!AP612)</f>
        <v>0</v>
      </c>
      <c r="AP612" s="541">
        <f>SUM('MEDIÇÃO_OBJETO (1)'!AQ612)</f>
        <v>0</v>
      </c>
      <c r="AQ612" s="541">
        <f>SUM('MEDIÇÃO_OBJETO (1)'!AR612)</f>
        <v>0</v>
      </c>
      <c r="AR612" s="541">
        <f>SUM('MEDIÇÃO_OBJETO (1)'!AS612)</f>
        <v>0</v>
      </c>
      <c r="AS612" s="541">
        <f>SUM('MEDIÇÃO_OBJETO (1)'!AT612)</f>
        <v>0</v>
      </c>
      <c r="AT612" s="541">
        <f>SUM('MEDIÇÃO_OBJETO (1)'!AU612)</f>
        <v>0</v>
      </c>
      <c r="AU612" s="541">
        <f>SUM('MEDIÇÃO_OBJETO (1)'!AV612)</f>
        <v>0</v>
      </c>
      <c r="AV612" s="541">
        <f>SUM('MEDIÇÃO_OBJETO (1)'!AW612)</f>
        <v>0</v>
      </c>
      <c r="AW612" s="541">
        <f>SUM('MEDIÇÃO_OBJETO (1)'!AX612)</f>
        <v>0</v>
      </c>
      <c r="AX612" s="977"/>
      <c r="BN612" s="992">
        <f t="shared" si="412"/>
        <v>0</v>
      </c>
      <c r="BO612" s="538">
        <f t="shared" si="410"/>
        <v>0</v>
      </c>
      <c r="BP612" s="987">
        <f>IF(RESUMO_GLOBAL!$X$53="a",ROUND(AF612*$N612,RESUMO_GLOBAL!$X$54),IF(RESUMO_GLOBAL!$X$53="t",TRUNC(AF612*$N612,RESUMO_GLOBAL!$X$54),AF612*$N612))</f>
        <v>0</v>
      </c>
      <c r="BQ612" s="987">
        <f>IF(RESUMO_GLOBAL!$X$53="a",ROUND(AG612*$N612,RESUMO_GLOBAL!$X$54),IF(RESUMO_GLOBAL!$X$53="t",TRUNC(AG612*$N612,RESUMO_GLOBAL!$X$54),AG612*$N612))</f>
        <v>0</v>
      </c>
      <c r="BR612" s="987">
        <f>IF(RESUMO_GLOBAL!$X$53="a",ROUND(AH612*$N612,RESUMO_GLOBAL!$X$54),IF(RESUMO_GLOBAL!$X$53="t",TRUNC(AH612*$N612,RESUMO_GLOBAL!$X$54),AH612*$N612))</f>
        <v>0</v>
      </c>
      <c r="BS612" s="987">
        <f>IF(RESUMO_GLOBAL!$X$53="a",ROUND(AI612*$N612,RESUMO_GLOBAL!$X$54),IF(RESUMO_GLOBAL!$X$53="t",TRUNC(AI612*$N612,RESUMO_GLOBAL!$X$54),AI612*$N612))</f>
        <v>0</v>
      </c>
      <c r="BT612" s="987">
        <f>IF(RESUMO_GLOBAL!$X$53="a",ROUND(AJ612*$N612,RESUMO_GLOBAL!$X$54),IF(RESUMO_GLOBAL!$X$53="t",TRUNC(AJ612*$N612,RESUMO_GLOBAL!$X$54),AJ612*$N612))</f>
        <v>0</v>
      </c>
      <c r="BU612" s="987">
        <f>IF(RESUMO_GLOBAL!$X$53="a",ROUND(AK612*$N612,RESUMO_GLOBAL!$X$54),IF(RESUMO_GLOBAL!$X$53="t",TRUNC(AK612*$N612,RESUMO_GLOBAL!$X$54),AK612*$N612))</f>
        <v>0</v>
      </c>
      <c r="BV612" s="987">
        <f>IF(RESUMO_GLOBAL!$X$53="a",ROUND(AL612*$N612,RESUMO_GLOBAL!$X$54),IF(RESUMO_GLOBAL!$X$53="t",TRUNC(AL612*$N612,RESUMO_GLOBAL!$X$54),AL612*$N612))</f>
        <v>0</v>
      </c>
      <c r="BW612" s="987">
        <f>IF(RESUMO_GLOBAL!$X$53="a",ROUND(AM612*$N612,RESUMO_GLOBAL!$X$54),IF(RESUMO_GLOBAL!$X$53="t",TRUNC(AM612*$N612,RESUMO_GLOBAL!$X$54),AM612*$N612))</f>
        <v>0</v>
      </c>
      <c r="BX612" s="987">
        <f>IF(RESUMO_GLOBAL!$X$53="a",ROUND(AN612*$N612,RESUMO_GLOBAL!$X$54),IF(RESUMO_GLOBAL!$X$53="t",TRUNC(AN612*$N612,RESUMO_GLOBAL!$X$54),AN612*$N612))</f>
        <v>0</v>
      </c>
      <c r="BY612" s="987">
        <f>IF(RESUMO_GLOBAL!$X$53="a",ROUND(AO612*$N612,RESUMO_GLOBAL!$X$54),IF(RESUMO_GLOBAL!$X$53="t",TRUNC(AO612*$N612,RESUMO_GLOBAL!$X$54),AO612*$N612))</f>
        <v>0</v>
      </c>
      <c r="BZ612" s="987">
        <f>IF(RESUMO_GLOBAL!$X$53="a",ROUND(AP612*$N612,RESUMO_GLOBAL!$X$54),IF(RESUMO_GLOBAL!$X$53="t",TRUNC(AP612*$N612,RESUMO_GLOBAL!$X$54),AP612*$N612))</f>
        <v>0</v>
      </c>
      <c r="CA612" s="987">
        <f>IF(RESUMO_GLOBAL!$X$53="a",ROUND(AQ612*$N612,RESUMO_GLOBAL!$X$54),IF(RESUMO_GLOBAL!$X$53="t",TRUNC(AQ612*$N612,RESUMO_GLOBAL!$X$54),AQ612*$N612))</f>
        <v>0</v>
      </c>
      <c r="CB612" s="987">
        <f>IF(RESUMO_GLOBAL!$X$53="a",ROUND(AR612*$N612,RESUMO_GLOBAL!$X$54),IF(RESUMO_GLOBAL!$X$53="t",TRUNC(AR612*$N612,RESUMO_GLOBAL!$X$54),AR612*$N612))</f>
        <v>0</v>
      </c>
      <c r="CC612" s="987">
        <f>IF(RESUMO_GLOBAL!$X$53="a",ROUND(AS612*$N612,RESUMO_GLOBAL!$X$54),IF(RESUMO_GLOBAL!$X$53="t",TRUNC(AS612*$N612,RESUMO_GLOBAL!$X$54),AS612*$N612))</f>
        <v>0</v>
      </c>
      <c r="CD612" s="987">
        <f>IF(RESUMO_GLOBAL!$X$53="a",ROUND(AT612*$N612,RESUMO_GLOBAL!$X$54),IF(RESUMO_GLOBAL!$X$53="t",TRUNC(AT612*$N612,RESUMO_GLOBAL!$X$54),AT612*$N612))</f>
        <v>0</v>
      </c>
      <c r="CE612" s="987">
        <f>IF(RESUMO_GLOBAL!$X$53="a",ROUND(AU612*$N612,RESUMO_GLOBAL!$X$54),IF(RESUMO_GLOBAL!$X$53="t",TRUNC(AU612*$N612,RESUMO_GLOBAL!$X$54),AU612*$N612))</f>
        <v>0</v>
      </c>
      <c r="CF612" s="987">
        <f>IF(RESUMO_GLOBAL!$X$53="a",ROUND(AV612*$N612,RESUMO_GLOBAL!$X$54),IF(RESUMO_GLOBAL!$X$53="t",TRUNC(AV612*$N612,RESUMO_GLOBAL!$X$54),AV612*$N612))</f>
        <v>0</v>
      </c>
      <c r="CG612" s="987">
        <f>IF(RESUMO_GLOBAL!$X$53="a",ROUND(AW612*$N612,RESUMO_GLOBAL!$X$54),IF(RESUMO_GLOBAL!$X$53="t",TRUNC(AW612*$N612,RESUMO_GLOBAL!$X$54),AW612*$N612))</f>
        <v>0</v>
      </c>
      <c r="CK612" s="59">
        <f t="shared" si="389"/>
        <v>0</v>
      </c>
      <c r="CL612" s="59">
        <f t="shared" si="390"/>
        <v>0</v>
      </c>
      <c r="CM612" s="59">
        <f t="shared" si="391"/>
        <v>0</v>
      </c>
      <c r="CN612" s="59">
        <f t="shared" si="392"/>
        <v>0</v>
      </c>
      <c r="CO612" s="59">
        <f t="shared" si="393"/>
        <v>0</v>
      </c>
      <c r="CP612" s="59">
        <f t="shared" si="394"/>
        <v>0</v>
      </c>
      <c r="CQ612" s="59">
        <f t="shared" si="395"/>
        <v>0</v>
      </c>
      <c r="CR612" s="59">
        <f t="shared" si="396"/>
        <v>0</v>
      </c>
      <c r="CS612" s="59">
        <f t="shared" si="397"/>
        <v>0</v>
      </c>
      <c r="CT612" s="59">
        <f t="shared" si="398"/>
        <v>0</v>
      </c>
      <c r="CU612" s="59">
        <f t="shared" si="399"/>
        <v>0</v>
      </c>
      <c r="CV612" s="59">
        <f t="shared" si="400"/>
        <v>0</v>
      </c>
      <c r="CW612" s="59">
        <f t="shared" si="401"/>
        <v>0</v>
      </c>
      <c r="CX612" s="59">
        <f t="shared" si="402"/>
        <v>0</v>
      </c>
      <c r="CY612" s="59">
        <f t="shared" si="403"/>
        <v>0</v>
      </c>
      <c r="CZ612" s="59">
        <f t="shared" si="404"/>
        <v>0</v>
      </c>
      <c r="DA612" s="59">
        <f t="shared" si="405"/>
        <v>0</v>
      </c>
      <c r="DB612" s="59">
        <f t="shared" si="406"/>
        <v>0</v>
      </c>
      <c r="DE612">
        <f t="shared" si="388"/>
        <v>607</v>
      </c>
      <c r="DF612" t="str">
        <f t="shared" si="407"/>
        <v/>
      </c>
      <c r="DG612" s="59">
        <f>IF($C612&lt;&gt;0,SUM($CK613:CK613),0)</f>
        <v>0</v>
      </c>
      <c r="DH612" s="59">
        <f>IF($C612&lt;&gt;0,SUM($CK613:CL613),0)</f>
        <v>0</v>
      </c>
      <c r="DI612" s="59">
        <f>IF($C612&lt;&gt;0,SUM($CK613:CM613),0)</f>
        <v>0</v>
      </c>
      <c r="DJ612" s="59">
        <f>IF($C612&lt;&gt;0,SUM($CK613:CN613),0)</f>
        <v>0</v>
      </c>
      <c r="DK612" s="59">
        <f>IF($C612&lt;&gt;0,SUM($CK613:CO613),0)</f>
        <v>0</v>
      </c>
      <c r="DL612" s="59">
        <f>IF($C612&lt;&gt;0,SUM($CK613:CP613),0)</f>
        <v>0</v>
      </c>
      <c r="DM612" s="59">
        <f>IF($C612&lt;&gt;0,SUM($CK613:CQ613),0)</f>
        <v>0</v>
      </c>
      <c r="DN612" s="59">
        <f>IF($C612&lt;&gt;0,SUM($CK613:CR613),0)</f>
        <v>0</v>
      </c>
      <c r="DO612" s="59">
        <f>IF($C612&lt;&gt;0,SUM($CK613:CS613),0)</f>
        <v>0</v>
      </c>
      <c r="DP612" s="59">
        <f>IF($C612&lt;&gt;0,SUM($CK613:CT613),0)</f>
        <v>0</v>
      </c>
      <c r="DQ612" s="59">
        <f>IF($C612&lt;&gt;0,SUM($CK613:CU613),0)</f>
        <v>0</v>
      </c>
      <c r="DR612" s="59">
        <f>IF($C612&lt;&gt;0,SUM($CK613:CV613),0)</f>
        <v>0</v>
      </c>
      <c r="DS612" s="59">
        <f>IF($C612&lt;&gt;0,SUM($CK613:CW613),0)</f>
        <v>0</v>
      </c>
      <c r="DT612" s="59">
        <f>IF($C612&lt;&gt;0,SUM($CK613:CX613),0)</f>
        <v>0</v>
      </c>
      <c r="DU612" s="59">
        <f>IF($C612&lt;&gt;0,SUM($CK613:CY613),0)</f>
        <v>0</v>
      </c>
      <c r="DV612" s="59">
        <f>IF($C612&lt;&gt;0,SUM($CK613:CZ613),0)</f>
        <v>0</v>
      </c>
      <c r="DW612" s="59">
        <f>IF($C612&lt;&gt;0,SUM($CK613:DA613),0)</f>
        <v>0</v>
      </c>
      <c r="DX612" s="59">
        <f>IF($C612&lt;&gt;0,SUM($CK613:DB613),0)</f>
        <v>0</v>
      </c>
      <c r="DY612" s="952" t="str">
        <f t="shared" si="411"/>
        <v/>
      </c>
    </row>
    <row r="613" spans="1:129" ht="13.5" hidden="1" thickBot="1">
      <c r="A613" s="3" t="str">
        <f t="shared" si="377"/>
        <v/>
      </c>
      <c r="B613" s="805">
        <f>Dados_GLOBAL_Inicial!E613</f>
        <v>0</v>
      </c>
      <c r="C613" s="956">
        <f>IF(IFERROR(VALUE(Dados_GLOBAL_Inicial!F613),0)=0,0,Dados_GLOBAL_Inicial!F613)</f>
        <v>0</v>
      </c>
      <c r="D613" s="830">
        <f>Dados_GLOBAL_Inicial!G613</f>
        <v>0</v>
      </c>
      <c r="E613" s="830" t="str">
        <f>IF(IFERROR(VLOOKUP(F613,Cod_Gde_Itens!$A$1:$B$80,2,FALSE),0)&gt;549,IFERROR(VLOOKUP(F613,Cod_Gde_Itens!$A$1:$B$80,2,FALSE),0),IF(Dados_GLOBAL_Inicial!H613=0,"",Dados_GLOBAL_Inicial!H613))</f>
        <v/>
      </c>
      <c r="F613" s="823">
        <f>Dados_GLOBAL_Inicial!I613</f>
        <v>0</v>
      </c>
      <c r="G613" s="824">
        <f>Dados_GLOBAL_Inicial!J613</f>
        <v>0</v>
      </c>
      <c r="H613" s="454">
        <f>Dados_GLOBAL_Inicial!K613</f>
        <v>0</v>
      </c>
      <c r="I613" s="970">
        <f>SUM('MEDIÇÃO_OBJETO (1)'!I613)</f>
        <v>0</v>
      </c>
      <c r="J613" s="455">
        <f t="shared" si="378"/>
        <v>0</v>
      </c>
      <c r="K613" s="451">
        <f t="shared" si="379"/>
        <v>0</v>
      </c>
      <c r="L613" s="452">
        <f t="shared" si="380"/>
        <v>0</v>
      </c>
      <c r="M613" s="809">
        <f t="shared" si="381"/>
        <v>0</v>
      </c>
      <c r="N613" s="810">
        <f>IF(IFERROR(VALUE(Dados_GLOBAL_Inicial!L613),0)=0,0,Dados_GLOBAL_Inicial!L613)</f>
        <v>0</v>
      </c>
      <c r="O613" s="812">
        <f>SUM('MEDIÇÃO_OBJETO (1)'!O613)</f>
        <v>0</v>
      </c>
      <c r="P613" s="812">
        <f>SUM('MEDIÇÃO_OBJETO (1)'!P613)</f>
        <v>0</v>
      </c>
      <c r="Q613" s="813">
        <f t="shared" si="382"/>
        <v>0</v>
      </c>
      <c r="R613" s="951"/>
      <c r="S613" s="815">
        <f>SUM('MEDIÇÃO_OBJETO (1)'!S613)</f>
        <v>0</v>
      </c>
      <c r="T613" s="815">
        <f>SUM('MEDIÇÃO_OBJETO (1)'!T613)</f>
        <v>0</v>
      </c>
      <c r="V613" s="19"/>
      <c r="W613" s="978">
        <f t="shared" si="383"/>
        <v>0</v>
      </c>
      <c r="X613" s="816">
        <f t="shared" si="384"/>
        <v>0</v>
      </c>
      <c r="Y613" s="816">
        <f t="shared" si="385"/>
        <v>0</v>
      </c>
      <c r="Z613" s="817">
        <f t="shared" si="386"/>
        <v>0</v>
      </c>
      <c r="AB613" s="453">
        <f t="shared" si="408"/>
        <v>0</v>
      </c>
      <c r="AC613" s="14">
        <f t="shared" si="387"/>
        <v>0</v>
      </c>
      <c r="AD613" s="819"/>
      <c r="AE613" s="631">
        <f t="shared" si="409"/>
        <v>0</v>
      </c>
      <c r="AF613" s="818">
        <f>SUM('MEDIÇÃO_OBJETO (1)'!AG613)</f>
        <v>0</v>
      </c>
      <c r="AG613" s="541">
        <f>SUM('MEDIÇÃO_OBJETO (1)'!AH613)</f>
        <v>0</v>
      </c>
      <c r="AH613" s="541">
        <f>SUM('MEDIÇÃO_OBJETO (1)'!AI613)</f>
        <v>0</v>
      </c>
      <c r="AI613" s="541">
        <f>SUM('MEDIÇÃO_OBJETO (1)'!AJ613)</f>
        <v>0</v>
      </c>
      <c r="AJ613" s="541">
        <f>SUM('MEDIÇÃO_OBJETO (1)'!AK613)</f>
        <v>0</v>
      </c>
      <c r="AK613" s="541">
        <f>SUM('MEDIÇÃO_OBJETO (1)'!AL613)</f>
        <v>0</v>
      </c>
      <c r="AL613" s="541">
        <f>SUM('MEDIÇÃO_OBJETO (1)'!AM613)</f>
        <v>0</v>
      </c>
      <c r="AM613" s="541">
        <f>SUM('MEDIÇÃO_OBJETO (1)'!AN613)</f>
        <v>0</v>
      </c>
      <c r="AN613" s="541">
        <f>SUM('MEDIÇÃO_OBJETO (1)'!AO613)</f>
        <v>0</v>
      </c>
      <c r="AO613" s="541">
        <f>SUM('MEDIÇÃO_OBJETO (1)'!AP613)</f>
        <v>0</v>
      </c>
      <c r="AP613" s="541">
        <f>SUM('MEDIÇÃO_OBJETO (1)'!AQ613)</f>
        <v>0</v>
      </c>
      <c r="AQ613" s="541">
        <f>SUM('MEDIÇÃO_OBJETO (1)'!AR613)</f>
        <v>0</v>
      </c>
      <c r="AR613" s="541">
        <f>SUM('MEDIÇÃO_OBJETO (1)'!AS613)</f>
        <v>0</v>
      </c>
      <c r="AS613" s="541">
        <f>SUM('MEDIÇÃO_OBJETO (1)'!AT613)</f>
        <v>0</v>
      </c>
      <c r="AT613" s="541">
        <f>SUM('MEDIÇÃO_OBJETO (1)'!AU613)</f>
        <v>0</v>
      </c>
      <c r="AU613" s="541">
        <f>SUM('MEDIÇÃO_OBJETO (1)'!AV613)</f>
        <v>0</v>
      </c>
      <c r="AV613" s="541">
        <f>SUM('MEDIÇÃO_OBJETO (1)'!AW613)</f>
        <v>0</v>
      </c>
      <c r="AW613" s="541">
        <f>SUM('MEDIÇÃO_OBJETO (1)'!AX613)</f>
        <v>0</v>
      </c>
      <c r="AX613" s="977"/>
      <c r="BN613" s="992">
        <f t="shared" si="412"/>
        <v>0</v>
      </c>
      <c r="BO613" s="538">
        <f t="shared" si="410"/>
        <v>0</v>
      </c>
      <c r="BP613" s="987">
        <f>IF(RESUMO_GLOBAL!$X$53="a",ROUND(AF613*$N613,RESUMO_GLOBAL!$X$54),IF(RESUMO_GLOBAL!$X$53="t",TRUNC(AF613*$N613,RESUMO_GLOBAL!$X$54),AF613*$N613))</f>
        <v>0</v>
      </c>
      <c r="BQ613" s="987">
        <f>IF(RESUMO_GLOBAL!$X$53="a",ROUND(AG613*$N613,RESUMO_GLOBAL!$X$54),IF(RESUMO_GLOBAL!$X$53="t",TRUNC(AG613*$N613,RESUMO_GLOBAL!$X$54),AG613*$N613))</f>
        <v>0</v>
      </c>
      <c r="BR613" s="987">
        <f>IF(RESUMO_GLOBAL!$X$53="a",ROUND(AH613*$N613,RESUMO_GLOBAL!$X$54),IF(RESUMO_GLOBAL!$X$53="t",TRUNC(AH613*$N613,RESUMO_GLOBAL!$X$54),AH613*$N613))</f>
        <v>0</v>
      </c>
      <c r="BS613" s="987">
        <f>IF(RESUMO_GLOBAL!$X$53="a",ROUND(AI613*$N613,RESUMO_GLOBAL!$X$54),IF(RESUMO_GLOBAL!$X$53="t",TRUNC(AI613*$N613,RESUMO_GLOBAL!$X$54),AI613*$N613))</f>
        <v>0</v>
      </c>
      <c r="BT613" s="987">
        <f>IF(RESUMO_GLOBAL!$X$53="a",ROUND(AJ613*$N613,RESUMO_GLOBAL!$X$54),IF(RESUMO_GLOBAL!$X$53="t",TRUNC(AJ613*$N613,RESUMO_GLOBAL!$X$54),AJ613*$N613))</f>
        <v>0</v>
      </c>
      <c r="BU613" s="987">
        <f>IF(RESUMO_GLOBAL!$X$53="a",ROUND(AK613*$N613,RESUMO_GLOBAL!$X$54),IF(RESUMO_GLOBAL!$X$53="t",TRUNC(AK613*$N613,RESUMO_GLOBAL!$X$54),AK613*$N613))</f>
        <v>0</v>
      </c>
      <c r="BV613" s="987">
        <f>IF(RESUMO_GLOBAL!$X$53="a",ROUND(AL613*$N613,RESUMO_GLOBAL!$X$54),IF(RESUMO_GLOBAL!$X$53="t",TRUNC(AL613*$N613,RESUMO_GLOBAL!$X$54),AL613*$N613))</f>
        <v>0</v>
      </c>
      <c r="BW613" s="987">
        <f>IF(RESUMO_GLOBAL!$X$53="a",ROUND(AM613*$N613,RESUMO_GLOBAL!$X$54),IF(RESUMO_GLOBAL!$X$53="t",TRUNC(AM613*$N613,RESUMO_GLOBAL!$X$54),AM613*$N613))</f>
        <v>0</v>
      </c>
      <c r="BX613" s="987">
        <f>IF(RESUMO_GLOBAL!$X$53="a",ROUND(AN613*$N613,RESUMO_GLOBAL!$X$54),IF(RESUMO_GLOBAL!$X$53="t",TRUNC(AN613*$N613,RESUMO_GLOBAL!$X$54),AN613*$N613))</f>
        <v>0</v>
      </c>
      <c r="BY613" s="987">
        <f>IF(RESUMO_GLOBAL!$X$53="a",ROUND(AO613*$N613,RESUMO_GLOBAL!$X$54),IF(RESUMO_GLOBAL!$X$53="t",TRUNC(AO613*$N613,RESUMO_GLOBAL!$X$54),AO613*$N613))</f>
        <v>0</v>
      </c>
      <c r="BZ613" s="987">
        <f>IF(RESUMO_GLOBAL!$X$53="a",ROUND(AP613*$N613,RESUMO_GLOBAL!$X$54),IF(RESUMO_GLOBAL!$X$53="t",TRUNC(AP613*$N613,RESUMO_GLOBAL!$X$54),AP613*$N613))</f>
        <v>0</v>
      </c>
      <c r="CA613" s="987">
        <f>IF(RESUMO_GLOBAL!$X$53="a",ROUND(AQ613*$N613,RESUMO_GLOBAL!$X$54),IF(RESUMO_GLOBAL!$X$53="t",TRUNC(AQ613*$N613,RESUMO_GLOBAL!$X$54),AQ613*$N613))</f>
        <v>0</v>
      </c>
      <c r="CB613" s="987">
        <f>IF(RESUMO_GLOBAL!$X$53="a",ROUND(AR613*$N613,RESUMO_GLOBAL!$X$54),IF(RESUMO_GLOBAL!$X$53="t",TRUNC(AR613*$N613,RESUMO_GLOBAL!$X$54),AR613*$N613))</f>
        <v>0</v>
      </c>
      <c r="CC613" s="987">
        <f>IF(RESUMO_GLOBAL!$X$53="a",ROUND(AS613*$N613,RESUMO_GLOBAL!$X$54),IF(RESUMO_GLOBAL!$X$53="t",TRUNC(AS613*$N613,RESUMO_GLOBAL!$X$54),AS613*$N613))</f>
        <v>0</v>
      </c>
      <c r="CD613" s="987">
        <f>IF(RESUMO_GLOBAL!$X$53="a",ROUND(AT613*$N613,RESUMO_GLOBAL!$X$54),IF(RESUMO_GLOBAL!$X$53="t",TRUNC(AT613*$N613,RESUMO_GLOBAL!$X$54),AT613*$N613))</f>
        <v>0</v>
      </c>
      <c r="CE613" s="987">
        <f>IF(RESUMO_GLOBAL!$X$53="a",ROUND(AU613*$N613,RESUMO_GLOBAL!$X$54),IF(RESUMO_GLOBAL!$X$53="t",TRUNC(AU613*$N613,RESUMO_GLOBAL!$X$54),AU613*$N613))</f>
        <v>0</v>
      </c>
      <c r="CF613" s="987">
        <f>IF(RESUMO_GLOBAL!$X$53="a",ROUND(AV613*$N613,RESUMO_GLOBAL!$X$54),IF(RESUMO_GLOBAL!$X$53="t",TRUNC(AV613*$N613,RESUMO_GLOBAL!$X$54),AV613*$N613))</f>
        <v>0</v>
      </c>
      <c r="CG613" s="987">
        <f>IF(RESUMO_GLOBAL!$X$53="a",ROUND(AW613*$N613,RESUMO_GLOBAL!$X$54),IF(RESUMO_GLOBAL!$X$53="t",TRUNC(AW613*$N613,RESUMO_GLOBAL!$X$54),AW613*$N613))</f>
        <v>0</v>
      </c>
      <c r="CK613" s="59">
        <f t="shared" si="389"/>
        <v>0</v>
      </c>
      <c r="CL613" s="59">
        <f t="shared" si="390"/>
        <v>0</v>
      </c>
      <c r="CM613" s="59">
        <f t="shared" si="391"/>
        <v>0</v>
      </c>
      <c r="CN613" s="59">
        <f t="shared" si="392"/>
        <v>0</v>
      </c>
      <c r="CO613" s="59">
        <f t="shared" si="393"/>
        <v>0</v>
      </c>
      <c r="CP613" s="59">
        <f t="shared" si="394"/>
        <v>0</v>
      </c>
      <c r="CQ613" s="59">
        <f t="shared" si="395"/>
        <v>0</v>
      </c>
      <c r="CR613" s="59">
        <f t="shared" si="396"/>
        <v>0</v>
      </c>
      <c r="CS613" s="59">
        <f t="shared" si="397"/>
        <v>0</v>
      </c>
      <c r="CT613" s="59">
        <f t="shared" si="398"/>
        <v>0</v>
      </c>
      <c r="CU613" s="59">
        <f t="shared" si="399"/>
        <v>0</v>
      </c>
      <c r="CV613" s="59">
        <f t="shared" si="400"/>
        <v>0</v>
      </c>
      <c r="CW613" s="59">
        <f t="shared" si="401"/>
        <v>0</v>
      </c>
      <c r="CX613" s="59">
        <f t="shared" si="402"/>
        <v>0</v>
      </c>
      <c r="CY613" s="59">
        <f t="shared" si="403"/>
        <v>0</v>
      </c>
      <c r="CZ613" s="59">
        <f t="shared" si="404"/>
        <v>0</v>
      </c>
      <c r="DA613" s="59">
        <f t="shared" si="405"/>
        <v>0</v>
      </c>
      <c r="DB613" s="59">
        <f t="shared" si="406"/>
        <v>0</v>
      </c>
      <c r="DE613">
        <f t="shared" si="388"/>
        <v>608</v>
      </c>
      <c r="DF613" t="str">
        <f t="shared" si="407"/>
        <v/>
      </c>
      <c r="DG613" s="59">
        <f>IF($C613&lt;&gt;0,SUM($CK614:CK614),0)</f>
        <v>0</v>
      </c>
      <c r="DH613" s="59">
        <f>IF($C613&lt;&gt;0,SUM($CK614:CL614),0)</f>
        <v>0</v>
      </c>
      <c r="DI613" s="59">
        <f>IF($C613&lt;&gt;0,SUM($CK614:CM614),0)</f>
        <v>0</v>
      </c>
      <c r="DJ613" s="59">
        <f>IF($C613&lt;&gt;0,SUM($CK614:CN614),0)</f>
        <v>0</v>
      </c>
      <c r="DK613" s="59">
        <f>IF($C613&lt;&gt;0,SUM($CK614:CO614),0)</f>
        <v>0</v>
      </c>
      <c r="DL613" s="59">
        <f>IF($C613&lt;&gt;0,SUM($CK614:CP614),0)</f>
        <v>0</v>
      </c>
      <c r="DM613" s="59">
        <f>IF($C613&lt;&gt;0,SUM($CK614:CQ614),0)</f>
        <v>0</v>
      </c>
      <c r="DN613" s="59">
        <f>IF($C613&lt;&gt;0,SUM($CK614:CR614),0)</f>
        <v>0</v>
      </c>
      <c r="DO613" s="59">
        <f>IF($C613&lt;&gt;0,SUM($CK614:CS614),0)</f>
        <v>0</v>
      </c>
      <c r="DP613" s="59">
        <f>IF($C613&lt;&gt;0,SUM($CK614:CT614),0)</f>
        <v>0</v>
      </c>
      <c r="DQ613" s="59">
        <f>IF($C613&lt;&gt;0,SUM($CK614:CU614),0)</f>
        <v>0</v>
      </c>
      <c r="DR613" s="59">
        <f>IF($C613&lt;&gt;0,SUM($CK614:CV614),0)</f>
        <v>0</v>
      </c>
      <c r="DS613" s="59">
        <f>IF($C613&lt;&gt;0,SUM($CK614:CW614),0)</f>
        <v>0</v>
      </c>
      <c r="DT613" s="59">
        <f>IF($C613&lt;&gt;0,SUM($CK614:CX614),0)</f>
        <v>0</v>
      </c>
      <c r="DU613" s="59">
        <f>IF($C613&lt;&gt;0,SUM($CK614:CY614),0)</f>
        <v>0</v>
      </c>
      <c r="DV613" s="59">
        <f>IF($C613&lt;&gt;0,SUM($CK614:CZ614),0)</f>
        <v>0</v>
      </c>
      <c r="DW613" s="59">
        <f>IF($C613&lt;&gt;0,SUM($CK614:DA614),0)</f>
        <v>0</v>
      </c>
      <c r="DX613" s="59">
        <f>IF($C613&lt;&gt;0,SUM($CK614:DB614),0)</f>
        <v>0</v>
      </c>
      <c r="DY613" s="952" t="str">
        <f t="shared" si="411"/>
        <v/>
      </c>
    </row>
    <row r="614" spans="1:129" ht="13.5" hidden="1" thickBot="1">
      <c r="A614" s="3" t="str">
        <f t="shared" si="377"/>
        <v/>
      </c>
      <c r="B614" s="805">
        <f>Dados_GLOBAL_Inicial!E614</f>
        <v>0</v>
      </c>
      <c r="C614" s="956">
        <f>IF(IFERROR(VALUE(Dados_GLOBAL_Inicial!F614),0)=0,0,Dados_GLOBAL_Inicial!F614)</f>
        <v>0</v>
      </c>
      <c r="D614" s="830">
        <f>Dados_GLOBAL_Inicial!G614</f>
        <v>0</v>
      </c>
      <c r="E614" s="830" t="str">
        <f>IF(IFERROR(VLOOKUP(F614,Cod_Gde_Itens!$A$1:$B$80,2,FALSE),0)&gt;549,IFERROR(VLOOKUP(F614,Cod_Gde_Itens!$A$1:$B$80,2,FALSE),0),IF(Dados_GLOBAL_Inicial!H614=0,"",Dados_GLOBAL_Inicial!H614))</f>
        <v/>
      </c>
      <c r="F614" s="823">
        <f>Dados_GLOBAL_Inicial!I614</f>
        <v>0</v>
      </c>
      <c r="G614" s="824">
        <f>Dados_GLOBAL_Inicial!J614</f>
        <v>0</v>
      </c>
      <c r="H614" s="454">
        <f>Dados_GLOBAL_Inicial!K614</f>
        <v>0</v>
      </c>
      <c r="I614" s="970">
        <f>SUM('MEDIÇÃO_OBJETO (1)'!I614)</f>
        <v>0</v>
      </c>
      <c r="J614" s="455">
        <f t="shared" si="378"/>
        <v>0</v>
      </c>
      <c r="K614" s="451">
        <f t="shared" si="379"/>
        <v>0</v>
      </c>
      <c r="L614" s="452">
        <f t="shared" si="380"/>
        <v>0</v>
      </c>
      <c r="M614" s="809">
        <f t="shared" si="381"/>
        <v>0</v>
      </c>
      <c r="N614" s="810">
        <f>IF(IFERROR(VALUE(Dados_GLOBAL_Inicial!L614),0)=0,0,Dados_GLOBAL_Inicial!L614)</f>
        <v>0</v>
      </c>
      <c r="O614" s="812">
        <f>SUM('MEDIÇÃO_OBJETO (1)'!O614)</f>
        <v>0</v>
      </c>
      <c r="P614" s="812">
        <f>SUM('MEDIÇÃO_OBJETO (1)'!P614)</f>
        <v>0</v>
      </c>
      <c r="Q614" s="813">
        <f t="shared" si="382"/>
        <v>0</v>
      </c>
      <c r="R614" s="951"/>
      <c r="S614" s="815">
        <f>SUM('MEDIÇÃO_OBJETO (1)'!S614)</f>
        <v>0</v>
      </c>
      <c r="T614" s="815">
        <f>SUM('MEDIÇÃO_OBJETO (1)'!T614)</f>
        <v>0</v>
      </c>
      <c r="V614" s="19"/>
      <c r="W614" s="978">
        <f t="shared" si="383"/>
        <v>0</v>
      </c>
      <c r="X614" s="816">
        <f t="shared" si="384"/>
        <v>0</v>
      </c>
      <c r="Y614" s="816">
        <f t="shared" si="385"/>
        <v>0</v>
      </c>
      <c r="Z614" s="817">
        <f t="shared" si="386"/>
        <v>0</v>
      </c>
      <c r="AB614" s="453">
        <f t="shared" si="408"/>
        <v>0</v>
      </c>
      <c r="AC614" s="14">
        <f t="shared" si="387"/>
        <v>0</v>
      </c>
      <c r="AD614" s="819"/>
      <c r="AE614" s="631">
        <f t="shared" si="409"/>
        <v>0</v>
      </c>
      <c r="AF614" s="818">
        <f>SUM('MEDIÇÃO_OBJETO (1)'!AG614)</f>
        <v>0</v>
      </c>
      <c r="AG614" s="541">
        <f>SUM('MEDIÇÃO_OBJETO (1)'!AH614)</f>
        <v>0</v>
      </c>
      <c r="AH614" s="541">
        <f>SUM('MEDIÇÃO_OBJETO (1)'!AI614)</f>
        <v>0</v>
      </c>
      <c r="AI614" s="541">
        <f>SUM('MEDIÇÃO_OBJETO (1)'!AJ614)</f>
        <v>0</v>
      </c>
      <c r="AJ614" s="541">
        <f>SUM('MEDIÇÃO_OBJETO (1)'!AK614)</f>
        <v>0</v>
      </c>
      <c r="AK614" s="541">
        <f>SUM('MEDIÇÃO_OBJETO (1)'!AL614)</f>
        <v>0</v>
      </c>
      <c r="AL614" s="541">
        <f>SUM('MEDIÇÃO_OBJETO (1)'!AM614)</f>
        <v>0</v>
      </c>
      <c r="AM614" s="541">
        <f>SUM('MEDIÇÃO_OBJETO (1)'!AN614)</f>
        <v>0</v>
      </c>
      <c r="AN614" s="541">
        <f>SUM('MEDIÇÃO_OBJETO (1)'!AO614)</f>
        <v>0</v>
      </c>
      <c r="AO614" s="541">
        <f>SUM('MEDIÇÃO_OBJETO (1)'!AP614)</f>
        <v>0</v>
      </c>
      <c r="AP614" s="541">
        <f>SUM('MEDIÇÃO_OBJETO (1)'!AQ614)</f>
        <v>0</v>
      </c>
      <c r="AQ614" s="541">
        <f>SUM('MEDIÇÃO_OBJETO (1)'!AR614)</f>
        <v>0</v>
      </c>
      <c r="AR614" s="541">
        <f>SUM('MEDIÇÃO_OBJETO (1)'!AS614)</f>
        <v>0</v>
      </c>
      <c r="AS614" s="541">
        <f>SUM('MEDIÇÃO_OBJETO (1)'!AT614)</f>
        <v>0</v>
      </c>
      <c r="AT614" s="541">
        <f>SUM('MEDIÇÃO_OBJETO (1)'!AU614)</f>
        <v>0</v>
      </c>
      <c r="AU614" s="541">
        <f>SUM('MEDIÇÃO_OBJETO (1)'!AV614)</f>
        <v>0</v>
      </c>
      <c r="AV614" s="541">
        <f>SUM('MEDIÇÃO_OBJETO (1)'!AW614)</f>
        <v>0</v>
      </c>
      <c r="AW614" s="541">
        <f>SUM('MEDIÇÃO_OBJETO (1)'!AX614)</f>
        <v>0</v>
      </c>
      <c r="AX614" s="977"/>
      <c r="BN614" s="992">
        <f t="shared" si="412"/>
        <v>0</v>
      </c>
      <c r="BO614" s="538">
        <f t="shared" si="410"/>
        <v>0</v>
      </c>
      <c r="BP614" s="987">
        <f>IF(RESUMO_GLOBAL!$X$53="a",ROUND(AF614*$N614,RESUMO_GLOBAL!$X$54),IF(RESUMO_GLOBAL!$X$53="t",TRUNC(AF614*$N614,RESUMO_GLOBAL!$X$54),AF614*$N614))</f>
        <v>0</v>
      </c>
      <c r="BQ614" s="987">
        <f>IF(RESUMO_GLOBAL!$X$53="a",ROUND(AG614*$N614,RESUMO_GLOBAL!$X$54),IF(RESUMO_GLOBAL!$X$53="t",TRUNC(AG614*$N614,RESUMO_GLOBAL!$X$54),AG614*$N614))</f>
        <v>0</v>
      </c>
      <c r="BR614" s="987">
        <f>IF(RESUMO_GLOBAL!$X$53="a",ROUND(AH614*$N614,RESUMO_GLOBAL!$X$54),IF(RESUMO_GLOBAL!$X$53="t",TRUNC(AH614*$N614,RESUMO_GLOBAL!$X$54),AH614*$N614))</f>
        <v>0</v>
      </c>
      <c r="BS614" s="987">
        <f>IF(RESUMO_GLOBAL!$X$53="a",ROUND(AI614*$N614,RESUMO_GLOBAL!$X$54),IF(RESUMO_GLOBAL!$X$53="t",TRUNC(AI614*$N614,RESUMO_GLOBAL!$X$54),AI614*$N614))</f>
        <v>0</v>
      </c>
      <c r="BT614" s="987">
        <f>IF(RESUMO_GLOBAL!$X$53="a",ROUND(AJ614*$N614,RESUMO_GLOBAL!$X$54),IF(RESUMO_GLOBAL!$X$53="t",TRUNC(AJ614*$N614,RESUMO_GLOBAL!$X$54),AJ614*$N614))</f>
        <v>0</v>
      </c>
      <c r="BU614" s="987">
        <f>IF(RESUMO_GLOBAL!$X$53="a",ROUND(AK614*$N614,RESUMO_GLOBAL!$X$54),IF(RESUMO_GLOBAL!$X$53="t",TRUNC(AK614*$N614,RESUMO_GLOBAL!$X$54),AK614*$N614))</f>
        <v>0</v>
      </c>
      <c r="BV614" s="987">
        <f>IF(RESUMO_GLOBAL!$X$53="a",ROUND(AL614*$N614,RESUMO_GLOBAL!$X$54),IF(RESUMO_GLOBAL!$X$53="t",TRUNC(AL614*$N614,RESUMO_GLOBAL!$X$54),AL614*$N614))</f>
        <v>0</v>
      </c>
      <c r="BW614" s="987">
        <f>IF(RESUMO_GLOBAL!$X$53="a",ROUND(AM614*$N614,RESUMO_GLOBAL!$X$54),IF(RESUMO_GLOBAL!$X$53="t",TRUNC(AM614*$N614,RESUMO_GLOBAL!$X$54),AM614*$N614))</f>
        <v>0</v>
      </c>
      <c r="BX614" s="987">
        <f>IF(RESUMO_GLOBAL!$X$53="a",ROUND(AN614*$N614,RESUMO_GLOBAL!$X$54),IF(RESUMO_GLOBAL!$X$53="t",TRUNC(AN614*$N614,RESUMO_GLOBAL!$X$54),AN614*$N614))</f>
        <v>0</v>
      </c>
      <c r="BY614" s="987">
        <f>IF(RESUMO_GLOBAL!$X$53="a",ROUND(AO614*$N614,RESUMO_GLOBAL!$X$54),IF(RESUMO_GLOBAL!$X$53="t",TRUNC(AO614*$N614,RESUMO_GLOBAL!$X$54),AO614*$N614))</f>
        <v>0</v>
      </c>
      <c r="BZ614" s="987">
        <f>IF(RESUMO_GLOBAL!$X$53="a",ROUND(AP614*$N614,RESUMO_GLOBAL!$X$54),IF(RESUMO_GLOBAL!$X$53="t",TRUNC(AP614*$N614,RESUMO_GLOBAL!$X$54),AP614*$N614))</f>
        <v>0</v>
      </c>
      <c r="CA614" s="987">
        <f>IF(RESUMO_GLOBAL!$X$53="a",ROUND(AQ614*$N614,RESUMO_GLOBAL!$X$54),IF(RESUMO_GLOBAL!$X$53="t",TRUNC(AQ614*$N614,RESUMO_GLOBAL!$X$54),AQ614*$N614))</f>
        <v>0</v>
      </c>
      <c r="CB614" s="987">
        <f>IF(RESUMO_GLOBAL!$X$53="a",ROUND(AR614*$N614,RESUMO_GLOBAL!$X$54),IF(RESUMO_GLOBAL!$X$53="t",TRUNC(AR614*$N614,RESUMO_GLOBAL!$X$54),AR614*$N614))</f>
        <v>0</v>
      </c>
      <c r="CC614" s="987">
        <f>IF(RESUMO_GLOBAL!$X$53="a",ROUND(AS614*$N614,RESUMO_GLOBAL!$X$54),IF(RESUMO_GLOBAL!$X$53="t",TRUNC(AS614*$N614,RESUMO_GLOBAL!$X$54),AS614*$N614))</f>
        <v>0</v>
      </c>
      <c r="CD614" s="987">
        <f>IF(RESUMO_GLOBAL!$X$53="a",ROUND(AT614*$N614,RESUMO_GLOBAL!$X$54),IF(RESUMO_GLOBAL!$X$53="t",TRUNC(AT614*$N614,RESUMO_GLOBAL!$X$54),AT614*$N614))</f>
        <v>0</v>
      </c>
      <c r="CE614" s="987">
        <f>IF(RESUMO_GLOBAL!$X$53="a",ROUND(AU614*$N614,RESUMO_GLOBAL!$X$54),IF(RESUMO_GLOBAL!$X$53="t",TRUNC(AU614*$N614,RESUMO_GLOBAL!$X$54),AU614*$N614))</f>
        <v>0</v>
      </c>
      <c r="CF614" s="987">
        <f>IF(RESUMO_GLOBAL!$X$53="a",ROUND(AV614*$N614,RESUMO_GLOBAL!$X$54),IF(RESUMO_GLOBAL!$X$53="t",TRUNC(AV614*$N614,RESUMO_GLOBAL!$X$54),AV614*$N614))</f>
        <v>0</v>
      </c>
      <c r="CG614" s="987">
        <f>IF(RESUMO_GLOBAL!$X$53="a",ROUND(AW614*$N614,RESUMO_GLOBAL!$X$54),IF(RESUMO_GLOBAL!$X$53="t",TRUNC(AW614*$N614,RESUMO_GLOBAL!$X$54),AW614*$N614))</f>
        <v>0</v>
      </c>
      <c r="CK614" s="59">
        <f t="shared" si="389"/>
        <v>0</v>
      </c>
      <c r="CL614" s="59">
        <f t="shared" si="390"/>
        <v>0</v>
      </c>
      <c r="CM614" s="59">
        <f t="shared" si="391"/>
        <v>0</v>
      </c>
      <c r="CN614" s="59">
        <f t="shared" si="392"/>
        <v>0</v>
      </c>
      <c r="CO614" s="59">
        <f t="shared" si="393"/>
        <v>0</v>
      </c>
      <c r="CP614" s="59">
        <f t="shared" si="394"/>
        <v>0</v>
      </c>
      <c r="CQ614" s="59">
        <f t="shared" si="395"/>
        <v>0</v>
      </c>
      <c r="CR614" s="59">
        <f t="shared" si="396"/>
        <v>0</v>
      </c>
      <c r="CS614" s="59">
        <f t="shared" si="397"/>
        <v>0</v>
      </c>
      <c r="CT614" s="59">
        <f t="shared" si="398"/>
        <v>0</v>
      </c>
      <c r="CU614" s="59">
        <f t="shared" si="399"/>
        <v>0</v>
      </c>
      <c r="CV614" s="59">
        <f t="shared" si="400"/>
        <v>0</v>
      </c>
      <c r="CW614" s="59">
        <f t="shared" si="401"/>
        <v>0</v>
      </c>
      <c r="CX614" s="59">
        <f t="shared" si="402"/>
        <v>0</v>
      </c>
      <c r="CY614" s="59">
        <f t="shared" si="403"/>
        <v>0</v>
      </c>
      <c r="CZ614" s="59">
        <f t="shared" si="404"/>
        <v>0</v>
      </c>
      <c r="DA614" s="59">
        <f t="shared" si="405"/>
        <v>0</v>
      </c>
      <c r="DB614" s="59">
        <f t="shared" si="406"/>
        <v>0</v>
      </c>
      <c r="DE614">
        <f t="shared" si="388"/>
        <v>609</v>
      </c>
      <c r="DF614" t="str">
        <f t="shared" si="407"/>
        <v/>
      </c>
      <c r="DG614" s="59">
        <f>IF($C614&lt;&gt;0,SUM($CK615:CK615),0)</f>
        <v>0</v>
      </c>
      <c r="DH614" s="59">
        <f>IF($C614&lt;&gt;0,SUM($CK615:CL615),0)</f>
        <v>0</v>
      </c>
      <c r="DI614" s="59">
        <f>IF($C614&lt;&gt;0,SUM($CK615:CM615),0)</f>
        <v>0</v>
      </c>
      <c r="DJ614" s="59">
        <f>IF($C614&lt;&gt;0,SUM($CK615:CN615),0)</f>
        <v>0</v>
      </c>
      <c r="DK614" s="59">
        <f>IF($C614&lt;&gt;0,SUM($CK615:CO615),0)</f>
        <v>0</v>
      </c>
      <c r="DL614" s="59">
        <f>IF($C614&lt;&gt;0,SUM($CK615:CP615),0)</f>
        <v>0</v>
      </c>
      <c r="DM614" s="59">
        <f>IF($C614&lt;&gt;0,SUM($CK615:CQ615),0)</f>
        <v>0</v>
      </c>
      <c r="DN614" s="59">
        <f>IF($C614&lt;&gt;0,SUM($CK615:CR615),0)</f>
        <v>0</v>
      </c>
      <c r="DO614" s="59">
        <f>IF($C614&lt;&gt;0,SUM($CK615:CS615),0)</f>
        <v>0</v>
      </c>
      <c r="DP614" s="59">
        <f>IF($C614&lt;&gt;0,SUM($CK615:CT615),0)</f>
        <v>0</v>
      </c>
      <c r="DQ614" s="59">
        <f>IF($C614&lt;&gt;0,SUM($CK615:CU615),0)</f>
        <v>0</v>
      </c>
      <c r="DR614" s="59">
        <f>IF($C614&lt;&gt;0,SUM($CK615:CV615),0)</f>
        <v>0</v>
      </c>
      <c r="DS614" s="59">
        <f>IF($C614&lt;&gt;0,SUM($CK615:CW615),0)</f>
        <v>0</v>
      </c>
      <c r="DT614" s="59">
        <f>IF($C614&lt;&gt;0,SUM($CK615:CX615),0)</f>
        <v>0</v>
      </c>
      <c r="DU614" s="59">
        <f>IF($C614&lt;&gt;0,SUM($CK615:CY615),0)</f>
        <v>0</v>
      </c>
      <c r="DV614" s="59">
        <f>IF($C614&lt;&gt;0,SUM($CK615:CZ615),0)</f>
        <v>0</v>
      </c>
      <c r="DW614" s="59">
        <f>IF($C614&lt;&gt;0,SUM($CK615:DA615),0)</f>
        <v>0</v>
      </c>
      <c r="DX614" s="59">
        <f>IF($C614&lt;&gt;0,SUM($CK615:DB615),0)</f>
        <v>0</v>
      </c>
      <c r="DY614" s="952" t="str">
        <f t="shared" si="411"/>
        <v/>
      </c>
    </row>
    <row r="615" spans="1:129" ht="13.5" hidden="1" thickBot="1">
      <c r="A615" s="3" t="str">
        <f t="shared" si="377"/>
        <v/>
      </c>
      <c r="B615" s="805">
        <f>Dados_GLOBAL_Inicial!E615</f>
        <v>0</v>
      </c>
      <c r="C615" s="956">
        <f>IF(IFERROR(VALUE(Dados_GLOBAL_Inicial!F615),0)=0,0,Dados_GLOBAL_Inicial!F615)</f>
        <v>0</v>
      </c>
      <c r="D615" s="830">
        <f>Dados_GLOBAL_Inicial!G615</f>
        <v>0</v>
      </c>
      <c r="E615" s="830" t="str">
        <f>IF(IFERROR(VLOOKUP(F615,Cod_Gde_Itens!$A$1:$B$80,2,FALSE),0)&gt;549,IFERROR(VLOOKUP(F615,Cod_Gde_Itens!$A$1:$B$80,2,FALSE),0),IF(Dados_GLOBAL_Inicial!H615=0,"",Dados_GLOBAL_Inicial!H615))</f>
        <v/>
      </c>
      <c r="F615" s="823">
        <f>Dados_GLOBAL_Inicial!I615</f>
        <v>0</v>
      </c>
      <c r="G615" s="824">
        <f>Dados_GLOBAL_Inicial!J615</f>
        <v>0</v>
      </c>
      <c r="H615" s="454">
        <f>Dados_GLOBAL_Inicial!K615</f>
        <v>0</v>
      </c>
      <c r="I615" s="970">
        <f>SUM('MEDIÇÃO_OBJETO (1)'!I615)</f>
        <v>0</v>
      </c>
      <c r="J615" s="455">
        <f t="shared" si="378"/>
        <v>0</v>
      </c>
      <c r="K615" s="451">
        <f t="shared" si="379"/>
        <v>0</v>
      </c>
      <c r="L615" s="452">
        <f t="shared" si="380"/>
        <v>0</v>
      </c>
      <c r="M615" s="809">
        <f t="shared" si="381"/>
        <v>0</v>
      </c>
      <c r="N615" s="810">
        <f>IF(IFERROR(VALUE(Dados_GLOBAL_Inicial!L615),0)=0,0,Dados_GLOBAL_Inicial!L615)</f>
        <v>0</v>
      </c>
      <c r="O615" s="812">
        <f>SUM('MEDIÇÃO_OBJETO (1)'!O615)</f>
        <v>0</v>
      </c>
      <c r="P615" s="812">
        <f>SUM('MEDIÇÃO_OBJETO (1)'!P615)</f>
        <v>0</v>
      </c>
      <c r="Q615" s="813">
        <f t="shared" si="382"/>
        <v>0</v>
      </c>
      <c r="R615" s="951"/>
      <c r="S615" s="815">
        <f>SUM('MEDIÇÃO_OBJETO (1)'!S615)</f>
        <v>0</v>
      </c>
      <c r="T615" s="815">
        <f>SUM('MEDIÇÃO_OBJETO (1)'!T615)</f>
        <v>0</v>
      </c>
      <c r="V615" s="19"/>
      <c r="W615" s="978">
        <f t="shared" si="383"/>
        <v>0</v>
      </c>
      <c r="X615" s="816">
        <f t="shared" si="384"/>
        <v>0</v>
      </c>
      <c r="Y615" s="816">
        <f t="shared" si="385"/>
        <v>0</v>
      </c>
      <c r="Z615" s="817">
        <f t="shared" si="386"/>
        <v>0</v>
      </c>
      <c r="AB615" s="453">
        <f t="shared" si="408"/>
        <v>0</v>
      </c>
      <c r="AC615" s="14">
        <f t="shared" si="387"/>
        <v>0</v>
      </c>
      <c r="AD615" s="819"/>
      <c r="AE615" s="631">
        <f t="shared" si="409"/>
        <v>0</v>
      </c>
      <c r="AF615" s="818">
        <f>SUM('MEDIÇÃO_OBJETO (1)'!AG615)</f>
        <v>0</v>
      </c>
      <c r="AG615" s="541">
        <f>SUM('MEDIÇÃO_OBJETO (1)'!AH615)</f>
        <v>0</v>
      </c>
      <c r="AH615" s="541">
        <f>SUM('MEDIÇÃO_OBJETO (1)'!AI615)</f>
        <v>0</v>
      </c>
      <c r="AI615" s="541">
        <f>SUM('MEDIÇÃO_OBJETO (1)'!AJ615)</f>
        <v>0</v>
      </c>
      <c r="AJ615" s="541">
        <f>SUM('MEDIÇÃO_OBJETO (1)'!AK615)</f>
        <v>0</v>
      </c>
      <c r="AK615" s="541">
        <f>SUM('MEDIÇÃO_OBJETO (1)'!AL615)</f>
        <v>0</v>
      </c>
      <c r="AL615" s="541">
        <f>SUM('MEDIÇÃO_OBJETO (1)'!AM615)</f>
        <v>0</v>
      </c>
      <c r="AM615" s="541">
        <f>SUM('MEDIÇÃO_OBJETO (1)'!AN615)</f>
        <v>0</v>
      </c>
      <c r="AN615" s="541">
        <f>SUM('MEDIÇÃO_OBJETO (1)'!AO615)</f>
        <v>0</v>
      </c>
      <c r="AO615" s="541">
        <f>SUM('MEDIÇÃO_OBJETO (1)'!AP615)</f>
        <v>0</v>
      </c>
      <c r="AP615" s="541">
        <f>SUM('MEDIÇÃO_OBJETO (1)'!AQ615)</f>
        <v>0</v>
      </c>
      <c r="AQ615" s="541">
        <f>SUM('MEDIÇÃO_OBJETO (1)'!AR615)</f>
        <v>0</v>
      </c>
      <c r="AR615" s="541">
        <f>SUM('MEDIÇÃO_OBJETO (1)'!AS615)</f>
        <v>0</v>
      </c>
      <c r="AS615" s="541">
        <f>SUM('MEDIÇÃO_OBJETO (1)'!AT615)</f>
        <v>0</v>
      </c>
      <c r="AT615" s="541">
        <f>SUM('MEDIÇÃO_OBJETO (1)'!AU615)</f>
        <v>0</v>
      </c>
      <c r="AU615" s="541">
        <f>SUM('MEDIÇÃO_OBJETO (1)'!AV615)</f>
        <v>0</v>
      </c>
      <c r="AV615" s="541">
        <f>SUM('MEDIÇÃO_OBJETO (1)'!AW615)</f>
        <v>0</v>
      </c>
      <c r="AW615" s="541">
        <f>SUM('MEDIÇÃO_OBJETO (1)'!AX615)</f>
        <v>0</v>
      </c>
      <c r="AX615" s="977"/>
      <c r="BN615" s="992">
        <f t="shared" si="412"/>
        <v>0</v>
      </c>
      <c r="BO615" s="538">
        <f t="shared" si="410"/>
        <v>0</v>
      </c>
      <c r="BP615" s="987">
        <f>IF(RESUMO_GLOBAL!$X$53="a",ROUND(AF615*$N615,RESUMO_GLOBAL!$X$54),IF(RESUMO_GLOBAL!$X$53="t",TRUNC(AF615*$N615,RESUMO_GLOBAL!$X$54),AF615*$N615))</f>
        <v>0</v>
      </c>
      <c r="BQ615" s="987">
        <f>IF(RESUMO_GLOBAL!$X$53="a",ROUND(AG615*$N615,RESUMO_GLOBAL!$X$54),IF(RESUMO_GLOBAL!$X$53="t",TRUNC(AG615*$N615,RESUMO_GLOBAL!$X$54),AG615*$N615))</f>
        <v>0</v>
      </c>
      <c r="BR615" s="987">
        <f>IF(RESUMO_GLOBAL!$X$53="a",ROUND(AH615*$N615,RESUMO_GLOBAL!$X$54),IF(RESUMO_GLOBAL!$X$53="t",TRUNC(AH615*$N615,RESUMO_GLOBAL!$X$54),AH615*$N615))</f>
        <v>0</v>
      </c>
      <c r="BS615" s="987">
        <f>IF(RESUMO_GLOBAL!$X$53="a",ROUND(AI615*$N615,RESUMO_GLOBAL!$X$54),IF(RESUMO_GLOBAL!$X$53="t",TRUNC(AI615*$N615,RESUMO_GLOBAL!$X$54),AI615*$N615))</f>
        <v>0</v>
      </c>
      <c r="BT615" s="987">
        <f>IF(RESUMO_GLOBAL!$X$53="a",ROUND(AJ615*$N615,RESUMO_GLOBAL!$X$54),IF(RESUMO_GLOBAL!$X$53="t",TRUNC(AJ615*$N615,RESUMO_GLOBAL!$X$54),AJ615*$N615))</f>
        <v>0</v>
      </c>
      <c r="BU615" s="987">
        <f>IF(RESUMO_GLOBAL!$X$53="a",ROUND(AK615*$N615,RESUMO_GLOBAL!$X$54),IF(RESUMO_GLOBAL!$X$53="t",TRUNC(AK615*$N615,RESUMO_GLOBAL!$X$54),AK615*$N615))</f>
        <v>0</v>
      </c>
      <c r="BV615" s="987">
        <f>IF(RESUMO_GLOBAL!$X$53="a",ROUND(AL615*$N615,RESUMO_GLOBAL!$X$54),IF(RESUMO_GLOBAL!$X$53="t",TRUNC(AL615*$N615,RESUMO_GLOBAL!$X$54),AL615*$N615))</f>
        <v>0</v>
      </c>
      <c r="BW615" s="987">
        <f>IF(RESUMO_GLOBAL!$X$53="a",ROUND(AM615*$N615,RESUMO_GLOBAL!$X$54),IF(RESUMO_GLOBAL!$X$53="t",TRUNC(AM615*$N615,RESUMO_GLOBAL!$X$54),AM615*$N615))</f>
        <v>0</v>
      </c>
      <c r="BX615" s="987">
        <f>IF(RESUMO_GLOBAL!$X$53="a",ROUND(AN615*$N615,RESUMO_GLOBAL!$X$54),IF(RESUMO_GLOBAL!$X$53="t",TRUNC(AN615*$N615,RESUMO_GLOBAL!$X$54),AN615*$N615))</f>
        <v>0</v>
      </c>
      <c r="BY615" s="987">
        <f>IF(RESUMO_GLOBAL!$X$53="a",ROUND(AO615*$N615,RESUMO_GLOBAL!$X$54),IF(RESUMO_GLOBAL!$X$53="t",TRUNC(AO615*$N615,RESUMO_GLOBAL!$X$54),AO615*$N615))</f>
        <v>0</v>
      </c>
      <c r="BZ615" s="987">
        <f>IF(RESUMO_GLOBAL!$X$53="a",ROUND(AP615*$N615,RESUMO_GLOBAL!$X$54),IF(RESUMO_GLOBAL!$X$53="t",TRUNC(AP615*$N615,RESUMO_GLOBAL!$X$54),AP615*$N615))</f>
        <v>0</v>
      </c>
      <c r="CA615" s="987">
        <f>IF(RESUMO_GLOBAL!$X$53="a",ROUND(AQ615*$N615,RESUMO_GLOBAL!$X$54),IF(RESUMO_GLOBAL!$X$53="t",TRUNC(AQ615*$N615,RESUMO_GLOBAL!$X$54),AQ615*$N615))</f>
        <v>0</v>
      </c>
      <c r="CB615" s="987">
        <f>IF(RESUMO_GLOBAL!$X$53="a",ROUND(AR615*$N615,RESUMO_GLOBAL!$X$54),IF(RESUMO_GLOBAL!$X$53="t",TRUNC(AR615*$N615,RESUMO_GLOBAL!$X$54),AR615*$N615))</f>
        <v>0</v>
      </c>
      <c r="CC615" s="987">
        <f>IF(RESUMO_GLOBAL!$X$53="a",ROUND(AS615*$N615,RESUMO_GLOBAL!$X$54),IF(RESUMO_GLOBAL!$X$53="t",TRUNC(AS615*$N615,RESUMO_GLOBAL!$X$54),AS615*$N615))</f>
        <v>0</v>
      </c>
      <c r="CD615" s="987">
        <f>IF(RESUMO_GLOBAL!$X$53="a",ROUND(AT615*$N615,RESUMO_GLOBAL!$X$54),IF(RESUMO_GLOBAL!$X$53="t",TRUNC(AT615*$N615,RESUMO_GLOBAL!$X$54),AT615*$N615))</f>
        <v>0</v>
      </c>
      <c r="CE615" s="987">
        <f>IF(RESUMO_GLOBAL!$X$53="a",ROUND(AU615*$N615,RESUMO_GLOBAL!$X$54),IF(RESUMO_GLOBAL!$X$53="t",TRUNC(AU615*$N615,RESUMO_GLOBAL!$X$54),AU615*$N615))</f>
        <v>0</v>
      </c>
      <c r="CF615" s="987">
        <f>IF(RESUMO_GLOBAL!$X$53="a",ROUND(AV615*$N615,RESUMO_GLOBAL!$X$54),IF(RESUMO_GLOBAL!$X$53="t",TRUNC(AV615*$N615,RESUMO_GLOBAL!$X$54),AV615*$N615))</f>
        <v>0</v>
      </c>
      <c r="CG615" s="987">
        <f>IF(RESUMO_GLOBAL!$X$53="a",ROUND(AW615*$N615,RESUMO_GLOBAL!$X$54),IF(RESUMO_GLOBAL!$X$53="t",TRUNC(AW615*$N615,RESUMO_GLOBAL!$X$54),AW615*$N615))</f>
        <v>0</v>
      </c>
      <c r="CK615" s="59">
        <f t="shared" si="389"/>
        <v>0</v>
      </c>
      <c r="CL615" s="59">
        <f t="shared" si="390"/>
        <v>0</v>
      </c>
      <c r="CM615" s="59">
        <f t="shared" si="391"/>
        <v>0</v>
      </c>
      <c r="CN615" s="59">
        <f t="shared" si="392"/>
        <v>0</v>
      </c>
      <c r="CO615" s="59">
        <f t="shared" si="393"/>
        <v>0</v>
      </c>
      <c r="CP615" s="59">
        <f t="shared" si="394"/>
        <v>0</v>
      </c>
      <c r="CQ615" s="59">
        <f t="shared" si="395"/>
        <v>0</v>
      </c>
      <c r="CR615" s="59">
        <f t="shared" si="396"/>
        <v>0</v>
      </c>
      <c r="CS615" s="59">
        <f t="shared" si="397"/>
        <v>0</v>
      </c>
      <c r="CT615" s="59">
        <f t="shared" si="398"/>
        <v>0</v>
      </c>
      <c r="CU615" s="59">
        <f t="shared" si="399"/>
        <v>0</v>
      </c>
      <c r="CV615" s="59">
        <f t="shared" si="400"/>
        <v>0</v>
      </c>
      <c r="CW615" s="59">
        <f t="shared" si="401"/>
        <v>0</v>
      </c>
      <c r="CX615" s="59">
        <f t="shared" si="402"/>
        <v>0</v>
      </c>
      <c r="CY615" s="59">
        <f t="shared" si="403"/>
        <v>0</v>
      </c>
      <c r="CZ615" s="59">
        <f t="shared" si="404"/>
        <v>0</v>
      </c>
      <c r="DA615" s="59">
        <f t="shared" si="405"/>
        <v>0</v>
      </c>
      <c r="DB615" s="59">
        <f t="shared" si="406"/>
        <v>0</v>
      </c>
      <c r="DE615">
        <f t="shared" si="388"/>
        <v>610</v>
      </c>
      <c r="DF615" t="str">
        <f t="shared" si="407"/>
        <v/>
      </c>
      <c r="DG615" s="59">
        <f>IF($C615&lt;&gt;0,SUM($CK616:CK616),0)</f>
        <v>0</v>
      </c>
      <c r="DH615" s="59">
        <f>IF($C615&lt;&gt;0,SUM($CK616:CL616),0)</f>
        <v>0</v>
      </c>
      <c r="DI615" s="59">
        <f>IF($C615&lt;&gt;0,SUM($CK616:CM616),0)</f>
        <v>0</v>
      </c>
      <c r="DJ615" s="59">
        <f>IF($C615&lt;&gt;0,SUM($CK616:CN616),0)</f>
        <v>0</v>
      </c>
      <c r="DK615" s="59">
        <f>IF($C615&lt;&gt;0,SUM($CK616:CO616),0)</f>
        <v>0</v>
      </c>
      <c r="DL615" s="59">
        <f>IF($C615&lt;&gt;0,SUM($CK616:CP616),0)</f>
        <v>0</v>
      </c>
      <c r="DM615" s="59">
        <f>IF($C615&lt;&gt;0,SUM($CK616:CQ616),0)</f>
        <v>0</v>
      </c>
      <c r="DN615" s="59">
        <f>IF($C615&lt;&gt;0,SUM($CK616:CR616),0)</f>
        <v>0</v>
      </c>
      <c r="DO615" s="59">
        <f>IF($C615&lt;&gt;0,SUM($CK616:CS616),0)</f>
        <v>0</v>
      </c>
      <c r="DP615" s="59">
        <f>IF($C615&lt;&gt;0,SUM($CK616:CT616),0)</f>
        <v>0</v>
      </c>
      <c r="DQ615" s="59">
        <f>IF($C615&lt;&gt;0,SUM($CK616:CU616),0)</f>
        <v>0</v>
      </c>
      <c r="DR615" s="59">
        <f>IF($C615&lt;&gt;0,SUM($CK616:CV616),0)</f>
        <v>0</v>
      </c>
      <c r="DS615" s="59">
        <f>IF($C615&lt;&gt;0,SUM($CK616:CW616),0)</f>
        <v>0</v>
      </c>
      <c r="DT615" s="59">
        <f>IF($C615&lt;&gt;0,SUM($CK616:CX616),0)</f>
        <v>0</v>
      </c>
      <c r="DU615" s="59">
        <f>IF($C615&lt;&gt;0,SUM($CK616:CY616),0)</f>
        <v>0</v>
      </c>
      <c r="DV615" s="59">
        <f>IF($C615&lt;&gt;0,SUM($CK616:CZ616),0)</f>
        <v>0</v>
      </c>
      <c r="DW615" s="59">
        <f>IF($C615&lt;&gt;0,SUM($CK616:DA616),0)</f>
        <v>0</v>
      </c>
      <c r="DX615" s="59">
        <f>IF($C615&lt;&gt;0,SUM($CK616:DB616),0)</f>
        <v>0</v>
      </c>
      <c r="DY615" s="952" t="str">
        <f t="shared" si="411"/>
        <v/>
      </c>
    </row>
    <row r="616" spans="1:129" ht="13.5" hidden="1" thickBot="1">
      <c r="A616" s="3" t="str">
        <f t="shared" si="377"/>
        <v/>
      </c>
      <c r="B616" s="805">
        <f>Dados_GLOBAL_Inicial!E616</f>
        <v>0</v>
      </c>
      <c r="C616" s="956">
        <f>IF(IFERROR(VALUE(Dados_GLOBAL_Inicial!F616),0)=0,0,Dados_GLOBAL_Inicial!F616)</f>
        <v>0</v>
      </c>
      <c r="D616" s="830">
        <f>Dados_GLOBAL_Inicial!G616</f>
        <v>0</v>
      </c>
      <c r="E616" s="830" t="str">
        <f>IF(IFERROR(VLOOKUP(F616,Cod_Gde_Itens!$A$1:$B$80,2,FALSE),0)&gt;549,IFERROR(VLOOKUP(F616,Cod_Gde_Itens!$A$1:$B$80,2,FALSE),0),IF(Dados_GLOBAL_Inicial!H616=0,"",Dados_GLOBAL_Inicial!H616))</f>
        <v/>
      </c>
      <c r="F616" s="823">
        <f>Dados_GLOBAL_Inicial!I616</f>
        <v>0</v>
      </c>
      <c r="G616" s="824">
        <f>Dados_GLOBAL_Inicial!J616</f>
        <v>0</v>
      </c>
      <c r="H616" s="454">
        <f>Dados_GLOBAL_Inicial!K616</f>
        <v>0</v>
      </c>
      <c r="I616" s="970">
        <f>SUM('MEDIÇÃO_OBJETO (1)'!I616)</f>
        <v>0</v>
      </c>
      <c r="J616" s="455">
        <f t="shared" si="378"/>
        <v>0</v>
      </c>
      <c r="K616" s="451">
        <f t="shared" si="379"/>
        <v>0</v>
      </c>
      <c r="L616" s="452">
        <f t="shared" si="380"/>
        <v>0</v>
      </c>
      <c r="M616" s="809">
        <f t="shared" si="381"/>
        <v>0</v>
      </c>
      <c r="N616" s="810">
        <f>IF(IFERROR(VALUE(Dados_GLOBAL_Inicial!L616),0)=0,0,Dados_GLOBAL_Inicial!L616)</f>
        <v>0</v>
      </c>
      <c r="O616" s="812">
        <f>SUM('MEDIÇÃO_OBJETO (1)'!O616)</f>
        <v>0</v>
      </c>
      <c r="P616" s="812">
        <f>SUM('MEDIÇÃO_OBJETO (1)'!P616)</f>
        <v>0</v>
      </c>
      <c r="Q616" s="813">
        <f t="shared" si="382"/>
        <v>0</v>
      </c>
      <c r="R616" s="951"/>
      <c r="S616" s="815">
        <f>SUM('MEDIÇÃO_OBJETO (1)'!S616)</f>
        <v>0</v>
      </c>
      <c r="T616" s="815">
        <f>SUM('MEDIÇÃO_OBJETO (1)'!T616)</f>
        <v>0</v>
      </c>
      <c r="V616" s="19"/>
      <c r="W616" s="978">
        <f t="shared" si="383"/>
        <v>0</v>
      </c>
      <c r="X616" s="816">
        <f t="shared" si="384"/>
        <v>0</v>
      </c>
      <c r="Y616" s="816">
        <f t="shared" si="385"/>
        <v>0</v>
      </c>
      <c r="Z616" s="817">
        <f t="shared" si="386"/>
        <v>0</v>
      </c>
      <c r="AB616" s="453">
        <f t="shared" si="408"/>
        <v>0</v>
      </c>
      <c r="AC616" s="14">
        <f t="shared" si="387"/>
        <v>0</v>
      </c>
      <c r="AD616" s="819"/>
      <c r="AE616" s="631">
        <f t="shared" si="409"/>
        <v>0</v>
      </c>
      <c r="AF616" s="818">
        <f>SUM('MEDIÇÃO_OBJETO (1)'!AG616)</f>
        <v>0</v>
      </c>
      <c r="AG616" s="541">
        <f>SUM('MEDIÇÃO_OBJETO (1)'!AH616)</f>
        <v>0</v>
      </c>
      <c r="AH616" s="541">
        <f>SUM('MEDIÇÃO_OBJETO (1)'!AI616)</f>
        <v>0</v>
      </c>
      <c r="AI616" s="541">
        <f>SUM('MEDIÇÃO_OBJETO (1)'!AJ616)</f>
        <v>0</v>
      </c>
      <c r="AJ616" s="541">
        <f>SUM('MEDIÇÃO_OBJETO (1)'!AK616)</f>
        <v>0</v>
      </c>
      <c r="AK616" s="541">
        <f>SUM('MEDIÇÃO_OBJETO (1)'!AL616)</f>
        <v>0</v>
      </c>
      <c r="AL616" s="541">
        <f>SUM('MEDIÇÃO_OBJETO (1)'!AM616)</f>
        <v>0</v>
      </c>
      <c r="AM616" s="541">
        <f>SUM('MEDIÇÃO_OBJETO (1)'!AN616)</f>
        <v>0</v>
      </c>
      <c r="AN616" s="541">
        <f>SUM('MEDIÇÃO_OBJETO (1)'!AO616)</f>
        <v>0</v>
      </c>
      <c r="AO616" s="541">
        <f>SUM('MEDIÇÃO_OBJETO (1)'!AP616)</f>
        <v>0</v>
      </c>
      <c r="AP616" s="541">
        <f>SUM('MEDIÇÃO_OBJETO (1)'!AQ616)</f>
        <v>0</v>
      </c>
      <c r="AQ616" s="541">
        <f>SUM('MEDIÇÃO_OBJETO (1)'!AR616)</f>
        <v>0</v>
      </c>
      <c r="AR616" s="541">
        <f>SUM('MEDIÇÃO_OBJETO (1)'!AS616)</f>
        <v>0</v>
      </c>
      <c r="AS616" s="541">
        <f>SUM('MEDIÇÃO_OBJETO (1)'!AT616)</f>
        <v>0</v>
      </c>
      <c r="AT616" s="541">
        <f>SUM('MEDIÇÃO_OBJETO (1)'!AU616)</f>
        <v>0</v>
      </c>
      <c r="AU616" s="541">
        <f>SUM('MEDIÇÃO_OBJETO (1)'!AV616)</f>
        <v>0</v>
      </c>
      <c r="AV616" s="541">
        <f>SUM('MEDIÇÃO_OBJETO (1)'!AW616)</f>
        <v>0</v>
      </c>
      <c r="AW616" s="541">
        <f>SUM('MEDIÇÃO_OBJETO (1)'!AX616)</f>
        <v>0</v>
      </c>
      <c r="AX616" s="977"/>
      <c r="BN616" s="992">
        <f t="shared" si="412"/>
        <v>0</v>
      </c>
      <c r="BO616" s="538">
        <f t="shared" si="410"/>
        <v>0</v>
      </c>
      <c r="BP616" s="987">
        <f>IF(RESUMO_GLOBAL!$X$53="a",ROUND(AF616*$N616,RESUMO_GLOBAL!$X$54),IF(RESUMO_GLOBAL!$X$53="t",TRUNC(AF616*$N616,RESUMO_GLOBAL!$X$54),AF616*$N616))</f>
        <v>0</v>
      </c>
      <c r="BQ616" s="987">
        <f>IF(RESUMO_GLOBAL!$X$53="a",ROUND(AG616*$N616,RESUMO_GLOBAL!$X$54),IF(RESUMO_GLOBAL!$X$53="t",TRUNC(AG616*$N616,RESUMO_GLOBAL!$X$54),AG616*$N616))</f>
        <v>0</v>
      </c>
      <c r="BR616" s="987">
        <f>IF(RESUMO_GLOBAL!$X$53="a",ROUND(AH616*$N616,RESUMO_GLOBAL!$X$54),IF(RESUMO_GLOBAL!$X$53="t",TRUNC(AH616*$N616,RESUMO_GLOBAL!$X$54),AH616*$N616))</f>
        <v>0</v>
      </c>
      <c r="BS616" s="987">
        <f>IF(RESUMO_GLOBAL!$X$53="a",ROUND(AI616*$N616,RESUMO_GLOBAL!$X$54),IF(RESUMO_GLOBAL!$X$53="t",TRUNC(AI616*$N616,RESUMO_GLOBAL!$X$54),AI616*$N616))</f>
        <v>0</v>
      </c>
      <c r="BT616" s="987">
        <f>IF(RESUMO_GLOBAL!$X$53="a",ROUND(AJ616*$N616,RESUMO_GLOBAL!$X$54),IF(RESUMO_GLOBAL!$X$53="t",TRUNC(AJ616*$N616,RESUMO_GLOBAL!$X$54),AJ616*$N616))</f>
        <v>0</v>
      </c>
      <c r="BU616" s="987">
        <f>IF(RESUMO_GLOBAL!$X$53="a",ROUND(AK616*$N616,RESUMO_GLOBAL!$X$54),IF(RESUMO_GLOBAL!$X$53="t",TRUNC(AK616*$N616,RESUMO_GLOBAL!$X$54),AK616*$N616))</f>
        <v>0</v>
      </c>
      <c r="BV616" s="987">
        <f>IF(RESUMO_GLOBAL!$X$53="a",ROUND(AL616*$N616,RESUMO_GLOBAL!$X$54),IF(RESUMO_GLOBAL!$X$53="t",TRUNC(AL616*$N616,RESUMO_GLOBAL!$X$54),AL616*$N616))</f>
        <v>0</v>
      </c>
      <c r="BW616" s="987">
        <f>IF(RESUMO_GLOBAL!$X$53="a",ROUND(AM616*$N616,RESUMO_GLOBAL!$X$54),IF(RESUMO_GLOBAL!$X$53="t",TRUNC(AM616*$N616,RESUMO_GLOBAL!$X$54),AM616*$N616))</f>
        <v>0</v>
      </c>
      <c r="BX616" s="987">
        <f>IF(RESUMO_GLOBAL!$X$53="a",ROUND(AN616*$N616,RESUMO_GLOBAL!$X$54),IF(RESUMO_GLOBAL!$X$53="t",TRUNC(AN616*$N616,RESUMO_GLOBAL!$X$54),AN616*$N616))</f>
        <v>0</v>
      </c>
      <c r="BY616" s="987">
        <f>IF(RESUMO_GLOBAL!$X$53="a",ROUND(AO616*$N616,RESUMO_GLOBAL!$X$54),IF(RESUMO_GLOBAL!$X$53="t",TRUNC(AO616*$N616,RESUMO_GLOBAL!$X$54),AO616*$N616))</f>
        <v>0</v>
      </c>
      <c r="BZ616" s="987">
        <f>IF(RESUMO_GLOBAL!$X$53="a",ROUND(AP616*$N616,RESUMO_GLOBAL!$X$54),IF(RESUMO_GLOBAL!$X$53="t",TRUNC(AP616*$N616,RESUMO_GLOBAL!$X$54),AP616*$N616))</f>
        <v>0</v>
      </c>
      <c r="CA616" s="987">
        <f>IF(RESUMO_GLOBAL!$X$53="a",ROUND(AQ616*$N616,RESUMO_GLOBAL!$X$54),IF(RESUMO_GLOBAL!$X$53="t",TRUNC(AQ616*$N616,RESUMO_GLOBAL!$X$54),AQ616*$N616))</f>
        <v>0</v>
      </c>
      <c r="CB616" s="987">
        <f>IF(RESUMO_GLOBAL!$X$53="a",ROUND(AR616*$N616,RESUMO_GLOBAL!$X$54),IF(RESUMO_GLOBAL!$X$53="t",TRUNC(AR616*$N616,RESUMO_GLOBAL!$X$54),AR616*$N616))</f>
        <v>0</v>
      </c>
      <c r="CC616" s="987">
        <f>IF(RESUMO_GLOBAL!$X$53="a",ROUND(AS616*$N616,RESUMO_GLOBAL!$X$54),IF(RESUMO_GLOBAL!$X$53="t",TRUNC(AS616*$N616,RESUMO_GLOBAL!$X$54),AS616*$N616))</f>
        <v>0</v>
      </c>
      <c r="CD616" s="987">
        <f>IF(RESUMO_GLOBAL!$X$53="a",ROUND(AT616*$N616,RESUMO_GLOBAL!$X$54),IF(RESUMO_GLOBAL!$X$53="t",TRUNC(AT616*$N616,RESUMO_GLOBAL!$X$54),AT616*$N616))</f>
        <v>0</v>
      </c>
      <c r="CE616" s="987">
        <f>IF(RESUMO_GLOBAL!$X$53="a",ROUND(AU616*$N616,RESUMO_GLOBAL!$X$54),IF(RESUMO_GLOBAL!$X$53="t",TRUNC(AU616*$N616,RESUMO_GLOBAL!$X$54),AU616*$N616))</f>
        <v>0</v>
      </c>
      <c r="CF616" s="987">
        <f>IF(RESUMO_GLOBAL!$X$53="a",ROUND(AV616*$N616,RESUMO_GLOBAL!$X$54),IF(RESUMO_GLOBAL!$X$53="t",TRUNC(AV616*$N616,RESUMO_GLOBAL!$X$54),AV616*$N616))</f>
        <v>0</v>
      </c>
      <c r="CG616" s="987">
        <f>IF(RESUMO_GLOBAL!$X$53="a",ROUND(AW616*$N616,RESUMO_GLOBAL!$X$54),IF(RESUMO_GLOBAL!$X$53="t",TRUNC(AW616*$N616,RESUMO_GLOBAL!$X$54),AW616*$N616))</f>
        <v>0</v>
      </c>
      <c r="CK616" s="59">
        <f t="shared" si="389"/>
        <v>0</v>
      </c>
      <c r="CL616" s="59">
        <f t="shared" si="390"/>
        <v>0</v>
      </c>
      <c r="CM616" s="59">
        <f t="shared" si="391"/>
        <v>0</v>
      </c>
      <c r="CN616" s="59">
        <f t="shared" si="392"/>
        <v>0</v>
      </c>
      <c r="CO616" s="59">
        <f t="shared" si="393"/>
        <v>0</v>
      </c>
      <c r="CP616" s="59">
        <f t="shared" si="394"/>
        <v>0</v>
      </c>
      <c r="CQ616" s="59">
        <f t="shared" si="395"/>
        <v>0</v>
      </c>
      <c r="CR616" s="59">
        <f t="shared" si="396"/>
        <v>0</v>
      </c>
      <c r="CS616" s="59">
        <f t="shared" si="397"/>
        <v>0</v>
      </c>
      <c r="CT616" s="59">
        <f t="shared" si="398"/>
        <v>0</v>
      </c>
      <c r="CU616" s="59">
        <f t="shared" si="399"/>
        <v>0</v>
      </c>
      <c r="CV616" s="59">
        <f t="shared" si="400"/>
        <v>0</v>
      </c>
      <c r="CW616" s="59">
        <f t="shared" si="401"/>
        <v>0</v>
      </c>
      <c r="CX616" s="59">
        <f t="shared" si="402"/>
        <v>0</v>
      </c>
      <c r="CY616" s="59">
        <f t="shared" si="403"/>
        <v>0</v>
      </c>
      <c r="CZ616" s="59">
        <f t="shared" si="404"/>
        <v>0</v>
      </c>
      <c r="DA616" s="59">
        <f t="shared" si="405"/>
        <v>0</v>
      </c>
      <c r="DB616" s="59">
        <f t="shared" si="406"/>
        <v>0</v>
      </c>
      <c r="DE616">
        <f t="shared" si="388"/>
        <v>611</v>
      </c>
      <c r="DF616" t="str">
        <f t="shared" si="407"/>
        <v/>
      </c>
      <c r="DG616" s="59">
        <f>IF($C616&lt;&gt;0,SUM($CK617:CK617),0)</f>
        <v>0</v>
      </c>
      <c r="DH616" s="59">
        <f>IF($C616&lt;&gt;0,SUM($CK617:CL617),0)</f>
        <v>0</v>
      </c>
      <c r="DI616" s="59">
        <f>IF($C616&lt;&gt;0,SUM($CK617:CM617),0)</f>
        <v>0</v>
      </c>
      <c r="DJ616" s="59">
        <f>IF($C616&lt;&gt;0,SUM($CK617:CN617),0)</f>
        <v>0</v>
      </c>
      <c r="DK616" s="59">
        <f>IF($C616&lt;&gt;0,SUM($CK617:CO617),0)</f>
        <v>0</v>
      </c>
      <c r="DL616" s="59">
        <f>IF($C616&lt;&gt;0,SUM($CK617:CP617),0)</f>
        <v>0</v>
      </c>
      <c r="DM616" s="59">
        <f>IF($C616&lt;&gt;0,SUM($CK617:CQ617),0)</f>
        <v>0</v>
      </c>
      <c r="DN616" s="59">
        <f>IF($C616&lt;&gt;0,SUM($CK617:CR617),0)</f>
        <v>0</v>
      </c>
      <c r="DO616" s="59">
        <f>IF($C616&lt;&gt;0,SUM($CK617:CS617),0)</f>
        <v>0</v>
      </c>
      <c r="DP616" s="59">
        <f>IF($C616&lt;&gt;0,SUM($CK617:CT617),0)</f>
        <v>0</v>
      </c>
      <c r="DQ616" s="59">
        <f>IF($C616&lt;&gt;0,SUM($CK617:CU617),0)</f>
        <v>0</v>
      </c>
      <c r="DR616" s="59">
        <f>IF($C616&lt;&gt;0,SUM($CK617:CV617),0)</f>
        <v>0</v>
      </c>
      <c r="DS616" s="59">
        <f>IF($C616&lt;&gt;0,SUM($CK617:CW617),0)</f>
        <v>0</v>
      </c>
      <c r="DT616" s="59">
        <f>IF($C616&lt;&gt;0,SUM($CK617:CX617),0)</f>
        <v>0</v>
      </c>
      <c r="DU616" s="59">
        <f>IF($C616&lt;&gt;0,SUM($CK617:CY617),0)</f>
        <v>0</v>
      </c>
      <c r="DV616" s="59">
        <f>IF($C616&lt;&gt;0,SUM($CK617:CZ617),0)</f>
        <v>0</v>
      </c>
      <c r="DW616" s="59">
        <f>IF($C616&lt;&gt;0,SUM($CK617:DA617),0)</f>
        <v>0</v>
      </c>
      <c r="DX616" s="59">
        <f>IF($C616&lt;&gt;0,SUM($CK617:DB617),0)</f>
        <v>0</v>
      </c>
      <c r="DY616" s="952" t="str">
        <f t="shared" si="411"/>
        <v/>
      </c>
    </row>
    <row r="617" spans="1:129" ht="13.5" hidden="1" thickBot="1">
      <c r="A617" s="3" t="str">
        <f t="shared" si="377"/>
        <v/>
      </c>
      <c r="B617" s="805">
        <f>Dados_GLOBAL_Inicial!E617</f>
        <v>0</v>
      </c>
      <c r="C617" s="956">
        <f>IF(IFERROR(VALUE(Dados_GLOBAL_Inicial!F617),0)=0,0,Dados_GLOBAL_Inicial!F617)</f>
        <v>0</v>
      </c>
      <c r="D617" s="830">
        <f>Dados_GLOBAL_Inicial!G617</f>
        <v>0</v>
      </c>
      <c r="E617" s="830" t="str">
        <f>IF(IFERROR(VLOOKUP(F617,Cod_Gde_Itens!$A$1:$B$80,2,FALSE),0)&gt;549,IFERROR(VLOOKUP(F617,Cod_Gde_Itens!$A$1:$B$80,2,FALSE),0),IF(Dados_GLOBAL_Inicial!H617=0,"",Dados_GLOBAL_Inicial!H617))</f>
        <v/>
      </c>
      <c r="F617" s="823">
        <f>Dados_GLOBAL_Inicial!I617</f>
        <v>0</v>
      </c>
      <c r="G617" s="824">
        <f>Dados_GLOBAL_Inicial!J617</f>
        <v>0</v>
      </c>
      <c r="H617" s="454">
        <f>Dados_GLOBAL_Inicial!K617</f>
        <v>0</v>
      </c>
      <c r="I617" s="970">
        <f>SUM('MEDIÇÃO_OBJETO (1)'!I617)</f>
        <v>0</v>
      </c>
      <c r="J617" s="455">
        <f t="shared" si="378"/>
        <v>0</v>
      </c>
      <c r="K617" s="451">
        <f t="shared" si="379"/>
        <v>0</v>
      </c>
      <c r="L617" s="452">
        <f t="shared" si="380"/>
        <v>0</v>
      </c>
      <c r="M617" s="809">
        <f t="shared" si="381"/>
        <v>0</v>
      </c>
      <c r="N617" s="810">
        <f>IF(IFERROR(VALUE(Dados_GLOBAL_Inicial!L617),0)=0,0,Dados_GLOBAL_Inicial!L617)</f>
        <v>0</v>
      </c>
      <c r="O617" s="812">
        <f>SUM('MEDIÇÃO_OBJETO (1)'!O617)</f>
        <v>0</v>
      </c>
      <c r="P617" s="812">
        <f>SUM('MEDIÇÃO_OBJETO (1)'!P617)</f>
        <v>0</v>
      </c>
      <c r="Q617" s="813">
        <f t="shared" si="382"/>
        <v>0</v>
      </c>
      <c r="R617" s="951"/>
      <c r="S617" s="815">
        <f>SUM('MEDIÇÃO_OBJETO (1)'!S617)</f>
        <v>0</v>
      </c>
      <c r="T617" s="815">
        <f>SUM('MEDIÇÃO_OBJETO (1)'!T617)</f>
        <v>0</v>
      </c>
      <c r="V617" s="19"/>
      <c r="W617" s="978">
        <f t="shared" si="383"/>
        <v>0</v>
      </c>
      <c r="X617" s="816">
        <f t="shared" si="384"/>
        <v>0</v>
      </c>
      <c r="Y617" s="816">
        <f t="shared" si="385"/>
        <v>0</v>
      </c>
      <c r="Z617" s="817">
        <f t="shared" si="386"/>
        <v>0</v>
      </c>
      <c r="AB617" s="453">
        <f t="shared" si="408"/>
        <v>0</v>
      </c>
      <c r="AC617" s="14">
        <f t="shared" si="387"/>
        <v>0</v>
      </c>
      <c r="AD617" s="819"/>
      <c r="AE617" s="631">
        <f t="shared" si="409"/>
        <v>0</v>
      </c>
      <c r="AF617" s="818">
        <f>SUM('MEDIÇÃO_OBJETO (1)'!AG617)</f>
        <v>0</v>
      </c>
      <c r="AG617" s="541">
        <f>SUM('MEDIÇÃO_OBJETO (1)'!AH617)</f>
        <v>0</v>
      </c>
      <c r="AH617" s="541">
        <f>SUM('MEDIÇÃO_OBJETO (1)'!AI617)</f>
        <v>0</v>
      </c>
      <c r="AI617" s="541">
        <f>SUM('MEDIÇÃO_OBJETO (1)'!AJ617)</f>
        <v>0</v>
      </c>
      <c r="AJ617" s="541">
        <f>SUM('MEDIÇÃO_OBJETO (1)'!AK617)</f>
        <v>0</v>
      </c>
      <c r="AK617" s="541">
        <f>SUM('MEDIÇÃO_OBJETO (1)'!AL617)</f>
        <v>0</v>
      </c>
      <c r="AL617" s="541">
        <f>SUM('MEDIÇÃO_OBJETO (1)'!AM617)</f>
        <v>0</v>
      </c>
      <c r="AM617" s="541">
        <f>SUM('MEDIÇÃO_OBJETO (1)'!AN617)</f>
        <v>0</v>
      </c>
      <c r="AN617" s="541">
        <f>SUM('MEDIÇÃO_OBJETO (1)'!AO617)</f>
        <v>0</v>
      </c>
      <c r="AO617" s="541">
        <f>SUM('MEDIÇÃO_OBJETO (1)'!AP617)</f>
        <v>0</v>
      </c>
      <c r="AP617" s="541">
        <f>SUM('MEDIÇÃO_OBJETO (1)'!AQ617)</f>
        <v>0</v>
      </c>
      <c r="AQ617" s="541">
        <f>SUM('MEDIÇÃO_OBJETO (1)'!AR617)</f>
        <v>0</v>
      </c>
      <c r="AR617" s="541">
        <f>SUM('MEDIÇÃO_OBJETO (1)'!AS617)</f>
        <v>0</v>
      </c>
      <c r="AS617" s="541">
        <f>SUM('MEDIÇÃO_OBJETO (1)'!AT617)</f>
        <v>0</v>
      </c>
      <c r="AT617" s="541">
        <f>SUM('MEDIÇÃO_OBJETO (1)'!AU617)</f>
        <v>0</v>
      </c>
      <c r="AU617" s="541">
        <f>SUM('MEDIÇÃO_OBJETO (1)'!AV617)</f>
        <v>0</v>
      </c>
      <c r="AV617" s="541">
        <f>SUM('MEDIÇÃO_OBJETO (1)'!AW617)</f>
        <v>0</v>
      </c>
      <c r="AW617" s="541">
        <f>SUM('MEDIÇÃO_OBJETO (1)'!AX617)</f>
        <v>0</v>
      </c>
      <c r="AX617" s="977"/>
      <c r="BN617" s="992">
        <f t="shared" si="412"/>
        <v>0</v>
      </c>
      <c r="BO617" s="538">
        <f t="shared" si="410"/>
        <v>0</v>
      </c>
      <c r="BP617" s="987">
        <f>IF(RESUMO_GLOBAL!$X$53="a",ROUND(AF617*$N617,RESUMO_GLOBAL!$X$54),IF(RESUMO_GLOBAL!$X$53="t",TRUNC(AF617*$N617,RESUMO_GLOBAL!$X$54),AF617*$N617))</f>
        <v>0</v>
      </c>
      <c r="BQ617" s="987">
        <f>IF(RESUMO_GLOBAL!$X$53="a",ROUND(AG617*$N617,RESUMO_GLOBAL!$X$54),IF(RESUMO_GLOBAL!$X$53="t",TRUNC(AG617*$N617,RESUMO_GLOBAL!$X$54),AG617*$N617))</f>
        <v>0</v>
      </c>
      <c r="BR617" s="987">
        <f>IF(RESUMO_GLOBAL!$X$53="a",ROUND(AH617*$N617,RESUMO_GLOBAL!$X$54),IF(RESUMO_GLOBAL!$X$53="t",TRUNC(AH617*$N617,RESUMO_GLOBAL!$X$54),AH617*$N617))</f>
        <v>0</v>
      </c>
      <c r="BS617" s="987">
        <f>IF(RESUMO_GLOBAL!$X$53="a",ROUND(AI617*$N617,RESUMO_GLOBAL!$X$54),IF(RESUMO_GLOBAL!$X$53="t",TRUNC(AI617*$N617,RESUMO_GLOBAL!$X$54),AI617*$N617))</f>
        <v>0</v>
      </c>
      <c r="BT617" s="987">
        <f>IF(RESUMO_GLOBAL!$X$53="a",ROUND(AJ617*$N617,RESUMO_GLOBAL!$X$54),IF(RESUMO_GLOBAL!$X$53="t",TRUNC(AJ617*$N617,RESUMO_GLOBAL!$X$54),AJ617*$N617))</f>
        <v>0</v>
      </c>
      <c r="BU617" s="987">
        <f>IF(RESUMO_GLOBAL!$X$53="a",ROUND(AK617*$N617,RESUMO_GLOBAL!$X$54),IF(RESUMO_GLOBAL!$X$53="t",TRUNC(AK617*$N617,RESUMO_GLOBAL!$X$54),AK617*$N617))</f>
        <v>0</v>
      </c>
      <c r="BV617" s="987">
        <f>IF(RESUMO_GLOBAL!$X$53="a",ROUND(AL617*$N617,RESUMO_GLOBAL!$X$54),IF(RESUMO_GLOBAL!$X$53="t",TRUNC(AL617*$N617,RESUMO_GLOBAL!$X$54),AL617*$N617))</f>
        <v>0</v>
      </c>
      <c r="BW617" s="987">
        <f>IF(RESUMO_GLOBAL!$X$53="a",ROUND(AM617*$N617,RESUMO_GLOBAL!$X$54),IF(RESUMO_GLOBAL!$X$53="t",TRUNC(AM617*$N617,RESUMO_GLOBAL!$X$54),AM617*$N617))</f>
        <v>0</v>
      </c>
      <c r="BX617" s="987">
        <f>IF(RESUMO_GLOBAL!$X$53="a",ROUND(AN617*$N617,RESUMO_GLOBAL!$X$54),IF(RESUMO_GLOBAL!$X$53="t",TRUNC(AN617*$N617,RESUMO_GLOBAL!$X$54),AN617*$N617))</f>
        <v>0</v>
      </c>
      <c r="BY617" s="987">
        <f>IF(RESUMO_GLOBAL!$X$53="a",ROUND(AO617*$N617,RESUMO_GLOBAL!$X$54),IF(RESUMO_GLOBAL!$X$53="t",TRUNC(AO617*$N617,RESUMO_GLOBAL!$X$54),AO617*$N617))</f>
        <v>0</v>
      </c>
      <c r="BZ617" s="987">
        <f>IF(RESUMO_GLOBAL!$X$53="a",ROUND(AP617*$N617,RESUMO_GLOBAL!$X$54),IF(RESUMO_GLOBAL!$X$53="t",TRUNC(AP617*$N617,RESUMO_GLOBAL!$X$54),AP617*$N617))</f>
        <v>0</v>
      </c>
      <c r="CA617" s="987">
        <f>IF(RESUMO_GLOBAL!$X$53="a",ROUND(AQ617*$N617,RESUMO_GLOBAL!$X$54),IF(RESUMO_GLOBAL!$X$53="t",TRUNC(AQ617*$N617,RESUMO_GLOBAL!$X$54),AQ617*$N617))</f>
        <v>0</v>
      </c>
      <c r="CB617" s="987">
        <f>IF(RESUMO_GLOBAL!$X$53="a",ROUND(AR617*$N617,RESUMO_GLOBAL!$X$54),IF(RESUMO_GLOBAL!$X$53="t",TRUNC(AR617*$N617,RESUMO_GLOBAL!$X$54),AR617*$N617))</f>
        <v>0</v>
      </c>
      <c r="CC617" s="987">
        <f>IF(RESUMO_GLOBAL!$X$53="a",ROUND(AS617*$N617,RESUMO_GLOBAL!$X$54),IF(RESUMO_GLOBAL!$X$53="t",TRUNC(AS617*$N617,RESUMO_GLOBAL!$X$54),AS617*$N617))</f>
        <v>0</v>
      </c>
      <c r="CD617" s="987">
        <f>IF(RESUMO_GLOBAL!$X$53="a",ROUND(AT617*$N617,RESUMO_GLOBAL!$X$54),IF(RESUMO_GLOBAL!$X$53="t",TRUNC(AT617*$N617,RESUMO_GLOBAL!$X$54),AT617*$N617))</f>
        <v>0</v>
      </c>
      <c r="CE617" s="987">
        <f>IF(RESUMO_GLOBAL!$X$53="a",ROUND(AU617*$N617,RESUMO_GLOBAL!$X$54),IF(RESUMO_GLOBAL!$X$53="t",TRUNC(AU617*$N617,RESUMO_GLOBAL!$X$54),AU617*$N617))</f>
        <v>0</v>
      </c>
      <c r="CF617" s="987">
        <f>IF(RESUMO_GLOBAL!$X$53="a",ROUND(AV617*$N617,RESUMO_GLOBAL!$X$54),IF(RESUMO_GLOBAL!$X$53="t",TRUNC(AV617*$N617,RESUMO_GLOBAL!$X$54),AV617*$N617))</f>
        <v>0</v>
      </c>
      <c r="CG617" s="987">
        <f>IF(RESUMO_GLOBAL!$X$53="a",ROUND(AW617*$N617,RESUMO_GLOBAL!$X$54),IF(RESUMO_GLOBAL!$X$53="t",TRUNC(AW617*$N617,RESUMO_GLOBAL!$X$54),AW617*$N617))</f>
        <v>0</v>
      </c>
      <c r="CK617" s="59">
        <f t="shared" si="389"/>
        <v>0</v>
      </c>
      <c r="CL617" s="59">
        <f t="shared" si="390"/>
        <v>0</v>
      </c>
      <c r="CM617" s="59">
        <f t="shared" si="391"/>
        <v>0</v>
      </c>
      <c r="CN617" s="59">
        <f t="shared" si="392"/>
        <v>0</v>
      </c>
      <c r="CO617" s="59">
        <f t="shared" si="393"/>
        <v>0</v>
      </c>
      <c r="CP617" s="59">
        <f t="shared" si="394"/>
        <v>0</v>
      </c>
      <c r="CQ617" s="59">
        <f t="shared" si="395"/>
        <v>0</v>
      </c>
      <c r="CR617" s="59">
        <f t="shared" si="396"/>
        <v>0</v>
      </c>
      <c r="CS617" s="59">
        <f t="shared" si="397"/>
        <v>0</v>
      </c>
      <c r="CT617" s="59">
        <f t="shared" si="398"/>
        <v>0</v>
      </c>
      <c r="CU617" s="59">
        <f t="shared" si="399"/>
        <v>0</v>
      </c>
      <c r="CV617" s="59">
        <f t="shared" si="400"/>
        <v>0</v>
      </c>
      <c r="CW617" s="59">
        <f t="shared" si="401"/>
        <v>0</v>
      </c>
      <c r="CX617" s="59">
        <f t="shared" si="402"/>
        <v>0</v>
      </c>
      <c r="CY617" s="59">
        <f t="shared" si="403"/>
        <v>0</v>
      </c>
      <c r="CZ617" s="59">
        <f t="shared" si="404"/>
        <v>0</v>
      </c>
      <c r="DA617" s="59">
        <f t="shared" si="405"/>
        <v>0</v>
      </c>
      <c r="DB617" s="59">
        <f t="shared" si="406"/>
        <v>0</v>
      </c>
      <c r="DE617">
        <f t="shared" si="388"/>
        <v>612</v>
      </c>
      <c r="DF617" t="str">
        <f t="shared" si="407"/>
        <v/>
      </c>
      <c r="DG617" s="59">
        <f>IF($C617&lt;&gt;0,SUM($CK618:CK618),0)</f>
        <v>0</v>
      </c>
      <c r="DH617" s="59">
        <f>IF($C617&lt;&gt;0,SUM($CK618:CL618),0)</f>
        <v>0</v>
      </c>
      <c r="DI617" s="59">
        <f>IF($C617&lt;&gt;0,SUM($CK618:CM618),0)</f>
        <v>0</v>
      </c>
      <c r="DJ617" s="59">
        <f>IF($C617&lt;&gt;0,SUM($CK618:CN618),0)</f>
        <v>0</v>
      </c>
      <c r="DK617" s="59">
        <f>IF($C617&lt;&gt;0,SUM($CK618:CO618),0)</f>
        <v>0</v>
      </c>
      <c r="DL617" s="59">
        <f>IF($C617&lt;&gt;0,SUM($CK618:CP618),0)</f>
        <v>0</v>
      </c>
      <c r="DM617" s="59">
        <f>IF($C617&lt;&gt;0,SUM($CK618:CQ618),0)</f>
        <v>0</v>
      </c>
      <c r="DN617" s="59">
        <f>IF($C617&lt;&gt;0,SUM($CK618:CR618),0)</f>
        <v>0</v>
      </c>
      <c r="DO617" s="59">
        <f>IF($C617&lt;&gt;0,SUM($CK618:CS618),0)</f>
        <v>0</v>
      </c>
      <c r="DP617" s="59">
        <f>IF($C617&lt;&gt;0,SUM($CK618:CT618),0)</f>
        <v>0</v>
      </c>
      <c r="DQ617" s="59">
        <f>IF($C617&lt;&gt;0,SUM($CK618:CU618),0)</f>
        <v>0</v>
      </c>
      <c r="DR617" s="59">
        <f>IF($C617&lt;&gt;0,SUM($CK618:CV618),0)</f>
        <v>0</v>
      </c>
      <c r="DS617" s="59">
        <f>IF($C617&lt;&gt;0,SUM($CK618:CW618),0)</f>
        <v>0</v>
      </c>
      <c r="DT617" s="59">
        <f>IF($C617&lt;&gt;0,SUM($CK618:CX618),0)</f>
        <v>0</v>
      </c>
      <c r="DU617" s="59">
        <f>IF($C617&lt;&gt;0,SUM($CK618:CY618),0)</f>
        <v>0</v>
      </c>
      <c r="DV617" s="59">
        <f>IF($C617&lt;&gt;0,SUM($CK618:CZ618),0)</f>
        <v>0</v>
      </c>
      <c r="DW617" s="59">
        <f>IF($C617&lt;&gt;0,SUM($CK618:DA618),0)</f>
        <v>0</v>
      </c>
      <c r="DX617" s="59">
        <f>IF($C617&lt;&gt;0,SUM($CK618:DB618),0)</f>
        <v>0</v>
      </c>
      <c r="DY617" s="952" t="str">
        <f t="shared" si="411"/>
        <v/>
      </c>
    </row>
    <row r="618" spans="1:129" ht="13.5" hidden="1" thickBot="1">
      <c r="A618" s="3" t="str">
        <f t="shared" si="377"/>
        <v/>
      </c>
      <c r="B618" s="805">
        <f>Dados_GLOBAL_Inicial!E618</f>
        <v>0</v>
      </c>
      <c r="C618" s="956">
        <f>IF(IFERROR(VALUE(Dados_GLOBAL_Inicial!F618),0)=0,0,Dados_GLOBAL_Inicial!F618)</f>
        <v>0</v>
      </c>
      <c r="D618" s="830">
        <f>Dados_GLOBAL_Inicial!G618</f>
        <v>0</v>
      </c>
      <c r="E618" s="830" t="str">
        <f>IF(IFERROR(VLOOKUP(F618,Cod_Gde_Itens!$A$1:$B$80,2,FALSE),0)&gt;549,IFERROR(VLOOKUP(F618,Cod_Gde_Itens!$A$1:$B$80,2,FALSE),0),IF(Dados_GLOBAL_Inicial!H618=0,"",Dados_GLOBAL_Inicial!H618))</f>
        <v/>
      </c>
      <c r="F618" s="823">
        <f>Dados_GLOBAL_Inicial!I618</f>
        <v>0</v>
      </c>
      <c r="G618" s="824">
        <f>Dados_GLOBAL_Inicial!J618</f>
        <v>0</v>
      </c>
      <c r="H618" s="454">
        <f>Dados_GLOBAL_Inicial!K618</f>
        <v>0</v>
      </c>
      <c r="I618" s="970">
        <f>SUM('MEDIÇÃO_OBJETO (1)'!I618)</f>
        <v>0</v>
      </c>
      <c r="J618" s="455">
        <f t="shared" si="378"/>
        <v>0</v>
      </c>
      <c r="K618" s="451">
        <f t="shared" si="379"/>
        <v>0</v>
      </c>
      <c r="L618" s="452">
        <f t="shared" si="380"/>
        <v>0</v>
      </c>
      <c r="M618" s="809">
        <f t="shared" si="381"/>
        <v>0</v>
      </c>
      <c r="N618" s="810">
        <f>IF(IFERROR(VALUE(Dados_GLOBAL_Inicial!L618),0)=0,0,Dados_GLOBAL_Inicial!L618)</f>
        <v>0</v>
      </c>
      <c r="O618" s="812">
        <f>SUM('MEDIÇÃO_OBJETO (1)'!O618)</f>
        <v>0</v>
      </c>
      <c r="P618" s="812">
        <f>SUM('MEDIÇÃO_OBJETO (1)'!P618)</f>
        <v>0</v>
      </c>
      <c r="Q618" s="813">
        <f t="shared" si="382"/>
        <v>0</v>
      </c>
      <c r="R618" s="951"/>
      <c r="S618" s="815">
        <f>SUM('MEDIÇÃO_OBJETO (1)'!S618)</f>
        <v>0</v>
      </c>
      <c r="T618" s="815">
        <f>SUM('MEDIÇÃO_OBJETO (1)'!T618)</f>
        <v>0</v>
      </c>
      <c r="V618" s="19"/>
      <c r="W618" s="978">
        <f t="shared" si="383"/>
        <v>0</v>
      </c>
      <c r="X618" s="816">
        <f t="shared" si="384"/>
        <v>0</v>
      </c>
      <c r="Y618" s="816">
        <f t="shared" si="385"/>
        <v>0</v>
      </c>
      <c r="Z618" s="817">
        <f t="shared" si="386"/>
        <v>0</v>
      </c>
      <c r="AB618" s="453">
        <f t="shared" si="408"/>
        <v>0</v>
      </c>
      <c r="AC618" s="14">
        <f t="shared" si="387"/>
        <v>0</v>
      </c>
      <c r="AD618" s="819"/>
      <c r="AE618" s="631">
        <f t="shared" si="409"/>
        <v>0</v>
      </c>
      <c r="AF618" s="818">
        <f>SUM('MEDIÇÃO_OBJETO (1)'!AG618)</f>
        <v>0</v>
      </c>
      <c r="AG618" s="541">
        <f>SUM('MEDIÇÃO_OBJETO (1)'!AH618)</f>
        <v>0</v>
      </c>
      <c r="AH618" s="541">
        <f>SUM('MEDIÇÃO_OBJETO (1)'!AI618)</f>
        <v>0</v>
      </c>
      <c r="AI618" s="541">
        <f>SUM('MEDIÇÃO_OBJETO (1)'!AJ618)</f>
        <v>0</v>
      </c>
      <c r="AJ618" s="541">
        <f>SUM('MEDIÇÃO_OBJETO (1)'!AK618)</f>
        <v>0</v>
      </c>
      <c r="AK618" s="541">
        <f>SUM('MEDIÇÃO_OBJETO (1)'!AL618)</f>
        <v>0</v>
      </c>
      <c r="AL618" s="541">
        <f>SUM('MEDIÇÃO_OBJETO (1)'!AM618)</f>
        <v>0</v>
      </c>
      <c r="AM618" s="541">
        <f>SUM('MEDIÇÃO_OBJETO (1)'!AN618)</f>
        <v>0</v>
      </c>
      <c r="AN618" s="541">
        <f>SUM('MEDIÇÃO_OBJETO (1)'!AO618)</f>
        <v>0</v>
      </c>
      <c r="AO618" s="541">
        <f>SUM('MEDIÇÃO_OBJETO (1)'!AP618)</f>
        <v>0</v>
      </c>
      <c r="AP618" s="541">
        <f>SUM('MEDIÇÃO_OBJETO (1)'!AQ618)</f>
        <v>0</v>
      </c>
      <c r="AQ618" s="541">
        <f>SUM('MEDIÇÃO_OBJETO (1)'!AR618)</f>
        <v>0</v>
      </c>
      <c r="AR618" s="541">
        <f>SUM('MEDIÇÃO_OBJETO (1)'!AS618)</f>
        <v>0</v>
      </c>
      <c r="AS618" s="541">
        <f>SUM('MEDIÇÃO_OBJETO (1)'!AT618)</f>
        <v>0</v>
      </c>
      <c r="AT618" s="541">
        <f>SUM('MEDIÇÃO_OBJETO (1)'!AU618)</f>
        <v>0</v>
      </c>
      <c r="AU618" s="541">
        <f>SUM('MEDIÇÃO_OBJETO (1)'!AV618)</f>
        <v>0</v>
      </c>
      <c r="AV618" s="541">
        <f>SUM('MEDIÇÃO_OBJETO (1)'!AW618)</f>
        <v>0</v>
      </c>
      <c r="AW618" s="541">
        <f>SUM('MEDIÇÃO_OBJETO (1)'!AX618)</f>
        <v>0</v>
      </c>
      <c r="AX618" s="977"/>
      <c r="BN618" s="992">
        <f t="shared" si="412"/>
        <v>0</v>
      </c>
      <c r="BO618" s="538">
        <f t="shared" si="410"/>
        <v>0</v>
      </c>
      <c r="BP618" s="987">
        <f>IF(RESUMO_GLOBAL!$X$53="a",ROUND(AF618*$N618,RESUMO_GLOBAL!$X$54),IF(RESUMO_GLOBAL!$X$53="t",TRUNC(AF618*$N618,RESUMO_GLOBAL!$X$54),AF618*$N618))</f>
        <v>0</v>
      </c>
      <c r="BQ618" s="987">
        <f>IF(RESUMO_GLOBAL!$X$53="a",ROUND(AG618*$N618,RESUMO_GLOBAL!$X$54),IF(RESUMO_GLOBAL!$X$53="t",TRUNC(AG618*$N618,RESUMO_GLOBAL!$X$54),AG618*$N618))</f>
        <v>0</v>
      </c>
      <c r="BR618" s="987">
        <f>IF(RESUMO_GLOBAL!$X$53="a",ROUND(AH618*$N618,RESUMO_GLOBAL!$X$54),IF(RESUMO_GLOBAL!$X$53="t",TRUNC(AH618*$N618,RESUMO_GLOBAL!$X$54),AH618*$N618))</f>
        <v>0</v>
      </c>
      <c r="BS618" s="987">
        <f>IF(RESUMO_GLOBAL!$X$53="a",ROUND(AI618*$N618,RESUMO_GLOBAL!$X$54),IF(RESUMO_GLOBAL!$X$53="t",TRUNC(AI618*$N618,RESUMO_GLOBAL!$X$54),AI618*$N618))</f>
        <v>0</v>
      </c>
      <c r="BT618" s="987">
        <f>IF(RESUMO_GLOBAL!$X$53="a",ROUND(AJ618*$N618,RESUMO_GLOBAL!$X$54),IF(RESUMO_GLOBAL!$X$53="t",TRUNC(AJ618*$N618,RESUMO_GLOBAL!$X$54),AJ618*$N618))</f>
        <v>0</v>
      </c>
      <c r="BU618" s="987">
        <f>IF(RESUMO_GLOBAL!$X$53="a",ROUND(AK618*$N618,RESUMO_GLOBAL!$X$54),IF(RESUMO_GLOBAL!$X$53="t",TRUNC(AK618*$N618,RESUMO_GLOBAL!$X$54),AK618*$N618))</f>
        <v>0</v>
      </c>
      <c r="BV618" s="987">
        <f>IF(RESUMO_GLOBAL!$X$53="a",ROUND(AL618*$N618,RESUMO_GLOBAL!$X$54),IF(RESUMO_GLOBAL!$X$53="t",TRUNC(AL618*$N618,RESUMO_GLOBAL!$X$54),AL618*$N618))</f>
        <v>0</v>
      </c>
      <c r="BW618" s="987">
        <f>IF(RESUMO_GLOBAL!$X$53="a",ROUND(AM618*$N618,RESUMO_GLOBAL!$X$54),IF(RESUMO_GLOBAL!$X$53="t",TRUNC(AM618*$N618,RESUMO_GLOBAL!$X$54),AM618*$N618))</f>
        <v>0</v>
      </c>
      <c r="BX618" s="987">
        <f>IF(RESUMO_GLOBAL!$X$53="a",ROUND(AN618*$N618,RESUMO_GLOBAL!$X$54),IF(RESUMO_GLOBAL!$X$53="t",TRUNC(AN618*$N618,RESUMO_GLOBAL!$X$54),AN618*$N618))</f>
        <v>0</v>
      </c>
      <c r="BY618" s="987">
        <f>IF(RESUMO_GLOBAL!$X$53="a",ROUND(AO618*$N618,RESUMO_GLOBAL!$X$54),IF(RESUMO_GLOBAL!$X$53="t",TRUNC(AO618*$N618,RESUMO_GLOBAL!$X$54),AO618*$N618))</f>
        <v>0</v>
      </c>
      <c r="BZ618" s="987">
        <f>IF(RESUMO_GLOBAL!$X$53="a",ROUND(AP618*$N618,RESUMO_GLOBAL!$X$54),IF(RESUMO_GLOBAL!$X$53="t",TRUNC(AP618*$N618,RESUMO_GLOBAL!$X$54),AP618*$N618))</f>
        <v>0</v>
      </c>
      <c r="CA618" s="987">
        <f>IF(RESUMO_GLOBAL!$X$53="a",ROUND(AQ618*$N618,RESUMO_GLOBAL!$X$54),IF(RESUMO_GLOBAL!$X$53="t",TRUNC(AQ618*$N618,RESUMO_GLOBAL!$X$54),AQ618*$N618))</f>
        <v>0</v>
      </c>
      <c r="CB618" s="987">
        <f>IF(RESUMO_GLOBAL!$X$53="a",ROUND(AR618*$N618,RESUMO_GLOBAL!$X$54),IF(RESUMO_GLOBAL!$X$53="t",TRUNC(AR618*$N618,RESUMO_GLOBAL!$X$54),AR618*$N618))</f>
        <v>0</v>
      </c>
      <c r="CC618" s="987">
        <f>IF(RESUMO_GLOBAL!$X$53="a",ROUND(AS618*$N618,RESUMO_GLOBAL!$X$54),IF(RESUMO_GLOBAL!$X$53="t",TRUNC(AS618*$N618,RESUMO_GLOBAL!$X$54),AS618*$N618))</f>
        <v>0</v>
      </c>
      <c r="CD618" s="987">
        <f>IF(RESUMO_GLOBAL!$X$53="a",ROUND(AT618*$N618,RESUMO_GLOBAL!$X$54),IF(RESUMO_GLOBAL!$X$53="t",TRUNC(AT618*$N618,RESUMO_GLOBAL!$X$54),AT618*$N618))</f>
        <v>0</v>
      </c>
      <c r="CE618" s="987">
        <f>IF(RESUMO_GLOBAL!$X$53="a",ROUND(AU618*$N618,RESUMO_GLOBAL!$X$54),IF(RESUMO_GLOBAL!$X$53="t",TRUNC(AU618*$N618,RESUMO_GLOBAL!$X$54),AU618*$N618))</f>
        <v>0</v>
      </c>
      <c r="CF618" s="987">
        <f>IF(RESUMO_GLOBAL!$X$53="a",ROUND(AV618*$N618,RESUMO_GLOBAL!$X$54),IF(RESUMO_GLOBAL!$X$53="t",TRUNC(AV618*$N618,RESUMO_GLOBAL!$X$54),AV618*$N618))</f>
        <v>0</v>
      </c>
      <c r="CG618" s="987">
        <f>IF(RESUMO_GLOBAL!$X$53="a",ROUND(AW618*$N618,RESUMO_GLOBAL!$X$54),IF(RESUMO_GLOBAL!$X$53="t",TRUNC(AW618*$N618,RESUMO_GLOBAL!$X$54),AW618*$N618))</f>
        <v>0</v>
      </c>
      <c r="CK618" s="59">
        <f t="shared" si="389"/>
        <v>0</v>
      </c>
      <c r="CL618" s="59">
        <f t="shared" si="390"/>
        <v>0</v>
      </c>
      <c r="CM618" s="59">
        <f t="shared" si="391"/>
        <v>0</v>
      </c>
      <c r="CN618" s="59">
        <f t="shared" si="392"/>
        <v>0</v>
      </c>
      <c r="CO618" s="59">
        <f t="shared" si="393"/>
        <v>0</v>
      </c>
      <c r="CP618" s="59">
        <f t="shared" si="394"/>
        <v>0</v>
      </c>
      <c r="CQ618" s="59">
        <f t="shared" si="395"/>
        <v>0</v>
      </c>
      <c r="CR618" s="59">
        <f t="shared" si="396"/>
        <v>0</v>
      </c>
      <c r="CS618" s="59">
        <f t="shared" si="397"/>
        <v>0</v>
      </c>
      <c r="CT618" s="59">
        <f t="shared" si="398"/>
        <v>0</v>
      </c>
      <c r="CU618" s="59">
        <f t="shared" si="399"/>
        <v>0</v>
      </c>
      <c r="CV618" s="59">
        <f t="shared" si="400"/>
        <v>0</v>
      </c>
      <c r="CW618" s="59">
        <f t="shared" si="401"/>
        <v>0</v>
      </c>
      <c r="CX618" s="59">
        <f t="shared" si="402"/>
        <v>0</v>
      </c>
      <c r="CY618" s="59">
        <f t="shared" si="403"/>
        <v>0</v>
      </c>
      <c r="CZ618" s="59">
        <f t="shared" si="404"/>
        <v>0</v>
      </c>
      <c r="DA618" s="59">
        <f t="shared" si="405"/>
        <v>0</v>
      </c>
      <c r="DB618" s="59">
        <f t="shared" si="406"/>
        <v>0</v>
      </c>
      <c r="DE618">
        <f t="shared" si="388"/>
        <v>613</v>
      </c>
      <c r="DF618" t="str">
        <f t="shared" si="407"/>
        <v/>
      </c>
      <c r="DG618" s="59">
        <f>IF($C618&lt;&gt;0,SUM($CK619:CK619),0)</f>
        <v>0</v>
      </c>
      <c r="DH618" s="59">
        <f>IF($C618&lt;&gt;0,SUM($CK619:CL619),0)</f>
        <v>0</v>
      </c>
      <c r="DI618" s="59">
        <f>IF($C618&lt;&gt;0,SUM($CK619:CM619),0)</f>
        <v>0</v>
      </c>
      <c r="DJ618" s="59">
        <f>IF($C618&lt;&gt;0,SUM($CK619:CN619),0)</f>
        <v>0</v>
      </c>
      <c r="DK618" s="59">
        <f>IF($C618&lt;&gt;0,SUM($CK619:CO619),0)</f>
        <v>0</v>
      </c>
      <c r="DL618" s="59">
        <f>IF($C618&lt;&gt;0,SUM($CK619:CP619),0)</f>
        <v>0</v>
      </c>
      <c r="DM618" s="59">
        <f>IF($C618&lt;&gt;0,SUM($CK619:CQ619),0)</f>
        <v>0</v>
      </c>
      <c r="DN618" s="59">
        <f>IF($C618&lt;&gt;0,SUM($CK619:CR619),0)</f>
        <v>0</v>
      </c>
      <c r="DO618" s="59">
        <f>IF($C618&lt;&gt;0,SUM($CK619:CS619),0)</f>
        <v>0</v>
      </c>
      <c r="DP618" s="59">
        <f>IF($C618&lt;&gt;0,SUM($CK619:CT619),0)</f>
        <v>0</v>
      </c>
      <c r="DQ618" s="59">
        <f>IF($C618&lt;&gt;0,SUM($CK619:CU619),0)</f>
        <v>0</v>
      </c>
      <c r="DR618" s="59">
        <f>IF($C618&lt;&gt;0,SUM($CK619:CV619),0)</f>
        <v>0</v>
      </c>
      <c r="DS618" s="59">
        <f>IF($C618&lt;&gt;0,SUM($CK619:CW619),0)</f>
        <v>0</v>
      </c>
      <c r="DT618" s="59">
        <f>IF($C618&lt;&gt;0,SUM($CK619:CX619),0)</f>
        <v>0</v>
      </c>
      <c r="DU618" s="59">
        <f>IF($C618&lt;&gt;0,SUM($CK619:CY619),0)</f>
        <v>0</v>
      </c>
      <c r="DV618" s="59">
        <f>IF($C618&lt;&gt;0,SUM($CK619:CZ619),0)</f>
        <v>0</v>
      </c>
      <c r="DW618" s="59">
        <f>IF($C618&lt;&gt;0,SUM($CK619:DA619),0)</f>
        <v>0</v>
      </c>
      <c r="DX618" s="59">
        <f>IF($C618&lt;&gt;0,SUM($CK619:DB619),0)</f>
        <v>0</v>
      </c>
      <c r="DY618" s="952" t="str">
        <f t="shared" si="411"/>
        <v/>
      </c>
    </row>
    <row r="619" spans="1:129" ht="13.5" hidden="1" thickBot="1">
      <c r="A619" s="3" t="str">
        <f t="shared" si="377"/>
        <v/>
      </c>
      <c r="B619" s="805">
        <f>Dados_GLOBAL_Inicial!E619</f>
        <v>0</v>
      </c>
      <c r="C619" s="956">
        <f>IF(IFERROR(VALUE(Dados_GLOBAL_Inicial!F619),0)=0,0,Dados_GLOBAL_Inicial!F619)</f>
        <v>0</v>
      </c>
      <c r="D619" s="830">
        <f>Dados_GLOBAL_Inicial!G619</f>
        <v>0</v>
      </c>
      <c r="E619" s="830" t="str">
        <f>IF(IFERROR(VLOOKUP(F619,Cod_Gde_Itens!$A$1:$B$80,2,FALSE),0)&gt;549,IFERROR(VLOOKUP(F619,Cod_Gde_Itens!$A$1:$B$80,2,FALSE),0),IF(Dados_GLOBAL_Inicial!H619=0,"",Dados_GLOBAL_Inicial!H619))</f>
        <v/>
      </c>
      <c r="F619" s="823">
        <f>Dados_GLOBAL_Inicial!I619</f>
        <v>0</v>
      </c>
      <c r="G619" s="824">
        <f>Dados_GLOBAL_Inicial!J619</f>
        <v>0</v>
      </c>
      <c r="H619" s="454">
        <f>Dados_GLOBAL_Inicial!K619</f>
        <v>0</v>
      </c>
      <c r="I619" s="970">
        <f>SUM('MEDIÇÃO_OBJETO (1)'!I619)</f>
        <v>0</v>
      </c>
      <c r="J619" s="455">
        <f t="shared" si="378"/>
        <v>0</v>
      </c>
      <c r="K619" s="451">
        <f t="shared" si="379"/>
        <v>0</v>
      </c>
      <c r="L619" s="452">
        <f t="shared" si="380"/>
        <v>0</v>
      </c>
      <c r="M619" s="809">
        <f t="shared" si="381"/>
        <v>0</v>
      </c>
      <c r="N619" s="810">
        <f>IF(IFERROR(VALUE(Dados_GLOBAL_Inicial!L619),0)=0,0,Dados_GLOBAL_Inicial!L619)</f>
        <v>0</v>
      </c>
      <c r="O619" s="812">
        <f>SUM('MEDIÇÃO_OBJETO (1)'!O619)</f>
        <v>0</v>
      </c>
      <c r="P619" s="812">
        <f>SUM('MEDIÇÃO_OBJETO (1)'!P619)</f>
        <v>0</v>
      </c>
      <c r="Q619" s="813">
        <f t="shared" si="382"/>
        <v>0</v>
      </c>
      <c r="R619" s="951"/>
      <c r="S619" s="815">
        <f>SUM('MEDIÇÃO_OBJETO (1)'!S619)</f>
        <v>0</v>
      </c>
      <c r="T619" s="815">
        <f>SUM('MEDIÇÃO_OBJETO (1)'!T619)</f>
        <v>0</v>
      </c>
      <c r="V619" s="19"/>
      <c r="W619" s="978">
        <f t="shared" si="383"/>
        <v>0</v>
      </c>
      <c r="X619" s="816">
        <f t="shared" si="384"/>
        <v>0</v>
      </c>
      <c r="Y619" s="816">
        <f t="shared" si="385"/>
        <v>0</v>
      </c>
      <c r="Z619" s="817">
        <f t="shared" si="386"/>
        <v>0</v>
      </c>
      <c r="AB619" s="453">
        <f t="shared" si="408"/>
        <v>0</v>
      </c>
      <c r="AC619" s="14">
        <f t="shared" si="387"/>
        <v>0</v>
      </c>
      <c r="AD619" s="819"/>
      <c r="AE619" s="631">
        <f t="shared" si="409"/>
        <v>0</v>
      </c>
      <c r="AF619" s="818">
        <f>SUM('MEDIÇÃO_OBJETO (1)'!AG619)</f>
        <v>0</v>
      </c>
      <c r="AG619" s="541">
        <f>SUM('MEDIÇÃO_OBJETO (1)'!AH619)</f>
        <v>0</v>
      </c>
      <c r="AH619" s="541">
        <f>SUM('MEDIÇÃO_OBJETO (1)'!AI619)</f>
        <v>0</v>
      </c>
      <c r="AI619" s="541">
        <f>SUM('MEDIÇÃO_OBJETO (1)'!AJ619)</f>
        <v>0</v>
      </c>
      <c r="AJ619" s="541">
        <f>SUM('MEDIÇÃO_OBJETO (1)'!AK619)</f>
        <v>0</v>
      </c>
      <c r="AK619" s="541">
        <f>SUM('MEDIÇÃO_OBJETO (1)'!AL619)</f>
        <v>0</v>
      </c>
      <c r="AL619" s="541">
        <f>SUM('MEDIÇÃO_OBJETO (1)'!AM619)</f>
        <v>0</v>
      </c>
      <c r="AM619" s="541">
        <f>SUM('MEDIÇÃO_OBJETO (1)'!AN619)</f>
        <v>0</v>
      </c>
      <c r="AN619" s="541">
        <f>SUM('MEDIÇÃO_OBJETO (1)'!AO619)</f>
        <v>0</v>
      </c>
      <c r="AO619" s="541">
        <f>SUM('MEDIÇÃO_OBJETO (1)'!AP619)</f>
        <v>0</v>
      </c>
      <c r="AP619" s="541">
        <f>SUM('MEDIÇÃO_OBJETO (1)'!AQ619)</f>
        <v>0</v>
      </c>
      <c r="AQ619" s="541">
        <f>SUM('MEDIÇÃO_OBJETO (1)'!AR619)</f>
        <v>0</v>
      </c>
      <c r="AR619" s="541">
        <f>SUM('MEDIÇÃO_OBJETO (1)'!AS619)</f>
        <v>0</v>
      </c>
      <c r="AS619" s="541">
        <f>SUM('MEDIÇÃO_OBJETO (1)'!AT619)</f>
        <v>0</v>
      </c>
      <c r="AT619" s="541">
        <f>SUM('MEDIÇÃO_OBJETO (1)'!AU619)</f>
        <v>0</v>
      </c>
      <c r="AU619" s="541">
        <f>SUM('MEDIÇÃO_OBJETO (1)'!AV619)</f>
        <v>0</v>
      </c>
      <c r="AV619" s="541">
        <f>SUM('MEDIÇÃO_OBJETO (1)'!AW619)</f>
        <v>0</v>
      </c>
      <c r="AW619" s="541">
        <f>SUM('MEDIÇÃO_OBJETO (1)'!AX619)</f>
        <v>0</v>
      </c>
      <c r="AX619" s="977"/>
      <c r="BN619" s="992">
        <f t="shared" si="412"/>
        <v>0</v>
      </c>
      <c r="BO619" s="538">
        <f t="shared" si="410"/>
        <v>0</v>
      </c>
      <c r="BP619" s="987">
        <f>IF(RESUMO_GLOBAL!$X$53="a",ROUND(AF619*$N619,RESUMO_GLOBAL!$X$54),IF(RESUMO_GLOBAL!$X$53="t",TRUNC(AF619*$N619,RESUMO_GLOBAL!$X$54),AF619*$N619))</f>
        <v>0</v>
      </c>
      <c r="BQ619" s="987">
        <f>IF(RESUMO_GLOBAL!$X$53="a",ROUND(AG619*$N619,RESUMO_GLOBAL!$X$54),IF(RESUMO_GLOBAL!$X$53="t",TRUNC(AG619*$N619,RESUMO_GLOBAL!$X$54),AG619*$N619))</f>
        <v>0</v>
      </c>
      <c r="BR619" s="987">
        <f>IF(RESUMO_GLOBAL!$X$53="a",ROUND(AH619*$N619,RESUMO_GLOBAL!$X$54),IF(RESUMO_GLOBAL!$X$53="t",TRUNC(AH619*$N619,RESUMO_GLOBAL!$X$54),AH619*$N619))</f>
        <v>0</v>
      </c>
      <c r="BS619" s="987">
        <f>IF(RESUMO_GLOBAL!$X$53="a",ROUND(AI619*$N619,RESUMO_GLOBAL!$X$54),IF(RESUMO_GLOBAL!$X$53="t",TRUNC(AI619*$N619,RESUMO_GLOBAL!$X$54),AI619*$N619))</f>
        <v>0</v>
      </c>
      <c r="BT619" s="987">
        <f>IF(RESUMO_GLOBAL!$X$53="a",ROUND(AJ619*$N619,RESUMO_GLOBAL!$X$54),IF(RESUMO_GLOBAL!$X$53="t",TRUNC(AJ619*$N619,RESUMO_GLOBAL!$X$54),AJ619*$N619))</f>
        <v>0</v>
      </c>
      <c r="BU619" s="987">
        <f>IF(RESUMO_GLOBAL!$X$53="a",ROUND(AK619*$N619,RESUMO_GLOBAL!$X$54),IF(RESUMO_GLOBAL!$X$53="t",TRUNC(AK619*$N619,RESUMO_GLOBAL!$X$54),AK619*$N619))</f>
        <v>0</v>
      </c>
      <c r="BV619" s="987">
        <f>IF(RESUMO_GLOBAL!$X$53="a",ROUND(AL619*$N619,RESUMO_GLOBAL!$X$54),IF(RESUMO_GLOBAL!$X$53="t",TRUNC(AL619*$N619,RESUMO_GLOBAL!$X$54),AL619*$N619))</f>
        <v>0</v>
      </c>
      <c r="BW619" s="987">
        <f>IF(RESUMO_GLOBAL!$X$53="a",ROUND(AM619*$N619,RESUMO_GLOBAL!$X$54),IF(RESUMO_GLOBAL!$X$53="t",TRUNC(AM619*$N619,RESUMO_GLOBAL!$X$54),AM619*$N619))</f>
        <v>0</v>
      </c>
      <c r="BX619" s="987">
        <f>IF(RESUMO_GLOBAL!$X$53="a",ROUND(AN619*$N619,RESUMO_GLOBAL!$X$54),IF(RESUMO_GLOBAL!$X$53="t",TRUNC(AN619*$N619,RESUMO_GLOBAL!$X$54),AN619*$N619))</f>
        <v>0</v>
      </c>
      <c r="BY619" s="987">
        <f>IF(RESUMO_GLOBAL!$X$53="a",ROUND(AO619*$N619,RESUMO_GLOBAL!$X$54),IF(RESUMO_GLOBAL!$X$53="t",TRUNC(AO619*$N619,RESUMO_GLOBAL!$X$54),AO619*$N619))</f>
        <v>0</v>
      </c>
      <c r="BZ619" s="987">
        <f>IF(RESUMO_GLOBAL!$X$53="a",ROUND(AP619*$N619,RESUMO_GLOBAL!$X$54),IF(RESUMO_GLOBAL!$X$53="t",TRUNC(AP619*$N619,RESUMO_GLOBAL!$X$54),AP619*$N619))</f>
        <v>0</v>
      </c>
      <c r="CA619" s="987">
        <f>IF(RESUMO_GLOBAL!$X$53="a",ROUND(AQ619*$N619,RESUMO_GLOBAL!$X$54),IF(RESUMO_GLOBAL!$X$53="t",TRUNC(AQ619*$N619,RESUMO_GLOBAL!$X$54),AQ619*$N619))</f>
        <v>0</v>
      </c>
      <c r="CB619" s="987">
        <f>IF(RESUMO_GLOBAL!$X$53="a",ROUND(AR619*$N619,RESUMO_GLOBAL!$X$54),IF(RESUMO_GLOBAL!$X$53="t",TRUNC(AR619*$N619,RESUMO_GLOBAL!$X$54),AR619*$N619))</f>
        <v>0</v>
      </c>
      <c r="CC619" s="987">
        <f>IF(RESUMO_GLOBAL!$X$53="a",ROUND(AS619*$N619,RESUMO_GLOBAL!$X$54),IF(RESUMO_GLOBAL!$X$53="t",TRUNC(AS619*$N619,RESUMO_GLOBAL!$X$54),AS619*$N619))</f>
        <v>0</v>
      </c>
      <c r="CD619" s="987">
        <f>IF(RESUMO_GLOBAL!$X$53="a",ROUND(AT619*$N619,RESUMO_GLOBAL!$X$54),IF(RESUMO_GLOBAL!$X$53="t",TRUNC(AT619*$N619,RESUMO_GLOBAL!$X$54),AT619*$N619))</f>
        <v>0</v>
      </c>
      <c r="CE619" s="987">
        <f>IF(RESUMO_GLOBAL!$X$53="a",ROUND(AU619*$N619,RESUMO_GLOBAL!$X$54),IF(RESUMO_GLOBAL!$X$53="t",TRUNC(AU619*$N619,RESUMO_GLOBAL!$X$54),AU619*$N619))</f>
        <v>0</v>
      </c>
      <c r="CF619" s="987">
        <f>IF(RESUMO_GLOBAL!$X$53="a",ROUND(AV619*$N619,RESUMO_GLOBAL!$X$54),IF(RESUMO_GLOBAL!$X$53="t",TRUNC(AV619*$N619,RESUMO_GLOBAL!$X$54),AV619*$N619))</f>
        <v>0</v>
      </c>
      <c r="CG619" s="987">
        <f>IF(RESUMO_GLOBAL!$X$53="a",ROUND(AW619*$N619,RESUMO_GLOBAL!$X$54),IF(RESUMO_GLOBAL!$X$53="t",TRUNC(AW619*$N619,RESUMO_GLOBAL!$X$54),AW619*$N619))</f>
        <v>0</v>
      </c>
      <c r="CK619" s="59">
        <f t="shared" si="389"/>
        <v>0</v>
      </c>
      <c r="CL619" s="59">
        <f t="shared" si="390"/>
        <v>0</v>
      </c>
      <c r="CM619" s="59">
        <f t="shared" si="391"/>
        <v>0</v>
      </c>
      <c r="CN619" s="59">
        <f t="shared" si="392"/>
        <v>0</v>
      </c>
      <c r="CO619" s="59">
        <f t="shared" si="393"/>
        <v>0</v>
      </c>
      <c r="CP619" s="59">
        <f t="shared" si="394"/>
        <v>0</v>
      </c>
      <c r="CQ619" s="59">
        <f t="shared" si="395"/>
        <v>0</v>
      </c>
      <c r="CR619" s="59">
        <f t="shared" si="396"/>
        <v>0</v>
      </c>
      <c r="CS619" s="59">
        <f t="shared" si="397"/>
        <v>0</v>
      </c>
      <c r="CT619" s="59">
        <f t="shared" si="398"/>
        <v>0</v>
      </c>
      <c r="CU619" s="59">
        <f t="shared" si="399"/>
        <v>0</v>
      </c>
      <c r="CV619" s="59">
        <f t="shared" si="400"/>
        <v>0</v>
      </c>
      <c r="CW619" s="59">
        <f t="shared" si="401"/>
        <v>0</v>
      </c>
      <c r="CX619" s="59">
        <f t="shared" si="402"/>
        <v>0</v>
      </c>
      <c r="CY619" s="59">
        <f t="shared" si="403"/>
        <v>0</v>
      </c>
      <c r="CZ619" s="59">
        <f t="shared" si="404"/>
        <v>0</v>
      </c>
      <c r="DA619" s="59">
        <f t="shared" si="405"/>
        <v>0</v>
      </c>
      <c r="DB619" s="59">
        <f t="shared" si="406"/>
        <v>0</v>
      </c>
      <c r="DE619">
        <f t="shared" si="388"/>
        <v>614</v>
      </c>
      <c r="DF619" t="str">
        <f t="shared" si="407"/>
        <v/>
      </c>
      <c r="DG619" s="59">
        <f>IF($C619&lt;&gt;0,SUM($CK620:CK620),0)</f>
        <v>0</v>
      </c>
      <c r="DH619" s="59">
        <f>IF($C619&lt;&gt;0,SUM($CK620:CL620),0)</f>
        <v>0</v>
      </c>
      <c r="DI619" s="59">
        <f>IF($C619&lt;&gt;0,SUM($CK620:CM620),0)</f>
        <v>0</v>
      </c>
      <c r="DJ619" s="59">
        <f>IF($C619&lt;&gt;0,SUM($CK620:CN620),0)</f>
        <v>0</v>
      </c>
      <c r="DK619" s="59">
        <f>IF($C619&lt;&gt;0,SUM($CK620:CO620),0)</f>
        <v>0</v>
      </c>
      <c r="DL619" s="59">
        <f>IF($C619&lt;&gt;0,SUM($CK620:CP620),0)</f>
        <v>0</v>
      </c>
      <c r="DM619" s="59">
        <f>IF($C619&lt;&gt;0,SUM($CK620:CQ620),0)</f>
        <v>0</v>
      </c>
      <c r="DN619" s="59">
        <f>IF($C619&lt;&gt;0,SUM($CK620:CR620),0)</f>
        <v>0</v>
      </c>
      <c r="DO619" s="59">
        <f>IF($C619&lt;&gt;0,SUM($CK620:CS620),0)</f>
        <v>0</v>
      </c>
      <c r="DP619" s="59">
        <f>IF($C619&lt;&gt;0,SUM($CK620:CT620),0)</f>
        <v>0</v>
      </c>
      <c r="DQ619" s="59">
        <f>IF($C619&lt;&gt;0,SUM($CK620:CU620),0)</f>
        <v>0</v>
      </c>
      <c r="DR619" s="59">
        <f>IF($C619&lt;&gt;0,SUM($CK620:CV620),0)</f>
        <v>0</v>
      </c>
      <c r="DS619" s="59">
        <f>IF($C619&lt;&gt;0,SUM($CK620:CW620),0)</f>
        <v>0</v>
      </c>
      <c r="DT619" s="59">
        <f>IF($C619&lt;&gt;0,SUM($CK620:CX620),0)</f>
        <v>0</v>
      </c>
      <c r="DU619" s="59">
        <f>IF($C619&lt;&gt;0,SUM($CK620:CY620),0)</f>
        <v>0</v>
      </c>
      <c r="DV619" s="59">
        <f>IF($C619&lt;&gt;0,SUM($CK620:CZ620),0)</f>
        <v>0</v>
      </c>
      <c r="DW619" s="59">
        <f>IF($C619&lt;&gt;0,SUM($CK620:DA620),0)</f>
        <v>0</v>
      </c>
      <c r="DX619" s="59">
        <f>IF($C619&lt;&gt;0,SUM($CK620:DB620),0)</f>
        <v>0</v>
      </c>
      <c r="DY619" s="952" t="str">
        <f t="shared" si="411"/>
        <v/>
      </c>
    </row>
    <row r="620" spans="1:129" ht="13.5" hidden="1" thickBot="1">
      <c r="A620" s="3" t="str">
        <f t="shared" si="377"/>
        <v/>
      </c>
      <c r="B620" s="805">
        <f>Dados_GLOBAL_Inicial!E620</f>
        <v>0</v>
      </c>
      <c r="C620" s="956">
        <f>IF(IFERROR(VALUE(Dados_GLOBAL_Inicial!F620),0)=0,0,Dados_GLOBAL_Inicial!F620)</f>
        <v>0</v>
      </c>
      <c r="D620" s="830">
        <f>Dados_GLOBAL_Inicial!G620</f>
        <v>0</v>
      </c>
      <c r="E620" s="830" t="str">
        <f>IF(IFERROR(VLOOKUP(F620,Cod_Gde_Itens!$A$1:$B$80,2,FALSE),0)&gt;549,IFERROR(VLOOKUP(F620,Cod_Gde_Itens!$A$1:$B$80,2,FALSE),0),IF(Dados_GLOBAL_Inicial!H620=0,"",Dados_GLOBAL_Inicial!H620))</f>
        <v/>
      </c>
      <c r="F620" s="823">
        <f>Dados_GLOBAL_Inicial!I620</f>
        <v>0</v>
      </c>
      <c r="G620" s="824">
        <f>Dados_GLOBAL_Inicial!J620</f>
        <v>0</v>
      </c>
      <c r="H620" s="454">
        <f>Dados_GLOBAL_Inicial!K620</f>
        <v>0</v>
      </c>
      <c r="I620" s="970">
        <f>SUM('MEDIÇÃO_OBJETO (1)'!I620)</f>
        <v>0</v>
      </c>
      <c r="J620" s="455">
        <f t="shared" si="378"/>
        <v>0</v>
      </c>
      <c r="K620" s="451">
        <f t="shared" si="379"/>
        <v>0</v>
      </c>
      <c r="L620" s="452">
        <f t="shared" si="380"/>
        <v>0</v>
      </c>
      <c r="M620" s="809">
        <f t="shared" si="381"/>
        <v>0</v>
      </c>
      <c r="N620" s="810">
        <f>IF(IFERROR(VALUE(Dados_GLOBAL_Inicial!L620),0)=0,0,Dados_GLOBAL_Inicial!L620)</f>
        <v>0</v>
      </c>
      <c r="O620" s="812">
        <f>SUM('MEDIÇÃO_OBJETO (1)'!O620)</f>
        <v>0</v>
      </c>
      <c r="P620" s="812">
        <f>SUM('MEDIÇÃO_OBJETO (1)'!P620)</f>
        <v>0</v>
      </c>
      <c r="Q620" s="813">
        <f t="shared" si="382"/>
        <v>0</v>
      </c>
      <c r="R620" s="951"/>
      <c r="S620" s="815">
        <f>SUM('MEDIÇÃO_OBJETO (1)'!S620)</f>
        <v>0</v>
      </c>
      <c r="T620" s="815">
        <f>SUM('MEDIÇÃO_OBJETO (1)'!T620)</f>
        <v>0</v>
      </c>
      <c r="V620" s="19"/>
      <c r="W620" s="978">
        <f t="shared" si="383"/>
        <v>0</v>
      </c>
      <c r="X620" s="816">
        <f t="shared" si="384"/>
        <v>0</v>
      </c>
      <c r="Y620" s="816">
        <f t="shared" si="385"/>
        <v>0</v>
      </c>
      <c r="Z620" s="817">
        <f t="shared" si="386"/>
        <v>0</v>
      </c>
      <c r="AB620" s="453">
        <f t="shared" si="408"/>
        <v>0</v>
      </c>
      <c r="AC620" s="14">
        <f t="shared" si="387"/>
        <v>0</v>
      </c>
      <c r="AD620" s="819"/>
      <c r="AE620" s="631">
        <f t="shared" si="409"/>
        <v>0</v>
      </c>
      <c r="AF620" s="818">
        <f>SUM('MEDIÇÃO_OBJETO (1)'!AG620)</f>
        <v>0</v>
      </c>
      <c r="AG620" s="541">
        <f>SUM('MEDIÇÃO_OBJETO (1)'!AH620)</f>
        <v>0</v>
      </c>
      <c r="AH620" s="541">
        <f>SUM('MEDIÇÃO_OBJETO (1)'!AI620)</f>
        <v>0</v>
      </c>
      <c r="AI620" s="541">
        <f>SUM('MEDIÇÃO_OBJETO (1)'!AJ620)</f>
        <v>0</v>
      </c>
      <c r="AJ620" s="541">
        <f>SUM('MEDIÇÃO_OBJETO (1)'!AK620)</f>
        <v>0</v>
      </c>
      <c r="AK620" s="541">
        <f>SUM('MEDIÇÃO_OBJETO (1)'!AL620)</f>
        <v>0</v>
      </c>
      <c r="AL620" s="541">
        <f>SUM('MEDIÇÃO_OBJETO (1)'!AM620)</f>
        <v>0</v>
      </c>
      <c r="AM620" s="541">
        <f>SUM('MEDIÇÃO_OBJETO (1)'!AN620)</f>
        <v>0</v>
      </c>
      <c r="AN620" s="541">
        <f>SUM('MEDIÇÃO_OBJETO (1)'!AO620)</f>
        <v>0</v>
      </c>
      <c r="AO620" s="541">
        <f>SUM('MEDIÇÃO_OBJETO (1)'!AP620)</f>
        <v>0</v>
      </c>
      <c r="AP620" s="541">
        <f>SUM('MEDIÇÃO_OBJETO (1)'!AQ620)</f>
        <v>0</v>
      </c>
      <c r="AQ620" s="541">
        <f>SUM('MEDIÇÃO_OBJETO (1)'!AR620)</f>
        <v>0</v>
      </c>
      <c r="AR620" s="541">
        <f>SUM('MEDIÇÃO_OBJETO (1)'!AS620)</f>
        <v>0</v>
      </c>
      <c r="AS620" s="541">
        <f>SUM('MEDIÇÃO_OBJETO (1)'!AT620)</f>
        <v>0</v>
      </c>
      <c r="AT620" s="541">
        <f>SUM('MEDIÇÃO_OBJETO (1)'!AU620)</f>
        <v>0</v>
      </c>
      <c r="AU620" s="541">
        <f>SUM('MEDIÇÃO_OBJETO (1)'!AV620)</f>
        <v>0</v>
      </c>
      <c r="AV620" s="541">
        <f>SUM('MEDIÇÃO_OBJETO (1)'!AW620)</f>
        <v>0</v>
      </c>
      <c r="AW620" s="541">
        <f>SUM('MEDIÇÃO_OBJETO (1)'!AX620)</f>
        <v>0</v>
      </c>
      <c r="AX620" s="977"/>
      <c r="BN620" s="992">
        <f t="shared" si="412"/>
        <v>0</v>
      </c>
      <c r="BO620" s="538">
        <f t="shared" si="410"/>
        <v>0</v>
      </c>
      <c r="BP620" s="987">
        <f>IF(RESUMO_GLOBAL!$X$53="a",ROUND(AF620*$N620,RESUMO_GLOBAL!$X$54),IF(RESUMO_GLOBAL!$X$53="t",TRUNC(AF620*$N620,RESUMO_GLOBAL!$X$54),AF620*$N620))</f>
        <v>0</v>
      </c>
      <c r="BQ620" s="987">
        <f>IF(RESUMO_GLOBAL!$X$53="a",ROUND(AG620*$N620,RESUMO_GLOBAL!$X$54),IF(RESUMO_GLOBAL!$X$53="t",TRUNC(AG620*$N620,RESUMO_GLOBAL!$X$54),AG620*$N620))</f>
        <v>0</v>
      </c>
      <c r="BR620" s="987">
        <f>IF(RESUMO_GLOBAL!$X$53="a",ROUND(AH620*$N620,RESUMO_GLOBAL!$X$54),IF(RESUMO_GLOBAL!$X$53="t",TRUNC(AH620*$N620,RESUMO_GLOBAL!$X$54),AH620*$N620))</f>
        <v>0</v>
      </c>
      <c r="BS620" s="987">
        <f>IF(RESUMO_GLOBAL!$X$53="a",ROUND(AI620*$N620,RESUMO_GLOBAL!$X$54),IF(RESUMO_GLOBAL!$X$53="t",TRUNC(AI620*$N620,RESUMO_GLOBAL!$X$54),AI620*$N620))</f>
        <v>0</v>
      </c>
      <c r="BT620" s="987">
        <f>IF(RESUMO_GLOBAL!$X$53="a",ROUND(AJ620*$N620,RESUMO_GLOBAL!$X$54),IF(RESUMO_GLOBAL!$X$53="t",TRUNC(AJ620*$N620,RESUMO_GLOBAL!$X$54),AJ620*$N620))</f>
        <v>0</v>
      </c>
      <c r="BU620" s="987">
        <f>IF(RESUMO_GLOBAL!$X$53="a",ROUND(AK620*$N620,RESUMO_GLOBAL!$X$54),IF(RESUMO_GLOBAL!$X$53="t",TRUNC(AK620*$N620,RESUMO_GLOBAL!$X$54),AK620*$N620))</f>
        <v>0</v>
      </c>
      <c r="BV620" s="987">
        <f>IF(RESUMO_GLOBAL!$X$53="a",ROUND(AL620*$N620,RESUMO_GLOBAL!$X$54),IF(RESUMO_GLOBAL!$X$53="t",TRUNC(AL620*$N620,RESUMO_GLOBAL!$X$54),AL620*$N620))</f>
        <v>0</v>
      </c>
      <c r="BW620" s="987">
        <f>IF(RESUMO_GLOBAL!$X$53="a",ROUND(AM620*$N620,RESUMO_GLOBAL!$X$54),IF(RESUMO_GLOBAL!$X$53="t",TRUNC(AM620*$N620,RESUMO_GLOBAL!$X$54),AM620*$N620))</f>
        <v>0</v>
      </c>
      <c r="BX620" s="987">
        <f>IF(RESUMO_GLOBAL!$X$53="a",ROUND(AN620*$N620,RESUMO_GLOBAL!$X$54),IF(RESUMO_GLOBAL!$X$53="t",TRUNC(AN620*$N620,RESUMO_GLOBAL!$X$54),AN620*$N620))</f>
        <v>0</v>
      </c>
      <c r="BY620" s="987">
        <f>IF(RESUMO_GLOBAL!$X$53="a",ROUND(AO620*$N620,RESUMO_GLOBAL!$X$54),IF(RESUMO_GLOBAL!$X$53="t",TRUNC(AO620*$N620,RESUMO_GLOBAL!$X$54),AO620*$N620))</f>
        <v>0</v>
      </c>
      <c r="BZ620" s="987">
        <f>IF(RESUMO_GLOBAL!$X$53="a",ROUND(AP620*$N620,RESUMO_GLOBAL!$X$54),IF(RESUMO_GLOBAL!$X$53="t",TRUNC(AP620*$N620,RESUMO_GLOBAL!$X$54),AP620*$N620))</f>
        <v>0</v>
      </c>
      <c r="CA620" s="987">
        <f>IF(RESUMO_GLOBAL!$X$53="a",ROUND(AQ620*$N620,RESUMO_GLOBAL!$X$54),IF(RESUMO_GLOBAL!$X$53="t",TRUNC(AQ620*$N620,RESUMO_GLOBAL!$X$54),AQ620*$N620))</f>
        <v>0</v>
      </c>
      <c r="CB620" s="987">
        <f>IF(RESUMO_GLOBAL!$X$53="a",ROUND(AR620*$N620,RESUMO_GLOBAL!$X$54),IF(RESUMO_GLOBAL!$X$53="t",TRUNC(AR620*$N620,RESUMO_GLOBAL!$X$54),AR620*$N620))</f>
        <v>0</v>
      </c>
      <c r="CC620" s="987">
        <f>IF(RESUMO_GLOBAL!$X$53="a",ROUND(AS620*$N620,RESUMO_GLOBAL!$X$54),IF(RESUMO_GLOBAL!$X$53="t",TRUNC(AS620*$N620,RESUMO_GLOBAL!$X$54),AS620*$N620))</f>
        <v>0</v>
      </c>
      <c r="CD620" s="987">
        <f>IF(RESUMO_GLOBAL!$X$53="a",ROUND(AT620*$N620,RESUMO_GLOBAL!$X$54),IF(RESUMO_GLOBAL!$X$53="t",TRUNC(AT620*$N620,RESUMO_GLOBAL!$X$54),AT620*$N620))</f>
        <v>0</v>
      </c>
      <c r="CE620" s="987">
        <f>IF(RESUMO_GLOBAL!$X$53="a",ROUND(AU620*$N620,RESUMO_GLOBAL!$X$54),IF(RESUMO_GLOBAL!$X$53="t",TRUNC(AU620*$N620,RESUMO_GLOBAL!$X$54),AU620*$N620))</f>
        <v>0</v>
      </c>
      <c r="CF620" s="987">
        <f>IF(RESUMO_GLOBAL!$X$53="a",ROUND(AV620*$N620,RESUMO_GLOBAL!$X$54),IF(RESUMO_GLOBAL!$X$53="t",TRUNC(AV620*$N620,RESUMO_GLOBAL!$X$54),AV620*$N620))</f>
        <v>0</v>
      </c>
      <c r="CG620" s="987">
        <f>IF(RESUMO_GLOBAL!$X$53="a",ROUND(AW620*$N620,RESUMO_GLOBAL!$X$54),IF(RESUMO_GLOBAL!$X$53="t",TRUNC(AW620*$N620,RESUMO_GLOBAL!$X$54),AW620*$N620))</f>
        <v>0</v>
      </c>
      <c r="CK620" s="59">
        <f t="shared" si="389"/>
        <v>0</v>
      </c>
      <c r="CL620" s="59">
        <f t="shared" si="390"/>
        <v>0</v>
      </c>
      <c r="CM620" s="59">
        <f t="shared" si="391"/>
        <v>0</v>
      </c>
      <c r="CN620" s="59">
        <f t="shared" si="392"/>
        <v>0</v>
      </c>
      <c r="CO620" s="59">
        <f t="shared" si="393"/>
        <v>0</v>
      </c>
      <c r="CP620" s="59">
        <f t="shared" si="394"/>
        <v>0</v>
      </c>
      <c r="CQ620" s="59">
        <f t="shared" si="395"/>
        <v>0</v>
      </c>
      <c r="CR620" s="59">
        <f t="shared" si="396"/>
        <v>0</v>
      </c>
      <c r="CS620" s="59">
        <f t="shared" si="397"/>
        <v>0</v>
      </c>
      <c r="CT620" s="59">
        <f t="shared" si="398"/>
        <v>0</v>
      </c>
      <c r="CU620" s="59">
        <f t="shared" si="399"/>
        <v>0</v>
      </c>
      <c r="CV620" s="59">
        <f t="shared" si="400"/>
        <v>0</v>
      </c>
      <c r="CW620" s="59">
        <f t="shared" si="401"/>
        <v>0</v>
      </c>
      <c r="CX620" s="59">
        <f t="shared" si="402"/>
        <v>0</v>
      </c>
      <c r="CY620" s="59">
        <f t="shared" si="403"/>
        <v>0</v>
      </c>
      <c r="CZ620" s="59">
        <f t="shared" si="404"/>
        <v>0</v>
      </c>
      <c r="DA620" s="59">
        <f t="shared" si="405"/>
        <v>0</v>
      </c>
      <c r="DB620" s="59">
        <f t="shared" si="406"/>
        <v>0</v>
      </c>
      <c r="DE620">
        <f t="shared" si="388"/>
        <v>615</v>
      </c>
      <c r="DF620" t="str">
        <f t="shared" si="407"/>
        <v/>
      </c>
      <c r="DG620" s="59">
        <f>IF($C620&lt;&gt;0,SUM($CK621:CK621),0)</f>
        <v>0</v>
      </c>
      <c r="DH620" s="59">
        <f>IF($C620&lt;&gt;0,SUM($CK621:CL621),0)</f>
        <v>0</v>
      </c>
      <c r="DI620" s="59">
        <f>IF($C620&lt;&gt;0,SUM($CK621:CM621),0)</f>
        <v>0</v>
      </c>
      <c r="DJ620" s="59">
        <f>IF($C620&lt;&gt;0,SUM($CK621:CN621),0)</f>
        <v>0</v>
      </c>
      <c r="DK620" s="59">
        <f>IF($C620&lt;&gt;0,SUM($CK621:CO621),0)</f>
        <v>0</v>
      </c>
      <c r="DL620" s="59">
        <f>IF($C620&lt;&gt;0,SUM($CK621:CP621),0)</f>
        <v>0</v>
      </c>
      <c r="DM620" s="59">
        <f>IF($C620&lt;&gt;0,SUM($CK621:CQ621),0)</f>
        <v>0</v>
      </c>
      <c r="DN620" s="59">
        <f>IF($C620&lt;&gt;0,SUM($CK621:CR621),0)</f>
        <v>0</v>
      </c>
      <c r="DO620" s="59">
        <f>IF($C620&lt;&gt;0,SUM($CK621:CS621),0)</f>
        <v>0</v>
      </c>
      <c r="DP620" s="59">
        <f>IF($C620&lt;&gt;0,SUM($CK621:CT621),0)</f>
        <v>0</v>
      </c>
      <c r="DQ620" s="59">
        <f>IF($C620&lt;&gt;0,SUM($CK621:CU621),0)</f>
        <v>0</v>
      </c>
      <c r="DR620" s="59">
        <f>IF($C620&lt;&gt;0,SUM($CK621:CV621),0)</f>
        <v>0</v>
      </c>
      <c r="DS620" s="59">
        <f>IF($C620&lt;&gt;0,SUM($CK621:CW621),0)</f>
        <v>0</v>
      </c>
      <c r="DT620" s="59">
        <f>IF($C620&lt;&gt;0,SUM($CK621:CX621),0)</f>
        <v>0</v>
      </c>
      <c r="DU620" s="59">
        <f>IF($C620&lt;&gt;0,SUM($CK621:CY621),0)</f>
        <v>0</v>
      </c>
      <c r="DV620" s="59">
        <f>IF($C620&lt;&gt;0,SUM($CK621:CZ621),0)</f>
        <v>0</v>
      </c>
      <c r="DW620" s="59">
        <f>IF($C620&lt;&gt;0,SUM($CK621:DA621),0)</f>
        <v>0</v>
      </c>
      <c r="DX620" s="59">
        <f>IF($C620&lt;&gt;0,SUM($CK621:DB621),0)</f>
        <v>0</v>
      </c>
      <c r="DY620" s="952" t="str">
        <f t="shared" si="411"/>
        <v/>
      </c>
    </row>
    <row r="621" spans="1:129" ht="13.5" hidden="1" thickBot="1">
      <c r="A621" s="3" t="str">
        <f t="shared" si="377"/>
        <v/>
      </c>
      <c r="B621" s="805">
        <f>Dados_GLOBAL_Inicial!E621</f>
        <v>0</v>
      </c>
      <c r="C621" s="956">
        <f>IF(IFERROR(VALUE(Dados_GLOBAL_Inicial!F621),0)=0,0,Dados_GLOBAL_Inicial!F621)</f>
        <v>0</v>
      </c>
      <c r="D621" s="830">
        <f>Dados_GLOBAL_Inicial!G621</f>
        <v>0</v>
      </c>
      <c r="E621" s="830" t="str">
        <f>IF(IFERROR(VLOOKUP(F621,Cod_Gde_Itens!$A$1:$B$80,2,FALSE),0)&gt;549,IFERROR(VLOOKUP(F621,Cod_Gde_Itens!$A$1:$B$80,2,FALSE),0),IF(Dados_GLOBAL_Inicial!H621=0,"",Dados_GLOBAL_Inicial!H621))</f>
        <v/>
      </c>
      <c r="F621" s="823">
        <f>Dados_GLOBAL_Inicial!I621</f>
        <v>0</v>
      </c>
      <c r="G621" s="824">
        <f>Dados_GLOBAL_Inicial!J621</f>
        <v>0</v>
      </c>
      <c r="H621" s="454">
        <f>Dados_GLOBAL_Inicial!K621</f>
        <v>0</v>
      </c>
      <c r="I621" s="970">
        <f>SUM('MEDIÇÃO_OBJETO (1)'!I621)</f>
        <v>0</v>
      </c>
      <c r="J621" s="455">
        <f t="shared" si="378"/>
        <v>0</v>
      </c>
      <c r="K621" s="451">
        <f t="shared" si="379"/>
        <v>0</v>
      </c>
      <c r="L621" s="452">
        <f t="shared" si="380"/>
        <v>0</v>
      </c>
      <c r="M621" s="809">
        <f t="shared" si="381"/>
        <v>0</v>
      </c>
      <c r="N621" s="810">
        <f>IF(IFERROR(VALUE(Dados_GLOBAL_Inicial!L621),0)=0,0,Dados_GLOBAL_Inicial!L621)</f>
        <v>0</v>
      </c>
      <c r="O621" s="812">
        <f>SUM('MEDIÇÃO_OBJETO (1)'!O621)</f>
        <v>0</v>
      </c>
      <c r="P621" s="812">
        <f>SUM('MEDIÇÃO_OBJETO (1)'!P621)</f>
        <v>0</v>
      </c>
      <c r="Q621" s="813">
        <f t="shared" si="382"/>
        <v>0</v>
      </c>
      <c r="R621" s="951"/>
      <c r="S621" s="815">
        <f>SUM('MEDIÇÃO_OBJETO (1)'!S621)</f>
        <v>0</v>
      </c>
      <c r="T621" s="815">
        <f>SUM('MEDIÇÃO_OBJETO (1)'!T621)</f>
        <v>0</v>
      </c>
      <c r="V621" s="19"/>
      <c r="W621" s="978">
        <f t="shared" si="383"/>
        <v>0</v>
      </c>
      <c r="X621" s="816">
        <f t="shared" si="384"/>
        <v>0</v>
      </c>
      <c r="Y621" s="816">
        <f t="shared" si="385"/>
        <v>0</v>
      </c>
      <c r="Z621" s="817">
        <f t="shared" si="386"/>
        <v>0</v>
      </c>
      <c r="AB621" s="453">
        <f t="shared" si="408"/>
        <v>0</v>
      </c>
      <c r="AC621" s="14">
        <f t="shared" si="387"/>
        <v>0</v>
      </c>
      <c r="AD621" s="819"/>
      <c r="AE621" s="631">
        <f t="shared" si="409"/>
        <v>0</v>
      </c>
      <c r="AF621" s="818">
        <f>SUM('MEDIÇÃO_OBJETO (1)'!AG621)</f>
        <v>0</v>
      </c>
      <c r="AG621" s="541">
        <f>SUM('MEDIÇÃO_OBJETO (1)'!AH621)</f>
        <v>0</v>
      </c>
      <c r="AH621" s="541">
        <f>SUM('MEDIÇÃO_OBJETO (1)'!AI621)</f>
        <v>0</v>
      </c>
      <c r="AI621" s="541">
        <f>SUM('MEDIÇÃO_OBJETO (1)'!AJ621)</f>
        <v>0</v>
      </c>
      <c r="AJ621" s="541">
        <f>SUM('MEDIÇÃO_OBJETO (1)'!AK621)</f>
        <v>0</v>
      </c>
      <c r="AK621" s="541">
        <f>SUM('MEDIÇÃO_OBJETO (1)'!AL621)</f>
        <v>0</v>
      </c>
      <c r="AL621" s="541">
        <f>SUM('MEDIÇÃO_OBJETO (1)'!AM621)</f>
        <v>0</v>
      </c>
      <c r="AM621" s="541">
        <f>SUM('MEDIÇÃO_OBJETO (1)'!AN621)</f>
        <v>0</v>
      </c>
      <c r="AN621" s="541">
        <f>SUM('MEDIÇÃO_OBJETO (1)'!AO621)</f>
        <v>0</v>
      </c>
      <c r="AO621" s="541">
        <f>SUM('MEDIÇÃO_OBJETO (1)'!AP621)</f>
        <v>0</v>
      </c>
      <c r="AP621" s="541">
        <f>SUM('MEDIÇÃO_OBJETO (1)'!AQ621)</f>
        <v>0</v>
      </c>
      <c r="AQ621" s="541">
        <f>SUM('MEDIÇÃO_OBJETO (1)'!AR621)</f>
        <v>0</v>
      </c>
      <c r="AR621" s="541">
        <f>SUM('MEDIÇÃO_OBJETO (1)'!AS621)</f>
        <v>0</v>
      </c>
      <c r="AS621" s="541">
        <f>SUM('MEDIÇÃO_OBJETO (1)'!AT621)</f>
        <v>0</v>
      </c>
      <c r="AT621" s="541">
        <f>SUM('MEDIÇÃO_OBJETO (1)'!AU621)</f>
        <v>0</v>
      </c>
      <c r="AU621" s="541">
        <f>SUM('MEDIÇÃO_OBJETO (1)'!AV621)</f>
        <v>0</v>
      </c>
      <c r="AV621" s="541">
        <f>SUM('MEDIÇÃO_OBJETO (1)'!AW621)</f>
        <v>0</v>
      </c>
      <c r="AW621" s="541">
        <f>SUM('MEDIÇÃO_OBJETO (1)'!AX621)</f>
        <v>0</v>
      </c>
      <c r="AX621" s="977"/>
      <c r="BN621" s="992">
        <f t="shared" si="412"/>
        <v>0</v>
      </c>
      <c r="BO621" s="538">
        <f t="shared" si="410"/>
        <v>0</v>
      </c>
      <c r="BP621" s="987">
        <f>IF(RESUMO_GLOBAL!$X$53="a",ROUND(AF621*$N621,RESUMO_GLOBAL!$X$54),IF(RESUMO_GLOBAL!$X$53="t",TRUNC(AF621*$N621,RESUMO_GLOBAL!$X$54),AF621*$N621))</f>
        <v>0</v>
      </c>
      <c r="BQ621" s="987">
        <f>IF(RESUMO_GLOBAL!$X$53="a",ROUND(AG621*$N621,RESUMO_GLOBAL!$X$54),IF(RESUMO_GLOBAL!$X$53="t",TRUNC(AG621*$N621,RESUMO_GLOBAL!$X$54),AG621*$N621))</f>
        <v>0</v>
      </c>
      <c r="BR621" s="987">
        <f>IF(RESUMO_GLOBAL!$X$53="a",ROUND(AH621*$N621,RESUMO_GLOBAL!$X$54),IF(RESUMO_GLOBAL!$X$53="t",TRUNC(AH621*$N621,RESUMO_GLOBAL!$X$54),AH621*$N621))</f>
        <v>0</v>
      </c>
      <c r="BS621" s="987">
        <f>IF(RESUMO_GLOBAL!$X$53="a",ROUND(AI621*$N621,RESUMO_GLOBAL!$X$54),IF(RESUMO_GLOBAL!$X$53="t",TRUNC(AI621*$N621,RESUMO_GLOBAL!$X$54),AI621*$N621))</f>
        <v>0</v>
      </c>
      <c r="BT621" s="987">
        <f>IF(RESUMO_GLOBAL!$X$53="a",ROUND(AJ621*$N621,RESUMO_GLOBAL!$X$54),IF(RESUMO_GLOBAL!$X$53="t",TRUNC(AJ621*$N621,RESUMO_GLOBAL!$X$54),AJ621*$N621))</f>
        <v>0</v>
      </c>
      <c r="BU621" s="987">
        <f>IF(RESUMO_GLOBAL!$X$53="a",ROUND(AK621*$N621,RESUMO_GLOBAL!$X$54),IF(RESUMO_GLOBAL!$X$53="t",TRUNC(AK621*$N621,RESUMO_GLOBAL!$X$54),AK621*$N621))</f>
        <v>0</v>
      </c>
      <c r="BV621" s="987">
        <f>IF(RESUMO_GLOBAL!$X$53="a",ROUND(AL621*$N621,RESUMO_GLOBAL!$X$54),IF(RESUMO_GLOBAL!$X$53="t",TRUNC(AL621*$N621,RESUMO_GLOBAL!$X$54),AL621*$N621))</f>
        <v>0</v>
      </c>
      <c r="BW621" s="987">
        <f>IF(RESUMO_GLOBAL!$X$53="a",ROUND(AM621*$N621,RESUMO_GLOBAL!$X$54),IF(RESUMO_GLOBAL!$X$53="t",TRUNC(AM621*$N621,RESUMO_GLOBAL!$X$54),AM621*$N621))</f>
        <v>0</v>
      </c>
      <c r="BX621" s="987">
        <f>IF(RESUMO_GLOBAL!$X$53="a",ROUND(AN621*$N621,RESUMO_GLOBAL!$X$54),IF(RESUMO_GLOBAL!$X$53="t",TRUNC(AN621*$N621,RESUMO_GLOBAL!$X$54),AN621*$N621))</f>
        <v>0</v>
      </c>
      <c r="BY621" s="987">
        <f>IF(RESUMO_GLOBAL!$X$53="a",ROUND(AO621*$N621,RESUMO_GLOBAL!$X$54),IF(RESUMO_GLOBAL!$X$53="t",TRUNC(AO621*$N621,RESUMO_GLOBAL!$X$54),AO621*$N621))</f>
        <v>0</v>
      </c>
      <c r="BZ621" s="987">
        <f>IF(RESUMO_GLOBAL!$X$53="a",ROUND(AP621*$N621,RESUMO_GLOBAL!$X$54),IF(RESUMO_GLOBAL!$X$53="t",TRUNC(AP621*$N621,RESUMO_GLOBAL!$X$54),AP621*$N621))</f>
        <v>0</v>
      </c>
      <c r="CA621" s="987">
        <f>IF(RESUMO_GLOBAL!$X$53="a",ROUND(AQ621*$N621,RESUMO_GLOBAL!$X$54),IF(RESUMO_GLOBAL!$X$53="t",TRUNC(AQ621*$N621,RESUMO_GLOBAL!$X$54),AQ621*$N621))</f>
        <v>0</v>
      </c>
      <c r="CB621" s="987">
        <f>IF(RESUMO_GLOBAL!$X$53="a",ROUND(AR621*$N621,RESUMO_GLOBAL!$X$54),IF(RESUMO_GLOBAL!$X$53="t",TRUNC(AR621*$N621,RESUMO_GLOBAL!$X$54),AR621*$N621))</f>
        <v>0</v>
      </c>
      <c r="CC621" s="987">
        <f>IF(RESUMO_GLOBAL!$X$53="a",ROUND(AS621*$N621,RESUMO_GLOBAL!$X$54),IF(RESUMO_GLOBAL!$X$53="t",TRUNC(AS621*$N621,RESUMO_GLOBAL!$X$54),AS621*$N621))</f>
        <v>0</v>
      </c>
      <c r="CD621" s="987">
        <f>IF(RESUMO_GLOBAL!$X$53="a",ROUND(AT621*$N621,RESUMO_GLOBAL!$X$54),IF(RESUMO_GLOBAL!$X$53="t",TRUNC(AT621*$N621,RESUMO_GLOBAL!$X$54),AT621*$N621))</f>
        <v>0</v>
      </c>
      <c r="CE621" s="987">
        <f>IF(RESUMO_GLOBAL!$X$53="a",ROUND(AU621*$N621,RESUMO_GLOBAL!$X$54),IF(RESUMO_GLOBAL!$X$53="t",TRUNC(AU621*$N621,RESUMO_GLOBAL!$X$54),AU621*$N621))</f>
        <v>0</v>
      </c>
      <c r="CF621" s="987">
        <f>IF(RESUMO_GLOBAL!$X$53="a",ROUND(AV621*$N621,RESUMO_GLOBAL!$X$54),IF(RESUMO_GLOBAL!$X$53="t",TRUNC(AV621*$N621,RESUMO_GLOBAL!$X$54),AV621*$N621))</f>
        <v>0</v>
      </c>
      <c r="CG621" s="987">
        <f>IF(RESUMO_GLOBAL!$X$53="a",ROUND(AW621*$N621,RESUMO_GLOBAL!$X$54),IF(RESUMO_GLOBAL!$X$53="t",TRUNC(AW621*$N621,RESUMO_GLOBAL!$X$54),AW621*$N621))</f>
        <v>0</v>
      </c>
      <c r="CK621" s="59">
        <f t="shared" si="389"/>
        <v>0</v>
      </c>
      <c r="CL621" s="59">
        <f t="shared" si="390"/>
        <v>0</v>
      </c>
      <c r="CM621" s="59">
        <f t="shared" si="391"/>
        <v>0</v>
      </c>
      <c r="CN621" s="59">
        <f t="shared" si="392"/>
        <v>0</v>
      </c>
      <c r="CO621" s="59">
        <f t="shared" si="393"/>
        <v>0</v>
      </c>
      <c r="CP621" s="59">
        <f t="shared" si="394"/>
        <v>0</v>
      </c>
      <c r="CQ621" s="59">
        <f t="shared" si="395"/>
        <v>0</v>
      </c>
      <c r="CR621" s="59">
        <f t="shared" si="396"/>
        <v>0</v>
      </c>
      <c r="CS621" s="59">
        <f t="shared" si="397"/>
        <v>0</v>
      </c>
      <c r="CT621" s="59">
        <f t="shared" si="398"/>
        <v>0</v>
      </c>
      <c r="CU621" s="59">
        <f t="shared" si="399"/>
        <v>0</v>
      </c>
      <c r="CV621" s="59">
        <f t="shared" si="400"/>
        <v>0</v>
      </c>
      <c r="CW621" s="59">
        <f t="shared" si="401"/>
        <v>0</v>
      </c>
      <c r="CX621" s="59">
        <f t="shared" si="402"/>
        <v>0</v>
      </c>
      <c r="CY621" s="59">
        <f t="shared" si="403"/>
        <v>0</v>
      </c>
      <c r="CZ621" s="59">
        <f t="shared" si="404"/>
        <v>0</v>
      </c>
      <c r="DA621" s="59">
        <f t="shared" si="405"/>
        <v>0</v>
      </c>
      <c r="DB621" s="59">
        <f t="shared" si="406"/>
        <v>0</v>
      </c>
      <c r="DE621">
        <f t="shared" si="388"/>
        <v>616</v>
      </c>
      <c r="DF621" t="str">
        <f t="shared" si="407"/>
        <v/>
      </c>
      <c r="DG621" s="59">
        <f>IF($C621&lt;&gt;0,SUM($CK622:CK622),0)</f>
        <v>0</v>
      </c>
      <c r="DH621" s="59">
        <f>IF($C621&lt;&gt;0,SUM($CK622:CL622),0)</f>
        <v>0</v>
      </c>
      <c r="DI621" s="59">
        <f>IF($C621&lt;&gt;0,SUM($CK622:CM622),0)</f>
        <v>0</v>
      </c>
      <c r="DJ621" s="59">
        <f>IF($C621&lt;&gt;0,SUM($CK622:CN622),0)</f>
        <v>0</v>
      </c>
      <c r="DK621" s="59">
        <f>IF($C621&lt;&gt;0,SUM($CK622:CO622),0)</f>
        <v>0</v>
      </c>
      <c r="DL621" s="59">
        <f>IF($C621&lt;&gt;0,SUM($CK622:CP622),0)</f>
        <v>0</v>
      </c>
      <c r="DM621" s="59">
        <f>IF($C621&lt;&gt;0,SUM($CK622:CQ622),0)</f>
        <v>0</v>
      </c>
      <c r="DN621" s="59">
        <f>IF($C621&lt;&gt;0,SUM($CK622:CR622),0)</f>
        <v>0</v>
      </c>
      <c r="DO621" s="59">
        <f>IF($C621&lt;&gt;0,SUM($CK622:CS622),0)</f>
        <v>0</v>
      </c>
      <c r="DP621" s="59">
        <f>IF($C621&lt;&gt;0,SUM($CK622:CT622),0)</f>
        <v>0</v>
      </c>
      <c r="DQ621" s="59">
        <f>IF($C621&lt;&gt;0,SUM($CK622:CU622),0)</f>
        <v>0</v>
      </c>
      <c r="DR621" s="59">
        <f>IF($C621&lt;&gt;0,SUM($CK622:CV622),0)</f>
        <v>0</v>
      </c>
      <c r="DS621" s="59">
        <f>IF($C621&lt;&gt;0,SUM($CK622:CW622),0)</f>
        <v>0</v>
      </c>
      <c r="DT621" s="59">
        <f>IF($C621&lt;&gt;0,SUM($CK622:CX622),0)</f>
        <v>0</v>
      </c>
      <c r="DU621" s="59">
        <f>IF($C621&lt;&gt;0,SUM($CK622:CY622),0)</f>
        <v>0</v>
      </c>
      <c r="DV621" s="59">
        <f>IF($C621&lt;&gt;0,SUM($CK622:CZ622),0)</f>
        <v>0</v>
      </c>
      <c r="DW621" s="59">
        <f>IF($C621&lt;&gt;0,SUM($CK622:DA622),0)</f>
        <v>0</v>
      </c>
      <c r="DX621" s="59">
        <f>IF($C621&lt;&gt;0,SUM($CK622:DB622),0)</f>
        <v>0</v>
      </c>
      <c r="DY621" s="952" t="str">
        <f t="shared" si="411"/>
        <v/>
      </c>
    </row>
    <row r="622" spans="1:129" ht="13.5" hidden="1" thickBot="1">
      <c r="A622" s="3" t="str">
        <f t="shared" si="377"/>
        <v/>
      </c>
      <c r="B622" s="805">
        <f>Dados_GLOBAL_Inicial!E622</f>
        <v>0</v>
      </c>
      <c r="C622" s="956">
        <f>IF(IFERROR(VALUE(Dados_GLOBAL_Inicial!F622),0)=0,0,Dados_GLOBAL_Inicial!F622)</f>
        <v>0</v>
      </c>
      <c r="D622" s="830">
        <f>Dados_GLOBAL_Inicial!G622</f>
        <v>0</v>
      </c>
      <c r="E622" s="830" t="str">
        <f>IF(IFERROR(VLOOKUP(F622,Cod_Gde_Itens!$A$1:$B$80,2,FALSE),0)&gt;549,IFERROR(VLOOKUP(F622,Cod_Gde_Itens!$A$1:$B$80,2,FALSE),0),IF(Dados_GLOBAL_Inicial!H622=0,"",Dados_GLOBAL_Inicial!H622))</f>
        <v/>
      </c>
      <c r="F622" s="823">
        <f>Dados_GLOBAL_Inicial!I622</f>
        <v>0</v>
      </c>
      <c r="G622" s="824">
        <f>Dados_GLOBAL_Inicial!J622</f>
        <v>0</v>
      </c>
      <c r="H622" s="454">
        <f>Dados_GLOBAL_Inicial!K622</f>
        <v>0</v>
      </c>
      <c r="I622" s="970">
        <f>SUM('MEDIÇÃO_OBJETO (1)'!I622)</f>
        <v>0</v>
      </c>
      <c r="J622" s="455">
        <f t="shared" si="378"/>
        <v>0</v>
      </c>
      <c r="K622" s="451">
        <f t="shared" si="379"/>
        <v>0</v>
      </c>
      <c r="L622" s="452">
        <f t="shared" si="380"/>
        <v>0</v>
      </c>
      <c r="M622" s="809">
        <f t="shared" si="381"/>
        <v>0</v>
      </c>
      <c r="N622" s="810">
        <f>IF(IFERROR(VALUE(Dados_GLOBAL_Inicial!L622),0)=0,0,Dados_GLOBAL_Inicial!L622)</f>
        <v>0</v>
      </c>
      <c r="O622" s="812">
        <f>SUM('MEDIÇÃO_OBJETO (1)'!O622)</f>
        <v>0</v>
      </c>
      <c r="P622" s="812">
        <f>SUM('MEDIÇÃO_OBJETO (1)'!P622)</f>
        <v>0</v>
      </c>
      <c r="Q622" s="813">
        <f t="shared" si="382"/>
        <v>0</v>
      </c>
      <c r="R622" s="951"/>
      <c r="S622" s="815">
        <f>SUM('MEDIÇÃO_OBJETO (1)'!S622)</f>
        <v>0</v>
      </c>
      <c r="T622" s="815">
        <f>SUM('MEDIÇÃO_OBJETO (1)'!T622)</f>
        <v>0</v>
      </c>
      <c r="V622" s="19"/>
      <c r="W622" s="978">
        <f t="shared" si="383"/>
        <v>0</v>
      </c>
      <c r="X622" s="816">
        <f t="shared" si="384"/>
        <v>0</v>
      </c>
      <c r="Y622" s="816">
        <f t="shared" si="385"/>
        <v>0</v>
      </c>
      <c r="Z622" s="817">
        <f t="shared" si="386"/>
        <v>0</v>
      </c>
      <c r="AB622" s="453">
        <f t="shared" si="408"/>
        <v>0</v>
      </c>
      <c r="AC622" s="14">
        <f t="shared" si="387"/>
        <v>0</v>
      </c>
      <c r="AD622" s="819"/>
      <c r="AE622" s="631">
        <f t="shared" si="409"/>
        <v>0</v>
      </c>
      <c r="AF622" s="818">
        <f>SUM('MEDIÇÃO_OBJETO (1)'!AG622)</f>
        <v>0</v>
      </c>
      <c r="AG622" s="541">
        <f>SUM('MEDIÇÃO_OBJETO (1)'!AH622)</f>
        <v>0</v>
      </c>
      <c r="AH622" s="541">
        <f>SUM('MEDIÇÃO_OBJETO (1)'!AI622)</f>
        <v>0</v>
      </c>
      <c r="AI622" s="541">
        <f>SUM('MEDIÇÃO_OBJETO (1)'!AJ622)</f>
        <v>0</v>
      </c>
      <c r="AJ622" s="541">
        <f>SUM('MEDIÇÃO_OBJETO (1)'!AK622)</f>
        <v>0</v>
      </c>
      <c r="AK622" s="541">
        <f>SUM('MEDIÇÃO_OBJETO (1)'!AL622)</f>
        <v>0</v>
      </c>
      <c r="AL622" s="541">
        <f>SUM('MEDIÇÃO_OBJETO (1)'!AM622)</f>
        <v>0</v>
      </c>
      <c r="AM622" s="541">
        <f>SUM('MEDIÇÃO_OBJETO (1)'!AN622)</f>
        <v>0</v>
      </c>
      <c r="AN622" s="541">
        <f>SUM('MEDIÇÃO_OBJETO (1)'!AO622)</f>
        <v>0</v>
      </c>
      <c r="AO622" s="541">
        <f>SUM('MEDIÇÃO_OBJETO (1)'!AP622)</f>
        <v>0</v>
      </c>
      <c r="AP622" s="541">
        <f>SUM('MEDIÇÃO_OBJETO (1)'!AQ622)</f>
        <v>0</v>
      </c>
      <c r="AQ622" s="541">
        <f>SUM('MEDIÇÃO_OBJETO (1)'!AR622)</f>
        <v>0</v>
      </c>
      <c r="AR622" s="541">
        <f>SUM('MEDIÇÃO_OBJETO (1)'!AS622)</f>
        <v>0</v>
      </c>
      <c r="AS622" s="541">
        <f>SUM('MEDIÇÃO_OBJETO (1)'!AT622)</f>
        <v>0</v>
      </c>
      <c r="AT622" s="541">
        <f>SUM('MEDIÇÃO_OBJETO (1)'!AU622)</f>
        <v>0</v>
      </c>
      <c r="AU622" s="541">
        <f>SUM('MEDIÇÃO_OBJETO (1)'!AV622)</f>
        <v>0</v>
      </c>
      <c r="AV622" s="541">
        <f>SUM('MEDIÇÃO_OBJETO (1)'!AW622)</f>
        <v>0</v>
      </c>
      <c r="AW622" s="541">
        <f>SUM('MEDIÇÃO_OBJETO (1)'!AX622)</f>
        <v>0</v>
      </c>
      <c r="AX622" s="977"/>
      <c r="BN622" s="992">
        <f t="shared" si="412"/>
        <v>0</v>
      </c>
      <c r="BO622" s="538">
        <f t="shared" si="410"/>
        <v>0</v>
      </c>
      <c r="BP622" s="987">
        <f>IF(RESUMO_GLOBAL!$X$53="a",ROUND(AF622*$N622,RESUMO_GLOBAL!$X$54),IF(RESUMO_GLOBAL!$X$53="t",TRUNC(AF622*$N622,RESUMO_GLOBAL!$X$54),AF622*$N622))</f>
        <v>0</v>
      </c>
      <c r="BQ622" s="987">
        <f>IF(RESUMO_GLOBAL!$X$53="a",ROUND(AG622*$N622,RESUMO_GLOBAL!$X$54),IF(RESUMO_GLOBAL!$X$53="t",TRUNC(AG622*$N622,RESUMO_GLOBAL!$X$54),AG622*$N622))</f>
        <v>0</v>
      </c>
      <c r="BR622" s="987">
        <f>IF(RESUMO_GLOBAL!$X$53="a",ROUND(AH622*$N622,RESUMO_GLOBAL!$X$54),IF(RESUMO_GLOBAL!$X$53="t",TRUNC(AH622*$N622,RESUMO_GLOBAL!$X$54),AH622*$N622))</f>
        <v>0</v>
      </c>
      <c r="BS622" s="987">
        <f>IF(RESUMO_GLOBAL!$X$53="a",ROUND(AI622*$N622,RESUMO_GLOBAL!$X$54),IF(RESUMO_GLOBAL!$X$53="t",TRUNC(AI622*$N622,RESUMO_GLOBAL!$X$54),AI622*$N622))</f>
        <v>0</v>
      </c>
      <c r="BT622" s="987">
        <f>IF(RESUMO_GLOBAL!$X$53="a",ROUND(AJ622*$N622,RESUMO_GLOBAL!$X$54),IF(RESUMO_GLOBAL!$X$53="t",TRUNC(AJ622*$N622,RESUMO_GLOBAL!$X$54),AJ622*$N622))</f>
        <v>0</v>
      </c>
      <c r="BU622" s="987">
        <f>IF(RESUMO_GLOBAL!$X$53="a",ROUND(AK622*$N622,RESUMO_GLOBAL!$X$54),IF(RESUMO_GLOBAL!$X$53="t",TRUNC(AK622*$N622,RESUMO_GLOBAL!$X$54),AK622*$N622))</f>
        <v>0</v>
      </c>
      <c r="BV622" s="987">
        <f>IF(RESUMO_GLOBAL!$X$53="a",ROUND(AL622*$N622,RESUMO_GLOBAL!$X$54),IF(RESUMO_GLOBAL!$X$53="t",TRUNC(AL622*$N622,RESUMO_GLOBAL!$X$54),AL622*$N622))</f>
        <v>0</v>
      </c>
      <c r="BW622" s="987">
        <f>IF(RESUMO_GLOBAL!$X$53="a",ROUND(AM622*$N622,RESUMO_GLOBAL!$X$54),IF(RESUMO_GLOBAL!$X$53="t",TRUNC(AM622*$N622,RESUMO_GLOBAL!$X$54),AM622*$N622))</f>
        <v>0</v>
      </c>
      <c r="BX622" s="987">
        <f>IF(RESUMO_GLOBAL!$X$53="a",ROUND(AN622*$N622,RESUMO_GLOBAL!$X$54),IF(RESUMO_GLOBAL!$X$53="t",TRUNC(AN622*$N622,RESUMO_GLOBAL!$X$54),AN622*$N622))</f>
        <v>0</v>
      </c>
      <c r="BY622" s="987">
        <f>IF(RESUMO_GLOBAL!$X$53="a",ROUND(AO622*$N622,RESUMO_GLOBAL!$X$54),IF(RESUMO_GLOBAL!$X$53="t",TRUNC(AO622*$N622,RESUMO_GLOBAL!$X$54),AO622*$N622))</f>
        <v>0</v>
      </c>
      <c r="BZ622" s="987">
        <f>IF(RESUMO_GLOBAL!$X$53="a",ROUND(AP622*$N622,RESUMO_GLOBAL!$X$54),IF(RESUMO_GLOBAL!$X$53="t",TRUNC(AP622*$N622,RESUMO_GLOBAL!$X$54),AP622*$N622))</f>
        <v>0</v>
      </c>
      <c r="CA622" s="987">
        <f>IF(RESUMO_GLOBAL!$X$53="a",ROUND(AQ622*$N622,RESUMO_GLOBAL!$X$54),IF(RESUMO_GLOBAL!$X$53="t",TRUNC(AQ622*$N622,RESUMO_GLOBAL!$X$54),AQ622*$N622))</f>
        <v>0</v>
      </c>
      <c r="CB622" s="987">
        <f>IF(RESUMO_GLOBAL!$X$53="a",ROUND(AR622*$N622,RESUMO_GLOBAL!$X$54),IF(RESUMO_GLOBAL!$X$53="t",TRUNC(AR622*$N622,RESUMO_GLOBAL!$X$54),AR622*$N622))</f>
        <v>0</v>
      </c>
      <c r="CC622" s="987">
        <f>IF(RESUMO_GLOBAL!$X$53="a",ROUND(AS622*$N622,RESUMO_GLOBAL!$X$54),IF(RESUMO_GLOBAL!$X$53="t",TRUNC(AS622*$N622,RESUMO_GLOBAL!$X$54),AS622*$N622))</f>
        <v>0</v>
      </c>
      <c r="CD622" s="987">
        <f>IF(RESUMO_GLOBAL!$X$53="a",ROUND(AT622*$N622,RESUMO_GLOBAL!$X$54),IF(RESUMO_GLOBAL!$X$53="t",TRUNC(AT622*$N622,RESUMO_GLOBAL!$X$54),AT622*$N622))</f>
        <v>0</v>
      </c>
      <c r="CE622" s="987">
        <f>IF(RESUMO_GLOBAL!$X$53="a",ROUND(AU622*$N622,RESUMO_GLOBAL!$X$54),IF(RESUMO_GLOBAL!$X$53="t",TRUNC(AU622*$N622,RESUMO_GLOBAL!$X$54),AU622*$N622))</f>
        <v>0</v>
      </c>
      <c r="CF622" s="987">
        <f>IF(RESUMO_GLOBAL!$X$53="a",ROUND(AV622*$N622,RESUMO_GLOBAL!$X$54),IF(RESUMO_GLOBAL!$X$53="t",TRUNC(AV622*$N622,RESUMO_GLOBAL!$X$54),AV622*$N622))</f>
        <v>0</v>
      </c>
      <c r="CG622" s="987">
        <f>IF(RESUMO_GLOBAL!$X$53="a",ROUND(AW622*$N622,RESUMO_GLOBAL!$X$54),IF(RESUMO_GLOBAL!$X$53="t",TRUNC(AW622*$N622,RESUMO_GLOBAL!$X$54),AW622*$N622))</f>
        <v>0</v>
      </c>
      <c r="CK622" s="59">
        <f t="shared" si="389"/>
        <v>0</v>
      </c>
      <c r="CL622" s="59">
        <f t="shared" si="390"/>
        <v>0</v>
      </c>
      <c r="CM622" s="59">
        <f t="shared" si="391"/>
        <v>0</v>
      </c>
      <c r="CN622" s="59">
        <f t="shared" si="392"/>
        <v>0</v>
      </c>
      <c r="CO622" s="59">
        <f t="shared" si="393"/>
        <v>0</v>
      </c>
      <c r="CP622" s="59">
        <f t="shared" si="394"/>
        <v>0</v>
      </c>
      <c r="CQ622" s="59">
        <f t="shared" si="395"/>
        <v>0</v>
      </c>
      <c r="CR622" s="59">
        <f t="shared" si="396"/>
        <v>0</v>
      </c>
      <c r="CS622" s="59">
        <f t="shared" si="397"/>
        <v>0</v>
      </c>
      <c r="CT622" s="59">
        <f t="shared" si="398"/>
        <v>0</v>
      </c>
      <c r="CU622" s="59">
        <f t="shared" si="399"/>
        <v>0</v>
      </c>
      <c r="CV622" s="59">
        <f t="shared" si="400"/>
        <v>0</v>
      </c>
      <c r="CW622" s="59">
        <f t="shared" si="401"/>
        <v>0</v>
      </c>
      <c r="CX622" s="59">
        <f t="shared" si="402"/>
        <v>0</v>
      </c>
      <c r="CY622" s="59">
        <f t="shared" si="403"/>
        <v>0</v>
      </c>
      <c r="CZ622" s="59">
        <f t="shared" si="404"/>
        <v>0</v>
      </c>
      <c r="DA622" s="59">
        <f t="shared" si="405"/>
        <v>0</v>
      </c>
      <c r="DB622" s="59">
        <f t="shared" si="406"/>
        <v>0</v>
      </c>
      <c r="DE622">
        <f t="shared" si="388"/>
        <v>617</v>
      </c>
      <c r="DF622" t="str">
        <f t="shared" si="407"/>
        <v/>
      </c>
      <c r="DG622" s="59">
        <f>IF($C622&lt;&gt;0,SUM($CK623:CK623),0)</f>
        <v>0</v>
      </c>
      <c r="DH622" s="59">
        <f>IF($C622&lt;&gt;0,SUM($CK623:CL623),0)</f>
        <v>0</v>
      </c>
      <c r="DI622" s="59">
        <f>IF($C622&lt;&gt;0,SUM($CK623:CM623),0)</f>
        <v>0</v>
      </c>
      <c r="DJ622" s="59">
        <f>IF($C622&lt;&gt;0,SUM($CK623:CN623),0)</f>
        <v>0</v>
      </c>
      <c r="DK622" s="59">
        <f>IF($C622&lt;&gt;0,SUM($CK623:CO623),0)</f>
        <v>0</v>
      </c>
      <c r="DL622" s="59">
        <f>IF($C622&lt;&gt;0,SUM($CK623:CP623),0)</f>
        <v>0</v>
      </c>
      <c r="DM622" s="59">
        <f>IF($C622&lt;&gt;0,SUM($CK623:CQ623),0)</f>
        <v>0</v>
      </c>
      <c r="DN622" s="59">
        <f>IF($C622&lt;&gt;0,SUM($CK623:CR623),0)</f>
        <v>0</v>
      </c>
      <c r="DO622" s="59">
        <f>IF($C622&lt;&gt;0,SUM($CK623:CS623),0)</f>
        <v>0</v>
      </c>
      <c r="DP622" s="59">
        <f>IF($C622&lt;&gt;0,SUM($CK623:CT623),0)</f>
        <v>0</v>
      </c>
      <c r="DQ622" s="59">
        <f>IF($C622&lt;&gt;0,SUM($CK623:CU623),0)</f>
        <v>0</v>
      </c>
      <c r="DR622" s="59">
        <f>IF($C622&lt;&gt;0,SUM($CK623:CV623),0)</f>
        <v>0</v>
      </c>
      <c r="DS622" s="59">
        <f>IF($C622&lt;&gt;0,SUM($CK623:CW623),0)</f>
        <v>0</v>
      </c>
      <c r="DT622" s="59">
        <f>IF($C622&lt;&gt;0,SUM($CK623:CX623),0)</f>
        <v>0</v>
      </c>
      <c r="DU622" s="59">
        <f>IF($C622&lt;&gt;0,SUM($CK623:CY623),0)</f>
        <v>0</v>
      </c>
      <c r="DV622" s="59">
        <f>IF($C622&lt;&gt;0,SUM($CK623:CZ623),0)</f>
        <v>0</v>
      </c>
      <c r="DW622" s="59">
        <f>IF($C622&lt;&gt;0,SUM($CK623:DA623),0)</f>
        <v>0</v>
      </c>
      <c r="DX622" s="59">
        <f>IF($C622&lt;&gt;0,SUM($CK623:DB623),0)</f>
        <v>0</v>
      </c>
      <c r="DY622" s="952" t="str">
        <f t="shared" si="411"/>
        <v/>
      </c>
    </row>
    <row r="623" spans="1:129" ht="13.5" hidden="1" thickBot="1">
      <c r="A623" s="3" t="str">
        <f t="shared" si="377"/>
        <v/>
      </c>
      <c r="B623" s="805">
        <f>Dados_GLOBAL_Inicial!E623</f>
        <v>0</v>
      </c>
      <c r="C623" s="956">
        <f>IF(IFERROR(VALUE(Dados_GLOBAL_Inicial!F623),0)=0,0,Dados_GLOBAL_Inicial!F623)</f>
        <v>0</v>
      </c>
      <c r="D623" s="830">
        <f>Dados_GLOBAL_Inicial!G623</f>
        <v>0</v>
      </c>
      <c r="E623" s="830" t="str">
        <f>IF(IFERROR(VLOOKUP(F623,Cod_Gde_Itens!$A$1:$B$80,2,FALSE),0)&gt;549,IFERROR(VLOOKUP(F623,Cod_Gde_Itens!$A$1:$B$80,2,FALSE),0),IF(Dados_GLOBAL_Inicial!H623=0,"",Dados_GLOBAL_Inicial!H623))</f>
        <v/>
      </c>
      <c r="F623" s="823">
        <f>Dados_GLOBAL_Inicial!I623</f>
        <v>0</v>
      </c>
      <c r="G623" s="824">
        <f>Dados_GLOBAL_Inicial!J623</f>
        <v>0</v>
      </c>
      <c r="H623" s="454">
        <f>Dados_GLOBAL_Inicial!K623</f>
        <v>0</v>
      </c>
      <c r="I623" s="970">
        <f>SUM('MEDIÇÃO_OBJETO (1)'!I623)</f>
        <v>0</v>
      </c>
      <c r="J623" s="455">
        <f t="shared" si="378"/>
        <v>0</v>
      </c>
      <c r="K623" s="451">
        <f t="shared" si="379"/>
        <v>0</v>
      </c>
      <c r="L623" s="452">
        <f t="shared" si="380"/>
        <v>0</v>
      </c>
      <c r="M623" s="809">
        <f t="shared" si="381"/>
        <v>0</v>
      </c>
      <c r="N623" s="810">
        <f>IF(IFERROR(VALUE(Dados_GLOBAL_Inicial!L623),0)=0,0,Dados_GLOBAL_Inicial!L623)</f>
        <v>0</v>
      </c>
      <c r="O623" s="812">
        <f>SUM('MEDIÇÃO_OBJETO (1)'!O623)</f>
        <v>0</v>
      </c>
      <c r="P623" s="812">
        <f>SUM('MEDIÇÃO_OBJETO (1)'!P623)</f>
        <v>0</v>
      </c>
      <c r="Q623" s="813">
        <f t="shared" si="382"/>
        <v>0</v>
      </c>
      <c r="R623" s="951"/>
      <c r="S623" s="815">
        <f>SUM('MEDIÇÃO_OBJETO (1)'!S623)</f>
        <v>0</v>
      </c>
      <c r="T623" s="815">
        <f>SUM('MEDIÇÃO_OBJETO (1)'!T623)</f>
        <v>0</v>
      </c>
      <c r="V623" s="19"/>
      <c r="W623" s="978">
        <f t="shared" si="383"/>
        <v>0</v>
      </c>
      <c r="X623" s="816">
        <f t="shared" si="384"/>
        <v>0</v>
      </c>
      <c r="Y623" s="816">
        <f t="shared" si="385"/>
        <v>0</v>
      </c>
      <c r="Z623" s="817">
        <f t="shared" si="386"/>
        <v>0</v>
      </c>
      <c r="AB623" s="453">
        <f t="shared" si="408"/>
        <v>0</v>
      </c>
      <c r="AC623" s="14">
        <f t="shared" si="387"/>
        <v>0</v>
      </c>
      <c r="AD623" s="819"/>
      <c r="AE623" s="631">
        <f t="shared" si="409"/>
        <v>0</v>
      </c>
      <c r="AF623" s="818">
        <f>SUM('MEDIÇÃO_OBJETO (1)'!AG623)</f>
        <v>0</v>
      </c>
      <c r="AG623" s="541">
        <f>SUM('MEDIÇÃO_OBJETO (1)'!AH623)</f>
        <v>0</v>
      </c>
      <c r="AH623" s="541">
        <f>SUM('MEDIÇÃO_OBJETO (1)'!AI623)</f>
        <v>0</v>
      </c>
      <c r="AI623" s="541">
        <f>SUM('MEDIÇÃO_OBJETO (1)'!AJ623)</f>
        <v>0</v>
      </c>
      <c r="AJ623" s="541">
        <f>SUM('MEDIÇÃO_OBJETO (1)'!AK623)</f>
        <v>0</v>
      </c>
      <c r="AK623" s="541">
        <f>SUM('MEDIÇÃO_OBJETO (1)'!AL623)</f>
        <v>0</v>
      </c>
      <c r="AL623" s="541">
        <f>SUM('MEDIÇÃO_OBJETO (1)'!AM623)</f>
        <v>0</v>
      </c>
      <c r="AM623" s="541">
        <f>SUM('MEDIÇÃO_OBJETO (1)'!AN623)</f>
        <v>0</v>
      </c>
      <c r="AN623" s="541">
        <f>SUM('MEDIÇÃO_OBJETO (1)'!AO623)</f>
        <v>0</v>
      </c>
      <c r="AO623" s="541">
        <f>SUM('MEDIÇÃO_OBJETO (1)'!AP623)</f>
        <v>0</v>
      </c>
      <c r="AP623" s="541">
        <f>SUM('MEDIÇÃO_OBJETO (1)'!AQ623)</f>
        <v>0</v>
      </c>
      <c r="AQ623" s="541">
        <f>SUM('MEDIÇÃO_OBJETO (1)'!AR623)</f>
        <v>0</v>
      </c>
      <c r="AR623" s="541">
        <f>SUM('MEDIÇÃO_OBJETO (1)'!AS623)</f>
        <v>0</v>
      </c>
      <c r="AS623" s="541">
        <f>SUM('MEDIÇÃO_OBJETO (1)'!AT623)</f>
        <v>0</v>
      </c>
      <c r="AT623" s="541">
        <f>SUM('MEDIÇÃO_OBJETO (1)'!AU623)</f>
        <v>0</v>
      </c>
      <c r="AU623" s="541">
        <f>SUM('MEDIÇÃO_OBJETO (1)'!AV623)</f>
        <v>0</v>
      </c>
      <c r="AV623" s="541">
        <f>SUM('MEDIÇÃO_OBJETO (1)'!AW623)</f>
        <v>0</v>
      </c>
      <c r="AW623" s="541">
        <f>SUM('MEDIÇÃO_OBJETO (1)'!AX623)</f>
        <v>0</v>
      </c>
      <c r="AX623" s="977"/>
      <c r="BN623" s="992">
        <f t="shared" si="412"/>
        <v>0</v>
      </c>
      <c r="BO623" s="538">
        <f t="shared" si="410"/>
        <v>0</v>
      </c>
      <c r="BP623" s="987">
        <f>IF(RESUMO_GLOBAL!$X$53="a",ROUND(AF623*$N623,RESUMO_GLOBAL!$X$54),IF(RESUMO_GLOBAL!$X$53="t",TRUNC(AF623*$N623,RESUMO_GLOBAL!$X$54),AF623*$N623))</f>
        <v>0</v>
      </c>
      <c r="BQ623" s="987">
        <f>IF(RESUMO_GLOBAL!$X$53="a",ROUND(AG623*$N623,RESUMO_GLOBAL!$X$54),IF(RESUMO_GLOBAL!$X$53="t",TRUNC(AG623*$N623,RESUMO_GLOBAL!$X$54),AG623*$N623))</f>
        <v>0</v>
      </c>
      <c r="BR623" s="987">
        <f>IF(RESUMO_GLOBAL!$X$53="a",ROUND(AH623*$N623,RESUMO_GLOBAL!$X$54),IF(RESUMO_GLOBAL!$X$53="t",TRUNC(AH623*$N623,RESUMO_GLOBAL!$X$54),AH623*$N623))</f>
        <v>0</v>
      </c>
      <c r="BS623" s="987">
        <f>IF(RESUMO_GLOBAL!$X$53="a",ROUND(AI623*$N623,RESUMO_GLOBAL!$X$54),IF(RESUMO_GLOBAL!$X$53="t",TRUNC(AI623*$N623,RESUMO_GLOBAL!$X$54),AI623*$N623))</f>
        <v>0</v>
      </c>
      <c r="BT623" s="987">
        <f>IF(RESUMO_GLOBAL!$X$53="a",ROUND(AJ623*$N623,RESUMO_GLOBAL!$X$54),IF(RESUMO_GLOBAL!$X$53="t",TRUNC(AJ623*$N623,RESUMO_GLOBAL!$X$54),AJ623*$N623))</f>
        <v>0</v>
      </c>
      <c r="BU623" s="987">
        <f>IF(RESUMO_GLOBAL!$X$53="a",ROUND(AK623*$N623,RESUMO_GLOBAL!$X$54),IF(RESUMO_GLOBAL!$X$53="t",TRUNC(AK623*$N623,RESUMO_GLOBAL!$X$54),AK623*$N623))</f>
        <v>0</v>
      </c>
      <c r="BV623" s="987">
        <f>IF(RESUMO_GLOBAL!$X$53="a",ROUND(AL623*$N623,RESUMO_GLOBAL!$X$54),IF(RESUMO_GLOBAL!$X$53="t",TRUNC(AL623*$N623,RESUMO_GLOBAL!$X$54),AL623*$N623))</f>
        <v>0</v>
      </c>
      <c r="BW623" s="987">
        <f>IF(RESUMO_GLOBAL!$X$53="a",ROUND(AM623*$N623,RESUMO_GLOBAL!$X$54),IF(RESUMO_GLOBAL!$X$53="t",TRUNC(AM623*$N623,RESUMO_GLOBAL!$X$54),AM623*$N623))</f>
        <v>0</v>
      </c>
      <c r="BX623" s="987">
        <f>IF(RESUMO_GLOBAL!$X$53="a",ROUND(AN623*$N623,RESUMO_GLOBAL!$X$54),IF(RESUMO_GLOBAL!$X$53="t",TRUNC(AN623*$N623,RESUMO_GLOBAL!$X$54),AN623*$N623))</f>
        <v>0</v>
      </c>
      <c r="BY623" s="987">
        <f>IF(RESUMO_GLOBAL!$X$53="a",ROUND(AO623*$N623,RESUMO_GLOBAL!$X$54),IF(RESUMO_GLOBAL!$X$53="t",TRUNC(AO623*$N623,RESUMO_GLOBAL!$X$54),AO623*$N623))</f>
        <v>0</v>
      </c>
      <c r="BZ623" s="987">
        <f>IF(RESUMO_GLOBAL!$X$53="a",ROUND(AP623*$N623,RESUMO_GLOBAL!$X$54),IF(RESUMO_GLOBAL!$X$53="t",TRUNC(AP623*$N623,RESUMO_GLOBAL!$X$54),AP623*$N623))</f>
        <v>0</v>
      </c>
      <c r="CA623" s="987">
        <f>IF(RESUMO_GLOBAL!$X$53="a",ROUND(AQ623*$N623,RESUMO_GLOBAL!$X$54),IF(RESUMO_GLOBAL!$X$53="t",TRUNC(AQ623*$N623,RESUMO_GLOBAL!$X$54),AQ623*$N623))</f>
        <v>0</v>
      </c>
      <c r="CB623" s="987">
        <f>IF(RESUMO_GLOBAL!$X$53="a",ROUND(AR623*$N623,RESUMO_GLOBAL!$X$54),IF(RESUMO_GLOBAL!$X$53="t",TRUNC(AR623*$N623,RESUMO_GLOBAL!$X$54),AR623*$N623))</f>
        <v>0</v>
      </c>
      <c r="CC623" s="987">
        <f>IF(RESUMO_GLOBAL!$X$53="a",ROUND(AS623*$N623,RESUMO_GLOBAL!$X$54),IF(RESUMO_GLOBAL!$X$53="t",TRUNC(AS623*$N623,RESUMO_GLOBAL!$X$54),AS623*$N623))</f>
        <v>0</v>
      </c>
      <c r="CD623" s="987">
        <f>IF(RESUMO_GLOBAL!$X$53="a",ROUND(AT623*$N623,RESUMO_GLOBAL!$X$54),IF(RESUMO_GLOBAL!$X$53="t",TRUNC(AT623*$N623,RESUMO_GLOBAL!$X$54),AT623*$N623))</f>
        <v>0</v>
      </c>
      <c r="CE623" s="987">
        <f>IF(RESUMO_GLOBAL!$X$53="a",ROUND(AU623*$N623,RESUMO_GLOBAL!$X$54),IF(RESUMO_GLOBAL!$X$53="t",TRUNC(AU623*$N623,RESUMO_GLOBAL!$X$54),AU623*$N623))</f>
        <v>0</v>
      </c>
      <c r="CF623" s="987">
        <f>IF(RESUMO_GLOBAL!$X$53="a",ROUND(AV623*$N623,RESUMO_GLOBAL!$X$54),IF(RESUMO_GLOBAL!$X$53="t",TRUNC(AV623*$N623,RESUMO_GLOBAL!$X$54),AV623*$N623))</f>
        <v>0</v>
      </c>
      <c r="CG623" s="987">
        <f>IF(RESUMO_GLOBAL!$X$53="a",ROUND(AW623*$N623,RESUMO_GLOBAL!$X$54),IF(RESUMO_GLOBAL!$X$53="t",TRUNC(AW623*$N623,RESUMO_GLOBAL!$X$54),AW623*$N623))</f>
        <v>0</v>
      </c>
      <c r="CK623" s="59">
        <f t="shared" si="389"/>
        <v>0</v>
      </c>
      <c r="CL623" s="59">
        <f t="shared" si="390"/>
        <v>0</v>
      </c>
      <c r="CM623" s="59">
        <f t="shared" si="391"/>
        <v>0</v>
      </c>
      <c r="CN623" s="59">
        <f t="shared" si="392"/>
        <v>0</v>
      </c>
      <c r="CO623" s="59">
        <f t="shared" si="393"/>
        <v>0</v>
      </c>
      <c r="CP623" s="59">
        <f t="shared" si="394"/>
        <v>0</v>
      </c>
      <c r="CQ623" s="59">
        <f t="shared" si="395"/>
        <v>0</v>
      </c>
      <c r="CR623" s="59">
        <f t="shared" si="396"/>
        <v>0</v>
      </c>
      <c r="CS623" s="59">
        <f t="shared" si="397"/>
        <v>0</v>
      </c>
      <c r="CT623" s="59">
        <f t="shared" si="398"/>
        <v>0</v>
      </c>
      <c r="CU623" s="59">
        <f t="shared" si="399"/>
        <v>0</v>
      </c>
      <c r="CV623" s="59">
        <f t="shared" si="400"/>
        <v>0</v>
      </c>
      <c r="CW623" s="59">
        <f t="shared" si="401"/>
        <v>0</v>
      </c>
      <c r="CX623" s="59">
        <f t="shared" si="402"/>
        <v>0</v>
      </c>
      <c r="CY623" s="59">
        <f t="shared" si="403"/>
        <v>0</v>
      </c>
      <c r="CZ623" s="59">
        <f t="shared" si="404"/>
        <v>0</v>
      </c>
      <c r="DA623" s="59">
        <f t="shared" si="405"/>
        <v>0</v>
      </c>
      <c r="DB623" s="59">
        <f t="shared" si="406"/>
        <v>0</v>
      </c>
      <c r="DE623">
        <f t="shared" si="388"/>
        <v>618</v>
      </c>
      <c r="DF623" t="str">
        <f t="shared" si="407"/>
        <v/>
      </c>
      <c r="DG623" s="59">
        <f>IF($C623&lt;&gt;0,SUM($CK624:CK624),0)</f>
        <v>0</v>
      </c>
      <c r="DH623" s="59">
        <f>IF($C623&lt;&gt;0,SUM($CK624:CL624),0)</f>
        <v>0</v>
      </c>
      <c r="DI623" s="59">
        <f>IF($C623&lt;&gt;0,SUM($CK624:CM624),0)</f>
        <v>0</v>
      </c>
      <c r="DJ623" s="59">
        <f>IF($C623&lt;&gt;0,SUM($CK624:CN624),0)</f>
        <v>0</v>
      </c>
      <c r="DK623" s="59">
        <f>IF($C623&lt;&gt;0,SUM($CK624:CO624),0)</f>
        <v>0</v>
      </c>
      <c r="DL623" s="59">
        <f>IF($C623&lt;&gt;0,SUM($CK624:CP624),0)</f>
        <v>0</v>
      </c>
      <c r="DM623" s="59">
        <f>IF($C623&lt;&gt;0,SUM($CK624:CQ624),0)</f>
        <v>0</v>
      </c>
      <c r="DN623" s="59">
        <f>IF($C623&lt;&gt;0,SUM($CK624:CR624),0)</f>
        <v>0</v>
      </c>
      <c r="DO623" s="59">
        <f>IF($C623&lt;&gt;0,SUM($CK624:CS624),0)</f>
        <v>0</v>
      </c>
      <c r="DP623" s="59">
        <f>IF($C623&lt;&gt;0,SUM($CK624:CT624),0)</f>
        <v>0</v>
      </c>
      <c r="DQ623" s="59">
        <f>IF($C623&lt;&gt;0,SUM($CK624:CU624),0)</f>
        <v>0</v>
      </c>
      <c r="DR623" s="59">
        <f>IF($C623&lt;&gt;0,SUM($CK624:CV624),0)</f>
        <v>0</v>
      </c>
      <c r="DS623" s="59">
        <f>IF($C623&lt;&gt;0,SUM($CK624:CW624),0)</f>
        <v>0</v>
      </c>
      <c r="DT623" s="59">
        <f>IF($C623&lt;&gt;0,SUM($CK624:CX624),0)</f>
        <v>0</v>
      </c>
      <c r="DU623" s="59">
        <f>IF($C623&lt;&gt;0,SUM($CK624:CY624),0)</f>
        <v>0</v>
      </c>
      <c r="DV623" s="59">
        <f>IF($C623&lt;&gt;0,SUM($CK624:CZ624),0)</f>
        <v>0</v>
      </c>
      <c r="DW623" s="59">
        <f>IF($C623&lt;&gt;0,SUM($CK624:DA624),0)</f>
        <v>0</v>
      </c>
      <c r="DX623" s="59">
        <f>IF($C623&lt;&gt;0,SUM($CK624:DB624),0)</f>
        <v>0</v>
      </c>
      <c r="DY623" s="952" t="str">
        <f t="shared" si="411"/>
        <v/>
      </c>
    </row>
    <row r="624" spans="1:129" ht="13.5" hidden="1" thickBot="1">
      <c r="A624" s="3" t="str">
        <f t="shared" si="377"/>
        <v/>
      </c>
      <c r="B624" s="805">
        <f>Dados_GLOBAL_Inicial!E624</f>
        <v>0</v>
      </c>
      <c r="C624" s="956">
        <f>IF(IFERROR(VALUE(Dados_GLOBAL_Inicial!F624),0)=0,0,Dados_GLOBAL_Inicial!F624)</f>
        <v>0</v>
      </c>
      <c r="D624" s="830">
        <f>Dados_GLOBAL_Inicial!G624</f>
        <v>0</v>
      </c>
      <c r="E624" s="830" t="str">
        <f>IF(IFERROR(VLOOKUP(F624,Cod_Gde_Itens!$A$1:$B$80,2,FALSE),0)&gt;549,IFERROR(VLOOKUP(F624,Cod_Gde_Itens!$A$1:$B$80,2,FALSE),0),IF(Dados_GLOBAL_Inicial!H624=0,"",Dados_GLOBAL_Inicial!H624))</f>
        <v/>
      </c>
      <c r="F624" s="823">
        <f>Dados_GLOBAL_Inicial!I624</f>
        <v>0</v>
      </c>
      <c r="G624" s="824">
        <f>Dados_GLOBAL_Inicial!J624</f>
        <v>0</v>
      </c>
      <c r="H624" s="454">
        <f>Dados_GLOBAL_Inicial!K624</f>
        <v>0</v>
      </c>
      <c r="I624" s="970">
        <f>SUM('MEDIÇÃO_OBJETO (1)'!I624)</f>
        <v>0</v>
      </c>
      <c r="J624" s="455">
        <f t="shared" si="378"/>
        <v>0</v>
      </c>
      <c r="K624" s="451">
        <f t="shared" si="379"/>
        <v>0</v>
      </c>
      <c r="L624" s="452">
        <f t="shared" si="380"/>
        <v>0</v>
      </c>
      <c r="M624" s="809">
        <f t="shared" si="381"/>
        <v>0</v>
      </c>
      <c r="N624" s="810">
        <f>IF(IFERROR(VALUE(Dados_GLOBAL_Inicial!L624),0)=0,0,Dados_GLOBAL_Inicial!L624)</f>
        <v>0</v>
      </c>
      <c r="O624" s="812">
        <f>SUM('MEDIÇÃO_OBJETO (1)'!O624)</f>
        <v>0</v>
      </c>
      <c r="P624" s="812">
        <f>SUM('MEDIÇÃO_OBJETO (1)'!P624)</f>
        <v>0</v>
      </c>
      <c r="Q624" s="813">
        <f t="shared" si="382"/>
        <v>0</v>
      </c>
      <c r="R624" s="951"/>
      <c r="S624" s="815">
        <f>SUM('MEDIÇÃO_OBJETO (1)'!S624)</f>
        <v>0</v>
      </c>
      <c r="T624" s="815">
        <f>SUM('MEDIÇÃO_OBJETO (1)'!T624)</f>
        <v>0</v>
      </c>
      <c r="V624" s="19"/>
      <c r="W624" s="978">
        <f t="shared" si="383"/>
        <v>0</v>
      </c>
      <c r="X624" s="816">
        <f t="shared" si="384"/>
        <v>0</v>
      </c>
      <c r="Y624" s="816">
        <f t="shared" si="385"/>
        <v>0</v>
      </c>
      <c r="Z624" s="817">
        <f t="shared" si="386"/>
        <v>0</v>
      </c>
      <c r="AB624" s="453">
        <f t="shared" si="408"/>
        <v>0</v>
      </c>
      <c r="AC624" s="14">
        <f t="shared" si="387"/>
        <v>0</v>
      </c>
      <c r="AD624" s="819"/>
      <c r="AE624" s="631">
        <f t="shared" si="409"/>
        <v>0</v>
      </c>
      <c r="AF624" s="818">
        <f>SUM('MEDIÇÃO_OBJETO (1)'!AG624)</f>
        <v>0</v>
      </c>
      <c r="AG624" s="541">
        <f>SUM('MEDIÇÃO_OBJETO (1)'!AH624)</f>
        <v>0</v>
      </c>
      <c r="AH624" s="541">
        <f>SUM('MEDIÇÃO_OBJETO (1)'!AI624)</f>
        <v>0</v>
      </c>
      <c r="AI624" s="541">
        <f>SUM('MEDIÇÃO_OBJETO (1)'!AJ624)</f>
        <v>0</v>
      </c>
      <c r="AJ624" s="541">
        <f>SUM('MEDIÇÃO_OBJETO (1)'!AK624)</f>
        <v>0</v>
      </c>
      <c r="AK624" s="541">
        <f>SUM('MEDIÇÃO_OBJETO (1)'!AL624)</f>
        <v>0</v>
      </c>
      <c r="AL624" s="541">
        <f>SUM('MEDIÇÃO_OBJETO (1)'!AM624)</f>
        <v>0</v>
      </c>
      <c r="AM624" s="541">
        <f>SUM('MEDIÇÃO_OBJETO (1)'!AN624)</f>
        <v>0</v>
      </c>
      <c r="AN624" s="541">
        <f>SUM('MEDIÇÃO_OBJETO (1)'!AO624)</f>
        <v>0</v>
      </c>
      <c r="AO624" s="541">
        <f>SUM('MEDIÇÃO_OBJETO (1)'!AP624)</f>
        <v>0</v>
      </c>
      <c r="AP624" s="541">
        <f>SUM('MEDIÇÃO_OBJETO (1)'!AQ624)</f>
        <v>0</v>
      </c>
      <c r="AQ624" s="541">
        <f>SUM('MEDIÇÃO_OBJETO (1)'!AR624)</f>
        <v>0</v>
      </c>
      <c r="AR624" s="541">
        <f>SUM('MEDIÇÃO_OBJETO (1)'!AS624)</f>
        <v>0</v>
      </c>
      <c r="AS624" s="541">
        <f>SUM('MEDIÇÃO_OBJETO (1)'!AT624)</f>
        <v>0</v>
      </c>
      <c r="AT624" s="541">
        <f>SUM('MEDIÇÃO_OBJETO (1)'!AU624)</f>
        <v>0</v>
      </c>
      <c r="AU624" s="541">
        <f>SUM('MEDIÇÃO_OBJETO (1)'!AV624)</f>
        <v>0</v>
      </c>
      <c r="AV624" s="541">
        <f>SUM('MEDIÇÃO_OBJETO (1)'!AW624)</f>
        <v>0</v>
      </c>
      <c r="AW624" s="541">
        <f>SUM('MEDIÇÃO_OBJETO (1)'!AX624)</f>
        <v>0</v>
      </c>
      <c r="AX624" s="977"/>
      <c r="BN624" s="992">
        <f t="shared" si="412"/>
        <v>0</v>
      </c>
      <c r="BO624" s="538">
        <f t="shared" si="410"/>
        <v>0</v>
      </c>
      <c r="BP624" s="987">
        <f>IF(RESUMO_GLOBAL!$X$53="a",ROUND(AF624*$N624,RESUMO_GLOBAL!$X$54),IF(RESUMO_GLOBAL!$X$53="t",TRUNC(AF624*$N624,RESUMO_GLOBAL!$X$54),AF624*$N624))</f>
        <v>0</v>
      </c>
      <c r="BQ624" s="987">
        <f>IF(RESUMO_GLOBAL!$X$53="a",ROUND(AG624*$N624,RESUMO_GLOBAL!$X$54),IF(RESUMO_GLOBAL!$X$53="t",TRUNC(AG624*$N624,RESUMO_GLOBAL!$X$54),AG624*$N624))</f>
        <v>0</v>
      </c>
      <c r="BR624" s="987">
        <f>IF(RESUMO_GLOBAL!$X$53="a",ROUND(AH624*$N624,RESUMO_GLOBAL!$X$54),IF(RESUMO_GLOBAL!$X$53="t",TRUNC(AH624*$N624,RESUMO_GLOBAL!$X$54),AH624*$N624))</f>
        <v>0</v>
      </c>
      <c r="BS624" s="987">
        <f>IF(RESUMO_GLOBAL!$X$53="a",ROUND(AI624*$N624,RESUMO_GLOBAL!$X$54),IF(RESUMO_GLOBAL!$X$53="t",TRUNC(AI624*$N624,RESUMO_GLOBAL!$X$54),AI624*$N624))</f>
        <v>0</v>
      </c>
      <c r="BT624" s="987">
        <f>IF(RESUMO_GLOBAL!$X$53="a",ROUND(AJ624*$N624,RESUMO_GLOBAL!$X$54),IF(RESUMO_GLOBAL!$X$53="t",TRUNC(AJ624*$N624,RESUMO_GLOBAL!$X$54),AJ624*$N624))</f>
        <v>0</v>
      </c>
      <c r="BU624" s="987">
        <f>IF(RESUMO_GLOBAL!$X$53="a",ROUND(AK624*$N624,RESUMO_GLOBAL!$X$54),IF(RESUMO_GLOBAL!$X$53="t",TRUNC(AK624*$N624,RESUMO_GLOBAL!$X$54),AK624*$N624))</f>
        <v>0</v>
      </c>
      <c r="BV624" s="987">
        <f>IF(RESUMO_GLOBAL!$X$53="a",ROUND(AL624*$N624,RESUMO_GLOBAL!$X$54),IF(RESUMO_GLOBAL!$X$53="t",TRUNC(AL624*$N624,RESUMO_GLOBAL!$X$54),AL624*$N624))</f>
        <v>0</v>
      </c>
      <c r="BW624" s="987">
        <f>IF(RESUMO_GLOBAL!$X$53="a",ROUND(AM624*$N624,RESUMO_GLOBAL!$X$54),IF(RESUMO_GLOBAL!$X$53="t",TRUNC(AM624*$N624,RESUMO_GLOBAL!$X$54),AM624*$N624))</f>
        <v>0</v>
      </c>
      <c r="BX624" s="987">
        <f>IF(RESUMO_GLOBAL!$X$53="a",ROUND(AN624*$N624,RESUMO_GLOBAL!$X$54),IF(RESUMO_GLOBAL!$X$53="t",TRUNC(AN624*$N624,RESUMO_GLOBAL!$X$54),AN624*$N624))</f>
        <v>0</v>
      </c>
      <c r="BY624" s="987">
        <f>IF(RESUMO_GLOBAL!$X$53="a",ROUND(AO624*$N624,RESUMO_GLOBAL!$X$54),IF(RESUMO_GLOBAL!$X$53="t",TRUNC(AO624*$N624,RESUMO_GLOBAL!$X$54),AO624*$N624))</f>
        <v>0</v>
      </c>
      <c r="BZ624" s="987">
        <f>IF(RESUMO_GLOBAL!$X$53="a",ROUND(AP624*$N624,RESUMO_GLOBAL!$X$54),IF(RESUMO_GLOBAL!$X$53="t",TRUNC(AP624*$N624,RESUMO_GLOBAL!$X$54),AP624*$N624))</f>
        <v>0</v>
      </c>
      <c r="CA624" s="987">
        <f>IF(RESUMO_GLOBAL!$X$53="a",ROUND(AQ624*$N624,RESUMO_GLOBAL!$X$54),IF(RESUMO_GLOBAL!$X$53="t",TRUNC(AQ624*$N624,RESUMO_GLOBAL!$X$54),AQ624*$N624))</f>
        <v>0</v>
      </c>
      <c r="CB624" s="987">
        <f>IF(RESUMO_GLOBAL!$X$53="a",ROUND(AR624*$N624,RESUMO_GLOBAL!$X$54),IF(RESUMO_GLOBAL!$X$53="t",TRUNC(AR624*$N624,RESUMO_GLOBAL!$X$54),AR624*$N624))</f>
        <v>0</v>
      </c>
      <c r="CC624" s="987">
        <f>IF(RESUMO_GLOBAL!$X$53="a",ROUND(AS624*$N624,RESUMO_GLOBAL!$X$54),IF(RESUMO_GLOBAL!$X$53="t",TRUNC(AS624*$N624,RESUMO_GLOBAL!$X$54),AS624*$N624))</f>
        <v>0</v>
      </c>
      <c r="CD624" s="987">
        <f>IF(RESUMO_GLOBAL!$X$53="a",ROUND(AT624*$N624,RESUMO_GLOBAL!$X$54),IF(RESUMO_GLOBAL!$X$53="t",TRUNC(AT624*$N624,RESUMO_GLOBAL!$X$54),AT624*$N624))</f>
        <v>0</v>
      </c>
      <c r="CE624" s="987">
        <f>IF(RESUMO_GLOBAL!$X$53="a",ROUND(AU624*$N624,RESUMO_GLOBAL!$X$54),IF(RESUMO_GLOBAL!$X$53="t",TRUNC(AU624*$N624,RESUMO_GLOBAL!$X$54),AU624*$N624))</f>
        <v>0</v>
      </c>
      <c r="CF624" s="987">
        <f>IF(RESUMO_GLOBAL!$X$53="a",ROUND(AV624*$N624,RESUMO_GLOBAL!$X$54),IF(RESUMO_GLOBAL!$X$53="t",TRUNC(AV624*$N624,RESUMO_GLOBAL!$X$54),AV624*$N624))</f>
        <v>0</v>
      </c>
      <c r="CG624" s="987">
        <f>IF(RESUMO_GLOBAL!$X$53="a",ROUND(AW624*$N624,RESUMO_GLOBAL!$X$54),IF(RESUMO_GLOBAL!$X$53="t",TRUNC(AW624*$N624,RESUMO_GLOBAL!$X$54),AW624*$N624))</f>
        <v>0</v>
      </c>
      <c r="CK624" s="59">
        <f t="shared" si="389"/>
        <v>0</v>
      </c>
      <c r="CL624" s="59">
        <f t="shared" si="390"/>
        <v>0</v>
      </c>
      <c r="CM624" s="59">
        <f t="shared" si="391"/>
        <v>0</v>
      </c>
      <c r="CN624" s="59">
        <f t="shared" si="392"/>
        <v>0</v>
      </c>
      <c r="CO624" s="59">
        <f t="shared" si="393"/>
        <v>0</v>
      </c>
      <c r="CP624" s="59">
        <f t="shared" si="394"/>
        <v>0</v>
      </c>
      <c r="CQ624" s="59">
        <f t="shared" si="395"/>
        <v>0</v>
      </c>
      <c r="CR624" s="59">
        <f t="shared" si="396"/>
        <v>0</v>
      </c>
      <c r="CS624" s="59">
        <f t="shared" si="397"/>
        <v>0</v>
      </c>
      <c r="CT624" s="59">
        <f t="shared" si="398"/>
        <v>0</v>
      </c>
      <c r="CU624" s="59">
        <f t="shared" si="399"/>
        <v>0</v>
      </c>
      <c r="CV624" s="59">
        <f t="shared" si="400"/>
        <v>0</v>
      </c>
      <c r="CW624" s="59">
        <f t="shared" si="401"/>
        <v>0</v>
      </c>
      <c r="CX624" s="59">
        <f t="shared" si="402"/>
        <v>0</v>
      </c>
      <c r="CY624" s="59">
        <f t="shared" si="403"/>
        <v>0</v>
      </c>
      <c r="CZ624" s="59">
        <f t="shared" si="404"/>
        <v>0</v>
      </c>
      <c r="DA624" s="59">
        <f t="shared" si="405"/>
        <v>0</v>
      </c>
      <c r="DB624" s="59">
        <f t="shared" si="406"/>
        <v>0</v>
      </c>
      <c r="DE624">
        <f t="shared" si="388"/>
        <v>619</v>
      </c>
      <c r="DF624" t="str">
        <f t="shared" si="407"/>
        <v/>
      </c>
      <c r="DG624" s="59">
        <f>IF($C624&lt;&gt;0,SUM($CK625:CK625),0)</f>
        <v>0</v>
      </c>
      <c r="DH624" s="59">
        <f>IF($C624&lt;&gt;0,SUM($CK625:CL625),0)</f>
        <v>0</v>
      </c>
      <c r="DI624" s="59">
        <f>IF($C624&lt;&gt;0,SUM($CK625:CM625),0)</f>
        <v>0</v>
      </c>
      <c r="DJ624" s="59">
        <f>IF($C624&lt;&gt;0,SUM($CK625:CN625),0)</f>
        <v>0</v>
      </c>
      <c r="DK624" s="59">
        <f>IF($C624&lt;&gt;0,SUM($CK625:CO625),0)</f>
        <v>0</v>
      </c>
      <c r="DL624" s="59">
        <f>IF($C624&lt;&gt;0,SUM($CK625:CP625),0)</f>
        <v>0</v>
      </c>
      <c r="DM624" s="59">
        <f>IF($C624&lt;&gt;0,SUM($CK625:CQ625),0)</f>
        <v>0</v>
      </c>
      <c r="DN624" s="59">
        <f>IF($C624&lt;&gt;0,SUM($CK625:CR625),0)</f>
        <v>0</v>
      </c>
      <c r="DO624" s="59">
        <f>IF($C624&lt;&gt;0,SUM($CK625:CS625),0)</f>
        <v>0</v>
      </c>
      <c r="DP624" s="59">
        <f>IF($C624&lt;&gt;0,SUM($CK625:CT625),0)</f>
        <v>0</v>
      </c>
      <c r="DQ624" s="59">
        <f>IF($C624&lt;&gt;0,SUM($CK625:CU625),0)</f>
        <v>0</v>
      </c>
      <c r="DR624" s="59">
        <f>IF($C624&lt;&gt;0,SUM($CK625:CV625),0)</f>
        <v>0</v>
      </c>
      <c r="DS624" s="59">
        <f>IF($C624&lt;&gt;0,SUM($CK625:CW625),0)</f>
        <v>0</v>
      </c>
      <c r="DT624" s="59">
        <f>IF($C624&lt;&gt;0,SUM($CK625:CX625),0)</f>
        <v>0</v>
      </c>
      <c r="DU624" s="59">
        <f>IF($C624&lt;&gt;0,SUM($CK625:CY625),0)</f>
        <v>0</v>
      </c>
      <c r="DV624" s="59">
        <f>IF($C624&lt;&gt;0,SUM($CK625:CZ625),0)</f>
        <v>0</v>
      </c>
      <c r="DW624" s="59">
        <f>IF($C624&lt;&gt;0,SUM($CK625:DA625),0)</f>
        <v>0</v>
      </c>
      <c r="DX624" s="59">
        <f>IF($C624&lt;&gt;0,SUM($CK625:DB625),0)</f>
        <v>0</v>
      </c>
      <c r="DY624" s="952" t="str">
        <f t="shared" si="411"/>
        <v/>
      </c>
    </row>
    <row r="625" spans="1:129" ht="13.5" hidden="1" thickBot="1">
      <c r="A625" s="3" t="str">
        <f t="shared" si="377"/>
        <v/>
      </c>
      <c r="B625" s="805">
        <f>Dados_GLOBAL_Inicial!E625</f>
        <v>0</v>
      </c>
      <c r="C625" s="956">
        <f>IF(IFERROR(VALUE(Dados_GLOBAL_Inicial!F625),0)=0,0,Dados_GLOBAL_Inicial!F625)</f>
        <v>0</v>
      </c>
      <c r="D625" s="830">
        <f>Dados_GLOBAL_Inicial!G625</f>
        <v>0</v>
      </c>
      <c r="E625" s="830" t="str">
        <f>IF(IFERROR(VLOOKUP(F625,Cod_Gde_Itens!$A$1:$B$80,2,FALSE),0)&gt;549,IFERROR(VLOOKUP(F625,Cod_Gde_Itens!$A$1:$B$80,2,FALSE),0),IF(Dados_GLOBAL_Inicial!H625=0,"",Dados_GLOBAL_Inicial!H625))</f>
        <v/>
      </c>
      <c r="F625" s="823">
        <f>Dados_GLOBAL_Inicial!I625</f>
        <v>0</v>
      </c>
      <c r="G625" s="824">
        <f>Dados_GLOBAL_Inicial!J625</f>
        <v>0</v>
      </c>
      <c r="H625" s="454">
        <f>Dados_GLOBAL_Inicial!K625</f>
        <v>0</v>
      </c>
      <c r="I625" s="970">
        <f>SUM('MEDIÇÃO_OBJETO (1)'!I625)</f>
        <v>0</v>
      </c>
      <c r="J625" s="455">
        <f t="shared" si="378"/>
        <v>0</v>
      </c>
      <c r="K625" s="451">
        <f t="shared" si="379"/>
        <v>0</v>
      </c>
      <c r="L625" s="452">
        <f t="shared" si="380"/>
        <v>0</v>
      </c>
      <c r="M625" s="809">
        <f t="shared" si="381"/>
        <v>0</v>
      </c>
      <c r="N625" s="810">
        <f>IF(IFERROR(VALUE(Dados_GLOBAL_Inicial!L625),0)=0,0,Dados_GLOBAL_Inicial!L625)</f>
        <v>0</v>
      </c>
      <c r="O625" s="812">
        <f>SUM('MEDIÇÃO_OBJETO (1)'!O625)</f>
        <v>0</v>
      </c>
      <c r="P625" s="812">
        <f>SUM('MEDIÇÃO_OBJETO (1)'!P625)</f>
        <v>0</v>
      </c>
      <c r="Q625" s="813">
        <f t="shared" si="382"/>
        <v>0</v>
      </c>
      <c r="R625" s="951"/>
      <c r="S625" s="815">
        <f>SUM('MEDIÇÃO_OBJETO (1)'!S625)</f>
        <v>0</v>
      </c>
      <c r="T625" s="815">
        <f>SUM('MEDIÇÃO_OBJETO (1)'!T625)</f>
        <v>0</v>
      </c>
      <c r="V625" s="19"/>
      <c r="W625" s="978">
        <f t="shared" si="383"/>
        <v>0</v>
      </c>
      <c r="X625" s="816">
        <f t="shared" si="384"/>
        <v>0</v>
      </c>
      <c r="Y625" s="816">
        <f t="shared" si="385"/>
        <v>0</v>
      </c>
      <c r="Z625" s="817">
        <f t="shared" si="386"/>
        <v>0</v>
      </c>
      <c r="AB625" s="453">
        <f t="shared" si="408"/>
        <v>0</v>
      </c>
      <c r="AC625" s="14">
        <f t="shared" si="387"/>
        <v>0</v>
      </c>
      <c r="AD625" s="819"/>
      <c r="AE625" s="631">
        <f t="shared" si="409"/>
        <v>0</v>
      </c>
      <c r="AF625" s="818">
        <f>SUM('MEDIÇÃO_OBJETO (1)'!AG625)</f>
        <v>0</v>
      </c>
      <c r="AG625" s="541">
        <f>SUM('MEDIÇÃO_OBJETO (1)'!AH625)</f>
        <v>0</v>
      </c>
      <c r="AH625" s="541">
        <f>SUM('MEDIÇÃO_OBJETO (1)'!AI625)</f>
        <v>0</v>
      </c>
      <c r="AI625" s="541">
        <f>SUM('MEDIÇÃO_OBJETO (1)'!AJ625)</f>
        <v>0</v>
      </c>
      <c r="AJ625" s="541">
        <f>SUM('MEDIÇÃO_OBJETO (1)'!AK625)</f>
        <v>0</v>
      </c>
      <c r="AK625" s="541">
        <f>SUM('MEDIÇÃO_OBJETO (1)'!AL625)</f>
        <v>0</v>
      </c>
      <c r="AL625" s="541">
        <f>SUM('MEDIÇÃO_OBJETO (1)'!AM625)</f>
        <v>0</v>
      </c>
      <c r="AM625" s="541">
        <f>SUM('MEDIÇÃO_OBJETO (1)'!AN625)</f>
        <v>0</v>
      </c>
      <c r="AN625" s="541">
        <f>SUM('MEDIÇÃO_OBJETO (1)'!AO625)</f>
        <v>0</v>
      </c>
      <c r="AO625" s="541">
        <f>SUM('MEDIÇÃO_OBJETO (1)'!AP625)</f>
        <v>0</v>
      </c>
      <c r="AP625" s="541">
        <f>SUM('MEDIÇÃO_OBJETO (1)'!AQ625)</f>
        <v>0</v>
      </c>
      <c r="AQ625" s="541">
        <f>SUM('MEDIÇÃO_OBJETO (1)'!AR625)</f>
        <v>0</v>
      </c>
      <c r="AR625" s="541">
        <f>SUM('MEDIÇÃO_OBJETO (1)'!AS625)</f>
        <v>0</v>
      </c>
      <c r="AS625" s="541">
        <f>SUM('MEDIÇÃO_OBJETO (1)'!AT625)</f>
        <v>0</v>
      </c>
      <c r="AT625" s="541">
        <f>SUM('MEDIÇÃO_OBJETO (1)'!AU625)</f>
        <v>0</v>
      </c>
      <c r="AU625" s="541">
        <f>SUM('MEDIÇÃO_OBJETO (1)'!AV625)</f>
        <v>0</v>
      </c>
      <c r="AV625" s="541">
        <f>SUM('MEDIÇÃO_OBJETO (1)'!AW625)</f>
        <v>0</v>
      </c>
      <c r="AW625" s="541">
        <f>SUM('MEDIÇÃO_OBJETO (1)'!AX625)</f>
        <v>0</v>
      </c>
      <c r="AX625" s="977"/>
      <c r="BN625" s="992">
        <f t="shared" si="412"/>
        <v>0</v>
      </c>
      <c r="BO625" s="538">
        <f t="shared" si="410"/>
        <v>0</v>
      </c>
      <c r="BP625" s="987">
        <f>IF(RESUMO_GLOBAL!$X$53="a",ROUND(AF625*$N625,RESUMO_GLOBAL!$X$54),IF(RESUMO_GLOBAL!$X$53="t",TRUNC(AF625*$N625,RESUMO_GLOBAL!$X$54),AF625*$N625))</f>
        <v>0</v>
      </c>
      <c r="BQ625" s="987">
        <f>IF(RESUMO_GLOBAL!$X$53="a",ROUND(AG625*$N625,RESUMO_GLOBAL!$X$54),IF(RESUMO_GLOBAL!$X$53="t",TRUNC(AG625*$N625,RESUMO_GLOBAL!$X$54),AG625*$N625))</f>
        <v>0</v>
      </c>
      <c r="BR625" s="987">
        <f>IF(RESUMO_GLOBAL!$X$53="a",ROUND(AH625*$N625,RESUMO_GLOBAL!$X$54),IF(RESUMO_GLOBAL!$X$53="t",TRUNC(AH625*$N625,RESUMO_GLOBAL!$X$54),AH625*$N625))</f>
        <v>0</v>
      </c>
      <c r="BS625" s="987">
        <f>IF(RESUMO_GLOBAL!$X$53="a",ROUND(AI625*$N625,RESUMO_GLOBAL!$X$54),IF(RESUMO_GLOBAL!$X$53="t",TRUNC(AI625*$N625,RESUMO_GLOBAL!$X$54),AI625*$N625))</f>
        <v>0</v>
      </c>
      <c r="BT625" s="987">
        <f>IF(RESUMO_GLOBAL!$X$53="a",ROUND(AJ625*$N625,RESUMO_GLOBAL!$X$54),IF(RESUMO_GLOBAL!$X$53="t",TRUNC(AJ625*$N625,RESUMO_GLOBAL!$X$54),AJ625*$N625))</f>
        <v>0</v>
      </c>
      <c r="BU625" s="987">
        <f>IF(RESUMO_GLOBAL!$X$53="a",ROUND(AK625*$N625,RESUMO_GLOBAL!$X$54),IF(RESUMO_GLOBAL!$X$53="t",TRUNC(AK625*$N625,RESUMO_GLOBAL!$X$54),AK625*$N625))</f>
        <v>0</v>
      </c>
      <c r="BV625" s="987">
        <f>IF(RESUMO_GLOBAL!$X$53="a",ROUND(AL625*$N625,RESUMO_GLOBAL!$X$54),IF(RESUMO_GLOBAL!$X$53="t",TRUNC(AL625*$N625,RESUMO_GLOBAL!$X$54),AL625*$N625))</f>
        <v>0</v>
      </c>
      <c r="BW625" s="987">
        <f>IF(RESUMO_GLOBAL!$X$53="a",ROUND(AM625*$N625,RESUMO_GLOBAL!$X$54),IF(RESUMO_GLOBAL!$X$53="t",TRUNC(AM625*$N625,RESUMO_GLOBAL!$X$54),AM625*$N625))</f>
        <v>0</v>
      </c>
      <c r="BX625" s="987">
        <f>IF(RESUMO_GLOBAL!$X$53="a",ROUND(AN625*$N625,RESUMO_GLOBAL!$X$54),IF(RESUMO_GLOBAL!$X$53="t",TRUNC(AN625*$N625,RESUMO_GLOBAL!$X$54),AN625*$N625))</f>
        <v>0</v>
      </c>
      <c r="BY625" s="987">
        <f>IF(RESUMO_GLOBAL!$X$53="a",ROUND(AO625*$N625,RESUMO_GLOBAL!$X$54),IF(RESUMO_GLOBAL!$X$53="t",TRUNC(AO625*$N625,RESUMO_GLOBAL!$X$54),AO625*$N625))</f>
        <v>0</v>
      </c>
      <c r="BZ625" s="987">
        <f>IF(RESUMO_GLOBAL!$X$53="a",ROUND(AP625*$N625,RESUMO_GLOBAL!$X$54),IF(RESUMO_GLOBAL!$X$53="t",TRUNC(AP625*$N625,RESUMO_GLOBAL!$X$54),AP625*$N625))</f>
        <v>0</v>
      </c>
      <c r="CA625" s="987">
        <f>IF(RESUMO_GLOBAL!$X$53="a",ROUND(AQ625*$N625,RESUMO_GLOBAL!$X$54),IF(RESUMO_GLOBAL!$X$53="t",TRUNC(AQ625*$N625,RESUMO_GLOBAL!$X$54),AQ625*$N625))</f>
        <v>0</v>
      </c>
      <c r="CB625" s="987">
        <f>IF(RESUMO_GLOBAL!$X$53="a",ROUND(AR625*$N625,RESUMO_GLOBAL!$X$54),IF(RESUMO_GLOBAL!$X$53="t",TRUNC(AR625*$N625,RESUMO_GLOBAL!$X$54),AR625*$N625))</f>
        <v>0</v>
      </c>
      <c r="CC625" s="987">
        <f>IF(RESUMO_GLOBAL!$X$53="a",ROUND(AS625*$N625,RESUMO_GLOBAL!$X$54),IF(RESUMO_GLOBAL!$X$53="t",TRUNC(AS625*$N625,RESUMO_GLOBAL!$X$54),AS625*$N625))</f>
        <v>0</v>
      </c>
      <c r="CD625" s="987">
        <f>IF(RESUMO_GLOBAL!$X$53="a",ROUND(AT625*$N625,RESUMO_GLOBAL!$X$54),IF(RESUMO_GLOBAL!$X$53="t",TRUNC(AT625*$N625,RESUMO_GLOBAL!$X$54),AT625*$N625))</f>
        <v>0</v>
      </c>
      <c r="CE625" s="987">
        <f>IF(RESUMO_GLOBAL!$X$53="a",ROUND(AU625*$N625,RESUMO_GLOBAL!$X$54),IF(RESUMO_GLOBAL!$X$53="t",TRUNC(AU625*$N625,RESUMO_GLOBAL!$X$54),AU625*$N625))</f>
        <v>0</v>
      </c>
      <c r="CF625" s="987">
        <f>IF(RESUMO_GLOBAL!$X$53="a",ROUND(AV625*$N625,RESUMO_GLOBAL!$X$54),IF(RESUMO_GLOBAL!$X$53="t",TRUNC(AV625*$N625,RESUMO_GLOBAL!$X$54),AV625*$N625))</f>
        <v>0</v>
      </c>
      <c r="CG625" s="987">
        <f>IF(RESUMO_GLOBAL!$X$53="a",ROUND(AW625*$N625,RESUMO_GLOBAL!$X$54),IF(RESUMO_GLOBAL!$X$53="t",TRUNC(AW625*$N625,RESUMO_GLOBAL!$X$54),AW625*$N625))</f>
        <v>0</v>
      </c>
      <c r="CK625" s="59">
        <f t="shared" si="389"/>
        <v>0</v>
      </c>
      <c r="CL625" s="59">
        <f t="shared" si="390"/>
        <v>0</v>
      </c>
      <c r="CM625" s="59">
        <f t="shared" si="391"/>
        <v>0</v>
      </c>
      <c r="CN625" s="59">
        <f t="shared" si="392"/>
        <v>0</v>
      </c>
      <c r="CO625" s="59">
        <f t="shared" si="393"/>
        <v>0</v>
      </c>
      <c r="CP625" s="59">
        <f t="shared" si="394"/>
        <v>0</v>
      </c>
      <c r="CQ625" s="59">
        <f t="shared" si="395"/>
        <v>0</v>
      </c>
      <c r="CR625" s="59">
        <f t="shared" si="396"/>
        <v>0</v>
      </c>
      <c r="CS625" s="59">
        <f t="shared" si="397"/>
        <v>0</v>
      </c>
      <c r="CT625" s="59">
        <f t="shared" si="398"/>
        <v>0</v>
      </c>
      <c r="CU625" s="59">
        <f t="shared" si="399"/>
        <v>0</v>
      </c>
      <c r="CV625" s="59">
        <f t="shared" si="400"/>
        <v>0</v>
      </c>
      <c r="CW625" s="59">
        <f t="shared" si="401"/>
        <v>0</v>
      </c>
      <c r="CX625" s="59">
        <f t="shared" si="402"/>
        <v>0</v>
      </c>
      <c r="CY625" s="59">
        <f t="shared" si="403"/>
        <v>0</v>
      </c>
      <c r="CZ625" s="59">
        <f t="shared" si="404"/>
        <v>0</v>
      </c>
      <c r="DA625" s="59">
        <f t="shared" si="405"/>
        <v>0</v>
      </c>
      <c r="DB625" s="59">
        <f t="shared" si="406"/>
        <v>0</v>
      </c>
      <c r="DE625">
        <f t="shared" si="388"/>
        <v>620</v>
      </c>
      <c r="DF625" t="str">
        <f t="shared" si="407"/>
        <v/>
      </c>
      <c r="DG625" s="59">
        <f>IF($C625&lt;&gt;0,SUM($CK626:CK626),0)</f>
        <v>0</v>
      </c>
      <c r="DH625" s="59">
        <f>IF($C625&lt;&gt;0,SUM($CK626:CL626),0)</f>
        <v>0</v>
      </c>
      <c r="DI625" s="59">
        <f>IF($C625&lt;&gt;0,SUM($CK626:CM626),0)</f>
        <v>0</v>
      </c>
      <c r="DJ625" s="59">
        <f>IF($C625&lt;&gt;0,SUM($CK626:CN626),0)</f>
        <v>0</v>
      </c>
      <c r="DK625" s="59">
        <f>IF($C625&lt;&gt;0,SUM($CK626:CO626),0)</f>
        <v>0</v>
      </c>
      <c r="DL625" s="59">
        <f>IF($C625&lt;&gt;0,SUM($CK626:CP626),0)</f>
        <v>0</v>
      </c>
      <c r="DM625" s="59">
        <f>IF($C625&lt;&gt;0,SUM($CK626:CQ626),0)</f>
        <v>0</v>
      </c>
      <c r="DN625" s="59">
        <f>IF($C625&lt;&gt;0,SUM($CK626:CR626),0)</f>
        <v>0</v>
      </c>
      <c r="DO625" s="59">
        <f>IF($C625&lt;&gt;0,SUM($CK626:CS626),0)</f>
        <v>0</v>
      </c>
      <c r="DP625" s="59">
        <f>IF($C625&lt;&gt;0,SUM($CK626:CT626),0)</f>
        <v>0</v>
      </c>
      <c r="DQ625" s="59">
        <f>IF($C625&lt;&gt;0,SUM($CK626:CU626),0)</f>
        <v>0</v>
      </c>
      <c r="DR625" s="59">
        <f>IF($C625&lt;&gt;0,SUM($CK626:CV626),0)</f>
        <v>0</v>
      </c>
      <c r="DS625" s="59">
        <f>IF($C625&lt;&gt;0,SUM($CK626:CW626),0)</f>
        <v>0</v>
      </c>
      <c r="DT625" s="59">
        <f>IF($C625&lt;&gt;0,SUM($CK626:CX626),0)</f>
        <v>0</v>
      </c>
      <c r="DU625" s="59">
        <f>IF($C625&lt;&gt;0,SUM($CK626:CY626),0)</f>
        <v>0</v>
      </c>
      <c r="DV625" s="59">
        <f>IF($C625&lt;&gt;0,SUM($CK626:CZ626),0)</f>
        <v>0</v>
      </c>
      <c r="DW625" s="59">
        <f>IF($C625&lt;&gt;0,SUM($CK626:DA626),0)</f>
        <v>0</v>
      </c>
      <c r="DX625" s="59">
        <f>IF($C625&lt;&gt;0,SUM($CK626:DB626),0)</f>
        <v>0</v>
      </c>
      <c r="DY625" s="952" t="str">
        <f t="shared" si="411"/>
        <v/>
      </c>
    </row>
    <row r="626" spans="1:129" ht="13.5" hidden="1" thickBot="1">
      <c r="A626" s="3" t="str">
        <f t="shared" si="377"/>
        <v/>
      </c>
      <c r="B626" s="805">
        <f>Dados_GLOBAL_Inicial!E626</f>
        <v>0</v>
      </c>
      <c r="C626" s="956">
        <f>IF(IFERROR(VALUE(Dados_GLOBAL_Inicial!F626),0)=0,0,Dados_GLOBAL_Inicial!F626)</f>
        <v>0</v>
      </c>
      <c r="D626" s="830">
        <f>Dados_GLOBAL_Inicial!G626</f>
        <v>0</v>
      </c>
      <c r="E626" s="830" t="str">
        <f>IF(IFERROR(VLOOKUP(F626,Cod_Gde_Itens!$A$1:$B$80,2,FALSE),0)&gt;549,IFERROR(VLOOKUP(F626,Cod_Gde_Itens!$A$1:$B$80,2,FALSE),0),IF(Dados_GLOBAL_Inicial!H626=0,"",Dados_GLOBAL_Inicial!H626))</f>
        <v/>
      </c>
      <c r="F626" s="823">
        <f>Dados_GLOBAL_Inicial!I626</f>
        <v>0</v>
      </c>
      <c r="G626" s="824">
        <f>Dados_GLOBAL_Inicial!J626</f>
        <v>0</v>
      </c>
      <c r="H626" s="454">
        <f>Dados_GLOBAL_Inicial!K626</f>
        <v>0</v>
      </c>
      <c r="I626" s="970">
        <f>SUM('MEDIÇÃO_OBJETO (1)'!I626)</f>
        <v>0</v>
      </c>
      <c r="J626" s="455">
        <f t="shared" si="378"/>
        <v>0</v>
      </c>
      <c r="K626" s="451">
        <f t="shared" si="379"/>
        <v>0</v>
      </c>
      <c r="L626" s="452">
        <f t="shared" si="380"/>
        <v>0</v>
      </c>
      <c r="M626" s="809">
        <f t="shared" si="381"/>
        <v>0</v>
      </c>
      <c r="N626" s="810">
        <f>IF(IFERROR(VALUE(Dados_GLOBAL_Inicial!L626),0)=0,0,Dados_GLOBAL_Inicial!L626)</f>
        <v>0</v>
      </c>
      <c r="O626" s="812">
        <f>SUM('MEDIÇÃO_OBJETO (1)'!O626)</f>
        <v>0</v>
      </c>
      <c r="P626" s="812">
        <f>SUM('MEDIÇÃO_OBJETO (1)'!P626)</f>
        <v>0</v>
      </c>
      <c r="Q626" s="813">
        <f t="shared" si="382"/>
        <v>0</v>
      </c>
      <c r="R626" s="951"/>
      <c r="S626" s="815">
        <f>SUM('MEDIÇÃO_OBJETO (1)'!S626)</f>
        <v>0</v>
      </c>
      <c r="T626" s="815">
        <f>SUM('MEDIÇÃO_OBJETO (1)'!T626)</f>
        <v>0</v>
      </c>
      <c r="V626" s="19"/>
      <c r="W626" s="978">
        <f t="shared" si="383"/>
        <v>0</v>
      </c>
      <c r="X626" s="816">
        <f t="shared" si="384"/>
        <v>0</v>
      </c>
      <c r="Y626" s="816">
        <f t="shared" si="385"/>
        <v>0</v>
      </c>
      <c r="Z626" s="817">
        <f t="shared" si="386"/>
        <v>0</v>
      </c>
      <c r="AB626" s="453">
        <f t="shared" si="408"/>
        <v>0</v>
      </c>
      <c r="AC626" s="14">
        <f t="shared" si="387"/>
        <v>0</v>
      </c>
      <c r="AD626" s="819"/>
      <c r="AE626" s="631">
        <f t="shared" si="409"/>
        <v>0</v>
      </c>
      <c r="AF626" s="818">
        <f>SUM('MEDIÇÃO_OBJETO (1)'!AG626)</f>
        <v>0</v>
      </c>
      <c r="AG626" s="541">
        <f>SUM('MEDIÇÃO_OBJETO (1)'!AH626)</f>
        <v>0</v>
      </c>
      <c r="AH626" s="541">
        <f>SUM('MEDIÇÃO_OBJETO (1)'!AI626)</f>
        <v>0</v>
      </c>
      <c r="AI626" s="541">
        <f>SUM('MEDIÇÃO_OBJETO (1)'!AJ626)</f>
        <v>0</v>
      </c>
      <c r="AJ626" s="541">
        <f>SUM('MEDIÇÃO_OBJETO (1)'!AK626)</f>
        <v>0</v>
      </c>
      <c r="AK626" s="541">
        <f>SUM('MEDIÇÃO_OBJETO (1)'!AL626)</f>
        <v>0</v>
      </c>
      <c r="AL626" s="541">
        <f>SUM('MEDIÇÃO_OBJETO (1)'!AM626)</f>
        <v>0</v>
      </c>
      <c r="AM626" s="541">
        <f>SUM('MEDIÇÃO_OBJETO (1)'!AN626)</f>
        <v>0</v>
      </c>
      <c r="AN626" s="541">
        <f>SUM('MEDIÇÃO_OBJETO (1)'!AO626)</f>
        <v>0</v>
      </c>
      <c r="AO626" s="541">
        <f>SUM('MEDIÇÃO_OBJETO (1)'!AP626)</f>
        <v>0</v>
      </c>
      <c r="AP626" s="541">
        <f>SUM('MEDIÇÃO_OBJETO (1)'!AQ626)</f>
        <v>0</v>
      </c>
      <c r="AQ626" s="541">
        <f>SUM('MEDIÇÃO_OBJETO (1)'!AR626)</f>
        <v>0</v>
      </c>
      <c r="AR626" s="541">
        <f>SUM('MEDIÇÃO_OBJETO (1)'!AS626)</f>
        <v>0</v>
      </c>
      <c r="AS626" s="541">
        <f>SUM('MEDIÇÃO_OBJETO (1)'!AT626)</f>
        <v>0</v>
      </c>
      <c r="AT626" s="541">
        <f>SUM('MEDIÇÃO_OBJETO (1)'!AU626)</f>
        <v>0</v>
      </c>
      <c r="AU626" s="541">
        <f>SUM('MEDIÇÃO_OBJETO (1)'!AV626)</f>
        <v>0</v>
      </c>
      <c r="AV626" s="541">
        <f>SUM('MEDIÇÃO_OBJETO (1)'!AW626)</f>
        <v>0</v>
      </c>
      <c r="AW626" s="541">
        <f>SUM('MEDIÇÃO_OBJETO (1)'!AX626)</f>
        <v>0</v>
      </c>
      <c r="AX626" s="977"/>
      <c r="BN626" s="992">
        <f t="shared" si="412"/>
        <v>0</v>
      </c>
      <c r="BO626" s="538">
        <f t="shared" si="410"/>
        <v>0</v>
      </c>
      <c r="BP626" s="987">
        <f>IF(RESUMO_GLOBAL!$X$53="a",ROUND(AF626*$N626,RESUMO_GLOBAL!$X$54),IF(RESUMO_GLOBAL!$X$53="t",TRUNC(AF626*$N626,RESUMO_GLOBAL!$X$54),AF626*$N626))</f>
        <v>0</v>
      </c>
      <c r="BQ626" s="987">
        <f>IF(RESUMO_GLOBAL!$X$53="a",ROUND(AG626*$N626,RESUMO_GLOBAL!$X$54),IF(RESUMO_GLOBAL!$X$53="t",TRUNC(AG626*$N626,RESUMO_GLOBAL!$X$54),AG626*$N626))</f>
        <v>0</v>
      </c>
      <c r="BR626" s="987">
        <f>IF(RESUMO_GLOBAL!$X$53="a",ROUND(AH626*$N626,RESUMO_GLOBAL!$X$54),IF(RESUMO_GLOBAL!$X$53="t",TRUNC(AH626*$N626,RESUMO_GLOBAL!$X$54),AH626*$N626))</f>
        <v>0</v>
      </c>
      <c r="BS626" s="987">
        <f>IF(RESUMO_GLOBAL!$X$53="a",ROUND(AI626*$N626,RESUMO_GLOBAL!$X$54),IF(RESUMO_GLOBAL!$X$53="t",TRUNC(AI626*$N626,RESUMO_GLOBAL!$X$54),AI626*$N626))</f>
        <v>0</v>
      </c>
      <c r="BT626" s="987">
        <f>IF(RESUMO_GLOBAL!$X$53="a",ROUND(AJ626*$N626,RESUMO_GLOBAL!$X$54),IF(RESUMO_GLOBAL!$X$53="t",TRUNC(AJ626*$N626,RESUMO_GLOBAL!$X$54),AJ626*$N626))</f>
        <v>0</v>
      </c>
      <c r="BU626" s="987">
        <f>IF(RESUMO_GLOBAL!$X$53="a",ROUND(AK626*$N626,RESUMO_GLOBAL!$X$54),IF(RESUMO_GLOBAL!$X$53="t",TRUNC(AK626*$N626,RESUMO_GLOBAL!$X$54),AK626*$N626))</f>
        <v>0</v>
      </c>
      <c r="BV626" s="987">
        <f>IF(RESUMO_GLOBAL!$X$53="a",ROUND(AL626*$N626,RESUMO_GLOBAL!$X$54),IF(RESUMO_GLOBAL!$X$53="t",TRUNC(AL626*$N626,RESUMO_GLOBAL!$X$54),AL626*$N626))</f>
        <v>0</v>
      </c>
      <c r="BW626" s="987">
        <f>IF(RESUMO_GLOBAL!$X$53="a",ROUND(AM626*$N626,RESUMO_GLOBAL!$X$54),IF(RESUMO_GLOBAL!$X$53="t",TRUNC(AM626*$N626,RESUMO_GLOBAL!$X$54),AM626*$N626))</f>
        <v>0</v>
      </c>
      <c r="BX626" s="987">
        <f>IF(RESUMO_GLOBAL!$X$53="a",ROUND(AN626*$N626,RESUMO_GLOBAL!$X$54),IF(RESUMO_GLOBAL!$X$53="t",TRUNC(AN626*$N626,RESUMO_GLOBAL!$X$54),AN626*$N626))</f>
        <v>0</v>
      </c>
      <c r="BY626" s="987">
        <f>IF(RESUMO_GLOBAL!$X$53="a",ROUND(AO626*$N626,RESUMO_GLOBAL!$X$54),IF(RESUMO_GLOBAL!$X$53="t",TRUNC(AO626*$N626,RESUMO_GLOBAL!$X$54),AO626*$N626))</f>
        <v>0</v>
      </c>
      <c r="BZ626" s="987">
        <f>IF(RESUMO_GLOBAL!$X$53="a",ROUND(AP626*$N626,RESUMO_GLOBAL!$X$54),IF(RESUMO_GLOBAL!$X$53="t",TRUNC(AP626*$N626,RESUMO_GLOBAL!$X$54),AP626*$N626))</f>
        <v>0</v>
      </c>
      <c r="CA626" s="987">
        <f>IF(RESUMO_GLOBAL!$X$53="a",ROUND(AQ626*$N626,RESUMO_GLOBAL!$X$54),IF(RESUMO_GLOBAL!$X$53="t",TRUNC(AQ626*$N626,RESUMO_GLOBAL!$X$54),AQ626*$N626))</f>
        <v>0</v>
      </c>
      <c r="CB626" s="987">
        <f>IF(RESUMO_GLOBAL!$X$53="a",ROUND(AR626*$N626,RESUMO_GLOBAL!$X$54),IF(RESUMO_GLOBAL!$X$53="t",TRUNC(AR626*$N626,RESUMO_GLOBAL!$X$54),AR626*$N626))</f>
        <v>0</v>
      </c>
      <c r="CC626" s="987">
        <f>IF(RESUMO_GLOBAL!$X$53="a",ROUND(AS626*$N626,RESUMO_GLOBAL!$X$54),IF(RESUMO_GLOBAL!$X$53="t",TRUNC(AS626*$N626,RESUMO_GLOBAL!$X$54),AS626*$N626))</f>
        <v>0</v>
      </c>
      <c r="CD626" s="987">
        <f>IF(RESUMO_GLOBAL!$X$53="a",ROUND(AT626*$N626,RESUMO_GLOBAL!$X$54),IF(RESUMO_GLOBAL!$X$53="t",TRUNC(AT626*$N626,RESUMO_GLOBAL!$X$54),AT626*$N626))</f>
        <v>0</v>
      </c>
      <c r="CE626" s="987">
        <f>IF(RESUMO_GLOBAL!$X$53="a",ROUND(AU626*$N626,RESUMO_GLOBAL!$X$54),IF(RESUMO_GLOBAL!$X$53="t",TRUNC(AU626*$N626,RESUMO_GLOBAL!$X$54),AU626*$N626))</f>
        <v>0</v>
      </c>
      <c r="CF626" s="987">
        <f>IF(RESUMO_GLOBAL!$X$53="a",ROUND(AV626*$N626,RESUMO_GLOBAL!$X$54),IF(RESUMO_GLOBAL!$X$53="t",TRUNC(AV626*$N626,RESUMO_GLOBAL!$X$54),AV626*$N626))</f>
        <v>0</v>
      </c>
      <c r="CG626" s="987">
        <f>IF(RESUMO_GLOBAL!$X$53="a",ROUND(AW626*$N626,RESUMO_GLOBAL!$X$54),IF(RESUMO_GLOBAL!$X$53="t",TRUNC(AW626*$N626,RESUMO_GLOBAL!$X$54),AW626*$N626))</f>
        <v>0</v>
      </c>
      <c r="CK626" s="59">
        <f t="shared" si="389"/>
        <v>0</v>
      </c>
      <c r="CL626" s="59">
        <f t="shared" si="390"/>
        <v>0</v>
      </c>
      <c r="CM626" s="59">
        <f t="shared" si="391"/>
        <v>0</v>
      </c>
      <c r="CN626" s="59">
        <f t="shared" si="392"/>
        <v>0</v>
      </c>
      <c r="CO626" s="59">
        <f t="shared" si="393"/>
        <v>0</v>
      </c>
      <c r="CP626" s="59">
        <f t="shared" si="394"/>
        <v>0</v>
      </c>
      <c r="CQ626" s="59">
        <f t="shared" si="395"/>
        <v>0</v>
      </c>
      <c r="CR626" s="59">
        <f t="shared" si="396"/>
        <v>0</v>
      </c>
      <c r="CS626" s="59">
        <f t="shared" si="397"/>
        <v>0</v>
      </c>
      <c r="CT626" s="59">
        <f t="shared" si="398"/>
        <v>0</v>
      </c>
      <c r="CU626" s="59">
        <f t="shared" si="399"/>
        <v>0</v>
      </c>
      <c r="CV626" s="59">
        <f t="shared" si="400"/>
        <v>0</v>
      </c>
      <c r="CW626" s="59">
        <f t="shared" si="401"/>
        <v>0</v>
      </c>
      <c r="CX626" s="59">
        <f t="shared" si="402"/>
        <v>0</v>
      </c>
      <c r="CY626" s="59">
        <f t="shared" si="403"/>
        <v>0</v>
      </c>
      <c r="CZ626" s="59">
        <f t="shared" si="404"/>
        <v>0</v>
      </c>
      <c r="DA626" s="59">
        <f t="shared" si="405"/>
        <v>0</v>
      </c>
      <c r="DB626" s="59">
        <f t="shared" si="406"/>
        <v>0</v>
      </c>
      <c r="DE626">
        <f t="shared" si="388"/>
        <v>621</v>
      </c>
      <c r="DF626" t="str">
        <f t="shared" si="407"/>
        <v/>
      </c>
      <c r="DG626" s="59">
        <f>IF($C626&lt;&gt;0,SUM($CK627:CK627),0)</f>
        <v>0</v>
      </c>
      <c r="DH626" s="59">
        <f>IF($C626&lt;&gt;0,SUM($CK627:CL627),0)</f>
        <v>0</v>
      </c>
      <c r="DI626" s="59">
        <f>IF($C626&lt;&gt;0,SUM($CK627:CM627),0)</f>
        <v>0</v>
      </c>
      <c r="DJ626" s="59">
        <f>IF($C626&lt;&gt;0,SUM($CK627:CN627),0)</f>
        <v>0</v>
      </c>
      <c r="DK626" s="59">
        <f>IF($C626&lt;&gt;0,SUM($CK627:CO627),0)</f>
        <v>0</v>
      </c>
      <c r="DL626" s="59">
        <f>IF($C626&lt;&gt;0,SUM($CK627:CP627),0)</f>
        <v>0</v>
      </c>
      <c r="DM626" s="59">
        <f>IF($C626&lt;&gt;0,SUM($CK627:CQ627),0)</f>
        <v>0</v>
      </c>
      <c r="DN626" s="59">
        <f>IF($C626&lt;&gt;0,SUM($CK627:CR627),0)</f>
        <v>0</v>
      </c>
      <c r="DO626" s="59">
        <f>IF($C626&lt;&gt;0,SUM($CK627:CS627),0)</f>
        <v>0</v>
      </c>
      <c r="DP626" s="59">
        <f>IF($C626&lt;&gt;0,SUM($CK627:CT627),0)</f>
        <v>0</v>
      </c>
      <c r="DQ626" s="59">
        <f>IF($C626&lt;&gt;0,SUM($CK627:CU627),0)</f>
        <v>0</v>
      </c>
      <c r="DR626" s="59">
        <f>IF($C626&lt;&gt;0,SUM($CK627:CV627),0)</f>
        <v>0</v>
      </c>
      <c r="DS626" s="59">
        <f>IF($C626&lt;&gt;0,SUM($CK627:CW627),0)</f>
        <v>0</v>
      </c>
      <c r="DT626" s="59">
        <f>IF($C626&lt;&gt;0,SUM($CK627:CX627),0)</f>
        <v>0</v>
      </c>
      <c r="DU626" s="59">
        <f>IF($C626&lt;&gt;0,SUM($CK627:CY627),0)</f>
        <v>0</v>
      </c>
      <c r="DV626" s="59">
        <f>IF($C626&lt;&gt;0,SUM($CK627:CZ627),0)</f>
        <v>0</v>
      </c>
      <c r="DW626" s="59">
        <f>IF($C626&lt;&gt;0,SUM($CK627:DA627),0)</f>
        <v>0</v>
      </c>
      <c r="DX626" s="59">
        <f>IF($C626&lt;&gt;0,SUM($CK627:DB627),0)</f>
        <v>0</v>
      </c>
      <c r="DY626" s="952" t="str">
        <f t="shared" si="411"/>
        <v/>
      </c>
    </row>
    <row r="627" spans="1:129" ht="13.5" hidden="1" thickBot="1">
      <c r="A627" s="3" t="str">
        <f t="shared" si="377"/>
        <v/>
      </c>
      <c r="B627" s="805">
        <f>Dados_GLOBAL_Inicial!E627</f>
        <v>0</v>
      </c>
      <c r="C627" s="956">
        <f>IF(IFERROR(VALUE(Dados_GLOBAL_Inicial!F627),0)=0,0,Dados_GLOBAL_Inicial!F627)</f>
        <v>0</v>
      </c>
      <c r="D627" s="830">
        <f>Dados_GLOBAL_Inicial!G627</f>
        <v>0</v>
      </c>
      <c r="E627" s="830" t="str">
        <f>IF(IFERROR(VLOOKUP(F627,Cod_Gde_Itens!$A$1:$B$80,2,FALSE),0)&gt;549,IFERROR(VLOOKUP(F627,Cod_Gde_Itens!$A$1:$B$80,2,FALSE),0),IF(Dados_GLOBAL_Inicial!H627=0,"",Dados_GLOBAL_Inicial!H627))</f>
        <v/>
      </c>
      <c r="F627" s="823">
        <f>Dados_GLOBAL_Inicial!I627</f>
        <v>0</v>
      </c>
      <c r="G627" s="824">
        <f>Dados_GLOBAL_Inicial!J627</f>
        <v>0</v>
      </c>
      <c r="H627" s="454">
        <f>Dados_GLOBAL_Inicial!K627</f>
        <v>0</v>
      </c>
      <c r="I627" s="970">
        <f>SUM('MEDIÇÃO_OBJETO (1)'!I627)</f>
        <v>0</v>
      </c>
      <c r="J627" s="455">
        <f t="shared" si="378"/>
        <v>0</v>
      </c>
      <c r="K627" s="451">
        <f t="shared" si="379"/>
        <v>0</v>
      </c>
      <c r="L627" s="452">
        <f t="shared" si="380"/>
        <v>0</v>
      </c>
      <c r="M627" s="809">
        <f t="shared" si="381"/>
        <v>0</v>
      </c>
      <c r="N627" s="810">
        <f>IF(IFERROR(VALUE(Dados_GLOBAL_Inicial!L627),0)=0,0,Dados_GLOBAL_Inicial!L627)</f>
        <v>0</v>
      </c>
      <c r="O627" s="812">
        <f>SUM('MEDIÇÃO_OBJETO (1)'!O627)</f>
        <v>0</v>
      </c>
      <c r="P627" s="812">
        <f>SUM('MEDIÇÃO_OBJETO (1)'!P627)</f>
        <v>0</v>
      </c>
      <c r="Q627" s="813">
        <f t="shared" si="382"/>
        <v>0</v>
      </c>
      <c r="R627" s="951"/>
      <c r="S627" s="815">
        <f>SUM('MEDIÇÃO_OBJETO (1)'!S627)</f>
        <v>0</v>
      </c>
      <c r="T627" s="815">
        <f>SUM('MEDIÇÃO_OBJETO (1)'!T627)</f>
        <v>0</v>
      </c>
      <c r="V627" s="19"/>
      <c r="W627" s="978">
        <f t="shared" si="383"/>
        <v>0</v>
      </c>
      <c r="X627" s="816">
        <f t="shared" si="384"/>
        <v>0</v>
      </c>
      <c r="Y627" s="816">
        <f t="shared" si="385"/>
        <v>0</v>
      </c>
      <c r="Z627" s="817">
        <f t="shared" si="386"/>
        <v>0</v>
      </c>
      <c r="AB627" s="453">
        <f t="shared" si="408"/>
        <v>0</v>
      </c>
      <c r="AC627" s="14">
        <f t="shared" si="387"/>
        <v>0</v>
      </c>
      <c r="AD627" s="819"/>
      <c r="AE627" s="631">
        <f t="shared" si="409"/>
        <v>0</v>
      </c>
      <c r="AF627" s="818">
        <f>SUM('MEDIÇÃO_OBJETO (1)'!AG627)</f>
        <v>0</v>
      </c>
      <c r="AG627" s="541">
        <f>SUM('MEDIÇÃO_OBJETO (1)'!AH627)</f>
        <v>0</v>
      </c>
      <c r="AH627" s="541">
        <f>SUM('MEDIÇÃO_OBJETO (1)'!AI627)</f>
        <v>0</v>
      </c>
      <c r="AI627" s="541">
        <f>SUM('MEDIÇÃO_OBJETO (1)'!AJ627)</f>
        <v>0</v>
      </c>
      <c r="AJ627" s="541">
        <f>SUM('MEDIÇÃO_OBJETO (1)'!AK627)</f>
        <v>0</v>
      </c>
      <c r="AK627" s="541">
        <f>SUM('MEDIÇÃO_OBJETO (1)'!AL627)</f>
        <v>0</v>
      </c>
      <c r="AL627" s="541">
        <f>SUM('MEDIÇÃO_OBJETO (1)'!AM627)</f>
        <v>0</v>
      </c>
      <c r="AM627" s="541">
        <f>SUM('MEDIÇÃO_OBJETO (1)'!AN627)</f>
        <v>0</v>
      </c>
      <c r="AN627" s="541">
        <f>SUM('MEDIÇÃO_OBJETO (1)'!AO627)</f>
        <v>0</v>
      </c>
      <c r="AO627" s="541">
        <f>SUM('MEDIÇÃO_OBJETO (1)'!AP627)</f>
        <v>0</v>
      </c>
      <c r="AP627" s="541">
        <f>SUM('MEDIÇÃO_OBJETO (1)'!AQ627)</f>
        <v>0</v>
      </c>
      <c r="AQ627" s="541">
        <f>SUM('MEDIÇÃO_OBJETO (1)'!AR627)</f>
        <v>0</v>
      </c>
      <c r="AR627" s="541">
        <f>SUM('MEDIÇÃO_OBJETO (1)'!AS627)</f>
        <v>0</v>
      </c>
      <c r="AS627" s="541">
        <f>SUM('MEDIÇÃO_OBJETO (1)'!AT627)</f>
        <v>0</v>
      </c>
      <c r="AT627" s="541">
        <f>SUM('MEDIÇÃO_OBJETO (1)'!AU627)</f>
        <v>0</v>
      </c>
      <c r="AU627" s="541">
        <f>SUM('MEDIÇÃO_OBJETO (1)'!AV627)</f>
        <v>0</v>
      </c>
      <c r="AV627" s="541">
        <f>SUM('MEDIÇÃO_OBJETO (1)'!AW627)</f>
        <v>0</v>
      </c>
      <c r="AW627" s="541">
        <f>SUM('MEDIÇÃO_OBJETO (1)'!AX627)</f>
        <v>0</v>
      </c>
      <c r="AX627" s="977"/>
      <c r="BN627" s="992">
        <f t="shared" si="412"/>
        <v>0</v>
      </c>
      <c r="BO627" s="538">
        <f t="shared" si="410"/>
        <v>0</v>
      </c>
      <c r="BP627" s="987">
        <f>IF(RESUMO_GLOBAL!$X$53="a",ROUND(AF627*$N627,RESUMO_GLOBAL!$X$54),IF(RESUMO_GLOBAL!$X$53="t",TRUNC(AF627*$N627,RESUMO_GLOBAL!$X$54),AF627*$N627))</f>
        <v>0</v>
      </c>
      <c r="BQ627" s="987">
        <f>IF(RESUMO_GLOBAL!$X$53="a",ROUND(AG627*$N627,RESUMO_GLOBAL!$X$54),IF(RESUMO_GLOBAL!$X$53="t",TRUNC(AG627*$N627,RESUMO_GLOBAL!$X$54),AG627*$N627))</f>
        <v>0</v>
      </c>
      <c r="BR627" s="987">
        <f>IF(RESUMO_GLOBAL!$X$53="a",ROUND(AH627*$N627,RESUMO_GLOBAL!$X$54),IF(RESUMO_GLOBAL!$X$53="t",TRUNC(AH627*$N627,RESUMO_GLOBAL!$X$54),AH627*$N627))</f>
        <v>0</v>
      </c>
      <c r="BS627" s="987">
        <f>IF(RESUMO_GLOBAL!$X$53="a",ROUND(AI627*$N627,RESUMO_GLOBAL!$X$54),IF(RESUMO_GLOBAL!$X$53="t",TRUNC(AI627*$N627,RESUMO_GLOBAL!$X$54),AI627*$N627))</f>
        <v>0</v>
      </c>
      <c r="BT627" s="987">
        <f>IF(RESUMO_GLOBAL!$X$53="a",ROUND(AJ627*$N627,RESUMO_GLOBAL!$X$54),IF(RESUMO_GLOBAL!$X$53="t",TRUNC(AJ627*$N627,RESUMO_GLOBAL!$X$54),AJ627*$N627))</f>
        <v>0</v>
      </c>
      <c r="BU627" s="987">
        <f>IF(RESUMO_GLOBAL!$X$53="a",ROUND(AK627*$N627,RESUMO_GLOBAL!$X$54),IF(RESUMO_GLOBAL!$X$53="t",TRUNC(AK627*$N627,RESUMO_GLOBAL!$X$54),AK627*$N627))</f>
        <v>0</v>
      </c>
      <c r="BV627" s="987">
        <f>IF(RESUMO_GLOBAL!$X$53="a",ROUND(AL627*$N627,RESUMO_GLOBAL!$X$54),IF(RESUMO_GLOBAL!$X$53="t",TRUNC(AL627*$N627,RESUMO_GLOBAL!$X$54),AL627*$N627))</f>
        <v>0</v>
      </c>
      <c r="BW627" s="987">
        <f>IF(RESUMO_GLOBAL!$X$53="a",ROUND(AM627*$N627,RESUMO_GLOBAL!$X$54),IF(RESUMO_GLOBAL!$X$53="t",TRUNC(AM627*$N627,RESUMO_GLOBAL!$X$54),AM627*$N627))</f>
        <v>0</v>
      </c>
      <c r="BX627" s="987">
        <f>IF(RESUMO_GLOBAL!$X$53="a",ROUND(AN627*$N627,RESUMO_GLOBAL!$X$54),IF(RESUMO_GLOBAL!$X$53="t",TRUNC(AN627*$N627,RESUMO_GLOBAL!$X$54),AN627*$N627))</f>
        <v>0</v>
      </c>
      <c r="BY627" s="987">
        <f>IF(RESUMO_GLOBAL!$X$53="a",ROUND(AO627*$N627,RESUMO_GLOBAL!$X$54),IF(RESUMO_GLOBAL!$X$53="t",TRUNC(AO627*$N627,RESUMO_GLOBAL!$X$54),AO627*$N627))</f>
        <v>0</v>
      </c>
      <c r="BZ627" s="987">
        <f>IF(RESUMO_GLOBAL!$X$53="a",ROUND(AP627*$N627,RESUMO_GLOBAL!$X$54),IF(RESUMO_GLOBAL!$X$53="t",TRUNC(AP627*$N627,RESUMO_GLOBAL!$X$54),AP627*$N627))</f>
        <v>0</v>
      </c>
      <c r="CA627" s="987">
        <f>IF(RESUMO_GLOBAL!$X$53="a",ROUND(AQ627*$N627,RESUMO_GLOBAL!$X$54),IF(RESUMO_GLOBAL!$X$53="t",TRUNC(AQ627*$N627,RESUMO_GLOBAL!$X$54),AQ627*$N627))</f>
        <v>0</v>
      </c>
      <c r="CB627" s="987">
        <f>IF(RESUMO_GLOBAL!$X$53="a",ROUND(AR627*$N627,RESUMO_GLOBAL!$X$54),IF(RESUMO_GLOBAL!$X$53="t",TRUNC(AR627*$N627,RESUMO_GLOBAL!$X$54),AR627*$N627))</f>
        <v>0</v>
      </c>
      <c r="CC627" s="987">
        <f>IF(RESUMO_GLOBAL!$X$53="a",ROUND(AS627*$N627,RESUMO_GLOBAL!$X$54),IF(RESUMO_GLOBAL!$X$53="t",TRUNC(AS627*$N627,RESUMO_GLOBAL!$X$54),AS627*$N627))</f>
        <v>0</v>
      </c>
      <c r="CD627" s="987">
        <f>IF(RESUMO_GLOBAL!$X$53="a",ROUND(AT627*$N627,RESUMO_GLOBAL!$X$54),IF(RESUMO_GLOBAL!$X$53="t",TRUNC(AT627*$N627,RESUMO_GLOBAL!$X$54),AT627*$N627))</f>
        <v>0</v>
      </c>
      <c r="CE627" s="987">
        <f>IF(RESUMO_GLOBAL!$X$53="a",ROUND(AU627*$N627,RESUMO_GLOBAL!$X$54),IF(RESUMO_GLOBAL!$X$53="t",TRUNC(AU627*$N627,RESUMO_GLOBAL!$X$54),AU627*$N627))</f>
        <v>0</v>
      </c>
      <c r="CF627" s="987">
        <f>IF(RESUMO_GLOBAL!$X$53="a",ROUND(AV627*$N627,RESUMO_GLOBAL!$X$54),IF(RESUMO_GLOBAL!$X$53="t",TRUNC(AV627*$N627,RESUMO_GLOBAL!$X$54),AV627*$N627))</f>
        <v>0</v>
      </c>
      <c r="CG627" s="987">
        <f>IF(RESUMO_GLOBAL!$X$53="a",ROUND(AW627*$N627,RESUMO_GLOBAL!$X$54),IF(RESUMO_GLOBAL!$X$53="t",TRUNC(AW627*$N627,RESUMO_GLOBAL!$X$54),AW627*$N627))</f>
        <v>0</v>
      </c>
      <c r="CK627" s="59">
        <f t="shared" si="389"/>
        <v>0</v>
      </c>
      <c r="CL627" s="59">
        <f t="shared" si="390"/>
        <v>0</v>
      </c>
      <c r="CM627" s="59">
        <f t="shared" si="391"/>
        <v>0</v>
      </c>
      <c r="CN627" s="59">
        <f t="shared" si="392"/>
        <v>0</v>
      </c>
      <c r="CO627" s="59">
        <f t="shared" si="393"/>
        <v>0</v>
      </c>
      <c r="CP627" s="59">
        <f t="shared" si="394"/>
        <v>0</v>
      </c>
      <c r="CQ627" s="59">
        <f t="shared" si="395"/>
        <v>0</v>
      </c>
      <c r="CR627" s="59">
        <f t="shared" si="396"/>
        <v>0</v>
      </c>
      <c r="CS627" s="59">
        <f t="shared" si="397"/>
        <v>0</v>
      </c>
      <c r="CT627" s="59">
        <f t="shared" si="398"/>
        <v>0</v>
      </c>
      <c r="CU627" s="59">
        <f t="shared" si="399"/>
        <v>0</v>
      </c>
      <c r="CV627" s="59">
        <f t="shared" si="400"/>
        <v>0</v>
      </c>
      <c r="CW627" s="59">
        <f t="shared" si="401"/>
        <v>0</v>
      </c>
      <c r="CX627" s="59">
        <f t="shared" si="402"/>
        <v>0</v>
      </c>
      <c r="CY627" s="59">
        <f t="shared" si="403"/>
        <v>0</v>
      </c>
      <c r="CZ627" s="59">
        <f t="shared" si="404"/>
        <v>0</v>
      </c>
      <c r="DA627" s="59">
        <f t="shared" si="405"/>
        <v>0</v>
      </c>
      <c r="DB627" s="59">
        <f t="shared" si="406"/>
        <v>0</v>
      </c>
      <c r="DE627">
        <f t="shared" si="388"/>
        <v>622</v>
      </c>
      <c r="DF627" t="str">
        <f t="shared" si="407"/>
        <v/>
      </c>
      <c r="DG627" s="59">
        <f>IF($C627&lt;&gt;0,SUM($CK628:CK628),0)</f>
        <v>0</v>
      </c>
      <c r="DH627" s="59">
        <f>IF($C627&lt;&gt;0,SUM($CK628:CL628),0)</f>
        <v>0</v>
      </c>
      <c r="DI627" s="59">
        <f>IF($C627&lt;&gt;0,SUM($CK628:CM628),0)</f>
        <v>0</v>
      </c>
      <c r="DJ627" s="59">
        <f>IF($C627&lt;&gt;0,SUM($CK628:CN628),0)</f>
        <v>0</v>
      </c>
      <c r="DK627" s="59">
        <f>IF($C627&lt;&gt;0,SUM($CK628:CO628),0)</f>
        <v>0</v>
      </c>
      <c r="DL627" s="59">
        <f>IF($C627&lt;&gt;0,SUM($CK628:CP628),0)</f>
        <v>0</v>
      </c>
      <c r="DM627" s="59">
        <f>IF($C627&lt;&gt;0,SUM($CK628:CQ628),0)</f>
        <v>0</v>
      </c>
      <c r="DN627" s="59">
        <f>IF($C627&lt;&gt;0,SUM($CK628:CR628),0)</f>
        <v>0</v>
      </c>
      <c r="DO627" s="59">
        <f>IF($C627&lt;&gt;0,SUM($CK628:CS628),0)</f>
        <v>0</v>
      </c>
      <c r="DP627" s="59">
        <f>IF($C627&lt;&gt;0,SUM($CK628:CT628),0)</f>
        <v>0</v>
      </c>
      <c r="DQ627" s="59">
        <f>IF($C627&lt;&gt;0,SUM($CK628:CU628),0)</f>
        <v>0</v>
      </c>
      <c r="DR627" s="59">
        <f>IF($C627&lt;&gt;0,SUM($CK628:CV628),0)</f>
        <v>0</v>
      </c>
      <c r="DS627" s="59">
        <f>IF($C627&lt;&gt;0,SUM($CK628:CW628),0)</f>
        <v>0</v>
      </c>
      <c r="DT627" s="59">
        <f>IF($C627&lt;&gt;0,SUM($CK628:CX628),0)</f>
        <v>0</v>
      </c>
      <c r="DU627" s="59">
        <f>IF($C627&lt;&gt;0,SUM($CK628:CY628),0)</f>
        <v>0</v>
      </c>
      <c r="DV627" s="59">
        <f>IF($C627&lt;&gt;0,SUM($CK628:CZ628),0)</f>
        <v>0</v>
      </c>
      <c r="DW627" s="59">
        <f>IF($C627&lt;&gt;0,SUM($CK628:DA628),0)</f>
        <v>0</v>
      </c>
      <c r="DX627" s="59">
        <f>IF($C627&lt;&gt;0,SUM($CK628:DB628),0)</f>
        <v>0</v>
      </c>
      <c r="DY627" s="952" t="str">
        <f t="shared" si="411"/>
        <v/>
      </c>
    </row>
    <row r="628" spans="1:129" ht="13.5" hidden="1" thickBot="1">
      <c r="A628" s="3" t="str">
        <f t="shared" si="377"/>
        <v/>
      </c>
      <c r="B628" s="805">
        <f>Dados_GLOBAL_Inicial!E628</f>
        <v>0</v>
      </c>
      <c r="C628" s="956">
        <f>IF(IFERROR(VALUE(Dados_GLOBAL_Inicial!F628),0)=0,0,Dados_GLOBAL_Inicial!F628)</f>
        <v>0</v>
      </c>
      <c r="D628" s="830">
        <f>Dados_GLOBAL_Inicial!G628</f>
        <v>0</v>
      </c>
      <c r="E628" s="830" t="str">
        <f>IF(IFERROR(VLOOKUP(F628,Cod_Gde_Itens!$A$1:$B$80,2,FALSE),0)&gt;549,IFERROR(VLOOKUP(F628,Cod_Gde_Itens!$A$1:$B$80,2,FALSE),0),IF(Dados_GLOBAL_Inicial!H628=0,"",Dados_GLOBAL_Inicial!H628))</f>
        <v/>
      </c>
      <c r="F628" s="823">
        <f>Dados_GLOBAL_Inicial!I628</f>
        <v>0</v>
      </c>
      <c r="G628" s="824">
        <f>Dados_GLOBAL_Inicial!J628</f>
        <v>0</v>
      </c>
      <c r="H628" s="454">
        <f>Dados_GLOBAL_Inicial!K628</f>
        <v>0</v>
      </c>
      <c r="I628" s="970">
        <f>SUM('MEDIÇÃO_OBJETO (1)'!I628)</f>
        <v>0</v>
      </c>
      <c r="J628" s="455">
        <f t="shared" si="378"/>
        <v>0</v>
      </c>
      <c r="K628" s="451">
        <f t="shared" si="379"/>
        <v>0</v>
      </c>
      <c r="L628" s="452">
        <f t="shared" si="380"/>
        <v>0</v>
      </c>
      <c r="M628" s="809">
        <f t="shared" si="381"/>
        <v>0</v>
      </c>
      <c r="N628" s="810">
        <f>IF(IFERROR(VALUE(Dados_GLOBAL_Inicial!L628),0)=0,0,Dados_GLOBAL_Inicial!L628)</f>
        <v>0</v>
      </c>
      <c r="O628" s="812">
        <f>SUM('MEDIÇÃO_OBJETO (1)'!O628)</f>
        <v>0</v>
      </c>
      <c r="P628" s="812">
        <f>SUM('MEDIÇÃO_OBJETO (1)'!P628)</f>
        <v>0</v>
      </c>
      <c r="Q628" s="813">
        <f t="shared" si="382"/>
        <v>0</v>
      </c>
      <c r="R628" s="951"/>
      <c r="S628" s="815">
        <f>SUM('MEDIÇÃO_OBJETO (1)'!S628)</f>
        <v>0</v>
      </c>
      <c r="T628" s="815">
        <f>SUM('MEDIÇÃO_OBJETO (1)'!T628)</f>
        <v>0</v>
      </c>
      <c r="V628" s="19"/>
      <c r="W628" s="978">
        <f t="shared" si="383"/>
        <v>0</v>
      </c>
      <c r="X628" s="816">
        <f t="shared" si="384"/>
        <v>0</v>
      </c>
      <c r="Y628" s="816">
        <f t="shared" si="385"/>
        <v>0</v>
      </c>
      <c r="Z628" s="817">
        <f t="shared" si="386"/>
        <v>0</v>
      </c>
      <c r="AB628" s="453">
        <f t="shared" si="408"/>
        <v>0</v>
      </c>
      <c r="AC628" s="14">
        <f t="shared" si="387"/>
        <v>0</v>
      </c>
      <c r="AD628" s="819"/>
      <c r="AE628" s="631">
        <f t="shared" si="409"/>
        <v>0</v>
      </c>
      <c r="AF628" s="818">
        <f>SUM('MEDIÇÃO_OBJETO (1)'!AG628)</f>
        <v>0</v>
      </c>
      <c r="AG628" s="541">
        <f>SUM('MEDIÇÃO_OBJETO (1)'!AH628)</f>
        <v>0</v>
      </c>
      <c r="AH628" s="541">
        <f>SUM('MEDIÇÃO_OBJETO (1)'!AI628)</f>
        <v>0</v>
      </c>
      <c r="AI628" s="541">
        <f>SUM('MEDIÇÃO_OBJETO (1)'!AJ628)</f>
        <v>0</v>
      </c>
      <c r="AJ628" s="541">
        <f>SUM('MEDIÇÃO_OBJETO (1)'!AK628)</f>
        <v>0</v>
      </c>
      <c r="AK628" s="541">
        <f>SUM('MEDIÇÃO_OBJETO (1)'!AL628)</f>
        <v>0</v>
      </c>
      <c r="AL628" s="541">
        <f>SUM('MEDIÇÃO_OBJETO (1)'!AM628)</f>
        <v>0</v>
      </c>
      <c r="AM628" s="541">
        <f>SUM('MEDIÇÃO_OBJETO (1)'!AN628)</f>
        <v>0</v>
      </c>
      <c r="AN628" s="541">
        <f>SUM('MEDIÇÃO_OBJETO (1)'!AO628)</f>
        <v>0</v>
      </c>
      <c r="AO628" s="541">
        <f>SUM('MEDIÇÃO_OBJETO (1)'!AP628)</f>
        <v>0</v>
      </c>
      <c r="AP628" s="541">
        <f>SUM('MEDIÇÃO_OBJETO (1)'!AQ628)</f>
        <v>0</v>
      </c>
      <c r="AQ628" s="541">
        <f>SUM('MEDIÇÃO_OBJETO (1)'!AR628)</f>
        <v>0</v>
      </c>
      <c r="AR628" s="541">
        <f>SUM('MEDIÇÃO_OBJETO (1)'!AS628)</f>
        <v>0</v>
      </c>
      <c r="AS628" s="541">
        <f>SUM('MEDIÇÃO_OBJETO (1)'!AT628)</f>
        <v>0</v>
      </c>
      <c r="AT628" s="541">
        <f>SUM('MEDIÇÃO_OBJETO (1)'!AU628)</f>
        <v>0</v>
      </c>
      <c r="AU628" s="541">
        <f>SUM('MEDIÇÃO_OBJETO (1)'!AV628)</f>
        <v>0</v>
      </c>
      <c r="AV628" s="541">
        <f>SUM('MEDIÇÃO_OBJETO (1)'!AW628)</f>
        <v>0</v>
      </c>
      <c r="AW628" s="541">
        <f>SUM('MEDIÇÃO_OBJETO (1)'!AX628)</f>
        <v>0</v>
      </c>
      <c r="AX628" s="977"/>
      <c r="BN628" s="992">
        <f t="shared" si="412"/>
        <v>0</v>
      </c>
      <c r="BO628" s="538">
        <f t="shared" si="410"/>
        <v>0</v>
      </c>
      <c r="BP628" s="987">
        <f>IF(RESUMO_GLOBAL!$X$53="a",ROUND(AF628*$N628,RESUMO_GLOBAL!$X$54),IF(RESUMO_GLOBAL!$X$53="t",TRUNC(AF628*$N628,RESUMO_GLOBAL!$X$54),AF628*$N628))</f>
        <v>0</v>
      </c>
      <c r="BQ628" s="987">
        <f>IF(RESUMO_GLOBAL!$X$53="a",ROUND(AG628*$N628,RESUMO_GLOBAL!$X$54),IF(RESUMO_GLOBAL!$X$53="t",TRUNC(AG628*$N628,RESUMO_GLOBAL!$X$54),AG628*$N628))</f>
        <v>0</v>
      </c>
      <c r="BR628" s="987">
        <f>IF(RESUMO_GLOBAL!$X$53="a",ROUND(AH628*$N628,RESUMO_GLOBAL!$X$54),IF(RESUMO_GLOBAL!$X$53="t",TRUNC(AH628*$N628,RESUMO_GLOBAL!$X$54),AH628*$N628))</f>
        <v>0</v>
      </c>
      <c r="BS628" s="987">
        <f>IF(RESUMO_GLOBAL!$X$53="a",ROUND(AI628*$N628,RESUMO_GLOBAL!$X$54),IF(RESUMO_GLOBAL!$X$53="t",TRUNC(AI628*$N628,RESUMO_GLOBAL!$X$54),AI628*$N628))</f>
        <v>0</v>
      </c>
      <c r="BT628" s="987">
        <f>IF(RESUMO_GLOBAL!$X$53="a",ROUND(AJ628*$N628,RESUMO_GLOBAL!$X$54),IF(RESUMO_GLOBAL!$X$53="t",TRUNC(AJ628*$N628,RESUMO_GLOBAL!$X$54),AJ628*$N628))</f>
        <v>0</v>
      </c>
      <c r="BU628" s="987">
        <f>IF(RESUMO_GLOBAL!$X$53="a",ROUND(AK628*$N628,RESUMO_GLOBAL!$X$54),IF(RESUMO_GLOBAL!$X$53="t",TRUNC(AK628*$N628,RESUMO_GLOBAL!$X$54),AK628*$N628))</f>
        <v>0</v>
      </c>
      <c r="BV628" s="987">
        <f>IF(RESUMO_GLOBAL!$X$53="a",ROUND(AL628*$N628,RESUMO_GLOBAL!$X$54),IF(RESUMO_GLOBAL!$X$53="t",TRUNC(AL628*$N628,RESUMO_GLOBAL!$X$54),AL628*$N628))</f>
        <v>0</v>
      </c>
      <c r="BW628" s="987">
        <f>IF(RESUMO_GLOBAL!$X$53="a",ROUND(AM628*$N628,RESUMO_GLOBAL!$X$54),IF(RESUMO_GLOBAL!$X$53="t",TRUNC(AM628*$N628,RESUMO_GLOBAL!$X$54),AM628*$N628))</f>
        <v>0</v>
      </c>
      <c r="BX628" s="987">
        <f>IF(RESUMO_GLOBAL!$X$53="a",ROUND(AN628*$N628,RESUMO_GLOBAL!$X$54),IF(RESUMO_GLOBAL!$X$53="t",TRUNC(AN628*$N628,RESUMO_GLOBAL!$X$54),AN628*$N628))</f>
        <v>0</v>
      </c>
      <c r="BY628" s="987">
        <f>IF(RESUMO_GLOBAL!$X$53="a",ROUND(AO628*$N628,RESUMO_GLOBAL!$X$54),IF(RESUMO_GLOBAL!$X$53="t",TRUNC(AO628*$N628,RESUMO_GLOBAL!$X$54),AO628*$N628))</f>
        <v>0</v>
      </c>
      <c r="BZ628" s="987">
        <f>IF(RESUMO_GLOBAL!$X$53="a",ROUND(AP628*$N628,RESUMO_GLOBAL!$X$54),IF(RESUMO_GLOBAL!$X$53="t",TRUNC(AP628*$N628,RESUMO_GLOBAL!$X$54),AP628*$N628))</f>
        <v>0</v>
      </c>
      <c r="CA628" s="987">
        <f>IF(RESUMO_GLOBAL!$X$53="a",ROUND(AQ628*$N628,RESUMO_GLOBAL!$X$54),IF(RESUMO_GLOBAL!$X$53="t",TRUNC(AQ628*$N628,RESUMO_GLOBAL!$X$54),AQ628*$N628))</f>
        <v>0</v>
      </c>
      <c r="CB628" s="987">
        <f>IF(RESUMO_GLOBAL!$X$53="a",ROUND(AR628*$N628,RESUMO_GLOBAL!$X$54),IF(RESUMO_GLOBAL!$X$53="t",TRUNC(AR628*$N628,RESUMO_GLOBAL!$X$54),AR628*$N628))</f>
        <v>0</v>
      </c>
      <c r="CC628" s="987">
        <f>IF(RESUMO_GLOBAL!$X$53="a",ROUND(AS628*$N628,RESUMO_GLOBAL!$X$54),IF(RESUMO_GLOBAL!$X$53="t",TRUNC(AS628*$N628,RESUMO_GLOBAL!$X$54),AS628*$N628))</f>
        <v>0</v>
      </c>
      <c r="CD628" s="987">
        <f>IF(RESUMO_GLOBAL!$X$53="a",ROUND(AT628*$N628,RESUMO_GLOBAL!$X$54),IF(RESUMO_GLOBAL!$X$53="t",TRUNC(AT628*$N628,RESUMO_GLOBAL!$X$54),AT628*$N628))</f>
        <v>0</v>
      </c>
      <c r="CE628" s="987">
        <f>IF(RESUMO_GLOBAL!$X$53="a",ROUND(AU628*$N628,RESUMO_GLOBAL!$X$54),IF(RESUMO_GLOBAL!$X$53="t",TRUNC(AU628*$N628,RESUMO_GLOBAL!$X$54),AU628*$N628))</f>
        <v>0</v>
      </c>
      <c r="CF628" s="987">
        <f>IF(RESUMO_GLOBAL!$X$53="a",ROUND(AV628*$N628,RESUMO_GLOBAL!$X$54),IF(RESUMO_GLOBAL!$X$53="t",TRUNC(AV628*$N628,RESUMO_GLOBAL!$X$54),AV628*$N628))</f>
        <v>0</v>
      </c>
      <c r="CG628" s="987">
        <f>IF(RESUMO_GLOBAL!$X$53="a",ROUND(AW628*$N628,RESUMO_GLOBAL!$X$54),IF(RESUMO_GLOBAL!$X$53="t",TRUNC(AW628*$N628,RESUMO_GLOBAL!$X$54),AW628*$N628))</f>
        <v>0</v>
      </c>
      <c r="CK628" s="59">
        <f t="shared" si="389"/>
        <v>0</v>
      </c>
      <c r="CL628" s="59">
        <f t="shared" si="390"/>
        <v>0</v>
      </c>
      <c r="CM628" s="59">
        <f t="shared" si="391"/>
        <v>0</v>
      </c>
      <c r="CN628" s="59">
        <f t="shared" si="392"/>
        <v>0</v>
      </c>
      <c r="CO628" s="59">
        <f t="shared" si="393"/>
        <v>0</v>
      </c>
      <c r="CP628" s="59">
        <f t="shared" si="394"/>
        <v>0</v>
      </c>
      <c r="CQ628" s="59">
        <f t="shared" si="395"/>
        <v>0</v>
      </c>
      <c r="CR628" s="59">
        <f t="shared" si="396"/>
        <v>0</v>
      </c>
      <c r="CS628" s="59">
        <f t="shared" si="397"/>
        <v>0</v>
      </c>
      <c r="CT628" s="59">
        <f t="shared" si="398"/>
        <v>0</v>
      </c>
      <c r="CU628" s="59">
        <f t="shared" si="399"/>
        <v>0</v>
      </c>
      <c r="CV628" s="59">
        <f t="shared" si="400"/>
        <v>0</v>
      </c>
      <c r="CW628" s="59">
        <f t="shared" si="401"/>
        <v>0</v>
      </c>
      <c r="CX628" s="59">
        <f t="shared" si="402"/>
        <v>0</v>
      </c>
      <c r="CY628" s="59">
        <f t="shared" si="403"/>
        <v>0</v>
      </c>
      <c r="CZ628" s="59">
        <f t="shared" si="404"/>
        <v>0</v>
      </c>
      <c r="DA628" s="59">
        <f t="shared" si="405"/>
        <v>0</v>
      </c>
      <c r="DB628" s="59">
        <f t="shared" si="406"/>
        <v>0</v>
      </c>
      <c r="DE628">
        <f t="shared" si="388"/>
        <v>623</v>
      </c>
      <c r="DF628" t="str">
        <f t="shared" si="407"/>
        <v/>
      </c>
      <c r="DG628" s="59">
        <f>IF($C628&lt;&gt;0,SUM($CK629:CK629),0)</f>
        <v>0</v>
      </c>
      <c r="DH628" s="59">
        <f>IF($C628&lt;&gt;0,SUM($CK629:CL629),0)</f>
        <v>0</v>
      </c>
      <c r="DI628" s="59">
        <f>IF($C628&lt;&gt;0,SUM($CK629:CM629),0)</f>
        <v>0</v>
      </c>
      <c r="DJ628" s="59">
        <f>IF($C628&lt;&gt;0,SUM($CK629:CN629),0)</f>
        <v>0</v>
      </c>
      <c r="DK628" s="59">
        <f>IF($C628&lt;&gt;0,SUM($CK629:CO629),0)</f>
        <v>0</v>
      </c>
      <c r="DL628" s="59">
        <f>IF($C628&lt;&gt;0,SUM($CK629:CP629),0)</f>
        <v>0</v>
      </c>
      <c r="DM628" s="59">
        <f>IF($C628&lt;&gt;0,SUM($CK629:CQ629),0)</f>
        <v>0</v>
      </c>
      <c r="DN628" s="59">
        <f>IF($C628&lt;&gt;0,SUM($CK629:CR629),0)</f>
        <v>0</v>
      </c>
      <c r="DO628" s="59">
        <f>IF($C628&lt;&gt;0,SUM($CK629:CS629),0)</f>
        <v>0</v>
      </c>
      <c r="DP628" s="59">
        <f>IF($C628&lt;&gt;0,SUM($CK629:CT629),0)</f>
        <v>0</v>
      </c>
      <c r="DQ628" s="59">
        <f>IF($C628&lt;&gt;0,SUM($CK629:CU629),0)</f>
        <v>0</v>
      </c>
      <c r="DR628" s="59">
        <f>IF($C628&lt;&gt;0,SUM($CK629:CV629),0)</f>
        <v>0</v>
      </c>
      <c r="DS628" s="59">
        <f>IF($C628&lt;&gt;0,SUM($CK629:CW629),0)</f>
        <v>0</v>
      </c>
      <c r="DT628" s="59">
        <f>IF($C628&lt;&gt;0,SUM($CK629:CX629),0)</f>
        <v>0</v>
      </c>
      <c r="DU628" s="59">
        <f>IF($C628&lt;&gt;0,SUM($CK629:CY629),0)</f>
        <v>0</v>
      </c>
      <c r="DV628" s="59">
        <f>IF($C628&lt;&gt;0,SUM($CK629:CZ629),0)</f>
        <v>0</v>
      </c>
      <c r="DW628" s="59">
        <f>IF($C628&lt;&gt;0,SUM($CK629:DA629),0)</f>
        <v>0</v>
      </c>
      <c r="DX628" s="59">
        <f>IF($C628&lt;&gt;0,SUM($CK629:DB629),0)</f>
        <v>0</v>
      </c>
      <c r="DY628" s="952" t="str">
        <f t="shared" si="411"/>
        <v/>
      </c>
    </row>
    <row r="629" spans="1:129" ht="13.5" hidden="1" thickBot="1">
      <c r="A629" s="3" t="str">
        <f t="shared" si="377"/>
        <v/>
      </c>
      <c r="B629" s="805">
        <f>Dados_GLOBAL_Inicial!E629</f>
        <v>0</v>
      </c>
      <c r="C629" s="956">
        <f>IF(IFERROR(VALUE(Dados_GLOBAL_Inicial!F629),0)=0,0,Dados_GLOBAL_Inicial!F629)</f>
        <v>0</v>
      </c>
      <c r="D629" s="830">
        <f>Dados_GLOBAL_Inicial!G629</f>
        <v>0</v>
      </c>
      <c r="E629" s="830" t="str">
        <f>IF(IFERROR(VLOOKUP(F629,Cod_Gde_Itens!$A$1:$B$80,2,FALSE),0)&gt;549,IFERROR(VLOOKUP(F629,Cod_Gde_Itens!$A$1:$B$80,2,FALSE),0),IF(Dados_GLOBAL_Inicial!H629=0,"",Dados_GLOBAL_Inicial!H629))</f>
        <v/>
      </c>
      <c r="F629" s="823">
        <f>Dados_GLOBAL_Inicial!I629</f>
        <v>0</v>
      </c>
      <c r="G629" s="824">
        <f>Dados_GLOBAL_Inicial!J629</f>
        <v>0</v>
      </c>
      <c r="H629" s="454">
        <f>Dados_GLOBAL_Inicial!K629</f>
        <v>0</v>
      </c>
      <c r="I629" s="970">
        <f>SUM('MEDIÇÃO_OBJETO (1)'!I629)</f>
        <v>0</v>
      </c>
      <c r="J629" s="455">
        <f t="shared" si="378"/>
        <v>0</v>
      </c>
      <c r="K629" s="451">
        <f t="shared" si="379"/>
        <v>0</v>
      </c>
      <c r="L629" s="452">
        <f t="shared" si="380"/>
        <v>0</v>
      </c>
      <c r="M629" s="809">
        <f t="shared" si="381"/>
        <v>0</v>
      </c>
      <c r="N629" s="810">
        <f>IF(IFERROR(VALUE(Dados_GLOBAL_Inicial!L629),0)=0,0,Dados_GLOBAL_Inicial!L629)</f>
        <v>0</v>
      </c>
      <c r="O629" s="812">
        <f>SUM('MEDIÇÃO_OBJETO (1)'!O629)</f>
        <v>0</v>
      </c>
      <c r="P629" s="812">
        <f>SUM('MEDIÇÃO_OBJETO (1)'!P629)</f>
        <v>0</v>
      </c>
      <c r="Q629" s="813">
        <f t="shared" si="382"/>
        <v>0</v>
      </c>
      <c r="R629" s="951"/>
      <c r="S629" s="815">
        <f>SUM('MEDIÇÃO_OBJETO (1)'!S629)</f>
        <v>0</v>
      </c>
      <c r="T629" s="815">
        <f>SUM('MEDIÇÃO_OBJETO (1)'!T629)</f>
        <v>0</v>
      </c>
      <c r="V629" s="19"/>
      <c r="W629" s="978">
        <f t="shared" si="383"/>
        <v>0</v>
      </c>
      <c r="X629" s="816">
        <f t="shared" si="384"/>
        <v>0</v>
      </c>
      <c r="Y629" s="816">
        <f t="shared" si="385"/>
        <v>0</v>
      </c>
      <c r="Z629" s="817">
        <f t="shared" si="386"/>
        <v>0</v>
      </c>
      <c r="AB629" s="453">
        <f t="shared" si="408"/>
        <v>0</v>
      </c>
      <c r="AC629" s="14">
        <f t="shared" si="387"/>
        <v>0</v>
      </c>
      <c r="AD629" s="819"/>
      <c r="AE629" s="631">
        <f t="shared" si="409"/>
        <v>0</v>
      </c>
      <c r="AF629" s="818">
        <f>SUM('MEDIÇÃO_OBJETO (1)'!AG629)</f>
        <v>0</v>
      </c>
      <c r="AG629" s="541">
        <f>SUM('MEDIÇÃO_OBJETO (1)'!AH629)</f>
        <v>0</v>
      </c>
      <c r="AH629" s="541">
        <f>SUM('MEDIÇÃO_OBJETO (1)'!AI629)</f>
        <v>0</v>
      </c>
      <c r="AI629" s="541">
        <f>SUM('MEDIÇÃO_OBJETO (1)'!AJ629)</f>
        <v>0</v>
      </c>
      <c r="AJ629" s="541">
        <f>SUM('MEDIÇÃO_OBJETO (1)'!AK629)</f>
        <v>0</v>
      </c>
      <c r="AK629" s="541">
        <f>SUM('MEDIÇÃO_OBJETO (1)'!AL629)</f>
        <v>0</v>
      </c>
      <c r="AL629" s="541">
        <f>SUM('MEDIÇÃO_OBJETO (1)'!AM629)</f>
        <v>0</v>
      </c>
      <c r="AM629" s="541">
        <f>SUM('MEDIÇÃO_OBJETO (1)'!AN629)</f>
        <v>0</v>
      </c>
      <c r="AN629" s="541">
        <f>SUM('MEDIÇÃO_OBJETO (1)'!AO629)</f>
        <v>0</v>
      </c>
      <c r="AO629" s="541">
        <f>SUM('MEDIÇÃO_OBJETO (1)'!AP629)</f>
        <v>0</v>
      </c>
      <c r="AP629" s="541">
        <f>SUM('MEDIÇÃO_OBJETO (1)'!AQ629)</f>
        <v>0</v>
      </c>
      <c r="AQ629" s="541">
        <f>SUM('MEDIÇÃO_OBJETO (1)'!AR629)</f>
        <v>0</v>
      </c>
      <c r="AR629" s="541">
        <f>SUM('MEDIÇÃO_OBJETO (1)'!AS629)</f>
        <v>0</v>
      </c>
      <c r="AS629" s="541">
        <f>SUM('MEDIÇÃO_OBJETO (1)'!AT629)</f>
        <v>0</v>
      </c>
      <c r="AT629" s="541">
        <f>SUM('MEDIÇÃO_OBJETO (1)'!AU629)</f>
        <v>0</v>
      </c>
      <c r="AU629" s="541">
        <f>SUM('MEDIÇÃO_OBJETO (1)'!AV629)</f>
        <v>0</v>
      </c>
      <c r="AV629" s="541">
        <f>SUM('MEDIÇÃO_OBJETO (1)'!AW629)</f>
        <v>0</v>
      </c>
      <c r="AW629" s="541">
        <f>SUM('MEDIÇÃO_OBJETO (1)'!AX629)</f>
        <v>0</v>
      </c>
      <c r="AX629" s="977"/>
      <c r="BN629" s="992">
        <f t="shared" si="412"/>
        <v>0</v>
      </c>
      <c r="BO629" s="538">
        <f t="shared" si="410"/>
        <v>0</v>
      </c>
      <c r="BP629" s="987">
        <f>IF(RESUMO_GLOBAL!$X$53="a",ROUND(AF629*$N629,RESUMO_GLOBAL!$X$54),IF(RESUMO_GLOBAL!$X$53="t",TRUNC(AF629*$N629,RESUMO_GLOBAL!$X$54),AF629*$N629))</f>
        <v>0</v>
      </c>
      <c r="BQ629" s="987">
        <f>IF(RESUMO_GLOBAL!$X$53="a",ROUND(AG629*$N629,RESUMO_GLOBAL!$X$54),IF(RESUMO_GLOBAL!$X$53="t",TRUNC(AG629*$N629,RESUMO_GLOBAL!$X$54),AG629*$N629))</f>
        <v>0</v>
      </c>
      <c r="BR629" s="987">
        <f>IF(RESUMO_GLOBAL!$X$53="a",ROUND(AH629*$N629,RESUMO_GLOBAL!$X$54),IF(RESUMO_GLOBAL!$X$53="t",TRUNC(AH629*$N629,RESUMO_GLOBAL!$X$54),AH629*$N629))</f>
        <v>0</v>
      </c>
      <c r="BS629" s="987">
        <f>IF(RESUMO_GLOBAL!$X$53="a",ROUND(AI629*$N629,RESUMO_GLOBAL!$X$54),IF(RESUMO_GLOBAL!$X$53="t",TRUNC(AI629*$N629,RESUMO_GLOBAL!$X$54),AI629*$N629))</f>
        <v>0</v>
      </c>
      <c r="BT629" s="987">
        <f>IF(RESUMO_GLOBAL!$X$53="a",ROUND(AJ629*$N629,RESUMO_GLOBAL!$X$54),IF(RESUMO_GLOBAL!$X$53="t",TRUNC(AJ629*$N629,RESUMO_GLOBAL!$X$54),AJ629*$N629))</f>
        <v>0</v>
      </c>
      <c r="BU629" s="987">
        <f>IF(RESUMO_GLOBAL!$X$53="a",ROUND(AK629*$N629,RESUMO_GLOBAL!$X$54),IF(RESUMO_GLOBAL!$X$53="t",TRUNC(AK629*$N629,RESUMO_GLOBAL!$X$54),AK629*$N629))</f>
        <v>0</v>
      </c>
      <c r="BV629" s="987">
        <f>IF(RESUMO_GLOBAL!$X$53="a",ROUND(AL629*$N629,RESUMO_GLOBAL!$X$54),IF(RESUMO_GLOBAL!$X$53="t",TRUNC(AL629*$N629,RESUMO_GLOBAL!$X$54),AL629*$N629))</f>
        <v>0</v>
      </c>
      <c r="BW629" s="987">
        <f>IF(RESUMO_GLOBAL!$X$53="a",ROUND(AM629*$N629,RESUMO_GLOBAL!$X$54),IF(RESUMO_GLOBAL!$X$53="t",TRUNC(AM629*$N629,RESUMO_GLOBAL!$X$54),AM629*$N629))</f>
        <v>0</v>
      </c>
      <c r="BX629" s="987">
        <f>IF(RESUMO_GLOBAL!$X$53="a",ROUND(AN629*$N629,RESUMO_GLOBAL!$X$54),IF(RESUMO_GLOBAL!$X$53="t",TRUNC(AN629*$N629,RESUMO_GLOBAL!$X$54),AN629*$N629))</f>
        <v>0</v>
      </c>
      <c r="BY629" s="987">
        <f>IF(RESUMO_GLOBAL!$X$53="a",ROUND(AO629*$N629,RESUMO_GLOBAL!$X$54),IF(RESUMO_GLOBAL!$X$53="t",TRUNC(AO629*$N629,RESUMO_GLOBAL!$X$54),AO629*$N629))</f>
        <v>0</v>
      </c>
      <c r="BZ629" s="987">
        <f>IF(RESUMO_GLOBAL!$X$53="a",ROUND(AP629*$N629,RESUMO_GLOBAL!$X$54),IF(RESUMO_GLOBAL!$X$53="t",TRUNC(AP629*$N629,RESUMO_GLOBAL!$X$54),AP629*$N629))</f>
        <v>0</v>
      </c>
      <c r="CA629" s="987">
        <f>IF(RESUMO_GLOBAL!$X$53="a",ROUND(AQ629*$N629,RESUMO_GLOBAL!$X$54),IF(RESUMO_GLOBAL!$X$53="t",TRUNC(AQ629*$N629,RESUMO_GLOBAL!$X$54),AQ629*$N629))</f>
        <v>0</v>
      </c>
      <c r="CB629" s="987">
        <f>IF(RESUMO_GLOBAL!$X$53="a",ROUND(AR629*$N629,RESUMO_GLOBAL!$X$54),IF(RESUMO_GLOBAL!$X$53="t",TRUNC(AR629*$N629,RESUMO_GLOBAL!$X$54),AR629*$N629))</f>
        <v>0</v>
      </c>
      <c r="CC629" s="987">
        <f>IF(RESUMO_GLOBAL!$X$53="a",ROUND(AS629*$N629,RESUMO_GLOBAL!$X$54),IF(RESUMO_GLOBAL!$X$53="t",TRUNC(AS629*$N629,RESUMO_GLOBAL!$X$54),AS629*$N629))</f>
        <v>0</v>
      </c>
      <c r="CD629" s="987">
        <f>IF(RESUMO_GLOBAL!$X$53="a",ROUND(AT629*$N629,RESUMO_GLOBAL!$X$54),IF(RESUMO_GLOBAL!$X$53="t",TRUNC(AT629*$N629,RESUMO_GLOBAL!$X$54),AT629*$N629))</f>
        <v>0</v>
      </c>
      <c r="CE629" s="987">
        <f>IF(RESUMO_GLOBAL!$X$53="a",ROUND(AU629*$N629,RESUMO_GLOBAL!$X$54),IF(RESUMO_GLOBAL!$X$53="t",TRUNC(AU629*$N629,RESUMO_GLOBAL!$X$54),AU629*$N629))</f>
        <v>0</v>
      </c>
      <c r="CF629" s="987">
        <f>IF(RESUMO_GLOBAL!$X$53="a",ROUND(AV629*$N629,RESUMO_GLOBAL!$X$54),IF(RESUMO_GLOBAL!$X$53="t",TRUNC(AV629*$N629,RESUMO_GLOBAL!$X$54),AV629*$N629))</f>
        <v>0</v>
      </c>
      <c r="CG629" s="987">
        <f>IF(RESUMO_GLOBAL!$X$53="a",ROUND(AW629*$N629,RESUMO_GLOBAL!$X$54),IF(RESUMO_GLOBAL!$X$53="t",TRUNC(AW629*$N629,RESUMO_GLOBAL!$X$54),AW629*$N629))</f>
        <v>0</v>
      </c>
      <c r="CK629" s="59">
        <f t="shared" si="389"/>
        <v>0</v>
      </c>
      <c r="CL629" s="59">
        <f t="shared" si="390"/>
        <v>0</v>
      </c>
      <c r="CM629" s="59">
        <f t="shared" si="391"/>
        <v>0</v>
      </c>
      <c r="CN629" s="59">
        <f t="shared" si="392"/>
        <v>0</v>
      </c>
      <c r="CO629" s="59">
        <f t="shared" si="393"/>
        <v>0</v>
      </c>
      <c r="CP629" s="59">
        <f t="shared" si="394"/>
        <v>0</v>
      </c>
      <c r="CQ629" s="59">
        <f t="shared" si="395"/>
        <v>0</v>
      </c>
      <c r="CR629" s="59">
        <f t="shared" si="396"/>
        <v>0</v>
      </c>
      <c r="CS629" s="59">
        <f t="shared" si="397"/>
        <v>0</v>
      </c>
      <c r="CT629" s="59">
        <f t="shared" si="398"/>
        <v>0</v>
      </c>
      <c r="CU629" s="59">
        <f t="shared" si="399"/>
        <v>0</v>
      </c>
      <c r="CV629" s="59">
        <f t="shared" si="400"/>
        <v>0</v>
      </c>
      <c r="CW629" s="59">
        <f t="shared" si="401"/>
        <v>0</v>
      </c>
      <c r="CX629" s="59">
        <f t="shared" si="402"/>
        <v>0</v>
      </c>
      <c r="CY629" s="59">
        <f t="shared" si="403"/>
        <v>0</v>
      </c>
      <c r="CZ629" s="59">
        <f t="shared" si="404"/>
        <v>0</v>
      </c>
      <c r="DA629" s="59">
        <f t="shared" si="405"/>
        <v>0</v>
      </c>
      <c r="DB629" s="59">
        <f t="shared" si="406"/>
        <v>0</v>
      </c>
      <c r="DE629">
        <f t="shared" si="388"/>
        <v>624</v>
      </c>
      <c r="DF629" t="str">
        <f t="shared" si="407"/>
        <v/>
      </c>
      <c r="DG629" s="59">
        <f>IF($C629&lt;&gt;0,SUM($CK630:CK630),0)</f>
        <v>0</v>
      </c>
      <c r="DH629" s="59">
        <f>IF($C629&lt;&gt;0,SUM($CK630:CL630),0)</f>
        <v>0</v>
      </c>
      <c r="DI629" s="59">
        <f>IF($C629&lt;&gt;0,SUM($CK630:CM630),0)</f>
        <v>0</v>
      </c>
      <c r="DJ629" s="59">
        <f>IF($C629&lt;&gt;0,SUM($CK630:CN630),0)</f>
        <v>0</v>
      </c>
      <c r="DK629" s="59">
        <f>IF($C629&lt;&gt;0,SUM($CK630:CO630),0)</f>
        <v>0</v>
      </c>
      <c r="DL629" s="59">
        <f>IF($C629&lt;&gt;0,SUM($CK630:CP630),0)</f>
        <v>0</v>
      </c>
      <c r="DM629" s="59">
        <f>IF($C629&lt;&gt;0,SUM($CK630:CQ630),0)</f>
        <v>0</v>
      </c>
      <c r="DN629" s="59">
        <f>IF($C629&lt;&gt;0,SUM($CK630:CR630),0)</f>
        <v>0</v>
      </c>
      <c r="DO629" s="59">
        <f>IF($C629&lt;&gt;0,SUM($CK630:CS630),0)</f>
        <v>0</v>
      </c>
      <c r="DP629" s="59">
        <f>IF($C629&lt;&gt;0,SUM($CK630:CT630),0)</f>
        <v>0</v>
      </c>
      <c r="DQ629" s="59">
        <f>IF($C629&lt;&gt;0,SUM($CK630:CU630),0)</f>
        <v>0</v>
      </c>
      <c r="DR629" s="59">
        <f>IF($C629&lt;&gt;0,SUM($CK630:CV630),0)</f>
        <v>0</v>
      </c>
      <c r="DS629" s="59">
        <f>IF($C629&lt;&gt;0,SUM($CK630:CW630),0)</f>
        <v>0</v>
      </c>
      <c r="DT629" s="59">
        <f>IF($C629&lt;&gt;0,SUM($CK630:CX630),0)</f>
        <v>0</v>
      </c>
      <c r="DU629" s="59">
        <f>IF($C629&lt;&gt;0,SUM($CK630:CY630),0)</f>
        <v>0</v>
      </c>
      <c r="DV629" s="59">
        <f>IF($C629&lt;&gt;0,SUM($CK630:CZ630),0)</f>
        <v>0</v>
      </c>
      <c r="DW629" s="59">
        <f>IF($C629&lt;&gt;0,SUM($CK630:DA630),0)</f>
        <v>0</v>
      </c>
      <c r="DX629" s="59">
        <f>IF($C629&lt;&gt;0,SUM($CK630:DB630),0)</f>
        <v>0</v>
      </c>
      <c r="DY629" s="952" t="str">
        <f t="shared" si="411"/>
        <v/>
      </c>
    </row>
    <row r="630" spans="1:129" ht="13.5" hidden="1" thickBot="1">
      <c r="A630" s="3" t="str">
        <f t="shared" ref="A630:A693" si="413">IF(LEN(F630)&gt;3,"x",IF(N630&lt;0,"x",""))</f>
        <v/>
      </c>
      <c r="B630" s="805">
        <f>Dados_GLOBAL_Inicial!E630</f>
        <v>0</v>
      </c>
      <c r="C630" s="956">
        <f>IF(IFERROR(VALUE(Dados_GLOBAL_Inicial!F630),0)=0,0,Dados_GLOBAL_Inicial!F630)</f>
        <v>0</v>
      </c>
      <c r="D630" s="830">
        <f>Dados_GLOBAL_Inicial!G630</f>
        <v>0</v>
      </c>
      <c r="E630" s="830" t="str">
        <f>IF(IFERROR(VLOOKUP(F630,Cod_Gde_Itens!$A$1:$B$80,2,FALSE),0)&gt;549,IFERROR(VLOOKUP(F630,Cod_Gde_Itens!$A$1:$B$80,2,FALSE),0),IF(Dados_GLOBAL_Inicial!H630=0,"",Dados_GLOBAL_Inicial!H630))</f>
        <v/>
      </c>
      <c r="F630" s="823">
        <f>Dados_GLOBAL_Inicial!I630</f>
        <v>0</v>
      </c>
      <c r="G630" s="824">
        <f>Dados_GLOBAL_Inicial!J630</f>
        <v>0</v>
      </c>
      <c r="H630" s="454">
        <f>Dados_GLOBAL_Inicial!K630</f>
        <v>0</v>
      </c>
      <c r="I630" s="970">
        <f>SUM('MEDIÇÃO_OBJETO (1)'!I630)</f>
        <v>0</v>
      </c>
      <c r="J630" s="455">
        <f t="shared" ref="J630:J693" si="414">SUM(H630:I630)</f>
        <v>0</v>
      </c>
      <c r="K630" s="451">
        <f t="shared" ref="K630:K693" si="415">AC630</f>
        <v>0</v>
      </c>
      <c r="L630" s="452">
        <f t="shared" ref="L630:L693" si="416">IF(total=0,0,IF((A630)="c",ROUNDUP(P630/total,4),IF((A630)="b",ROUNDDOWN(P630/total,4),ROUND(P630/total,4))))</f>
        <v>0</v>
      </c>
      <c r="M630" s="809">
        <f t="shared" ref="M630:M693" si="417">IF(J630=0,0,IF(K630&gt;100%,"excesso",IF(ISNUMBER(K630),ROUND(K630*L630,4),IF(K630="&lt;excesso",ROUND(100%*L630,4),0))))</f>
        <v>0</v>
      </c>
      <c r="N630" s="810">
        <f>IF(IFERROR(VALUE(Dados_GLOBAL_Inicial!L630),0)=0,0,Dados_GLOBAL_Inicial!L630)</f>
        <v>0</v>
      </c>
      <c r="O630" s="812">
        <f>SUM('MEDIÇÃO_OBJETO (1)'!O630)</f>
        <v>0</v>
      </c>
      <c r="P630" s="812">
        <f>SUM('MEDIÇÃO_OBJETO (1)'!P630)</f>
        <v>0</v>
      </c>
      <c r="Q630" s="813">
        <f t="shared" ref="Q630:Q693" si="418">P630-O630</f>
        <v>0</v>
      </c>
      <c r="R630" s="951"/>
      <c r="S630" s="815">
        <f>SUM('MEDIÇÃO_OBJETO (1)'!S630)</f>
        <v>0</v>
      </c>
      <c r="T630" s="815">
        <f>SUM('MEDIÇÃO_OBJETO (1)'!T630)</f>
        <v>0</v>
      </c>
      <c r="V630" s="19"/>
      <c r="W630" s="978">
        <f t="shared" ref="W630:W693" si="419">IF(C630&lt;&gt;0,0,W631+O630)</f>
        <v>0</v>
      </c>
      <c r="X630" s="816">
        <f t="shared" ref="X630:X693" si="420">IF(C630&lt;&gt;0,W631,0)</f>
        <v>0</v>
      </c>
      <c r="Y630" s="816">
        <f t="shared" ref="Y630:Y693" si="421">IF(C630&lt;&gt;0,0,Y631+P630)</f>
        <v>0</v>
      </c>
      <c r="Z630" s="817">
        <f t="shared" ref="Z630:Z693" si="422">IF(C630&lt;&gt;0,Y631,0)</f>
        <v>0</v>
      </c>
      <c r="AB630" s="453">
        <f t="shared" si="408"/>
        <v>0</v>
      </c>
      <c r="AC630" s="14">
        <f t="shared" ref="AC630:AC693" si="423">IF(J630=0,0,AB630/J630)</f>
        <v>0</v>
      </c>
      <c r="AD630" s="819"/>
      <c r="AE630" s="631">
        <f t="shared" si="409"/>
        <v>0</v>
      </c>
      <c r="AF630" s="818">
        <f>SUM('MEDIÇÃO_OBJETO (1)'!AG630)</f>
        <v>0</v>
      </c>
      <c r="AG630" s="541">
        <f>SUM('MEDIÇÃO_OBJETO (1)'!AH630)</f>
        <v>0</v>
      </c>
      <c r="AH630" s="541">
        <f>SUM('MEDIÇÃO_OBJETO (1)'!AI630)</f>
        <v>0</v>
      </c>
      <c r="AI630" s="541">
        <f>SUM('MEDIÇÃO_OBJETO (1)'!AJ630)</f>
        <v>0</v>
      </c>
      <c r="AJ630" s="541">
        <f>SUM('MEDIÇÃO_OBJETO (1)'!AK630)</f>
        <v>0</v>
      </c>
      <c r="AK630" s="541">
        <f>SUM('MEDIÇÃO_OBJETO (1)'!AL630)</f>
        <v>0</v>
      </c>
      <c r="AL630" s="541">
        <f>SUM('MEDIÇÃO_OBJETO (1)'!AM630)</f>
        <v>0</v>
      </c>
      <c r="AM630" s="541">
        <f>SUM('MEDIÇÃO_OBJETO (1)'!AN630)</f>
        <v>0</v>
      </c>
      <c r="AN630" s="541">
        <f>SUM('MEDIÇÃO_OBJETO (1)'!AO630)</f>
        <v>0</v>
      </c>
      <c r="AO630" s="541">
        <f>SUM('MEDIÇÃO_OBJETO (1)'!AP630)</f>
        <v>0</v>
      </c>
      <c r="AP630" s="541">
        <f>SUM('MEDIÇÃO_OBJETO (1)'!AQ630)</f>
        <v>0</v>
      </c>
      <c r="AQ630" s="541">
        <f>SUM('MEDIÇÃO_OBJETO (1)'!AR630)</f>
        <v>0</v>
      </c>
      <c r="AR630" s="541">
        <f>SUM('MEDIÇÃO_OBJETO (1)'!AS630)</f>
        <v>0</v>
      </c>
      <c r="AS630" s="541">
        <f>SUM('MEDIÇÃO_OBJETO (1)'!AT630)</f>
        <v>0</v>
      </c>
      <c r="AT630" s="541">
        <f>SUM('MEDIÇÃO_OBJETO (1)'!AU630)</f>
        <v>0</v>
      </c>
      <c r="AU630" s="541">
        <f>SUM('MEDIÇÃO_OBJETO (1)'!AV630)</f>
        <v>0</v>
      </c>
      <c r="AV630" s="541">
        <f>SUM('MEDIÇÃO_OBJETO (1)'!AW630)</f>
        <v>0</v>
      </c>
      <c r="AW630" s="541">
        <f>SUM('MEDIÇÃO_OBJETO (1)'!AX630)</f>
        <v>0</v>
      </c>
      <c r="AX630" s="977"/>
      <c r="BN630" s="992">
        <f t="shared" si="412"/>
        <v>0</v>
      </c>
      <c r="BO630" s="538">
        <f t="shared" si="410"/>
        <v>0</v>
      </c>
      <c r="BP630" s="987">
        <f>IF(RESUMO_GLOBAL!$X$53="a",ROUND(AF630*$N630,RESUMO_GLOBAL!$X$54),IF(RESUMO_GLOBAL!$X$53="t",TRUNC(AF630*$N630,RESUMO_GLOBAL!$X$54),AF630*$N630))</f>
        <v>0</v>
      </c>
      <c r="BQ630" s="987">
        <f>IF(RESUMO_GLOBAL!$X$53="a",ROUND(AG630*$N630,RESUMO_GLOBAL!$X$54),IF(RESUMO_GLOBAL!$X$53="t",TRUNC(AG630*$N630,RESUMO_GLOBAL!$X$54),AG630*$N630))</f>
        <v>0</v>
      </c>
      <c r="BR630" s="987">
        <f>IF(RESUMO_GLOBAL!$X$53="a",ROUND(AH630*$N630,RESUMO_GLOBAL!$X$54),IF(RESUMO_GLOBAL!$X$53="t",TRUNC(AH630*$N630,RESUMO_GLOBAL!$X$54),AH630*$N630))</f>
        <v>0</v>
      </c>
      <c r="BS630" s="987">
        <f>IF(RESUMO_GLOBAL!$X$53="a",ROUND(AI630*$N630,RESUMO_GLOBAL!$X$54),IF(RESUMO_GLOBAL!$X$53="t",TRUNC(AI630*$N630,RESUMO_GLOBAL!$X$54),AI630*$N630))</f>
        <v>0</v>
      </c>
      <c r="BT630" s="987">
        <f>IF(RESUMO_GLOBAL!$X$53="a",ROUND(AJ630*$N630,RESUMO_GLOBAL!$X$54),IF(RESUMO_GLOBAL!$X$53="t",TRUNC(AJ630*$N630,RESUMO_GLOBAL!$X$54),AJ630*$N630))</f>
        <v>0</v>
      </c>
      <c r="BU630" s="987">
        <f>IF(RESUMO_GLOBAL!$X$53="a",ROUND(AK630*$N630,RESUMO_GLOBAL!$X$54),IF(RESUMO_GLOBAL!$X$53="t",TRUNC(AK630*$N630,RESUMO_GLOBAL!$X$54),AK630*$N630))</f>
        <v>0</v>
      </c>
      <c r="BV630" s="987">
        <f>IF(RESUMO_GLOBAL!$X$53="a",ROUND(AL630*$N630,RESUMO_GLOBAL!$X$54),IF(RESUMO_GLOBAL!$X$53="t",TRUNC(AL630*$N630,RESUMO_GLOBAL!$X$54),AL630*$N630))</f>
        <v>0</v>
      </c>
      <c r="BW630" s="987">
        <f>IF(RESUMO_GLOBAL!$X$53="a",ROUND(AM630*$N630,RESUMO_GLOBAL!$X$54),IF(RESUMO_GLOBAL!$X$53="t",TRUNC(AM630*$N630,RESUMO_GLOBAL!$X$54),AM630*$N630))</f>
        <v>0</v>
      </c>
      <c r="BX630" s="987">
        <f>IF(RESUMO_GLOBAL!$X$53="a",ROUND(AN630*$N630,RESUMO_GLOBAL!$X$54),IF(RESUMO_GLOBAL!$X$53="t",TRUNC(AN630*$N630,RESUMO_GLOBAL!$X$54),AN630*$N630))</f>
        <v>0</v>
      </c>
      <c r="BY630" s="987">
        <f>IF(RESUMO_GLOBAL!$X$53="a",ROUND(AO630*$N630,RESUMO_GLOBAL!$X$54),IF(RESUMO_GLOBAL!$X$53="t",TRUNC(AO630*$N630,RESUMO_GLOBAL!$X$54),AO630*$N630))</f>
        <v>0</v>
      </c>
      <c r="BZ630" s="987">
        <f>IF(RESUMO_GLOBAL!$X$53="a",ROUND(AP630*$N630,RESUMO_GLOBAL!$X$54),IF(RESUMO_GLOBAL!$X$53="t",TRUNC(AP630*$N630,RESUMO_GLOBAL!$X$54),AP630*$N630))</f>
        <v>0</v>
      </c>
      <c r="CA630" s="987">
        <f>IF(RESUMO_GLOBAL!$X$53="a",ROUND(AQ630*$N630,RESUMO_GLOBAL!$X$54),IF(RESUMO_GLOBAL!$X$53="t",TRUNC(AQ630*$N630,RESUMO_GLOBAL!$X$54),AQ630*$N630))</f>
        <v>0</v>
      </c>
      <c r="CB630" s="987">
        <f>IF(RESUMO_GLOBAL!$X$53="a",ROUND(AR630*$N630,RESUMO_GLOBAL!$X$54),IF(RESUMO_GLOBAL!$X$53="t",TRUNC(AR630*$N630,RESUMO_GLOBAL!$X$54),AR630*$N630))</f>
        <v>0</v>
      </c>
      <c r="CC630" s="987">
        <f>IF(RESUMO_GLOBAL!$X$53="a",ROUND(AS630*$N630,RESUMO_GLOBAL!$X$54),IF(RESUMO_GLOBAL!$X$53="t",TRUNC(AS630*$N630,RESUMO_GLOBAL!$X$54),AS630*$N630))</f>
        <v>0</v>
      </c>
      <c r="CD630" s="987">
        <f>IF(RESUMO_GLOBAL!$X$53="a",ROUND(AT630*$N630,RESUMO_GLOBAL!$X$54),IF(RESUMO_GLOBAL!$X$53="t",TRUNC(AT630*$N630,RESUMO_GLOBAL!$X$54),AT630*$N630))</f>
        <v>0</v>
      </c>
      <c r="CE630" s="987">
        <f>IF(RESUMO_GLOBAL!$X$53="a",ROUND(AU630*$N630,RESUMO_GLOBAL!$X$54),IF(RESUMO_GLOBAL!$X$53="t",TRUNC(AU630*$N630,RESUMO_GLOBAL!$X$54),AU630*$N630))</f>
        <v>0</v>
      </c>
      <c r="CF630" s="987">
        <f>IF(RESUMO_GLOBAL!$X$53="a",ROUND(AV630*$N630,RESUMO_GLOBAL!$X$54),IF(RESUMO_GLOBAL!$X$53="t",TRUNC(AV630*$N630,RESUMO_GLOBAL!$X$54),AV630*$N630))</f>
        <v>0</v>
      </c>
      <c r="CG630" s="987">
        <f>IF(RESUMO_GLOBAL!$X$53="a",ROUND(AW630*$N630,RESUMO_GLOBAL!$X$54),IF(RESUMO_GLOBAL!$X$53="t",TRUNC(AW630*$N630,RESUMO_GLOBAL!$X$54),AW630*$N630))</f>
        <v>0</v>
      </c>
      <c r="CK630" s="59">
        <f t="shared" si="389"/>
        <v>0</v>
      </c>
      <c r="CL630" s="59">
        <f t="shared" si="390"/>
        <v>0</v>
      </c>
      <c r="CM630" s="59">
        <f t="shared" si="391"/>
        <v>0</v>
      </c>
      <c r="CN630" s="59">
        <f t="shared" si="392"/>
        <v>0</v>
      </c>
      <c r="CO630" s="59">
        <f t="shared" si="393"/>
        <v>0</v>
      </c>
      <c r="CP630" s="59">
        <f t="shared" si="394"/>
        <v>0</v>
      </c>
      <c r="CQ630" s="59">
        <f t="shared" si="395"/>
        <v>0</v>
      </c>
      <c r="CR630" s="59">
        <f t="shared" si="396"/>
        <v>0</v>
      </c>
      <c r="CS630" s="59">
        <f t="shared" si="397"/>
        <v>0</v>
      </c>
      <c r="CT630" s="59">
        <f t="shared" si="398"/>
        <v>0</v>
      </c>
      <c r="CU630" s="59">
        <f t="shared" si="399"/>
        <v>0</v>
      </c>
      <c r="CV630" s="59">
        <f t="shared" si="400"/>
        <v>0</v>
      </c>
      <c r="CW630" s="59">
        <f t="shared" si="401"/>
        <v>0</v>
      </c>
      <c r="CX630" s="59">
        <f t="shared" si="402"/>
        <v>0</v>
      </c>
      <c r="CY630" s="59">
        <f t="shared" si="403"/>
        <v>0</v>
      </c>
      <c r="CZ630" s="59">
        <f t="shared" si="404"/>
        <v>0</v>
      </c>
      <c r="DA630" s="59">
        <f t="shared" si="405"/>
        <v>0</v>
      </c>
      <c r="DB630" s="59">
        <f t="shared" si="406"/>
        <v>0</v>
      </c>
      <c r="DE630">
        <f t="shared" si="388"/>
        <v>625</v>
      </c>
      <c r="DF630" t="str">
        <f t="shared" si="407"/>
        <v/>
      </c>
      <c r="DG630" s="59">
        <f>IF($C630&lt;&gt;0,SUM($CK631:CK631),0)</f>
        <v>0</v>
      </c>
      <c r="DH630" s="59">
        <f>IF($C630&lt;&gt;0,SUM($CK631:CL631),0)</f>
        <v>0</v>
      </c>
      <c r="DI630" s="59">
        <f>IF($C630&lt;&gt;0,SUM($CK631:CM631),0)</f>
        <v>0</v>
      </c>
      <c r="DJ630" s="59">
        <f>IF($C630&lt;&gt;0,SUM($CK631:CN631),0)</f>
        <v>0</v>
      </c>
      <c r="DK630" s="59">
        <f>IF($C630&lt;&gt;0,SUM($CK631:CO631),0)</f>
        <v>0</v>
      </c>
      <c r="DL630" s="59">
        <f>IF($C630&lt;&gt;0,SUM($CK631:CP631),0)</f>
        <v>0</v>
      </c>
      <c r="DM630" s="59">
        <f>IF($C630&lt;&gt;0,SUM($CK631:CQ631),0)</f>
        <v>0</v>
      </c>
      <c r="DN630" s="59">
        <f>IF($C630&lt;&gt;0,SUM($CK631:CR631),0)</f>
        <v>0</v>
      </c>
      <c r="DO630" s="59">
        <f>IF($C630&lt;&gt;0,SUM($CK631:CS631),0)</f>
        <v>0</v>
      </c>
      <c r="DP630" s="59">
        <f>IF($C630&lt;&gt;0,SUM($CK631:CT631),0)</f>
        <v>0</v>
      </c>
      <c r="DQ630" s="59">
        <f>IF($C630&lt;&gt;0,SUM($CK631:CU631),0)</f>
        <v>0</v>
      </c>
      <c r="DR630" s="59">
        <f>IF($C630&lt;&gt;0,SUM($CK631:CV631),0)</f>
        <v>0</v>
      </c>
      <c r="DS630" s="59">
        <f>IF($C630&lt;&gt;0,SUM($CK631:CW631),0)</f>
        <v>0</v>
      </c>
      <c r="DT630" s="59">
        <f>IF($C630&lt;&gt;0,SUM($CK631:CX631),0)</f>
        <v>0</v>
      </c>
      <c r="DU630" s="59">
        <f>IF($C630&lt;&gt;0,SUM($CK631:CY631),0)</f>
        <v>0</v>
      </c>
      <c r="DV630" s="59">
        <f>IF($C630&lt;&gt;0,SUM($CK631:CZ631),0)</f>
        <v>0</v>
      </c>
      <c r="DW630" s="59">
        <f>IF($C630&lt;&gt;0,SUM($CK631:DA631),0)</f>
        <v>0</v>
      </c>
      <c r="DX630" s="59">
        <f>IF($C630&lt;&gt;0,SUM($CK631:DB631),0)</f>
        <v>0</v>
      </c>
      <c r="DY630" s="952" t="str">
        <f t="shared" si="411"/>
        <v/>
      </c>
    </row>
    <row r="631" spans="1:129" ht="13.5" hidden="1" thickBot="1">
      <c r="A631" s="3" t="str">
        <f t="shared" si="413"/>
        <v/>
      </c>
      <c r="B631" s="805">
        <f>Dados_GLOBAL_Inicial!E631</f>
        <v>0</v>
      </c>
      <c r="C631" s="956">
        <f>IF(IFERROR(VALUE(Dados_GLOBAL_Inicial!F631),0)=0,0,Dados_GLOBAL_Inicial!F631)</f>
        <v>0</v>
      </c>
      <c r="D631" s="830">
        <f>Dados_GLOBAL_Inicial!G631</f>
        <v>0</v>
      </c>
      <c r="E631" s="830" t="str">
        <f>IF(IFERROR(VLOOKUP(F631,Cod_Gde_Itens!$A$1:$B$80,2,FALSE),0)&gt;549,IFERROR(VLOOKUP(F631,Cod_Gde_Itens!$A$1:$B$80,2,FALSE),0),IF(Dados_GLOBAL_Inicial!H631=0,"",Dados_GLOBAL_Inicial!H631))</f>
        <v/>
      </c>
      <c r="F631" s="823">
        <f>Dados_GLOBAL_Inicial!I631</f>
        <v>0</v>
      </c>
      <c r="G631" s="824">
        <f>Dados_GLOBAL_Inicial!J631</f>
        <v>0</v>
      </c>
      <c r="H631" s="454">
        <f>Dados_GLOBAL_Inicial!K631</f>
        <v>0</v>
      </c>
      <c r="I631" s="970">
        <f>SUM('MEDIÇÃO_OBJETO (1)'!I631)</f>
        <v>0</v>
      </c>
      <c r="J631" s="455">
        <f t="shared" si="414"/>
        <v>0</v>
      </c>
      <c r="K631" s="451">
        <f t="shared" si="415"/>
        <v>0</v>
      </c>
      <c r="L631" s="452">
        <f t="shared" si="416"/>
        <v>0</v>
      </c>
      <c r="M631" s="809">
        <f t="shared" si="417"/>
        <v>0</v>
      </c>
      <c r="N631" s="810">
        <f>IF(IFERROR(VALUE(Dados_GLOBAL_Inicial!L631),0)=0,0,Dados_GLOBAL_Inicial!L631)</f>
        <v>0</v>
      </c>
      <c r="O631" s="812">
        <f>SUM('MEDIÇÃO_OBJETO (1)'!O631)</f>
        <v>0</v>
      </c>
      <c r="P631" s="812">
        <f>SUM('MEDIÇÃO_OBJETO (1)'!P631)</f>
        <v>0</v>
      </c>
      <c r="Q631" s="813">
        <f t="shared" si="418"/>
        <v>0</v>
      </c>
      <c r="R631" s="951"/>
      <c r="S631" s="815">
        <f>SUM('MEDIÇÃO_OBJETO (1)'!S631)</f>
        <v>0</v>
      </c>
      <c r="T631" s="815">
        <f>SUM('MEDIÇÃO_OBJETO (1)'!T631)</f>
        <v>0</v>
      </c>
      <c r="V631" s="19"/>
      <c r="W631" s="978">
        <f t="shared" si="419"/>
        <v>0</v>
      </c>
      <c r="X631" s="816">
        <f t="shared" si="420"/>
        <v>0</v>
      </c>
      <c r="Y631" s="816">
        <f t="shared" si="421"/>
        <v>0</v>
      </c>
      <c r="Z631" s="817">
        <f t="shared" si="422"/>
        <v>0</v>
      </c>
      <c r="AB631" s="453">
        <f t="shared" si="408"/>
        <v>0</v>
      </c>
      <c r="AC631" s="14">
        <f t="shared" si="423"/>
        <v>0</v>
      </c>
      <c r="AD631" s="819"/>
      <c r="AE631" s="631">
        <f t="shared" si="409"/>
        <v>0</v>
      </c>
      <c r="AF631" s="818">
        <f>SUM('MEDIÇÃO_OBJETO (1)'!AG631)</f>
        <v>0</v>
      </c>
      <c r="AG631" s="541">
        <f>SUM('MEDIÇÃO_OBJETO (1)'!AH631)</f>
        <v>0</v>
      </c>
      <c r="AH631" s="541">
        <f>SUM('MEDIÇÃO_OBJETO (1)'!AI631)</f>
        <v>0</v>
      </c>
      <c r="AI631" s="541">
        <f>SUM('MEDIÇÃO_OBJETO (1)'!AJ631)</f>
        <v>0</v>
      </c>
      <c r="AJ631" s="541">
        <f>SUM('MEDIÇÃO_OBJETO (1)'!AK631)</f>
        <v>0</v>
      </c>
      <c r="AK631" s="541">
        <f>SUM('MEDIÇÃO_OBJETO (1)'!AL631)</f>
        <v>0</v>
      </c>
      <c r="AL631" s="541">
        <f>SUM('MEDIÇÃO_OBJETO (1)'!AM631)</f>
        <v>0</v>
      </c>
      <c r="AM631" s="541">
        <f>SUM('MEDIÇÃO_OBJETO (1)'!AN631)</f>
        <v>0</v>
      </c>
      <c r="AN631" s="541">
        <f>SUM('MEDIÇÃO_OBJETO (1)'!AO631)</f>
        <v>0</v>
      </c>
      <c r="AO631" s="541">
        <f>SUM('MEDIÇÃO_OBJETO (1)'!AP631)</f>
        <v>0</v>
      </c>
      <c r="AP631" s="541">
        <f>SUM('MEDIÇÃO_OBJETO (1)'!AQ631)</f>
        <v>0</v>
      </c>
      <c r="AQ631" s="541">
        <f>SUM('MEDIÇÃO_OBJETO (1)'!AR631)</f>
        <v>0</v>
      </c>
      <c r="AR631" s="541">
        <f>SUM('MEDIÇÃO_OBJETO (1)'!AS631)</f>
        <v>0</v>
      </c>
      <c r="AS631" s="541">
        <f>SUM('MEDIÇÃO_OBJETO (1)'!AT631)</f>
        <v>0</v>
      </c>
      <c r="AT631" s="541">
        <f>SUM('MEDIÇÃO_OBJETO (1)'!AU631)</f>
        <v>0</v>
      </c>
      <c r="AU631" s="541">
        <f>SUM('MEDIÇÃO_OBJETO (1)'!AV631)</f>
        <v>0</v>
      </c>
      <c r="AV631" s="541">
        <f>SUM('MEDIÇÃO_OBJETO (1)'!AW631)</f>
        <v>0</v>
      </c>
      <c r="AW631" s="541">
        <f>SUM('MEDIÇÃO_OBJETO (1)'!AX631)</f>
        <v>0</v>
      </c>
      <c r="AX631" s="977"/>
      <c r="BN631" s="992">
        <f t="shared" si="412"/>
        <v>0</v>
      </c>
      <c r="BO631" s="538">
        <f t="shared" si="410"/>
        <v>0</v>
      </c>
      <c r="BP631" s="987">
        <f>IF(RESUMO_GLOBAL!$X$53="a",ROUND(AF631*$N631,RESUMO_GLOBAL!$X$54),IF(RESUMO_GLOBAL!$X$53="t",TRUNC(AF631*$N631,RESUMO_GLOBAL!$X$54),AF631*$N631))</f>
        <v>0</v>
      </c>
      <c r="BQ631" s="987">
        <f>IF(RESUMO_GLOBAL!$X$53="a",ROUND(AG631*$N631,RESUMO_GLOBAL!$X$54),IF(RESUMO_GLOBAL!$X$53="t",TRUNC(AG631*$N631,RESUMO_GLOBAL!$X$54),AG631*$N631))</f>
        <v>0</v>
      </c>
      <c r="BR631" s="987">
        <f>IF(RESUMO_GLOBAL!$X$53="a",ROUND(AH631*$N631,RESUMO_GLOBAL!$X$54),IF(RESUMO_GLOBAL!$X$53="t",TRUNC(AH631*$N631,RESUMO_GLOBAL!$X$54),AH631*$N631))</f>
        <v>0</v>
      </c>
      <c r="BS631" s="987">
        <f>IF(RESUMO_GLOBAL!$X$53="a",ROUND(AI631*$N631,RESUMO_GLOBAL!$X$54),IF(RESUMO_GLOBAL!$X$53="t",TRUNC(AI631*$N631,RESUMO_GLOBAL!$X$54),AI631*$N631))</f>
        <v>0</v>
      </c>
      <c r="BT631" s="987">
        <f>IF(RESUMO_GLOBAL!$X$53="a",ROUND(AJ631*$N631,RESUMO_GLOBAL!$X$54),IF(RESUMO_GLOBAL!$X$53="t",TRUNC(AJ631*$N631,RESUMO_GLOBAL!$X$54),AJ631*$N631))</f>
        <v>0</v>
      </c>
      <c r="BU631" s="987">
        <f>IF(RESUMO_GLOBAL!$X$53="a",ROUND(AK631*$N631,RESUMO_GLOBAL!$X$54),IF(RESUMO_GLOBAL!$X$53="t",TRUNC(AK631*$N631,RESUMO_GLOBAL!$X$54),AK631*$N631))</f>
        <v>0</v>
      </c>
      <c r="BV631" s="987">
        <f>IF(RESUMO_GLOBAL!$X$53="a",ROUND(AL631*$N631,RESUMO_GLOBAL!$X$54),IF(RESUMO_GLOBAL!$X$53="t",TRUNC(AL631*$N631,RESUMO_GLOBAL!$X$54),AL631*$N631))</f>
        <v>0</v>
      </c>
      <c r="BW631" s="987">
        <f>IF(RESUMO_GLOBAL!$X$53="a",ROUND(AM631*$N631,RESUMO_GLOBAL!$X$54),IF(RESUMO_GLOBAL!$X$53="t",TRUNC(AM631*$N631,RESUMO_GLOBAL!$X$54),AM631*$N631))</f>
        <v>0</v>
      </c>
      <c r="BX631" s="987">
        <f>IF(RESUMO_GLOBAL!$X$53="a",ROUND(AN631*$N631,RESUMO_GLOBAL!$X$54),IF(RESUMO_GLOBAL!$X$53="t",TRUNC(AN631*$N631,RESUMO_GLOBAL!$X$54),AN631*$N631))</f>
        <v>0</v>
      </c>
      <c r="BY631" s="987">
        <f>IF(RESUMO_GLOBAL!$X$53="a",ROUND(AO631*$N631,RESUMO_GLOBAL!$X$54),IF(RESUMO_GLOBAL!$X$53="t",TRUNC(AO631*$N631,RESUMO_GLOBAL!$X$54),AO631*$N631))</f>
        <v>0</v>
      </c>
      <c r="BZ631" s="987">
        <f>IF(RESUMO_GLOBAL!$X$53="a",ROUND(AP631*$N631,RESUMO_GLOBAL!$X$54),IF(RESUMO_GLOBAL!$X$53="t",TRUNC(AP631*$N631,RESUMO_GLOBAL!$X$54),AP631*$N631))</f>
        <v>0</v>
      </c>
      <c r="CA631" s="987">
        <f>IF(RESUMO_GLOBAL!$X$53="a",ROUND(AQ631*$N631,RESUMO_GLOBAL!$X$54),IF(RESUMO_GLOBAL!$X$53="t",TRUNC(AQ631*$N631,RESUMO_GLOBAL!$X$54),AQ631*$N631))</f>
        <v>0</v>
      </c>
      <c r="CB631" s="987">
        <f>IF(RESUMO_GLOBAL!$X$53="a",ROUND(AR631*$N631,RESUMO_GLOBAL!$X$54),IF(RESUMO_GLOBAL!$X$53="t",TRUNC(AR631*$N631,RESUMO_GLOBAL!$X$54),AR631*$N631))</f>
        <v>0</v>
      </c>
      <c r="CC631" s="987">
        <f>IF(RESUMO_GLOBAL!$X$53="a",ROUND(AS631*$N631,RESUMO_GLOBAL!$X$54),IF(RESUMO_GLOBAL!$X$53="t",TRUNC(AS631*$N631,RESUMO_GLOBAL!$X$54),AS631*$N631))</f>
        <v>0</v>
      </c>
      <c r="CD631" s="987">
        <f>IF(RESUMO_GLOBAL!$X$53="a",ROUND(AT631*$N631,RESUMO_GLOBAL!$X$54),IF(RESUMO_GLOBAL!$X$53="t",TRUNC(AT631*$N631,RESUMO_GLOBAL!$X$54),AT631*$N631))</f>
        <v>0</v>
      </c>
      <c r="CE631" s="987">
        <f>IF(RESUMO_GLOBAL!$X$53="a",ROUND(AU631*$N631,RESUMO_GLOBAL!$X$54),IF(RESUMO_GLOBAL!$X$53="t",TRUNC(AU631*$N631,RESUMO_GLOBAL!$X$54),AU631*$N631))</f>
        <v>0</v>
      </c>
      <c r="CF631" s="987">
        <f>IF(RESUMO_GLOBAL!$X$53="a",ROUND(AV631*$N631,RESUMO_GLOBAL!$X$54),IF(RESUMO_GLOBAL!$X$53="t",TRUNC(AV631*$N631,RESUMO_GLOBAL!$X$54),AV631*$N631))</f>
        <v>0</v>
      </c>
      <c r="CG631" s="987">
        <f>IF(RESUMO_GLOBAL!$X$53="a",ROUND(AW631*$N631,RESUMO_GLOBAL!$X$54),IF(RESUMO_GLOBAL!$X$53="t",TRUNC(AW631*$N631,RESUMO_GLOBAL!$X$54),AW631*$N631))</f>
        <v>0</v>
      </c>
      <c r="CK631" s="59">
        <f t="shared" si="389"/>
        <v>0</v>
      </c>
      <c r="CL631" s="59">
        <f t="shared" si="390"/>
        <v>0</v>
      </c>
      <c r="CM631" s="59">
        <f t="shared" si="391"/>
        <v>0</v>
      </c>
      <c r="CN631" s="59">
        <f t="shared" si="392"/>
        <v>0</v>
      </c>
      <c r="CO631" s="59">
        <f t="shared" si="393"/>
        <v>0</v>
      </c>
      <c r="CP631" s="59">
        <f t="shared" si="394"/>
        <v>0</v>
      </c>
      <c r="CQ631" s="59">
        <f t="shared" si="395"/>
        <v>0</v>
      </c>
      <c r="CR631" s="59">
        <f t="shared" si="396"/>
        <v>0</v>
      </c>
      <c r="CS631" s="59">
        <f t="shared" si="397"/>
        <v>0</v>
      </c>
      <c r="CT631" s="59">
        <f t="shared" si="398"/>
        <v>0</v>
      </c>
      <c r="CU631" s="59">
        <f t="shared" si="399"/>
        <v>0</v>
      </c>
      <c r="CV631" s="59">
        <f t="shared" si="400"/>
        <v>0</v>
      </c>
      <c r="CW631" s="59">
        <f t="shared" si="401"/>
        <v>0</v>
      </c>
      <c r="CX631" s="59">
        <f t="shared" si="402"/>
        <v>0</v>
      </c>
      <c r="CY631" s="59">
        <f t="shared" si="403"/>
        <v>0</v>
      </c>
      <c r="CZ631" s="59">
        <f t="shared" si="404"/>
        <v>0</v>
      </c>
      <c r="DA631" s="59">
        <f t="shared" si="405"/>
        <v>0</v>
      </c>
      <c r="DB631" s="59">
        <f t="shared" si="406"/>
        <v>0</v>
      </c>
      <c r="DE631">
        <f t="shared" si="388"/>
        <v>626</v>
      </c>
      <c r="DF631" t="str">
        <f t="shared" si="407"/>
        <v/>
      </c>
      <c r="DG631" s="59">
        <f>IF($C631&lt;&gt;0,SUM($CK632:CK632),0)</f>
        <v>0</v>
      </c>
      <c r="DH631" s="59">
        <f>IF($C631&lt;&gt;0,SUM($CK632:CL632),0)</f>
        <v>0</v>
      </c>
      <c r="DI631" s="59">
        <f>IF($C631&lt;&gt;0,SUM($CK632:CM632),0)</f>
        <v>0</v>
      </c>
      <c r="DJ631" s="59">
        <f>IF($C631&lt;&gt;0,SUM($CK632:CN632),0)</f>
        <v>0</v>
      </c>
      <c r="DK631" s="59">
        <f>IF($C631&lt;&gt;0,SUM($CK632:CO632),0)</f>
        <v>0</v>
      </c>
      <c r="DL631" s="59">
        <f>IF($C631&lt;&gt;0,SUM($CK632:CP632),0)</f>
        <v>0</v>
      </c>
      <c r="DM631" s="59">
        <f>IF($C631&lt;&gt;0,SUM($CK632:CQ632),0)</f>
        <v>0</v>
      </c>
      <c r="DN631" s="59">
        <f>IF($C631&lt;&gt;0,SUM($CK632:CR632),0)</f>
        <v>0</v>
      </c>
      <c r="DO631" s="59">
        <f>IF($C631&lt;&gt;0,SUM($CK632:CS632),0)</f>
        <v>0</v>
      </c>
      <c r="DP631" s="59">
        <f>IF($C631&lt;&gt;0,SUM($CK632:CT632),0)</f>
        <v>0</v>
      </c>
      <c r="DQ631" s="59">
        <f>IF($C631&lt;&gt;0,SUM($CK632:CU632),0)</f>
        <v>0</v>
      </c>
      <c r="DR631" s="59">
        <f>IF($C631&lt;&gt;0,SUM($CK632:CV632),0)</f>
        <v>0</v>
      </c>
      <c r="DS631" s="59">
        <f>IF($C631&lt;&gt;0,SUM($CK632:CW632),0)</f>
        <v>0</v>
      </c>
      <c r="DT631" s="59">
        <f>IF($C631&lt;&gt;0,SUM($CK632:CX632),0)</f>
        <v>0</v>
      </c>
      <c r="DU631" s="59">
        <f>IF($C631&lt;&gt;0,SUM($CK632:CY632),0)</f>
        <v>0</v>
      </c>
      <c r="DV631" s="59">
        <f>IF($C631&lt;&gt;0,SUM($CK632:CZ632),0)</f>
        <v>0</v>
      </c>
      <c r="DW631" s="59">
        <f>IF($C631&lt;&gt;0,SUM($CK632:DA632),0)</f>
        <v>0</v>
      </c>
      <c r="DX631" s="59">
        <f>IF($C631&lt;&gt;0,SUM($CK632:DB632),0)</f>
        <v>0</v>
      </c>
      <c r="DY631" s="952" t="str">
        <f t="shared" si="411"/>
        <v/>
      </c>
    </row>
    <row r="632" spans="1:129" ht="13.5" hidden="1" thickBot="1">
      <c r="A632" s="3" t="str">
        <f t="shared" si="413"/>
        <v/>
      </c>
      <c r="B632" s="805">
        <f>Dados_GLOBAL_Inicial!E632</f>
        <v>0</v>
      </c>
      <c r="C632" s="956">
        <f>IF(IFERROR(VALUE(Dados_GLOBAL_Inicial!F632),0)=0,0,Dados_GLOBAL_Inicial!F632)</f>
        <v>0</v>
      </c>
      <c r="D632" s="830">
        <f>Dados_GLOBAL_Inicial!G632</f>
        <v>0</v>
      </c>
      <c r="E632" s="830" t="str">
        <f>IF(IFERROR(VLOOKUP(F632,Cod_Gde_Itens!$A$1:$B$80,2,FALSE),0)&gt;549,IFERROR(VLOOKUP(F632,Cod_Gde_Itens!$A$1:$B$80,2,FALSE),0),IF(Dados_GLOBAL_Inicial!H632=0,"",Dados_GLOBAL_Inicial!H632))</f>
        <v/>
      </c>
      <c r="F632" s="823">
        <f>Dados_GLOBAL_Inicial!I632</f>
        <v>0</v>
      </c>
      <c r="G632" s="824">
        <f>Dados_GLOBAL_Inicial!J632</f>
        <v>0</v>
      </c>
      <c r="H632" s="454">
        <f>Dados_GLOBAL_Inicial!K632</f>
        <v>0</v>
      </c>
      <c r="I632" s="970">
        <f>SUM('MEDIÇÃO_OBJETO (1)'!I632)</f>
        <v>0</v>
      </c>
      <c r="J632" s="455">
        <f t="shared" si="414"/>
        <v>0</v>
      </c>
      <c r="K632" s="451">
        <f t="shared" si="415"/>
        <v>0</v>
      </c>
      <c r="L632" s="452">
        <f t="shared" si="416"/>
        <v>0</v>
      </c>
      <c r="M632" s="809">
        <f t="shared" si="417"/>
        <v>0</v>
      </c>
      <c r="N632" s="810">
        <f>IF(IFERROR(VALUE(Dados_GLOBAL_Inicial!L632),0)=0,0,Dados_GLOBAL_Inicial!L632)</f>
        <v>0</v>
      </c>
      <c r="O632" s="812">
        <f>SUM('MEDIÇÃO_OBJETO (1)'!O632)</f>
        <v>0</v>
      </c>
      <c r="P632" s="812">
        <f>SUM('MEDIÇÃO_OBJETO (1)'!P632)</f>
        <v>0</v>
      </c>
      <c r="Q632" s="813">
        <f t="shared" si="418"/>
        <v>0</v>
      </c>
      <c r="R632" s="951"/>
      <c r="S632" s="815">
        <f>SUM('MEDIÇÃO_OBJETO (1)'!S632)</f>
        <v>0</v>
      </c>
      <c r="T632" s="815">
        <f>SUM('MEDIÇÃO_OBJETO (1)'!T632)</f>
        <v>0</v>
      </c>
      <c r="V632" s="19"/>
      <c r="W632" s="978">
        <f t="shared" si="419"/>
        <v>0</v>
      </c>
      <c r="X632" s="816">
        <f t="shared" si="420"/>
        <v>0</v>
      </c>
      <c r="Y632" s="816">
        <f t="shared" si="421"/>
        <v>0</v>
      </c>
      <c r="Z632" s="817">
        <f t="shared" si="422"/>
        <v>0</v>
      </c>
      <c r="AB632" s="453">
        <f t="shared" si="408"/>
        <v>0</v>
      </c>
      <c r="AC632" s="14">
        <f t="shared" si="423"/>
        <v>0</v>
      </c>
      <c r="AD632" s="819"/>
      <c r="AE632" s="631">
        <f t="shared" si="409"/>
        <v>0</v>
      </c>
      <c r="AF632" s="818">
        <f>SUM('MEDIÇÃO_OBJETO (1)'!AG632)</f>
        <v>0</v>
      </c>
      <c r="AG632" s="541">
        <f>SUM('MEDIÇÃO_OBJETO (1)'!AH632)</f>
        <v>0</v>
      </c>
      <c r="AH632" s="541">
        <f>SUM('MEDIÇÃO_OBJETO (1)'!AI632)</f>
        <v>0</v>
      </c>
      <c r="AI632" s="541">
        <f>SUM('MEDIÇÃO_OBJETO (1)'!AJ632)</f>
        <v>0</v>
      </c>
      <c r="AJ632" s="541">
        <f>SUM('MEDIÇÃO_OBJETO (1)'!AK632)</f>
        <v>0</v>
      </c>
      <c r="AK632" s="541">
        <f>SUM('MEDIÇÃO_OBJETO (1)'!AL632)</f>
        <v>0</v>
      </c>
      <c r="AL632" s="541">
        <f>SUM('MEDIÇÃO_OBJETO (1)'!AM632)</f>
        <v>0</v>
      </c>
      <c r="AM632" s="541">
        <f>SUM('MEDIÇÃO_OBJETO (1)'!AN632)</f>
        <v>0</v>
      </c>
      <c r="AN632" s="541">
        <f>SUM('MEDIÇÃO_OBJETO (1)'!AO632)</f>
        <v>0</v>
      </c>
      <c r="AO632" s="541">
        <f>SUM('MEDIÇÃO_OBJETO (1)'!AP632)</f>
        <v>0</v>
      </c>
      <c r="AP632" s="541">
        <f>SUM('MEDIÇÃO_OBJETO (1)'!AQ632)</f>
        <v>0</v>
      </c>
      <c r="AQ632" s="541">
        <f>SUM('MEDIÇÃO_OBJETO (1)'!AR632)</f>
        <v>0</v>
      </c>
      <c r="AR632" s="541">
        <f>SUM('MEDIÇÃO_OBJETO (1)'!AS632)</f>
        <v>0</v>
      </c>
      <c r="AS632" s="541">
        <f>SUM('MEDIÇÃO_OBJETO (1)'!AT632)</f>
        <v>0</v>
      </c>
      <c r="AT632" s="541">
        <f>SUM('MEDIÇÃO_OBJETO (1)'!AU632)</f>
        <v>0</v>
      </c>
      <c r="AU632" s="541">
        <f>SUM('MEDIÇÃO_OBJETO (1)'!AV632)</f>
        <v>0</v>
      </c>
      <c r="AV632" s="541">
        <f>SUM('MEDIÇÃO_OBJETO (1)'!AW632)</f>
        <v>0</v>
      </c>
      <c r="AW632" s="541">
        <f>SUM('MEDIÇÃO_OBJETO (1)'!AX632)</f>
        <v>0</v>
      </c>
      <c r="AX632" s="977"/>
      <c r="BN632" s="992">
        <f t="shared" si="412"/>
        <v>0</v>
      </c>
      <c r="BO632" s="538">
        <f t="shared" si="410"/>
        <v>0</v>
      </c>
      <c r="BP632" s="987">
        <f>IF(RESUMO_GLOBAL!$X$53="a",ROUND(AF632*$N632,RESUMO_GLOBAL!$X$54),IF(RESUMO_GLOBAL!$X$53="t",TRUNC(AF632*$N632,RESUMO_GLOBAL!$X$54),AF632*$N632))</f>
        <v>0</v>
      </c>
      <c r="BQ632" s="987">
        <f>IF(RESUMO_GLOBAL!$X$53="a",ROUND(AG632*$N632,RESUMO_GLOBAL!$X$54),IF(RESUMO_GLOBAL!$X$53="t",TRUNC(AG632*$N632,RESUMO_GLOBAL!$X$54),AG632*$N632))</f>
        <v>0</v>
      </c>
      <c r="BR632" s="987">
        <f>IF(RESUMO_GLOBAL!$X$53="a",ROUND(AH632*$N632,RESUMO_GLOBAL!$X$54),IF(RESUMO_GLOBAL!$X$53="t",TRUNC(AH632*$N632,RESUMO_GLOBAL!$X$54),AH632*$N632))</f>
        <v>0</v>
      </c>
      <c r="BS632" s="987">
        <f>IF(RESUMO_GLOBAL!$X$53="a",ROUND(AI632*$N632,RESUMO_GLOBAL!$X$54),IF(RESUMO_GLOBAL!$X$53="t",TRUNC(AI632*$N632,RESUMO_GLOBAL!$X$54),AI632*$N632))</f>
        <v>0</v>
      </c>
      <c r="BT632" s="987">
        <f>IF(RESUMO_GLOBAL!$X$53="a",ROUND(AJ632*$N632,RESUMO_GLOBAL!$X$54),IF(RESUMO_GLOBAL!$X$53="t",TRUNC(AJ632*$N632,RESUMO_GLOBAL!$X$54),AJ632*$N632))</f>
        <v>0</v>
      </c>
      <c r="BU632" s="987">
        <f>IF(RESUMO_GLOBAL!$X$53="a",ROUND(AK632*$N632,RESUMO_GLOBAL!$X$54),IF(RESUMO_GLOBAL!$X$53="t",TRUNC(AK632*$N632,RESUMO_GLOBAL!$X$54),AK632*$N632))</f>
        <v>0</v>
      </c>
      <c r="BV632" s="987">
        <f>IF(RESUMO_GLOBAL!$X$53="a",ROUND(AL632*$N632,RESUMO_GLOBAL!$X$54),IF(RESUMO_GLOBAL!$X$53="t",TRUNC(AL632*$N632,RESUMO_GLOBAL!$X$54),AL632*$N632))</f>
        <v>0</v>
      </c>
      <c r="BW632" s="987">
        <f>IF(RESUMO_GLOBAL!$X$53="a",ROUND(AM632*$N632,RESUMO_GLOBAL!$X$54),IF(RESUMO_GLOBAL!$X$53="t",TRUNC(AM632*$N632,RESUMO_GLOBAL!$X$54),AM632*$N632))</f>
        <v>0</v>
      </c>
      <c r="BX632" s="987">
        <f>IF(RESUMO_GLOBAL!$X$53="a",ROUND(AN632*$N632,RESUMO_GLOBAL!$X$54),IF(RESUMO_GLOBAL!$X$53="t",TRUNC(AN632*$N632,RESUMO_GLOBAL!$X$54),AN632*$N632))</f>
        <v>0</v>
      </c>
      <c r="BY632" s="987">
        <f>IF(RESUMO_GLOBAL!$X$53="a",ROUND(AO632*$N632,RESUMO_GLOBAL!$X$54),IF(RESUMO_GLOBAL!$X$53="t",TRUNC(AO632*$N632,RESUMO_GLOBAL!$X$54),AO632*$N632))</f>
        <v>0</v>
      </c>
      <c r="BZ632" s="987">
        <f>IF(RESUMO_GLOBAL!$X$53="a",ROUND(AP632*$N632,RESUMO_GLOBAL!$X$54),IF(RESUMO_GLOBAL!$X$53="t",TRUNC(AP632*$N632,RESUMO_GLOBAL!$X$54),AP632*$N632))</f>
        <v>0</v>
      </c>
      <c r="CA632" s="987">
        <f>IF(RESUMO_GLOBAL!$X$53="a",ROUND(AQ632*$N632,RESUMO_GLOBAL!$X$54),IF(RESUMO_GLOBAL!$X$53="t",TRUNC(AQ632*$N632,RESUMO_GLOBAL!$X$54),AQ632*$N632))</f>
        <v>0</v>
      </c>
      <c r="CB632" s="987">
        <f>IF(RESUMO_GLOBAL!$X$53="a",ROUND(AR632*$N632,RESUMO_GLOBAL!$X$54),IF(RESUMO_GLOBAL!$X$53="t",TRUNC(AR632*$N632,RESUMO_GLOBAL!$X$54),AR632*$N632))</f>
        <v>0</v>
      </c>
      <c r="CC632" s="987">
        <f>IF(RESUMO_GLOBAL!$X$53="a",ROUND(AS632*$N632,RESUMO_GLOBAL!$X$54),IF(RESUMO_GLOBAL!$X$53="t",TRUNC(AS632*$N632,RESUMO_GLOBAL!$X$54),AS632*$N632))</f>
        <v>0</v>
      </c>
      <c r="CD632" s="987">
        <f>IF(RESUMO_GLOBAL!$X$53="a",ROUND(AT632*$N632,RESUMO_GLOBAL!$X$54),IF(RESUMO_GLOBAL!$X$53="t",TRUNC(AT632*$N632,RESUMO_GLOBAL!$X$54),AT632*$N632))</f>
        <v>0</v>
      </c>
      <c r="CE632" s="987">
        <f>IF(RESUMO_GLOBAL!$X$53="a",ROUND(AU632*$N632,RESUMO_GLOBAL!$X$54),IF(RESUMO_GLOBAL!$X$53="t",TRUNC(AU632*$N632,RESUMO_GLOBAL!$X$54),AU632*$N632))</f>
        <v>0</v>
      </c>
      <c r="CF632" s="987">
        <f>IF(RESUMO_GLOBAL!$X$53="a",ROUND(AV632*$N632,RESUMO_GLOBAL!$X$54),IF(RESUMO_GLOBAL!$X$53="t",TRUNC(AV632*$N632,RESUMO_GLOBAL!$X$54),AV632*$N632))</f>
        <v>0</v>
      </c>
      <c r="CG632" s="987">
        <f>IF(RESUMO_GLOBAL!$X$53="a",ROUND(AW632*$N632,RESUMO_GLOBAL!$X$54),IF(RESUMO_GLOBAL!$X$53="t",TRUNC(AW632*$N632,RESUMO_GLOBAL!$X$54),AW632*$N632))</f>
        <v>0</v>
      </c>
      <c r="CK632" s="59">
        <f t="shared" si="389"/>
        <v>0</v>
      </c>
      <c r="CL632" s="59">
        <f t="shared" si="390"/>
        <v>0</v>
      </c>
      <c r="CM632" s="59">
        <f t="shared" si="391"/>
        <v>0</v>
      </c>
      <c r="CN632" s="59">
        <f t="shared" si="392"/>
        <v>0</v>
      </c>
      <c r="CO632" s="59">
        <f t="shared" si="393"/>
        <v>0</v>
      </c>
      <c r="CP632" s="59">
        <f t="shared" si="394"/>
        <v>0</v>
      </c>
      <c r="CQ632" s="59">
        <f t="shared" si="395"/>
        <v>0</v>
      </c>
      <c r="CR632" s="59">
        <f t="shared" si="396"/>
        <v>0</v>
      </c>
      <c r="CS632" s="59">
        <f t="shared" si="397"/>
        <v>0</v>
      </c>
      <c r="CT632" s="59">
        <f t="shared" si="398"/>
        <v>0</v>
      </c>
      <c r="CU632" s="59">
        <f t="shared" si="399"/>
        <v>0</v>
      </c>
      <c r="CV632" s="59">
        <f t="shared" si="400"/>
        <v>0</v>
      </c>
      <c r="CW632" s="59">
        <f t="shared" si="401"/>
        <v>0</v>
      </c>
      <c r="CX632" s="59">
        <f t="shared" si="402"/>
        <v>0</v>
      </c>
      <c r="CY632" s="59">
        <f t="shared" si="403"/>
        <v>0</v>
      </c>
      <c r="CZ632" s="59">
        <f t="shared" si="404"/>
        <v>0</v>
      </c>
      <c r="DA632" s="59">
        <f t="shared" si="405"/>
        <v>0</v>
      </c>
      <c r="DB632" s="59">
        <f t="shared" si="406"/>
        <v>0</v>
      </c>
      <c r="DE632">
        <f t="shared" si="388"/>
        <v>627</v>
      </c>
      <c r="DF632" t="str">
        <f t="shared" si="407"/>
        <v/>
      </c>
      <c r="DG632" s="59">
        <f>IF($C632&lt;&gt;0,SUM($CK633:CK633),0)</f>
        <v>0</v>
      </c>
      <c r="DH632" s="59">
        <f>IF($C632&lt;&gt;0,SUM($CK633:CL633),0)</f>
        <v>0</v>
      </c>
      <c r="DI632" s="59">
        <f>IF($C632&lt;&gt;0,SUM($CK633:CM633),0)</f>
        <v>0</v>
      </c>
      <c r="DJ632" s="59">
        <f>IF($C632&lt;&gt;0,SUM($CK633:CN633),0)</f>
        <v>0</v>
      </c>
      <c r="DK632" s="59">
        <f>IF($C632&lt;&gt;0,SUM($CK633:CO633),0)</f>
        <v>0</v>
      </c>
      <c r="DL632" s="59">
        <f>IF($C632&lt;&gt;0,SUM($CK633:CP633),0)</f>
        <v>0</v>
      </c>
      <c r="DM632" s="59">
        <f>IF($C632&lt;&gt;0,SUM($CK633:CQ633),0)</f>
        <v>0</v>
      </c>
      <c r="DN632" s="59">
        <f>IF($C632&lt;&gt;0,SUM($CK633:CR633),0)</f>
        <v>0</v>
      </c>
      <c r="DO632" s="59">
        <f>IF($C632&lt;&gt;0,SUM($CK633:CS633),0)</f>
        <v>0</v>
      </c>
      <c r="DP632" s="59">
        <f>IF($C632&lt;&gt;0,SUM($CK633:CT633),0)</f>
        <v>0</v>
      </c>
      <c r="DQ632" s="59">
        <f>IF($C632&lt;&gt;0,SUM($CK633:CU633),0)</f>
        <v>0</v>
      </c>
      <c r="DR632" s="59">
        <f>IF($C632&lt;&gt;0,SUM($CK633:CV633),0)</f>
        <v>0</v>
      </c>
      <c r="DS632" s="59">
        <f>IF($C632&lt;&gt;0,SUM($CK633:CW633),0)</f>
        <v>0</v>
      </c>
      <c r="DT632" s="59">
        <f>IF($C632&lt;&gt;0,SUM($CK633:CX633),0)</f>
        <v>0</v>
      </c>
      <c r="DU632" s="59">
        <f>IF($C632&lt;&gt;0,SUM($CK633:CY633),0)</f>
        <v>0</v>
      </c>
      <c r="DV632" s="59">
        <f>IF($C632&lt;&gt;0,SUM($CK633:CZ633),0)</f>
        <v>0</v>
      </c>
      <c r="DW632" s="59">
        <f>IF($C632&lt;&gt;0,SUM($CK633:DA633),0)</f>
        <v>0</v>
      </c>
      <c r="DX632" s="59">
        <f>IF($C632&lt;&gt;0,SUM($CK633:DB633),0)</f>
        <v>0</v>
      </c>
      <c r="DY632" s="952" t="str">
        <f t="shared" si="411"/>
        <v/>
      </c>
    </row>
    <row r="633" spans="1:129" ht="13.5" hidden="1" thickBot="1">
      <c r="A633" s="3" t="str">
        <f t="shared" si="413"/>
        <v/>
      </c>
      <c r="B633" s="805">
        <f>Dados_GLOBAL_Inicial!E633</f>
        <v>0</v>
      </c>
      <c r="C633" s="956">
        <f>IF(IFERROR(VALUE(Dados_GLOBAL_Inicial!F633),0)=0,0,Dados_GLOBAL_Inicial!F633)</f>
        <v>0</v>
      </c>
      <c r="D633" s="830">
        <f>Dados_GLOBAL_Inicial!G633</f>
        <v>0</v>
      </c>
      <c r="E633" s="830" t="str">
        <f>IF(IFERROR(VLOOKUP(F633,Cod_Gde_Itens!$A$1:$B$80,2,FALSE),0)&gt;549,IFERROR(VLOOKUP(F633,Cod_Gde_Itens!$A$1:$B$80,2,FALSE),0),IF(Dados_GLOBAL_Inicial!H633=0,"",Dados_GLOBAL_Inicial!H633))</f>
        <v/>
      </c>
      <c r="F633" s="823">
        <f>Dados_GLOBAL_Inicial!I633</f>
        <v>0</v>
      </c>
      <c r="G633" s="824">
        <f>Dados_GLOBAL_Inicial!J633</f>
        <v>0</v>
      </c>
      <c r="H633" s="454">
        <f>Dados_GLOBAL_Inicial!K633</f>
        <v>0</v>
      </c>
      <c r="I633" s="970">
        <f>SUM('MEDIÇÃO_OBJETO (1)'!I633)</f>
        <v>0</v>
      </c>
      <c r="J633" s="455">
        <f t="shared" si="414"/>
        <v>0</v>
      </c>
      <c r="K633" s="451">
        <f t="shared" si="415"/>
        <v>0</v>
      </c>
      <c r="L633" s="452">
        <f t="shared" si="416"/>
        <v>0</v>
      </c>
      <c r="M633" s="809">
        <f t="shared" si="417"/>
        <v>0</v>
      </c>
      <c r="N633" s="810">
        <f>IF(IFERROR(VALUE(Dados_GLOBAL_Inicial!L633),0)=0,0,Dados_GLOBAL_Inicial!L633)</f>
        <v>0</v>
      </c>
      <c r="O633" s="812">
        <f>SUM('MEDIÇÃO_OBJETO (1)'!O633)</f>
        <v>0</v>
      </c>
      <c r="P633" s="812">
        <f>SUM('MEDIÇÃO_OBJETO (1)'!P633)</f>
        <v>0</v>
      </c>
      <c r="Q633" s="813">
        <f t="shared" si="418"/>
        <v>0</v>
      </c>
      <c r="R633" s="951"/>
      <c r="S633" s="815">
        <f>SUM('MEDIÇÃO_OBJETO (1)'!S633)</f>
        <v>0</v>
      </c>
      <c r="T633" s="815">
        <f>SUM('MEDIÇÃO_OBJETO (1)'!T633)</f>
        <v>0</v>
      </c>
      <c r="V633" s="19"/>
      <c r="W633" s="978">
        <f t="shared" si="419"/>
        <v>0</v>
      </c>
      <c r="X633" s="816">
        <f t="shared" si="420"/>
        <v>0</v>
      </c>
      <c r="Y633" s="816">
        <f t="shared" si="421"/>
        <v>0</v>
      </c>
      <c r="Z633" s="817">
        <f t="shared" si="422"/>
        <v>0</v>
      </c>
      <c r="AB633" s="453">
        <f t="shared" si="408"/>
        <v>0</v>
      </c>
      <c r="AC633" s="14">
        <f t="shared" si="423"/>
        <v>0</v>
      </c>
      <c r="AD633" s="819"/>
      <c r="AE633" s="631">
        <f t="shared" si="409"/>
        <v>0</v>
      </c>
      <c r="AF633" s="818">
        <f>SUM('MEDIÇÃO_OBJETO (1)'!AG633)</f>
        <v>0</v>
      </c>
      <c r="AG633" s="541">
        <f>SUM('MEDIÇÃO_OBJETO (1)'!AH633)</f>
        <v>0</v>
      </c>
      <c r="AH633" s="541">
        <f>SUM('MEDIÇÃO_OBJETO (1)'!AI633)</f>
        <v>0</v>
      </c>
      <c r="AI633" s="541">
        <f>SUM('MEDIÇÃO_OBJETO (1)'!AJ633)</f>
        <v>0</v>
      </c>
      <c r="AJ633" s="541">
        <f>SUM('MEDIÇÃO_OBJETO (1)'!AK633)</f>
        <v>0</v>
      </c>
      <c r="AK633" s="541">
        <f>SUM('MEDIÇÃO_OBJETO (1)'!AL633)</f>
        <v>0</v>
      </c>
      <c r="AL633" s="541">
        <f>SUM('MEDIÇÃO_OBJETO (1)'!AM633)</f>
        <v>0</v>
      </c>
      <c r="AM633" s="541">
        <f>SUM('MEDIÇÃO_OBJETO (1)'!AN633)</f>
        <v>0</v>
      </c>
      <c r="AN633" s="541">
        <f>SUM('MEDIÇÃO_OBJETO (1)'!AO633)</f>
        <v>0</v>
      </c>
      <c r="AO633" s="541">
        <f>SUM('MEDIÇÃO_OBJETO (1)'!AP633)</f>
        <v>0</v>
      </c>
      <c r="AP633" s="541">
        <f>SUM('MEDIÇÃO_OBJETO (1)'!AQ633)</f>
        <v>0</v>
      </c>
      <c r="AQ633" s="541">
        <f>SUM('MEDIÇÃO_OBJETO (1)'!AR633)</f>
        <v>0</v>
      </c>
      <c r="AR633" s="541">
        <f>SUM('MEDIÇÃO_OBJETO (1)'!AS633)</f>
        <v>0</v>
      </c>
      <c r="AS633" s="541">
        <f>SUM('MEDIÇÃO_OBJETO (1)'!AT633)</f>
        <v>0</v>
      </c>
      <c r="AT633" s="541">
        <f>SUM('MEDIÇÃO_OBJETO (1)'!AU633)</f>
        <v>0</v>
      </c>
      <c r="AU633" s="541">
        <f>SUM('MEDIÇÃO_OBJETO (1)'!AV633)</f>
        <v>0</v>
      </c>
      <c r="AV633" s="541">
        <f>SUM('MEDIÇÃO_OBJETO (1)'!AW633)</f>
        <v>0</v>
      </c>
      <c r="AW633" s="541">
        <f>SUM('MEDIÇÃO_OBJETO (1)'!AX633)</f>
        <v>0</v>
      </c>
      <c r="AX633" s="977"/>
      <c r="BN633" s="992">
        <f t="shared" si="412"/>
        <v>0</v>
      </c>
      <c r="BO633" s="538">
        <f t="shared" si="410"/>
        <v>0</v>
      </c>
      <c r="BP633" s="987">
        <f>IF(RESUMO_GLOBAL!$X$53="a",ROUND(AF633*$N633,RESUMO_GLOBAL!$X$54),IF(RESUMO_GLOBAL!$X$53="t",TRUNC(AF633*$N633,RESUMO_GLOBAL!$X$54),AF633*$N633))</f>
        <v>0</v>
      </c>
      <c r="BQ633" s="987">
        <f>IF(RESUMO_GLOBAL!$X$53="a",ROUND(AG633*$N633,RESUMO_GLOBAL!$X$54),IF(RESUMO_GLOBAL!$X$53="t",TRUNC(AG633*$N633,RESUMO_GLOBAL!$X$54),AG633*$N633))</f>
        <v>0</v>
      </c>
      <c r="BR633" s="987">
        <f>IF(RESUMO_GLOBAL!$X$53="a",ROUND(AH633*$N633,RESUMO_GLOBAL!$X$54),IF(RESUMO_GLOBAL!$X$53="t",TRUNC(AH633*$N633,RESUMO_GLOBAL!$X$54),AH633*$N633))</f>
        <v>0</v>
      </c>
      <c r="BS633" s="987">
        <f>IF(RESUMO_GLOBAL!$X$53="a",ROUND(AI633*$N633,RESUMO_GLOBAL!$X$54),IF(RESUMO_GLOBAL!$X$53="t",TRUNC(AI633*$N633,RESUMO_GLOBAL!$X$54),AI633*$N633))</f>
        <v>0</v>
      </c>
      <c r="BT633" s="987">
        <f>IF(RESUMO_GLOBAL!$X$53="a",ROUND(AJ633*$N633,RESUMO_GLOBAL!$X$54),IF(RESUMO_GLOBAL!$X$53="t",TRUNC(AJ633*$N633,RESUMO_GLOBAL!$X$54),AJ633*$N633))</f>
        <v>0</v>
      </c>
      <c r="BU633" s="987">
        <f>IF(RESUMO_GLOBAL!$X$53="a",ROUND(AK633*$N633,RESUMO_GLOBAL!$X$54),IF(RESUMO_GLOBAL!$X$53="t",TRUNC(AK633*$N633,RESUMO_GLOBAL!$X$54),AK633*$N633))</f>
        <v>0</v>
      </c>
      <c r="BV633" s="987">
        <f>IF(RESUMO_GLOBAL!$X$53="a",ROUND(AL633*$N633,RESUMO_GLOBAL!$X$54),IF(RESUMO_GLOBAL!$X$53="t",TRUNC(AL633*$N633,RESUMO_GLOBAL!$X$54),AL633*$N633))</f>
        <v>0</v>
      </c>
      <c r="BW633" s="987">
        <f>IF(RESUMO_GLOBAL!$X$53="a",ROUND(AM633*$N633,RESUMO_GLOBAL!$X$54),IF(RESUMO_GLOBAL!$X$53="t",TRUNC(AM633*$N633,RESUMO_GLOBAL!$X$54),AM633*$N633))</f>
        <v>0</v>
      </c>
      <c r="BX633" s="987">
        <f>IF(RESUMO_GLOBAL!$X$53="a",ROUND(AN633*$N633,RESUMO_GLOBAL!$X$54),IF(RESUMO_GLOBAL!$X$53="t",TRUNC(AN633*$N633,RESUMO_GLOBAL!$X$54),AN633*$N633))</f>
        <v>0</v>
      </c>
      <c r="BY633" s="987">
        <f>IF(RESUMO_GLOBAL!$X$53="a",ROUND(AO633*$N633,RESUMO_GLOBAL!$X$54),IF(RESUMO_GLOBAL!$X$53="t",TRUNC(AO633*$N633,RESUMO_GLOBAL!$X$54),AO633*$N633))</f>
        <v>0</v>
      </c>
      <c r="BZ633" s="987">
        <f>IF(RESUMO_GLOBAL!$X$53="a",ROUND(AP633*$N633,RESUMO_GLOBAL!$X$54),IF(RESUMO_GLOBAL!$X$53="t",TRUNC(AP633*$N633,RESUMO_GLOBAL!$X$54),AP633*$N633))</f>
        <v>0</v>
      </c>
      <c r="CA633" s="987">
        <f>IF(RESUMO_GLOBAL!$X$53="a",ROUND(AQ633*$N633,RESUMO_GLOBAL!$X$54),IF(RESUMO_GLOBAL!$X$53="t",TRUNC(AQ633*$N633,RESUMO_GLOBAL!$X$54),AQ633*$N633))</f>
        <v>0</v>
      </c>
      <c r="CB633" s="987">
        <f>IF(RESUMO_GLOBAL!$X$53="a",ROUND(AR633*$N633,RESUMO_GLOBAL!$X$54),IF(RESUMO_GLOBAL!$X$53="t",TRUNC(AR633*$N633,RESUMO_GLOBAL!$X$54),AR633*$N633))</f>
        <v>0</v>
      </c>
      <c r="CC633" s="987">
        <f>IF(RESUMO_GLOBAL!$X$53="a",ROUND(AS633*$N633,RESUMO_GLOBAL!$X$54),IF(RESUMO_GLOBAL!$X$53="t",TRUNC(AS633*$N633,RESUMO_GLOBAL!$X$54),AS633*$N633))</f>
        <v>0</v>
      </c>
      <c r="CD633" s="987">
        <f>IF(RESUMO_GLOBAL!$X$53="a",ROUND(AT633*$N633,RESUMO_GLOBAL!$X$54),IF(RESUMO_GLOBAL!$X$53="t",TRUNC(AT633*$N633,RESUMO_GLOBAL!$X$54),AT633*$N633))</f>
        <v>0</v>
      </c>
      <c r="CE633" s="987">
        <f>IF(RESUMO_GLOBAL!$X$53="a",ROUND(AU633*$N633,RESUMO_GLOBAL!$X$54),IF(RESUMO_GLOBAL!$X$53="t",TRUNC(AU633*$N633,RESUMO_GLOBAL!$X$54),AU633*$N633))</f>
        <v>0</v>
      </c>
      <c r="CF633" s="987">
        <f>IF(RESUMO_GLOBAL!$X$53="a",ROUND(AV633*$N633,RESUMO_GLOBAL!$X$54),IF(RESUMO_GLOBAL!$X$53="t",TRUNC(AV633*$N633,RESUMO_GLOBAL!$X$54),AV633*$N633))</f>
        <v>0</v>
      </c>
      <c r="CG633" s="987">
        <f>IF(RESUMO_GLOBAL!$X$53="a",ROUND(AW633*$N633,RESUMO_GLOBAL!$X$54),IF(RESUMO_GLOBAL!$X$53="t",TRUNC(AW633*$N633,RESUMO_GLOBAL!$X$54),AW633*$N633))</f>
        <v>0</v>
      </c>
      <c r="CK633" s="59">
        <f t="shared" si="389"/>
        <v>0</v>
      </c>
      <c r="CL633" s="59">
        <f t="shared" si="390"/>
        <v>0</v>
      </c>
      <c r="CM633" s="59">
        <f t="shared" si="391"/>
        <v>0</v>
      </c>
      <c r="CN633" s="59">
        <f t="shared" si="392"/>
        <v>0</v>
      </c>
      <c r="CO633" s="59">
        <f t="shared" si="393"/>
        <v>0</v>
      </c>
      <c r="CP633" s="59">
        <f t="shared" si="394"/>
        <v>0</v>
      </c>
      <c r="CQ633" s="59">
        <f t="shared" si="395"/>
        <v>0</v>
      </c>
      <c r="CR633" s="59">
        <f t="shared" si="396"/>
        <v>0</v>
      </c>
      <c r="CS633" s="59">
        <f t="shared" si="397"/>
        <v>0</v>
      </c>
      <c r="CT633" s="59">
        <f t="shared" si="398"/>
        <v>0</v>
      </c>
      <c r="CU633" s="59">
        <f t="shared" si="399"/>
        <v>0</v>
      </c>
      <c r="CV633" s="59">
        <f t="shared" si="400"/>
        <v>0</v>
      </c>
      <c r="CW633" s="59">
        <f t="shared" si="401"/>
        <v>0</v>
      </c>
      <c r="CX633" s="59">
        <f t="shared" si="402"/>
        <v>0</v>
      </c>
      <c r="CY633" s="59">
        <f t="shared" si="403"/>
        <v>0</v>
      </c>
      <c r="CZ633" s="59">
        <f t="shared" si="404"/>
        <v>0</v>
      </c>
      <c r="DA633" s="59">
        <f t="shared" si="405"/>
        <v>0</v>
      </c>
      <c r="DB633" s="59">
        <f t="shared" si="406"/>
        <v>0</v>
      </c>
      <c r="DE633">
        <f t="shared" si="388"/>
        <v>628</v>
      </c>
      <c r="DF633" t="str">
        <f t="shared" si="407"/>
        <v/>
      </c>
      <c r="DG633" s="59">
        <f>IF($C633&lt;&gt;0,SUM($CK634:CK634),0)</f>
        <v>0</v>
      </c>
      <c r="DH633" s="59">
        <f>IF($C633&lt;&gt;0,SUM($CK634:CL634),0)</f>
        <v>0</v>
      </c>
      <c r="DI633" s="59">
        <f>IF($C633&lt;&gt;0,SUM($CK634:CM634),0)</f>
        <v>0</v>
      </c>
      <c r="DJ633" s="59">
        <f>IF($C633&lt;&gt;0,SUM($CK634:CN634),0)</f>
        <v>0</v>
      </c>
      <c r="DK633" s="59">
        <f>IF($C633&lt;&gt;0,SUM($CK634:CO634),0)</f>
        <v>0</v>
      </c>
      <c r="DL633" s="59">
        <f>IF($C633&lt;&gt;0,SUM($CK634:CP634),0)</f>
        <v>0</v>
      </c>
      <c r="DM633" s="59">
        <f>IF($C633&lt;&gt;0,SUM($CK634:CQ634),0)</f>
        <v>0</v>
      </c>
      <c r="DN633" s="59">
        <f>IF($C633&lt;&gt;0,SUM($CK634:CR634),0)</f>
        <v>0</v>
      </c>
      <c r="DO633" s="59">
        <f>IF($C633&lt;&gt;0,SUM($CK634:CS634),0)</f>
        <v>0</v>
      </c>
      <c r="DP633" s="59">
        <f>IF($C633&lt;&gt;0,SUM($CK634:CT634),0)</f>
        <v>0</v>
      </c>
      <c r="DQ633" s="59">
        <f>IF($C633&lt;&gt;0,SUM($CK634:CU634),0)</f>
        <v>0</v>
      </c>
      <c r="DR633" s="59">
        <f>IF($C633&lt;&gt;0,SUM($CK634:CV634),0)</f>
        <v>0</v>
      </c>
      <c r="DS633" s="59">
        <f>IF($C633&lt;&gt;0,SUM($CK634:CW634),0)</f>
        <v>0</v>
      </c>
      <c r="DT633" s="59">
        <f>IF($C633&lt;&gt;0,SUM($CK634:CX634),0)</f>
        <v>0</v>
      </c>
      <c r="DU633" s="59">
        <f>IF($C633&lt;&gt;0,SUM($CK634:CY634),0)</f>
        <v>0</v>
      </c>
      <c r="DV633" s="59">
        <f>IF($C633&lt;&gt;0,SUM($CK634:CZ634),0)</f>
        <v>0</v>
      </c>
      <c r="DW633" s="59">
        <f>IF($C633&lt;&gt;0,SUM($CK634:DA634),0)</f>
        <v>0</v>
      </c>
      <c r="DX633" s="59">
        <f>IF($C633&lt;&gt;0,SUM($CK634:DB634),0)</f>
        <v>0</v>
      </c>
      <c r="DY633" s="952" t="str">
        <f t="shared" si="411"/>
        <v/>
      </c>
    </row>
    <row r="634" spans="1:129" ht="13.5" hidden="1" thickBot="1">
      <c r="A634" s="3" t="str">
        <f t="shared" si="413"/>
        <v/>
      </c>
      <c r="B634" s="805">
        <f>Dados_GLOBAL_Inicial!E634</f>
        <v>0</v>
      </c>
      <c r="C634" s="956">
        <f>IF(IFERROR(VALUE(Dados_GLOBAL_Inicial!F634),0)=0,0,Dados_GLOBAL_Inicial!F634)</f>
        <v>0</v>
      </c>
      <c r="D634" s="830">
        <f>Dados_GLOBAL_Inicial!G634</f>
        <v>0</v>
      </c>
      <c r="E634" s="830" t="str">
        <f>IF(IFERROR(VLOOKUP(F634,Cod_Gde_Itens!$A$1:$B$80,2,FALSE),0)&gt;549,IFERROR(VLOOKUP(F634,Cod_Gde_Itens!$A$1:$B$80,2,FALSE),0),IF(Dados_GLOBAL_Inicial!H634=0,"",Dados_GLOBAL_Inicial!H634))</f>
        <v/>
      </c>
      <c r="F634" s="823">
        <f>Dados_GLOBAL_Inicial!I634</f>
        <v>0</v>
      </c>
      <c r="G634" s="824">
        <f>Dados_GLOBAL_Inicial!J634</f>
        <v>0</v>
      </c>
      <c r="H634" s="454">
        <f>Dados_GLOBAL_Inicial!K634</f>
        <v>0</v>
      </c>
      <c r="I634" s="970">
        <f>SUM('MEDIÇÃO_OBJETO (1)'!I634)</f>
        <v>0</v>
      </c>
      <c r="J634" s="455">
        <f t="shared" si="414"/>
        <v>0</v>
      </c>
      <c r="K634" s="451">
        <f t="shared" si="415"/>
        <v>0</v>
      </c>
      <c r="L634" s="452">
        <f t="shared" si="416"/>
        <v>0</v>
      </c>
      <c r="M634" s="809">
        <f t="shared" si="417"/>
        <v>0</v>
      </c>
      <c r="N634" s="810">
        <f>IF(IFERROR(VALUE(Dados_GLOBAL_Inicial!L634),0)=0,0,Dados_GLOBAL_Inicial!L634)</f>
        <v>0</v>
      </c>
      <c r="O634" s="812">
        <f>SUM('MEDIÇÃO_OBJETO (1)'!O634)</f>
        <v>0</v>
      </c>
      <c r="P634" s="812">
        <f>SUM('MEDIÇÃO_OBJETO (1)'!P634)</f>
        <v>0</v>
      </c>
      <c r="Q634" s="813">
        <f t="shared" si="418"/>
        <v>0</v>
      </c>
      <c r="R634" s="951"/>
      <c r="S634" s="815">
        <f>SUM('MEDIÇÃO_OBJETO (1)'!S634)</f>
        <v>0</v>
      </c>
      <c r="T634" s="815">
        <f>SUM('MEDIÇÃO_OBJETO (1)'!T634)</f>
        <v>0</v>
      </c>
      <c r="V634" s="19"/>
      <c r="W634" s="978">
        <f t="shared" si="419"/>
        <v>0</v>
      </c>
      <c r="X634" s="816">
        <f t="shared" si="420"/>
        <v>0</v>
      </c>
      <c r="Y634" s="816">
        <f t="shared" si="421"/>
        <v>0</v>
      </c>
      <c r="Z634" s="817">
        <f t="shared" si="422"/>
        <v>0</v>
      </c>
      <c r="AB634" s="453">
        <f t="shared" si="408"/>
        <v>0</v>
      </c>
      <c r="AC634" s="14">
        <f t="shared" si="423"/>
        <v>0</v>
      </c>
      <c r="AD634" s="819"/>
      <c r="AE634" s="631">
        <f t="shared" si="409"/>
        <v>0</v>
      </c>
      <c r="AF634" s="818">
        <f>SUM('MEDIÇÃO_OBJETO (1)'!AG634)</f>
        <v>0</v>
      </c>
      <c r="AG634" s="541">
        <f>SUM('MEDIÇÃO_OBJETO (1)'!AH634)</f>
        <v>0</v>
      </c>
      <c r="AH634" s="541">
        <f>SUM('MEDIÇÃO_OBJETO (1)'!AI634)</f>
        <v>0</v>
      </c>
      <c r="AI634" s="541">
        <f>SUM('MEDIÇÃO_OBJETO (1)'!AJ634)</f>
        <v>0</v>
      </c>
      <c r="AJ634" s="541">
        <f>SUM('MEDIÇÃO_OBJETO (1)'!AK634)</f>
        <v>0</v>
      </c>
      <c r="AK634" s="541">
        <f>SUM('MEDIÇÃO_OBJETO (1)'!AL634)</f>
        <v>0</v>
      </c>
      <c r="AL634" s="541">
        <f>SUM('MEDIÇÃO_OBJETO (1)'!AM634)</f>
        <v>0</v>
      </c>
      <c r="AM634" s="541">
        <f>SUM('MEDIÇÃO_OBJETO (1)'!AN634)</f>
        <v>0</v>
      </c>
      <c r="AN634" s="541">
        <f>SUM('MEDIÇÃO_OBJETO (1)'!AO634)</f>
        <v>0</v>
      </c>
      <c r="AO634" s="541">
        <f>SUM('MEDIÇÃO_OBJETO (1)'!AP634)</f>
        <v>0</v>
      </c>
      <c r="AP634" s="541">
        <f>SUM('MEDIÇÃO_OBJETO (1)'!AQ634)</f>
        <v>0</v>
      </c>
      <c r="AQ634" s="541">
        <f>SUM('MEDIÇÃO_OBJETO (1)'!AR634)</f>
        <v>0</v>
      </c>
      <c r="AR634" s="541">
        <f>SUM('MEDIÇÃO_OBJETO (1)'!AS634)</f>
        <v>0</v>
      </c>
      <c r="AS634" s="541">
        <f>SUM('MEDIÇÃO_OBJETO (1)'!AT634)</f>
        <v>0</v>
      </c>
      <c r="AT634" s="541">
        <f>SUM('MEDIÇÃO_OBJETO (1)'!AU634)</f>
        <v>0</v>
      </c>
      <c r="AU634" s="541">
        <f>SUM('MEDIÇÃO_OBJETO (1)'!AV634)</f>
        <v>0</v>
      </c>
      <c r="AV634" s="541">
        <f>SUM('MEDIÇÃO_OBJETO (1)'!AW634)</f>
        <v>0</v>
      </c>
      <c r="AW634" s="541">
        <f>SUM('MEDIÇÃO_OBJETO (1)'!AX634)</f>
        <v>0</v>
      </c>
      <c r="AX634" s="977"/>
      <c r="BN634" s="992">
        <f t="shared" si="412"/>
        <v>0</v>
      </c>
      <c r="BO634" s="538">
        <f t="shared" si="410"/>
        <v>0</v>
      </c>
      <c r="BP634" s="987">
        <f>IF(RESUMO_GLOBAL!$X$53="a",ROUND(AF634*$N634,RESUMO_GLOBAL!$X$54),IF(RESUMO_GLOBAL!$X$53="t",TRUNC(AF634*$N634,RESUMO_GLOBAL!$X$54),AF634*$N634))</f>
        <v>0</v>
      </c>
      <c r="BQ634" s="987">
        <f>IF(RESUMO_GLOBAL!$X$53="a",ROUND(AG634*$N634,RESUMO_GLOBAL!$X$54),IF(RESUMO_GLOBAL!$X$53="t",TRUNC(AG634*$N634,RESUMO_GLOBAL!$X$54),AG634*$N634))</f>
        <v>0</v>
      </c>
      <c r="BR634" s="987">
        <f>IF(RESUMO_GLOBAL!$X$53="a",ROUND(AH634*$N634,RESUMO_GLOBAL!$X$54),IF(RESUMO_GLOBAL!$X$53="t",TRUNC(AH634*$N634,RESUMO_GLOBAL!$X$54),AH634*$N634))</f>
        <v>0</v>
      </c>
      <c r="BS634" s="987">
        <f>IF(RESUMO_GLOBAL!$X$53="a",ROUND(AI634*$N634,RESUMO_GLOBAL!$X$54),IF(RESUMO_GLOBAL!$X$53="t",TRUNC(AI634*$N634,RESUMO_GLOBAL!$X$54),AI634*$N634))</f>
        <v>0</v>
      </c>
      <c r="BT634" s="987">
        <f>IF(RESUMO_GLOBAL!$X$53="a",ROUND(AJ634*$N634,RESUMO_GLOBAL!$X$54),IF(RESUMO_GLOBAL!$X$53="t",TRUNC(AJ634*$N634,RESUMO_GLOBAL!$X$54),AJ634*$N634))</f>
        <v>0</v>
      </c>
      <c r="BU634" s="987">
        <f>IF(RESUMO_GLOBAL!$X$53="a",ROUND(AK634*$N634,RESUMO_GLOBAL!$X$54),IF(RESUMO_GLOBAL!$X$53="t",TRUNC(AK634*$N634,RESUMO_GLOBAL!$X$54),AK634*$N634))</f>
        <v>0</v>
      </c>
      <c r="BV634" s="987">
        <f>IF(RESUMO_GLOBAL!$X$53="a",ROUND(AL634*$N634,RESUMO_GLOBAL!$X$54),IF(RESUMO_GLOBAL!$X$53="t",TRUNC(AL634*$N634,RESUMO_GLOBAL!$X$54),AL634*$N634))</f>
        <v>0</v>
      </c>
      <c r="BW634" s="987">
        <f>IF(RESUMO_GLOBAL!$X$53="a",ROUND(AM634*$N634,RESUMO_GLOBAL!$X$54),IF(RESUMO_GLOBAL!$X$53="t",TRUNC(AM634*$N634,RESUMO_GLOBAL!$X$54),AM634*$N634))</f>
        <v>0</v>
      </c>
      <c r="BX634" s="987">
        <f>IF(RESUMO_GLOBAL!$X$53="a",ROUND(AN634*$N634,RESUMO_GLOBAL!$X$54),IF(RESUMO_GLOBAL!$X$53="t",TRUNC(AN634*$N634,RESUMO_GLOBAL!$X$54),AN634*$N634))</f>
        <v>0</v>
      </c>
      <c r="BY634" s="987">
        <f>IF(RESUMO_GLOBAL!$X$53="a",ROUND(AO634*$N634,RESUMO_GLOBAL!$X$54),IF(RESUMO_GLOBAL!$X$53="t",TRUNC(AO634*$N634,RESUMO_GLOBAL!$X$54),AO634*$N634))</f>
        <v>0</v>
      </c>
      <c r="BZ634" s="987">
        <f>IF(RESUMO_GLOBAL!$X$53="a",ROUND(AP634*$N634,RESUMO_GLOBAL!$X$54),IF(RESUMO_GLOBAL!$X$53="t",TRUNC(AP634*$N634,RESUMO_GLOBAL!$X$54),AP634*$N634))</f>
        <v>0</v>
      </c>
      <c r="CA634" s="987">
        <f>IF(RESUMO_GLOBAL!$X$53="a",ROUND(AQ634*$N634,RESUMO_GLOBAL!$X$54),IF(RESUMO_GLOBAL!$X$53="t",TRUNC(AQ634*$N634,RESUMO_GLOBAL!$X$54),AQ634*$N634))</f>
        <v>0</v>
      </c>
      <c r="CB634" s="987">
        <f>IF(RESUMO_GLOBAL!$X$53="a",ROUND(AR634*$N634,RESUMO_GLOBAL!$X$54),IF(RESUMO_GLOBAL!$X$53="t",TRUNC(AR634*$N634,RESUMO_GLOBAL!$X$54),AR634*$N634))</f>
        <v>0</v>
      </c>
      <c r="CC634" s="987">
        <f>IF(RESUMO_GLOBAL!$X$53="a",ROUND(AS634*$N634,RESUMO_GLOBAL!$X$54),IF(RESUMO_GLOBAL!$X$53="t",TRUNC(AS634*$N634,RESUMO_GLOBAL!$X$54),AS634*$N634))</f>
        <v>0</v>
      </c>
      <c r="CD634" s="987">
        <f>IF(RESUMO_GLOBAL!$X$53="a",ROUND(AT634*$N634,RESUMO_GLOBAL!$X$54),IF(RESUMO_GLOBAL!$X$53="t",TRUNC(AT634*$N634,RESUMO_GLOBAL!$X$54),AT634*$N634))</f>
        <v>0</v>
      </c>
      <c r="CE634" s="987">
        <f>IF(RESUMO_GLOBAL!$X$53="a",ROUND(AU634*$N634,RESUMO_GLOBAL!$X$54),IF(RESUMO_GLOBAL!$X$53="t",TRUNC(AU634*$N634,RESUMO_GLOBAL!$X$54),AU634*$N634))</f>
        <v>0</v>
      </c>
      <c r="CF634" s="987">
        <f>IF(RESUMO_GLOBAL!$X$53="a",ROUND(AV634*$N634,RESUMO_GLOBAL!$X$54),IF(RESUMO_GLOBAL!$X$53="t",TRUNC(AV634*$N634,RESUMO_GLOBAL!$X$54),AV634*$N634))</f>
        <v>0</v>
      </c>
      <c r="CG634" s="987">
        <f>IF(RESUMO_GLOBAL!$X$53="a",ROUND(AW634*$N634,RESUMO_GLOBAL!$X$54),IF(RESUMO_GLOBAL!$X$53="t",TRUNC(AW634*$N634,RESUMO_GLOBAL!$X$54),AW634*$N634))</f>
        <v>0</v>
      </c>
      <c r="CK634" s="59">
        <f t="shared" si="389"/>
        <v>0</v>
      </c>
      <c r="CL634" s="59">
        <f t="shared" si="390"/>
        <v>0</v>
      </c>
      <c r="CM634" s="59">
        <f t="shared" si="391"/>
        <v>0</v>
      </c>
      <c r="CN634" s="59">
        <f t="shared" si="392"/>
        <v>0</v>
      </c>
      <c r="CO634" s="59">
        <f t="shared" si="393"/>
        <v>0</v>
      </c>
      <c r="CP634" s="59">
        <f t="shared" si="394"/>
        <v>0</v>
      </c>
      <c r="CQ634" s="59">
        <f t="shared" si="395"/>
        <v>0</v>
      </c>
      <c r="CR634" s="59">
        <f t="shared" si="396"/>
        <v>0</v>
      </c>
      <c r="CS634" s="59">
        <f t="shared" si="397"/>
        <v>0</v>
      </c>
      <c r="CT634" s="59">
        <f t="shared" si="398"/>
        <v>0</v>
      </c>
      <c r="CU634" s="59">
        <f t="shared" si="399"/>
        <v>0</v>
      </c>
      <c r="CV634" s="59">
        <f t="shared" si="400"/>
        <v>0</v>
      </c>
      <c r="CW634" s="59">
        <f t="shared" si="401"/>
        <v>0</v>
      </c>
      <c r="CX634" s="59">
        <f t="shared" si="402"/>
        <v>0</v>
      </c>
      <c r="CY634" s="59">
        <f t="shared" si="403"/>
        <v>0</v>
      </c>
      <c r="CZ634" s="59">
        <f t="shared" si="404"/>
        <v>0</v>
      </c>
      <c r="DA634" s="59">
        <f t="shared" si="405"/>
        <v>0</v>
      </c>
      <c r="DB634" s="59">
        <f t="shared" si="406"/>
        <v>0</v>
      </c>
      <c r="DE634">
        <f t="shared" si="388"/>
        <v>629</v>
      </c>
      <c r="DF634" t="str">
        <f t="shared" si="407"/>
        <v/>
      </c>
      <c r="DG634" s="59">
        <f>IF($C634&lt;&gt;0,SUM($CK635:CK635),0)</f>
        <v>0</v>
      </c>
      <c r="DH634" s="59">
        <f>IF($C634&lt;&gt;0,SUM($CK635:CL635),0)</f>
        <v>0</v>
      </c>
      <c r="DI634" s="59">
        <f>IF($C634&lt;&gt;0,SUM($CK635:CM635),0)</f>
        <v>0</v>
      </c>
      <c r="DJ634" s="59">
        <f>IF($C634&lt;&gt;0,SUM($CK635:CN635),0)</f>
        <v>0</v>
      </c>
      <c r="DK634" s="59">
        <f>IF($C634&lt;&gt;0,SUM($CK635:CO635),0)</f>
        <v>0</v>
      </c>
      <c r="DL634" s="59">
        <f>IF($C634&lt;&gt;0,SUM($CK635:CP635),0)</f>
        <v>0</v>
      </c>
      <c r="DM634" s="59">
        <f>IF($C634&lt;&gt;0,SUM($CK635:CQ635),0)</f>
        <v>0</v>
      </c>
      <c r="DN634" s="59">
        <f>IF($C634&lt;&gt;0,SUM($CK635:CR635),0)</f>
        <v>0</v>
      </c>
      <c r="DO634" s="59">
        <f>IF($C634&lt;&gt;0,SUM($CK635:CS635),0)</f>
        <v>0</v>
      </c>
      <c r="DP634" s="59">
        <f>IF($C634&lt;&gt;0,SUM($CK635:CT635),0)</f>
        <v>0</v>
      </c>
      <c r="DQ634" s="59">
        <f>IF($C634&lt;&gt;0,SUM($CK635:CU635),0)</f>
        <v>0</v>
      </c>
      <c r="DR634" s="59">
        <f>IF($C634&lt;&gt;0,SUM($CK635:CV635),0)</f>
        <v>0</v>
      </c>
      <c r="DS634" s="59">
        <f>IF($C634&lt;&gt;0,SUM($CK635:CW635),0)</f>
        <v>0</v>
      </c>
      <c r="DT634" s="59">
        <f>IF($C634&lt;&gt;0,SUM($CK635:CX635),0)</f>
        <v>0</v>
      </c>
      <c r="DU634" s="59">
        <f>IF($C634&lt;&gt;0,SUM($CK635:CY635),0)</f>
        <v>0</v>
      </c>
      <c r="DV634" s="59">
        <f>IF($C634&lt;&gt;0,SUM($CK635:CZ635),0)</f>
        <v>0</v>
      </c>
      <c r="DW634" s="59">
        <f>IF($C634&lt;&gt;0,SUM($CK635:DA635),0)</f>
        <v>0</v>
      </c>
      <c r="DX634" s="59">
        <f>IF($C634&lt;&gt;0,SUM($CK635:DB635),0)</f>
        <v>0</v>
      </c>
      <c r="DY634" s="952" t="str">
        <f t="shared" si="411"/>
        <v/>
      </c>
    </row>
    <row r="635" spans="1:129" ht="13.5" hidden="1" thickBot="1">
      <c r="A635" s="3" t="str">
        <f t="shared" si="413"/>
        <v/>
      </c>
      <c r="B635" s="805">
        <f>Dados_GLOBAL_Inicial!E635</f>
        <v>0</v>
      </c>
      <c r="C635" s="956">
        <f>IF(IFERROR(VALUE(Dados_GLOBAL_Inicial!F635),0)=0,0,Dados_GLOBAL_Inicial!F635)</f>
        <v>0</v>
      </c>
      <c r="D635" s="830">
        <f>Dados_GLOBAL_Inicial!G635</f>
        <v>0</v>
      </c>
      <c r="E635" s="830" t="str">
        <f>IF(IFERROR(VLOOKUP(F635,Cod_Gde_Itens!$A$1:$B$80,2,FALSE),0)&gt;549,IFERROR(VLOOKUP(F635,Cod_Gde_Itens!$A$1:$B$80,2,FALSE),0),IF(Dados_GLOBAL_Inicial!H635=0,"",Dados_GLOBAL_Inicial!H635))</f>
        <v/>
      </c>
      <c r="F635" s="823">
        <f>Dados_GLOBAL_Inicial!I635</f>
        <v>0</v>
      </c>
      <c r="G635" s="824">
        <f>Dados_GLOBAL_Inicial!J635</f>
        <v>0</v>
      </c>
      <c r="H635" s="454">
        <f>Dados_GLOBAL_Inicial!K635</f>
        <v>0</v>
      </c>
      <c r="I635" s="970">
        <f>SUM('MEDIÇÃO_OBJETO (1)'!I635)</f>
        <v>0</v>
      </c>
      <c r="J635" s="455">
        <f t="shared" si="414"/>
        <v>0</v>
      </c>
      <c r="K635" s="451">
        <f t="shared" si="415"/>
        <v>0</v>
      </c>
      <c r="L635" s="452">
        <f t="shared" si="416"/>
        <v>0</v>
      </c>
      <c r="M635" s="809">
        <f t="shared" si="417"/>
        <v>0</v>
      </c>
      <c r="N635" s="810">
        <f>IF(IFERROR(VALUE(Dados_GLOBAL_Inicial!L635),0)=0,0,Dados_GLOBAL_Inicial!L635)</f>
        <v>0</v>
      </c>
      <c r="O635" s="812">
        <f>SUM('MEDIÇÃO_OBJETO (1)'!O635)</f>
        <v>0</v>
      </c>
      <c r="P635" s="812">
        <f>SUM('MEDIÇÃO_OBJETO (1)'!P635)</f>
        <v>0</v>
      </c>
      <c r="Q635" s="813">
        <f t="shared" si="418"/>
        <v>0</v>
      </c>
      <c r="R635" s="951"/>
      <c r="S635" s="815">
        <f>SUM('MEDIÇÃO_OBJETO (1)'!S635)</f>
        <v>0</v>
      </c>
      <c r="T635" s="815">
        <f>SUM('MEDIÇÃO_OBJETO (1)'!T635)</f>
        <v>0</v>
      </c>
      <c r="V635" s="19"/>
      <c r="W635" s="978">
        <f t="shared" si="419"/>
        <v>0</v>
      </c>
      <c r="X635" s="816">
        <f t="shared" si="420"/>
        <v>0</v>
      </c>
      <c r="Y635" s="816">
        <f t="shared" si="421"/>
        <v>0</v>
      </c>
      <c r="Z635" s="817">
        <f t="shared" si="422"/>
        <v>0</v>
      </c>
      <c r="AB635" s="453">
        <f t="shared" si="408"/>
        <v>0</v>
      </c>
      <c r="AC635" s="14">
        <f t="shared" si="423"/>
        <v>0</v>
      </c>
      <c r="AD635" s="819"/>
      <c r="AE635" s="631">
        <f t="shared" si="409"/>
        <v>0</v>
      </c>
      <c r="AF635" s="818">
        <f>SUM('MEDIÇÃO_OBJETO (1)'!AG635)</f>
        <v>0</v>
      </c>
      <c r="AG635" s="541">
        <f>SUM('MEDIÇÃO_OBJETO (1)'!AH635)</f>
        <v>0</v>
      </c>
      <c r="AH635" s="541">
        <f>SUM('MEDIÇÃO_OBJETO (1)'!AI635)</f>
        <v>0</v>
      </c>
      <c r="AI635" s="541">
        <f>SUM('MEDIÇÃO_OBJETO (1)'!AJ635)</f>
        <v>0</v>
      </c>
      <c r="AJ635" s="541">
        <f>SUM('MEDIÇÃO_OBJETO (1)'!AK635)</f>
        <v>0</v>
      </c>
      <c r="AK635" s="541">
        <f>SUM('MEDIÇÃO_OBJETO (1)'!AL635)</f>
        <v>0</v>
      </c>
      <c r="AL635" s="541">
        <f>SUM('MEDIÇÃO_OBJETO (1)'!AM635)</f>
        <v>0</v>
      </c>
      <c r="AM635" s="541">
        <f>SUM('MEDIÇÃO_OBJETO (1)'!AN635)</f>
        <v>0</v>
      </c>
      <c r="AN635" s="541">
        <f>SUM('MEDIÇÃO_OBJETO (1)'!AO635)</f>
        <v>0</v>
      </c>
      <c r="AO635" s="541">
        <f>SUM('MEDIÇÃO_OBJETO (1)'!AP635)</f>
        <v>0</v>
      </c>
      <c r="AP635" s="541">
        <f>SUM('MEDIÇÃO_OBJETO (1)'!AQ635)</f>
        <v>0</v>
      </c>
      <c r="AQ635" s="541">
        <f>SUM('MEDIÇÃO_OBJETO (1)'!AR635)</f>
        <v>0</v>
      </c>
      <c r="AR635" s="541">
        <f>SUM('MEDIÇÃO_OBJETO (1)'!AS635)</f>
        <v>0</v>
      </c>
      <c r="AS635" s="541">
        <f>SUM('MEDIÇÃO_OBJETO (1)'!AT635)</f>
        <v>0</v>
      </c>
      <c r="AT635" s="541">
        <f>SUM('MEDIÇÃO_OBJETO (1)'!AU635)</f>
        <v>0</v>
      </c>
      <c r="AU635" s="541">
        <f>SUM('MEDIÇÃO_OBJETO (1)'!AV635)</f>
        <v>0</v>
      </c>
      <c r="AV635" s="541">
        <f>SUM('MEDIÇÃO_OBJETO (1)'!AW635)</f>
        <v>0</v>
      </c>
      <c r="AW635" s="541">
        <f>SUM('MEDIÇÃO_OBJETO (1)'!AX635)</f>
        <v>0</v>
      </c>
      <c r="AX635" s="977"/>
      <c r="BN635" s="992">
        <f t="shared" si="412"/>
        <v>0</v>
      </c>
      <c r="BO635" s="538">
        <f t="shared" si="410"/>
        <v>0</v>
      </c>
      <c r="BP635" s="987">
        <f>IF(RESUMO_GLOBAL!$X$53="a",ROUND(AF635*$N635,RESUMO_GLOBAL!$X$54),IF(RESUMO_GLOBAL!$X$53="t",TRUNC(AF635*$N635,RESUMO_GLOBAL!$X$54),AF635*$N635))</f>
        <v>0</v>
      </c>
      <c r="BQ635" s="987">
        <f>IF(RESUMO_GLOBAL!$X$53="a",ROUND(AG635*$N635,RESUMO_GLOBAL!$X$54),IF(RESUMO_GLOBAL!$X$53="t",TRUNC(AG635*$N635,RESUMO_GLOBAL!$X$54),AG635*$N635))</f>
        <v>0</v>
      </c>
      <c r="BR635" s="987">
        <f>IF(RESUMO_GLOBAL!$X$53="a",ROUND(AH635*$N635,RESUMO_GLOBAL!$X$54),IF(RESUMO_GLOBAL!$X$53="t",TRUNC(AH635*$N635,RESUMO_GLOBAL!$X$54),AH635*$N635))</f>
        <v>0</v>
      </c>
      <c r="BS635" s="987">
        <f>IF(RESUMO_GLOBAL!$X$53="a",ROUND(AI635*$N635,RESUMO_GLOBAL!$X$54),IF(RESUMO_GLOBAL!$X$53="t",TRUNC(AI635*$N635,RESUMO_GLOBAL!$X$54),AI635*$N635))</f>
        <v>0</v>
      </c>
      <c r="BT635" s="987">
        <f>IF(RESUMO_GLOBAL!$X$53="a",ROUND(AJ635*$N635,RESUMO_GLOBAL!$X$54),IF(RESUMO_GLOBAL!$X$53="t",TRUNC(AJ635*$N635,RESUMO_GLOBAL!$X$54),AJ635*$N635))</f>
        <v>0</v>
      </c>
      <c r="BU635" s="987">
        <f>IF(RESUMO_GLOBAL!$X$53="a",ROUND(AK635*$N635,RESUMO_GLOBAL!$X$54),IF(RESUMO_GLOBAL!$X$53="t",TRUNC(AK635*$N635,RESUMO_GLOBAL!$X$54),AK635*$N635))</f>
        <v>0</v>
      </c>
      <c r="BV635" s="987">
        <f>IF(RESUMO_GLOBAL!$X$53="a",ROUND(AL635*$N635,RESUMO_GLOBAL!$X$54),IF(RESUMO_GLOBAL!$X$53="t",TRUNC(AL635*$N635,RESUMO_GLOBAL!$X$54),AL635*$N635))</f>
        <v>0</v>
      </c>
      <c r="BW635" s="987">
        <f>IF(RESUMO_GLOBAL!$X$53="a",ROUND(AM635*$N635,RESUMO_GLOBAL!$X$54),IF(RESUMO_GLOBAL!$X$53="t",TRUNC(AM635*$N635,RESUMO_GLOBAL!$X$54),AM635*$N635))</f>
        <v>0</v>
      </c>
      <c r="BX635" s="987">
        <f>IF(RESUMO_GLOBAL!$X$53="a",ROUND(AN635*$N635,RESUMO_GLOBAL!$X$54),IF(RESUMO_GLOBAL!$X$53="t",TRUNC(AN635*$N635,RESUMO_GLOBAL!$X$54),AN635*$N635))</f>
        <v>0</v>
      </c>
      <c r="BY635" s="987">
        <f>IF(RESUMO_GLOBAL!$X$53="a",ROUND(AO635*$N635,RESUMO_GLOBAL!$X$54),IF(RESUMO_GLOBAL!$X$53="t",TRUNC(AO635*$N635,RESUMO_GLOBAL!$X$54),AO635*$N635))</f>
        <v>0</v>
      </c>
      <c r="BZ635" s="987">
        <f>IF(RESUMO_GLOBAL!$X$53="a",ROUND(AP635*$N635,RESUMO_GLOBAL!$X$54),IF(RESUMO_GLOBAL!$X$53="t",TRUNC(AP635*$N635,RESUMO_GLOBAL!$X$54),AP635*$N635))</f>
        <v>0</v>
      </c>
      <c r="CA635" s="987">
        <f>IF(RESUMO_GLOBAL!$X$53="a",ROUND(AQ635*$N635,RESUMO_GLOBAL!$X$54),IF(RESUMO_GLOBAL!$X$53="t",TRUNC(AQ635*$N635,RESUMO_GLOBAL!$X$54),AQ635*$N635))</f>
        <v>0</v>
      </c>
      <c r="CB635" s="987">
        <f>IF(RESUMO_GLOBAL!$X$53="a",ROUND(AR635*$N635,RESUMO_GLOBAL!$X$54),IF(RESUMO_GLOBAL!$X$53="t",TRUNC(AR635*$N635,RESUMO_GLOBAL!$X$54),AR635*$N635))</f>
        <v>0</v>
      </c>
      <c r="CC635" s="987">
        <f>IF(RESUMO_GLOBAL!$X$53="a",ROUND(AS635*$N635,RESUMO_GLOBAL!$X$54),IF(RESUMO_GLOBAL!$X$53="t",TRUNC(AS635*$N635,RESUMO_GLOBAL!$X$54),AS635*$N635))</f>
        <v>0</v>
      </c>
      <c r="CD635" s="987">
        <f>IF(RESUMO_GLOBAL!$X$53="a",ROUND(AT635*$N635,RESUMO_GLOBAL!$X$54),IF(RESUMO_GLOBAL!$X$53="t",TRUNC(AT635*$N635,RESUMO_GLOBAL!$X$54),AT635*$N635))</f>
        <v>0</v>
      </c>
      <c r="CE635" s="987">
        <f>IF(RESUMO_GLOBAL!$X$53="a",ROUND(AU635*$N635,RESUMO_GLOBAL!$X$54),IF(RESUMO_GLOBAL!$X$53="t",TRUNC(AU635*$N635,RESUMO_GLOBAL!$X$54),AU635*$N635))</f>
        <v>0</v>
      </c>
      <c r="CF635" s="987">
        <f>IF(RESUMO_GLOBAL!$X$53="a",ROUND(AV635*$N635,RESUMO_GLOBAL!$X$54),IF(RESUMO_GLOBAL!$X$53="t",TRUNC(AV635*$N635,RESUMO_GLOBAL!$X$54),AV635*$N635))</f>
        <v>0</v>
      </c>
      <c r="CG635" s="987">
        <f>IF(RESUMO_GLOBAL!$X$53="a",ROUND(AW635*$N635,RESUMO_GLOBAL!$X$54),IF(RESUMO_GLOBAL!$X$53="t",TRUNC(AW635*$N635,RESUMO_GLOBAL!$X$54),AW635*$N635))</f>
        <v>0</v>
      </c>
      <c r="CK635" s="59">
        <f t="shared" si="389"/>
        <v>0</v>
      </c>
      <c r="CL635" s="59">
        <f t="shared" si="390"/>
        <v>0</v>
      </c>
      <c r="CM635" s="59">
        <f t="shared" si="391"/>
        <v>0</v>
      </c>
      <c r="CN635" s="59">
        <f t="shared" si="392"/>
        <v>0</v>
      </c>
      <c r="CO635" s="59">
        <f t="shared" si="393"/>
        <v>0</v>
      </c>
      <c r="CP635" s="59">
        <f t="shared" si="394"/>
        <v>0</v>
      </c>
      <c r="CQ635" s="59">
        <f t="shared" si="395"/>
        <v>0</v>
      </c>
      <c r="CR635" s="59">
        <f t="shared" si="396"/>
        <v>0</v>
      </c>
      <c r="CS635" s="59">
        <f t="shared" si="397"/>
        <v>0</v>
      </c>
      <c r="CT635" s="59">
        <f t="shared" si="398"/>
        <v>0</v>
      </c>
      <c r="CU635" s="59">
        <f t="shared" si="399"/>
        <v>0</v>
      </c>
      <c r="CV635" s="59">
        <f t="shared" si="400"/>
        <v>0</v>
      </c>
      <c r="CW635" s="59">
        <f t="shared" si="401"/>
        <v>0</v>
      </c>
      <c r="CX635" s="59">
        <f t="shared" si="402"/>
        <v>0</v>
      </c>
      <c r="CY635" s="59">
        <f t="shared" si="403"/>
        <v>0</v>
      </c>
      <c r="CZ635" s="59">
        <f t="shared" si="404"/>
        <v>0</v>
      </c>
      <c r="DA635" s="59">
        <f t="shared" si="405"/>
        <v>0</v>
      </c>
      <c r="DB635" s="59">
        <f t="shared" si="406"/>
        <v>0</v>
      </c>
      <c r="DE635">
        <f t="shared" si="388"/>
        <v>630</v>
      </c>
      <c r="DF635" t="str">
        <f t="shared" si="407"/>
        <v/>
      </c>
      <c r="DG635" s="59">
        <f>IF($C635&lt;&gt;0,SUM($CK636:CK636),0)</f>
        <v>0</v>
      </c>
      <c r="DH635" s="59">
        <f>IF($C635&lt;&gt;0,SUM($CK636:CL636),0)</f>
        <v>0</v>
      </c>
      <c r="DI635" s="59">
        <f>IF($C635&lt;&gt;0,SUM($CK636:CM636),0)</f>
        <v>0</v>
      </c>
      <c r="DJ635" s="59">
        <f>IF($C635&lt;&gt;0,SUM($CK636:CN636),0)</f>
        <v>0</v>
      </c>
      <c r="DK635" s="59">
        <f>IF($C635&lt;&gt;0,SUM($CK636:CO636),0)</f>
        <v>0</v>
      </c>
      <c r="DL635" s="59">
        <f>IF($C635&lt;&gt;0,SUM($CK636:CP636),0)</f>
        <v>0</v>
      </c>
      <c r="DM635" s="59">
        <f>IF($C635&lt;&gt;0,SUM($CK636:CQ636),0)</f>
        <v>0</v>
      </c>
      <c r="DN635" s="59">
        <f>IF($C635&lt;&gt;0,SUM($CK636:CR636),0)</f>
        <v>0</v>
      </c>
      <c r="DO635" s="59">
        <f>IF($C635&lt;&gt;0,SUM($CK636:CS636),0)</f>
        <v>0</v>
      </c>
      <c r="DP635" s="59">
        <f>IF($C635&lt;&gt;0,SUM($CK636:CT636),0)</f>
        <v>0</v>
      </c>
      <c r="DQ635" s="59">
        <f>IF($C635&lt;&gt;0,SUM($CK636:CU636),0)</f>
        <v>0</v>
      </c>
      <c r="DR635" s="59">
        <f>IF($C635&lt;&gt;0,SUM($CK636:CV636),0)</f>
        <v>0</v>
      </c>
      <c r="DS635" s="59">
        <f>IF($C635&lt;&gt;0,SUM($CK636:CW636),0)</f>
        <v>0</v>
      </c>
      <c r="DT635" s="59">
        <f>IF($C635&lt;&gt;0,SUM($CK636:CX636),0)</f>
        <v>0</v>
      </c>
      <c r="DU635" s="59">
        <f>IF($C635&lt;&gt;0,SUM($CK636:CY636),0)</f>
        <v>0</v>
      </c>
      <c r="DV635" s="59">
        <f>IF($C635&lt;&gt;0,SUM($CK636:CZ636),0)</f>
        <v>0</v>
      </c>
      <c r="DW635" s="59">
        <f>IF($C635&lt;&gt;0,SUM($CK636:DA636),0)</f>
        <v>0</v>
      </c>
      <c r="DX635" s="59">
        <f>IF($C635&lt;&gt;0,SUM($CK636:DB636),0)</f>
        <v>0</v>
      </c>
      <c r="DY635" s="952" t="str">
        <f t="shared" si="411"/>
        <v/>
      </c>
    </row>
    <row r="636" spans="1:129" ht="13.5" hidden="1" thickBot="1">
      <c r="A636" s="3" t="str">
        <f t="shared" si="413"/>
        <v/>
      </c>
      <c r="B636" s="805">
        <f>Dados_GLOBAL_Inicial!E636</f>
        <v>0</v>
      </c>
      <c r="C636" s="956">
        <f>IF(IFERROR(VALUE(Dados_GLOBAL_Inicial!F636),0)=0,0,Dados_GLOBAL_Inicial!F636)</f>
        <v>0</v>
      </c>
      <c r="D636" s="830">
        <f>Dados_GLOBAL_Inicial!G636</f>
        <v>0</v>
      </c>
      <c r="E636" s="830" t="str">
        <f>IF(IFERROR(VLOOKUP(F636,Cod_Gde_Itens!$A$1:$B$80,2,FALSE),0)&gt;549,IFERROR(VLOOKUP(F636,Cod_Gde_Itens!$A$1:$B$80,2,FALSE),0),IF(Dados_GLOBAL_Inicial!H636=0,"",Dados_GLOBAL_Inicial!H636))</f>
        <v/>
      </c>
      <c r="F636" s="823">
        <f>Dados_GLOBAL_Inicial!I636</f>
        <v>0</v>
      </c>
      <c r="G636" s="824">
        <f>Dados_GLOBAL_Inicial!J636</f>
        <v>0</v>
      </c>
      <c r="H636" s="454">
        <f>Dados_GLOBAL_Inicial!K636</f>
        <v>0</v>
      </c>
      <c r="I636" s="970">
        <f>SUM('MEDIÇÃO_OBJETO (1)'!I636)</f>
        <v>0</v>
      </c>
      <c r="J636" s="455">
        <f t="shared" si="414"/>
        <v>0</v>
      </c>
      <c r="K636" s="451">
        <f t="shared" si="415"/>
        <v>0</v>
      </c>
      <c r="L636" s="452">
        <f t="shared" si="416"/>
        <v>0</v>
      </c>
      <c r="M636" s="809">
        <f t="shared" si="417"/>
        <v>0</v>
      </c>
      <c r="N636" s="810">
        <f>IF(IFERROR(VALUE(Dados_GLOBAL_Inicial!L636),0)=0,0,Dados_GLOBAL_Inicial!L636)</f>
        <v>0</v>
      </c>
      <c r="O636" s="812">
        <f>SUM('MEDIÇÃO_OBJETO (1)'!O636)</f>
        <v>0</v>
      </c>
      <c r="P636" s="812">
        <f>SUM('MEDIÇÃO_OBJETO (1)'!P636)</f>
        <v>0</v>
      </c>
      <c r="Q636" s="813">
        <f t="shared" si="418"/>
        <v>0</v>
      </c>
      <c r="R636" s="951"/>
      <c r="S636" s="815">
        <f>SUM('MEDIÇÃO_OBJETO (1)'!S636)</f>
        <v>0</v>
      </c>
      <c r="T636" s="815">
        <f>SUM('MEDIÇÃO_OBJETO (1)'!T636)</f>
        <v>0</v>
      </c>
      <c r="V636" s="19"/>
      <c r="W636" s="978">
        <f t="shared" si="419"/>
        <v>0</v>
      </c>
      <c r="X636" s="816">
        <f t="shared" si="420"/>
        <v>0</v>
      </c>
      <c r="Y636" s="816">
        <f t="shared" si="421"/>
        <v>0</v>
      </c>
      <c r="Z636" s="817">
        <f t="shared" si="422"/>
        <v>0</v>
      </c>
      <c r="AB636" s="453">
        <f t="shared" si="408"/>
        <v>0</v>
      </c>
      <c r="AC636" s="14">
        <f t="shared" si="423"/>
        <v>0</v>
      </c>
      <c r="AD636" s="819"/>
      <c r="AE636" s="631">
        <f t="shared" si="409"/>
        <v>0</v>
      </c>
      <c r="AF636" s="818">
        <f>SUM('MEDIÇÃO_OBJETO (1)'!AG636)</f>
        <v>0</v>
      </c>
      <c r="AG636" s="541">
        <f>SUM('MEDIÇÃO_OBJETO (1)'!AH636)</f>
        <v>0</v>
      </c>
      <c r="AH636" s="541">
        <f>SUM('MEDIÇÃO_OBJETO (1)'!AI636)</f>
        <v>0</v>
      </c>
      <c r="AI636" s="541">
        <f>SUM('MEDIÇÃO_OBJETO (1)'!AJ636)</f>
        <v>0</v>
      </c>
      <c r="AJ636" s="541">
        <f>SUM('MEDIÇÃO_OBJETO (1)'!AK636)</f>
        <v>0</v>
      </c>
      <c r="AK636" s="541">
        <f>SUM('MEDIÇÃO_OBJETO (1)'!AL636)</f>
        <v>0</v>
      </c>
      <c r="AL636" s="541">
        <f>SUM('MEDIÇÃO_OBJETO (1)'!AM636)</f>
        <v>0</v>
      </c>
      <c r="AM636" s="541">
        <f>SUM('MEDIÇÃO_OBJETO (1)'!AN636)</f>
        <v>0</v>
      </c>
      <c r="AN636" s="541">
        <f>SUM('MEDIÇÃO_OBJETO (1)'!AO636)</f>
        <v>0</v>
      </c>
      <c r="AO636" s="541">
        <f>SUM('MEDIÇÃO_OBJETO (1)'!AP636)</f>
        <v>0</v>
      </c>
      <c r="AP636" s="541">
        <f>SUM('MEDIÇÃO_OBJETO (1)'!AQ636)</f>
        <v>0</v>
      </c>
      <c r="AQ636" s="541">
        <f>SUM('MEDIÇÃO_OBJETO (1)'!AR636)</f>
        <v>0</v>
      </c>
      <c r="AR636" s="541">
        <f>SUM('MEDIÇÃO_OBJETO (1)'!AS636)</f>
        <v>0</v>
      </c>
      <c r="AS636" s="541">
        <f>SUM('MEDIÇÃO_OBJETO (1)'!AT636)</f>
        <v>0</v>
      </c>
      <c r="AT636" s="541">
        <f>SUM('MEDIÇÃO_OBJETO (1)'!AU636)</f>
        <v>0</v>
      </c>
      <c r="AU636" s="541">
        <f>SUM('MEDIÇÃO_OBJETO (1)'!AV636)</f>
        <v>0</v>
      </c>
      <c r="AV636" s="541">
        <f>SUM('MEDIÇÃO_OBJETO (1)'!AW636)</f>
        <v>0</v>
      </c>
      <c r="AW636" s="541">
        <f>SUM('MEDIÇÃO_OBJETO (1)'!AX636)</f>
        <v>0</v>
      </c>
      <c r="AX636" s="977"/>
      <c r="BN636" s="992">
        <f t="shared" si="412"/>
        <v>0</v>
      </c>
      <c r="BO636" s="538">
        <f t="shared" si="410"/>
        <v>0</v>
      </c>
      <c r="BP636" s="987">
        <f>IF(RESUMO_GLOBAL!$X$53="a",ROUND(AF636*$N636,RESUMO_GLOBAL!$X$54),IF(RESUMO_GLOBAL!$X$53="t",TRUNC(AF636*$N636,RESUMO_GLOBAL!$X$54),AF636*$N636))</f>
        <v>0</v>
      </c>
      <c r="BQ636" s="987">
        <f>IF(RESUMO_GLOBAL!$X$53="a",ROUND(AG636*$N636,RESUMO_GLOBAL!$X$54),IF(RESUMO_GLOBAL!$X$53="t",TRUNC(AG636*$N636,RESUMO_GLOBAL!$X$54),AG636*$N636))</f>
        <v>0</v>
      </c>
      <c r="BR636" s="987">
        <f>IF(RESUMO_GLOBAL!$X$53="a",ROUND(AH636*$N636,RESUMO_GLOBAL!$X$54),IF(RESUMO_GLOBAL!$X$53="t",TRUNC(AH636*$N636,RESUMO_GLOBAL!$X$54),AH636*$N636))</f>
        <v>0</v>
      </c>
      <c r="BS636" s="987">
        <f>IF(RESUMO_GLOBAL!$X$53="a",ROUND(AI636*$N636,RESUMO_GLOBAL!$X$54),IF(RESUMO_GLOBAL!$X$53="t",TRUNC(AI636*$N636,RESUMO_GLOBAL!$X$54),AI636*$N636))</f>
        <v>0</v>
      </c>
      <c r="BT636" s="987">
        <f>IF(RESUMO_GLOBAL!$X$53="a",ROUND(AJ636*$N636,RESUMO_GLOBAL!$X$54),IF(RESUMO_GLOBAL!$X$53="t",TRUNC(AJ636*$N636,RESUMO_GLOBAL!$X$54),AJ636*$N636))</f>
        <v>0</v>
      </c>
      <c r="BU636" s="987">
        <f>IF(RESUMO_GLOBAL!$X$53="a",ROUND(AK636*$N636,RESUMO_GLOBAL!$X$54),IF(RESUMO_GLOBAL!$X$53="t",TRUNC(AK636*$N636,RESUMO_GLOBAL!$X$54),AK636*$N636))</f>
        <v>0</v>
      </c>
      <c r="BV636" s="987">
        <f>IF(RESUMO_GLOBAL!$X$53="a",ROUND(AL636*$N636,RESUMO_GLOBAL!$X$54),IF(RESUMO_GLOBAL!$X$53="t",TRUNC(AL636*$N636,RESUMO_GLOBAL!$X$54),AL636*$N636))</f>
        <v>0</v>
      </c>
      <c r="BW636" s="987">
        <f>IF(RESUMO_GLOBAL!$X$53="a",ROUND(AM636*$N636,RESUMO_GLOBAL!$X$54),IF(RESUMO_GLOBAL!$X$53="t",TRUNC(AM636*$N636,RESUMO_GLOBAL!$X$54),AM636*$N636))</f>
        <v>0</v>
      </c>
      <c r="BX636" s="987">
        <f>IF(RESUMO_GLOBAL!$X$53="a",ROUND(AN636*$N636,RESUMO_GLOBAL!$X$54),IF(RESUMO_GLOBAL!$X$53="t",TRUNC(AN636*$N636,RESUMO_GLOBAL!$X$54),AN636*$N636))</f>
        <v>0</v>
      </c>
      <c r="BY636" s="987">
        <f>IF(RESUMO_GLOBAL!$X$53="a",ROUND(AO636*$N636,RESUMO_GLOBAL!$X$54),IF(RESUMO_GLOBAL!$X$53="t",TRUNC(AO636*$N636,RESUMO_GLOBAL!$X$54),AO636*$N636))</f>
        <v>0</v>
      </c>
      <c r="BZ636" s="987">
        <f>IF(RESUMO_GLOBAL!$X$53="a",ROUND(AP636*$N636,RESUMO_GLOBAL!$X$54),IF(RESUMO_GLOBAL!$X$53="t",TRUNC(AP636*$N636,RESUMO_GLOBAL!$X$54),AP636*$N636))</f>
        <v>0</v>
      </c>
      <c r="CA636" s="987">
        <f>IF(RESUMO_GLOBAL!$X$53="a",ROUND(AQ636*$N636,RESUMO_GLOBAL!$X$54),IF(RESUMO_GLOBAL!$X$53="t",TRUNC(AQ636*$N636,RESUMO_GLOBAL!$X$54),AQ636*$N636))</f>
        <v>0</v>
      </c>
      <c r="CB636" s="987">
        <f>IF(RESUMO_GLOBAL!$X$53="a",ROUND(AR636*$N636,RESUMO_GLOBAL!$X$54),IF(RESUMO_GLOBAL!$X$53="t",TRUNC(AR636*$N636,RESUMO_GLOBAL!$X$54),AR636*$N636))</f>
        <v>0</v>
      </c>
      <c r="CC636" s="987">
        <f>IF(RESUMO_GLOBAL!$X$53="a",ROUND(AS636*$N636,RESUMO_GLOBAL!$X$54),IF(RESUMO_GLOBAL!$X$53="t",TRUNC(AS636*$N636,RESUMO_GLOBAL!$X$54),AS636*$N636))</f>
        <v>0</v>
      </c>
      <c r="CD636" s="987">
        <f>IF(RESUMO_GLOBAL!$X$53="a",ROUND(AT636*$N636,RESUMO_GLOBAL!$X$54),IF(RESUMO_GLOBAL!$X$53="t",TRUNC(AT636*$N636,RESUMO_GLOBAL!$X$54),AT636*$N636))</f>
        <v>0</v>
      </c>
      <c r="CE636" s="987">
        <f>IF(RESUMO_GLOBAL!$X$53="a",ROUND(AU636*$N636,RESUMO_GLOBAL!$X$54),IF(RESUMO_GLOBAL!$X$53="t",TRUNC(AU636*$N636,RESUMO_GLOBAL!$X$54),AU636*$N636))</f>
        <v>0</v>
      </c>
      <c r="CF636" s="987">
        <f>IF(RESUMO_GLOBAL!$X$53="a",ROUND(AV636*$N636,RESUMO_GLOBAL!$X$54),IF(RESUMO_GLOBAL!$X$53="t",TRUNC(AV636*$N636,RESUMO_GLOBAL!$X$54),AV636*$N636))</f>
        <v>0</v>
      </c>
      <c r="CG636" s="987">
        <f>IF(RESUMO_GLOBAL!$X$53="a",ROUND(AW636*$N636,RESUMO_GLOBAL!$X$54),IF(RESUMO_GLOBAL!$X$53="t",TRUNC(AW636*$N636,RESUMO_GLOBAL!$X$54),AW636*$N636))</f>
        <v>0</v>
      </c>
      <c r="CK636" s="59">
        <f t="shared" si="389"/>
        <v>0</v>
      </c>
      <c r="CL636" s="59">
        <f t="shared" si="390"/>
        <v>0</v>
      </c>
      <c r="CM636" s="59">
        <f t="shared" si="391"/>
        <v>0</v>
      </c>
      <c r="CN636" s="59">
        <f t="shared" si="392"/>
        <v>0</v>
      </c>
      <c r="CO636" s="59">
        <f t="shared" si="393"/>
        <v>0</v>
      </c>
      <c r="CP636" s="59">
        <f t="shared" si="394"/>
        <v>0</v>
      </c>
      <c r="CQ636" s="59">
        <f t="shared" si="395"/>
        <v>0</v>
      </c>
      <c r="CR636" s="59">
        <f t="shared" si="396"/>
        <v>0</v>
      </c>
      <c r="CS636" s="59">
        <f t="shared" si="397"/>
        <v>0</v>
      </c>
      <c r="CT636" s="59">
        <f t="shared" si="398"/>
        <v>0</v>
      </c>
      <c r="CU636" s="59">
        <f t="shared" si="399"/>
        <v>0</v>
      </c>
      <c r="CV636" s="59">
        <f t="shared" si="400"/>
        <v>0</v>
      </c>
      <c r="CW636" s="59">
        <f t="shared" si="401"/>
        <v>0</v>
      </c>
      <c r="CX636" s="59">
        <f t="shared" si="402"/>
        <v>0</v>
      </c>
      <c r="CY636" s="59">
        <f t="shared" si="403"/>
        <v>0</v>
      </c>
      <c r="CZ636" s="59">
        <f t="shared" si="404"/>
        <v>0</v>
      </c>
      <c r="DA636" s="59">
        <f t="shared" si="405"/>
        <v>0</v>
      </c>
      <c r="DB636" s="59">
        <f t="shared" si="406"/>
        <v>0</v>
      </c>
      <c r="DE636">
        <f t="shared" si="388"/>
        <v>631</v>
      </c>
      <c r="DF636" t="str">
        <f t="shared" si="407"/>
        <v/>
      </c>
      <c r="DG636" s="59">
        <f>IF($C636&lt;&gt;0,SUM($CK637:CK637),0)</f>
        <v>0</v>
      </c>
      <c r="DH636" s="59">
        <f>IF($C636&lt;&gt;0,SUM($CK637:CL637),0)</f>
        <v>0</v>
      </c>
      <c r="DI636" s="59">
        <f>IF($C636&lt;&gt;0,SUM($CK637:CM637),0)</f>
        <v>0</v>
      </c>
      <c r="DJ636" s="59">
        <f>IF($C636&lt;&gt;0,SUM($CK637:CN637),0)</f>
        <v>0</v>
      </c>
      <c r="DK636" s="59">
        <f>IF($C636&lt;&gt;0,SUM($CK637:CO637),0)</f>
        <v>0</v>
      </c>
      <c r="DL636" s="59">
        <f>IF($C636&lt;&gt;0,SUM($CK637:CP637),0)</f>
        <v>0</v>
      </c>
      <c r="DM636" s="59">
        <f>IF($C636&lt;&gt;0,SUM($CK637:CQ637),0)</f>
        <v>0</v>
      </c>
      <c r="DN636" s="59">
        <f>IF($C636&lt;&gt;0,SUM($CK637:CR637),0)</f>
        <v>0</v>
      </c>
      <c r="DO636" s="59">
        <f>IF($C636&lt;&gt;0,SUM($CK637:CS637),0)</f>
        <v>0</v>
      </c>
      <c r="DP636" s="59">
        <f>IF($C636&lt;&gt;0,SUM($CK637:CT637),0)</f>
        <v>0</v>
      </c>
      <c r="DQ636" s="59">
        <f>IF($C636&lt;&gt;0,SUM($CK637:CU637),0)</f>
        <v>0</v>
      </c>
      <c r="DR636" s="59">
        <f>IF($C636&lt;&gt;0,SUM($CK637:CV637),0)</f>
        <v>0</v>
      </c>
      <c r="DS636" s="59">
        <f>IF($C636&lt;&gt;0,SUM($CK637:CW637),0)</f>
        <v>0</v>
      </c>
      <c r="DT636" s="59">
        <f>IF($C636&lt;&gt;0,SUM($CK637:CX637),0)</f>
        <v>0</v>
      </c>
      <c r="DU636" s="59">
        <f>IF($C636&lt;&gt;0,SUM($CK637:CY637),0)</f>
        <v>0</v>
      </c>
      <c r="DV636" s="59">
        <f>IF($C636&lt;&gt;0,SUM($CK637:CZ637),0)</f>
        <v>0</v>
      </c>
      <c r="DW636" s="59">
        <f>IF($C636&lt;&gt;0,SUM($CK637:DA637),0)</f>
        <v>0</v>
      </c>
      <c r="DX636" s="59">
        <f>IF($C636&lt;&gt;0,SUM($CK637:DB637),0)</f>
        <v>0</v>
      </c>
      <c r="DY636" s="952" t="str">
        <f t="shared" si="411"/>
        <v/>
      </c>
    </row>
    <row r="637" spans="1:129" ht="13.5" hidden="1" thickBot="1">
      <c r="A637" s="3" t="str">
        <f t="shared" si="413"/>
        <v/>
      </c>
      <c r="B637" s="805">
        <f>Dados_GLOBAL_Inicial!E637</f>
        <v>0</v>
      </c>
      <c r="C637" s="956">
        <f>IF(IFERROR(VALUE(Dados_GLOBAL_Inicial!F637),0)=0,0,Dados_GLOBAL_Inicial!F637)</f>
        <v>0</v>
      </c>
      <c r="D637" s="830">
        <f>Dados_GLOBAL_Inicial!G637</f>
        <v>0</v>
      </c>
      <c r="E637" s="830" t="str">
        <f>IF(IFERROR(VLOOKUP(F637,Cod_Gde_Itens!$A$1:$B$80,2,FALSE),0)&gt;549,IFERROR(VLOOKUP(F637,Cod_Gde_Itens!$A$1:$B$80,2,FALSE),0),IF(Dados_GLOBAL_Inicial!H637=0,"",Dados_GLOBAL_Inicial!H637))</f>
        <v/>
      </c>
      <c r="F637" s="823">
        <f>Dados_GLOBAL_Inicial!I637</f>
        <v>0</v>
      </c>
      <c r="G637" s="824">
        <f>Dados_GLOBAL_Inicial!J637</f>
        <v>0</v>
      </c>
      <c r="H637" s="454">
        <f>Dados_GLOBAL_Inicial!K637</f>
        <v>0</v>
      </c>
      <c r="I637" s="970">
        <f>SUM('MEDIÇÃO_OBJETO (1)'!I637)</f>
        <v>0</v>
      </c>
      <c r="J637" s="455">
        <f t="shared" si="414"/>
        <v>0</v>
      </c>
      <c r="K637" s="451">
        <f t="shared" si="415"/>
        <v>0</v>
      </c>
      <c r="L637" s="452">
        <f t="shared" si="416"/>
        <v>0</v>
      </c>
      <c r="M637" s="809">
        <f t="shared" si="417"/>
        <v>0</v>
      </c>
      <c r="N637" s="810">
        <f>IF(IFERROR(VALUE(Dados_GLOBAL_Inicial!L637),0)=0,0,Dados_GLOBAL_Inicial!L637)</f>
        <v>0</v>
      </c>
      <c r="O637" s="812">
        <f>SUM('MEDIÇÃO_OBJETO (1)'!O637)</f>
        <v>0</v>
      </c>
      <c r="P637" s="812">
        <f>SUM('MEDIÇÃO_OBJETO (1)'!P637)</f>
        <v>0</v>
      </c>
      <c r="Q637" s="813">
        <f t="shared" si="418"/>
        <v>0</v>
      </c>
      <c r="R637" s="951"/>
      <c r="S637" s="815">
        <f>SUM('MEDIÇÃO_OBJETO (1)'!S637)</f>
        <v>0</v>
      </c>
      <c r="T637" s="815">
        <f>SUM('MEDIÇÃO_OBJETO (1)'!T637)</f>
        <v>0</v>
      </c>
      <c r="V637" s="19"/>
      <c r="W637" s="978">
        <f t="shared" si="419"/>
        <v>0</v>
      </c>
      <c r="X637" s="816">
        <f t="shared" si="420"/>
        <v>0</v>
      </c>
      <c r="Y637" s="816">
        <f t="shared" si="421"/>
        <v>0</v>
      </c>
      <c r="Z637" s="817">
        <f t="shared" si="422"/>
        <v>0</v>
      </c>
      <c r="AB637" s="453">
        <f t="shared" si="408"/>
        <v>0</v>
      </c>
      <c r="AC637" s="14">
        <f t="shared" si="423"/>
        <v>0</v>
      </c>
      <c r="AD637" s="819"/>
      <c r="AE637" s="631">
        <f t="shared" si="409"/>
        <v>0</v>
      </c>
      <c r="AF637" s="818">
        <f>SUM('MEDIÇÃO_OBJETO (1)'!AG637)</f>
        <v>0</v>
      </c>
      <c r="AG637" s="541">
        <f>SUM('MEDIÇÃO_OBJETO (1)'!AH637)</f>
        <v>0</v>
      </c>
      <c r="AH637" s="541">
        <f>SUM('MEDIÇÃO_OBJETO (1)'!AI637)</f>
        <v>0</v>
      </c>
      <c r="AI637" s="541">
        <f>SUM('MEDIÇÃO_OBJETO (1)'!AJ637)</f>
        <v>0</v>
      </c>
      <c r="AJ637" s="541">
        <f>SUM('MEDIÇÃO_OBJETO (1)'!AK637)</f>
        <v>0</v>
      </c>
      <c r="AK637" s="541">
        <f>SUM('MEDIÇÃO_OBJETO (1)'!AL637)</f>
        <v>0</v>
      </c>
      <c r="AL637" s="541">
        <f>SUM('MEDIÇÃO_OBJETO (1)'!AM637)</f>
        <v>0</v>
      </c>
      <c r="AM637" s="541">
        <f>SUM('MEDIÇÃO_OBJETO (1)'!AN637)</f>
        <v>0</v>
      </c>
      <c r="AN637" s="541">
        <f>SUM('MEDIÇÃO_OBJETO (1)'!AO637)</f>
        <v>0</v>
      </c>
      <c r="AO637" s="541">
        <f>SUM('MEDIÇÃO_OBJETO (1)'!AP637)</f>
        <v>0</v>
      </c>
      <c r="AP637" s="541">
        <f>SUM('MEDIÇÃO_OBJETO (1)'!AQ637)</f>
        <v>0</v>
      </c>
      <c r="AQ637" s="541">
        <f>SUM('MEDIÇÃO_OBJETO (1)'!AR637)</f>
        <v>0</v>
      </c>
      <c r="AR637" s="541">
        <f>SUM('MEDIÇÃO_OBJETO (1)'!AS637)</f>
        <v>0</v>
      </c>
      <c r="AS637" s="541">
        <f>SUM('MEDIÇÃO_OBJETO (1)'!AT637)</f>
        <v>0</v>
      </c>
      <c r="AT637" s="541">
        <f>SUM('MEDIÇÃO_OBJETO (1)'!AU637)</f>
        <v>0</v>
      </c>
      <c r="AU637" s="541">
        <f>SUM('MEDIÇÃO_OBJETO (1)'!AV637)</f>
        <v>0</v>
      </c>
      <c r="AV637" s="541">
        <f>SUM('MEDIÇÃO_OBJETO (1)'!AW637)</f>
        <v>0</v>
      </c>
      <c r="AW637" s="541">
        <f>SUM('MEDIÇÃO_OBJETO (1)'!AX637)</f>
        <v>0</v>
      </c>
      <c r="AX637" s="977"/>
      <c r="BN637" s="992">
        <f t="shared" si="412"/>
        <v>0</v>
      </c>
      <c r="BO637" s="538">
        <f t="shared" si="410"/>
        <v>0</v>
      </c>
      <c r="BP637" s="987">
        <f>IF(RESUMO_GLOBAL!$X$53="a",ROUND(AF637*$N637,RESUMO_GLOBAL!$X$54),IF(RESUMO_GLOBAL!$X$53="t",TRUNC(AF637*$N637,RESUMO_GLOBAL!$X$54),AF637*$N637))</f>
        <v>0</v>
      </c>
      <c r="BQ637" s="987">
        <f>IF(RESUMO_GLOBAL!$X$53="a",ROUND(AG637*$N637,RESUMO_GLOBAL!$X$54),IF(RESUMO_GLOBAL!$X$53="t",TRUNC(AG637*$N637,RESUMO_GLOBAL!$X$54),AG637*$N637))</f>
        <v>0</v>
      </c>
      <c r="BR637" s="987">
        <f>IF(RESUMO_GLOBAL!$X$53="a",ROUND(AH637*$N637,RESUMO_GLOBAL!$X$54),IF(RESUMO_GLOBAL!$X$53="t",TRUNC(AH637*$N637,RESUMO_GLOBAL!$X$54),AH637*$N637))</f>
        <v>0</v>
      </c>
      <c r="BS637" s="987">
        <f>IF(RESUMO_GLOBAL!$X$53="a",ROUND(AI637*$N637,RESUMO_GLOBAL!$X$54),IF(RESUMO_GLOBAL!$X$53="t",TRUNC(AI637*$N637,RESUMO_GLOBAL!$X$54),AI637*$N637))</f>
        <v>0</v>
      </c>
      <c r="BT637" s="987">
        <f>IF(RESUMO_GLOBAL!$X$53="a",ROUND(AJ637*$N637,RESUMO_GLOBAL!$X$54),IF(RESUMO_GLOBAL!$X$53="t",TRUNC(AJ637*$N637,RESUMO_GLOBAL!$X$54),AJ637*$N637))</f>
        <v>0</v>
      </c>
      <c r="BU637" s="987">
        <f>IF(RESUMO_GLOBAL!$X$53="a",ROUND(AK637*$N637,RESUMO_GLOBAL!$X$54),IF(RESUMO_GLOBAL!$X$53="t",TRUNC(AK637*$N637,RESUMO_GLOBAL!$X$54),AK637*$N637))</f>
        <v>0</v>
      </c>
      <c r="BV637" s="987">
        <f>IF(RESUMO_GLOBAL!$X$53="a",ROUND(AL637*$N637,RESUMO_GLOBAL!$X$54),IF(RESUMO_GLOBAL!$X$53="t",TRUNC(AL637*$N637,RESUMO_GLOBAL!$X$54),AL637*$N637))</f>
        <v>0</v>
      </c>
      <c r="BW637" s="987">
        <f>IF(RESUMO_GLOBAL!$X$53="a",ROUND(AM637*$N637,RESUMO_GLOBAL!$X$54),IF(RESUMO_GLOBAL!$X$53="t",TRUNC(AM637*$N637,RESUMO_GLOBAL!$X$54),AM637*$N637))</f>
        <v>0</v>
      </c>
      <c r="BX637" s="987">
        <f>IF(RESUMO_GLOBAL!$X$53="a",ROUND(AN637*$N637,RESUMO_GLOBAL!$X$54),IF(RESUMO_GLOBAL!$X$53="t",TRUNC(AN637*$N637,RESUMO_GLOBAL!$X$54),AN637*$N637))</f>
        <v>0</v>
      </c>
      <c r="BY637" s="987">
        <f>IF(RESUMO_GLOBAL!$X$53="a",ROUND(AO637*$N637,RESUMO_GLOBAL!$X$54),IF(RESUMO_GLOBAL!$X$53="t",TRUNC(AO637*$N637,RESUMO_GLOBAL!$X$54),AO637*$N637))</f>
        <v>0</v>
      </c>
      <c r="BZ637" s="987">
        <f>IF(RESUMO_GLOBAL!$X$53="a",ROUND(AP637*$N637,RESUMO_GLOBAL!$X$54),IF(RESUMO_GLOBAL!$X$53="t",TRUNC(AP637*$N637,RESUMO_GLOBAL!$X$54),AP637*$N637))</f>
        <v>0</v>
      </c>
      <c r="CA637" s="987">
        <f>IF(RESUMO_GLOBAL!$X$53="a",ROUND(AQ637*$N637,RESUMO_GLOBAL!$X$54),IF(RESUMO_GLOBAL!$X$53="t",TRUNC(AQ637*$N637,RESUMO_GLOBAL!$X$54),AQ637*$N637))</f>
        <v>0</v>
      </c>
      <c r="CB637" s="987">
        <f>IF(RESUMO_GLOBAL!$X$53="a",ROUND(AR637*$N637,RESUMO_GLOBAL!$X$54),IF(RESUMO_GLOBAL!$X$53="t",TRUNC(AR637*$N637,RESUMO_GLOBAL!$X$54),AR637*$N637))</f>
        <v>0</v>
      </c>
      <c r="CC637" s="987">
        <f>IF(RESUMO_GLOBAL!$X$53="a",ROUND(AS637*$N637,RESUMO_GLOBAL!$X$54),IF(RESUMO_GLOBAL!$X$53="t",TRUNC(AS637*$N637,RESUMO_GLOBAL!$X$54),AS637*$N637))</f>
        <v>0</v>
      </c>
      <c r="CD637" s="987">
        <f>IF(RESUMO_GLOBAL!$X$53="a",ROUND(AT637*$N637,RESUMO_GLOBAL!$X$54),IF(RESUMO_GLOBAL!$X$53="t",TRUNC(AT637*$N637,RESUMO_GLOBAL!$X$54),AT637*$N637))</f>
        <v>0</v>
      </c>
      <c r="CE637" s="987">
        <f>IF(RESUMO_GLOBAL!$X$53="a",ROUND(AU637*$N637,RESUMO_GLOBAL!$X$54),IF(RESUMO_GLOBAL!$X$53="t",TRUNC(AU637*$N637,RESUMO_GLOBAL!$X$54),AU637*$N637))</f>
        <v>0</v>
      </c>
      <c r="CF637" s="987">
        <f>IF(RESUMO_GLOBAL!$X$53="a",ROUND(AV637*$N637,RESUMO_GLOBAL!$X$54),IF(RESUMO_GLOBAL!$X$53="t",TRUNC(AV637*$N637,RESUMO_GLOBAL!$X$54),AV637*$N637))</f>
        <v>0</v>
      </c>
      <c r="CG637" s="987">
        <f>IF(RESUMO_GLOBAL!$X$53="a",ROUND(AW637*$N637,RESUMO_GLOBAL!$X$54),IF(RESUMO_GLOBAL!$X$53="t",TRUNC(AW637*$N637,RESUMO_GLOBAL!$X$54),AW637*$N637))</f>
        <v>0</v>
      </c>
      <c r="CK637" s="59">
        <f t="shared" si="389"/>
        <v>0</v>
      </c>
      <c r="CL637" s="59">
        <f t="shared" si="390"/>
        <v>0</v>
      </c>
      <c r="CM637" s="59">
        <f t="shared" si="391"/>
        <v>0</v>
      </c>
      <c r="CN637" s="59">
        <f t="shared" si="392"/>
        <v>0</v>
      </c>
      <c r="CO637" s="59">
        <f t="shared" si="393"/>
        <v>0</v>
      </c>
      <c r="CP637" s="59">
        <f t="shared" si="394"/>
        <v>0</v>
      </c>
      <c r="CQ637" s="59">
        <f t="shared" si="395"/>
        <v>0</v>
      </c>
      <c r="CR637" s="59">
        <f t="shared" si="396"/>
        <v>0</v>
      </c>
      <c r="CS637" s="59">
        <f t="shared" si="397"/>
        <v>0</v>
      </c>
      <c r="CT637" s="59">
        <f t="shared" si="398"/>
        <v>0</v>
      </c>
      <c r="CU637" s="59">
        <f t="shared" si="399"/>
        <v>0</v>
      </c>
      <c r="CV637" s="59">
        <f t="shared" si="400"/>
        <v>0</v>
      </c>
      <c r="CW637" s="59">
        <f t="shared" si="401"/>
        <v>0</v>
      </c>
      <c r="CX637" s="59">
        <f t="shared" si="402"/>
        <v>0</v>
      </c>
      <c r="CY637" s="59">
        <f t="shared" si="403"/>
        <v>0</v>
      </c>
      <c r="CZ637" s="59">
        <f t="shared" si="404"/>
        <v>0</v>
      </c>
      <c r="DA637" s="59">
        <f t="shared" si="405"/>
        <v>0</v>
      </c>
      <c r="DB637" s="59">
        <f t="shared" si="406"/>
        <v>0</v>
      </c>
      <c r="DE637">
        <f t="shared" si="388"/>
        <v>632</v>
      </c>
      <c r="DF637" t="str">
        <f t="shared" si="407"/>
        <v/>
      </c>
      <c r="DG637" s="59">
        <f>IF($C637&lt;&gt;0,SUM($CK638:CK638),0)</f>
        <v>0</v>
      </c>
      <c r="DH637" s="59">
        <f>IF($C637&lt;&gt;0,SUM($CK638:CL638),0)</f>
        <v>0</v>
      </c>
      <c r="DI637" s="59">
        <f>IF($C637&lt;&gt;0,SUM($CK638:CM638),0)</f>
        <v>0</v>
      </c>
      <c r="DJ637" s="59">
        <f>IF($C637&lt;&gt;0,SUM($CK638:CN638),0)</f>
        <v>0</v>
      </c>
      <c r="DK637" s="59">
        <f>IF($C637&lt;&gt;0,SUM($CK638:CO638),0)</f>
        <v>0</v>
      </c>
      <c r="DL637" s="59">
        <f>IF($C637&lt;&gt;0,SUM($CK638:CP638),0)</f>
        <v>0</v>
      </c>
      <c r="DM637" s="59">
        <f>IF($C637&lt;&gt;0,SUM($CK638:CQ638),0)</f>
        <v>0</v>
      </c>
      <c r="DN637" s="59">
        <f>IF($C637&lt;&gt;0,SUM($CK638:CR638),0)</f>
        <v>0</v>
      </c>
      <c r="DO637" s="59">
        <f>IF($C637&lt;&gt;0,SUM($CK638:CS638),0)</f>
        <v>0</v>
      </c>
      <c r="DP637" s="59">
        <f>IF($C637&lt;&gt;0,SUM($CK638:CT638),0)</f>
        <v>0</v>
      </c>
      <c r="DQ637" s="59">
        <f>IF($C637&lt;&gt;0,SUM($CK638:CU638),0)</f>
        <v>0</v>
      </c>
      <c r="DR637" s="59">
        <f>IF($C637&lt;&gt;0,SUM($CK638:CV638),0)</f>
        <v>0</v>
      </c>
      <c r="DS637" s="59">
        <f>IF($C637&lt;&gt;0,SUM($CK638:CW638),0)</f>
        <v>0</v>
      </c>
      <c r="DT637" s="59">
        <f>IF($C637&lt;&gt;0,SUM($CK638:CX638),0)</f>
        <v>0</v>
      </c>
      <c r="DU637" s="59">
        <f>IF($C637&lt;&gt;0,SUM($CK638:CY638),0)</f>
        <v>0</v>
      </c>
      <c r="DV637" s="59">
        <f>IF($C637&lt;&gt;0,SUM($CK638:CZ638),0)</f>
        <v>0</v>
      </c>
      <c r="DW637" s="59">
        <f>IF($C637&lt;&gt;0,SUM($CK638:DA638),0)</f>
        <v>0</v>
      </c>
      <c r="DX637" s="59">
        <f>IF($C637&lt;&gt;0,SUM($CK638:DB638),0)</f>
        <v>0</v>
      </c>
      <c r="DY637" s="952" t="str">
        <f t="shared" si="411"/>
        <v/>
      </c>
    </row>
    <row r="638" spans="1:129" ht="13.5" hidden="1" thickBot="1">
      <c r="A638" s="3" t="str">
        <f t="shared" si="413"/>
        <v/>
      </c>
      <c r="B638" s="805">
        <f>Dados_GLOBAL_Inicial!E638</f>
        <v>0</v>
      </c>
      <c r="C638" s="956">
        <f>IF(IFERROR(VALUE(Dados_GLOBAL_Inicial!F638),0)=0,0,Dados_GLOBAL_Inicial!F638)</f>
        <v>0</v>
      </c>
      <c r="D638" s="830">
        <f>Dados_GLOBAL_Inicial!G638</f>
        <v>0</v>
      </c>
      <c r="E638" s="830" t="str">
        <f>IF(IFERROR(VLOOKUP(F638,Cod_Gde_Itens!$A$1:$B$80,2,FALSE),0)&gt;549,IFERROR(VLOOKUP(F638,Cod_Gde_Itens!$A$1:$B$80,2,FALSE),0),IF(Dados_GLOBAL_Inicial!H638=0,"",Dados_GLOBAL_Inicial!H638))</f>
        <v/>
      </c>
      <c r="F638" s="823">
        <f>Dados_GLOBAL_Inicial!I638</f>
        <v>0</v>
      </c>
      <c r="G638" s="824">
        <f>Dados_GLOBAL_Inicial!J638</f>
        <v>0</v>
      </c>
      <c r="H638" s="454">
        <f>Dados_GLOBAL_Inicial!K638</f>
        <v>0</v>
      </c>
      <c r="I638" s="970">
        <f>SUM('MEDIÇÃO_OBJETO (1)'!I638)</f>
        <v>0</v>
      </c>
      <c r="J638" s="455">
        <f t="shared" si="414"/>
        <v>0</v>
      </c>
      <c r="K638" s="451">
        <f t="shared" si="415"/>
        <v>0</v>
      </c>
      <c r="L638" s="452">
        <f t="shared" si="416"/>
        <v>0</v>
      </c>
      <c r="M638" s="809">
        <f t="shared" si="417"/>
        <v>0</v>
      </c>
      <c r="N638" s="810">
        <f>IF(IFERROR(VALUE(Dados_GLOBAL_Inicial!L638),0)=0,0,Dados_GLOBAL_Inicial!L638)</f>
        <v>0</v>
      </c>
      <c r="O638" s="812">
        <f>SUM('MEDIÇÃO_OBJETO (1)'!O638)</f>
        <v>0</v>
      </c>
      <c r="P638" s="812">
        <f>SUM('MEDIÇÃO_OBJETO (1)'!P638)</f>
        <v>0</v>
      </c>
      <c r="Q638" s="813">
        <f t="shared" si="418"/>
        <v>0</v>
      </c>
      <c r="R638" s="951"/>
      <c r="S638" s="815">
        <f>SUM('MEDIÇÃO_OBJETO (1)'!S638)</f>
        <v>0</v>
      </c>
      <c r="T638" s="815">
        <f>SUM('MEDIÇÃO_OBJETO (1)'!T638)</f>
        <v>0</v>
      </c>
      <c r="V638" s="19"/>
      <c r="W638" s="978">
        <f t="shared" si="419"/>
        <v>0</v>
      </c>
      <c r="X638" s="816">
        <f t="shared" si="420"/>
        <v>0</v>
      </c>
      <c r="Y638" s="816">
        <f t="shared" si="421"/>
        <v>0</v>
      </c>
      <c r="Z638" s="817">
        <f t="shared" si="422"/>
        <v>0</v>
      </c>
      <c r="AB638" s="453">
        <f t="shared" si="408"/>
        <v>0</v>
      </c>
      <c r="AC638" s="14">
        <f t="shared" si="423"/>
        <v>0</v>
      </c>
      <c r="AD638" s="819"/>
      <c r="AE638" s="631">
        <f t="shared" si="409"/>
        <v>0</v>
      </c>
      <c r="AF638" s="818">
        <f>SUM('MEDIÇÃO_OBJETO (1)'!AG638)</f>
        <v>0</v>
      </c>
      <c r="AG638" s="541">
        <f>SUM('MEDIÇÃO_OBJETO (1)'!AH638)</f>
        <v>0</v>
      </c>
      <c r="AH638" s="541">
        <f>SUM('MEDIÇÃO_OBJETO (1)'!AI638)</f>
        <v>0</v>
      </c>
      <c r="AI638" s="541">
        <f>SUM('MEDIÇÃO_OBJETO (1)'!AJ638)</f>
        <v>0</v>
      </c>
      <c r="AJ638" s="541">
        <f>SUM('MEDIÇÃO_OBJETO (1)'!AK638)</f>
        <v>0</v>
      </c>
      <c r="AK638" s="541">
        <f>SUM('MEDIÇÃO_OBJETO (1)'!AL638)</f>
        <v>0</v>
      </c>
      <c r="AL638" s="541">
        <f>SUM('MEDIÇÃO_OBJETO (1)'!AM638)</f>
        <v>0</v>
      </c>
      <c r="AM638" s="541">
        <f>SUM('MEDIÇÃO_OBJETO (1)'!AN638)</f>
        <v>0</v>
      </c>
      <c r="AN638" s="541">
        <f>SUM('MEDIÇÃO_OBJETO (1)'!AO638)</f>
        <v>0</v>
      </c>
      <c r="AO638" s="541">
        <f>SUM('MEDIÇÃO_OBJETO (1)'!AP638)</f>
        <v>0</v>
      </c>
      <c r="AP638" s="541">
        <f>SUM('MEDIÇÃO_OBJETO (1)'!AQ638)</f>
        <v>0</v>
      </c>
      <c r="AQ638" s="541">
        <f>SUM('MEDIÇÃO_OBJETO (1)'!AR638)</f>
        <v>0</v>
      </c>
      <c r="AR638" s="541">
        <f>SUM('MEDIÇÃO_OBJETO (1)'!AS638)</f>
        <v>0</v>
      </c>
      <c r="AS638" s="541">
        <f>SUM('MEDIÇÃO_OBJETO (1)'!AT638)</f>
        <v>0</v>
      </c>
      <c r="AT638" s="541">
        <f>SUM('MEDIÇÃO_OBJETO (1)'!AU638)</f>
        <v>0</v>
      </c>
      <c r="AU638" s="541">
        <f>SUM('MEDIÇÃO_OBJETO (1)'!AV638)</f>
        <v>0</v>
      </c>
      <c r="AV638" s="541">
        <f>SUM('MEDIÇÃO_OBJETO (1)'!AW638)</f>
        <v>0</v>
      </c>
      <c r="AW638" s="541">
        <f>SUM('MEDIÇÃO_OBJETO (1)'!AX638)</f>
        <v>0</v>
      </c>
      <c r="AX638" s="977"/>
      <c r="BN638" s="992">
        <f t="shared" si="412"/>
        <v>0</v>
      </c>
      <c r="BO638" s="538">
        <f t="shared" si="410"/>
        <v>0</v>
      </c>
      <c r="BP638" s="987">
        <f>IF(RESUMO_GLOBAL!$X$53="a",ROUND(AF638*$N638,RESUMO_GLOBAL!$X$54),IF(RESUMO_GLOBAL!$X$53="t",TRUNC(AF638*$N638,RESUMO_GLOBAL!$X$54),AF638*$N638))</f>
        <v>0</v>
      </c>
      <c r="BQ638" s="987">
        <f>IF(RESUMO_GLOBAL!$X$53="a",ROUND(AG638*$N638,RESUMO_GLOBAL!$X$54),IF(RESUMO_GLOBAL!$X$53="t",TRUNC(AG638*$N638,RESUMO_GLOBAL!$X$54),AG638*$N638))</f>
        <v>0</v>
      </c>
      <c r="BR638" s="987">
        <f>IF(RESUMO_GLOBAL!$X$53="a",ROUND(AH638*$N638,RESUMO_GLOBAL!$X$54),IF(RESUMO_GLOBAL!$X$53="t",TRUNC(AH638*$N638,RESUMO_GLOBAL!$X$54),AH638*$N638))</f>
        <v>0</v>
      </c>
      <c r="BS638" s="987">
        <f>IF(RESUMO_GLOBAL!$X$53="a",ROUND(AI638*$N638,RESUMO_GLOBAL!$X$54),IF(RESUMO_GLOBAL!$X$53="t",TRUNC(AI638*$N638,RESUMO_GLOBAL!$X$54),AI638*$N638))</f>
        <v>0</v>
      </c>
      <c r="BT638" s="987">
        <f>IF(RESUMO_GLOBAL!$X$53="a",ROUND(AJ638*$N638,RESUMO_GLOBAL!$X$54),IF(RESUMO_GLOBAL!$X$53="t",TRUNC(AJ638*$N638,RESUMO_GLOBAL!$X$54),AJ638*$N638))</f>
        <v>0</v>
      </c>
      <c r="BU638" s="987">
        <f>IF(RESUMO_GLOBAL!$X$53="a",ROUND(AK638*$N638,RESUMO_GLOBAL!$X$54),IF(RESUMO_GLOBAL!$X$53="t",TRUNC(AK638*$N638,RESUMO_GLOBAL!$X$54),AK638*$N638))</f>
        <v>0</v>
      </c>
      <c r="BV638" s="987">
        <f>IF(RESUMO_GLOBAL!$X$53="a",ROUND(AL638*$N638,RESUMO_GLOBAL!$X$54),IF(RESUMO_GLOBAL!$X$53="t",TRUNC(AL638*$N638,RESUMO_GLOBAL!$X$54),AL638*$N638))</f>
        <v>0</v>
      </c>
      <c r="BW638" s="987">
        <f>IF(RESUMO_GLOBAL!$X$53="a",ROUND(AM638*$N638,RESUMO_GLOBAL!$X$54),IF(RESUMO_GLOBAL!$X$53="t",TRUNC(AM638*$N638,RESUMO_GLOBAL!$X$54),AM638*$N638))</f>
        <v>0</v>
      </c>
      <c r="BX638" s="987">
        <f>IF(RESUMO_GLOBAL!$X$53="a",ROUND(AN638*$N638,RESUMO_GLOBAL!$X$54),IF(RESUMO_GLOBAL!$X$53="t",TRUNC(AN638*$N638,RESUMO_GLOBAL!$X$54),AN638*$N638))</f>
        <v>0</v>
      </c>
      <c r="BY638" s="987">
        <f>IF(RESUMO_GLOBAL!$X$53="a",ROUND(AO638*$N638,RESUMO_GLOBAL!$X$54),IF(RESUMO_GLOBAL!$X$53="t",TRUNC(AO638*$N638,RESUMO_GLOBAL!$X$54),AO638*$N638))</f>
        <v>0</v>
      </c>
      <c r="BZ638" s="987">
        <f>IF(RESUMO_GLOBAL!$X$53="a",ROUND(AP638*$N638,RESUMO_GLOBAL!$X$54),IF(RESUMO_GLOBAL!$X$53="t",TRUNC(AP638*$N638,RESUMO_GLOBAL!$X$54),AP638*$N638))</f>
        <v>0</v>
      </c>
      <c r="CA638" s="987">
        <f>IF(RESUMO_GLOBAL!$X$53="a",ROUND(AQ638*$N638,RESUMO_GLOBAL!$X$54),IF(RESUMO_GLOBAL!$X$53="t",TRUNC(AQ638*$N638,RESUMO_GLOBAL!$X$54),AQ638*$N638))</f>
        <v>0</v>
      </c>
      <c r="CB638" s="987">
        <f>IF(RESUMO_GLOBAL!$X$53="a",ROUND(AR638*$N638,RESUMO_GLOBAL!$X$54),IF(RESUMO_GLOBAL!$X$53="t",TRUNC(AR638*$N638,RESUMO_GLOBAL!$X$54),AR638*$N638))</f>
        <v>0</v>
      </c>
      <c r="CC638" s="987">
        <f>IF(RESUMO_GLOBAL!$X$53="a",ROUND(AS638*$N638,RESUMO_GLOBAL!$X$54),IF(RESUMO_GLOBAL!$X$53="t",TRUNC(AS638*$N638,RESUMO_GLOBAL!$X$54),AS638*$N638))</f>
        <v>0</v>
      </c>
      <c r="CD638" s="987">
        <f>IF(RESUMO_GLOBAL!$X$53="a",ROUND(AT638*$N638,RESUMO_GLOBAL!$X$54),IF(RESUMO_GLOBAL!$X$53="t",TRUNC(AT638*$N638,RESUMO_GLOBAL!$X$54),AT638*$N638))</f>
        <v>0</v>
      </c>
      <c r="CE638" s="987">
        <f>IF(RESUMO_GLOBAL!$X$53="a",ROUND(AU638*$N638,RESUMO_GLOBAL!$X$54),IF(RESUMO_GLOBAL!$X$53="t",TRUNC(AU638*$N638,RESUMO_GLOBAL!$X$54),AU638*$N638))</f>
        <v>0</v>
      </c>
      <c r="CF638" s="987">
        <f>IF(RESUMO_GLOBAL!$X$53="a",ROUND(AV638*$N638,RESUMO_GLOBAL!$X$54),IF(RESUMO_GLOBAL!$X$53="t",TRUNC(AV638*$N638,RESUMO_GLOBAL!$X$54),AV638*$N638))</f>
        <v>0</v>
      </c>
      <c r="CG638" s="987">
        <f>IF(RESUMO_GLOBAL!$X$53="a",ROUND(AW638*$N638,RESUMO_GLOBAL!$X$54),IF(RESUMO_GLOBAL!$X$53="t",TRUNC(AW638*$N638,RESUMO_GLOBAL!$X$54),AW638*$N638))</f>
        <v>0</v>
      </c>
      <c r="CK638" s="59">
        <f t="shared" si="389"/>
        <v>0</v>
      </c>
      <c r="CL638" s="59">
        <f t="shared" si="390"/>
        <v>0</v>
      </c>
      <c r="CM638" s="59">
        <f t="shared" si="391"/>
        <v>0</v>
      </c>
      <c r="CN638" s="59">
        <f t="shared" si="392"/>
        <v>0</v>
      </c>
      <c r="CO638" s="59">
        <f t="shared" si="393"/>
        <v>0</v>
      </c>
      <c r="CP638" s="59">
        <f t="shared" si="394"/>
        <v>0</v>
      </c>
      <c r="CQ638" s="59">
        <f t="shared" si="395"/>
        <v>0</v>
      </c>
      <c r="CR638" s="59">
        <f t="shared" si="396"/>
        <v>0</v>
      </c>
      <c r="CS638" s="59">
        <f t="shared" si="397"/>
        <v>0</v>
      </c>
      <c r="CT638" s="59">
        <f t="shared" si="398"/>
        <v>0</v>
      </c>
      <c r="CU638" s="59">
        <f t="shared" si="399"/>
        <v>0</v>
      </c>
      <c r="CV638" s="59">
        <f t="shared" si="400"/>
        <v>0</v>
      </c>
      <c r="CW638" s="59">
        <f t="shared" si="401"/>
        <v>0</v>
      </c>
      <c r="CX638" s="59">
        <f t="shared" si="402"/>
        <v>0</v>
      </c>
      <c r="CY638" s="59">
        <f t="shared" si="403"/>
        <v>0</v>
      </c>
      <c r="CZ638" s="59">
        <f t="shared" si="404"/>
        <v>0</v>
      </c>
      <c r="DA638" s="59">
        <f t="shared" si="405"/>
        <v>0</v>
      </c>
      <c r="DB638" s="59">
        <f t="shared" si="406"/>
        <v>0</v>
      </c>
      <c r="DE638">
        <f t="shared" si="388"/>
        <v>633</v>
      </c>
      <c r="DF638" t="str">
        <f t="shared" si="407"/>
        <v/>
      </c>
      <c r="DG638" s="59">
        <f>IF($C638&lt;&gt;0,SUM($CK639:CK639),0)</f>
        <v>0</v>
      </c>
      <c r="DH638" s="59">
        <f>IF($C638&lt;&gt;0,SUM($CK639:CL639),0)</f>
        <v>0</v>
      </c>
      <c r="DI638" s="59">
        <f>IF($C638&lt;&gt;0,SUM($CK639:CM639),0)</f>
        <v>0</v>
      </c>
      <c r="DJ638" s="59">
        <f>IF($C638&lt;&gt;0,SUM($CK639:CN639),0)</f>
        <v>0</v>
      </c>
      <c r="DK638" s="59">
        <f>IF($C638&lt;&gt;0,SUM($CK639:CO639),0)</f>
        <v>0</v>
      </c>
      <c r="DL638" s="59">
        <f>IF($C638&lt;&gt;0,SUM($CK639:CP639),0)</f>
        <v>0</v>
      </c>
      <c r="DM638" s="59">
        <f>IF($C638&lt;&gt;0,SUM($CK639:CQ639),0)</f>
        <v>0</v>
      </c>
      <c r="DN638" s="59">
        <f>IF($C638&lt;&gt;0,SUM($CK639:CR639),0)</f>
        <v>0</v>
      </c>
      <c r="DO638" s="59">
        <f>IF($C638&lt;&gt;0,SUM($CK639:CS639),0)</f>
        <v>0</v>
      </c>
      <c r="DP638" s="59">
        <f>IF($C638&lt;&gt;0,SUM($CK639:CT639),0)</f>
        <v>0</v>
      </c>
      <c r="DQ638" s="59">
        <f>IF($C638&lt;&gt;0,SUM($CK639:CU639),0)</f>
        <v>0</v>
      </c>
      <c r="DR638" s="59">
        <f>IF($C638&lt;&gt;0,SUM($CK639:CV639),0)</f>
        <v>0</v>
      </c>
      <c r="DS638" s="59">
        <f>IF($C638&lt;&gt;0,SUM($CK639:CW639),0)</f>
        <v>0</v>
      </c>
      <c r="DT638" s="59">
        <f>IF($C638&lt;&gt;0,SUM($CK639:CX639),0)</f>
        <v>0</v>
      </c>
      <c r="DU638" s="59">
        <f>IF($C638&lt;&gt;0,SUM($CK639:CY639),0)</f>
        <v>0</v>
      </c>
      <c r="DV638" s="59">
        <f>IF($C638&lt;&gt;0,SUM($CK639:CZ639),0)</f>
        <v>0</v>
      </c>
      <c r="DW638" s="59">
        <f>IF($C638&lt;&gt;0,SUM($CK639:DA639),0)</f>
        <v>0</v>
      </c>
      <c r="DX638" s="59">
        <f>IF($C638&lt;&gt;0,SUM($CK639:DB639),0)</f>
        <v>0</v>
      </c>
      <c r="DY638" s="952" t="str">
        <f t="shared" si="411"/>
        <v/>
      </c>
    </row>
    <row r="639" spans="1:129" ht="13.5" hidden="1" thickBot="1">
      <c r="A639" s="3" t="str">
        <f t="shared" si="413"/>
        <v/>
      </c>
      <c r="B639" s="805">
        <f>Dados_GLOBAL_Inicial!E639</f>
        <v>0</v>
      </c>
      <c r="C639" s="956">
        <f>IF(IFERROR(VALUE(Dados_GLOBAL_Inicial!F639),0)=0,0,Dados_GLOBAL_Inicial!F639)</f>
        <v>0</v>
      </c>
      <c r="D639" s="830">
        <f>Dados_GLOBAL_Inicial!G639</f>
        <v>0</v>
      </c>
      <c r="E639" s="830" t="str">
        <f>IF(IFERROR(VLOOKUP(F639,Cod_Gde_Itens!$A$1:$B$80,2,FALSE),0)&gt;549,IFERROR(VLOOKUP(F639,Cod_Gde_Itens!$A$1:$B$80,2,FALSE),0),IF(Dados_GLOBAL_Inicial!H639=0,"",Dados_GLOBAL_Inicial!H639))</f>
        <v/>
      </c>
      <c r="F639" s="823">
        <f>Dados_GLOBAL_Inicial!I639</f>
        <v>0</v>
      </c>
      <c r="G639" s="824">
        <f>Dados_GLOBAL_Inicial!J639</f>
        <v>0</v>
      </c>
      <c r="H639" s="454">
        <f>Dados_GLOBAL_Inicial!K639</f>
        <v>0</v>
      </c>
      <c r="I639" s="970">
        <f>SUM('MEDIÇÃO_OBJETO (1)'!I639)</f>
        <v>0</v>
      </c>
      <c r="J639" s="455">
        <f t="shared" si="414"/>
        <v>0</v>
      </c>
      <c r="K639" s="451">
        <f t="shared" si="415"/>
        <v>0</v>
      </c>
      <c r="L639" s="452">
        <f t="shared" si="416"/>
        <v>0</v>
      </c>
      <c r="M639" s="809">
        <f t="shared" si="417"/>
        <v>0</v>
      </c>
      <c r="N639" s="810">
        <f>IF(IFERROR(VALUE(Dados_GLOBAL_Inicial!L639),0)=0,0,Dados_GLOBAL_Inicial!L639)</f>
        <v>0</v>
      </c>
      <c r="O639" s="812">
        <f>SUM('MEDIÇÃO_OBJETO (1)'!O639)</f>
        <v>0</v>
      </c>
      <c r="P639" s="812">
        <f>SUM('MEDIÇÃO_OBJETO (1)'!P639)</f>
        <v>0</v>
      </c>
      <c r="Q639" s="813">
        <f t="shared" si="418"/>
        <v>0</v>
      </c>
      <c r="R639" s="951"/>
      <c r="S639" s="815">
        <f>SUM('MEDIÇÃO_OBJETO (1)'!S639)</f>
        <v>0</v>
      </c>
      <c r="T639" s="815">
        <f>SUM('MEDIÇÃO_OBJETO (1)'!T639)</f>
        <v>0</v>
      </c>
      <c r="V639" s="19"/>
      <c r="W639" s="978">
        <f t="shared" si="419"/>
        <v>0</v>
      </c>
      <c r="X639" s="816">
        <f t="shared" si="420"/>
        <v>0</v>
      </c>
      <c r="Y639" s="816">
        <f t="shared" si="421"/>
        <v>0</v>
      </c>
      <c r="Z639" s="817">
        <f t="shared" si="422"/>
        <v>0</v>
      </c>
      <c r="AB639" s="453">
        <f t="shared" si="408"/>
        <v>0</v>
      </c>
      <c r="AC639" s="14">
        <f t="shared" si="423"/>
        <v>0</v>
      </c>
      <c r="AD639" s="819"/>
      <c r="AE639" s="631">
        <f t="shared" si="409"/>
        <v>0</v>
      </c>
      <c r="AF639" s="818">
        <f>SUM('MEDIÇÃO_OBJETO (1)'!AG639)</f>
        <v>0</v>
      </c>
      <c r="AG639" s="541">
        <f>SUM('MEDIÇÃO_OBJETO (1)'!AH639)</f>
        <v>0</v>
      </c>
      <c r="AH639" s="541">
        <f>SUM('MEDIÇÃO_OBJETO (1)'!AI639)</f>
        <v>0</v>
      </c>
      <c r="AI639" s="541">
        <f>SUM('MEDIÇÃO_OBJETO (1)'!AJ639)</f>
        <v>0</v>
      </c>
      <c r="AJ639" s="541">
        <f>SUM('MEDIÇÃO_OBJETO (1)'!AK639)</f>
        <v>0</v>
      </c>
      <c r="AK639" s="541">
        <f>SUM('MEDIÇÃO_OBJETO (1)'!AL639)</f>
        <v>0</v>
      </c>
      <c r="AL639" s="541">
        <f>SUM('MEDIÇÃO_OBJETO (1)'!AM639)</f>
        <v>0</v>
      </c>
      <c r="AM639" s="541">
        <f>SUM('MEDIÇÃO_OBJETO (1)'!AN639)</f>
        <v>0</v>
      </c>
      <c r="AN639" s="541">
        <f>SUM('MEDIÇÃO_OBJETO (1)'!AO639)</f>
        <v>0</v>
      </c>
      <c r="AO639" s="541">
        <f>SUM('MEDIÇÃO_OBJETO (1)'!AP639)</f>
        <v>0</v>
      </c>
      <c r="AP639" s="541">
        <f>SUM('MEDIÇÃO_OBJETO (1)'!AQ639)</f>
        <v>0</v>
      </c>
      <c r="AQ639" s="541">
        <f>SUM('MEDIÇÃO_OBJETO (1)'!AR639)</f>
        <v>0</v>
      </c>
      <c r="AR639" s="541">
        <f>SUM('MEDIÇÃO_OBJETO (1)'!AS639)</f>
        <v>0</v>
      </c>
      <c r="AS639" s="541">
        <f>SUM('MEDIÇÃO_OBJETO (1)'!AT639)</f>
        <v>0</v>
      </c>
      <c r="AT639" s="541">
        <f>SUM('MEDIÇÃO_OBJETO (1)'!AU639)</f>
        <v>0</v>
      </c>
      <c r="AU639" s="541">
        <f>SUM('MEDIÇÃO_OBJETO (1)'!AV639)</f>
        <v>0</v>
      </c>
      <c r="AV639" s="541">
        <f>SUM('MEDIÇÃO_OBJETO (1)'!AW639)</f>
        <v>0</v>
      </c>
      <c r="AW639" s="541">
        <f>SUM('MEDIÇÃO_OBJETO (1)'!AX639)</f>
        <v>0</v>
      </c>
      <c r="AX639" s="977"/>
      <c r="BN639" s="992">
        <f t="shared" si="412"/>
        <v>0</v>
      </c>
      <c r="BO639" s="538">
        <f t="shared" si="410"/>
        <v>0</v>
      </c>
      <c r="BP639" s="987">
        <f>IF(RESUMO_GLOBAL!$X$53="a",ROUND(AF639*$N639,RESUMO_GLOBAL!$X$54),IF(RESUMO_GLOBAL!$X$53="t",TRUNC(AF639*$N639,RESUMO_GLOBAL!$X$54),AF639*$N639))</f>
        <v>0</v>
      </c>
      <c r="BQ639" s="987">
        <f>IF(RESUMO_GLOBAL!$X$53="a",ROUND(AG639*$N639,RESUMO_GLOBAL!$X$54),IF(RESUMO_GLOBAL!$X$53="t",TRUNC(AG639*$N639,RESUMO_GLOBAL!$X$54),AG639*$N639))</f>
        <v>0</v>
      </c>
      <c r="BR639" s="987">
        <f>IF(RESUMO_GLOBAL!$X$53="a",ROUND(AH639*$N639,RESUMO_GLOBAL!$X$54),IF(RESUMO_GLOBAL!$X$53="t",TRUNC(AH639*$N639,RESUMO_GLOBAL!$X$54),AH639*$N639))</f>
        <v>0</v>
      </c>
      <c r="BS639" s="987">
        <f>IF(RESUMO_GLOBAL!$X$53="a",ROUND(AI639*$N639,RESUMO_GLOBAL!$X$54),IF(RESUMO_GLOBAL!$X$53="t",TRUNC(AI639*$N639,RESUMO_GLOBAL!$X$54),AI639*$N639))</f>
        <v>0</v>
      </c>
      <c r="BT639" s="987">
        <f>IF(RESUMO_GLOBAL!$X$53="a",ROUND(AJ639*$N639,RESUMO_GLOBAL!$X$54),IF(RESUMO_GLOBAL!$X$53="t",TRUNC(AJ639*$N639,RESUMO_GLOBAL!$X$54),AJ639*$N639))</f>
        <v>0</v>
      </c>
      <c r="BU639" s="987">
        <f>IF(RESUMO_GLOBAL!$X$53="a",ROUND(AK639*$N639,RESUMO_GLOBAL!$X$54),IF(RESUMO_GLOBAL!$X$53="t",TRUNC(AK639*$N639,RESUMO_GLOBAL!$X$54),AK639*$N639))</f>
        <v>0</v>
      </c>
      <c r="BV639" s="987">
        <f>IF(RESUMO_GLOBAL!$X$53="a",ROUND(AL639*$N639,RESUMO_GLOBAL!$X$54),IF(RESUMO_GLOBAL!$X$53="t",TRUNC(AL639*$N639,RESUMO_GLOBAL!$X$54),AL639*$N639))</f>
        <v>0</v>
      </c>
      <c r="BW639" s="987">
        <f>IF(RESUMO_GLOBAL!$X$53="a",ROUND(AM639*$N639,RESUMO_GLOBAL!$X$54),IF(RESUMO_GLOBAL!$X$53="t",TRUNC(AM639*$N639,RESUMO_GLOBAL!$X$54),AM639*$N639))</f>
        <v>0</v>
      </c>
      <c r="BX639" s="987">
        <f>IF(RESUMO_GLOBAL!$X$53="a",ROUND(AN639*$N639,RESUMO_GLOBAL!$X$54),IF(RESUMO_GLOBAL!$X$53="t",TRUNC(AN639*$N639,RESUMO_GLOBAL!$X$54),AN639*$N639))</f>
        <v>0</v>
      </c>
      <c r="BY639" s="987">
        <f>IF(RESUMO_GLOBAL!$X$53="a",ROUND(AO639*$N639,RESUMO_GLOBAL!$X$54),IF(RESUMO_GLOBAL!$X$53="t",TRUNC(AO639*$N639,RESUMO_GLOBAL!$X$54),AO639*$N639))</f>
        <v>0</v>
      </c>
      <c r="BZ639" s="987">
        <f>IF(RESUMO_GLOBAL!$X$53="a",ROUND(AP639*$N639,RESUMO_GLOBAL!$X$54),IF(RESUMO_GLOBAL!$X$53="t",TRUNC(AP639*$N639,RESUMO_GLOBAL!$X$54),AP639*$N639))</f>
        <v>0</v>
      </c>
      <c r="CA639" s="987">
        <f>IF(RESUMO_GLOBAL!$X$53="a",ROUND(AQ639*$N639,RESUMO_GLOBAL!$X$54),IF(RESUMO_GLOBAL!$X$53="t",TRUNC(AQ639*$N639,RESUMO_GLOBAL!$X$54),AQ639*$N639))</f>
        <v>0</v>
      </c>
      <c r="CB639" s="987">
        <f>IF(RESUMO_GLOBAL!$X$53="a",ROUND(AR639*$N639,RESUMO_GLOBAL!$X$54),IF(RESUMO_GLOBAL!$X$53="t",TRUNC(AR639*$N639,RESUMO_GLOBAL!$X$54),AR639*$N639))</f>
        <v>0</v>
      </c>
      <c r="CC639" s="987">
        <f>IF(RESUMO_GLOBAL!$X$53="a",ROUND(AS639*$N639,RESUMO_GLOBAL!$X$54),IF(RESUMO_GLOBAL!$X$53="t",TRUNC(AS639*$N639,RESUMO_GLOBAL!$X$54),AS639*$N639))</f>
        <v>0</v>
      </c>
      <c r="CD639" s="987">
        <f>IF(RESUMO_GLOBAL!$X$53="a",ROUND(AT639*$N639,RESUMO_GLOBAL!$X$54),IF(RESUMO_GLOBAL!$X$53="t",TRUNC(AT639*$N639,RESUMO_GLOBAL!$X$54),AT639*$N639))</f>
        <v>0</v>
      </c>
      <c r="CE639" s="987">
        <f>IF(RESUMO_GLOBAL!$X$53="a",ROUND(AU639*$N639,RESUMO_GLOBAL!$X$54),IF(RESUMO_GLOBAL!$X$53="t",TRUNC(AU639*$N639,RESUMO_GLOBAL!$X$54),AU639*$N639))</f>
        <v>0</v>
      </c>
      <c r="CF639" s="987">
        <f>IF(RESUMO_GLOBAL!$X$53="a",ROUND(AV639*$N639,RESUMO_GLOBAL!$X$54),IF(RESUMO_GLOBAL!$X$53="t",TRUNC(AV639*$N639,RESUMO_GLOBAL!$X$54),AV639*$N639))</f>
        <v>0</v>
      </c>
      <c r="CG639" s="987">
        <f>IF(RESUMO_GLOBAL!$X$53="a",ROUND(AW639*$N639,RESUMO_GLOBAL!$X$54),IF(RESUMO_GLOBAL!$X$53="t",TRUNC(AW639*$N639,RESUMO_GLOBAL!$X$54),AW639*$N639))</f>
        <v>0</v>
      </c>
      <c r="CK639" s="59">
        <f t="shared" si="389"/>
        <v>0</v>
      </c>
      <c r="CL639" s="59">
        <f t="shared" si="390"/>
        <v>0</v>
      </c>
      <c r="CM639" s="59">
        <f t="shared" si="391"/>
        <v>0</v>
      </c>
      <c r="CN639" s="59">
        <f t="shared" si="392"/>
        <v>0</v>
      </c>
      <c r="CO639" s="59">
        <f t="shared" si="393"/>
        <v>0</v>
      </c>
      <c r="CP639" s="59">
        <f t="shared" si="394"/>
        <v>0</v>
      </c>
      <c r="CQ639" s="59">
        <f t="shared" si="395"/>
        <v>0</v>
      </c>
      <c r="CR639" s="59">
        <f t="shared" si="396"/>
        <v>0</v>
      </c>
      <c r="CS639" s="59">
        <f t="shared" si="397"/>
        <v>0</v>
      </c>
      <c r="CT639" s="59">
        <f t="shared" si="398"/>
        <v>0</v>
      </c>
      <c r="CU639" s="59">
        <f t="shared" si="399"/>
        <v>0</v>
      </c>
      <c r="CV639" s="59">
        <f t="shared" si="400"/>
        <v>0</v>
      </c>
      <c r="CW639" s="59">
        <f t="shared" si="401"/>
        <v>0</v>
      </c>
      <c r="CX639" s="59">
        <f t="shared" si="402"/>
        <v>0</v>
      </c>
      <c r="CY639" s="59">
        <f t="shared" si="403"/>
        <v>0</v>
      </c>
      <c r="CZ639" s="59">
        <f t="shared" si="404"/>
        <v>0</v>
      </c>
      <c r="DA639" s="59">
        <f t="shared" si="405"/>
        <v>0</v>
      </c>
      <c r="DB639" s="59">
        <f t="shared" si="406"/>
        <v>0</v>
      </c>
      <c r="DE639">
        <f t="shared" si="388"/>
        <v>634</v>
      </c>
      <c r="DF639" t="str">
        <f t="shared" si="407"/>
        <v/>
      </c>
      <c r="DG639" s="59">
        <f>IF($C639&lt;&gt;0,SUM($CK640:CK640),0)</f>
        <v>0</v>
      </c>
      <c r="DH639" s="59">
        <f>IF($C639&lt;&gt;0,SUM($CK640:CL640),0)</f>
        <v>0</v>
      </c>
      <c r="DI639" s="59">
        <f>IF($C639&lt;&gt;0,SUM($CK640:CM640),0)</f>
        <v>0</v>
      </c>
      <c r="DJ639" s="59">
        <f>IF($C639&lt;&gt;0,SUM($CK640:CN640),0)</f>
        <v>0</v>
      </c>
      <c r="DK639" s="59">
        <f>IF($C639&lt;&gt;0,SUM($CK640:CO640),0)</f>
        <v>0</v>
      </c>
      <c r="DL639" s="59">
        <f>IF($C639&lt;&gt;0,SUM($CK640:CP640),0)</f>
        <v>0</v>
      </c>
      <c r="DM639" s="59">
        <f>IF($C639&lt;&gt;0,SUM($CK640:CQ640),0)</f>
        <v>0</v>
      </c>
      <c r="DN639" s="59">
        <f>IF($C639&lt;&gt;0,SUM($CK640:CR640),0)</f>
        <v>0</v>
      </c>
      <c r="DO639" s="59">
        <f>IF($C639&lt;&gt;0,SUM($CK640:CS640),0)</f>
        <v>0</v>
      </c>
      <c r="DP639" s="59">
        <f>IF($C639&lt;&gt;0,SUM($CK640:CT640),0)</f>
        <v>0</v>
      </c>
      <c r="DQ639" s="59">
        <f>IF($C639&lt;&gt;0,SUM($CK640:CU640),0)</f>
        <v>0</v>
      </c>
      <c r="DR639" s="59">
        <f>IF($C639&lt;&gt;0,SUM($CK640:CV640),0)</f>
        <v>0</v>
      </c>
      <c r="DS639" s="59">
        <f>IF($C639&lt;&gt;0,SUM($CK640:CW640),0)</f>
        <v>0</v>
      </c>
      <c r="DT639" s="59">
        <f>IF($C639&lt;&gt;0,SUM($CK640:CX640),0)</f>
        <v>0</v>
      </c>
      <c r="DU639" s="59">
        <f>IF($C639&lt;&gt;0,SUM($CK640:CY640),0)</f>
        <v>0</v>
      </c>
      <c r="DV639" s="59">
        <f>IF($C639&lt;&gt;0,SUM($CK640:CZ640),0)</f>
        <v>0</v>
      </c>
      <c r="DW639" s="59">
        <f>IF($C639&lt;&gt;0,SUM($CK640:DA640),0)</f>
        <v>0</v>
      </c>
      <c r="DX639" s="59">
        <f>IF($C639&lt;&gt;0,SUM($CK640:DB640),0)</f>
        <v>0</v>
      </c>
      <c r="DY639" s="952" t="str">
        <f t="shared" si="411"/>
        <v/>
      </c>
    </row>
    <row r="640" spans="1:129" ht="13.5" hidden="1" thickBot="1">
      <c r="A640" s="3" t="str">
        <f t="shared" si="413"/>
        <v/>
      </c>
      <c r="B640" s="805">
        <f>Dados_GLOBAL_Inicial!E640</f>
        <v>0</v>
      </c>
      <c r="C640" s="956">
        <f>IF(IFERROR(VALUE(Dados_GLOBAL_Inicial!F640),0)=0,0,Dados_GLOBAL_Inicial!F640)</f>
        <v>0</v>
      </c>
      <c r="D640" s="830">
        <f>Dados_GLOBAL_Inicial!G640</f>
        <v>0</v>
      </c>
      <c r="E640" s="830" t="str">
        <f>IF(IFERROR(VLOOKUP(F640,Cod_Gde_Itens!$A$1:$B$80,2,FALSE),0)&gt;549,IFERROR(VLOOKUP(F640,Cod_Gde_Itens!$A$1:$B$80,2,FALSE),0),IF(Dados_GLOBAL_Inicial!H640=0,"",Dados_GLOBAL_Inicial!H640))</f>
        <v/>
      </c>
      <c r="F640" s="823">
        <f>Dados_GLOBAL_Inicial!I640</f>
        <v>0</v>
      </c>
      <c r="G640" s="824">
        <f>Dados_GLOBAL_Inicial!J640</f>
        <v>0</v>
      </c>
      <c r="H640" s="454">
        <f>Dados_GLOBAL_Inicial!K640</f>
        <v>0</v>
      </c>
      <c r="I640" s="970">
        <f>SUM('MEDIÇÃO_OBJETO (1)'!I640)</f>
        <v>0</v>
      </c>
      <c r="J640" s="455">
        <f t="shared" si="414"/>
        <v>0</v>
      </c>
      <c r="K640" s="451">
        <f t="shared" si="415"/>
        <v>0</v>
      </c>
      <c r="L640" s="452">
        <f t="shared" si="416"/>
        <v>0</v>
      </c>
      <c r="M640" s="809">
        <f t="shared" si="417"/>
        <v>0</v>
      </c>
      <c r="N640" s="810">
        <f>IF(IFERROR(VALUE(Dados_GLOBAL_Inicial!L640),0)=0,0,Dados_GLOBAL_Inicial!L640)</f>
        <v>0</v>
      </c>
      <c r="O640" s="812">
        <f>SUM('MEDIÇÃO_OBJETO (1)'!O640)</f>
        <v>0</v>
      </c>
      <c r="P640" s="812">
        <f>SUM('MEDIÇÃO_OBJETO (1)'!P640)</f>
        <v>0</v>
      </c>
      <c r="Q640" s="813">
        <f t="shared" si="418"/>
        <v>0</v>
      </c>
      <c r="R640" s="951"/>
      <c r="S640" s="815">
        <f>SUM('MEDIÇÃO_OBJETO (1)'!S640)</f>
        <v>0</v>
      </c>
      <c r="T640" s="815">
        <f>SUM('MEDIÇÃO_OBJETO (1)'!T640)</f>
        <v>0</v>
      </c>
      <c r="V640" s="19"/>
      <c r="W640" s="978">
        <f t="shared" si="419"/>
        <v>0</v>
      </c>
      <c r="X640" s="816">
        <f t="shared" si="420"/>
        <v>0</v>
      </c>
      <c r="Y640" s="816">
        <f t="shared" si="421"/>
        <v>0</v>
      </c>
      <c r="Z640" s="817">
        <f t="shared" si="422"/>
        <v>0</v>
      </c>
      <c r="AB640" s="453">
        <f t="shared" si="408"/>
        <v>0</v>
      </c>
      <c r="AC640" s="14">
        <f t="shared" si="423"/>
        <v>0</v>
      </c>
      <c r="AD640" s="819"/>
      <c r="AE640" s="631">
        <f t="shared" si="409"/>
        <v>0</v>
      </c>
      <c r="AF640" s="818">
        <f>SUM('MEDIÇÃO_OBJETO (1)'!AG640)</f>
        <v>0</v>
      </c>
      <c r="AG640" s="541">
        <f>SUM('MEDIÇÃO_OBJETO (1)'!AH640)</f>
        <v>0</v>
      </c>
      <c r="AH640" s="541">
        <f>SUM('MEDIÇÃO_OBJETO (1)'!AI640)</f>
        <v>0</v>
      </c>
      <c r="AI640" s="541">
        <f>SUM('MEDIÇÃO_OBJETO (1)'!AJ640)</f>
        <v>0</v>
      </c>
      <c r="AJ640" s="541">
        <f>SUM('MEDIÇÃO_OBJETO (1)'!AK640)</f>
        <v>0</v>
      </c>
      <c r="AK640" s="541">
        <f>SUM('MEDIÇÃO_OBJETO (1)'!AL640)</f>
        <v>0</v>
      </c>
      <c r="AL640" s="541">
        <f>SUM('MEDIÇÃO_OBJETO (1)'!AM640)</f>
        <v>0</v>
      </c>
      <c r="AM640" s="541">
        <f>SUM('MEDIÇÃO_OBJETO (1)'!AN640)</f>
        <v>0</v>
      </c>
      <c r="AN640" s="541">
        <f>SUM('MEDIÇÃO_OBJETO (1)'!AO640)</f>
        <v>0</v>
      </c>
      <c r="AO640" s="541">
        <f>SUM('MEDIÇÃO_OBJETO (1)'!AP640)</f>
        <v>0</v>
      </c>
      <c r="AP640" s="541">
        <f>SUM('MEDIÇÃO_OBJETO (1)'!AQ640)</f>
        <v>0</v>
      </c>
      <c r="AQ640" s="541">
        <f>SUM('MEDIÇÃO_OBJETO (1)'!AR640)</f>
        <v>0</v>
      </c>
      <c r="AR640" s="541">
        <f>SUM('MEDIÇÃO_OBJETO (1)'!AS640)</f>
        <v>0</v>
      </c>
      <c r="AS640" s="541">
        <f>SUM('MEDIÇÃO_OBJETO (1)'!AT640)</f>
        <v>0</v>
      </c>
      <c r="AT640" s="541">
        <f>SUM('MEDIÇÃO_OBJETO (1)'!AU640)</f>
        <v>0</v>
      </c>
      <c r="AU640" s="541">
        <f>SUM('MEDIÇÃO_OBJETO (1)'!AV640)</f>
        <v>0</v>
      </c>
      <c r="AV640" s="541">
        <f>SUM('MEDIÇÃO_OBJETO (1)'!AW640)</f>
        <v>0</v>
      </c>
      <c r="AW640" s="541">
        <f>SUM('MEDIÇÃO_OBJETO (1)'!AX640)</f>
        <v>0</v>
      </c>
      <c r="AX640" s="977"/>
      <c r="BN640" s="992">
        <f t="shared" si="412"/>
        <v>0</v>
      </c>
      <c r="BO640" s="538">
        <f t="shared" si="410"/>
        <v>0</v>
      </c>
      <c r="BP640" s="987">
        <f>IF(RESUMO_GLOBAL!$X$53="a",ROUND(AF640*$N640,RESUMO_GLOBAL!$X$54),IF(RESUMO_GLOBAL!$X$53="t",TRUNC(AF640*$N640,RESUMO_GLOBAL!$X$54),AF640*$N640))</f>
        <v>0</v>
      </c>
      <c r="BQ640" s="987">
        <f>IF(RESUMO_GLOBAL!$X$53="a",ROUND(AG640*$N640,RESUMO_GLOBAL!$X$54),IF(RESUMO_GLOBAL!$X$53="t",TRUNC(AG640*$N640,RESUMO_GLOBAL!$X$54),AG640*$N640))</f>
        <v>0</v>
      </c>
      <c r="BR640" s="987">
        <f>IF(RESUMO_GLOBAL!$X$53="a",ROUND(AH640*$N640,RESUMO_GLOBAL!$X$54),IF(RESUMO_GLOBAL!$X$53="t",TRUNC(AH640*$N640,RESUMO_GLOBAL!$X$54),AH640*$N640))</f>
        <v>0</v>
      </c>
      <c r="BS640" s="987">
        <f>IF(RESUMO_GLOBAL!$X$53="a",ROUND(AI640*$N640,RESUMO_GLOBAL!$X$54),IF(RESUMO_GLOBAL!$X$53="t",TRUNC(AI640*$N640,RESUMO_GLOBAL!$X$54),AI640*$N640))</f>
        <v>0</v>
      </c>
      <c r="BT640" s="987">
        <f>IF(RESUMO_GLOBAL!$X$53="a",ROUND(AJ640*$N640,RESUMO_GLOBAL!$X$54),IF(RESUMO_GLOBAL!$X$53="t",TRUNC(AJ640*$N640,RESUMO_GLOBAL!$X$54),AJ640*$N640))</f>
        <v>0</v>
      </c>
      <c r="BU640" s="987">
        <f>IF(RESUMO_GLOBAL!$X$53="a",ROUND(AK640*$N640,RESUMO_GLOBAL!$X$54),IF(RESUMO_GLOBAL!$X$53="t",TRUNC(AK640*$N640,RESUMO_GLOBAL!$X$54),AK640*$N640))</f>
        <v>0</v>
      </c>
      <c r="BV640" s="987">
        <f>IF(RESUMO_GLOBAL!$X$53="a",ROUND(AL640*$N640,RESUMO_GLOBAL!$X$54),IF(RESUMO_GLOBAL!$X$53="t",TRUNC(AL640*$N640,RESUMO_GLOBAL!$X$54),AL640*$N640))</f>
        <v>0</v>
      </c>
      <c r="BW640" s="987">
        <f>IF(RESUMO_GLOBAL!$X$53="a",ROUND(AM640*$N640,RESUMO_GLOBAL!$X$54),IF(RESUMO_GLOBAL!$X$53="t",TRUNC(AM640*$N640,RESUMO_GLOBAL!$X$54),AM640*$N640))</f>
        <v>0</v>
      </c>
      <c r="BX640" s="987">
        <f>IF(RESUMO_GLOBAL!$X$53="a",ROUND(AN640*$N640,RESUMO_GLOBAL!$X$54),IF(RESUMO_GLOBAL!$X$53="t",TRUNC(AN640*$N640,RESUMO_GLOBAL!$X$54),AN640*$N640))</f>
        <v>0</v>
      </c>
      <c r="BY640" s="987">
        <f>IF(RESUMO_GLOBAL!$X$53="a",ROUND(AO640*$N640,RESUMO_GLOBAL!$X$54),IF(RESUMO_GLOBAL!$X$53="t",TRUNC(AO640*$N640,RESUMO_GLOBAL!$X$54),AO640*$N640))</f>
        <v>0</v>
      </c>
      <c r="BZ640" s="987">
        <f>IF(RESUMO_GLOBAL!$X$53="a",ROUND(AP640*$N640,RESUMO_GLOBAL!$X$54),IF(RESUMO_GLOBAL!$X$53="t",TRUNC(AP640*$N640,RESUMO_GLOBAL!$X$54),AP640*$N640))</f>
        <v>0</v>
      </c>
      <c r="CA640" s="987">
        <f>IF(RESUMO_GLOBAL!$X$53="a",ROUND(AQ640*$N640,RESUMO_GLOBAL!$X$54),IF(RESUMO_GLOBAL!$X$53="t",TRUNC(AQ640*$N640,RESUMO_GLOBAL!$X$54),AQ640*$N640))</f>
        <v>0</v>
      </c>
      <c r="CB640" s="987">
        <f>IF(RESUMO_GLOBAL!$X$53="a",ROUND(AR640*$N640,RESUMO_GLOBAL!$X$54),IF(RESUMO_GLOBAL!$X$53="t",TRUNC(AR640*$N640,RESUMO_GLOBAL!$X$54),AR640*$N640))</f>
        <v>0</v>
      </c>
      <c r="CC640" s="987">
        <f>IF(RESUMO_GLOBAL!$X$53="a",ROUND(AS640*$N640,RESUMO_GLOBAL!$X$54),IF(RESUMO_GLOBAL!$X$53="t",TRUNC(AS640*$N640,RESUMO_GLOBAL!$X$54),AS640*$N640))</f>
        <v>0</v>
      </c>
      <c r="CD640" s="987">
        <f>IF(RESUMO_GLOBAL!$X$53="a",ROUND(AT640*$N640,RESUMO_GLOBAL!$X$54),IF(RESUMO_GLOBAL!$X$53="t",TRUNC(AT640*$N640,RESUMO_GLOBAL!$X$54),AT640*$N640))</f>
        <v>0</v>
      </c>
      <c r="CE640" s="987">
        <f>IF(RESUMO_GLOBAL!$X$53="a",ROUND(AU640*$N640,RESUMO_GLOBAL!$X$54),IF(RESUMO_GLOBAL!$X$53="t",TRUNC(AU640*$N640,RESUMO_GLOBAL!$X$54),AU640*$N640))</f>
        <v>0</v>
      </c>
      <c r="CF640" s="987">
        <f>IF(RESUMO_GLOBAL!$X$53="a",ROUND(AV640*$N640,RESUMO_GLOBAL!$X$54),IF(RESUMO_GLOBAL!$X$53="t",TRUNC(AV640*$N640,RESUMO_GLOBAL!$X$54),AV640*$N640))</f>
        <v>0</v>
      </c>
      <c r="CG640" s="987">
        <f>IF(RESUMO_GLOBAL!$X$53="a",ROUND(AW640*$N640,RESUMO_GLOBAL!$X$54),IF(RESUMO_GLOBAL!$X$53="t",TRUNC(AW640*$N640,RESUMO_GLOBAL!$X$54),AW640*$N640))</f>
        <v>0</v>
      </c>
      <c r="CK640" s="59">
        <f t="shared" si="389"/>
        <v>0</v>
      </c>
      <c r="CL640" s="59">
        <f t="shared" si="390"/>
        <v>0</v>
      </c>
      <c r="CM640" s="59">
        <f t="shared" si="391"/>
        <v>0</v>
      </c>
      <c r="CN640" s="59">
        <f t="shared" si="392"/>
        <v>0</v>
      </c>
      <c r="CO640" s="59">
        <f t="shared" si="393"/>
        <v>0</v>
      </c>
      <c r="CP640" s="59">
        <f t="shared" si="394"/>
        <v>0</v>
      </c>
      <c r="CQ640" s="59">
        <f t="shared" si="395"/>
        <v>0</v>
      </c>
      <c r="CR640" s="59">
        <f t="shared" si="396"/>
        <v>0</v>
      </c>
      <c r="CS640" s="59">
        <f t="shared" si="397"/>
        <v>0</v>
      </c>
      <c r="CT640" s="59">
        <f t="shared" si="398"/>
        <v>0</v>
      </c>
      <c r="CU640" s="59">
        <f t="shared" si="399"/>
        <v>0</v>
      </c>
      <c r="CV640" s="59">
        <f t="shared" si="400"/>
        <v>0</v>
      </c>
      <c r="CW640" s="59">
        <f t="shared" si="401"/>
        <v>0</v>
      </c>
      <c r="CX640" s="59">
        <f t="shared" si="402"/>
        <v>0</v>
      </c>
      <c r="CY640" s="59">
        <f t="shared" si="403"/>
        <v>0</v>
      </c>
      <c r="CZ640" s="59">
        <f t="shared" si="404"/>
        <v>0</v>
      </c>
      <c r="DA640" s="59">
        <f t="shared" si="405"/>
        <v>0</v>
      </c>
      <c r="DB640" s="59">
        <f t="shared" si="406"/>
        <v>0</v>
      </c>
      <c r="DE640">
        <f t="shared" si="388"/>
        <v>635</v>
      </c>
      <c r="DF640" t="str">
        <f t="shared" si="407"/>
        <v/>
      </c>
      <c r="DG640" s="59">
        <f>IF($C640&lt;&gt;0,SUM($CK641:CK641),0)</f>
        <v>0</v>
      </c>
      <c r="DH640" s="59">
        <f>IF($C640&lt;&gt;0,SUM($CK641:CL641),0)</f>
        <v>0</v>
      </c>
      <c r="DI640" s="59">
        <f>IF($C640&lt;&gt;0,SUM($CK641:CM641),0)</f>
        <v>0</v>
      </c>
      <c r="DJ640" s="59">
        <f>IF($C640&lt;&gt;0,SUM($CK641:CN641),0)</f>
        <v>0</v>
      </c>
      <c r="DK640" s="59">
        <f>IF($C640&lt;&gt;0,SUM($CK641:CO641),0)</f>
        <v>0</v>
      </c>
      <c r="DL640" s="59">
        <f>IF($C640&lt;&gt;0,SUM($CK641:CP641),0)</f>
        <v>0</v>
      </c>
      <c r="DM640" s="59">
        <f>IF($C640&lt;&gt;0,SUM($CK641:CQ641),0)</f>
        <v>0</v>
      </c>
      <c r="DN640" s="59">
        <f>IF($C640&lt;&gt;0,SUM($CK641:CR641),0)</f>
        <v>0</v>
      </c>
      <c r="DO640" s="59">
        <f>IF($C640&lt;&gt;0,SUM($CK641:CS641),0)</f>
        <v>0</v>
      </c>
      <c r="DP640" s="59">
        <f>IF($C640&lt;&gt;0,SUM($CK641:CT641),0)</f>
        <v>0</v>
      </c>
      <c r="DQ640" s="59">
        <f>IF($C640&lt;&gt;0,SUM($CK641:CU641),0)</f>
        <v>0</v>
      </c>
      <c r="DR640" s="59">
        <f>IF($C640&lt;&gt;0,SUM($CK641:CV641),0)</f>
        <v>0</v>
      </c>
      <c r="DS640" s="59">
        <f>IF($C640&lt;&gt;0,SUM($CK641:CW641),0)</f>
        <v>0</v>
      </c>
      <c r="DT640" s="59">
        <f>IF($C640&lt;&gt;0,SUM($CK641:CX641),0)</f>
        <v>0</v>
      </c>
      <c r="DU640" s="59">
        <f>IF($C640&lt;&gt;0,SUM($CK641:CY641),0)</f>
        <v>0</v>
      </c>
      <c r="DV640" s="59">
        <f>IF($C640&lt;&gt;0,SUM($CK641:CZ641),0)</f>
        <v>0</v>
      </c>
      <c r="DW640" s="59">
        <f>IF($C640&lt;&gt;0,SUM($CK641:DA641),0)</f>
        <v>0</v>
      </c>
      <c r="DX640" s="59">
        <f>IF($C640&lt;&gt;0,SUM($CK641:DB641),0)</f>
        <v>0</v>
      </c>
      <c r="DY640" s="952" t="str">
        <f t="shared" si="411"/>
        <v/>
      </c>
    </row>
    <row r="641" spans="1:129" ht="13.5" hidden="1" thickBot="1">
      <c r="A641" s="3" t="str">
        <f t="shared" si="413"/>
        <v/>
      </c>
      <c r="B641" s="805">
        <f>Dados_GLOBAL_Inicial!E641</f>
        <v>0</v>
      </c>
      <c r="C641" s="956">
        <f>IF(IFERROR(VALUE(Dados_GLOBAL_Inicial!F641),0)=0,0,Dados_GLOBAL_Inicial!F641)</f>
        <v>0</v>
      </c>
      <c r="D641" s="830">
        <f>Dados_GLOBAL_Inicial!G641</f>
        <v>0</v>
      </c>
      <c r="E641" s="830" t="str">
        <f>IF(IFERROR(VLOOKUP(F641,Cod_Gde_Itens!$A$1:$B$80,2,FALSE),0)&gt;549,IFERROR(VLOOKUP(F641,Cod_Gde_Itens!$A$1:$B$80,2,FALSE),0),IF(Dados_GLOBAL_Inicial!H641=0,"",Dados_GLOBAL_Inicial!H641))</f>
        <v/>
      </c>
      <c r="F641" s="823">
        <f>Dados_GLOBAL_Inicial!I641</f>
        <v>0</v>
      </c>
      <c r="G641" s="824">
        <f>Dados_GLOBAL_Inicial!J641</f>
        <v>0</v>
      </c>
      <c r="H641" s="454">
        <f>Dados_GLOBAL_Inicial!K641</f>
        <v>0</v>
      </c>
      <c r="I641" s="970">
        <f>SUM('MEDIÇÃO_OBJETO (1)'!I641)</f>
        <v>0</v>
      </c>
      <c r="J641" s="455">
        <f t="shared" si="414"/>
        <v>0</v>
      </c>
      <c r="K641" s="451">
        <f t="shared" si="415"/>
        <v>0</v>
      </c>
      <c r="L641" s="452">
        <f t="shared" si="416"/>
        <v>0</v>
      </c>
      <c r="M641" s="809">
        <f t="shared" si="417"/>
        <v>0</v>
      </c>
      <c r="N641" s="810">
        <f>IF(IFERROR(VALUE(Dados_GLOBAL_Inicial!L641),0)=0,0,Dados_GLOBAL_Inicial!L641)</f>
        <v>0</v>
      </c>
      <c r="O641" s="812">
        <f>SUM('MEDIÇÃO_OBJETO (1)'!O641)</f>
        <v>0</v>
      </c>
      <c r="P641" s="812">
        <f>SUM('MEDIÇÃO_OBJETO (1)'!P641)</f>
        <v>0</v>
      </c>
      <c r="Q641" s="813">
        <f t="shared" si="418"/>
        <v>0</v>
      </c>
      <c r="R641" s="951"/>
      <c r="S641" s="815">
        <f>SUM('MEDIÇÃO_OBJETO (1)'!S641)</f>
        <v>0</v>
      </c>
      <c r="T641" s="815">
        <f>SUM('MEDIÇÃO_OBJETO (1)'!T641)</f>
        <v>0</v>
      </c>
      <c r="V641" s="19"/>
      <c r="W641" s="978">
        <f t="shared" si="419"/>
        <v>0</v>
      </c>
      <c r="X641" s="816">
        <f t="shared" si="420"/>
        <v>0</v>
      </c>
      <c r="Y641" s="816">
        <f t="shared" si="421"/>
        <v>0</v>
      </c>
      <c r="Z641" s="817">
        <f t="shared" si="422"/>
        <v>0</v>
      </c>
      <c r="AB641" s="453">
        <f t="shared" si="408"/>
        <v>0</v>
      </c>
      <c r="AC641" s="14">
        <f t="shared" si="423"/>
        <v>0</v>
      </c>
      <c r="AD641" s="819"/>
      <c r="AE641" s="631">
        <f t="shared" si="409"/>
        <v>0</v>
      </c>
      <c r="AF641" s="818">
        <f>SUM('MEDIÇÃO_OBJETO (1)'!AG641)</f>
        <v>0</v>
      </c>
      <c r="AG641" s="541">
        <f>SUM('MEDIÇÃO_OBJETO (1)'!AH641)</f>
        <v>0</v>
      </c>
      <c r="AH641" s="541">
        <f>SUM('MEDIÇÃO_OBJETO (1)'!AI641)</f>
        <v>0</v>
      </c>
      <c r="AI641" s="541">
        <f>SUM('MEDIÇÃO_OBJETO (1)'!AJ641)</f>
        <v>0</v>
      </c>
      <c r="AJ641" s="541">
        <f>SUM('MEDIÇÃO_OBJETO (1)'!AK641)</f>
        <v>0</v>
      </c>
      <c r="AK641" s="541">
        <f>SUM('MEDIÇÃO_OBJETO (1)'!AL641)</f>
        <v>0</v>
      </c>
      <c r="AL641" s="541">
        <f>SUM('MEDIÇÃO_OBJETO (1)'!AM641)</f>
        <v>0</v>
      </c>
      <c r="AM641" s="541">
        <f>SUM('MEDIÇÃO_OBJETO (1)'!AN641)</f>
        <v>0</v>
      </c>
      <c r="AN641" s="541">
        <f>SUM('MEDIÇÃO_OBJETO (1)'!AO641)</f>
        <v>0</v>
      </c>
      <c r="AO641" s="541">
        <f>SUM('MEDIÇÃO_OBJETO (1)'!AP641)</f>
        <v>0</v>
      </c>
      <c r="AP641" s="541">
        <f>SUM('MEDIÇÃO_OBJETO (1)'!AQ641)</f>
        <v>0</v>
      </c>
      <c r="AQ641" s="541">
        <f>SUM('MEDIÇÃO_OBJETO (1)'!AR641)</f>
        <v>0</v>
      </c>
      <c r="AR641" s="541">
        <f>SUM('MEDIÇÃO_OBJETO (1)'!AS641)</f>
        <v>0</v>
      </c>
      <c r="AS641" s="541">
        <f>SUM('MEDIÇÃO_OBJETO (1)'!AT641)</f>
        <v>0</v>
      </c>
      <c r="AT641" s="541">
        <f>SUM('MEDIÇÃO_OBJETO (1)'!AU641)</f>
        <v>0</v>
      </c>
      <c r="AU641" s="541">
        <f>SUM('MEDIÇÃO_OBJETO (1)'!AV641)</f>
        <v>0</v>
      </c>
      <c r="AV641" s="541">
        <f>SUM('MEDIÇÃO_OBJETO (1)'!AW641)</f>
        <v>0</v>
      </c>
      <c r="AW641" s="541">
        <f>SUM('MEDIÇÃO_OBJETO (1)'!AX641)</f>
        <v>0</v>
      </c>
      <c r="AX641" s="977"/>
      <c r="BN641" s="992">
        <f t="shared" si="412"/>
        <v>0</v>
      </c>
      <c r="BO641" s="538">
        <f t="shared" si="410"/>
        <v>0</v>
      </c>
      <c r="BP641" s="987">
        <f>IF(RESUMO_GLOBAL!$X$53="a",ROUND(AF641*$N641,RESUMO_GLOBAL!$X$54),IF(RESUMO_GLOBAL!$X$53="t",TRUNC(AF641*$N641,RESUMO_GLOBAL!$X$54),AF641*$N641))</f>
        <v>0</v>
      </c>
      <c r="BQ641" s="987">
        <f>IF(RESUMO_GLOBAL!$X$53="a",ROUND(AG641*$N641,RESUMO_GLOBAL!$X$54),IF(RESUMO_GLOBAL!$X$53="t",TRUNC(AG641*$N641,RESUMO_GLOBAL!$X$54),AG641*$N641))</f>
        <v>0</v>
      </c>
      <c r="BR641" s="987">
        <f>IF(RESUMO_GLOBAL!$X$53="a",ROUND(AH641*$N641,RESUMO_GLOBAL!$X$54),IF(RESUMO_GLOBAL!$X$53="t",TRUNC(AH641*$N641,RESUMO_GLOBAL!$X$54),AH641*$N641))</f>
        <v>0</v>
      </c>
      <c r="BS641" s="987">
        <f>IF(RESUMO_GLOBAL!$X$53="a",ROUND(AI641*$N641,RESUMO_GLOBAL!$X$54),IF(RESUMO_GLOBAL!$X$53="t",TRUNC(AI641*$N641,RESUMO_GLOBAL!$X$54),AI641*$N641))</f>
        <v>0</v>
      </c>
      <c r="BT641" s="987">
        <f>IF(RESUMO_GLOBAL!$X$53="a",ROUND(AJ641*$N641,RESUMO_GLOBAL!$X$54),IF(RESUMO_GLOBAL!$X$53="t",TRUNC(AJ641*$N641,RESUMO_GLOBAL!$X$54),AJ641*$N641))</f>
        <v>0</v>
      </c>
      <c r="BU641" s="987">
        <f>IF(RESUMO_GLOBAL!$X$53="a",ROUND(AK641*$N641,RESUMO_GLOBAL!$X$54),IF(RESUMO_GLOBAL!$X$53="t",TRUNC(AK641*$N641,RESUMO_GLOBAL!$X$54),AK641*$N641))</f>
        <v>0</v>
      </c>
      <c r="BV641" s="987">
        <f>IF(RESUMO_GLOBAL!$X$53="a",ROUND(AL641*$N641,RESUMO_GLOBAL!$X$54),IF(RESUMO_GLOBAL!$X$53="t",TRUNC(AL641*$N641,RESUMO_GLOBAL!$X$54),AL641*$N641))</f>
        <v>0</v>
      </c>
      <c r="BW641" s="987">
        <f>IF(RESUMO_GLOBAL!$X$53="a",ROUND(AM641*$N641,RESUMO_GLOBAL!$X$54),IF(RESUMO_GLOBAL!$X$53="t",TRUNC(AM641*$N641,RESUMO_GLOBAL!$X$54),AM641*$N641))</f>
        <v>0</v>
      </c>
      <c r="BX641" s="987">
        <f>IF(RESUMO_GLOBAL!$X$53="a",ROUND(AN641*$N641,RESUMO_GLOBAL!$X$54),IF(RESUMO_GLOBAL!$X$53="t",TRUNC(AN641*$N641,RESUMO_GLOBAL!$X$54),AN641*$N641))</f>
        <v>0</v>
      </c>
      <c r="BY641" s="987">
        <f>IF(RESUMO_GLOBAL!$X$53="a",ROUND(AO641*$N641,RESUMO_GLOBAL!$X$54),IF(RESUMO_GLOBAL!$X$53="t",TRUNC(AO641*$N641,RESUMO_GLOBAL!$X$54),AO641*$N641))</f>
        <v>0</v>
      </c>
      <c r="BZ641" s="987">
        <f>IF(RESUMO_GLOBAL!$X$53="a",ROUND(AP641*$N641,RESUMO_GLOBAL!$X$54),IF(RESUMO_GLOBAL!$X$53="t",TRUNC(AP641*$N641,RESUMO_GLOBAL!$X$54),AP641*$N641))</f>
        <v>0</v>
      </c>
      <c r="CA641" s="987">
        <f>IF(RESUMO_GLOBAL!$X$53="a",ROUND(AQ641*$N641,RESUMO_GLOBAL!$X$54),IF(RESUMO_GLOBAL!$X$53="t",TRUNC(AQ641*$N641,RESUMO_GLOBAL!$X$54),AQ641*$N641))</f>
        <v>0</v>
      </c>
      <c r="CB641" s="987">
        <f>IF(RESUMO_GLOBAL!$X$53="a",ROUND(AR641*$N641,RESUMO_GLOBAL!$X$54),IF(RESUMO_GLOBAL!$X$53="t",TRUNC(AR641*$N641,RESUMO_GLOBAL!$X$54),AR641*$N641))</f>
        <v>0</v>
      </c>
      <c r="CC641" s="987">
        <f>IF(RESUMO_GLOBAL!$X$53="a",ROUND(AS641*$N641,RESUMO_GLOBAL!$X$54),IF(RESUMO_GLOBAL!$X$53="t",TRUNC(AS641*$N641,RESUMO_GLOBAL!$X$54),AS641*$N641))</f>
        <v>0</v>
      </c>
      <c r="CD641" s="987">
        <f>IF(RESUMO_GLOBAL!$X$53="a",ROUND(AT641*$N641,RESUMO_GLOBAL!$X$54),IF(RESUMO_GLOBAL!$X$53="t",TRUNC(AT641*$N641,RESUMO_GLOBAL!$X$54),AT641*$N641))</f>
        <v>0</v>
      </c>
      <c r="CE641" s="987">
        <f>IF(RESUMO_GLOBAL!$X$53="a",ROUND(AU641*$N641,RESUMO_GLOBAL!$X$54),IF(RESUMO_GLOBAL!$X$53="t",TRUNC(AU641*$N641,RESUMO_GLOBAL!$X$54),AU641*$N641))</f>
        <v>0</v>
      </c>
      <c r="CF641" s="987">
        <f>IF(RESUMO_GLOBAL!$X$53="a",ROUND(AV641*$N641,RESUMO_GLOBAL!$X$54),IF(RESUMO_GLOBAL!$X$53="t",TRUNC(AV641*$N641,RESUMO_GLOBAL!$X$54),AV641*$N641))</f>
        <v>0</v>
      </c>
      <c r="CG641" s="987">
        <f>IF(RESUMO_GLOBAL!$X$53="a",ROUND(AW641*$N641,RESUMO_GLOBAL!$X$54),IF(RESUMO_GLOBAL!$X$53="t",TRUNC(AW641*$N641,RESUMO_GLOBAL!$X$54),AW641*$N641))</f>
        <v>0</v>
      </c>
      <c r="CK641" s="59">
        <f t="shared" si="389"/>
        <v>0</v>
      </c>
      <c r="CL641" s="59">
        <f t="shared" si="390"/>
        <v>0</v>
      </c>
      <c r="CM641" s="59">
        <f t="shared" si="391"/>
        <v>0</v>
      </c>
      <c r="CN641" s="59">
        <f t="shared" si="392"/>
        <v>0</v>
      </c>
      <c r="CO641" s="59">
        <f t="shared" si="393"/>
        <v>0</v>
      </c>
      <c r="CP641" s="59">
        <f t="shared" si="394"/>
        <v>0</v>
      </c>
      <c r="CQ641" s="59">
        <f t="shared" si="395"/>
        <v>0</v>
      </c>
      <c r="CR641" s="59">
        <f t="shared" si="396"/>
        <v>0</v>
      </c>
      <c r="CS641" s="59">
        <f t="shared" si="397"/>
        <v>0</v>
      </c>
      <c r="CT641" s="59">
        <f t="shared" si="398"/>
        <v>0</v>
      </c>
      <c r="CU641" s="59">
        <f t="shared" si="399"/>
        <v>0</v>
      </c>
      <c r="CV641" s="59">
        <f t="shared" si="400"/>
        <v>0</v>
      </c>
      <c r="CW641" s="59">
        <f t="shared" si="401"/>
        <v>0</v>
      </c>
      <c r="CX641" s="59">
        <f t="shared" si="402"/>
        <v>0</v>
      </c>
      <c r="CY641" s="59">
        <f t="shared" si="403"/>
        <v>0</v>
      </c>
      <c r="CZ641" s="59">
        <f t="shared" si="404"/>
        <v>0</v>
      </c>
      <c r="DA641" s="59">
        <f t="shared" si="405"/>
        <v>0</v>
      </c>
      <c r="DB641" s="59">
        <f t="shared" si="406"/>
        <v>0</v>
      </c>
      <c r="DE641">
        <f t="shared" si="388"/>
        <v>636</v>
      </c>
      <c r="DF641" t="str">
        <f t="shared" si="407"/>
        <v/>
      </c>
      <c r="DG641" s="59">
        <f>IF($C641&lt;&gt;0,SUM($CK642:CK642),0)</f>
        <v>0</v>
      </c>
      <c r="DH641" s="59">
        <f>IF($C641&lt;&gt;0,SUM($CK642:CL642),0)</f>
        <v>0</v>
      </c>
      <c r="DI641" s="59">
        <f>IF($C641&lt;&gt;0,SUM($CK642:CM642),0)</f>
        <v>0</v>
      </c>
      <c r="DJ641" s="59">
        <f>IF($C641&lt;&gt;0,SUM($CK642:CN642),0)</f>
        <v>0</v>
      </c>
      <c r="DK641" s="59">
        <f>IF($C641&lt;&gt;0,SUM($CK642:CO642),0)</f>
        <v>0</v>
      </c>
      <c r="DL641" s="59">
        <f>IF($C641&lt;&gt;0,SUM($CK642:CP642),0)</f>
        <v>0</v>
      </c>
      <c r="DM641" s="59">
        <f>IF($C641&lt;&gt;0,SUM($CK642:CQ642),0)</f>
        <v>0</v>
      </c>
      <c r="DN641" s="59">
        <f>IF($C641&lt;&gt;0,SUM($CK642:CR642),0)</f>
        <v>0</v>
      </c>
      <c r="DO641" s="59">
        <f>IF($C641&lt;&gt;0,SUM($CK642:CS642),0)</f>
        <v>0</v>
      </c>
      <c r="DP641" s="59">
        <f>IF($C641&lt;&gt;0,SUM($CK642:CT642),0)</f>
        <v>0</v>
      </c>
      <c r="DQ641" s="59">
        <f>IF($C641&lt;&gt;0,SUM($CK642:CU642),0)</f>
        <v>0</v>
      </c>
      <c r="DR641" s="59">
        <f>IF($C641&lt;&gt;0,SUM($CK642:CV642),0)</f>
        <v>0</v>
      </c>
      <c r="DS641" s="59">
        <f>IF($C641&lt;&gt;0,SUM($CK642:CW642),0)</f>
        <v>0</v>
      </c>
      <c r="DT641" s="59">
        <f>IF($C641&lt;&gt;0,SUM($CK642:CX642),0)</f>
        <v>0</v>
      </c>
      <c r="DU641" s="59">
        <f>IF($C641&lt;&gt;0,SUM($CK642:CY642),0)</f>
        <v>0</v>
      </c>
      <c r="DV641" s="59">
        <f>IF($C641&lt;&gt;0,SUM($CK642:CZ642),0)</f>
        <v>0</v>
      </c>
      <c r="DW641" s="59">
        <f>IF($C641&lt;&gt;0,SUM($CK642:DA642),0)</f>
        <v>0</v>
      </c>
      <c r="DX641" s="59">
        <f>IF($C641&lt;&gt;0,SUM($CK642:DB642),0)</f>
        <v>0</v>
      </c>
      <c r="DY641" s="952" t="str">
        <f t="shared" si="411"/>
        <v/>
      </c>
    </row>
    <row r="642" spans="1:129" ht="13.5" hidden="1" thickBot="1">
      <c r="A642" s="3" t="str">
        <f t="shared" si="413"/>
        <v/>
      </c>
      <c r="B642" s="805">
        <f>Dados_GLOBAL_Inicial!E642</f>
        <v>0</v>
      </c>
      <c r="C642" s="956">
        <f>IF(IFERROR(VALUE(Dados_GLOBAL_Inicial!F642),0)=0,0,Dados_GLOBAL_Inicial!F642)</f>
        <v>0</v>
      </c>
      <c r="D642" s="830">
        <f>Dados_GLOBAL_Inicial!G642</f>
        <v>0</v>
      </c>
      <c r="E642" s="830" t="str">
        <f>IF(IFERROR(VLOOKUP(F642,Cod_Gde_Itens!$A$1:$B$80,2,FALSE),0)&gt;549,IFERROR(VLOOKUP(F642,Cod_Gde_Itens!$A$1:$B$80,2,FALSE),0),IF(Dados_GLOBAL_Inicial!H642=0,"",Dados_GLOBAL_Inicial!H642))</f>
        <v/>
      </c>
      <c r="F642" s="823">
        <f>Dados_GLOBAL_Inicial!I642</f>
        <v>0</v>
      </c>
      <c r="G642" s="824">
        <f>Dados_GLOBAL_Inicial!J642</f>
        <v>0</v>
      </c>
      <c r="H642" s="454">
        <f>Dados_GLOBAL_Inicial!K642</f>
        <v>0</v>
      </c>
      <c r="I642" s="970">
        <f>SUM('MEDIÇÃO_OBJETO (1)'!I642)</f>
        <v>0</v>
      </c>
      <c r="J642" s="455">
        <f t="shared" si="414"/>
        <v>0</v>
      </c>
      <c r="K642" s="451">
        <f t="shared" si="415"/>
        <v>0</v>
      </c>
      <c r="L642" s="452">
        <f t="shared" si="416"/>
        <v>0</v>
      </c>
      <c r="M642" s="809">
        <f t="shared" si="417"/>
        <v>0</v>
      </c>
      <c r="N642" s="810">
        <f>IF(IFERROR(VALUE(Dados_GLOBAL_Inicial!L642),0)=0,0,Dados_GLOBAL_Inicial!L642)</f>
        <v>0</v>
      </c>
      <c r="O642" s="812">
        <f>SUM('MEDIÇÃO_OBJETO (1)'!O642)</f>
        <v>0</v>
      </c>
      <c r="P642" s="812">
        <f>SUM('MEDIÇÃO_OBJETO (1)'!P642)</f>
        <v>0</v>
      </c>
      <c r="Q642" s="813">
        <f t="shared" si="418"/>
        <v>0</v>
      </c>
      <c r="R642" s="951"/>
      <c r="S642" s="815">
        <f>SUM('MEDIÇÃO_OBJETO (1)'!S642)</f>
        <v>0</v>
      </c>
      <c r="T642" s="815">
        <f>SUM('MEDIÇÃO_OBJETO (1)'!T642)</f>
        <v>0</v>
      </c>
      <c r="V642" s="19"/>
      <c r="W642" s="978">
        <f t="shared" si="419"/>
        <v>0</v>
      </c>
      <c r="X642" s="816">
        <f t="shared" si="420"/>
        <v>0</v>
      </c>
      <c r="Y642" s="816">
        <f t="shared" si="421"/>
        <v>0</v>
      </c>
      <c r="Z642" s="817">
        <f t="shared" si="422"/>
        <v>0</v>
      </c>
      <c r="AB642" s="453">
        <f t="shared" si="408"/>
        <v>0</v>
      </c>
      <c r="AC642" s="14">
        <f t="shared" si="423"/>
        <v>0</v>
      </c>
      <c r="AD642" s="819"/>
      <c r="AE642" s="631">
        <f t="shared" si="409"/>
        <v>0</v>
      </c>
      <c r="AF642" s="818">
        <f>SUM('MEDIÇÃO_OBJETO (1)'!AG642)</f>
        <v>0</v>
      </c>
      <c r="AG642" s="541">
        <f>SUM('MEDIÇÃO_OBJETO (1)'!AH642)</f>
        <v>0</v>
      </c>
      <c r="AH642" s="541">
        <f>SUM('MEDIÇÃO_OBJETO (1)'!AI642)</f>
        <v>0</v>
      </c>
      <c r="AI642" s="541">
        <f>SUM('MEDIÇÃO_OBJETO (1)'!AJ642)</f>
        <v>0</v>
      </c>
      <c r="AJ642" s="541">
        <f>SUM('MEDIÇÃO_OBJETO (1)'!AK642)</f>
        <v>0</v>
      </c>
      <c r="AK642" s="541">
        <f>SUM('MEDIÇÃO_OBJETO (1)'!AL642)</f>
        <v>0</v>
      </c>
      <c r="AL642" s="541">
        <f>SUM('MEDIÇÃO_OBJETO (1)'!AM642)</f>
        <v>0</v>
      </c>
      <c r="AM642" s="541">
        <f>SUM('MEDIÇÃO_OBJETO (1)'!AN642)</f>
        <v>0</v>
      </c>
      <c r="AN642" s="541">
        <f>SUM('MEDIÇÃO_OBJETO (1)'!AO642)</f>
        <v>0</v>
      </c>
      <c r="AO642" s="541">
        <f>SUM('MEDIÇÃO_OBJETO (1)'!AP642)</f>
        <v>0</v>
      </c>
      <c r="AP642" s="541">
        <f>SUM('MEDIÇÃO_OBJETO (1)'!AQ642)</f>
        <v>0</v>
      </c>
      <c r="AQ642" s="541">
        <f>SUM('MEDIÇÃO_OBJETO (1)'!AR642)</f>
        <v>0</v>
      </c>
      <c r="AR642" s="541">
        <f>SUM('MEDIÇÃO_OBJETO (1)'!AS642)</f>
        <v>0</v>
      </c>
      <c r="AS642" s="541">
        <f>SUM('MEDIÇÃO_OBJETO (1)'!AT642)</f>
        <v>0</v>
      </c>
      <c r="AT642" s="541">
        <f>SUM('MEDIÇÃO_OBJETO (1)'!AU642)</f>
        <v>0</v>
      </c>
      <c r="AU642" s="541">
        <f>SUM('MEDIÇÃO_OBJETO (1)'!AV642)</f>
        <v>0</v>
      </c>
      <c r="AV642" s="541">
        <f>SUM('MEDIÇÃO_OBJETO (1)'!AW642)</f>
        <v>0</v>
      </c>
      <c r="AW642" s="541">
        <f>SUM('MEDIÇÃO_OBJETO (1)'!AX642)</f>
        <v>0</v>
      </c>
      <c r="AX642" s="977"/>
      <c r="BN642" s="992">
        <f t="shared" si="412"/>
        <v>0</v>
      </c>
      <c r="BO642" s="538">
        <f t="shared" si="410"/>
        <v>0</v>
      </c>
      <c r="BP642" s="987">
        <f>IF(RESUMO_GLOBAL!$X$53="a",ROUND(AF642*$N642,RESUMO_GLOBAL!$X$54),IF(RESUMO_GLOBAL!$X$53="t",TRUNC(AF642*$N642,RESUMO_GLOBAL!$X$54),AF642*$N642))</f>
        <v>0</v>
      </c>
      <c r="BQ642" s="987">
        <f>IF(RESUMO_GLOBAL!$X$53="a",ROUND(AG642*$N642,RESUMO_GLOBAL!$X$54),IF(RESUMO_GLOBAL!$X$53="t",TRUNC(AG642*$N642,RESUMO_GLOBAL!$X$54),AG642*$N642))</f>
        <v>0</v>
      </c>
      <c r="BR642" s="987">
        <f>IF(RESUMO_GLOBAL!$X$53="a",ROUND(AH642*$N642,RESUMO_GLOBAL!$X$54),IF(RESUMO_GLOBAL!$X$53="t",TRUNC(AH642*$N642,RESUMO_GLOBAL!$X$54),AH642*$N642))</f>
        <v>0</v>
      </c>
      <c r="BS642" s="987">
        <f>IF(RESUMO_GLOBAL!$X$53="a",ROUND(AI642*$N642,RESUMO_GLOBAL!$X$54),IF(RESUMO_GLOBAL!$X$53="t",TRUNC(AI642*$N642,RESUMO_GLOBAL!$X$54),AI642*$N642))</f>
        <v>0</v>
      </c>
      <c r="BT642" s="987">
        <f>IF(RESUMO_GLOBAL!$X$53="a",ROUND(AJ642*$N642,RESUMO_GLOBAL!$X$54),IF(RESUMO_GLOBAL!$X$53="t",TRUNC(AJ642*$N642,RESUMO_GLOBAL!$X$54),AJ642*$N642))</f>
        <v>0</v>
      </c>
      <c r="BU642" s="987">
        <f>IF(RESUMO_GLOBAL!$X$53="a",ROUND(AK642*$N642,RESUMO_GLOBAL!$X$54),IF(RESUMO_GLOBAL!$X$53="t",TRUNC(AK642*$N642,RESUMO_GLOBAL!$X$54),AK642*$N642))</f>
        <v>0</v>
      </c>
      <c r="BV642" s="987">
        <f>IF(RESUMO_GLOBAL!$X$53="a",ROUND(AL642*$N642,RESUMO_GLOBAL!$X$54),IF(RESUMO_GLOBAL!$X$53="t",TRUNC(AL642*$N642,RESUMO_GLOBAL!$X$54),AL642*$N642))</f>
        <v>0</v>
      </c>
      <c r="BW642" s="987">
        <f>IF(RESUMO_GLOBAL!$X$53="a",ROUND(AM642*$N642,RESUMO_GLOBAL!$X$54),IF(RESUMO_GLOBAL!$X$53="t",TRUNC(AM642*$N642,RESUMO_GLOBAL!$X$54),AM642*$N642))</f>
        <v>0</v>
      </c>
      <c r="BX642" s="987">
        <f>IF(RESUMO_GLOBAL!$X$53="a",ROUND(AN642*$N642,RESUMO_GLOBAL!$X$54),IF(RESUMO_GLOBAL!$X$53="t",TRUNC(AN642*$N642,RESUMO_GLOBAL!$X$54),AN642*$N642))</f>
        <v>0</v>
      </c>
      <c r="BY642" s="987">
        <f>IF(RESUMO_GLOBAL!$X$53="a",ROUND(AO642*$N642,RESUMO_GLOBAL!$X$54),IF(RESUMO_GLOBAL!$X$53="t",TRUNC(AO642*$N642,RESUMO_GLOBAL!$X$54),AO642*$N642))</f>
        <v>0</v>
      </c>
      <c r="BZ642" s="987">
        <f>IF(RESUMO_GLOBAL!$X$53="a",ROUND(AP642*$N642,RESUMO_GLOBAL!$X$54),IF(RESUMO_GLOBAL!$X$53="t",TRUNC(AP642*$N642,RESUMO_GLOBAL!$X$54),AP642*$N642))</f>
        <v>0</v>
      </c>
      <c r="CA642" s="987">
        <f>IF(RESUMO_GLOBAL!$X$53="a",ROUND(AQ642*$N642,RESUMO_GLOBAL!$X$54),IF(RESUMO_GLOBAL!$X$53="t",TRUNC(AQ642*$N642,RESUMO_GLOBAL!$X$54),AQ642*$N642))</f>
        <v>0</v>
      </c>
      <c r="CB642" s="987">
        <f>IF(RESUMO_GLOBAL!$X$53="a",ROUND(AR642*$N642,RESUMO_GLOBAL!$X$54),IF(RESUMO_GLOBAL!$X$53="t",TRUNC(AR642*$N642,RESUMO_GLOBAL!$X$54),AR642*$N642))</f>
        <v>0</v>
      </c>
      <c r="CC642" s="987">
        <f>IF(RESUMO_GLOBAL!$X$53="a",ROUND(AS642*$N642,RESUMO_GLOBAL!$X$54),IF(RESUMO_GLOBAL!$X$53="t",TRUNC(AS642*$N642,RESUMO_GLOBAL!$X$54),AS642*$N642))</f>
        <v>0</v>
      </c>
      <c r="CD642" s="987">
        <f>IF(RESUMO_GLOBAL!$X$53="a",ROUND(AT642*$N642,RESUMO_GLOBAL!$X$54),IF(RESUMO_GLOBAL!$X$53="t",TRUNC(AT642*$N642,RESUMO_GLOBAL!$X$54),AT642*$N642))</f>
        <v>0</v>
      </c>
      <c r="CE642" s="987">
        <f>IF(RESUMO_GLOBAL!$X$53="a",ROUND(AU642*$N642,RESUMO_GLOBAL!$X$54),IF(RESUMO_GLOBAL!$X$53="t",TRUNC(AU642*$N642,RESUMO_GLOBAL!$X$54),AU642*$N642))</f>
        <v>0</v>
      </c>
      <c r="CF642" s="987">
        <f>IF(RESUMO_GLOBAL!$X$53="a",ROUND(AV642*$N642,RESUMO_GLOBAL!$X$54),IF(RESUMO_GLOBAL!$X$53="t",TRUNC(AV642*$N642,RESUMO_GLOBAL!$X$54),AV642*$N642))</f>
        <v>0</v>
      </c>
      <c r="CG642" s="987">
        <f>IF(RESUMO_GLOBAL!$X$53="a",ROUND(AW642*$N642,RESUMO_GLOBAL!$X$54),IF(RESUMO_GLOBAL!$X$53="t",TRUNC(AW642*$N642,RESUMO_GLOBAL!$X$54),AW642*$N642))</f>
        <v>0</v>
      </c>
      <c r="CK642" s="59">
        <f t="shared" si="389"/>
        <v>0</v>
      </c>
      <c r="CL642" s="59">
        <f t="shared" si="390"/>
        <v>0</v>
      </c>
      <c r="CM642" s="59">
        <f t="shared" si="391"/>
        <v>0</v>
      </c>
      <c r="CN642" s="59">
        <f t="shared" si="392"/>
        <v>0</v>
      </c>
      <c r="CO642" s="59">
        <f t="shared" si="393"/>
        <v>0</v>
      </c>
      <c r="CP642" s="59">
        <f t="shared" si="394"/>
        <v>0</v>
      </c>
      <c r="CQ642" s="59">
        <f t="shared" si="395"/>
        <v>0</v>
      </c>
      <c r="CR642" s="59">
        <f t="shared" si="396"/>
        <v>0</v>
      </c>
      <c r="CS642" s="59">
        <f t="shared" si="397"/>
        <v>0</v>
      </c>
      <c r="CT642" s="59">
        <f t="shared" si="398"/>
        <v>0</v>
      </c>
      <c r="CU642" s="59">
        <f t="shared" si="399"/>
        <v>0</v>
      </c>
      <c r="CV642" s="59">
        <f t="shared" si="400"/>
        <v>0</v>
      </c>
      <c r="CW642" s="59">
        <f t="shared" si="401"/>
        <v>0</v>
      </c>
      <c r="CX642" s="59">
        <f t="shared" si="402"/>
        <v>0</v>
      </c>
      <c r="CY642" s="59">
        <f t="shared" si="403"/>
        <v>0</v>
      </c>
      <c r="CZ642" s="59">
        <f t="shared" si="404"/>
        <v>0</v>
      </c>
      <c r="DA642" s="59">
        <f t="shared" si="405"/>
        <v>0</v>
      </c>
      <c r="DB642" s="59">
        <f t="shared" si="406"/>
        <v>0</v>
      </c>
      <c r="DE642">
        <f t="shared" si="388"/>
        <v>637</v>
      </c>
      <c r="DF642" t="str">
        <f t="shared" si="407"/>
        <v/>
      </c>
      <c r="DG642" s="59">
        <f>IF($C642&lt;&gt;0,SUM($CK643:CK643),0)</f>
        <v>0</v>
      </c>
      <c r="DH642" s="59">
        <f>IF($C642&lt;&gt;0,SUM($CK643:CL643),0)</f>
        <v>0</v>
      </c>
      <c r="DI642" s="59">
        <f>IF($C642&lt;&gt;0,SUM($CK643:CM643),0)</f>
        <v>0</v>
      </c>
      <c r="DJ642" s="59">
        <f>IF($C642&lt;&gt;0,SUM($CK643:CN643),0)</f>
        <v>0</v>
      </c>
      <c r="DK642" s="59">
        <f>IF($C642&lt;&gt;0,SUM($CK643:CO643),0)</f>
        <v>0</v>
      </c>
      <c r="DL642" s="59">
        <f>IF($C642&lt;&gt;0,SUM($CK643:CP643),0)</f>
        <v>0</v>
      </c>
      <c r="DM642" s="59">
        <f>IF($C642&lt;&gt;0,SUM($CK643:CQ643),0)</f>
        <v>0</v>
      </c>
      <c r="DN642" s="59">
        <f>IF($C642&lt;&gt;0,SUM($CK643:CR643),0)</f>
        <v>0</v>
      </c>
      <c r="DO642" s="59">
        <f>IF($C642&lt;&gt;0,SUM($CK643:CS643),0)</f>
        <v>0</v>
      </c>
      <c r="DP642" s="59">
        <f>IF($C642&lt;&gt;0,SUM($CK643:CT643),0)</f>
        <v>0</v>
      </c>
      <c r="DQ642" s="59">
        <f>IF($C642&lt;&gt;0,SUM($CK643:CU643),0)</f>
        <v>0</v>
      </c>
      <c r="DR642" s="59">
        <f>IF($C642&lt;&gt;0,SUM($CK643:CV643),0)</f>
        <v>0</v>
      </c>
      <c r="DS642" s="59">
        <f>IF($C642&lt;&gt;0,SUM($CK643:CW643),0)</f>
        <v>0</v>
      </c>
      <c r="DT642" s="59">
        <f>IF($C642&lt;&gt;0,SUM($CK643:CX643),0)</f>
        <v>0</v>
      </c>
      <c r="DU642" s="59">
        <f>IF($C642&lt;&gt;0,SUM($CK643:CY643),0)</f>
        <v>0</v>
      </c>
      <c r="DV642" s="59">
        <f>IF($C642&lt;&gt;0,SUM($CK643:CZ643),0)</f>
        <v>0</v>
      </c>
      <c r="DW642" s="59">
        <f>IF($C642&lt;&gt;0,SUM($CK643:DA643),0)</f>
        <v>0</v>
      </c>
      <c r="DX642" s="59">
        <f>IF($C642&lt;&gt;0,SUM($CK643:DB643),0)</f>
        <v>0</v>
      </c>
      <c r="DY642" s="952" t="str">
        <f t="shared" si="411"/>
        <v/>
      </c>
    </row>
    <row r="643" spans="1:129" ht="13.5" hidden="1" thickBot="1">
      <c r="A643" s="3" t="str">
        <f t="shared" si="413"/>
        <v/>
      </c>
      <c r="B643" s="805">
        <f>Dados_GLOBAL_Inicial!E643</f>
        <v>0</v>
      </c>
      <c r="C643" s="956">
        <f>IF(IFERROR(VALUE(Dados_GLOBAL_Inicial!F643),0)=0,0,Dados_GLOBAL_Inicial!F643)</f>
        <v>0</v>
      </c>
      <c r="D643" s="830">
        <f>Dados_GLOBAL_Inicial!G643</f>
        <v>0</v>
      </c>
      <c r="E643" s="830" t="str">
        <f>IF(IFERROR(VLOOKUP(F643,Cod_Gde_Itens!$A$1:$B$80,2,FALSE),0)&gt;549,IFERROR(VLOOKUP(F643,Cod_Gde_Itens!$A$1:$B$80,2,FALSE),0),IF(Dados_GLOBAL_Inicial!H643=0,"",Dados_GLOBAL_Inicial!H643))</f>
        <v/>
      </c>
      <c r="F643" s="823">
        <f>Dados_GLOBAL_Inicial!I643</f>
        <v>0</v>
      </c>
      <c r="G643" s="824">
        <f>Dados_GLOBAL_Inicial!J643</f>
        <v>0</v>
      </c>
      <c r="H643" s="454">
        <f>Dados_GLOBAL_Inicial!K643</f>
        <v>0</v>
      </c>
      <c r="I643" s="970">
        <f>SUM('MEDIÇÃO_OBJETO (1)'!I643)</f>
        <v>0</v>
      </c>
      <c r="J643" s="455">
        <f t="shared" si="414"/>
        <v>0</v>
      </c>
      <c r="K643" s="451">
        <f t="shared" si="415"/>
        <v>0</v>
      </c>
      <c r="L643" s="452">
        <f t="shared" si="416"/>
        <v>0</v>
      </c>
      <c r="M643" s="809">
        <f t="shared" si="417"/>
        <v>0</v>
      </c>
      <c r="N643" s="810">
        <f>IF(IFERROR(VALUE(Dados_GLOBAL_Inicial!L643),0)=0,0,Dados_GLOBAL_Inicial!L643)</f>
        <v>0</v>
      </c>
      <c r="O643" s="812">
        <f>SUM('MEDIÇÃO_OBJETO (1)'!O643)</f>
        <v>0</v>
      </c>
      <c r="P643" s="812">
        <f>SUM('MEDIÇÃO_OBJETO (1)'!P643)</f>
        <v>0</v>
      </c>
      <c r="Q643" s="813">
        <f t="shared" si="418"/>
        <v>0</v>
      </c>
      <c r="R643" s="951"/>
      <c r="S643" s="815">
        <f>SUM('MEDIÇÃO_OBJETO (1)'!S643)</f>
        <v>0</v>
      </c>
      <c r="T643" s="815">
        <f>SUM('MEDIÇÃO_OBJETO (1)'!T643)</f>
        <v>0</v>
      </c>
      <c r="V643" s="19"/>
      <c r="W643" s="978">
        <f t="shared" si="419"/>
        <v>0</v>
      </c>
      <c r="X643" s="816">
        <f t="shared" si="420"/>
        <v>0</v>
      </c>
      <c r="Y643" s="816">
        <f t="shared" si="421"/>
        <v>0</v>
      </c>
      <c r="Z643" s="817">
        <f t="shared" si="422"/>
        <v>0</v>
      </c>
      <c r="AB643" s="453">
        <f t="shared" si="408"/>
        <v>0</v>
      </c>
      <c r="AC643" s="14">
        <f t="shared" si="423"/>
        <v>0</v>
      </c>
      <c r="AD643" s="819"/>
      <c r="AE643" s="631">
        <f t="shared" si="409"/>
        <v>0</v>
      </c>
      <c r="AF643" s="818">
        <f>SUM('MEDIÇÃO_OBJETO (1)'!AG643)</f>
        <v>0</v>
      </c>
      <c r="AG643" s="541">
        <f>SUM('MEDIÇÃO_OBJETO (1)'!AH643)</f>
        <v>0</v>
      </c>
      <c r="AH643" s="541">
        <f>SUM('MEDIÇÃO_OBJETO (1)'!AI643)</f>
        <v>0</v>
      </c>
      <c r="AI643" s="541">
        <f>SUM('MEDIÇÃO_OBJETO (1)'!AJ643)</f>
        <v>0</v>
      </c>
      <c r="AJ643" s="541">
        <f>SUM('MEDIÇÃO_OBJETO (1)'!AK643)</f>
        <v>0</v>
      </c>
      <c r="AK643" s="541">
        <f>SUM('MEDIÇÃO_OBJETO (1)'!AL643)</f>
        <v>0</v>
      </c>
      <c r="AL643" s="541">
        <f>SUM('MEDIÇÃO_OBJETO (1)'!AM643)</f>
        <v>0</v>
      </c>
      <c r="AM643" s="541">
        <f>SUM('MEDIÇÃO_OBJETO (1)'!AN643)</f>
        <v>0</v>
      </c>
      <c r="AN643" s="541">
        <f>SUM('MEDIÇÃO_OBJETO (1)'!AO643)</f>
        <v>0</v>
      </c>
      <c r="AO643" s="541">
        <f>SUM('MEDIÇÃO_OBJETO (1)'!AP643)</f>
        <v>0</v>
      </c>
      <c r="AP643" s="541">
        <f>SUM('MEDIÇÃO_OBJETO (1)'!AQ643)</f>
        <v>0</v>
      </c>
      <c r="AQ643" s="541">
        <f>SUM('MEDIÇÃO_OBJETO (1)'!AR643)</f>
        <v>0</v>
      </c>
      <c r="AR643" s="541">
        <f>SUM('MEDIÇÃO_OBJETO (1)'!AS643)</f>
        <v>0</v>
      </c>
      <c r="AS643" s="541">
        <f>SUM('MEDIÇÃO_OBJETO (1)'!AT643)</f>
        <v>0</v>
      </c>
      <c r="AT643" s="541">
        <f>SUM('MEDIÇÃO_OBJETO (1)'!AU643)</f>
        <v>0</v>
      </c>
      <c r="AU643" s="541">
        <f>SUM('MEDIÇÃO_OBJETO (1)'!AV643)</f>
        <v>0</v>
      </c>
      <c r="AV643" s="541">
        <f>SUM('MEDIÇÃO_OBJETO (1)'!AW643)</f>
        <v>0</v>
      </c>
      <c r="AW643" s="541">
        <f>SUM('MEDIÇÃO_OBJETO (1)'!AX643)</f>
        <v>0</v>
      </c>
      <c r="AX643" s="977"/>
      <c r="BN643" s="992">
        <f t="shared" si="412"/>
        <v>0</v>
      </c>
      <c r="BO643" s="538">
        <f t="shared" si="410"/>
        <v>0</v>
      </c>
      <c r="BP643" s="987">
        <f>IF(RESUMO_GLOBAL!$X$53="a",ROUND(AF643*$N643,RESUMO_GLOBAL!$X$54),IF(RESUMO_GLOBAL!$X$53="t",TRUNC(AF643*$N643,RESUMO_GLOBAL!$X$54),AF643*$N643))</f>
        <v>0</v>
      </c>
      <c r="BQ643" s="987">
        <f>IF(RESUMO_GLOBAL!$X$53="a",ROUND(AG643*$N643,RESUMO_GLOBAL!$X$54),IF(RESUMO_GLOBAL!$X$53="t",TRUNC(AG643*$N643,RESUMO_GLOBAL!$X$54),AG643*$N643))</f>
        <v>0</v>
      </c>
      <c r="BR643" s="987">
        <f>IF(RESUMO_GLOBAL!$X$53="a",ROUND(AH643*$N643,RESUMO_GLOBAL!$X$54),IF(RESUMO_GLOBAL!$X$53="t",TRUNC(AH643*$N643,RESUMO_GLOBAL!$X$54),AH643*$N643))</f>
        <v>0</v>
      </c>
      <c r="BS643" s="987">
        <f>IF(RESUMO_GLOBAL!$X$53="a",ROUND(AI643*$N643,RESUMO_GLOBAL!$X$54),IF(RESUMO_GLOBAL!$X$53="t",TRUNC(AI643*$N643,RESUMO_GLOBAL!$X$54),AI643*$N643))</f>
        <v>0</v>
      </c>
      <c r="BT643" s="987">
        <f>IF(RESUMO_GLOBAL!$X$53="a",ROUND(AJ643*$N643,RESUMO_GLOBAL!$X$54),IF(RESUMO_GLOBAL!$X$53="t",TRUNC(AJ643*$N643,RESUMO_GLOBAL!$X$54),AJ643*$N643))</f>
        <v>0</v>
      </c>
      <c r="BU643" s="987">
        <f>IF(RESUMO_GLOBAL!$X$53="a",ROUND(AK643*$N643,RESUMO_GLOBAL!$X$54),IF(RESUMO_GLOBAL!$X$53="t",TRUNC(AK643*$N643,RESUMO_GLOBAL!$X$54),AK643*$N643))</f>
        <v>0</v>
      </c>
      <c r="BV643" s="987">
        <f>IF(RESUMO_GLOBAL!$X$53="a",ROUND(AL643*$N643,RESUMO_GLOBAL!$X$54),IF(RESUMO_GLOBAL!$X$53="t",TRUNC(AL643*$N643,RESUMO_GLOBAL!$X$54),AL643*$N643))</f>
        <v>0</v>
      </c>
      <c r="BW643" s="987">
        <f>IF(RESUMO_GLOBAL!$X$53="a",ROUND(AM643*$N643,RESUMO_GLOBAL!$X$54),IF(RESUMO_GLOBAL!$X$53="t",TRUNC(AM643*$N643,RESUMO_GLOBAL!$X$54),AM643*$N643))</f>
        <v>0</v>
      </c>
      <c r="BX643" s="987">
        <f>IF(RESUMO_GLOBAL!$X$53="a",ROUND(AN643*$N643,RESUMO_GLOBAL!$X$54),IF(RESUMO_GLOBAL!$X$53="t",TRUNC(AN643*$N643,RESUMO_GLOBAL!$X$54),AN643*$N643))</f>
        <v>0</v>
      </c>
      <c r="BY643" s="987">
        <f>IF(RESUMO_GLOBAL!$X$53="a",ROUND(AO643*$N643,RESUMO_GLOBAL!$X$54),IF(RESUMO_GLOBAL!$X$53="t",TRUNC(AO643*$N643,RESUMO_GLOBAL!$X$54),AO643*$N643))</f>
        <v>0</v>
      </c>
      <c r="BZ643" s="987">
        <f>IF(RESUMO_GLOBAL!$X$53="a",ROUND(AP643*$N643,RESUMO_GLOBAL!$X$54),IF(RESUMO_GLOBAL!$X$53="t",TRUNC(AP643*$N643,RESUMO_GLOBAL!$X$54),AP643*$N643))</f>
        <v>0</v>
      </c>
      <c r="CA643" s="987">
        <f>IF(RESUMO_GLOBAL!$X$53="a",ROUND(AQ643*$N643,RESUMO_GLOBAL!$X$54),IF(RESUMO_GLOBAL!$X$53="t",TRUNC(AQ643*$N643,RESUMO_GLOBAL!$X$54),AQ643*$N643))</f>
        <v>0</v>
      </c>
      <c r="CB643" s="987">
        <f>IF(RESUMO_GLOBAL!$X$53="a",ROUND(AR643*$N643,RESUMO_GLOBAL!$X$54),IF(RESUMO_GLOBAL!$X$53="t",TRUNC(AR643*$N643,RESUMO_GLOBAL!$X$54),AR643*$N643))</f>
        <v>0</v>
      </c>
      <c r="CC643" s="987">
        <f>IF(RESUMO_GLOBAL!$X$53="a",ROUND(AS643*$N643,RESUMO_GLOBAL!$X$54),IF(RESUMO_GLOBAL!$X$53="t",TRUNC(AS643*$N643,RESUMO_GLOBAL!$X$54),AS643*$N643))</f>
        <v>0</v>
      </c>
      <c r="CD643" s="987">
        <f>IF(RESUMO_GLOBAL!$X$53="a",ROUND(AT643*$N643,RESUMO_GLOBAL!$X$54),IF(RESUMO_GLOBAL!$X$53="t",TRUNC(AT643*$N643,RESUMO_GLOBAL!$X$54),AT643*$N643))</f>
        <v>0</v>
      </c>
      <c r="CE643" s="987">
        <f>IF(RESUMO_GLOBAL!$X$53="a",ROUND(AU643*$N643,RESUMO_GLOBAL!$X$54),IF(RESUMO_GLOBAL!$X$53="t",TRUNC(AU643*$N643,RESUMO_GLOBAL!$X$54),AU643*$N643))</f>
        <v>0</v>
      </c>
      <c r="CF643" s="987">
        <f>IF(RESUMO_GLOBAL!$X$53="a",ROUND(AV643*$N643,RESUMO_GLOBAL!$X$54),IF(RESUMO_GLOBAL!$X$53="t",TRUNC(AV643*$N643,RESUMO_GLOBAL!$X$54),AV643*$N643))</f>
        <v>0</v>
      </c>
      <c r="CG643" s="987">
        <f>IF(RESUMO_GLOBAL!$X$53="a",ROUND(AW643*$N643,RESUMO_GLOBAL!$X$54),IF(RESUMO_GLOBAL!$X$53="t",TRUNC(AW643*$N643,RESUMO_GLOBAL!$X$54),AW643*$N643))</f>
        <v>0</v>
      </c>
      <c r="CK643" s="59">
        <f t="shared" si="389"/>
        <v>0</v>
      </c>
      <c r="CL643" s="59">
        <f t="shared" si="390"/>
        <v>0</v>
      </c>
      <c r="CM643" s="59">
        <f t="shared" si="391"/>
        <v>0</v>
      </c>
      <c r="CN643" s="59">
        <f t="shared" si="392"/>
        <v>0</v>
      </c>
      <c r="CO643" s="59">
        <f t="shared" si="393"/>
        <v>0</v>
      </c>
      <c r="CP643" s="59">
        <f t="shared" si="394"/>
        <v>0</v>
      </c>
      <c r="CQ643" s="59">
        <f t="shared" si="395"/>
        <v>0</v>
      </c>
      <c r="CR643" s="59">
        <f t="shared" si="396"/>
        <v>0</v>
      </c>
      <c r="CS643" s="59">
        <f t="shared" si="397"/>
        <v>0</v>
      </c>
      <c r="CT643" s="59">
        <f t="shared" si="398"/>
        <v>0</v>
      </c>
      <c r="CU643" s="59">
        <f t="shared" si="399"/>
        <v>0</v>
      </c>
      <c r="CV643" s="59">
        <f t="shared" si="400"/>
        <v>0</v>
      </c>
      <c r="CW643" s="59">
        <f t="shared" si="401"/>
        <v>0</v>
      </c>
      <c r="CX643" s="59">
        <f t="shared" si="402"/>
        <v>0</v>
      </c>
      <c r="CY643" s="59">
        <f t="shared" si="403"/>
        <v>0</v>
      </c>
      <c r="CZ643" s="59">
        <f t="shared" si="404"/>
        <v>0</v>
      </c>
      <c r="DA643" s="59">
        <f t="shared" si="405"/>
        <v>0</v>
      </c>
      <c r="DB643" s="59">
        <f t="shared" si="406"/>
        <v>0</v>
      </c>
      <c r="DE643">
        <f t="shared" si="388"/>
        <v>638</v>
      </c>
      <c r="DF643" t="str">
        <f t="shared" si="407"/>
        <v/>
      </c>
      <c r="DG643" s="59">
        <f>IF($C643&lt;&gt;0,SUM($CK644:CK644),0)</f>
        <v>0</v>
      </c>
      <c r="DH643" s="59">
        <f>IF($C643&lt;&gt;0,SUM($CK644:CL644),0)</f>
        <v>0</v>
      </c>
      <c r="DI643" s="59">
        <f>IF($C643&lt;&gt;0,SUM($CK644:CM644),0)</f>
        <v>0</v>
      </c>
      <c r="DJ643" s="59">
        <f>IF($C643&lt;&gt;0,SUM($CK644:CN644),0)</f>
        <v>0</v>
      </c>
      <c r="DK643" s="59">
        <f>IF($C643&lt;&gt;0,SUM($CK644:CO644),0)</f>
        <v>0</v>
      </c>
      <c r="DL643" s="59">
        <f>IF($C643&lt;&gt;0,SUM($CK644:CP644),0)</f>
        <v>0</v>
      </c>
      <c r="DM643" s="59">
        <f>IF($C643&lt;&gt;0,SUM($CK644:CQ644),0)</f>
        <v>0</v>
      </c>
      <c r="DN643" s="59">
        <f>IF($C643&lt;&gt;0,SUM($CK644:CR644),0)</f>
        <v>0</v>
      </c>
      <c r="DO643" s="59">
        <f>IF($C643&lt;&gt;0,SUM($CK644:CS644),0)</f>
        <v>0</v>
      </c>
      <c r="DP643" s="59">
        <f>IF($C643&lt;&gt;0,SUM($CK644:CT644),0)</f>
        <v>0</v>
      </c>
      <c r="DQ643" s="59">
        <f>IF($C643&lt;&gt;0,SUM($CK644:CU644),0)</f>
        <v>0</v>
      </c>
      <c r="DR643" s="59">
        <f>IF($C643&lt;&gt;0,SUM($CK644:CV644),0)</f>
        <v>0</v>
      </c>
      <c r="DS643" s="59">
        <f>IF($C643&lt;&gt;0,SUM($CK644:CW644),0)</f>
        <v>0</v>
      </c>
      <c r="DT643" s="59">
        <f>IF($C643&lt;&gt;0,SUM($CK644:CX644),0)</f>
        <v>0</v>
      </c>
      <c r="DU643" s="59">
        <f>IF($C643&lt;&gt;0,SUM($CK644:CY644),0)</f>
        <v>0</v>
      </c>
      <c r="DV643" s="59">
        <f>IF($C643&lt;&gt;0,SUM($CK644:CZ644),0)</f>
        <v>0</v>
      </c>
      <c r="DW643" s="59">
        <f>IF($C643&lt;&gt;0,SUM($CK644:DA644),0)</f>
        <v>0</v>
      </c>
      <c r="DX643" s="59">
        <f>IF($C643&lt;&gt;0,SUM($CK644:DB644),0)</f>
        <v>0</v>
      </c>
      <c r="DY643" s="952" t="str">
        <f t="shared" si="411"/>
        <v/>
      </c>
    </row>
    <row r="644" spans="1:129" ht="13.5" hidden="1" thickBot="1">
      <c r="A644" s="3" t="str">
        <f t="shared" si="413"/>
        <v/>
      </c>
      <c r="B644" s="805">
        <f>Dados_GLOBAL_Inicial!E644</f>
        <v>0</v>
      </c>
      <c r="C644" s="956">
        <f>IF(IFERROR(VALUE(Dados_GLOBAL_Inicial!F644),0)=0,0,Dados_GLOBAL_Inicial!F644)</f>
        <v>0</v>
      </c>
      <c r="D644" s="830">
        <f>Dados_GLOBAL_Inicial!G644</f>
        <v>0</v>
      </c>
      <c r="E644" s="830" t="str">
        <f>IF(IFERROR(VLOOKUP(F644,Cod_Gde_Itens!$A$1:$B$80,2,FALSE),0)&gt;549,IFERROR(VLOOKUP(F644,Cod_Gde_Itens!$A$1:$B$80,2,FALSE),0),IF(Dados_GLOBAL_Inicial!H644=0,"",Dados_GLOBAL_Inicial!H644))</f>
        <v/>
      </c>
      <c r="F644" s="823">
        <f>Dados_GLOBAL_Inicial!I644</f>
        <v>0</v>
      </c>
      <c r="G644" s="824">
        <f>Dados_GLOBAL_Inicial!J644</f>
        <v>0</v>
      </c>
      <c r="H644" s="454">
        <f>Dados_GLOBAL_Inicial!K644</f>
        <v>0</v>
      </c>
      <c r="I644" s="970">
        <f>SUM('MEDIÇÃO_OBJETO (1)'!I644)</f>
        <v>0</v>
      </c>
      <c r="J644" s="455">
        <f t="shared" si="414"/>
        <v>0</v>
      </c>
      <c r="K644" s="451">
        <f t="shared" si="415"/>
        <v>0</v>
      </c>
      <c r="L644" s="452">
        <f t="shared" si="416"/>
        <v>0</v>
      </c>
      <c r="M644" s="809">
        <f t="shared" si="417"/>
        <v>0</v>
      </c>
      <c r="N644" s="810">
        <f>IF(IFERROR(VALUE(Dados_GLOBAL_Inicial!L644),0)=0,0,Dados_GLOBAL_Inicial!L644)</f>
        <v>0</v>
      </c>
      <c r="O644" s="812">
        <f>SUM('MEDIÇÃO_OBJETO (1)'!O644)</f>
        <v>0</v>
      </c>
      <c r="P644" s="812">
        <f>SUM('MEDIÇÃO_OBJETO (1)'!P644)</f>
        <v>0</v>
      </c>
      <c r="Q644" s="813">
        <f t="shared" si="418"/>
        <v>0</v>
      </c>
      <c r="R644" s="951"/>
      <c r="S644" s="815">
        <f>SUM('MEDIÇÃO_OBJETO (1)'!S644)</f>
        <v>0</v>
      </c>
      <c r="T644" s="815">
        <f>SUM('MEDIÇÃO_OBJETO (1)'!T644)</f>
        <v>0</v>
      </c>
      <c r="V644" s="19"/>
      <c r="W644" s="978">
        <f t="shared" si="419"/>
        <v>0</v>
      </c>
      <c r="X644" s="816">
        <f t="shared" si="420"/>
        <v>0</v>
      </c>
      <c r="Y644" s="816">
        <f t="shared" si="421"/>
        <v>0</v>
      </c>
      <c r="Z644" s="817">
        <f t="shared" si="422"/>
        <v>0</v>
      </c>
      <c r="AB644" s="453">
        <f t="shared" si="408"/>
        <v>0</v>
      </c>
      <c r="AC644" s="14">
        <f t="shared" si="423"/>
        <v>0</v>
      </c>
      <c r="AD644" s="819"/>
      <c r="AE644" s="631">
        <f t="shared" si="409"/>
        <v>0</v>
      </c>
      <c r="AF644" s="818">
        <f>SUM('MEDIÇÃO_OBJETO (1)'!AG644)</f>
        <v>0</v>
      </c>
      <c r="AG644" s="541">
        <f>SUM('MEDIÇÃO_OBJETO (1)'!AH644)</f>
        <v>0</v>
      </c>
      <c r="AH644" s="541">
        <f>SUM('MEDIÇÃO_OBJETO (1)'!AI644)</f>
        <v>0</v>
      </c>
      <c r="AI644" s="541">
        <f>SUM('MEDIÇÃO_OBJETO (1)'!AJ644)</f>
        <v>0</v>
      </c>
      <c r="AJ644" s="541">
        <f>SUM('MEDIÇÃO_OBJETO (1)'!AK644)</f>
        <v>0</v>
      </c>
      <c r="AK644" s="541">
        <f>SUM('MEDIÇÃO_OBJETO (1)'!AL644)</f>
        <v>0</v>
      </c>
      <c r="AL644" s="541">
        <f>SUM('MEDIÇÃO_OBJETO (1)'!AM644)</f>
        <v>0</v>
      </c>
      <c r="AM644" s="541">
        <f>SUM('MEDIÇÃO_OBJETO (1)'!AN644)</f>
        <v>0</v>
      </c>
      <c r="AN644" s="541">
        <f>SUM('MEDIÇÃO_OBJETO (1)'!AO644)</f>
        <v>0</v>
      </c>
      <c r="AO644" s="541">
        <f>SUM('MEDIÇÃO_OBJETO (1)'!AP644)</f>
        <v>0</v>
      </c>
      <c r="AP644" s="541">
        <f>SUM('MEDIÇÃO_OBJETO (1)'!AQ644)</f>
        <v>0</v>
      </c>
      <c r="AQ644" s="541">
        <f>SUM('MEDIÇÃO_OBJETO (1)'!AR644)</f>
        <v>0</v>
      </c>
      <c r="AR644" s="541">
        <f>SUM('MEDIÇÃO_OBJETO (1)'!AS644)</f>
        <v>0</v>
      </c>
      <c r="AS644" s="541">
        <f>SUM('MEDIÇÃO_OBJETO (1)'!AT644)</f>
        <v>0</v>
      </c>
      <c r="AT644" s="541">
        <f>SUM('MEDIÇÃO_OBJETO (1)'!AU644)</f>
        <v>0</v>
      </c>
      <c r="AU644" s="541">
        <f>SUM('MEDIÇÃO_OBJETO (1)'!AV644)</f>
        <v>0</v>
      </c>
      <c r="AV644" s="541">
        <f>SUM('MEDIÇÃO_OBJETO (1)'!AW644)</f>
        <v>0</v>
      </c>
      <c r="AW644" s="541">
        <f>SUM('MEDIÇÃO_OBJETO (1)'!AX644)</f>
        <v>0</v>
      </c>
      <c r="AX644" s="977"/>
      <c r="BN644" s="992">
        <f t="shared" si="412"/>
        <v>0</v>
      </c>
      <c r="BO644" s="538">
        <f t="shared" si="410"/>
        <v>0</v>
      </c>
      <c r="BP644" s="987">
        <f>IF(RESUMO_GLOBAL!$X$53="a",ROUND(AF644*$N644,RESUMO_GLOBAL!$X$54),IF(RESUMO_GLOBAL!$X$53="t",TRUNC(AF644*$N644,RESUMO_GLOBAL!$X$54),AF644*$N644))</f>
        <v>0</v>
      </c>
      <c r="BQ644" s="987">
        <f>IF(RESUMO_GLOBAL!$X$53="a",ROUND(AG644*$N644,RESUMO_GLOBAL!$X$54),IF(RESUMO_GLOBAL!$X$53="t",TRUNC(AG644*$N644,RESUMO_GLOBAL!$X$54),AG644*$N644))</f>
        <v>0</v>
      </c>
      <c r="BR644" s="987">
        <f>IF(RESUMO_GLOBAL!$X$53="a",ROUND(AH644*$N644,RESUMO_GLOBAL!$X$54),IF(RESUMO_GLOBAL!$X$53="t",TRUNC(AH644*$N644,RESUMO_GLOBAL!$X$54),AH644*$N644))</f>
        <v>0</v>
      </c>
      <c r="BS644" s="987">
        <f>IF(RESUMO_GLOBAL!$X$53="a",ROUND(AI644*$N644,RESUMO_GLOBAL!$X$54),IF(RESUMO_GLOBAL!$X$53="t",TRUNC(AI644*$N644,RESUMO_GLOBAL!$X$54),AI644*$N644))</f>
        <v>0</v>
      </c>
      <c r="BT644" s="987">
        <f>IF(RESUMO_GLOBAL!$X$53="a",ROUND(AJ644*$N644,RESUMO_GLOBAL!$X$54),IF(RESUMO_GLOBAL!$X$53="t",TRUNC(AJ644*$N644,RESUMO_GLOBAL!$X$54),AJ644*$N644))</f>
        <v>0</v>
      </c>
      <c r="BU644" s="987">
        <f>IF(RESUMO_GLOBAL!$X$53="a",ROUND(AK644*$N644,RESUMO_GLOBAL!$X$54),IF(RESUMO_GLOBAL!$X$53="t",TRUNC(AK644*$N644,RESUMO_GLOBAL!$X$54),AK644*$N644))</f>
        <v>0</v>
      </c>
      <c r="BV644" s="987">
        <f>IF(RESUMO_GLOBAL!$X$53="a",ROUND(AL644*$N644,RESUMO_GLOBAL!$X$54),IF(RESUMO_GLOBAL!$X$53="t",TRUNC(AL644*$N644,RESUMO_GLOBAL!$X$54),AL644*$N644))</f>
        <v>0</v>
      </c>
      <c r="BW644" s="987">
        <f>IF(RESUMO_GLOBAL!$X$53="a",ROUND(AM644*$N644,RESUMO_GLOBAL!$X$54),IF(RESUMO_GLOBAL!$X$53="t",TRUNC(AM644*$N644,RESUMO_GLOBAL!$X$54),AM644*$N644))</f>
        <v>0</v>
      </c>
      <c r="BX644" s="987">
        <f>IF(RESUMO_GLOBAL!$X$53="a",ROUND(AN644*$N644,RESUMO_GLOBAL!$X$54),IF(RESUMO_GLOBAL!$X$53="t",TRUNC(AN644*$N644,RESUMO_GLOBAL!$X$54),AN644*$N644))</f>
        <v>0</v>
      </c>
      <c r="BY644" s="987">
        <f>IF(RESUMO_GLOBAL!$X$53="a",ROUND(AO644*$N644,RESUMO_GLOBAL!$X$54),IF(RESUMO_GLOBAL!$X$53="t",TRUNC(AO644*$N644,RESUMO_GLOBAL!$X$54),AO644*$N644))</f>
        <v>0</v>
      </c>
      <c r="BZ644" s="987">
        <f>IF(RESUMO_GLOBAL!$X$53="a",ROUND(AP644*$N644,RESUMO_GLOBAL!$X$54),IF(RESUMO_GLOBAL!$X$53="t",TRUNC(AP644*$N644,RESUMO_GLOBAL!$X$54),AP644*$N644))</f>
        <v>0</v>
      </c>
      <c r="CA644" s="987">
        <f>IF(RESUMO_GLOBAL!$X$53="a",ROUND(AQ644*$N644,RESUMO_GLOBAL!$X$54),IF(RESUMO_GLOBAL!$X$53="t",TRUNC(AQ644*$N644,RESUMO_GLOBAL!$X$54),AQ644*$N644))</f>
        <v>0</v>
      </c>
      <c r="CB644" s="987">
        <f>IF(RESUMO_GLOBAL!$X$53="a",ROUND(AR644*$N644,RESUMO_GLOBAL!$X$54),IF(RESUMO_GLOBAL!$X$53="t",TRUNC(AR644*$N644,RESUMO_GLOBAL!$X$54),AR644*$N644))</f>
        <v>0</v>
      </c>
      <c r="CC644" s="987">
        <f>IF(RESUMO_GLOBAL!$X$53="a",ROUND(AS644*$N644,RESUMO_GLOBAL!$X$54),IF(RESUMO_GLOBAL!$X$53="t",TRUNC(AS644*$N644,RESUMO_GLOBAL!$X$54),AS644*$N644))</f>
        <v>0</v>
      </c>
      <c r="CD644" s="987">
        <f>IF(RESUMO_GLOBAL!$X$53="a",ROUND(AT644*$N644,RESUMO_GLOBAL!$X$54),IF(RESUMO_GLOBAL!$X$53="t",TRUNC(AT644*$N644,RESUMO_GLOBAL!$X$54),AT644*$N644))</f>
        <v>0</v>
      </c>
      <c r="CE644" s="987">
        <f>IF(RESUMO_GLOBAL!$X$53="a",ROUND(AU644*$N644,RESUMO_GLOBAL!$X$54),IF(RESUMO_GLOBAL!$X$53="t",TRUNC(AU644*$N644,RESUMO_GLOBAL!$X$54),AU644*$N644))</f>
        <v>0</v>
      </c>
      <c r="CF644" s="987">
        <f>IF(RESUMO_GLOBAL!$X$53="a",ROUND(AV644*$N644,RESUMO_GLOBAL!$X$54),IF(RESUMO_GLOBAL!$X$53="t",TRUNC(AV644*$N644,RESUMO_GLOBAL!$X$54),AV644*$N644))</f>
        <v>0</v>
      </c>
      <c r="CG644" s="987">
        <f>IF(RESUMO_GLOBAL!$X$53="a",ROUND(AW644*$N644,RESUMO_GLOBAL!$X$54),IF(RESUMO_GLOBAL!$X$53="t",TRUNC(AW644*$N644,RESUMO_GLOBAL!$X$54),AW644*$N644))</f>
        <v>0</v>
      </c>
      <c r="CK644" s="59">
        <f t="shared" si="389"/>
        <v>0</v>
      </c>
      <c r="CL644" s="59">
        <f t="shared" si="390"/>
        <v>0</v>
      </c>
      <c r="CM644" s="59">
        <f t="shared" si="391"/>
        <v>0</v>
      </c>
      <c r="CN644" s="59">
        <f t="shared" si="392"/>
        <v>0</v>
      </c>
      <c r="CO644" s="59">
        <f t="shared" si="393"/>
        <v>0</v>
      </c>
      <c r="CP644" s="59">
        <f t="shared" si="394"/>
        <v>0</v>
      </c>
      <c r="CQ644" s="59">
        <f t="shared" si="395"/>
        <v>0</v>
      </c>
      <c r="CR644" s="59">
        <f t="shared" si="396"/>
        <v>0</v>
      </c>
      <c r="CS644" s="59">
        <f t="shared" si="397"/>
        <v>0</v>
      </c>
      <c r="CT644" s="59">
        <f t="shared" si="398"/>
        <v>0</v>
      </c>
      <c r="CU644" s="59">
        <f t="shared" si="399"/>
        <v>0</v>
      </c>
      <c r="CV644" s="59">
        <f t="shared" si="400"/>
        <v>0</v>
      </c>
      <c r="CW644" s="59">
        <f t="shared" si="401"/>
        <v>0</v>
      </c>
      <c r="CX644" s="59">
        <f t="shared" si="402"/>
        <v>0</v>
      </c>
      <c r="CY644" s="59">
        <f t="shared" si="403"/>
        <v>0</v>
      </c>
      <c r="CZ644" s="59">
        <f t="shared" si="404"/>
        <v>0</v>
      </c>
      <c r="DA644" s="59">
        <f t="shared" si="405"/>
        <v>0</v>
      </c>
      <c r="DB644" s="59">
        <f t="shared" si="406"/>
        <v>0</v>
      </c>
      <c r="DE644">
        <f t="shared" si="388"/>
        <v>639</v>
      </c>
      <c r="DF644" t="str">
        <f t="shared" si="407"/>
        <v/>
      </c>
      <c r="DG644" s="59">
        <f>IF($C644&lt;&gt;0,SUM($CK645:CK645),0)</f>
        <v>0</v>
      </c>
      <c r="DH644" s="59">
        <f>IF($C644&lt;&gt;0,SUM($CK645:CL645),0)</f>
        <v>0</v>
      </c>
      <c r="DI644" s="59">
        <f>IF($C644&lt;&gt;0,SUM($CK645:CM645),0)</f>
        <v>0</v>
      </c>
      <c r="DJ644" s="59">
        <f>IF($C644&lt;&gt;0,SUM($CK645:CN645),0)</f>
        <v>0</v>
      </c>
      <c r="DK644" s="59">
        <f>IF($C644&lt;&gt;0,SUM($CK645:CO645),0)</f>
        <v>0</v>
      </c>
      <c r="DL644" s="59">
        <f>IF($C644&lt;&gt;0,SUM($CK645:CP645),0)</f>
        <v>0</v>
      </c>
      <c r="DM644" s="59">
        <f>IF($C644&lt;&gt;0,SUM($CK645:CQ645),0)</f>
        <v>0</v>
      </c>
      <c r="DN644" s="59">
        <f>IF($C644&lt;&gt;0,SUM($CK645:CR645),0)</f>
        <v>0</v>
      </c>
      <c r="DO644" s="59">
        <f>IF($C644&lt;&gt;0,SUM($CK645:CS645),0)</f>
        <v>0</v>
      </c>
      <c r="DP644" s="59">
        <f>IF($C644&lt;&gt;0,SUM($CK645:CT645),0)</f>
        <v>0</v>
      </c>
      <c r="DQ644" s="59">
        <f>IF($C644&lt;&gt;0,SUM($CK645:CU645),0)</f>
        <v>0</v>
      </c>
      <c r="DR644" s="59">
        <f>IF($C644&lt;&gt;0,SUM($CK645:CV645),0)</f>
        <v>0</v>
      </c>
      <c r="DS644" s="59">
        <f>IF($C644&lt;&gt;0,SUM($CK645:CW645),0)</f>
        <v>0</v>
      </c>
      <c r="DT644" s="59">
        <f>IF($C644&lt;&gt;0,SUM($CK645:CX645),0)</f>
        <v>0</v>
      </c>
      <c r="DU644" s="59">
        <f>IF($C644&lt;&gt;0,SUM($CK645:CY645),0)</f>
        <v>0</v>
      </c>
      <c r="DV644" s="59">
        <f>IF($C644&lt;&gt;0,SUM($CK645:CZ645),0)</f>
        <v>0</v>
      </c>
      <c r="DW644" s="59">
        <f>IF($C644&lt;&gt;0,SUM($CK645:DA645),0)</f>
        <v>0</v>
      </c>
      <c r="DX644" s="59">
        <f>IF($C644&lt;&gt;0,SUM($CK645:DB645),0)</f>
        <v>0</v>
      </c>
      <c r="DY644" s="952" t="str">
        <f t="shared" si="411"/>
        <v/>
      </c>
    </row>
    <row r="645" spans="1:129" ht="13.5" hidden="1" thickBot="1">
      <c r="A645" s="3" t="str">
        <f t="shared" si="413"/>
        <v/>
      </c>
      <c r="B645" s="805">
        <f>Dados_GLOBAL_Inicial!E645</f>
        <v>0</v>
      </c>
      <c r="C645" s="956">
        <f>IF(IFERROR(VALUE(Dados_GLOBAL_Inicial!F645),0)=0,0,Dados_GLOBAL_Inicial!F645)</f>
        <v>0</v>
      </c>
      <c r="D645" s="830">
        <f>Dados_GLOBAL_Inicial!G645</f>
        <v>0</v>
      </c>
      <c r="E645" s="830" t="str">
        <f>IF(IFERROR(VLOOKUP(F645,Cod_Gde_Itens!$A$1:$B$80,2,FALSE),0)&gt;549,IFERROR(VLOOKUP(F645,Cod_Gde_Itens!$A$1:$B$80,2,FALSE),0),IF(Dados_GLOBAL_Inicial!H645=0,"",Dados_GLOBAL_Inicial!H645))</f>
        <v/>
      </c>
      <c r="F645" s="823">
        <f>Dados_GLOBAL_Inicial!I645</f>
        <v>0</v>
      </c>
      <c r="G645" s="824">
        <f>Dados_GLOBAL_Inicial!J645</f>
        <v>0</v>
      </c>
      <c r="H645" s="454">
        <f>Dados_GLOBAL_Inicial!K645</f>
        <v>0</v>
      </c>
      <c r="I645" s="970">
        <f>SUM('MEDIÇÃO_OBJETO (1)'!I645)</f>
        <v>0</v>
      </c>
      <c r="J645" s="455">
        <f t="shared" si="414"/>
        <v>0</v>
      </c>
      <c r="K645" s="451">
        <f t="shared" si="415"/>
        <v>0</v>
      </c>
      <c r="L645" s="452">
        <f t="shared" si="416"/>
        <v>0</v>
      </c>
      <c r="M645" s="809">
        <f t="shared" si="417"/>
        <v>0</v>
      </c>
      <c r="N645" s="810">
        <f>IF(IFERROR(VALUE(Dados_GLOBAL_Inicial!L645),0)=0,0,Dados_GLOBAL_Inicial!L645)</f>
        <v>0</v>
      </c>
      <c r="O645" s="812">
        <f>SUM('MEDIÇÃO_OBJETO (1)'!O645)</f>
        <v>0</v>
      </c>
      <c r="P645" s="812">
        <f>SUM('MEDIÇÃO_OBJETO (1)'!P645)</f>
        <v>0</v>
      </c>
      <c r="Q645" s="813">
        <f t="shared" si="418"/>
        <v>0</v>
      </c>
      <c r="R645" s="951"/>
      <c r="S645" s="815">
        <f>SUM('MEDIÇÃO_OBJETO (1)'!S645)</f>
        <v>0</v>
      </c>
      <c r="T645" s="815">
        <f>SUM('MEDIÇÃO_OBJETO (1)'!T645)</f>
        <v>0</v>
      </c>
      <c r="V645" s="19"/>
      <c r="W645" s="978">
        <f t="shared" si="419"/>
        <v>0</v>
      </c>
      <c r="X645" s="816">
        <f t="shared" si="420"/>
        <v>0</v>
      </c>
      <c r="Y645" s="816">
        <f t="shared" si="421"/>
        <v>0</v>
      </c>
      <c r="Z645" s="817">
        <f t="shared" si="422"/>
        <v>0</v>
      </c>
      <c r="AB645" s="453">
        <f t="shared" si="408"/>
        <v>0</v>
      </c>
      <c r="AC645" s="14">
        <f t="shared" si="423"/>
        <v>0</v>
      </c>
      <c r="AD645" s="819"/>
      <c r="AE645" s="631">
        <f t="shared" si="409"/>
        <v>0</v>
      </c>
      <c r="AF645" s="818">
        <f>SUM('MEDIÇÃO_OBJETO (1)'!AG645)</f>
        <v>0</v>
      </c>
      <c r="AG645" s="541">
        <f>SUM('MEDIÇÃO_OBJETO (1)'!AH645)</f>
        <v>0</v>
      </c>
      <c r="AH645" s="541">
        <f>SUM('MEDIÇÃO_OBJETO (1)'!AI645)</f>
        <v>0</v>
      </c>
      <c r="AI645" s="541">
        <f>SUM('MEDIÇÃO_OBJETO (1)'!AJ645)</f>
        <v>0</v>
      </c>
      <c r="AJ645" s="541">
        <f>SUM('MEDIÇÃO_OBJETO (1)'!AK645)</f>
        <v>0</v>
      </c>
      <c r="AK645" s="541">
        <f>SUM('MEDIÇÃO_OBJETO (1)'!AL645)</f>
        <v>0</v>
      </c>
      <c r="AL645" s="541">
        <f>SUM('MEDIÇÃO_OBJETO (1)'!AM645)</f>
        <v>0</v>
      </c>
      <c r="AM645" s="541">
        <f>SUM('MEDIÇÃO_OBJETO (1)'!AN645)</f>
        <v>0</v>
      </c>
      <c r="AN645" s="541">
        <f>SUM('MEDIÇÃO_OBJETO (1)'!AO645)</f>
        <v>0</v>
      </c>
      <c r="AO645" s="541">
        <f>SUM('MEDIÇÃO_OBJETO (1)'!AP645)</f>
        <v>0</v>
      </c>
      <c r="AP645" s="541">
        <f>SUM('MEDIÇÃO_OBJETO (1)'!AQ645)</f>
        <v>0</v>
      </c>
      <c r="AQ645" s="541">
        <f>SUM('MEDIÇÃO_OBJETO (1)'!AR645)</f>
        <v>0</v>
      </c>
      <c r="AR645" s="541">
        <f>SUM('MEDIÇÃO_OBJETO (1)'!AS645)</f>
        <v>0</v>
      </c>
      <c r="AS645" s="541">
        <f>SUM('MEDIÇÃO_OBJETO (1)'!AT645)</f>
        <v>0</v>
      </c>
      <c r="AT645" s="541">
        <f>SUM('MEDIÇÃO_OBJETO (1)'!AU645)</f>
        <v>0</v>
      </c>
      <c r="AU645" s="541">
        <f>SUM('MEDIÇÃO_OBJETO (1)'!AV645)</f>
        <v>0</v>
      </c>
      <c r="AV645" s="541">
        <f>SUM('MEDIÇÃO_OBJETO (1)'!AW645)</f>
        <v>0</v>
      </c>
      <c r="AW645" s="541">
        <f>SUM('MEDIÇÃO_OBJETO (1)'!AX645)</f>
        <v>0</v>
      </c>
      <c r="AX645" s="977"/>
      <c r="BN645" s="992">
        <f t="shared" si="412"/>
        <v>0</v>
      </c>
      <c r="BO645" s="538">
        <f t="shared" si="410"/>
        <v>0</v>
      </c>
      <c r="BP645" s="987">
        <f>IF(RESUMO_GLOBAL!$X$53="a",ROUND(AF645*$N645,RESUMO_GLOBAL!$X$54),IF(RESUMO_GLOBAL!$X$53="t",TRUNC(AF645*$N645,RESUMO_GLOBAL!$X$54),AF645*$N645))</f>
        <v>0</v>
      </c>
      <c r="BQ645" s="987">
        <f>IF(RESUMO_GLOBAL!$X$53="a",ROUND(AG645*$N645,RESUMO_GLOBAL!$X$54),IF(RESUMO_GLOBAL!$X$53="t",TRUNC(AG645*$N645,RESUMO_GLOBAL!$X$54),AG645*$N645))</f>
        <v>0</v>
      </c>
      <c r="BR645" s="987">
        <f>IF(RESUMO_GLOBAL!$X$53="a",ROUND(AH645*$N645,RESUMO_GLOBAL!$X$54),IF(RESUMO_GLOBAL!$X$53="t",TRUNC(AH645*$N645,RESUMO_GLOBAL!$X$54),AH645*$N645))</f>
        <v>0</v>
      </c>
      <c r="BS645" s="987">
        <f>IF(RESUMO_GLOBAL!$X$53="a",ROUND(AI645*$N645,RESUMO_GLOBAL!$X$54),IF(RESUMO_GLOBAL!$X$53="t",TRUNC(AI645*$N645,RESUMO_GLOBAL!$X$54),AI645*$N645))</f>
        <v>0</v>
      </c>
      <c r="BT645" s="987">
        <f>IF(RESUMO_GLOBAL!$X$53="a",ROUND(AJ645*$N645,RESUMO_GLOBAL!$X$54),IF(RESUMO_GLOBAL!$X$53="t",TRUNC(AJ645*$N645,RESUMO_GLOBAL!$X$54),AJ645*$N645))</f>
        <v>0</v>
      </c>
      <c r="BU645" s="987">
        <f>IF(RESUMO_GLOBAL!$X$53="a",ROUND(AK645*$N645,RESUMO_GLOBAL!$X$54),IF(RESUMO_GLOBAL!$X$53="t",TRUNC(AK645*$N645,RESUMO_GLOBAL!$X$54),AK645*$N645))</f>
        <v>0</v>
      </c>
      <c r="BV645" s="987">
        <f>IF(RESUMO_GLOBAL!$X$53="a",ROUND(AL645*$N645,RESUMO_GLOBAL!$X$54),IF(RESUMO_GLOBAL!$X$53="t",TRUNC(AL645*$N645,RESUMO_GLOBAL!$X$54),AL645*$N645))</f>
        <v>0</v>
      </c>
      <c r="BW645" s="987">
        <f>IF(RESUMO_GLOBAL!$X$53="a",ROUND(AM645*$N645,RESUMO_GLOBAL!$X$54),IF(RESUMO_GLOBAL!$X$53="t",TRUNC(AM645*$N645,RESUMO_GLOBAL!$X$54),AM645*$N645))</f>
        <v>0</v>
      </c>
      <c r="BX645" s="987">
        <f>IF(RESUMO_GLOBAL!$X$53="a",ROUND(AN645*$N645,RESUMO_GLOBAL!$X$54),IF(RESUMO_GLOBAL!$X$53="t",TRUNC(AN645*$N645,RESUMO_GLOBAL!$X$54),AN645*$N645))</f>
        <v>0</v>
      </c>
      <c r="BY645" s="987">
        <f>IF(RESUMO_GLOBAL!$X$53="a",ROUND(AO645*$N645,RESUMO_GLOBAL!$X$54),IF(RESUMO_GLOBAL!$X$53="t",TRUNC(AO645*$N645,RESUMO_GLOBAL!$X$54),AO645*$N645))</f>
        <v>0</v>
      </c>
      <c r="BZ645" s="987">
        <f>IF(RESUMO_GLOBAL!$X$53="a",ROUND(AP645*$N645,RESUMO_GLOBAL!$X$54),IF(RESUMO_GLOBAL!$X$53="t",TRUNC(AP645*$N645,RESUMO_GLOBAL!$X$54),AP645*$N645))</f>
        <v>0</v>
      </c>
      <c r="CA645" s="987">
        <f>IF(RESUMO_GLOBAL!$X$53="a",ROUND(AQ645*$N645,RESUMO_GLOBAL!$X$54),IF(RESUMO_GLOBAL!$X$53="t",TRUNC(AQ645*$N645,RESUMO_GLOBAL!$X$54),AQ645*$N645))</f>
        <v>0</v>
      </c>
      <c r="CB645" s="987">
        <f>IF(RESUMO_GLOBAL!$X$53="a",ROUND(AR645*$N645,RESUMO_GLOBAL!$X$54),IF(RESUMO_GLOBAL!$X$53="t",TRUNC(AR645*$N645,RESUMO_GLOBAL!$X$54),AR645*$N645))</f>
        <v>0</v>
      </c>
      <c r="CC645" s="987">
        <f>IF(RESUMO_GLOBAL!$X$53="a",ROUND(AS645*$N645,RESUMO_GLOBAL!$X$54),IF(RESUMO_GLOBAL!$X$53="t",TRUNC(AS645*$N645,RESUMO_GLOBAL!$X$54),AS645*$N645))</f>
        <v>0</v>
      </c>
      <c r="CD645" s="987">
        <f>IF(RESUMO_GLOBAL!$X$53="a",ROUND(AT645*$N645,RESUMO_GLOBAL!$X$54),IF(RESUMO_GLOBAL!$X$53="t",TRUNC(AT645*$N645,RESUMO_GLOBAL!$X$54),AT645*$N645))</f>
        <v>0</v>
      </c>
      <c r="CE645" s="987">
        <f>IF(RESUMO_GLOBAL!$X$53="a",ROUND(AU645*$N645,RESUMO_GLOBAL!$X$54),IF(RESUMO_GLOBAL!$X$53="t",TRUNC(AU645*$N645,RESUMO_GLOBAL!$X$54),AU645*$N645))</f>
        <v>0</v>
      </c>
      <c r="CF645" s="987">
        <f>IF(RESUMO_GLOBAL!$X$53="a",ROUND(AV645*$N645,RESUMO_GLOBAL!$X$54),IF(RESUMO_GLOBAL!$X$53="t",TRUNC(AV645*$N645,RESUMO_GLOBAL!$X$54),AV645*$N645))</f>
        <v>0</v>
      </c>
      <c r="CG645" s="987">
        <f>IF(RESUMO_GLOBAL!$X$53="a",ROUND(AW645*$N645,RESUMO_GLOBAL!$X$54),IF(RESUMO_GLOBAL!$X$53="t",TRUNC(AW645*$N645,RESUMO_GLOBAL!$X$54),AW645*$N645))</f>
        <v>0</v>
      </c>
      <c r="CK645" s="59">
        <f t="shared" si="389"/>
        <v>0</v>
      </c>
      <c r="CL645" s="59">
        <f t="shared" si="390"/>
        <v>0</v>
      </c>
      <c r="CM645" s="59">
        <f t="shared" si="391"/>
        <v>0</v>
      </c>
      <c r="CN645" s="59">
        <f t="shared" si="392"/>
        <v>0</v>
      </c>
      <c r="CO645" s="59">
        <f t="shared" si="393"/>
        <v>0</v>
      </c>
      <c r="CP645" s="59">
        <f t="shared" si="394"/>
        <v>0</v>
      </c>
      <c r="CQ645" s="59">
        <f t="shared" si="395"/>
        <v>0</v>
      </c>
      <c r="CR645" s="59">
        <f t="shared" si="396"/>
        <v>0</v>
      </c>
      <c r="CS645" s="59">
        <f t="shared" si="397"/>
        <v>0</v>
      </c>
      <c r="CT645" s="59">
        <f t="shared" si="398"/>
        <v>0</v>
      </c>
      <c r="CU645" s="59">
        <f t="shared" si="399"/>
        <v>0</v>
      </c>
      <c r="CV645" s="59">
        <f t="shared" si="400"/>
        <v>0</v>
      </c>
      <c r="CW645" s="59">
        <f t="shared" si="401"/>
        <v>0</v>
      </c>
      <c r="CX645" s="59">
        <f t="shared" si="402"/>
        <v>0</v>
      </c>
      <c r="CY645" s="59">
        <f t="shared" si="403"/>
        <v>0</v>
      </c>
      <c r="CZ645" s="59">
        <f t="shared" si="404"/>
        <v>0</v>
      </c>
      <c r="DA645" s="59">
        <f t="shared" si="405"/>
        <v>0</v>
      </c>
      <c r="DB645" s="59">
        <f t="shared" si="406"/>
        <v>0</v>
      </c>
      <c r="DE645">
        <f t="shared" si="388"/>
        <v>640</v>
      </c>
      <c r="DF645" t="str">
        <f t="shared" si="407"/>
        <v/>
      </c>
      <c r="DG645" s="59">
        <f>IF($C645&lt;&gt;0,SUM($CK646:CK646),0)</f>
        <v>0</v>
      </c>
      <c r="DH645" s="59">
        <f>IF($C645&lt;&gt;0,SUM($CK646:CL646),0)</f>
        <v>0</v>
      </c>
      <c r="DI645" s="59">
        <f>IF($C645&lt;&gt;0,SUM($CK646:CM646),0)</f>
        <v>0</v>
      </c>
      <c r="DJ645" s="59">
        <f>IF($C645&lt;&gt;0,SUM($CK646:CN646),0)</f>
        <v>0</v>
      </c>
      <c r="DK645" s="59">
        <f>IF($C645&lt;&gt;0,SUM($CK646:CO646),0)</f>
        <v>0</v>
      </c>
      <c r="DL645" s="59">
        <f>IF($C645&lt;&gt;0,SUM($CK646:CP646),0)</f>
        <v>0</v>
      </c>
      <c r="DM645" s="59">
        <f>IF($C645&lt;&gt;0,SUM($CK646:CQ646),0)</f>
        <v>0</v>
      </c>
      <c r="DN645" s="59">
        <f>IF($C645&lt;&gt;0,SUM($CK646:CR646),0)</f>
        <v>0</v>
      </c>
      <c r="DO645" s="59">
        <f>IF($C645&lt;&gt;0,SUM($CK646:CS646),0)</f>
        <v>0</v>
      </c>
      <c r="DP645" s="59">
        <f>IF($C645&lt;&gt;0,SUM($CK646:CT646),0)</f>
        <v>0</v>
      </c>
      <c r="DQ645" s="59">
        <f>IF($C645&lt;&gt;0,SUM($CK646:CU646),0)</f>
        <v>0</v>
      </c>
      <c r="DR645" s="59">
        <f>IF($C645&lt;&gt;0,SUM($CK646:CV646),0)</f>
        <v>0</v>
      </c>
      <c r="DS645" s="59">
        <f>IF($C645&lt;&gt;0,SUM($CK646:CW646),0)</f>
        <v>0</v>
      </c>
      <c r="DT645" s="59">
        <f>IF($C645&lt;&gt;0,SUM($CK646:CX646),0)</f>
        <v>0</v>
      </c>
      <c r="DU645" s="59">
        <f>IF($C645&lt;&gt;0,SUM($CK646:CY646),0)</f>
        <v>0</v>
      </c>
      <c r="DV645" s="59">
        <f>IF($C645&lt;&gt;0,SUM($CK646:CZ646),0)</f>
        <v>0</v>
      </c>
      <c r="DW645" s="59">
        <f>IF($C645&lt;&gt;0,SUM($CK646:DA646),0)</f>
        <v>0</v>
      </c>
      <c r="DX645" s="59">
        <f>IF($C645&lt;&gt;0,SUM($CK646:DB646),0)</f>
        <v>0</v>
      </c>
      <c r="DY645" s="952" t="str">
        <f t="shared" si="411"/>
        <v/>
      </c>
    </row>
    <row r="646" spans="1:129" ht="13.5" hidden="1" thickBot="1">
      <c r="A646" s="3" t="str">
        <f t="shared" si="413"/>
        <v/>
      </c>
      <c r="B646" s="805">
        <f>Dados_GLOBAL_Inicial!E646</f>
        <v>0</v>
      </c>
      <c r="C646" s="956">
        <f>IF(IFERROR(VALUE(Dados_GLOBAL_Inicial!F646),0)=0,0,Dados_GLOBAL_Inicial!F646)</f>
        <v>0</v>
      </c>
      <c r="D646" s="830">
        <f>Dados_GLOBAL_Inicial!G646</f>
        <v>0</v>
      </c>
      <c r="E646" s="830" t="str">
        <f>IF(IFERROR(VLOOKUP(F646,Cod_Gde_Itens!$A$1:$B$80,2,FALSE),0)&gt;549,IFERROR(VLOOKUP(F646,Cod_Gde_Itens!$A$1:$B$80,2,FALSE),0),IF(Dados_GLOBAL_Inicial!H646=0,"",Dados_GLOBAL_Inicial!H646))</f>
        <v/>
      </c>
      <c r="F646" s="823">
        <f>Dados_GLOBAL_Inicial!I646</f>
        <v>0</v>
      </c>
      <c r="G646" s="824">
        <f>Dados_GLOBAL_Inicial!J646</f>
        <v>0</v>
      </c>
      <c r="H646" s="454">
        <f>Dados_GLOBAL_Inicial!K646</f>
        <v>0</v>
      </c>
      <c r="I646" s="970">
        <f>SUM('MEDIÇÃO_OBJETO (1)'!I646)</f>
        <v>0</v>
      </c>
      <c r="J646" s="455">
        <f t="shared" si="414"/>
        <v>0</v>
      </c>
      <c r="K646" s="451">
        <f t="shared" si="415"/>
        <v>0</v>
      </c>
      <c r="L646" s="452">
        <f t="shared" si="416"/>
        <v>0</v>
      </c>
      <c r="M646" s="809">
        <f t="shared" si="417"/>
        <v>0</v>
      </c>
      <c r="N646" s="810">
        <f>IF(IFERROR(VALUE(Dados_GLOBAL_Inicial!L646),0)=0,0,Dados_GLOBAL_Inicial!L646)</f>
        <v>0</v>
      </c>
      <c r="O646" s="812">
        <f>SUM('MEDIÇÃO_OBJETO (1)'!O646)</f>
        <v>0</v>
      </c>
      <c r="P646" s="812">
        <f>SUM('MEDIÇÃO_OBJETO (1)'!P646)</f>
        <v>0</v>
      </c>
      <c r="Q646" s="813">
        <f t="shared" si="418"/>
        <v>0</v>
      </c>
      <c r="R646" s="951"/>
      <c r="S646" s="815">
        <f>SUM('MEDIÇÃO_OBJETO (1)'!S646)</f>
        <v>0</v>
      </c>
      <c r="T646" s="815">
        <f>SUM('MEDIÇÃO_OBJETO (1)'!T646)</f>
        <v>0</v>
      </c>
      <c r="V646" s="19"/>
      <c r="W646" s="978">
        <f t="shared" si="419"/>
        <v>0</v>
      </c>
      <c r="X646" s="816">
        <f t="shared" si="420"/>
        <v>0</v>
      </c>
      <c r="Y646" s="816">
        <f t="shared" si="421"/>
        <v>0</v>
      </c>
      <c r="Z646" s="817">
        <f t="shared" si="422"/>
        <v>0</v>
      </c>
      <c r="AB646" s="453">
        <f t="shared" si="408"/>
        <v>0</v>
      </c>
      <c r="AC646" s="14">
        <f t="shared" si="423"/>
        <v>0</v>
      </c>
      <c r="AD646" s="819"/>
      <c r="AE646" s="631">
        <f t="shared" si="409"/>
        <v>0</v>
      </c>
      <c r="AF646" s="818">
        <f>SUM('MEDIÇÃO_OBJETO (1)'!AG646)</f>
        <v>0</v>
      </c>
      <c r="AG646" s="541">
        <f>SUM('MEDIÇÃO_OBJETO (1)'!AH646)</f>
        <v>0</v>
      </c>
      <c r="AH646" s="541">
        <f>SUM('MEDIÇÃO_OBJETO (1)'!AI646)</f>
        <v>0</v>
      </c>
      <c r="AI646" s="541">
        <f>SUM('MEDIÇÃO_OBJETO (1)'!AJ646)</f>
        <v>0</v>
      </c>
      <c r="AJ646" s="541">
        <f>SUM('MEDIÇÃO_OBJETO (1)'!AK646)</f>
        <v>0</v>
      </c>
      <c r="AK646" s="541">
        <f>SUM('MEDIÇÃO_OBJETO (1)'!AL646)</f>
        <v>0</v>
      </c>
      <c r="AL646" s="541">
        <f>SUM('MEDIÇÃO_OBJETO (1)'!AM646)</f>
        <v>0</v>
      </c>
      <c r="AM646" s="541">
        <f>SUM('MEDIÇÃO_OBJETO (1)'!AN646)</f>
        <v>0</v>
      </c>
      <c r="AN646" s="541">
        <f>SUM('MEDIÇÃO_OBJETO (1)'!AO646)</f>
        <v>0</v>
      </c>
      <c r="AO646" s="541">
        <f>SUM('MEDIÇÃO_OBJETO (1)'!AP646)</f>
        <v>0</v>
      </c>
      <c r="AP646" s="541">
        <f>SUM('MEDIÇÃO_OBJETO (1)'!AQ646)</f>
        <v>0</v>
      </c>
      <c r="AQ646" s="541">
        <f>SUM('MEDIÇÃO_OBJETO (1)'!AR646)</f>
        <v>0</v>
      </c>
      <c r="AR646" s="541">
        <f>SUM('MEDIÇÃO_OBJETO (1)'!AS646)</f>
        <v>0</v>
      </c>
      <c r="AS646" s="541">
        <f>SUM('MEDIÇÃO_OBJETO (1)'!AT646)</f>
        <v>0</v>
      </c>
      <c r="AT646" s="541">
        <f>SUM('MEDIÇÃO_OBJETO (1)'!AU646)</f>
        <v>0</v>
      </c>
      <c r="AU646" s="541">
        <f>SUM('MEDIÇÃO_OBJETO (1)'!AV646)</f>
        <v>0</v>
      </c>
      <c r="AV646" s="541">
        <f>SUM('MEDIÇÃO_OBJETO (1)'!AW646)</f>
        <v>0</v>
      </c>
      <c r="AW646" s="541">
        <f>SUM('MEDIÇÃO_OBJETO (1)'!AX646)</f>
        <v>0</v>
      </c>
      <c r="AX646" s="977"/>
      <c r="BN646" s="992">
        <f t="shared" si="412"/>
        <v>0</v>
      </c>
      <c r="BO646" s="538">
        <f t="shared" si="410"/>
        <v>0</v>
      </c>
      <c r="BP646" s="987">
        <f>IF(RESUMO_GLOBAL!$X$53="a",ROUND(AF646*$N646,RESUMO_GLOBAL!$X$54),IF(RESUMO_GLOBAL!$X$53="t",TRUNC(AF646*$N646,RESUMO_GLOBAL!$X$54),AF646*$N646))</f>
        <v>0</v>
      </c>
      <c r="BQ646" s="987">
        <f>IF(RESUMO_GLOBAL!$X$53="a",ROUND(AG646*$N646,RESUMO_GLOBAL!$X$54),IF(RESUMO_GLOBAL!$X$53="t",TRUNC(AG646*$N646,RESUMO_GLOBAL!$X$54),AG646*$N646))</f>
        <v>0</v>
      </c>
      <c r="BR646" s="987">
        <f>IF(RESUMO_GLOBAL!$X$53="a",ROUND(AH646*$N646,RESUMO_GLOBAL!$X$54),IF(RESUMO_GLOBAL!$X$53="t",TRUNC(AH646*$N646,RESUMO_GLOBAL!$X$54),AH646*$N646))</f>
        <v>0</v>
      </c>
      <c r="BS646" s="987">
        <f>IF(RESUMO_GLOBAL!$X$53="a",ROUND(AI646*$N646,RESUMO_GLOBAL!$X$54),IF(RESUMO_GLOBAL!$X$53="t",TRUNC(AI646*$N646,RESUMO_GLOBAL!$X$54),AI646*$N646))</f>
        <v>0</v>
      </c>
      <c r="BT646" s="987">
        <f>IF(RESUMO_GLOBAL!$X$53="a",ROUND(AJ646*$N646,RESUMO_GLOBAL!$X$54),IF(RESUMO_GLOBAL!$X$53="t",TRUNC(AJ646*$N646,RESUMO_GLOBAL!$X$54),AJ646*$N646))</f>
        <v>0</v>
      </c>
      <c r="BU646" s="987">
        <f>IF(RESUMO_GLOBAL!$X$53="a",ROUND(AK646*$N646,RESUMO_GLOBAL!$X$54),IF(RESUMO_GLOBAL!$X$53="t",TRUNC(AK646*$N646,RESUMO_GLOBAL!$X$54),AK646*$N646))</f>
        <v>0</v>
      </c>
      <c r="BV646" s="987">
        <f>IF(RESUMO_GLOBAL!$X$53="a",ROUND(AL646*$N646,RESUMO_GLOBAL!$X$54),IF(RESUMO_GLOBAL!$X$53="t",TRUNC(AL646*$N646,RESUMO_GLOBAL!$X$54),AL646*$N646))</f>
        <v>0</v>
      </c>
      <c r="BW646" s="987">
        <f>IF(RESUMO_GLOBAL!$X$53="a",ROUND(AM646*$N646,RESUMO_GLOBAL!$X$54),IF(RESUMO_GLOBAL!$X$53="t",TRUNC(AM646*$N646,RESUMO_GLOBAL!$X$54),AM646*$N646))</f>
        <v>0</v>
      </c>
      <c r="BX646" s="987">
        <f>IF(RESUMO_GLOBAL!$X$53="a",ROUND(AN646*$N646,RESUMO_GLOBAL!$X$54),IF(RESUMO_GLOBAL!$X$53="t",TRUNC(AN646*$N646,RESUMO_GLOBAL!$X$54),AN646*$N646))</f>
        <v>0</v>
      </c>
      <c r="BY646" s="987">
        <f>IF(RESUMO_GLOBAL!$X$53="a",ROUND(AO646*$N646,RESUMO_GLOBAL!$X$54),IF(RESUMO_GLOBAL!$X$53="t",TRUNC(AO646*$N646,RESUMO_GLOBAL!$X$54),AO646*$N646))</f>
        <v>0</v>
      </c>
      <c r="BZ646" s="987">
        <f>IF(RESUMO_GLOBAL!$X$53="a",ROUND(AP646*$N646,RESUMO_GLOBAL!$X$54),IF(RESUMO_GLOBAL!$X$53="t",TRUNC(AP646*$N646,RESUMO_GLOBAL!$X$54),AP646*$N646))</f>
        <v>0</v>
      </c>
      <c r="CA646" s="987">
        <f>IF(RESUMO_GLOBAL!$X$53="a",ROUND(AQ646*$N646,RESUMO_GLOBAL!$X$54),IF(RESUMO_GLOBAL!$X$53="t",TRUNC(AQ646*$N646,RESUMO_GLOBAL!$X$54),AQ646*$N646))</f>
        <v>0</v>
      </c>
      <c r="CB646" s="987">
        <f>IF(RESUMO_GLOBAL!$X$53="a",ROUND(AR646*$N646,RESUMO_GLOBAL!$X$54),IF(RESUMO_GLOBAL!$X$53="t",TRUNC(AR646*$N646,RESUMO_GLOBAL!$X$54),AR646*$N646))</f>
        <v>0</v>
      </c>
      <c r="CC646" s="987">
        <f>IF(RESUMO_GLOBAL!$X$53="a",ROUND(AS646*$N646,RESUMO_GLOBAL!$X$54),IF(RESUMO_GLOBAL!$X$53="t",TRUNC(AS646*$N646,RESUMO_GLOBAL!$X$54),AS646*$N646))</f>
        <v>0</v>
      </c>
      <c r="CD646" s="987">
        <f>IF(RESUMO_GLOBAL!$X$53="a",ROUND(AT646*$N646,RESUMO_GLOBAL!$X$54),IF(RESUMO_GLOBAL!$X$53="t",TRUNC(AT646*$N646,RESUMO_GLOBAL!$X$54),AT646*$N646))</f>
        <v>0</v>
      </c>
      <c r="CE646" s="987">
        <f>IF(RESUMO_GLOBAL!$X$53="a",ROUND(AU646*$N646,RESUMO_GLOBAL!$X$54),IF(RESUMO_GLOBAL!$X$53="t",TRUNC(AU646*$N646,RESUMO_GLOBAL!$X$54),AU646*$N646))</f>
        <v>0</v>
      </c>
      <c r="CF646" s="987">
        <f>IF(RESUMO_GLOBAL!$X$53="a",ROUND(AV646*$N646,RESUMO_GLOBAL!$X$54),IF(RESUMO_GLOBAL!$X$53="t",TRUNC(AV646*$N646,RESUMO_GLOBAL!$X$54),AV646*$N646))</f>
        <v>0</v>
      </c>
      <c r="CG646" s="987">
        <f>IF(RESUMO_GLOBAL!$X$53="a",ROUND(AW646*$N646,RESUMO_GLOBAL!$X$54),IF(RESUMO_GLOBAL!$X$53="t",TRUNC(AW646*$N646,RESUMO_GLOBAL!$X$54),AW646*$N646))</f>
        <v>0</v>
      </c>
      <c r="CK646" s="59">
        <f t="shared" si="389"/>
        <v>0</v>
      </c>
      <c r="CL646" s="59">
        <f t="shared" si="390"/>
        <v>0</v>
      </c>
      <c r="CM646" s="59">
        <f t="shared" si="391"/>
        <v>0</v>
      </c>
      <c r="CN646" s="59">
        <f t="shared" si="392"/>
        <v>0</v>
      </c>
      <c r="CO646" s="59">
        <f t="shared" si="393"/>
        <v>0</v>
      </c>
      <c r="CP646" s="59">
        <f t="shared" si="394"/>
        <v>0</v>
      </c>
      <c r="CQ646" s="59">
        <f t="shared" si="395"/>
        <v>0</v>
      </c>
      <c r="CR646" s="59">
        <f t="shared" si="396"/>
        <v>0</v>
      </c>
      <c r="CS646" s="59">
        <f t="shared" si="397"/>
        <v>0</v>
      </c>
      <c r="CT646" s="59">
        <f t="shared" si="398"/>
        <v>0</v>
      </c>
      <c r="CU646" s="59">
        <f t="shared" si="399"/>
        <v>0</v>
      </c>
      <c r="CV646" s="59">
        <f t="shared" si="400"/>
        <v>0</v>
      </c>
      <c r="CW646" s="59">
        <f t="shared" si="401"/>
        <v>0</v>
      </c>
      <c r="CX646" s="59">
        <f t="shared" si="402"/>
        <v>0</v>
      </c>
      <c r="CY646" s="59">
        <f t="shared" si="403"/>
        <v>0</v>
      </c>
      <c r="CZ646" s="59">
        <f t="shared" si="404"/>
        <v>0</v>
      </c>
      <c r="DA646" s="59">
        <f t="shared" si="405"/>
        <v>0</v>
      </c>
      <c r="DB646" s="59">
        <f t="shared" si="406"/>
        <v>0</v>
      </c>
      <c r="DE646">
        <f t="shared" si="388"/>
        <v>641</v>
      </c>
      <c r="DF646" t="str">
        <f t="shared" si="407"/>
        <v/>
      </c>
      <c r="DG646" s="59">
        <f>IF($C646&lt;&gt;0,SUM($CK647:CK647),0)</f>
        <v>0</v>
      </c>
      <c r="DH646" s="59">
        <f>IF($C646&lt;&gt;0,SUM($CK647:CL647),0)</f>
        <v>0</v>
      </c>
      <c r="DI646" s="59">
        <f>IF($C646&lt;&gt;0,SUM($CK647:CM647),0)</f>
        <v>0</v>
      </c>
      <c r="DJ646" s="59">
        <f>IF($C646&lt;&gt;0,SUM($CK647:CN647),0)</f>
        <v>0</v>
      </c>
      <c r="DK646" s="59">
        <f>IF($C646&lt;&gt;0,SUM($CK647:CO647),0)</f>
        <v>0</v>
      </c>
      <c r="DL646" s="59">
        <f>IF($C646&lt;&gt;0,SUM($CK647:CP647),0)</f>
        <v>0</v>
      </c>
      <c r="DM646" s="59">
        <f>IF($C646&lt;&gt;0,SUM($CK647:CQ647),0)</f>
        <v>0</v>
      </c>
      <c r="DN646" s="59">
        <f>IF($C646&lt;&gt;0,SUM($CK647:CR647),0)</f>
        <v>0</v>
      </c>
      <c r="DO646" s="59">
        <f>IF($C646&lt;&gt;0,SUM($CK647:CS647),0)</f>
        <v>0</v>
      </c>
      <c r="DP646" s="59">
        <f>IF($C646&lt;&gt;0,SUM($CK647:CT647),0)</f>
        <v>0</v>
      </c>
      <c r="DQ646" s="59">
        <f>IF($C646&lt;&gt;0,SUM($CK647:CU647),0)</f>
        <v>0</v>
      </c>
      <c r="DR646" s="59">
        <f>IF($C646&lt;&gt;0,SUM($CK647:CV647),0)</f>
        <v>0</v>
      </c>
      <c r="DS646" s="59">
        <f>IF($C646&lt;&gt;0,SUM($CK647:CW647),0)</f>
        <v>0</v>
      </c>
      <c r="DT646" s="59">
        <f>IF($C646&lt;&gt;0,SUM($CK647:CX647),0)</f>
        <v>0</v>
      </c>
      <c r="DU646" s="59">
        <f>IF($C646&lt;&gt;0,SUM($CK647:CY647),0)</f>
        <v>0</v>
      </c>
      <c r="DV646" s="59">
        <f>IF($C646&lt;&gt;0,SUM($CK647:CZ647),0)</f>
        <v>0</v>
      </c>
      <c r="DW646" s="59">
        <f>IF($C646&lt;&gt;0,SUM($CK647:DA647),0)</f>
        <v>0</v>
      </c>
      <c r="DX646" s="59">
        <f>IF($C646&lt;&gt;0,SUM($CK647:DB647),0)</f>
        <v>0</v>
      </c>
      <c r="DY646" s="952" t="str">
        <f t="shared" si="411"/>
        <v/>
      </c>
    </row>
    <row r="647" spans="1:129" ht="13.5" hidden="1" thickBot="1">
      <c r="A647" s="3" t="str">
        <f t="shared" si="413"/>
        <v/>
      </c>
      <c r="B647" s="805">
        <f>Dados_GLOBAL_Inicial!E647</f>
        <v>0</v>
      </c>
      <c r="C647" s="956">
        <f>IF(IFERROR(VALUE(Dados_GLOBAL_Inicial!F647),0)=0,0,Dados_GLOBAL_Inicial!F647)</f>
        <v>0</v>
      </c>
      <c r="D647" s="830">
        <f>Dados_GLOBAL_Inicial!G647</f>
        <v>0</v>
      </c>
      <c r="E647" s="830" t="str">
        <f>IF(IFERROR(VLOOKUP(F647,Cod_Gde_Itens!$A$1:$B$80,2,FALSE),0)&gt;549,IFERROR(VLOOKUP(F647,Cod_Gde_Itens!$A$1:$B$80,2,FALSE),0),IF(Dados_GLOBAL_Inicial!H647=0,"",Dados_GLOBAL_Inicial!H647))</f>
        <v/>
      </c>
      <c r="F647" s="823">
        <f>Dados_GLOBAL_Inicial!I647</f>
        <v>0</v>
      </c>
      <c r="G647" s="824">
        <f>Dados_GLOBAL_Inicial!J647</f>
        <v>0</v>
      </c>
      <c r="H647" s="454">
        <f>Dados_GLOBAL_Inicial!K647</f>
        <v>0</v>
      </c>
      <c r="I647" s="970">
        <f>SUM('MEDIÇÃO_OBJETO (1)'!I647)</f>
        <v>0</v>
      </c>
      <c r="J647" s="455">
        <f t="shared" si="414"/>
        <v>0</v>
      </c>
      <c r="K647" s="451">
        <f t="shared" si="415"/>
        <v>0</v>
      </c>
      <c r="L647" s="452">
        <f t="shared" si="416"/>
        <v>0</v>
      </c>
      <c r="M647" s="809">
        <f t="shared" si="417"/>
        <v>0</v>
      </c>
      <c r="N647" s="810">
        <f>IF(IFERROR(VALUE(Dados_GLOBAL_Inicial!L647),0)=0,0,Dados_GLOBAL_Inicial!L647)</f>
        <v>0</v>
      </c>
      <c r="O647" s="812">
        <f>SUM('MEDIÇÃO_OBJETO (1)'!O647)</f>
        <v>0</v>
      </c>
      <c r="P647" s="812">
        <f>SUM('MEDIÇÃO_OBJETO (1)'!P647)</f>
        <v>0</v>
      </c>
      <c r="Q647" s="813">
        <f t="shared" si="418"/>
        <v>0</v>
      </c>
      <c r="R647" s="951"/>
      <c r="S647" s="815">
        <f>SUM('MEDIÇÃO_OBJETO (1)'!S647)</f>
        <v>0</v>
      </c>
      <c r="T647" s="815">
        <f>SUM('MEDIÇÃO_OBJETO (1)'!T647)</f>
        <v>0</v>
      </c>
      <c r="V647" s="19"/>
      <c r="W647" s="978">
        <f t="shared" si="419"/>
        <v>0</v>
      </c>
      <c r="X647" s="816">
        <f t="shared" si="420"/>
        <v>0</v>
      </c>
      <c r="Y647" s="816">
        <f t="shared" si="421"/>
        <v>0</v>
      </c>
      <c r="Z647" s="817">
        <f t="shared" si="422"/>
        <v>0</v>
      </c>
      <c r="AB647" s="453">
        <f t="shared" si="408"/>
        <v>0</v>
      </c>
      <c r="AC647" s="14">
        <f t="shared" si="423"/>
        <v>0</v>
      </c>
      <c r="AD647" s="819"/>
      <c r="AE647" s="631">
        <f t="shared" si="409"/>
        <v>0</v>
      </c>
      <c r="AF647" s="818">
        <f>SUM('MEDIÇÃO_OBJETO (1)'!AG647)</f>
        <v>0</v>
      </c>
      <c r="AG647" s="541">
        <f>SUM('MEDIÇÃO_OBJETO (1)'!AH647)</f>
        <v>0</v>
      </c>
      <c r="AH647" s="541">
        <f>SUM('MEDIÇÃO_OBJETO (1)'!AI647)</f>
        <v>0</v>
      </c>
      <c r="AI647" s="541">
        <f>SUM('MEDIÇÃO_OBJETO (1)'!AJ647)</f>
        <v>0</v>
      </c>
      <c r="AJ647" s="541">
        <f>SUM('MEDIÇÃO_OBJETO (1)'!AK647)</f>
        <v>0</v>
      </c>
      <c r="AK647" s="541">
        <f>SUM('MEDIÇÃO_OBJETO (1)'!AL647)</f>
        <v>0</v>
      </c>
      <c r="AL647" s="541">
        <f>SUM('MEDIÇÃO_OBJETO (1)'!AM647)</f>
        <v>0</v>
      </c>
      <c r="AM647" s="541">
        <f>SUM('MEDIÇÃO_OBJETO (1)'!AN647)</f>
        <v>0</v>
      </c>
      <c r="AN647" s="541">
        <f>SUM('MEDIÇÃO_OBJETO (1)'!AO647)</f>
        <v>0</v>
      </c>
      <c r="AO647" s="541">
        <f>SUM('MEDIÇÃO_OBJETO (1)'!AP647)</f>
        <v>0</v>
      </c>
      <c r="AP647" s="541">
        <f>SUM('MEDIÇÃO_OBJETO (1)'!AQ647)</f>
        <v>0</v>
      </c>
      <c r="AQ647" s="541">
        <f>SUM('MEDIÇÃO_OBJETO (1)'!AR647)</f>
        <v>0</v>
      </c>
      <c r="AR647" s="541">
        <f>SUM('MEDIÇÃO_OBJETO (1)'!AS647)</f>
        <v>0</v>
      </c>
      <c r="AS647" s="541">
        <f>SUM('MEDIÇÃO_OBJETO (1)'!AT647)</f>
        <v>0</v>
      </c>
      <c r="AT647" s="541">
        <f>SUM('MEDIÇÃO_OBJETO (1)'!AU647)</f>
        <v>0</v>
      </c>
      <c r="AU647" s="541">
        <f>SUM('MEDIÇÃO_OBJETO (1)'!AV647)</f>
        <v>0</v>
      </c>
      <c r="AV647" s="541">
        <f>SUM('MEDIÇÃO_OBJETO (1)'!AW647)</f>
        <v>0</v>
      </c>
      <c r="AW647" s="541">
        <f>SUM('MEDIÇÃO_OBJETO (1)'!AX647)</f>
        <v>0</v>
      </c>
      <c r="AX647" s="977"/>
      <c r="BN647" s="992">
        <f t="shared" si="412"/>
        <v>0</v>
      </c>
      <c r="BO647" s="538">
        <f t="shared" si="410"/>
        <v>0</v>
      </c>
      <c r="BP647" s="987">
        <f>IF(RESUMO_GLOBAL!$X$53="a",ROUND(AF647*$N647,RESUMO_GLOBAL!$X$54),IF(RESUMO_GLOBAL!$X$53="t",TRUNC(AF647*$N647,RESUMO_GLOBAL!$X$54),AF647*$N647))</f>
        <v>0</v>
      </c>
      <c r="BQ647" s="987">
        <f>IF(RESUMO_GLOBAL!$X$53="a",ROUND(AG647*$N647,RESUMO_GLOBAL!$X$54),IF(RESUMO_GLOBAL!$X$53="t",TRUNC(AG647*$N647,RESUMO_GLOBAL!$X$54),AG647*$N647))</f>
        <v>0</v>
      </c>
      <c r="BR647" s="987">
        <f>IF(RESUMO_GLOBAL!$X$53="a",ROUND(AH647*$N647,RESUMO_GLOBAL!$X$54),IF(RESUMO_GLOBAL!$X$53="t",TRUNC(AH647*$N647,RESUMO_GLOBAL!$X$54),AH647*$N647))</f>
        <v>0</v>
      </c>
      <c r="BS647" s="987">
        <f>IF(RESUMO_GLOBAL!$X$53="a",ROUND(AI647*$N647,RESUMO_GLOBAL!$X$54),IF(RESUMO_GLOBAL!$X$53="t",TRUNC(AI647*$N647,RESUMO_GLOBAL!$X$54),AI647*$N647))</f>
        <v>0</v>
      </c>
      <c r="BT647" s="987">
        <f>IF(RESUMO_GLOBAL!$X$53="a",ROUND(AJ647*$N647,RESUMO_GLOBAL!$X$54),IF(RESUMO_GLOBAL!$X$53="t",TRUNC(AJ647*$N647,RESUMO_GLOBAL!$X$54),AJ647*$N647))</f>
        <v>0</v>
      </c>
      <c r="BU647" s="987">
        <f>IF(RESUMO_GLOBAL!$X$53="a",ROUND(AK647*$N647,RESUMO_GLOBAL!$X$54),IF(RESUMO_GLOBAL!$X$53="t",TRUNC(AK647*$N647,RESUMO_GLOBAL!$X$54),AK647*$N647))</f>
        <v>0</v>
      </c>
      <c r="BV647" s="987">
        <f>IF(RESUMO_GLOBAL!$X$53="a",ROUND(AL647*$N647,RESUMO_GLOBAL!$X$54),IF(RESUMO_GLOBAL!$X$53="t",TRUNC(AL647*$N647,RESUMO_GLOBAL!$X$54),AL647*$N647))</f>
        <v>0</v>
      </c>
      <c r="BW647" s="987">
        <f>IF(RESUMO_GLOBAL!$X$53="a",ROUND(AM647*$N647,RESUMO_GLOBAL!$X$54),IF(RESUMO_GLOBAL!$X$53="t",TRUNC(AM647*$N647,RESUMO_GLOBAL!$X$54),AM647*$N647))</f>
        <v>0</v>
      </c>
      <c r="BX647" s="987">
        <f>IF(RESUMO_GLOBAL!$X$53="a",ROUND(AN647*$N647,RESUMO_GLOBAL!$X$54),IF(RESUMO_GLOBAL!$X$53="t",TRUNC(AN647*$N647,RESUMO_GLOBAL!$X$54),AN647*$N647))</f>
        <v>0</v>
      </c>
      <c r="BY647" s="987">
        <f>IF(RESUMO_GLOBAL!$X$53="a",ROUND(AO647*$N647,RESUMO_GLOBAL!$X$54),IF(RESUMO_GLOBAL!$X$53="t",TRUNC(AO647*$N647,RESUMO_GLOBAL!$X$54),AO647*$N647))</f>
        <v>0</v>
      </c>
      <c r="BZ647" s="987">
        <f>IF(RESUMO_GLOBAL!$X$53="a",ROUND(AP647*$N647,RESUMO_GLOBAL!$X$54),IF(RESUMO_GLOBAL!$X$53="t",TRUNC(AP647*$N647,RESUMO_GLOBAL!$X$54),AP647*$N647))</f>
        <v>0</v>
      </c>
      <c r="CA647" s="987">
        <f>IF(RESUMO_GLOBAL!$X$53="a",ROUND(AQ647*$N647,RESUMO_GLOBAL!$X$54),IF(RESUMO_GLOBAL!$X$53="t",TRUNC(AQ647*$N647,RESUMO_GLOBAL!$X$54),AQ647*$N647))</f>
        <v>0</v>
      </c>
      <c r="CB647" s="987">
        <f>IF(RESUMO_GLOBAL!$X$53="a",ROUND(AR647*$N647,RESUMO_GLOBAL!$X$54),IF(RESUMO_GLOBAL!$X$53="t",TRUNC(AR647*$N647,RESUMO_GLOBAL!$X$54),AR647*$N647))</f>
        <v>0</v>
      </c>
      <c r="CC647" s="987">
        <f>IF(RESUMO_GLOBAL!$X$53="a",ROUND(AS647*$N647,RESUMO_GLOBAL!$X$54),IF(RESUMO_GLOBAL!$X$53="t",TRUNC(AS647*$N647,RESUMO_GLOBAL!$X$54),AS647*$N647))</f>
        <v>0</v>
      </c>
      <c r="CD647" s="987">
        <f>IF(RESUMO_GLOBAL!$X$53="a",ROUND(AT647*$N647,RESUMO_GLOBAL!$X$54),IF(RESUMO_GLOBAL!$X$53="t",TRUNC(AT647*$N647,RESUMO_GLOBAL!$X$54),AT647*$N647))</f>
        <v>0</v>
      </c>
      <c r="CE647" s="987">
        <f>IF(RESUMO_GLOBAL!$X$53="a",ROUND(AU647*$N647,RESUMO_GLOBAL!$X$54),IF(RESUMO_GLOBAL!$X$53="t",TRUNC(AU647*$N647,RESUMO_GLOBAL!$X$54),AU647*$N647))</f>
        <v>0</v>
      </c>
      <c r="CF647" s="987">
        <f>IF(RESUMO_GLOBAL!$X$53="a",ROUND(AV647*$N647,RESUMO_GLOBAL!$X$54),IF(RESUMO_GLOBAL!$X$53="t",TRUNC(AV647*$N647,RESUMO_GLOBAL!$X$54),AV647*$N647))</f>
        <v>0</v>
      </c>
      <c r="CG647" s="987">
        <f>IF(RESUMO_GLOBAL!$X$53="a",ROUND(AW647*$N647,RESUMO_GLOBAL!$X$54),IF(RESUMO_GLOBAL!$X$53="t",TRUNC(AW647*$N647,RESUMO_GLOBAL!$X$54),AW647*$N647))</f>
        <v>0</v>
      </c>
      <c r="CK647" s="59">
        <f t="shared" si="389"/>
        <v>0</v>
      </c>
      <c r="CL647" s="59">
        <f t="shared" si="390"/>
        <v>0</v>
      </c>
      <c r="CM647" s="59">
        <f t="shared" si="391"/>
        <v>0</v>
      </c>
      <c r="CN647" s="59">
        <f t="shared" si="392"/>
        <v>0</v>
      </c>
      <c r="CO647" s="59">
        <f t="shared" si="393"/>
        <v>0</v>
      </c>
      <c r="CP647" s="59">
        <f t="shared" si="394"/>
        <v>0</v>
      </c>
      <c r="CQ647" s="59">
        <f t="shared" si="395"/>
        <v>0</v>
      </c>
      <c r="CR647" s="59">
        <f t="shared" si="396"/>
        <v>0</v>
      </c>
      <c r="CS647" s="59">
        <f t="shared" si="397"/>
        <v>0</v>
      </c>
      <c r="CT647" s="59">
        <f t="shared" si="398"/>
        <v>0</v>
      </c>
      <c r="CU647" s="59">
        <f t="shared" si="399"/>
        <v>0</v>
      </c>
      <c r="CV647" s="59">
        <f t="shared" si="400"/>
        <v>0</v>
      </c>
      <c r="CW647" s="59">
        <f t="shared" si="401"/>
        <v>0</v>
      </c>
      <c r="CX647" s="59">
        <f t="shared" si="402"/>
        <v>0</v>
      </c>
      <c r="CY647" s="59">
        <f t="shared" si="403"/>
        <v>0</v>
      </c>
      <c r="CZ647" s="59">
        <f t="shared" si="404"/>
        <v>0</v>
      </c>
      <c r="DA647" s="59">
        <f t="shared" si="405"/>
        <v>0</v>
      </c>
      <c r="DB647" s="59">
        <f t="shared" si="406"/>
        <v>0</v>
      </c>
      <c r="DE647">
        <f t="shared" ref="DE647:DE710" si="424">DE646+1</f>
        <v>642</v>
      </c>
      <c r="DF647" t="str">
        <f t="shared" si="407"/>
        <v/>
      </c>
      <c r="DG647" s="59">
        <f>IF($C647&lt;&gt;0,SUM($CK648:CK648),0)</f>
        <v>0</v>
      </c>
      <c r="DH647" s="59">
        <f>IF($C647&lt;&gt;0,SUM($CK648:CL648),0)</f>
        <v>0</v>
      </c>
      <c r="DI647" s="59">
        <f>IF($C647&lt;&gt;0,SUM($CK648:CM648),0)</f>
        <v>0</v>
      </c>
      <c r="DJ647" s="59">
        <f>IF($C647&lt;&gt;0,SUM($CK648:CN648),0)</f>
        <v>0</v>
      </c>
      <c r="DK647" s="59">
        <f>IF($C647&lt;&gt;0,SUM($CK648:CO648),0)</f>
        <v>0</v>
      </c>
      <c r="DL647" s="59">
        <f>IF($C647&lt;&gt;0,SUM($CK648:CP648),0)</f>
        <v>0</v>
      </c>
      <c r="DM647" s="59">
        <f>IF($C647&lt;&gt;0,SUM($CK648:CQ648),0)</f>
        <v>0</v>
      </c>
      <c r="DN647" s="59">
        <f>IF($C647&lt;&gt;0,SUM($CK648:CR648),0)</f>
        <v>0</v>
      </c>
      <c r="DO647" s="59">
        <f>IF($C647&lt;&gt;0,SUM($CK648:CS648),0)</f>
        <v>0</v>
      </c>
      <c r="DP647" s="59">
        <f>IF($C647&lt;&gt;0,SUM($CK648:CT648),0)</f>
        <v>0</v>
      </c>
      <c r="DQ647" s="59">
        <f>IF($C647&lt;&gt;0,SUM($CK648:CU648),0)</f>
        <v>0</v>
      </c>
      <c r="DR647" s="59">
        <f>IF($C647&lt;&gt;0,SUM($CK648:CV648),0)</f>
        <v>0</v>
      </c>
      <c r="DS647" s="59">
        <f>IF($C647&lt;&gt;0,SUM($CK648:CW648),0)</f>
        <v>0</v>
      </c>
      <c r="DT647" s="59">
        <f>IF($C647&lt;&gt;0,SUM($CK648:CX648),0)</f>
        <v>0</v>
      </c>
      <c r="DU647" s="59">
        <f>IF($C647&lt;&gt;0,SUM($CK648:CY648),0)</f>
        <v>0</v>
      </c>
      <c r="DV647" s="59">
        <f>IF($C647&lt;&gt;0,SUM($CK648:CZ648),0)</f>
        <v>0</v>
      </c>
      <c r="DW647" s="59">
        <f>IF($C647&lt;&gt;0,SUM($CK648:DA648),0)</f>
        <v>0</v>
      </c>
      <c r="DX647" s="59">
        <f>IF($C647&lt;&gt;0,SUM($CK648:DB648),0)</f>
        <v>0</v>
      </c>
      <c r="DY647" s="952" t="str">
        <f t="shared" si="411"/>
        <v/>
      </c>
    </row>
    <row r="648" spans="1:129" ht="13.5" hidden="1" thickBot="1">
      <c r="A648" s="3" t="str">
        <f t="shared" si="413"/>
        <v/>
      </c>
      <c r="B648" s="805">
        <f>Dados_GLOBAL_Inicial!E648</f>
        <v>0</v>
      </c>
      <c r="C648" s="956">
        <f>IF(IFERROR(VALUE(Dados_GLOBAL_Inicial!F648),0)=0,0,Dados_GLOBAL_Inicial!F648)</f>
        <v>0</v>
      </c>
      <c r="D648" s="830">
        <f>Dados_GLOBAL_Inicial!G648</f>
        <v>0</v>
      </c>
      <c r="E648" s="830" t="str">
        <f>IF(IFERROR(VLOOKUP(F648,Cod_Gde_Itens!$A$1:$B$80,2,FALSE),0)&gt;549,IFERROR(VLOOKUP(F648,Cod_Gde_Itens!$A$1:$B$80,2,FALSE),0),IF(Dados_GLOBAL_Inicial!H648=0,"",Dados_GLOBAL_Inicial!H648))</f>
        <v/>
      </c>
      <c r="F648" s="823">
        <f>Dados_GLOBAL_Inicial!I648</f>
        <v>0</v>
      </c>
      <c r="G648" s="824">
        <f>Dados_GLOBAL_Inicial!J648</f>
        <v>0</v>
      </c>
      <c r="H648" s="454">
        <f>Dados_GLOBAL_Inicial!K648</f>
        <v>0</v>
      </c>
      <c r="I648" s="970">
        <f>SUM('MEDIÇÃO_OBJETO (1)'!I648)</f>
        <v>0</v>
      </c>
      <c r="J648" s="455">
        <f t="shared" si="414"/>
        <v>0</v>
      </c>
      <c r="K648" s="451">
        <f t="shared" si="415"/>
        <v>0</v>
      </c>
      <c r="L648" s="452">
        <f t="shared" si="416"/>
        <v>0</v>
      </c>
      <c r="M648" s="809">
        <f t="shared" si="417"/>
        <v>0</v>
      </c>
      <c r="N648" s="810">
        <f>IF(IFERROR(VALUE(Dados_GLOBAL_Inicial!L648),0)=0,0,Dados_GLOBAL_Inicial!L648)</f>
        <v>0</v>
      </c>
      <c r="O648" s="812">
        <f>SUM('MEDIÇÃO_OBJETO (1)'!O648)</f>
        <v>0</v>
      </c>
      <c r="P648" s="812">
        <f>SUM('MEDIÇÃO_OBJETO (1)'!P648)</f>
        <v>0</v>
      </c>
      <c r="Q648" s="813">
        <f t="shared" si="418"/>
        <v>0</v>
      </c>
      <c r="R648" s="951"/>
      <c r="S648" s="815">
        <f>SUM('MEDIÇÃO_OBJETO (1)'!S648)</f>
        <v>0</v>
      </c>
      <c r="T648" s="815">
        <f>SUM('MEDIÇÃO_OBJETO (1)'!T648)</f>
        <v>0</v>
      </c>
      <c r="V648" s="19"/>
      <c r="W648" s="978">
        <f t="shared" si="419"/>
        <v>0</v>
      </c>
      <c r="X648" s="816">
        <f t="shared" si="420"/>
        <v>0</v>
      </c>
      <c r="Y648" s="816">
        <f t="shared" si="421"/>
        <v>0</v>
      </c>
      <c r="Z648" s="817">
        <f t="shared" si="422"/>
        <v>0</v>
      </c>
      <c r="AB648" s="453">
        <f t="shared" si="408"/>
        <v>0</v>
      </c>
      <c r="AC648" s="14">
        <f t="shared" si="423"/>
        <v>0</v>
      </c>
      <c r="AD648" s="819"/>
      <c r="AE648" s="631">
        <f t="shared" si="409"/>
        <v>0</v>
      </c>
      <c r="AF648" s="818">
        <f>SUM('MEDIÇÃO_OBJETO (1)'!AG648)</f>
        <v>0</v>
      </c>
      <c r="AG648" s="541">
        <f>SUM('MEDIÇÃO_OBJETO (1)'!AH648)</f>
        <v>0</v>
      </c>
      <c r="AH648" s="541">
        <f>SUM('MEDIÇÃO_OBJETO (1)'!AI648)</f>
        <v>0</v>
      </c>
      <c r="AI648" s="541">
        <f>SUM('MEDIÇÃO_OBJETO (1)'!AJ648)</f>
        <v>0</v>
      </c>
      <c r="AJ648" s="541">
        <f>SUM('MEDIÇÃO_OBJETO (1)'!AK648)</f>
        <v>0</v>
      </c>
      <c r="AK648" s="541">
        <f>SUM('MEDIÇÃO_OBJETO (1)'!AL648)</f>
        <v>0</v>
      </c>
      <c r="AL648" s="541">
        <f>SUM('MEDIÇÃO_OBJETO (1)'!AM648)</f>
        <v>0</v>
      </c>
      <c r="AM648" s="541">
        <f>SUM('MEDIÇÃO_OBJETO (1)'!AN648)</f>
        <v>0</v>
      </c>
      <c r="AN648" s="541">
        <f>SUM('MEDIÇÃO_OBJETO (1)'!AO648)</f>
        <v>0</v>
      </c>
      <c r="AO648" s="541">
        <f>SUM('MEDIÇÃO_OBJETO (1)'!AP648)</f>
        <v>0</v>
      </c>
      <c r="AP648" s="541">
        <f>SUM('MEDIÇÃO_OBJETO (1)'!AQ648)</f>
        <v>0</v>
      </c>
      <c r="AQ648" s="541">
        <f>SUM('MEDIÇÃO_OBJETO (1)'!AR648)</f>
        <v>0</v>
      </c>
      <c r="AR648" s="541">
        <f>SUM('MEDIÇÃO_OBJETO (1)'!AS648)</f>
        <v>0</v>
      </c>
      <c r="AS648" s="541">
        <f>SUM('MEDIÇÃO_OBJETO (1)'!AT648)</f>
        <v>0</v>
      </c>
      <c r="AT648" s="541">
        <f>SUM('MEDIÇÃO_OBJETO (1)'!AU648)</f>
        <v>0</v>
      </c>
      <c r="AU648" s="541">
        <f>SUM('MEDIÇÃO_OBJETO (1)'!AV648)</f>
        <v>0</v>
      </c>
      <c r="AV648" s="541">
        <f>SUM('MEDIÇÃO_OBJETO (1)'!AW648)</f>
        <v>0</v>
      </c>
      <c r="AW648" s="541">
        <f>SUM('MEDIÇÃO_OBJETO (1)'!AX648)</f>
        <v>0</v>
      </c>
      <c r="AX648" s="977"/>
      <c r="BN648" s="992">
        <f t="shared" si="412"/>
        <v>0</v>
      </c>
      <c r="BO648" s="538">
        <f t="shared" si="410"/>
        <v>0</v>
      </c>
      <c r="BP648" s="987">
        <f>IF(RESUMO_GLOBAL!$X$53="a",ROUND(AF648*$N648,RESUMO_GLOBAL!$X$54),IF(RESUMO_GLOBAL!$X$53="t",TRUNC(AF648*$N648,RESUMO_GLOBAL!$X$54),AF648*$N648))</f>
        <v>0</v>
      </c>
      <c r="BQ648" s="987">
        <f>IF(RESUMO_GLOBAL!$X$53="a",ROUND(AG648*$N648,RESUMO_GLOBAL!$X$54),IF(RESUMO_GLOBAL!$X$53="t",TRUNC(AG648*$N648,RESUMO_GLOBAL!$X$54),AG648*$N648))</f>
        <v>0</v>
      </c>
      <c r="BR648" s="987">
        <f>IF(RESUMO_GLOBAL!$X$53="a",ROUND(AH648*$N648,RESUMO_GLOBAL!$X$54),IF(RESUMO_GLOBAL!$X$53="t",TRUNC(AH648*$N648,RESUMO_GLOBAL!$X$54),AH648*$N648))</f>
        <v>0</v>
      </c>
      <c r="BS648" s="987">
        <f>IF(RESUMO_GLOBAL!$X$53="a",ROUND(AI648*$N648,RESUMO_GLOBAL!$X$54),IF(RESUMO_GLOBAL!$X$53="t",TRUNC(AI648*$N648,RESUMO_GLOBAL!$X$54),AI648*$N648))</f>
        <v>0</v>
      </c>
      <c r="BT648" s="987">
        <f>IF(RESUMO_GLOBAL!$X$53="a",ROUND(AJ648*$N648,RESUMO_GLOBAL!$X$54),IF(RESUMO_GLOBAL!$X$53="t",TRUNC(AJ648*$N648,RESUMO_GLOBAL!$X$54),AJ648*$N648))</f>
        <v>0</v>
      </c>
      <c r="BU648" s="987">
        <f>IF(RESUMO_GLOBAL!$X$53="a",ROUND(AK648*$N648,RESUMO_GLOBAL!$X$54),IF(RESUMO_GLOBAL!$X$53="t",TRUNC(AK648*$N648,RESUMO_GLOBAL!$X$54),AK648*$N648))</f>
        <v>0</v>
      </c>
      <c r="BV648" s="987">
        <f>IF(RESUMO_GLOBAL!$X$53="a",ROUND(AL648*$N648,RESUMO_GLOBAL!$X$54),IF(RESUMO_GLOBAL!$X$53="t",TRUNC(AL648*$N648,RESUMO_GLOBAL!$X$54),AL648*$N648))</f>
        <v>0</v>
      </c>
      <c r="BW648" s="987">
        <f>IF(RESUMO_GLOBAL!$X$53="a",ROUND(AM648*$N648,RESUMO_GLOBAL!$X$54),IF(RESUMO_GLOBAL!$X$53="t",TRUNC(AM648*$N648,RESUMO_GLOBAL!$X$54),AM648*$N648))</f>
        <v>0</v>
      </c>
      <c r="BX648" s="987">
        <f>IF(RESUMO_GLOBAL!$X$53="a",ROUND(AN648*$N648,RESUMO_GLOBAL!$X$54),IF(RESUMO_GLOBAL!$X$53="t",TRUNC(AN648*$N648,RESUMO_GLOBAL!$X$54),AN648*$N648))</f>
        <v>0</v>
      </c>
      <c r="BY648" s="987">
        <f>IF(RESUMO_GLOBAL!$X$53="a",ROUND(AO648*$N648,RESUMO_GLOBAL!$X$54),IF(RESUMO_GLOBAL!$X$53="t",TRUNC(AO648*$N648,RESUMO_GLOBAL!$X$54),AO648*$N648))</f>
        <v>0</v>
      </c>
      <c r="BZ648" s="987">
        <f>IF(RESUMO_GLOBAL!$X$53="a",ROUND(AP648*$N648,RESUMO_GLOBAL!$X$54),IF(RESUMO_GLOBAL!$X$53="t",TRUNC(AP648*$N648,RESUMO_GLOBAL!$X$54),AP648*$N648))</f>
        <v>0</v>
      </c>
      <c r="CA648" s="987">
        <f>IF(RESUMO_GLOBAL!$X$53="a",ROUND(AQ648*$N648,RESUMO_GLOBAL!$X$54),IF(RESUMO_GLOBAL!$X$53="t",TRUNC(AQ648*$N648,RESUMO_GLOBAL!$X$54),AQ648*$N648))</f>
        <v>0</v>
      </c>
      <c r="CB648" s="987">
        <f>IF(RESUMO_GLOBAL!$X$53="a",ROUND(AR648*$N648,RESUMO_GLOBAL!$X$54),IF(RESUMO_GLOBAL!$X$53="t",TRUNC(AR648*$N648,RESUMO_GLOBAL!$X$54),AR648*$N648))</f>
        <v>0</v>
      </c>
      <c r="CC648" s="987">
        <f>IF(RESUMO_GLOBAL!$X$53="a",ROUND(AS648*$N648,RESUMO_GLOBAL!$X$54),IF(RESUMO_GLOBAL!$X$53="t",TRUNC(AS648*$N648,RESUMO_GLOBAL!$X$54),AS648*$N648))</f>
        <v>0</v>
      </c>
      <c r="CD648" s="987">
        <f>IF(RESUMO_GLOBAL!$X$53="a",ROUND(AT648*$N648,RESUMO_GLOBAL!$X$54),IF(RESUMO_GLOBAL!$X$53="t",TRUNC(AT648*$N648,RESUMO_GLOBAL!$X$54),AT648*$N648))</f>
        <v>0</v>
      </c>
      <c r="CE648" s="987">
        <f>IF(RESUMO_GLOBAL!$X$53="a",ROUND(AU648*$N648,RESUMO_GLOBAL!$X$54),IF(RESUMO_GLOBAL!$X$53="t",TRUNC(AU648*$N648,RESUMO_GLOBAL!$X$54),AU648*$N648))</f>
        <v>0</v>
      </c>
      <c r="CF648" s="987">
        <f>IF(RESUMO_GLOBAL!$X$53="a",ROUND(AV648*$N648,RESUMO_GLOBAL!$X$54),IF(RESUMO_GLOBAL!$X$53="t",TRUNC(AV648*$N648,RESUMO_GLOBAL!$X$54),AV648*$N648))</f>
        <v>0</v>
      </c>
      <c r="CG648" s="987">
        <f>IF(RESUMO_GLOBAL!$X$53="a",ROUND(AW648*$N648,RESUMO_GLOBAL!$X$54),IF(RESUMO_GLOBAL!$X$53="t",TRUNC(AW648*$N648,RESUMO_GLOBAL!$X$54),AW648*$N648))</f>
        <v>0</v>
      </c>
      <c r="CK648" s="59">
        <f t="shared" si="389"/>
        <v>0</v>
      </c>
      <c r="CL648" s="59">
        <f t="shared" si="390"/>
        <v>0</v>
      </c>
      <c r="CM648" s="59">
        <f t="shared" si="391"/>
        <v>0</v>
      </c>
      <c r="CN648" s="59">
        <f t="shared" si="392"/>
        <v>0</v>
      </c>
      <c r="CO648" s="59">
        <f t="shared" si="393"/>
        <v>0</v>
      </c>
      <c r="CP648" s="59">
        <f t="shared" si="394"/>
        <v>0</v>
      </c>
      <c r="CQ648" s="59">
        <f t="shared" si="395"/>
        <v>0</v>
      </c>
      <c r="CR648" s="59">
        <f t="shared" si="396"/>
        <v>0</v>
      </c>
      <c r="CS648" s="59">
        <f t="shared" si="397"/>
        <v>0</v>
      </c>
      <c r="CT648" s="59">
        <f t="shared" si="398"/>
        <v>0</v>
      </c>
      <c r="CU648" s="59">
        <f t="shared" si="399"/>
        <v>0</v>
      </c>
      <c r="CV648" s="59">
        <f t="shared" si="400"/>
        <v>0</v>
      </c>
      <c r="CW648" s="59">
        <f t="shared" si="401"/>
        <v>0</v>
      </c>
      <c r="CX648" s="59">
        <f t="shared" si="402"/>
        <v>0</v>
      </c>
      <c r="CY648" s="59">
        <f t="shared" si="403"/>
        <v>0</v>
      </c>
      <c r="CZ648" s="59">
        <f t="shared" si="404"/>
        <v>0</v>
      </c>
      <c r="DA648" s="59">
        <f t="shared" si="405"/>
        <v>0</v>
      </c>
      <c r="DB648" s="59">
        <f t="shared" si="406"/>
        <v>0</v>
      </c>
      <c r="DE648">
        <f t="shared" si="424"/>
        <v>643</v>
      </c>
      <c r="DF648" t="str">
        <f t="shared" si="407"/>
        <v/>
      </c>
      <c r="DG648" s="59">
        <f>IF($C648&lt;&gt;0,SUM($CK649:CK649),0)</f>
        <v>0</v>
      </c>
      <c r="DH648" s="59">
        <f>IF($C648&lt;&gt;0,SUM($CK649:CL649),0)</f>
        <v>0</v>
      </c>
      <c r="DI648" s="59">
        <f>IF($C648&lt;&gt;0,SUM($CK649:CM649),0)</f>
        <v>0</v>
      </c>
      <c r="DJ648" s="59">
        <f>IF($C648&lt;&gt;0,SUM($CK649:CN649),0)</f>
        <v>0</v>
      </c>
      <c r="DK648" s="59">
        <f>IF($C648&lt;&gt;0,SUM($CK649:CO649),0)</f>
        <v>0</v>
      </c>
      <c r="DL648" s="59">
        <f>IF($C648&lt;&gt;0,SUM($CK649:CP649),0)</f>
        <v>0</v>
      </c>
      <c r="DM648" s="59">
        <f>IF($C648&lt;&gt;0,SUM($CK649:CQ649),0)</f>
        <v>0</v>
      </c>
      <c r="DN648" s="59">
        <f>IF($C648&lt;&gt;0,SUM($CK649:CR649),0)</f>
        <v>0</v>
      </c>
      <c r="DO648" s="59">
        <f>IF($C648&lt;&gt;0,SUM($CK649:CS649),0)</f>
        <v>0</v>
      </c>
      <c r="DP648" s="59">
        <f>IF($C648&lt;&gt;0,SUM($CK649:CT649),0)</f>
        <v>0</v>
      </c>
      <c r="DQ648" s="59">
        <f>IF($C648&lt;&gt;0,SUM($CK649:CU649),0)</f>
        <v>0</v>
      </c>
      <c r="DR648" s="59">
        <f>IF($C648&lt;&gt;0,SUM($CK649:CV649),0)</f>
        <v>0</v>
      </c>
      <c r="DS648" s="59">
        <f>IF($C648&lt;&gt;0,SUM($CK649:CW649),0)</f>
        <v>0</v>
      </c>
      <c r="DT648" s="59">
        <f>IF($C648&lt;&gt;0,SUM($CK649:CX649),0)</f>
        <v>0</v>
      </c>
      <c r="DU648" s="59">
        <f>IF($C648&lt;&gt;0,SUM($CK649:CY649),0)</f>
        <v>0</v>
      </c>
      <c r="DV648" s="59">
        <f>IF($C648&lt;&gt;0,SUM($CK649:CZ649),0)</f>
        <v>0</v>
      </c>
      <c r="DW648" s="59">
        <f>IF($C648&lt;&gt;0,SUM($CK649:DA649),0)</f>
        <v>0</v>
      </c>
      <c r="DX648" s="59">
        <f>IF($C648&lt;&gt;0,SUM($CK649:DB649),0)</f>
        <v>0</v>
      </c>
      <c r="DY648" s="952" t="str">
        <f t="shared" si="411"/>
        <v/>
      </c>
    </row>
    <row r="649" spans="1:129" ht="13.5" hidden="1" thickBot="1">
      <c r="A649" s="3" t="str">
        <f t="shared" si="413"/>
        <v/>
      </c>
      <c r="B649" s="805">
        <f>Dados_GLOBAL_Inicial!E649</f>
        <v>0</v>
      </c>
      <c r="C649" s="956">
        <f>IF(IFERROR(VALUE(Dados_GLOBAL_Inicial!F649),0)=0,0,Dados_GLOBAL_Inicial!F649)</f>
        <v>0</v>
      </c>
      <c r="D649" s="830">
        <f>Dados_GLOBAL_Inicial!G649</f>
        <v>0</v>
      </c>
      <c r="E649" s="830" t="str">
        <f>IF(IFERROR(VLOOKUP(F649,Cod_Gde_Itens!$A$1:$B$80,2,FALSE),0)&gt;549,IFERROR(VLOOKUP(F649,Cod_Gde_Itens!$A$1:$B$80,2,FALSE),0),IF(Dados_GLOBAL_Inicial!H649=0,"",Dados_GLOBAL_Inicial!H649))</f>
        <v/>
      </c>
      <c r="F649" s="823">
        <f>Dados_GLOBAL_Inicial!I649</f>
        <v>0</v>
      </c>
      <c r="G649" s="824">
        <f>Dados_GLOBAL_Inicial!J649</f>
        <v>0</v>
      </c>
      <c r="H649" s="454">
        <f>Dados_GLOBAL_Inicial!K649</f>
        <v>0</v>
      </c>
      <c r="I649" s="970">
        <f>SUM('MEDIÇÃO_OBJETO (1)'!I649)</f>
        <v>0</v>
      </c>
      <c r="J649" s="455">
        <f t="shared" si="414"/>
        <v>0</v>
      </c>
      <c r="K649" s="451">
        <f t="shared" si="415"/>
        <v>0</v>
      </c>
      <c r="L649" s="452">
        <f t="shared" si="416"/>
        <v>0</v>
      </c>
      <c r="M649" s="809">
        <f t="shared" si="417"/>
        <v>0</v>
      </c>
      <c r="N649" s="810">
        <f>IF(IFERROR(VALUE(Dados_GLOBAL_Inicial!L649),0)=0,0,Dados_GLOBAL_Inicial!L649)</f>
        <v>0</v>
      </c>
      <c r="O649" s="812">
        <f>SUM('MEDIÇÃO_OBJETO (1)'!O649)</f>
        <v>0</v>
      </c>
      <c r="P649" s="812">
        <f>SUM('MEDIÇÃO_OBJETO (1)'!P649)</f>
        <v>0</v>
      </c>
      <c r="Q649" s="813">
        <f t="shared" si="418"/>
        <v>0</v>
      </c>
      <c r="R649" s="951"/>
      <c r="S649" s="815">
        <f>SUM('MEDIÇÃO_OBJETO (1)'!S649)</f>
        <v>0</v>
      </c>
      <c r="T649" s="815">
        <f>SUM('MEDIÇÃO_OBJETO (1)'!T649)</f>
        <v>0</v>
      </c>
      <c r="V649" s="19"/>
      <c r="W649" s="978">
        <f t="shared" si="419"/>
        <v>0</v>
      </c>
      <c r="X649" s="816">
        <f t="shared" si="420"/>
        <v>0</v>
      </c>
      <c r="Y649" s="816">
        <f t="shared" si="421"/>
        <v>0</v>
      </c>
      <c r="Z649" s="817">
        <f t="shared" si="422"/>
        <v>0</v>
      </c>
      <c r="AB649" s="453">
        <f t="shared" si="408"/>
        <v>0</v>
      </c>
      <c r="AC649" s="14">
        <f t="shared" si="423"/>
        <v>0</v>
      </c>
      <c r="AD649" s="819"/>
      <c r="AE649" s="631">
        <f t="shared" si="409"/>
        <v>0</v>
      </c>
      <c r="AF649" s="818">
        <f>SUM('MEDIÇÃO_OBJETO (1)'!AG649)</f>
        <v>0</v>
      </c>
      <c r="AG649" s="541">
        <f>SUM('MEDIÇÃO_OBJETO (1)'!AH649)</f>
        <v>0</v>
      </c>
      <c r="AH649" s="541">
        <f>SUM('MEDIÇÃO_OBJETO (1)'!AI649)</f>
        <v>0</v>
      </c>
      <c r="AI649" s="541">
        <f>SUM('MEDIÇÃO_OBJETO (1)'!AJ649)</f>
        <v>0</v>
      </c>
      <c r="AJ649" s="541">
        <f>SUM('MEDIÇÃO_OBJETO (1)'!AK649)</f>
        <v>0</v>
      </c>
      <c r="AK649" s="541">
        <f>SUM('MEDIÇÃO_OBJETO (1)'!AL649)</f>
        <v>0</v>
      </c>
      <c r="AL649" s="541">
        <f>SUM('MEDIÇÃO_OBJETO (1)'!AM649)</f>
        <v>0</v>
      </c>
      <c r="AM649" s="541">
        <f>SUM('MEDIÇÃO_OBJETO (1)'!AN649)</f>
        <v>0</v>
      </c>
      <c r="AN649" s="541">
        <f>SUM('MEDIÇÃO_OBJETO (1)'!AO649)</f>
        <v>0</v>
      </c>
      <c r="AO649" s="541">
        <f>SUM('MEDIÇÃO_OBJETO (1)'!AP649)</f>
        <v>0</v>
      </c>
      <c r="AP649" s="541">
        <f>SUM('MEDIÇÃO_OBJETO (1)'!AQ649)</f>
        <v>0</v>
      </c>
      <c r="AQ649" s="541">
        <f>SUM('MEDIÇÃO_OBJETO (1)'!AR649)</f>
        <v>0</v>
      </c>
      <c r="AR649" s="541">
        <f>SUM('MEDIÇÃO_OBJETO (1)'!AS649)</f>
        <v>0</v>
      </c>
      <c r="AS649" s="541">
        <f>SUM('MEDIÇÃO_OBJETO (1)'!AT649)</f>
        <v>0</v>
      </c>
      <c r="AT649" s="541">
        <f>SUM('MEDIÇÃO_OBJETO (1)'!AU649)</f>
        <v>0</v>
      </c>
      <c r="AU649" s="541">
        <f>SUM('MEDIÇÃO_OBJETO (1)'!AV649)</f>
        <v>0</v>
      </c>
      <c r="AV649" s="541">
        <f>SUM('MEDIÇÃO_OBJETO (1)'!AW649)</f>
        <v>0</v>
      </c>
      <c r="AW649" s="541">
        <f>SUM('MEDIÇÃO_OBJETO (1)'!AX649)</f>
        <v>0</v>
      </c>
      <c r="AX649" s="977"/>
      <c r="BN649" s="992">
        <f t="shared" si="412"/>
        <v>0</v>
      </c>
      <c r="BO649" s="538">
        <f t="shared" si="410"/>
        <v>0</v>
      </c>
      <c r="BP649" s="987">
        <f>IF(RESUMO_GLOBAL!$X$53="a",ROUND(AF649*$N649,RESUMO_GLOBAL!$X$54),IF(RESUMO_GLOBAL!$X$53="t",TRUNC(AF649*$N649,RESUMO_GLOBAL!$X$54),AF649*$N649))</f>
        <v>0</v>
      </c>
      <c r="BQ649" s="987">
        <f>IF(RESUMO_GLOBAL!$X$53="a",ROUND(AG649*$N649,RESUMO_GLOBAL!$X$54),IF(RESUMO_GLOBAL!$X$53="t",TRUNC(AG649*$N649,RESUMO_GLOBAL!$X$54),AG649*$N649))</f>
        <v>0</v>
      </c>
      <c r="BR649" s="987">
        <f>IF(RESUMO_GLOBAL!$X$53="a",ROUND(AH649*$N649,RESUMO_GLOBAL!$X$54),IF(RESUMO_GLOBAL!$X$53="t",TRUNC(AH649*$N649,RESUMO_GLOBAL!$X$54),AH649*$N649))</f>
        <v>0</v>
      </c>
      <c r="BS649" s="987">
        <f>IF(RESUMO_GLOBAL!$X$53="a",ROUND(AI649*$N649,RESUMO_GLOBAL!$X$54),IF(RESUMO_GLOBAL!$X$53="t",TRUNC(AI649*$N649,RESUMO_GLOBAL!$X$54),AI649*$N649))</f>
        <v>0</v>
      </c>
      <c r="BT649" s="987">
        <f>IF(RESUMO_GLOBAL!$X$53="a",ROUND(AJ649*$N649,RESUMO_GLOBAL!$X$54),IF(RESUMO_GLOBAL!$X$53="t",TRUNC(AJ649*$N649,RESUMO_GLOBAL!$X$54),AJ649*$N649))</f>
        <v>0</v>
      </c>
      <c r="BU649" s="987">
        <f>IF(RESUMO_GLOBAL!$X$53="a",ROUND(AK649*$N649,RESUMO_GLOBAL!$X$54),IF(RESUMO_GLOBAL!$X$53="t",TRUNC(AK649*$N649,RESUMO_GLOBAL!$X$54),AK649*$N649))</f>
        <v>0</v>
      </c>
      <c r="BV649" s="987">
        <f>IF(RESUMO_GLOBAL!$X$53="a",ROUND(AL649*$N649,RESUMO_GLOBAL!$X$54),IF(RESUMO_GLOBAL!$X$53="t",TRUNC(AL649*$N649,RESUMO_GLOBAL!$X$54),AL649*$N649))</f>
        <v>0</v>
      </c>
      <c r="BW649" s="987">
        <f>IF(RESUMO_GLOBAL!$X$53="a",ROUND(AM649*$N649,RESUMO_GLOBAL!$X$54),IF(RESUMO_GLOBAL!$X$53="t",TRUNC(AM649*$N649,RESUMO_GLOBAL!$X$54),AM649*$N649))</f>
        <v>0</v>
      </c>
      <c r="BX649" s="987">
        <f>IF(RESUMO_GLOBAL!$X$53="a",ROUND(AN649*$N649,RESUMO_GLOBAL!$X$54),IF(RESUMO_GLOBAL!$X$53="t",TRUNC(AN649*$N649,RESUMO_GLOBAL!$X$54),AN649*$N649))</f>
        <v>0</v>
      </c>
      <c r="BY649" s="987">
        <f>IF(RESUMO_GLOBAL!$X$53="a",ROUND(AO649*$N649,RESUMO_GLOBAL!$X$54),IF(RESUMO_GLOBAL!$X$53="t",TRUNC(AO649*$N649,RESUMO_GLOBAL!$X$54),AO649*$N649))</f>
        <v>0</v>
      </c>
      <c r="BZ649" s="987">
        <f>IF(RESUMO_GLOBAL!$X$53="a",ROUND(AP649*$N649,RESUMO_GLOBAL!$X$54),IF(RESUMO_GLOBAL!$X$53="t",TRUNC(AP649*$N649,RESUMO_GLOBAL!$X$54),AP649*$N649))</f>
        <v>0</v>
      </c>
      <c r="CA649" s="987">
        <f>IF(RESUMO_GLOBAL!$X$53="a",ROUND(AQ649*$N649,RESUMO_GLOBAL!$X$54),IF(RESUMO_GLOBAL!$X$53="t",TRUNC(AQ649*$N649,RESUMO_GLOBAL!$X$54),AQ649*$N649))</f>
        <v>0</v>
      </c>
      <c r="CB649" s="987">
        <f>IF(RESUMO_GLOBAL!$X$53="a",ROUND(AR649*$N649,RESUMO_GLOBAL!$X$54),IF(RESUMO_GLOBAL!$X$53="t",TRUNC(AR649*$N649,RESUMO_GLOBAL!$X$54),AR649*$N649))</f>
        <v>0</v>
      </c>
      <c r="CC649" s="987">
        <f>IF(RESUMO_GLOBAL!$X$53="a",ROUND(AS649*$N649,RESUMO_GLOBAL!$X$54),IF(RESUMO_GLOBAL!$X$53="t",TRUNC(AS649*$N649,RESUMO_GLOBAL!$X$54),AS649*$N649))</f>
        <v>0</v>
      </c>
      <c r="CD649" s="987">
        <f>IF(RESUMO_GLOBAL!$X$53="a",ROUND(AT649*$N649,RESUMO_GLOBAL!$X$54),IF(RESUMO_GLOBAL!$X$53="t",TRUNC(AT649*$N649,RESUMO_GLOBAL!$X$54),AT649*$N649))</f>
        <v>0</v>
      </c>
      <c r="CE649" s="987">
        <f>IF(RESUMO_GLOBAL!$X$53="a",ROUND(AU649*$N649,RESUMO_GLOBAL!$X$54),IF(RESUMO_GLOBAL!$X$53="t",TRUNC(AU649*$N649,RESUMO_GLOBAL!$X$54),AU649*$N649))</f>
        <v>0</v>
      </c>
      <c r="CF649" s="987">
        <f>IF(RESUMO_GLOBAL!$X$53="a",ROUND(AV649*$N649,RESUMO_GLOBAL!$X$54),IF(RESUMO_GLOBAL!$X$53="t",TRUNC(AV649*$N649,RESUMO_GLOBAL!$X$54),AV649*$N649))</f>
        <v>0</v>
      </c>
      <c r="CG649" s="987">
        <f>IF(RESUMO_GLOBAL!$X$53="a",ROUND(AW649*$N649,RESUMO_GLOBAL!$X$54),IF(RESUMO_GLOBAL!$X$53="t",TRUNC(AW649*$N649,RESUMO_GLOBAL!$X$54),AW649*$N649))</f>
        <v>0</v>
      </c>
      <c r="CK649" s="59">
        <f t="shared" si="389"/>
        <v>0</v>
      </c>
      <c r="CL649" s="59">
        <f t="shared" si="390"/>
        <v>0</v>
      </c>
      <c r="CM649" s="59">
        <f t="shared" si="391"/>
        <v>0</v>
      </c>
      <c r="CN649" s="59">
        <f t="shared" si="392"/>
        <v>0</v>
      </c>
      <c r="CO649" s="59">
        <f t="shared" si="393"/>
        <v>0</v>
      </c>
      <c r="CP649" s="59">
        <f t="shared" si="394"/>
        <v>0</v>
      </c>
      <c r="CQ649" s="59">
        <f t="shared" si="395"/>
        <v>0</v>
      </c>
      <c r="CR649" s="59">
        <f t="shared" si="396"/>
        <v>0</v>
      </c>
      <c r="CS649" s="59">
        <f t="shared" si="397"/>
        <v>0</v>
      </c>
      <c r="CT649" s="59">
        <f t="shared" si="398"/>
        <v>0</v>
      </c>
      <c r="CU649" s="59">
        <f t="shared" si="399"/>
        <v>0</v>
      </c>
      <c r="CV649" s="59">
        <f t="shared" si="400"/>
        <v>0</v>
      </c>
      <c r="CW649" s="59">
        <f t="shared" si="401"/>
        <v>0</v>
      </c>
      <c r="CX649" s="59">
        <f t="shared" si="402"/>
        <v>0</v>
      </c>
      <c r="CY649" s="59">
        <f t="shared" si="403"/>
        <v>0</v>
      </c>
      <c r="CZ649" s="59">
        <f t="shared" si="404"/>
        <v>0</v>
      </c>
      <c r="DA649" s="59">
        <f t="shared" si="405"/>
        <v>0</v>
      </c>
      <c r="DB649" s="59">
        <f t="shared" si="406"/>
        <v>0</v>
      </c>
      <c r="DE649">
        <f t="shared" si="424"/>
        <v>644</v>
      </c>
      <c r="DF649" t="str">
        <f t="shared" si="407"/>
        <v/>
      </c>
      <c r="DG649" s="59">
        <f>IF($C649&lt;&gt;0,SUM($CK650:CK650),0)</f>
        <v>0</v>
      </c>
      <c r="DH649" s="59">
        <f>IF($C649&lt;&gt;0,SUM($CK650:CL650),0)</f>
        <v>0</v>
      </c>
      <c r="DI649" s="59">
        <f>IF($C649&lt;&gt;0,SUM($CK650:CM650),0)</f>
        <v>0</v>
      </c>
      <c r="DJ649" s="59">
        <f>IF($C649&lt;&gt;0,SUM($CK650:CN650),0)</f>
        <v>0</v>
      </c>
      <c r="DK649" s="59">
        <f>IF($C649&lt;&gt;0,SUM($CK650:CO650),0)</f>
        <v>0</v>
      </c>
      <c r="DL649" s="59">
        <f>IF($C649&lt;&gt;0,SUM($CK650:CP650),0)</f>
        <v>0</v>
      </c>
      <c r="DM649" s="59">
        <f>IF($C649&lt;&gt;0,SUM($CK650:CQ650),0)</f>
        <v>0</v>
      </c>
      <c r="DN649" s="59">
        <f>IF($C649&lt;&gt;0,SUM($CK650:CR650),0)</f>
        <v>0</v>
      </c>
      <c r="DO649" s="59">
        <f>IF($C649&lt;&gt;0,SUM($CK650:CS650),0)</f>
        <v>0</v>
      </c>
      <c r="DP649" s="59">
        <f>IF($C649&lt;&gt;0,SUM($CK650:CT650),0)</f>
        <v>0</v>
      </c>
      <c r="DQ649" s="59">
        <f>IF($C649&lt;&gt;0,SUM($CK650:CU650),0)</f>
        <v>0</v>
      </c>
      <c r="DR649" s="59">
        <f>IF($C649&lt;&gt;0,SUM($CK650:CV650),0)</f>
        <v>0</v>
      </c>
      <c r="DS649" s="59">
        <f>IF($C649&lt;&gt;0,SUM($CK650:CW650),0)</f>
        <v>0</v>
      </c>
      <c r="DT649" s="59">
        <f>IF($C649&lt;&gt;0,SUM($CK650:CX650),0)</f>
        <v>0</v>
      </c>
      <c r="DU649" s="59">
        <f>IF($C649&lt;&gt;0,SUM($CK650:CY650),0)</f>
        <v>0</v>
      </c>
      <c r="DV649" s="59">
        <f>IF($C649&lt;&gt;0,SUM($CK650:CZ650),0)</f>
        <v>0</v>
      </c>
      <c r="DW649" s="59">
        <f>IF($C649&lt;&gt;0,SUM($CK650:DA650),0)</f>
        <v>0</v>
      </c>
      <c r="DX649" s="59">
        <f>IF($C649&lt;&gt;0,SUM($CK650:DB650),0)</f>
        <v>0</v>
      </c>
      <c r="DY649" s="952" t="str">
        <f t="shared" si="411"/>
        <v/>
      </c>
    </row>
    <row r="650" spans="1:129" ht="13.5" hidden="1" thickBot="1">
      <c r="A650" s="3" t="str">
        <f t="shared" si="413"/>
        <v/>
      </c>
      <c r="B650" s="805">
        <f>Dados_GLOBAL_Inicial!E650</f>
        <v>0</v>
      </c>
      <c r="C650" s="956">
        <f>IF(IFERROR(VALUE(Dados_GLOBAL_Inicial!F650),0)=0,0,Dados_GLOBAL_Inicial!F650)</f>
        <v>0</v>
      </c>
      <c r="D650" s="830">
        <f>Dados_GLOBAL_Inicial!G650</f>
        <v>0</v>
      </c>
      <c r="E650" s="830" t="str">
        <f>IF(IFERROR(VLOOKUP(F650,Cod_Gde_Itens!$A$1:$B$80,2,FALSE),0)&gt;549,IFERROR(VLOOKUP(F650,Cod_Gde_Itens!$A$1:$B$80,2,FALSE),0),IF(Dados_GLOBAL_Inicial!H650=0,"",Dados_GLOBAL_Inicial!H650))</f>
        <v/>
      </c>
      <c r="F650" s="823">
        <f>Dados_GLOBAL_Inicial!I650</f>
        <v>0</v>
      </c>
      <c r="G650" s="824">
        <f>Dados_GLOBAL_Inicial!J650</f>
        <v>0</v>
      </c>
      <c r="H650" s="454">
        <f>Dados_GLOBAL_Inicial!K650</f>
        <v>0</v>
      </c>
      <c r="I650" s="970">
        <f>SUM('MEDIÇÃO_OBJETO (1)'!I650)</f>
        <v>0</v>
      </c>
      <c r="J650" s="455">
        <f t="shared" si="414"/>
        <v>0</v>
      </c>
      <c r="K650" s="451">
        <f t="shared" si="415"/>
        <v>0</v>
      </c>
      <c r="L650" s="452">
        <f t="shared" si="416"/>
        <v>0</v>
      </c>
      <c r="M650" s="809">
        <f t="shared" si="417"/>
        <v>0</v>
      </c>
      <c r="N650" s="810">
        <f>IF(IFERROR(VALUE(Dados_GLOBAL_Inicial!L650),0)=0,0,Dados_GLOBAL_Inicial!L650)</f>
        <v>0</v>
      </c>
      <c r="O650" s="812">
        <f>SUM('MEDIÇÃO_OBJETO (1)'!O650)</f>
        <v>0</v>
      </c>
      <c r="P650" s="812">
        <f>SUM('MEDIÇÃO_OBJETO (1)'!P650)</f>
        <v>0</v>
      </c>
      <c r="Q650" s="813">
        <f t="shared" si="418"/>
        <v>0</v>
      </c>
      <c r="R650" s="951"/>
      <c r="S650" s="815">
        <f>SUM('MEDIÇÃO_OBJETO (1)'!S650)</f>
        <v>0</v>
      </c>
      <c r="T650" s="815">
        <f>SUM('MEDIÇÃO_OBJETO (1)'!T650)</f>
        <v>0</v>
      </c>
      <c r="V650" s="19"/>
      <c r="W650" s="978">
        <f t="shared" si="419"/>
        <v>0</v>
      </c>
      <c r="X650" s="816">
        <f t="shared" si="420"/>
        <v>0</v>
      </c>
      <c r="Y650" s="816">
        <f t="shared" si="421"/>
        <v>0</v>
      </c>
      <c r="Z650" s="817">
        <f t="shared" si="422"/>
        <v>0</v>
      </c>
      <c r="AB650" s="453">
        <f t="shared" si="408"/>
        <v>0</v>
      </c>
      <c r="AC650" s="14">
        <f t="shared" si="423"/>
        <v>0</v>
      </c>
      <c r="AD650" s="819"/>
      <c r="AE650" s="631">
        <f t="shared" si="409"/>
        <v>0</v>
      </c>
      <c r="AF650" s="818">
        <f>SUM('MEDIÇÃO_OBJETO (1)'!AG650)</f>
        <v>0</v>
      </c>
      <c r="AG650" s="541">
        <f>SUM('MEDIÇÃO_OBJETO (1)'!AH650)</f>
        <v>0</v>
      </c>
      <c r="AH650" s="541">
        <f>SUM('MEDIÇÃO_OBJETO (1)'!AI650)</f>
        <v>0</v>
      </c>
      <c r="AI650" s="541">
        <f>SUM('MEDIÇÃO_OBJETO (1)'!AJ650)</f>
        <v>0</v>
      </c>
      <c r="AJ650" s="541">
        <f>SUM('MEDIÇÃO_OBJETO (1)'!AK650)</f>
        <v>0</v>
      </c>
      <c r="AK650" s="541">
        <f>SUM('MEDIÇÃO_OBJETO (1)'!AL650)</f>
        <v>0</v>
      </c>
      <c r="AL650" s="541">
        <f>SUM('MEDIÇÃO_OBJETO (1)'!AM650)</f>
        <v>0</v>
      </c>
      <c r="AM650" s="541">
        <f>SUM('MEDIÇÃO_OBJETO (1)'!AN650)</f>
        <v>0</v>
      </c>
      <c r="AN650" s="541">
        <f>SUM('MEDIÇÃO_OBJETO (1)'!AO650)</f>
        <v>0</v>
      </c>
      <c r="AO650" s="541">
        <f>SUM('MEDIÇÃO_OBJETO (1)'!AP650)</f>
        <v>0</v>
      </c>
      <c r="AP650" s="541">
        <f>SUM('MEDIÇÃO_OBJETO (1)'!AQ650)</f>
        <v>0</v>
      </c>
      <c r="AQ650" s="541">
        <f>SUM('MEDIÇÃO_OBJETO (1)'!AR650)</f>
        <v>0</v>
      </c>
      <c r="AR650" s="541">
        <f>SUM('MEDIÇÃO_OBJETO (1)'!AS650)</f>
        <v>0</v>
      </c>
      <c r="AS650" s="541">
        <f>SUM('MEDIÇÃO_OBJETO (1)'!AT650)</f>
        <v>0</v>
      </c>
      <c r="AT650" s="541">
        <f>SUM('MEDIÇÃO_OBJETO (1)'!AU650)</f>
        <v>0</v>
      </c>
      <c r="AU650" s="541">
        <f>SUM('MEDIÇÃO_OBJETO (1)'!AV650)</f>
        <v>0</v>
      </c>
      <c r="AV650" s="541">
        <f>SUM('MEDIÇÃO_OBJETO (1)'!AW650)</f>
        <v>0</v>
      </c>
      <c r="AW650" s="541">
        <f>SUM('MEDIÇÃO_OBJETO (1)'!AX650)</f>
        <v>0</v>
      </c>
      <c r="AX650" s="977"/>
      <c r="BN650" s="992">
        <f t="shared" si="412"/>
        <v>0</v>
      </c>
      <c r="BO650" s="538">
        <f t="shared" si="410"/>
        <v>0</v>
      </c>
      <c r="BP650" s="987">
        <f>IF(RESUMO_GLOBAL!$X$53="a",ROUND(AF650*$N650,RESUMO_GLOBAL!$X$54),IF(RESUMO_GLOBAL!$X$53="t",TRUNC(AF650*$N650,RESUMO_GLOBAL!$X$54),AF650*$N650))</f>
        <v>0</v>
      </c>
      <c r="BQ650" s="987">
        <f>IF(RESUMO_GLOBAL!$X$53="a",ROUND(AG650*$N650,RESUMO_GLOBAL!$X$54),IF(RESUMO_GLOBAL!$X$53="t",TRUNC(AG650*$N650,RESUMO_GLOBAL!$X$54),AG650*$N650))</f>
        <v>0</v>
      </c>
      <c r="BR650" s="987">
        <f>IF(RESUMO_GLOBAL!$X$53="a",ROUND(AH650*$N650,RESUMO_GLOBAL!$X$54),IF(RESUMO_GLOBAL!$X$53="t",TRUNC(AH650*$N650,RESUMO_GLOBAL!$X$54),AH650*$N650))</f>
        <v>0</v>
      </c>
      <c r="BS650" s="987">
        <f>IF(RESUMO_GLOBAL!$X$53="a",ROUND(AI650*$N650,RESUMO_GLOBAL!$X$54),IF(RESUMO_GLOBAL!$X$53="t",TRUNC(AI650*$N650,RESUMO_GLOBAL!$X$54),AI650*$N650))</f>
        <v>0</v>
      </c>
      <c r="BT650" s="987">
        <f>IF(RESUMO_GLOBAL!$X$53="a",ROUND(AJ650*$N650,RESUMO_GLOBAL!$X$54),IF(RESUMO_GLOBAL!$X$53="t",TRUNC(AJ650*$N650,RESUMO_GLOBAL!$X$54),AJ650*$N650))</f>
        <v>0</v>
      </c>
      <c r="BU650" s="987">
        <f>IF(RESUMO_GLOBAL!$X$53="a",ROUND(AK650*$N650,RESUMO_GLOBAL!$X$54),IF(RESUMO_GLOBAL!$X$53="t",TRUNC(AK650*$N650,RESUMO_GLOBAL!$X$54),AK650*$N650))</f>
        <v>0</v>
      </c>
      <c r="BV650" s="987">
        <f>IF(RESUMO_GLOBAL!$X$53="a",ROUND(AL650*$N650,RESUMO_GLOBAL!$X$54),IF(RESUMO_GLOBAL!$X$53="t",TRUNC(AL650*$N650,RESUMO_GLOBAL!$X$54),AL650*$N650))</f>
        <v>0</v>
      </c>
      <c r="BW650" s="987">
        <f>IF(RESUMO_GLOBAL!$X$53="a",ROUND(AM650*$N650,RESUMO_GLOBAL!$X$54),IF(RESUMO_GLOBAL!$X$53="t",TRUNC(AM650*$N650,RESUMO_GLOBAL!$X$54),AM650*$N650))</f>
        <v>0</v>
      </c>
      <c r="BX650" s="987">
        <f>IF(RESUMO_GLOBAL!$X$53="a",ROUND(AN650*$N650,RESUMO_GLOBAL!$X$54),IF(RESUMO_GLOBAL!$X$53="t",TRUNC(AN650*$N650,RESUMO_GLOBAL!$X$54),AN650*$N650))</f>
        <v>0</v>
      </c>
      <c r="BY650" s="987">
        <f>IF(RESUMO_GLOBAL!$X$53="a",ROUND(AO650*$N650,RESUMO_GLOBAL!$X$54),IF(RESUMO_GLOBAL!$X$53="t",TRUNC(AO650*$N650,RESUMO_GLOBAL!$X$54),AO650*$N650))</f>
        <v>0</v>
      </c>
      <c r="BZ650" s="987">
        <f>IF(RESUMO_GLOBAL!$X$53="a",ROUND(AP650*$N650,RESUMO_GLOBAL!$X$54),IF(RESUMO_GLOBAL!$X$53="t",TRUNC(AP650*$N650,RESUMO_GLOBAL!$X$54),AP650*$N650))</f>
        <v>0</v>
      </c>
      <c r="CA650" s="987">
        <f>IF(RESUMO_GLOBAL!$X$53="a",ROUND(AQ650*$N650,RESUMO_GLOBAL!$X$54),IF(RESUMO_GLOBAL!$X$53="t",TRUNC(AQ650*$N650,RESUMO_GLOBAL!$X$54),AQ650*$N650))</f>
        <v>0</v>
      </c>
      <c r="CB650" s="987">
        <f>IF(RESUMO_GLOBAL!$X$53="a",ROUND(AR650*$N650,RESUMO_GLOBAL!$X$54),IF(RESUMO_GLOBAL!$X$53="t",TRUNC(AR650*$N650,RESUMO_GLOBAL!$X$54),AR650*$N650))</f>
        <v>0</v>
      </c>
      <c r="CC650" s="987">
        <f>IF(RESUMO_GLOBAL!$X$53="a",ROUND(AS650*$N650,RESUMO_GLOBAL!$X$54),IF(RESUMO_GLOBAL!$X$53="t",TRUNC(AS650*$N650,RESUMO_GLOBAL!$X$54),AS650*$N650))</f>
        <v>0</v>
      </c>
      <c r="CD650" s="987">
        <f>IF(RESUMO_GLOBAL!$X$53="a",ROUND(AT650*$N650,RESUMO_GLOBAL!$X$54),IF(RESUMO_GLOBAL!$X$53="t",TRUNC(AT650*$N650,RESUMO_GLOBAL!$X$54),AT650*$N650))</f>
        <v>0</v>
      </c>
      <c r="CE650" s="987">
        <f>IF(RESUMO_GLOBAL!$X$53="a",ROUND(AU650*$N650,RESUMO_GLOBAL!$X$54),IF(RESUMO_GLOBAL!$X$53="t",TRUNC(AU650*$N650,RESUMO_GLOBAL!$X$54),AU650*$N650))</f>
        <v>0</v>
      </c>
      <c r="CF650" s="987">
        <f>IF(RESUMO_GLOBAL!$X$53="a",ROUND(AV650*$N650,RESUMO_GLOBAL!$X$54),IF(RESUMO_GLOBAL!$X$53="t",TRUNC(AV650*$N650,RESUMO_GLOBAL!$X$54),AV650*$N650))</f>
        <v>0</v>
      </c>
      <c r="CG650" s="987">
        <f>IF(RESUMO_GLOBAL!$X$53="a",ROUND(AW650*$N650,RESUMO_GLOBAL!$X$54),IF(RESUMO_GLOBAL!$X$53="t",TRUNC(AW650*$N650,RESUMO_GLOBAL!$X$54),AW650*$N650))</f>
        <v>0</v>
      </c>
      <c r="CK650" s="59">
        <f t="shared" ref="CK650:CK713" si="425">IF($C650&lt;&gt;0,0,SUM(CK651,BP650))</f>
        <v>0</v>
      </c>
      <c r="CL650" s="59">
        <f t="shared" ref="CL650:CL713" si="426">IF($C650&lt;&gt;0,0,SUM(CL651,BQ650))</f>
        <v>0</v>
      </c>
      <c r="CM650" s="59">
        <f t="shared" ref="CM650:CM713" si="427">IF($C650&lt;&gt;0,0,SUM(CM651,BR650))</f>
        <v>0</v>
      </c>
      <c r="CN650" s="59">
        <f t="shared" ref="CN650:CN713" si="428">IF($C650&lt;&gt;0,0,SUM(CN651,BS650))</f>
        <v>0</v>
      </c>
      <c r="CO650" s="59">
        <f t="shared" ref="CO650:CO713" si="429">IF($C650&lt;&gt;0,0,SUM(CO651,BT650))</f>
        <v>0</v>
      </c>
      <c r="CP650" s="59">
        <f t="shared" ref="CP650:CP713" si="430">IF($C650&lt;&gt;0,0,SUM(CP651,BU650))</f>
        <v>0</v>
      </c>
      <c r="CQ650" s="59">
        <f t="shared" ref="CQ650:CQ713" si="431">IF($C650&lt;&gt;0,0,SUM(CQ651,BV650))</f>
        <v>0</v>
      </c>
      <c r="CR650" s="59">
        <f t="shared" ref="CR650:CR713" si="432">IF($C650&lt;&gt;0,0,SUM(CR651,BW650))</f>
        <v>0</v>
      </c>
      <c r="CS650" s="59">
        <f t="shared" ref="CS650:CS713" si="433">IF($C650&lt;&gt;0,0,SUM(CS651,BX650))</f>
        <v>0</v>
      </c>
      <c r="CT650" s="59">
        <f t="shared" ref="CT650:CT713" si="434">IF($C650&lt;&gt;0,0,SUM(CT651,BY650))</f>
        <v>0</v>
      </c>
      <c r="CU650" s="59">
        <f t="shared" ref="CU650:CU713" si="435">IF($C650&lt;&gt;0,0,SUM(CU651,BZ650))</f>
        <v>0</v>
      </c>
      <c r="CV650" s="59">
        <f t="shared" ref="CV650:CV713" si="436">IF($C650&lt;&gt;0,0,SUM(CV651,CA650))</f>
        <v>0</v>
      </c>
      <c r="CW650" s="59">
        <f t="shared" ref="CW650:CW713" si="437">IF($C650&lt;&gt;0,0,SUM(CW651,CB650))</f>
        <v>0</v>
      </c>
      <c r="CX650" s="59">
        <f t="shared" ref="CX650:CX713" si="438">IF($C650&lt;&gt;0,0,SUM(CX651,CC650))</f>
        <v>0</v>
      </c>
      <c r="CY650" s="59">
        <f t="shared" ref="CY650:CY713" si="439">IF($C650&lt;&gt;0,0,SUM(CY651,CD650))</f>
        <v>0</v>
      </c>
      <c r="CZ650" s="59">
        <f t="shared" ref="CZ650:CZ713" si="440">IF($C650&lt;&gt;0,0,SUM(CZ651,CE650))</f>
        <v>0</v>
      </c>
      <c r="DA650" s="59">
        <f t="shared" ref="DA650:DA713" si="441">IF($C650&lt;&gt;0,0,SUM(DA651,CF650))</f>
        <v>0</v>
      </c>
      <c r="DB650" s="59">
        <f t="shared" ref="DB650:DB713" si="442">IF($C650&lt;&gt;0,0,SUM(DB651,CG650))</f>
        <v>0</v>
      </c>
      <c r="DE650">
        <f t="shared" si="424"/>
        <v>645</v>
      </c>
      <c r="DF650" t="str">
        <f t="shared" ref="DF650:DF713" si="443">IF(C650&lt;&gt;0,C650,"")</f>
        <v/>
      </c>
      <c r="DG650" s="59">
        <f>IF($C650&lt;&gt;0,SUM($CK651:CK651),0)</f>
        <v>0</v>
      </c>
      <c r="DH650" s="59">
        <f>IF($C650&lt;&gt;0,SUM($CK651:CL651),0)</f>
        <v>0</v>
      </c>
      <c r="DI650" s="59">
        <f>IF($C650&lt;&gt;0,SUM($CK651:CM651),0)</f>
        <v>0</v>
      </c>
      <c r="DJ650" s="59">
        <f>IF($C650&lt;&gt;0,SUM($CK651:CN651),0)</f>
        <v>0</v>
      </c>
      <c r="DK650" s="59">
        <f>IF($C650&lt;&gt;0,SUM($CK651:CO651),0)</f>
        <v>0</v>
      </c>
      <c r="DL650" s="59">
        <f>IF($C650&lt;&gt;0,SUM($CK651:CP651),0)</f>
        <v>0</v>
      </c>
      <c r="DM650" s="59">
        <f>IF($C650&lt;&gt;0,SUM($CK651:CQ651),0)</f>
        <v>0</v>
      </c>
      <c r="DN650" s="59">
        <f>IF($C650&lt;&gt;0,SUM($CK651:CR651),0)</f>
        <v>0</v>
      </c>
      <c r="DO650" s="59">
        <f>IF($C650&lt;&gt;0,SUM($CK651:CS651),0)</f>
        <v>0</v>
      </c>
      <c r="DP650" s="59">
        <f>IF($C650&lt;&gt;0,SUM($CK651:CT651),0)</f>
        <v>0</v>
      </c>
      <c r="DQ650" s="59">
        <f>IF($C650&lt;&gt;0,SUM($CK651:CU651),0)</f>
        <v>0</v>
      </c>
      <c r="DR650" s="59">
        <f>IF($C650&lt;&gt;0,SUM($CK651:CV651),0)</f>
        <v>0</v>
      </c>
      <c r="DS650" s="59">
        <f>IF($C650&lt;&gt;0,SUM($CK651:CW651),0)</f>
        <v>0</v>
      </c>
      <c r="DT650" s="59">
        <f>IF($C650&lt;&gt;0,SUM($CK651:CX651),0)</f>
        <v>0</v>
      </c>
      <c r="DU650" s="59">
        <f>IF($C650&lt;&gt;0,SUM($CK651:CY651),0)</f>
        <v>0</v>
      </c>
      <c r="DV650" s="59">
        <f>IF($C650&lt;&gt;0,SUM($CK651:CZ651),0)</f>
        <v>0</v>
      </c>
      <c r="DW650" s="59">
        <f>IF($C650&lt;&gt;0,SUM($CK651:DA651),0)</f>
        <v>0</v>
      </c>
      <c r="DX650" s="59">
        <f>IF($C650&lt;&gt;0,SUM($CK651:DB651),0)</f>
        <v>0</v>
      </c>
      <c r="DY650" s="952" t="str">
        <f t="shared" si="411"/>
        <v/>
      </c>
    </row>
    <row r="651" spans="1:129" ht="13.5" hidden="1" thickBot="1">
      <c r="A651" s="3" t="str">
        <f t="shared" si="413"/>
        <v/>
      </c>
      <c r="B651" s="805">
        <f>Dados_GLOBAL_Inicial!E651</f>
        <v>0</v>
      </c>
      <c r="C651" s="956">
        <f>IF(IFERROR(VALUE(Dados_GLOBAL_Inicial!F651),0)=0,0,Dados_GLOBAL_Inicial!F651)</f>
        <v>0</v>
      </c>
      <c r="D651" s="830">
        <f>Dados_GLOBAL_Inicial!G651</f>
        <v>0</v>
      </c>
      <c r="E651" s="830" t="str">
        <f>IF(IFERROR(VLOOKUP(F651,Cod_Gde_Itens!$A$1:$B$80,2,FALSE),0)&gt;549,IFERROR(VLOOKUP(F651,Cod_Gde_Itens!$A$1:$B$80,2,FALSE),0),IF(Dados_GLOBAL_Inicial!H651=0,"",Dados_GLOBAL_Inicial!H651))</f>
        <v/>
      </c>
      <c r="F651" s="823">
        <f>Dados_GLOBAL_Inicial!I651</f>
        <v>0</v>
      </c>
      <c r="G651" s="824">
        <f>Dados_GLOBAL_Inicial!J651</f>
        <v>0</v>
      </c>
      <c r="H651" s="454">
        <f>Dados_GLOBAL_Inicial!K651</f>
        <v>0</v>
      </c>
      <c r="I651" s="970">
        <f>SUM('MEDIÇÃO_OBJETO (1)'!I651)</f>
        <v>0</v>
      </c>
      <c r="J651" s="455">
        <f t="shared" si="414"/>
        <v>0</v>
      </c>
      <c r="K651" s="451">
        <f t="shared" si="415"/>
        <v>0</v>
      </c>
      <c r="L651" s="452">
        <f t="shared" si="416"/>
        <v>0</v>
      </c>
      <c r="M651" s="809">
        <f t="shared" si="417"/>
        <v>0</v>
      </c>
      <c r="N651" s="810">
        <f>IF(IFERROR(VALUE(Dados_GLOBAL_Inicial!L651),0)=0,0,Dados_GLOBAL_Inicial!L651)</f>
        <v>0</v>
      </c>
      <c r="O651" s="812">
        <f>SUM('MEDIÇÃO_OBJETO (1)'!O651)</f>
        <v>0</v>
      </c>
      <c r="P651" s="812">
        <f>SUM('MEDIÇÃO_OBJETO (1)'!P651)</f>
        <v>0</v>
      </c>
      <c r="Q651" s="813">
        <f t="shared" si="418"/>
        <v>0</v>
      </c>
      <c r="R651" s="951"/>
      <c r="S651" s="815">
        <f>SUM('MEDIÇÃO_OBJETO (1)'!S651)</f>
        <v>0</v>
      </c>
      <c r="T651" s="815">
        <f>SUM('MEDIÇÃO_OBJETO (1)'!T651)</f>
        <v>0</v>
      </c>
      <c r="V651" s="19"/>
      <c r="W651" s="978">
        <f t="shared" si="419"/>
        <v>0</v>
      </c>
      <c r="X651" s="816">
        <f t="shared" si="420"/>
        <v>0</v>
      </c>
      <c r="Y651" s="816">
        <f t="shared" si="421"/>
        <v>0</v>
      </c>
      <c r="Z651" s="817">
        <f t="shared" si="422"/>
        <v>0</v>
      </c>
      <c r="AB651" s="453">
        <f t="shared" ref="AB651:AB713" si="444">SUM(AF651:AW651)</f>
        <v>0</v>
      </c>
      <c r="AC651" s="14">
        <f t="shared" si="423"/>
        <v>0</v>
      </c>
      <c r="AD651" s="819"/>
      <c r="AE651" s="631">
        <f t="shared" ref="AE651:AE713" si="445">IFERROR(IF(C651=0,0,C651),0)</f>
        <v>0</v>
      </c>
      <c r="AF651" s="818">
        <f>SUM('MEDIÇÃO_OBJETO (1)'!AG651)</f>
        <v>0</v>
      </c>
      <c r="AG651" s="541">
        <f>SUM('MEDIÇÃO_OBJETO (1)'!AH651)</f>
        <v>0</v>
      </c>
      <c r="AH651" s="541">
        <f>SUM('MEDIÇÃO_OBJETO (1)'!AI651)</f>
        <v>0</v>
      </c>
      <c r="AI651" s="541">
        <f>SUM('MEDIÇÃO_OBJETO (1)'!AJ651)</f>
        <v>0</v>
      </c>
      <c r="AJ651" s="541">
        <f>SUM('MEDIÇÃO_OBJETO (1)'!AK651)</f>
        <v>0</v>
      </c>
      <c r="AK651" s="541">
        <f>SUM('MEDIÇÃO_OBJETO (1)'!AL651)</f>
        <v>0</v>
      </c>
      <c r="AL651" s="541">
        <f>SUM('MEDIÇÃO_OBJETO (1)'!AM651)</f>
        <v>0</v>
      </c>
      <c r="AM651" s="541">
        <f>SUM('MEDIÇÃO_OBJETO (1)'!AN651)</f>
        <v>0</v>
      </c>
      <c r="AN651" s="541">
        <f>SUM('MEDIÇÃO_OBJETO (1)'!AO651)</f>
        <v>0</v>
      </c>
      <c r="AO651" s="541">
        <f>SUM('MEDIÇÃO_OBJETO (1)'!AP651)</f>
        <v>0</v>
      </c>
      <c r="AP651" s="541">
        <f>SUM('MEDIÇÃO_OBJETO (1)'!AQ651)</f>
        <v>0</v>
      </c>
      <c r="AQ651" s="541">
        <f>SUM('MEDIÇÃO_OBJETO (1)'!AR651)</f>
        <v>0</v>
      </c>
      <c r="AR651" s="541">
        <f>SUM('MEDIÇÃO_OBJETO (1)'!AS651)</f>
        <v>0</v>
      </c>
      <c r="AS651" s="541">
        <f>SUM('MEDIÇÃO_OBJETO (1)'!AT651)</f>
        <v>0</v>
      </c>
      <c r="AT651" s="541">
        <f>SUM('MEDIÇÃO_OBJETO (1)'!AU651)</f>
        <v>0</v>
      </c>
      <c r="AU651" s="541">
        <f>SUM('MEDIÇÃO_OBJETO (1)'!AV651)</f>
        <v>0</v>
      </c>
      <c r="AV651" s="541">
        <f>SUM('MEDIÇÃO_OBJETO (1)'!AW651)</f>
        <v>0</v>
      </c>
      <c r="AW651" s="541">
        <f>SUM('MEDIÇÃO_OBJETO (1)'!AX651)</f>
        <v>0</v>
      </c>
      <c r="AX651" s="977"/>
      <c r="BN651" s="992">
        <f t="shared" si="412"/>
        <v>0</v>
      </c>
      <c r="BO651" s="538">
        <f t="shared" ref="BO651:BO713" si="446">IFERROR(SUM(BP651:CG651),0)</f>
        <v>0</v>
      </c>
      <c r="BP651" s="987">
        <f>IF(RESUMO_GLOBAL!$X$53="a",ROUND(AF651*$N651,RESUMO_GLOBAL!$X$54),IF(RESUMO_GLOBAL!$X$53="t",TRUNC(AF651*$N651,RESUMO_GLOBAL!$X$54),AF651*$N651))</f>
        <v>0</v>
      </c>
      <c r="BQ651" s="987">
        <f>IF(RESUMO_GLOBAL!$X$53="a",ROUND(AG651*$N651,RESUMO_GLOBAL!$X$54),IF(RESUMO_GLOBAL!$X$53="t",TRUNC(AG651*$N651,RESUMO_GLOBAL!$X$54),AG651*$N651))</f>
        <v>0</v>
      </c>
      <c r="BR651" s="987">
        <f>IF(RESUMO_GLOBAL!$X$53="a",ROUND(AH651*$N651,RESUMO_GLOBAL!$X$54),IF(RESUMO_GLOBAL!$X$53="t",TRUNC(AH651*$N651,RESUMO_GLOBAL!$X$54),AH651*$N651))</f>
        <v>0</v>
      </c>
      <c r="BS651" s="987">
        <f>IF(RESUMO_GLOBAL!$X$53="a",ROUND(AI651*$N651,RESUMO_GLOBAL!$X$54),IF(RESUMO_GLOBAL!$X$53="t",TRUNC(AI651*$N651,RESUMO_GLOBAL!$X$54),AI651*$N651))</f>
        <v>0</v>
      </c>
      <c r="BT651" s="987">
        <f>IF(RESUMO_GLOBAL!$X$53="a",ROUND(AJ651*$N651,RESUMO_GLOBAL!$X$54),IF(RESUMO_GLOBAL!$X$53="t",TRUNC(AJ651*$N651,RESUMO_GLOBAL!$X$54),AJ651*$N651))</f>
        <v>0</v>
      </c>
      <c r="BU651" s="987">
        <f>IF(RESUMO_GLOBAL!$X$53="a",ROUND(AK651*$N651,RESUMO_GLOBAL!$X$54),IF(RESUMO_GLOBAL!$X$53="t",TRUNC(AK651*$N651,RESUMO_GLOBAL!$X$54),AK651*$N651))</f>
        <v>0</v>
      </c>
      <c r="BV651" s="987">
        <f>IF(RESUMO_GLOBAL!$X$53="a",ROUND(AL651*$N651,RESUMO_GLOBAL!$X$54),IF(RESUMO_GLOBAL!$X$53="t",TRUNC(AL651*$N651,RESUMO_GLOBAL!$X$54),AL651*$N651))</f>
        <v>0</v>
      </c>
      <c r="BW651" s="987">
        <f>IF(RESUMO_GLOBAL!$X$53="a",ROUND(AM651*$N651,RESUMO_GLOBAL!$X$54),IF(RESUMO_GLOBAL!$X$53="t",TRUNC(AM651*$N651,RESUMO_GLOBAL!$X$54),AM651*$N651))</f>
        <v>0</v>
      </c>
      <c r="BX651" s="987">
        <f>IF(RESUMO_GLOBAL!$X$53="a",ROUND(AN651*$N651,RESUMO_GLOBAL!$X$54),IF(RESUMO_GLOBAL!$X$53="t",TRUNC(AN651*$N651,RESUMO_GLOBAL!$X$54),AN651*$N651))</f>
        <v>0</v>
      </c>
      <c r="BY651" s="987">
        <f>IF(RESUMO_GLOBAL!$X$53="a",ROUND(AO651*$N651,RESUMO_GLOBAL!$X$54),IF(RESUMO_GLOBAL!$X$53="t",TRUNC(AO651*$N651,RESUMO_GLOBAL!$X$54),AO651*$N651))</f>
        <v>0</v>
      </c>
      <c r="BZ651" s="987">
        <f>IF(RESUMO_GLOBAL!$X$53="a",ROUND(AP651*$N651,RESUMO_GLOBAL!$X$54),IF(RESUMO_GLOBAL!$X$53="t",TRUNC(AP651*$N651,RESUMO_GLOBAL!$X$54),AP651*$N651))</f>
        <v>0</v>
      </c>
      <c r="CA651" s="987">
        <f>IF(RESUMO_GLOBAL!$X$53="a",ROUND(AQ651*$N651,RESUMO_GLOBAL!$X$54),IF(RESUMO_GLOBAL!$X$53="t",TRUNC(AQ651*$N651,RESUMO_GLOBAL!$X$54),AQ651*$N651))</f>
        <v>0</v>
      </c>
      <c r="CB651" s="987">
        <f>IF(RESUMO_GLOBAL!$X$53="a",ROUND(AR651*$N651,RESUMO_GLOBAL!$X$54),IF(RESUMO_GLOBAL!$X$53="t",TRUNC(AR651*$N651,RESUMO_GLOBAL!$X$54),AR651*$N651))</f>
        <v>0</v>
      </c>
      <c r="CC651" s="987">
        <f>IF(RESUMO_GLOBAL!$X$53="a",ROUND(AS651*$N651,RESUMO_GLOBAL!$X$54),IF(RESUMO_GLOBAL!$X$53="t",TRUNC(AS651*$N651,RESUMO_GLOBAL!$X$54),AS651*$N651))</f>
        <v>0</v>
      </c>
      <c r="CD651" s="987">
        <f>IF(RESUMO_GLOBAL!$X$53="a",ROUND(AT651*$N651,RESUMO_GLOBAL!$X$54),IF(RESUMO_GLOBAL!$X$53="t",TRUNC(AT651*$N651,RESUMO_GLOBAL!$X$54),AT651*$N651))</f>
        <v>0</v>
      </c>
      <c r="CE651" s="987">
        <f>IF(RESUMO_GLOBAL!$X$53="a",ROUND(AU651*$N651,RESUMO_GLOBAL!$X$54),IF(RESUMO_GLOBAL!$X$53="t",TRUNC(AU651*$N651,RESUMO_GLOBAL!$X$54),AU651*$N651))</f>
        <v>0</v>
      </c>
      <c r="CF651" s="987">
        <f>IF(RESUMO_GLOBAL!$X$53="a",ROUND(AV651*$N651,RESUMO_GLOBAL!$X$54),IF(RESUMO_GLOBAL!$X$53="t",TRUNC(AV651*$N651,RESUMO_GLOBAL!$X$54),AV651*$N651))</f>
        <v>0</v>
      </c>
      <c r="CG651" s="987">
        <f>IF(RESUMO_GLOBAL!$X$53="a",ROUND(AW651*$N651,RESUMO_GLOBAL!$X$54),IF(RESUMO_GLOBAL!$X$53="t",TRUNC(AW651*$N651,RESUMO_GLOBAL!$X$54),AW651*$N651))</f>
        <v>0</v>
      </c>
      <c r="CK651" s="59">
        <f t="shared" si="425"/>
        <v>0</v>
      </c>
      <c r="CL651" s="59">
        <f t="shared" si="426"/>
        <v>0</v>
      </c>
      <c r="CM651" s="59">
        <f t="shared" si="427"/>
        <v>0</v>
      </c>
      <c r="CN651" s="59">
        <f t="shared" si="428"/>
        <v>0</v>
      </c>
      <c r="CO651" s="59">
        <f t="shared" si="429"/>
        <v>0</v>
      </c>
      <c r="CP651" s="59">
        <f t="shared" si="430"/>
        <v>0</v>
      </c>
      <c r="CQ651" s="59">
        <f t="shared" si="431"/>
        <v>0</v>
      </c>
      <c r="CR651" s="59">
        <f t="shared" si="432"/>
        <v>0</v>
      </c>
      <c r="CS651" s="59">
        <f t="shared" si="433"/>
        <v>0</v>
      </c>
      <c r="CT651" s="59">
        <f t="shared" si="434"/>
        <v>0</v>
      </c>
      <c r="CU651" s="59">
        <f t="shared" si="435"/>
        <v>0</v>
      </c>
      <c r="CV651" s="59">
        <f t="shared" si="436"/>
        <v>0</v>
      </c>
      <c r="CW651" s="59">
        <f t="shared" si="437"/>
        <v>0</v>
      </c>
      <c r="CX651" s="59">
        <f t="shared" si="438"/>
        <v>0</v>
      </c>
      <c r="CY651" s="59">
        <f t="shared" si="439"/>
        <v>0</v>
      </c>
      <c r="CZ651" s="59">
        <f t="shared" si="440"/>
        <v>0</v>
      </c>
      <c r="DA651" s="59">
        <f t="shared" si="441"/>
        <v>0</v>
      </c>
      <c r="DB651" s="59">
        <f t="shared" si="442"/>
        <v>0</v>
      </c>
      <c r="DE651">
        <f t="shared" si="424"/>
        <v>646</v>
      </c>
      <c r="DF651" t="str">
        <f t="shared" si="443"/>
        <v/>
      </c>
      <c r="DG651" s="59">
        <f>IF($C651&lt;&gt;0,SUM($CK652:CK652),0)</f>
        <v>0</v>
      </c>
      <c r="DH651" s="59">
        <f>IF($C651&lt;&gt;0,SUM($CK652:CL652),0)</f>
        <v>0</v>
      </c>
      <c r="DI651" s="59">
        <f>IF($C651&lt;&gt;0,SUM($CK652:CM652),0)</f>
        <v>0</v>
      </c>
      <c r="DJ651" s="59">
        <f>IF($C651&lt;&gt;0,SUM($CK652:CN652),0)</f>
        <v>0</v>
      </c>
      <c r="DK651" s="59">
        <f>IF($C651&lt;&gt;0,SUM($CK652:CO652),0)</f>
        <v>0</v>
      </c>
      <c r="DL651" s="59">
        <f>IF($C651&lt;&gt;0,SUM($CK652:CP652),0)</f>
        <v>0</v>
      </c>
      <c r="DM651" s="59">
        <f>IF($C651&lt;&gt;0,SUM($CK652:CQ652),0)</f>
        <v>0</v>
      </c>
      <c r="DN651" s="59">
        <f>IF($C651&lt;&gt;0,SUM($CK652:CR652),0)</f>
        <v>0</v>
      </c>
      <c r="DO651" s="59">
        <f>IF($C651&lt;&gt;0,SUM($CK652:CS652),0)</f>
        <v>0</v>
      </c>
      <c r="DP651" s="59">
        <f>IF($C651&lt;&gt;0,SUM($CK652:CT652),0)</f>
        <v>0</v>
      </c>
      <c r="DQ651" s="59">
        <f>IF($C651&lt;&gt;0,SUM($CK652:CU652),0)</f>
        <v>0</v>
      </c>
      <c r="DR651" s="59">
        <f>IF($C651&lt;&gt;0,SUM($CK652:CV652),0)</f>
        <v>0</v>
      </c>
      <c r="DS651" s="59">
        <f>IF($C651&lt;&gt;0,SUM($CK652:CW652),0)</f>
        <v>0</v>
      </c>
      <c r="DT651" s="59">
        <f>IF($C651&lt;&gt;0,SUM($CK652:CX652),0)</f>
        <v>0</v>
      </c>
      <c r="DU651" s="59">
        <f>IF($C651&lt;&gt;0,SUM($CK652:CY652),0)</f>
        <v>0</v>
      </c>
      <c r="DV651" s="59">
        <f>IF($C651&lt;&gt;0,SUM($CK652:CZ652),0)</f>
        <v>0</v>
      </c>
      <c r="DW651" s="59">
        <f>IF($C651&lt;&gt;0,SUM($CK652:DA652),0)</f>
        <v>0</v>
      </c>
      <c r="DX651" s="59">
        <f>IF($C651&lt;&gt;0,SUM($CK652:DB652),0)</f>
        <v>0</v>
      </c>
      <c r="DY651" s="952" t="str">
        <f t="shared" ref="DY651:DY713" si="447">IF(DX651=0,"",DX651)</f>
        <v/>
      </c>
    </row>
    <row r="652" spans="1:129" ht="13.5" hidden="1" thickBot="1">
      <c r="A652" s="3" t="str">
        <f t="shared" si="413"/>
        <v/>
      </c>
      <c r="B652" s="805">
        <f>Dados_GLOBAL_Inicial!E652</f>
        <v>0</v>
      </c>
      <c r="C652" s="956">
        <f>IF(IFERROR(VALUE(Dados_GLOBAL_Inicial!F652),0)=0,0,Dados_GLOBAL_Inicial!F652)</f>
        <v>0</v>
      </c>
      <c r="D652" s="830">
        <f>Dados_GLOBAL_Inicial!G652</f>
        <v>0</v>
      </c>
      <c r="E652" s="830" t="str">
        <f>IF(IFERROR(VLOOKUP(F652,Cod_Gde_Itens!$A$1:$B$80,2,FALSE),0)&gt;549,IFERROR(VLOOKUP(F652,Cod_Gde_Itens!$A$1:$B$80,2,FALSE),0),IF(Dados_GLOBAL_Inicial!H652=0,"",Dados_GLOBAL_Inicial!H652))</f>
        <v/>
      </c>
      <c r="F652" s="823">
        <f>Dados_GLOBAL_Inicial!I652</f>
        <v>0</v>
      </c>
      <c r="G652" s="824">
        <f>Dados_GLOBAL_Inicial!J652</f>
        <v>0</v>
      </c>
      <c r="H652" s="454">
        <f>Dados_GLOBAL_Inicial!K652</f>
        <v>0</v>
      </c>
      <c r="I652" s="970">
        <f>SUM('MEDIÇÃO_OBJETO (1)'!I652)</f>
        <v>0</v>
      </c>
      <c r="J652" s="455">
        <f t="shared" si="414"/>
        <v>0</v>
      </c>
      <c r="K652" s="451">
        <f t="shared" si="415"/>
        <v>0</v>
      </c>
      <c r="L652" s="452">
        <f t="shared" si="416"/>
        <v>0</v>
      </c>
      <c r="M652" s="809">
        <f t="shared" si="417"/>
        <v>0</v>
      </c>
      <c r="N652" s="810">
        <f>IF(IFERROR(VALUE(Dados_GLOBAL_Inicial!L652),0)=0,0,Dados_GLOBAL_Inicial!L652)</f>
        <v>0</v>
      </c>
      <c r="O652" s="812">
        <f>SUM('MEDIÇÃO_OBJETO (1)'!O652)</f>
        <v>0</v>
      </c>
      <c r="P652" s="812">
        <f>SUM('MEDIÇÃO_OBJETO (1)'!P652)</f>
        <v>0</v>
      </c>
      <c r="Q652" s="813">
        <f t="shared" si="418"/>
        <v>0</v>
      </c>
      <c r="R652" s="951"/>
      <c r="S652" s="815">
        <f>SUM('MEDIÇÃO_OBJETO (1)'!S652)</f>
        <v>0</v>
      </c>
      <c r="T652" s="815">
        <f>SUM('MEDIÇÃO_OBJETO (1)'!T652)</f>
        <v>0</v>
      </c>
      <c r="V652" s="19"/>
      <c r="W652" s="978">
        <f t="shared" si="419"/>
        <v>0</v>
      </c>
      <c r="X652" s="816">
        <f t="shared" si="420"/>
        <v>0</v>
      </c>
      <c r="Y652" s="816">
        <f t="shared" si="421"/>
        <v>0</v>
      </c>
      <c r="Z652" s="817">
        <f t="shared" si="422"/>
        <v>0</v>
      </c>
      <c r="AB652" s="453">
        <f t="shared" si="444"/>
        <v>0</v>
      </c>
      <c r="AC652" s="14">
        <f t="shared" si="423"/>
        <v>0</v>
      </c>
      <c r="AD652" s="819"/>
      <c r="AE652" s="631">
        <f t="shared" si="445"/>
        <v>0</v>
      </c>
      <c r="AF652" s="818">
        <f>SUM('MEDIÇÃO_OBJETO (1)'!AG652)</f>
        <v>0</v>
      </c>
      <c r="AG652" s="541">
        <f>SUM('MEDIÇÃO_OBJETO (1)'!AH652)</f>
        <v>0</v>
      </c>
      <c r="AH652" s="541">
        <f>SUM('MEDIÇÃO_OBJETO (1)'!AI652)</f>
        <v>0</v>
      </c>
      <c r="AI652" s="541">
        <f>SUM('MEDIÇÃO_OBJETO (1)'!AJ652)</f>
        <v>0</v>
      </c>
      <c r="AJ652" s="541">
        <f>SUM('MEDIÇÃO_OBJETO (1)'!AK652)</f>
        <v>0</v>
      </c>
      <c r="AK652" s="541">
        <f>SUM('MEDIÇÃO_OBJETO (1)'!AL652)</f>
        <v>0</v>
      </c>
      <c r="AL652" s="541">
        <f>SUM('MEDIÇÃO_OBJETO (1)'!AM652)</f>
        <v>0</v>
      </c>
      <c r="AM652" s="541">
        <f>SUM('MEDIÇÃO_OBJETO (1)'!AN652)</f>
        <v>0</v>
      </c>
      <c r="AN652" s="541">
        <f>SUM('MEDIÇÃO_OBJETO (1)'!AO652)</f>
        <v>0</v>
      </c>
      <c r="AO652" s="541">
        <f>SUM('MEDIÇÃO_OBJETO (1)'!AP652)</f>
        <v>0</v>
      </c>
      <c r="AP652" s="541">
        <f>SUM('MEDIÇÃO_OBJETO (1)'!AQ652)</f>
        <v>0</v>
      </c>
      <c r="AQ652" s="541">
        <f>SUM('MEDIÇÃO_OBJETO (1)'!AR652)</f>
        <v>0</v>
      </c>
      <c r="AR652" s="541">
        <f>SUM('MEDIÇÃO_OBJETO (1)'!AS652)</f>
        <v>0</v>
      </c>
      <c r="AS652" s="541">
        <f>SUM('MEDIÇÃO_OBJETO (1)'!AT652)</f>
        <v>0</v>
      </c>
      <c r="AT652" s="541">
        <f>SUM('MEDIÇÃO_OBJETO (1)'!AU652)</f>
        <v>0</v>
      </c>
      <c r="AU652" s="541">
        <f>SUM('MEDIÇÃO_OBJETO (1)'!AV652)</f>
        <v>0</v>
      </c>
      <c r="AV652" s="541">
        <f>SUM('MEDIÇÃO_OBJETO (1)'!AW652)</f>
        <v>0</v>
      </c>
      <c r="AW652" s="541">
        <f>SUM('MEDIÇÃO_OBJETO (1)'!AX652)</f>
        <v>0</v>
      </c>
      <c r="AX652" s="977"/>
      <c r="BN652" s="992">
        <f t="shared" si="412"/>
        <v>0</v>
      </c>
      <c r="BO652" s="538">
        <f t="shared" si="446"/>
        <v>0</v>
      </c>
      <c r="BP652" s="987">
        <f>IF(RESUMO_GLOBAL!$X$53="a",ROUND(AF652*$N652,RESUMO_GLOBAL!$X$54),IF(RESUMO_GLOBAL!$X$53="t",TRUNC(AF652*$N652,RESUMO_GLOBAL!$X$54),AF652*$N652))</f>
        <v>0</v>
      </c>
      <c r="BQ652" s="987">
        <f>IF(RESUMO_GLOBAL!$X$53="a",ROUND(AG652*$N652,RESUMO_GLOBAL!$X$54),IF(RESUMO_GLOBAL!$X$53="t",TRUNC(AG652*$N652,RESUMO_GLOBAL!$X$54),AG652*$N652))</f>
        <v>0</v>
      </c>
      <c r="BR652" s="987">
        <f>IF(RESUMO_GLOBAL!$X$53="a",ROUND(AH652*$N652,RESUMO_GLOBAL!$X$54),IF(RESUMO_GLOBAL!$X$53="t",TRUNC(AH652*$N652,RESUMO_GLOBAL!$X$54),AH652*$N652))</f>
        <v>0</v>
      </c>
      <c r="BS652" s="987">
        <f>IF(RESUMO_GLOBAL!$X$53="a",ROUND(AI652*$N652,RESUMO_GLOBAL!$X$54),IF(RESUMO_GLOBAL!$X$53="t",TRUNC(AI652*$N652,RESUMO_GLOBAL!$X$54),AI652*$N652))</f>
        <v>0</v>
      </c>
      <c r="BT652" s="987">
        <f>IF(RESUMO_GLOBAL!$X$53="a",ROUND(AJ652*$N652,RESUMO_GLOBAL!$X$54),IF(RESUMO_GLOBAL!$X$53="t",TRUNC(AJ652*$N652,RESUMO_GLOBAL!$X$54),AJ652*$N652))</f>
        <v>0</v>
      </c>
      <c r="BU652" s="987">
        <f>IF(RESUMO_GLOBAL!$X$53="a",ROUND(AK652*$N652,RESUMO_GLOBAL!$X$54),IF(RESUMO_GLOBAL!$X$53="t",TRUNC(AK652*$N652,RESUMO_GLOBAL!$X$54),AK652*$N652))</f>
        <v>0</v>
      </c>
      <c r="BV652" s="987">
        <f>IF(RESUMO_GLOBAL!$X$53="a",ROUND(AL652*$N652,RESUMO_GLOBAL!$X$54),IF(RESUMO_GLOBAL!$X$53="t",TRUNC(AL652*$N652,RESUMO_GLOBAL!$X$54),AL652*$N652))</f>
        <v>0</v>
      </c>
      <c r="BW652" s="987">
        <f>IF(RESUMO_GLOBAL!$X$53="a",ROUND(AM652*$N652,RESUMO_GLOBAL!$X$54),IF(RESUMO_GLOBAL!$X$53="t",TRUNC(AM652*$N652,RESUMO_GLOBAL!$X$54),AM652*$N652))</f>
        <v>0</v>
      </c>
      <c r="BX652" s="987">
        <f>IF(RESUMO_GLOBAL!$X$53="a",ROUND(AN652*$N652,RESUMO_GLOBAL!$X$54),IF(RESUMO_GLOBAL!$X$53="t",TRUNC(AN652*$N652,RESUMO_GLOBAL!$X$54),AN652*$N652))</f>
        <v>0</v>
      </c>
      <c r="BY652" s="987">
        <f>IF(RESUMO_GLOBAL!$X$53="a",ROUND(AO652*$N652,RESUMO_GLOBAL!$X$54),IF(RESUMO_GLOBAL!$X$53="t",TRUNC(AO652*$N652,RESUMO_GLOBAL!$X$54),AO652*$N652))</f>
        <v>0</v>
      </c>
      <c r="BZ652" s="987">
        <f>IF(RESUMO_GLOBAL!$X$53="a",ROUND(AP652*$N652,RESUMO_GLOBAL!$X$54),IF(RESUMO_GLOBAL!$X$53="t",TRUNC(AP652*$N652,RESUMO_GLOBAL!$X$54),AP652*$N652))</f>
        <v>0</v>
      </c>
      <c r="CA652" s="987">
        <f>IF(RESUMO_GLOBAL!$X$53="a",ROUND(AQ652*$N652,RESUMO_GLOBAL!$X$54),IF(RESUMO_GLOBAL!$X$53="t",TRUNC(AQ652*$N652,RESUMO_GLOBAL!$X$54),AQ652*$N652))</f>
        <v>0</v>
      </c>
      <c r="CB652" s="987">
        <f>IF(RESUMO_GLOBAL!$X$53="a",ROUND(AR652*$N652,RESUMO_GLOBAL!$X$54),IF(RESUMO_GLOBAL!$X$53="t",TRUNC(AR652*$N652,RESUMO_GLOBAL!$X$54),AR652*$N652))</f>
        <v>0</v>
      </c>
      <c r="CC652" s="987">
        <f>IF(RESUMO_GLOBAL!$X$53="a",ROUND(AS652*$N652,RESUMO_GLOBAL!$X$54),IF(RESUMO_GLOBAL!$X$53="t",TRUNC(AS652*$N652,RESUMO_GLOBAL!$X$54),AS652*$N652))</f>
        <v>0</v>
      </c>
      <c r="CD652" s="987">
        <f>IF(RESUMO_GLOBAL!$X$53="a",ROUND(AT652*$N652,RESUMO_GLOBAL!$X$54),IF(RESUMO_GLOBAL!$X$53="t",TRUNC(AT652*$N652,RESUMO_GLOBAL!$X$54),AT652*$N652))</f>
        <v>0</v>
      </c>
      <c r="CE652" s="987">
        <f>IF(RESUMO_GLOBAL!$X$53="a",ROUND(AU652*$N652,RESUMO_GLOBAL!$X$54),IF(RESUMO_GLOBAL!$X$53="t",TRUNC(AU652*$N652,RESUMO_GLOBAL!$X$54),AU652*$N652))</f>
        <v>0</v>
      </c>
      <c r="CF652" s="987">
        <f>IF(RESUMO_GLOBAL!$X$53="a",ROUND(AV652*$N652,RESUMO_GLOBAL!$X$54),IF(RESUMO_GLOBAL!$X$53="t",TRUNC(AV652*$N652,RESUMO_GLOBAL!$X$54),AV652*$N652))</f>
        <v>0</v>
      </c>
      <c r="CG652" s="987">
        <f>IF(RESUMO_GLOBAL!$X$53="a",ROUND(AW652*$N652,RESUMO_GLOBAL!$X$54),IF(RESUMO_GLOBAL!$X$53="t",TRUNC(AW652*$N652,RESUMO_GLOBAL!$X$54),AW652*$N652))</f>
        <v>0</v>
      </c>
      <c r="CK652" s="59">
        <f t="shared" si="425"/>
        <v>0</v>
      </c>
      <c r="CL652" s="59">
        <f t="shared" si="426"/>
        <v>0</v>
      </c>
      <c r="CM652" s="59">
        <f t="shared" si="427"/>
        <v>0</v>
      </c>
      <c r="CN652" s="59">
        <f t="shared" si="428"/>
        <v>0</v>
      </c>
      <c r="CO652" s="59">
        <f t="shared" si="429"/>
        <v>0</v>
      </c>
      <c r="CP652" s="59">
        <f t="shared" si="430"/>
        <v>0</v>
      </c>
      <c r="CQ652" s="59">
        <f t="shared" si="431"/>
        <v>0</v>
      </c>
      <c r="CR652" s="59">
        <f t="shared" si="432"/>
        <v>0</v>
      </c>
      <c r="CS652" s="59">
        <f t="shared" si="433"/>
        <v>0</v>
      </c>
      <c r="CT652" s="59">
        <f t="shared" si="434"/>
        <v>0</v>
      </c>
      <c r="CU652" s="59">
        <f t="shared" si="435"/>
        <v>0</v>
      </c>
      <c r="CV652" s="59">
        <f t="shared" si="436"/>
        <v>0</v>
      </c>
      <c r="CW652" s="59">
        <f t="shared" si="437"/>
        <v>0</v>
      </c>
      <c r="CX652" s="59">
        <f t="shared" si="438"/>
        <v>0</v>
      </c>
      <c r="CY652" s="59">
        <f t="shared" si="439"/>
        <v>0</v>
      </c>
      <c r="CZ652" s="59">
        <f t="shared" si="440"/>
        <v>0</v>
      </c>
      <c r="DA652" s="59">
        <f t="shared" si="441"/>
        <v>0</v>
      </c>
      <c r="DB652" s="59">
        <f t="shared" si="442"/>
        <v>0</v>
      </c>
      <c r="DE652">
        <f t="shared" si="424"/>
        <v>647</v>
      </c>
      <c r="DF652" t="str">
        <f t="shared" si="443"/>
        <v/>
      </c>
      <c r="DG652" s="59">
        <f>IF($C652&lt;&gt;0,SUM($CK653:CK653),0)</f>
        <v>0</v>
      </c>
      <c r="DH652" s="59">
        <f>IF($C652&lt;&gt;0,SUM($CK653:CL653),0)</f>
        <v>0</v>
      </c>
      <c r="DI652" s="59">
        <f>IF($C652&lt;&gt;0,SUM($CK653:CM653),0)</f>
        <v>0</v>
      </c>
      <c r="DJ652" s="59">
        <f>IF($C652&lt;&gt;0,SUM($CK653:CN653),0)</f>
        <v>0</v>
      </c>
      <c r="DK652" s="59">
        <f>IF($C652&lt;&gt;0,SUM($CK653:CO653),0)</f>
        <v>0</v>
      </c>
      <c r="DL652" s="59">
        <f>IF($C652&lt;&gt;0,SUM($CK653:CP653),0)</f>
        <v>0</v>
      </c>
      <c r="DM652" s="59">
        <f>IF($C652&lt;&gt;0,SUM($CK653:CQ653),0)</f>
        <v>0</v>
      </c>
      <c r="DN652" s="59">
        <f>IF($C652&lt;&gt;0,SUM($CK653:CR653),0)</f>
        <v>0</v>
      </c>
      <c r="DO652" s="59">
        <f>IF($C652&lt;&gt;0,SUM($CK653:CS653),0)</f>
        <v>0</v>
      </c>
      <c r="DP652" s="59">
        <f>IF($C652&lt;&gt;0,SUM($CK653:CT653),0)</f>
        <v>0</v>
      </c>
      <c r="DQ652" s="59">
        <f>IF($C652&lt;&gt;0,SUM($CK653:CU653),0)</f>
        <v>0</v>
      </c>
      <c r="DR652" s="59">
        <f>IF($C652&lt;&gt;0,SUM($CK653:CV653),0)</f>
        <v>0</v>
      </c>
      <c r="DS652" s="59">
        <f>IF($C652&lt;&gt;0,SUM($CK653:CW653),0)</f>
        <v>0</v>
      </c>
      <c r="DT652" s="59">
        <f>IF($C652&lt;&gt;0,SUM($CK653:CX653),0)</f>
        <v>0</v>
      </c>
      <c r="DU652" s="59">
        <f>IF($C652&lt;&gt;0,SUM($CK653:CY653),0)</f>
        <v>0</v>
      </c>
      <c r="DV652" s="59">
        <f>IF($C652&lt;&gt;0,SUM($CK653:CZ653),0)</f>
        <v>0</v>
      </c>
      <c r="DW652" s="59">
        <f>IF($C652&lt;&gt;0,SUM($CK653:DA653),0)</f>
        <v>0</v>
      </c>
      <c r="DX652" s="59">
        <f>IF($C652&lt;&gt;0,SUM($CK653:DB653),0)</f>
        <v>0</v>
      </c>
      <c r="DY652" s="952" t="str">
        <f t="shared" si="447"/>
        <v/>
      </c>
    </row>
    <row r="653" spans="1:129" ht="13.5" hidden="1" thickBot="1">
      <c r="A653" s="3" t="str">
        <f t="shared" si="413"/>
        <v/>
      </c>
      <c r="B653" s="805">
        <f>Dados_GLOBAL_Inicial!E653</f>
        <v>0</v>
      </c>
      <c r="C653" s="956">
        <f>IF(IFERROR(VALUE(Dados_GLOBAL_Inicial!F653),0)=0,0,Dados_GLOBAL_Inicial!F653)</f>
        <v>0</v>
      </c>
      <c r="D653" s="830">
        <f>Dados_GLOBAL_Inicial!G653</f>
        <v>0</v>
      </c>
      <c r="E653" s="830" t="str">
        <f>IF(IFERROR(VLOOKUP(F653,Cod_Gde_Itens!$A$1:$B$80,2,FALSE),0)&gt;549,IFERROR(VLOOKUP(F653,Cod_Gde_Itens!$A$1:$B$80,2,FALSE),0),IF(Dados_GLOBAL_Inicial!H653=0,"",Dados_GLOBAL_Inicial!H653))</f>
        <v/>
      </c>
      <c r="F653" s="823">
        <f>Dados_GLOBAL_Inicial!I653</f>
        <v>0</v>
      </c>
      <c r="G653" s="824">
        <f>Dados_GLOBAL_Inicial!J653</f>
        <v>0</v>
      </c>
      <c r="H653" s="454">
        <f>Dados_GLOBAL_Inicial!K653</f>
        <v>0</v>
      </c>
      <c r="I653" s="970">
        <f>SUM('MEDIÇÃO_OBJETO (1)'!I653)</f>
        <v>0</v>
      </c>
      <c r="J653" s="455">
        <f t="shared" si="414"/>
        <v>0</v>
      </c>
      <c r="K653" s="451">
        <f t="shared" si="415"/>
        <v>0</v>
      </c>
      <c r="L653" s="452">
        <f t="shared" si="416"/>
        <v>0</v>
      </c>
      <c r="M653" s="809">
        <f t="shared" si="417"/>
        <v>0</v>
      </c>
      <c r="N653" s="810">
        <f>IF(IFERROR(VALUE(Dados_GLOBAL_Inicial!L653),0)=0,0,Dados_GLOBAL_Inicial!L653)</f>
        <v>0</v>
      </c>
      <c r="O653" s="812">
        <f>SUM('MEDIÇÃO_OBJETO (1)'!O653)</f>
        <v>0</v>
      </c>
      <c r="P653" s="812">
        <f>SUM('MEDIÇÃO_OBJETO (1)'!P653)</f>
        <v>0</v>
      </c>
      <c r="Q653" s="813">
        <f t="shared" si="418"/>
        <v>0</v>
      </c>
      <c r="R653" s="951"/>
      <c r="S653" s="815">
        <f>SUM('MEDIÇÃO_OBJETO (1)'!S653)</f>
        <v>0</v>
      </c>
      <c r="T653" s="815">
        <f>SUM('MEDIÇÃO_OBJETO (1)'!T653)</f>
        <v>0</v>
      </c>
      <c r="V653" s="19"/>
      <c r="W653" s="978">
        <f t="shared" si="419"/>
        <v>0</v>
      </c>
      <c r="X653" s="816">
        <f t="shared" si="420"/>
        <v>0</v>
      </c>
      <c r="Y653" s="816">
        <f t="shared" si="421"/>
        <v>0</v>
      </c>
      <c r="Z653" s="817">
        <f t="shared" si="422"/>
        <v>0</v>
      </c>
      <c r="AB653" s="453">
        <f t="shared" si="444"/>
        <v>0</v>
      </c>
      <c r="AC653" s="14">
        <f t="shared" si="423"/>
        <v>0</v>
      </c>
      <c r="AD653" s="819"/>
      <c r="AE653" s="631">
        <f t="shared" si="445"/>
        <v>0</v>
      </c>
      <c r="AF653" s="818">
        <f>SUM('MEDIÇÃO_OBJETO (1)'!AG653)</f>
        <v>0</v>
      </c>
      <c r="AG653" s="541">
        <f>SUM('MEDIÇÃO_OBJETO (1)'!AH653)</f>
        <v>0</v>
      </c>
      <c r="AH653" s="541">
        <f>SUM('MEDIÇÃO_OBJETO (1)'!AI653)</f>
        <v>0</v>
      </c>
      <c r="AI653" s="541">
        <f>SUM('MEDIÇÃO_OBJETO (1)'!AJ653)</f>
        <v>0</v>
      </c>
      <c r="AJ653" s="541">
        <f>SUM('MEDIÇÃO_OBJETO (1)'!AK653)</f>
        <v>0</v>
      </c>
      <c r="AK653" s="541">
        <f>SUM('MEDIÇÃO_OBJETO (1)'!AL653)</f>
        <v>0</v>
      </c>
      <c r="AL653" s="541">
        <f>SUM('MEDIÇÃO_OBJETO (1)'!AM653)</f>
        <v>0</v>
      </c>
      <c r="AM653" s="541">
        <f>SUM('MEDIÇÃO_OBJETO (1)'!AN653)</f>
        <v>0</v>
      </c>
      <c r="AN653" s="541">
        <f>SUM('MEDIÇÃO_OBJETO (1)'!AO653)</f>
        <v>0</v>
      </c>
      <c r="AO653" s="541">
        <f>SUM('MEDIÇÃO_OBJETO (1)'!AP653)</f>
        <v>0</v>
      </c>
      <c r="AP653" s="541">
        <f>SUM('MEDIÇÃO_OBJETO (1)'!AQ653)</f>
        <v>0</v>
      </c>
      <c r="AQ653" s="541">
        <f>SUM('MEDIÇÃO_OBJETO (1)'!AR653)</f>
        <v>0</v>
      </c>
      <c r="AR653" s="541">
        <f>SUM('MEDIÇÃO_OBJETO (1)'!AS653)</f>
        <v>0</v>
      </c>
      <c r="AS653" s="541">
        <f>SUM('MEDIÇÃO_OBJETO (1)'!AT653)</f>
        <v>0</v>
      </c>
      <c r="AT653" s="541">
        <f>SUM('MEDIÇÃO_OBJETO (1)'!AU653)</f>
        <v>0</v>
      </c>
      <c r="AU653" s="541">
        <f>SUM('MEDIÇÃO_OBJETO (1)'!AV653)</f>
        <v>0</v>
      </c>
      <c r="AV653" s="541">
        <f>SUM('MEDIÇÃO_OBJETO (1)'!AW653)</f>
        <v>0</v>
      </c>
      <c r="AW653" s="541">
        <f>SUM('MEDIÇÃO_OBJETO (1)'!AX653)</f>
        <v>0</v>
      </c>
      <c r="AX653" s="977"/>
      <c r="BN653" s="992">
        <f t="shared" si="412"/>
        <v>0</v>
      </c>
      <c r="BO653" s="538">
        <f t="shared" si="446"/>
        <v>0</v>
      </c>
      <c r="BP653" s="987">
        <f>IF(RESUMO_GLOBAL!$X$53="a",ROUND(AF653*$N653,RESUMO_GLOBAL!$X$54),IF(RESUMO_GLOBAL!$X$53="t",TRUNC(AF653*$N653,RESUMO_GLOBAL!$X$54),AF653*$N653))</f>
        <v>0</v>
      </c>
      <c r="BQ653" s="987">
        <f>IF(RESUMO_GLOBAL!$X$53="a",ROUND(AG653*$N653,RESUMO_GLOBAL!$X$54),IF(RESUMO_GLOBAL!$X$53="t",TRUNC(AG653*$N653,RESUMO_GLOBAL!$X$54),AG653*$N653))</f>
        <v>0</v>
      </c>
      <c r="BR653" s="987">
        <f>IF(RESUMO_GLOBAL!$X$53="a",ROUND(AH653*$N653,RESUMO_GLOBAL!$X$54),IF(RESUMO_GLOBAL!$X$53="t",TRUNC(AH653*$N653,RESUMO_GLOBAL!$X$54),AH653*$N653))</f>
        <v>0</v>
      </c>
      <c r="BS653" s="987">
        <f>IF(RESUMO_GLOBAL!$X$53="a",ROUND(AI653*$N653,RESUMO_GLOBAL!$X$54),IF(RESUMO_GLOBAL!$X$53="t",TRUNC(AI653*$N653,RESUMO_GLOBAL!$X$54),AI653*$N653))</f>
        <v>0</v>
      </c>
      <c r="BT653" s="987">
        <f>IF(RESUMO_GLOBAL!$X$53="a",ROUND(AJ653*$N653,RESUMO_GLOBAL!$X$54),IF(RESUMO_GLOBAL!$X$53="t",TRUNC(AJ653*$N653,RESUMO_GLOBAL!$X$54),AJ653*$N653))</f>
        <v>0</v>
      </c>
      <c r="BU653" s="987">
        <f>IF(RESUMO_GLOBAL!$X$53="a",ROUND(AK653*$N653,RESUMO_GLOBAL!$X$54),IF(RESUMO_GLOBAL!$X$53="t",TRUNC(AK653*$N653,RESUMO_GLOBAL!$X$54),AK653*$N653))</f>
        <v>0</v>
      </c>
      <c r="BV653" s="987">
        <f>IF(RESUMO_GLOBAL!$X$53="a",ROUND(AL653*$N653,RESUMO_GLOBAL!$X$54),IF(RESUMO_GLOBAL!$X$53="t",TRUNC(AL653*$N653,RESUMO_GLOBAL!$X$54),AL653*$N653))</f>
        <v>0</v>
      </c>
      <c r="BW653" s="987">
        <f>IF(RESUMO_GLOBAL!$X$53="a",ROUND(AM653*$N653,RESUMO_GLOBAL!$X$54),IF(RESUMO_GLOBAL!$X$53="t",TRUNC(AM653*$N653,RESUMO_GLOBAL!$X$54),AM653*$N653))</f>
        <v>0</v>
      </c>
      <c r="BX653" s="987">
        <f>IF(RESUMO_GLOBAL!$X$53="a",ROUND(AN653*$N653,RESUMO_GLOBAL!$X$54),IF(RESUMO_GLOBAL!$X$53="t",TRUNC(AN653*$N653,RESUMO_GLOBAL!$X$54),AN653*$N653))</f>
        <v>0</v>
      </c>
      <c r="BY653" s="987">
        <f>IF(RESUMO_GLOBAL!$X$53="a",ROUND(AO653*$N653,RESUMO_GLOBAL!$X$54),IF(RESUMO_GLOBAL!$X$53="t",TRUNC(AO653*$N653,RESUMO_GLOBAL!$X$54),AO653*$N653))</f>
        <v>0</v>
      </c>
      <c r="BZ653" s="987">
        <f>IF(RESUMO_GLOBAL!$X$53="a",ROUND(AP653*$N653,RESUMO_GLOBAL!$X$54),IF(RESUMO_GLOBAL!$X$53="t",TRUNC(AP653*$N653,RESUMO_GLOBAL!$X$54),AP653*$N653))</f>
        <v>0</v>
      </c>
      <c r="CA653" s="987">
        <f>IF(RESUMO_GLOBAL!$X$53="a",ROUND(AQ653*$N653,RESUMO_GLOBAL!$X$54),IF(RESUMO_GLOBAL!$X$53="t",TRUNC(AQ653*$N653,RESUMO_GLOBAL!$X$54),AQ653*$N653))</f>
        <v>0</v>
      </c>
      <c r="CB653" s="987">
        <f>IF(RESUMO_GLOBAL!$X$53="a",ROUND(AR653*$N653,RESUMO_GLOBAL!$X$54),IF(RESUMO_GLOBAL!$X$53="t",TRUNC(AR653*$N653,RESUMO_GLOBAL!$X$54),AR653*$N653))</f>
        <v>0</v>
      </c>
      <c r="CC653" s="987">
        <f>IF(RESUMO_GLOBAL!$X$53="a",ROUND(AS653*$N653,RESUMO_GLOBAL!$X$54),IF(RESUMO_GLOBAL!$X$53="t",TRUNC(AS653*$N653,RESUMO_GLOBAL!$X$54),AS653*$N653))</f>
        <v>0</v>
      </c>
      <c r="CD653" s="987">
        <f>IF(RESUMO_GLOBAL!$X$53="a",ROUND(AT653*$N653,RESUMO_GLOBAL!$X$54),IF(RESUMO_GLOBAL!$X$53="t",TRUNC(AT653*$N653,RESUMO_GLOBAL!$X$54),AT653*$N653))</f>
        <v>0</v>
      </c>
      <c r="CE653" s="987">
        <f>IF(RESUMO_GLOBAL!$X$53="a",ROUND(AU653*$N653,RESUMO_GLOBAL!$X$54),IF(RESUMO_GLOBAL!$X$53="t",TRUNC(AU653*$N653,RESUMO_GLOBAL!$X$54),AU653*$N653))</f>
        <v>0</v>
      </c>
      <c r="CF653" s="987">
        <f>IF(RESUMO_GLOBAL!$X$53="a",ROUND(AV653*$N653,RESUMO_GLOBAL!$X$54),IF(RESUMO_GLOBAL!$X$53="t",TRUNC(AV653*$N653,RESUMO_GLOBAL!$X$54),AV653*$N653))</f>
        <v>0</v>
      </c>
      <c r="CG653" s="987">
        <f>IF(RESUMO_GLOBAL!$X$53="a",ROUND(AW653*$N653,RESUMO_GLOBAL!$X$54),IF(RESUMO_GLOBAL!$X$53="t",TRUNC(AW653*$N653,RESUMO_GLOBAL!$X$54),AW653*$N653))</f>
        <v>0</v>
      </c>
      <c r="CK653" s="59">
        <f t="shared" si="425"/>
        <v>0</v>
      </c>
      <c r="CL653" s="59">
        <f t="shared" si="426"/>
        <v>0</v>
      </c>
      <c r="CM653" s="59">
        <f t="shared" si="427"/>
        <v>0</v>
      </c>
      <c r="CN653" s="59">
        <f t="shared" si="428"/>
        <v>0</v>
      </c>
      <c r="CO653" s="59">
        <f t="shared" si="429"/>
        <v>0</v>
      </c>
      <c r="CP653" s="59">
        <f t="shared" si="430"/>
        <v>0</v>
      </c>
      <c r="CQ653" s="59">
        <f t="shared" si="431"/>
        <v>0</v>
      </c>
      <c r="CR653" s="59">
        <f t="shared" si="432"/>
        <v>0</v>
      </c>
      <c r="CS653" s="59">
        <f t="shared" si="433"/>
        <v>0</v>
      </c>
      <c r="CT653" s="59">
        <f t="shared" si="434"/>
        <v>0</v>
      </c>
      <c r="CU653" s="59">
        <f t="shared" si="435"/>
        <v>0</v>
      </c>
      <c r="CV653" s="59">
        <f t="shared" si="436"/>
        <v>0</v>
      </c>
      <c r="CW653" s="59">
        <f t="shared" si="437"/>
        <v>0</v>
      </c>
      <c r="CX653" s="59">
        <f t="shared" si="438"/>
        <v>0</v>
      </c>
      <c r="CY653" s="59">
        <f t="shared" si="439"/>
        <v>0</v>
      </c>
      <c r="CZ653" s="59">
        <f t="shared" si="440"/>
        <v>0</v>
      </c>
      <c r="DA653" s="59">
        <f t="shared" si="441"/>
        <v>0</v>
      </c>
      <c r="DB653" s="59">
        <f t="shared" si="442"/>
        <v>0</v>
      </c>
      <c r="DE653">
        <f t="shared" si="424"/>
        <v>648</v>
      </c>
      <c r="DF653" t="str">
        <f t="shared" si="443"/>
        <v/>
      </c>
      <c r="DG653" s="59">
        <f>IF($C653&lt;&gt;0,SUM($CK654:CK654),0)</f>
        <v>0</v>
      </c>
      <c r="DH653" s="59">
        <f>IF($C653&lt;&gt;0,SUM($CK654:CL654),0)</f>
        <v>0</v>
      </c>
      <c r="DI653" s="59">
        <f>IF($C653&lt;&gt;0,SUM($CK654:CM654),0)</f>
        <v>0</v>
      </c>
      <c r="DJ653" s="59">
        <f>IF($C653&lt;&gt;0,SUM($CK654:CN654),0)</f>
        <v>0</v>
      </c>
      <c r="DK653" s="59">
        <f>IF($C653&lt;&gt;0,SUM($CK654:CO654),0)</f>
        <v>0</v>
      </c>
      <c r="DL653" s="59">
        <f>IF($C653&lt;&gt;0,SUM($CK654:CP654),0)</f>
        <v>0</v>
      </c>
      <c r="DM653" s="59">
        <f>IF($C653&lt;&gt;0,SUM($CK654:CQ654),0)</f>
        <v>0</v>
      </c>
      <c r="DN653" s="59">
        <f>IF($C653&lt;&gt;0,SUM($CK654:CR654),0)</f>
        <v>0</v>
      </c>
      <c r="DO653" s="59">
        <f>IF($C653&lt;&gt;0,SUM($CK654:CS654),0)</f>
        <v>0</v>
      </c>
      <c r="DP653" s="59">
        <f>IF($C653&lt;&gt;0,SUM($CK654:CT654),0)</f>
        <v>0</v>
      </c>
      <c r="DQ653" s="59">
        <f>IF($C653&lt;&gt;0,SUM($CK654:CU654),0)</f>
        <v>0</v>
      </c>
      <c r="DR653" s="59">
        <f>IF($C653&lt;&gt;0,SUM($CK654:CV654),0)</f>
        <v>0</v>
      </c>
      <c r="DS653" s="59">
        <f>IF($C653&lt;&gt;0,SUM($CK654:CW654),0)</f>
        <v>0</v>
      </c>
      <c r="DT653" s="59">
        <f>IF($C653&lt;&gt;0,SUM($CK654:CX654),0)</f>
        <v>0</v>
      </c>
      <c r="DU653" s="59">
        <f>IF($C653&lt;&gt;0,SUM($CK654:CY654),0)</f>
        <v>0</v>
      </c>
      <c r="DV653" s="59">
        <f>IF($C653&lt;&gt;0,SUM($CK654:CZ654),0)</f>
        <v>0</v>
      </c>
      <c r="DW653" s="59">
        <f>IF($C653&lt;&gt;0,SUM($CK654:DA654),0)</f>
        <v>0</v>
      </c>
      <c r="DX653" s="59">
        <f>IF($C653&lt;&gt;0,SUM($CK654:DB654),0)</f>
        <v>0</v>
      </c>
      <c r="DY653" s="952" t="str">
        <f t="shared" si="447"/>
        <v/>
      </c>
    </row>
    <row r="654" spans="1:129" ht="13.5" hidden="1" thickBot="1">
      <c r="A654" s="3" t="str">
        <f t="shared" si="413"/>
        <v/>
      </c>
      <c r="B654" s="805">
        <f>Dados_GLOBAL_Inicial!E654</f>
        <v>0</v>
      </c>
      <c r="C654" s="956">
        <f>IF(IFERROR(VALUE(Dados_GLOBAL_Inicial!F654),0)=0,0,Dados_GLOBAL_Inicial!F654)</f>
        <v>0</v>
      </c>
      <c r="D654" s="830">
        <f>Dados_GLOBAL_Inicial!G654</f>
        <v>0</v>
      </c>
      <c r="E654" s="830" t="str">
        <f>IF(IFERROR(VLOOKUP(F654,Cod_Gde_Itens!$A$1:$B$80,2,FALSE),0)&gt;549,IFERROR(VLOOKUP(F654,Cod_Gde_Itens!$A$1:$B$80,2,FALSE),0),IF(Dados_GLOBAL_Inicial!H654=0,"",Dados_GLOBAL_Inicial!H654))</f>
        <v/>
      </c>
      <c r="F654" s="823">
        <f>Dados_GLOBAL_Inicial!I654</f>
        <v>0</v>
      </c>
      <c r="G654" s="824">
        <f>Dados_GLOBAL_Inicial!J654</f>
        <v>0</v>
      </c>
      <c r="H654" s="454">
        <f>Dados_GLOBAL_Inicial!K654</f>
        <v>0</v>
      </c>
      <c r="I654" s="970">
        <f>SUM('MEDIÇÃO_OBJETO (1)'!I654)</f>
        <v>0</v>
      </c>
      <c r="J654" s="455">
        <f t="shared" si="414"/>
        <v>0</v>
      </c>
      <c r="K654" s="451">
        <f t="shared" si="415"/>
        <v>0</v>
      </c>
      <c r="L654" s="452">
        <f t="shared" si="416"/>
        <v>0</v>
      </c>
      <c r="M654" s="809">
        <f t="shared" si="417"/>
        <v>0</v>
      </c>
      <c r="N654" s="810">
        <f>IF(IFERROR(VALUE(Dados_GLOBAL_Inicial!L654),0)=0,0,Dados_GLOBAL_Inicial!L654)</f>
        <v>0</v>
      </c>
      <c r="O654" s="812">
        <f>SUM('MEDIÇÃO_OBJETO (1)'!O654)</f>
        <v>0</v>
      </c>
      <c r="P654" s="812">
        <f>SUM('MEDIÇÃO_OBJETO (1)'!P654)</f>
        <v>0</v>
      </c>
      <c r="Q654" s="813">
        <f t="shared" si="418"/>
        <v>0</v>
      </c>
      <c r="R654" s="951"/>
      <c r="S654" s="815">
        <f>SUM('MEDIÇÃO_OBJETO (1)'!S654)</f>
        <v>0</v>
      </c>
      <c r="T654" s="815">
        <f>SUM('MEDIÇÃO_OBJETO (1)'!T654)</f>
        <v>0</v>
      </c>
      <c r="V654" s="19"/>
      <c r="W654" s="978">
        <f t="shared" si="419"/>
        <v>0</v>
      </c>
      <c r="X654" s="816">
        <f t="shared" si="420"/>
        <v>0</v>
      </c>
      <c r="Y654" s="816">
        <f t="shared" si="421"/>
        <v>0</v>
      </c>
      <c r="Z654" s="817">
        <f t="shared" si="422"/>
        <v>0</v>
      </c>
      <c r="AB654" s="453">
        <f t="shared" si="444"/>
        <v>0</v>
      </c>
      <c r="AC654" s="14">
        <f t="shared" si="423"/>
        <v>0</v>
      </c>
      <c r="AD654" s="819"/>
      <c r="AE654" s="631">
        <f t="shared" si="445"/>
        <v>0</v>
      </c>
      <c r="AF654" s="818">
        <f>SUM('MEDIÇÃO_OBJETO (1)'!AG654)</f>
        <v>0</v>
      </c>
      <c r="AG654" s="541">
        <f>SUM('MEDIÇÃO_OBJETO (1)'!AH654)</f>
        <v>0</v>
      </c>
      <c r="AH654" s="541">
        <f>SUM('MEDIÇÃO_OBJETO (1)'!AI654)</f>
        <v>0</v>
      </c>
      <c r="AI654" s="541">
        <f>SUM('MEDIÇÃO_OBJETO (1)'!AJ654)</f>
        <v>0</v>
      </c>
      <c r="AJ654" s="541">
        <f>SUM('MEDIÇÃO_OBJETO (1)'!AK654)</f>
        <v>0</v>
      </c>
      <c r="AK654" s="541">
        <f>SUM('MEDIÇÃO_OBJETO (1)'!AL654)</f>
        <v>0</v>
      </c>
      <c r="AL654" s="541">
        <f>SUM('MEDIÇÃO_OBJETO (1)'!AM654)</f>
        <v>0</v>
      </c>
      <c r="AM654" s="541">
        <f>SUM('MEDIÇÃO_OBJETO (1)'!AN654)</f>
        <v>0</v>
      </c>
      <c r="AN654" s="541">
        <f>SUM('MEDIÇÃO_OBJETO (1)'!AO654)</f>
        <v>0</v>
      </c>
      <c r="AO654" s="541">
        <f>SUM('MEDIÇÃO_OBJETO (1)'!AP654)</f>
        <v>0</v>
      </c>
      <c r="AP654" s="541">
        <f>SUM('MEDIÇÃO_OBJETO (1)'!AQ654)</f>
        <v>0</v>
      </c>
      <c r="AQ654" s="541">
        <f>SUM('MEDIÇÃO_OBJETO (1)'!AR654)</f>
        <v>0</v>
      </c>
      <c r="AR654" s="541">
        <f>SUM('MEDIÇÃO_OBJETO (1)'!AS654)</f>
        <v>0</v>
      </c>
      <c r="AS654" s="541">
        <f>SUM('MEDIÇÃO_OBJETO (1)'!AT654)</f>
        <v>0</v>
      </c>
      <c r="AT654" s="541">
        <f>SUM('MEDIÇÃO_OBJETO (1)'!AU654)</f>
        <v>0</v>
      </c>
      <c r="AU654" s="541">
        <f>SUM('MEDIÇÃO_OBJETO (1)'!AV654)</f>
        <v>0</v>
      </c>
      <c r="AV654" s="541">
        <f>SUM('MEDIÇÃO_OBJETO (1)'!AW654)</f>
        <v>0</v>
      </c>
      <c r="AW654" s="541">
        <f>SUM('MEDIÇÃO_OBJETO (1)'!AX654)</f>
        <v>0</v>
      </c>
      <c r="AX654" s="977"/>
      <c r="BN654" s="992">
        <f t="shared" si="412"/>
        <v>0</v>
      </c>
      <c r="BO654" s="538">
        <f t="shared" si="446"/>
        <v>0</v>
      </c>
      <c r="BP654" s="987">
        <f>IF(RESUMO_GLOBAL!$X$53="a",ROUND(AF654*$N654,RESUMO_GLOBAL!$X$54),IF(RESUMO_GLOBAL!$X$53="t",TRUNC(AF654*$N654,RESUMO_GLOBAL!$X$54),AF654*$N654))</f>
        <v>0</v>
      </c>
      <c r="BQ654" s="987">
        <f>IF(RESUMO_GLOBAL!$X$53="a",ROUND(AG654*$N654,RESUMO_GLOBAL!$X$54),IF(RESUMO_GLOBAL!$X$53="t",TRUNC(AG654*$N654,RESUMO_GLOBAL!$X$54),AG654*$N654))</f>
        <v>0</v>
      </c>
      <c r="BR654" s="987">
        <f>IF(RESUMO_GLOBAL!$X$53="a",ROUND(AH654*$N654,RESUMO_GLOBAL!$X$54),IF(RESUMO_GLOBAL!$X$53="t",TRUNC(AH654*$N654,RESUMO_GLOBAL!$X$54),AH654*$N654))</f>
        <v>0</v>
      </c>
      <c r="BS654" s="987">
        <f>IF(RESUMO_GLOBAL!$X$53="a",ROUND(AI654*$N654,RESUMO_GLOBAL!$X$54),IF(RESUMO_GLOBAL!$X$53="t",TRUNC(AI654*$N654,RESUMO_GLOBAL!$X$54),AI654*$N654))</f>
        <v>0</v>
      </c>
      <c r="BT654" s="987">
        <f>IF(RESUMO_GLOBAL!$X$53="a",ROUND(AJ654*$N654,RESUMO_GLOBAL!$X$54),IF(RESUMO_GLOBAL!$X$53="t",TRUNC(AJ654*$N654,RESUMO_GLOBAL!$X$54),AJ654*$N654))</f>
        <v>0</v>
      </c>
      <c r="BU654" s="987">
        <f>IF(RESUMO_GLOBAL!$X$53="a",ROUND(AK654*$N654,RESUMO_GLOBAL!$X$54),IF(RESUMO_GLOBAL!$X$53="t",TRUNC(AK654*$N654,RESUMO_GLOBAL!$X$54),AK654*$N654))</f>
        <v>0</v>
      </c>
      <c r="BV654" s="987">
        <f>IF(RESUMO_GLOBAL!$X$53="a",ROUND(AL654*$N654,RESUMO_GLOBAL!$X$54),IF(RESUMO_GLOBAL!$X$53="t",TRUNC(AL654*$N654,RESUMO_GLOBAL!$X$54),AL654*$N654))</f>
        <v>0</v>
      </c>
      <c r="BW654" s="987">
        <f>IF(RESUMO_GLOBAL!$X$53="a",ROUND(AM654*$N654,RESUMO_GLOBAL!$X$54),IF(RESUMO_GLOBAL!$X$53="t",TRUNC(AM654*$N654,RESUMO_GLOBAL!$X$54),AM654*$N654))</f>
        <v>0</v>
      </c>
      <c r="BX654" s="987">
        <f>IF(RESUMO_GLOBAL!$X$53="a",ROUND(AN654*$N654,RESUMO_GLOBAL!$X$54),IF(RESUMO_GLOBAL!$X$53="t",TRUNC(AN654*$N654,RESUMO_GLOBAL!$X$54),AN654*$N654))</f>
        <v>0</v>
      </c>
      <c r="BY654" s="987">
        <f>IF(RESUMO_GLOBAL!$X$53="a",ROUND(AO654*$N654,RESUMO_GLOBAL!$X$54),IF(RESUMO_GLOBAL!$X$53="t",TRUNC(AO654*$N654,RESUMO_GLOBAL!$X$54),AO654*$N654))</f>
        <v>0</v>
      </c>
      <c r="BZ654" s="987">
        <f>IF(RESUMO_GLOBAL!$X$53="a",ROUND(AP654*$N654,RESUMO_GLOBAL!$X$54),IF(RESUMO_GLOBAL!$X$53="t",TRUNC(AP654*$N654,RESUMO_GLOBAL!$X$54),AP654*$N654))</f>
        <v>0</v>
      </c>
      <c r="CA654" s="987">
        <f>IF(RESUMO_GLOBAL!$X$53="a",ROUND(AQ654*$N654,RESUMO_GLOBAL!$X$54),IF(RESUMO_GLOBAL!$X$53="t",TRUNC(AQ654*$N654,RESUMO_GLOBAL!$X$54),AQ654*$N654))</f>
        <v>0</v>
      </c>
      <c r="CB654" s="987">
        <f>IF(RESUMO_GLOBAL!$X$53="a",ROUND(AR654*$N654,RESUMO_GLOBAL!$X$54),IF(RESUMO_GLOBAL!$X$53="t",TRUNC(AR654*$N654,RESUMO_GLOBAL!$X$54),AR654*$N654))</f>
        <v>0</v>
      </c>
      <c r="CC654" s="987">
        <f>IF(RESUMO_GLOBAL!$X$53="a",ROUND(AS654*$N654,RESUMO_GLOBAL!$X$54),IF(RESUMO_GLOBAL!$X$53="t",TRUNC(AS654*$N654,RESUMO_GLOBAL!$X$54),AS654*$N654))</f>
        <v>0</v>
      </c>
      <c r="CD654" s="987">
        <f>IF(RESUMO_GLOBAL!$X$53="a",ROUND(AT654*$N654,RESUMO_GLOBAL!$X$54),IF(RESUMO_GLOBAL!$X$53="t",TRUNC(AT654*$N654,RESUMO_GLOBAL!$X$54),AT654*$N654))</f>
        <v>0</v>
      </c>
      <c r="CE654" s="987">
        <f>IF(RESUMO_GLOBAL!$X$53="a",ROUND(AU654*$N654,RESUMO_GLOBAL!$X$54),IF(RESUMO_GLOBAL!$X$53="t",TRUNC(AU654*$N654,RESUMO_GLOBAL!$X$54),AU654*$N654))</f>
        <v>0</v>
      </c>
      <c r="CF654" s="987">
        <f>IF(RESUMO_GLOBAL!$X$53="a",ROUND(AV654*$N654,RESUMO_GLOBAL!$X$54),IF(RESUMO_GLOBAL!$X$53="t",TRUNC(AV654*$N654,RESUMO_GLOBAL!$X$54),AV654*$N654))</f>
        <v>0</v>
      </c>
      <c r="CG654" s="987">
        <f>IF(RESUMO_GLOBAL!$X$53="a",ROUND(AW654*$N654,RESUMO_GLOBAL!$X$54),IF(RESUMO_GLOBAL!$X$53="t",TRUNC(AW654*$N654,RESUMO_GLOBAL!$X$54),AW654*$N654))</f>
        <v>0</v>
      </c>
      <c r="CK654" s="59">
        <f t="shared" si="425"/>
        <v>0</v>
      </c>
      <c r="CL654" s="59">
        <f t="shared" si="426"/>
        <v>0</v>
      </c>
      <c r="CM654" s="59">
        <f t="shared" si="427"/>
        <v>0</v>
      </c>
      <c r="CN654" s="59">
        <f t="shared" si="428"/>
        <v>0</v>
      </c>
      <c r="CO654" s="59">
        <f t="shared" si="429"/>
        <v>0</v>
      </c>
      <c r="CP654" s="59">
        <f t="shared" si="430"/>
        <v>0</v>
      </c>
      <c r="CQ654" s="59">
        <f t="shared" si="431"/>
        <v>0</v>
      </c>
      <c r="CR654" s="59">
        <f t="shared" si="432"/>
        <v>0</v>
      </c>
      <c r="CS654" s="59">
        <f t="shared" si="433"/>
        <v>0</v>
      </c>
      <c r="CT654" s="59">
        <f t="shared" si="434"/>
        <v>0</v>
      </c>
      <c r="CU654" s="59">
        <f t="shared" si="435"/>
        <v>0</v>
      </c>
      <c r="CV654" s="59">
        <f t="shared" si="436"/>
        <v>0</v>
      </c>
      <c r="CW654" s="59">
        <f t="shared" si="437"/>
        <v>0</v>
      </c>
      <c r="CX654" s="59">
        <f t="shared" si="438"/>
        <v>0</v>
      </c>
      <c r="CY654" s="59">
        <f t="shared" si="439"/>
        <v>0</v>
      </c>
      <c r="CZ654" s="59">
        <f t="shared" si="440"/>
        <v>0</v>
      </c>
      <c r="DA654" s="59">
        <f t="shared" si="441"/>
        <v>0</v>
      </c>
      <c r="DB654" s="59">
        <f t="shared" si="442"/>
        <v>0</v>
      </c>
      <c r="DE654">
        <f t="shared" si="424"/>
        <v>649</v>
      </c>
      <c r="DF654" t="str">
        <f t="shared" si="443"/>
        <v/>
      </c>
      <c r="DG654" s="59">
        <f>IF($C654&lt;&gt;0,SUM($CK655:CK655),0)</f>
        <v>0</v>
      </c>
      <c r="DH654" s="59">
        <f>IF($C654&lt;&gt;0,SUM($CK655:CL655),0)</f>
        <v>0</v>
      </c>
      <c r="DI654" s="59">
        <f>IF($C654&lt;&gt;0,SUM($CK655:CM655),0)</f>
        <v>0</v>
      </c>
      <c r="DJ654" s="59">
        <f>IF($C654&lt;&gt;0,SUM($CK655:CN655),0)</f>
        <v>0</v>
      </c>
      <c r="DK654" s="59">
        <f>IF($C654&lt;&gt;0,SUM($CK655:CO655),0)</f>
        <v>0</v>
      </c>
      <c r="DL654" s="59">
        <f>IF($C654&lt;&gt;0,SUM($CK655:CP655),0)</f>
        <v>0</v>
      </c>
      <c r="DM654" s="59">
        <f>IF($C654&lt;&gt;0,SUM($CK655:CQ655),0)</f>
        <v>0</v>
      </c>
      <c r="DN654" s="59">
        <f>IF($C654&lt;&gt;0,SUM($CK655:CR655),0)</f>
        <v>0</v>
      </c>
      <c r="DO654" s="59">
        <f>IF($C654&lt;&gt;0,SUM($CK655:CS655),0)</f>
        <v>0</v>
      </c>
      <c r="DP654" s="59">
        <f>IF($C654&lt;&gt;0,SUM($CK655:CT655),0)</f>
        <v>0</v>
      </c>
      <c r="DQ654" s="59">
        <f>IF($C654&lt;&gt;0,SUM($CK655:CU655),0)</f>
        <v>0</v>
      </c>
      <c r="DR654" s="59">
        <f>IF($C654&lt;&gt;0,SUM($CK655:CV655),0)</f>
        <v>0</v>
      </c>
      <c r="DS654" s="59">
        <f>IF($C654&lt;&gt;0,SUM($CK655:CW655),0)</f>
        <v>0</v>
      </c>
      <c r="DT654" s="59">
        <f>IF($C654&lt;&gt;0,SUM($CK655:CX655),0)</f>
        <v>0</v>
      </c>
      <c r="DU654" s="59">
        <f>IF($C654&lt;&gt;0,SUM($CK655:CY655),0)</f>
        <v>0</v>
      </c>
      <c r="DV654" s="59">
        <f>IF($C654&lt;&gt;0,SUM($CK655:CZ655),0)</f>
        <v>0</v>
      </c>
      <c r="DW654" s="59">
        <f>IF($C654&lt;&gt;0,SUM($CK655:DA655),0)</f>
        <v>0</v>
      </c>
      <c r="DX654" s="59">
        <f>IF($C654&lt;&gt;0,SUM($CK655:DB655),0)</f>
        <v>0</v>
      </c>
      <c r="DY654" s="952" t="str">
        <f t="shared" si="447"/>
        <v/>
      </c>
    </row>
    <row r="655" spans="1:129" ht="13.5" hidden="1" thickBot="1">
      <c r="A655" s="3" t="str">
        <f t="shared" si="413"/>
        <v/>
      </c>
      <c r="B655" s="805">
        <f>Dados_GLOBAL_Inicial!E655</f>
        <v>0</v>
      </c>
      <c r="C655" s="956">
        <f>IF(IFERROR(VALUE(Dados_GLOBAL_Inicial!F655),0)=0,0,Dados_GLOBAL_Inicial!F655)</f>
        <v>0</v>
      </c>
      <c r="D655" s="830">
        <f>Dados_GLOBAL_Inicial!G655</f>
        <v>0</v>
      </c>
      <c r="E655" s="830" t="str">
        <f>IF(IFERROR(VLOOKUP(F655,Cod_Gde_Itens!$A$1:$B$80,2,FALSE),0)&gt;549,IFERROR(VLOOKUP(F655,Cod_Gde_Itens!$A$1:$B$80,2,FALSE),0),IF(Dados_GLOBAL_Inicial!H655=0,"",Dados_GLOBAL_Inicial!H655))</f>
        <v/>
      </c>
      <c r="F655" s="823">
        <f>Dados_GLOBAL_Inicial!I655</f>
        <v>0</v>
      </c>
      <c r="G655" s="824">
        <f>Dados_GLOBAL_Inicial!J655</f>
        <v>0</v>
      </c>
      <c r="H655" s="454">
        <f>Dados_GLOBAL_Inicial!K655</f>
        <v>0</v>
      </c>
      <c r="I655" s="970">
        <f>SUM('MEDIÇÃO_OBJETO (1)'!I655)</f>
        <v>0</v>
      </c>
      <c r="J655" s="455">
        <f t="shared" si="414"/>
        <v>0</v>
      </c>
      <c r="K655" s="451">
        <f t="shared" si="415"/>
        <v>0</v>
      </c>
      <c r="L655" s="452">
        <f t="shared" si="416"/>
        <v>0</v>
      </c>
      <c r="M655" s="809">
        <f t="shared" si="417"/>
        <v>0</v>
      </c>
      <c r="N655" s="810">
        <f>IF(IFERROR(VALUE(Dados_GLOBAL_Inicial!L655),0)=0,0,Dados_GLOBAL_Inicial!L655)</f>
        <v>0</v>
      </c>
      <c r="O655" s="812">
        <f>SUM('MEDIÇÃO_OBJETO (1)'!O655)</f>
        <v>0</v>
      </c>
      <c r="P655" s="812">
        <f>SUM('MEDIÇÃO_OBJETO (1)'!P655)</f>
        <v>0</v>
      </c>
      <c r="Q655" s="813">
        <f t="shared" si="418"/>
        <v>0</v>
      </c>
      <c r="R655" s="951"/>
      <c r="S655" s="815">
        <f>SUM('MEDIÇÃO_OBJETO (1)'!S655)</f>
        <v>0</v>
      </c>
      <c r="T655" s="815">
        <f>SUM('MEDIÇÃO_OBJETO (1)'!T655)</f>
        <v>0</v>
      </c>
      <c r="V655" s="19"/>
      <c r="W655" s="978">
        <f t="shared" si="419"/>
        <v>0</v>
      </c>
      <c r="X655" s="816">
        <f t="shared" si="420"/>
        <v>0</v>
      </c>
      <c r="Y655" s="816">
        <f t="shared" si="421"/>
        <v>0</v>
      </c>
      <c r="Z655" s="817">
        <f t="shared" si="422"/>
        <v>0</v>
      </c>
      <c r="AB655" s="453">
        <f t="shared" si="444"/>
        <v>0</v>
      </c>
      <c r="AC655" s="14">
        <f t="shared" si="423"/>
        <v>0</v>
      </c>
      <c r="AD655" s="819"/>
      <c r="AE655" s="631">
        <f t="shared" si="445"/>
        <v>0</v>
      </c>
      <c r="AF655" s="818">
        <f>SUM('MEDIÇÃO_OBJETO (1)'!AG655)</f>
        <v>0</v>
      </c>
      <c r="AG655" s="541">
        <f>SUM('MEDIÇÃO_OBJETO (1)'!AH655)</f>
        <v>0</v>
      </c>
      <c r="AH655" s="541">
        <f>SUM('MEDIÇÃO_OBJETO (1)'!AI655)</f>
        <v>0</v>
      </c>
      <c r="AI655" s="541">
        <f>SUM('MEDIÇÃO_OBJETO (1)'!AJ655)</f>
        <v>0</v>
      </c>
      <c r="AJ655" s="541">
        <f>SUM('MEDIÇÃO_OBJETO (1)'!AK655)</f>
        <v>0</v>
      </c>
      <c r="AK655" s="541">
        <f>SUM('MEDIÇÃO_OBJETO (1)'!AL655)</f>
        <v>0</v>
      </c>
      <c r="AL655" s="541">
        <f>SUM('MEDIÇÃO_OBJETO (1)'!AM655)</f>
        <v>0</v>
      </c>
      <c r="AM655" s="541">
        <f>SUM('MEDIÇÃO_OBJETO (1)'!AN655)</f>
        <v>0</v>
      </c>
      <c r="AN655" s="541">
        <f>SUM('MEDIÇÃO_OBJETO (1)'!AO655)</f>
        <v>0</v>
      </c>
      <c r="AO655" s="541">
        <f>SUM('MEDIÇÃO_OBJETO (1)'!AP655)</f>
        <v>0</v>
      </c>
      <c r="AP655" s="541">
        <f>SUM('MEDIÇÃO_OBJETO (1)'!AQ655)</f>
        <v>0</v>
      </c>
      <c r="AQ655" s="541">
        <f>SUM('MEDIÇÃO_OBJETO (1)'!AR655)</f>
        <v>0</v>
      </c>
      <c r="AR655" s="541">
        <f>SUM('MEDIÇÃO_OBJETO (1)'!AS655)</f>
        <v>0</v>
      </c>
      <c r="AS655" s="541">
        <f>SUM('MEDIÇÃO_OBJETO (1)'!AT655)</f>
        <v>0</v>
      </c>
      <c r="AT655" s="541">
        <f>SUM('MEDIÇÃO_OBJETO (1)'!AU655)</f>
        <v>0</v>
      </c>
      <c r="AU655" s="541">
        <f>SUM('MEDIÇÃO_OBJETO (1)'!AV655)</f>
        <v>0</v>
      </c>
      <c r="AV655" s="541">
        <f>SUM('MEDIÇÃO_OBJETO (1)'!AW655)</f>
        <v>0</v>
      </c>
      <c r="AW655" s="541">
        <f>SUM('MEDIÇÃO_OBJETO (1)'!AX655)</f>
        <v>0</v>
      </c>
      <c r="AX655" s="977"/>
      <c r="BN655" s="992">
        <f t="shared" si="412"/>
        <v>0</v>
      </c>
      <c r="BO655" s="538">
        <f t="shared" si="446"/>
        <v>0</v>
      </c>
      <c r="BP655" s="987">
        <f>IF(RESUMO_GLOBAL!$X$53="a",ROUND(AF655*$N655,RESUMO_GLOBAL!$X$54),IF(RESUMO_GLOBAL!$X$53="t",TRUNC(AF655*$N655,RESUMO_GLOBAL!$X$54),AF655*$N655))</f>
        <v>0</v>
      </c>
      <c r="BQ655" s="987">
        <f>IF(RESUMO_GLOBAL!$X$53="a",ROUND(AG655*$N655,RESUMO_GLOBAL!$X$54),IF(RESUMO_GLOBAL!$X$53="t",TRUNC(AG655*$N655,RESUMO_GLOBAL!$X$54),AG655*$N655))</f>
        <v>0</v>
      </c>
      <c r="BR655" s="987">
        <f>IF(RESUMO_GLOBAL!$X$53="a",ROUND(AH655*$N655,RESUMO_GLOBAL!$X$54),IF(RESUMO_GLOBAL!$X$53="t",TRUNC(AH655*$N655,RESUMO_GLOBAL!$X$54),AH655*$N655))</f>
        <v>0</v>
      </c>
      <c r="BS655" s="987">
        <f>IF(RESUMO_GLOBAL!$X$53="a",ROUND(AI655*$N655,RESUMO_GLOBAL!$X$54),IF(RESUMO_GLOBAL!$X$53="t",TRUNC(AI655*$N655,RESUMO_GLOBAL!$X$54),AI655*$N655))</f>
        <v>0</v>
      </c>
      <c r="BT655" s="987">
        <f>IF(RESUMO_GLOBAL!$X$53="a",ROUND(AJ655*$N655,RESUMO_GLOBAL!$X$54),IF(RESUMO_GLOBAL!$X$53="t",TRUNC(AJ655*$N655,RESUMO_GLOBAL!$X$54),AJ655*$N655))</f>
        <v>0</v>
      </c>
      <c r="BU655" s="987">
        <f>IF(RESUMO_GLOBAL!$X$53="a",ROUND(AK655*$N655,RESUMO_GLOBAL!$X$54),IF(RESUMO_GLOBAL!$X$53="t",TRUNC(AK655*$N655,RESUMO_GLOBAL!$X$54),AK655*$N655))</f>
        <v>0</v>
      </c>
      <c r="BV655" s="987">
        <f>IF(RESUMO_GLOBAL!$X$53="a",ROUND(AL655*$N655,RESUMO_GLOBAL!$X$54),IF(RESUMO_GLOBAL!$X$53="t",TRUNC(AL655*$N655,RESUMO_GLOBAL!$X$54),AL655*$N655))</f>
        <v>0</v>
      </c>
      <c r="BW655" s="987">
        <f>IF(RESUMO_GLOBAL!$X$53="a",ROUND(AM655*$N655,RESUMO_GLOBAL!$X$54),IF(RESUMO_GLOBAL!$X$53="t",TRUNC(AM655*$N655,RESUMO_GLOBAL!$X$54),AM655*$N655))</f>
        <v>0</v>
      </c>
      <c r="BX655" s="987">
        <f>IF(RESUMO_GLOBAL!$X$53="a",ROUND(AN655*$N655,RESUMO_GLOBAL!$X$54),IF(RESUMO_GLOBAL!$X$53="t",TRUNC(AN655*$N655,RESUMO_GLOBAL!$X$54),AN655*$N655))</f>
        <v>0</v>
      </c>
      <c r="BY655" s="987">
        <f>IF(RESUMO_GLOBAL!$X$53="a",ROUND(AO655*$N655,RESUMO_GLOBAL!$X$54),IF(RESUMO_GLOBAL!$X$53="t",TRUNC(AO655*$N655,RESUMO_GLOBAL!$X$54),AO655*$N655))</f>
        <v>0</v>
      </c>
      <c r="BZ655" s="987">
        <f>IF(RESUMO_GLOBAL!$X$53="a",ROUND(AP655*$N655,RESUMO_GLOBAL!$X$54),IF(RESUMO_GLOBAL!$X$53="t",TRUNC(AP655*$N655,RESUMO_GLOBAL!$X$54),AP655*$N655))</f>
        <v>0</v>
      </c>
      <c r="CA655" s="987">
        <f>IF(RESUMO_GLOBAL!$X$53="a",ROUND(AQ655*$N655,RESUMO_GLOBAL!$X$54),IF(RESUMO_GLOBAL!$X$53="t",TRUNC(AQ655*$N655,RESUMO_GLOBAL!$X$54),AQ655*$N655))</f>
        <v>0</v>
      </c>
      <c r="CB655" s="987">
        <f>IF(RESUMO_GLOBAL!$X$53="a",ROUND(AR655*$N655,RESUMO_GLOBAL!$X$54),IF(RESUMO_GLOBAL!$X$53="t",TRUNC(AR655*$N655,RESUMO_GLOBAL!$X$54),AR655*$N655))</f>
        <v>0</v>
      </c>
      <c r="CC655" s="987">
        <f>IF(RESUMO_GLOBAL!$X$53="a",ROUND(AS655*$N655,RESUMO_GLOBAL!$X$54),IF(RESUMO_GLOBAL!$X$53="t",TRUNC(AS655*$N655,RESUMO_GLOBAL!$X$54),AS655*$N655))</f>
        <v>0</v>
      </c>
      <c r="CD655" s="987">
        <f>IF(RESUMO_GLOBAL!$X$53="a",ROUND(AT655*$N655,RESUMO_GLOBAL!$X$54),IF(RESUMO_GLOBAL!$X$53="t",TRUNC(AT655*$N655,RESUMO_GLOBAL!$X$54),AT655*$N655))</f>
        <v>0</v>
      </c>
      <c r="CE655" s="987">
        <f>IF(RESUMO_GLOBAL!$X$53="a",ROUND(AU655*$N655,RESUMO_GLOBAL!$X$54),IF(RESUMO_GLOBAL!$X$53="t",TRUNC(AU655*$N655,RESUMO_GLOBAL!$X$54),AU655*$N655))</f>
        <v>0</v>
      </c>
      <c r="CF655" s="987">
        <f>IF(RESUMO_GLOBAL!$X$53="a",ROUND(AV655*$N655,RESUMO_GLOBAL!$X$54),IF(RESUMO_GLOBAL!$X$53="t",TRUNC(AV655*$N655,RESUMO_GLOBAL!$X$54),AV655*$N655))</f>
        <v>0</v>
      </c>
      <c r="CG655" s="987">
        <f>IF(RESUMO_GLOBAL!$X$53="a",ROUND(AW655*$N655,RESUMO_GLOBAL!$X$54),IF(RESUMO_GLOBAL!$X$53="t",TRUNC(AW655*$N655,RESUMO_GLOBAL!$X$54),AW655*$N655))</f>
        <v>0</v>
      </c>
      <c r="CK655" s="59">
        <f t="shared" si="425"/>
        <v>0</v>
      </c>
      <c r="CL655" s="59">
        <f t="shared" si="426"/>
        <v>0</v>
      </c>
      <c r="CM655" s="59">
        <f t="shared" si="427"/>
        <v>0</v>
      </c>
      <c r="CN655" s="59">
        <f t="shared" si="428"/>
        <v>0</v>
      </c>
      <c r="CO655" s="59">
        <f t="shared" si="429"/>
        <v>0</v>
      </c>
      <c r="CP655" s="59">
        <f t="shared" si="430"/>
        <v>0</v>
      </c>
      <c r="CQ655" s="59">
        <f t="shared" si="431"/>
        <v>0</v>
      </c>
      <c r="CR655" s="59">
        <f t="shared" si="432"/>
        <v>0</v>
      </c>
      <c r="CS655" s="59">
        <f t="shared" si="433"/>
        <v>0</v>
      </c>
      <c r="CT655" s="59">
        <f t="shared" si="434"/>
        <v>0</v>
      </c>
      <c r="CU655" s="59">
        <f t="shared" si="435"/>
        <v>0</v>
      </c>
      <c r="CV655" s="59">
        <f t="shared" si="436"/>
        <v>0</v>
      </c>
      <c r="CW655" s="59">
        <f t="shared" si="437"/>
        <v>0</v>
      </c>
      <c r="CX655" s="59">
        <f t="shared" si="438"/>
        <v>0</v>
      </c>
      <c r="CY655" s="59">
        <f t="shared" si="439"/>
        <v>0</v>
      </c>
      <c r="CZ655" s="59">
        <f t="shared" si="440"/>
        <v>0</v>
      </c>
      <c r="DA655" s="59">
        <f t="shared" si="441"/>
        <v>0</v>
      </c>
      <c r="DB655" s="59">
        <f t="shared" si="442"/>
        <v>0</v>
      </c>
      <c r="DE655">
        <f t="shared" si="424"/>
        <v>650</v>
      </c>
      <c r="DF655" t="str">
        <f t="shared" si="443"/>
        <v/>
      </c>
      <c r="DG655" s="59">
        <f>IF($C655&lt;&gt;0,SUM($CK656:CK656),0)</f>
        <v>0</v>
      </c>
      <c r="DH655" s="59">
        <f>IF($C655&lt;&gt;0,SUM($CK656:CL656),0)</f>
        <v>0</v>
      </c>
      <c r="DI655" s="59">
        <f>IF($C655&lt;&gt;0,SUM($CK656:CM656),0)</f>
        <v>0</v>
      </c>
      <c r="DJ655" s="59">
        <f>IF($C655&lt;&gt;0,SUM($CK656:CN656),0)</f>
        <v>0</v>
      </c>
      <c r="DK655" s="59">
        <f>IF($C655&lt;&gt;0,SUM($CK656:CO656),0)</f>
        <v>0</v>
      </c>
      <c r="DL655" s="59">
        <f>IF($C655&lt;&gt;0,SUM($CK656:CP656),0)</f>
        <v>0</v>
      </c>
      <c r="DM655" s="59">
        <f>IF($C655&lt;&gt;0,SUM($CK656:CQ656),0)</f>
        <v>0</v>
      </c>
      <c r="DN655" s="59">
        <f>IF($C655&lt;&gt;0,SUM($CK656:CR656),0)</f>
        <v>0</v>
      </c>
      <c r="DO655" s="59">
        <f>IF($C655&lt;&gt;0,SUM($CK656:CS656),0)</f>
        <v>0</v>
      </c>
      <c r="DP655" s="59">
        <f>IF($C655&lt;&gt;0,SUM($CK656:CT656),0)</f>
        <v>0</v>
      </c>
      <c r="DQ655" s="59">
        <f>IF($C655&lt;&gt;0,SUM($CK656:CU656),0)</f>
        <v>0</v>
      </c>
      <c r="DR655" s="59">
        <f>IF($C655&lt;&gt;0,SUM($CK656:CV656),0)</f>
        <v>0</v>
      </c>
      <c r="DS655" s="59">
        <f>IF($C655&lt;&gt;0,SUM($CK656:CW656),0)</f>
        <v>0</v>
      </c>
      <c r="DT655" s="59">
        <f>IF($C655&lt;&gt;0,SUM($CK656:CX656),0)</f>
        <v>0</v>
      </c>
      <c r="DU655" s="59">
        <f>IF($C655&lt;&gt;0,SUM($CK656:CY656),0)</f>
        <v>0</v>
      </c>
      <c r="DV655" s="59">
        <f>IF($C655&lt;&gt;0,SUM($CK656:CZ656),0)</f>
        <v>0</v>
      </c>
      <c r="DW655" s="59">
        <f>IF($C655&lt;&gt;0,SUM($CK656:DA656),0)</f>
        <v>0</v>
      </c>
      <c r="DX655" s="59">
        <f>IF($C655&lt;&gt;0,SUM($CK656:DB656),0)</f>
        <v>0</v>
      </c>
      <c r="DY655" s="952" t="str">
        <f t="shared" si="447"/>
        <v/>
      </c>
    </row>
    <row r="656" spans="1:129" ht="13.5" hidden="1" thickBot="1">
      <c r="A656" s="3" t="str">
        <f t="shared" si="413"/>
        <v/>
      </c>
      <c r="B656" s="805">
        <f>Dados_GLOBAL_Inicial!E656</f>
        <v>0</v>
      </c>
      <c r="C656" s="956">
        <f>IF(IFERROR(VALUE(Dados_GLOBAL_Inicial!F656),0)=0,0,Dados_GLOBAL_Inicial!F656)</f>
        <v>0</v>
      </c>
      <c r="D656" s="830">
        <f>Dados_GLOBAL_Inicial!G656</f>
        <v>0</v>
      </c>
      <c r="E656" s="830" t="str">
        <f>IF(IFERROR(VLOOKUP(F656,Cod_Gde_Itens!$A$1:$B$80,2,FALSE),0)&gt;549,IFERROR(VLOOKUP(F656,Cod_Gde_Itens!$A$1:$B$80,2,FALSE),0),IF(Dados_GLOBAL_Inicial!H656=0,"",Dados_GLOBAL_Inicial!H656))</f>
        <v/>
      </c>
      <c r="F656" s="823">
        <f>Dados_GLOBAL_Inicial!I656</f>
        <v>0</v>
      </c>
      <c r="G656" s="824">
        <f>Dados_GLOBAL_Inicial!J656</f>
        <v>0</v>
      </c>
      <c r="H656" s="454">
        <f>Dados_GLOBAL_Inicial!K656</f>
        <v>0</v>
      </c>
      <c r="I656" s="970">
        <f>SUM('MEDIÇÃO_OBJETO (1)'!I656)</f>
        <v>0</v>
      </c>
      <c r="J656" s="455">
        <f t="shared" si="414"/>
        <v>0</v>
      </c>
      <c r="K656" s="451">
        <f t="shared" si="415"/>
        <v>0</v>
      </c>
      <c r="L656" s="452">
        <f t="shared" si="416"/>
        <v>0</v>
      </c>
      <c r="M656" s="809">
        <f t="shared" si="417"/>
        <v>0</v>
      </c>
      <c r="N656" s="810">
        <f>IF(IFERROR(VALUE(Dados_GLOBAL_Inicial!L656),0)=0,0,Dados_GLOBAL_Inicial!L656)</f>
        <v>0</v>
      </c>
      <c r="O656" s="812">
        <f>SUM('MEDIÇÃO_OBJETO (1)'!O656)</f>
        <v>0</v>
      </c>
      <c r="P656" s="812">
        <f>SUM('MEDIÇÃO_OBJETO (1)'!P656)</f>
        <v>0</v>
      </c>
      <c r="Q656" s="813">
        <f t="shared" si="418"/>
        <v>0</v>
      </c>
      <c r="R656" s="951"/>
      <c r="S656" s="815">
        <f>SUM('MEDIÇÃO_OBJETO (1)'!S656)</f>
        <v>0</v>
      </c>
      <c r="T656" s="815">
        <f>SUM('MEDIÇÃO_OBJETO (1)'!T656)</f>
        <v>0</v>
      </c>
      <c r="V656" s="19"/>
      <c r="W656" s="978">
        <f t="shared" si="419"/>
        <v>0</v>
      </c>
      <c r="X656" s="816">
        <f t="shared" si="420"/>
        <v>0</v>
      </c>
      <c r="Y656" s="816">
        <f t="shared" si="421"/>
        <v>0</v>
      </c>
      <c r="Z656" s="817">
        <f t="shared" si="422"/>
        <v>0</v>
      </c>
      <c r="AB656" s="453">
        <f t="shared" si="444"/>
        <v>0</v>
      </c>
      <c r="AC656" s="14">
        <f t="shared" si="423"/>
        <v>0</v>
      </c>
      <c r="AD656" s="819"/>
      <c r="AE656" s="631">
        <f t="shared" si="445"/>
        <v>0</v>
      </c>
      <c r="AF656" s="818">
        <f>SUM('MEDIÇÃO_OBJETO (1)'!AG656)</f>
        <v>0</v>
      </c>
      <c r="AG656" s="541">
        <f>SUM('MEDIÇÃO_OBJETO (1)'!AH656)</f>
        <v>0</v>
      </c>
      <c r="AH656" s="541">
        <f>SUM('MEDIÇÃO_OBJETO (1)'!AI656)</f>
        <v>0</v>
      </c>
      <c r="AI656" s="541">
        <f>SUM('MEDIÇÃO_OBJETO (1)'!AJ656)</f>
        <v>0</v>
      </c>
      <c r="AJ656" s="541">
        <f>SUM('MEDIÇÃO_OBJETO (1)'!AK656)</f>
        <v>0</v>
      </c>
      <c r="AK656" s="541">
        <f>SUM('MEDIÇÃO_OBJETO (1)'!AL656)</f>
        <v>0</v>
      </c>
      <c r="AL656" s="541">
        <f>SUM('MEDIÇÃO_OBJETO (1)'!AM656)</f>
        <v>0</v>
      </c>
      <c r="AM656" s="541">
        <f>SUM('MEDIÇÃO_OBJETO (1)'!AN656)</f>
        <v>0</v>
      </c>
      <c r="AN656" s="541">
        <f>SUM('MEDIÇÃO_OBJETO (1)'!AO656)</f>
        <v>0</v>
      </c>
      <c r="AO656" s="541">
        <f>SUM('MEDIÇÃO_OBJETO (1)'!AP656)</f>
        <v>0</v>
      </c>
      <c r="AP656" s="541">
        <f>SUM('MEDIÇÃO_OBJETO (1)'!AQ656)</f>
        <v>0</v>
      </c>
      <c r="AQ656" s="541">
        <f>SUM('MEDIÇÃO_OBJETO (1)'!AR656)</f>
        <v>0</v>
      </c>
      <c r="AR656" s="541">
        <f>SUM('MEDIÇÃO_OBJETO (1)'!AS656)</f>
        <v>0</v>
      </c>
      <c r="AS656" s="541">
        <f>SUM('MEDIÇÃO_OBJETO (1)'!AT656)</f>
        <v>0</v>
      </c>
      <c r="AT656" s="541">
        <f>SUM('MEDIÇÃO_OBJETO (1)'!AU656)</f>
        <v>0</v>
      </c>
      <c r="AU656" s="541">
        <f>SUM('MEDIÇÃO_OBJETO (1)'!AV656)</f>
        <v>0</v>
      </c>
      <c r="AV656" s="541">
        <f>SUM('MEDIÇÃO_OBJETO (1)'!AW656)</f>
        <v>0</v>
      </c>
      <c r="AW656" s="541">
        <f>SUM('MEDIÇÃO_OBJETO (1)'!AX656)</f>
        <v>0</v>
      </c>
      <c r="AX656" s="977"/>
      <c r="BN656" s="992">
        <f t="shared" si="412"/>
        <v>0</v>
      </c>
      <c r="BO656" s="538">
        <f t="shared" si="446"/>
        <v>0</v>
      </c>
      <c r="BP656" s="987">
        <f>IF(RESUMO_GLOBAL!$X$53="a",ROUND(AF656*$N656,RESUMO_GLOBAL!$X$54),IF(RESUMO_GLOBAL!$X$53="t",TRUNC(AF656*$N656,RESUMO_GLOBAL!$X$54),AF656*$N656))</f>
        <v>0</v>
      </c>
      <c r="BQ656" s="987">
        <f>IF(RESUMO_GLOBAL!$X$53="a",ROUND(AG656*$N656,RESUMO_GLOBAL!$X$54),IF(RESUMO_GLOBAL!$X$53="t",TRUNC(AG656*$N656,RESUMO_GLOBAL!$X$54),AG656*$N656))</f>
        <v>0</v>
      </c>
      <c r="BR656" s="987">
        <f>IF(RESUMO_GLOBAL!$X$53="a",ROUND(AH656*$N656,RESUMO_GLOBAL!$X$54),IF(RESUMO_GLOBAL!$X$53="t",TRUNC(AH656*$N656,RESUMO_GLOBAL!$X$54),AH656*$N656))</f>
        <v>0</v>
      </c>
      <c r="BS656" s="987">
        <f>IF(RESUMO_GLOBAL!$X$53="a",ROUND(AI656*$N656,RESUMO_GLOBAL!$X$54),IF(RESUMO_GLOBAL!$X$53="t",TRUNC(AI656*$N656,RESUMO_GLOBAL!$X$54),AI656*$N656))</f>
        <v>0</v>
      </c>
      <c r="BT656" s="987">
        <f>IF(RESUMO_GLOBAL!$X$53="a",ROUND(AJ656*$N656,RESUMO_GLOBAL!$X$54),IF(RESUMO_GLOBAL!$X$53="t",TRUNC(AJ656*$N656,RESUMO_GLOBAL!$X$54),AJ656*$N656))</f>
        <v>0</v>
      </c>
      <c r="BU656" s="987">
        <f>IF(RESUMO_GLOBAL!$X$53="a",ROUND(AK656*$N656,RESUMO_GLOBAL!$X$54),IF(RESUMO_GLOBAL!$X$53="t",TRUNC(AK656*$N656,RESUMO_GLOBAL!$X$54),AK656*$N656))</f>
        <v>0</v>
      </c>
      <c r="BV656" s="987">
        <f>IF(RESUMO_GLOBAL!$X$53="a",ROUND(AL656*$N656,RESUMO_GLOBAL!$X$54),IF(RESUMO_GLOBAL!$X$53="t",TRUNC(AL656*$N656,RESUMO_GLOBAL!$X$54),AL656*$N656))</f>
        <v>0</v>
      </c>
      <c r="BW656" s="987">
        <f>IF(RESUMO_GLOBAL!$X$53="a",ROUND(AM656*$N656,RESUMO_GLOBAL!$X$54),IF(RESUMO_GLOBAL!$X$53="t",TRUNC(AM656*$N656,RESUMO_GLOBAL!$X$54),AM656*$N656))</f>
        <v>0</v>
      </c>
      <c r="BX656" s="987">
        <f>IF(RESUMO_GLOBAL!$X$53="a",ROUND(AN656*$N656,RESUMO_GLOBAL!$X$54),IF(RESUMO_GLOBAL!$X$53="t",TRUNC(AN656*$N656,RESUMO_GLOBAL!$X$54),AN656*$N656))</f>
        <v>0</v>
      </c>
      <c r="BY656" s="987">
        <f>IF(RESUMO_GLOBAL!$X$53="a",ROUND(AO656*$N656,RESUMO_GLOBAL!$X$54),IF(RESUMO_GLOBAL!$X$53="t",TRUNC(AO656*$N656,RESUMO_GLOBAL!$X$54),AO656*$N656))</f>
        <v>0</v>
      </c>
      <c r="BZ656" s="987">
        <f>IF(RESUMO_GLOBAL!$X$53="a",ROUND(AP656*$N656,RESUMO_GLOBAL!$X$54),IF(RESUMO_GLOBAL!$X$53="t",TRUNC(AP656*$N656,RESUMO_GLOBAL!$X$54),AP656*$N656))</f>
        <v>0</v>
      </c>
      <c r="CA656" s="987">
        <f>IF(RESUMO_GLOBAL!$X$53="a",ROUND(AQ656*$N656,RESUMO_GLOBAL!$X$54),IF(RESUMO_GLOBAL!$X$53="t",TRUNC(AQ656*$N656,RESUMO_GLOBAL!$X$54),AQ656*$N656))</f>
        <v>0</v>
      </c>
      <c r="CB656" s="987">
        <f>IF(RESUMO_GLOBAL!$X$53="a",ROUND(AR656*$N656,RESUMO_GLOBAL!$X$54),IF(RESUMO_GLOBAL!$X$53="t",TRUNC(AR656*$N656,RESUMO_GLOBAL!$X$54),AR656*$N656))</f>
        <v>0</v>
      </c>
      <c r="CC656" s="987">
        <f>IF(RESUMO_GLOBAL!$X$53="a",ROUND(AS656*$N656,RESUMO_GLOBAL!$X$54),IF(RESUMO_GLOBAL!$X$53="t",TRUNC(AS656*$N656,RESUMO_GLOBAL!$X$54),AS656*$N656))</f>
        <v>0</v>
      </c>
      <c r="CD656" s="987">
        <f>IF(RESUMO_GLOBAL!$X$53="a",ROUND(AT656*$N656,RESUMO_GLOBAL!$X$54),IF(RESUMO_GLOBAL!$X$53="t",TRUNC(AT656*$N656,RESUMO_GLOBAL!$X$54),AT656*$N656))</f>
        <v>0</v>
      </c>
      <c r="CE656" s="987">
        <f>IF(RESUMO_GLOBAL!$X$53="a",ROUND(AU656*$N656,RESUMO_GLOBAL!$X$54),IF(RESUMO_GLOBAL!$X$53="t",TRUNC(AU656*$N656,RESUMO_GLOBAL!$X$54),AU656*$N656))</f>
        <v>0</v>
      </c>
      <c r="CF656" s="987">
        <f>IF(RESUMO_GLOBAL!$X$53="a",ROUND(AV656*$N656,RESUMO_GLOBAL!$X$54),IF(RESUMO_GLOBAL!$X$53="t",TRUNC(AV656*$N656,RESUMO_GLOBAL!$X$54),AV656*$N656))</f>
        <v>0</v>
      </c>
      <c r="CG656" s="987">
        <f>IF(RESUMO_GLOBAL!$X$53="a",ROUND(AW656*$N656,RESUMO_GLOBAL!$X$54),IF(RESUMO_GLOBAL!$X$53="t",TRUNC(AW656*$N656,RESUMO_GLOBAL!$X$54),AW656*$N656))</f>
        <v>0</v>
      </c>
      <c r="CK656" s="59">
        <f t="shared" si="425"/>
        <v>0</v>
      </c>
      <c r="CL656" s="59">
        <f t="shared" si="426"/>
        <v>0</v>
      </c>
      <c r="CM656" s="59">
        <f t="shared" si="427"/>
        <v>0</v>
      </c>
      <c r="CN656" s="59">
        <f t="shared" si="428"/>
        <v>0</v>
      </c>
      <c r="CO656" s="59">
        <f t="shared" si="429"/>
        <v>0</v>
      </c>
      <c r="CP656" s="59">
        <f t="shared" si="430"/>
        <v>0</v>
      </c>
      <c r="CQ656" s="59">
        <f t="shared" si="431"/>
        <v>0</v>
      </c>
      <c r="CR656" s="59">
        <f t="shared" si="432"/>
        <v>0</v>
      </c>
      <c r="CS656" s="59">
        <f t="shared" si="433"/>
        <v>0</v>
      </c>
      <c r="CT656" s="59">
        <f t="shared" si="434"/>
        <v>0</v>
      </c>
      <c r="CU656" s="59">
        <f t="shared" si="435"/>
        <v>0</v>
      </c>
      <c r="CV656" s="59">
        <f t="shared" si="436"/>
        <v>0</v>
      </c>
      <c r="CW656" s="59">
        <f t="shared" si="437"/>
        <v>0</v>
      </c>
      <c r="CX656" s="59">
        <f t="shared" si="438"/>
        <v>0</v>
      </c>
      <c r="CY656" s="59">
        <f t="shared" si="439"/>
        <v>0</v>
      </c>
      <c r="CZ656" s="59">
        <f t="shared" si="440"/>
        <v>0</v>
      </c>
      <c r="DA656" s="59">
        <f t="shared" si="441"/>
        <v>0</v>
      </c>
      <c r="DB656" s="59">
        <f t="shared" si="442"/>
        <v>0</v>
      </c>
      <c r="DE656">
        <f t="shared" si="424"/>
        <v>651</v>
      </c>
      <c r="DF656" t="str">
        <f t="shared" si="443"/>
        <v/>
      </c>
      <c r="DG656" s="59">
        <f>IF($C656&lt;&gt;0,SUM($CK657:CK657),0)</f>
        <v>0</v>
      </c>
      <c r="DH656" s="59">
        <f>IF($C656&lt;&gt;0,SUM($CK657:CL657),0)</f>
        <v>0</v>
      </c>
      <c r="DI656" s="59">
        <f>IF($C656&lt;&gt;0,SUM($CK657:CM657),0)</f>
        <v>0</v>
      </c>
      <c r="DJ656" s="59">
        <f>IF($C656&lt;&gt;0,SUM($CK657:CN657),0)</f>
        <v>0</v>
      </c>
      <c r="DK656" s="59">
        <f>IF($C656&lt;&gt;0,SUM($CK657:CO657),0)</f>
        <v>0</v>
      </c>
      <c r="DL656" s="59">
        <f>IF($C656&lt;&gt;0,SUM($CK657:CP657),0)</f>
        <v>0</v>
      </c>
      <c r="DM656" s="59">
        <f>IF($C656&lt;&gt;0,SUM($CK657:CQ657),0)</f>
        <v>0</v>
      </c>
      <c r="DN656" s="59">
        <f>IF($C656&lt;&gt;0,SUM($CK657:CR657),0)</f>
        <v>0</v>
      </c>
      <c r="DO656" s="59">
        <f>IF($C656&lt;&gt;0,SUM($CK657:CS657),0)</f>
        <v>0</v>
      </c>
      <c r="DP656" s="59">
        <f>IF($C656&lt;&gt;0,SUM($CK657:CT657),0)</f>
        <v>0</v>
      </c>
      <c r="DQ656" s="59">
        <f>IF($C656&lt;&gt;0,SUM($CK657:CU657),0)</f>
        <v>0</v>
      </c>
      <c r="DR656" s="59">
        <f>IF($C656&lt;&gt;0,SUM($CK657:CV657),0)</f>
        <v>0</v>
      </c>
      <c r="DS656" s="59">
        <f>IF($C656&lt;&gt;0,SUM($CK657:CW657),0)</f>
        <v>0</v>
      </c>
      <c r="DT656" s="59">
        <f>IF($C656&lt;&gt;0,SUM($CK657:CX657),0)</f>
        <v>0</v>
      </c>
      <c r="DU656" s="59">
        <f>IF($C656&lt;&gt;0,SUM($CK657:CY657),0)</f>
        <v>0</v>
      </c>
      <c r="DV656" s="59">
        <f>IF($C656&lt;&gt;0,SUM($CK657:CZ657),0)</f>
        <v>0</v>
      </c>
      <c r="DW656" s="59">
        <f>IF($C656&lt;&gt;0,SUM($CK657:DA657),0)</f>
        <v>0</v>
      </c>
      <c r="DX656" s="59">
        <f>IF($C656&lt;&gt;0,SUM($CK657:DB657),0)</f>
        <v>0</v>
      </c>
      <c r="DY656" s="952" t="str">
        <f t="shared" si="447"/>
        <v/>
      </c>
    </row>
    <row r="657" spans="1:129" ht="13.5" hidden="1" thickBot="1">
      <c r="A657" s="3" t="str">
        <f t="shared" si="413"/>
        <v/>
      </c>
      <c r="B657" s="805">
        <f>Dados_GLOBAL_Inicial!E657</f>
        <v>0</v>
      </c>
      <c r="C657" s="956">
        <f>IF(IFERROR(VALUE(Dados_GLOBAL_Inicial!F657),0)=0,0,Dados_GLOBAL_Inicial!F657)</f>
        <v>0</v>
      </c>
      <c r="D657" s="830">
        <f>Dados_GLOBAL_Inicial!G657</f>
        <v>0</v>
      </c>
      <c r="E657" s="830" t="str">
        <f>IF(IFERROR(VLOOKUP(F657,Cod_Gde_Itens!$A$1:$B$80,2,FALSE),0)&gt;549,IFERROR(VLOOKUP(F657,Cod_Gde_Itens!$A$1:$B$80,2,FALSE),0),IF(Dados_GLOBAL_Inicial!H657=0,"",Dados_GLOBAL_Inicial!H657))</f>
        <v/>
      </c>
      <c r="F657" s="823">
        <f>Dados_GLOBAL_Inicial!I657</f>
        <v>0</v>
      </c>
      <c r="G657" s="824">
        <f>Dados_GLOBAL_Inicial!J657</f>
        <v>0</v>
      </c>
      <c r="H657" s="454">
        <f>Dados_GLOBAL_Inicial!K657</f>
        <v>0</v>
      </c>
      <c r="I657" s="970">
        <f>SUM('MEDIÇÃO_OBJETO (1)'!I657)</f>
        <v>0</v>
      </c>
      <c r="J657" s="455">
        <f t="shared" si="414"/>
        <v>0</v>
      </c>
      <c r="K657" s="451">
        <f t="shared" si="415"/>
        <v>0</v>
      </c>
      <c r="L657" s="452">
        <f t="shared" si="416"/>
        <v>0</v>
      </c>
      <c r="M657" s="809">
        <f t="shared" si="417"/>
        <v>0</v>
      </c>
      <c r="N657" s="810">
        <f>IF(IFERROR(VALUE(Dados_GLOBAL_Inicial!L657),0)=0,0,Dados_GLOBAL_Inicial!L657)</f>
        <v>0</v>
      </c>
      <c r="O657" s="812">
        <f>SUM('MEDIÇÃO_OBJETO (1)'!O657)</f>
        <v>0</v>
      </c>
      <c r="P657" s="812">
        <f>SUM('MEDIÇÃO_OBJETO (1)'!P657)</f>
        <v>0</v>
      </c>
      <c r="Q657" s="813">
        <f t="shared" si="418"/>
        <v>0</v>
      </c>
      <c r="R657" s="951"/>
      <c r="S657" s="815">
        <f>SUM('MEDIÇÃO_OBJETO (1)'!S657)</f>
        <v>0</v>
      </c>
      <c r="T657" s="815">
        <f>SUM('MEDIÇÃO_OBJETO (1)'!T657)</f>
        <v>0</v>
      </c>
      <c r="V657" s="19"/>
      <c r="W657" s="978">
        <f t="shared" si="419"/>
        <v>0</v>
      </c>
      <c r="X657" s="816">
        <f t="shared" si="420"/>
        <v>0</v>
      </c>
      <c r="Y657" s="816">
        <f t="shared" si="421"/>
        <v>0</v>
      </c>
      <c r="Z657" s="817">
        <f t="shared" si="422"/>
        <v>0</v>
      </c>
      <c r="AB657" s="453">
        <f t="shared" si="444"/>
        <v>0</v>
      </c>
      <c r="AC657" s="14">
        <f t="shared" si="423"/>
        <v>0</v>
      </c>
      <c r="AD657" s="819"/>
      <c r="AE657" s="631">
        <f t="shared" si="445"/>
        <v>0</v>
      </c>
      <c r="AF657" s="818">
        <f>SUM('MEDIÇÃO_OBJETO (1)'!AG657)</f>
        <v>0</v>
      </c>
      <c r="AG657" s="541">
        <f>SUM('MEDIÇÃO_OBJETO (1)'!AH657)</f>
        <v>0</v>
      </c>
      <c r="AH657" s="541">
        <f>SUM('MEDIÇÃO_OBJETO (1)'!AI657)</f>
        <v>0</v>
      </c>
      <c r="AI657" s="541">
        <f>SUM('MEDIÇÃO_OBJETO (1)'!AJ657)</f>
        <v>0</v>
      </c>
      <c r="AJ657" s="541">
        <f>SUM('MEDIÇÃO_OBJETO (1)'!AK657)</f>
        <v>0</v>
      </c>
      <c r="AK657" s="541">
        <f>SUM('MEDIÇÃO_OBJETO (1)'!AL657)</f>
        <v>0</v>
      </c>
      <c r="AL657" s="541">
        <f>SUM('MEDIÇÃO_OBJETO (1)'!AM657)</f>
        <v>0</v>
      </c>
      <c r="AM657" s="541">
        <f>SUM('MEDIÇÃO_OBJETO (1)'!AN657)</f>
        <v>0</v>
      </c>
      <c r="AN657" s="541">
        <f>SUM('MEDIÇÃO_OBJETO (1)'!AO657)</f>
        <v>0</v>
      </c>
      <c r="AO657" s="541">
        <f>SUM('MEDIÇÃO_OBJETO (1)'!AP657)</f>
        <v>0</v>
      </c>
      <c r="AP657" s="541">
        <f>SUM('MEDIÇÃO_OBJETO (1)'!AQ657)</f>
        <v>0</v>
      </c>
      <c r="AQ657" s="541">
        <f>SUM('MEDIÇÃO_OBJETO (1)'!AR657)</f>
        <v>0</v>
      </c>
      <c r="AR657" s="541">
        <f>SUM('MEDIÇÃO_OBJETO (1)'!AS657)</f>
        <v>0</v>
      </c>
      <c r="AS657" s="541">
        <f>SUM('MEDIÇÃO_OBJETO (1)'!AT657)</f>
        <v>0</v>
      </c>
      <c r="AT657" s="541">
        <f>SUM('MEDIÇÃO_OBJETO (1)'!AU657)</f>
        <v>0</v>
      </c>
      <c r="AU657" s="541">
        <f>SUM('MEDIÇÃO_OBJETO (1)'!AV657)</f>
        <v>0</v>
      </c>
      <c r="AV657" s="541">
        <f>SUM('MEDIÇÃO_OBJETO (1)'!AW657)</f>
        <v>0</v>
      </c>
      <c r="AW657" s="541">
        <f>SUM('MEDIÇÃO_OBJETO (1)'!AX657)</f>
        <v>0</v>
      </c>
      <c r="AX657" s="977"/>
      <c r="BN657" s="992">
        <f t="shared" si="412"/>
        <v>0</v>
      </c>
      <c r="BO657" s="538">
        <f t="shared" si="446"/>
        <v>0</v>
      </c>
      <c r="BP657" s="987">
        <f>IF(RESUMO_GLOBAL!$X$53="a",ROUND(AF657*$N657,RESUMO_GLOBAL!$X$54),IF(RESUMO_GLOBAL!$X$53="t",TRUNC(AF657*$N657,RESUMO_GLOBAL!$X$54),AF657*$N657))</f>
        <v>0</v>
      </c>
      <c r="BQ657" s="987">
        <f>IF(RESUMO_GLOBAL!$X$53="a",ROUND(AG657*$N657,RESUMO_GLOBAL!$X$54),IF(RESUMO_GLOBAL!$X$53="t",TRUNC(AG657*$N657,RESUMO_GLOBAL!$X$54),AG657*$N657))</f>
        <v>0</v>
      </c>
      <c r="BR657" s="987">
        <f>IF(RESUMO_GLOBAL!$X$53="a",ROUND(AH657*$N657,RESUMO_GLOBAL!$X$54),IF(RESUMO_GLOBAL!$X$53="t",TRUNC(AH657*$N657,RESUMO_GLOBAL!$X$54),AH657*$N657))</f>
        <v>0</v>
      </c>
      <c r="BS657" s="987">
        <f>IF(RESUMO_GLOBAL!$X$53="a",ROUND(AI657*$N657,RESUMO_GLOBAL!$X$54),IF(RESUMO_GLOBAL!$X$53="t",TRUNC(AI657*$N657,RESUMO_GLOBAL!$X$54),AI657*$N657))</f>
        <v>0</v>
      </c>
      <c r="BT657" s="987">
        <f>IF(RESUMO_GLOBAL!$X$53="a",ROUND(AJ657*$N657,RESUMO_GLOBAL!$X$54),IF(RESUMO_GLOBAL!$X$53="t",TRUNC(AJ657*$N657,RESUMO_GLOBAL!$X$54),AJ657*$N657))</f>
        <v>0</v>
      </c>
      <c r="BU657" s="987">
        <f>IF(RESUMO_GLOBAL!$X$53="a",ROUND(AK657*$N657,RESUMO_GLOBAL!$X$54),IF(RESUMO_GLOBAL!$X$53="t",TRUNC(AK657*$N657,RESUMO_GLOBAL!$X$54),AK657*$N657))</f>
        <v>0</v>
      </c>
      <c r="BV657" s="987">
        <f>IF(RESUMO_GLOBAL!$X$53="a",ROUND(AL657*$N657,RESUMO_GLOBAL!$X$54),IF(RESUMO_GLOBAL!$X$53="t",TRUNC(AL657*$N657,RESUMO_GLOBAL!$X$54),AL657*$N657))</f>
        <v>0</v>
      </c>
      <c r="BW657" s="987">
        <f>IF(RESUMO_GLOBAL!$X$53="a",ROUND(AM657*$N657,RESUMO_GLOBAL!$X$54),IF(RESUMO_GLOBAL!$X$53="t",TRUNC(AM657*$N657,RESUMO_GLOBAL!$X$54),AM657*$N657))</f>
        <v>0</v>
      </c>
      <c r="BX657" s="987">
        <f>IF(RESUMO_GLOBAL!$X$53="a",ROUND(AN657*$N657,RESUMO_GLOBAL!$X$54),IF(RESUMO_GLOBAL!$X$53="t",TRUNC(AN657*$N657,RESUMO_GLOBAL!$X$54),AN657*$N657))</f>
        <v>0</v>
      </c>
      <c r="BY657" s="987">
        <f>IF(RESUMO_GLOBAL!$X$53="a",ROUND(AO657*$N657,RESUMO_GLOBAL!$X$54),IF(RESUMO_GLOBAL!$X$53="t",TRUNC(AO657*$N657,RESUMO_GLOBAL!$X$54),AO657*$N657))</f>
        <v>0</v>
      </c>
      <c r="BZ657" s="987">
        <f>IF(RESUMO_GLOBAL!$X$53="a",ROUND(AP657*$N657,RESUMO_GLOBAL!$X$54),IF(RESUMO_GLOBAL!$X$53="t",TRUNC(AP657*$N657,RESUMO_GLOBAL!$X$54),AP657*$N657))</f>
        <v>0</v>
      </c>
      <c r="CA657" s="987">
        <f>IF(RESUMO_GLOBAL!$X$53="a",ROUND(AQ657*$N657,RESUMO_GLOBAL!$X$54),IF(RESUMO_GLOBAL!$X$53="t",TRUNC(AQ657*$N657,RESUMO_GLOBAL!$X$54),AQ657*$N657))</f>
        <v>0</v>
      </c>
      <c r="CB657" s="987">
        <f>IF(RESUMO_GLOBAL!$X$53="a",ROUND(AR657*$N657,RESUMO_GLOBAL!$X$54),IF(RESUMO_GLOBAL!$X$53="t",TRUNC(AR657*$N657,RESUMO_GLOBAL!$X$54),AR657*$N657))</f>
        <v>0</v>
      </c>
      <c r="CC657" s="987">
        <f>IF(RESUMO_GLOBAL!$X$53="a",ROUND(AS657*$N657,RESUMO_GLOBAL!$X$54),IF(RESUMO_GLOBAL!$X$53="t",TRUNC(AS657*$N657,RESUMO_GLOBAL!$X$54),AS657*$N657))</f>
        <v>0</v>
      </c>
      <c r="CD657" s="987">
        <f>IF(RESUMO_GLOBAL!$X$53="a",ROUND(AT657*$N657,RESUMO_GLOBAL!$X$54),IF(RESUMO_GLOBAL!$X$53="t",TRUNC(AT657*$N657,RESUMO_GLOBAL!$X$54),AT657*$N657))</f>
        <v>0</v>
      </c>
      <c r="CE657" s="987">
        <f>IF(RESUMO_GLOBAL!$X$53="a",ROUND(AU657*$N657,RESUMO_GLOBAL!$X$54),IF(RESUMO_GLOBAL!$X$53="t",TRUNC(AU657*$N657,RESUMO_GLOBAL!$X$54),AU657*$N657))</f>
        <v>0</v>
      </c>
      <c r="CF657" s="987">
        <f>IF(RESUMO_GLOBAL!$X$53="a",ROUND(AV657*$N657,RESUMO_GLOBAL!$X$54),IF(RESUMO_GLOBAL!$X$53="t",TRUNC(AV657*$N657,RESUMO_GLOBAL!$X$54),AV657*$N657))</f>
        <v>0</v>
      </c>
      <c r="CG657" s="987">
        <f>IF(RESUMO_GLOBAL!$X$53="a",ROUND(AW657*$N657,RESUMO_GLOBAL!$X$54),IF(RESUMO_GLOBAL!$X$53="t",TRUNC(AW657*$N657,RESUMO_GLOBAL!$X$54),AW657*$N657))</f>
        <v>0</v>
      </c>
      <c r="CK657" s="59">
        <f t="shared" si="425"/>
        <v>0</v>
      </c>
      <c r="CL657" s="59">
        <f t="shared" si="426"/>
        <v>0</v>
      </c>
      <c r="CM657" s="59">
        <f t="shared" si="427"/>
        <v>0</v>
      </c>
      <c r="CN657" s="59">
        <f t="shared" si="428"/>
        <v>0</v>
      </c>
      <c r="CO657" s="59">
        <f t="shared" si="429"/>
        <v>0</v>
      </c>
      <c r="CP657" s="59">
        <f t="shared" si="430"/>
        <v>0</v>
      </c>
      <c r="CQ657" s="59">
        <f t="shared" si="431"/>
        <v>0</v>
      </c>
      <c r="CR657" s="59">
        <f t="shared" si="432"/>
        <v>0</v>
      </c>
      <c r="CS657" s="59">
        <f t="shared" si="433"/>
        <v>0</v>
      </c>
      <c r="CT657" s="59">
        <f t="shared" si="434"/>
        <v>0</v>
      </c>
      <c r="CU657" s="59">
        <f t="shared" si="435"/>
        <v>0</v>
      </c>
      <c r="CV657" s="59">
        <f t="shared" si="436"/>
        <v>0</v>
      </c>
      <c r="CW657" s="59">
        <f t="shared" si="437"/>
        <v>0</v>
      </c>
      <c r="CX657" s="59">
        <f t="shared" si="438"/>
        <v>0</v>
      </c>
      <c r="CY657" s="59">
        <f t="shared" si="439"/>
        <v>0</v>
      </c>
      <c r="CZ657" s="59">
        <f t="shared" si="440"/>
        <v>0</v>
      </c>
      <c r="DA657" s="59">
        <f t="shared" si="441"/>
        <v>0</v>
      </c>
      <c r="DB657" s="59">
        <f t="shared" si="442"/>
        <v>0</v>
      </c>
      <c r="DE657">
        <f t="shared" si="424"/>
        <v>652</v>
      </c>
      <c r="DF657" t="str">
        <f t="shared" si="443"/>
        <v/>
      </c>
      <c r="DG657" s="59">
        <f>IF($C657&lt;&gt;0,SUM($CK658:CK658),0)</f>
        <v>0</v>
      </c>
      <c r="DH657" s="59">
        <f>IF($C657&lt;&gt;0,SUM($CK658:CL658),0)</f>
        <v>0</v>
      </c>
      <c r="DI657" s="59">
        <f>IF($C657&lt;&gt;0,SUM($CK658:CM658),0)</f>
        <v>0</v>
      </c>
      <c r="DJ657" s="59">
        <f>IF($C657&lt;&gt;0,SUM($CK658:CN658),0)</f>
        <v>0</v>
      </c>
      <c r="DK657" s="59">
        <f>IF($C657&lt;&gt;0,SUM($CK658:CO658),0)</f>
        <v>0</v>
      </c>
      <c r="DL657" s="59">
        <f>IF($C657&lt;&gt;0,SUM($CK658:CP658),0)</f>
        <v>0</v>
      </c>
      <c r="DM657" s="59">
        <f>IF($C657&lt;&gt;0,SUM($CK658:CQ658),0)</f>
        <v>0</v>
      </c>
      <c r="DN657" s="59">
        <f>IF($C657&lt;&gt;0,SUM($CK658:CR658),0)</f>
        <v>0</v>
      </c>
      <c r="DO657" s="59">
        <f>IF($C657&lt;&gt;0,SUM($CK658:CS658),0)</f>
        <v>0</v>
      </c>
      <c r="DP657" s="59">
        <f>IF($C657&lt;&gt;0,SUM($CK658:CT658),0)</f>
        <v>0</v>
      </c>
      <c r="DQ657" s="59">
        <f>IF($C657&lt;&gt;0,SUM($CK658:CU658),0)</f>
        <v>0</v>
      </c>
      <c r="DR657" s="59">
        <f>IF($C657&lt;&gt;0,SUM($CK658:CV658),0)</f>
        <v>0</v>
      </c>
      <c r="DS657" s="59">
        <f>IF($C657&lt;&gt;0,SUM($CK658:CW658),0)</f>
        <v>0</v>
      </c>
      <c r="DT657" s="59">
        <f>IF($C657&lt;&gt;0,SUM($CK658:CX658),0)</f>
        <v>0</v>
      </c>
      <c r="DU657" s="59">
        <f>IF($C657&lt;&gt;0,SUM($CK658:CY658),0)</f>
        <v>0</v>
      </c>
      <c r="DV657" s="59">
        <f>IF($C657&lt;&gt;0,SUM($CK658:CZ658),0)</f>
        <v>0</v>
      </c>
      <c r="DW657" s="59">
        <f>IF($C657&lt;&gt;0,SUM($CK658:DA658),0)</f>
        <v>0</v>
      </c>
      <c r="DX657" s="59">
        <f>IF($C657&lt;&gt;0,SUM($CK658:DB658),0)</f>
        <v>0</v>
      </c>
      <c r="DY657" s="952" t="str">
        <f t="shared" si="447"/>
        <v/>
      </c>
    </row>
    <row r="658" spans="1:129" ht="13.5" hidden="1" thickBot="1">
      <c r="A658" s="3" t="str">
        <f t="shared" si="413"/>
        <v/>
      </c>
      <c r="B658" s="805">
        <f>Dados_GLOBAL_Inicial!E658</f>
        <v>0</v>
      </c>
      <c r="C658" s="956">
        <f>IF(IFERROR(VALUE(Dados_GLOBAL_Inicial!F658),0)=0,0,Dados_GLOBAL_Inicial!F658)</f>
        <v>0</v>
      </c>
      <c r="D658" s="830">
        <f>Dados_GLOBAL_Inicial!G658</f>
        <v>0</v>
      </c>
      <c r="E658" s="830" t="str">
        <f>IF(IFERROR(VLOOKUP(F658,Cod_Gde_Itens!$A$1:$B$80,2,FALSE),0)&gt;549,IFERROR(VLOOKUP(F658,Cod_Gde_Itens!$A$1:$B$80,2,FALSE),0),IF(Dados_GLOBAL_Inicial!H658=0,"",Dados_GLOBAL_Inicial!H658))</f>
        <v/>
      </c>
      <c r="F658" s="823">
        <f>Dados_GLOBAL_Inicial!I658</f>
        <v>0</v>
      </c>
      <c r="G658" s="824">
        <f>Dados_GLOBAL_Inicial!J658</f>
        <v>0</v>
      </c>
      <c r="H658" s="454">
        <f>Dados_GLOBAL_Inicial!K658</f>
        <v>0</v>
      </c>
      <c r="I658" s="970">
        <f>SUM('MEDIÇÃO_OBJETO (1)'!I658)</f>
        <v>0</v>
      </c>
      <c r="J658" s="455">
        <f t="shared" si="414"/>
        <v>0</v>
      </c>
      <c r="K658" s="451">
        <f t="shared" si="415"/>
        <v>0</v>
      </c>
      <c r="L658" s="452">
        <f t="shared" si="416"/>
        <v>0</v>
      </c>
      <c r="M658" s="809">
        <f t="shared" si="417"/>
        <v>0</v>
      </c>
      <c r="N658" s="810">
        <f>IF(IFERROR(VALUE(Dados_GLOBAL_Inicial!L658),0)=0,0,Dados_GLOBAL_Inicial!L658)</f>
        <v>0</v>
      </c>
      <c r="O658" s="812">
        <f>SUM('MEDIÇÃO_OBJETO (1)'!O658)</f>
        <v>0</v>
      </c>
      <c r="P658" s="812">
        <f>SUM('MEDIÇÃO_OBJETO (1)'!P658)</f>
        <v>0</v>
      </c>
      <c r="Q658" s="813">
        <f t="shared" si="418"/>
        <v>0</v>
      </c>
      <c r="R658" s="951"/>
      <c r="S658" s="815">
        <f>SUM('MEDIÇÃO_OBJETO (1)'!S658)</f>
        <v>0</v>
      </c>
      <c r="T658" s="815">
        <f>SUM('MEDIÇÃO_OBJETO (1)'!T658)</f>
        <v>0</v>
      </c>
      <c r="V658" s="19"/>
      <c r="W658" s="978">
        <f t="shared" si="419"/>
        <v>0</v>
      </c>
      <c r="X658" s="816">
        <f t="shared" si="420"/>
        <v>0</v>
      </c>
      <c r="Y658" s="816">
        <f t="shared" si="421"/>
        <v>0</v>
      </c>
      <c r="Z658" s="817">
        <f t="shared" si="422"/>
        <v>0</v>
      </c>
      <c r="AB658" s="453">
        <f t="shared" si="444"/>
        <v>0</v>
      </c>
      <c r="AC658" s="14">
        <f t="shared" si="423"/>
        <v>0</v>
      </c>
      <c r="AD658" s="819"/>
      <c r="AE658" s="631">
        <f t="shared" si="445"/>
        <v>0</v>
      </c>
      <c r="AF658" s="818">
        <f>SUM('MEDIÇÃO_OBJETO (1)'!AG658)</f>
        <v>0</v>
      </c>
      <c r="AG658" s="541">
        <f>SUM('MEDIÇÃO_OBJETO (1)'!AH658)</f>
        <v>0</v>
      </c>
      <c r="AH658" s="541">
        <f>SUM('MEDIÇÃO_OBJETO (1)'!AI658)</f>
        <v>0</v>
      </c>
      <c r="AI658" s="541">
        <f>SUM('MEDIÇÃO_OBJETO (1)'!AJ658)</f>
        <v>0</v>
      </c>
      <c r="AJ658" s="541">
        <f>SUM('MEDIÇÃO_OBJETO (1)'!AK658)</f>
        <v>0</v>
      </c>
      <c r="AK658" s="541">
        <f>SUM('MEDIÇÃO_OBJETO (1)'!AL658)</f>
        <v>0</v>
      </c>
      <c r="AL658" s="541">
        <f>SUM('MEDIÇÃO_OBJETO (1)'!AM658)</f>
        <v>0</v>
      </c>
      <c r="AM658" s="541">
        <f>SUM('MEDIÇÃO_OBJETO (1)'!AN658)</f>
        <v>0</v>
      </c>
      <c r="AN658" s="541">
        <f>SUM('MEDIÇÃO_OBJETO (1)'!AO658)</f>
        <v>0</v>
      </c>
      <c r="AO658" s="541">
        <f>SUM('MEDIÇÃO_OBJETO (1)'!AP658)</f>
        <v>0</v>
      </c>
      <c r="AP658" s="541">
        <f>SUM('MEDIÇÃO_OBJETO (1)'!AQ658)</f>
        <v>0</v>
      </c>
      <c r="AQ658" s="541">
        <f>SUM('MEDIÇÃO_OBJETO (1)'!AR658)</f>
        <v>0</v>
      </c>
      <c r="AR658" s="541">
        <f>SUM('MEDIÇÃO_OBJETO (1)'!AS658)</f>
        <v>0</v>
      </c>
      <c r="AS658" s="541">
        <f>SUM('MEDIÇÃO_OBJETO (1)'!AT658)</f>
        <v>0</v>
      </c>
      <c r="AT658" s="541">
        <f>SUM('MEDIÇÃO_OBJETO (1)'!AU658)</f>
        <v>0</v>
      </c>
      <c r="AU658" s="541">
        <f>SUM('MEDIÇÃO_OBJETO (1)'!AV658)</f>
        <v>0</v>
      </c>
      <c r="AV658" s="541">
        <f>SUM('MEDIÇÃO_OBJETO (1)'!AW658)</f>
        <v>0</v>
      </c>
      <c r="AW658" s="541">
        <f>SUM('MEDIÇÃO_OBJETO (1)'!AX658)</f>
        <v>0</v>
      </c>
      <c r="AX658" s="977"/>
      <c r="BN658" s="992">
        <f t="shared" si="412"/>
        <v>0</v>
      </c>
      <c r="BO658" s="538">
        <f t="shared" si="446"/>
        <v>0</v>
      </c>
      <c r="BP658" s="987">
        <f>IF(RESUMO_GLOBAL!$X$53="a",ROUND(AF658*$N658,RESUMO_GLOBAL!$X$54),IF(RESUMO_GLOBAL!$X$53="t",TRUNC(AF658*$N658,RESUMO_GLOBAL!$X$54),AF658*$N658))</f>
        <v>0</v>
      </c>
      <c r="BQ658" s="987">
        <f>IF(RESUMO_GLOBAL!$X$53="a",ROUND(AG658*$N658,RESUMO_GLOBAL!$X$54),IF(RESUMO_GLOBAL!$X$53="t",TRUNC(AG658*$N658,RESUMO_GLOBAL!$X$54),AG658*$N658))</f>
        <v>0</v>
      </c>
      <c r="BR658" s="987">
        <f>IF(RESUMO_GLOBAL!$X$53="a",ROUND(AH658*$N658,RESUMO_GLOBAL!$X$54),IF(RESUMO_GLOBAL!$X$53="t",TRUNC(AH658*$N658,RESUMO_GLOBAL!$X$54),AH658*$N658))</f>
        <v>0</v>
      </c>
      <c r="BS658" s="987">
        <f>IF(RESUMO_GLOBAL!$X$53="a",ROUND(AI658*$N658,RESUMO_GLOBAL!$X$54),IF(RESUMO_GLOBAL!$X$53="t",TRUNC(AI658*$N658,RESUMO_GLOBAL!$X$54),AI658*$N658))</f>
        <v>0</v>
      </c>
      <c r="BT658" s="987">
        <f>IF(RESUMO_GLOBAL!$X$53="a",ROUND(AJ658*$N658,RESUMO_GLOBAL!$X$54),IF(RESUMO_GLOBAL!$X$53="t",TRUNC(AJ658*$N658,RESUMO_GLOBAL!$X$54),AJ658*$N658))</f>
        <v>0</v>
      </c>
      <c r="BU658" s="987">
        <f>IF(RESUMO_GLOBAL!$X$53="a",ROUND(AK658*$N658,RESUMO_GLOBAL!$X$54),IF(RESUMO_GLOBAL!$X$53="t",TRUNC(AK658*$N658,RESUMO_GLOBAL!$X$54),AK658*$N658))</f>
        <v>0</v>
      </c>
      <c r="BV658" s="987">
        <f>IF(RESUMO_GLOBAL!$X$53="a",ROUND(AL658*$N658,RESUMO_GLOBAL!$X$54),IF(RESUMO_GLOBAL!$X$53="t",TRUNC(AL658*$N658,RESUMO_GLOBAL!$X$54),AL658*$N658))</f>
        <v>0</v>
      </c>
      <c r="BW658" s="987">
        <f>IF(RESUMO_GLOBAL!$X$53="a",ROUND(AM658*$N658,RESUMO_GLOBAL!$X$54),IF(RESUMO_GLOBAL!$X$53="t",TRUNC(AM658*$N658,RESUMO_GLOBAL!$X$54),AM658*$N658))</f>
        <v>0</v>
      </c>
      <c r="BX658" s="987">
        <f>IF(RESUMO_GLOBAL!$X$53="a",ROUND(AN658*$N658,RESUMO_GLOBAL!$X$54),IF(RESUMO_GLOBAL!$X$53="t",TRUNC(AN658*$N658,RESUMO_GLOBAL!$X$54),AN658*$N658))</f>
        <v>0</v>
      </c>
      <c r="BY658" s="987">
        <f>IF(RESUMO_GLOBAL!$X$53="a",ROUND(AO658*$N658,RESUMO_GLOBAL!$X$54),IF(RESUMO_GLOBAL!$X$53="t",TRUNC(AO658*$N658,RESUMO_GLOBAL!$X$54),AO658*$N658))</f>
        <v>0</v>
      </c>
      <c r="BZ658" s="987">
        <f>IF(RESUMO_GLOBAL!$X$53="a",ROUND(AP658*$N658,RESUMO_GLOBAL!$X$54),IF(RESUMO_GLOBAL!$X$53="t",TRUNC(AP658*$N658,RESUMO_GLOBAL!$X$54),AP658*$N658))</f>
        <v>0</v>
      </c>
      <c r="CA658" s="987">
        <f>IF(RESUMO_GLOBAL!$X$53="a",ROUND(AQ658*$N658,RESUMO_GLOBAL!$X$54),IF(RESUMO_GLOBAL!$X$53="t",TRUNC(AQ658*$N658,RESUMO_GLOBAL!$X$54),AQ658*$N658))</f>
        <v>0</v>
      </c>
      <c r="CB658" s="987">
        <f>IF(RESUMO_GLOBAL!$X$53="a",ROUND(AR658*$N658,RESUMO_GLOBAL!$X$54),IF(RESUMO_GLOBAL!$X$53="t",TRUNC(AR658*$N658,RESUMO_GLOBAL!$X$54),AR658*$N658))</f>
        <v>0</v>
      </c>
      <c r="CC658" s="987">
        <f>IF(RESUMO_GLOBAL!$X$53="a",ROUND(AS658*$N658,RESUMO_GLOBAL!$X$54),IF(RESUMO_GLOBAL!$X$53="t",TRUNC(AS658*$N658,RESUMO_GLOBAL!$X$54),AS658*$N658))</f>
        <v>0</v>
      </c>
      <c r="CD658" s="987">
        <f>IF(RESUMO_GLOBAL!$X$53="a",ROUND(AT658*$N658,RESUMO_GLOBAL!$X$54),IF(RESUMO_GLOBAL!$X$53="t",TRUNC(AT658*$N658,RESUMO_GLOBAL!$X$54),AT658*$N658))</f>
        <v>0</v>
      </c>
      <c r="CE658" s="987">
        <f>IF(RESUMO_GLOBAL!$X$53="a",ROUND(AU658*$N658,RESUMO_GLOBAL!$X$54),IF(RESUMO_GLOBAL!$X$53="t",TRUNC(AU658*$N658,RESUMO_GLOBAL!$X$54),AU658*$N658))</f>
        <v>0</v>
      </c>
      <c r="CF658" s="987">
        <f>IF(RESUMO_GLOBAL!$X$53="a",ROUND(AV658*$N658,RESUMO_GLOBAL!$X$54),IF(RESUMO_GLOBAL!$X$53="t",TRUNC(AV658*$N658,RESUMO_GLOBAL!$X$54),AV658*$N658))</f>
        <v>0</v>
      </c>
      <c r="CG658" s="987">
        <f>IF(RESUMO_GLOBAL!$X$53="a",ROUND(AW658*$N658,RESUMO_GLOBAL!$X$54),IF(RESUMO_GLOBAL!$X$53="t",TRUNC(AW658*$N658,RESUMO_GLOBAL!$X$54),AW658*$N658))</f>
        <v>0</v>
      </c>
      <c r="CK658" s="59">
        <f t="shared" si="425"/>
        <v>0</v>
      </c>
      <c r="CL658" s="59">
        <f t="shared" si="426"/>
        <v>0</v>
      </c>
      <c r="CM658" s="59">
        <f t="shared" si="427"/>
        <v>0</v>
      </c>
      <c r="CN658" s="59">
        <f t="shared" si="428"/>
        <v>0</v>
      </c>
      <c r="CO658" s="59">
        <f t="shared" si="429"/>
        <v>0</v>
      </c>
      <c r="CP658" s="59">
        <f t="shared" si="430"/>
        <v>0</v>
      </c>
      <c r="CQ658" s="59">
        <f t="shared" si="431"/>
        <v>0</v>
      </c>
      <c r="CR658" s="59">
        <f t="shared" si="432"/>
        <v>0</v>
      </c>
      <c r="CS658" s="59">
        <f t="shared" si="433"/>
        <v>0</v>
      </c>
      <c r="CT658" s="59">
        <f t="shared" si="434"/>
        <v>0</v>
      </c>
      <c r="CU658" s="59">
        <f t="shared" si="435"/>
        <v>0</v>
      </c>
      <c r="CV658" s="59">
        <f t="shared" si="436"/>
        <v>0</v>
      </c>
      <c r="CW658" s="59">
        <f t="shared" si="437"/>
        <v>0</v>
      </c>
      <c r="CX658" s="59">
        <f t="shared" si="438"/>
        <v>0</v>
      </c>
      <c r="CY658" s="59">
        <f t="shared" si="439"/>
        <v>0</v>
      </c>
      <c r="CZ658" s="59">
        <f t="shared" si="440"/>
        <v>0</v>
      </c>
      <c r="DA658" s="59">
        <f t="shared" si="441"/>
        <v>0</v>
      </c>
      <c r="DB658" s="59">
        <f t="shared" si="442"/>
        <v>0</v>
      </c>
      <c r="DE658">
        <f t="shared" si="424"/>
        <v>653</v>
      </c>
      <c r="DF658" t="str">
        <f t="shared" si="443"/>
        <v/>
      </c>
      <c r="DG658" s="59">
        <f>IF($C658&lt;&gt;0,SUM($CK659:CK659),0)</f>
        <v>0</v>
      </c>
      <c r="DH658" s="59">
        <f>IF($C658&lt;&gt;0,SUM($CK659:CL659),0)</f>
        <v>0</v>
      </c>
      <c r="DI658" s="59">
        <f>IF($C658&lt;&gt;0,SUM($CK659:CM659),0)</f>
        <v>0</v>
      </c>
      <c r="DJ658" s="59">
        <f>IF($C658&lt;&gt;0,SUM($CK659:CN659),0)</f>
        <v>0</v>
      </c>
      <c r="DK658" s="59">
        <f>IF($C658&lt;&gt;0,SUM($CK659:CO659),0)</f>
        <v>0</v>
      </c>
      <c r="DL658" s="59">
        <f>IF($C658&lt;&gt;0,SUM($CK659:CP659),0)</f>
        <v>0</v>
      </c>
      <c r="DM658" s="59">
        <f>IF($C658&lt;&gt;0,SUM($CK659:CQ659),0)</f>
        <v>0</v>
      </c>
      <c r="DN658" s="59">
        <f>IF($C658&lt;&gt;0,SUM($CK659:CR659),0)</f>
        <v>0</v>
      </c>
      <c r="DO658" s="59">
        <f>IF($C658&lt;&gt;0,SUM($CK659:CS659),0)</f>
        <v>0</v>
      </c>
      <c r="DP658" s="59">
        <f>IF($C658&lt;&gt;0,SUM($CK659:CT659),0)</f>
        <v>0</v>
      </c>
      <c r="DQ658" s="59">
        <f>IF($C658&lt;&gt;0,SUM($CK659:CU659),0)</f>
        <v>0</v>
      </c>
      <c r="DR658" s="59">
        <f>IF($C658&lt;&gt;0,SUM($CK659:CV659),0)</f>
        <v>0</v>
      </c>
      <c r="DS658" s="59">
        <f>IF($C658&lt;&gt;0,SUM($CK659:CW659),0)</f>
        <v>0</v>
      </c>
      <c r="DT658" s="59">
        <f>IF($C658&lt;&gt;0,SUM($CK659:CX659),0)</f>
        <v>0</v>
      </c>
      <c r="DU658" s="59">
        <f>IF($C658&lt;&gt;0,SUM($CK659:CY659),0)</f>
        <v>0</v>
      </c>
      <c r="DV658" s="59">
        <f>IF($C658&lt;&gt;0,SUM($CK659:CZ659),0)</f>
        <v>0</v>
      </c>
      <c r="DW658" s="59">
        <f>IF($C658&lt;&gt;0,SUM($CK659:DA659),0)</f>
        <v>0</v>
      </c>
      <c r="DX658" s="59">
        <f>IF($C658&lt;&gt;0,SUM($CK659:DB659),0)</f>
        <v>0</v>
      </c>
      <c r="DY658" s="952" t="str">
        <f t="shared" si="447"/>
        <v/>
      </c>
    </row>
    <row r="659" spans="1:129" ht="13.5" hidden="1" thickBot="1">
      <c r="A659" s="3" t="str">
        <f t="shared" si="413"/>
        <v/>
      </c>
      <c r="B659" s="805">
        <f>Dados_GLOBAL_Inicial!E659</f>
        <v>0</v>
      </c>
      <c r="C659" s="956">
        <f>IF(IFERROR(VALUE(Dados_GLOBAL_Inicial!F659),0)=0,0,Dados_GLOBAL_Inicial!F659)</f>
        <v>0</v>
      </c>
      <c r="D659" s="830">
        <f>Dados_GLOBAL_Inicial!G659</f>
        <v>0</v>
      </c>
      <c r="E659" s="830" t="str">
        <f>IF(IFERROR(VLOOKUP(F659,Cod_Gde_Itens!$A$1:$B$80,2,FALSE),0)&gt;549,IFERROR(VLOOKUP(F659,Cod_Gde_Itens!$A$1:$B$80,2,FALSE),0),IF(Dados_GLOBAL_Inicial!H659=0,"",Dados_GLOBAL_Inicial!H659))</f>
        <v/>
      </c>
      <c r="F659" s="823">
        <f>Dados_GLOBAL_Inicial!I659</f>
        <v>0</v>
      </c>
      <c r="G659" s="824">
        <f>Dados_GLOBAL_Inicial!J659</f>
        <v>0</v>
      </c>
      <c r="H659" s="454">
        <f>Dados_GLOBAL_Inicial!K659</f>
        <v>0</v>
      </c>
      <c r="I659" s="970">
        <f>SUM('MEDIÇÃO_OBJETO (1)'!I659)</f>
        <v>0</v>
      </c>
      <c r="J659" s="455">
        <f t="shared" si="414"/>
        <v>0</v>
      </c>
      <c r="K659" s="451">
        <f t="shared" si="415"/>
        <v>0</v>
      </c>
      <c r="L659" s="452">
        <f t="shared" si="416"/>
        <v>0</v>
      </c>
      <c r="M659" s="809">
        <f t="shared" si="417"/>
        <v>0</v>
      </c>
      <c r="N659" s="810">
        <f>IF(IFERROR(VALUE(Dados_GLOBAL_Inicial!L659),0)=0,0,Dados_GLOBAL_Inicial!L659)</f>
        <v>0</v>
      </c>
      <c r="O659" s="812">
        <f>SUM('MEDIÇÃO_OBJETO (1)'!O659)</f>
        <v>0</v>
      </c>
      <c r="P659" s="812">
        <f>SUM('MEDIÇÃO_OBJETO (1)'!P659)</f>
        <v>0</v>
      </c>
      <c r="Q659" s="813">
        <f t="shared" si="418"/>
        <v>0</v>
      </c>
      <c r="R659" s="951"/>
      <c r="S659" s="815">
        <f>SUM('MEDIÇÃO_OBJETO (1)'!S659)</f>
        <v>0</v>
      </c>
      <c r="T659" s="815">
        <f>SUM('MEDIÇÃO_OBJETO (1)'!T659)</f>
        <v>0</v>
      </c>
      <c r="V659" s="19"/>
      <c r="W659" s="978">
        <f t="shared" si="419"/>
        <v>0</v>
      </c>
      <c r="X659" s="816">
        <f t="shared" si="420"/>
        <v>0</v>
      </c>
      <c r="Y659" s="816">
        <f t="shared" si="421"/>
        <v>0</v>
      </c>
      <c r="Z659" s="817">
        <f t="shared" si="422"/>
        <v>0</v>
      </c>
      <c r="AB659" s="453">
        <f t="shared" si="444"/>
        <v>0</v>
      </c>
      <c r="AC659" s="14">
        <f t="shared" si="423"/>
        <v>0</v>
      </c>
      <c r="AD659" s="819"/>
      <c r="AE659" s="631">
        <f t="shared" si="445"/>
        <v>0</v>
      </c>
      <c r="AF659" s="818">
        <f>SUM('MEDIÇÃO_OBJETO (1)'!AG659)</f>
        <v>0</v>
      </c>
      <c r="AG659" s="541">
        <f>SUM('MEDIÇÃO_OBJETO (1)'!AH659)</f>
        <v>0</v>
      </c>
      <c r="AH659" s="541">
        <f>SUM('MEDIÇÃO_OBJETO (1)'!AI659)</f>
        <v>0</v>
      </c>
      <c r="AI659" s="541">
        <f>SUM('MEDIÇÃO_OBJETO (1)'!AJ659)</f>
        <v>0</v>
      </c>
      <c r="AJ659" s="541">
        <f>SUM('MEDIÇÃO_OBJETO (1)'!AK659)</f>
        <v>0</v>
      </c>
      <c r="AK659" s="541">
        <f>SUM('MEDIÇÃO_OBJETO (1)'!AL659)</f>
        <v>0</v>
      </c>
      <c r="AL659" s="541">
        <f>SUM('MEDIÇÃO_OBJETO (1)'!AM659)</f>
        <v>0</v>
      </c>
      <c r="AM659" s="541">
        <f>SUM('MEDIÇÃO_OBJETO (1)'!AN659)</f>
        <v>0</v>
      </c>
      <c r="AN659" s="541">
        <f>SUM('MEDIÇÃO_OBJETO (1)'!AO659)</f>
        <v>0</v>
      </c>
      <c r="AO659" s="541">
        <f>SUM('MEDIÇÃO_OBJETO (1)'!AP659)</f>
        <v>0</v>
      </c>
      <c r="AP659" s="541">
        <f>SUM('MEDIÇÃO_OBJETO (1)'!AQ659)</f>
        <v>0</v>
      </c>
      <c r="AQ659" s="541">
        <f>SUM('MEDIÇÃO_OBJETO (1)'!AR659)</f>
        <v>0</v>
      </c>
      <c r="AR659" s="541">
        <f>SUM('MEDIÇÃO_OBJETO (1)'!AS659)</f>
        <v>0</v>
      </c>
      <c r="AS659" s="541">
        <f>SUM('MEDIÇÃO_OBJETO (1)'!AT659)</f>
        <v>0</v>
      </c>
      <c r="AT659" s="541">
        <f>SUM('MEDIÇÃO_OBJETO (1)'!AU659)</f>
        <v>0</v>
      </c>
      <c r="AU659" s="541">
        <f>SUM('MEDIÇÃO_OBJETO (1)'!AV659)</f>
        <v>0</v>
      </c>
      <c r="AV659" s="541">
        <f>SUM('MEDIÇÃO_OBJETO (1)'!AW659)</f>
        <v>0</v>
      </c>
      <c r="AW659" s="541">
        <f>SUM('MEDIÇÃO_OBJETO (1)'!AX659)</f>
        <v>0</v>
      </c>
      <c r="AX659" s="977"/>
      <c r="BN659" s="992">
        <f t="shared" si="412"/>
        <v>0</v>
      </c>
      <c r="BO659" s="538">
        <f t="shared" si="446"/>
        <v>0</v>
      </c>
      <c r="BP659" s="987">
        <f>IF(RESUMO_GLOBAL!$X$53="a",ROUND(AF659*$N659,RESUMO_GLOBAL!$X$54),IF(RESUMO_GLOBAL!$X$53="t",TRUNC(AF659*$N659,RESUMO_GLOBAL!$X$54),AF659*$N659))</f>
        <v>0</v>
      </c>
      <c r="BQ659" s="987">
        <f>IF(RESUMO_GLOBAL!$X$53="a",ROUND(AG659*$N659,RESUMO_GLOBAL!$X$54),IF(RESUMO_GLOBAL!$X$53="t",TRUNC(AG659*$N659,RESUMO_GLOBAL!$X$54),AG659*$N659))</f>
        <v>0</v>
      </c>
      <c r="BR659" s="987">
        <f>IF(RESUMO_GLOBAL!$X$53="a",ROUND(AH659*$N659,RESUMO_GLOBAL!$X$54),IF(RESUMO_GLOBAL!$X$53="t",TRUNC(AH659*$N659,RESUMO_GLOBAL!$X$54),AH659*$N659))</f>
        <v>0</v>
      </c>
      <c r="BS659" s="987">
        <f>IF(RESUMO_GLOBAL!$X$53="a",ROUND(AI659*$N659,RESUMO_GLOBAL!$X$54),IF(RESUMO_GLOBAL!$X$53="t",TRUNC(AI659*$N659,RESUMO_GLOBAL!$X$54),AI659*$N659))</f>
        <v>0</v>
      </c>
      <c r="BT659" s="987">
        <f>IF(RESUMO_GLOBAL!$X$53="a",ROUND(AJ659*$N659,RESUMO_GLOBAL!$X$54),IF(RESUMO_GLOBAL!$X$53="t",TRUNC(AJ659*$N659,RESUMO_GLOBAL!$X$54),AJ659*$N659))</f>
        <v>0</v>
      </c>
      <c r="BU659" s="987">
        <f>IF(RESUMO_GLOBAL!$X$53="a",ROUND(AK659*$N659,RESUMO_GLOBAL!$X$54),IF(RESUMO_GLOBAL!$X$53="t",TRUNC(AK659*$N659,RESUMO_GLOBAL!$X$54),AK659*$N659))</f>
        <v>0</v>
      </c>
      <c r="BV659" s="987">
        <f>IF(RESUMO_GLOBAL!$X$53="a",ROUND(AL659*$N659,RESUMO_GLOBAL!$X$54),IF(RESUMO_GLOBAL!$X$53="t",TRUNC(AL659*$N659,RESUMO_GLOBAL!$X$54),AL659*$N659))</f>
        <v>0</v>
      </c>
      <c r="BW659" s="987">
        <f>IF(RESUMO_GLOBAL!$X$53="a",ROUND(AM659*$N659,RESUMO_GLOBAL!$X$54),IF(RESUMO_GLOBAL!$X$53="t",TRUNC(AM659*$N659,RESUMO_GLOBAL!$X$54),AM659*$N659))</f>
        <v>0</v>
      </c>
      <c r="BX659" s="987">
        <f>IF(RESUMO_GLOBAL!$X$53="a",ROUND(AN659*$N659,RESUMO_GLOBAL!$X$54),IF(RESUMO_GLOBAL!$X$53="t",TRUNC(AN659*$N659,RESUMO_GLOBAL!$X$54),AN659*$N659))</f>
        <v>0</v>
      </c>
      <c r="BY659" s="987">
        <f>IF(RESUMO_GLOBAL!$X$53="a",ROUND(AO659*$N659,RESUMO_GLOBAL!$X$54),IF(RESUMO_GLOBAL!$X$53="t",TRUNC(AO659*$N659,RESUMO_GLOBAL!$X$54),AO659*$N659))</f>
        <v>0</v>
      </c>
      <c r="BZ659" s="987">
        <f>IF(RESUMO_GLOBAL!$X$53="a",ROUND(AP659*$N659,RESUMO_GLOBAL!$X$54),IF(RESUMO_GLOBAL!$X$53="t",TRUNC(AP659*$N659,RESUMO_GLOBAL!$X$54),AP659*$N659))</f>
        <v>0</v>
      </c>
      <c r="CA659" s="987">
        <f>IF(RESUMO_GLOBAL!$X$53="a",ROUND(AQ659*$N659,RESUMO_GLOBAL!$X$54),IF(RESUMO_GLOBAL!$X$53="t",TRUNC(AQ659*$N659,RESUMO_GLOBAL!$X$54),AQ659*$N659))</f>
        <v>0</v>
      </c>
      <c r="CB659" s="987">
        <f>IF(RESUMO_GLOBAL!$X$53="a",ROUND(AR659*$N659,RESUMO_GLOBAL!$X$54),IF(RESUMO_GLOBAL!$X$53="t",TRUNC(AR659*$N659,RESUMO_GLOBAL!$X$54),AR659*$N659))</f>
        <v>0</v>
      </c>
      <c r="CC659" s="987">
        <f>IF(RESUMO_GLOBAL!$X$53="a",ROUND(AS659*$N659,RESUMO_GLOBAL!$X$54),IF(RESUMO_GLOBAL!$X$53="t",TRUNC(AS659*$N659,RESUMO_GLOBAL!$X$54),AS659*$N659))</f>
        <v>0</v>
      </c>
      <c r="CD659" s="987">
        <f>IF(RESUMO_GLOBAL!$X$53="a",ROUND(AT659*$N659,RESUMO_GLOBAL!$X$54),IF(RESUMO_GLOBAL!$X$53="t",TRUNC(AT659*$N659,RESUMO_GLOBAL!$X$54),AT659*$N659))</f>
        <v>0</v>
      </c>
      <c r="CE659" s="987">
        <f>IF(RESUMO_GLOBAL!$X$53="a",ROUND(AU659*$N659,RESUMO_GLOBAL!$X$54),IF(RESUMO_GLOBAL!$X$53="t",TRUNC(AU659*$N659,RESUMO_GLOBAL!$X$54),AU659*$N659))</f>
        <v>0</v>
      </c>
      <c r="CF659" s="987">
        <f>IF(RESUMO_GLOBAL!$X$53="a",ROUND(AV659*$N659,RESUMO_GLOBAL!$X$54),IF(RESUMO_GLOBAL!$X$53="t",TRUNC(AV659*$N659,RESUMO_GLOBAL!$X$54),AV659*$N659))</f>
        <v>0</v>
      </c>
      <c r="CG659" s="987">
        <f>IF(RESUMO_GLOBAL!$X$53="a",ROUND(AW659*$N659,RESUMO_GLOBAL!$X$54),IF(RESUMO_GLOBAL!$X$53="t",TRUNC(AW659*$N659,RESUMO_GLOBAL!$X$54),AW659*$N659))</f>
        <v>0</v>
      </c>
      <c r="CK659" s="59">
        <f t="shared" si="425"/>
        <v>0</v>
      </c>
      <c r="CL659" s="59">
        <f t="shared" si="426"/>
        <v>0</v>
      </c>
      <c r="CM659" s="59">
        <f t="shared" si="427"/>
        <v>0</v>
      </c>
      <c r="CN659" s="59">
        <f t="shared" si="428"/>
        <v>0</v>
      </c>
      <c r="CO659" s="59">
        <f t="shared" si="429"/>
        <v>0</v>
      </c>
      <c r="CP659" s="59">
        <f t="shared" si="430"/>
        <v>0</v>
      </c>
      <c r="CQ659" s="59">
        <f t="shared" si="431"/>
        <v>0</v>
      </c>
      <c r="CR659" s="59">
        <f t="shared" si="432"/>
        <v>0</v>
      </c>
      <c r="CS659" s="59">
        <f t="shared" si="433"/>
        <v>0</v>
      </c>
      <c r="CT659" s="59">
        <f t="shared" si="434"/>
        <v>0</v>
      </c>
      <c r="CU659" s="59">
        <f t="shared" si="435"/>
        <v>0</v>
      </c>
      <c r="CV659" s="59">
        <f t="shared" si="436"/>
        <v>0</v>
      </c>
      <c r="CW659" s="59">
        <f t="shared" si="437"/>
        <v>0</v>
      </c>
      <c r="CX659" s="59">
        <f t="shared" si="438"/>
        <v>0</v>
      </c>
      <c r="CY659" s="59">
        <f t="shared" si="439"/>
        <v>0</v>
      </c>
      <c r="CZ659" s="59">
        <f t="shared" si="440"/>
        <v>0</v>
      </c>
      <c r="DA659" s="59">
        <f t="shared" si="441"/>
        <v>0</v>
      </c>
      <c r="DB659" s="59">
        <f t="shared" si="442"/>
        <v>0</v>
      </c>
      <c r="DE659">
        <f t="shared" si="424"/>
        <v>654</v>
      </c>
      <c r="DF659" t="str">
        <f t="shared" si="443"/>
        <v/>
      </c>
      <c r="DG659" s="59">
        <f>IF($C659&lt;&gt;0,SUM($CK660:CK660),0)</f>
        <v>0</v>
      </c>
      <c r="DH659" s="59">
        <f>IF($C659&lt;&gt;0,SUM($CK660:CL660),0)</f>
        <v>0</v>
      </c>
      <c r="DI659" s="59">
        <f>IF($C659&lt;&gt;0,SUM($CK660:CM660),0)</f>
        <v>0</v>
      </c>
      <c r="DJ659" s="59">
        <f>IF($C659&lt;&gt;0,SUM($CK660:CN660),0)</f>
        <v>0</v>
      </c>
      <c r="DK659" s="59">
        <f>IF($C659&lt;&gt;0,SUM($CK660:CO660),0)</f>
        <v>0</v>
      </c>
      <c r="DL659" s="59">
        <f>IF($C659&lt;&gt;0,SUM($CK660:CP660),0)</f>
        <v>0</v>
      </c>
      <c r="DM659" s="59">
        <f>IF($C659&lt;&gt;0,SUM($CK660:CQ660),0)</f>
        <v>0</v>
      </c>
      <c r="DN659" s="59">
        <f>IF($C659&lt;&gt;0,SUM($CK660:CR660),0)</f>
        <v>0</v>
      </c>
      <c r="DO659" s="59">
        <f>IF($C659&lt;&gt;0,SUM($CK660:CS660),0)</f>
        <v>0</v>
      </c>
      <c r="DP659" s="59">
        <f>IF($C659&lt;&gt;0,SUM($CK660:CT660),0)</f>
        <v>0</v>
      </c>
      <c r="DQ659" s="59">
        <f>IF($C659&lt;&gt;0,SUM($CK660:CU660),0)</f>
        <v>0</v>
      </c>
      <c r="DR659" s="59">
        <f>IF($C659&lt;&gt;0,SUM($CK660:CV660),0)</f>
        <v>0</v>
      </c>
      <c r="DS659" s="59">
        <f>IF($C659&lt;&gt;0,SUM($CK660:CW660),0)</f>
        <v>0</v>
      </c>
      <c r="DT659" s="59">
        <f>IF($C659&lt;&gt;0,SUM($CK660:CX660),0)</f>
        <v>0</v>
      </c>
      <c r="DU659" s="59">
        <f>IF($C659&lt;&gt;0,SUM($CK660:CY660),0)</f>
        <v>0</v>
      </c>
      <c r="DV659" s="59">
        <f>IF($C659&lt;&gt;0,SUM($CK660:CZ660),0)</f>
        <v>0</v>
      </c>
      <c r="DW659" s="59">
        <f>IF($C659&lt;&gt;0,SUM($CK660:DA660),0)</f>
        <v>0</v>
      </c>
      <c r="DX659" s="59">
        <f>IF($C659&lt;&gt;0,SUM($CK660:DB660),0)</f>
        <v>0</v>
      </c>
      <c r="DY659" s="952" t="str">
        <f t="shared" si="447"/>
        <v/>
      </c>
    </row>
    <row r="660" spans="1:129" ht="13.5" hidden="1" thickBot="1">
      <c r="A660" s="3" t="str">
        <f t="shared" si="413"/>
        <v/>
      </c>
      <c r="B660" s="805">
        <f>Dados_GLOBAL_Inicial!E660</f>
        <v>0</v>
      </c>
      <c r="C660" s="956">
        <f>IF(IFERROR(VALUE(Dados_GLOBAL_Inicial!F660),0)=0,0,Dados_GLOBAL_Inicial!F660)</f>
        <v>0</v>
      </c>
      <c r="D660" s="830">
        <f>Dados_GLOBAL_Inicial!G660</f>
        <v>0</v>
      </c>
      <c r="E660" s="830" t="str">
        <f>IF(IFERROR(VLOOKUP(F660,Cod_Gde_Itens!$A$1:$B$80,2,FALSE),0)&gt;549,IFERROR(VLOOKUP(F660,Cod_Gde_Itens!$A$1:$B$80,2,FALSE),0),IF(Dados_GLOBAL_Inicial!H660=0,"",Dados_GLOBAL_Inicial!H660))</f>
        <v/>
      </c>
      <c r="F660" s="823">
        <f>Dados_GLOBAL_Inicial!I660</f>
        <v>0</v>
      </c>
      <c r="G660" s="824">
        <f>Dados_GLOBAL_Inicial!J660</f>
        <v>0</v>
      </c>
      <c r="H660" s="454">
        <f>Dados_GLOBAL_Inicial!K660</f>
        <v>0</v>
      </c>
      <c r="I660" s="970">
        <f>SUM('MEDIÇÃO_OBJETO (1)'!I660)</f>
        <v>0</v>
      </c>
      <c r="J660" s="455">
        <f t="shared" si="414"/>
        <v>0</v>
      </c>
      <c r="K660" s="451">
        <f t="shared" si="415"/>
        <v>0</v>
      </c>
      <c r="L660" s="452">
        <f t="shared" si="416"/>
        <v>0</v>
      </c>
      <c r="M660" s="809">
        <f t="shared" si="417"/>
        <v>0</v>
      </c>
      <c r="N660" s="810">
        <f>IF(IFERROR(VALUE(Dados_GLOBAL_Inicial!L660),0)=0,0,Dados_GLOBAL_Inicial!L660)</f>
        <v>0</v>
      </c>
      <c r="O660" s="812">
        <f>SUM('MEDIÇÃO_OBJETO (1)'!O660)</f>
        <v>0</v>
      </c>
      <c r="P660" s="812">
        <f>SUM('MEDIÇÃO_OBJETO (1)'!P660)</f>
        <v>0</v>
      </c>
      <c r="Q660" s="813">
        <f t="shared" si="418"/>
        <v>0</v>
      </c>
      <c r="R660" s="951"/>
      <c r="S660" s="815">
        <f>SUM('MEDIÇÃO_OBJETO (1)'!S660)</f>
        <v>0</v>
      </c>
      <c r="T660" s="815">
        <f>SUM('MEDIÇÃO_OBJETO (1)'!T660)</f>
        <v>0</v>
      </c>
      <c r="V660" s="19"/>
      <c r="W660" s="978">
        <f t="shared" si="419"/>
        <v>0</v>
      </c>
      <c r="X660" s="816">
        <f t="shared" si="420"/>
        <v>0</v>
      </c>
      <c r="Y660" s="816">
        <f t="shared" si="421"/>
        <v>0</v>
      </c>
      <c r="Z660" s="817">
        <f t="shared" si="422"/>
        <v>0</v>
      </c>
      <c r="AB660" s="453">
        <f t="shared" si="444"/>
        <v>0</v>
      </c>
      <c r="AC660" s="14">
        <f t="shared" si="423"/>
        <v>0</v>
      </c>
      <c r="AD660" s="819"/>
      <c r="AE660" s="631">
        <f t="shared" si="445"/>
        <v>0</v>
      </c>
      <c r="AF660" s="818">
        <f>SUM('MEDIÇÃO_OBJETO (1)'!AG660)</f>
        <v>0</v>
      </c>
      <c r="AG660" s="541">
        <f>SUM('MEDIÇÃO_OBJETO (1)'!AH660)</f>
        <v>0</v>
      </c>
      <c r="AH660" s="541">
        <f>SUM('MEDIÇÃO_OBJETO (1)'!AI660)</f>
        <v>0</v>
      </c>
      <c r="AI660" s="541">
        <f>SUM('MEDIÇÃO_OBJETO (1)'!AJ660)</f>
        <v>0</v>
      </c>
      <c r="AJ660" s="541">
        <f>SUM('MEDIÇÃO_OBJETO (1)'!AK660)</f>
        <v>0</v>
      </c>
      <c r="AK660" s="541">
        <f>SUM('MEDIÇÃO_OBJETO (1)'!AL660)</f>
        <v>0</v>
      </c>
      <c r="AL660" s="541">
        <f>SUM('MEDIÇÃO_OBJETO (1)'!AM660)</f>
        <v>0</v>
      </c>
      <c r="AM660" s="541">
        <f>SUM('MEDIÇÃO_OBJETO (1)'!AN660)</f>
        <v>0</v>
      </c>
      <c r="AN660" s="541">
        <f>SUM('MEDIÇÃO_OBJETO (1)'!AO660)</f>
        <v>0</v>
      </c>
      <c r="AO660" s="541">
        <f>SUM('MEDIÇÃO_OBJETO (1)'!AP660)</f>
        <v>0</v>
      </c>
      <c r="AP660" s="541">
        <f>SUM('MEDIÇÃO_OBJETO (1)'!AQ660)</f>
        <v>0</v>
      </c>
      <c r="AQ660" s="541">
        <f>SUM('MEDIÇÃO_OBJETO (1)'!AR660)</f>
        <v>0</v>
      </c>
      <c r="AR660" s="541">
        <f>SUM('MEDIÇÃO_OBJETO (1)'!AS660)</f>
        <v>0</v>
      </c>
      <c r="AS660" s="541">
        <f>SUM('MEDIÇÃO_OBJETO (1)'!AT660)</f>
        <v>0</v>
      </c>
      <c r="AT660" s="541">
        <f>SUM('MEDIÇÃO_OBJETO (1)'!AU660)</f>
        <v>0</v>
      </c>
      <c r="AU660" s="541">
        <f>SUM('MEDIÇÃO_OBJETO (1)'!AV660)</f>
        <v>0</v>
      </c>
      <c r="AV660" s="541">
        <f>SUM('MEDIÇÃO_OBJETO (1)'!AW660)</f>
        <v>0</v>
      </c>
      <c r="AW660" s="541">
        <f>SUM('MEDIÇÃO_OBJETO (1)'!AX660)</f>
        <v>0</v>
      </c>
      <c r="AX660" s="977"/>
      <c r="BN660" s="992">
        <f t="shared" si="412"/>
        <v>0</v>
      </c>
      <c r="BO660" s="538">
        <f t="shared" si="446"/>
        <v>0</v>
      </c>
      <c r="BP660" s="987">
        <f>IF(RESUMO_GLOBAL!$X$53="a",ROUND(AF660*$N660,RESUMO_GLOBAL!$X$54),IF(RESUMO_GLOBAL!$X$53="t",TRUNC(AF660*$N660,RESUMO_GLOBAL!$X$54),AF660*$N660))</f>
        <v>0</v>
      </c>
      <c r="BQ660" s="987">
        <f>IF(RESUMO_GLOBAL!$X$53="a",ROUND(AG660*$N660,RESUMO_GLOBAL!$X$54),IF(RESUMO_GLOBAL!$X$53="t",TRUNC(AG660*$N660,RESUMO_GLOBAL!$X$54),AG660*$N660))</f>
        <v>0</v>
      </c>
      <c r="BR660" s="987">
        <f>IF(RESUMO_GLOBAL!$X$53="a",ROUND(AH660*$N660,RESUMO_GLOBAL!$X$54),IF(RESUMO_GLOBAL!$X$53="t",TRUNC(AH660*$N660,RESUMO_GLOBAL!$X$54),AH660*$N660))</f>
        <v>0</v>
      </c>
      <c r="BS660" s="987">
        <f>IF(RESUMO_GLOBAL!$X$53="a",ROUND(AI660*$N660,RESUMO_GLOBAL!$X$54),IF(RESUMO_GLOBAL!$X$53="t",TRUNC(AI660*$N660,RESUMO_GLOBAL!$X$54),AI660*$N660))</f>
        <v>0</v>
      </c>
      <c r="BT660" s="987">
        <f>IF(RESUMO_GLOBAL!$X$53="a",ROUND(AJ660*$N660,RESUMO_GLOBAL!$X$54),IF(RESUMO_GLOBAL!$X$53="t",TRUNC(AJ660*$N660,RESUMO_GLOBAL!$X$54),AJ660*$N660))</f>
        <v>0</v>
      </c>
      <c r="BU660" s="987">
        <f>IF(RESUMO_GLOBAL!$X$53="a",ROUND(AK660*$N660,RESUMO_GLOBAL!$X$54),IF(RESUMO_GLOBAL!$X$53="t",TRUNC(AK660*$N660,RESUMO_GLOBAL!$X$54),AK660*$N660))</f>
        <v>0</v>
      </c>
      <c r="BV660" s="987">
        <f>IF(RESUMO_GLOBAL!$X$53="a",ROUND(AL660*$N660,RESUMO_GLOBAL!$X$54),IF(RESUMO_GLOBAL!$X$53="t",TRUNC(AL660*$N660,RESUMO_GLOBAL!$X$54),AL660*$N660))</f>
        <v>0</v>
      </c>
      <c r="BW660" s="987">
        <f>IF(RESUMO_GLOBAL!$X$53="a",ROUND(AM660*$N660,RESUMO_GLOBAL!$X$54),IF(RESUMO_GLOBAL!$X$53="t",TRUNC(AM660*$N660,RESUMO_GLOBAL!$X$54),AM660*$N660))</f>
        <v>0</v>
      </c>
      <c r="BX660" s="987">
        <f>IF(RESUMO_GLOBAL!$X$53="a",ROUND(AN660*$N660,RESUMO_GLOBAL!$X$54),IF(RESUMO_GLOBAL!$X$53="t",TRUNC(AN660*$N660,RESUMO_GLOBAL!$X$54),AN660*$N660))</f>
        <v>0</v>
      </c>
      <c r="BY660" s="987">
        <f>IF(RESUMO_GLOBAL!$X$53="a",ROUND(AO660*$N660,RESUMO_GLOBAL!$X$54),IF(RESUMO_GLOBAL!$X$53="t",TRUNC(AO660*$N660,RESUMO_GLOBAL!$X$54),AO660*$N660))</f>
        <v>0</v>
      </c>
      <c r="BZ660" s="987">
        <f>IF(RESUMO_GLOBAL!$X$53="a",ROUND(AP660*$N660,RESUMO_GLOBAL!$X$54),IF(RESUMO_GLOBAL!$X$53="t",TRUNC(AP660*$N660,RESUMO_GLOBAL!$X$54),AP660*$N660))</f>
        <v>0</v>
      </c>
      <c r="CA660" s="987">
        <f>IF(RESUMO_GLOBAL!$X$53="a",ROUND(AQ660*$N660,RESUMO_GLOBAL!$X$54),IF(RESUMO_GLOBAL!$X$53="t",TRUNC(AQ660*$N660,RESUMO_GLOBAL!$X$54),AQ660*$N660))</f>
        <v>0</v>
      </c>
      <c r="CB660" s="987">
        <f>IF(RESUMO_GLOBAL!$X$53="a",ROUND(AR660*$N660,RESUMO_GLOBAL!$X$54),IF(RESUMO_GLOBAL!$X$53="t",TRUNC(AR660*$N660,RESUMO_GLOBAL!$X$54),AR660*$N660))</f>
        <v>0</v>
      </c>
      <c r="CC660" s="987">
        <f>IF(RESUMO_GLOBAL!$X$53="a",ROUND(AS660*$N660,RESUMO_GLOBAL!$X$54),IF(RESUMO_GLOBAL!$X$53="t",TRUNC(AS660*$N660,RESUMO_GLOBAL!$X$54),AS660*$N660))</f>
        <v>0</v>
      </c>
      <c r="CD660" s="987">
        <f>IF(RESUMO_GLOBAL!$X$53="a",ROUND(AT660*$N660,RESUMO_GLOBAL!$X$54),IF(RESUMO_GLOBAL!$X$53="t",TRUNC(AT660*$N660,RESUMO_GLOBAL!$X$54),AT660*$N660))</f>
        <v>0</v>
      </c>
      <c r="CE660" s="987">
        <f>IF(RESUMO_GLOBAL!$X$53="a",ROUND(AU660*$N660,RESUMO_GLOBAL!$X$54),IF(RESUMO_GLOBAL!$X$53="t",TRUNC(AU660*$N660,RESUMO_GLOBAL!$X$54),AU660*$N660))</f>
        <v>0</v>
      </c>
      <c r="CF660" s="987">
        <f>IF(RESUMO_GLOBAL!$X$53="a",ROUND(AV660*$N660,RESUMO_GLOBAL!$X$54),IF(RESUMO_GLOBAL!$X$53="t",TRUNC(AV660*$N660,RESUMO_GLOBAL!$X$54),AV660*$N660))</f>
        <v>0</v>
      </c>
      <c r="CG660" s="987">
        <f>IF(RESUMO_GLOBAL!$X$53="a",ROUND(AW660*$N660,RESUMO_GLOBAL!$X$54),IF(RESUMO_GLOBAL!$X$53="t",TRUNC(AW660*$N660,RESUMO_GLOBAL!$X$54),AW660*$N660))</f>
        <v>0</v>
      </c>
      <c r="CK660" s="59">
        <f t="shared" si="425"/>
        <v>0</v>
      </c>
      <c r="CL660" s="59">
        <f t="shared" si="426"/>
        <v>0</v>
      </c>
      <c r="CM660" s="59">
        <f t="shared" si="427"/>
        <v>0</v>
      </c>
      <c r="CN660" s="59">
        <f t="shared" si="428"/>
        <v>0</v>
      </c>
      <c r="CO660" s="59">
        <f t="shared" si="429"/>
        <v>0</v>
      </c>
      <c r="CP660" s="59">
        <f t="shared" si="430"/>
        <v>0</v>
      </c>
      <c r="CQ660" s="59">
        <f t="shared" si="431"/>
        <v>0</v>
      </c>
      <c r="CR660" s="59">
        <f t="shared" si="432"/>
        <v>0</v>
      </c>
      <c r="CS660" s="59">
        <f t="shared" si="433"/>
        <v>0</v>
      </c>
      <c r="CT660" s="59">
        <f t="shared" si="434"/>
        <v>0</v>
      </c>
      <c r="CU660" s="59">
        <f t="shared" si="435"/>
        <v>0</v>
      </c>
      <c r="CV660" s="59">
        <f t="shared" si="436"/>
        <v>0</v>
      </c>
      <c r="CW660" s="59">
        <f t="shared" si="437"/>
        <v>0</v>
      </c>
      <c r="CX660" s="59">
        <f t="shared" si="438"/>
        <v>0</v>
      </c>
      <c r="CY660" s="59">
        <f t="shared" si="439"/>
        <v>0</v>
      </c>
      <c r="CZ660" s="59">
        <f t="shared" si="440"/>
        <v>0</v>
      </c>
      <c r="DA660" s="59">
        <f t="shared" si="441"/>
        <v>0</v>
      </c>
      <c r="DB660" s="59">
        <f t="shared" si="442"/>
        <v>0</v>
      </c>
      <c r="DE660">
        <f t="shared" si="424"/>
        <v>655</v>
      </c>
      <c r="DF660" t="str">
        <f t="shared" si="443"/>
        <v/>
      </c>
      <c r="DG660" s="59">
        <f>IF($C660&lt;&gt;0,SUM($CK661:CK661),0)</f>
        <v>0</v>
      </c>
      <c r="DH660" s="59">
        <f>IF($C660&lt;&gt;0,SUM($CK661:CL661),0)</f>
        <v>0</v>
      </c>
      <c r="DI660" s="59">
        <f>IF($C660&lt;&gt;0,SUM($CK661:CM661),0)</f>
        <v>0</v>
      </c>
      <c r="DJ660" s="59">
        <f>IF($C660&lt;&gt;0,SUM($CK661:CN661),0)</f>
        <v>0</v>
      </c>
      <c r="DK660" s="59">
        <f>IF($C660&lt;&gt;0,SUM($CK661:CO661),0)</f>
        <v>0</v>
      </c>
      <c r="DL660" s="59">
        <f>IF($C660&lt;&gt;0,SUM($CK661:CP661),0)</f>
        <v>0</v>
      </c>
      <c r="DM660" s="59">
        <f>IF($C660&lt;&gt;0,SUM($CK661:CQ661),0)</f>
        <v>0</v>
      </c>
      <c r="DN660" s="59">
        <f>IF($C660&lt;&gt;0,SUM($CK661:CR661),0)</f>
        <v>0</v>
      </c>
      <c r="DO660" s="59">
        <f>IF($C660&lt;&gt;0,SUM($CK661:CS661),0)</f>
        <v>0</v>
      </c>
      <c r="DP660" s="59">
        <f>IF($C660&lt;&gt;0,SUM($CK661:CT661),0)</f>
        <v>0</v>
      </c>
      <c r="DQ660" s="59">
        <f>IF($C660&lt;&gt;0,SUM($CK661:CU661),0)</f>
        <v>0</v>
      </c>
      <c r="DR660" s="59">
        <f>IF($C660&lt;&gt;0,SUM($CK661:CV661),0)</f>
        <v>0</v>
      </c>
      <c r="DS660" s="59">
        <f>IF($C660&lt;&gt;0,SUM($CK661:CW661),0)</f>
        <v>0</v>
      </c>
      <c r="DT660" s="59">
        <f>IF($C660&lt;&gt;0,SUM($CK661:CX661),0)</f>
        <v>0</v>
      </c>
      <c r="DU660" s="59">
        <f>IF($C660&lt;&gt;0,SUM($CK661:CY661),0)</f>
        <v>0</v>
      </c>
      <c r="DV660" s="59">
        <f>IF($C660&lt;&gt;0,SUM($CK661:CZ661),0)</f>
        <v>0</v>
      </c>
      <c r="DW660" s="59">
        <f>IF($C660&lt;&gt;0,SUM($CK661:DA661),0)</f>
        <v>0</v>
      </c>
      <c r="DX660" s="59">
        <f>IF($C660&lt;&gt;0,SUM($CK661:DB661),0)</f>
        <v>0</v>
      </c>
      <c r="DY660" s="952" t="str">
        <f t="shared" si="447"/>
        <v/>
      </c>
    </row>
    <row r="661" spans="1:129" ht="13.5" hidden="1" thickBot="1">
      <c r="A661" s="3" t="str">
        <f t="shared" si="413"/>
        <v/>
      </c>
      <c r="B661" s="805">
        <f>Dados_GLOBAL_Inicial!E661</f>
        <v>0</v>
      </c>
      <c r="C661" s="956">
        <f>IF(IFERROR(VALUE(Dados_GLOBAL_Inicial!F661),0)=0,0,Dados_GLOBAL_Inicial!F661)</f>
        <v>0</v>
      </c>
      <c r="D661" s="830">
        <f>Dados_GLOBAL_Inicial!G661</f>
        <v>0</v>
      </c>
      <c r="E661" s="830" t="str">
        <f>IF(IFERROR(VLOOKUP(F661,Cod_Gde_Itens!$A$1:$B$80,2,FALSE),0)&gt;549,IFERROR(VLOOKUP(F661,Cod_Gde_Itens!$A$1:$B$80,2,FALSE),0),IF(Dados_GLOBAL_Inicial!H661=0,"",Dados_GLOBAL_Inicial!H661))</f>
        <v/>
      </c>
      <c r="F661" s="823">
        <f>Dados_GLOBAL_Inicial!I661</f>
        <v>0</v>
      </c>
      <c r="G661" s="824">
        <f>Dados_GLOBAL_Inicial!J661</f>
        <v>0</v>
      </c>
      <c r="H661" s="454">
        <f>Dados_GLOBAL_Inicial!K661</f>
        <v>0</v>
      </c>
      <c r="I661" s="970">
        <f>SUM('MEDIÇÃO_OBJETO (1)'!I661)</f>
        <v>0</v>
      </c>
      <c r="J661" s="455">
        <f t="shared" si="414"/>
        <v>0</v>
      </c>
      <c r="K661" s="451">
        <f t="shared" si="415"/>
        <v>0</v>
      </c>
      <c r="L661" s="452">
        <f t="shared" si="416"/>
        <v>0</v>
      </c>
      <c r="M661" s="809">
        <f t="shared" si="417"/>
        <v>0</v>
      </c>
      <c r="N661" s="810">
        <f>IF(IFERROR(VALUE(Dados_GLOBAL_Inicial!L661),0)=0,0,Dados_GLOBAL_Inicial!L661)</f>
        <v>0</v>
      </c>
      <c r="O661" s="812">
        <f>SUM('MEDIÇÃO_OBJETO (1)'!O661)</f>
        <v>0</v>
      </c>
      <c r="P661" s="812">
        <f>SUM('MEDIÇÃO_OBJETO (1)'!P661)</f>
        <v>0</v>
      </c>
      <c r="Q661" s="813">
        <f t="shared" si="418"/>
        <v>0</v>
      </c>
      <c r="R661" s="951"/>
      <c r="S661" s="815">
        <f>SUM('MEDIÇÃO_OBJETO (1)'!S661)</f>
        <v>0</v>
      </c>
      <c r="T661" s="815">
        <f>SUM('MEDIÇÃO_OBJETO (1)'!T661)</f>
        <v>0</v>
      </c>
      <c r="V661" s="19"/>
      <c r="W661" s="978">
        <f t="shared" si="419"/>
        <v>0</v>
      </c>
      <c r="X661" s="816">
        <f t="shared" si="420"/>
        <v>0</v>
      </c>
      <c r="Y661" s="816">
        <f t="shared" si="421"/>
        <v>0</v>
      </c>
      <c r="Z661" s="817">
        <f t="shared" si="422"/>
        <v>0</v>
      </c>
      <c r="AB661" s="453">
        <f t="shared" si="444"/>
        <v>0</v>
      </c>
      <c r="AC661" s="14">
        <f t="shared" si="423"/>
        <v>0</v>
      </c>
      <c r="AD661" s="819"/>
      <c r="AE661" s="631">
        <f t="shared" si="445"/>
        <v>0</v>
      </c>
      <c r="AF661" s="818">
        <f>SUM('MEDIÇÃO_OBJETO (1)'!AG661)</f>
        <v>0</v>
      </c>
      <c r="AG661" s="541">
        <f>SUM('MEDIÇÃO_OBJETO (1)'!AH661)</f>
        <v>0</v>
      </c>
      <c r="AH661" s="541">
        <f>SUM('MEDIÇÃO_OBJETO (1)'!AI661)</f>
        <v>0</v>
      </c>
      <c r="AI661" s="541">
        <f>SUM('MEDIÇÃO_OBJETO (1)'!AJ661)</f>
        <v>0</v>
      </c>
      <c r="AJ661" s="541">
        <f>SUM('MEDIÇÃO_OBJETO (1)'!AK661)</f>
        <v>0</v>
      </c>
      <c r="AK661" s="541">
        <f>SUM('MEDIÇÃO_OBJETO (1)'!AL661)</f>
        <v>0</v>
      </c>
      <c r="AL661" s="541">
        <f>SUM('MEDIÇÃO_OBJETO (1)'!AM661)</f>
        <v>0</v>
      </c>
      <c r="AM661" s="541">
        <f>SUM('MEDIÇÃO_OBJETO (1)'!AN661)</f>
        <v>0</v>
      </c>
      <c r="AN661" s="541">
        <f>SUM('MEDIÇÃO_OBJETO (1)'!AO661)</f>
        <v>0</v>
      </c>
      <c r="AO661" s="541">
        <f>SUM('MEDIÇÃO_OBJETO (1)'!AP661)</f>
        <v>0</v>
      </c>
      <c r="AP661" s="541">
        <f>SUM('MEDIÇÃO_OBJETO (1)'!AQ661)</f>
        <v>0</v>
      </c>
      <c r="AQ661" s="541">
        <f>SUM('MEDIÇÃO_OBJETO (1)'!AR661)</f>
        <v>0</v>
      </c>
      <c r="AR661" s="541">
        <f>SUM('MEDIÇÃO_OBJETO (1)'!AS661)</f>
        <v>0</v>
      </c>
      <c r="AS661" s="541">
        <f>SUM('MEDIÇÃO_OBJETO (1)'!AT661)</f>
        <v>0</v>
      </c>
      <c r="AT661" s="541">
        <f>SUM('MEDIÇÃO_OBJETO (1)'!AU661)</f>
        <v>0</v>
      </c>
      <c r="AU661" s="541">
        <f>SUM('MEDIÇÃO_OBJETO (1)'!AV661)</f>
        <v>0</v>
      </c>
      <c r="AV661" s="541">
        <f>SUM('MEDIÇÃO_OBJETO (1)'!AW661)</f>
        <v>0</v>
      </c>
      <c r="AW661" s="541">
        <f>SUM('MEDIÇÃO_OBJETO (1)'!AX661)</f>
        <v>0</v>
      </c>
      <c r="AX661" s="977"/>
      <c r="BN661" s="992">
        <f t="shared" si="412"/>
        <v>0</v>
      </c>
      <c r="BO661" s="538">
        <f t="shared" si="446"/>
        <v>0</v>
      </c>
      <c r="BP661" s="987">
        <f>IF(RESUMO_GLOBAL!$X$53="a",ROUND(AF661*$N661,RESUMO_GLOBAL!$X$54),IF(RESUMO_GLOBAL!$X$53="t",TRUNC(AF661*$N661,RESUMO_GLOBAL!$X$54),AF661*$N661))</f>
        <v>0</v>
      </c>
      <c r="BQ661" s="987">
        <f>IF(RESUMO_GLOBAL!$X$53="a",ROUND(AG661*$N661,RESUMO_GLOBAL!$X$54),IF(RESUMO_GLOBAL!$X$53="t",TRUNC(AG661*$N661,RESUMO_GLOBAL!$X$54),AG661*$N661))</f>
        <v>0</v>
      </c>
      <c r="BR661" s="987">
        <f>IF(RESUMO_GLOBAL!$X$53="a",ROUND(AH661*$N661,RESUMO_GLOBAL!$X$54),IF(RESUMO_GLOBAL!$X$53="t",TRUNC(AH661*$N661,RESUMO_GLOBAL!$X$54),AH661*$N661))</f>
        <v>0</v>
      </c>
      <c r="BS661" s="987">
        <f>IF(RESUMO_GLOBAL!$X$53="a",ROUND(AI661*$N661,RESUMO_GLOBAL!$X$54),IF(RESUMO_GLOBAL!$X$53="t",TRUNC(AI661*$N661,RESUMO_GLOBAL!$X$54),AI661*$N661))</f>
        <v>0</v>
      </c>
      <c r="BT661" s="987">
        <f>IF(RESUMO_GLOBAL!$X$53="a",ROUND(AJ661*$N661,RESUMO_GLOBAL!$X$54),IF(RESUMO_GLOBAL!$X$53="t",TRUNC(AJ661*$N661,RESUMO_GLOBAL!$X$54),AJ661*$N661))</f>
        <v>0</v>
      </c>
      <c r="BU661" s="987">
        <f>IF(RESUMO_GLOBAL!$X$53="a",ROUND(AK661*$N661,RESUMO_GLOBAL!$X$54),IF(RESUMO_GLOBAL!$X$53="t",TRUNC(AK661*$N661,RESUMO_GLOBAL!$X$54),AK661*$N661))</f>
        <v>0</v>
      </c>
      <c r="BV661" s="987">
        <f>IF(RESUMO_GLOBAL!$X$53="a",ROUND(AL661*$N661,RESUMO_GLOBAL!$X$54),IF(RESUMO_GLOBAL!$X$53="t",TRUNC(AL661*$N661,RESUMO_GLOBAL!$X$54),AL661*$N661))</f>
        <v>0</v>
      </c>
      <c r="BW661" s="987">
        <f>IF(RESUMO_GLOBAL!$X$53="a",ROUND(AM661*$N661,RESUMO_GLOBAL!$X$54),IF(RESUMO_GLOBAL!$X$53="t",TRUNC(AM661*$N661,RESUMO_GLOBAL!$X$54),AM661*$N661))</f>
        <v>0</v>
      </c>
      <c r="BX661" s="987">
        <f>IF(RESUMO_GLOBAL!$X$53="a",ROUND(AN661*$N661,RESUMO_GLOBAL!$X$54),IF(RESUMO_GLOBAL!$X$53="t",TRUNC(AN661*$N661,RESUMO_GLOBAL!$X$54),AN661*$N661))</f>
        <v>0</v>
      </c>
      <c r="BY661" s="987">
        <f>IF(RESUMO_GLOBAL!$X$53="a",ROUND(AO661*$N661,RESUMO_GLOBAL!$X$54),IF(RESUMO_GLOBAL!$X$53="t",TRUNC(AO661*$N661,RESUMO_GLOBAL!$X$54),AO661*$N661))</f>
        <v>0</v>
      </c>
      <c r="BZ661" s="987">
        <f>IF(RESUMO_GLOBAL!$X$53="a",ROUND(AP661*$N661,RESUMO_GLOBAL!$X$54),IF(RESUMO_GLOBAL!$X$53="t",TRUNC(AP661*$N661,RESUMO_GLOBAL!$X$54),AP661*$N661))</f>
        <v>0</v>
      </c>
      <c r="CA661" s="987">
        <f>IF(RESUMO_GLOBAL!$X$53="a",ROUND(AQ661*$N661,RESUMO_GLOBAL!$X$54),IF(RESUMO_GLOBAL!$X$53="t",TRUNC(AQ661*$N661,RESUMO_GLOBAL!$X$54),AQ661*$N661))</f>
        <v>0</v>
      </c>
      <c r="CB661" s="987">
        <f>IF(RESUMO_GLOBAL!$X$53="a",ROUND(AR661*$N661,RESUMO_GLOBAL!$X$54),IF(RESUMO_GLOBAL!$X$53="t",TRUNC(AR661*$N661,RESUMO_GLOBAL!$X$54),AR661*$N661))</f>
        <v>0</v>
      </c>
      <c r="CC661" s="987">
        <f>IF(RESUMO_GLOBAL!$X$53="a",ROUND(AS661*$N661,RESUMO_GLOBAL!$X$54),IF(RESUMO_GLOBAL!$X$53="t",TRUNC(AS661*$N661,RESUMO_GLOBAL!$X$54),AS661*$N661))</f>
        <v>0</v>
      </c>
      <c r="CD661" s="987">
        <f>IF(RESUMO_GLOBAL!$X$53="a",ROUND(AT661*$N661,RESUMO_GLOBAL!$X$54),IF(RESUMO_GLOBAL!$X$53="t",TRUNC(AT661*$N661,RESUMO_GLOBAL!$X$54),AT661*$N661))</f>
        <v>0</v>
      </c>
      <c r="CE661" s="987">
        <f>IF(RESUMO_GLOBAL!$X$53="a",ROUND(AU661*$N661,RESUMO_GLOBAL!$X$54),IF(RESUMO_GLOBAL!$X$53="t",TRUNC(AU661*$N661,RESUMO_GLOBAL!$X$54),AU661*$N661))</f>
        <v>0</v>
      </c>
      <c r="CF661" s="987">
        <f>IF(RESUMO_GLOBAL!$X$53="a",ROUND(AV661*$N661,RESUMO_GLOBAL!$X$54),IF(RESUMO_GLOBAL!$X$53="t",TRUNC(AV661*$N661,RESUMO_GLOBAL!$X$54),AV661*$N661))</f>
        <v>0</v>
      </c>
      <c r="CG661" s="987">
        <f>IF(RESUMO_GLOBAL!$X$53="a",ROUND(AW661*$N661,RESUMO_GLOBAL!$X$54),IF(RESUMO_GLOBAL!$X$53="t",TRUNC(AW661*$N661,RESUMO_GLOBAL!$X$54),AW661*$N661))</f>
        <v>0</v>
      </c>
      <c r="CK661" s="59">
        <f t="shared" si="425"/>
        <v>0</v>
      </c>
      <c r="CL661" s="59">
        <f t="shared" si="426"/>
        <v>0</v>
      </c>
      <c r="CM661" s="59">
        <f t="shared" si="427"/>
        <v>0</v>
      </c>
      <c r="CN661" s="59">
        <f t="shared" si="428"/>
        <v>0</v>
      </c>
      <c r="CO661" s="59">
        <f t="shared" si="429"/>
        <v>0</v>
      </c>
      <c r="CP661" s="59">
        <f t="shared" si="430"/>
        <v>0</v>
      </c>
      <c r="CQ661" s="59">
        <f t="shared" si="431"/>
        <v>0</v>
      </c>
      <c r="CR661" s="59">
        <f t="shared" si="432"/>
        <v>0</v>
      </c>
      <c r="CS661" s="59">
        <f t="shared" si="433"/>
        <v>0</v>
      </c>
      <c r="CT661" s="59">
        <f t="shared" si="434"/>
        <v>0</v>
      </c>
      <c r="CU661" s="59">
        <f t="shared" si="435"/>
        <v>0</v>
      </c>
      <c r="CV661" s="59">
        <f t="shared" si="436"/>
        <v>0</v>
      </c>
      <c r="CW661" s="59">
        <f t="shared" si="437"/>
        <v>0</v>
      </c>
      <c r="CX661" s="59">
        <f t="shared" si="438"/>
        <v>0</v>
      </c>
      <c r="CY661" s="59">
        <f t="shared" si="439"/>
        <v>0</v>
      </c>
      <c r="CZ661" s="59">
        <f t="shared" si="440"/>
        <v>0</v>
      </c>
      <c r="DA661" s="59">
        <f t="shared" si="441"/>
        <v>0</v>
      </c>
      <c r="DB661" s="59">
        <f t="shared" si="442"/>
        <v>0</v>
      </c>
      <c r="DE661">
        <f t="shared" si="424"/>
        <v>656</v>
      </c>
      <c r="DF661" t="str">
        <f t="shared" si="443"/>
        <v/>
      </c>
      <c r="DG661" s="59">
        <f>IF($C661&lt;&gt;0,SUM($CK662:CK662),0)</f>
        <v>0</v>
      </c>
      <c r="DH661" s="59">
        <f>IF($C661&lt;&gt;0,SUM($CK662:CL662),0)</f>
        <v>0</v>
      </c>
      <c r="DI661" s="59">
        <f>IF($C661&lt;&gt;0,SUM($CK662:CM662),0)</f>
        <v>0</v>
      </c>
      <c r="DJ661" s="59">
        <f>IF($C661&lt;&gt;0,SUM($CK662:CN662),0)</f>
        <v>0</v>
      </c>
      <c r="DK661" s="59">
        <f>IF($C661&lt;&gt;0,SUM($CK662:CO662),0)</f>
        <v>0</v>
      </c>
      <c r="DL661" s="59">
        <f>IF($C661&lt;&gt;0,SUM($CK662:CP662),0)</f>
        <v>0</v>
      </c>
      <c r="DM661" s="59">
        <f>IF($C661&lt;&gt;0,SUM($CK662:CQ662),0)</f>
        <v>0</v>
      </c>
      <c r="DN661" s="59">
        <f>IF($C661&lt;&gt;0,SUM($CK662:CR662),0)</f>
        <v>0</v>
      </c>
      <c r="DO661" s="59">
        <f>IF($C661&lt;&gt;0,SUM($CK662:CS662),0)</f>
        <v>0</v>
      </c>
      <c r="DP661" s="59">
        <f>IF($C661&lt;&gt;0,SUM($CK662:CT662),0)</f>
        <v>0</v>
      </c>
      <c r="DQ661" s="59">
        <f>IF($C661&lt;&gt;0,SUM($CK662:CU662),0)</f>
        <v>0</v>
      </c>
      <c r="DR661" s="59">
        <f>IF($C661&lt;&gt;0,SUM($CK662:CV662),0)</f>
        <v>0</v>
      </c>
      <c r="DS661" s="59">
        <f>IF($C661&lt;&gt;0,SUM($CK662:CW662),0)</f>
        <v>0</v>
      </c>
      <c r="DT661" s="59">
        <f>IF($C661&lt;&gt;0,SUM($CK662:CX662),0)</f>
        <v>0</v>
      </c>
      <c r="DU661" s="59">
        <f>IF($C661&lt;&gt;0,SUM($CK662:CY662),0)</f>
        <v>0</v>
      </c>
      <c r="DV661" s="59">
        <f>IF($C661&lt;&gt;0,SUM($CK662:CZ662),0)</f>
        <v>0</v>
      </c>
      <c r="DW661" s="59">
        <f>IF($C661&lt;&gt;0,SUM($CK662:DA662),0)</f>
        <v>0</v>
      </c>
      <c r="DX661" s="59">
        <f>IF($C661&lt;&gt;0,SUM($CK662:DB662),0)</f>
        <v>0</v>
      </c>
      <c r="DY661" s="952" t="str">
        <f t="shared" si="447"/>
        <v/>
      </c>
    </row>
    <row r="662" spans="1:129" ht="13.5" hidden="1" thickBot="1">
      <c r="A662" s="3" t="str">
        <f t="shared" si="413"/>
        <v/>
      </c>
      <c r="B662" s="805">
        <f>Dados_GLOBAL_Inicial!E662</f>
        <v>0</v>
      </c>
      <c r="C662" s="956">
        <f>IF(IFERROR(VALUE(Dados_GLOBAL_Inicial!F662),0)=0,0,Dados_GLOBAL_Inicial!F662)</f>
        <v>0</v>
      </c>
      <c r="D662" s="830">
        <f>Dados_GLOBAL_Inicial!G662</f>
        <v>0</v>
      </c>
      <c r="E662" s="830" t="str">
        <f>IF(IFERROR(VLOOKUP(F662,Cod_Gde_Itens!$A$1:$B$80,2,FALSE),0)&gt;549,IFERROR(VLOOKUP(F662,Cod_Gde_Itens!$A$1:$B$80,2,FALSE),0),IF(Dados_GLOBAL_Inicial!H662=0,"",Dados_GLOBAL_Inicial!H662))</f>
        <v/>
      </c>
      <c r="F662" s="823">
        <f>Dados_GLOBAL_Inicial!I662</f>
        <v>0</v>
      </c>
      <c r="G662" s="824">
        <f>Dados_GLOBAL_Inicial!J662</f>
        <v>0</v>
      </c>
      <c r="H662" s="454">
        <f>Dados_GLOBAL_Inicial!K662</f>
        <v>0</v>
      </c>
      <c r="I662" s="970">
        <f>SUM('MEDIÇÃO_OBJETO (1)'!I662)</f>
        <v>0</v>
      </c>
      <c r="J662" s="455">
        <f t="shared" si="414"/>
        <v>0</v>
      </c>
      <c r="K662" s="451">
        <f t="shared" si="415"/>
        <v>0</v>
      </c>
      <c r="L662" s="452">
        <f t="shared" si="416"/>
        <v>0</v>
      </c>
      <c r="M662" s="809">
        <f t="shared" si="417"/>
        <v>0</v>
      </c>
      <c r="N662" s="810">
        <f>IF(IFERROR(VALUE(Dados_GLOBAL_Inicial!L662),0)=0,0,Dados_GLOBAL_Inicial!L662)</f>
        <v>0</v>
      </c>
      <c r="O662" s="812">
        <f>SUM('MEDIÇÃO_OBJETO (1)'!O662)</f>
        <v>0</v>
      </c>
      <c r="P662" s="812">
        <f>SUM('MEDIÇÃO_OBJETO (1)'!P662)</f>
        <v>0</v>
      </c>
      <c r="Q662" s="813">
        <f t="shared" si="418"/>
        <v>0</v>
      </c>
      <c r="R662" s="951"/>
      <c r="S662" s="815">
        <f>SUM('MEDIÇÃO_OBJETO (1)'!S662)</f>
        <v>0</v>
      </c>
      <c r="T662" s="815">
        <f>SUM('MEDIÇÃO_OBJETO (1)'!T662)</f>
        <v>0</v>
      </c>
      <c r="V662" s="19"/>
      <c r="W662" s="978">
        <f t="shared" si="419"/>
        <v>0</v>
      </c>
      <c r="X662" s="816">
        <f t="shared" si="420"/>
        <v>0</v>
      </c>
      <c r="Y662" s="816">
        <f t="shared" si="421"/>
        <v>0</v>
      </c>
      <c r="Z662" s="817">
        <f t="shared" si="422"/>
        <v>0</v>
      </c>
      <c r="AB662" s="453">
        <f t="shared" si="444"/>
        <v>0</v>
      </c>
      <c r="AC662" s="14">
        <f t="shared" si="423"/>
        <v>0</v>
      </c>
      <c r="AD662" s="819"/>
      <c r="AE662" s="631">
        <f t="shared" si="445"/>
        <v>0</v>
      </c>
      <c r="AF662" s="818">
        <f>SUM('MEDIÇÃO_OBJETO (1)'!AG662)</f>
        <v>0</v>
      </c>
      <c r="AG662" s="541">
        <f>SUM('MEDIÇÃO_OBJETO (1)'!AH662)</f>
        <v>0</v>
      </c>
      <c r="AH662" s="541">
        <f>SUM('MEDIÇÃO_OBJETO (1)'!AI662)</f>
        <v>0</v>
      </c>
      <c r="AI662" s="541">
        <f>SUM('MEDIÇÃO_OBJETO (1)'!AJ662)</f>
        <v>0</v>
      </c>
      <c r="AJ662" s="541">
        <f>SUM('MEDIÇÃO_OBJETO (1)'!AK662)</f>
        <v>0</v>
      </c>
      <c r="AK662" s="541">
        <f>SUM('MEDIÇÃO_OBJETO (1)'!AL662)</f>
        <v>0</v>
      </c>
      <c r="AL662" s="541">
        <f>SUM('MEDIÇÃO_OBJETO (1)'!AM662)</f>
        <v>0</v>
      </c>
      <c r="AM662" s="541">
        <f>SUM('MEDIÇÃO_OBJETO (1)'!AN662)</f>
        <v>0</v>
      </c>
      <c r="AN662" s="541">
        <f>SUM('MEDIÇÃO_OBJETO (1)'!AO662)</f>
        <v>0</v>
      </c>
      <c r="AO662" s="541">
        <f>SUM('MEDIÇÃO_OBJETO (1)'!AP662)</f>
        <v>0</v>
      </c>
      <c r="AP662" s="541">
        <f>SUM('MEDIÇÃO_OBJETO (1)'!AQ662)</f>
        <v>0</v>
      </c>
      <c r="AQ662" s="541">
        <f>SUM('MEDIÇÃO_OBJETO (1)'!AR662)</f>
        <v>0</v>
      </c>
      <c r="AR662" s="541">
        <f>SUM('MEDIÇÃO_OBJETO (1)'!AS662)</f>
        <v>0</v>
      </c>
      <c r="AS662" s="541">
        <f>SUM('MEDIÇÃO_OBJETO (1)'!AT662)</f>
        <v>0</v>
      </c>
      <c r="AT662" s="541">
        <f>SUM('MEDIÇÃO_OBJETO (1)'!AU662)</f>
        <v>0</v>
      </c>
      <c r="AU662" s="541">
        <f>SUM('MEDIÇÃO_OBJETO (1)'!AV662)</f>
        <v>0</v>
      </c>
      <c r="AV662" s="541">
        <f>SUM('MEDIÇÃO_OBJETO (1)'!AW662)</f>
        <v>0</v>
      </c>
      <c r="AW662" s="541">
        <f>SUM('MEDIÇÃO_OBJETO (1)'!AX662)</f>
        <v>0</v>
      </c>
      <c r="AX662" s="977"/>
      <c r="BN662" s="992">
        <f t="shared" si="412"/>
        <v>0</v>
      </c>
      <c r="BO662" s="538">
        <f t="shared" si="446"/>
        <v>0</v>
      </c>
      <c r="BP662" s="987">
        <f>IF(RESUMO_GLOBAL!$X$53="a",ROUND(AF662*$N662,RESUMO_GLOBAL!$X$54),IF(RESUMO_GLOBAL!$X$53="t",TRUNC(AF662*$N662,RESUMO_GLOBAL!$X$54),AF662*$N662))</f>
        <v>0</v>
      </c>
      <c r="BQ662" s="987">
        <f>IF(RESUMO_GLOBAL!$X$53="a",ROUND(AG662*$N662,RESUMO_GLOBAL!$X$54),IF(RESUMO_GLOBAL!$X$53="t",TRUNC(AG662*$N662,RESUMO_GLOBAL!$X$54),AG662*$N662))</f>
        <v>0</v>
      </c>
      <c r="BR662" s="987">
        <f>IF(RESUMO_GLOBAL!$X$53="a",ROUND(AH662*$N662,RESUMO_GLOBAL!$X$54),IF(RESUMO_GLOBAL!$X$53="t",TRUNC(AH662*$N662,RESUMO_GLOBAL!$X$54),AH662*$N662))</f>
        <v>0</v>
      </c>
      <c r="BS662" s="987">
        <f>IF(RESUMO_GLOBAL!$X$53="a",ROUND(AI662*$N662,RESUMO_GLOBAL!$X$54),IF(RESUMO_GLOBAL!$X$53="t",TRUNC(AI662*$N662,RESUMO_GLOBAL!$X$54),AI662*$N662))</f>
        <v>0</v>
      </c>
      <c r="BT662" s="987">
        <f>IF(RESUMO_GLOBAL!$X$53="a",ROUND(AJ662*$N662,RESUMO_GLOBAL!$X$54),IF(RESUMO_GLOBAL!$X$53="t",TRUNC(AJ662*$N662,RESUMO_GLOBAL!$X$54),AJ662*$N662))</f>
        <v>0</v>
      </c>
      <c r="BU662" s="987">
        <f>IF(RESUMO_GLOBAL!$X$53="a",ROUND(AK662*$N662,RESUMO_GLOBAL!$X$54),IF(RESUMO_GLOBAL!$X$53="t",TRUNC(AK662*$N662,RESUMO_GLOBAL!$X$54),AK662*$N662))</f>
        <v>0</v>
      </c>
      <c r="BV662" s="987">
        <f>IF(RESUMO_GLOBAL!$X$53="a",ROUND(AL662*$N662,RESUMO_GLOBAL!$X$54),IF(RESUMO_GLOBAL!$X$53="t",TRUNC(AL662*$N662,RESUMO_GLOBAL!$X$54),AL662*$N662))</f>
        <v>0</v>
      </c>
      <c r="BW662" s="987">
        <f>IF(RESUMO_GLOBAL!$X$53="a",ROUND(AM662*$N662,RESUMO_GLOBAL!$X$54),IF(RESUMO_GLOBAL!$X$53="t",TRUNC(AM662*$N662,RESUMO_GLOBAL!$X$54),AM662*$N662))</f>
        <v>0</v>
      </c>
      <c r="BX662" s="987">
        <f>IF(RESUMO_GLOBAL!$X$53="a",ROUND(AN662*$N662,RESUMO_GLOBAL!$X$54),IF(RESUMO_GLOBAL!$X$53="t",TRUNC(AN662*$N662,RESUMO_GLOBAL!$X$54),AN662*$N662))</f>
        <v>0</v>
      </c>
      <c r="BY662" s="987">
        <f>IF(RESUMO_GLOBAL!$X$53="a",ROUND(AO662*$N662,RESUMO_GLOBAL!$X$54),IF(RESUMO_GLOBAL!$X$53="t",TRUNC(AO662*$N662,RESUMO_GLOBAL!$X$54),AO662*$N662))</f>
        <v>0</v>
      </c>
      <c r="BZ662" s="987">
        <f>IF(RESUMO_GLOBAL!$X$53="a",ROUND(AP662*$N662,RESUMO_GLOBAL!$X$54),IF(RESUMO_GLOBAL!$X$53="t",TRUNC(AP662*$N662,RESUMO_GLOBAL!$X$54),AP662*$N662))</f>
        <v>0</v>
      </c>
      <c r="CA662" s="987">
        <f>IF(RESUMO_GLOBAL!$X$53="a",ROUND(AQ662*$N662,RESUMO_GLOBAL!$X$54),IF(RESUMO_GLOBAL!$X$53="t",TRUNC(AQ662*$N662,RESUMO_GLOBAL!$X$54),AQ662*$N662))</f>
        <v>0</v>
      </c>
      <c r="CB662" s="987">
        <f>IF(RESUMO_GLOBAL!$X$53="a",ROUND(AR662*$N662,RESUMO_GLOBAL!$X$54),IF(RESUMO_GLOBAL!$X$53="t",TRUNC(AR662*$N662,RESUMO_GLOBAL!$X$54),AR662*$N662))</f>
        <v>0</v>
      </c>
      <c r="CC662" s="987">
        <f>IF(RESUMO_GLOBAL!$X$53="a",ROUND(AS662*$N662,RESUMO_GLOBAL!$X$54),IF(RESUMO_GLOBAL!$X$53="t",TRUNC(AS662*$N662,RESUMO_GLOBAL!$X$54),AS662*$N662))</f>
        <v>0</v>
      </c>
      <c r="CD662" s="987">
        <f>IF(RESUMO_GLOBAL!$X$53="a",ROUND(AT662*$N662,RESUMO_GLOBAL!$X$54),IF(RESUMO_GLOBAL!$X$53="t",TRUNC(AT662*$N662,RESUMO_GLOBAL!$X$54),AT662*$N662))</f>
        <v>0</v>
      </c>
      <c r="CE662" s="987">
        <f>IF(RESUMO_GLOBAL!$X$53="a",ROUND(AU662*$N662,RESUMO_GLOBAL!$X$54),IF(RESUMO_GLOBAL!$X$53="t",TRUNC(AU662*$N662,RESUMO_GLOBAL!$X$54),AU662*$N662))</f>
        <v>0</v>
      </c>
      <c r="CF662" s="987">
        <f>IF(RESUMO_GLOBAL!$X$53="a",ROUND(AV662*$N662,RESUMO_GLOBAL!$X$54),IF(RESUMO_GLOBAL!$X$53="t",TRUNC(AV662*$N662,RESUMO_GLOBAL!$X$54),AV662*$N662))</f>
        <v>0</v>
      </c>
      <c r="CG662" s="987">
        <f>IF(RESUMO_GLOBAL!$X$53="a",ROUND(AW662*$N662,RESUMO_GLOBAL!$X$54),IF(RESUMO_GLOBAL!$X$53="t",TRUNC(AW662*$N662,RESUMO_GLOBAL!$X$54),AW662*$N662))</f>
        <v>0</v>
      </c>
      <c r="CK662" s="59">
        <f t="shared" si="425"/>
        <v>0</v>
      </c>
      <c r="CL662" s="59">
        <f t="shared" si="426"/>
        <v>0</v>
      </c>
      <c r="CM662" s="59">
        <f t="shared" si="427"/>
        <v>0</v>
      </c>
      <c r="CN662" s="59">
        <f t="shared" si="428"/>
        <v>0</v>
      </c>
      <c r="CO662" s="59">
        <f t="shared" si="429"/>
        <v>0</v>
      </c>
      <c r="CP662" s="59">
        <f t="shared" si="430"/>
        <v>0</v>
      </c>
      <c r="CQ662" s="59">
        <f t="shared" si="431"/>
        <v>0</v>
      </c>
      <c r="CR662" s="59">
        <f t="shared" si="432"/>
        <v>0</v>
      </c>
      <c r="CS662" s="59">
        <f t="shared" si="433"/>
        <v>0</v>
      </c>
      <c r="CT662" s="59">
        <f t="shared" si="434"/>
        <v>0</v>
      </c>
      <c r="CU662" s="59">
        <f t="shared" si="435"/>
        <v>0</v>
      </c>
      <c r="CV662" s="59">
        <f t="shared" si="436"/>
        <v>0</v>
      </c>
      <c r="CW662" s="59">
        <f t="shared" si="437"/>
        <v>0</v>
      </c>
      <c r="CX662" s="59">
        <f t="shared" si="438"/>
        <v>0</v>
      </c>
      <c r="CY662" s="59">
        <f t="shared" si="439"/>
        <v>0</v>
      </c>
      <c r="CZ662" s="59">
        <f t="shared" si="440"/>
        <v>0</v>
      </c>
      <c r="DA662" s="59">
        <f t="shared" si="441"/>
        <v>0</v>
      </c>
      <c r="DB662" s="59">
        <f t="shared" si="442"/>
        <v>0</v>
      </c>
      <c r="DE662">
        <f t="shared" si="424"/>
        <v>657</v>
      </c>
      <c r="DF662" t="str">
        <f t="shared" si="443"/>
        <v/>
      </c>
      <c r="DG662" s="59">
        <f>IF($C662&lt;&gt;0,SUM($CK663:CK663),0)</f>
        <v>0</v>
      </c>
      <c r="DH662" s="59">
        <f>IF($C662&lt;&gt;0,SUM($CK663:CL663),0)</f>
        <v>0</v>
      </c>
      <c r="DI662" s="59">
        <f>IF($C662&lt;&gt;0,SUM($CK663:CM663),0)</f>
        <v>0</v>
      </c>
      <c r="DJ662" s="59">
        <f>IF($C662&lt;&gt;0,SUM($CK663:CN663),0)</f>
        <v>0</v>
      </c>
      <c r="DK662" s="59">
        <f>IF($C662&lt;&gt;0,SUM($CK663:CO663),0)</f>
        <v>0</v>
      </c>
      <c r="DL662" s="59">
        <f>IF($C662&lt;&gt;0,SUM($CK663:CP663),0)</f>
        <v>0</v>
      </c>
      <c r="DM662" s="59">
        <f>IF($C662&lt;&gt;0,SUM($CK663:CQ663),0)</f>
        <v>0</v>
      </c>
      <c r="DN662" s="59">
        <f>IF($C662&lt;&gt;0,SUM($CK663:CR663),0)</f>
        <v>0</v>
      </c>
      <c r="DO662" s="59">
        <f>IF($C662&lt;&gt;0,SUM($CK663:CS663),0)</f>
        <v>0</v>
      </c>
      <c r="DP662" s="59">
        <f>IF($C662&lt;&gt;0,SUM($CK663:CT663),0)</f>
        <v>0</v>
      </c>
      <c r="DQ662" s="59">
        <f>IF($C662&lt;&gt;0,SUM($CK663:CU663),0)</f>
        <v>0</v>
      </c>
      <c r="DR662" s="59">
        <f>IF($C662&lt;&gt;0,SUM($CK663:CV663),0)</f>
        <v>0</v>
      </c>
      <c r="DS662" s="59">
        <f>IF($C662&lt;&gt;0,SUM($CK663:CW663),0)</f>
        <v>0</v>
      </c>
      <c r="DT662" s="59">
        <f>IF($C662&lt;&gt;0,SUM($CK663:CX663),0)</f>
        <v>0</v>
      </c>
      <c r="DU662" s="59">
        <f>IF($C662&lt;&gt;0,SUM($CK663:CY663),0)</f>
        <v>0</v>
      </c>
      <c r="DV662" s="59">
        <f>IF($C662&lt;&gt;0,SUM($CK663:CZ663),0)</f>
        <v>0</v>
      </c>
      <c r="DW662" s="59">
        <f>IF($C662&lt;&gt;0,SUM($CK663:DA663),0)</f>
        <v>0</v>
      </c>
      <c r="DX662" s="59">
        <f>IF($C662&lt;&gt;0,SUM($CK663:DB663),0)</f>
        <v>0</v>
      </c>
      <c r="DY662" s="952" t="str">
        <f t="shared" si="447"/>
        <v/>
      </c>
    </row>
    <row r="663" spans="1:129" ht="13.5" hidden="1" thickBot="1">
      <c r="A663" s="3" t="str">
        <f t="shared" si="413"/>
        <v/>
      </c>
      <c r="B663" s="805">
        <f>Dados_GLOBAL_Inicial!E663</f>
        <v>0</v>
      </c>
      <c r="C663" s="956">
        <f>IF(IFERROR(VALUE(Dados_GLOBAL_Inicial!F663),0)=0,0,Dados_GLOBAL_Inicial!F663)</f>
        <v>0</v>
      </c>
      <c r="D663" s="830">
        <f>Dados_GLOBAL_Inicial!G663</f>
        <v>0</v>
      </c>
      <c r="E663" s="830" t="str">
        <f>IF(IFERROR(VLOOKUP(F663,Cod_Gde_Itens!$A$1:$B$80,2,FALSE),0)&gt;549,IFERROR(VLOOKUP(F663,Cod_Gde_Itens!$A$1:$B$80,2,FALSE),0),IF(Dados_GLOBAL_Inicial!H663=0,"",Dados_GLOBAL_Inicial!H663))</f>
        <v/>
      </c>
      <c r="F663" s="823">
        <f>Dados_GLOBAL_Inicial!I663</f>
        <v>0</v>
      </c>
      <c r="G663" s="824">
        <f>Dados_GLOBAL_Inicial!J663</f>
        <v>0</v>
      </c>
      <c r="H663" s="454">
        <f>Dados_GLOBAL_Inicial!K663</f>
        <v>0</v>
      </c>
      <c r="I663" s="970">
        <f>SUM('MEDIÇÃO_OBJETO (1)'!I663)</f>
        <v>0</v>
      </c>
      <c r="J663" s="455">
        <f t="shared" si="414"/>
        <v>0</v>
      </c>
      <c r="K663" s="451">
        <f t="shared" si="415"/>
        <v>0</v>
      </c>
      <c r="L663" s="452">
        <f t="shared" si="416"/>
        <v>0</v>
      </c>
      <c r="M663" s="809">
        <f t="shared" si="417"/>
        <v>0</v>
      </c>
      <c r="N663" s="810">
        <f>IF(IFERROR(VALUE(Dados_GLOBAL_Inicial!L663),0)=0,0,Dados_GLOBAL_Inicial!L663)</f>
        <v>0</v>
      </c>
      <c r="O663" s="812">
        <f>SUM('MEDIÇÃO_OBJETO (1)'!O663)</f>
        <v>0</v>
      </c>
      <c r="P663" s="812">
        <f>SUM('MEDIÇÃO_OBJETO (1)'!P663)</f>
        <v>0</v>
      </c>
      <c r="Q663" s="813">
        <f t="shared" si="418"/>
        <v>0</v>
      </c>
      <c r="R663" s="951"/>
      <c r="S663" s="815">
        <f>SUM('MEDIÇÃO_OBJETO (1)'!S663)</f>
        <v>0</v>
      </c>
      <c r="T663" s="815">
        <f>SUM('MEDIÇÃO_OBJETO (1)'!T663)</f>
        <v>0</v>
      </c>
      <c r="V663" s="19"/>
      <c r="W663" s="978">
        <f t="shared" si="419"/>
        <v>0</v>
      </c>
      <c r="X663" s="816">
        <f t="shared" si="420"/>
        <v>0</v>
      </c>
      <c r="Y663" s="816">
        <f t="shared" si="421"/>
        <v>0</v>
      </c>
      <c r="Z663" s="817">
        <f t="shared" si="422"/>
        <v>0</v>
      </c>
      <c r="AB663" s="453">
        <f t="shared" si="444"/>
        <v>0</v>
      </c>
      <c r="AC663" s="14">
        <f t="shared" si="423"/>
        <v>0</v>
      </c>
      <c r="AD663" s="819"/>
      <c r="AE663" s="631">
        <f t="shared" si="445"/>
        <v>0</v>
      </c>
      <c r="AF663" s="818">
        <f>SUM('MEDIÇÃO_OBJETO (1)'!AG663)</f>
        <v>0</v>
      </c>
      <c r="AG663" s="541">
        <f>SUM('MEDIÇÃO_OBJETO (1)'!AH663)</f>
        <v>0</v>
      </c>
      <c r="AH663" s="541">
        <f>SUM('MEDIÇÃO_OBJETO (1)'!AI663)</f>
        <v>0</v>
      </c>
      <c r="AI663" s="541">
        <f>SUM('MEDIÇÃO_OBJETO (1)'!AJ663)</f>
        <v>0</v>
      </c>
      <c r="AJ663" s="541">
        <f>SUM('MEDIÇÃO_OBJETO (1)'!AK663)</f>
        <v>0</v>
      </c>
      <c r="AK663" s="541">
        <f>SUM('MEDIÇÃO_OBJETO (1)'!AL663)</f>
        <v>0</v>
      </c>
      <c r="AL663" s="541">
        <f>SUM('MEDIÇÃO_OBJETO (1)'!AM663)</f>
        <v>0</v>
      </c>
      <c r="AM663" s="541">
        <f>SUM('MEDIÇÃO_OBJETO (1)'!AN663)</f>
        <v>0</v>
      </c>
      <c r="AN663" s="541">
        <f>SUM('MEDIÇÃO_OBJETO (1)'!AO663)</f>
        <v>0</v>
      </c>
      <c r="AO663" s="541">
        <f>SUM('MEDIÇÃO_OBJETO (1)'!AP663)</f>
        <v>0</v>
      </c>
      <c r="AP663" s="541">
        <f>SUM('MEDIÇÃO_OBJETO (1)'!AQ663)</f>
        <v>0</v>
      </c>
      <c r="AQ663" s="541">
        <f>SUM('MEDIÇÃO_OBJETO (1)'!AR663)</f>
        <v>0</v>
      </c>
      <c r="AR663" s="541">
        <f>SUM('MEDIÇÃO_OBJETO (1)'!AS663)</f>
        <v>0</v>
      </c>
      <c r="AS663" s="541">
        <f>SUM('MEDIÇÃO_OBJETO (1)'!AT663)</f>
        <v>0</v>
      </c>
      <c r="AT663" s="541">
        <f>SUM('MEDIÇÃO_OBJETO (1)'!AU663)</f>
        <v>0</v>
      </c>
      <c r="AU663" s="541">
        <f>SUM('MEDIÇÃO_OBJETO (1)'!AV663)</f>
        <v>0</v>
      </c>
      <c r="AV663" s="541">
        <f>SUM('MEDIÇÃO_OBJETO (1)'!AW663)</f>
        <v>0</v>
      </c>
      <c r="AW663" s="541">
        <f>SUM('MEDIÇÃO_OBJETO (1)'!AX663)</f>
        <v>0</v>
      </c>
      <c r="AX663" s="977"/>
      <c r="BN663" s="992">
        <f t="shared" si="412"/>
        <v>0</v>
      </c>
      <c r="BO663" s="538">
        <f t="shared" si="446"/>
        <v>0</v>
      </c>
      <c r="BP663" s="987">
        <f>IF(RESUMO_GLOBAL!$X$53="a",ROUND(AF663*$N663,RESUMO_GLOBAL!$X$54),IF(RESUMO_GLOBAL!$X$53="t",TRUNC(AF663*$N663,RESUMO_GLOBAL!$X$54),AF663*$N663))</f>
        <v>0</v>
      </c>
      <c r="BQ663" s="987">
        <f>IF(RESUMO_GLOBAL!$X$53="a",ROUND(AG663*$N663,RESUMO_GLOBAL!$X$54),IF(RESUMO_GLOBAL!$X$53="t",TRUNC(AG663*$N663,RESUMO_GLOBAL!$X$54),AG663*$N663))</f>
        <v>0</v>
      </c>
      <c r="BR663" s="987">
        <f>IF(RESUMO_GLOBAL!$X$53="a",ROUND(AH663*$N663,RESUMO_GLOBAL!$X$54),IF(RESUMO_GLOBAL!$X$53="t",TRUNC(AH663*$N663,RESUMO_GLOBAL!$X$54),AH663*$N663))</f>
        <v>0</v>
      </c>
      <c r="BS663" s="987">
        <f>IF(RESUMO_GLOBAL!$X$53="a",ROUND(AI663*$N663,RESUMO_GLOBAL!$X$54),IF(RESUMO_GLOBAL!$X$53="t",TRUNC(AI663*$N663,RESUMO_GLOBAL!$X$54),AI663*$N663))</f>
        <v>0</v>
      </c>
      <c r="BT663" s="987">
        <f>IF(RESUMO_GLOBAL!$X$53="a",ROUND(AJ663*$N663,RESUMO_GLOBAL!$X$54),IF(RESUMO_GLOBAL!$X$53="t",TRUNC(AJ663*$N663,RESUMO_GLOBAL!$X$54),AJ663*$N663))</f>
        <v>0</v>
      </c>
      <c r="BU663" s="987">
        <f>IF(RESUMO_GLOBAL!$X$53="a",ROUND(AK663*$N663,RESUMO_GLOBAL!$X$54),IF(RESUMO_GLOBAL!$X$53="t",TRUNC(AK663*$N663,RESUMO_GLOBAL!$X$54),AK663*$N663))</f>
        <v>0</v>
      </c>
      <c r="BV663" s="987">
        <f>IF(RESUMO_GLOBAL!$X$53="a",ROUND(AL663*$N663,RESUMO_GLOBAL!$X$54),IF(RESUMO_GLOBAL!$X$53="t",TRUNC(AL663*$N663,RESUMO_GLOBAL!$X$54),AL663*$N663))</f>
        <v>0</v>
      </c>
      <c r="BW663" s="987">
        <f>IF(RESUMO_GLOBAL!$X$53="a",ROUND(AM663*$N663,RESUMO_GLOBAL!$X$54),IF(RESUMO_GLOBAL!$X$53="t",TRUNC(AM663*$N663,RESUMO_GLOBAL!$X$54),AM663*$N663))</f>
        <v>0</v>
      </c>
      <c r="BX663" s="987">
        <f>IF(RESUMO_GLOBAL!$X$53="a",ROUND(AN663*$N663,RESUMO_GLOBAL!$X$54),IF(RESUMO_GLOBAL!$X$53="t",TRUNC(AN663*$N663,RESUMO_GLOBAL!$X$54),AN663*$N663))</f>
        <v>0</v>
      </c>
      <c r="BY663" s="987">
        <f>IF(RESUMO_GLOBAL!$X$53="a",ROUND(AO663*$N663,RESUMO_GLOBAL!$X$54),IF(RESUMO_GLOBAL!$X$53="t",TRUNC(AO663*$N663,RESUMO_GLOBAL!$X$54),AO663*$N663))</f>
        <v>0</v>
      </c>
      <c r="BZ663" s="987">
        <f>IF(RESUMO_GLOBAL!$X$53="a",ROUND(AP663*$N663,RESUMO_GLOBAL!$X$54),IF(RESUMO_GLOBAL!$X$53="t",TRUNC(AP663*$N663,RESUMO_GLOBAL!$X$54),AP663*$N663))</f>
        <v>0</v>
      </c>
      <c r="CA663" s="987">
        <f>IF(RESUMO_GLOBAL!$X$53="a",ROUND(AQ663*$N663,RESUMO_GLOBAL!$X$54),IF(RESUMO_GLOBAL!$X$53="t",TRUNC(AQ663*$N663,RESUMO_GLOBAL!$X$54),AQ663*$N663))</f>
        <v>0</v>
      </c>
      <c r="CB663" s="987">
        <f>IF(RESUMO_GLOBAL!$X$53="a",ROUND(AR663*$N663,RESUMO_GLOBAL!$X$54),IF(RESUMO_GLOBAL!$X$53="t",TRUNC(AR663*$N663,RESUMO_GLOBAL!$X$54),AR663*$N663))</f>
        <v>0</v>
      </c>
      <c r="CC663" s="987">
        <f>IF(RESUMO_GLOBAL!$X$53="a",ROUND(AS663*$N663,RESUMO_GLOBAL!$X$54),IF(RESUMO_GLOBAL!$X$53="t",TRUNC(AS663*$N663,RESUMO_GLOBAL!$X$54),AS663*$N663))</f>
        <v>0</v>
      </c>
      <c r="CD663" s="987">
        <f>IF(RESUMO_GLOBAL!$X$53="a",ROUND(AT663*$N663,RESUMO_GLOBAL!$X$54),IF(RESUMO_GLOBAL!$X$53="t",TRUNC(AT663*$N663,RESUMO_GLOBAL!$X$54),AT663*$N663))</f>
        <v>0</v>
      </c>
      <c r="CE663" s="987">
        <f>IF(RESUMO_GLOBAL!$X$53="a",ROUND(AU663*$N663,RESUMO_GLOBAL!$X$54),IF(RESUMO_GLOBAL!$X$53="t",TRUNC(AU663*$N663,RESUMO_GLOBAL!$X$54),AU663*$N663))</f>
        <v>0</v>
      </c>
      <c r="CF663" s="987">
        <f>IF(RESUMO_GLOBAL!$X$53="a",ROUND(AV663*$N663,RESUMO_GLOBAL!$X$54),IF(RESUMO_GLOBAL!$X$53="t",TRUNC(AV663*$N663,RESUMO_GLOBAL!$X$54),AV663*$N663))</f>
        <v>0</v>
      </c>
      <c r="CG663" s="987">
        <f>IF(RESUMO_GLOBAL!$X$53="a",ROUND(AW663*$N663,RESUMO_GLOBAL!$X$54),IF(RESUMO_GLOBAL!$X$53="t",TRUNC(AW663*$N663,RESUMO_GLOBAL!$X$54),AW663*$N663))</f>
        <v>0</v>
      </c>
      <c r="CK663" s="59">
        <f t="shared" si="425"/>
        <v>0</v>
      </c>
      <c r="CL663" s="59">
        <f t="shared" si="426"/>
        <v>0</v>
      </c>
      <c r="CM663" s="59">
        <f t="shared" si="427"/>
        <v>0</v>
      </c>
      <c r="CN663" s="59">
        <f t="shared" si="428"/>
        <v>0</v>
      </c>
      <c r="CO663" s="59">
        <f t="shared" si="429"/>
        <v>0</v>
      </c>
      <c r="CP663" s="59">
        <f t="shared" si="430"/>
        <v>0</v>
      </c>
      <c r="CQ663" s="59">
        <f t="shared" si="431"/>
        <v>0</v>
      </c>
      <c r="CR663" s="59">
        <f t="shared" si="432"/>
        <v>0</v>
      </c>
      <c r="CS663" s="59">
        <f t="shared" si="433"/>
        <v>0</v>
      </c>
      <c r="CT663" s="59">
        <f t="shared" si="434"/>
        <v>0</v>
      </c>
      <c r="CU663" s="59">
        <f t="shared" si="435"/>
        <v>0</v>
      </c>
      <c r="CV663" s="59">
        <f t="shared" si="436"/>
        <v>0</v>
      </c>
      <c r="CW663" s="59">
        <f t="shared" si="437"/>
        <v>0</v>
      </c>
      <c r="CX663" s="59">
        <f t="shared" si="438"/>
        <v>0</v>
      </c>
      <c r="CY663" s="59">
        <f t="shared" si="439"/>
        <v>0</v>
      </c>
      <c r="CZ663" s="59">
        <f t="shared" si="440"/>
        <v>0</v>
      </c>
      <c r="DA663" s="59">
        <f t="shared" si="441"/>
        <v>0</v>
      </c>
      <c r="DB663" s="59">
        <f t="shared" si="442"/>
        <v>0</v>
      </c>
      <c r="DE663">
        <f t="shared" si="424"/>
        <v>658</v>
      </c>
      <c r="DF663" t="str">
        <f t="shared" si="443"/>
        <v/>
      </c>
      <c r="DG663" s="59">
        <f>IF($C663&lt;&gt;0,SUM($CK664:CK664),0)</f>
        <v>0</v>
      </c>
      <c r="DH663" s="59">
        <f>IF($C663&lt;&gt;0,SUM($CK664:CL664),0)</f>
        <v>0</v>
      </c>
      <c r="DI663" s="59">
        <f>IF($C663&lt;&gt;0,SUM($CK664:CM664),0)</f>
        <v>0</v>
      </c>
      <c r="DJ663" s="59">
        <f>IF($C663&lt;&gt;0,SUM($CK664:CN664),0)</f>
        <v>0</v>
      </c>
      <c r="DK663" s="59">
        <f>IF($C663&lt;&gt;0,SUM($CK664:CO664),0)</f>
        <v>0</v>
      </c>
      <c r="DL663" s="59">
        <f>IF($C663&lt;&gt;0,SUM($CK664:CP664),0)</f>
        <v>0</v>
      </c>
      <c r="DM663" s="59">
        <f>IF($C663&lt;&gt;0,SUM($CK664:CQ664),0)</f>
        <v>0</v>
      </c>
      <c r="DN663" s="59">
        <f>IF($C663&lt;&gt;0,SUM($CK664:CR664),0)</f>
        <v>0</v>
      </c>
      <c r="DO663" s="59">
        <f>IF($C663&lt;&gt;0,SUM($CK664:CS664),0)</f>
        <v>0</v>
      </c>
      <c r="DP663" s="59">
        <f>IF($C663&lt;&gt;0,SUM($CK664:CT664),0)</f>
        <v>0</v>
      </c>
      <c r="DQ663" s="59">
        <f>IF($C663&lt;&gt;0,SUM($CK664:CU664),0)</f>
        <v>0</v>
      </c>
      <c r="DR663" s="59">
        <f>IF($C663&lt;&gt;0,SUM($CK664:CV664),0)</f>
        <v>0</v>
      </c>
      <c r="DS663" s="59">
        <f>IF($C663&lt;&gt;0,SUM($CK664:CW664),0)</f>
        <v>0</v>
      </c>
      <c r="DT663" s="59">
        <f>IF($C663&lt;&gt;0,SUM($CK664:CX664),0)</f>
        <v>0</v>
      </c>
      <c r="DU663" s="59">
        <f>IF($C663&lt;&gt;0,SUM($CK664:CY664),0)</f>
        <v>0</v>
      </c>
      <c r="DV663" s="59">
        <f>IF($C663&lt;&gt;0,SUM($CK664:CZ664),0)</f>
        <v>0</v>
      </c>
      <c r="DW663" s="59">
        <f>IF($C663&lt;&gt;0,SUM($CK664:DA664),0)</f>
        <v>0</v>
      </c>
      <c r="DX663" s="59">
        <f>IF($C663&lt;&gt;0,SUM($CK664:DB664),0)</f>
        <v>0</v>
      </c>
      <c r="DY663" s="952" t="str">
        <f t="shared" si="447"/>
        <v/>
      </c>
    </row>
    <row r="664" spans="1:129" ht="13.5" hidden="1" thickBot="1">
      <c r="A664" s="3" t="str">
        <f t="shared" si="413"/>
        <v/>
      </c>
      <c r="B664" s="805">
        <f>Dados_GLOBAL_Inicial!E664</f>
        <v>0</v>
      </c>
      <c r="C664" s="956">
        <f>IF(IFERROR(VALUE(Dados_GLOBAL_Inicial!F664),0)=0,0,Dados_GLOBAL_Inicial!F664)</f>
        <v>0</v>
      </c>
      <c r="D664" s="830">
        <f>Dados_GLOBAL_Inicial!G664</f>
        <v>0</v>
      </c>
      <c r="E664" s="830" t="str">
        <f>IF(IFERROR(VLOOKUP(F664,Cod_Gde_Itens!$A$1:$B$80,2,FALSE),0)&gt;549,IFERROR(VLOOKUP(F664,Cod_Gde_Itens!$A$1:$B$80,2,FALSE),0),IF(Dados_GLOBAL_Inicial!H664=0,"",Dados_GLOBAL_Inicial!H664))</f>
        <v/>
      </c>
      <c r="F664" s="823">
        <f>Dados_GLOBAL_Inicial!I664</f>
        <v>0</v>
      </c>
      <c r="G664" s="824">
        <f>Dados_GLOBAL_Inicial!J664</f>
        <v>0</v>
      </c>
      <c r="H664" s="454">
        <f>Dados_GLOBAL_Inicial!K664</f>
        <v>0</v>
      </c>
      <c r="I664" s="970">
        <f>SUM('MEDIÇÃO_OBJETO (1)'!I664)</f>
        <v>0</v>
      </c>
      <c r="J664" s="455">
        <f t="shared" si="414"/>
        <v>0</v>
      </c>
      <c r="K664" s="451">
        <f t="shared" si="415"/>
        <v>0</v>
      </c>
      <c r="L664" s="452">
        <f t="shared" si="416"/>
        <v>0</v>
      </c>
      <c r="M664" s="809">
        <f t="shared" si="417"/>
        <v>0</v>
      </c>
      <c r="N664" s="810">
        <f>IF(IFERROR(VALUE(Dados_GLOBAL_Inicial!L664),0)=0,0,Dados_GLOBAL_Inicial!L664)</f>
        <v>0</v>
      </c>
      <c r="O664" s="812">
        <f>SUM('MEDIÇÃO_OBJETO (1)'!O664)</f>
        <v>0</v>
      </c>
      <c r="P664" s="812">
        <f>SUM('MEDIÇÃO_OBJETO (1)'!P664)</f>
        <v>0</v>
      </c>
      <c r="Q664" s="813">
        <f t="shared" si="418"/>
        <v>0</v>
      </c>
      <c r="R664" s="951"/>
      <c r="S664" s="815">
        <f>SUM('MEDIÇÃO_OBJETO (1)'!S664)</f>
        <v>0</v>
      </c>
      <c r="T664" s="815">
        <f>SUM('MEDIÇÃO_OBJETO (1)'!T664)</f>
        <v>0</v>
      </c>
      <c r="V664" s="19"/>
      <c r="W664" s="978">
        <f t="shared" si="419"/>
        <v>0</v>
      </c>
      <c r="X664" s="816">
        <f t="shared" si="420"/>
        <v>0</v>
      </c>
      <c r="Y664" s="816">
        <f t="shared" si="421"/>
        <v>0</v>
      </c>
      <c r="Z664" s="817">
        <f t="shared" si="422"/>
        <v>0</v>
      </c>
      <c r="AB664" s="453">
        <f t="shared" si="444"/>
        <v>0</v>
      </c>
      <c r="AC664" s="14">
        <f t="shared" si="423"/>
        <v>0</v>
      </c>
      <c r="AD664" s="819"/>
      <c r="AE664" s="631">
        <f t="shared" si="445"/>
        <v>0</v>
      </c>
      <c r="AF664" s="818">
        <f>SUM('MEDIÇÃO_OBJETO (1)'!AG664)</f>
        <v>0</v>
      </c>
      <c r="AG664" s="541">
        <f>SUM('MEDIÇÃO_OBJETO (1)'!AH664)</f>
        <v>0</v>
      </c>
      <c r="AH664" s="541">
        <f>SUM('MEDIÇÃO_OBJETO (1)'!AI664)</f>
        <v>0</v>
      </c>
      <c r="AI664" s="541">
        <f>SUM('MEDIÇÃO_OBJETO (1)'!AJ664)</f>
        <v>0</v>
      </c>
      <c r="AJ664" s="541">
        <f>SUM('MEDIÇÃO_OBJETO (1)'!AK664)</f>
        <v>0</v>
      </c>
      <c r="AK664" s="541">
        <f>SUM('MEDIÇÃO_OBJETO (1)'!AL664)</f>
        <v>0</v>
      </c>
      <c r="AL664" s="541">
        <f>SUM('MEDIÇÃO_OBJETO (1)'!AM664)</f>
        <v>0</v>
      </c>
      <c r="AM664" s="541">
        <f>SUM('MEDIÇÃO_OBJETO (1)'!AN664)</f>
        <v>0</v>
      </c>
      <c r="AN664" s="541">
        <f>SUM('MEDIÇÃO_OBJETO (1)'!AO664)</f>
        <v>0</v>
      </c>
      <c r="AO664" s="541">
        <f>SUM('MEDIÇÃO_OBJETO (1)'!AP664)</f>
        <v>0</v>
      </c>
      <c r="AP664" s="541">
        <f>SUM('MEDIÇÃO_OBJETO (1)'!AQ664)</f>
        <v>0</v>
      </c>
      <c r="AQ664" s="541">
        <f>SUM('MEDIÇÃO_OBJETO (1)'!AR664)</f>
        <v>0</v>
      </c>
      <c r="AR664" s="541">
        <f>SUM('MEDIÇÃO_OBJETO (1)'!AS664)</f>
        <v>0</v>
      </c>
      <c r="AS664" s="541">
        <f>SUM('MEDIÇÃO_OBJETO (1)'!AT664)</f>
        <v>0</v>
      </c>
      <c r="AT664" s="541">
        <f>SUM('MEDIÇÃO_OBJETO (1)'!AU664)</f>
        <v>0</v>
      </c>
      <c r="AU664" s="541">
        <f>SUM('MEDIÇÃO_OBJETO (1)'!AV664)</f>
        <v>0</v>
      </c>
      <c r="AV664" s="541">
        <f>SUM('MEDIÇÃO_OBJETO (1)'!AW664)</f>
        <v>0</v>
      </c>
      <c r="AW664" s="541">
        <f>SUM('MEDIÇÃO_OBJETO (1)'!AX664)</f>
        <v>0</v>
      </c>
      <c r="AX664" s="977"/>
      <c r="BN664" s="992">
        <f t="shared" si="412"/>
        <v>0</v>
      </c>
      <c r="BO664" s="538">
        <f t="shared" si="446"/>
        <v>0</v>
      </c>
      <c r="BP664" s="987">
        <f>IF(RESUMO_GLOBAL!$X$53="a",ROUND(AF664*$N664,RESUMO_GLOBAL!$X$54),IF(RESUMO_GLOBAL!$X$53="t",TRUNC(AF664*$N664,RESUMO_GLOBAL!$X$54),AF664*$N664))</f>
        <v>0</v>
      </c>
      <c r="BQ664" s="987">
        <f>IF(RESUMO_GLOBAL!$X$53="a",ROUND(AG664*$N664,RESUMO_GLOBAL!$X$54),IF(RESUMO_GLOBAL!$X$53="t",TRUNC(AG664*$N664,RESUMO_GLOBAL!$X$54),AG664*$N664))</f>
        <v>0</v>
      </c>
      <c r="BR664" s="987">
        <f>IF(RESUMO_GLOBAL!$X$53="a",ROUND(AH664*$N664,RESUMO_GLOBAL!$X$54),IF(RESUMO_GLOBAL!$X$53="t",TRUNC(AH664*$N664,RESUMO_GLOBAL!$X$54),AH664*$N664))</f>
        <v>0</v>
      </c>
      <c r="BS664" s="987">
        <f>IF(RESUMO_GLOBAL!$X$53="a",ROUND(AI664*$N664,RESUMO_GLOBAL!$X$54),IF(RESUMO_GLOBAL!$X$53="t",TRUNC(AI664*$N664,RESUMO_GLOBAL!$X$54),AI664*$N664))</f>
        <v>0</v>
      </c>
      <c r="BT664" s="987">
        <f>IF(RESUMO_GLOBAL!$X$53="a",ROUND(AJ664*$N664,RESUMO_GLOBAL!$X$54),IF(RESUMO_GLOBAL!$X$53="t",TRUNC(AJ664*$N664,RESUMO_GLOBAL!$X$54),AJ664*$N664))</f>
        <v>0</v>
      </c>
      <c r="BU664" s="987">
        <f>IF(RESUMO_GLOBAL!$X$53="a",ROUND(AK664*$N664,RESUMO_GLOBAL!$X$54),IF(RESUMO_GLOBAL!$X$53="t",TRUNC(AK664*$N664,RESUMO_GLOBAL!$X$54),AK664*$N664))</f>
        <v>0</v>
      </c>
      <c r="BV664" s="987">
        <f>IF(RESUMO_GLOBAL!$X$53="a",ROUND(AL664*$N664,RESUMO_GLOBAL!$X$54),IF(RESUMO_GLOBAL!$X$53="t",TRUNC(AL664*$N664,RESUMO_GLOBAL!$X$54),AL664*$N664))</f>
        <v>0</v>
      </c>
      <c r="BW664" s="987">
        <f>IF(RESUMO_GLOBAL!$X$53="a",ROUND(AM664*$N664,RESUMO_GLOBAL!$X$54),IF(RESUMO_GLOBAL!$X$53="t",TRUNC(AM664*$N664,RESUMO_GLOBAL!$X$54),AM664*$N664))</f>
        <v>0</v>
      </c>
      <c r="BX664" s="987">
        <f>IF(RESUMO_GLOBAL!$X$53="a",ROUND(AN664*$N664,RESUMO_GLOBAL!$X$54),IF(RESUMO_GLOBAL!$X$53="t",TRUNC(AN664*$N664,RESUMO_GLOBAL!$X$54),AN664*$N664))</f>
        <v>0</v>
      </c>
      <c r="BY664" s="987">
        <f>IF(RESUMO_GLOBAL!$X$53="a",ROUND(AO664*$N664,RESUMO_GLOBAL!$X$54),IF(RESUMO_GLOBAL!$X$53="t",TRUNC(AO664*$N664,RESUMO_GLOBAL!$X$54),AO664*$N664))</f>
        <v>0</v>
      </c>
      <c r="BZ664" s="987">
        <f>IF(RESUMO_GLOBAL!$X$53="a",ROUND(AP664*$N664,RESUMO_GLOBAL!$X$54),IF(RESUMO_GLOBAL!$X$53="t",TRUNC(AP664*$N664,RESUMO_GLOBAL!$X$54),AP664*$N664))</f>
        <v>0</v>
      </c>
      <c r="CA664" s="987">
        <f>IF(RESUMO_GLOBAL!$X$53="a",ROUND(AQ664*$N664,RESUMO_GLOBAL!$X$54),IF(RESUMO_GLOBAL!$X$53="t",TRUNC(AQ664*$N664,RESUMO_GLOBAL!$X$54),AQ664*$N664))</f>
        <v>0</v>
      </c>
      <c r="CB664" s="987">
        <f>IF(RESUMO_GLOBAL!$X$53="a",ROUND(AR664*$N664,RESUMO_GLOBAL!$X$54),IF(RESUMO_GLOBAL!$X$53="t",TRUNC(AR664*$N664,RESUMO_GLOBAL!$X$54),AR664*$N664))</f>
        <v>0</v>
      </c>
      <c r="CC664" s="987">
        <f>IF(RESUMO_GLOBAL!$X$53="a",ROUND(AS664*$N664,RESUMO_GLOBAL!$X$54),IF(RESUMO_GLOBAL!$X$53="t",TRUNC(AS664*$N664,RESUMO_GLOBAL!$X$54),AS664*$N664))</f>
        <v>0</v>
      </c>
      <c r="CD664" s="987">
        <f>IF(RESUMO_GLOBAL!$X$53="a",ROUND(AT664*$N664,RESUMO_GLOBAL!$X$54),IF(RESUMO_GLOBAL!$X$53="t",TRUNC(AT664*$N664,RESUMO_GLOBAL!$X$54),AT664*$N664))</f>
        <v>0</v>
      </c>
      <c r="CE664" s="987">
        <f>IF(RESUMO_GLOBAL!$X$53="a",ROUND(AU664*$N664,RESUMO_GLOBAL!$X$54),IF(RESUMO_GLOBAL!$X$53="t",TRUNC(AU664*$N664,RESUMO_GLOBAL!$X$54),AU664*$N664))</f>
        <v>0</v>
      </c>
      <c r="CF664" s="987">
        <f>IF(RESUMO_GLOBAL!$X$53="a",ROUND(AV664*$N664,RESUMO_GLOBAL!$X$54),IF(RESUMO_GLOBAL!$X$53="t",TRUNC(AV664*$N664,RESUMO_GLOBAL!$X$54),AV664*$N664))</f>
        <v>0</v>
      </c>
      <c r="CG664" s="987">
        <f>IF(RESUMO_GLOBAL!$X$53="a",ROUND(AW664*$N664,RESUMO_GLOBAL!$X$54),IF(RESUMO_GLOBAL!$X$53="t",TRUNC(AW664*$N664,RESUMO_GLOBAL!$X$54),AW664*$N664))</f>
        <v>0</v>
      </c>
      <c r="CK664" s="59">
        <f t="shared" si="425"/>
        <v>0</v>
      </c>
      <c r="CL664" s="59">
        <f t="shared" si="426"/>
        <v>0</v>
      </c>
      <c r="CM664" s="59">
        <f t="shared" si="427"/>
        <v>0</v>
      </c>
      <c r="CN664" s="59">
        <f t="shared" si="428"/>
        <v>0</v>
      </c>
      <c r="CO664" s="59">
        <f t="shared" si="429"/>
        <v>0</v>
      </c>
      <c r="CP664" s="59">
        <f t="shared" si="430"/>
        <v>0</v>
      </c>
      <c r="CQ664" s="59">
        <f t="shared" si="431"/>
        <v>0</v>
      </c>
      <c r="CR664" s="59">
        <f t="shared" si="432"/>
        <v>0</v>
      </c>
      <c r="CS664" s="59">
        <f t="shared" si="433"/>
        <v>0</v>
      </c>
      <c r="CT664" s="59">
        <f t="shared" si="434"/>
        <v>0</v>
      </c>
      <c r="CU664" s="59">
        <f t="shared" si="435"/>
        <v>0</v>
      </c>
      <c r="CV664" s="59">
        <f t="shared" si="436"/>
        <v>0</v>
      </c>
      <c r="CW664" s="59">
        <f t="shared" si="437"/>
        <v>0</v>
      </c>
      <c r="CX664" s="59">
        <f t="shared" si="438"/>
        <v>0</v>
      </c>
      <c r="CY664" s="59">
        <f t="shared" si="439"/>
        <v>0</v>
      </c>
      <c r="CZ664" s="59">
        <f t="shared" si="440"/>
        <v>0</v>
      </c>
      <c r="DA664" s="59">
        <f t="shared" si="441"/>
        <v>0</v>
      </c>
      <c r="DB664" s="59">
        <f t="shared" si="442"/>
        <v>0</v>
      </c>
      <c r="DE664">
        <f t="shared" si="424"/>
        <v>659</v>
      </c>
      <c r="DF664" t="str">
        <f t="shared" si="443"/>
        <v/>
      </c>
      <c r="DG664" s="59">
        <f>IF($C664&lt;&gt;0,SUM($CK665:CK665),0)</f>
        <v>0</v>
      </c>
      <c r="DH664" s="59">
        <f>IF($C664&lt;&gt;0,SUM($CK665:CL665),0)</f>
        <v>0</v>
      </c>
      <c r="DI664" s="59">
        <f>IF($C664&lt;&gt;0,SUM($CK665:CM665),0)</f>
        <v>0</v>
      </c>
      <c r="DJ664" s="59">
        <f>IF($C664&lt;&gt;0,SUM($CK665:CN665),0)</f>
        <v>0</v>
      </c>
      <c r="DK664" s="59">
        <f>IF($C664&lt;&gt;0,SUM($CK665:CO665),0)</f>
        <v>0</v>
      </c>
      <c r="DL664" s="59">
        <f>IF($C664&lt;&gt;0,SUM($CK665:CP665),0)</f>
        <v>0</v>
      </c>
      <c r="DM664" s="59">
        <f>IF($C664&lt;&gt;0,SUM($CK665:CQ665),0)</f>
        <v>0</v>
      </c>
      <c r="DN664" s="59">
        <f>IF($C664&lt;&gt;0,SUM($CK665:CR665),0)</f>
        <v>0</v>
      </c>
      <c r="DO664" s="59">
        <f>IF($C664&lt;&gt;0,SUM($CK665:CS665),0)</f>
        <v>0</v>
      </c>
      <c r="DP664" s="59">
        <f>IF($C664&lt;&gt;0,SUM($CK665:CT665),0)</f>
        <v>0</v>
      </c>
      <c r="DQ664" s="59">
        <f>IF($C664&lt;&gt;0,SUM($CK665:CU665),0)</f>
        <v>0</v>
      </c>
      <c r="DR664" s="59">
        <f>IF($C664&lt;&gt;0,SUM($CK665:CV665),0)</f>
        <v>0</v>
      </c>
      <c r="DS664" s="59">
        <f>IF($C664&lt;&gt;0,SUM($CK665:CW665),0)</f>
        <v>0</v>
      </c>
      <c r="DT664" s="59">
        <f>IF($C664&lt;&gt;0,SUM($CK665:CX665),0)</f>
        <v>0</v>
      </c>
      <c r="DU664" s="59">
        <f>IF($C664&lt;&gt;0,SUM($CK665:CY665),0)</f>
        <v>0</v>
      </c>
      <c r="DV664" s="59">
        <f>IF($C664&lt;&gt;0,SUM($CK665:CZ665),0)</f>
        <v>0</v>
      </c>
      <c r="DW664" s="59">
        <f>IF($C664&lt;&gt;0,SUM($CK665:DA665),0)</f>
        <v>0</v>
      </c>
      <c r="DX664" s="59">
        <f>IF($C664&lt;&gt;0,SUM($CK665:DB665),0)</f>
        <v>0</v>
      </c>
      <c r="DY664" s="952" t="str">
        <f t="shared" si="447"/>
        <v/>
      </c>
    </row>
    <row r="665" spans="1:129" ht="13.5" hidden="1" thickBot="1">
      <c r="A665" s="3" t="str">
        <f t="shared" si="413"/>
        <v/>
      </c>
      <c r="B665" s="805">
        <f>Dados_GLOBAL_Inicial!E665</f>
        <v>0</v>
      </c>
      <c r="C665" s="956">
        <f>IF(IFERROR(VALUE(Dados_GLOBAL_Inicial!F665),0)=0,0,Dados_GLOBAL_Inicial!F665)</f>
        <v>0</v>
      </c>
      <c r="D665" s="830">
        <f>Dados_GLOBAL_Inicial!G665</f>
        <v>0</v>
      </c>
      <c r="E665" s="830" t="str">
        <f>IF(IFERROR(VLOOKUP(F665,Cod_Gde_Itens!$A$1:$B$80,2,FALSE),0)&gt;549,IFERROR(VLOOKUP(F665,Cod_Gde_Itens!$A$1:$B$80,2,FALSE),0),IF(Dados_GLOBAL_Inicial!H665=0,"",Dados_GLOBAL_Inicial!H665))</f>
        <v/>
      </c>
      <c r="F665" s="823">
        <f>Dados_GLOBAL_Inicial!I665</f>
        <v>0</v>
      </c>
      <c r="G665" s="824">
        <f>Dados_GLOBAL_Inicial!J665</f>
        <v>0</v>
      </c>
      <c r="H665" s="454">
        <f>Dados_GLOBAL_Inicial!K665</f>
        <v>0</v>
      </c>
      <c r="I665" s="970">
        <f>SUM('MEDIÇÃO_OBJETO (1)'!I665)</f>
        <v>0</v>
      </c>
      <c r="J665" s="455">
        <f t="shared" si="414"/>
        <v>0</v>
      </c>
      <c r="K665" s="451">
        <f t="shared" si="415"/>
        <v>0</v>
      </c>
      <c r="L665" s="452">
        <f t="shared" si="416"/>
        <v>0</v>
      </c>
      <c r="M665" s="809">
        <f t="shared" si="417"/>
        <v>0</v>
      </c>
      <c r="N665" s="810">
        <f>IF(IFERROR(VALUE(Dados_GLOBAL_Inicial!L665),0)=0,0,Dados_GLOBAL_Inicial!L665)</f>
        <v>0</v>
      </c>
      <c r="O665" s="812">
        <f>SUM('MEDIÇÃO_OBJETO (1)'!O665)</f>
        <v>0</v>
      </c>
      <c r="P665" s="812">
        <f>SUM('MEDIÇÃO_OBJETO (1)'!P665)</f>
        <v>0</v>
      </c>
      <c r="Q665" s="813">
        <f t="shared" si="418"/>
        <v>0</v>
      </c>
      <c r="R665" s="951"/>
      <c r="S665" s="815">
        <f>SUM('MEDIÇÃO_OBJETO (1)'!S665)</f>
        <v>0</v>
      </c>
      <c r="T665" s="815">
        <f>SUM('MEDIÇÃO_OBJETO (1)'!T665)</f>
        <v>0</v>
      </c>
      <c r="V665" s="19"/>
      <c r="W665" s="978">
        <f t="shared" si="419"/>
        <v>0</v>
      </c>
      <c r="X665" s="816">
        <f t="shared" si="420"/>
        <v>0</v>
      </c>
      <c r="Y665" s="816">
        <f t="shared" si="421"/>
        <v>0</v>
      </c>
      <c r="Z665" s="817">
        <f t="shared" si="422"/>
        <v>0</v>
      </c>
      <c r="AB665" s="453">
        <f t="shared" si="444"/>
        <v>0</v>
      </c>
      <c r="AC665" s="14">
        <f t="shared" si="423"/>
        <v>0</v>
      </c>
      <c r="AD665" s="819"/>
      <c r="AE665" s="631">
        <f t="shared" si="445"/>
        <v>0</v>
      </c>
      <c r="AF665" s="818">
        <f>SUM('MEDIÇÃO_OBJETO (1)'!AG665)</f>
        <v>0</v>
      </c>
      <c r="AG665" s="541">
        <f>SUM('MEDIÇÃO_OBJETO (1)'!AH665)</f>
        <v>0</v>
      </c>
      <c r="AH665" s="541">
        <f>SUM('MEDIÇÃO_OBJETO (1)'!AI665)</f>
        <v>0</v>
      </c>
      <c r="AI665" s="541">
        <f>SUM('MEDIÇÃO_OBJETO (1)'!AJ665)</f>
        <v>0</v>
      </c>
      <c r="AJ665" s="541">
        <f>SUM('MEDIÇÃO_OBJETO (1)'!AK665)</f>
        <v>0</v>
      </c>
      <c r="AK665" s="541">
        <f>SUM('MEDIÇÃO_OBJETO (1)'!AL665)</f>
        <v>0</v>
      </c>
      <c r="AL665" s="541">
        <f>SUM('MEDIÇÃO_OBJETO (1)'!AM665)</f>
        <v>0</v>
      </c>
      <c r="AM665" s="541">
        <f>SUM('MEDIÇÃO_OBJETO (1)'!AN665)</f>
        <v>0</v>
      </c>
      <c r="AN665" s="541">
        <f>SUM('MEDIÇÃO_OBJETO (1)'!AO665)</f>
        <v>0</v>
      </c>
      <c r="AO665" s="541">
        <f>SUM('MEDIÇÃO_OBJETO (1)'!AP665)</f>
        <v>0</v>
      </c>
      <c r="AP665" s="541">
        <f>SUM('MEDIÇÃO_OBJETO (1)'!AQ665)</f>
        <v>0</v>
      </c>
      <c r="AQ665" s="541">
        <f>SUM('MEDIÇÃO_OBJETO (1)'!AR665)</f>
        <v>0</v>
      </c>
      <c r="AR665" s="541">
        <f>SUM('MEDIÇÃO_OBJETO (1)'!AS665)</f>
        <v>0</v>
      </c>
      <c r="AS665" s="541">
        <f>SUM('MEDIÇÃO_OBJETO (1)'!AT665)</f>
        <v>0</v>
      </c>
      <c r="AT665" s="541">
        <f>SUM('MEDIÇÃO_OBJETO (1)'!AU665)</f>
        <v>0</v>
      </c>
      <c r="AU665" s="541">
        <f>SUM('MEDIÇÃO_OBJETO (1)'!AV665)</f>
        <v>0</v>
      </c>
      <c r="AV665" s="541">
        <f>SUM('MEDIÇÃO_OBJETO (1)'!AW665)</f>
        <v>0</v>
      </c>
      <c r="AW665" s="541">
        <f>SUM('MEDIÇÃO_OBJETO (1)'!AX665)</f>
        <v>0</v>
      </c>
      <c r="AX665" s="977"/>
      <c r="BN665" s="992">
        <f t="shared" si="412"/>
        <v>0</v>
      </c>
      <c r="BO665" s="538">
        <f t="shared" si="446"/>
        <v>0</v>
      </c>
      <c r="BP665" s="987">
        <f>IF(RESUMO_GLOBAL!$X$53="a",ROUND(AF665*$N665,RESUMO_GLOBAL!$X$54),IF(RESUMO_GLOBAL!$X$53="t",TRUNC(AF665*$N665,RESUMO_GLOBAL!$X$54),AF665*$N665))</f>
        <v>0</v>
      </c>
      <c r="BQ665" s="987">
        <f>IF(RESUMO_GLOBAL!$X$53="a",ROUND(AG665*$N665,RESUMO_GLOBAL!$X$54),IF(RESUMO_GLOBAL!$X$53="t",TRUNC(AG665*$N665,RESUMO_GLOBAL!$X$54),AG665*$N665))</f>
        <v>0</v>
      </c>
      <c r="BR665" s="987">
        <f>IF(RESUMO_GLOBAL!$X$53="a",ROUND(AH665*$N665,RESUMO_GLOBAL!$X$54),IF(RESUMO_GLOBAL!$X$53="t",TRUNC(AH665*$N665,RESUMO_GLOBAL!$X$54),AH665*$N665))</f>
        <v>0</v>
      </c>
      <c r="BS665" s="987">
        <f>IF(RESUMO_GLOBAL!$X$53="a",ROUND(AI665*$N665,RESUMO_GLOBAL!$X$54),IF(RESUMO_GLOBAL!$X$53="t",TRUNC(AI665*$N665,RESUMO_GLOBAL!$X$54),AI665*$N665))</f>
        <v>0</v>
      </c>
      <c r="BT665" s="987">
        <f>IF(RESUMO_GLOBAL!$X$53="a",ROUND(AJ665*$N665,RESUMO_GLOBAL!$X$54),IF(RESUMO_GLOBAL!$X$53="t",TRUNC(AJ665*$N665,RESUMO_GLOBAL!$X$54),AJ665*$N665))</f>
        <v>0</v>
      </c>
      <c r="BU665" s="987">
        <f>IF(RESUMO_GLOBAL!$X$53="a",ROUND(AK665*$N665,RESUMO_GLOBAL!$X$54),IF(RESUMO_GLOBAL!$X$53="t",TRUNC(AK665*$N665,RESUMO_GLOBAL!$X$54),AK665*$N665))</f>
        <v>0</v>
      </c>
      <c r="BV665" s="987">
        <f>IF(RESUMO_GLOBAL!$X$53="a",ROUND(AL665*$N665,RESUMO_GLOBAL!$X$54),IF(RESUMO_GLOBAL!$X$53="t",TRUNC(AL665*$N665,RESUMO_GLOBAL!$X$54),AL665*$N665))</f>
        <v>0</v>
      </c>
      <c r="BW665" s="987">
        <f>IF(RESUMO_GLOBAL!$X$53="a",ROUND(AM665*$N665,RESUMO_GLOBAL!$X$54),IF(RESUMO_GLOBAL!$X$53="t",TRUNC(AM665*$N665,RESUMO_GLOBAL!$X$54),AM665*$N665))</f>
        <v>0</v>
      </c>
      <c r="BX665" s="987">
        <f>IF(RESUMO_GLOBAL!$X$53="a",ROUND(AN665*$N665,RESUMO_GLOBAL!$X$54),IF(RESUMO_GLOBAL!$X$53="t",TRUNC(AN665*$N665,RESUMO_GLOBAL!$X$54),AN665*$N665))</f>
        <v>0</v>
      </c>
      <c r="BY665" s="987">
        <f>IF(RESUMO_GLOBAL!$X$53="a",ROUND(AO665*$N665,RESUMO_GLOBAL!$X$54),IF(RESUMO_GLOBAL!$X$53="t",TRUNC(AO665*$N665,RESUMO_GLOBAL!$X$54),AO665*$N665))</f>
        <v>0</v>
      </c>
      <c r="BZ665" s="987">
        <f>IF(RESUMO_GLOBAL!$X$53="a",ROUND(AP665*$N665,RESUMO_GLOBAL!$X$54),IF(RESUMO_GLOBAL!$X$53="t",TRUNC(AP665*$N665,RESUMO_GLOBAL!$X$54),AP665*$N665))</f>
        <v>0</v>
      </c>
      <c r="CA665" s="987">
        <f>IF(RESUMO_GLOBAL!$X$53="a",ROUND(AQ665*$N665,RESUMO_GLOBAL!$X$54),IF(RESUMO_GLOBAL!$X$53="t",TRUNC(AQ665*$N665,RESUMO_GLOBAL!$X$54),AQ665*$N665))</f>
        <v>0</v>
      </c>
      <c r="CB665" s="987">
        <f>IF(RESUMO_GLOBAL!$X$53="a",ROUND(AR665*$N665,RESUMO_GLOBAL!$X$54),IF(RESUMO_GLOBAL!$X$53="t",TRUNC(AR665*$N665,RESUMO_GLOBAL!$X$54),AR665*$N665))</f>
        <v>0</v>
      </c>
      <c r="CC665" s="987">
        <f>IF(RESUMO_GLOBAL!$X$53="a",ROUND(AS665*$N665,RESUMO_GLOBAL!$X$54),IF(RESUMO_GLOBAL!$X$53="t",TRUNC(AS665*$N665,RESUMO_GLOBAL!$X$54),AS665*$N665))</f>
        <v>0</v>
      </c>
      <c r="CD665" s="987">
        <f>IF(RESUMO_GLOBAL!$X$53="a",ROUND(AT665*$N665,RESUMO_GLOBAL!$X$54),IF(RESUMO_GLOBAL!$X$53="t",TRUNC(AT665*$N665,RESUMO_GLOBAL!$X$54),AT665*$N665))</f>
        <v>0</v>
      </c>
      <c r="CE665" s="987">
        <f>IF(RESUMO_GLOBAL!$X$53="a",ROUND(AU665*$N665,RESUMO_GLOBAL!$X$54),IF(RESUMO_GLOBAL!$X$53="t",TRUNC(AU665*$N665,RESUMO_GLOBAL!$X$54),AU665*$N665))</f>
        <v>0</v>
      </c>
      <c r="CF665" s="987">
        <f>IF(RESUMO_GLOBAL!$X$53="a",ROUND(AV665*$N665,RESUMO_GLOBAL!$X$54),IF(RESUMO_GLOBAL!$X$53="t",TRUNC(AV665*$N665,RESUMO_GLOBAL!$X$54),AV665*$N665))</f>
        <v>0</v>
      </c>
      <c r="CG665" s="987">
        <f>IF(RESUMO_GLOBAL!$X$53="a",ROUND(AW665*$N665,RESUMO_GLOBAL!$X$54),IF(RESUMO_GLOBAL!$X$53="t",TRUNC(AW665*$N665,RESUMO_GLOBAL!$X$54),AW665*$N665))</f>
        <v>0</v>
      </c>
      <c r="CK665" s="59">
        <f t="shared" si="425"/>
        <v>0</v>
      </c>
      <c r="CL665" s="59">
        <f t="shared" si="426"/>
        <v>0</v>
      </c>
      <c r="CM665" s="59">
        <f t="shared" si="427"/>
        <v>0</v>
      </c>
      <c r="CN665" s="59">
        <f t="shared" si="428"/>
        <v>0</v>
      </c>
      <c r="CO665" s="59">
        <f t="shared" si="429"/>
        <v>0</v>
      </c>
      <c r="CP665" s="59">
        <f t="shared" si="430"/>
        <v>0</v>
      </c>
      <c r="CQ665" s="59">
        <f t="shared" si="431"/>
        <v>0</v>
      </c>
      <c r="CR665" s="59">
        <f t="shared" si="432"/>
        <v>0</v>
      </c>
      <c r="CS665" s="59">
        <f t="shared" si="433"/>
        <v>0</v>
      </c>
      <c r="CT665" s="59">
        <f t="shared" si="434"/>
        <v>0</v>
      </c>
      <c r="CU665" s="59">
        <f t="shared" si="435"/>
        <v>0</v>
      </c>
      <c r="CV665" s="59">
        <f t="shared" si="436"/>
        <v>0</v>
      </c>
      <c r="CW665" s="59">
        <f t="shared" si="437"/>
        <v>0</v>
      </c>
      <c r="CX665" s="59">
        <f t="shared" si="438"/>
        <v>0</v>
      </c>
      <c r="CY665" s="59">
        <f t="shared" si="439"/>
        <v>0</v>
      </c>
      <c r="CZ665" s="59">
        <f t="shared" si="440"/>
        <v>0</v>
      </c>
      <c r="DA665" s="59">
        <f t="shared" si="441"/>
        <v>0</v>
      </c>
      <c r="DB665" s="59">
        <f t="shared" si="442"/>
        <v>0</v>
      </c>
      <c r="DE665">
        <f t="shared" si="424"/>
        <v>660</v>
      </c>
      <c r="DF665" t="str">
        <f t="shared" si="443"/>
        <v/>
      </c>
      <c r="DG665" s="59">
        <f>IF($C665&lt;&gt;0,SUM($CK666:CK666),0)</f>
        <v>0</v>
      </c>
      <c r="DH665" s="59">
        <f>IF($C665&lt;&gt;0,SUM($CK666:CL666),0)</f>
        <v>0</v>
      </c>
      <c r="DI665" s="59">
        <f>IF($C665&lt;&gt;0,SUM($CK666:CM666),0)</f>
        <v>0</v>
      </c>
      <c r="DJ665" s="59">
        <f>IF($C665&lt;&gt;0,SUM($CK666:CN666),0)</f>
        <v>0</v>
      </c>
      <c r="DK665" s="59">
        <f>IF($C665&lt;&gt;0,SUM($CK666:CO666),0)</f>
        <v>0</v>
      </c>
      <c r="DL665" s="59">
        <f>IF($C665&lt;&gt;0,SUM($CK666:CP666),0)</f>
        <v>0</v>
      </c>
      <c r="DM665" s="59">
        <f>IF($C665&lt;&gt;0,SUM($CK666:CQ666),0)</f>
        <v>0</v>
      </c>
      <c r="DN665" s="59">
        <f>IF($C665&lt;&gt;0,SUM($CK666:CR666),0)</f>
        <v>0</v>
      </c>
      <c r="DO665" s="59">
        <f>IF($C665&lt;&gt;0,SUM($CK666:CS666),0)</f>
        <v>0</v>
      </c>
      <c r="DP665" s="59">
        <f>IF($C665&lt;&gt;0,SUM($CK666:CT666),0)</f>
        <v>0</v>
      </c>
      <c r="DQ665" s="59">
        <f>IF($C665&lt;&gt;0,SUM($CK666:CU666),0)</f>
        <v>0</v>
      </c>
      <c r="DR665" s="59">
        <f>IF($C665&lt;&gt;0,SUM($CK666:CV666),0)</f>
        <v>0</v>
      </c>
      <c r="DS665" s="59">
        <f>IF($C665&lt;&gt;0,SUM($CK666:CW666),0)</f>
        <v>0</v>
      </c>
      <c r="DT665" s="59">
        <f>IF($C665&lt;&gt;0,SUM($CK666:CX666),0)</f>
        <v>0</v>
      </c>
      <c r="DU665" s="59">
        <f>IF($C665&lt;&gt;0,SUM($CK666:CY666),0)</f>
        <v>0</v>
      </c>
      <c r="DV665" s="59">
        <f>IF($C665&lt;&gt;0,SUM($CK666:CZ666),0)</f>
        <v>0</v>
      </c>
      <c r="DW665" s="59">
        <f>IF($C665&lt;&gt;0,SUM($CK666:DA666),0)</f>
        <v>0</v>
      </c>
      <c r="DX665" s="59">
        <f>IF($C665&lt;&gt;0,SUM($CK666:DB666),0)</f>
        <v>0</v>
      </c>
      <c r="DY665" s="952" t="str">
        <f t="shared" si="447"/>
        <v/>
      </c>
    </row>
    <row r="666" spans="1:129" ht="13.5" hidden="1" thickBot="1">
      <c r="A666" s="3" t="str">
        <f t="shared" si="413"/>
        <v/>
      </c>
      <c r="B666" s="805">
        <f>Dados_GLOBAL_Inicial!E666</f>
        <v>0</v>
      </c>
      <c r="C666" s="956">
        <f>IF(IFERROR(VALUE(Dados_GLOBAL_Inicial!F666),0)=0,0,Dados_GLOBAL_Inicial!F666)</f>
        <v>0</v>
      </c>
      <c r="D666" s="830">
        <f>Dados_GLOBAL_Inicial!G666</f>
        <v>0</v>
      </c>
      <c r="E666" s="830" t="str">
        <f>IF(IFERROR(VLOOKUP(F666,Cod_Gde_Itens!$A$1:$B$80,2,FALSE),0)&gt;549,IFERROR(VLOOKUP(F666,Cod_Gde_Itens!$A$1:$B$80,2,FALSE),0),IF(Dados_GLOBAL_Inicial!H666=0,"",Dados_GLOBAL_Inicial!H666))</f>
        <v/>
      </c>
      <c r="F666" s="823">
        <f>Dados_GLOBAL_Inicial!I666</f>
        <v>0</v>
      </c>
      <c r="G666" s="824">
        <f>Dados_GLOBAL_Inicial!J666</f>
        <v>0</v>
      </c>
      <c r="H666" s="454">
        <f>Dados_GLOBAL_Inicial!K666</f>
        <v>0</v>
      </c>
      <c r="I666" s="970">
        <f>SUM('MEDIÇÃO_OBJETO (1)'!I666)</f>
        <v>0</v>
      </c>
      <c r="J666" s="455">
        <f t="shared" si="414"/>
        <v>0</v>
      </c>
      <c r="K666" s="451">
        <f t="shared" si="415"/>
        <v>0</v>
      </c>
      <c r="L666" s="452">
        <f t="shared" si="416"/>
        <v>0</v>
      </c>
      <c r="M666" s="809">
        <f t="shared" si="417"/>
        <v>0</v>
      </c>
      <c r="N666" s="810">
        <f>IF(IFERROR(VALUE(Dados_GLOBAL_Inicial!L666),0)=0,0,Dados_GLOBAL_Inicial!L666)</f>
        <v>0</v>
      </c>
      <c r="O666" s="812">
        <f>SUM('MEDIÇÃO_OBJETO (1)'!O666)</f>
        <v>0</v>
      </c>
      <c r="P666" s="812">
        <f>SUM('MEDIÇÃO_OBJETO (1)'!P666)</f>
        <v>0</v>
      </c>
      <c r="Q666" s="813">
        <f t="shared" si="418"/>
        <v>0</v>
      </c>
      <c r="R666" s="951"/>
      <c r="S666" s="815">
        <f>SUM('MEDIÇÃO_OBJETO (1)'!S666)</f>
        <v>0</v>
      </c>
      <c r="T666" s="815">
        <f>SUM('MEDIÇÃO_OBJETO (1)'!T666)</f>
        <v>0</v>
      </c>
      <c r="V666" s="19"/>
      <c r="W666" s="978">
        <f t="shared" si="419"/>
        <v>0</v>
      </c>
      <c r="X666" s="816">
        <f t="shared" si="420"/>
        <v>0</v>
      </c>
      <c r="Y666" s="816">
        <f t="shared" si="421"/>
        <v>0</v>
      </c>
      <c r="Z666" s="817">
        <f t="shared" si="422"/>
        <v>0</v>
      </c>
      <c r="AB666" s="453">
        <f t="shared" si="444"/>
        <v>0</v>
      </c>
      <c r="AC666" s="14">
        <f t="shared" si="423"/>
        <v>0</v>
      </c>
      <c r="AD666" s="819"/>
      <c r="AE666" s="631">
        <f t="shared" si="445"/>
        <v>0</v>
      </c>
      <c r="AF666" s="818">
        <f>SUM('MEDIÇÃO_OBJETO (1)'!AG666)</f>
        <v>0</v>
      </c>
      <c r="AG666" s="541">
        <f>SUM('MEDIÇÃO_OBJETO (1)'!AH666)</f>
        <v>0</v>
      </c>
      <c r="AH666" s="541">
        <f>SUM('MEDIÇÃO_OBJETO (1)'!AI666)</f>
        <v>0</v>
      </c>
      <c r="AI666" s="541">
        <f>SUM('MEDIÇÃO_OBJETO (1)'!AJ666)</f>
        <v>0</v>
      </c>
      <c r="AJ666" s="541">
        <f>SUM('MEDIÇÃO_OBJETO (1)'!AK666)</f>
        <v>0</v>
      </c>
      <c r="AK666" s="541">
        <f>SUM('MEDIÇÃO_OBJETO (1)'!AL666)</f>
        <v>0</v>
      </c>
      <c r="AL666" s="541">
        <f>SUM('MEDIÇÃO_OBJETO (1)'!AM666)</f>
        <v>0</v>
      </c>
      <c r="AM666" s="541">
        <f>SUM('MEDIÇÃO_OBJETO (1)'!AN666)</f>
        <v>0</v>
      </c>
      <c r="AN666" s="541">
        <f>SUM('MEDIÇÃO_OBJETO (1)'!AO666)</f>
        <v>0</v>
      </c>
      <c r="AO666" s="541">
        <f>SUM('MEDIÇÃO_OBJETO (1)'!AP666)</f>
        <v>0</v>
      </c>
      <c r="AP666" s="541">
        <f>SUM('MEDIÇÃO_OBJETO (1)'!AQ666)</f>
        <v>0</v>
      </c>
      <c r="AQ666" s="541">
        <f>SUM('MEDIÇÃO_OBJETO (1)'!AR666)</f>
        <v>0</v>
      </c>
      <c r="AR666" s="541">
        <f>SUM('MEDIÇÃO_OBJETO (1)'!AS666)</f>
        <v>0</v>
      </c>
      <c r="AS666" s="541">
        <f>SUM('MEDIÇÃO_OBJETO (1)'!AT666)</f>
        <v>0</v>
      </c>
      <c r="AT666" s="541">
        <f>SUM('MEDIÇÃO_OBJETO (1)'!AU666)</f>
        <v>0</v>
      </c>
      <c r="AU666" s="541">
        <f>SUM('MEDIÇÃO_OBJETO (1)'!AV666)</f>
        <v>0</v>
      </c>
      <c r="AV666" s="541">
        <f>SUM('MEDIÇÃO_OBJETO (1)'!AW666)</f>
        <v>0</v>
      </c>
      <c r="AW666" s="541">
        <f>SUM('MEDIÇÃO_OBJETO (1)'!AX666)</f>
        <v>0</v>
      </c>
      <c r="AX666" s="977"/>
      <c r="BN666" s="992">
        <f t="shared" si="412"/>
        <v>0</v>
      </c>
      <c r="BO666" s="538">
        <f t="shared" si="446"/>
        <v>0</v>
      </c>
      <c r="BP666" s="987">
        <f>IF(RESUMO_GLOBAL!$X$53="a",ROUND(AF666*$N666,RESUMO_GLOBAL!$X$54),IF(RESUMO_GLOBAL!$X$53="t",TRUNC(AF666*$N666,RESUMO_GLOBAL!$X$54),AF666*$N666))</f>
        <v>0</v>
      </c>
      <c r="BQ666" s="987">
        <f>IF(RESUMO_GLOBAL!$X$53="a",ROUND(AG666*$N666,RESUMO_GLOBAL!$X$54),IF(RESUMO_GLOBAL!$X$53="t",TRUNC(AG666*$N666,RESUMO_GLOBAL!$X$54),AG666*$N666))</f>
        <v>0</v>
      </c>
      <c r="BR666" s="987">
        <f>IF(RESUMO_GLOBAL!$X$53="a",ROUND(AH666*$N666,RESUMO_GLOBAL!$X$54),IF(RESUMO_GLOBAL!$X$53="t",TRUNC(AH666*$N666,RESUMO_GLOBAL!$X$54),AH666*$N666))</f>
        <v>0</v>
      </c>
      <c r="BS666" s="987">
        <f>IF(RESUMO_GLOBAL!$X$53="a",ROUND(AI666*$N666,RESUMO_GLOBAL!$X$54),IF(RESUMO_GLOBAL!$X$53="t",TRUNC(AI666*$N666,RESUMO_GLOBAL!$X$54),AI666*$N666))</f>
        <v>0</v>
      </c>
      <c r="BT666" s="987">
        <f>IF(RESUMO_GLOBAL!$X$53="a",ROUND(AJ666*$N666,RESUMO_GLOBAL!$X$54),IF(RESUMO_GLOBAL!$X$53="t",TRUNC(AJ666*$N666,RESUMO_GLOBAL!$X$54),AJ666*$N666))</f>
        <v>0</v>
      </c>
      <c r="BU666" s="987">
        <f>IF(RESUMO_GLOBAL!$X$53="a",ROUND(AK666*$N666,RESUMO_GLOBAL!$X$54),IF(RESUMO_GLOBAL!$X$53="t",TRUNC(AK666*$N666,RESUMO_GLOBAL!$X$54),AK666*$N666))</f>
        <v>0</v>
      </c>
      <c r="BV666" s="987">
        <f>IF(RESUMO_GLOBAL!$X$53="a",ROUND(AL666*$N666,RESUMO_GLOBAL!$X$54),IF(RESUMO_GLOBAL!$X$53="t",TRUNC(AL666*$N666,RESUMO_GLOBAL!$X$54),AL666*$N666))</f>
        <v>0</v>
      </c>
      <c r="BW666" s="987">
        <f>IF(RESUMO_GLOBAL!$X$53="a",ROUND(AM666*$N666,RESUMO_GLOBAL!$X$54),IF(RESUMO_GLOBAL!$X$53="t",TRUNC(AM666*$N666,RESUMO_GLOBAL!$X$54),AM666*$N666))</f>
        <v>0</v>
      </c>
      <c r="BX666" s="987">
        <f>IF(RESUMO_GLOBAL!$X$53="a",ROUND(AN666*$N666,RESUMO_GLOBAL!$X$54),IF(RESUMO_GLOBAL!$X$53="t",TRUNC(AN666*$N666,RESUMO_GLOBAL!$X$54),AN666*$N666))</f>
        <v>0</v>
      </c>
      <c r="BY666" s="987">
        <f>IF(RESUMO_GLOBAL!$X$53="a",ROUND(AO666*$N666,RESUMO_GLOBAL!$X$54),IF(RESUMO_GLOBAL!$X$53="t",TRUNC(AO666*$N666,RESUMO_GLOBAL!$X$54),AO666*$N666))</f>
        <v>0</v>
      </c>
      <c r="BZ666" s="987">
        <f>IF(RESUMO_GLOBAL!$X$53="a",ROUND(AP666*$N666,RESUMO_GLOBAL!$X$54),IF(RESUMO_GLOBAL!$X$53="t",TRUNC(AP666*$N666,RESUMO_GLOBAL!$X$54),AP666*$N666))</f>
        <v>0</v>
      </c>
      <c r="CA666" s="987">
        <f>IF(RESUMO_GLOBAL!$X$53="a",ROUND(AQ666*$N666,RESUMO_GLOBAL!$X$54),IF(RESUMO_GLOBAL!$X$53="t",TRUNC(AQ666*$N666,RESUMO_GLOBAL!$X$54),AQ666*$N666))</f>
        <v>0</v>
      </c>
      <c r="CB666" s="987">
        <f>IF(RESUMO_GLOBAL!$X$53="a",ROUND(AR666*$N666,RESUMO_GLOBAL!$X$54),IF(RESUMO_GLOBAL!$X$53="t",TRUNC(AR666*$N666,RESUMO_GLOBAL!$X$54),AR666*$N666))</f>
        <v>0</v>
      </c>
      <c r="CC666" s="987">
        <f>IF(RESUMO_GLOBAL!$X$53="a",ROUND(AS666*$N666,RESUMO_GLOBAL!$X$54),IF(RESUMO_GLOBAL!$X$53="t",TRUNC(AS666*$N666,RESUMO_GLOBAL!$X$54),AS666*$N666))</f>
        <v>0</v>
      </c>
      <c r="CD666" s="987">
        <f>IF(RESUMO_GLOBAL!$X$53="a",ROUND(AT666*$N666,RESUMO_GLOBAL!$X$54),IF(RESUMO_GLOBAL!$X$53="t",TRUNC(AT666*$N666,RESUMO_GLOBAL!$X$54),AT666*$N666))</f>
        <v>0</v>
      </c>
      <c r="CE666" s="987">
        <f>IF(RESUMO_GLOBAL!$X$53="a",ROUND(AU666*$N666,RESUMO_GLOBAL!$X$54),IF(RESUMO_GLOBAL!$X$53="t",TRUNC(AU666*$N666,RESUMO_GLOBAL!$X$54),AU666*$N666))</f>
        <v>0</v>
      </c>
      <c r="CF666" s="987">
        <f>IF(RESUMO_GLOBAL!$X$53="a",ROUND(AV666*$N666,RESUMO_GLOBAL!$X$54),IF(RESUMO_GLOBAL!$X$53="t",TRUNC(AV666*$N666,RESUMO_GLOBAL!$X$54),AV666*$N666))</f>
        <v>0</v>
      </c>
      <c r="CG666" s="987">
        <f>IF(RESUMO_GLOBAL!$X$53="a",ROUND(AW666*$N666,RESUMO_GLOBAL!$X$54),IF(RESUMO_GLOBAL!$X$53="t",TRUNC(AW666*$N666,RESUMO_GLOBAL!$X$54),AW666*$N666))</f>
        <v>0</v>
      </c>
      <c r="CK666" s="59">
        <f t="shared" si="425"/>
        <v>0</v>
      </c>
      <c r="CL666" s="59">
        <f t="shared" si="426"/>
        <v>0</v>
      </c>
      <c r="CM666" s="59">
        <f t="shared" si="427"/>
        <v>0</v>
      </c>
      <c r="CN666" s="59">
        <f t="shared" si="428"/>
        <v>0</v>
      </c>
      <c r="CO666" s="59">
        <f t="shared" si="429"/>
        <v>0</v>
      </c>
      <c r="CP666" s="59">
        <f t="shared" si="430"/>
        <v>0</v>
      </c>
      <c r="CQ666" s="59">
        <f t="shared" si="431"/>
        <v>0</v>
      </c>
      <c r="CR666" s="59">
        <f t="shared" si="432"/>
        <v>0</v>
      </c>
      <c r="CS666" s="59">
        <f t="shared" si="433"/>
        <v>0</v>
      </c>
      <c r="CT666" s="59">
        <f t="shared" si="434"/>
        <v>0</v>
      </c>
      <c r="CU666" s="59">
        <f t="shared" si="435"/>
        <v>0</v>
      </c>
      <c r="CV666" s="59">
        <f t="shared" si="436"/>
        <v>0</v>
      </c>
      <c r="CW666" s="59">
        <f t="shared" si="437"/>
        <v>0</v>
      </c>
      <c r="CX666" s="59">
        <f t="shared" si="438"/>
        <v>0</v>
      </c>
      <c r="CY666" s="59">
        <f t="shared" si="439"/>
        <v>0</v>
      </c>
      <c r="CZ666" s="59">
        <f t="shared" si="440"/>
        <v>0</v>
      </c>
      <c r="DA666" s="59">
        <f t="shared" si="441"/>
        <v>0</v>
      </c>
      <c r="DB666" s="59">
        <f t="shared" si="442"/>
        <v>0</v>
      </c>
      <c r="DE666">
        <f t="shared" si="424"/>
        <v>661</v>
      </c>
      <c r="DF666" t="str">
        <f t="shared" si="443"/>
        <v/>
      </c>
      <c r="DG666" s="59">
        <f>IF($C666&lt;&gt;0,SUM($CK667:CK667),0)</f>
        <v>0</v>
      </c>
      <c r="DH666" s="59">
        <f>IF($C666&lt;&gt;0,SUM($CK667:CL667),0)</f>
        <v>0</v>
      </c>
      <c r="DI666" s="59">
        <f>IF($C666&lt;&gt;0,SUM($CK667:CM667),0)</f>
        <v>0</v>
      </c>
      <c r="DJ666" s="59">
        <f>IF($C666&lt;&gt;0,SUM($CK667:CN667),0)</f>
        <v>0</v>
      </c>
      <c r="DK666" s="59">
        <f>IF($C666&lt;&gt;0,SUM($CK667:CO667),0)</f>
        <v>0</v>
      </c>
      <c r="DL666" s="59">
        <f>IF($C666&lt;&gt;0,SUM($CK667:CP667),0)</f>
        <v>0</v>
      </c>
      <c r="DM666" s="59">
        <f>IF($C666&lt;&gt;0,SUM($CK667:CQ667),0)</f>
        <v>0</v>
      </c>
      <c r="DN666" s="59">
        <f>IF($C666&lt;&gt;0,SUM($CK667:CR667),0)</f>
        <v>0</v>
      </c>
      <c r="DO666" s="59">
        <f>IF($C666&lt;&gt;0,SUM($CK667:CS667),0)</f>
        <v>0</v>
      </c>
      <c r="DP666" s="59">
        <f>IF($C666&lt;&gt;0,SUM($CK667:CT667),0)</f>
        <v>0</v>
      </c>
      <c r="DQ666" s="59">
        <f>IF($C666&lt;&gt;0,SUM($CK667:CU667),0)</f>
        <v>0</v>
      </c>
      <c r="DR666" s="59">
        <f>IF($C666&lt;&gt;0,SUM($CK667:CV667),0)</f>
        <v>0</v>
      </c>
      <c r="DS666" s="59">
        <f>IF($C666&lt;&gt;0,SUM($CK667:CW667),0)</f>
        <v>0</v>
      </c>
      <c r="DT666" s="59">
        <f>IF($C666&lt;&gt;0,SUM($CK667:CX667),0)</f>
        <v>0</v>
      </c>
      <c r="DU666" s="59">
        <f>IF($C666&lt;&gt;0,SUM($CK667:CY667),0)</f>
        <v>0</v>
      </c>
      <c r="DV666" s="59">
        <f>IF($C666&lt;&gt;0,SUM($CK667:CZ667),0)</f>
        <v>0</v>
      </c>
      <c r="DW666" s="59">
        <f>IF($C666&lt;&gt;0,SUM($CK667:DA667),0)</f>
        <v>0</v>
      </c>
      <c r="DX666" s="59">
        <f>IF($C666&lt;&gt;0,SUM($CK667:DB667),0)</f>
        <v>0</v>
      </c>
      <c r="DY666" s="952" t="str">
        <f t="shared" si="447"/>
        <v/>
      </c>
    </row>
    <row r="667" spans="1:129" ht="13.5" hidden="1" thickBot="1">
      <c r="A667" s="3" t="str">
        <f t="shared" si="413"/>
        <v/>
      </c>
      <c r="B667" s="805">
        <f>Dados_GLOBAL_Inicial!E667</f>
        <v>0</v>
      </c>
      <c r="C667" s="956">
        <f>IF(IFERROR(VALUE(Dados_GLOBAL_Inicial!F667),0)=0,0,Dados_GLOBAL_Inicial!F667)</f>
        <v>0</v>
      </c>
      <c r="D667" s="830">
        <f>Dados_GLOBAL_Inicial!G667</f>
        <v>0</v>
      </c>
      <c r="E667" s="830" t="str">
        <f>IF(IFERROR(VLOOKUP(F667,Cod_Gde_Itens!$A$1:$B$80,2,FALSE),0)&gt;549,IFERROR(VLOOKUP(F667,Cod_Gde_Itens!$A$1:$B$80,2,FALSE),0),IF(Dados_GLOBAL_Inicial!H667=0,"",Dados_GLOBAL_Inicial!H667))</f>
        <v/>
      </c>
      <c r="F667" s="823">
        <f>Dados_GLOBAL_Inicial!I667</f>
        <v>0</v>
      </c>
      <c r="G667" s="824">
        <f>Dados_GLOBAL_Inicial!J667</f>
        <v>0</v>
      </c>
      <c r="H667" s="454">
        <f>Dados_GLOBAL_Inicial!K667</f>
        <v>0</v>
      </c>
      <c r="I667" s="970">
        <f>SUM('MEDIÇÃO_OBJETO (1)'!I667)</f>
        <v>0</v>
      </c>
      <c r="J667" s="455">
        <f t="shared" si="414"/>
        <v>0</v>
      </c>
      <c r="K667" s="451">
        <f t="shared" si="415"/>
        <v>0</v>
      </c>
      <c r="L667" s="452">
        <f t="shared" si="416"/>
        <v>0</v>
      </c>
      <c r="M667" s="809">
        <f t="shared" si="417"/>
        <v>0</v>
      </c>
      <c r="N667" s="810">
        <f>IF(IFERROR(VALUE(Dados_GLOBAL_Inicial!L667),0)=0,0,Dados_GLOBAL_Inicial!L667)</f>
        <v>0</v>
      </c>
      <c r="O667" s="812">
        <f>SUM('MEDIÇÃO_OBJETO (1)'!O667)</f>
        <v>0</v>
      </c>
      <c r="P667" s="812">
        <f>SUM('MEDIÇÃO_OBJETO (1)'!P667)</f>
        <v>0</v>
      </c>
      <c r="Q667" s="813">
        <f t="shared" si="418"/>
        <v>0</v>
      </c>
      <c r="R667" s="951"/>
      <c r="S667" s="815">
        <f>SUM('MEDIÇÃO_OBJETO (1)'!S667)</f>
        <v>0</v>
      </c>
      <c r="T667" s="815">
        <f>SUM('MEDIÇÃO_OBJETO (1)'!T667)</f>
        <v>0</v>
      </c>
      <c r="V667" s="19"/>
      <c r="W667" s="978">
        <f t="shared" si="419"/>
        <v>0</v>
      </c>
      <c r="X667" s="816">
        <f t="shared" si="420"/>
        <v>0</v>
      </c>
      <c r="Y667" s="816">
        <f t="shared" si="421"/>
        <v>0</v>
      </c>
      <c r="Z667" s="817">
        <f t="shared" si="422"/>
        <v>0</v>
      </c>
      <c r="AB667" s="453">
        <f t="shared" si="444"/>
        <v>0</v>
      </c>
      <c r="AC667" s="14">
        <f t="shared" si="423"/>
        <v>0</v>
      </c>
      <c r="AD667" s="819"/>
      <c r="AE667" s="631">
        <f t="shared" si="445"/>
        <v>0</v>
      </c>
      <c r="AF667" s="818">
        <f>SUM('MEDIÇÃO_OBJETO (1)'!AG667)</f>
        <v>0</v>
      </c>
      <c r="AG667" s="541">
        <f>SUM('MEDIÇÃO_OBJETO (1)'!AH667)</f>
        <v>0</v>
      </c>
      <c r="AH667" s="541">
        <f>SUM('MEDIÇÃO_OBJETO (1)'!AI667)</f>
        <v>0</v>
      </c>
      <c r="AI667" s="541">
        <f>SUM('MEDIÇÃO_OBJETO (1)'!AJ667)</f>
        <v>0</v>
      </c>
      <c r="AJ667" s="541">
        <f>SUM('MEDIÇÃO_OBJETO (1)'!AK667)</f>
        <v>0</v>
      </c>
      <c r="AK667" s="541">
        <f>SUM('MEDIÇÃO_OBJETO (1)'!AL667)</f>
        <v>0</v>
      </c>
      <c r="AL667" s="541">
        <f>SUM('MEDIÇÃO_OBJETO (1)'!AM667)</f>
        <v>0</v>
      </c>
      <c r="AM667" s="541">
        <f>SUM('MEDIÇÃO_OBJETO (1)'!AN667)</f>
        <v>0</v>
      </c>
      <c r="AN667" s="541">
        <f>SUM('MEDIÇÃO_OBJETO (1)'!AO667)</f>
        <v>0</v>
      </c>
      <c r="AO667" s="541">
        <f>SUM('MEDIÇÃO_OBJETO (1)'!AP667)</f>
        <v>0</v>
      </c>
      <c r="AP667" s="541">
        <f>SUM('MEDIÇÃO_OBJETO (1)'!AQ667)</f>
        <v>0</v>
      </c>
      <c r="AQ667" s="541">
        <f>SUM('MEDIÇÃO_OBJETO (1)'!AR667)</f>
        <v>0</v>
      </c>
      <c r="AR667" s="541">
        <f>SUM('MEDIÇÃO_OBJETO (1)'!AS667)</f>
        <v>0</v>
      </c>
      <c r="AS667" s="541">
        <f>SUM('MEDIÇÃO_OBJETO (1)'!AT667)</f>
        <v>0</v>
      </c>
      <c r="AT667" s="541">
        <f>SUM('MEDIÇÃO_OBJETO (1)'!AU667)</f>
        <v>0</v>
      </c>
      <c r="AU667" s="541">
        <f>SUM('MEDIÇÃO_OBJETO (1)'!AV667)</f>
        <v>0</v>
      </c>
      <c r="AV667" s="541">
        <f>SUM('MEDIÇÃO_OBJETO (1)'!AW667)</f>
        <v>0</v>
      </c>
      <c r="AW667" s="541">
        <f>SUM('MEDIÇÃO_OBJETO (1)'!AX667)</f>
        <v>0</v>
      </c>
      <c r="AX667" s="977"/>
      <c r="BN667" s="992">
        <f t="shared" si="412"/>
        <v>0</v>
      </c>
      <c r="BO667" s="538">
        <f t="shared" si="446"/>
        <v>0</v>
      </c>
      <c r="BP667" s="987">
        <f>IF(RESUMO_GLOBAL!$X$53="a",ROUND(AF667*$N667,RESUMO_GLOBAL!$X$54),IF(RESUMO_GLOBAL!$X$53="t",TRUNC(AF667*$N667,RESUMO_GLOBAL!$X$54),AF667*$N667))</f>
        <v>0</v>
      </c>
      <c r="BQ667" s="987">
        <f>IF(RESUMO_GLOBAL!$X$53="a",ROUND(AG667*$N667,RESUMO_GLOBAL!$X$54),IF(RESUMO_GLOBAL!$X$53="t",TRUNC(AG667*$N667,RESUMO_GLOBAL!$X$54),AG667*$N667))</f>
        <v>0</v>
      </c>
      <c r="BR667" s="987">
        <f>IF(RESUMO_GLOBAL!$X$53="a",ROUND(AH667*$N667,RESUMO_GLOBAL!$X$54),IF(RESUMO_GLOBAL!$X$53="t",TRUNC(AH667*$N667,RESUMO_GLOBAL!$X$54),AH667*$N667))</f>
        <v>0</v>
      </c>
      <c r="BS667" s="987">
        <f>IF(RESUMO_GLOBAL!$X$53="a",ROUND(AI667*$N667,RESUMO_GLOBAL!$X$54),IF(RESUMO_GLOBAL!$X$53="t",TRUNC(AI667*$N667,RESUMO_GLOBAL!$X$54),AI667*$N667))</f>
        <v>0</v>
      </c>
      <c r="BT667" s="987">
        <f>IF(RESUMO_GLOBAL!$X$53="a",ROUND(AJ667*$N667,RESUMO_GLOBAL!$X$54),IF(RESUMO_GLOBAL!$X$53="t",TRUNC(AJ667*$N667,RESUMO_GLOBAL!$X$54),AJ667*$N667))</f>
        <v>0</v>
      </c>
      <c r="BU667" s="987">
        <f>IF(RESUMO_GLOBAL!$X$53="a",ROUND(AK667*$N667,RESUMO_GLOBAL!$X$54),IF(RESUMO_GLOBAL!$X$53="t",TRUNC(AK667*$N667,RESUMO_GLOBAL!$X$54),AK667*$N667))</f>
        <v>0</v>
      </c>
      <c r="BV667" s="987">
        <f>IF(RESUMO_GLOBAL!$X$53="a",ROUND(AL667*$N667,RESUMO_GLOBAL!$X$54),IF(RESUMO_GLOBAL!$X$53="t",TRUNC(AL667*$N667,RESUMO_GLOBAL!$X$54),AL667*$N667))</f>
        <v>0</v>
      </c>
      <c r="BW667" s="987">
        <f>IF(RESUMO_GLOBAL!$X$53="a",ROUND(AM667*$N667,RESUMO_GLOBAL!$X$54),IF(RESUMO_GLOBAL!$X$53="t",TRUNC(AM667*$N667,RESUMO_GLOBAL!$X$54),AM667*$N667))</f>
        <v>0</v>
      </c>
      <c r="BX667" s="987">
        <f>IF(RESUMO_GLOBAL!$X$53="a",ROUND(AN667*$N667,RESUMO_GLOBAL!$X$54),IF(RESUMO_GLOBAL!$X$53="t",TRUNC(AN667*$N667,RESUMO_GLOBAL!$X$54),AN667*$N667))</f>
        <v>0</v>
      </c>
      <c r="BY667" s="987">
        <f>IF(RESUMO_GLOBAL!$X$53="a",ROUND(AO667*$N667,RESUMO_GLOBAL!$X$54),IF(RESUMO_GLOBAL!$X$53="t",TRUNC(AO667*$N667,RESUMO_GLOBAL!$X$54),AO667*$N667))</f>
        <v>0</v>
      </c>
      <c r="BZ667" s="987">
        <f>IF(RESUMO_GLOBAL!$X$53="a",ROUND(AP667*$N667,RESUMO_GLOBAL!$X$54),IF(RESUMO_GLOBAL!$X$53="t",TRUNC(AP667*$N667,RESUMO_GLOBAL!$X$54),AP667*$N667))</f>
        <v>0</v>
      </c>
      <c r="CA667" s="987">
        <f>IF(RESUMO_GLOBAL!$X$53="a",ROUND(AQ667*$N667,RESUMO_GLOBAL!$X$54),IF(RESUMO_GLOBAL!$X$53="t",TRUNC(AQ667*$N667,RESUMO_GLOBAL!$X$54),AQ667*$N667))</f>
        <v>0</v>
      </c>
      <c r="CB667" s="987">
        <f>IF(RESUMO_GLOBAL!$X$53="a",ROUND(AR667*$N667,RESUMO_GLOBAL!$X$54),IF(RESUMO_GLOBAL!$X$53="t",TRUNC(AR667*$N667,RESUMO_GLOBAL!$X$54),AR667*$N667))</f>
        <v>0</v>
      </c>
      <c r="CC667" s="987">
        <f>IF(RESUMO_GLOBAL!$X$53="a",ROUND(AS667*$N667,RESUMO_GLOBAL!$X$54),IF(RESUMO_GLOBAL!$X$53="t",TRUNC(AS667*$N667,RESUMO_GLOBAL!$X$54),AS667*$N667))</f>
        <v>0</v>
      </c>
      <c r="CD667" s="987">
        <f>IF(RESUMO_GLOBAL!$X$53="a",ROUND(AT667*$N667,RESUMO_GLOBAL!$X$54),IF(RESUMO_GLOBAL!$X$53="t",TRUNC(AT667*$N667,RESUMO_GLOBAL!$X$54),AT667*$N667))</f>
        <v>0</v>
      </c>
      <c r="CE667" s="987">
        <f>IF(RESUMO_GLOBAL!$X$53="a",ROUND(AU667*$N667,RESUMO_GLOBAL!$X$54),IF(RESUMO_GLOBAL!$X$53="t",TRUNC(AU667*$N667,RESUMO_GLOBAL!$X$54),AU667*$N667))</f>
        <v>0</v>
      </c>
      <c r="CF667" s="987">
        <f>IF(RESUMO_GLOBAL!$X$53="a",ROUND(AV667*$N667,RESUMO_GLOBAL!$X$54),IF(RESUMO_GLOBAL!$X$53="t",TRUNC(AV667*$N667,RESUMO_GLOBAL!$X$54),AV667*$N667))</f>
        <v>0</v>
      </c>
      <c r="CG667" s="987">
        <f>IF(RESUMO_GLOBAL!$X$53="a",ROUND(AW667*$N667,RESUMO_GLOBAL!$X$54),IF(RESUMO_GLOBAL!$X$53="t",TRUNC(AW667*$N667,RESUMO_GLOBAL!$X$54),AW667*$N667))</f>
        <v>0</v>
      </c>
      <c r="CK667" s="59">
        <f t="shared" si="425"/>
        <v>0</v>
      </c>
      <c r="CL667" s="59">
        <f t="shared" si="426"/>
        <v>0</v>
      </c>
      <c r="CM667" s="59">
        <f t="shared" si="427"/>
        <v>0</v>
      </c>
      <c r="CN667" s="59">
        <f t="shared" si="428"/>
        <v>0</v>
      </c>
      <c r="CO667" s="59">
        <f t="shared" si="429"/>
        <v>0</v>
      </c>
      <c r="CP667" s="59">
        <f t="shared" si="430"/>
        <v>0</v>
      </c>
      <c r="CQ667" s="59">
        <f t="shared" si="431"/>
        <v>0</v>
      </c>
      <c r="CR667" s="59">
        <f t="shared" si="432"/>
        <v>0</v>
      </c>
      <c r="CS667" s="59">
        <f t="shared" si="433"/>
        <v>0</v>
      </c>
      <c r="CT667" s="59">
        <f t="shared" si="434"/>
        <v>0</v>
      </c>
      <c r="CU667" s="59">
        <f t="shared" si="435"/>
        <v>0</v>
      </c>
      <c r="CV667" s="59">
        <f t="shared" si="436"/>
        <v>0</v>
      </c>
      <c r="CW667" s="59">
        <f t="shared" si="437"/>
        <v>0</v>
      </c>
      <c r="CX667" s="59">
        <f t="shared" si="438"/>
        <v>0</v>
      </c>
      <c r="CY667" s="59">
        <f t="shared" si="439"/>
        <v>0</v>
      </c>
      <c r="CZ667" s="59">
        <f t="shared" si="440"/>
        <v>0</v>
      </c>
      <c r="DA667" s="59">
        <f t="shared" si="441"/>
        <v>0</v>
      </c>
      <c r="DB667" s="59">
        <f t="shared" si="442"/>
        <v>0</v>
      </c>
      <c r="DE667">
        <f t="shared" si="424"/>
        <v>662</v>
      </c>
      <c r="DF667" t="str">
        <f t="shared" si="443"/>
        <v/>
      </c>
      <c r="DG667" s="59">
        <f>IF($C667&lt;&gt;0,SUM($CK668:CK668),0)</f>
        <v>0</v>
      </c>
      <c r="DH667" s="59">
        <f>IF($C667&lt;&gt;0,SUM($CK668:CL668),0)</f>
        <v>0</v>
      </c>
      <c r="DI667" s="59">
        <f>IF($C667&lt;&gt;0,SUM($CK668:CM668),0)</f>
        <v>0</v>
      </c>
      <c r="DJ667" s="59">
        <f>IF($C667&lt;&gt;0,SUM($CK668:CN668),0)</f>
        <v>0</v>
      </c>
      <c r="DK667" s="59">
        <f>IF($C667&lt;&gt;0,SUM($CK668:CO668),0)</f>
        <v>0</v>
      </c>
      <c r="DL667" s="59">
        <f>IF($C667&lt;&gt;0,SUM($CK668:CP668),0)</f>
        <v>0</v>
      </c>
      <c r="DM667" s="59">
        <f>IF($C667&lt;&gt;0,SUM($CK668:CQ668),0)</f>
        <v>0</v>
      </c>
      <c r="DN667" s="59">
        <f>IF($C667&lt;&gt;0,SUM($CK668:CR668),0)</f>
        <v>0</v>
      </c>
      <c r="DO667" s="59">
        <f>IF($C667&lt;&gt;0,SUM($CK668:CS668),0)</f>
        <v>0</v>
      </c>
      <c r="DP667" s="59">
        <f>IF($C667&lt;&gt;0,SUM($CK668:CT668),0)</f>
        <v>0</v>
      </c>
      <c r="DQ667" s="59">
        <f>IF($C667&lt;&gt;0,SUM($CK668:CU668),0)</f>
        <v>0</v>
      </c>
      <c r="DR667" s="59">
        <f>IF($C667&lt;&gt;0,SUM($CK668:CV668),0)</f>
        <v>0</v>
      </c>
      <c r="DS667" s="59">
        <f>IF($C667&lt;&gt;0,SUM($CK668:CW668),0)</f>
        <v>0</v>
      </c>
      <c r="DT667" s="59">
        <f>IF($C667&lt;&gt;0,SUM($CK668:CX668),0)</f>
        <v>0</v>
      </c>
      <c r="DU667" s="59">
        <f>IF($C667&lt;&gt;0,SUM($CK668:CY668),0)</f>
        <v>0</v>
      </c>
      <c r="DV667" s="59">
        <f>IF($C667&lt;&gt;0,SUM($CK668:CZ668),0)</f>
        <v>0</v>
      </c>
      <c r="DW667" s="59">
        <f>IF($C667&lt;&gt;0,SUM($CK668:DA668),0)</f>
        <v>0</v>
      </c>
      <c r="DX667" s="59">
        <f>IF($C667&lt;&gt;0,SUM($CK668:DB668),0)</f>
        <v>0</v>
      </c>
      <c r="DY667" s="952" t="str">
        <f t="shared" si="447"/>
        <v/>
      </c>
    </row>
    <row r="668" spans="1:129" ht="13.5" hidden="1" thickBot="1">
      <c r="A668" s="3" t="str">
        <f t="shared" si="413"/>
        <v/>
      </c>
      <c r="B668" s="805">
        <f>Dados_GLOBAL_Inicial!E668</f>
        <v>0</v>
      </c>
      <c r="C668" s="956">
        <f>IF(IFERROR(VALUE(Dados_GLOBAL_Inicial!F668),0)=0,0,Dados_GLOBAL_Inicial!F668)</f>
        <v>0</v>
      </c>
      <c r="D668" s="830">
        <f>Dados_GLOBAL_Inicial!G668</f>
        <v>0</v>
      </c>
      <c r="E668" s="830" t="str">
        <f>IF(IFERROR(VLOOKUP(F668,Cod_Gde_Itens!$A$1:$B$80,2,FALSE),0)&gt;549,IFERROR(VLOOKUP(F668,Cod_Gde_Itens!$A$1:$B$80,2,FALSE),0),IF(Dados_GLOBAL_Inicial!H668=0,"",Dados_GLOBAL_Inicial!H668))</f>
        <v/>
      </c>
      <c r="F668" s="823">
        <f>Dados_GLOBAL_Inicial!I668</f>
        <v>0</v>
      </c>
      <c r="G668" s="824">
        <f>Dados_GLOBAL_Inicial!J668</f>
        <v>0</v>
      </c>
      <c r="H668" s="454">
        <f>Dados_GLOBAL_Inicial!K668</f>
        <v>0</v>
      </c>
      <c r="I668" s="970">
        <f>SUM('MEDIÇÃO_OBJETO (1)'!I668)</f>
        <v>0</v>
      </c>
      <c r="J668" s="455">
        <f t="shared" si="414"/>
        <v>0</v>
      </c>
      <c r="K668" s="451">
        <f t="shared" si="415"/>
        <v>0</v>
      </c>
      <c r="L668" s="452">
        <f t="shared" si="416"/>
        <v>0</v>
      </c>
      <c r="M668" s="809">
        <f t="shared" si="417"/>
        <v>0</v>
      </c>
      <c r="N668" s="810">
        <f>IF(IFERROR(VALUE(Dados_GLOBAL_Inicial!L668),0)=0,0,Dados_GLOBAL_Inicial!L668)</f>
        <v>0</v>
      </c>
      <c r="O668" s="812">
        <f>SUM('MEDIÇÃO_OBJETO (1)'!O668)</f>
        <v>0</v>
      </c>
      <c r="P668" s="812">
        <f>SUM('MEDIÇÃO_OBJETO (1)'!P668)</f>
        <v>0</v>
      </c>
      <c r="Q668" s="813">
        <f t="shared" si="418"/>
        <v>0</v>
      </c>
      <c r="R668" s="951"/>
      <c r="S668" s="815">
        <f>SUM('MEDIÇÃO_OBJETO (1)'!S668)</f>
        <v>0</v>
      </c>
      <c r="T668" s="815">
        <f>SUM('MEDIÇÃO_OBJETO (1)'!T668)</f>
        <v>0</v>
      </c>
      <c r="V668" s="19"/>
      <c r="W668" s="978">
        <f t="shared" si="419"/>
        <v>0</v>
      </c>
      <c r="X668" s="816">
        <f t="shared" si="420"/>
        <v>0</v>
      </c>
      <c r="Y668" s="816">
        <f t="shared" si="421"/>
        <v>0</v>
      </c>
      <c r="Z668" s="817">
        <f t="shared" si="422"/>
        <v>0</v>
      </c>
      <c r="AB668" s="453">
        <f t="shared" si="444"/>
        <v>0</v>
      </c>
      <c r="AC668" s="14">
        <f t="shared" si="423"/>
        <v>0</v>
      </c>
      <c r="AD668" s="819"/>
      <c r="AE668" s="631">
        <f t="shared" si="445"/>
        <v>0</v>
      </c>
      <c r="AF668" s="818">
        <f>SUM('MEDIÇÃO_OBJETO (1)'!AG668)</f>
        <v>0</v>
      </c>
      <c r="AG668" s="541">
        <f>SUM('MEDIÇÃO_OBJETO (1)'!AH668)</f>
        <v>0</v>
      </c>
      <c r="AH668" s="541">
        <f>SUM('MEDIÇÃO_OBJETO (1)'!AI668)</f>
        <v>0</v>
      </c>
      <c r="AI668" s="541">
        <f>SUM('MEDIÇÃO_OBJETO (1)'!AJ668)</f>
        <v>0</v>
      </c>
      <c r="AJ668" s="541">
        <f>SUM('MEDIÇÃO_OBJETO (1)'!AK668)</f>
        <v>0</v>
      </c>
      <c r="AK668" s="541">
        <f>SUM('MEDIÇÃO_OBJETO (1)'!AL668)</f>
        <v>0</v>
      </c>
      <c r="AL668" s="541">
        <f>SUM('MEDIÇÃO_OBJETO (1)'!AM668)</f>
        <v>0</v>
      </c>
      <c r="AM668" s="541">
        <f>SUM('MEDIÇÃO_OBJETO (1)'!AN668)</f>
        <v>0</v>
      </c>
      <c r="AN668" s="541">
        <f>SUM('MEDIÇÃO_OBJETO (1)'!AO668)</f>
        <v>0</v>
      </c>
      <c r="AO668" s="541">
        <f>SUM('MEDIÇÃO_OBJETO (1)'!AP668)</f>
        <v>0</v>
      </c>
      <c r="AP668" s="541">
        <f>SUM('MEDIÇÃO_OBJETO (1)'!AQ668)</f>
        <v>0</v>
      </c>
      <c r="AQ668" s="541">
        <f>SUM('MEDIÇÃO_OBJETO (1)'!AR668)</f>
        <v>0</v>
      </c>
      <c r="AR668" s="541">
        <f>SUM('MEDIÇÃO_OBJETO (1)'!AS668)</f>
        <v>0</v>
      </c>
      <c r="AS668" s="541">
        <f>SUM('MEDIÇÃO_OBJETO (1)'!AT668)</f>
        <v>0</v>
      </c>
      <c r="AT668" s="541">
        <f>SUM('MEDIÇÃO_OBJETO (1)'!AU668)</f>
        <v>0</v>
      </c>
      <c r="AU668" s="541">
        <f>SUM('MEDIÇÃO_OBJETO (1)'!AV668)</f>
        <v>0</v>
      </c>
      <c r="AV668" s="541">
        <f>SUM('MEDIÇÃO_OBJETO (1)'!AW668)</f>
        <v>0</v>
      </c>
      <c r="AW668" s="541">
        <f>SUM('MEDIÇÃO_OBJETO (1)'!AX668)</f>
        <v>0</v>
      </c>
      <c r="AX668" s="977"/>
      <c r="BN668" s="992">
        <f t="shared" si="412"/>
        <v>0</v>
      </c>
      <c r="BO668" s="538">
        <f t="shared" si="446"/>
        <v>0</v>
      </c>
      <c r="BP668" s="987">
        <f>IF(RESUMO_GLOBAL!$X$53="a",ROUND(AF668*$N668,RESUMO_GLOBAL!$X$54),IF(RESUMO_GLOBAL!$X$53="t",TRUNC(AF668*$N668,RESUMO_GLOBAL!$X$54),AF668*$N668))</f>
        <v>0</v>
      </c>
      <c r="BQ668" s="987">
        <f>IF(RESUMO_GLOBAL!$X$53="a",ROUND(AG668*$N668,RESUMO_GLOBAL!$X$54),IF(RESUMO_GLOBAL!$X$53="t",TRUNC(AG668*$N668,RESUMO_GLOBAL!$X$54),AG668*$N668))</f>
        <v>0</v>
      </c>
      <c r="BR668" s="987">
        <f>IF(RESUMO_GLOBAL!$X$53="a",ROUND(AH668*$N668,RESUMO_GLOBAL!$X$54),IF(RESUMO_GLOBAL!$X$53="t",TRUNC(AH668*$N668,RESUMO_GLOBAL!$X$54),AH668*$N668))</f>
        <v>0</v>
      </c>
      <c r="BS668" s="987">
        <f>IF(RESUMO_GLOBAL!$X$53="a",ROUND(AI668*$N668,RESUMO_GLOBAL!$X$54),IF(RESUMO_GLOBAL!$X$53="t",TRUNC(AI668*$N668,RESUMO_GLOBAL!$X$54),AI668*$N668))</f>
        <v>0</v>
      </c>
      <c r="BT668" s="987">
        <f>IF(RESUMO_GLOBAL!$X$53="a",ROUND(AJ668*$N668,RESUMO_GLOBAL!$X$54),IF(RESUMO_GLOBAL!$X$53="t",TRUNC(AJ668*$N668,RESUMO_GLOBAL!$X$54),AJ668*$N668))</f>
        <v>0</v>
      </c>
      <c r="BU668" s="987">
        <f>IF(RESUMO_GLOBAL!$X$53="a",ROUND(AK668*$N668,RESUMO_GLOBAL!$X$54),IF(RESUMO_GLOBAL!$X$53="t",TRUNC(AK668*$N668,RESUMO_GLOBAL!$X$54),AK668*$N668))</f>
        <v>0</v>
      </c>
      <c r="BV668" s="987">
        <f>IF(RESUMO_GLOBAL!$X$53="a",ROUND(AL668*$N668,RESUMO_GLOBAL!$X$54),IF(RESUMO_GLOBAL!$X$53="t",TRUNC(AL668*$N668,RESUMO_GLOBAL!$X$54),AL668*$N668))</f>
        <v>0</v>
      </c>
      <c r="BW668" s="987">
        <f>IF(RESUMO_GLOBAL!$X$53="a",ROUND(AM668*$N668,RESUMO_GLOBAL!$X$54),IF(RESUMO_GLOBAL!$X$53="t",TRUNC(AM668*$N668,RESUMO_GLOBAL!$X$54),AM668*$N668))</f>
        <v>0</v>
      </c>
      <c r="BX668" s="987">
        <f>IF(RESUMO_GLOBAL!$X$53="a",ROUND(AN668*$N668,RESUMO_GLOBAL!$X$54),IF(RESUMO_GLOBAL!$X$53="t",TRUNC(AN668*$N668,RESUMO_GLOBAL!$X$54),AN668*$N668))</f>
        <v>0</v>
      </c>
      <c r="BY668" s="987">
        <f>IF(RESUMO_GLOBAL!$X$53="a",ROUND(AO668*$N668,RESUMO_GLOBAL!$X$54),IF(RESUMO_GLOBAL!$X$53="t",TRUNC(AO668*$N668,RESUMO_GLOBAL!$X$54),AO668*$N668))</f>
        <v>0</v>
      </c>
      <c r="BZ668" s="987">
        <f>IF(RESUMO_GLOBAL!$X$53="a",ROUND(AP668*$N668,RESUMO_GLOBAL!$X$54),IF(RESUMO_GLOBAL!$X$53="t",TRUNC(AP668*$N668,RESUMO_GLOBAL!$X$54),AP668*$N668))</f>
        <v>0</v>
      </c>
      <c r="CA668" s="987">
        <f>IF(RESUMO_GLOBAL!$X$53="a",ROUND(AQ668*$N668,RESUMO_GLOBAL!$X$54),IF(RESUMO_GLOBAL!$X$53="t",TRUNC(AQ668*$N668,RESUMO_GLOBAL!$X$54),AQ668*$N668))</f>
        <v>0</v>
      </c>
      <c r="CB668" s="987">
        <f>IF(RESUMO_GLOBAL!$X$53="a",ROUND(AR668*$N668,RESUMO_GLOBAL!$X$54),IF(RESUMO_GLOBAL!$X$53="t",TRUNC(AR668*$N668,RESUMO_GLOBAL!$X$54),AR668*$N668))</f>
        <v>0</v>
      </c>
      <c r="CC668" s="987">
        <f>IF(RESUMO_GLOBAL!$X$53="a",ROUND(AS668*$N668,RESUMO_GLOBAL!$X$54),IF(RESUMO_GLOBAL!$X$53="t",TRUNC(AS668*$N668,RESUMO_GLOBAL!$X$54),AS668*$N668))</f>
        <v>0</v>
      </c>
      <c r="CD668" s="987">
        <f>IF(RESUMO_GLOBAL!$X$53="a",ROUND(AT668*$N668,RESUMO_GLOBAL!$X$54),IF(RESUMO_GLOBAL!$X$53="t",TRUNC(AT668*$N668,RESUMO_GLOBAL!$X$54),AT668*$N668))</f>
        <v>0</v>
      </c>
      <c r="CE668" s="987">
        <f>IF(RESUMO_GLOBAL!$X$53="a",ROUND(AU668*$N668,RESUMO_GLOBAL!$X$54),IF(RESUMO_GLOBAL!$X$53="t",TRUNC(AU668*$N668,RESUMO_GLOBAL!$X$54),AU668*$N668))</f>
        <v>0</v>
      </c>
      <c r="CF668" s="987">
        <f>IF(RESUMO_GLOBAL!$X$53="a",ROUND(AV668*$N668,RESUMO_GLOBAL!$X$54),IF(RESUMO_GLOBAL!$X$53="t",TRUNC(AV668*$N668,RESUMO_GLOBAL!$X$54),AV668*$N668))</f>
        <v>0</v>
      </c>
      <c r="CG668" s="987">
        <f>IF(RESUMO_GLOBAL!$X$53="a",ROUND(AW668*$N668,RESUMO_GLOBAL!$X$54),IF(RESUMO_GLOBAL!$X$53="t",TRUNC(AW668*$N668,RESUMO_GLOBAL!$X$54),AW668*$N668))</f>
        <v>0</v>
      </c>
      <c r="CK668" s="59">
        <f t="shared" si="425"/>
        <v>0</v>
      </c>
      <c r="CL668" s="59">
        <f t="shared" si="426"/>
        <v>0</v>
      </c>
      <c r="CM668" s="59">
        <f t="shared" si="427"/>
        <v>0</v>
      </c>
      <c r="CN668" s="59">
        <f t="shared" si="428"/>
        <v>0</v>
      </c>
      <c r="CO668" s="59">
        <f t="shared" si="429"/>
        <v>0</v>
      </c>
      <c r="CP668" s="59">
        <f t="shared" si="430"/>
        <v>0</v>
      </c>
      <c r="CQ668" s="59">
        <f t="shared" si="431"/>
        <v>0</v>
      </c>
      <c r="CR668" s="59">
        <f t="shared" si="432"/>
        <v>0</v>
      </c>
      <c r="CS668" s="59">
        <f t="shared" si="433"/>
        <v>0</v>
      </c>
      <c r="CT668" s="59">
        <f t="shared" si="434"/>
        <v>0</v>
      </c>
      <c r="CU668" s="59">
        <f t="shared" si="435"/>
        <v>0</v>
      </c>
      <c r="CV668" s="59">
        <f t="shared" si="436"/>
        <v>0</v>
      </c>
      <c r="CW668" s="59">
        <f t="shared" si="437"/>
        <v>0</v>
      </c>
      <c r="CX668" s="59">
        <f t="shared" si="438"/>
        <v>0</v>
      </c>
      <c r="CY668" s="59">
        <f t="shared" si="439"/>
        <v>0</v>
      </c>
      <c r="CZ668" s="59">
        <f t="shared" si="440"/>
        <v>0</v>
      </c>
      <c r="DA668" s="59">
        <f t="shared" si="441"/>
        <v>0</v>
      </c>
      <c r="DB668" s="59">
        <f t="shared" si="442"/>
        <v>0</v>
      </c>
      <c r="DE668">
        <f t="shared" si="424"/>
        <v>663</v>
      </c>
      <c r="DF668" t="str">
        <f t="shared" si="443"/>
        <v/>
      </c>
      <c r="DG668" s="59">
        <f>IF($C668&lt;&gt;0,SUM($CK669:CK669),0)</f>
        <v>0</v>
      </c>
      <c r="DH668" s="59">
        <f>IF($C668&lt;&gt;0,SUM($CK669:CL669),0)</f>
        <v>0</v>
      </c>
      <c r="DI668" s="59">
        <f>IF($C668&lt;&gt;0,SUM($CK669:CM669),0)</f>
        <v>0</v>
      </c>
      <c r="DJ668" s="59">
        <f>IF($C668&lt;&gt;0,SUM($CK669:CN669),0)</f>
        <v>0</v>
      </c>
      <c r="DK668" s="59">
        <f>IF($C668&lt;&gt;0,SUM($CK669:CO669),0)</f>
        <v>0</v>
      </c>
      <c r="DL668" s="59">
        <f>IF($C668&lt;&gt;0,SUM($CK669:CP669),0)</f>
        <v>0</v>
      </c>
      <c r="DM668" s="59">
        <f>IF($C668&lt;&gt;0,SUM($CK669:CQ669),0)</f>
        <v>0</v>
      </c>
      <c r="DN668" s="59">
        <f>IF($C668&lt;&gt;0,SUM($CK669:CR669),0)</f>
        <v>0</v>
      </c>
      <c r="DO668" s="59">
        <f>IF($C668&lt;&gt;0,SUM($CK669:CS669),0)</f>
        <v>0</v>
      </c>
      <c r="DP668" s="59">
        <f>IF($C668&lt;&gt;0,SUM($CK669:CT669),0)</f>
        <v>0</v>
      </c>
      <c r="DQ668" s="59">
        <f>IF($C668&lt;&gt;0,SUM($CK669:CU669),0)</f>
        <v>0</v>
      </c>
      <c r="DR668" s="59">
        <f>IF($C668&lt;&gt;0,SUM($CK669:CV669),0)</f>
        <v>0</v>
      </c>
      <c r="DS668" s="59">
        <f>IF($C668&lt;&gt;0,SUM($CK669:CW669),0)</f>
        <v>0</v>
      </c>
      <c r="DT668" s="59">
        <f>IF($C668&lt;&gt;0,SUM($CK669:CX669),0)</f>
        <v>0</v>
      </c>
      <c r="DU668" s="59">
        <f>IF($C668&lt;&gt;0,SUM($CK669:CY669),0)</f>
        <v>0</v>
      </c>
      <c r="DV668" s="59">
        <f>IF($C668&lt;&gt;0,SUM($CK669:CZ669),0)</f>
        <v>0</v>
      </c>
      <c r="DW668" s="59">
        <f>IF($C668&lt;&gt;0,SUM($CK669:DA669),0)</f>
        <v>0</v>
      </c>
      <c r="DX668" s="59">
        <f>IF($C668&lt;&gt;0,SUM($CK669:DB669),0)</f>
        <v>0</v>
      </c>
      <c r="DY668" s="952" t="str">
        <f t="shared" si="447"/>
        <v/>
      </c>
    </row>
    <row r="669" spans="1:129" ht="13.5" hidden="1" thickBot="1">
      <c r="A669" s="3" t="str">
        <f t="shared" si="413"/>
        <v/>
      </c>
      <c r="B669" s="805">
        <f>Dados_GLOBAL_Inicial!E669</f>
        <v>0</v>
      </c>
      <c r="C669" s="956">
        <f>IF(IFERROR(VALUE(Dados_GLOBAL_Inicial!F669),0)=0,0,Dados_GLOBAL_Inicial!F669)</f>
        <v>0</v>
      </c>
      <c r="D669" s="830">
        <f>Dados_GLOBAL_Inicial!G669</f>
        <v>0</v>
      </c>
      <c r="E669" s="830" t="str">
        <f>IF(IFERROR(VLOOKUP(F669,Cod_Gde_Itens!$A$1:$B$80,2,FALSE),0)&gt;549,IFERROR(VLOOKUP(F669,Cod_Gde_Itens!$A$1:$B$80,2,FALSE),0),IF(Dados_GLOBAL_Inicial!H669=0,"",Dados_GLOBAL_Inicial!H669))</f>
        <v/>
      </c>
      <c r="F669" s="823">
        <f>Dados_GLOBAL_Inicial!I669</f>
        <v>0</v>
      </c>
      <c r="G669" s="824">
        <f>Dados_GLOBAL_Inicial!J669</f>
        <v>0</v>
      </c>
      <c r="H669" s="454">
        <f>Dados_GLOBAL_Inicial!K669</f>
        <v>0</v>
      </c>
      <c r="I669" s="970">
        <f>SUM('MEDIÇÃO_OBJETO (1)'!I669)</f>
        <v>0</v>
      </c>
      <c r="J669" s="455">
        <f t="shared" si="414"/>
        <v>0</v>
      </c>
      <c r="K669" s="451">
        <f t="shared" si="415"/>
        <v>0</v>
      </c>
      <c r="L669" s="452">
        <f t="shared" si="416"/>
        <v>0</v>
      </c>
      <c r="M669" s="809">
        <f t="shared" si="417"/>
        <v>0</v>
      </c>
      <c r="N669" s="810">
        <f>IF(IFERROR(VALUE(Dados_GLOBAL_Inicial!L669),0)=0,0,Dados_GLOBAL_Inicial!L669)</f>
        <v>0</v>
      </c>
      <c r="O669" s="812">
        <f>SUM('MEDIÇÃO_OBJETO (1)'!O669)</f>
        <v>0</v>
      </c>
      <c r="P669" s="812">
        <f>SUM('MEDIÇÃO_OBJETO (1)'!P669)</f>
        <v>0</v>
      </c>
      <c r="Q669" s="813">
        <f t="shared" si="418"/>
        <v>0</v>
      </c>
      <c r="R669" s="951"/>
      <c r="S669" s="815">
        <f>SUM('MEDIÇÃO_OBJETO (1)'!S669)</f>
        <v>0</v>
      </c>
      <c r="T669" s="815">
        <f>SUM('MEDIÇÃO_OBJETO (1)'!T669)</f>
        <v>0</v>
      </c>
      <c r="V669" s="19"/>
      <c r="W669" s="978">
        <f t="shared" si="419"/>
        <v>0</v>
      </c>
      <c r="X669" s="816">
        <f t="shared" si="420"/>
        <v>0</v>
      </c>
      <c r="Y669" s="816">
        <f t="shared" si="421"/>
        <v>0</v>
      </c>
      <c r="Z669" s="817">
        <f t="shared" si="422"/>
        <v>0</v>
      </c>
      <c r="AB669" s="453">
        <f t="shared" si="444"/>
        <v>0</v>
      </c>
      <c r="AC669" s="14">
        <f t="shared" si="423"/>
        <v>0</v>
      </c>
      <c r="AD669" s="819"/>
      <c r="AE669" s="631">
        <f t="shared" si="445"/>
        <v>0</v>
      </c>
      <c r="AF669" s="818">
        <f>SUM('MEDIÇÃO_OBJETO (1)'!AG669)</f>
        <v>0</v>
      </c>
      <c r="AG669" s="541">
        <f>SUM('MEDIÇÃO_OBJETO (1)'!AH669)</f>
        <v>0</v>
      </c>
      <c r="AH669" s="541">
        <f>SUM('MEDIÇÃO_OBJETO (1)'!AI669)</f>
        <v>0</v>
      </c>
      <c r="AI669" s="541">
        <f>SUM('MEDIÇÃO_OBJETO (1)'!AJ669)</f>
        <v>0</v>
      </c>
      <c r="AJ669" s="541">
        <f>SUM('MEDIÇÃO_OBJETO (1)'!AK669)</f>
        <v>0</v>
      </c>
      <c r="AK669" s="541">
        <f>SUM('MEDIÇÃO_OBJETO (1)'!AL669)</f>
        <v>0</v>
      </c>
      <c r="AL669" s="541">
        <f>SUM('MEDIÇÃO_OBJETO (1)'!AM669)</f>
        <v>0</v>
      </c>
      <c r="AM669" s="541">
        <f>SUM('MEDIÇÃO_OBJETO (1)'!AN669)</f>
        <v>0</v>
      </c>
      <c r="AN669" s="541">
        <f>SUM('MEDIÇÃO_OBJETO (1)'!AO669)</f>
        <v>0</v>
      </c>
      <c r="AO669" s="541">
        <f>SUM('MEDIÇÃO_OBJETO (1)'!AP669)</f>
        <v>0</v>
      </c>
      <c r="AP669" s="541">
        <f>SUM('MEDIÇÃO_OBJETO (1)'!AQ669)</f>
        <v>0</v>
      </c>
      <c r="AQ669" s="541">
        <f>SUM('MEDIÇÃO_OBJETO (1)'!AR669)</f>
        <v>0</v>
      </c>
      <c r="AR669" s="541">
        <f>SUM('MEDIÇÃO_OBJETO (1)'!AS669)</f>
        <v>0</v>
      </c>
      <c r="AS669" s="541">
        <f>SUM('MEDIÇÃO_OBJETO (1)'!AT669)</f>
        <v>0</v>
      </c>
      <c r="AT669" s="541">
        <f>SUM('MEDIÇÃO_OBJETO (1)'!AU669)</f>
        <v>0</v>
      </c>
      <c r="AU669" s="541">
        <f>SUM('MEDIÇÃO_OBJETO (1)'!AV669)</f>
        <v>0</v>
      </c>
      <c r="AV669" s="541">
        <f>SUM('MEDIÇÃO_OBJETO (1)'!AW669)</f>
        <v>0</v>
      </c>
      <c r="AW669" s="541">
        <f>SUM('MEDIÇÃO_OBJETO (1)'!AX669)</f>
        <v>0</v>
      </c>
      <c r="AX669" s="977"/>
      <c r="BN669" s="992">
        <f t="shared" si="412"/>
        <v>0</v>
      </c>
      <c r="BO669" s="538">
        <f t="shared" si="446"/>
        <v>0</v>
      </c>
      <c r="BP669" s="987">
        <f>IF(RESUMO_GLOBAL!$X$53="a",ROUND(AF669*$N669,RESUMO_GLOBAL!$X$54),IF(RESUMO_GLOBAL!$X$53="t",TRUNC(AF669*$N669,RESUMO_GLOBAL!$X$54),AF669*$N669))</f>
        <v>0</v>
      </c>
      <c r="BQ669" s="987">
        <f>IF(RESUMO_GLOBAL!$X$53="a",ROUND(AG669*$N669,RESUMO_GLOBAL!$X$54),IF(RESUMO_GLOBAL!$X$53="t",TRUNC(AG669*$N669,RESUMO_GLOBAL!$X$54),AG669*$N669))</f>
        <v>0</v>
      </c>
      <c r="BR669" s="987">
        <f>IF(RESUMO_GLOBAL!$X$53="a",ROUND(AH669*$N669,RESUMO_GLOBAL!$X$54),IF(RESUMO_GLOBAL!$X$53="t",TRUNC(AH669*$N669,RESUMO_GLOBAL!$X$54),AH669*$N669))</f>
        <v>0</v>
      </c>
      <c r="BS669" s="987">
        <f>IF(RESUMO_GLOBAL!$X$53="a",ROUND(AI669*$N669,RESUMO_GLOBAL!$X$54),IF(RESUMO_GLOBAL!$X$53="t",TRUNC(AI669*$N669,RESUMO_GLOBAL!$X$54),AI669*$N669))</f>
        <v>0</v>
      </c>
      <c r="BT669" s="987">
        <f>IF(RESUMO_GLOBAL!$X$53="a",ROUND(AJ669*$N669,RESUMO_GLOBAL!$X$54),IF(RESUMO_GLOBAL!$X$53="t",TRUNC(AJ669*$N669,RESUMO_GLOBAL!$X$54),AJ669*$N669))</f>
        <v>0</v>
      </c>
      <c r="BU669" s="987">
        <f>IF(RESUMO_GLOBAL!$X$53="a",ROUND(AK669*$N669,RESUMO_GLOBAL!$X$54),IF(RESUMO_GLOBAL!$X$53="t",TRUNC(AK669*$N669,RESUMO_GLOBAL!$X$54),AK669*$N669))</f>
        <v>0</v>
      </c>
      <c r="BV669" s="987">
        <f>IF(RESUMO_GLOBAL!$X$53="a",ROUND(AL669*$N669,RESUMO_GLOBAL!$X$54),IF(RESUMO_GLOBAL!$X$53="t",TRUNC(AL669*$N669,RESUMO_GLOBAL!$X$54),AL669*$N669))</f>
        <v>0</v>
      </c>
      <c r="BW669" s="987">
        <f>IF(RESUMO_GLOBAL!$X$53="a",ROUND(AM669*$N669,RESUMO_GLOBAL!$X$54),IF(RESUMO_GLOBAL!$X$53="t",TRUNC(AM669*$N669,RESUMO_GLOBAL!$X$54),AM669*$N669))</f>
        <v>0</v>
      </c>
      <c r="BX669" s="987">
        <f>IF(RESUMO_GLOBAL!$X$53="a",ROUND(AN669*$N669,RESUMO_GLOBAL!$X$54),IF(RESUMO_GLOBAL!$X$53="t",TRUNC(AN669*$N669,RESUMO_GLOBAL!$X$54),AN669*$N669))</f>
        <v>0</v>
      </c>
      <c r="BY669" s="987">
        <f>IF(RESUMO_GLOBAL!$X$53="a",ROUND(AO669*$N669,RESUMO_GLOBAL!$X$54),IF(RESUMO_GLOBAL!$X$53="t",TRUNC(AO669*$N669,RESUMO_GLOBAL!$X$54),AO669*$N669))</f>
        <v>0</v>
      </c>
      <c r="BZ669" s="987">
        <f>IF(RESUMO_GLOBAL!$X$53="a",ROUND(AP669*$N669,RESUMO_GLOBAL!$X$54),IF(RESUMO_GLOBAL!$X$53="t",TRUNC(AP669*$N669,RESUMO_GLOBAL!$X$54),AP669*$N669))</f>
        <v>0</v>
      </c>
      <c r="CA669" s="987">
        <f>IF(RESUMO_GLOBAL!$X$53="a",ROUND(AQ669*$N669,RESUMO_GLOBAL!$X$54),IF(RESUMO_GLOBAL!$X$53="t",TRUNC(AQ669*$N669,RESUMO_GLOBAL!$X$54),AQ669*$N669))</f>
        <v>0</v>
      </c>
      <c r="CB669" s="987">
        <f>IF(RESUMO_GLOBAL!$X$53="a",ROUND(AR669*$N669,RESUMO_GLOBAL!$X$54),IF(RESUMO_GLOBAL!$X$53="t",TRUNC(AR669*$N669,RESUMO_GLOBAL!$X$54),AR669*$N669))</f>
        <v>0</v>
      </c>
      <c r="CC669" s="987">
        <f>IF(RESUMO_GLOBAL!$X$53="a",ROUND(AS669*$N669,RESUMO_GLOBAL!$X$54),IF(RESUMO_GLOBAL!$X$53="t",TRUNC(AS669*$N669,RESUMO_GLOBAL!$X$54),AS669*$N669))</f>
        <v>0</v>
      </c>
      <c r="CD669" s="987">
        <f>IF(RESUMO_GLOBAL!$X$53="a",ROUND(AT669*$N669,RESUMO_GLOBAL!$X$54),IF(RESUMO_GLOBAL!$X$53="t",TRUNC(AT669*$N669,RESUMO_GLOBAL!$X$54),AT669*$N669))</f>
        <v>0</v>
      </c>
      <c r="CE669" s="987">
        <f>IF(RESUMO_GLOBAL!$X$53="a",ROUND(AU669*$N669,RESUMO_GLOBAL!$X$54),IF(RESUMO_GLOBAL!$X$53="t",TRUNC(AU669*$N669,RESUMO_GLOBAL!$X$54),AU669*$N669))</f>
        <v>0</v>
      </c>
      <c r="CF669" s="987">
        <f>IF(RESUMO_GLOBAL!$X$53="a",ROUND(AV669*$N669,RESUMO_GLOBAL!$X$54),IF(RESUMO_GLOBAL!$X$53="t",TRUNC(AV669*$N669,RESUMO_GLOBAL!$X$54),AV669*$N669))</f>
        <v>0</v>
      </c>
      <c r="CG669" s="987">
        <f>IF(RESUMO_GLOBAL!$X$53="a",ROUND(AW669*$N669,RESUMO_GLOBAL!$X$54),IF(RESUMO_GLOBAL!$X$53="t",TRUNC(AW669*$N669,RESUMO_GLOBAL!$X$54),AW669*$N669))</f>
        <v>0</v>
      </c>
      <c r="CK669" s="59">
        <f t="shared" si="425"/>
        <v>0</v>
      </c>
      <c r="CL669" s="59">
        <f t="shared" si="426"/>
        <v>0</v>
      </c>
      <c r="CM669" s="59">
        <f t="shared" si="427"/>
        <v>0</v>
      </c>
      <c r="CN669" s="59">
        <f t="shared" si="428"/>
        <v>0</v>
      </c>
      <c r="CO669" s="59">
        <f t="shared" si="429"/>
        <v>0</v>
      </c>
      <c r="CP669" s="59">
        <f t="shared" si="430"/>
        <v>0</v>
      </c>
      <c r="CQ669" s="59">
        <f t="shared" si="431"/>
        <v>0</v>
      </c>
      <c r="CR669" s="59">
        <f t="shared" si="432"/>
        <v>0</v>
      </c>
      <c r="CS669" s="59">
        <f t="shared" si="433"/>
        <v>0</v>
      </c>
      <c r="CT669" s="59">
        <f t="shared" si="434"/>
        <v>0</v>
      </c>
      <c r="CU669" s="59">
        <f t="shared" si="435"/>
        <v>0</v>
      </c>
      <c r="CV669" s="59">
        <f t="shared" si="436"/>
        <v>0</v>
      </c>
      <c r="CW669" s="59">
        <f t="shared" si="437"/>
        <v>0</v>
      </c>
      <c r="CX669" s="59">
        <f t="shared" si="438"/>
        <v>0</v>
      </c>
      <c r="CY669" s="59">
        <f t="shared" si="439"/>
        <v>0</v>
      </c>
      <c r="CZ669" s="59">
        <f t="shared" si="440"/>
        <v>0</v>
      </c>
      <c r="DA669" s="59">
        <f t="shared" si="441"/>
        <v>0</v>
      </c>
      <c r="DB669" s="59">
        <f t="shared" si="442"/>
        <v>0</v>
      </c>
      <c r="DE669">
        <f t="shared" si="424"/>
        <v>664</v>
      </c>
      <c r="DF669" t="str">
        <f t="shared" si="443"/>
        <v/>
      </c>
      <c r="DG669" s="59">
        <f>IF($C669&lt;&gt;0,SUM($CK670:CK670),0)</f>
        <v>0</v>
      </c>
      <c r="DH669" s="59">
        <f>IF($C669&lt;&gt;0,SUM($CK670:CL670),0)</f>
        <v>0</v>
      </c>
      <c r="DI669" s="59">
        <f>IF($C669&lt;&gt;0,SUM($CK670:CM670),0)</f>
        <v>0</v>
      </c>
      <c r="DJ669" s="59">
        <f>IF($C669&lt;&gt;0,SUM($CK670:CN670),0)</f>
        <v>0</v>
      </c>
      <c r="DK669" s="59">
        <f>IF($C669&lt;&gt;0,SUM($CK670:CO670),0)</f>
        <v>0</v>
      </c>
      <c r="DL669" s="59">
        <f>IF($C669&lt;&gt;0,SUM($CK670:CP670),0)</f>
        <v>0</v>
      </c>
      <c r="DM669" s="59">
        <f>IF($C669&lt;&gt;0,SUM($CK670:CQ670),0)</f>
        <v>0</v>
      </c>
      <c r="DN669" s="59">
        <f>IF($C669&lt;&gt;0,SUM($CK670:CR670),0)</f>
        <v>0</v>
      </c>
      <c r="DO669" s="59">
        <f>IF($C669&lt;&gt;0,SUM($CK670:CS670),0)</f>
        <v>0</v>
      </c>
      <c r="DP669" s="59">
        <f>IF($C669&lt;&gt;0,SUM($CK670:CT670),0)</f>
        <v>0</v>
      </c>
      <c r="DQ669" s="59">
        <f>IF($C669&lt;&gt;0,SUM($CK670:CU670),0)</f>
        <v>0</v>
      </c>
      <c r="DR669" s="59">
        <f>IF($C669&lt;&gt;0,SUM($CK670:CV670),0)</f>
        <v>0</v>
      </c>
      <c r="DS669" s="59">
        <f>IF($C669&lt;&gt;0,SUM($CK670:CW670),0)</f>
        <v>0</v>
      </c>
      <c r="DT669" s="59">
        <f>IF($C669&lt;&gt;0,SUM($CK670:CX670),0)</f>
        <v>0</v>
      </c>
      <c r="DU669" s="59">
        <f>IF($C669&lt;&gt;0,SUM($CK670:CY670),0)</f>
        <v>0</v>
      </c>
      <c r="DV669" s="59">
        <f>IF($C669&lt;&gt;0,SUM($CK670:CZ670),0)</f>
        <v>0</v>
      </c>
      <c r="DW669" s="59">
        <f>IF($C669&lt;&gt;0,SUM($CK670:DA670),0)</f>
        <v>0</v>
      </c>
      <c r="DX669" s="59">
        <f>IF($C669&lt;&gt;0,SUM($CK670:DB670),0)</f>
        <v>0</v>
      </c>
      <c r="DY669" s="952" t="str">
        <f t="shared" si="447"/>
        <v/>
      </c>
    </row>
    <row r="670" spans="1:129" ht="13.5" hidden="1" thickBot="1">
      <c r="A670" s="3" t="str">
        <f t="shared" si="413"/>
        <v/>
      </c>
      <c r="B670" s="805">
        <f>Dados_GLOBAL_Inicial!E670</f>
        <v>0</v>
      </c>
      <c r="C670" s="956">
        <f>IF(IFERROR(VALUE(Dados_GLOBAL_Inicial!F670),0)=0,0,Dados_GLOBAL_Inicial!F670)</f>
        <v>0</v>
      </c>
      <c r="D670" s="830">
        <f>Dados_GLOBAL_Inicial!G670</f>
        <v>0</v>
      </c>
      <c r="E670" s="830" t="str">
        <f>IF(IFERROR(VLOOKUP(F670,Cod_Gde_Itens!$A$1:$B$80,2,FALSE),0)&gt;549,IFERROR(VLOOKUP(F670,Cod_Gde_Itens!$A$1:$B$80,2,FALSE),0),IF(Dados_GLOBAL_Inicial!H670=0,"",Dados_GLOBAL_Inicial!H670))</f>
        <v/>
      </c>
      <c r="F670" s="823">
        <f>Dados_GLOBAL_Inicial!I670</f>
        <v>0</v>
      </c>
      <c r="G670" s="824">
        <f>Dados_GLOBAL_Inicial!J670</f>
        <v>0</v>
      </c>
      <c r="H670" s="454">
        <f>Dados_GLOBAL_Inicial!K670</f>
        <v>0</v>
      </c>
      <c r="I670" s="970">
        <f>SUM('MEDIÇÃO_OBJETO (1)'!I670)</f>
        <v>0</v>
      </c>
      <c r="J670" s="455">
        <f t="shared" si="414"/>
        <v>0</v>
      </c>
      <c r="K670" s="451">
        <f t="shared" si="415"/>
        <v>0</v>
      </c>
      <c r="L670" s="452">
        <f t="shared" si="416"/>
        <v>0</v>
      </c>
      <c r="M670" s="809">
        <f t="shared" si="417"/>
        <v>0</v>
      </c>
      <c r="N670" s="810">
        <f>IF(IFERROR(VALUE(Dados_GLOBAL_Inicial!L670),0)=0,0,Dados_GLOBAL_Inicial!L670)</f>
        <v>0</v>
      </c>
      <c r="O670" s="812">
        <f>SUM('MEDIÇÃO_OBJETO (1)'!O670)</f>
        <v>0</v>
      </c>
      <c r="P670" s="812">
        <f>SUM('MEDIÇÃO_OBJETO (1)'!P670)</f>
        <v>0</v>
      </c>
      <c r="Q670" s="813">
        <f t="shared" si="418"/>
        <v>0</v>
      </c>
      <c r="R670" s="951"/>
      <c r="S670" s="815">
        <f>SUM('MEDIÇÃO_OBJETO (1)'!S670)</f>
        <v>0</v>
      </c>
      <c r="T670" s="815">
        <f>SUM('MEDIÇÃO_OBJETO (1)'!T670)</f>
        <v>0</v>
      </c>
      <c r="V670" s="19"/>
      <c r="W670" s="978">
        <f t="shared" si="419"/>
        <v>0</v>
      </c>
      <c r="X670" s="816">
        <f t="shared" si="420"/>
        <v>0</v>
      </c>
      <c r="Y670" s="816">
        <f t="shared" si="421"/>
        <v>0</v>
      </c>
      <c r="Z670" s="817">
        <f t="shared" si="422"/>
        <v>0</v>
      </c>
      <c r="AB670" s="453">
        <f t="shared" si="444"/>
        <v>0</v>
      </c>
      <c r="AC670" s="14">
        <f t="shared" si="423"/>
        <v>0</v>
      </c>
      <c r="AD670" s="819"/>
      <c r="AE670" s="631">
        <f t="shared" si="445"/>
        <v>0</v>
      </c>
      <c r="AF670" s="818">
        <f>SUM('MEDIÇÃO_OBJETO (1)'!AG670)</f>
        <v>0</v>
      </c>
      <c r="AG670" s="541">
        <f>SUM('MEDIÇÃO_OBJETO (1)'!AH670)</f>
        <v>0</v>
      </c>
      <c r="AH670" s="541">
        <f>SUM('MEDIÇÃO_OBJETO (1)'!AI670)</f>
        <v>0</v>
      </c>
      <c r="AI670" s="541">
        <f>SUM('MEDIÇÃO_OBJETO (1)'!AJ670)</f>
        <v>0</v>
      </c>
      <c r="AJ670" s="541">
        <f>SUM('MEDIÇÃO_OBJETO (1)'!AK670)</f>
        <v>0</v>
      </c>
      <c r="AK670" s="541">
        <f>SUM('MEDIÇÃO_OBJETO (1)'!AL670)</f>
        <v>0</v>
      </c>
      <c r="AL670" s="541">
        <f>SUM('MEDIÇÃO_OBJETO (1)'!AM670)</f>
        <v>0</v>
      </c>
      <c r="AM670" s="541">
        <f>SUM('MEDIÇÃO_OBJETO (1)'!AN670)</f>
        <v>0</v>
      </c>
      <c r="AN670" s="541">
        <f>SUM('MEDIÇÃO_OBJETO (1)'!AO670)</f>
        <v>0</v>
      </c>
      <c r="AO670" s="541">
        <f>SUM('MEDIÇÃO_OBJETO (1)'!AP670)</f>
        <v>0</v>
      </c>
      <c r="AP670" s="541">
        <f>SUM('MEDIÇÃO_OBJETO (1)'!AQ670)</f>
        <v>0</v>
      </c>
      <c r="AQ670" s="541">
        <f>SUM('MEDIÇÃO_OBJETO (1)'!AR670)</f>
        <v>0</v>
      </c>
      <c r="AR670" s="541">
        <f>SUM('MEDIÇÃO_OBJETO (1)'!AS670)</f>
        <v>0</v>
      </c>
      <c r="AS670" s="541">
        <f>SUM('MEDIÇÃO_OBJETO (1)'!AT670)</f>
        <v>0</v>
      </c>
      <c r="AT670" s="541">
        <f>SUM('MEDIÇÃO_OBJETO (1)'!AU670)</f>
        <v>0</v>
      </c>
      <c r="AU670" s="541">
        <f>SUM('MEDIÇÃO_OBJETO (1)'!AV670)</f>
        <v>0</v>
      </c>
      <c r="AV670" s="541">
        <f>SUM('MEDIÇÃO_OBJETO (1)'!AW670)</f>
        <v>0</v>
      </c>
      <c r="AW670" s="541">
        <f>SUM('MEDIÇÃO_OBJETO (1)'!AX670)</f>
        <v>0</v>
      </c>
      <c r="AX670" s="977"/>
      <c r="BN670" s="992">
        <f t="shared" si="412"/>
        <v>0</v>
      </c>
      <c r="BO670" s="538">
        <f t="shared" si="446"/>
        <v>0</v>
      </c>
      <c r="BP670" s="987">
        <f>IF(RESUMO_GLOBAL!$X$53="a",ROUND(AF670*$N670,RESUMO_GLOBAL!$X$54),IF(RESUMO_GLOBAL!$X$53="t",TRUNC(AF670*$N670,RESUMO_GLOBAL!$X$54),AF670*$N670))</f>
        <v>0</v>
      </c>
      <c r="BQ670" s="987">
        <f>IF(RESUMO_GLOBAL!$X$53="a",ROUND(AG670*$N670,RESUMO_GLOBAL!$X$54),IF(RESUMO_GLOBAL!$X$53="t",TRUNC(AG670*$N670,RESUMO_GLOBAL!$X$54),AG670*$N670))</f>
        <v>0</v>
      </c>
      <c r="BR670" s="987">
        <f>IF(RESUMO_GLOBAL!$X$53="a",ROUND(AH670*$N670,RESUMO_GLOBAL!$X$54),IF(RESUMO_GLOBAL!$X$53="t",TRUNC(AH670*$N670,RESUMO_GLOBAL!$X$54),AH670*$N670))</f>
        <v>0</v>
      </c>
      <c r="BS670" s="987">
        <f>IF(RESUMO_GLOBAL!$X$53="a",ROUND(AI670*$N670,RESUMO_GLOBAL!$X$54),IF(RESUMO_GLOBAL!$X$53="t",TRUNC(AI670*$N670,RESUMO_GLOBAL!$X$54),AI670*$N670))</f>
        <v>0</v>
      </c>
      <c r="BT670" s="987">
        <f>IF(RESUMO_GLOBAL!$X$53="a",ROUND(AJ670*$N670,RESUMO_GLOBAL!$X$54),IF(RESUMO_GLOBAL!$X$53="t",TRUNC(AJ670*$N670,RESUMO_GLOBAL!$X$54),AJ670*$N670))</f>
        <v>0</v>
      </c>
      <c r="BU670" s="987">
        <f>IF(RESUMO_GLOBAL!$X$53="a",ROUND(AK670*$N670,RESUMO_GLOBAL!$X$54),IF(RESUMO_GLOBAL!$X$53="t",TRUNC(AK670*$N670,RESUMO_GLOBAL!$X$54),AK670*$N670))</f>
        <v>0</v>
      </c>
      <c r="BV670" s="987">
        <f>IF(RESUMO_GLOBAL!$X$53="a",ROUND(AL670*$N670,RESUMO_GLOBAL!$X$54),IF(RESUMO_GLOBAL!$X$53="t",TRUNC(AL670*$N670,RESUMO_GLOBAL!$X$54),AL670*$N670))</f>
        <v>0</v>
      </c>
      <c r="BW670" s="987">
        <f>IF(RESUMO_GLOBAL!$X$53="a",ROUND(AM670*$N670,RESUMO_GLOBAL!$X$54),IF(RESUMO_GLOBAL!$X$53="t",TRUNC(AM670*$N670,RESUMO_GLOBAL!$X$54),AM670*$N670))</f>
        <v>0</v>
      </c>
      <c r="BX670" s="987">
        <f>IF(RESUMO_GLOBAL!$X$53="a",ROUND(AN670*$N670,RESUMO_GLOBAL!$X$54),IF(RESUMO_GLOBAL!$X$53="t",TRUNC(AN670*$N670,RESUMO_GLOBAL!$X$54),AN670*$N670))</f>
        <v>0</v>
      </c>
      <c r="BY670" s="987">
        <f>IF(RESUMO_GLOBAL!$X$53="a",ROUND(AO670*$N670,RESUMO_GLOBAL!$X$54),IF(RESUMO_GLOBAL!$X$53="t",TRUNC(AO670*$N670,RESUMO_GLOBAL!$X$54),AO670*$N670))</f>
        <v>0</v>
      </c>
      <c r="BZ670" s="987">
        <f>IF(RESUMO_GLOBAL!$X$53="a",ROUND(AP670*$N670,RESUMO_GLOBAL!$X$54),IF(RESUMO_GLOBAL!$X$53="t",TRUNC(AP670*$N670,RESUMO_GLOBAL!$X$54),AP670*$N670))</f>
        <v>0</v>
      </c>
      <c r="CA670" s="987">
        <f>IF(RESUMO_GLOBAL!$X$53="a",ROUND(AQ670*$N670,RESUMO_GLOBAL!$X$54),IF(RESUMO_GLOBAL!$X$53="t",TRUNC(AQ670*$N670,RESUMO_GLOBAL!$X$54),AQ670*$N670))</f>
        <v>0</v>
      </c>
      <c r="CB670" s="987">
        <f>IF(RESUMO_GLOBAL!$X$53="a",ROUND(AR670*$N670,RESUMO_GLOBAL!$X$54),IF(RESUMO_GLOBAL!$X$53="t",TRUNC(AR670*$N670,RESUMO_GLOBAL!$X$54),AR670*$N670))</f>
        <v>0</v>
      </c>
      <c r="CC670" s="987">
        <f>IF(RESUMO_GLOBAL!$X$53="a",ROUND(AS670*$N670,RESUMO_GLOBAL!$X$54),IF(RESUMO_GLOBAL!$X$53="t",TRUNC(AS670*$N670,RESUMO_GLOBAL!$X$54),AS670*$N670))</f>
        <v>0</v>
      </c>
      <c r="CD670" s="987">
        <f>IF(RESUMO_GLOBAL!$X$53="a",ROUND(AT670*$N670,RESUMO_GLOBAL!$X$54),IF(RESUMO_GLOBAL!$X$53="t",TRUNC(AT670*$N670,RESUMO_GLOBAL!$X$54),AT670*$N670))</f>
        <v>0</v>
      </c>
      <c r="CE670" s="987">
        <f>IF(RESUMO_GLOBAL!$X$53="a",ROUND(AU670*$N670,RESUMO_GLOBAL!$X$54),IF(RESUMO_GLOBAL!$X$53="t",TRUNC(AU670*$N670,RESUMO_GLOBAL!$X$54),AU670*$N670))</f>
        <v>0</v>
      </c>
      <c r="CF670" s="987">
        <f>IF(RESUMO_GLOBAL!$X$53="a",ROUND(AV670*$N670,RESUMO_GLOBAL!$X$54),IF(RESUMO_GLOBAL!$X$53="t",TRUNC(AV670*$N670,RESUMO_GLOBAL!$X$54),AV670*$N670))</f>
        <v>0</v>
      </c>
      <c r="CG670" s="987">
        <f>IF(RESUMO_GLOBAL!$X$53="a",ROUND(AW670*$N670,RESUMO_GLOBAL!$X$54),IF(RESUMO_GLOBAL!$X$53="t",TRUNC(AW670*$N670,RESUMO_GLOBAL!$X$54),AW670*$N670))</f>
        <v>0</v>
      </c>
      <c r="CK670" s="59">
        <f t="shared" si="425"/>
        <v>0</v>
      </c>
      <c r="CL670" s="59">
        <f t="shared" si="426"/>
        <v>0</v>
      </c>
      <c r="CM670" s="59">
        <f t="shared" si="427"/>
        <v>0</v>
      </c>
      <c r="CN670" s="59">
        <f t="shared" si="428"/>
        <v>0</v>
      </c>
      <c r="CO670" s="59">
        <f t="shared" si="429"/>
        <v>0</v>
      </c>
      <c r="CP670" s="59">
        <f t="shared" si="430"/>
        <v>0</v>
      </c>
      <c r="CQ670" s="59">
        <f t="shared" si="431"/>
        <v>0</v>
      </c>
      <c r="CR670" s="59">
        <f t="shared" si="432"/>
        <v>0</v>
      </c>
      <c r="CS670" s="59">
        <f t="shared" si="433"/>
        <v>0</v>
      </c>
      <c r="CT670" s="59">
        <f t="shared" si="434"/>
        <v>0</v>
      </c>
      <c r="CU670" s="59">
        <f t="shared" si="435"/>
        <v>0</v>
      </c>
      <c r="CV670" s="59">
        <f t="shared" si="436"/>
        <v>0</v>
      </c>
      <c r="CW670" s="59">
        <f t="shared" si="437"/>
        <v>0</v>
      </c>
      <c r="CX670" s="59">
        <f t="shared" si="438"/>
        <v>0</v>
      </c>
      <c r="CY670" s="59">
        <f t="shared" si="439"/>
        <v>0</v>
      </c>
      <c r="CZ670" s="59">
        <f t="shared" si="440"/>
        <v>0</v>
      </c>
      <c r="DA670" s="59">
        <f t="shared" si="441"/>
        <v>0</v>
      </c>
      <c r="DB670" s="59">
        <f t="shared" si="442"/>
        <v>0</v>
      </c>
      <c r="DE670">
        <f t="shared" si="424"/>
        <v>665</v>
      </c>
      <c r="DF670" t="str">
        <f t="shared" si="443"/>
        <v/>
      </c>
      <c r="DG670" s="59">
        <f>IF($C670&lt;&gt;0,SUM($CK671:CK671),0)</f>
        <v>0</v>
      </c>
      <c r="DH670" s="59">
        <f>IF($C670&lt;&gt;0,SUM($CK671:CL671),0)</f>
        <v>0</v>
      </c>
      <c r="DI670" s="59">
        <f>IF($C670&lt;&gt;0,SUM($CK671:CM671),0)</f>
        <v>0</v>
      </c>
      <c r="DJ670" s="59">
        <f>IF($C670&lt;&gt;0,SUM($CK671:CN671),0)</f>
        <v>0</v>
      </c>
      <c r="DK670" s="59">
        <f>IF($C670&lt;&gt;0,SUM($CK671:CO671),0)</f>
        <v>0</v>
      </c>
      <c r="DL670" s="59">
        <f>IF($C670&lt;&gt;0,SUM($CK671:CP671),0)</f>
        <v>0</v>
      </c>
      <c r="DM670" s="59">
        <f>IF($C670&lt;&gt;0,SUM($CK671:CQ671),0)</f>
        <v>0</v>
      </c>
      <c r="DN670" s="59">
        <f>IF($C670&lt;&gt;0,SUM($CK671:CR671),0)</f>
        <v>0</v>
      </c>
      <c r="DO670" s="59">
        <f>IF($C670&lt;&gt;0,SUM($CK671:CS671),0)</f>
        <v>0</v>
      </c>
      <c r="DP670" s="59">
        <f>IF($C670&lt;&gt;0,SUM($CK671:CT671),0)</f>
        <v>0</v>
      </c>
      <c r="DQ670" s="59">
        <f>IF($C670&lt;&gt;0,SUM($CK671:CU671),0)</f>
        <v>0</v>
      </c>
      <c r="DR670" s="59">
        <f>IF($C670&lt;&gt;0,SUM($CK671:CV671),0)</f>
        <v>0</v>
      </c>
      <c r="DS670" s="59">
        <f>IF($C670&lt;&gt;0,SUM($CK671:CW671),0)</f>
        <v>0</v>
      </c>
      <c r="DT670" s="59">
        <f>IF($C670&lt;&gt;0,SUM($CK671:CX671),0)</f>
        <v>0</v>
      </c>
      <c r="DU670" s="59">
        <f>IF($C670&lt;&gt;0,SUM($CK671:CY671),0)</f>
        <v>0</v>
      </c>
      <c r="DV670" s="59">
        <f>IF($C670&lt;&gt;0,SUM($CK671:CZ671),0)</f>
        <v>0</v>
      </c>
      <c r="DW670" s="59">
        <f>IF($C670&lt;&gt;0,SUM($CK671:DA671),0)</f>
        <v>0</v>
      </c>
      <c r="DX670" s="59">
        <f>IF($C670&lt;&gt;0,SUM($CK671:DB671),0)</f>
        <v>0</v>
      </c>
      <c r="DY670" s="952" t="str">
        <f t="shared" si="447"/>
        <v/>
      </c>
    </row>
    <row r="671" spans="1:129" ht="13.5" hidden="1" thickBot="1">
      <c r="A671" s="3" t="str">
        <f t="shared" si="413"/>
        <v/>
      </c>
      <c r="B671" s="805">
        <f>Dados_GLOBAL_Inicial!E671</f>
        <v>0</v>
      </c>
      <c r="C671" s="956">
        <f>IF(IFERROR(VALUE(Dados_GLOBAL_Inicial!F671),0)=0,0,Dados_GLOBAL_Inicial!F671)</f>
        <v>0</v>
      </c>
      <c r="D671" s="830">
        <f>Dados_GLOBAL_Inicial!G671</f>
        <v>0</v>
      </c>
      <c r="E671" s="830" t="str">
        <f>IF(IFERROR(VLOOKUP(F671,Cod_Gde_Itens!$A$1:$B$80,2,FALSE),0)&gt;549,IFERROR(VLOOKUP(F671,Cod_Gde_Itens!$A$1:$B$80,2,FALSE),0),IF(Dados_GLOBAL_Inicial!H671=0,"",Dados_GLOBAL_Inicial!H671))</f>
        <v/>
      </c>
      <c r="F671" s="823">
        <f>Dados_GLOBAL_Inicial!I671</f>
        <v>0</v>
      </c>
      <c r="G671" s="824">
        <f>Dados_GLOBAL_Inicial!J671</f>
        <v>0</v>
      </c>
      <c r="H671" s="454">
        <f>Dados_GLOBAL_Inicial!K671</f>
        <v>0</v>
      </c>
      <c r="I671" s="970">
        <f>SUM('MEDIÇÃO_OBJETO (1)'!I671)</f>
        <v>0</v>
      </c>
      <c r="J671" s="455">
        <f t="shared" si="414"/>
        <v>0</v>
      </c>
      <c r="K671" s="451">
        <f t="shared" si="415"/>
        <v>0</v>
      </c>
      <c r="L671" s="452">
        <f t="shared" si="416"/>
        <v>0</v>
      </c>
      <c r="M671" s="809">
        <f t="shared" si="417"/>
        <v>0</v>
      </c>
      <c r="N671" s="810">
        <f>IF(IFERROR(VALUE(Dados_GLOBAL_Inicial!L671),0)=0,0,Dados_GLOBAL_Inicial!L671)</f>
        <v>0</v>
      </c>
      <c r="O671" s="812">
        <f>SUM('MEDIÇÃO_OBJETO (1)'!O671)</f>
        <v>0</v>
      </c>
      <c r="P671" s="812">
        <f>SUM('MEDIÇÃO_OBJETO (1)'!P671)</f>
        <v>0</v>
      </c>
      <c r="Q671" s="813">
        <f t="shared" si="418"/>
        <v>0</v>
      </c>
      <c r="R671" s="951"/>
      <c r="S671" s="815">
        <f>SUM('MEDIÇÃO_OBJETO (1)'!S671)</f>
        <v>0</v>
      </c>
      <c r="T671" s="815">
        <f>SUM('MEDIÇÃO_OBJETO (1)'!T671)</f>
        <v>0</v>
      </c>
      <c r="V671" s="19"/>
      <c r="W671" s="978">
        <f t="shared" si="419"/>
        <v>0</v>
      </c>
      <c r="X671" s="816">
        <f t="shared" si="420"/>
        <v>0</v>
      </c>
      <c r="Y671" s="816">
        <f t="shared" si="421"/>
        <v>0</v>
      </c>
      <c r="Z671" s="817">
        <f t="shared" si="422"/>
        <v>0</v>
      </c>
      <c r="AB671" s="453">
        <f t="shared" si="444"/>
        <v>0</v>
      </c>
      <c r="AC671" s="14">
        <f t="shared" si="423"/>
        <v>0</v>
      </c>
      <c r="AD671" s="819"/>
      <c r="AE671" s="631">
        <f t="shared" si="445"/>
        <v>0</v>
      </c>
      <c r="AF671" s="818">
        <f>SUM('MEDIÇÃO_OBJETO (1)'!AG671)</f>
        <v>0</v>
      </c>
      <c r="AG671" s="541">
        <f>SUM('MEDIÇÃO_OBJETO (1)'!AH671)</f>
        <v>0</v>
      </c>
      <c r="AH671" s="541">
        <f>SUM('MEDIÇÃO_OBJETO (1)'!AI671)</f>
        <v>0</v>
      </c>
      <c r="AI671" s="541">
        <f>SUM('MEDIÇÃO_OBJETO (1)'!AJ671)</f>
        <v>0</v>
      </c>
      <c r="AJ671" s="541">
        <f>SUM('MEDIÇÃO_OBJETO (1)'!AK671)</f>
        <v>0</v>
      </c>
      <c r="AK671" s="541">
        <f>SUM('MEDIÇÃO_OBJETO (1)'!AL671)</f>
        <v>0</v>
      </c>
      <c r="AL671" s="541">
        <f>SUM('MEDIÇÃO_OBJETO (1)'!AM671)</f>
        <v>0</v>
      </c>
      <c r="AM671" s="541">
        <f>SUM('MEDIÇÃO_OBJETO (1)'!AN671)</f>
        <v>0</v>
      </c>
      <c r="AN671" s="541">
        <f>SUM('MEDIÇÃO_OBJETO (1)'!AO671)</f>
        <v>0</v>
      </c>
      <c r="AO671" s="541">
        <f>SUM('MEDIÇÃO_OBJETO (1)'!AP671)</f>
        <v>0</v>
      </c>
      <c r="AP671" s="541">
        <f>SUM('MEDIÇÃO_OBJETO (1)'!AQ671)</f>
        <v>0</v>
      </c>
      <c r="AQ671" s="541">
        <f>SUM('MEDIÇÃO_OBJETO (1)'!AR671)</f>
        <v>0</v>
      </c>
      <c r="AR671" s="541">
        <f>SUM('MEDIÇÃO_OBJETO (1)'!AS671)</f>
        <v>0</v>
      </c>
      <c r="AS671" s="541">
        <f>SUM('MEDIÇÃO_OBJETO (1)'!AT671)</f>
        <v>0</v>
      </c>
      <c r="AT671" s="541">
        <f>SUM('MEDIÇÃO_OBJETO (1)'!AU671)</f>
        <v>0</v>
      </c>
      <c r="AU671" s="541">
        <f>SUM('MEDIÇÃO_OBJETO (1)'!AV671)</f>
        <v>0</v>
      </c>
      <c r="AV671" s="541">
        <f>SUM('MEDIÇÃO_OBJETO (1)'!AW671)</f>
        <v>0</v>
      </c>
      <c r="AW671" s="541">
        <f>SUM('MEDIÇÃO_OBJETO (1)'!AX671)</f>
        <v>0</v>
      </c>
      <c r="AX671" s="977"/>
      <c r="BN671" s="992">
        <f t="shared" si="412"/>
        <v>0</v>
      </c>
      <c r="BO671" s="538">
        <f t="shared" si="446"/>
        <v>0</v>
      </c>
      <c r="BP671" s="987">
        <f>IF(RESUMO_GLOBAL!$X$53="a",ROUND(AF671*$N671,RESUMO_GLOBAL!$X$54),IF(RESUMO_GLOBAL!$X$53="t",TRUNC(AF671*$N671,RESUMO_GLOBAL!$X$54),AF671*$N671))</f>
        <v>0</v>
      </c>
      <c r="BQ671" s="987">
        <f>IF(RESUMO_GLOBAL!$X$53="a",ROUND(AG671*$N671,RESUMO_GLOBAL!$X$54),IF(RESUMO_GLOBAL!$X$53="t",TRUNC(AG671*$N671,RESUMO_GLOBAL!$X$54),AG671*$N671))</f>
        <v>0</v>
      </c>
      <c r="BR671" s="987">
        <f>IF(RESUMO_GLOBAL!$X$53="a",ROUND(AH671*$N671,RESUMO_GLOBAL!$X$54),IF(RESUMO_GLOBAL!$X$53="t",TRUNC(AH671*$N671,RESUMO_GLOBAL!$X$54),AH671*$N671))</f>
        <v>0</v>
      </c>
      <c r="BS671" s="987">
        <f>IF(RESUMO_GLOBAL!$X$53="a",ROUND(AI671*$N671,RESUMO_GLOBAL!$X$54),IF(RESUMO_GLOBAL!$X$53="t",TRUNC(AI671*$N671,RESUMO_GLOBAL!$X$54),AI671*$N671))</f>
        <v>0</v>
      </c>
      <c r="BT671" s="987">
        <f>IF(RESUMO_GLOBAL!$X$53="a",ROUND(AJ671*$N671,RESUMO_GLOBAL!$X$54),IF(RESUMO_GLOBAL!$X$53="t",TRUNC(AJ671*$N671,RESUMO_GLOBAL!$X$54),AJ671*$N671))</f>
        <v>0</v>
      </c>
      <c r="BU671" s="987">
        <f>IF(RESUMO_GLOBAL!$X$53="a",ROUND(AK671*$N671,RESUMO_GLOBAL!$X$54),IF(RESUMO_GLOBAL!$X$53="t",TRUNC(AK671*$N671,RESUMO_GLOBAL!$X$54),AK671*$N671))</f>
        <v>0</v>
      </c>
      <c r="BV671" s="987">
        <f>IF(RESUMO_GLOBAL!$X$53="a",ROUND(AL671*$N671,RESUMO_GLOBAL!$X$54),IF(RESUMO_GLOBAL!$X$53="t",TRUNC(AL671*$N671,RESUMO_GLOBAL!$X$54),AL671*$N671))</f>
        <v>0</v>
      </c>
      <c r="BW671" s="987">
        <f>IF(RESUMO_GLOBAL!$X$53="a",ROUND(AM671*$N671,RESUMO_GLOBAL!$X$54),IF(RESUMO_GLOBAL!$X$53="t",TRUNC(AM671*$N671,RESUMO_GLOBAL!$X$54),AM671*$N671))</f>
        <v>0</v>
      </c>
      <c r="BX671" s="987">
        <f>IF(RESUMO_GLOBAL!$X$53="a",ROUND(AN671*$N671,RESUMO_GLOBAL!$X$54),IF(RESUMO_GLOBAL!$X$53="t",TRUNC(AN671*$N671,RESUMO_GLOBAL!$X$54),AN671*$N671))</f>
        <v>0</v>
      </c>
      <c r="BY671" s="987">
        <f>IF(RESUMO_GLOBAL!$X$53="a",ROUND(AO671*$N671,RESUMO_GLOBAL!$X$54),IF(RESUMO_GLOBAL!$X$53="t",TRUNC(AO671*$N671,RESUMO_GLOBAL!$X$54),AO671*$N671))</f>
        <v>0</v>
      </c>
      <c r="BZ671" s="987">
        <f>IF(RESUMO_GLOBAL!$X$53="a",ROUND(AP671*$N671,RESUMO_GLOBAL!$X$54),IF(RESUMO_GLOBAL!$X$53="t",TRUNC(AP671*$N671,RESUMO_GLOBAL!$X$54),AP671*$N671))</f>
        <v>0</v>
      </c>
      <c r="CA671" s="987">
        <f>IF(RESUMO_GLOBAL!$X$53="a",ROUND(AQ671*$N671,RESUMO_GLOBAL!$X$54),IF(RESUMO_GLOBAL!$X$53="t",TRUNC(AQ671*$N671,RESUMO_GLOBAL!$X$54),AQ671*$N671))</f>
        <v>0</v>
      </c>
      <c r="CB671" s="987">
        <f>IF(RESUMO_GLOBAL!$X$53="a",ROUND(AR671*$N671,RESUMO_GLOBAL!$X$54),IF(RESUMO_GLOBAL!$X$53="t",TRUNC(AR671*$N671,RESUMO_GLOBAL!$X$54),AR671*$N671))</f>
        <v>0</v>
      </c>
      <c r="CC671" s="987">
        <f>IF(RESUMO_GLOBAL!$X$53="a",ROUND(AS671*$N671,RESUMO_GLOBAL!$X$54),IF(RESUMO_GLOBAL!$X$53="t",TRUNC(AS671*$N671,RESUMO_GLOBAL!$X$54),AS671*$N671))</f>
        <v>0</v>
      </c>
      <c r="CD671" s="987">
        <f>IF(RESUMO_GLOBAL!$X$53="a",ROUND(AT671*$N671,RESUMO_GLOBAL!$X$54),IF(RESUMO_GLOBAL!$X$53="t",TRUNC(AT671*$N671,RESUMO_GLOBAL!$X$54),AT671*$N671))</f>
        <v>0</v>
      </c>
      <c r="CE671" s="987">
        <f>IF(RESUMO_GLOBAL!$X$53="a",ROUND(AU671*$N671,RESUMO_GLOBAL!$X$54),IF(RESUMO_GLOBAL!$X$53="t",TRUNC(AU671*$N671,RESUMO_GLOBAL!$X$54),AU671*$N671))</f>
        <v>0</v>
      </c>
      <c r="CF671" s="987">
        <f>IF(RESUMO_GLOBAL!$X$53="a",ROUND(AV671*$N671,RESUMO_GLOBAL!$X$54),IF(RESUMO_GLOBAL!$X$53="t",TRUNC(AV671*$N671,RESUMO_GLOBAL!$X$54),AV671*$N671))</f>
        <v>0</v>
      </c>
      <c r="CG671" s="987">
        <f>IF(RESUMO_GLOBAL!$X$53="a",ROUND(AW671*$N671,RESUMO_GLOBAL!$X$54),IF(RESUMO_GLOBAL!$X$53="t",TRUNC(AW671*$N671,RESUMO_GLOBAL!$X$54),AW671*$N671))</f>
        <v>0</v>
      </c>
      <c r="CK671" s="59">
        <f t="shared" si="425"/>
        <v>0</v>
      </c>
      <c r="CL671" s="59">
        <f t="shared" si="426"/>
        <v>0</v>
      </c>
      <c r="CM671" s="59">
        <f t="shared" si="427"/>
        <v>0</v>
      </c>
      <c r="CN671" s="59">
        <f t="shared" si="428"/>
        <v>0</v>
      </c>
      <c r="CO671" s="59">
        <f t="shared" si="429"/>
        <v>0</v>
      </c>
      <c r="CP671" s="59">
        <f t="shared" si="430"/>
        <v>0</v>
      </c>
      <c r="CQ671" s="59">
        <f t="shared" si="431"/>
        <v>0</v>
      </c>
      <c r="CR671" s="59">
        <f t="shared" si="432"/>
        <v>0</v>
      </c>
      <c r="CS671" s="59">
        <f t="shared" si="433"/>
        <v>0</v>
      </c>
      <c r="CT671" s="59">
        <f t="shared" si="434"/>
        <v>0</v>
      </c>
      <c r="CU671" s="59">
        <f t="shared" si="435"/>
        <v>0</v>
      </c>
      <c r="CV671" s="59">
        <f t="shared" si="436"/>
        <v>0</v>
      </c>
      <c r="CW671" s="59">
        <f t="shared" si="437"/>
        <v>0</v>
      </c>
      <c r="CX671" s="59">
        <f t="shared" si="438"/>
        <v>0</v>
      </c>
      <c r="CY671" s="59">
        <f t="shared" si="439"/>
        <v>0</v>
      </c>
      <c r="CZ671" s="59">
        <f t="shared" si="440"/>
        <v>0</v>
      </c>
      <c r="DA671" s="59">
        <f t="shared" si="441"/>
        <v>0</v>
      </c>
      <c r="DB671" s="59">
        <f t="shared" si="442"/>
        <v>0</v>
      </c>
      <c r="DE671">
        <f t="shared" si="424"/>
        <v>666</v>
      </c>
      <c r="DF671" t="str">
        <f t="shared" si="443"/>
        <v/>
      </c>
      <c r="DG671" s="59">
        <f>IF($C671&lt;&gt;0,SUM($CK672:CK672),0)</f>
        <v>0</v>
      </c>
      <c r="DH671" s="59">
        <f>IF($C671&lt;&gt;0,SUM($CK672:CL672),0)</f>
        <v>0</v>
      </c>
      <c r="DI671" s="59">
        <f>IF($C671&lt;&gt;0,SUM($CK672:CM672),0)</f>
        <v>0</v>
      </c>
      <c r="DJ671" s="59">
        <f>IF($C671&lt;&gt;0,SUM($CK672:CN672),0)</f>
        <v>0</v>
      </c>
      <c r="DK671" s="59">
        <f>IF($C671&lt;&gt;0,SUM($CK672:CO672),0)</f>
        <v>0</v>
      </c>
      <c r="DL671" s="59">
        <f>IF($C671&lt;&gt;0,SUM($CK672:CP672),0)</f>
        <v>0</v>
      </c>
      <c r="DM671" s="59">
        <f>IF($C671&lt;&gt;0,SUM($CK672:CQ672),0)</f>
        <v>0</v>
      </c>
      <c r="DN671" s="59">
        <f>IF($C671&lt;&gt;0,SUM($CK672:CR672),0)</f>
        <v>0</v>
      </c>
      <c r="DO671" s="59">
        <f>IF($C671&lt;&gt;0,SUM($CK672:CS672),0)</f>
        <v>0</v>
      </c>
      <c r="DP671" s="59">
        <f>IF($C671&lt;&gt;0,SUM($CK672:CT672),0)</f>
        <v>0</v>
      </c>
      <c r="DQ671" s="59">
        <f>IF($C671&lt;&gt;0,SUM($CK672:CU672),0)</f>
        <v>0</v>
      </c>
      <c r="DR671" s="59">
        <f>IF($C671&lt;&gt;0,SUM($CK672:CV672),0)</f>
        <v>0</v>
      </c>
      <c r="DS671" s="59">
        <f>IF($C671&lt;&gt;0,SUM($CK672:CW672),0)</f>
        <v>0</v>
      </c>
      <c r="DT671" s="59">
        <f>IF($C671&lt;&gt;0,SUM($CK672:CX672),0)</f>
        <v>0</v>
      </c>
      <c r="DU671" s="59">
        <f>IF($C671&lt;&gt;0,SUM($CK672:CY672),0)</f>
        <v>0</v>
      </c>
      <c r="DV671" s="59">
        <f>IF($C671&lt;&gt;0,SUM($CK672:CZ672),0)</f>
        <v>0</v>
      </c>
      <c r="DW671" s="59">
        <f>IF($C671&lt;&gt;0,SUM($CK672:DA672),0)</f>
        <v>0</v>
      </c>
      <c r="DX671" s="59">
        <f>IF($C671&lt;&gt;0,SUM($CK672:DB672),0)</f>
        <v>0</v>
      </c>
      <c r="DY671" s="952" t="str">
        <f t="shared" si="447"/>
        <v/>
      </c>
    </row>
    <row r="672" spans="1:129" ht="13.5" hidden="1" thickBot="1">
      <c r="A672" s="3" t="str">
        <f t="shared" si="413"/>
        <v/>
      </c>
      <c r="B672" s="805">
        <f>Dados_GLOBAL_Inicial!E672</f>
        <v>0</v>
      </c>
      <c r="C672" s="956">
        <f>IF(IFERROR(VALUE(Dados_GLOBAL_Inicial!F672),0)=0,0,Dados_GLOBAL_Inicial!F672)</f>
        <v>0</v>
      </c>
      <c r="D672" s="830">
        <f>Dados_GLOBAL_Inicial!G672</f>
        <v>0</v>
      </c>
      <c r="E672" s="830" t="str">
        <f>IF(IFERROR(VLOOKUP(F672,Cod_Gde_Itens!$A$1:$B$80,2,FALSE),0)&gt;549,IFERROR(VLOOKUP(F672,Cod_Gde_Itens!$A$1:$B$80,2,FALSE),0),IF(Dados_GLOBAL_Inicial!H672=0,"",Dados_GLOBAL_Inicial!H672))</f>
        <v/>
      </c>
      <c r="F672" s="823">
        <f>Dados_GLOBAL_Inicial!I672</f>
        <v>0</v>
      </c>
      <c r="G672" s="824">
        <f>Dados_GLOBAL_Inicial!J672</f>
        <v>0</v>
      </c>
      <c r="H672" s="454">
        <f>Dados_GLOBAL_Inicial!K672</f>
        <v>0</v>
      </c>
      <c r="I672" s="970">
        <f>SUM('MEDIÇÃO_OBJETO (1)'!I672)</f>
        <v>0</v>
      </c>
      <c r="J672" s="455">
        <f t="shared" si="414"/>
        <v>0</v>
      </c>
      <c r="K672" s="451">
        <f t="shared" si="415"/>
        <v>0</v>
      </c>
      <c r="L672" s="452">
        <f t="shared" si="416"/>
        <v>0</v>
      </c>
      <c r="M672" s="809">
        <f t="shared" si="417"/>
        <v>0</v>
      </c>
      <c r="N672" s="810">
        <f>IF(IFERROR(VALUE(Dados_GLOBAL_Inicial!L672),0)=0,0,Dados_GLOBAL_Inicial!L672)</f>
        <v>0</v>
      </c>
      <c r="O672" s="812">
        <f>SUM('MEDIÇÃO_OBJETO (1)'!O672)</f>
        <v>0</v>
      </c>
      <c r="P672" s="812">
        <f>SUM('MEDIÇÃO_OBJETO (1)'!P672)</f>
        <v>0</v>
      </c>
      <c r="Q672" s="813">
        <f t="shared" si="418"/>
        <v>0</v>
      </c>
      <c r="R672" s="951"/>
      <c r="S672" s="815">
        <f>SUM('MEDIÇÃO_OBJETO (1)'!S672)</f>
        <v>0</v>
      </c>
      <c r="T672" s="815">
        <f>SUM('MEDIÇÃO_OBJETO (1)'!T672)</f>
        <v>0</v>
      </c>
      <c r="V672" s="19"/>
      <c r="W672" s="978">
        <f t="shared" si="419"/>
        <v>0</v>
      </c>
      <c r="X672" s="816">
        <f t="shared" si="420"/>
        <v>0</v>
      </c>
      <c r="Y672" s="816">
        <f t="shared" si="421"/>
        <v>0</v>
      </c>
      <c r="Z672" s="817">
        <f t="shared" si="422"/>
        <v>0</v>
      </c>
      <c r="AB672" s="453">
        <f t="shared" si="444"/>
        <v>0</v>
      </c>
      <c r="AC672" s="14">
        <f t="shared" si="423"/>
        <v>0</v>
      </c>
      <c r="AD672" s="819"/>
      <c r="AE672" s="631">
        <f t="shared" si="445"/>
        <v>0</v>
      </c>
      <c r="AF672" s="818">
        <f>SUM('MEDIÇÃO_OBJETO (1)'!AG672)</f>
        <v>0</v>
      </c>
      <c r="AG672" s="541">
        <f>SUM('MEDIÇÃO_OBJETO (1)'!AH672)</f>
        <v>0</v>
      </c>
      <c r="AH672" s="541">
        <f>SUM('MEDIÇÃO_OBJETO (1)'!AI672)</f>
        <v>0</v>
      </c>
      <c r="AI672" s="541">
        <f>SUM('MEDIÇÃO_OBJETO (1)'!AJ672)</f>
        <v>0</v>
      </c>
      <c r="AJ672" s="541">
        <f>SUM('MEDIÇÃO_OBJETO (1)'!AK672)</f>
        <v>0</v>
      </c>
      <c r="AK672" s="541">
        <f>SUM('MEDIÇÃO_OBJETO (1)'!AL672)</f>
        <v>0</v>
      </c>
      <c r="AL672" s="541">
        <f>SUM('MEDIÇÃO_OBJETO (1)'!AM672)</f>
        <v>0</v>
      </c>
      <c r="AM672" s="541">
        <f>SUM('MEDIÇÃO_OBJETO (1)'!AN672)</f>
        <v>0</v>
      </c>
      <c r="AN672" s="541">
        <f>SUM('MEDIÇÃO_OBJETO (1)'!AO672)</f>
        <v>0</v>
      </c>
      <c r="AO672" s="541">
        <f>SUM('MEDIÇÃO_OBJETO (1)'!AP672)</f>
        <v>0</v>
      </c>
      <c r="AP672" s="541">
        <f>SUM('MEDIÇÃO_OBJETO (1)'!AQ672)</f>
        <v>0</v>
      </c>
      <c r="AQ672" s="541">
        <f>SUM('MEDIÇÃO_OBJETO (1)'!AR672)</f>
        <v>0</v>
      </c>
      <c r="AR672" s="541">
        <f>SUM('MEDIÇÃO_OBJETO (1)'!AS672)</f>
        <v>0</v>
      </c>
      <c r="AS672" s="541">
        <f>SUM('MEDIÇÃO_OBJETO (1)'!AT672)</f>
        <v>0</v>
      </c>
      <c r="AT672" s="541">
        <f>SUM('MEDIÇÃO_OBJETO (1)'!AU672)</f>
        <v>0</v>
      </c>
      <c r="AU672" s="541">
        <f>SUM('MEDIÇÃO_OBJETO (1)'!AV672)</f>
        <v>0</v>
      </c>
      <c r="AV672" s="541">
        <f>SUM('MEDIÇÃO_OBJETO (1)'!AW672)</f>
        <v>0</v>
      </c>
      <c r="AW672" s="541">
        <f>SUM('MEDIÇÃO_OBJETO (1)'!AX672)</f>
        <v>0</v>
      </c>
      <c r="AX672" s="977"/>
      <c r="BN672" s="992">
        <f t="shared" si="412"/>
        <v>0</v>
      </c>
      <c r="BO672" s="538">
        <f t="shared" si="446"/>
        <v>0</v>
      </c>
      <c r="BP672" s="987">
        <f>IF(RESUMO_GLOBAL!$X$53="a",ROUND(AF672*$N672,RESUMO_GLOBAL!$X$54),IF(RESUMO_GLOBAL!$X$53="t",TRUNC(AF672*$N672,RESUMO_GLOBAL!$X$54),AF672*$N672))</f>
        <v>0</v>
      </c>
      <c r="BQ672" s="987">
        <f>IF(RESUMO_GLOBAL!$X$53="a",ROUND(AG672*$N672,RESUMO_GLOBAL!$X$54),IF(RESUMO_GLOBAL!$X$53="t",TRUNC(AG672*$N672,RESUMO_GLOBAL!$X$54),AG672*$N672))</f>
        <v>0</v>
      </c>
      <c r="BR672" s="987">
        <f>IF(RESUMO_GLOBAL!$X$53="a",ROUND(AH672*$N672,RESUMO_GLOBAL!$X$54),IF(RESUMO_GLOBAL!$X$53="t",TRUNC(AH672*$N672,RESUMO_GLOBAL!$X$54),AH672*$N672))</f>
        <v>0</v>
      </c>
      <c r="BS672" s="987">
        <f>IF(RESUMO_GLOBAL!$X$53="a",ROUND(AI672*$N672,RESUMO_GLOBAL!$X$54),IF(RESUMO_GLOBAL!$X$53="t",TRUNC(AI672*$N672,RESUMO_GLOBAL!$X$54),AI672*$N672))</f>
        <v>0</v>
      </c>
      <c r="BT672" s="987">
        <f>IF(RESUMO_GLOBAL!$X$53="a",ROUND(AJ672*$N672,RESUMO_GLOBAL!$X$54),IF(RESUMO_GLOBAL!$X$53="t",TRUNC(AJ672*$N672,RESUMO_GLOBAL!$X$54),AJ672*$N672))</f>
        <v>0</v>
      </c>
      <c r="BU672" s="987">
        <f>IF(RESUMO_GLOBAL!$X$53="a",ROUND(AK672*$N672,RESUMO_GLOBAL!$X$54),IF(RESUMO_GLOBAL!$X$53="t",TRUNC(AK672*$N672,RESUMO_GLOBAL!$X$54),AK672*$N672))</f>
        <v>0</v>
      </c>
      <c r="BV672" s="987">
        <f>IF(RESUMO_GLOBAL!$X$53="a",ROUND(AL672*$N672,RESUMO_GLOBAL!$X$54),IF(RESUMO_GLOBAL!$X$53="t",TRUNC(AL672*$N672,RESUMO_GLOBAL!$X$54),AL672*$N672))</f>
        <v>0</v>
      </c>
      <c r="BW672" s="987">
        <f>IF(RESUMO_GLOBAL!$X$53="a",ROUND(AM672*$N672,RESUMO_GLOBAL!$X$54),IF(RESUMO_GLOBAL!$X$53="t",TRUNC(AM672*$N672,RESUMO_GLOBAL!$X$54),AM672*$N672))</f>
        <v>0</v>
      </c>
      <c r="BX672" s="987">
        <f>IF(RESUMO_GLOBAL!$X$53="a",ROUND(AN672*$N672,RESUMO_GLOBAL!$X$54),IF(RESUMO_GLOBAL!$X$53="t",TRUNC(AN672*$N672,RESUMO_GLOBAL!$X$54),AN672*$N672))</f>
        <v>0</v>
      </c>
      <c r="BY672" s="987">
        <f>IF(RESUMO_GLOBAL!$X$53="a",ROUND(AO672*$N672,RESUMO_GLOBAL!$X$54),IF(RESUMO_GLOBAL!$X$53="t",TRUNC(AO672*$N672,RESUMO_GLOBAL!$X$54),AO672*$N672))</f>
        <v>0</v>
      </c>
      <c r="BZ672" s="987">
        <f>IF(RESUMO_GLOBAL!$X$53="a",ROUND(AP672*$N672,RESUMO_GLOBAL!$X$54),IF(RESUMO_GLOBAL!$X$53="t",TRUNC(AP672*$N672,RESUMO_GLOBAL!$X$54),AP672*$N672))</f>
        <v>0</v>
      </c>
      <c r="CA672" s="987">
        <f>IF(RESUMO_GLOBAL!$X$53="a",ROUND(AQ672*$N672,RESUMO_GLOBAL!$X$54),IF(RESUMO_GLOBAL!$X$53="t",TRUNC(AQ672*$N672,RESUMO_GLOBAL!$X$54),AQ672*$N672))</f>
        <v>0</v>
      </c>
      <c r="CB672" s="987">
        <f>IF(RESUMO_GLOBAL!$X$53="a",ROUND(AR672*$N672,RESUMO_GLOBAL!$X$54),IF(RESUMO_GLOBAL!$X$53="t",TRUNC(AR672*$N672,RESUMO_GLOBAL!$X$54),AR672*$N672))</f>
        <v>0</v>
      </c>
      <c r="CC672" s="987">
        <f>IF(RESUMO_GLOBAL!$X$53="a",ROUND(AS672*$N672,RESUMO_GLOBAL!$X$54),IF(RESUMO_GLOBAL!$X$53="t",TRUNC(AS672*$N672,RESUMO_GLOBAL!$X$54),AS672*$N672))</f>
        <v>0</v>
      </c>
      <c r="CD672" s="987">
        <f>IF(RESUMO_GLOBAL!$X$53="a",ROUND(AT672*$N672,RESUMO_GLOBAL!$X$54),IF(RESUMO_GLOBAL!$X$53="t",TRUNC(AT672*$N672,RESUMO_GLOBAL!$X$54),AT672*$N672))</f>
        <v>0</v>
      </c>
      <c r="CE672" s="987">
        <f>IF(RESUMO_GLOBAL!$X$53="a",ROUND(AU672*$N672,RESUMO_GLOBAL!$X$54),IF(RESUMO_GLOBAL!$X$53="t",TRUNC(AU672*$N672,RESUMO_GLOBAL!$X$54),AU672*$N672))</f>
        <v>0</v>
      </c>
      <c r="CF672" s="987">
        <f>IF(RESUMO_GLOBAL!$X$53="a",ROUND(AV672*$N672,RESUMO_GLOBAL!$X$54),IF(RESUMO_GLOBAL!$X$53="t",TRUNC(AV672*$N672,RESUMO_GLOBAL!$X$54),AV672*$N672))</f>
        <v>0</v>
      </c>
      <c r="CG672" s="987">
        <f>IF(RESUMO_GLOBAL!$X$53="a",ROUND(AW672*$N672,RESUMO_GLOBAL!$X$54),IF(RESUMO_GLOBAL!$X$53="t",TRUNC(AW672*$N672,RESUMO_GLOBAL!$X$54),AW672*$N672))</f>
        <v>0</v>
      </c>
      <c r="CK672" s="59">
        <f t="shared" si="425"/>
        <v>0</v>
      </c>
      <c r="CL672" s="59">
        <f t="shared" si="426"/>
        <v>0</v>
      </c>
      <c r="CM672" s="59">
        <f t="shared" si="427"/>
        <v>0</v>
      </c>
      <c r="CN672" s="59">
        <f t="shared" si="428"/>
        <v>0</v>
      </c>
      <c r="CO672" s="59">
        <f t="shared" si="429"/>
        <v>0</v>
      </c>
      <c r="CP672" s="59">
        <f t="shared" si="430"/>
        <v>0</v>
      </c>
      <c r="CQ672" s="59">
        <f t="shared" si="431"/>
        <v>0</v>
      </c>
      <c r="CR672" s="59">
        <f t="shared" si="432"/>
        <v>0</v>
      </c>
      <c r="CS672" s="59">
        <f t="shared" si="433"/>
        <v>0</v>
      </c>
      <c r="CT672" s="59">
        <f t="shared" si="434"/>
        <v>0</v>
      </c>
      <c r="CU672" s="59">
        <f t="shared" si="435"/>
        <v>0</v>
      </c>
      <c r="CV672" s="59">
        <f t="shared" si="436"/>
        <v>0</v>
      </c>
      <c r="CW672" s="59">
        <f t="shared" si="437"/>
        <v>0</v>
      </c>
      <c r="CX672" s="59">
        <f t="shared" si="438"/>
        <v>0</v>
      </c>
      <c r="CY672" s="59">
        <f t="shared" si="439"/>
        <v>0</v>
      </c>
      <c r="CZ672" s="59">
        <f t="shared" si="440"/>
        <v>0</v>
      </c>
      <c r="DA672" s="59">
        <f t="shared" si="441"/>
        <v>0</v>
      </c>
      <c r="DB672" s="59">
        <f t="shared" si="442"/>
        <v>0</v>
      </c>
      <c r="DE672">
        <f t="shared" si="424"/>
        <v>667</v>
      </c>
      <c r="DF672" t="str">
        <f t="shared" si="443"/>
        <v/>
      </c>
      <c r="DG672" s="59">
        <f>IF($C672&lt;&gt;0,SUM($CK673:CK673),0)</f>
        <v>0</v>
      </c>
      <c r="DH672" s="59">
        <f>IF($C672&lt;&gt;0,SUM($CK673:CL673),0)</f>
        <v>0</v>
      </c>
      <c r="DI672" s="59">
        <f>IF($C672&lt;&gt;0,SUM($CK673:CM673),0)</f>
        <v>0</v>
      </c>
      <c r="DJ672" s="59">
        <f>IF($C672&lt;&gt;0,SUM($CK673:CN673),0)</f>
        <v>0</v>
      </c>
      <c r="DK672" s="59">
        <f>IF($C672&lt;&gt;0,SUM($CK673:CO673),0)</f>
        <v>0</v>
      </c>
      <c r="DL672" s="59">
        <f>IF($C672&lt;&gt;0,SUM($CK673:CP673),0)</f>
        <v>0</v>
      </c>
      <c r="DM672" s="59">
        <f>IF($C672&lt;&gt;0,SUM($CK673:CQ673),0)</f>
        <v>0</v>
      </c>
      <c r="DN672" s="59">
        <f>IF($C672&lt;&gt;0,SUM($CK673:CR673),0)</f>
        <v>0</v>
      </c>
      <c r="DO672" s="59">
        <f>IF($C672&lt;&gt;0,SUM($CK673:CS673),0)</f>
        <v>0</v>
      </c>
      <c r="DP672" s="59">
        <f>IF($C672&lt;&gt;0,SUM($CK673:CT673),0)</f>
        <v>0</v>
      </c>
      <c r="DQ672" s="59">
        <f>IF($C672&lt;&gt;0,SUM($CK673:CU673),0)</f>
        <v>0</v>
      </c>
      <c r="DR672" s="59">
        <f>IF($C672&lt;&gt;0,SUM($CK673:CV673),0)</f>
        <v>0</v>
      </c>
      <c r="DS672" s="59">
        <f>IF($C672&lt;&gt;0,SUM($CK673:CW673),0)</f>
        <v>0</v>
      </c>
      <c r="DT672" s="59">
        <f>IF($C672&lt;&gt;0,SUM($CK673:CX673),0)</f>
        <v>0</v>
      </c>
      <c r="DU672" s="59">
        <f>IF($C672&lt;&gt;0,SUM($CK673:CY673),0)</f>
        <v>0</v>
      </c>
      <c r="DV672" s="59">
        <f>IF($C672&lt;&gt;0,SUM($CK673:CZ673),0)</f>
        <v>0</v>
      </c>
      <c r="DW672" s="59">
        <f>IF($C672&lt;&gt;0,SUM($CK673:DA673),0)</f>
        <v>0</v>
      </c>
      <c r="DX672" s="59">
        <f>IF($C672&lt;&gt;0,SUM($CK673:DB673),0)</f>
        <v>0</v>
      </c>
      <c r="DY672" s="952" t="str">
        <f t="shared" si="447"/>
        <v/>
      </c>
    </row>
    <row r="673" spans="1:129" ht="13.5" hidden="1" thickBot="1">
      <c r="A673" s="3" t="str">
        <f t="shared" si="413"/>
        <v/>
      </c>
      <c r="B673" s="805">
        <f>Dados_GLOBAL_Inicial!E673</f>
        <v>0</v>
      </c>
      <c r="C673" s="956">
        <f>IF(IFERROR(VALUE(Dados_GLOBAL_Inicial!F673),0)=0,0,Dados_GLOBAL_Inicial!F673)</f>
        <v>0</v>
      </c>
      <c r="D673" s="830">
        <f>Dados_GLOBAL_Inicial!G673</f>
        <v>0</v>
      </c>
      <c r="E673" s="830" t="str">
        <f>IF(IFERROR(VLOOKUP(F673,Cod_Gde_Itens!$A$1:$B$80,2,FALSE),0)&gt;549,IFERROR(VLOOKUP(F673,Cod_Gde_Itens!$A$1:$B$80,2,FALSE),0),IF(Dados_GLOBAL_Inicial!H673=0,"",Dados_GLOBAL_Inicial!H673))</f>
        <v/>
      </c>
      <c r="F673" s="823">
        <f>Dados_GLOBAL_Inicial!I673</f>
        <v>0</v>
      </c>
      <c r="G673" s="824">
        <f>Dados_GLOBAL_Inicial!J673</f>
        <v>0</v>
      </c>
      <c r="H673" s="454">
        <f>Dados_GLOBAL_Inicial!K673</f>
        <v>0</v>
      </c>
      <c r="I673" s="970">
        <f>SUM('MEDIÇÃO_OBJETO (1)'!I673)</f>
        <v>0</v>
      </c>
      <c r="J673" s="455">
        <f t="shared" si="414"/>
        <v>0</v>
      </c>
      <c r="K673" s="451">
        <f t="shared" si="415"/>
        <v>0</v>
      </c>
      <c r="L673" s="452">
        <f t="shared" si="416"/>
        <v>0</v>
      </c>
      <c r="M673" s="809">
        <f t="shared" si="417"/>
        <v>0</v>
      </c>
      <c r="N673" s="810">
        <f>IF(IFERROR(VALUE(Dados_GLOBAL_Inicial!L673),0)=0,0,Dados_GLOBAL_Inicial!L673)</f>
        <v>0</v>
      </c>
      <c r="O673" s="812">
        <f>SUM('MEDIÇÃO_OBJETO (1)'!O673)</f>
        <v>0</v>
      </c>
      <c r="P673" s="812">
        <f>SUM('MEDIÇÃO_OBJETO (1)'!P673)</f>
        <v>0</v>
      </c>
      <c r="Q673" s="813">
        <f t="shared" si="418"/>
        <v>0</v>
      </c>
      <c r="R673" s="951"/>
      <c r="S673" s="815">
        <f>SUM('MEDIÇÃO_OBJETO (1)'!S673)</f>
        <v>0</v>
      </c>
      <c r="T673" s="815">
        <f>SUM('MEDIÇÃO_OBJETO (1)'!T673)</f>
        <v>0</v>
      </c>
      <c r="V673" s="19"/>
      <c r="W673" s="978">
        <f t="shared" si="419"/>
        <v>0</v>
      </c>
      <c r="X673" s="816">
        <f t="shared" si="420"/>
        <v>0</v>
      </c>
      <c r="Y673" s="816">
        <f t="shared" si="421"/>
        <v>0</v>
      </c>
      <c r="Z673" s="817">
        <f t="shared" si="422"/>
        <v>0</v>
      </c>
      <c r="AB673" s="453">
        <f t="shared" si="444"/>
        <v>0</v>
      </c>
      <c r="AC673" s="14">
        <f t="shared" si="423"/>
        <v>0</v>
      </c>
      <c r="AD673" s="819"/>
      <c r="AE673" s="631">
        <f t="shared" si="445"/>
        <v>0</v>
      </c>
      <c r="AF673" s="818">
        <f>SUM('MEDIÇÃO_OBJETO (1)'!AG673)</f>
        <v>0</v>
      </c>
      <c r="AG673" s="541">
        <f>SUM('MEDIÇÃO_OBJETO (1)'!AH673)</f>
        <v>0</v>
      </c>
      <c r="AH673" s="541">
        <f>SUM('MEDIÇÃO_OBJETO (1)'!AI673)</f>
        <v>0</v>
      </c>
      <c r="AI673" s="541">
        <f>SUM('MEDIÇÃO_OBJETO (1)'!AJ673)</f>
        <v>0</v>
      </c>
      <c r="AJ673" s="541">
        <f>SUM('MEDIÇÃO_OBJETO (1)'!AK673)</f>
        <v>0</v>
      </c>
      <c r="AK673" s="541">
        <f>SUM('MEDIÇÃO_OBJETO (1)'!AL673)</f>
        <v>0</v>
      </c>
      <c r="AL673" s="541">
        <f>SUM('MEDIÇÃO_OBJETO (1)'!AM673)</f>
        <v>0</v>
      </c>
      <c r="AM673" s="541">
        <f>SUM('MEDIÇÃO_OBJETO (1)'!AN673)</f>
        <v>0</v>
      </c>
      <c r="AN673" s="541">
        <f>SUM('MEDIÇÃO_OBJETO (1)'!AO673)</f>
        <v>0</v>
      </c>
      <c r="AO673" s="541">
        <f>SUM('MEDIÇÃO_OBJETO (1)'!AP673)</f>
        <v>0</v>
      </c>
      <c r="AP673" s="541">
        <f>SUM('MEDIÇÃO_OBJETO (1)'!AQ673)</f>
        <v>0</v>
      </c>
      <c r="AQ673" s="541">
        <f>SUM('MEDIÇÃO_OBJETO (1)'!AR673)</f>
        <v>0</v>
      </c>
      <c r="AR673" s="541">
        <f>SUM('MEDIÇÃO_OBJETO (1)'!AS673)</f>
        <v>0</v>
      </c>
      <c r="AS673" s="541">
        <f>SUM('MEDIÇÃO_OBJETO (1)'!AT673)</f>
        <v>0</v>
      </c>
      <c r="AT673" s="541">
        <f>SUM('MEDIÇÃO_OBJETO (1)'!AU673)</f>
        <v>0</v>
      </c>
      <c r="AU673" s="541">
        <f>SUM('MEDIÇÃO_OBJETO (1)'!AV673)</f>
        <v>0</v>
      </c>
      <c r="AV673" s="541">
        <f>SUM('MEDIÇÃO_OBJETO (1)'!AW673)</f>
        <v>0</v>
      </c>
      <c r="AW673" s="541">
        <f>SUM('MEDIÇÃO_OBJETO (1)'!AX673)</f>
        <v>0</v>
      </c>
      <c r="AX673" s="977"/>
      <c r="BN673" s="992">
        <f t="shared" si="412"/>
        <v>0</v>
      </c>
      <c r="BO673" s="538">
        <f t="shared" si="446"/>
        <v>0</v>
      </c>
      <c r="BP673" s="987">
        <f>IF(RESUMO_GLOBAL!$X$53="a",ROUND(AF673*$N673,RESUMO_GLOBAL!$X$54),IF(RESUMO_GLOBAL!$X$53="t",TRUNC(AF673*$N673,RESUMO_GLOBAL!$X$54),AF673*$N673))</f>
        <v>0</v>
      </c>
      <c r="BQ673" s="987">
        <f>IF(RESUMO_GLOBAL!$X$53="a",ROUND(AG673*$N673,RESUMO_GLOBAL!$X$54),IF(RESUMO_GLOBAL!$X$53="t",TRUNC(AG673*$N673,RESUMO_GLOBAL!$X$54),AG673*$N673))</f>
        <v>0</v>
      </c>
      <c r="BR673" s="987">
        <f>IF(RESUMO_GLOBAL!$X$53="a",ROUND(AH673*$N673,RESUMO_GLOBAL!$X$54),IF(RESUMO_GLOBAL!$X$53="t",TRUNC(AH673*$N673,RESUMO_GLOBAL!$X$54),AH673*$N673))</f>
        <v>0</v>
      </c>
      <c r="BS673" s="987">
        <f>IF(RESUMO_GLOBAL!$X$53="a",ROUND(AI673*$N673,RESUMO_GLOBAL!$X$54),IF(RESUMO_GLOBAL!$X$53="t",TRUNC(AI673*$N673,RESUMO_GLOBAL!$X$54),AI673*$N673))</f>
        <v>0</v>
      </c>
      <c r="BT673" s="987">
        <f>IF(RESUMO_GLOBAL!$X$53="a",ROUND(AJ673*$N673,RESUMO_GLOBAL!$X$54),IF(RESUMO_GLOBAL!$X$53="t",TRUNC(AJ673*$N673,RESUMO_GLOBAL!$X$54),AJ673*$N673))</f>
        <v>0</v>
      </c>
      <c r="BU673" s="987">
        <f>IF(RESUMO_GLOBAL!$X$53="a",ROUND(AK673*$N673,RESUMO_GLOBAL!$X$54),IF(RESUMO_GLOBAL!$X$53="t",TRUNC(AK673*$N673,RESUMO_GLOBAL!$X$54),AK673*$N673))</f>
        <v>0</v>
      </c>
      <c r="BV673" s="987">
        <f>IF(RESUMO_GLOBAL!$X$53="a",ROUND(AL673*$N673,RESUMO_GLOBAL!$X$54),IF(RESUMO_GLOBAL!$X$53="t",TRUNC(AL673*$N673,RESUMO_GLOBAL!$X$54),AL673*$N673))</f>
        <v>0</v>
      </c>
      <c r="BW673" s="987">
        <f>IF(RESUMO_GLOBAL!$X$53="a",ROUND(AM673*$N673,RESUMO_GLOBAL!$X$54),IF(RESUMO_GLOBAL!$X$53="t",TRUNC(AM673*$N673,RESUMO_GLOBAL!$X$54),AM673*$N673))</f>
        <v>0</v>
      </c>
      <c r="BX673" s="987">
        <f>IF(RESUMO_GLOBAL!$X$53="a",ROUND(AN673*$N673,RESUMO_GLOBAL!$X$54),IF(RESUMO_GLOBAL!$X$53="t",TRUNC(AN673*$N673,RESUMO_GLOBAL!$X$54),AN673*$N673))</f>
        <v>0</v>
      </c>
      <c r="BY673" s="987">
        <f>IF(RESUMO_GLOBAL!$X$53="a",ROUND(AO673*$N673,RESUMO_GLOBAL!$X$54),IF(RESUMO_GLOBAL!$X$53="t",TRUNC(AO673*$N673,RESUMO_GLOBAL!$X$54),AO673*$N673))</f>
        <v>0</v>
      </c>
      <c r="BZ673" s="987">
        <f>IF(RESUMO_GLOBAL!$X$53="a",ROUND(AP673*$N673,RESUMO_GLOBAL!$X$54),IF(RESUMO_GLOBAL!$X$53="t",TRUNC(AP673*$N673,RESUMO_GLOBAL!$X$54),AP673*$N673))</f>
        <v>0</v>
      </c>
      <c r="CA673" s="987">
        <f>IF(RESUMO_GLOBAL!$X$53="a",ROUND(AQ673*$N673,RESUMO_GLOBAL!$X$54),IF(RESUMO_GLOBAL!$X$53="t",TRUNC(AQ673*$N673,RESUMO_GLOBAL!$X$54),AQ673*$N673))</f>
        <v>0</v>
      </c>
      <c r="CB673" s="987">
        <f>IF(RESUMO_GLOBAL!$X$53="a",ROUND(AR673*$N673,RESUMO_GLOBAL!$X$54),IF(RESUMO_GLOBAL!$X$53="t",TRUNC(AR673*$N673,RESUMO_GLOBAL!$X$54),AR673*$N673))</f>
        <v>0</v>
      </c>
      <c r="CC673" s="987">
        <f>IF(RESUMO_GLOBAL!$X$53="a",ROUND(AS673*$N673,RESUMO_GLOBAL!$X$54),IF(RESUMO_GLOBAL!$X$53="t",TRUNC(AS673*$N673,RESUMO_GLOBAL!$X$54),AS673*$N673))</f>
        <v>0</v>
      </c>
      <c r="CD673" s="987">
        <f>IF(RESUMO_GLOBAL!$X$53="a",ROUND(AT673*$N673,RESUMO_GLOBAL!$X$54),IF(RESUMO_GLOBAL!$X$53="t",TRUNC(AT673*$N673,RESUMO_GLOBAL!$X$54),AT673*$N673))</f>
        <v>0</v>
      </c>
      <c r="CE673" s="987">
        <f>IF(RESUMO_GLOBAL!$X$53="a",ROUND(AU673*$N673,RESUMO_GLOBAL!$X$54),IF(RESUMO_GLOBAL!$X$53="t",TRUNC(AU673*$N673,RESUMO_GLOBAL!$X$54),AU673*$N673))</f>
        <v>0</v>
      </c>
      <c r="CF673" s="987">
        <f>IF(RESUMO_GLOBAL!$X$53="a",ROUND(AV673*$N673,RESUMO_GLOBAL!$X$54),IF(RESUMO_GLOBAL!$X$53="t",TRUNC(AV673*$N673,RESUMO_GLOBAL!$X$54),AV673*$N673))</f>
        <v>0</v>
      </c>
      <c r="CG673" s="987">
        <f>IF(RESUMO_GLOBAL!$X$53="a",ROUND(AW673*$N673,RESUMO_GLOBAL!$X$54),IF(RESUMO_GLOBAL!$X$53="t",TRUNC(AW673*$N673,RESUMO_GLOBAL!$X$54),AW673*$N673))</f>
        <v>0</v>
      </c>
      <c r="CK673" s="59">
        <f t="shared" si="425"/>
        <v>0</v>
      </c>
      <c r="CL673" s="59">
        <f t="shared" si="426"/>
        <v>0</v>
      </c>
      <c r="CM673" s="59">
        <f t="shared" si="427"/>
        <v>0</v>
      </c>
      <c r="CN673" s="59">
        <f t="shared" si="428"/>
        <v>0</v>
      </c>
      <c r="CO673" s="59">
        <f t="shared" si="429"/>
        <v>0</v>
      </c>
      <c r="CP673" s="59">
        <f t="shared" si="430"/>
        <v>0</v>
      </c>
      <c r="CQ673" s="59">
        <f t="shared" si="431"/>
        <v>0</v>
      </c>
      <c r="CR673" s="59">
        <f t="shared" si="432"/>
        <v>0</v>
      </c>
      <c r="CS673" s="59">
        <f t="shared" si="433"/>
        <v>0</v>
      </c>
      <c r="CT673" s="59">
        <f t="shared" si="434"/>
        <v>0</v>
      </c>
      <c r="CU673" s="59">
        <f t="shared" si="435"/>
        <v>0</v>
      </c>
      <c r="CV673" s="59">
        <f t="shared" si="436"/>
        <v>0</v>
      </c>
      <c r="CW673" s="59">
        <f t="shared" si="437"/>
        <v>0</v>
      </c>
      <c r="CX673" s="59">
        <f t="shared" si="438"/>
        <v>0</v>
      </c>
      <c r="CY673" s="59">
        <f t="shared" si="439"/>
        <v>0</v>
      </c>
      <c r="CZ673" s="59">
        <f t="shared" si="440"/>
        <v>0</v>
      </c>
      <c r="DA673" s="59">
        <f t="shared" si="441"/>
        <v>0</v>
      </c>
      <c r="DB673" s="59">
        <f t="shared" si="442"/>
        <v>0</v>
      </c>
      <c r="DE673">
        <f t="shared" si="424"/>
        <v>668</v>
      </c>
      <c r="DF673" t="str">
        <f t="shared" si="443"/>
        <v/>
      </c>
      <c r="DG673" s="59">
        <f>IF($C673&lt;&gt;0,SUM($CK674:CK674),0)</f>
        <v>0</v>
      </c>
      <c r="DH673" s="59">
        <f>IF($C673&lt;&gt;0,SUM($CK674:CL674),0)</f>
        <v>0</v>
      </c>
      <c r="DI673" s="59">
        <f>IF($C673&lt;&gt;0,SUM($CK674:CM674),0)</f>
        <v>0</v>
      </c>
      <c r="DJ673" s="59">
        <f>IF($C673&lt;&gt;0,SUM($CK674:CN674),0)</f>
        <v>0</v>
      </c>
      <c r="DK673" s="59">
        <f>IF($C673&lt;&gt;0,SUM($CK674:CO674),0)</f>
        <v>0</v>
      </c>
      <c r="DL673" s="59">
        <f>IF($C673&lt;&gt;0,SUM($CK674:CP674),0)</f>
        <v>0</v>
      </c>
      <c r="DM673" s="59">
        <f>IF($C673&lt;&gt;0,SUM($CK674:CQ674),0)</f>
        <v>0</v>
      </c>
      <c r="DN673" s="59">
        <f>IF($C673&lt;&gt;0,SUM($CK674:CR674),0)</f>
        <v>0</v>
      </c>
      <c r="DO673" s="59">
        <f>IF($C673&lt;&gt;0,SUM($CK674:CS674),0)</f>
        <v>0</v>
      </c>
      <c r="DP673" s="59">
        <f>IF($C673&lt;&gt;0,SUM($CK674:CT674),0)</f>
        <v>0</v>
      </c>
      <c r="DQ673" s="59">
        <f>IF($C673&lt;&gt;0,SUM($CK674:CU674),0)</f>
        <v>0</v>
      </c>
      <c r="DR673" s="59">
        <f>IF($C673&lt;&gt;0,SUM($CK674:CV674),0)</f>
        <v>0</v>
      </c>
      <c r="DS673" s="59">
        <f>IF($C673&lt;&gt;0,SUM($CK674:CW674),0)</f>
        <v>0</v>
      </c>
      <c r="DT673" s="59">
        <f>IF($C673&lt;&gt;0,SUM($CK674:CX674),0)</f>
        <v>0</v>
      </c>
      <c r="DU673" s="59">
        <f>IF($C673&lt;&gt;0,SUM($CK674:CY674),0)</f>
        <v>0</v>
      </c>
      <c r="DV673" s="59">
        <f>IF($C673&lt;&gt;0,SUM($CK674:CZ674),0)</f>
        <v>0</v>
      </c>
      <c r="DW673" s="59">
        <f>IF($C673&lt;&gt;0,SUM($CK674:DA674),0)</f>
        <v>0</v>
      </c>
      <c r="DX673" s="59">
        <f>IF($C673&lt;&gt;0,SUM($CK674:DB674),0)</f>
        <v>0</v>
      </c>
      <c r="DY673" s="952" t="str">
        <f t="shared" si="447"/>
        <v/>
      </c>
    </row>
    <row r="674" spans="1:129" ht="13.5" hidden="1" thickBot="1">
      <c r="A674" s="3" t="str">
        <f t="shared" si="413"/>
        <v/>
      </c>
      <c r="B674" s="805">
        <f>Dados_GLOBAL_Inicial!E674</f>
        <v>0</v>
      </c>
      <c r="C674" s="956">
        <f>IF(IFERROR(VALUE(Dados_GLOBAL_Inicial!F674),0)=0,0,Dados_GLOBAL_Inicial!F674)</f>
        <v>0</v>
      </c>
      <c r="D674" s="830">
        <f>Dados_GLOBAL_Inicial!G674</f>
        <v>0</v>
      </c>
      <c r="E674" s="830" t="str">
        <f>IF(IFERROR(VLOOKUP(F674,Cod_Gde_Itens!$A$1:$B$80,2,FALSE),0)&gt;549,IFERROR(VLOOKUP(F674,Cod_Gde_Itens!$A$1:$B$80,2,FALSE),0),IF(Dados_GLOBAL_Inicial!H674=0,"",Dados_GLOBAL_Inicial!H674))</f>
        <v/>
      </c>
      <c r="F674" s="823">
        <f>Dados_GLOBAL_Inicial!I674</f>
        <v>0</v>
      </c>
      <c r="G674" s="824">
        <f>Dados_GLOBAL_Inicial!J674</f>
        <v>0</v>
      </c>
      <c r="H674" s="454">
        <f>Dados_GLOBAL_Inicial!K674</f>
        <v>0</v>
      </c>
      <c r="I674" s="970">
        <f>SUM('MEDIÇÃO_OBJETO (1)'!I674)</f>
        <v>0</v>
      </c>
      <c r="J674" s="455">
        <f t="shared" si="414"/>
        <v>0</v>
      </c>
      <c r="K674" s="451">
        <f t="shared" si="415"/>
        <v>0</v>
      </c>
      <c r="L674" s="452">
        <f t="shared" si="416"/>
        <v>0</v>
      </c>
      <c r="M674" s="809">
        <f t="shared" si="417"/>
        <v>0</v>
      </c>
      <c r="N674" s="810">
        <f>IF(IFERROR(VALUE(Dados_GLOBAL_Inicial!L674),0)=0,0,Dados_GLOBAL_Inicial!L674)</f>
        <v>0</v>
      </c>
      <c r="O674" s="812">
        <f>SUM('MEDIÇÃO_OBJETO (1)'!O674)</f>
        <v>0</v>
      </c>
      <c r="P674" s="812">
        <f>SUM('MEDIÇÃO_OBJETO (1)'!P674)</f>
        <v>0</v>
      </c>
      <c r="Q674" s="813">
        <f t="shared" si="418"/>
        <v>0</v>
      </c>
      <c r="R674" s="951"/>
      <c r="S674" s="815">
        <f>SUM('MEDIÇÃO_OBJETO (1)'!S674)</f>
        <v>0</v>
      </c>
      <c r="T674" s="815">
        <f>SUM('MEDIÇÃO_OBJETO (1)'!T674)</f>
        <v>0</v>
      </c>
      <c r="V674" s="19"/>
      <c r="W674" s="978">
        <f t="shared" si="419"/>
        <v>0</v>
      </c>
      <c r="X674" s="816">
        <f t="shared" si="420"/>
        <v>0</v>
      </c>
      <c r="Y674" s="816">
        <f t="shared" si="421"/>
        <v>0</v>
      </c>
      <c r="Z674" s="817">
        <f t="shared" si="422"/>
        <v>0</v>
      </c>
      <c r="AB674" s="453">
        <f t="shared" si="444"/>
        <v>0</v>
      </c>
      <c r="AC674" s="14">
        <f t="shared" si="423"/>
        <v>0</v>
      </c>
      <c r="AD674" s="819"/>
      <c r="AE674" s="631">
        <f t="shared" si="445"/>
        <v>0</v>
      </c>
      <c r="AF674" s="818">
        <f>SUM('MEDIÇÃO_OBJETO (1)'!AG674)</f>
        <v>0</v>
      </c>
      <c r="AG674" s="541">
        <f>SUM('MEDIÇÃO_OBJETO (1)'!AH674)</f>
        <v>0</v>
      </c>
      <c r="AH674" s="541">
        <f>SUM('MEDIÇÃO_OBJETO (1)'!AI674)</f>
        <v>0</v>
      </c>
      <c r="AI674" s="541">
        <f>SUM('MEDIÇÃO_OBJETO (1)'!AJ674)</f>
        <v>0</v>
      </c>
      <c r="AJ674" s="541">
        <f>SUM('MEDIÇÃO_OBJETO (1)'!AK674)</f>
        <v>0</v>
      </c>
      <c r="AK674" s="541">
        <f>SUM('MEDIÇÃO_OBJETO (1)'!AL674)</f>
        <v>0</v>
      </c>
      <c r="AL674" s="541">
        <f>SUM('MEDIÇÃO_OBJETO (1)'!AM674)</f>
        <v>0</v>
      </c>
      <c r="AM674" s="541">
        <f>SUM('MEDIÇÃO_OBJETO (1)'!AN674)</f>
        <v>0</v>
      </c>
      <c r="AN674" s="541">
        <f>SUM('MEDIÇÃO_OBJETO (1)'!AO674)</f>
        <v>0</v>
      </c>
      <c r="AO674" s="541">
        <f>SUM('MEDIÇÃO_OBJETO (1)'!AP674)</f>
        <v>0</v>
      </c>
      <c r="AP674" s="541">
        <f>SUM('MEDIÇÃO_OBJETO (1)'!AQ674)</f>
        <v>0</v>
      </c>
      <c r="AQ674" s="541">
        <f>SUM('MEDIÇÃO_OBJETO (1)'!AR674)</f>
        <v>0</v>
      </c>
      <c r="AR674" s="541">
        <f>SUM('MEDIÇÃO_OBJETO (1)'!AS674)</f>
        <v>0</v>
      </c>
      <c r="AS674" s="541">
        <f>SUM('MEDIÇÃO_OBJETO (1)'!AT674)</f>
        <v>0</v>
      </c>
      <c r="AT674" s="541">
        <f>SUM('MEDIÇÃO_OBJETO (1)'!AU674)</f>
        <v>0</v>
      </c>
      <c r="AU674" s="541">
        <f>SUM('MEDIÇÃO_OBJETO (1)'!AV674)</f>
        <v>0</v>
      </c>
      <c r="AV674" s="541">
        <f>SUM('MEDIÇÃO_OBJETO (1)'!AW674)</f>
        <v>0</v>
      </c>
      <c r="AW674" s="541">
        <f>SUM('MEDIÇÃO_OBJETO (1)'!AX674)</f>
        <v>0</v>
      </c>
      <c r="AX674" s="977"/>
      <c r="BN674" s="992">
        <f t="shared" si="412"/>
        <v>0</v>
      </c>
      <c r="BO674" s="538">
        <f t="shared" si="446"/>
        <v>0</v>
      </c>
      <c r="BP674" s="987">
        <f>IF(RESUMO_GLOBAL!$X$53="a",ROUND(AF674*$N674,RESUMO_GLOBAL!$X$54),IF(RESUMO_GLOBAL!$X$53="t",TRUNC(AF674*$N674,RESUMO_GLOBAL!$X$54),AF674*$N674))</f>
        <v>0</v>
      </c>
      <c r="BQ674" s="987">
        <f>IF(RESUMO_GLOBAL!$X$53="a",ROUND(AG674*$N674,RESUMO_GLOBAL!$X$54),IF(RESUMO_GLOBAL!$X$53="t",TRUNC(AG674*$N674,RESUMO_GLOBAL!$X$54),AG674*$N674))</f>
        <v>0</v>
      </c>
      <c r="BR674" s="987">
        <f>IF(RESUMO_GLOBAL!$X$53="a",ROUND(AH674*$N674,RESUMO_GLOBAL!$X$54),IF(RESUMO_GLOBAL!$X$53="t",TRUNC(AH674*$N674,RESUMO_GLOBAL!$X$54),AH674*$N674))</f>
        <v>0</v>
      </c>
      <c r="BS674" s="987">
        <f>IF(RESUMO_GLOBAL!$X$53="a",ROUND(AI674*$N674,RESUMO_GLOBAL!$X$54),IF(RESUMO_GLOBAL!$X$53="t",TRUNC(AI674*$N674,RESUMO_GLOBAL!$X$54),AI674*$N674))</f>
        <v>0</v>
      </c>
      <c r="BT674" s="987">
        <f>IF(RESUMO_GLOBAL!$X$53="a",ROUND(AJ674*$N674,RESUMO_GLOBAL!$X$54),IF(RESUMO_GLOBAL!$X$53="t",TRUNC(AJ674*$N674,RESUMO_GLOBAL!$X$54),AJ674*$N674))</f>
        <v>0</v>
      </c>
      <c r="BU674" s="987">
        <f>IF(RESUMO_GLOBAL!$X$53="a",ROUND(AK674*$N674,RESUMO_GLOBAL!$X$54),IF(RESUMO_GLOBAL!$X$53="t",TRUNC(AK674*$N674,RESUMO_GLOBAL!$X$54),AK674*$N674))</f>
        <v>0</v>
      </c>
      <c r="BV674" s="987">
        <f>IF(RESUMO_GLOBAL!$X$53="a",ROUND(AL674*$N674,RESUMO_GLOBAL!$X$54),IF(RESUMO_GLOBAL!$X$53="t",TRUNC(AL674*$N674,RESUMO_GLOBAL!$X$54),AL674*$N674))</f>
        <v>0</v>
      </c>
      <c r="BW674" s="987">
        <f>IF(RESUMO_GLOBAL!$X$53="a",ROUND(AM674*$N674,RESUMO_GLOBAL!$X$54),IF(RESUMO_GLOBAL!$X$53="t",TRUNC(AM674*$N674,RESUMO_GLOBAL!$X$54),AM674*$N674))</f>
        <v>0</v>
      </c>
      <c r="BX674" s="987">
        <f>IF(RESUMO_GLOBAL!$X$53="a",ROUND(AN674*$N674,RESUMO_GLOBAL!$X$54),IF(RESUMO_GLOBAL!$X$53="t",TRUNC(AN674*$N674,RESUMO_GLOBAL!$X$54),AN674*$N674))</f>
        <v>0</v>
      </c>
      <c r="BY674" s="987">
        <f>IF(RESUMO_GLOBAL!$X$53="a",ROUND(AO674*$N674,RESUMO_GLOBAL!$X$54),IF(RESUMO_GLOBAL!$X$53="t",TRUNC(AO674*$N674,RESUMO_GLOBAL!$X$54),AO674*$N674))</f>
        <v>0</v>
      </c>
      <c r="BZ674" s="987">
        <f>IF(RESUMO_GLOBAL!$X$53="a",ROUND(AP674*$N674,RESUMO_GLOBAL!$X$54),IF(RESUMO_GLOBAL!$X$53="t",TRUNC(AP674*$N674,RESUMO_GLOBAL!$X$54),AP674*$N674))</f>
        <v>0</v>
      </c>
      <c r="CA674" s="987">
        <f>IF(RESUMO_GLOBAL!$X$53="a",ROUND(AQ674*$N674,RESUMO_GLOBAL!$X$54),IF(RESUMO_GLOBAL!$X$53="t",TRUNC(AQ674*$N674,RESUMO_GLOBAL!$X$54),AQ674*$N674))</f>
        <v>0</v>
      </c>
      <c r="CB674" s="987">
        <f>IF(RESUMO_GLOBAL!$X$53="a",ROUND(AR674*$N674,RESUMO_GLOBAL!$X$54),IF(RESUMO_GLOBAL!$X$53="t",TRUNC(AR674*$N674,RESUMO_GLOBAL!$X$54),AR674*$N674))</f>
        <v>0</v>
      </c>
      <c r="CC674" s="987">
        <f>IF(RESUMO_GLOBAL!$X$53="a",ROUND(AS674*$N674,RESUMO_GLOBAL!$X$54),IF(RESUMO_GLOBAL!$X$53="t",TRUNC(AS674*$N674,RESUMO_GLOBAL!$X$54),AS674*$N674))</f>
        <v>0</v>
      </c>
      <c r="CD674" s="987">
        <f>IF(RESUMO_GLOBAL!$X$53="a",ROUND(AT674*$N674,RESUMO_GLOBAL!$X$54),IF(RESUMO_GLOBAL!$X$53="t",TRUNC(AT674*$N674,RESUMO_GLOBAL!$X$54),AT674*$N674))</f>
        <v>0</v>
      </c>
      <c r="CE674" s="987">
        <f>IF(RESUMO_GLOBAL!$X$53="a",ROUND(AU674*$N674,RESUMO_GLOBAL!$X$54),IF(RESUMO_GLOBAL!$X$53="t",TRUNC(AU674*$N674,RESUMO_GLOBAL!$X$54),AU674*$N674))</f>
        <v>0</v>
      </c>
      <c r="CF674" s="987">
        <f>IF(RESUMO_GLOBAL!$X$53="a",ROUND(AV674*$N674,RESUMO_GLOBAL!$X$54),IF(RESUMO_GLOBAL!$X$53="t",TRUNC(AV674*$N674,RESUMO_GLOBAL!$X$54),AV674*$N674))</f>
        <v>0</v>
      </c>
      <c r="CG674" s="987">
        <f>IF(RESUMO_GLOBAL!$X$53="a",ROUND(AW674*$N674,RESUMO_GLOBAL!$X$54),IF(RESUMO_GLOBAL!$X$53="t",TRUNC(AW674*$N674,RESUMO_GLOBAL!$X$54),AW674*$N674))</f>
        <v>0</v>
      </c>
      <c r="CK674" s="59">
        <f t="shared" si="425"/>
        <v>0</v>
      </c>
      <c r="CL674" s="59">
        <f t="shared" si="426"/>
        <v>0</v>
      </c>
      <c r="CM674" s="59">
        <f t="shared" si="427"/>
        <v>0</v>
      </c>
      <c r="CN674" s="59">
        <f t="shared" si="428"/>
        <v>0</v>
      </c>
      <c r="CO674" s="59">
        <f t="shared" si="429"/>
        <v>0</v>
      </c>
      <c r="CP674" s="59">
        <f t="shared" si="430"/>
        <v>0</v>
      </c>
      <c r="CQ674" s="59">
        <f t="shared" si="431"/>
        <v>0</v>
      </c>
      <c r="CR674" s="59">
        <f t="shared" si="432"/>
        <v>0</v>
      </c>
      <c r="CS674" s="59">
        <f t="shared" si="433"/>
        <v>0</v>
      </c>
      <c r="CT674" s="59">
        <f t="shared" si="434"/>
        <v>0</v>
      </c>
      <c r="CU674" s="59">
        <f t="shared" si="435"/>
        <v>0</v>
      </c>
      <c r="CV674" s="59">
        <f t="shared" si="436"/>
        <v>0</v>
      </c>
      <c r="CW674" s="59">
        <f t="shared" si="437"/>
        <v>0</v>
      </c>
      <c r="CX674" s="59">
        <f t="shared" si="438"/>
        <v>0</v>
      </c>
      <c r="CY674" s="59">
        <f t="shared" si="439"/>
        <v>0</v>
      </c>
      <c r="CZ674" s="59">
        <f t="shared" si="440"/>
        <v>0</v>
      </c>
      <c r="DA674" s="59">
        <f t="shared" si="441"/>
        <v>0</v>
      </c>
      <c r="DB674" s="59">
        <f t="shared" si="442"/>
        <v>0</v>
      </c>
      <c r="DE674">
        <f t="shared" si="424"/>
        <v>669</v>
      </c>
      <c r="DF674" t="str">
        <f t="shared" si="443"/>
        <v/>
      </c>
      <c r="DG674" s="59">
        <f>IF($C674&lt;&gt;0,SUM($CK675:CK675),0)</f>
        <v>0</v>
      </c>
      <c r="DH674" s="59">
        <f>IF($C674&lt;&gt;0,SUM($CK675:CL675),0)</f>
        <v>0</v>
      </c>
      <c r="DI674" s="59">
        <f>IF($C674&lt;&gt;0,SUM($CK675:CM675),0)</f>
        <v>0</v>
      </c>
      <c r="DJ674" s="59">
        <f>IF($C674&lt;&gt;0,SUM($CK675:CN675),0)</f>
        <v>0</v>
      </c>
      <c r="DK674" s="59">
        <f>IF($C674&lt;&gt;0,SUM($CK675:CO675),0)</f>
        <v>0</v>
      </c>
      <c r="DL674" s="59">
        <f>IF($C674&lt;&gt;0,SUM($CK675:CP675),0)</f>
        <v>0</v>
      </c>
      <c r="DM674" s="59">
        <f>IF($C674&lt;&gt;0,SUM($CK675:CQ675),0)</f>
        <v>0</v>
      </c>
      <c r="DN674" s="59">
        <f>IF($C674&lt;&gt;0,SUM($CK675:CR675),0)</f>
        <v>0</v>
      </c>
      <c r="DO674" s="59">
        <f>IF($C674&lt;&gt;0,SUM($CK675:CS675),0)</f>
        <v>0</v>
      </c>
      <c r="DP674" s="59">
        <f>IF($C674&lt;&gt;0,SUM($CK675:CT675),0)</f>
        <v>0</v>
      </c>
      <c r="DQ674" s="59">
        <f>IF($C674&lt;&gt;0,SUM($CK675:CU675),0)</f>
        <v>0</v>
      </c>
      <c r="DR674" s="59">
        <f>IF($C674&lt;&gt;0,SUM($CK675:CV675),0)</f>
        <v>0</v>
      </c>
      <c r="DS674" s="59">
        <f>IF($C674&lt;&gt;0,SUM($CK675:CW675),0)</f>
        <v>0</v>
      </c>
      <c r="DT674" s="59">
        <f>IF($C674&lt;&gt;0,SUM($CK675:CX675),0)</f>
        <v>0</v>
      </c>
      <c r="DU674" s="59">
        <f>IF($C674&lt;&gt;0,SUM($CK675:CY675),0)</f>
        <v>0</v>
      </c>
      <c r="DV674" s="59">
        <f>IF($C674&lt;&gt;0,SUM($CK675:CZ675),0)</f>
        <v>0</v>
      </c>
      <c r="DW674" s="59">
        <f>IF($C674&lt;&gt;0,SUM($CK675:DA675),0)</f>
        <v>0</v>
      </c>
      <c r="DX674" s="59">
        <f>IF($C674&lt;&gt;0,SUM($CK675:DB675),0)</f>
        <v>0</v>
      </c>
      <c r="DY674" s="952" t="str">
        <f t="shared" si="447"/>
        <v/>
      </c>
    </row>
    <row r="675" spans="1:129" ht="13.5" hidden="1" thickBot="1">
      <c r="A675" s="3" t="str">
        <f t="shared" si="413"/>
        <v/>
      </c>
      <c r="B675" s="805">
        <f>Dados_GLOBAL_Inicial!E675</f>
        <v>0</v>
      </c>
      <c r="C675" s="956">
        <f>IF(IFERROR(VALUE(Dados_GLOBAL_Inicial!F675),0)=0,0,Dados_GLOBAL_Inicial!F675)</f>
        <v>0</v>
      </c>
      <c r="D675" s="830">
        <f>Dados_GLOBAL_Inicial!G675</f>
        <v>0</v>
      </c>
      <c r="E675" s="830" t="str">
        <f>IF(IFERROR(VLOOKUP(F675,Cod_Gde_Itens!$A$1:$B$80,2,FALSE),0)&gt;549,IFERROR(VLOOKUP(F675,Cod_Gde_Itens!$A$1:$B$80,2,FALSE),0),IF(Dados_GLOBAL_Inicial!H675=0,"",Dados_GLOBAL_Inicial!H675))</f>
        <v/>
      </c>
      <c r="F675" s="823">
        <f>Dados_GLOBAL_Inicial!I675</f>
        <v>0</v>
      </c>
      <c r="G675" s="824">
        <f>Dados_GLOBAL_Inicial!J675</f>
        <v>0</v>
      </c>
      <c r="H675" s="454">
        <f>Dados_GLOBAL_Inicial!K675</f>
        <v>0</v>
      </c>
      <c r="I675" s="970">
        <f>SUM('MEDIÇÃO_OBJETO (1)'!I675)</f>
        <v>0</v>
      </c>
      <c r="J675" s="455">
        <f t="shared" si="414"/>
        <v>0</v>
      </c>
      <c r="K675" s="451">
        <f t="shared" si="415"/>
        <v>0</v>
      </c>
      <c r="L675" s="452">
        <f t="shared" si="416"/>
        <v>0</v>
      </c>
      <c r="M675" s="809">
        <f t="shared" si="417"/>
        <v>0</v>
      </c>
      <c r="N675" s="810">
        <f>IF(IFERROR(VALUE(Dados_GLOBAL_Inicial!L675),0)=0,0,Dados_GLOBAL_Inicial!L675)</f>
        <v>0</v>
      </c>
      <c r="O675" s="812">
        <f>SUM('MEDIÇÃO_OBJETO (1)'!O675)</f>
        <v>0</v>
      </c>
      <c r="P675" s="812">
        <f>SUM('MEDIÇÃO_OBJETO (1)'!P675)</f>
        <v>0</v>
      </c>
      <c r="Q675" s="813">
        <f t="shared" si="418"/>
        <v>0</v>
      </c>
      <c r="R675" s="951"/>
      <c r="S675" s="815">
        <f>SUM('MEDIÇÃO_OBJETO (1)'!S675)</f>
        <v>0</v>
      </c>
      <c r="T675" s="815">
        <f>SUM('MEDIÇÃO_OBJETO (1)'!T675)</f>
        <v>0</v>
      </c>
      <c r="V675" s="19"/>
      <c r="W675" s="978">
        <f t="shared" si="419"/>
        <v>0</v>
      </c>
      <c r="X675" s="816">
        <f t="shared" si="420"/>
        <v>0</v>
      </c>
      <c r="Y675" s="816">
        <f t="shared" si="421"/>
        <v>0</v>
      </c>
      <c r="Z675" s="817">
        <f t="shared" si="422"/>
        <v>0</v>
      </c>
      <c r="AB675" s="453">
        <f t="shared" si="444"/>
        <v>0</v>
      </c>
      <c r="AC675" s="14">
        <f t="shared" si="423"/>
        <v>0</v>
      </c>
      <c r="AD675" s="819"/>
      <c r="AE675" s="631">
        <f t="shared" si="445"/>
        <v>0</v>
      </c>
      <c r="AF675" s="818">
        <f>SUM('MEDIÇÃO_OBJETO (1)'!AG675)</f>
        <v>0</v>
      </c>
      <c r="AG675" s="541">
        <f>SUM('MEDIÇÃO_OBJETO (1)'!AH675)</f>
        <v>0</v>
      </c>
      <c r="AH675" s="541">
        <f>SUM('MEDIÇÃO_OBJETO (1)'!AI675)</f>
        <v>0</v>
      </c>
      <c r="AI675" s="541">
        <f>SUM('MEDIÇÃO_OBJETO (1)'!AJ675)</f>
        <v>0</v>
      </c>
      <c r="AJ675" s="541">
        <f>SUM('MEDIÇÃO_OBJETO (1)'!AK675)</f>
        <v>0</v>
      </c>
      <c r="AK675" s="541">
        <f>SUM('MEDIÇÃO_OBJETO (1)'!AL675)</f>
        <v>0</v>
      </c>
      <c r="AL675" s="541">
        <f>SUM('MEDIÇÃO_OBJETO (1)'!AM675)</f>
        <v>0</v>
      </c>
      <c r="AM675" s="541">
        <f>SUM('MEDIÇÃO_OBJETO (1)'!AN675)</f>
        <v>0</v>
      </c>
      <c r="AN675" s="541">
        <f>SUM('MEDIÇÃO_OBJETO (1)'!AO675)</f>
        <v>0</v>
      </c>
      <c r="AO675" s="541">
        <f>SUM('MEDIÇÃO_OBJETO (1)'!AP675)</f>
        <v>0</v>
      </c>
      <c r="AP675" s="541">
        <f>SUM('MEDIÇÃO_OBJETO (1)'!AQ675)</f>
        <v>0</v>
      </c>
      <c r="AQ675" s="541">
        <f>SUM('MEDIÇÃO_OBJETO (1)'!AR675)</f>
        <v>0</v>
      </c>
      <c r="AR675" s="541">
        <f>SUM('MEDIÇÃO_OBJETO (1)'!AS675)</f>
        <v>0</v>
      </c>
      <c r="AS675" s="541">
        <f>SUM('MEDIÇÃO_OBJETO (1)'!AT675)</f>
        <v>0</v>
      </c>
      <c r="AT675" s="541">
        <f>SUM('MEDIÇÃO_OBJETO (1)'!AU675)</f>
        <v>0</v>
      </c>
      <c r="AU675" s="541">
        <f>SUM('MEDIÇÃO_OBJETO (1)'!AV675)</f>
        <v>0</v>
      </c>
      <c r="AV675" s="541">
        <f>SUM('MEDIÇÃO_OBJETO (1)'!AW675)</f>
        <v>0</v>
      </c>
      <c r="AW675" s="541">
        <f>SUM('MEDIÇÃO_OBJETO (1)'!AX675)</f>
        <v>0</v>
      </c>
      <c r="AX675" s="977"/>
      <c r="BN675" s="992">
        <f t="shared" ref="BN675:BN713" si="448">O675-BO675</f>
        <v>0</v>
      </c>
      <c r="BO675" s="538">
        <f t="shared" si="446"/>
        <v>0</v>
      </c>
      <c r="BP675" s="987">
        <f>IF(RESUMO_GLOBAL!$X$53="a",ROUND(AF675*$N675,RESUMO_GLOBAL!$X$54),IF(RESUMO_GLOBAL!$X$53="t",TRUNC(AF675*$N675,RESUMO_GLOBAL!$X$54),AF675*$N675))</f>
        <v>0</v>
      </c>
      <c r="BQ675" s="987">
        <f>IF(RESUMO_GLOBAL!$X$53="a",ROUND(AG675*$N675,RESUMO_GLOBAL!$X$54),IF(RESUMO_GLOBAL!$X$53="t",TRUNC(AG675*$N675,RESUMO_GLOBAL!$X$54),AG675*$N675))</f>
        <v>0</v>
      </c>
      <c r="BR675" s="987">
        <f>IF(RESUMO_GLOBAL!$X$53="a",ROUND(AH675*$N675,RESUMO_GLOBAL!$X$54),IF(RESUMO_GLOBAL!$X$53="t",TRUNC(AH675*$N675,RESUMO_GLOBAL!$X$54),AH675*$N675))</f>
        <v>0</v>
      </c>
      <c r="BS675" s="987">
        <f>IF(RESUMO_GLOBAL!$X$53="a",ROUND(AI675*$N675,RESUMO_GLOBAL!$X$54),IF(RESUMO_GLOBAL!$X$53="t",TRUNC(AI675*$N675,RESUMO_GLOBAL!$X$54),AI675*$N675))</f>
        <v>0</v>
      </c>
      <c r="BT675" s="987">
        <f>IF(RESUMO_GLOBAL!$X$53="a",ROUND(AJ675*$N675,RESUMO_GLOBAL!$X$54),IF(RESUMO_GLOBAL!$X$53="t",TRUNC(AJ675*$N675,RESUMO_GLOBAL!$X$54),AJ675*$N675))</f>
        <v>0</v>
      </c>
      <c r="BU675" s="987">
        <f>IF(RESUMO_GLOBAL!$X$53="a",ROUND(AK675*$N675,RESUMO_GLOBAL!$X$54),IF(RESUMO_GLOBAL!$X$53="t",TRUNC(AK675*$N675,RESUMO_GLOBAL!$X$54),AK675*$N675))</f>
        <v>0</v>
      </c>
      <c r="BV675" s="987">
        <f>IF(RESUMO_GLOBAL!$X$53="a",ROUND(AL675*$N675,RESUMO_GLOBAL!$X$54),IF(RESUMO_GLOBAL!$X$53="t",TRUNC(AL675*$N675,RESUMO_GLOBAL!$X$54),AL675*$N675))</f>
        <v>0</v>
      </c>
      <c r="BW675" s="987">
        <f>IF(RESUMO_GLOBAL!$X$53="a",ROUND(AM675*$N675,RESUMO_GLOBAL!$X$54),IF(RESUMO_GLOBAL!$X$53="t",TRUNC(AM675*$N675,RESUMO_GLOBAL!$X$54),AM675*$N675))</f>
        <v>0</v>
      </c>
      <c r="BX675" s="987">
        <f>IF(RESUMO_GLOBAL!$X$53="a",ROUND(AN675*$N675,RESUMO_GLOBAL!$X$54),IF(RESUMO_GLOBAL!$X$53="t",TRUNC(AN675*$N675,RESUMO_GLOBAL!$X$54),AN675*$N675))</f>
        <v>0</v>
      </c>
      <c r="BY675" s="987">
        <f>IF(RESUMO_GLOBAL!$X$53="a",ROUND(AO675*$N675,RESUMO_GLOBAL!$X$54),IF(RESUMO_GLOBAL!$X$53="t",TRUNC(AO675*$N675,RESUMO_GLOBAL!$X$54),AO675*$N675))</f>
        <v>0</v>
      </c>
      <c r="BZ675" s="987">
        <f>IF(RESUMO_GLOBAL!$X$53="a",ROUND(AP675*$N675,RESUMO_GLOBAL!$X$54),IF(RESUMO_GLOBAL!$X$53="t",TRUNC(AP675*$N675,RESUMO_GLOBAL!$X$54),AP675*$N675))</f>
        <v>0</v>
      </c>
      <c r="CA675" s="987">
        <f>IF(RESUMO_GLOBAL!$X$53="a",ROUND(AQ675*$N675,RESUMO_GLOBAL!$X$54),IF(RESUMO_GLOBAL!$X$53="t",TRUNC(AQ675*$N675,RESUMO_GLOBAL!$X$54),AQ675*$N675))</f>
        <v>0</v>
      </c>
      <c r="CB675" s="987">
        <f>IF(RESUMO_GLOBAL!$X$53="a",ROUND(AR675*$N675,RESUMO_GLOBAL!$X$54),IF(RESUMO_GLOBAL!$X$53="t",TRUNC(AR675*$N675,RESUMO_GLOBAL!$X$54),AR675*$N675))</f>
        <v>0</v>
      </c>
      <c r="CC675" s="987">
        <f>IF(RESUMO_GLOBAL!$X$53="a",ROUND(AS675*$N675,RESUMO_GLOBAL!$X$54),IF(RESUMO_GLOBAL!$X$53="t",TRUNC(AS675*$N675,RESUMO_GLOBAL!$X$54),AS675*$N675))</f>
        <v>0</v>
      </c>
      <c r="CD675" s="987">
        <f>IF(RESUMO_GLOBAL!$X$53="a",ROUND(AT675*$N675,RESUMO_GLOBAL!$X$54),IF(RESUMO_GLOBAL!$X$53="t",TRUNC(AT675*$N675,RESUMO_GLOBAL!$X$54),AT675*$N675))</f>
        <v>0</v>
      </c>
      <c r="CE675" s="987">
        <f>IF(RESUMO_GLOBAL!$X$53="a",ROUND(AU675*$N675,RESUMO_GLOBAL!$X$54),IF(RESUMO_GLOBAL!$X$53="t",TRUNC(AU675*$N675,RESUMO_GLOBAL!$X$54),AU675*$N675))</f>
        <v>0</v>
      </c>
      <c r="CF675" s="987">
        <f>IF(RESUMO_GLOBAL!$X$53="a",ROUND(AV675*$N675,RESUMO_GLOBAL!$X$54),IF(RESUMO_GLOBAL!$X$53="t",TRUNC(AV675*$N675,RESUMO_GLOBAL!$X$54),AV675*$N675))</f>
        <v>0</v>
      </c>
      <c r="CG675" s="987">
        <f>IF(RESUMO_GLOBAL!$X$53="a",ROUND(AW675*$N675,RESUMO_GLOBAL!$X$54),IF(RESUMO_GLOBAL!$X$53="t",TRUNC(AW675*$N675,RESUMO_GLOBAL!$X$54),AW675*$N675))</f>
        <v>0</v>
      </c>
      <c r="CK675" s="59">
        <f t="shared" si="425"/>
        <v>0</v>
      </c>
      <c r="CL675" s="59">
        <f t="shared" si="426"/>
        <v>0</v>
      </c>
      <c r="CM675" s="59">
        <f t="shared" si="427"/>
        <v>0</v>
      </c>
      <c r="CN675" s="59">
        <f t="shared" si="428"/>
        <v>0</v>
      </c>
      <c r="CO675" s="59">
        <f t="shared" si="429"/>
        <v>0</v>
      </c>
      <c r="CP675" s="59">
        <f t="shared" si="430"/>
        <v>0</v>
      </c>
      <c r="CQ675" s="59">
        <f t="shared" si="431"/>
        <v>0</v>
      </c>
      <c r="CR675" s="59">
        <f t="shared" si="432"/>
        <v>0</v>
      </c>
      <c r="CS675" s="59">
        <f t="shared" si="433"/>
        <v>0</v>
      </c>
      <c r="CT675" s="59">
        <f t="shared" si="434"/>
        <v>0</v>
      </c>
      <c r="CU675" s="59">
        <f t="shared" si="435"/>
        <v>0</v>
      </c>
      <c r="CV675" s="59">
        <f t="shared" si="436"/>
        <v>0</v>
      </c>
      <c r="CW675" s="59">
        <f t="shared" si="437"/>
        <v>0</v>
      </c>
      <c r="CX675" s="59">
        <f t="shared" si="438"/>
        <v>0</v>
      </c>
      <c r="CY675" s="59">
        <f t="shared" si="439"/>
        <v>0</v>
      </c>
      <c r="CZ675" s="59">
        <f t="shared" si="440"/>
        <v>0</v>
      </c>
      <c r="DA675" s="59">
        <f t="shared" si="441"/>
        <v>0</v>
      </c>
      <c r="DB675" s="59">
        <f t="shared" si="442"/>
        <v>0</v>
      </c>
      <c r="DE675">
        <f t="shared" si="424"/>
        <v>670</v>
      </c>
      <c r="DF675" t="str">
        <f t="shared" si="443"/>
        <v/>
      </c>
      <c r="DG675" s="59">
        <f>IF($C675&lt;&gt;0,SUM($CK676:CK676),0)</f>
        <v>0</v>
      </c>
      <c r="DH675" s="59">
        <f>IF($C675&lt;&gt;0,SUM($CK676:CL676),0)</f>
        <v>0</v>
      </c>
      <c r="DI675" s="59">
        <f>IF($C675&lt;&gt;0,SUM($CK676:CM676),0)</f>
        <v>0</v>
      </c>
      <c r="DJ675" s="59">
        <f>IF($C675&lt;&gt;0,SUM($CK676:CN676),0)</f>
        <v>0</v>
      </c>
      <c r="DK675" s="59">
        <f>IF($C675&lt;&gt;0,SUM($CK676:CO676),0)</f>
        <v>0</v>
      </c>
      <c r="DL675" s="59">
        <f>IF($C675&lt;&gt;0,SUM($CK676:CP676),0)</f>
        <v>0</v>
      </c>
      <c r="DM675" s="59">
        <f>IF($C675&lt;&gt;0,SUM($CK676:CQ676),0)</f>
        <v>0</v>
      </c>
      <c r="DN675" s="59">
        <f>IF($C675&lt;&gt;0,SUM($CK676:CR676),0)</f>
        <v>0</v>
      </c>
      <c r="DO675" s="59">
        <f>IF($C675&lt;&gt;0,SUM($CK676:CS676),0)</f>
        <v>0</v>
      </c>
      <c r="DP675" s="59">
        <f>IF($C675&lt;&gt;0,SUM($CK676:CT676),0)</f>
        <v>0</v>
      </c>
      <c r="DQ675" s="59">
        <f>IF($C675&lt;&gt;0,SUM($CK676:CU676),0)</f>
        <v>0</v>
      </c>
      <c r="DR675" s="59">
        <f>IF($C675&lt;&gt;0,SUM($CK676:CV676),0)</f>
        <v>0</v>
      </c>
      <c r="DS675" s="59">
        <f>IF($C675&lt;&gt;0,SUM($CK676:CW676),0)</f>
        <v>0</v>
      </c>
      <c r="DT675" s="59">
        <f>IF($C675&lt;&gt;0,SUM($CK676:CX676),0)</f>
        <v>0</v>
      </c>
      <c r="DU675" s="59">
        <f>IF($C675&lt;&gt;0,SUM($CK676:CY676),0)</f>
        <v>0</v>
      </c>
      <c r="DV675" s="59">
        <f>IF($C675&lt;&gt;0,SUM($CK676:CZ676),0)</f>
        <v>0</v>
      </c>
      <c r="DW675" s="59">
        <f>IF($C675&lt;&gt;0,SUM($CK676:DA676),0)</f>
        <v>0</v>
      </c>
      <c r="DX675" s="59">
        <f>IF($C675&lt;&gt;0,SUM($CK676:DB676),0)</f>
        <v>0</v>
      </c>
      <c r="DY675" s="952" t="str">
        <f t="shared" si="447"/>
        <v/>
      </c>
    </row>
    <row r="676" spans="1:129" ht="13.5" hidden="1" thickBot="1">
      <c r="A676" s="3" t="str">
        <f t="shared" si="413"/>
        <v/>
      </c>
      <c r="B676" s="805">
        <f>Dados_GLOBAL_Inicial!E676</f>
        <v>0</v>
      </c>
      <c r="C676" s="956">
        <f>IF(IFERROR(VALUE(Dados_GLOBAL_Inicial!F676),0)=0,0,Dados_GLOBAL_Inicial!F676)</f>
        <v>0</v>
      </c>
      <c r="D676" s="830">
        <f>Dados_GLOBAL_Inicial!G676</f>
        <v>0</v>
      </c>
      <c r="E676" s="830" t="str">
        <f>IF(IFERROR(VLOOKUP(F676,Cod_Gde_Itens!$A$1:$B$80,2,FALSE),0)&gt;549,IFERROR(VLOOKUP(F676,Cod_Gde_Itens!$A$1:$B$80,2,FALSE),0),IF(Dados_GLOBAL_Inicial!H676=0,"",Dados_GLOBAL_Inicial!H676))</f>
        <v/>
      </c>
      <c r="F676" s="823">
        <f>Dados_GLOBAL_Inicial!I676</f>
        <v>0</v>
      </c>
      <c r="G676" s="824">
        <f>Dados_GLOBAL_Inicial!J676</f>
        <v>0</v>
      </c>
      <c r="H676" s="454">
        <f>Dados_GLOBAL_Inicial!K676</f>
        <v>0</v>
      </c>
      <c r="I676" s="970">
        <f>SUM('MEDIÇÃO_OBJETO (1)'!I676)</f>
        <v>0</v>
      </c>
      <c r="J676" s="455">
        <f t="shared" si="414"/>
        <v>0</v>
      </c>
      <c r="K676" s="451">
        <f t="shared" si="415"/>
        <v>0</v>
      </c>
      <c r="L676" s="452">
        <f t="shared" si="416"/>
        <v>0</v>
      </c>
      <c r="M676" s="809">
        <f t="shared" si="417"/>
        <v>0</v>
      </c>
      <c r="N676" s="810">
        <f>IF(IFERROR(VALUE(Dados_GLOBAL_Inicial!L676),0)=0,0,Dados_GLOBAL_Inicial!L676)</f>
        <v>0</v>
      </c>
      <c r="O676" s="812">
        <f>SUM('MEDIÇÃO_OBJETO (1)'!O676)</f>
        <v>0</v>
      </c>
      <c r="P676" s="812">
        <f>SUM('MEDIÇÃO_OBJETO (1)'!P676)</f>
        <v>0</v>
      </c>
      <c r="Q676" s="813">
        <f t="shared" si="418"/>
        <v>0</v>
      </c>
      <c r="R676" s="951"/>
      <c r="S676" s="815">
        <f>SUM('MEDIÇÃO_OBJETO (1)'!S676)</f>
        <v>0</v>
      </c>
      <c r="T676" s="815">
        <f>SUM('MEDIÇÃO_OBJETO (1)'!T676)</f>
        <v>0</v>
      </c>
      <c r="V676" s="19"/>
      <c r="W676" s="978">
        <f t="shared" si="419"/>
        <v>0</v>
      </c>
      <c r="X676" s="816">
        <f t="shared" si="420"/>
        <v>0</v>
      </c>
      <c r="Y676" s="816">
        <f t="shared" si="421"/>
        <v>0</v>
      </c>
      <c r="Z676" s="817">
        <f t="shared" si="422"/>
        <v>0</v>
      </c>
      <c r="AB676" s="453">
        <f t="shared" si="444"/>
        <v>0</v>
      </c>
      <c r="AC676" s="14">
        <f t="shared" si="423"/>
        <v>0</v>
      </c>
      <c r="AD676" s="819"/>
      <c r="AE676" s="631">
        <f t="shared" si="445"/>
        <v>0</v>
      </c>
      <c r="AF676" s="818">
        <f>SUM('MEDIÇÃO_OBJETO (1)'!AG676)</f>
        <v>0</v>
      </c>
      <c r="AG676" s="541">
        <f>SUM('MEDIÇÃO_OBJETO (1)'!AH676)</f>
        <v>0</v>
      </c>
      <c r="AH676" s="541">
        <f>SUM('MEDIÇÃO_OBJETO (1)'!AI676)</f>
        <v>0</v>
      </c>
      <c r="AI676" s="541">
        <f>SUM('MEDIÇÃO_OBJETO (1)'!AJ676)</f>
        <v>0</v>
      </c>
      <c r="AJ676" s="541">
        <f>SUM('MEDIÇÃO_OBJETO (1)'!AK676)</f>
        <v>0</v>
      </c>
      <c r="AK676" s="541">
        <f>SUM('MEDIÇÃO_OBJETO (1)'!AL676)</f>
        <v>0</v>
      </c>
      <c r="AL676" s="541">
        <f>SUM('MEDIÇÃO_OBJETO (1)'!AM676)</f>
        <v>0</v>
      </c>
      <c r="AM676" s="541">
        <f>SUM('MEDIÇÃO_OBJETO (1)'!AN676)</f>
        <v>0</v>
      </c>
      <c r="AN676" s="541">
        <f>SUM('MEDIÇÃO_OBJETO (1)'!AO676)</f>
        <v>0</v>
      </c>
      <c r="AO676" s="541">
        <f>SUM('MEDIÇÃO_OBJETO (1)'!AP676)</f>
        <v>0</v>
      </c>
      <c r="AP676" s="541">
        <f>SUM('MEDIÇÃO_OBJETO (1)'!AQ676)</f>
        <v>0</v>
      </c>
      <c r="AQ676" s="541">
        <f>SUM('MEDIÇÃO_OBJETO (1)'!AR676)</f>
        <v>0</v>
      </c>
      <c r="AR676" s="541">
        <f>SUM('MEDIÇÃO_OBJETO (1)'!AS676)</f>
        <v>0</v>
      </c>
      <c r="AS676" s="541">
        <f>SUM('MEDIÇÃO_OBJETO (1)'!AT676)</f>
        <v>0</v>
      </c>
      <c r="AT676" s="541">
        <f>SUM('MEDIÇÃO_OBJETO (1)'!AU676)</f>
        <v>0</v>
      </c>
      <c r="AU676" s="541">
        <f>SUM('MEDIÇÃO_OBJETO (1)'!AV676)</f>
        <v>0</v>
      </c>
      <c r="AV676" s="541">
        <f>SUM('MEDIÇÃO_OBJETO (1)'!AW676)</f>
        <v>0</v>
      </c>
      <c r="AW676" s="541">
        <f>SUM('MEDIÇÃO_OBJETO (1)'!AX676)</f>
        <v>0</v>
      </c>
      <c r="AX676" s="977"/>
      <c r="BN676" s="992">
        <f t="shared" si="448"/>
        <v>0</v>
      </c>
      <c r="BO676" s="538">
        <f t="shared" si="446"/>
        <v>0</v>
      </c>
      <c r="BP676" s="987">
        <f>IF(RESUMO_GLOBAL!$X$53="a",ROUND(AF676*$N676,RESUMO_GLOBAL!$X$54),IF(RESUMO_GLOBAL!$X$53="t",TRUNC(AF676*$N676,RESUMO_GLOBAL!$X$54),AF676*$N676))</f>
        <v>0</v>
      </c>
      <c r="BQ676" s="987">
        <f>IF(RESUMO_GLOBAL!$X$53="a",ROUND(AG676*$N676,RESUMO_GLOBAL!$X$54),IF(RESUMO_GLOBAL!$X$53="t",TRUNC(AG676*$N676,RESUMO_GLOBAL!$X$54),AG676*$N676))</f>
        <v>0</v>
      </c>
      <c r="BR676" s="987">
        <f>IF(RESUMO_GLOBAL!$X$53="a",ROUND(AH676*$N676,RESUMO_GLOBAL!$X$54),IF(RESUMO_GLOBAL!$X$53="t",TRUNC(AH676*$N676,RESUMO_GLOBAL!$X$54),AH676*$N676))</f>
        <v>0</v>
      </c>
      <c r="BS676" s="987">
        <f>IF(RESUMO_GLOBAL!$X$53="a",ROUND(AI676*$N676,RESUMO_GLOBAL!$X$54),IF(RESUMO_GLOBAL!$X$53="t",TRUNC(AI676*$N676,RESUMO_GLOBAL!$X$54),AI676*$N676))</f>
        <v>0</v>
      </c>
      <c r="BT676" s="987">
        <f>IF(RESUMO_GLOBAL!$X$53="a",ROUND(AJ676*$N676,RESUMO_GLOBAL!$X$54),IF(RESUMO_GLOBAL!$X$53="t",TRUNC(AJ676*$N676,RESUMO_GLOBAL!$X$54),AJ676*$N676))</f>
        <v>0</v>
      </c>
      <c r="BU676" s="987">
        <f>IF(RESUMO_GLOBAL!$X$53="a",ROUND(AK676*$N676,RESUMO_GLOBAL!$X$54),IF(RESUMO_GLOBAL!$X$53="t",TRUNC(AK676*$N676,RESUMO_GLOBAL!$X$54),AK676*$N676))</f>
        <v>0</v>
      </c>
      <c r="BV676" s="987">
        <f>IF(RESUMO_GLOBAL!$X$53="a",ROUND(AL676*$N676,RESUMO_GLOBAL!$X$54),IF(RESUMO_GLOBAL!$X$53="t",TRUNC(AL676*$N676,RESUMO_GLOBAL!$X$54),AL676*$N676))</f>
        <v>0</v>
      </c>
      <c r="BW676" s="987">
        <f>IF(RESUMO_GLOBAL!$X$53="a",ROUND(AM676*$N676,RESUMO_GLOBAL!$X$54),IF(RESUMO_GLOBAL!$X$53="t",TRUNC(AM676*$N676,RESUMO_GLOBAL!$X$54),AM676*$N676))</f>
        <v>0</v>
      </c>
      <c r="BX676" s="987">
        <f>IF(RESUMO_GLOBAL!$X$53="a",ROUND(AN676*$N676,RESUMO_GLOBAL!$X$54),IF(RESUMO_GLOBAL!$X$53="t",TRUNC(AN676*$N676,RESUMO_GLOBAL!$X$54),AN676*$N676))</f>
        <v>0</v>
      </c>
      <c r="BY676" s="987">
        <f>IF(RESUMO_GLOBAL!$X$53="a",ROUND(AO676*$N676,RESUMO_GLOBAL!$X$54),IF(RESUMO_GLOBAL!$X$53="t",TRUNC(AO676*$N676,RESUMO_GLOBAL!$X$54),AO676*$N676))</f>
        <v>0</v>
      </c>
      <c r="BZ676" s="987">
        <f>IF(RESUMO_GLOBAL!$X$53="a",ROUND(AP676*$N676,RESUMO_GLOBAL!$X$54),IF(RESUMO_GLOBAL!$X$53="t",TRUNC(AP676*$N676,RESUMO_GLOBAL!$X$54),AP676*$N676))</f>
        <v>0</v>
      </c>
      <c r="CA676" s="987">
        <f>IF(RESUMO_GLOBAL!$X$53="a",ROUND(AQ676*$N676,RESUMO_GLOBAL!$X$54),IF(RESUMO_GLOBAL!$X$53="t",TRUNC(AQ676*$N676,RESUMO_GLOBAL!$X$54),AQ676*$N676))</f>
        <v>0</v>
      </c>
      <c r="CB676" s="987">
        <f>IF(RESUMO_GLOBAL!$X$53="a",ROUND(AR676*$N676,RESUMO_GLOBAL!$X$54),IF(RESUMO_GLOBAL!$X$53="t",TRUNC(AR676*$N676,RESUMO_GLOBAL!$X$54),AR676*$N676))</f>
        <v>0</v>
      </c>
      <c r="CC676" s="987">
        <f>IF(RESUMO_GLOBAL!$X$53="a",ROUND(AS676*$N676,RESUMO_GLOBAL!$X$54),IF(RESUMO_GLOBAL!$X$53="t",TRUNC(AS676*$N676,RESUMO_GLOBAL!$X$54),AS676*$N676))</f>
        <v>0</v>
      </c>
      <c r="CD676" s="987">
        <f>IF(RESUMO_GLOBAL!$X$53="a",ROUND(AT676*$N676,RESUMO_GLOBAL!$X$54),IF(RESUMO_GLOBAL!$X$53="t",TRUNC(AT676*$N676,RESUMO_GLOBAL!$X$54),AT676*$N676))</f>
        <v>0</v>
      </c>
      <c r="CE676" s="987">
        <f>IF(RESUMO_GLOBAL!$X$53="a",ROUND(AU676*$N676,RESUMO_GLOBAL!$X$54),IF(RESUMO_GLOBAL!$X$53="t",TRUNC(AU676*$N676,RESUMO_GLOBAL!$X$54),AU676*$N676))</f>
        <v>0</v>
      </c>
      <c r="CF676" s="987">
        <f>IF(RESUMO_GLOBAL!$X$53="a",ROUND(AV676*$N676,RESUMO_GLOBAL!$X$54),IF(RESUMO_GLOBAL!$X$53="t",TRUNC(AV676*$N676,RESUMO_GLOBAL!$X$54),AV676*$N676))</f>
        <v>0</v>
      </c>
      <c r="CG676" s="987">
        <f>IF(RESUMO_GLOBAL!$X$53="a",ROUND(AW676*$N676,RESUMO_GLOBAL!$X$54),IF(RESUMO_GLOBAL!$X$53="t",TRUNC(AW676*$N676,RESUMO_GLOBAL!$X$54),AW676*$N676))</f>
        <v>0</v>
      </c>
      <c r="CK676" s="59">
        <f t="shared" si="425"/>
        <v>0</v>
      </c>
      <c r="CL676" s="59">
        <f t="shared" si="426"/>
        <v>0</v>
      </c>
      <c r="CM676" s="59">
        <f t="shared" si="427"/>
        <v>0</v>
      </c>
      <c r="CN676" s="59">
        <f t="shared" si="428"/>
        <v>0</v>
      </c>
      <c r="CO676" s="59">
        <f t="shared" si="429"/>
        <v>0</v>
      </c>
      <c r="CP676" s="59">
        <f t="shared" si="430"/>
        <v>0</v>
      </c>
      <c r="CQ676" s="59">
        <f t="shared" si="431"/>
        <v>0</v>
      </c>
      <c r="CR676" s="59">
        <f t="shared" si="432"/>
        <v>0</v>
      </c>
      <c r="CS676" s="59">
        <f t="shared" si="433"/>
        <v>0</v>
      </c>
      <c r="CT676" s="59">
        <f t="shared" si="434"/>
        <v>0</v>
      </c>
      <c r="CU676" s="59">
        <f t="shared" si="435"/>
        <v>0</v>
      </c>
      <c r="CV676" s="59">
        <f t="shared" si="436"/>
        <v>0</v>
      </c>
      <c r="CW676" s="59">
        <f t="shared" si="437"/>
        <v>0</v>
      </c>
      <c r="CX676" s="59">
        <f t="shared" si="438"/>
        <v>0</v>
      </c>
      <c r="CY676" s="59">
        <f t="shared" si="439"/>
        <v>0</v>
      </c>
      <c r="CZ676" s="59">
        <f t="shared" si="440"/>
        <v>0</v>
      </c>
      <c r="DA676" s="59">
        <f t="shared" si="441"/>
        <v>0</v>
      </c>
      <c r="DB676" s="59">
        <f t="shared" si="442"/>
        <v>0</v>
      </c>
      <c r="DE676">
        <f t="shared" si="424"/>
        <v>671</v>
      </c>
      <c r="DF676" t="str">
        <f t="shared" si="443"/>
        <v/>
      </c>
      <c r="DG676" s="59">
        <f>IF($C676&lt;&gt;0,SUM($CK677:CK677),0)</f>
        <v>0</v>
      </c>
      <c r="DH676" s="59">
        <f>IF($C676&lt;&gt;0,SUM($CK677:CL677),0)</f>
        <v>0</v>
      </c>
      <c r="DI676" s="59">
        <f>IF($C676&lt;&gt;0,SUM($CK677:CM677),0)</f>
        <v>0</v>
      </c>
      <c r="DJ676" s="59">
        <f>IF($C676&lt;&gt;0,SUM($CK677:CN677),0)</f>
        <v>0</v>
      </c>
      <c r="DK676" s="59">
        <f>IF($C676&lt;&gt;0,SUM($CK677:CO677),0)</f>
        <v>0</v>
      </c>
      <c r="DL676" s="59">
        <f>IF($C676&lt;&gt;0,SUM($CK677:CP677),0)</f>
        <v>0</v>
      </c>
      <c r="DM676" s="59">
        <f>IF($C676&lt;&gt;0,SUM($CK677:CQ677),0)</f>
        <v>0</v>
      </c>
      <c r="DN676" s="59">
        <f>IF($C676&lt;&gt;0,SUM($CK677:CR677),0)</f>
        <v>0</v>
      </c>
      <c r="DO676" s="59">
        <f>IF($C676&lt;&gt;0,SUM($CK677:CS677),0)</f>
        <v>0</v>
      </c>
      <c r="DP676" s="59">
        <f>IF($C676&lt;&gt;0,SUM($CK677:CT677),0)</f>
        <v>0</v>
      </c>
      <c r="DQ676" s="59">
        <f>IF($C676&lt;&gt;0,SUM($CK677:CU677),0)</f>
        <v>0</v>
      </c>
      <c r="DR676" s="59">
        <f>IF($C676&lt;&gt;0,SUM($CK677:CV677),0)</f>
        <v>0</v>
      </c>
      <c r="DS676" s="59">
        <f>IF($C676&lt;&gt;0,SUM($CK677:CW677),0)</f>
        <v>0</v>
      </c>
      <c r="DT676" s="59">
        <f>IF($C676&lt;&gt;0,SUM($CK677:CX677),0)</f>
        <v>0</v>
      </c>
      <c r="DU676" s="59">
        <f>IF($C676&lt;&gt;0,SUM($CK677:CY677),0)</f>
        <v>0</v>
      </c>
      <c r="DV676" s="59">
        <f>IF($C676&lt;&gt;0,SUM($CK677:CZ677),0)</f>
        <v>0</v>
      </c>
      <c r="DW676" s="59">
        <f>IF($C676&lt;&gt;0,SUM($CK677:DA677),0)</f>
        <v>0</v>
      </c>
      <c r="DX676" s="59">
        <f>IF($C676&lt;&gt;0,SUM($CK677:DB677),0)</f>
        <v>0</v>
      </c>
      <c r="DY676" s="952" t="str">
        <f t="shared" si="447"/>
        <v/>
      </c>
    </row>
    <row r="677" spans="1:129" ht="13.5" hidden="1" thickBot="1">
      <c r="A677" s="3" t="str">
        <f t="shared" si="413"/>
        <v/>
      </c>
      <c r="B677" s="805">
        <f>Dados_GLOBAL_Inicial!E677</f>
        <v>0</v>
      </c>
      <c r="C677" s="956">
        <f>IF(IFERROR(VALUE(Dados_GLOBAL_Inicial!F677),0)=0,0,Dados_GLOBAL_Inicial!F677)</f>
        <v>0</v>
      </c>
      <c r="D677" s="830">
        <f>Dados_GLOBAL_Inicial!G677</f>
        <v>0</v>
      </c>
      <c r="E677" s="830" t="str">
        <f>IF(IFERROR(VLOOKUP(F677,Cod_Gde_Itens!$A$1:$B$80,2,FALSE),0)&gt;549,IFERROR(VLOOKUP(F677,Cod_Gde_Itens!$A$1:$B$80,2,FALSE),0),IF(Dados_GLOBAL_Inicial!H677=0,"",Dados_GLOBAL_Inicial!H677))</f>
        <v/>
      </c>
      <c r="F677" s="823">
        <f>Dados_GLOBAL_Inicial!I677</f>
        <v>0</v>
      </c>
      <c r="G677" s="824">
        <f>Dados_GLOBAL_Inicial!J677</f>
        <v>0</v>
      </c>
      <c r="H677" s="454">
        <f>Dados_GLOBAL_Inicial!K677</f>
        <v>0</v>
      </c>
      <c r="I677" s="970">
        <f>SUM('MEDIÇÃO_OBJETO (1)'!I677)</f>
        <v>0</v>
      </c>
      <c r="J677" s="455">
        <f t="shared" si="414"/>
        <v>0</v>
      </c>
      <c r="K677" s="451">
        <f t="shared" si="415"/>
        <v>0</v>
      </c>
      <c r="L677" s="452">
        <f t="shared" si="416"/>
        <v>0</v>
      </c>
      <c r="M677" s="809">
        <f t="shared" si="417"/>
        <v>0</v>
      </c>
      <c r="N677" s="810">
        <f>IF(IFERROR(VALUE(Dados_GLOBAL_Inicial!L677),0)=0,0,Dados_GLOBAL_Inicial!L677)</f>
        <v>0</v>
      </c>
      <c r="O677" s="812">
        <f>SUM('MEDIÇÃO_OBJETO (1)'!O677)</f>
        <v>0</v>
      </c>
      <c r="P677" s="812">
        <f>SUM('MEDIÇÃO_OBJETO (1)'!P677)</f>
        <v>0</v>
      </c>
      <c r="Q677" s="813">
        <f t="shared" si="418"/>
        <v>0</v>
      </c>
      <c r="R677" s="951"/>
      <c r="S677" s="815">
        <f>SUM('MEDIÇÃO_OBJETO (1)'!S677)</f>
        <v>0</v>
      </c>
      <c r="T677" s="815">
        <f>SUM('MEDIÇÃO_OBJETO (1)'!T677)</f>
        <v>0</v>
      </c>
      <c r="V677" s="19"/>
      <c r="W677" s="978">
        <f t="shared" si="419"/>
        <v>0</v>
      </c>
      <c r="X677" s="816">
        <f t="shared" si="420"/>
        <v>0</v>
      </c>
      <c r="Y677" s="816">
        <f t="shared" si="421"/>
        <v>0</v>
      </c>
      <c r="Z677" s="817">
        <f t="shared" si="422"/>
        <v>0</v>
      </c>
      <c r="AB677" s="453">
        <f t="shared" si="444"/>
        <v>0</v>
      </c>
      <c r="AC677" s="14">
        <f t="shared" si="423"/>
        <v>0</v>
      </c>
      <c r="AD677" s="819"/>
      <c r="AE677" s="631">
        <f t="shared" si="445"/>
        <v>0</v>
      </c>
      <c r="AF677" s="818">
        <f>SUM('MEDIÇÃO_OBJETO (1)'!AG677)</f>
        <v>0</v>
      </c>
      <c r="AG677" s="541">
        <f>SUM('MEDIÇÃO_OBJETO (1)'!AH677)</f>
        <v>0</v>
      </c>
      <c r="AH677" s="541">
        <f>SUM('MEDIÇÃO_OBJETO (1)'!AI677)</f>
        <v>0</v>
      </c>
      <c r="AI677" s="541">
        <f>SUM('MEDIÇÃO_OBJETO (1)'!AJ677)</f>
        <v>0</v>
      </c>
      <c r="AJ677" s="541">
        <f>SUM('MEDIÇÃO_OBJETO (1)'!AK677)</f>
        <v>0</v>
      </c>
      <c r="AK677" s="541">
        <f>SUM('MEDIÇÃO_OBJETO (1)'!AL677)</f>
        <v>0</v>
      </c>
      <c r="AL677" s="541">
        <f>SUM('MEDIÇÃO_OBJETO (1)'!AM677)</f>
        <v>0</v>
      </c>
      <c r="AM677" s="541">
        <f>SUM('MEDIÇÃO_OBJETO (1)'!AN677)</f>
        <v>0</v>
      </c>
      <c r="AN677" s="541">
        <f>SUM('MEDIÇÃO_OBJETO (1)'!AO677)</f>
        <v>0</v>
      </c>
      <c r="AO677" s="541">
        <f>SUM('MEDIÇÃO_OBJETO (1)'!AP677)</f>
        <v>0</v>
      </c>
      <c r="AP677" s="541">
        <f>SUM('MEDIÇÃO_OBJETO (1)'!AQ677)</f>
        <v>0</v>
      </c>
      <c r="AQ677" s="541">
        <f>SUM('MEDIÇÃO_OBJETO (1)'!AR677)</f>
        <v>0</v>
      </c>
      <c r="AR677" s="541">
        <f>SUM('MEDIÇÃO_OBJETO (1)'!AS677)</f>
        <v>0</v>
      </c>
      <c r="AS677" s="541">
        <f>SUM('MEDIÇÃO_OBJETO (1)'!AT677)</f>
        <v>0</v>
      </c>
      <c r="AT677" s="541">
        <f>SUM('MEDIÇÃO_OBJETO (1)'!AU677)</f>
        <v>0</v>
      </c>
      <c r="AU677" s="541">
        <f>SUM('MEDIÇÃO_OBJETO (1)'!AV677)</f>
        <v>0</v>
      </c>
      <c r="AV677" s="541">
        <f>SUM('MEDIÇÃO_OBJETO (1)'!AW677)</f>
        <v>0</v>
      </c>
      <c r="AW677" s="541">
        <f>SUM('MEDIÇÃO_OBJETO (1)'!AX677)</f>
        <v>0</v>
      </c>
      <c r="AX677" s="977"/>
      <c r="BN677" s="992">
        <f t="shared" si="448"/>
        <v>0</v>
      </c>
      <c r="BO677" s="538">
        <f t="shared" si="446"/>
        <v>0</v>
      </c>
      <c r="BP677" s="987">
        <f>IF(RESUMO_GLOBAL!$X$53="a",ROUND(AF677*$N677,RESUMO_GLOBAL!$X$54),IF(RESUMO_GLOBAL!$X$53="t",TRUNC(AF677*$N677,RESUMO_GLOBAL!$X$54),AF677*$N677))</f>
        <v>0</v>
      </c>
      <c r="BQ677" s="987">
        <f>IF(RESUMO_GLOBAL!$X$53="a",ROUND(AG677*$N677,RESUMO_GLOBAL!$X$54),IF(RESUMO_GLOBAL!$X$53="t",TRUNC(AG677*$N677,RESUMO_GLOBAL!$X$54),AG677*$N677))</f>
        <v>0</v>
      </c>
      <c r="BR677" s="987">
        <f>IF(RESUMO_GLOBAL!$X$53="a",ROUND(AH677*$N677,RESUMO_GLOBAL!$X$54),IF(RESUMO_GLOBAL!$X$53="t",TRUNC(AH677*$N677,RESUMO_GLOBAL!$X$54),AH677*$N677))</f>
        <v>0</v>
      </c>
      <c r="BS677" s="987">
        <f>IF(RESUMO_GLOBAL!$X$53="a",ROUND(AI677*$N677,RESUMO_GLOBAL!$X$54),IF(RESUMO_GLOBAL!$X$53="t",TRUNC(AI677*$N677,RESUMO_GLOBAL!$X$54),AI677*$N677))</f>
        <v>0</v>
      </c>
      <c r="BT677" s="987">
        <f>IF(RESUMO_GLOBAL!$X$53="a",ROUND(AJ677*$N677,RESUMO_GLOBAL!$X$54),IF(RESUMO_GLOBAL!$X$53="t",TRUNC(AJ677*$N677,RESUMO_GLOBAL!$X$54),AJ677*$N677))</f>
        <v>0</v>
      </c>
      <c r="BU677" s="987">
        <f>IF(RESUMO_GLOBAL!$X$53="a",ROUND(AK677*$N677,RESUMO_GLOBAL!$X$54),IF(RESUMO_GLOBAL!$X$53="t",TRUNC(AK677*$N677,RESUMO_GLOBAL!$X$54),AK677*$N677))</f>
        <v>0</v>
      </c>
      <c r="BV677" s="987">
        <f>IF(RESUMO_GLOBAL!$X$53="a",ROUND(AL677*$N677,RESUMO_GLOBAL!$X$54),IF(RESUMO_GLOBAL!$X$53="t",TRUNC(AL677*$N677,RESUMO_GLOBAL!$X$54),AL677*$N677))</f>
        <v>0</v>
      </c>
      <c r="BW677" s="987">
        <f>IF(RESUMO_GLOBAL!$X$53="a",ROUND(AM677*$N677,RESUMO_GLOBAL!$X$54),IF(RESUMO_GLOBAL!$X$53="t",TRUNC(AM677*$N677,RESUMO_GLOBAL!$X$54),AM677*$N677))</f>
        <v>0</v>
      </c>
      <c r="BX677" s="987">
        <f>IF(RESUMO_GLOBAL!$X$53="a",ROUND(AN677*$N677,RESUMO_GLOBAL!$X$54),IF(RESUMO_GLOBAL!$X$53="t",TRUNC(AN677*$N677,RESUMO_GLOBAL!$X$54),AN677*$N677))</f>
        <v>0</v>
      </c>
      <c r="BY677" s="987">
        <f>IF(RESUMO_GLOBAL!$X$53="a",ROUND(AO677*$N677,RESUMO_GLOBAL!$X$54),IF(RESUMO_GLOBAL!$X$53="t",TRUNC(AO677*$N677,RESUMO_GLOBAL!$X$54),AO677*$N677))</f>
        <v>0</v>
      </c>
      <c r="BZ677" s="987">
        <f>IF(RESUMO_GLOBAL!$X$53="a",ROUND(AP677*$N677,RESUMO_GLOBAL!$X$54),IF(RESUMO_GLOBAL!$X$53="t",TRUNC(AP677*$N677,RESUMO_GLOBAL!$X$54),AP677*$N677))</f>
        <v>0</v>
      </c>
      <c r="CA677" s="987">
        <f>IF(RESUMO_GLOBAL!$X$53="a",ROUND(AQ677*$N677,RESUMO_GLOBAL!$X$54),IF(RESUMO_GLOBAL!$X$53="t",TRUNC(AQ677*$N677,RESUMO_GLOBAL!$X$54),AQ677*$N677))</f>
        <v>0</v>
      </c>
      <c r="CB677" s="987">
        <f>IF(RESUMO_GLOBAL!$X$53="a",ROUND(AR677*$N677,RESUMO_GLOBAL!$X$54),IF(RESUMO_GLOBAL!$X$53="t",TRUNC(AR677*$N677,RESUMO_GLOBAL!$X$54),AR677*$N677))</f>
        <v>0</v>
      </c>
      <c r="CC677" s="987">
        <f>IF(RESUMO_GLOBAL!$X$53="a",ROUND(AS677*$N677,RESUMO_GLOBAL!$X$54),IF(RESUMO_GLOBAL!$X$53="t",TRUNC(AS677*$N677,RESUMO_GLOBAL!$X$54),AS677*$N677))</f>
        <v>0</v>
      </c>
      <c r="CD677" s="987">
        <f>IF(RESUMO_GLOBAL!$X$53="a",ROUND(AT677*$N677,RESUMO_GLOBAL!$X$54),IF(RESUMO_GLOBAL!$X$53="t",TRUNC(AT677*$N677,RESUMO_GLOBAL!$X$54),AT677*$N677))</f>
        <v>0</v>
      </c>
      <c r="CE677" s="987">
        <f>IF(RESUMO_GLOBAL!$X$53="a",ROUND(AU677*$N677,RESUMO_GLOBAL!$X$54),IF(RESUMO_GLOBAL!$X$53="t",TRUNC(AU677*$N677,RESUMO_GLOBAL!$X$54),AU677*$N677))</f>
        <v>0</v>
      </c>
      <c r="CF677" s="987">
        <f>IF(RESUMO_GLOBAL!$X$53="a",ROUND(AV677*$N677,RESUMO_GLOBAL!$X$54),IF(RESUMO_GLOBAL!$X$53="t",TRUNC(AV677*$N677,RESUMO_GLOBAL!$X$54),AV677*$N677))</f>
        <v>0</v>
      </c>
      <c r="CG677" s="987">
        <f>IF(RESUMO_GLOBAL!$X$53="a",ROUND(AW677*$N677,RESUMO_GLOBAL!$X$54),IF(RESUMO_GLOBAL!$X$53="t",TRUNC(AW677*$N677,RESUMO_GLOBAL!$X$54),AW677*$N677))</f>
        <v>0</v>
      </c>
      <c r="CK677" s="59">
        <f t="shared" si="425"/>
        <v>0</v>
      </c>
      <c r="CL677" s="59">
        <f t="shared" si="426"/>
        <v>0</v>
      </c>
      <c r="CM677" s="59">
        <f t="shared" si="427"/>
        <v>0</v>
      </c>
      <c r="CN677" s="59">
        <f t="shared" si="428"/>
        <v>0</v>
      </c>
      <c r="CO677" s="59">
        <f t="shared" si="429"/>
        <v>0</v>
      </c>
      <c r="CP677" s="59">
        <f t="shared" si="430"/>
        <v>0</v>
      </c>
      <c r="CQ677" s="59">
        <f t="shared" si="431"/>
        <v>0</v>
      </c>
      <c r="CR677" s="59">
        <f t="shared" si="432"/>
        <v>0</v>
      </c>
      <c r="CS677" s="59">
        <f t="shared" si="433"/>
        <v>0</v>
      </c>
      <c r="CT677" s="59">
        <f t="shared" si="434"/>
        <v>0</v>
      </c>
      <c r="CU677" s="59">
        <f t="shared" si="435"/>
        <v>0</v>
      </c>
      <c r="CV677" s="59">
        <f t="shared" si="436"/>
        <v>0</v>
      </c>
      <c r="CW677" s="59">
        <f t="shared" si="437"/>
        <v>0</v>
      </c>
      <c r="CX677" s="59">
        <f t="shared" si="438"/>
        <v>0</v>
      </c>
      <c r="CY677" s="59">
        <f t="shared" si="439"/>
        <v>0</v>
      </c>
      <c r="CZ677" s="59">
        <f t="shared" si="440"/>
        <v>0</v>
      </c>
      <c r="DA677" s="59">
        <f t="shared" si="441"/>
        <v>0</v>
      </c>
      <c r="DB677" s="59">
        <f t="shared" si="442"/>
        <v>0</v>
      </c>
      <c r="DE677">
        <f t="shared" si="424"/>
        <v>672</v>
      </c>
      <c r="DF677" t="str">
        <f t="shared" si="443"/>
        <v/>
      </c>
      <c r="DG677" s="59">
        <f>IF($C677&lt;&gt;0,SUM($CK678:CK678),0)</f>
        <v>0</v>
      </c>
      <c r="DH677" s="59">
        <f>IF($C677&lt;&gt;0,SUM($CK678:CL678),0)</f>
        <v>0</v>
      </c>
      <c r="DI677" s="59">
        <f>IF($C677&lt;&gt;0,SUM($CK678:CM678),0)</f>
        <v>0</v>
      </c>
      <c r="DJ677" s="59">
        <f>IF($C677&lt;&gt;0,SUM($CK678:CN678),0)</f>
        <v>0</v>
      </c>
      <c r="DK677" s="59">
        <f>IF($C677&lt;&gt;0,SUM($CK678:CO678),0)</f>
        <v>0</v>
      </c>
      <c r="DL677" s="59">
        <f>IF($C677&lt;&gt;0,SUM($CK678:CP678),0)</f>
        <v>0</v>
      </c>
      <c r="DM677" s="59">
        <f>IF($C677&lt;&gt;0,SUM($CK678:CQ678),0)</f>
        <v>0</v>
      </c>
      <c r="DN677" s="59">
        <f>IF($C677&lt;&gt;0,SUM($CK678:CR678),0)</f>
        <v>0</v>
      </c>
      <c r="DO677" s="59">
        <f>IF($C677&lt;&gt;0,SUM($CK678:CS678),0)</f>
        <v>0</v>
      </c>
      <c r="DP677" s="59">
        <f>IF($C677&lt;&gt;0,SUM($CK678:CT678),0)</f>
        <v>0</v>
      </c>
      <c r="DQ677" s="59">
        <f>IF($C677&lt;&gt;0,SUM($CK678:CU678),0)</f>
        <v>0</v>
      </c>
      <c r="DR677" s="59">
        <f>IF($C677&lt;&gt;0,SUM($CK678:CV678),0)</f>
        <v>0</v>
      </c>
      <c r="DS677" s="59">
        <f>IF($C677&lt;&gt;0,SUM($CK678:CW678),0)</f>
        <v>0</v>
      </c>
      <c r="DT677" s="59">
        <f>IF($C677&lt;&gt;0,SUM($CK678:CX678),0)</f>
        <v>0</v>
      </c>
      <c r="DU677" s="59">
        <f>IF($C677&lt;&gt;0,SUM($CK678:CY678),0)</f>
        <v>0</v>
      </c>
      <c r="DV677" s="59">
        <f>IF($C677&lt;&gt;0,SUM($CK678:CZ678),0)</f>
        <v>0</v>
      </c>
      <c r="DW677" s="59">
        <f>IF($C677&lt;&gt;0,SUM($CK678:DA678),0)</f>
        <v>0</v>
      </c>
      <c r="DX677" s="59">
        <f>IF($C677&lt;&gt;0,SUM($CK678:DB678),0)</f>
        <v>0</v>
      </c>
      <c r="DY677" s="952" t="str">
        <f t="shared" si="447"/>
        <v/>
      </c>
    </row>
    <row r="678" spans="1:129" ht="13.5" hidden="1" thickBot="1">
      <c r="A678" s="3" t="str">
        <f t="shared" si="413"/>
        <v/>
      </c>
      <c r="B678" s="805">
        <f>Dados_GLOBAL_Inicial!E678</f>
        <v>0</v>
      </c>
      <c r="C678" s="956">
        <f>IF(IFERROR(VALUE(Dados_GLOBAL_Inicial!F678),0)=0,0,Dados_GLOBAL_Inicial!F678)</f>
        <v>0</v>
      </c>
      <c r="D678" s="830">
        <f>Dados_GLOBAL_Inicial!G678</f>
        <v>0</v>
      </c>
      <c r="E678" s="830" t="str">
        <f>IF(IFERROR(VLOOKUP(F678,Cod_Gde_Itens!$A$1:$B$80,2,FALSE),0)&gt;549,IFERROR(VLOOKUP(F678,Cod_Gde_Itens!$A$1:$B$80,2,FALSE),0),IF(Dados_GLOBAL_Inicial!H678=0,"",Dados_GLOBAL_Inicial!H678))</f>
        <v/>
      </c>
      <c r="F678" s="823">
        <f>Dados_GLOBAL_Inicial!I678</f>
        <v>0</v>
      </c>
      <c r="G678" s="824">
        <f>Dados_GLOBAL_Inicial!J678</f>
        <v>0</v>
      </c>
      <c r="H678" s="454">
        <f>Dados_GLOBAL_Inicial!K678</f>
        <v>0</v>
      </c>
      <c r="I678" s="970">
        <f>SUM('MEDIÇÃO_OBJETO (1)'!I678)</f>
        <v>0</v>
      </c>
      <c r="J678" s="455">
        <f t="shared" si="414"/>
        <v>0</v>
      </c>
      <c r="K678" s="451">
        <f t="shared" si="415"/>
        <v>0</v>
      </c>
      <c r="L678" s="452">
        <f t="shared" si="416"/>
        <v>0</v>
      </c>
      <c r="M678" s="809">
        <f t="shared" si="417"/>
        <v>0</v>
      </c>
      <c r="N678" s="810">
        <f>IF(IFERROR(VALUE(Dados_GLOBAL_Inicial!L678),0)=0,0,Dados_GLOBAL_Inicial!L678)</f>
        <v>0</v>
      </c>
      <c r="O678" s="812">
        <f>SUM('MEDIÇÃO_OBJETO (1)'!O678)</f>
        <v>0</v>
      </c>
      <c r="P678" s="812">
        <f>SUM('MEDIÇÃO_OBJETO (1)'!P678)</f>
        <v>0</v>
      </c>
      <c r="Q678" s="813">
        <f t="shared" si="418"/>
        <v>0</v>
      </c>
      <c r="R678" s="951"/>
      <c r="S678" s="815">
        <f>SUM('MEDIÇÃO_OBJETO (1)'!S678)</f>
        <v>0</v>
      </c>
      <c r="T678" s="815">
        <f>SUM('MEDIÇÃO_OBJETO (1)'!T678)</f>
        <v>0</v>
      </c>
      <c r="V678" s="19"/>
      <c r="W678" s="978">
        <f t="shared" si="419"/>
        <v>0</v>
      </c>
      <c r="X678" s="816">
        <f t="shared" si="420"/>
        <v>0</v>
      </c>
      <c r="Y678" s="816">
        <f t="shared" si="421"/>
        <v>0</v>
      </c>
      <c r="Z678" s="817">
        <f t="shared" si="422"/>
        <v>0</v>
      </c>
      <c r="AB678" s="453">
        <f t="shared" si="444"/>
        <v>0</v>
      </c>
      <c r="AC678" s="14">
        <f t="shared" si="423"/>
        <v>0</v>
      </c>
      <c r="AD678" s="819"/>
      <c r="AE678" s="631">
        <f t="shared" si="445"/>
        <v>0</v>
      </c>
      <c r="AF678" s="818">
        <f>SUM('MEDIÇÃO_OBJETO (1)'!AG678)</f>
        <v>0</v>
      </c>
      <c r="AG678" s="541">
        <f>SUM('MEDIÇÃO_OBJETO (1)'!AH678)</f>
        <v>0</v>
      </c>
      <c r="AH678" s="541">
        <f>SUM('MEDIÇÃO_OBJETO (1)'!AI678)</f>
        <v>0</v>
      </c>
      <c r="AI678" s="541">
        <f>SUM('MEDIÇÃO_OBJETO (1)'!AJ678)</f>
        <v>0</v>
      </c>
      <c r="AJ678" s="541">
        <f>SUM('MEDIÇÃO_OBJETO (1)'!AK678)</f>
        <v>0</v>
      </c>
      <c r="AK678" s="541">
        <f>SUM('MEDIÇÃO_OBJETO (1)'!AL678)</f>
        <v>0</v>
      </c>
      <c r="AL678" s="541">
        <f>SUM('MEDIÇÃO_OBJETO (1)'!AM678)</f>
        <v>0</v>
      </c>
      <c r="AM678" s="541">
        <f>SUM('MEDIÇÃO_OBJETO (1)'!AN678)</f>
        <v>0</v>
      </c>
      <c r="AN678" s="541">
        <f>SUM('MEDIÇÃO_OBJETO (1)'!AO678)</f>
        <v>0</v>
      </c>
      <c r="AO678" s="541">
        <f>SUM('MEDIÇÃO_OBJETO (1)'!AP678)</f>
        <v>0</v>
      </c>
      <c r="AP678" s="541">
        <f>SUM('MEDIÇÃO_OBJETO (1)'!AQ678)</f>
        <v>0</v>
      </c>
      <c r="AQ678" s="541">
        <f>SUM('MEDIÇÃO_OBJETO (1)'!AR678)</f>
        <v>0</v>
      </c>
      <c r="AR678" s="541">
        <f>SUM('MEDIÇÃO_OBJETO (1)'!AS678)</f>
        <v>0</v>
      </c>
      <c r="AS678" s="541">
        <f>SUM('MEDIÇÃO_OBJETO (1)'!AT678)</f>
        <v>0</v>
      </c>
      <c r="AT678" s="541">
        <f>SUM('MEDIÇÃO_OBJETO (1)'!AU678)</f>
        <v>0</v>
      </c>
      <c r="AU678" s="541">
        <f>SUM('MEDIÇÃO_OBJETO (1)'!AV678)</f>
        <v>0</v>
      </c>
      <c r="AV678" s="541">
        <f>SUM('MEDIÇÃO_OBJETO (1)'!AW678)</f>
        <v>0</v>
      </c>
      <c r="AW678" s="541">
        <f>SUM('MEDIÇÃO_OBJETO (1)'!AX678)</f>
        <v>0</v>
      </c>
      <c r="AX678" s="977"/>
      <c r="BN678" s="992">
        <f t="shared" si="448"/>
        <v>0</v>
      </c>
      <c r="BO678" s="538">
        <f t="shared" si="446"/>
        <v>0</v>
      </c>
      <c r="BP678" s="987">
        <f>IF(RESUMO_GLOBAL!$X$53="a",ROUND(AF678*$N678,RESUMO_GLOBAL!$X$54),IF(RESUMO_GLOBAL!$X$53="t",TRUNC(AF678*$N678,RESUMO_GLOBAL!$X$54),AF678*$N678))</f>
        <v>0</v>
      </c>
      <c r="BQ678" s="987">
        <f>IF(RESUMO_GLOBAL!$X$53="a",ROUND(AG678*$N678,RESUMO_GLOBAL!$X$54),IF(RESUMO_GLOBAL!$X$53="t",TRUNC(AG678*$N678,RESUMO_GLOBAL!$X$54),AG678*$N678))</f>
        <v>0</v>
      </c>
      <c r="BR678" s="987">
        <f>IF(RESUMO_GLOBAL!$X$53="a",ROUND(AH678*$N678,RESUMO_GLOBAL!$X$54),IF(RESUMO_GLOBAL!$X$53="t",TRUNC(AH678*$N678,RESUMO_GLOBAL!$X$54),AH678*$N678))</f>
        <v>0</v>
      </c>
      <c r="BS678" s="987">
        <f>IF(RESUMO_GLOBAL!$X$53="a",ROUND(AI678*$N678,RESUMO_GLOBAL!$X$54),IF(RESUMO_GLOBAL!$X$53="t",TRUNC(AI678*$N678,RESUMO_GLOBAL!$X$54),AI678*$N678))</f>
        <v>0</v>
      </c>
      <c r="BT678" s="987">
        <f>IF(RESUMO_GLOBAL!$X$53="a",ROUND(AJ678*$N678,RESUMO_GLOBAL!$X$54),IF(RESUMO_GLOBAL!$X$53="t",TRUNC(AJ678*$N678,RESUMO_GLOBAL!$X$54),AJ678*$N678))</f>
        <v>0</v>
      </c>
      <c r="BU678" s="987">
        <f>IF(RESUMO_GLOBAL!$X$53="a",ROUND(AK678*$N678,RESUMO_GLOBAL!$X$54),IF(RESUMO_GLOBAL!$X$53="t",TRUNC(AK678*$N678,RESUMO_GLOBAL!$X$54),AK678*$N678))</f>
        <v>0</v>
      </c>
      <c r="BV678" s="987">
        <f>IF(RESUMO_GLOBAL!$X$53="a",ROUND(AL678*$N678,RESUMO_GLOBAL!$X$54),IF(RESUMO_GLOBAL!$X$53="t",TRUNC(AL678*$N678,RESUMO_GLOBAL!$X$54),AL678*$N678))</f>
        <v>0</v>
      </c>
      <c r="BW678" s="987">
        <f>IF(RESUMO_GLOBAL!$X$53="a",ROUND(AM678*$N678,RESUMO_GLOBAL!$X$54),IF(RESUMO_GLOBAL!$X$53="t",TRUNC(AM678*$N678,RESUMO_GLOBAL!$X$54),AM678*$N678))</f>
        <v>0</v>
      </c>
      <c r="BX678" s="987">
        <f>IF(RESUMO_GLOBAL!$X$53="a",ROUND(AN678*$N678,RESUMO_GLOBAL!$X$54),IF(RESUMO_GLOBAL!$X$53="t",TRUNC(AN678*$N678,RESUMO_GLOBAL!$X$54),AN678*$N678))</f>
        <v>0</v>
      </c>
      <c r="BY678" s="987">
        <f>IF(RESUMO_GLOBAL!$X$53="a",ROUND(AO678*$N678,RESUMO_GLOBAL!$X$54),IF(RESUMO_GLOBAL!$X$53="t",TRUNC(AO678*$N678,RESUMO_GLOBAL!$X$54),AO678*$N678))</f>
        <v>0</v>
      </c>
      <c r="BZ678" s="987">
        <f>IF(RESUMO_GLOBAL!$X$53="a",ROUND(AP678*$N678,RESUMO_GLOBAL!$X$54),IF(RESUMO_GLOBAL!$X$53="t",TRUNC(AP678*$N678,RESUMO_GLOBAL!$X$54),AP678*$N678))</f>
        <v>0</v>
      </c>
      <c r="CA678" s="987">
        <f>IF(RESUMO_GLOBAL!$X$53="a",ROUND(AQ678*$N678,RESUMO_GLOBAL!$X$54),IF(RESUMO_GLOBAL!$X$53="t",TRUNC(AQ678*$N678,RESUMO_GLOBAL!$X$54),AQ678*$N678))</f>
        <v>0</v>
      </c>
      <c r="CB678" s="987">
        <f>IF(RESUMO_GLOBAL!$X$53="a",ROUND(AR678*$N678,RESUMO_GLOBAL!$X$54),IF(RESUMO_GLOBAL!$X$53="t",TRUNC(AR678*$N678,RESUMO_GLOBAL!$X$54),AR678*$N678))</f>
        <v>0</v>
      </c>
      <c r="CC678" s="987">
        <f>IF(RESUMO_GLOBAL!$X$53="a",ROUND(AS678*$N678,RESUMO_GLOBAL!$X$54),IF(RESUMO_GLOBAL!$X$53="t",TRUNC(AS678*$N678,RESUMO_GLOBAL!$X$54),AS678*$N678))</f>
        <v>0</v>
      </c>
      <c r="CD678" s="987">
        <f>IF(RESUMO_GLOBAL!$X$53="a",ROUND(AT678*$N678,RESUMO_GLOBAL!$X$54),IF(RESUMO_GLOBAL!$X$53="t",TRUNC(AT678*$N678,RESUMO_GLOBAL!$X$54),AT678*$N678))</f>
        <v>0</v>
      </c>
      <c r="CE678" s="987">
        <f>IF(RESUMO_GLOBAL!$X$53="a",ROUND(AU678*$N678,RESUMO_GLOBAL!$X$54),IF(RESUMO_GLOBAL!$X$53="t",TRUNC(AU678*$N678,RESUMO_GLOBAL!$X$54),AU678*$N678))</f>
        <v>0</v>
      </c>
      <c r="CF678" s="987">
        <f>IF(RESUMO_GLOBAL!$X$53="a",ROUND(AV678*$N678,RESUMO_GLOBAL!$X$54),IF(RESUMO_GLOBAL!$X$53="t",TRUNC(AV678*$N678,RESUMO_GLOBAL!$X$54),AV678*$N678))</f>
        <v>0</v>
      </c>
      <c r="CG678" s="987">
        <f>IF(RESUMO_GLOBAL!$X$53="a",ROUND(AW678*$N678,RESUMO_GLOBAL!$X$54),IF(RESUMO_GLOBAL!$X$53="t",TRUNC(AW678*$N678,RESUMO_GLOBAL!$X$54),AW678*$N678))</f>
        <v>0</v>
      </c>
      <c r="CK678" s="59">
        <f t="shared" si="425"/>
        <v>0</v>
      </c>
      <c r="CL678" s="59">
        <f t="shared" si="426"/>
        <v>0</v>
      </c>
      <c r="CM678" s="59">
        <f t="shared" si="427"/>
        <v>0</v>
      </c>
      <c r="CN678" s="59">
        <f t="shared" si="428"/>
        <v>0</v>
      </c>
      <c r="CO678" s="59">
        <f t="shared" si="429"/>
        <v>0</v>
      </c>
      <c r="CP678" s="59">
        <f t="shared" si="430"/>
        <v>0</v>
      </c>
      <c r="CQ678" s="59">
        <f t="shared" si="431"/>
        <v>0</v>
      </c>
      <c r="CR678" s="59">
        <f t="shared" si="432"/>
        <v>0</v>
      </c>
      <c r="CS678" s="59">
        <f t="shared" si="433"/>
        <v>0</v>
      </c>
      <c r="CT678" s="59">
        <f t="shared" si="434"/>
        <v>0</v>
      </c>
      <c r="CU678" s="59">
        <f t="shared" si="435"/>
        <v>0</v>
      </c>
      <c r="CV678" s="59">
        <f t="shared" si="436"/>
        <v>0</v>
      </c>
      <c r="CW678" s="59">
        <f t="shared" si="437"/>
        <v>0</v>
      </c>
      <c r="CX678" s="59">
        <f t="shared" si="438"/>
        <v>0</v>
      </c>
      <c r="CY678" s="59">
        <f t="shared" si="439"/>
        <v>0</v>
      </c>
      <c r="CZ678" s="59">
        <f t="shared" si="440"/>
        <v>0</v>
      </c>
      <c r="DA678" s="59">
        <f t="shared" si="441"/>
        <v>0</v>
      </c>
      <c r="DB678" s="59">
        <f t="shared" si="442"/>
        <v>0</v>
      </c>
      <c r="DE678">
        <f t="shared" si="424"/>
        <v>673</v>
      </c>
      <c r="DF678" t="str">
        <f t="shared" si="443"/>
        <v/>
      </c>
      <c r="DG678" s="59">
        <f>IF($C678&lt;&gt;0,SUM($CK679:CK679),0)</f>
        <v>0</v>
      </c>
      <c r="DH678" s="59">
        <f>IF($C678&lt;&gt;0,SUM($CK679:CL679),0)</f>
        <v>0</v>
      </c>
      <c r="DI678" s="59">
        <f>IF($C678&lt;&gt;0,SUM($CK679:CM679),0)</f>
        <v>0</v>
      </c>
      <c r="DJ678" s="59">
        <f>IF($C678&lt;&gt;0,SUM($CK679:CN679),0)</f>
        <v>0</v>
      </c>
      <c r="DK678" s="59">
        <f>IF($C678&lt;&gt;0,SUM($CK679:CO679),0)</f>
        <v>0</v>
      </c>
      <c r="DL678" s="59">
        <f>IF($C678&lt;&gt;0,SUM($CK679:CP679),0)</f>
        <v>0</v>
      </c>
      <c r="DM678" s="59">
        <f>IF($C678&lt;&gt;0,SUM($CK679:CQ679),0)</f>
        <v>0</v>
      </c>
      <c r="DN678" s="59">
        <f>IF($C678&lt;&gt;0,SUM($CK679:CR679),0)</f>
        <v>0</v>
      </c>
      <c r="DO678" s="59">
        <f>IF($C678&lt;&gt;0,SUM($CK679:CS679),0)</f>
        <v>0</v>
      </c>
      <c r="DP678" s="59">
        <f>IF($C678&lt;&gt;0,SUM($CK679:CT679),0)</f>
        <v>0</v>
      </c>
      <c r="DQ678" s="59">
        <f>IF($C678&lt;&gt;0,SUM($CK679:CU679),0)</f>
        <v>0</v>
      </c>
      <c r="DR678" s="59">
        <f>IF($C678&lt;&gt;0,SUM($CK679:CV679),0)</f>
        <v>0</v>
      </c>
      <c r="DS678" s="59">
        <f>IF($C678&lt;&gt;0,SUM($CK679:CW679),0)</f>
        <v>0</v>
      </c>
      <c r="DT678" s="59">
        <f>IF($C678&lt;&gt;0,SUM($CK679:CX679),0)</f>
        <v>0</v>
      </c>
      <c r="DU678" s="59">
        <f>IF($C678&lt;&gt;0,SUM($CK679:CY679),0)</f>
        <v>0</v>
      </c>
      <c r="DV678" s="59">
        <f>IF($C678&lt;&gt;0,SUM($CK679:CZ679),0)</f>
        <v>0</v>
      </c>
      <c r="DW678" s="59">
        <f>IF($C678&lt;&gt;0,SUM($CK679:DA679),0)</f>
        <v>0</v>
      </c>
      <c r="DX678" s="59">
        <f>IF($C678&lt;&gt;0,SUM($CK679:DB679),0)</f>
        <v>0</v>
      </c>
      <c r="DY678" s="952" t="str">
        <f t="shared" si="447"/>
        <v/>
      </c>
    </row>
    <row r="679" spans="1:129" ht="13.5" hidden="1" thickBot="1">
      <c r="A679" s="3" t="str">
        <f t="shared" si="413"/>
        <v/>
      </c>
      <c r="B679" s="805">
        <f>Dados_GLOBAL_Inicial!E679</f>
        <v>0</v>
      </c>
      <c r="C679" s="956">
        <f>IF(IFERROR(VALUE(Dados_GLOBAL_Inicial!F679),0)=0,0,Dados_GLOBAL_Inicial!F679)</f>
        <v>0</v>
      </c>
      <c r="D679" s="830">
        <f>Dados_GLOBAL_Inicial!G679</f>
        <v>0</v>
      </c>
      <c r="E679" s="830" t="str">
        <f>IF(IFERROR(VLOOKUP(F679,Cod_Gde_Itens!$A$1:$B$80,2,FALSE),0)&gt;549,IFERROR(VLOOKUP(F679,Cod_Gde_Itens!$A$1:$B$80,2,FALSE),0),IF(Dados_GLOBAL_Inicial!H679=0,"",Dados_GLOBAL_Inicial!H679))</f>
        <v/>
      </c>
      <c r="F679" s="823">
        <f>Dados_GLOBAL_Inicial!I679</f>
        <v>0</v>
      </c>
      <c r="G679" s="824">
        <f>Dados_GLOBAL_Inicial!J679</f>
        <v>0</v>
      </c>
      <c r="H679" s="454">
        <f>Dados_GLOBAL_Inicial!K679</f>
        <v>0</v>
      </c>
      <c r="I679" s="970">
        <f>SUM('MEDIÇÃO_OBJETO (1)'!I679)</f>
        <v>0</v>
      </c>
      <c r="J679" s="455">
        <f t="shared" si="414"/>
        <v>0</v>
      </c>
      <c r="K679" s="451">
        <f t="shared" si="415"/>
        <v>0</v>
      </c>
      <c r="L679" s="452">
        <f t="shared" si="416"/>
        <v>0</v>
      </c>
      <c r="M679" s="809">
        <f t="shared" si="417"/>
        <v>0</v>
      </c>
      <c r="N679" s="810">
        <f>IF(IFERROR(VALUE(Dados_GLOBAL_Inicial!L679),0)=0,0,Dados_GLOBAL_Inicial!L679)</f>
        <v>0</v>
      </c>
      <c r="O679" s="812">
        <f>SUM('MEDIÇÃO_OBJETO (1)'!O679)</f>
        <v>0</v>
      </c>
      <c r="P679" s="812">
        <f>SUM('MEDIÇÃO_OBJETO (1)'!P679)</f>
        <v>0</v>
      </c>
      <c r="Q679" s="813">
        <f t="shared" si="418"/>
        <v>0</v>
      </c>
      <c r="R679" s="951"/>
      <c r="S679" s="815">
        <f>SUM('MEDIÇÃO_OBJETO (1)'!S679)</f>
        <v>0</v>
      </c>
      <c r="T679" s="815">
        <f>SUM('MEDIÇÃO_OBJETO (1)'!T679)</f>
        <v>0</v>
      </c>
      <c r="V679" s="19"/>
      <c r="W679" s="978">
        <f t="shared" si="419"/>
        <v>0</v>
      </c>
      <c r="X679" s="816">
        <f t="shared" si="420"/>
        <v>0</v>
      </c>
      <c r="Y679" s="816">
        <f t="shared" si="421"/>
        <v>0</v>
      </c>
      <c r="Z679" s="817">
        <f t="shared" si="422"/>
        <v>0</v>
      </c>
      <c r="AB679" s="453">
        <f t="shared" si="444"/>
        <v>0</v>
      </c>
      <c r="AC679" s="14">
        <f t="shared" si="423"/>
        <v>0</v>
      </c>
      <c r="AD679" s="819"/>
      <c r="AE679" s="631">
        <f t="shared" si="445"/>
        <v>0</v>
      </c>
      <c r="AF679" s="818">
        <f>SUM('MEDIÇÃO_OBJETO (1)'!AG679)</f>
        <v>0</v>
      </c>
      <c r="AG679" s="541">
        <f>SUM('MEDIÇÃO_OBJETO (1)'!AH679)</f>
        <v>0</v>
      </c>
      <c r="AH679" s="541">
        <f>SUM('MEDIÇÃO_OBJETO (1)'!AI679)</f>
        <v>0</v>
      </c>
      <c r="AI679" s="541">
        <f>SUM('MEDIÇÃO_OBJETO (1)'!AJ679)</f>
        <v>0</v>
      </c>
      <c r="AJ679" s="541">
        <f>SUM('MEDIÇÃO_OBJETO (1)'!AK679)</f>
        <v>0</v>
      </c>
      <c r="AK679" s="541">
        <f>SUM('MEDIÇÃO_OBJETO (1)'!AL679)</f>
        <v>0</v>
      </c>
      <c r="AL679" s="541">
        <f>SUM('MEDIÇÃO_OBJETO (1)'!AM679)</f>
        <v>0</v>
      </c>
      <c r="AM679" s="541">
        <f>SUM('MEDIÇÃO_OBJETO (1)'!AN679)</f>
        <v>0</v>
      </c>
      <c r="AN679" s="541">
        <f>SUM('MEDIÇÃO_OBJETO (1)'!AO679)</f>
        <v>0</v>
      </c>
      <c r="AO679" s="541">
        <f>SUM('MEDIÇÃO_OBJETO (1)'!AP679)</f>
        <v>0</v>
      </c>
      <c r="AP679" s="541">
        <f>SUM('MEDIÇÃO_OBJETO (1)'!AQ679)</f>
        <v>0</v>
      </c>
      <c r="AQ679" s="541">
        <f>SUM('MEDIÇÃO_OBJETO (1)'!AR679)</f>
        <v>0</v>
      </c>
      <c r="AR679" s="541">
        <f>SUM('MEDIÇÃO_OBJETO (1)'!AS679)</f>
        <v>0</v>
      </c>
      <c r="AS679" s="541">
        <f>SUM('MEDIÇÃO_OBJETO (1)'!AT679)</f>
        <v>0</v>
      </c>
      <c r="AT679" s="541">
        <f>SUM('MEDIÇÃO_OBJETO (1)'!AU679)</f>
        <v>0</v>
      </c>
      <c r="AU679" s="541">
        <f>SUM('MEDIÇÃO_OBJETO (1)'!AV679)</f>
        <v>0</v>
      </c>
      <c r="AV679" s="541">
        <f>SUM('MEDIÇÃO_OBJETO (1)'!AW679)</f>
        <v>0</v>
      </c>
      <c r="AW679" s="541">
        <f>SUM('MEDIÇÃO_OBJETO (1)'!AX679)</f>
        <v>0</v>
      </c>
      <c r="AX679" s="977"/>
      <c r="BN679" s="992">
        <f t="shared" si="448"/>
        <v>0</v>
      </c>
      <c r="BO679" s="538">
        <f t="shared" si="446"/>
        <v>0</v>
      </c>
      <c r="BP679" s="987">
        <f>IF(RESUMO_GLOBAL!$X$53="a",ROUND(AF679*$N679,RESUMO_GLOBAL!$X$54),IF(RESUMO_GLOBAL!$X$53="t",TRUNC(AF679*$N679,RESUMO_GLOBAL!$X$54),AF679*$N679))</f>
        <v>0</v>
      </c>
      <c r="BQ679" s="987">
        <f>IF(RESUMO_GLOBAL!$X$53="a",ROUND(AG679*$N679,RESUMO_GLOBAL!$X$54),IF(RESUMO_GLOBAL!$X$53="t",TRUNC(AG679*$N679,RESUMO_GLOBAL!$X$54),AG679*$N679))</f>
        <v>0</v>
      </c>
      <c r="BR679" s="987">
        <f>IF(RESUMO_GLOBAL!$X$53="a",ROUND(AH679*$N679,RESUMO_GLOBAL!$X$54),IF(RESUMO_GLOBAL!$X$53="t",TRUNC(AH679*$N679,RESUMO_GLOBAL!$X$54),AH679*$N679))</f>
        <v>0</v>
      </c>
      <c r="BS679" s="987">
        <f>IF(RESUMO_GLOBAL!$X$53="a",ROUND(AI679*$N679,RESUMO_GLOBAL!$X$54),IF(RESUMO_GLOBAL!$X$53="t",TRUNC(AI679*$N679,RESUMO_GLOBAL!$X$54),AI679*$N679))</f>
        <v>0</v>
      </c>
      <c r="BT679" s="987">
        <f>IF(RESUMO_GLOBAL!$X$53="a",ROUND(AJ679*$N679,RESUMO_GLOBAL!$X$54),IF(RESUMO_GLOBAL!$X$53="t",TRUNC(AJ679*$N679,RESUMO_GLOBAL!$X$54),AJ679*$N679))</f>
        <v>0</v>
      </c>
      <c r="BU679" s="987">
        <f>IF(RESUMO_GLOBAL!$X$53="a",ROUND(AK679*$N679,RESUMO_GLOBAL!$X$54),IF(RESUMO_GLOBAL!$X$53="t",TRUNC(AK679*$N679,RESUMO_GLOBAL!$X$54),AK679*$N679))</f>
        <v>0</v>
      </c>
      <c r="BV679" s="987">
        <f>IF(RESUMO_GLOBAL!$X$53="a",ROUND(AL679*$N679,RESUMO_GLOBAL!$X$54),IF(RESUMO_GLOBAL!$X$53="t",TRUNC(AL679*$N679,RESUMO_GLOBAL!$X$54),AL679*$N679))</f>
        <v>0</v>
      </c>
      <c r="BW679" s="987">
        <f>IF(RESUMO_GLOBAL!$X$53="a",ROUND(AM679*$N679,RESUMO_GLOBAL!$X$54),IF(RESUMO_GLOBAL!$X$53="t",TRUNC(AM679*$N679,RESUMO_GLOBAL!$X$54),AM679*$N679))</f>
        <v>0</v>
      </c>
      <c r="BX679" s="987">
        <f>IF(RESUMO_GLOBAL!$X$53="a",ROUND(AN679*$N679,RESUMO_GLOBAL!$X$54),IF(RESUMO_GLOBAL!$X$53="t",TRUNC(AN679*$N679,RESUMO_GLOBAL!$X$54),AN679*$N679))</f>
        <v>0</v>
      </c>
      <c r="BY679" s="987">
        <f>IF(RESUMO_GLOBAL!$X$53="a",ROUND(AO679*$N679,RESUMO_GLOBAL!$X$54),IF(RESUMO_GLOBAL!$X$53="t",TRUNC(AO679*$N679,RESUMO_GLOBAL!$X$54),AO679*$N679))</f>
        <v>0</v>
      </c>
      <c r="BZ679" s="987">
        <f>IF(RESUMO_GLOBAL!$X$53="a",ROUND(AP679*$N679,RESUMO_GLOBAL!$X$54),IF(RESUMO_GLOBAL!$X$53="t",TRUNC(AP679*$N679,RESUMO_GLOBAL!$X$54),AP679*$N679))</f>
        <v>0</v>
      </c>
      <c r="CA679" s="987">
        <f>IF(RESUMO_GLOBAL!$X$53="a",ROUND(AQ679*$N679,RESUMO_GLOBAL!$X$54),IF(RESUMO_GLOBAL!$X$53="t",TRUNC(AQ679*$N679,RESUMO_GLOBAL!$X$54),AQ679*$N679))</f>
        <v>0</v>
      </c>
      <c r="CB679" s="987">
        <f>IF(RESUMO_GLOBAL!$X$53="a",ROUND(AR679*$N679,RESUMO_GLOBAL!$X$54),IF(RESUMO_GLOBAL!$X$53="t",TRUNC(AR679*$N679,RESUMO_GLOBAL!$X$54),AR679*$N679))</f>
        <v>0</v>
      </c>
      <c r="CC679" s="987">
        <f>IF(RESUMO_GLOBAL!$X$53="a",ROUND(AS679*$N679,RESUMO_GLOBAL!$X$54),IF(RESUMO_GLOBAL!$X$53="t",TRUNC(AS679*$N679,RESUMO_GLOBAL!$X$54),AS679*$N679))</f>
        <v>0</v>
      </c>
      <c r="CD679" s="987">
        <f>IF(RESUMO_GLOBAL!$X$53="a",ROUND(AT679*$N679,RESUMO_GLOBAL!$X$54),IF(RESUMO_GLOBAL!$X$53="t",TRUNC(AT679*$N679,RESUMO_GLOBAL!$X$54),AT679*$N679))</f>
        <v>0</v>
      </c>
      <c r="CE679" s="987">
        <f>IF(RESUMO_GLOBAL!$X$53="a",ROUND(AU679*$N679,RESUMO_GLOBAL!$X$54),IF(RESUMO_GLOBAL!$X$53="t",TRUNC(AU679*$N679,RESUMO_GLOBAL!$X$54),AU679*$N679))</f>
        <v>0</v>
      </c>
      <c r="CF679" s="987">
        <f>IF(RESUMO_GLOBAL!$X$53="a",ROUND(AV679*$N679,RESUMO_GLOBAL!$X$54),IF(RESUMO_GLOBAL!$X$53="t",TRUNC(AV679*$N679,RESUMO_GLOBAL!$X$54),AV679*$N679))</f>
        <v>0</v>
      </c>
      <c r="CG679" s="987">
        <f>IF(RESUMO_GLOBAL!$X$53="a",ROUND(AW679*$N679,RESUMO_GLOBAL!$X$54),IF(RESUMO_GLOBAL!$X$53="t",TRUNC(AW679*$N679,RESUMO_GLOBAL!$X$54),AW679*$N679))</f>
        <v>0</v>
      </c>
      <c r="CK679" s="59">
        <f t="shared" si="425"/>
        <v>0</v>
      </c>
      <c r="CL679" s="59">
        <f t="shared" si="426"/>
        <v>0</v>
      </c>
      <c r="CM679" s="59">
        <f t="shared" si="427"/>
        <v>0</v>
      </c>
      <c r="CN679" s="59">
        <f t="shared" si="428"/>
        <v>0</v>
      </c>
      <c r="CO679" s="59">
        <f t="shared" si="429"/>
        <v>0</v>
      </c>
      <c r="CP679" s="59">
        <f t="shared" si="430"/>
        <v>0</v>
      </c>
      <c r="CQ679" s="59">
        <f t="shared" si="431"/>
        <v>0</v>
      </c>
      <c r="CR679" s="59">
        <f t="shared" si="432"/>
        <v>0</v>
      </c>
      <c r="CS679" s="59">
        <f t="shared" si="433"/>
        <v>0</v>
      </c>
      <c r="CT679" s="59">
        <f t="shared" si="434"/>
        <v>0</v>
      </c>
      <c r="CU679" s="59">
        <f t="shared" si="435"/>
        <v>0</v>
      </c>
      <c r="CV679" s="59">
        <f t="shared" si="436"/>
        <v>0</v>
      </c>
      <c r="CW679" s="59">
        <f t="shared" si="437"/>
        <v>0</v>
      </c>
      <c r="CX679" s="59">
        <f t="shared" si="438"/>
        <v>0</v>
      </c>
      <c r="CY679" s="59">
        <f t="shared" si="439"/>
        <v>0</v>
      </c>
      <c r="CZ679" s="59">
        <f t="shared" si="440"/>
        <v>0</v>
      </c>
      <c r="DA679" s="59">
        <f t="shared" si="441"/>
        <v>0</v>
      </c>
      <c r="DB679" s="59">
        <f t="shared" si="442"/>
        <v>0</v>
      </c>
      <c r="DE679">
        <f t="shared" si="424"/>
        <v>674</v>
      </c>
      <c r="DF679" t="str">
        <f t="shared" si="443"/>
        <v/>
      </c>
      <c r="DG679" s="59">
        <f>IF($C679&lt;&gt;0,SUM($CK680:CK680),0)</f>
        <v>0</v>
      </c>
      <c r="DH679" s="59">
        <f>IF($C679&lt;&gt;0,SUM($CK680:CL680),0)</f>
        <v>0</v>
      </c>
      <c r="DI679" s="59">
        <f>IF($C679&lt;&gt;0,SUM($CK680:CM680),0)</f>
        <v>0</v>
      </c>
      <c r="DJ679" s="59">
        <f>IF($C679&lt;&gt;0,SUM($CK680:CN680),0)</f>
        <v>0</v>
      </c>
      <c r="DK679" s="59">
        <f>IF($C679&lt;&gt;0,SUM($CK680:CO680),0)</f>
        <v>0</v>
      </c>
      <c r="DL679" s="59">
        <f>IF($C679&lt;&gt;0,SUM($CK680:CP680),0)</f>
        <v>0</v>
      </c>
      <c r="DM679" s="59">
        <f>IF($C679&lt;&gt;0,SUM($CK680:CQ680),0)</f>
        <v>0</v>
      </c>
      <c r="DN679" s="59">
        <f>IF($C679&lt;&gt;0,SUM($CK680:CR680),0)</f>
        <v>0</v>
      </c>
      <c r="DO679" s="59">
        <f>IF($C679&lt;&gt;0,SUM($CK680:CS680),0)</f>
        <v>0</v>
      </c>
      <c r="DP679" s="59">
        <f>IF($C679&lt;&gt;0,SUM($CK680:CT680),0)</f>
        <v>0</v>
      </c>
      <c r="DQ679" s="59">
        <f>IF($C679&lt;&gt;0,SUM($CK680:CU680),0)</f>
        <v>0</v>
      </c>
      <c r="DR679" s="59">
        <f>IF($C679&lt;&gt;0,SUM($CK680:CV680),0)</f>
        <v>0</v>
      </c>
      <c r="DS679" s="59">
        <f>IF($C679&lt;&gt;0,SUM($CK680:CW680),0)</f>
        <v>0</v>
      </c>
      <c r="DT679" s="59">
        <f>IF($C679&lt;&gt;0,SUM($CK680:CX680),0)</f>
        <v>0</v>
      </c>
      <c r="DU679" s="59">
        <f>IF($C679&lt;&gt;0,SUM($CK680:CY680),0)</f>
        <v>0</v>
      </c>
      <c r="DV679" s="59">
        <f>IF($C679&lt;&gt;0,SUM($CK680:CZ680),0)</f>
        <v>0</v>
      </c>
      <c r="DW679" s="59">
        <f>IF($C679&lt;&gt;0,SUM($CK680:DA680),0)</f>
        <v>0</v>
      </c>
      <c r="DX679" s="59">
        <f>IF($C679&lt;&gt;0,SUM($CK680:DB680),0)</f>
        <v>0</v>
      </c>
      <c r="DY679" s="952" t="str">
        <f t="shared" si="447"/>
        <v/>
      </c>
    </row>
    <row r="680" spans="1:129" ht="13.5" hidden="1" thickBot="1">
      <c r="A680" s="3" t="str">
        <f t="shared" si="413"/>
        <v/>
      </c>
      <c r="B680" s="805">
        <f>Dados_GLOBAL_Inicial!E680</f>
        <v>0</v>
      </c>
      <c r="C680" s="956">
        <f>IF(IFERROR(VALUE(Dados_GLOBAL_Inicial!F680),0)=0,0,Dados_GLOBAL_Inicial!F680)</f>
        <v>0</v>
      </c>
      <c r="D680" s="830">
        <f>Dados_GLOBAL_Inicial!G680</f>
        <v>0</v>
      </c>
      <c r="E680" s="830" t="str">
        <f>IF(IFERROR(VLOOKUP(F680,Cod_Gde_Itens!$A$1:$B$80,2,FALSE),0)&gt;549,IFERROR(VLOOKUP(F680,Cod_Gde_Itens!$A$1:$B$80,2,FALSE),0),IF(Dados_GLOBAL_Inicial!H680=0,"",Dados_GLOBAL_Inicial!H680))</f>
        <v/>
      </c>
      <c r="F680" s="823">
        <f>Dados_GLOBAL_Inicial!I680</f>
        <v>0</v>
      </c>
      <c r="G680" s="824">
        <f>Dados_GLOBAL_Inicial!J680</f>
        <v>0</v>
      </c>
      <c r="H680" s="454">
        <f>Dados_GLOBAL_Inicial!K680</f>
        <v>0</v>
      </c>
      <c r="I680" s="970">
        <f>SUM('MEDIÇÃO_OBJETO (1)'!I680)</f>
        <v>0</v>
      </c>
      <c r="J680" s="455">
        <f t="shared" si="414"/>
        <v>0</v>
      </c>
      <c r="K680" s="451">
        <f t="shared" si="415"/>
        <v>0</v>
      </c>
      <c r="L680" s="452">
        <f t="shared" si="416"/>
        <v>0</v>
      </c>
      <c r="M680" s="809">
        <f t="shared" si="417"/>
        <v>0</v>
      </c>
      <c r="N680" s="810">
        <f>IF(IFERROR(VALUE(Dados_GLOBAL_Inicial!L680),0)=0,0,Dados_GLOBAL_Inicial!L680)</f>
        <v>0</v>
      </c>
      <c r="O680" s="812">
        <f>SUM('MEDIÇÃO_OBJETO (1)'!O680)</f>
        <v>0</v>
      </c>
      <c r="P680" s="812">
        <f>SUM('MEDIÇÃO_OBJETO (1)'!P680)</f>
        <v>0</v>
      </c>
      <c r="Q680" s="813">
        <f t="shared" si="418"/>
        <v>0</v>
      </c>
      <c r="R680" s="951"/>
      <c r="S680" s="815">
        <f>SUM('MEDIÇÃO_OBJETO (1)'!S680)</f>
        <v>0</v>
      </c>
      <c r="T680" s="815">
        <f>SUM('MEDIÇÃO_OBJETO (1)'!T680)</f>
        <v>0</v>
      </c>
      <c r="V680" s="19"/>
      <c r="W680" s="978">
        <f t="shared" si="419"/>
        <v>0</v>
      </c>
      <c r="X680" s="816">
        <f t="shared" si="420"/>
        <v>0</v>
      </c>
      <c r="Y680" s="816">
        <f t="shared" si="421"/>
        <v>0</v>
      </c>
      <c r="Z680" s="817">
        <f t="shared" si="422"/>
        <v>0</v>
      </c>
      <c r="AB680" s="453">
        <f t="shared" si="444"/>
        <v>0</v>
      </c>
      <c r="AC680" s="14">
        <f t="shared" si="423"/>
        <v>0</v>
      </c>
      <c r="AD680" s="819"/>
      <c r="AE680" s="631">
        <f t="shared" si="445"/>
        <v>0</v>
      </c>
      <c r="AF680" s="818">
        <f>SUM('MEDIÇÃO_OBJETO (1)'!AG680)</f>
        <v>0</v>
      </c>
      <c r="AG680" s="541">
        <f>SUM('MEDIÇÃO_OBJETO (1)'!AH680)</f>
        <v>0</v>
      </c>
      <c r="AH680" s="541">
        <f>SUM('MEDIÇÃO_OBJETO (1)'!AI680)</f>
        <v>0</v>
      </c>
      <c r="AI680" s="541">
        <f>SUM('MEDIÇÃO_OBJETO (1)'!AJ680)</f>
        <v>0</v>
      </c>
      <c r="AJ680" s="541">
        <f>SUM('MEDIÇÃO_OBJETO (1)'!AK680)</f>
        <v>0</v>
      </c>
      <c r="AK680" s="541">
        <f>SUM('MEDIÇÃO_OBJETO (1)'!AL680)</f>
        <v>0</v>
      </c>
      <c r="AL680" s="541">
        <f>SUM('MEDIÇÃO_OBJETO (1)'!AM680)</f>
        <v>0</v>
      </c>
      <c r="AM680" s="541">
        <f>SUM('MEDIÇÃO_OBJETO (1)'!AN680)</f>
        <v>0</v>
      </c>
      <c r="AN680" s="541">
        <f>SUM('MEDIÇÃO_OBJETO (1)'!AO680)</f>
        <v>0</v>
      </c>
      <c r="AO680" s="541">
        <f>SUM('MEDIÇÃO_OBJETO (1)'!AP680)</f>
        <v>0</v>
      </c>
      <c r="AP680" s="541">
        <f>SUM('MEDIÇÃO_OBJETO (1)'!AQ680)</f>
        <v>0</v>
      </c>
      <c r="AQ680" s="541">
        <f>SUM('MEDIÇÃO_OBJETO (1)'!AR680)</f>
        <v>0</v>
      </c>
      <c r="AR680" s="541">
        <f>SUM('MEDIÇÃO_OBJETO (1)'!AS680)</f>
        <v>0</v>
      </c>
      <c r="AS680" s="541">
        <f>SUM('MEDIÇÃO_OBJETO (1)'!AT680)</f>
        <v>0</v>
      </c>
      <c r="AT680" s="541">
        <f>SUM('MEDIÇÃO_OBJETO (1)'!AU680)</f>
        <v>0</v>
      </c>
      <c r="AU680" s="541">
        <f>SUM('MEDIÇÃO_OBJETO (1)'!AV680)</f>
        <v>0</v>
      </c>
      <c r="AV680" s="541">
        <f>SUM('MEDIÇÃO_OBJETO (1)'!AW680)</f>
        <v>0</v>
      </c>
      <c r="AW680" s="541">
        <f>SUM('MEDIÇÃO_OBJETO (1)'!AX680)</f>
        <v>0</v>
      </c>
      <c r="AX680" s="977"/>
      <c r="BN680" s="992">
        <f t="shared" si="448"/>
        <v>0</v>
      </c>
      <c r="BO680" s="538">
        <f t="shared" si="446"/>
        <v>0</v>
      </c>
      <c r="BP680" s="987">
        <f>IF(RESUMO_GLOBAL!$X$53="a",ROUND(AF680*$N680,RESUMO_GLOBAL!$X$54),IF(RESUMO_GLOBAL!$X$53="t",TRUNC(AF680*$N680,RESUMO_GLOBAL!$X$54),AF680*$N680))</f>
        <v>0</v>
      </c>
      <c r="BQ680" s="987">
        <f>IF(RESUMO_GLOBAL!$X$53="a",ROUND(AG680*$N680,RESUMO_GLOBAL!$X$54),IF(RESUMO_GLOBAL!$X$53="t",TRUNC(AG680*$N680,RESUMO_GLOBAL!$X$54),AG680*$N680))</f>
        <v>0</v>
      </c>
      <c r="BR680" s="987">
        <f>IF(RESUMO_GLOBAL!$X$53="a",ROUND(AH680*$N680,RESUMO_GLOBAL!$X$54),IF(RESUMO_GLOBAL!$X$53="t",TRUNC(AH680*$N680,RESUMO_GLOBAL!$X$54),AH680*$N680))</f>
        <v>0</v>
      </c>
      <c r="BS680" s="987">
        <f>IF(RESUMO_GLOBAL!$X$53="a",ROUND(AI680*$N680,RESUMO_GLOBAL!$X$54),IF(RESUMO_GLOBAL!$X$53="t",TRUNC(AI680*$N680,RESUMO_GLOBAL!$X$54),AI680*$N680))</f>
        <v>0</v>
      </c>
      <c r="BT680" s="987">
        <f>IF(RESUMO_GLOBAL!$X$53="a",ROUND(AJ680*$N680,RESUMO_GLOBAL!$X$54),IF(RESUMO_GLOBAL!$X$53="t",TRUNC(AJ680*$N680,RESUMO_GLOBAL!$X$54),AJ680*$N680))</f>
        <v>0</v>
      </c>
      <c r="BU680" s="987">
        <f>IF(RESUMO_GLOBAL!$X$53="a",ROUND(AK680*$N680,RESUMO_GLOBAL!$X$54),IF(RESUMO_GLOBAL!$X$53="t",TRUNC(AK680*$N680,RESUMO_GLOBAL!$X$54),AK680*$N680))</f>
        <v>0</v>
      </c>
      <c r="BV680" s="987">
        <f>IF(RESUMO_GLOBAL!$X$53="a",ROUND(AL680*$N680,RESUMO_GLOBAL!$X$54),IF(RESUMO_GLOBAL!$X$53="t",TRUNC(AL680*$N680,RESUMO_GLOBAL!$X$54),AL680*$N680))</f>
        <v>0</v>
      </c>
      <c r="BW680" s="987">
        <f>IF(RESUMO_GLOBAL!$X$53="a",ROUND(AM680*$N680,RESUMO_GLOBAL!$X$54),IF(RESUMO_GLOBAL!$X$53="t",TRUNC(AM680*$N680,RESUMO_GLOBAL!$X$54),AM680*$N680))</f>
        <v>0</v>
      </c>
      <c r="BX680" s="987">
        <f>IF(RESUMO_GLOBAL!$X$53="a",ROUND(AN680*$N680,RESUMO_GLOBAL!$X$54),IF(RESUMO_GLOBAL!$X$53="t",TRUNC(AN680*$N680,RESUMO_GLOBAL!$X$54),AN680*$N680))</f>
        <v>0</v>
      </c>
      <c r="BY680" s="987">
        <f>IF(RESUMO_GLOBAL!$X$53="a",ROUND(AO680*$N680,RESUMO_GLOBAL!$X$54),IF(RESUMO_GLOBAL!$X$53="t",TRUNC(AO680*$N680,RESUMO_GLOBAL!$X$54),AO680*$N680))</f>
        <v>0</v>
      </c>
      <c r="BZ680" s="987">
        <f>IF(RESUMO_GLOBAL!$X$53="a",ROUND(AP680*$N680,RESUMO_GLOBAL!$X$54),IF(RESUMO_GLOBAL!$X$53="t",TRUNC(AP680*$N680,RESUMO_GLOBAL!$X$54),AP680*$N680))</f>
        <v>0</v>
      </c>
      <c r="CA680" s="987">
        <f>IF(RESUMO_GLOBAL!$X$53="a",ROUND(AQ680*$N680,RESUMO_GLOBAL!$X$54),IF(RESUMO_GLOBAL!$X$53="t",TRUNC(AQ680*$N680,RESUMO_GLOBAL!$X$54),AQ680*$N680))</f>
        <v>0</v>
      </c>
      <c r="CB680" s="987">
        <f>IF(RESUMO_GLOBAL!$X$53="a",ROUND(AR680*$N680,RESUMO_GLOBAL!$X$54),IF(RESUMO_GLOBAL!$X$53="t",TRUNC(AR680*$N680,RESUMO_GLOBAL!$X$54),AR680*$N680))</f>
        <v>0</v>
      </c>
      <c r="CC680" s="987">
        <f>IF(RESUMO_GLOBAL!$X$53="a",ROUND(AS680*$N680,RESUMO_GLOBAL!$X$54),IF(RESUMO_GLOBAL!$X$53="t",TRUNC(AS680*$N680,RESUMO_GLOBAL!$X$54),AS680*$N680))</f>
        <v>0</v>
      </c>
      <c r="CD680" s="987">
        <f>IF(RESUMO_GLOBAL!$X$53="a",ROUND(AT680*$N680,RESUMO_GLOBAL!$X$54),IF(RESUMO_GLOBAL!$X$53="t",TRUNC(AT680*$N680,RESUMO_GLOBAL!$X$54),AT680*$N680))</f>
        <v>0</v>
      </c>
      <c r="CE680" s="987">
        <f>IF(RESUMO_GLOBAL!$X$53="a",ROUND(AU680*$N680,RESUMO_GLOBAL!$X$54),IF(RESUMO_GLOBAL!$X$53="t",TRUNC(AU680*$N680,RESUMO_GLOBAL!$X$54),AU680*$N680))</f>
        <v>0</v>
      </c>
      <c r="CF680" s="987">
        <f>IF(RESUMO_GLOBAL!$X$53="a",ROUND(AV680*$N680,RESUMO_GLOBAL!$X$54),IF(RESUMO_GLOBAL!$X$53="t",TRUNC(AV680*$N680,RESUMO_GLOBAL!$X$54),AV680*$N680))</f>
        <v>0</v>
      </c>
      <c r="CG680" s="987">
        <f>IF(RESUMO_GLOBAL!$X$53="a",ROUND(AW680*$N680,RESUMO_GLOBAL!$X$54),IF(RESUMO_GLOBAL!$X$53="t",TRUNC(AW680*$N680,RESUMO_GLOBAL!$X$54),AW680*$N680))</f>
        <v>0</v>
      </c>
      <c r="CK680" s="59">
        <f t="shared" si="425"/>
        <v>0</v>
      </c>
      <c r="CL680" s="59">
        <f t="shared" si="426"/>
        <v>0</v>
      </c>
      <c r="CM680" s="59">
        <f t="shared" si="427"/>
        <v>0</v>
      </c>
      <c r="CN680" s="59">
        <f t="shared" si="428"/>
        <v>0</v>
      </c>
      <c r="CO680" s="59">
        <f t="shared" si="429"/>
        <v>0</v>
      </c>
      <c r="CP680" s="59">
        <f t="shared" si="430"/>
        <v>0</v>
      </c>
      <c r="CQ680" s="59">
        <f t="shared" si="431"/>
        <v>0</v>
      </c>
      <c r="CR680" s="59">
        <f t="shared" si="432"/>
        <v>0</v>
      </c>
      <c r="CS680" s="59">
        <f t="shared" si="433"/>
        <v>0</v>
      </c>
      <c r="CT680" s="59">
        <f t="shared" si="434"/>
        <v>0</v>
      </c>
      <c r="CU680" s="59">
        <f t="shared" si="435"/>
        <v>0</v>
      </c>
      <c r="CV680" s="59">
        <f t="shared" si="436"/>
        <v>0</v>
      </c>
      <c r="CW680" s="59">
        <f t="shared" si="437"/>
        <v>0</v>
      </c>
      <c r="CX680" s="59">
        <f t="shared" si="438"/>
        <v>0</v>
      </c>
      <c r="CY680" s="59">
        <f t="shared" si="439"/>
        <v>0</v>
      </c>
      <c r="CZ680" s="59">
        <f t="shared" si="440"/>
        <v>0</v>
      </c>
      <c r="DA680" s="59">
        <f t="shared" si="441"/>
        <v>0</v>
      </c>
      <c r="DB680" s="59">
        <f t="shared" si="442"/>
        <v>0</v>
      </c>
      <c r="DE680">
        <f t="shared" si="424"/>
        <v>675</v>
      </c>
      <c r="DF680" t="str">
        <f t="shared" si="443"/>
        <v/>
      </c>
      <c r="DG680" s="59">
        <f>IF($C680&lt;&gt;0,SUM($CK681:CK681),0)</f>
        <v>0</v>
      </c>
      <c r="DH680" s="59">
        <f>IF($C680&lt;&gt;0,SUM($CK681:CL681),0)</f>
        <v>0</v>
      </c>
      <c r="DI680" s="59">
        <f>IF($C680&lt;&gt;0,SUM($CK681:CM681),0)</f>
        <v>0</v>
      </c>
      <c r="DJ680" s="59">
        <f>IF($C680&lt;&gt;0,SUM($CK681:CN681),0)</f>
        <v>0</v>
      </c>
      <c r="DK680" s="59">
        <f>IF($C680&lt;&gt;0,SUM($CK681:CO681),0)</f>
        <v>0</v>
      </c>
      <c r="DL680" s="59">
        <f>IF($C680&lt;&gt;0,SUM($CK681:CP681),0)</f>
        <v>0</v>
      </c>
      <c r="DM680" s="59">
        <f>IF($C680&lt;&gt;0,SUM($CK681:CQ681),0)</f>
        <v>0</v>
      </c>
      <c r="DN680" s="59">
        <f>IF($C680&lt;&gt;0,SUM($CK681:CR681),0)</f>
        <v>0</v>
      </c>
      <c r="DO680" s="59">
        <f>IF($C680&lt;&gt;0,SUM($CK681:CS681),0)</f>
        <v>0</v>
      </c>
      <c r="DP680" s="59">
        <f>IF($C680&lt;&gt;0,SUM($CK681:CT681),0)</f>
        <v>0</v>
      </c>
      <c r="DQ680" s="59">
        <f>IF($C680&lt;&gt;0,SUM($CK681:CU681),0)</f>
        <v>0</v>
      </c>
      <c r="DR680" s="59">
        <f>IF($C680&lt;&gt;0,SUM($CK681:CV681),0)</f>
        <v>0</v>
      </c>
      <c r="DS680" s="59">
        <f>IF($C680&lt;&gt;0,SUM($CK681:CW681),0)</f>
        <v>0</v>
      </c>
      <c r="DT680" s="59">
        <f>IF($C680&lt;&gt;0,SUM($CK681:CX681),0)</f>
        <v>0</v>
      </c>
      <c r="DU680" s="59">
        <f>IF($C680&lt;&gt;0,SUM($CK681:CY681),0)</f>
        <v>0</v>
      </c>
      <c r="DV680" s="59">
        <f>IF($C680&lt;&gt;0,SUM($CK681:CZ681),0)</f>
        <v>0</v>
      </c>
      <c r="DW680" s="59">
        <f>IF($C680&lt;&gt;0,SUM($CK681:DA681),0)</f>
        <v>0</v>
      </c>
      <c r="DX680" s="59">
        <f>IF($C680&lt;&gt;0,SUM($CK681:DB681),0)</f>
        <v>0</v>
      </c>
      <c r="DY680" s="952" t="str">
        <f t="shared" si="447"/>
        <v/>
      </c>
    </row>
    <row r="681" spans="1:129" ht="13.5" hidden="1" thickBot="1">
      <c r="A681" s="3" t="str">
        <f t="shared" si="413"/>
        <v/>
      </c>
      <c r="B681" s="805">
        <f>Dados_GLOBAL_Inicial!E681</f>
        <v>0</v>
      </c>
      <c r="C681" s="956">
        <f>IF(IFERROR(VALUE(Dados_GLOBAL_Inicial!F681),0)=0,0,Dados_GLOBAL_Inicial!F681)</f>
        <v>0</v>
      </c>
      <c r="D681" s="830">
        <f>Dados_GLOBAL_Inicial!G681</f>
        <v>0</v>
      </c>
      <c r="E681" s="830" t="str">
        <f>IF(IFERROR(VLOOKUP(F681,Cod_Gde_Itens!$A$1:$B$80,2,FALSE),0)&gt;549,IFERROR(VLOOKUP(F681,Cod_Gde_Itens!$A$1:$B$80,2,FALSE),0),IF(Dados_GLOBAL_Inicial!H681=0,"",Dados_GLOBAL_Inicial!H681))</f>
        <v/>
      </c>
      <c r="F681" s="823">
        <f>Dados_GLOBAL_Inicial!I681</f>
        <v>0</v>
      </c>
      <c r="G681" s="824">
        <f>Dados_GLOBAL_Inicial!J681</f>
        <v>0</v>
      </c>
      <c r="H681" s="454">
        <f>Dados_GLOBAL_Inicial!K681</f>
        <v>0</v>
      </c>
      <c r="I681" s="970">
        <f>SUM('MEDIÇÃO_OBJETO (1)'!I681)</f>
        <v>0</v>
      </c>
      <c r="J681" s="455">
        <f t="shared" si="414"/>
        <v>0</v>
      </c>
      <c r="K681" s="451">
        <f t="shared" si="415"/>
        <v>0</v>
      </c>
      <c r="L681" s="452">
        <f t="shared" si="416"/>
        <v>0</v>
      </c>
      <c r="M681" s="809">
        <f t="shared" si="417"/>
        <v>0</v>
      </c>
      <c r="N681" s="810">
        <f>IF(IFERROR(VALUE(Dados_GLOBAL_Inicial!L681),0)=0,0,Dados_GLOBAL_Inicial!L681)</f>
        <v>0</v>
      </c>
      <c r="O681" s="812">
        <f>SUM('MEDIÇÃO_OBJETO (1)'!O681)</f>
        <v>0</v>
      </c>
      <c r="P681" s="812">
        <f>SUM('MEDIÇÃO_OBJETO (1)'!P681)</f>
        <v>0</v>
      </c>
      <c r="Q681" s="813">
        <f t="shared" si="418"/>
        <v>0</v>
      </c>
      <c r="R681" s="951"/>
      <c r="S681" s="815">
        <f>SUM('MEDIÇÃO_OBJETO (1)'!S681)</f>
        <v>0</v>
      </c>
      <c r="T681" s="815">
        <f>SUM('MEDIÇÃO_OBJETO (1)'!T681)</f>
        <v>0</v>
      </c>
      <c r="V681" s="19"/>
      <c r="W681" s="978">
        <f t="shared" si="419"/>
        <v>0</v>
      </c>
      <c r="X681" s="816">
        <f t="shared" si="420"/>
        <v>0</v>
      </c>
      <c r="Y681" s="816">
        <f t="shared" si="421"/>
        <v>0</v>
      </c>
      <c r="Z681" s="817">
        <f t="shared" si="422"/>
        <v>0</v>
      </c>
      <c r="AB681" s="453">
        <f t="shared" si="444"/>
        <v>0</v>
      </c>
      <c r="AC681" s="14">
        <f t="shared" si="423"/>
        <v>0</v>
      </c>
      <c r="AD681" s="819"/>
      <c r="AE681" s="631">
        <f t="shared" si="445"/>
        <v>0</v>
      </c>
      <c r="AF681" s="818">
        <f>SUM('MEDIÇÃO_OBJETO (1)'!AG681)</f>
        <v>0</v>
      </c>
      <c r="AG681" s="541">
        <f>SUM('MEDIÇÃO_OBJETO (1)'!AH681)</f>
        <v>0</v>
      </c>
      <c r="AH681" s="541">
        <f>SUM('MEDIÇÃO_OBJETO (1)'!AI681)</f>
        <v>0</v>
      </c>
      <c r="AI681" s="541">
        <f>SUM('MEDIÇÃO_OBJETO (1)'!AJ681)</f>
        <v>0</v>
      </c>
      <c r="AJ681" s="541">
        <f>SUM('MEDIÇÃO_OBJETO (1)'!AK681)</f>
        <v>0</v>
      </c>
      <c r="AK681" s="541">
        <f>SUM('MEDIÇÃO_OBJETO (1)'!AL681)</f>
        <v>0</v>
      </c>
      <c r="AL681" s="541">
        <f>SUM('MEDIÇÃO_OBJETO (1)'!AM681)</f>
        <v>0</v>
      </c>
      <c r="AM681" s="541">
        <f>SUM('MEDIÇÃO_OBJETO (1)'!AN681)</f>
        <v>0</v>
      </c>
      <c r="AN681" s="541">
        <f>SUM('MEDIÇÃO_OBJETO (1)'!AO681)</f>
        <v>0</v>
      </c>
      <c r="AO681" s="541">
        <f>SUM('MEDIÇÃO_OBJETO (1)'!AP681)</f>
        <v>0</v>
      </c>
      <c r="AP681" s="541">
        <f>SUM('MEDIÇÃO_OBJETO (1)'!AQ681)</f>
        <v>0</v>
      </c>
      <c r="AQ681" s="541">
        <f>SUM('MEDIÇÃO_OBJETO (1)'!AR681)</f>
        <v>0</v>
      </c>
      <c r="AR681" s="541">
        <f>SUM('MEDIÇÃO_OBJETO (1)'!AS681)</f>
        <v>0</v>
      </c>
      <c r="AS681" s="541">
        <f>SUM('MEDIÇÃO_OBJETO (1)'!AT681)</f>
        <v>0</v>
      </c>
      <c r="AT681" s="541">
        <f>SUM('MEDIÇÃO_OBJETO (1)'!AU681)</f>
        <v>0</v>
      </c>
      <c r="AU681" s="541">
        <f>SUM('MEDIÇÃO_OBJETO (1)'!AV681)</f>
        <v>0</v>
      </c>
      <c r="AV681" s="541">
        <f>SUM('MEDIÇÃO_OBJETO (1)'!AW681)</f>
        <v>0</v>
      </c>
      <c r="AW681" s="541">
        <f>SUM('MEDIÇÃO_OBJETO (1)'!AX681)</f>
        <v>0</v>
      </c>
      <c r="AX681" s="977"/>
      <c r="BN681" s="992">
        <f t="shared" si="448"/>
        <v>0</v>
      </c>
      <c r="BO681" s="538">
        <f t="shared" si="446"/>
        <v>0</v>
      </c>
      <c r="BP681" s="987">
        <f>IF(RESUMO_GLOBAL!$X$53="a",ROUND(AF681*$N681,RESUMO_GLOBAL!$X$54),IF(RESUMO_GLOBAL!$X$53="t",TRUNC(AF681*$N681,RESUMO_GLOBAL!$X$54),AF681*$N681))</f>
        <v>0</v>
      </c>
      <c r="BQ681" s="987">
        <f>IF(RESUMO_GLOBAL!$X$53="a",ROUND(AG681*$N681,RESUMO_GLOBAL!$X$54),IF(RESUMO_GLOBAL!$X$53="t",TRUNC(AG681*$N681,RESUMO_GLOBAL!$X$54),AG681*$N681))</f>
        <v>0</v>
      </c>
      <c r="BR681" s="987">
        <f>IF(RESUMO_GLOBAL!$X$53="a",ROUND(AH681*$N681,RESUMO_GLOBAL!$X$54),IF(RESUMO_GLOBAL!$X$53="t",TRUNC(AH681*$N681,RESUMO_GLOBAL!$X$54),AH681*$N681))</f>
        <v>0</v>
      </c>
      <c r="BS681" s="987">
        <f>IF(RESUMO_GLOBAL!$X$53="a",ROUND(AI681*$N681,RESUMO_GLOBAL!$X$54),IF(RESUMO_GLOBAL!$X$53="t",TRUNC(AI681*$N681,RESUMO_GLOBAL!$X$54),AI681*$N681))</f>
        <v>0</v>
      </c>
      <c r="BT681" s="987">
        <f>IF(RESUMO_GLOBAL!$X$53="a",ROUND(AJ681*$N681,RESUMO_GLOBAL!$X$54),IF(RESUMO_GLOBAL!$X$53="t",TRUNC(AJ681*$N681,RESUMO_GLOBAL!$X$54),AJ681*$N681))</f>
        <v>0</v>
      </c>
      <c r="BU681" s="987">
        <f>IF(RESUMO_GLOBAL!$X$53="a",ROUND(AK681*$N681,RESUMO_GLOBAL!$X$54),IF(RESUMO_GLOBAL!$X$53="t",TRUNC(AK681*$N681,RESUMO_GLOBAL!$X$54),AK681*$N681))</f>
        <v>0</v>
      </c>
      <c r="BV681" s="987">
        <f>IF(RESUMO_GLOBAL!$X$53="a",ROUND(AL681*$N681,RESUMO_GLOBAL!$X$54),IF(RESUMO_GLOBAL!$X$53="t",TRUNC(AL681*$N681,RESUMO_GLOBAL!$X$54),AL681*$N681))</f>
        <v>0</v>
      </c>
      <c r="BW681" s="987">
        <f>IF(RESUMO_GLOBAL!$X$53="a",ROUND(AM681*$N681,RESUMO_GLOBAL!$X$54),IF(RESUMO_GLOBAL!$X$53="t",TRUNC(AM681*$N681,RESUMO_GLOBAL!$X$54),AM681*$N681))</f>
        <v>0</v>
      </c>
      <c r="BX681" s="987">
        <f>IF(RESUMO_GLOBAL!$X$53="a",ROUND(AN681*$N681,RESUMO_GLOBAL!$X$54),IF(RESUMO_GLOBAL!$X$53="t",TRUNC(AN681*$N681,RESUMO_GLOBAL!$X$54),AN681*$N681))</f>
        <v>0</v>
      </c>
      <c r="BY681" s="987">
        <f>IF(RESUMO_GLOBAL!$X$53="a",ROUND(AO681*$N681,RESUMO_GLOBAL!$X$54),IF(RESUMO_GLOBAL!$X$53="t",TRUNC(AO681*$N681,RESUMO_GLOBAL!$X$54),AO681*$N681))</f>
        <v>0</v>
      </c>
      <c r="BZ681" s="987">
        <f>IF(RESUMO_GLOBAL!$X$53="a",ROUND(AP681*$N681,RESUMO_GLOBAL!$X$54),IF(RESUMO_GLOBAL!$X$53="t",TRUNC(AP681*$N681,RESUMO_GLOBAL!$X$54),AP681*$N681))</f>
        <v>0</v>
      </c>
      <c r="CA681" s="987">
        <f>IF(RESUMO_GLOBAL!$X$53="a",ROUND(AQ681*$N681,RESUMO_GLOBAL!$X$54),IF(RESUMO_GLOBAL!$X$53="t",TRUNC(AQ681*$N681,RESUMO_GLOBAL!$X$54),AQ681*$N681))</f>
        <v>0</v>
      </c>
      <c r="CB681" s="987">
        <f>IF(RESUMO_GLOBAL!$X$53="a",ROUND(AR681*$N681,RESUMO_GLOBAL!$X$54),IF(RESUMO_GLOBAL!$X$53="t",TRUNC(AR681*$N681,RESUMO_GLOBAL!$X$54),AR681*$N681))</f>
        <v>0</v>
      </c>
      <c r="CC681" s="987">
        <f>IF(RESUMO_GLOBAL!$X$53="a",ROUND(AS681*$N681,RESUMO_GLOBAL!$X$54),IF(RESUMO_GLOBAL!$X$53="t",TRUNC(AS681*$N681,RESUMO_GLOBAL!$X$54),AS681*$N681))</f>
        <v>0</v>
      </c>
      <c r="CD681" s="987">
        <f>IF(RESUMO_GLOBAL!$X$53="a",ROUND(AT681*$N681,RESUMO_GLOBAL!$X$54),IF(RESUMO_GLOBAL!$X$53="t",TRUNC(AT681*$N681,RESUMO_GLOBAL!$X$54),AT681*$N681))</f>
        <v>0</v>
      </c>
      <c r="CE681" s="987">
        <f>IF(RESUMO_GLOBAL!$X$53="a",ROUND(AU681*$N681,RESUMO_GLOBAL!$X$54),IF(RESUMO_GLOBAL!$X$53="t",TRUNC(AU681*$N681,RESUMO_GLOBAL!$X$54),AU681*$N681))</f>
        <v>0</v>
      </c>
      <c r="CF681" s="987">
        <f>IF(RESUMO_GLOBAL!$X$53="a",ROUND(AV681*$N681,RESUMO_GLOBAL!$X$54),IF(RESUMO_GLOBAL!$X$53="t",TRUNC(AV681*$N681,RESUMO_GLOBAL!$X$54),AV681*$N681))</f>
        <v>0</v>
      </c>
      <c r="CG681" s="987">
        <f>IF(RESUMO_GLOBAL!$X$53="a",ROUND(AW681*$N681,RESUMO_GLOBAL!$X$54),IF(RESUMO_GLOBAL!$X$53="t",TRUNC(AW681*$N681,RESUMO_GLOBAL!$X$54),AW681*$N681))</f>
        <v>0</v>
      </c>
      <c r="CK681" s="59">
        <f t="shared" si="425"/>
        <v>0</v>
      </c>
      <c r="CL681" s="59">
        <f t="shared" si="426"/>
        <v>0</v>
      </c>
      <c r="CM681" s="59">
        <f t="shared" si="427"/>
        <v>0</v>
      </c>
      <c r="CN681" s="59">
        <f t="shared" si="428"/>
        <v>0</v>
      </c>
      <c r="CO681" s="59">
        <f t="shared" si="429"/>
        <v>0</v>
      </c>
      <c r="CP681" s="59">
        <f t="shared" si="430"/>
        <v>0</v>
      </c>
      <c r="CQ681" s="59">
        <f t="shared" si="431"/>
        <v>0</v>
      </c>
      <c r="CR681" s="59">
        <f t="shared" si="432"/>
        <v>0</v>
      </c>
      <c r="CS681" s="59">
        <f t="shared" si="433"/>
        <v>0</v>
      </c>
      <c r="CT681" s="59">
        <f t="shared" si="434"/>
        <v>0</v>
      </c>
      <c r="CU681" s="59">
        <f t="shared" si="435"/>
        <v>0</v>
      </c>
      <c r="CV681" s="59">
        <f t="shared" si="436"/>
        <v>0</v>
      </c>
      <c r="CW681" s="59">
        <f t="shared" si="437"/>
        <v>0</v>
      </c>
      <c r="CX681" s="59">
        <f t="shared" si="438"/>
        <v>0</v>
      </c>
      <c r="CY681" s="59">
        <f t="shared" si="439"/>
        <v>0</v>
      </c>
      <c r="CZ681" s="59">
        <f t="shared" si="440"/>
        <v>0</v>
      </c>
      <c r="DA681" s="59">
        <f t="shared" si="441"/>
        <v>0</v>
      </c>
      <c r="DB681" s="59">
        <f t="shared" si="442"/>
        <v>0</v>
      </c>
      <c r="DE681">
        <f t="shared" si="424"/>
        <v>676</v>
      </c>
      <c r="DF681" t="str">
        <f t="shared" si="443"/>
        <v/>
      </c>
      <c r="DG681" s="59">
        <f>IF($C681&lt;&gt;0,SUM($CK682:CK682),0)</f>
        <v>0</v>
      </c>
      <c r="DH681" s="59">
        <f>IF($C681&lt;&gt;0,SUM($CK682:CL682),0)</f>
        <v>0</v>
      </c>
      <c r="DI681" s="59">
        <f>IF($C681&lt;&gt;0,SUM($CK682:CM682),0)</f>
        <v>0</v>
      </c>
      <c r="DJ681" s="59">
        <f>IF($C681&lt;&gt;0,SUM($CK682:CN682),0)</f>
        <v>0</v>
      </c>
      <c r="DK681" s="59">
        <f>IF($C681&lt;&gt;0,SUM($CK682:CO682),0)</f>
        <v>0</v>
      </c>
      <c r="DL681" s="59">
        <f>IF($C681&lt;&gt;0,SUM($CK682:CP682),0)</f>
        <v>0</v>
      </c>
      <c r="DM681" s="59">
        <f>IF($C681&lt;&gt;0,SUM($CK682:CQ682),0)</f>
        <v>0</v>
      </c>
      <c r="DN681" s="59">
        <f>IF($C681&lt;&gt;0,SUM($CK682:CR682),0)</f>
        <v>0</v>
      </c>
      <c r="DO681" s="59">
        <f>IF($C681&lt;&gt;0,SUM($CK682:CS682),0)</f>
        <v>0</v>
      </c>
      <c r="DP681" s="59">
        <f>IF($C681&lt;&gt;0,SUM($CK682:CT682),0)</f>
        <v>0</v>
      </c>
      <c r="DQ681" s="59">
        <f>IF($C681&lt;&gt;0,SUM($CK682:CU682),0)</f>
        <v>0</v>
      </c>
      <c r="DR681" s="59">
        <f>IF($C681&lt;&gt;0,SUM($CK682:CV682),0)</f>
        <v>0</v>
      </c>
      <c r="DS681" s="59">
        <f>IF($C681&lt;&gt;0,SUM($CK682:CW682),0)</f>
        <v>0</v>
      </c>
      <c r="DT681" s="59">
        <f>IF($C681&lt;&gt;0,SUM($CK682:CX682),0)</f>
        <v>0</v>
      </c>
      <c r="DU681" s="59">
        <f>IF($C681&lt;&gt;0,SUM($CK682:CY682),0)</f>
        <v>0</v>
      </c>
      <c r="DV681" s="59">
        <f>IF($C681&lt;&gt;0,SUM($CK682:CZ682),0)</f>
        <v>0</v>
      </c>
      <c r="DW681" s="59">
        <f>IF($C681&lt;&gt;0,SUM($CK682:DA682),0)</f>
        <v>0</v>
      </c>
      <c r="DX681" s="59">
        <f>IF($C681&lt;&gt;0,SUM($CK682:DB682),0)</f>
        <v>0</v>
      </c>
      <c r="DY681" s="952" t="str">
        <f t="shared" si="447"/>
        <v/>
      </c>
    </row>
    <row r="682" spans="1:129" ht="13.5" hidden="1" thickBot="1">
      <c r="A682" s="3" t="str">
        <f t="shared" si="413"/>
        <v/>
      </c>
      <c r="B682" s="805">
        <f>Dados_GLOBAL_Inicial!E682</f>
        <v>0</v>
      </c>
      <c r="C682" s="956">
        <f>IF(IFERROR(VALUE(Dados_GLOBAL_Inicial!F682),0)=0,0,Dados_GLOBAL_Inicial!F682)</f>
        <v>0</v>
      </c>
      <c r="D682" s="830">
        <f>Dados_GLOBAL_Inicial!G682</f>
        <v>0</v>
      </c>
      <c r="E682" s="830" t="str">
        <f>IF(IFERROR(VLOOKUP(F682,Cod_Gde_Itens!$A$1:$B$80,2,FALSE),0)&gt;549,IFERROR(VLOOKUP(F682,Cod_Gde_Itens!$A$1:$B$80,2,FALSE),0),IF(Dados_GLOBAL_Inicial!H682=0,"",Dados_GLOBAL_Inicial!H682))</f>
        <v/>
      </c>
      <c r="F682" s="823">
        <f>Dados_GLOBAL_Inicial!I682</f>
        <v>0</v>
      </c>
      <c r="G682" s="824">
        <f>Dados_GLOBAL_Inicial!J682</f>
        <v>0</v>
      </c>
      <c r="H682" s="454">
        <f>Dados_GLOBAL_Inicial!K682</f>
        <v>0</v>
      </c>
      <c r="I682" s="970">
        <f>SUM('MEDIÇÃO_OBJETO (1)'!I682)</f>
        <v>0</v>
      </c>
      <c r="J682" s="455">
        <f t="shared" si="414"/>
        <v>0</v>
      </c>
      <c r="K682" s="451">
        <f t="shared" si="415"/>
        <v>0</v>
      </c>
      <c r="L682" s="452">
        <f t="shared" si="416"/>
        <v>0</v>
      </c>
      <c r="M682" s="809">
        <f t="shared" si="417"/>
        <v>0</v>
      </c>
      <c r="N682" s="810">
        <f>IF(IFERROR(VALUE(Dados_GLOBAL_Inicial!L682),0)=0,0,Dados_GLOBAL_Inicial!L682)</f>
        <v>0</v>
      </c>
      <c r="O682" s="812">
        <f>SUM('MEDIÇÃO_OBJETO (1)'!O682)</f>
        <v>0</v>
      </c>
      <c r="P682" s="812">
        <f>SUM('MEDIÇÃO_OBJETO (1)'!P682)</f>
        <v>0</v>
      </c>
      <c r="Q682" s="813">
        <f t="shared" si="418"/>
        <v>0</v>
      </c>
      <c r="R682" s="951"/>
      <c r="S682" s="815">
        <f>SUM('MEDIÇÃO_OBJETO (1)'!S682)</f>
        <v>0</v>
      </c>
      <c r="T682" s="815">
        <f>SUM('MEDIÇÃO_OBJETO (1)'!T682)</f>
        <v>0</v>
      </c>
      <c r="V682" s="19"/>
      <c r="W682" s="978">
        <f t="shared" si="419"/>
        <v>0</v>
      </c>
      <c r="X682" s="816">
        <f t="shared" si="420"/>
        <v>0</v>
      </c>
      <c r="Y682" s="816">
        <f t="shared" si="421"/>
        <v>0</v>
      </c>
      <c r="Z682" s="817">
        <f t="shared" si="422"/>
        <v>0</v>
      </c>
      <c r="AB682" s="453">
        <f t="shared" si="444"/>
        <v>0</v>
      </c>
      <c r="AC682" s="14">
        <f t="shared" si="423"/>
        <v>0</v>
      </c>
      <c r="AD682" s="819"/>
      <c r="AE682" s="631">
        <f t="shared" si="445"/>
        <v>0</v>
      </c>
      <c r="AF682" s="818">
        <f>SUM('MEDIÇÃO_OBJETO (1)'!AG682)</f>
        <v>0</v>
      </c>
      <c r="AG682" s="541">
        <f>SUM('MEDIÇÃO_OBJETO (1)'!AH682)</f>
        <v>0</v>
      </c>
      <c r="AH682" s="541">
        <f>SUM('MEDIÇÃO_OBJETO (1)'!AI682)</f>
        <v>0</v>
      </c>
      <c r="AI682" s="541">
        <f>SUM('MEDIÇÃO_OBJETO (1)'!AJ682)</f>
        <v>0</v>
      </c>
      <c r="AJ682" s="541">
        <f>SUM('MEDIÇÃO_OBJETO (1)'!AK682)</f>
        <v>0</v>
      </c>
      <c r="AK682" s="541">
        <f>SUM('MEDIÇÃO_OBJETO (1)'!AL682)</f>
        <v>0</v>
      </c>
      <c r="AL682" s="541">
        <f>SUM('MEDIÇÃO_OBJETO (1)'!AM682)</f>
        <v>0</v>
      </c>
      <c r="AM682" s="541">
        <f>SUM('MEDIÇÃO_OBJETO (1)'!AN682)</f>
        <v>0</v>
      </c>
      <c r="AN682" s="541">
        <f>SUM('MEDIÇÃO_OBJETO (1)'!AO682)</f>
        <v>0</v>
      </c>
      <c r="AO682" s="541">
        <f>SUM('MEDIÇÃO_OBJETO (1)'!AP682)</f>
        <v>0</v>
      </c>
      <c r="AP682" s="541">
        <f>SUM('MEDIÇÃO_OBJETO (1)'!AQ682)</f>
        <v>0</v>
      </c>
      <c r="AQ682" s="541">
        <f>SUM('MEDIÇÃO_OBJETO (1)'!AR682)</f>
        <v>0</v>
      </c>
      <c r="AR682" s="541">
        <f>SUM('MEDIÇÃO_OBJETO (1)'!AS682)</f>
        <v>0</v>
      </c>
      <c r="AS682" s="541">
        <f>SUM('MEDIÇÃO_OBJETO (1)'!AT682)</f>
        <v>0</v>
      </c>
      <c r="AT682" s="541">
        <f>SUM('MEDIÇÃO_OBJETO (1)'!AU682)</f>
        <v>0</v>
      </c>
      <c r="AU682" s="541">
        <f>SUM('MEDIÇÃO_OBJETO (1)'!AV682)</f>
        <v>0</v>
      </c>
      <c r="AV682" s="541">
        <f>SUM('MEDIÇÃO_OBJETO (1)'!AW682)</f>
        <v>0</v>
      </c>
      <c r="AW682" s="541">
        <f>SUM('MEDIÇÃO_OBJETO (1)'!AX682)</f>
        <v>0</v>
      </c>
      <c r="AX682" s="977"/>
      <c r="BN682" s="992">
        <f t="shared" si="448"/>
        <v>0</v>
      </c>
      <c r="BO682" s="538">
        <f t="shared" si="446"/>
        <v>0</v>
      </c>
      <c r="BP682" s="987">
        <f>IF(RESUMO_GLOBAL!$X$53="a",ROUND(AF682*$N682,RESUMO_GLOBAL!$X$54),IF(RESUMO_GLOBAL!$X$53="t",TRUNC(AF682*$N682,RESUMO_GLOBAL!$X$54),AF682*$N682))</f>
        <v>0</v>
      </c>
      <c r="BQ682" s="987">
        <f>IF(RESUMO_GLOBAL!$X$53="a",ROUND(AG682*$N682,RESUMO_GLOBAL!$X$54),IF(RESUMO_GLOBAL!$X$53="t",TRUNC(AG682*$N682,RESUMO_GLOBAL!$X$54),AG682*$N682))</f>
        <v>0</v>
      </c>
      <c r="BR682" s="987">
        <f>IF(RESUMO_GLOBAL!$X$53="a",ROUND(AH682*$N682,RESUMO_GLOBAL!$X$54),IF(RESUMO_GLOBAL!$X$53="t",TRUNC(AH682*$N682,RESUMO_GLOBAL!$X$54),AH682*$N682))</f>
        <v>0</v>
      </c>
      <c r="BS682" s="987">
        <f>IF(RESUMO_GLOBAL!$X$53="a",ROUND(AI682*$N682,RESUMO_GLOBAL!$X$54),IF(RESUMO_GLOBAL!$X$53="t",TRUNC(AI682*$N682,RESUMO_GLOBAL!$X$54),AI682*$N682))</f>
        <v>0</v>
      </c>
      <c r="BT682" s="987">
        <f>IF(RESUMO_GLOBAL!$X$53="a",ROUND(AJ682*$N682,RESUMO_GLOBAL!$X$54),IF(RESUMO_GLOBAL!$X$53="t",TRUNC(AJ682*$N682,RESUMO_GLOBAL!$X$54),AJ682*$N682))</f>
        <v>0</v>
      </c>
      <c r="BU682" s="987">
        <f>IF(RESUMO_GLOBAL!$X$53="a",ROUND(AK682*$N682,RESUMO_GLOBAL!$X$54),IF(RESUMO_GLOBAL!$X$53="t",TRUNC(AK682*$N682,RESUMO_GLOBAL!$X$54),AK682*$N682))</f>
        <v>0</v>
      </c>
      <c r="BV682" s="987">
        <f>IF(RESUMO_GLOBAL!$X$53="a",ROUND(AL682*$N682,RESUMO_GLOBAL!$X$54),IF(RESUMO_GLOBAL!$X$53="t",TRUNC(AL682*$N682,RESUMO_GLOBAL!$X$54),AL682*$N682))</f>
        <v>0</v>
      </c>
      <c r="BW682" s="987">
        <f>IF(RESUMO_GLOBAL!$X$53="a",ROUND(AM682*$N682,RESUMO_GLOBAL!$X$54),IF(RESUMO_GLOBAL!$X$53="t",TRUNC(AM682*$N682,RESUMO_GLOBAL!$X$54),AM682*$N682))</f>
        <v>0</v>
      </c>
      <c r="BX682" s="987">
        <f>IF(RESUMO_GLOBAL!$X$53="a",ROUND(AN682*$N682,RESUMO_GLOBAL!$X$54),IF(RESUMO_GLOBAL!$X$53="t",TRUNC(AN682*$N682,RESUMO_GLOBAL!$X$54),AN682*$N682))</f>
        <v>0</v>
      </c>
      <c r="BY682" s="987">
        <f>IF(RESUMO_GLOBAL!$X$53="a",ROUND(AO682*$N682,RESUMO_GLOBAL!$X$54),IF(RESUMO_GLOBAL!$X$53="t",TRUNC(AO682*$N682,RESUMO_GLOBAL!$X$54),AO682*$N682))</f>
        <v>0</v>
      </c>
      <c r="BZ682" s="987">
        <f>IF(RESUMO_GLOBAL!$X$53="a",ROUND(AP682*$N682,RESUMO_GLOBAL!$X$54),IF(RESUMO_GLOBAL!$X$53="t",TRUNC(AP682*$N682,RESUMO_GLOBAL!$X$54),AP682*$N682))</f>
        <v>0</v>
      </c>
      <c r="CA682" s="987">
        <f>IF(RESUMO_GLOBAL!$X$53="a",ROUND(AQ682*$N682,RESUMO_GLOBAL!$X$54),IF(RESUMO_GLOBAL!$X$53="t",TRUNC(AQ682*$N682,RESUMO_GLOBAL!$X$54),AQ682*$N682))</f>
        <v>0</v>
      </c>
      <c r="CB682" s="987">
        <f>IF(RESUMO_GLOBAL!$X$53="a",ROUND(AR682*$N682,RESUMO_GLOBAL!$X$54),IF(RESUMO_GLOBAL!$X$53="t",TRUNC(AR682*$N682,RESUMO_GLOBAL!$X$54),AR682*$N682))</f>
        <v>0</v>
      </c>
      <c r="CC682" s="987">
        <f>IF(RESUMO_GLOBAL!$X$53="a",ROUND(AS682*$N682,RESUMO_GLOBAL!$X$54),IF(RESUMO_GLOBAL!$X$53="t",TRUNC(AS682*$N682,RESUMO_GLOBAL!$X$54),AS682*$N682))</f>
        <v>0</v>
      </c>
      <c r="CD682" s="987">
        <f>IF(RESUMO_GLOBAL!$X$53="a",ROUND(AT682*$N682,RESUMO_GLOBAL!$X$54),IF(RESUMO_GLOBAL!$X$53="t",TRUNC(AT682*$N682,RESUMO_GLOBAL!$X$54),AT682*$N682))</f>
        <v>0</v>
      </c>
      <c r="CE682" s="987">
        <f>IF(RESUMO_GLOBAL!$X$53="a",ROUND(AU682*$N682,RESUMO_GLOBAL!$X$54),IF(RESUMO_GLOBAL!$X$53="t",TRUNC(AU682*$N682,RESUMO_GLOBAL!$X$54),AU682*$N682))</f>
        <v>0</v>
      </c>
      <c r="CF682" s="987">
        <f>IF(RESUMO_GLOBAL!$X$53="a",ROUND(AV682*$N682,RESUMO_GLOBAL!$X$54),IF(RESUMO_GLOBAL!$X$53="t",TRUNC(AV682*$N682,RESUMO_GLOBAL!$X$54),AV682*$N682))</f>
        <v>0</v>
      </c>
      <c r="CG682" s="987">
        <f>IF(RESUMO_GLOBAL!$X$53="a",ROUND(AW682*$N682,RESUMO_GLOBAL!$X$54),IF(RESUMO_GLOBAL!$X$53="t",TRUNC(AW682*$N682,RESUMO_GLOBAL!$X$54),AW682*$N682))</f>
        <v>0</v>
      </c>
      <c r="CK682" s="59">
        <f t="shared" si="425"/>
        <v>0</v>
      </c>
      <c r="CL682" s="59">
        <f t="shared" si="426"/>
        <v>0</v>
      </c>
      <c r="CM682" s="59">
        <f t="shared" si="427"/>
        <v>0</v>
      </c>
      <c r="CN682" s="59">
        <f t="shared" si="428"/>
        <v>0</v>
      </c>
      <c r="CO682" s="59">
        <f t="shared" si="429"/>
        <v>0</v>
      </c>
      <c r="CP682" s="59">
        <f t="shared" si="430"/>
        <v>0</v>
      </c>
      <c r="CQ682" s="59">
        <f t="shared" si="431"/>
        <v>0</v>
      </c>
      <c r="CR682" s="59">
        <f t="shared" si="432"/>
        <v>0</v>
      </c>
      <c r="CS682" s="59">
        <f t="shared" si="433"/>
        <v>0</v>
      </c>
      <c r="CT682" s="59">
        <f t="shared" si="434"/>
        <v>0</v>
      </c>
      <c r="CU682" s="59">
        <f t="shared" si="435"/>
        <v>0</v>
      </c>
      <c r="CV682" s="59">
        <f t="shared" si="436"/>
        <v>0</v>
      </c>
      <c r="CW682" s="59">
        <f t="shared" si="437"/>
        <v>0</v>
      </c>
      <c r="CX682" s="59">
        <f t="shared" si="438"/>
        <v>0</v>
      </c>
      <c r="CY682" s="59">
        <f t="shared" si="439"/>
        <v>0</v>
      </c>
      <c r="CZ682" s="59">
        <f t="shared" si="440"/>
        <v>0</v>
      </c>
      <c r="DA682" s="59">
        <f t="shared" si="441"/>
        <v>0</v>
      </c>
      <c r="DB682" s="59">
        <f t="shared" si="442"/>
        <v>0</v>
      </c>
      <c r="DE682">
        <f t="shared" si="424"/>
        <v>677</v>
      </c>
      <c r="DF682" t="str">
        <f t="shared" si="443"/>
        <v/>
      </c>
      <c r="DG682" s="59">
        <f>IF($C682&lt;&gt;0,SUM($CK683:CK683),0)</f>
        <v>0</v>
      </c>
      <c r="DH682" s="59">
        <f>IF($C682&lt;&gt;0,SUM($CK683:CL683),0)</f>
        <v>0</v>
      </c>
      <c r="DI682" s="59">
        <f>IF($C682&lt;&gt;0,SUM($CK683:CM683),0)</f>
        <v>0</v>
      </c>
      <c r="DJ682" s="59">
        <f>IF($C682&lt;&gt;0,SUM($CK683:CN683),0)</f>
        <v>0</v>
      </c>
      <c r="DK682" s="59">
        <f>IF($C682&lt;&gt;0,SUM($CK683:CO683),0)</f>
        <v>0</v>
      </c>
      <c r="DL682" s="59">
        <f>IF($C682&lt;&gt;0,SUM($CK683:CP683),0)</f>
        <v>0</v>
      </c>
      <c r="DM682" s="59">
        <f>IF($C682&lt;&gt;0,SUM($CK683:CQ683),0)</f>
        <v>0</v>
      </c>
      <c r="DN682" s="59">
        <f>IF($C682&lt;&gt;0,SUM($CK683:CR683),0)</f>
        <v>0</v>
      </c>
      <c r="DO682" s="59">
        <f>IF($C682&lt;&gt;0,SUM($CK683:CS683),0)</f>
        <v>0</v>
      </c>
      <c r="DP682" s="59">
        <f>IF($C682&lt;&gt;0,SUM($CK683:CT683),0)</f>
        <v>0</v>
      </c>
      <c r="DQ682" s="59">
        <f>IF($C682&lt;&gt;0,SUM($CK683:CU683),0)</f>
        <v>0</v>
      </c>
      <c r="DR682" s="59">
        <f>IF($C682&lt;&gt;0,SUM($CK683:CV683),0)</f>
        <v>0</v>
      </c>
      <c r="DS682" s="59">
        <f>IF($C682&lt;&gt;0,SUM($CK683:CW683),0)</f>
        <v>0</v>
      </c>
      <c r="DT682" s="59">
        <f>IF($C682&lt;&gt;0,SUM($CK683:CX683),0)</f>
        <v>0</v>
      </c>
      <c r="DU682" s="59">
        <f>IF($C682&lt;&gt;0,SUM($CK683:CY683),0)</f>
        <v>0</v>
      </c>
      <c r="DV682" s="59">
        <f>IF($C682&lt;&gt;0,SUM($CK683:CZ683),0)</f>
        <v>0</v>
      </c>
      <c r="DW682" s="59">
        <f>IF($C682&lt;&gt;0,SUM($CK683:DA683),0)</f>
        <v>0</v>
      </c>
      <c r="DX682" s="59">
        <f>IF($C682&lt;&gt;0,SUM($CK683:DB683),0)</f>
        <v>0</v>
      </c>
      <c r="DY682" s="952" t="str">
        <f t="shared" si="447"/>
        <v/>
      </c>
    </row>
    <row r="683" spans="1:129" ht="13.5" hidden="1" thickBot="1">
      <c r="A683" s="3" t="str">
        <f t="shared" si="413"/>
        <v/>
      </c>
      <c r="B683" s="805">
        <f>Dados_GLOBAL_Inicial!E683</f>
        <v>0</v>
      </c>
      <c r="C683" s="956">
        <f>IF(IFERROR(VALUE(Dados_GLOBAL_Inicial!F683),0)=0,0,Dados_GLOBAL_Inicial!F683)</f>
        <v>0</v>
      </c>
      <c r="D683" s="830">
        <f>Dados_GLOBAL_Inicial!G683</f>
        <v>0</v>
      </c>
      <c r="E683" s="830" t="str">
        <f>IF(IFERROR(VLOOKUP(F683,Cod_Gde_Itens!$A$1:$B$80,2,FALSE),0)&gt;549,IFERROR(VLOOKUP(F683,Cod_Gde_Itens!$A$1:$B$80,2,FALSE),0),IF(Dados_GLOBAL_Inicial!H683=0,"",Dados_GLOBAL_Inicial!H683))</f>
        <v/>
      </c>
      <c r="F683" s="823">
        <f>Dados_GLOBAL_Inicial!I683</f>
        <v>0</v>
      </c>
      <c r="G683" s="824">
        <f>Dados_GLOBAL_Inicial!J683</f>
        <v>0</v>
      </c>
      <c r="H683" s="454">
        <f>Dados_GLOBAL_Inicial!K683</f>
        <v>0</v>
      </c>
      <c r="I683" s="970">
        <f>SUM('MEDIÇÃO_OBJETO (1)'!I683)</f>
        <v>0</v>
      </c>
      <c r="J683" s="455">
        <f t="shared" si="414"/>
        <v>0</v>
      </c>
      <c r="K683" s="451">
        <f t="shared" si="415"/>
        <v>0</v>
      </c>
      <c r="L683" s="452">
        <f t="shared" si="416"/>
        <v>0</v>
      </c>
      <c r="M683" s="809">
        <f t="shared" si="417"/>
        <v>0</v>
      </c>
      <c r="N683" s="810">
        <f>IF(IFERROR(VALUE(Dados_GLOBAL_Inicial!L683),0)=0,0,Dados_GLOBAL_Inicial!L683)</f>
        <v>0</v>
      </c>
      <c r="O683" s="812">
        <f>SUM('MEDIÇÃO_OBJETO (1)'!O683)</f>
        <v>0</v>
      </c>
      <c r="P683" s="812">
        <f>SUM('MEDIÇÃO_OBJETO (1)'!P683)</f>
        <v>0</v>
      </c>
      <c r="Q683" s="813">
        <f t="shared" si="418"/>
        <v>0</v>
      </c>
      <c r="R683" s="951"/>
      <c r="S683" s="815">
        <f>SUM('MEDIÇÃO_OBJETO (1)'!S683)</f>
        <v>0</v>
      </c>
      <c r="T683" s="815">
        <f>SUM('MEDIÇÃO_OBJETO (1)'!T683)</f>
        <v>0</v>
      </c>
      <c r="V683" s="19"/>
      <c r="W683" s="978">
        <f t="shared" si="419"/>
        <v>0</v>
      </c>
      <c r="X683" s="816">
        <f t="shared" si="420"/>
        <v>0</v>
      </c>
      <c r="Y683" s="816">
        <f t="shared" si="421"/>
        <v>0</v>
      </c>
      <c r="Z683" s="817">
        <f t="shared" si="422"/>
        <v>0</v>
      </c>
      <c r="AB683" s="453">
        <f t="shared" si="444"/>
        <v>0</v>
      </c>
      <c r="AC683" s="14">
        <f t="shared" si="423"/>
        <v>0</v>
      </c>
      <c r="AD683" s="819"/>
      <c r="AE683" s="631">
        <f t="shared" si="445"/>
        <v>0</v>
      </c>
      <c r="AF683" s="818">
        <f>SUM('MEDIÇÃO_OBJETO (1)'!AG683)</f>
        <v>0</v>
      </c>
      <c r="AG683" s="541">
        <f>SUM('MEDIÇÃO_OBJETO (1)'!AH683)</f>
        <v>0</v>
      </c>
      <c r="AH683" s="541">
        <f>SUM('MEDIÇÃO_OBJETO (1)'!AI683)</f>
        <v>0</v>
      </c>
      <c r="AI683" s="541">
        <f>SUM('MEDIÇÃO_OBJETO (1)'!AJ683)</f>
        <v>0</v>
      </c>
      <c r="AJ683" s="541">
        <f>SUM('MEDIÇÃO_OBJETO (1)'!AK683)</f>
        <v>0</v>
      </c>
      <c r="AK683" s="541">
        <f>SUM('MEDIÇÃO_OBJETO (1)'!AL683)</f>
        <v>0</v>
      </c>
      <c r="AL683" s="541">
        <f>SUM('MEDIÇÃO_OBJETO (1)'!AM683)</f>
        <v>0</v>
      </c>
      <c r="AM683" s="541">
        <f>SUM('MEDIÇÃO_OBJETO (1)'!AN683)</f>
        <v>0</v>
      </c>
      <c r="AN683" s="541">
        <f>SUM('MEDIÇÃO_OBJETO (1)'!AO683)</f>
        <v>0</v>
      </c>
      <c r="AO683" s="541">
        <f>SUM('MEDIÇÃO_OBJETO (1)'!AP683)</f>
        <v>0</v>
      </c>
      <c r="AP683" s="541">
        <f>SUM('MEDIÇÃO_OBJETO (1)'!AQ683)</f>
        <v>0</v>
      </c>
      <c r="AQ683" s="541">
        <f>SUM('MEDIÇÃO_OBJETO (1)'!AR683)</f>
        <v>0</v>
      </c>
      <c r="AR683" s="541">
        <f>SUM('MEDIÇÃO_OBJETO (1)'!AS683)</f>
        <v>0</v>
      </c>
      <c r="AS683" s="541">
        <f>SUM('MEDIÇÃO_OBJETO (1)'!AT683)</f>
        <v>0</v>
      </c>
      <c r="AT683" s="541">
        <f>SUM('MEDIÇÃO_OBJETO (1)'!AU683)</f>
        <v>0</v>
      </c>
      <c r="AU683" s="541">
        <f>SUM('MEDIÇÃO_OBJETO (1)'!AV683)</f>
        <v>0</v>
      </c>
      <c r="AV683" s="541">
        <f>SUM('MEDIÇÃO_OBJETO (1)'!AW683)</f>
        <v>0</v>
      </c>
      <c r="AW683" s="541">
        <f>SUM('MEDIÇÃO_OBJETO (1)'!AX683)</f>
        <v>0</v>
      </c>
      <c r="AX683" s="977"/>
      <c r="BN683" s="992">
        <f t="shared" si="448"/>
        <v>0</v>
      </c>
      <c r="BO683" s="538">
        <f t="shared" si="446"/>
        <v>0</v>
      </c>
      <c r="BP683" s="987">
        <f>IF(RESUMO_GLOBAL!$X$53="a",ROUND(AF683*$N683,RESUMO_GLOBAL!$X$54),IF(RESUMO_GLOBAL!$X$53="t",TRUNC(AF683*$N683,RESUMO_GLOBAL!$X$54),AF683*$N683))</f>
        <v>0</v>
      </c>
      <c r="BQ683" s="987">
        <f>IF(RESUMO_GLOBAL!$X$53="a",ROUND(AG683*$N683,RESUMO_GLOBAL!$X$54),IF(RESUMO_GLOBAL!$X$53="t",TRUNC(AG683*$N683,RESUMO_GLOBAL!$X$54),AG683*$N683))</f>
        <v>0</v>
      </c>
      <c r="BR683" s="987">
        <f>IF(RESUMO_GLOBAL!$X$53="a",ROUND(AH683*$N683,RESUMO_GLOBAL!$X$54),IF(RESUMO_GLOBAL!$X$53="t",TRUNC(AH683*$N683,RESUMO_GLOBAL!$X$54),AH683*$N683))</f>
        <v>0</v>
      </c>
      <c r="BS683" s="987">
        <f>IF(RESUMO_GLOBAL!$X$53="a",ROUND(AI683*$N683,RESUMO_GLOBAL!$X$54),IF(RESUMO_GLOBAL!$X$53="t",TRUNC(AI683*$N683,RESUMO_GLOBAL!$X$54),AI683*$N683))</f>
        <v>0</v>
      </c>
      <c r="BT683" s="987">
        <f>IF(RESUMO_GLOBAL!$X$53="a",ROUND(AJ683*$N683,RESUMO_GLOBAL!$X$54),IF(RESUMO_GLOBAL!$X$53="t",TRUNC(AJ683*$N683,RESUMO_GLOBAL!$X$54),AJ683*$N683))</f>
        <v>0</v>
      </c>
      <c r="BU683" s="987">
        <f>IF(RESUMO_GLOBAL!$X$53="a",ROUND(AK683*$N683,RESUMO_GLOBAL!$X$54),IF(RESUMO_GLOBAL!$X$53="t",TRUNC(AK683*$N683,RESUMO_GLOBAL!$X$54),AK683*$N683))</f>
        <v>0</v>
      </c>
      <c r="BV683" s="987">
        <f>IF(RESUMO_GLOBAL!$X$53="a",ROUND(AL683*$N683,RESUMO_GLOBAL!$X$54),IF(RESUMO_GLOBAL!$X$53="t",TRUNC(AL683*$N683,RESUMO_GLOBAL!$X$54),AL683*$N683))</f>
        <v>0</v>
      </c>
      <c r="BW683" s="987">
        <f>IF(RESUMO_GLOBAL!$X$53="a",ROUND(AM683*$N683,RESUMO_GLOBAL!$X$54),IF(RESUMO_GLOBAL!$X$53="t",TRUNC(AM683*$N683,RESUMO_GLOBAL!$X$54),AM683*$N683))</f>
        <v>0</v>
      </c>
      <c r="BX683" s="987">
        <f>IF(RESUMO_GLOBAL!$X$53="a",ROUND(AN683*$N683,RESUMO_GLOBAL!$X$54),IF(RESUMO_GLOBAL!$X$53="t",TRUNC(AN683*$N683,RESUMO_GLOBAL!$X$54),AN683*$N683))</f>
        <v>0</v>
      </c>
      <c r="BY683" s="987">
        <f>IF(RESUMO_GLOBAL!$X$53="a",ROUND(AO683*$N683,RESUMO_GLOBAL!$X$54),IF(RESUMO_GLOBAL!$X$53="t",TRUNC(AO683*$N683,RESUMO_GLOBAL!$X$54),AO683*$N683))</f>
        <v>0</v>
      </c>
      <c r="BZ683" s="987">
        <f>IF(RESUMO_GLOBAL!$X$53="a",ROUND(AP683*$N683,RESUMO_GLOBAL!$X$54),IF(RESUMO_GLOBAL!$X$53="t",TRUNC(AP683*$N683,RESUMO_GLOBAL!$X$54),AP683*$N683))</f>
        <v>0</v>
      </c>
      <c r="CA683" s="987">
        <f>IF(RESUMO_GLOBAL!$X$53="a",ROUND(AQ683*$N683,RESUMO_GLOBAL!$X$54),IF(RESUMO_GLOBAL!$X$53="t",TRUNC(AQ683*$N683,RESUMO_GLOBAL!$X$54),AQ683*$N683))</f>
        <v>0</v>
      </c>
      <c r="CB683" s="987">
        <f>IF(RESUMO_GLOBAL!$X$53="a",ROUND(AR683*$N683,RESUMO_GLOBAL!$X$54),IF(RESUMO_GLOBAL!$X$53="t",TRUNC(AR683*$N683,RESUMO_GLOBAL!$X$54),AR683*$N683))</f>
        <v>0</v>
      </c>
      <c r="CC683" s="987">
        <f>IF(RESUMO_GLOBAL!$X$53="a",ROUND(AS683*$N683,RESUMO_GLOBAL!$X$54),IF(RESUMO_GLOBAL!$X$53="t",TRUNC(AS683*$N683,RESUMO_GLOBAL!$X$54),AS683*$N683))</f>
        <v>0</v>
      </c>
      <c r="CD683" s="987">
        <f>IF(RESUMO_GLOBAL!$X$53="a",ROUND(AT683*$N683,RESUMO_GLOBAL!$X$54),IF(RESUMO_GLOBAL!$X$53="t",TRUNC(AT683*$N683,RESUMO_GLOBAL!$X$54),AT683*$N683))</f>
        <v>0</v>
      </c>
      <c r="CE683" s="987">
        <f>IF(RESUMO_GLOBAL!$X$53="a",ROUND(AU683*$N683,RESUMO_GLOBAL!$X$54),IF(RESUMO_GLOBAL!$X$53="t",TRUNC(AU683*$N683,RESUMO_GLOBAL!$X$54),AU683*$N683))</f>
        <v>0</v>
      </c>
      <c r="CF683" s="987">
        <f>IF(RESUMO_GLOBAL!$X$53="a",ROUND(AV683*$N683,RESUMO_GLOBAL!$X$54),IF(RESUMO_GLOBAL!$X$53="t",TRUNC(AV683*$N683,RESUMO_GLOBAL!$X$54),AV683*$N683))</f>
        <v>0</v>
      </c>
      <c r="CG683" s="987">
        <f>IF(RESUMO_GLOBAL!$X$53="a",ROUND(AW683*$N683,RESUMO_GLOBAL!$X$54),IF(RESUMO_GLOBAL!$X$53="t",TRUNC(AW683*$N683,RESUMO_GLOBAL!$X$54),AW683*$N683))</f>
        <v>0</v>
      </c>
      <c r="CK683" s="59">
        <f t="shared" si="425"/>
        <v>0</v>
      </c>
      <c r="CL683" s="59">
        <f t="shared" si="426"/>
        <v>0</v>
      </c>
      <c r="CM683" s="59">
        <f t="shared" si="427"/>
        <v>0</v>
      </c>
      <c r="CN683" s="59">
        <f t="shared" si="428"/>
        <v>0</v>
      </c>
      <c r="CO683" s="59">
        <f t="shared" si="429"/>
        <v>0</v>
      </c>
      <c r="CP683" s="59">
        <f t="shared" si="430"/>
        <v>0</v>
      </c>
      <c r="CQ683" s="59">
        <f t="shared" si="431"/>
        <v>0</v>
      </c>
      <c r="CR683" s="59">
        <f t="shared" si="432"/>
        <v>0</v>
      </c>
      <c r="CS683" s="59">
        <f t="shared" si="433"/>
        <v>0</v>
      </c>
      <c r="CT683" s="59">
        <f t="shared" si="434"/>
        <v>0</v>
      </c>
      <c r="CU683" s="59">
        <f t="shared" si="435"/>
        <v>0</v>
      </c>
      <c r="CV683" s="59">
        <f t="shared" si="436"/>
        <v>0</v>
      </c>
      <c r="CW683" s="59">
        <f t="shared" si="437"/>
        <v>0</v>
      </c>
      <c r="CX683" s="59">
        <f t="shared" si="438"/>
        <v>0</v>
      </c>
      <c r="CY683" s="59">
        <f t="shared" si="439"/>
        <v>0</v>
      </c>
      <c r="CZ683" s="59">
        <f t="shared" si="440"/>
        <v>0</v>
      </c>
      <c r="DA683" s="59">
        <f t="shared" si="441"/>
        <v>0</v>
      </c>
      <c r="DB683" s="59">
        <f t="shared" si="442"/>
        <v>0</v>
      </c>
      <c r="DE683">
        <f t="shared" si="424"/>
        <v>678</v>
      </c>
      <c r="DF683" t="str">
        <f t="shared" si="443"/>
        <v/>
      </c>
      <c r="DG683" s="59">
        <f>IF($C683&lt;&gt;0,SUM($CK684:CK684),0)</f>
        <v>0</v>
      </c>
      <c r="DH683" s="59">
        <f>IF($C683&lt;&gt;0,SUM($CK684:CL684),0)</f>
        <v>0</v>
      </c>
      <c r="DI683" s="59">
        <f>IF($C683&lt;&gt;0,SUM($CK684:CM684),0)</f>
        <v>0</v>
      </c>
      <c r="DJ683" s="59">
        <f>IF($C683&lt;&gt;0,SUM($CK684:CN684),0)</f>
        <v>0</v>
      </c>
      <c r="DK683" s="59">
        <f>IF($C683&lt;&gt;0,SUM($CK684:CO684),0)</f>
        <v>0</v>
      </c>
      <c r="DL683" s="59">
        <f>IF($C683&lt;&gt;0,SUM($CK684:CP684),0)</f>
        <v>0</v>
      </c>
      <c r="DM683" s="59">
        <f>IF($C683&lt;&gt;0,SUM($CK684:CQ684),0)</f>
        <v>0</v>
      </c>
      <c r="DN683" s="59">
        <f>IF($C683&lt;&gt;0,SUM($CK684:CR684),0)</f>
        <v>0</v>
      </c>
      <c r="DO683" s="59">
        <f>IF($C683&lt;&gt;0,SUM($CK684:CS684),0)</f>
        <v>0</v>
      </c>
      <c r="DP683" s="59">
        <f>IF($C683&lt;&gt;0,SUM($CK684:CT684),0)</f>
        <v>0</v>
      </c>
      <c r="DQ683" s="59">
        <f>IF($C683&lt;&gt;0,SUM($CK684:CU684),0)</f>
        <v>0</v>
      </c>
      <c r="DR683" s="59">
        <f>IF($C683&lt;&gt;0,SUM($CK684:CV684),0)</f>
        <v>0</v>
      </c>
      <c r="DS683" s="59">
        <f>IF($C683&lt;&gt;0,SUM($CK684:CW684),0)</f>
        <v>0</v>
      </c>
      <c r="DT683" s="59">
        <f>IF($C683&lt;&gt;0,SUM($CK684:CX684),0)</f>
        <v>0</v>
      </c>
      <c r="DU683" s="59">
        <f>IF($C683&lt;&gt;0,SUM($CK684:CY684),0)</f>
        <v>0</v>
      </c>
      <c r="DV683" s="59">
        <f>IF($C683&lt;&gt;0,SUM($CK684:CZ684),0)</f>
        <v>0</v>
      </c>
      <c r="DW683" s="59">
        <f>IF($C683&lt;&gt;0,SUM($CK684:DA684),0)</f>
        <v>0</v>
      </c>
      <c r="DX683" s="59">
        <f>IF($C683&lt;&gt;0,SUM($CK684:DB684),0)</f>
        <v>0</v>
      </c>
      <c r="DY683" s="952" t="str">
        <f t="shared" si="447"/>
        <v/>
      </c>
    </row>
    <row r="684" spans="1:129" ht="13.5" hidden="1" thickBot="1">
      <c r="A684" s="3" t="str">
        <f t="shared" si="413"/>
        <v/>
      </c>
      <c r="B684" s="805">
        <f>Dados_GLOBAL_Inicial!E684</f>
        <v>0</v>
      </c>
      <c r="C684" s="956">
        <f>IF(IFERROR(VALUE(Dados_GLOBAL_Inicial!F684),0)=0,0,Dados_GLOBAL_Inicial!F684)</f>
        <v>0</v>
      </c>
      <c r="D684" s="830">
        <f>Dados_GLOBAL_Inicial!G684</f>
        <v>0</v>
      </c>
      <c r="E684" s="830" t="str">
        <f>IF(IFERROR(VLOOKUP(F684,Cod_Gde_Itens!$A$1:$B$80,2,FALSE),0)&gt;549,IFERROR(VLOOKUP(F684,Cod_Gde_Itens!$A$1:$B$80,2,FALSE),0),IF(Dados_GLOBAL_Inicial!H684=0,"",Dados_GLOBAL_Inicial!H684))</f>
        <v/>
      </c>
      <c r="F684" s="823">
        <f>Dados_GLOBAL_Inicial!I684</f>
        <v>0</v>
      </c>
      <c r="G684" s="824">
        <f>Dados_GLOBAL_Inicial!J684</f>
        <v>0</v>
      </c>
      <c r="H684" s="454">
        <f>Dados_GLOBAL_Inicial!K684</f>
        <v>0</v>
      </c>
      <c r="I684" s="970">
        <f>SUM('MEDIÇÃO_OBJETO (1)'!I684)</f>
        <v>0</v>
      </c>
      <c r="J684" s="455">
        <f t="shared" si="414"/>
        <v>0</v>
      </c>
      <c r="K684" s="451">
        <f t="shared" si="415"/>
        <v>0</v>
      </c>
      <c r="L684" s="452">
        <f t="shared" si="416"/>
        <v>0</v>
      </c>
      <c r="M684" s="809">
        <f t="shared" si="417"/>
        <v>0</v>
      </c>
      <c r="N684" s="810">
        <f>IF(IFERROR(VALUE(Dados_GLOBAL_Inicial!L684),0)=0,0,Dados_GLOBAL_Inicial!L684)</f>
        <v>0</v>
      </c>
      <c r="O684" s="812">
        <f>SUM('MEDIÇÃO_OBJETO (1)'!O684)</f>
        <v>0</v>
      </c>
      <c r="P684" s="812">
        <f>SUM('MEDIÇÃO_OBJETO (1)'!P684)</f>
        <v>0</v>
      </c>
      <c r="Q684" s="813">
        <f t="shared" si="418"/>
        <v>0</v>
      </c>
      <c r="R684" s="951"/>
      <c r="S684" s="815">
        <f>SUM('MEDIÇÃO_OBJETO (1)'!S684)</f>
        <v>0</v>
      </c>
      <c r="T684" s="815">
        <f>SUM('MEDIÇÃO_OBJETO (1)'!T684)</f>
        <v>0</v>
      </c>
      <c r="V684" s="19"/>
      <c r="W684" s="978">
        <f t="shared" si="419"/>
        <v>0</v>
      </c>
      <c r="X684" s="816">
        <f t="shared" si="420"/>
        <v>0</v>
      </c>
      <c r="Y684" s="816">
        <f t="shared" si="421"/>
        <v>0</v>
      </c>
      <c r="Z684" s="817">
        <f t="shared" si="422"/>
        <v>0</v>
      </c>
      <c r="AB684" s="453">
        <f t="shared" si="444"/>
        <v>0</v>
      </c>
      <c r="AC684" s="14">
        <f t="shared" si="423"/>
        <v>0</v>
      </c>
      <c r="AD684" s="819"/>
      <c r="AE684" s="631">
        <f t="shared" si="445"/>
        <v>0</v>
      </c>
      <c r="AF684" s="818">
        <f>SUM('MEDIÇÃO_OBJETO (1)'!AG684)</f>
        <v>0</v>
      </c>
      <c r="AG684" s="541">
        <f>SUM('MEDIÇÃO_OBJETO (1)'!AH684)</f>
        <v>0</v>
      </c>
      <c r="AH684" s="541">
        <f>SUM('MEDIÇÃO_OBJETO (1)'!AI684)</f>
        <v>0</v>
      </c>
      <c r="AI684" s="541">
        <f>SUM('MEDIÇÃO_OBJETO (1)'!AJ684)</f>
        <v>0</v>
      </c>
      <c r="AJ684" s="541">
        <f>SUM('MEDIÇÃO_OBJETO (1)'!AK684)</f>
        <v>0</v>
      </c>
      <c r="AK684" s="541">
        <f>SUM('MEDIÇÃO_OBJETO (1)'!AL684)</f>
        <v>0</v>
      </c>
      <c r="AL684" s="541">
        <f>SUM('MEDIÇÃO_OBJETO (1)'!AM684)</f>
        <v>0</v>
      </c>
      <c r="AM684" s="541">
        <f>SUM('MEDIÇÃO_OBJETO (1)'!AN684)</f>
        <v>0</v>
      </c>
      <c r="AN684" s="541">
        <f>SUM('MEDIÇÃO_OBJETO (1)'!AO684)</f>
        <v>0</v>
      </c>
      <c r="AO684" s="541">
        <f>SUM('MEDIÇÃO_OBJETO (1)'!AP684)</f>
        <v>0</v>
      </c>
      <c r="AP684" s="541">
        <f>SUM('MEDIÇÃO_OBJETO (1)'!AQ684)</f>
        <v>0</v>
      </c>
      <c r="AQ684" s="541">
        <f>SUM('MEDIÇÃO_OBJETO (1)'!AR684)</f>
        <v>0</v>
      </c>
      <c r="AR684" s="541">
        <f>SUM('MEDIÇÃO_OBJETO (1)'!AS684)</f>
        <v>0</v>
      </c>
      <c r="AS684" s="541">
        <f>SUM('MEDIÇÃO_OBJETO (1)'!AT684)</f>
        <v>0</v>
      </c>
      <c r="AT684" s="541">
        <f>SUM('MEDIÇÃO_OBJETO (1)'!AU684)</f>
        <v>0</v>
      </c>
      <c r="AU684" s="541">
        <f>SUM('MEDIÇÃO_OBJETO (1)'!AV684)</f>
        <v>0</v>
      </c>
      <c r="AV684" s="541">
        <f>SUM('MEDIÇÃO_OBJETO (1)'!AW684)</f>
        <v>0</v>
      </c>
      <c r="AW684" s="541">
        <f>SUM('MEDIÇÃO_OBJETO (1)'!AX684)</f>
        <v>0</v>
      </c>
      <c r="AX684" s="977"/>
      <c r="BN684" s="992">
        <f t="shared" si="448"/>
        <v>0</v>
      </c>
      <c r="BO684" s="538">
        <f t="shared" si="446"/>
        <v>0</v>
      </c>
      <c r="BP684" s="987">
        <f>IF(RESUMO_GLOBAL!$X$53="a",ROUND(AF684*$N684,RESUMO_GLOBAL!$X$54),IF(RESUMO_GLOBAL!$X$53="t",TRUNC(AF684*$N684,RESUMO_GLOBAL!$X$54),AF684*$N684))</f>
        <v>0</v>
      </c>
      <c r="BQ684" s="987">
        <f>IF(RESUMO_GLOBAL!$X$53="a",ROUND(AG684*$N684,RESUMO_GLOBAL!$X$54),IF(RESUMO_GLOBAL!$X$53="t",TRUNC(AG684*$N684,RESUMO_GLOBAL!$X$54),AG684*$N684))</f>
        <v>0</v>
      </c>
      <c r="BR684" s="987">
        <f>IF(RESUMO_GLOBAL!$X$53="a",ROUND(AH684*$N684,RESUMO_GLOBAL!$X$54),IF(RESUMO_GLOBAL!$X$53="t",TRUNC(AH684*$N684,RESUMO_GLOBAL!$X$54),AH684*$N684))</f>
        <v>0</v>
      </c>
      <c r="BS684" s="987">
        <f>IF(RESUMO_GLOBAL!$X$53="a",ROUND(AI684*$N684,RESUMO_GLOBAL!$X$54),IF(RESUMO_GLOBAL!$X$53="t",TRUNC(AI684*$N684,RESUMO_GLOBAL!$X$54),AI684*$N684))</f>
        <v>0</v>
      </c>
      <c r="BT684" s="987">
        <f>IF(RESUMO_GLOBAL!$X$53="a",ROUND(AJ684*$N684,RESUMO_GLOBAL!$X$54),IF(RESUMO_GLOBAL!$X$53="t",TRUNC(AJ684*$N684,RESUMO_GLOBAL!$X$54),AJ684*$N684))</f>
        <v>0</v>
      </c>
      <c r="BU684" s="987">
        <f>IF(RESUMO_GLOBAL!$X$53="a",ROUND(AK684*$N684,RESUMO_GLOBAL!$X$54),IF(RESUMO_GLOBAL!$X$53="t",TRUNC(AK684*$N684,RESUMO_GLOBAL!$X$54),AK684*$N684))</f>
        <v>0</v>
      </c>
      <c r="BV684" s="987">
        <f>IF(RESUMO_GLOBAL!$X$53="a",ROUND(AL684*$N684,RESUMO_GLOBAL!$X$54),IF(RESUMO_GLOBAL!$X$53="t",TRUNC(AL684*$N684,RESUMO_GLOBAL!$X$54),AL684*$N684))</f>
        <v>0</v>
      </c>
      <c r="BW684" s="987">
        <f>IF(RESUMO_GLOBAL!$X$53="a",ROUND(AM684*$N684,RESUMO_GLOBAL!$X$54),IF(RESUMO_GLOBAL!$X$53="t",TRUNC(AM684*$N684,RESUMO_GLOBAL!$X$54),AM684*$N684))</f>
        <v>0</v>
      </c>
      <c r="BX684" s="987">
        <f>IF(RESUMO_GLOBAL!$X$53="a",ROUND(AN684*$N684,RESUMO_GLOBAL!$X$54),IF(RESUMO_GLOBAL!$X$53="t",TRUNC(AN684*$N684,RESUMO_GLOBAL!$X$54),AN684*$N684))</f>
        <v>0</v>
      </c>
      <c r="BY684" s="987">
        <f>IF(RESUMO_GLOBAL!$X$53="a",ROUND(AO684*$N684,RESUMO_GLOBAL!$X$54),IF(RESUMO_GLOBAL!$X$53="t",TRUNC(AO684*$N684,RESUMO_GLOBAL!$X$54),AO684*$N684))</f>
        <v>0</v>
      </c>
      <c r="BZ684" s="987">
        <f>IF(RESUMO_GLOBAL!$X$53="a",ROUND(AP684*$N684,RESUMO_GLOBAL!$X$54),IF(RESUMO_GLOBAL!$X$53="t",TRUNC(AP684*$N684,RESUMO_GLOBAL!$X$54),AP684*$N684))</f>
        <v>0</v>
      </c>
      <c r="CA684" s="987">
        <f>IF(RESUMO_GLOBAL!$X$53="a",ROUND(AQ684*$N684,RESUMO_GLOBAL!$X$54),IF(RESUMO_GLOBAL!$X$53="t",TRUNC(AQ684*$N684,RESUMO_GLOBAL!$X$54),AQ684*$N684))</f>
        <v>0</v>
      </c>
      <c r="CB684" s="987">
        <f>IF(RESUMO_GLOBAL!$X$53="a",ROUND(AR684*$N684,RESUMO_GLOBAL!$X$54),IF(RESUMO_GLOBAL!$X$53="t",TRUNC(AR684*$N684,RESUMO_GLOBAL!$X$54),AR684*$N684))</f>
        <v>0</v>
      </c>
      <c r="CC684" s="987">
        <f>IF(RESUMO_GLOBAL!$X$53="a",ROUND(AS684*$N684,RESUMO_GLOBAL!$X$54),IF(RESUMO_GLOBAL!$X$53="t",TRUNC(AS684*$N684,RESUMO_GLOBAL!$X$54),AS684*$N684))</f>
        <v>0</v>
      </c>
      <c r="CD684" s="987">
        <f>IF(RESUMO_GLOBAL!$X$53="a",ROUND(AT684*$N684,RESUMO_GLOBAL!$X$54),IF(RESUMO_GLOBAL!$X$53="t",TRUNC(AT684*$N684,RESUMO_GLOBAL!$X$54),AT684*$N684))</f>
        <v>0</v>
      </c>
      <c r="CE684" s="987">
        <f>IF(RESUMO_GLOBAL!$X$53="a",ROUND(AU684*$N684,RESUMO_GLOBAL!$X$54),IF(RESUMO_GLOBAL!$X$53="t",TRUNC(AU684*$N684,RESUMO_GLOBAL!$X$54),AU684*$N684))</f>
        <v>0</v>
      </c>
      <c r="CF684" s="987">
        <f>IF(RESUMO_GLOBAL!$X$53="a",ROUND(AV684*$N684,RESUMO_GLOBAL!$X$54),IF(RESUMO_GLOBAL!$X$53="t",TRUNC(AV684*$N684,RESUMO_GLOBAL!$X$54),AV684*$N684))</f>
        <v>0</v>
      </c>
      <c r="CG684" s="987">
        <f>IF(RESUMO_GLOBAL!$X$53="a",ROUND(AW684*$N684,RESUMO_GLOBAL!$X$54),IF(RESUMO_GLOBAL!$X$53="t",TRUNC(AW684*$N684,RESUMO_GLOBAL!$X$54),AW684*$N684))</f>
        <v>0</v>
      </c>
      <c r="CK684" s="59">
        <f t="shared" si="425"/>
        <v>0</v>
      </c>
      <c r="CL684" s="59">
        <f t="shared" si="426"/>
        <v>0</v>
      </c>
      <c r="CM684" s="59">
        <f t="shared" si="427"/>
        <v>0</v>
      </c>
      <c r="CN684" s="59">
        <f t="shared" si="428"/>
        <v>0</v>
      </c>
      <c r="CO684" s="59">
        <f t="shared" si="429"/>
        <v>0</v>
      </c>
      <c r="CP684" s="59">
        <f t="shared" si="430"/>
        <v>0</v>
      </c>
      <c r="CQ684" s="59">
        <f t="shared" si="431"/>
        <v>0</v>
      </c>
      <c r="CR684" s="59">
        <f t="shared" si="432"/>
        <v>0</v>
      </c>
      <c r="CS684" s="59">
        <f t="shared" si="433"/>
        <v>0</v>
      </c>
      <c r="CT684" s="59">
        <f t="shared" si="434"/>
        <v>0</v>
      </c>
      <c r="CU684" s="59">
        <f t="shared" si="435"/>
        <v>0</v>
      </c>
      <c r="CV684" s="59">
        <f t="shared" si="436"/>
        <v>0</v>
      </c>
      <c r="CW684" s="59">
        <f t="shared" si="437"/>
        <v>0</v>
      </c>
      <c r="CX684" s="59">
        <f t="shared" si="438"/>
        <v>0</v>
      </c>
      <c r="CY684" s="59">
        <f t="shared" si="439"/>
        <v>0</v>
      </c>
      <c r="CZ684" s="59">
        <f t="shared" si="440"/>
        <v>0</v>
      </c>
      <c r="DA684" s="59">
        <f t="shared" si="441"/>
        <v>0</v>
      </c>
      <c r="DB684" s="59">
        <f t="shared" si="442"/>
        <v>0</v>
      </c>
      <c r="DE684">
        <f t="shared" si="424"/>
        <v>679</v>
      </c>
      <c r="DF684" t="str">
        <f t="shared" si="443"/>
        <v/>
      </c>
      <c r="DG684" s="59">
        <f>IF($C684&lt;&gt;0,SUM($CK685:CK685),0)</f>
        <v>0</v>
      </c>
      <c r="DH684" s="59">
        <f>IF($C684&lt;&gt;0,SUM($CK685:CL685),0)</f>
        <v>0</v>
      </c>
      <c r="DI684" s="59">
        <f>IF($C684&lt;&gt;0,SUM($CK685:CM685),0)</f>
        <v>0</v>
      </c>
      <c r="DJ684" s="59">
        <f>IF($C684&lt;&gt;0,SUM($CK685:CN685),0)</f>
        <v>0</v>
      </c>
      <c r="DK684" s="59">
        <f>IF($C684&lt;&gt;0,SUM($CK685:CO685),0)</f>
        <v>0</v>
      </c>
      <c r="DL684" s="59">
        <f>IF($C684&lt;&gt;0,SUM($CK685:CP685),0)</f>
        <v>0</v>
      </c>
      <c r="DM684" s="59">
        <f>IF($C684&lt;&gt;0,SUM($CK685:CQ685),0)</f>
        <v>0</v>
      </c>
      <c r="DN684" s="59">
        <f>IF($C684&lt;&gt;0,SUM($CK685:CR685),0)</f>
        <v>0</v>
      </c>
      <c r="DO684" s="59">
        <f>IF($C684&lt;&gt;0,SUM($CK685:CS685),0)</f>
        <v>0</v>
      </c>
      <c r="DP684" s="59">
        <f>IF($C684&lt;&gt;0,SUM($CK685:CT685),0)</f>
        <v>0</v>
      </c>
      <c r="DQ684" s="59">
        <f>IF($C684&lt;&gt;0,SUM($CK685:CU685),0)</f>
        <v>0</v>
      </c>
      <c r="DR684" s="59">
        <f>IF($C684&lt;&gt;0,SUM($CK685:CV685),0)</f>
        <v>0</v>
      </c>
      <c r="DS684" s="59">
        <f>IF($C684&lt;&gt;0,SUM($CK685:CW685),0)</f>
        <v>0</v>
      </c>
      <c r="DT684" s="59">
        <f>IF($C684&lt;&gt;0,SUM($CK685:CX685),0)</f>
        <v>0</v>
      </c>
      <c r="DU684" s="59">
        <f>IF($C684&lt;&gt;0,SUM($CK685:CY685),0)</f>
        <v>0</v>
      </c>
      <c r="DV684" s="59">
        <f>IF($C684&lt;&gt;0,SUM($CK685:CZ685),0)</f>
        <v>0</v>
      </c>
      <c r="DW684" s="59">
        <f>IF($C684&lt;&gt;0,SUM($CK685:DA685),0)</f>
        <v>0</v>
      </c>
      <c r="DX684" s="59">
        <f>IF($C684&lt;&gt;0,SUM($CK685:DB685),0)</f>
        <v>0</v>
      </c>
      <c r="DY684" s="952" t="str">
        <f t="shared" si="447"/>
        <v/>
      </c>
    </row>
    <row r="685" spans="1:129" ht="13.5" hidden="1" thickBot="1">
      <c r="A685" s="3" t="str">
        <f t="shared" si="413"/>
        <v/>
      </c>
      <c r="B685" s="805">
        <f>Dados_GLOBAL_Inicial!E685</f>
        <v>0</v>
      </c>
      <c r="C685" s="956">
        <f>IF(IFERROR(VALUE(Dados_GLOBAL_Inicial!F685),0)=0,0,Dados_GLOBAL_Inicial!F685)</f>
        <v>0</v>
      </c>
      <c r="D685" s="830">
        <f>Dados_GLOBAL_Inicial!G685</f>
        <v>0</v>
      </c>
      <c r="E685" s="830" t="str">
        <f>IF(IFERROR(VLOOKUP(F685,Cod_Gde_Itens!$A$1:$B$80,2,FALSE),0)&gt;549,IFERROR(VLOOKUP(F685,Cod_Gde_Itens!$A$1:$B$80,2,FALSE),0),IF(Dados_GLOBAL_Inicial!H685=0,"",Dados_GLOBAL_Inicial!H685))</f>
        <v/>
      </c>
      <c r="F685" s="823">
        <f>Dados_GLOBAL_Inicial!I685</f>
        <v>0</v>
      </c>
      <c r="G685" s="824">
        <f>Dados_GLOBAL_Inicial!J685</f>
        <v>0</v>
      </c>
      <c r="H685" s="454">
        <f>Dados_GLOBAL_Inicial!K685</f>
        <v>0</v>
      </c>
      <c r="I685" s="970">
        <f>SUM('MEDIÇÃO_OBJETO (1)'!I685)</f>
        <v>0</v>
      </c>
      <c r="J685" s="455">
        <f t="shared" si="414"/>
        <v>0</v>
      </c>
      <c r="K685" s="451">
        <f t="shared" si="415"/>
        <v>0</v>
      </c>
      <c r="L685" s="452">
        <f t="shared" si="416"/>
        <v>0</v>
      </c>
      <c r="M685" s="809">
        <f t="shared" si="417"/>
        <v>0</v>
      </c>
      <c r="N685" s="810">
        <f>IF(IFERROR(VALUE(Dados_GLOBAL_Inicial!L685),0)=0,0,Dados_GLOBAL_Inicial!L685)</f>
        <v>0</v>
      </c>
      <c r="O685" s="812">
        <f>SUM('MEDIÇÃO_OBJETO (1)'!O685)</f>
        <v>0</v>
      </c>
      <c r="P685" s="812">
        <f>SUM('MEDIÇÃO_OBJETO (1)'!P685)</f>
        <v>0</v>
      </c>
      <c r="Q685" s="813">
        <f t="shared" si="418"/>
        <v>0</v>
      </c>
      <c r="R685" s="951"/>
      <c r="S685" s="815">
        <f>SUM('MEDIÇÃO_OBJETO (1)'!S685)</f>
        <v>0</v>
      </c>
      <c r="T685" s="815">
        <f>SUM('MEDIÇÃO_OBJETO (1)'!T685)</f>
        <v>0</v>
      </c>
      <c r="V685" s="19"/>
      <c r="W685" s="978">
        <f t="shared" si="419"/>
        <v>0</v>
      </c>
      <c r="X685" s="816">
        <f t="shared" si="420"/>
        <v>0</v>
      </c>
      <c r="Y685" s="816">
        <f t="shared" si="421"/>
        <v>0</v>
      </c>
      <c r="Z685" s="817">
        <f t="shared" si="422"/>
        <v>0</v>
      </c>
      <c r="AB685" s="453">
        <f t="shared" si="444"/>
        <v>0</v>
      </c>
      <c r="AC685" s="14">
        <f t="shared" si="423"/>
        <v>0</v>
      </c>
      <c r="AD685" s="819"/>
      <c r="AE685" s="631">
        <f t="shared" si="445"/>
        <v>0</v>
      </c>
      <c r="AF685" s="818">
        <f>SUM('MEDIÇÃO_OBJETO (1)'!AG685)</f>
        <v>0</v>
      </c>
      <c r="AG685" s="541">
        <f>SUM('MEDIÇÃO_OBJETO (1)'!AH685)</f>
        <v>0</v>
      </c>
      <c r="AH685" s="541">
        <f>SUM('MEDIÇÃO_OBJETO (1)'!AI685)</f>
        <v>0</v>
      </c>
      <c r="AI685" s="541">
        <f>SUM('MEDIÇÃO_OBJETO (1)'!AJ685)</f>
        <v>0</v>
      </c>
      <c r="AJ685" s="541">
        <f>SUM('MEDIÇÃO_OBJETO (1)'!AK685)</f>
        <v>0</v>
      </c>
      <c r="AK685" s="541">
        <f>SUM('MEDIÇÃO_OBJETO (1)'!AL685)</f>
        <v>0</v>
      </c>
      <c r="AL685" s="541">
        <f>SUM('MEDIÇÃO_OBJETO (1)'!AM685)</f>
        <v>0</v>
      </c>
      <c r="AM685" s="541">
        <f>SUM('MEDIÇÃO_OBJETO (1)'!AN685)</f>
        <v>0</v>
      </c>
      <c r="AN685" s="541">
        <f>SUM('MEDIÇÃO_OBJETO (1)'!AO685)</f>
        <v>0</v>
      </c>
      <c r="AO685" s="541">
        <f>SUM('MEDIÇÃO_OBJETO (1)'!AP685)</f>
        <v>0</v>
      </c>
      <c r="AP685" s="541">
        <f>SUM('MEDIÇÃO_OBJETO (1)'!AQ685)</f>
        <v>0</v>
      </c>
      <c r="AQ685" s="541">
        <f>SUM('MEDIÇÃO_OBJETO (1)'!AR685)</f>
        <v>0</v>
      </c>
      <c r="AR685" s="541">
        <f>SUM('MEDIÇÃO_OBJETO (1)'!AS685)</f>
        <v>0</v>
      </c>
      <c r="AS685" s="541">
        <f>SUM('MEDIÇÃO_OBJETO (1)'!AT685)</f>
        <v>0</v>
      </c>
      <c r="AT685" s="541">
        <f>SUM('MEDIÇÃO_OBJETO (1)'!AU685)</f>
        <v>0</v>
      </c>
      <c r="AU685" s="541">
        <f>SUM('MEDIÇÃO_OBJETO (1)'!AV685)</f>
        <v>0</v>
      </c>
      <c r="AV685" s="541">
        <f>SUM('MEDIÇÃO_OBJETO (1)'!AW685)</f>
        <v>0</v>
      </c>
      <c r="AW685" s="541">
        <f>SUM('MEDIÇÃO_OBJETO (1)'!AX685)</f>
        <v>0</v>
      </c>
      <c r="AX685" s="977"/>
      <c r="BN685" s="992">
        <f t="shared" si="448"/>
        <v>0</v>
      </c>
      <c r="BO685" s="538">
        <f t="shared" si="446"/>
        <v>0</v>
      </c>
      <c r="BP685" s="987">
        <f>IF(RESUMO_GLOBAL!$X$53="a",ROUND(AF685*$N685,RESUMO_GLOBAL!$X$54),IF(RESUMO_GLOBAL!$X$53="t",TRUNC(AF685*$N685,RESUMO_GLOBAL!$X$54),AF685*$N685))</f>
        <v>0</v>
      </c>
      <c r="BQ685" s="987">
        <f>IF(RESUMO_GLOBAL!$X$53="a",ROUND(AG685*$N685,RESUMO_GLOBAL!$X$54),IF(RESUMO_GLOBAL!$X$53="t",TRUNC(AG685*$N685,RESUMO_GLOBAL!$X$54),AG685*$N685))</f>
        <v>0</v>
      </c>
      <c r="BR685" s="987">
        <f>IF(RESUMO_GLOBAL!$X$53="a",ROUND(AH685*$N685,RESUMO_GLOBAL!$X$54),IF(RESUMO_GLOBAL!$X$53="t",TRUNC(AH685*$N685,RESUMO_GLOBAL!$X$54),AH685*$N685))</f>
        <v>0</v>
      </c>
      <c r="BS685" s="987">
        <f>IF(RESUMO_GLOBAL!$X$53="a",ROUND(AI685*$N685,RESUMO_GLOBAL!$X$54),IF(RESUMO_GLOBAL!$X$53="t",TRUNC(AI685*$N685,RESUMO_GLOBAL!$X$54),AI685*$N685))</f>
        <v>0</v>
      </c>
      <c r="BT685" s="987">
        <f>IF(RESUMO_GLOBAL!$X$53="a",ROUND(AJ685*$N685,RESUMO_GLOBAL!$X$54),IF(RESUMO_GLOBAL!$X$53="t",TRUNC(AJ685*$N685,RESUMO_GLOBAL!$X$54),AJ685*$N685))</f>
        <v>0</v>
      </c>
      <c r="BU685" s="987">
        <f>IF(RESUMO_GLOBAL!$X$53="a",ROUND(AK685*$N685,RESUMO_GLOBAL!$X$54),IF(RESUMO_GLOBAL!$X$53="t",TRUNC(AK685*$N685,RESUMO_GLOBAL!$X$54),AK685*$N685))</f>
        <v>0</v>
      </c>
      <c r="BV685" s="987">
        <f>IF(RESUMO_GLOBAL!$X$53="a",ROUND(AL685*$N685,RESUMO_GLOBAL!$X$54),IF(RESUMO_GLOBAL!$X$53="t",TRUNC(AL685*$N685,RESUMO_GLOBAL!$X$54),AL685*$N685))</f>
        <v>0</v>
      </c>
      <c r="BW685" s="987">
        <f>IF(RESUMO_GLOBAL!$X$53="a",ROUND(AM685*$N685,RESUMO_GLOBAL!$X$54),IF(RESUMO_GLOBAL!$X$53="t",TRUNC(AM685*$N685,RESUMO_GLOBAL!$X$54),AM685*$N685))</f>
        <v>0</v>
      </c>
      <c r="BX685" s="987">
        <f>IF(RESUMO_GLOBAL!$X$53="a",ROUND(AN685*$N685,RESUMO_GLOBAL!$X$54),IF(RESUMO_GLOBAL!$X$53="t",TRUNC(AN685*$N685,RESUMO_GLOBAL!$X$54),AN685*$N685))</f>
        <v>0</v>
      </c>
      <c r="BY685" s="987">
        <f>IF(RESUMO_GLOBAL!$X$53="a",ROUND(AO685*$N685,RESUMO_GLOBAL!$X$54),IF(RESUMO_GLOBAL!$X$53="t",TRUNC(AO685*$N685,RESUMO_GLOBAL!$X$54),AO685*$N685))</f>
        <v>0</v>
      </c>
      <c r="BZ685" s="987">
        <f>IF(RESUMO_GLOBAL!$X$53="a",ROUND(AP685*$N685,RESUMO_GLOBAL!$X$54),IF(RESUMO_GLOBAL!$X$53="t",TRUNC(AP685*$N685,RESUMO_GLOBAL!$X$54),AP685*$N685))</f>
        <v>0</v>
      </c>
      <c r="CA685" s="987">
        <f>IF(RESUMO_GLOBAL!$X$53="a",ROUND(AQ685*$N685,RESUMO_GLOBAL!$X$54),IF(RESUMO_GLOBAL!$X$53="t",TRUNC(AQ685*$N685,RESUMO_GLOBAL!$X$54),AQ685*$N685))</f>
        <v>0</v>
      </c>
      <c r="CB685" s="987">
        <f>IF(RESUMO_GLOBAL!$X$53="a",ROUND(AR685*$N685,RESUMO_GLOBAL!$X$54),IF(RESUMO_GLOBAL!$X$53="t",TRUNC(AR685*$N685,RESUMO_GLOBAL!$X$54),AR685*$N685))</f>
        <v>0</v>
      </c>
      <c r="CC685" s="987">
        <f>IF(RESUMO_GLOBAL!$X$53="a",ROUND(AS685*$N685,RESUMO_GLOBAL!$X$54),IF(RESUMO_GLOBAL!$X$53="t",TRUNC(AS685*$N685,RESUMO_GLOBAL!$X$54),AS685*$N685))</f>
        <v>0</v>
      </c>
      <c r="CD685" s="987">
        <f>IF(RESUMO_GLOBAL!$X$53="a",ROUND(AT685*$N685,RESUMO_GLOBAL!$X$54),IF(RESUMO_GLOBAL!$X$53="t",TRUNC(AT685*$N685,RESUMO_GLOBAL!$X$54),AT685*$N685))</f>
        <v>0</v>
      </c>
      <c r="CE685" s="987">
        <f>IF(RESUMO_GLOBAL!$X$53="a",ROUND(AU685*$N685,RESUMO_GLOBAL!$X$54),IF(RESUMO_GLOBAL!$X$53="t",TRUNC(AU685*$N685,RESUMO_GLOBAL!$X$54),AU685*$N685))</f>
        <v>0</v>
      </c>
      <c r="CF685" s="987">
        <f>IF(RESUMO_GLOBAL!$X$53="a",ROUND(AV685*$N685,RESUMO_GLOBAL!$X$54),IF(RESUMO_GLOBAL!$X$53="t",TRUNC(AV685*$N685,RESUMO_GLOBAL!$X$54),AV685*$N685))</f>
        <v>0</v>
      </c>
      <c r="CG685" s="987">
        <f>IF(RESUMO_GLOBAL!$X$53="a",ROUND(AW685*$N685,RESUMO_GLOBAL!$X$54),IF(RESUMO_GLOBAL!$X$53="t",TRUNC(AW685*$N685,RESUMO_GLOBAL!$X$54),AW685*$N685))</f>
        <v>0</v>
      </c>
      <c r="CK685" s="59">
        <f t="shared" si="425"/>
        <v>0</v>
      </c>
      <c r="CL685" s="59">
        <f t="shared" si="426"/>
        <v>0</v>
      </c>
      <c r="CM685" s="59">
        <f t="shared" si="427"/>
        <v>0</v>
      </c>
      <c r="CN685" s="59">
        <f t="shared" si="428"/>
        <v>0</v>
      </c>
      <c r="CO685" s="59">
        <f t="shared" si="429"/>
        <v>0</v>
      </c>
      <c r="CP685" s="59">
        <f t="shared" si="430"/>
        <v>0</v>
      </c>
      <c r="CQ685" s="59">
        <f t="shared" si="431"/>
        <v>0</v>
      </c>
      <c r="CR685" s="59">
        <f t="shared" si="432"/>
        <v>0</v>
      </c>
      <c r="CS685" s="59">
        <f t="shared" si="433"/>
        <v>0</v>
      </c>
      <c r="CT685" s="59">
        <f t="shared" si="434"/>
        <v>0</v>
      </c>
      <c r="CU685" s="59">
        <f t="shared" si="435"/>
        <v>0</v>
      </c>
      <c r="CV685" s="59">
        <f t="shared" si="436"/>
        <v>0</v>
      </c>
      <c r="CW685" s="59">
        <f t="shared" si="437"/>
        <v>0</v>
      </c>
      <c r="CX685" s="59">
        <f t="shared" si="438"/>
        <v>0</v>
      </c>
      <c r="CY685" s="59">
        <f t="shared" si="439"/>
        <v>0</v>
      </c>
      <c r="CZ685" s="59">
        <f t="shared" si="440"/>
        <v>0</v>
      </c>
      <c r="DA685" s="59">
        <f t="shared" si="441"/>
        <v>0</v>
      </c>
      <c r="DB685" s="59">
        <f t="shared" si="442"/>
        <v>0</v>
      </c>
      <c r="DE685">
        <f t="shared" si="424"/>
        <v>680</v>
      </c>
      <c r="DF685" t="str">
        <f t="shared" si="443"/>
        <v/>
      </c>
      <c r="DG685" s="59">
        <f>IF($C685&lt;&gt;0,SUM($CK686:CK686),0)</f>
        <v>0</v>
      </c>
      <c r="DH685" s="59">
        <f>IF($C685&lt;&gt;0,SUM($CK686:CL686),0)</f>
        <v>0</v>
      </c>
      <c r="DI685" s="59">
        <f>IF($C685&lt;&gt;0,SUM($CK686:CM686),0)</f>
        <v>0</v>
      </c>
      <c r="DJ685" s="59">
        <f>IF($C685&lt;&gt;0,SUM($CK686:CN686),0)</f>
        <v>0</v>
      </c>
      <c r="DK685" s="59">
        <f>IF($C685&lt;&gt;0,SUM($CK686:CO686),0)</f>
        <v>0</v>
      </c>
      <c r="DL685" s="59">
        <f>IF($C685&lt;&gt;0,SUM($CK686:CP686),0)</f>
        <v>0</v>
      </c>
      <c r="DM685" s="59">
        <f>IF($C685&lt;&gt;0,SUM($CK686:CQ686),0)</f>
        <v>0</v>
      </c>
      <c r="DN685" s="59">
        <f>IF($C685&lt;&gt;0,SUM($CK686:CR686),0)</f>
        <v>0</v>
      </c>
      <c r="DO685" s="59">
        <f>IF($C685&lt;&gt;0,SUM($CK686:CS686),0)</f>
        <v>0</v>
      </c>
      <c r="DP685" s="59">
        <f>IF($C685&lt;&gt;0,SUM($CK686:CT686),0)</f>
        <v>0</v>
      </c>
      <c r="DQ685" s="59">
        <f>IF($C685&lt;&gt;0,SUM($CK686:CU686),0)</f>
        <v>0</v>
      </c>
      <c r="DR685" s="59">
        <f>IF($C685&lt;&gt;0,SUM($CK686:CV686),0)</f>
        <v>0</v>
      </c>
      <c r="DS685" s="59">
        <f>IF($C685&lt;&gt;0,SUM($CK686:CW686),0)</f>
        <v>0</v>
      </c>
      <c r="DT685" s="59">
        <f>IF($C685&lt;&gt;0,SUM($CK686:CX686),0)</f>
        <v>0</v>
      </c>
      <c r="DU685" s="59">
        <f>IF($C685&lt;&gt;0,SUM($CK686:CY686),0)</f>
        <v>0</v>
      </c>
      <c r="DV685" s="59">
        <f>IF($C685&lt;&gt;0,SUM($CK686:CZ686),0)</f>
        <v>0</v>
      </c>
      <c r="DW685" s="59">
        <f>IF($C685&lt;&gt;0,SUM($CK686:DA686),0)</f>
        <v>0</v>
      </c>
      <c r="DX685" s="59">
        <f>IF($C685&lt;&gt;0,SUM($CK686:DB686),0)</f>
        <v>0</v>
      </c>
      <c r="DY685" s="952" t="str">
        <f t="shared" si="447"/>
        <v/>
      </c>
    </row>
    <row r="686" spans="1:129" ht="13.5" hidden="1" thickBot="1">
      <c r="A686" s="3" t="str">
        <f t="shared" si="413"/>
        <v/>
      </c>
      <c r="B686" s="805">
        <f>Dados_GLOBAL_Inicial!E686</f>
        <v>0</v>
      </c>
      <c r="C686" s="956">
        <f>IF(IFERROR(VALUE(Dados_GLOBAL_Inicial!F686),0)=0,0,Dados_GLOBAL_Inicial!F686)</f>
        <v>0</v>
      </c>
      <c r="D686" s="830">
        <f>Dados_GLOBAL_Inicial!G686</f>
        <v>0</v>
      </c>
      <c r="E686" s="830" t="str">
        <f>IF(IFERROR(VLOOKUP(F686,Cod_Gde_Itens!$A$1:$B$80,2,FALSE),0)&gt;549,IFERROR(VLOOKUP(F686,Cod_Gde_Itens!$A$1:$B$80,2,FALSE),0),IF(Dados_GLOBAL_Inicial!H686=0,"",Dados_GLOBAL_Inicial!H686))</f>
        <v/>
      </c>
      <c r="F686" s="823">
        <f>Dados_GLOBAL_Inicial!I686</f>
        <v>0</v>
      </c>
      <c r="G686" s="824">
        <f>Dados_GLOBAL_Inicial!J686</f>
        <v>0</v>
      </c>
      <c r="H686" s="454">
        <f>Dados_GLOBAL_Inicial!K686</f>
        <v>0</v>
      </c>
      <c r="I686" s="970">
        <f>SUM('MEDIÇÃO_OBJETO (1)'!I686)</f>
        <v>0</v>
      </c>
      <c r="J686" s="455">
        <f t="shared" si="414"/>
        <v>0</v>
      </c>
      <c r="K686" s="451">
        <f t="shared" si="415"/>
        <v>0</v>
      </c>
      <c r="L686" s="452">
        <f t="shared" si="416"/>
        <v>0</v>
      </c>
      <c r="M686" s="809">
        <f t="shared" si="417"/>
        <v>0</v>
      </c>
      <c r="N686" s="810">
        <f>IF(IFERROR(VALUE(Dados_GLOBAL_Inicial!L686),0)=0,0,Dados_GLOBAL_Inicial!L686)</f>
        <v>0</v>
      </c>
      <c r="O686" s="812">
        <f>SUM('MEDIÇÃO_OBJETO (1)'!O686)</f>
        <v>0</v>
      </c>
      <c r="P686" s="812">
        <f>SUM('MEDIÇÃO_OBJETO (1)'!P686)</f>
        <v>0</v>
      </c>
      <c r="Q686" s="813">
        <f t="shared" si="418"/>
        <v>0</v>
      </c>
      <c r="R686" s="951"/>
      <c r="S686" s="815">
        <f>SUM('MEDIÇÃO_OBJETO (1)'!S686)</f>
        <v>0</v>
      </c>
      <c r="T686" s="815">
        <f>SUM('MEDIÇÃO_OBJETO (1)'!T686)</f>
        <v>0</v>
      </c>
      <c r="V686" s="19"/>
      <c r="W686" s="978">
        <f t="shared" si="419"/>
        <v>0</v>
      </c>
      <c r="X686" s="816">
        <f t="shared" si="420"/>
        <v>0</v>
      </c>
      <c r="Y686" s="816">
        <f t="shared" si="421"/>
        <v>0</v>
      </c>
      <c r="Z686" s="817">
        <f t="shared" si="422"/>
        <v>0</v>
      </c>
      <c r="AB686" s="453">
        <f t="shared" si="444"/>
        <v>0</v>
      </c>
      <c r="AC686" s="14">
        <f t="shared" si="423"/>
        <v>0</v>
      </c>
      <c r="AD686" s="819"/>
      <c r="AE686" s="631">
        <f t="shared" si="445"/>
        <v>0</v>
      </c>
      <c r="AF686" s="818">
        <f>SUM('MEDIÇÃO_OBJETO (1)'!AG686)</f>
        <v>0</v>
      </c>
      <c r="AG686" s="541">
        <f>SUM('MEDIÇÃO_OBJETO (1)'!AH686)</f>
        <v>0</v>
      </c>
      <c r="AH686" s="541">
        <f>SUM('MEDIÇÃO_OBJETO (1)'!AI686)</f>
        <v>0</v>
      </c>
      <c r="AI686" s="541">
        <f>SUM('MEDIÇÃO_OBJETO (1)'!AJ686)</f>
        <v>0</v>
      </c>
      <c r="AJ686" s="541">
        <f>SUM('MEDIÇÃO_OBJETO (1)'!AK686)</f>
        <v>0</v>
      </c>
      <c r="AK686" s="541">
        <f>SUM('MEDIÇÃO_OBJETO (1)'!AL686)</f>
        <v>0</v>
      </c>
      <c r="AL686" s="541">
        <f>SUM('MEDIÇÃO_OBJETO (1)'!AM686)</f>
        <v>0</v>
      </c>
      <c r="AM686" s="541">
        <f>SUM('MEDIÇÃO_OBJETO (1)'!AN686)</f>
        <v>0</v>
      </c>
      <c r="AN686" s="541">
        <f>SUM('MEDIÇÃO_OBJETO (1)'!AO686)</f>
        <v>0</v>
      </c>
      <c r="AO686" s="541">
        <f>SUM('MEDIÇÃO_OBJETO (1)'!AP686)</f>
        <v>0</v>
      </c>
      <c r="AP686" s="541">
        <f>SUM('MEDIÇÃO_OBJETO (1)'!AQ686)</f>
        <v>0</v>
      </c>
      <c r="AQ686" s="541">
        <f>SUM('MEDIÇÃO_OBJETO (1)'!AR686)</f>
        <v>0</v>
      </c>
      <c r="AR686" s="541">
        <f>SUM('MEDIÇÃO_OBJETO (1)'!AS686)</f>
        <v>0</v>
      </c>
      <c r="AS686" s="541">
        <f>SUM('MEDIÇÃO_OBJETO (1)'!AT686)</f>
        <v>0</v>
      </c>
      <c r="AT686" s="541">
        <f>SUM('MEDIÇÃO_OBJETO (1)'!AU686)</f>
        <v>0</v>
      </c>
      <c r="AU686" s="541">
        <f>SUM('MEDIÇÃO_OBJETO (1)'!AV686)</f>
        <v>0</v>
      </c>
      <c r="AV686" s="541">
        <f>SUM('MEDIÇÃO_OBJETO (1)'!AW686)</f>
        <v>0</v>
      </c>
      <c r="AW686" s="541">
        <f>SUM('MEDIÇÃO_OBJETO (1)'!AX686)</f>
        <v>0</v>
      </c>
      <c r="AX686" s="977"/>
      <c r="BN686" s="992">
        <f t="shared" si="448"/>
        <v>0</v>
      </c>
      <c r="BO686" s="538">
        <f t="shared" si="446"/>
        <v>0</v>
      </c>
      <c r="BP686" s="987">
        <f>IF(RESUMO_GLOBAL!$X$53="a",ROUND(AF686*$N686,RESUMO_GLOBAL!$X$54),IF(RESUMO_GLOBAL!$X$53="t",TRUNC(AF686*$N686,RESUMO_GLOBAL!$X$54),AF686*$N686))</f>
        <v>0</v>
      </c>
      <c r="BQ686" s="987">
        <f>IF(RESUMO_GLOBAL!$X$53="a",ROUND(AG686*$N686,RESUMO_GLOBAL!$X$54),IF(RESUMO_GLOBAL!$X$53="t",TRUNC(AG686*$N686,RESUMO_GLOBAL!$X$54),AG686*$N686))</f>
        <v>0</v>
      </c>
      <c r="BR686" s="987">
        <f>IF(RESUMO_GLOBAL!$X$53="a",ROUND(AH686*$N686,RESUMO_GLOBAL!$X$54),IF(RESUMO_GLOBAL!$X$53="t",TRUNC(AH686*$N686,RESUMO_GLOBAL!$X$54),AH686*$N686))</f>
        <v>0</v>
      </c>
      <c r="BS686" s="987">
        <f>IF(RESUMO_GLOBAL!$X$53="a",ROUND(AI686*$N686,RESUMO_GLOBAL!$X$54),IF(RESUMO_GLOBAL!$X$53="t",TRUNC(AI686*$N686,RESUMO_GLOBAL!$X$54),AI686*$N686))</f>
        <v>0</v>
      </c>
      <c r="BT686" s="987">
        <f>IF(RESUMO_GLOBAL!$X$53="a",ROUND(AJ686*$N686,RESUMO_GLOBAL!$X$54),IF(RESUMO_GLOBAL!$X$53="t",TRUNC(AJ686*$N686,RESUMO_GLOBAL!$X$54),AJ686*$N686))</f>
        <v>0</v>
      </c>
      <c r="BU686" s="987">
        <f>IF(RESUMO_GLOBAL!$X$53="a",ROUND(AK686*$N686,RESUMO_GLOBAL!$X$54),IF(RESUMO_GLOBAL!$X$53="t",TRUNC(AK686*$N686,RESUMO_GLOBAL!$X$54),AK686*$N686))</f>
        <v>0</v>
      </c>
      <c r="BV686" s="987">
        <f>IF(RESUMO_GLOBAL!$X$53="a",ROUND(AL686*$N686,RESUMO_GLOBAL!$X$54),IF(RESUMO_GLOBAL!$X$53="t",TRUNC(AL686*$N686,RESUMO_GLOBAL!$X$54),AL686*$N686))</f>
        <v>0</v>
      </c>
      <c r="BW686" s="987">
        <f>IF(RESUMO_GLOBAL!$X$53="a",ROUND(AM686*$N686,RESUMO_GLOBAL!$X$54),IF(RESUMO_GLOBAL!$X$53="t",TRUNC(AM686*$N686,RESUMO_GLOBAL!$X$54),AM686*$N686))</f>
        <v>0</v>
      </c>
      <c r="BX686" s="987">
        <f>IF(RESUMO_GLOBAL!$X$53="a",ROUND(AN686*$N686,RESUMO_GLOBAL!$X$54),IF(RESUMO_GLOBAL!$X$53="t",TRUNC(AN686*$N686,RESUMO_GLOBAL!$X$54),AN686*$N686))</f>
        <v>0</v>
      </c>
      <c r="BY686" s="987">
        <f>IF(RESUMO_GLOBAL!$X$53="a",ROUND(AO686*$N686,RESUMO_GLOBAL!$X$54),IF(RESUMO_GLOBAL!$X$53="t",TRUNC(AO686*$N686,RESUMO_GLOBAL!$X$54),AO686*$N686))</f>
        <v>0</v>
      </c>
      <c r="BZ686" s="987">
        <f>IF(RESUMO_GLOBAL!$X$53="a",ROUND(AP686*$N686,RESUMO_GLOBAL!$X$54),IF(RESUMO_GLOBAL!$X$53="t",TRUNC(AP686*$N686,RESUMO_GLOBAL!$X$54),AP686*$N686))</f>
        <v>0</v>
      </c>
      <c r="CA686" s="987">
        <f>IF(RESUMO_GLOBAL!$X$53="a",ROUND(AQ686*$N686,RESUMO_GLOBAL!$X$54),IF(RESUMO_GLOBAL!$X$53="t",TRUNC(AQ686*$N686,RESUMO_GLOBAL!$X$54),AQ686*$N686))</f>
        <v>0</v>
      </c>
      <c r="CB686" s="987">
        <f>IF(RESUMO_GLOBAL!$X$53="a",ROUND(AR686*$N686,RESUMO_GLOBAL!$X$54),IF(RESUMO_GLOBAL!$X$53="t",TRUNC(AR686*$N686,RESUMO_GLOBAL!$X$54),AR686*$N686))</f>
        <v>0</v>
      </c>
      <c r="CC686" s="987">
        <f>IF(RESUMO_GLOBAL!$X$53="a",ROUND(AS686*$N686,RESUMO_GLOBAL!$X$54),IF(RESUMO_GLOBAL!$X$53="t",TRUNC(AS686*$N686,RESUMO_GLOBAL!$X$54),AS686*$N686))</f>
        <v>0</v>
      </c>
      <c r="CD686" s="987">
        <f>IF(RESUMO_GLOBAL!$X$53="a",ROUND(AT686*$N686,RESUMO_GLOBAL!$X$54),IF(RESUMO_GLOBAL!$X$53="t",TRUNC(AT686*$N686,RESUMO_GLOBAL!$X$54),AT686*$N686))</f>
        <v>0</v>
      </c>
      <c r="CE686" s="987">
        <f>IF(RESUMO_GLOBAL!$X$53="a",ROUND(AU686*$N686,RESUMO_GLOBAL!$X$54),IF(RESUMO_GLOBAL!$X$53="t",TRUNC(AU686*$N686,RESUMO_GLOBAL!$X$54),AU686*$N686))</f>
        <v>0</v>
      </c>
      <c r="CF686" s="987">
        <f>IF(RESUMO_GLOBAL!$X$53="a",ROUND(AV686*$N686,RESUMO_GLOBAL!$X$54),IF(RESUMO_GLOBAL!$X$53="t",TRUNC(AV686*$N686,RESUMO_GLOBAL!$X$54),AV686*$N686))</f>
        <v>0</v>
      </c>
      <c r="CG686" s="987">
        <f>IF(RESUMO_GLOBAL!$X$53="a",ROUND(AW686*$N686,RESUMO_GLOBAL!$X$54),IF(RESUMO_GLOBAL!$X$53="t",TRUNC(AW686*$N686,RESUMO_GLOBAL!$X$54),AW686*$N686))</f>
        <v>0</v>
      </c>
      <c r="CK686" s="59">
        <f t="shared" si="425"/>
        <v>0</v>
      </c>
      <c r="CL686" s="59">
        <f t="shared" si="426"/>
        <v>0</v>
      </c>
      <c r="CM686" s="59">
        <f t="shared" si="427"/>
        <v>0</v>
      </c>
      <c r="CN686" s="59">
        <f t="shared" si="428"/>
        <v>0</v>
      </c>
      <c r="CO686" s="59">
        <f t="shared" si="429"/>
        <v>0</v>
      </c>
      <c r="CP686" s="59">
        <f t="shared" si="430"/>
        <v>0</v>
      </c>
      <c r="CQ686" s="59">
        <f t="shared" si="431"/>
        <v>0</v>
      </c>
      <c r="CR686" s="59">
        <f t="shared" si="432"/>
        <v>0</v>
      </c>
      <c r="CS686" s="59">
        <f t="shared" si="433"/>
        <v>0</v>
      </c>
      <c r="CT686" s="59">
        <f t="shared" si="434"/>
        <v>0</v>
      </c>
      <c r="CU686" s="59">
        <f t="shared" si="435"/>
        <v>0</v>
      </c>
      <c r="CV686" s="59">
        <f t="shared" si="436"/>
        <v>0</v>
      </c>
      <c r="CW686" s="59">
        <f t="shared" si="437"/>
        <v>0</v>
      </c>
      <c r="CX686" s="59">
        <f t="shared" si="438"/>
        <v>0</v>
      </c>
      <c r="CY686" s="59">
        <f t="shared" si="439"/>
        <v>0</v>
      </c>
      <c r="CZ686" s="59">
        <f t="shared" si="440"/>
        <v>0</v>
      </c>
      <c r="DA686" s="59">
        <f t="shared" si="441"/>
        <v>0</v>
      </c>
      <c r="DB686" s="59">
        <f t="shared" si="442"/>
        <v>0</v>
      </c>
      <c r="DE686">
        <f t="shared" si="424"/>
        <v>681</v>
      </c>
      <c r="DF686" t="str">
        <f t="shared" si="443"/>
        <v/>
      </c>
      <c r="DG686" s="59">
        <f>IF($C686&lt;&gt;0,SUM($CK687:CK687),0)</f>
        <v>0</v>
      </c>
      <c r="DH686" s="59">
        <f>IF($C686&lt;&gt;0,SUM($CK687:CL687),0)</f>
        <v>0</v>
      </c>
      <c r="DI686" s="59">
        <f>IF($C686&lt;&gt;0,SUM($CK687:CM687),0)</f>
        <v>0</v>
      </c>
      <c r="DJ686" s="59">
        <f>IF($C686&lt;&gt;0,SUM($CK687:CN687),0)</f>
        <v>0</v>
      </c>
      <c r="DK686" s="59">
        <f>IF($C686&lt;&gt;0,SUM($CK687:CO687),0)</f>
        <v>0</v>
      </c>
      <c r="DL686" s="59">
        <f>IF($C686&lt;&gt;0,SUM($CK687:CP687),0)</f>
        <v>0</v>
      </c>
      <c r="DM686" s="59">
        <f>IF($C686&lt;&gt;0,SUM($CK687:CQ687),0)</f>
        <v>0</v>
      </c>
      <c r="DN686" s="59">
        <f>IF($C686&lt;&gt;0,SUM($CK687:CR687),0)</f>
        <v>0</v>
      </c>
      <c r="DO686" s="59">
        <f>IF($C686&lt;&gt;0,SUM($CK687:CS687),0)</f>
        <v>0</v>
      </c>
      <c r="DP686" s="59">
        <f>IF($C686&lt;&gt;0,SUM($CK687:CT687),0)</f>
        <v>0</v>
      </c>
      <c r="DQ686" s="59">
        <f>IF($C686&lt;&gt;0,SUM($CK687:CU687),0)</f>
        <v>0</v>
      </c>
      <c r="DR686" s="59">
        <f>IF($C686&lt;&gt;0,SUM($CK687:CV687),0)</f>
        <v>0</v>
      </c>
      <c r="DS686" s="59">
        <f>IF($C686&lt;&gt;0,SUM($CK687:CW687),0)</f>
        <v>0</v>
      </c>
      <c r="DT686" s="59">
        <f>IF($C686&lt;&gt;0,SUM($CK687:CX687),0)</f>
        <v>0</v>
      </c>
      <c r="DU686" s="59">
        <f>IF($C686&lt;&gt;0,SUM($CK687:CY687),0)</f>
        <v>0</v>
      </c>
      <c r="DV686" s="59">
        <f>IF($C686&lt;&gt;0,SUM($CK687:CZ687),0)</f>
        <v>0</v>
      </c>
      <c r="DW686" s="59">
        <f>IF($C686&lt;&gt;0,SUM($CK687:DA687),0)</f>
        <v>0</v>
      </c>
      <c r="DX686" s="59">
        <f>IF($C686&lt;&gt;0,SUM($CK687:DB687),0)</f>
        <v>0</v>
      </c>
      <c r="DY686" s="952" t="str">
        <f t="shared" si="447"/>
        <v/>
      </c>
    </row>
    <row r="687" spans="1:129" ht="13.5" hidden="1" thickBot="1">
      <c r="A687" s="3" t="str">
        <f t="shared" si="413"/>
        <v/>
      </c>
      <c r="B687" s="805">
        <f>Dados_GLOBAL_Inicial!E687</f>
        <v>0</v>
      </c>
      <c r="C687" s="956">
        <f>IF(IFERROR(VALUE(Dados_GLOBAL_Inicial!F687),0)=0,0,Dados_GLOBAL_Inicial!F687)</f>
        <v>0</v>
      </c>
      <c r="D687" s="830">
        <f>Dados_GLOBAL_Inicial!G687</f>
        <v>0</v>
      </c>
      <c r="E687" s="830" t="str">
        <f>IF(IFERROR(VLOOKUP(F687,Cod_Gde_Itens!$A$1:$B$80,2,FALSE),0)&gt;549,IFERROR(VLOOKUP(F687,Cod_Gde_Itens!$A$1:$B$80,2,FALSE),0),IF(Dados_GLOBAL_Inicial!H687=0,"",Dados_GLOBAL_Inicial!H687))</f>
        <v/>
      </c>
      <c r="F687" s="823">
        <f>Dados_GLOBAL_Inicial!I687</f>
        <v>0</v>
      </c>
      <c r="G687" s="824">
        <f>Dados_GLOBAL_Inicial!J687</f>
        <v>0</v>
      </c>
      <c r="H687" s="454">
        <f>Dados_GLOBAL_Inicial!K687</f>
        <v>0</v>
      </c>
      <c r="I687" s="970">
        <f>SUM('MEDIÇÃO_OBJETO (1)'!I687)</f>
        <v>0</v>
      </c>
      <c r="J687" s="455">
        <f t="shared" si="414"/>
        <v>0</v>
      </c>
      <c r="K687" s="451">
        <f t="shared" si="415"/>
        <v>0</v>
      </c>
      <c r="L687" s="452">
        <f t="shared" si="416"/>
        <v>0</v>
      </c>
      <c r="M687" s="809">
        <f t="shared" si="417"/>
        <v>0</v>
      </c>
      <c r="N687" s="810">
        <f>IF(IFERROR(VALUE(Dados_GLOBAL_Inicial!L687),0)=0,0,Dados_GLOBAL_Inicial!L687)</f>
        <v>0</v>
      </c>
      <c r="O687" s="812">
        <f>SUM('MEDIÇÃO_OBJETO (1)'!O687)</f>
        <v>0</v>
      </c>
      <c r="P687" s="812">
        <f>SUM('MEDIÇÃO_OBJETO (1)'!P687)</f>
        <v>0</v>
      </c>
      <c r="Q687" s="813">
        <f t="shared" si="418"/>
        <v>0</v>
      </c>
      <c r="R687" s="951"/>
      <c r="S687" s="815">
        <f>SUM('MEDIÇÃO_OBJETO (1)'!S687)</f>
        <v>0</v>
      </c>
      <c r="T687" s="815">
        <f>SUM('MEDIÇÃO_OBJETO (1)'!T687)</f>
        <v>0</v>
      </c>
      <c r="V687" s="19"/>
      <c r="W687" s="978">
        <f t="shared" si="419"/>
        <v>0</v>
      </c>
      <c r="X687" s="816">
        <f t="shared" si="420"/>
        <v>0</v>
      </c>
      <c r="Y687" s="816">
        <f t="shared" si="421"/>
        <v>0</v>
      </c>
      <c r="Z687" s="817">
        <f t="shared" si="422"/>
        <v>0</v>
      </c>
      <c r="AB687" s="453">
        <f t="shared" si="444"/>
        <v>0</v>
      </c>
      <c r="AC687" s="14">
        <f t="shared" si="423"/>
        <v>0</v>
      </c>
      <c r="AD687" s="819"/>
      <c r="AE687" s="631">
        <f t="shared" si="445"/>
        <v>0</v>
      </c>
      <c r="AF687" s="818">
        <f>SUM('MEDIÇÃO_OBJETO (1)'!AG687)</f>
        <v>0</v>
      </c>
      <c r="AG687" s="541">
        <f>SUM('MEDIÇÃO_OBJETO (1)'!AH687)</f>
        <v>0</v>
      </c>
      <c r="AH687" s="541">
        <f>SUM('MEDIÇÃO_OBJETO (1)'!AI687)</f>
        <v>0</v>
      </c>
      <c r="AI687" s="541">
        <f>SUM('MEDIÇÃO_OBJETO (1)'!AJ687)</f>
        <v>0</v>
      </c>
      <c r="AJ687" s="541">
        <f>SUM('MEDIÇÃO_OBJETO (1)'!AK687)</f>
        <v>0</v>
      </c>
      <c r="AK687" s="541">
        <f>SUM('MEDIÇÃO_OBJETO (1)'!AL687)</f>
        <v>0</v>
      </c>
      <c r="AL687" s="541">
        <f>SUM('MEDIÇÃO_OBJETO (1)'!AM687)</f>
        <v>0</v>
      </c>
      <c r="AM687" s="541">
        <f>SUM('MEDIÇÃO_OBJETO (1)'!AN687)</f>
        <v>0</v>
      </c>
      <c r="AN687" s="541">
        <f>SUM('MEDIÇÃO_OBJETO (1)'!AO687)</f>
        <v>0</v>
      </c>
      <c r="AO687" s="541">
        <f>SUM('MEDIÇÃO_OBJETO (1)'!AP687)</f>
        <v>0</v>
      </c>
      <c r="AP687" s="541">
        <f>SUM('MEDIÇÃO_OBJETO (1)'!AQ687)</f>
        <v>0</v>
      </c>
      <c r="AQ687" s="541">
        <f>SUM('MEDIÇÃO_OBJETO (1)'!AR687)</f>
        <v>0</v>
      </c>
      <c r="AR687" s="541">
        <f>SUM('MEDIÇÃO_OBJETO (1)'!AS687)</f>
        <v>0</v>
      </c>
      <c r="AS687" s="541">
        <f>SUM('MEDIÇÃO_OBJETO (1)'!AT687)</f>
        <v>0</v>
      </c>
      <c r="AT687" s="541">
        <f>SUM('MEDIÇÃO_OBJETO (1)'!AU687)</f>
        <v>0</v>
      </c>
      <c r="AU687" s="541">
        <f>SUM('MEDIÇÃO_OBJETO (1)'!AV687)</f>
        <v>0</v>
      </c>
      <c r="AV687" s="541">
        <f>SUM('MEDIÇÃO_OBJETO (1)'!AW687)</f>
        <v>0</v>
      </c>
      <c r="AW687" s="541">
        <f>SUM('MEDIÇÃO_OBJETO (1)'!AX687)</f>
        <v>0</v>
      </c>
      <c r="AX687" s="977"/>
      <c r="BN687" s="992">
        <f t="shared" si="448"/>
        <v>0</v>
      </c>
      <c r="BO687" s="538">
        <f t="shared" si="446"/>
        <v>0</v>
      </c>
      <c r="BP687" s="987">
        <f>IF(RESUMO_GLOBAL!$X$53="a",ROUND(AF687*$N687,RESUMO_GLOBAL!$X$54),IF(RESUMO_GLOBAL!$X$53="t",TRUNC(AF687*$N687,RESUMO_GLOBAL!$X$54),AF687*$N687))</f>
        <v>0</v>
      </c>
      <c r="BQ687" s="987">
        <f>IF(RESUMO_GLOBAL!$X$53="a",ROUND(AG687*$N687,RESUMO_GLOBAL!$X$54),IF(RESUMO_GLOBAL!$X$53="t",TRUNC(AG687*$N687,RESUMO_GLOBAL!$X$54),AG687*$N687))</f>
        <v>0</v>
      </c>
      <c r="BR687" s="987">
        <f>IF(RESUMO_GLOBAL!$X$53="a",ROUND(AH687*$N687,RESUMO_GLOBAL!$X$54),IF(RESUMO_GLOBAL!$X$53="t",TRUNC(AH687*$N687,RESUMO_GLOBAL!$X$54),AH687*$N687))</f>
        <v>0</v>
      </c>
      <c r="BS687" s="987">
        <f>IF(RESUMO_GLOBAL!$X$53="a",ROUND(AI687*$N687,RESUMO_GLOBAL!$X$54),IF(RESUMO_GLOBAL!$X$53="t",TRUNC(AI687*$N687,RESUMO_GLOBAL!$X$54),AI687*$N687))</f>
        <v>0</v>
      </c>
      <c r="BT687" s="987">
        <f>IF(RESUMO_GLOBAL!$X$53="a",ROUND(AJ687*$N687,RESUMO_GLOBAL!$X$54),IF(RESUMO_GLOBAL!$X$53="t",TRUNC(AJ687*$N687,RESUMO_GLOBAL!$X$54),AJ687*$N687))</f>
        <v>0</v>
      </c>
      <c r="BU687" s="987">
        <f>IF(RESUMO_GLOBAL!$X$53="a",ROUND(AK687*$N687,RESUMO_GLOBAL!$X$54),IF(RESUMO_GLOBAL!$X$53="t",TRUNC(AK687*$N687,RESUMO_GLOBAL!$X$54),AK687*$N687))</f>
        <v>0</v>
      </c>
      <c r="BV687" s="987">
        <f>IF(RESUMO_GLOBAL!$X$53="a",ROUND(AL687*$N687,RESUMO_GLOBAL!$X$54),IF(RESUMO_GLOBAL!$X$53="t",TRUNC(AL687*$N687,RESUMO_GLOBAL!$X$54),AL687*$N687))</f>
        <v>0</v>
      </c>
      <c r="BW687" s="987">
        <f>IF(RESUMO_GLOBAL!$X$53="a",ROUND(AM687*$N687,RESUMO_GLOBAL!$X$54),IF(RESUMO_GLOBAL!$X$53="t",TRUNC(AM687*$N687,RESUMO_GLOBAL!$X$54),AM687*$N687))</f>
        <v>0</v>
      </c>
      <c r="BX687" s="987">
        <f>IF(RESUMO_GLOBAL!$X$53="a",ROUND(AN687*$N687,RESUMO_GLOBAL!$X$54),IF(RESUMO_GLOBAL!$X$53="t",TRUNC(AN687*$N687,RESUMO_GLOBAL!$X$54),AN687*$N687))</f>
        <v>0</v>
      </c>
      <c r="BY687" s="987">
        <f>IF(RESUMO_GLOBAL!$X$53="a",ROUND(AO687*$N687,RESUMO_GLOBAL!$X$54),IF(RESUMO_GLOBAL!$X$53="t",TRUNC(AO687*$N687,RESUMO_GLOBAL!$X$54),AO687*$N687))</f>
        <v>0</v>
      </c>
      <c r="BZ687" s="987">
        <f>IF(RESUMO_GLOBAL!$X$53="a",ROUND(AP687*$N687,RESUMO_GLOBAL!$X$54),IF(RESUMO_GLOBAL!$X$53="t",TRUNC(AP687*$N687,RESUMO_GLOBAL!$X$54),AP687*$N687))</f>
        <v>0</v>
      </c>
      <c r="CA687" s="987">
        <f>IF(RESUMO_GLOBAL!$X$53="a",ROUND(AQ687*$N687,RESUMO_GLOBAL!$X$54),IF(RESUMO_GLOBAL!$X$53="t",TRUNC(AQ687*$N687,RESUMO_GLOBAL!$X$54),AQ687*$N687))</f>
        <v>0</v>
      </c>
      <c r="CB687" s="987">
        <f>IF(RESUMO_GLOBAL!$X$53="a",ROUND(AR687*$N687,RESUMO_GLOBAL!$X$54),IF(RESUMO_GLOBAL!$X$53="t",TRUNC(AR687*$N687,RESUMO_GLOBAL!$X$54),AR687*$N687))</f>
        <v>0</v>
      </c>
      <c r="CC687" s="987">
        <f>IF(RESUMO_GLOBAL!$X$53="a",ROUND(AS687*$N687,RESUMO_GLOBAL!$X$54),IF(RESUMO_GLOBAL!$X$53="t",TRUNC(AS687*$N687,RESUMO_GLOBAL!$X$54),AS687*$N687))</f>
        <v>0</v>
      </c>
      <c r="CD687" s="987">
        <f>IF(RESUMO_GLOBAL!$X$53="a",ROUND(AT687*$N687,RESUMO_GLOBAL!$X$54),IF(RESUMO_GLOBAL!$X$53="t",TRUNC(AT687*$N687,RESUMO_GLOBAL!$X$54),AT687*$N687))</f>
        <v>0</v>
      </c>
      <c r="CE687" s="987">
        <f>IF(RESUMO_GLOBAL!$X$53="a",ROUND(AU687*$N687,RESUMO_GLOBAL!$X$54),IF(RESUMO_GLOBAL!$X$53="t",TRUNC(AU687*$N687,RESUMO_GLOBAL!$X$54),AU687*$N687))</f>
        <v>0</v>
      </c>
      <c r="CF687" s="987">
        <f>IF(RESUMO_GLOBAL!$X$53="a",ROUND(AV687*$N687,RESUMO_GLOBAL!$X$54),IF(RESUMO_GLOBAL!$X$53="t",TRUNC(AV687*$N687,RESUMO_GLOBAL!$X$54),AV687*$N687))</f>
        <v>0</v>
      </c>
      <c r="CG687" s="987">
        <f>IF(RESUMO_GLOBAL!$X$53="a",ROUND(AW687*$N687,RESUMO_GLOBAL!$X$54),IF(RESUMO_GLOBAL!$X$53="t",TRUNC(AW687*$N687,RESUMO_GLOBAL!$X$54),AW687*$N687))</f>
        <v>0</v>
      </c>
      <c r="CK687" s="59">
        <f t="shared" si="425"/>
        <v>0</v>
      </c>
      <c r="CL687" s="59">
        <f t="shared" si="426"/>
        <v>0</v>
      </c>
      <c r="CM687" s="59">
        <f t="shared" si="427"/>
        <v>0</v>
      </c>
      <c r="CN687" s="59">
        <f t="shared" si="428"/>
        <v>0</v>
      </c>
      <c r="CO687" s="59">
        <f t="shared" si="429"/>
        <v>0</v>
      </c>
      <c r="CP687" s="59">
        <f t="shared" si="430"/>
        <v>0</v>
      </c>
      <c r="CQ687" s="59">
        <f t="shared" si="431"/>
        <v>0</v>
      </c>
      <c r="CR687" s="59">
        <f t="shared" si="432"/>
        <v>0</v>
      </c>
      <c r="CS687" s="59">
        <f t="shared" si="433"/>
        <v>0</v>
      </c>
      <c r="CT687" s="59">
        <f t="shared" si="434"/>
        <v>0</v>
      </c>
      <c r="CU687" s="59">
        <f t="shared" si="435"/>
        <v>0</v>
      </c>
      <c r="CV687" s="59">
        <f t="shared" si="436"/>
        <v>0</v>
      </c>
      <c r="CW687" s="59">
        <f t="shared" si="437"/>
        <v>0</v>
      </c>
      <c r="CX687" s="59">
        <f t="shared" si="438"/>
        <v>0</v>
      </c>
      <c r="CY687" s="59">
        <f t="shared" si="439"/>
        <v>0</v>
      </c>
      <c r="CZ687" s="59">
        <f t="shared" si="440"/>
        <v>0</v>
      </c>
      <c r="DA687" s="59">
        <f t="shared" si="441"/>
        <v>0</v>
      </c>
      <c r="DB687" s="59">
        <f t="shared" si="442"/>
        <v>0</v>
      </c>
      <c r="DE687">
        <f t="shared" si="424"/>
        <v>682</v>
      </c>
      <c r="DF687" t="str">
        <f t="shared" si="443"/>
        <v/>
      </c>
      <c r="DG687" s="59">
        <f>IF($C687&lt;&gt;0,SUM($CK688:CK688),0)</f>
        <v>0</v>
      </c>
      <c r="DH687" s="59">
        <f>IF($C687&lt;&gt;0,SUM($CK688:CL688),0)</f>
        <v>0</v>
      </c>
      <c r="DI687" s="59">
        <f>IF($C687&lt;&gt;0,SUM($CK688:CM688),0)</f>
        <v>0</v>
      </c>
      <c r="DJ687" s="59">
        <f>IF($C687&lt;&gt;0,SUM($CK688:CN688),0)</f>
        <v>0</v>
      </c>
      <c r="DK687" s="59">
        <f>IF($C687&lt;&gt;0,SUM($CK688:CO688),0)</f>
        <v>0</v>
      </c>
      <c r="DL687" s="59">
        <f>IF($C687&lt;&gt;0,SUM($CK688:CP688),0)</f>
        <v>0</v>
      </c>
      <c r="DM687" s="59">
        <f>IF($C687&lt;&gt;0,SUM($CK688:CQ688),0)</f>
        <v>0</v>
      </c>
      <c r="DN687" s="59">
        <f>IF($C687&lt;&gt;0,SUM($CK688:CR688),0)</f>
        <v>0</v>
      </c>
      <c r="DO687" s="59">
        <f>IF($C687&lt;&gt;0,SUM($CK688:CS688),0)</f>
        <v>0</v>
      </c>
      <c r="DP687" s="59">
        <f>IF($C687&lt;&gt;0,SUM($CK688:CT688),0)</f>
        <v>0</v>
      </c>
      <c r="DQ687" s="59">
        <f>IF($C687&lt;&gt;0,SUM($CK688:CU688),0)</f>
        <v>0</v>
      </c>
      <c r="DR687" s="59">
        <f>IF($C687&lt;&gt;0,SUM($CK688:CV688),0)</f>
        <v>0</v>
      </c>
      <c r="DS687" s="59">
        <f>IF($C687&lt;&gt;0,SUM($CK688:CW688),0)</f>
        <v>0</v>
      </c>
      <c r="DT687" s="59">
        <f>IF($C687&lt;&gt;0,SUM($CK688:CX688),0)</f>
        <v>0</v>
      </c>
      <c r="DU687" s="59">
        <f>IF($C687&lt;&gt;0,SUM($CK688:CY688),0)</f>
        <v>0</v>
      </c>
      <c r="DV687" s="59">
        <f>IF($C687&lt;&gt;0,SUM($CK688:CZ688),0)</f>
        <v>0</v>
      </c>
      <c r="DW687" s="59">
        <f>IF($C687&lt;&gt;0,SUM($CK688:DA688),0)</f>
        <v>0</v>
      </c>
      <c r="DX687" s="59">
        <f>IF($C687&lt;&gt;0,SUM($CK688:DB688),0)</f>
        <v>0</v>
      </c>
      <c r="DY687" s="952" t="str">
        <f t="shared" si="447"/>
        <v/>
      </c>
    </row>
    <row r="688" spans="1:129" ht="13.5" hidden="1" thickBot="1">
      <c r="A688" s="3" t="str">
        <f t="shared" si="413"/>
        <v/>
      </c>
      <c r="B688" s="805">
        <f>Dados_GLOBAL_Inicial!E688</f>
        <v>0</v>
      </c>
      <c r="C688" s="956">
        <f>IF(IFERROR(VALUE(Dados_GLOBAL_Inicial!F688),0)=0,0,Dados_GLOBAL_Inicial!F688)</f>
        <v>0</v>
      </c>
      <c r="D688" s="830">
        <f>Dados_GLOBAL_Inicial!G688</f>
        <v>0</v>
      </c>
      <c r="E688" s="830" t="str">
        <f>IF(IFERROR(VLOOKUP(F688,Cod_Gde_Itens!$A$1:$B$80,2,FALSE),0)&gt;549,IFERROR(VLOOKUP(F688,Cod_Gde_Itens!$A$1:$B$80,2,FALSE),0),IF(Dados_GLOBAL_Inicial!H688=0,"",Dados_GLOBAL_Inicial!H688))</f>
        <v/>
      </c>
      <c r="F688" s="823">
        <f>Dados_GLOBAL_Inicial!I688</f>
        <v>0</v>
      </c>
      <c r="G688" s="824">
        <f>Dados_GLOBAL_Inicial!J688</f>
        <v>0</v>
      </c>
      <c r="H688" s="454">
        <f>Dados_GLOBAL_Inicial!K688</f>
        <v>0</v>
      </c>
      <c r="I688" s="970">
        <f>SUM('MEDIÇÃO_OBJETO (1)'!I688)</f>
        <v>0</v>
      </c>
      <c r="J688" s="455">
        <f t="shared" si="414"/>
        <v>0</v>
      </c>
      <c r="K688" s="451">
        <f t="shared" si="415"/>
        <v>0</v>
      </c>
      <c r="L688" s="452">
        <f t="shared" si="416"/>
        <v>0</v>
      </c>
      <c r="M688" s="809">
        <f t="shared" si="417"/>
        <v>0</v>
      </c>
      <c r="N688" s="810">
        <f>IF(IFERROR(VALUE(Dados_GLOBAL_Inicial!L688),0)=0,0,Dados_GLOBAL_Inicial!L688)</f>
        <v>0</v>
      </c>
      <c r="O688" s="812">
        <f>SUM('MEDIÇÃO_OBJETO (1)'!O688)</f>
        <v>0</v>
      </c>
      <c r="P688" s="812">
        <f>SUM('MEDIÇÃO_OBJETO (1)'!P688)</f>
        <v>0</v>
      </c>
      <c r="Q688" s="813">
        <f t="shared" si="418"/>
        <v>0</v>
      </c>
      <c r="R688" s="951"/>
      <c r="S688" s="815">
        <f>SUM('MEDIÇÃO_OBJETO (1)'!S688)</f>
        <v>0</v>
      </c>
      <c r="T688" s="815">
        <f>SUM('MEDIÇÃO_OBJETO (1)'!T688)</f>
        <v>0</v>
      </c>
      <c r="V688" s="19"/>
      <c r="W688" s="978">
        <f t="shared" si="419"/>
        <v>0</v>
      </c>
      <c r="X688" s="816">
        <f t="shared" si="420"/>
        <v>0</v>
      </c>
      <c r="Y688" s="816">
        <f t="shared" si="421"/>
        <v>0</v>
      </c>
      <c r="Z688" s="817">
        <f t="shared" si="422"/>
        <v>0</v>
      </c>
      <c r="AB688" s="453">
        <f t="shared" si="444"/>
        <v>0</v>
      </c>
      <c r="AC688" s="14">
        <f t="shared" si="423"/>
        <v>0</v>
      </c>
      <c r="AD688" s="819"/>
      <c r="AE688" s="631">
        <f t="shared" si="445"/>
        <v>0</v>
      </c>
      <c r="AF688" s="818">
        <f>SUM('MEDIÇÃO_OBJETO (1)'!AG688)</f>
        <v>0</v>
      </c>
      <c r="AG688" s="541">
        <f>SUM('MEDIÇÃO_OBJETO (1)'!AH688)</f>
        <v>0</v>
      </c>
      <c r="AH688" s="541">
        <f>SUM('MEDIÇÃO_OBJETO (1)'!AI688)</f>
        <v>0</v>
      </c>
      <c r="AI688" s="541">
        <f>SUM('MEDIÇÃO_OBJETO (1)'!AJ688)</f>
        <v>0</v>
      </c>
      <c r="AJ688" s="541">
        <f>SUM('MEDIÇÃO_OBJETO (1)'!AK688)</f>
        <v>0</v>
      </c>
      <c r="AK688" s="541">
        <f>SUM('MEDIÇÃO_OBJETO (1)'!AL688)</f>
        <v>0</v>
      </c>
      <c r="AL688" s="541">
        <f>SUM('MEDIÇÃO_OBJETO (1)'!AM688)</f>
        <v>0</v>
      </c>
      <c r="AM688" s="541">
        <f>SUM('MEDIÇÃO_OBJETO (1)'!AN688)</f>
        <v>0</v>
      </c>
      <c r="AN688" s="541">
        <f>SUM('MEDIÇÃO_OBJETO (1)'!AO688)</f>
        <v>0</v>
      </c>
      <c r="AO688" s="541">
        <f>SUM('MEDIÇÃO_OBJETO (1)'!AP688)</f>
        <v>0</v>
      </c>
      <c r="AP688" s="541">
        <f>SUM('MEDIÇÃO_OBJETO (1)'!AQ688)</f>
        <v>0</v>
      </c>
      <c r="AQ688" s="541">
        <f>SUM('MEDIÇÃO_OBJETO (1)'!AR688)</f>
        <v>0</v>
      </c>
      <c r="AR688" s="541">
        <f>SUM('MEDIÇÃO_OBJETO (1)'!AS688)</f>
        <v>0</v>
      </c>
      <c r="AS688" s="541">
        <f>SUM('MEDIÇÃO_OBJETO (1)'!AT688)</f>
        <v>0</v>
      </c>
      <c r="AT688" s="541">
        <f>SUM('MEDIÇÃO_OBJETO (1)'!AU688)</f>
        <v>0</v>
      </c>
      <c r="AU688" s="541">
        <f>SUM('MEDIÇÃO_OBJETO (1)'!AV688)</f>
        <v>0</v>
      </c>
      <c r="AV688" s="541">
        <f>SUM('MEDIÇÃO_OBJETO (1)'!AW688)</f>
        <v>0</v>
      </c>
      <c r="AW688" s="541">
        <f>SUM('MEDIÇÃO_OBJETO (1)'!AX688)</f>
        <v>0</v>
      </c>
      <c r="AX688" s="977"/>
      <c r="BN688" s="992">
        <f t="shared" si="448"/>
        <v>0</v>
      </c>
      <c r="BO688" s="538">
        <f t="shared" si="446"/>
        <v>0</v>
      </c>
      <c r="BP688" s="987">
        <f>IF(RESUMO_GLOBAL!$X$53="a",ROUND(AF688*$N688,RESUMO_GLOBAL!$X$54),IF(RESUMO_GLOBAL!$X$53="t",TRUNC(AF688*$N688,RESUMO_GLOBAL!$X$54),AF688*$N688))</f>
        <v>0</v>
      </c>
      <c r="BQ688" s="987">
        <f>IF(RESUMO_GLOBAL!$X$53="a",ROUND(AG688*$N688,RESUMO_GLOBAL!$X$54),IF(RESUMO_GLOBAL!$X$53="t",TRUNC(AG688*$N688,RESUMO_GLOBAL!$X$54),AG688*$N688))</f>
        <v>0</v>
      </c>
      <c r="BR688" s="987">
        <f>IF(RESUMO_GLOBAL!$X$53="a",ROUND(AH688*$N688,RESUMO_GLOBAL!$X$54),IF(RESUMO_GLOBAL!$X$53="t",TRUNC(AH688*$N688,RESUMO_GLOBAL!$X$54),AH688*$N688))</f>
        <v>0</v>
      </c>
      <c r="BS688" s="987">
        <f>IF(RESUMO_GLOBAL!$X$53="a",ROUND(AI688*$N688,RESUMO_GLOBAL!$X$54),IF(RESUMO_GLOBAL!$X$53="t",TRUNC(AI688*$N688,RESUMO_GLOBAL!$X$54),AI688*$N688))</f>
        <v>0</v>
      </c>
      <c r="BT688" s="987">
        <f>IF(RESUMO_GLOBAL!$X$53="a",ROUND(AJ688*$N688,RESUMO_GLOBAL!$X$54),IF(RESUMO_GLOBAL!$X$53="t",TRUNC(AJ688*$N688,RESUMO_GLOBAL!$X$54),AJ688*$N688))</f>
        <v>0</v>
      </c>
      <c r="BU688" s="987">
        <f>IF(RESUMO_GLOBAL!$X$53="a",ROUND(AK688*$N688,RESUMO_GLOBAL!$X$54),IF(RESUMO_GLOBAL!$X$53="t",TRUNC(AK688*$N688,RESUMO_GLOBAL!$X$54),AK688*$N688))</f>
        <v>0</v>
      </c>
      <c r="BV688" s="987">
        <f>IF(RESUMO_GLOBAL!$X$53="a",ROUND(AL688*$N688,RESUMO_GLOBAL!$X$54),IF(RESUMO_GLOBAL!$X$53="t",TRUNC(AL688*$N688,RESUMO_GLOBAL!$X$54),AL688*$N688))</f>
        <v>0</v>
      </c>
      <c r="BW688" s="987">
        <f>IF(RESUMO_GLOBAL!$X$53="a",ROUND(AM688*$N688,RESUMO_GLOBAL!$X$54),IF(RESUMO_GLOBAL!$X$53="t",TRUNC(AM688*$N688,RESUMO_GLOBAL!$X$54),AM688*$N688))</f>
        <v>0</v>
      </c>
      <c r="BX688" s="987">
        <f>IF(RESUMO_GLOBAL!$X$53="a",ROUND(AN688*$N688,RESUMO_GLOBAL!$X$54),IF(RESUMO_GLOBAL!$X$53="t",TRUNC(AN688*$N688,RESUMO_GLOBAL!$X$54),AN688*$N688))</f>
        <v>0</v>
      </c>
      <c r="BY688" s="987">
        <f>IF(RESUMO_GLOBAL!$X$53="a",ROUND(AO688*$N688,RESUMO_GLOBAL!$X$54),IF(RESUMO_GLOBAL!$X$53="t",TRUNC(AO688*$N688,RESUMO_GLOBAL!$X$54),AO688*$N688))</f>
        <v>0</v>
      </c>
      <c r="BZ688" s="987">
        <f>IF(RESUMO_GLOBAL!$X$53="a",ROUND(AP688*$N688,RESUMO_GLOBAL!$X$54),IF(RESUMO_GLOBAL!$X$53="t",TRUNC(AP688*$N688,RESUMO_GLOBAL!$X$54),AP688*$N688))</f>
        <v>0</v>
      </c>
      <c r="CA688" s="987">
        <f>IF(RESUMO_GLOBAL!$X$53="a",ROUND(AQ688*$N688,RESUMO_GLOBAL!$X$54),IF(RESUMO_GLOBAL!$X$53="t",TRUNC(AQ688*$N688,RESUMO_GLOBAL!$X$54),AQ688*$N688))</f>
        <v>0</v>
      </c>
      <c r="CB688" s="987">
        <f>IF(RESUMO_GLOBAL!$X$53="a",ROUND(AR688*$N688,RESUMO_GLOBAL!$X$54),IF(RESUMO_GLOBAL!$X$53="t",TRUNC(AR688*$N688,RESUMO_GLOBAL!$X$54),AR688*$N688))</f>
        <v>0</v>
      </c>
      <c r="CC688" s="987">
        <f>IF(RESUMO_GLOBAL!$X$53="a",ROUND(AS688*$N688,RESUMO_GLOBAL!$X$54),IF(RESUMO_GLOBAL!$X$53="t",TRUNC(AS688*$N688,RESUMO_GLOBAL!$X$54),AS688*$N688))</f>
        <v>0</v>
      </c>
      <c r="CD688" s="987">
        <f>IF(RESUMO_GLOBAL!$X$53="a",ROUND(AT688*$N688,RESUMO_GLOBAL!$X$54),IF(RESUMO_GLOBAL!$X$53="t",TRUNC(AT688*$N688,RESUMO_GLOBAL!$X$54),AT688*$N688))</f>
        <v>0</v>
      </c>
      <c r="CE688" s="987">
        <f>IF(RESUMO_GLOBAL!$X$53="a",ROUND(AU688*$N688,RESUMO_GLOBAL!$X$54),IF(RESUMO_GLOBAL!$X$53="t",TRUNC(AU688*$N688,RESUMO_GLOBAL!$X$54),AU688*$N688))</f>
        <v>0</v>
      </c>
      <c r="CF688" s="987">
        <f>IF(RESUMO_GLOBAL!$X$53="a",ROUND(AV688*$N688,RESUMO_GLOBAL!$X$54),IF(RESUMO_GLOBAL!$X$53="t",TRUNC(AV688*$N688,RESUMO_GLOBAL!$X$54),AV688*$N688))</f>
        <v>0</v>
      </c>
      <c r="CG688" s="987">
        <f>IF(RESUMO_GLOBAL!$X$53="a",ROUND(AW688*$N688,RESUMO_GLOBAL!$X$54),IF(RESUMO_GLOBAL!$X$53="t",TRUNC(AW688*$N688,RESUMO_GLOBAL!$X$54),AW688*$N688))</f>
        <v>0</v>
      </c>
      <c r="CK688" s="59">
        <f t="shared" si="425"/>
        <v>0</v>
      </c>
      <c r="CL688" s="59">
        <f t="shared" si="426"/>
        <v>0</v>
      </c>
      <c r="CM688" s="59">
        <f t="shared" si="427"/>
        <v>0</v>
      </c>
      <c r="CN688" s="59">
        <f t="shared" si="428"/>
        <v>0</v>
      </c>
      <c r="CO688" s="59">
        <f t="shared" si="429"/>
        <v>0</v>
      </c>
      <c r="CP688" s="59">
        <f t="shared" si="430"/>
        <v>0</v>
      </c>
      <c r="CQ688" s="59">
        <f t="shared" si="431"/>
        <v>0</v>
      </c>
      <c r="CR688" s="59">
        <f t="shared" si="432"/>
        <v>0</v>
      </c>
      <c r="CS688" s="59">
        <f t="shared" si="433"/>
        <v>0</v>
      </c>
      <c r="CT688" s="59">
        <f t="shared" si="434"/>
        <v>0</v>
      </c>
      <c r="CU688" s="59">
        <f t="shared" si="435"/>
        <v>0</v>
      </c>
      <c r="CV688" s="59">
        <f t="shared" si="436"/>
        <v>0</v>
      </c>
      <c r="CW688" s="59">
        <f t="shared" si="437"/>
        <v>0</v>
      </c>
      <c r="CX688" s="59">
        <f t="shared" si="438"/>
        <v>0</v>
      </c>
      <c r="CY688" s="59">
        <f t="shared" si="439"/>
        <v>0</v>
      </c>
      <c r="CZ688" s="59">
        <f t="shared" si="440"/>
        <v>0</v>
      </c>
      <c r="DA688" s="59">
        <f t="shared" si="441"/>
        <v>0</v>
      </c>
      <c r="DB688" s="59">
        <f t="shared" si="442"/>
        <v>0</v>
      </c>
      <c r="DE688">
        <f t="shared" si="424"/>
        <v>683</v>
      </c>
      <c r="DF688" t="str">
        <f t="shared" si="443"/>
        <v/>
      </c>
      <c r="DG688" s="59">
        <f>IF($C688&lt;&gt;0,SUM($CK689:CK689),0)</f>
        <v>0</v>
      </c>
      <c r="DH688" s="59">
        <f>IF($C688&lt;&gt;0,SUM($CK689:CL689),0)</f>
        <v>0</v>
      </c>
      <c r="DI688" s="59">
        <f>IF($C688&lt;&gt;0,SUM($CK689:CM689),0)</f>
        <v>0</v>
      </c>
      <c r="DJ688" s="59">
        <f>IF($C688&lt;&gt;0,SUM($CK689:CN689),0)</f>
        <v>0</v>
      </c>
      <c r="DK688" s="59">
        <f>IF($C688&lt;&gt;0,SUM($CK689:CO689),0)</f>
        <v>0</v>
      </c>
      <c r="DL688" s="59">
        <f>IF($C688&lt;&gt;0,SUM($CK689:CP689),0)</f>
        <v>0</v>
      </c>
      <c r="DM688" s="59">
        <f>IF($C688&lt;&gt;0,SUM($CK689:CQ689),0)</f>
        <v>0</v>
      </c>
      <c r="DN688" s="59">
        <f>IF($C688&lt;&gt;0,SUM($CK689:CR689),0)</f>
        <v>0</v>
      </c>
      <c r="DO688" s="59">
        <f>IF($C688&lt;&gt;0,SUM($CK689:CS689),0)</f>
        <v>0</v>
      </c>
      <c r="DP688" s="59">
        <f>IF($C688&lt;&gt;0,SUM($CK689:CT689),0)</f>
        <v>0</v>
      </c>
      <c r="DQ688" s="59">
        <f>IF($C688&lt;&gt;0,SUM($CK689:CU689),0)</f>
        <v>0</v>
      </c>
      <c r="DR688" s="59">
        <f>IF($C688&lt;&gt;0,SUM($CK689:CV689),0)</f>
        <v>0</v>
      </c>
      <c r="DS688" s="59">
        <f>IF($C688&lt;&gt;0,SUM($CK689:CW689),0)</f>
        <v>0</v>
      </c>
      <c r="DT688" s="59">
        <f>IF($C688&lt;&gt;0,SUM($CK689:CX689),0)</f>
        <v>0</v>
      </c>
      <c r="DU688" s="59">
        <f>IF($C688&lt;&gt;0,SUM($CK689:CY689),0)</f>
        <v>0</v>
      </c>
      <c r="DV688" s="59">
        <f>IF($C688&lt;&gt;0,SUM($CK689:CZ689),0)</f>
        <v>0</v>
      </c>
      <c r="DW688" s="59">
        <f>IF($C688&lt;&gt;0,SUM($CK689:DA689),0)</f>
        <v>0</v>
      </c>
      <c r="DX688" s="59">
        <f>IF($C688&lt;&gt;0,SUM($CK689:DB689),0)</f>
        <v>0</v>
      </c>
      <c r="DY688" s="952" t="str">
        <f t="shared" si="447"/>
        <v/>
      </c>
    </row>
    <row r="689" spans="1:129" ht="13.5" hidden="1" thickBot="1">
      <c r="A689" s="3" t="str">
        <f t="shared" si="413"/>
        <v/>
      </c>
      <c r="B689" s="805">
        <f>Dados_GLOBAL_Inicial!E689</f>
        <v>0</v>
      </c>
      <c r="C689" s="956">
        <f>IF(IFERROR(VALUE(Dados_GLOBAL_Inicial!F689),0)=0,0,Dados_GLOBAL_Inicial!F689)</f>
        <v>0</v>
      </c>
      <c r="D689" s="830">
        <f>Dados_GLOBAL_Inicial!G689</f>
        <v>0</v>
      </c>
      <c r="E689" s="830" t="str">
        <f>IF(IFERROR(VLOOKUP(F689,Cod_Gde_Itens!$A$1:$B$80,2,FALSE),0)&gt;549,IFERROR(VLOOKUP(F689,Cod_Gde_Itens!$A$1:$B$80,2,FALSE),0),IF(Dados_GLOBAL_Inicial!H689=0,"",Dados_GLOBAL_Inicial!H689))</f>
        <v/>
      </c>
      <c r="F689" s="823">
        <f>Dados_GLOBAL_Inicial!I689</f>
        <v>0</v>
      </c>
      <c r="G689" s="824">
        <f>Dados_GLOBAL_Inicial!J689</f>
        <v>0</v>
      </c>
      <c r="H689" s="454">
        <f>Dados_GLOBAL_Inicial!K689</f>
        <v>0</v>
      </c>
      <c r="I689" s="970">
        <f>SUM('MEDIÇÃO_OBJETO (1)'!I689)</f>
        <v>0</v>
      </c>
      <c r="J689" s="455">
        <f t="shared" si="414"/>
        <v>0</v>
      </c>
      <c r="K689" s="451">
        <f t="shared" si="415"/>
        <v>0</v>
      </c>
      <c r="L689" s="452">
        <f t="shared" si="416"/>
        <v>0</v>
      </c>
      <c r="M689" s="809">
        <f t="shared" si="417"/>
        <v>0</v>
      </c>
      <c r="N689" s="810">
        <f>IF(IFERROR(VALUE(Dados_GLOBAL_Inicial!L689),0)=0,0,Dados_GLOBAL_Inicial!L689)</f>
        <v>0</v>
      </c>
      <c r="O689" s="812">
        <f>SUM('MEDIÇÃO_OBJETO (1)'!O689)</f>
        <v>0</v>
      </c>
      <c r="P689" s="812">
        <f>SUM('MEDIÇÃO_OBJETO (1)'!P689)</f>
        <v>0</v>
      </c>
      <c r="Q689" s="813">
        <f t="shared" si="418"/>
        <v>0</v>
      </c>
      <c r="R689" s="951"/>
      <c r="S689" s="815">
        <f>SUM('MEDIÇÃO_OBJETO (1)'!S689)</f>
        <v>0</v>
      </c>
      <c r="T689" s="815">
        <f>SUM('MEDIÇÃO_OBJETO (1)'!T689)</f>
        <v>0</v>
      </c>
      <c r="V689" s="19"/>
      <c r="W689" s="978">
        <f t="shared" si="419"/>
        <v>0</v>
      </c>
      <c r="X689" s="816">
        <f t="shared" si="420"/>
        <v>0</v>
      </c>
      <c r="Y689" s="816">
        <f t="shared" si="421"/>
        <v>0</v>
      </c>
      <c r="Z689" s="817">
        <f t="shared" si="422"/>
        <v>0</v>
      </c>
      <c r="AB689" s="453">
        <f t="shared" si="444"/>
        <v>0</v>
      </c>
      <c r="AC689" s="14">
        <f t="shared" si="423"/>
        <v>0</v>
      </c>
      <c r="AD689" s="819"/>
      <c r="AE689" s="631">
        <f t="shared" si="445"/>
        <v>0</v>
      </c>
      <c r="AF689" s="818">
        <f>SUM('MEDIÇÃO_OBJETO (1)'!AG689)</f>
        <v>0</v>
      </c>
      <c r="AG689" s="541">
        <f>SUM('MEDIÇÃO_OBJETO (1)'!AH689)</f>
        <v>0</v>
      </c>
      <c r="AH689" s="541">
        <f>SUM('MEDIÇÃO_OBJETO (1)'!AI689)</f>
        <v>0</v>
      </c>
      <c r="AI689" s="541">
        <f>SUM('MEDIÇÃO_OBJETO (1)'!AJ689)</f>
        <v>0</v>
      </c>
      <c r="AJ689" s="541">
        <f>SUM('MEDIÇÃO_OBJETO (1)'!AK689)</f>
        <v>0</v>
      </c>
      <c r="AK689" s="541">
        <f>SUM('MEDIÇÃO_OBJETO (1)'!AL689)</f>
        <v>0</v>
      </c>
      <c r="AL689" s="541">
        <f>SUM('MEDIÇÃO_OBJETO (1)'!AM689)</f>
        <v>0</v>
      </c>
      <c r="AM689" s="541">
        <f>SUM('MEDIÇÃO_OBJETO (1)'!AN689)</f>
        <v>0</v>
      </c>
      <c r="AN689" s="541">
        <f>SUM('MEDIÇÃO_OBJETO (1)'!AO689)</f>
        <v>0</v>
      </c>
      <c r="AO689" s="541">
        <f>SUM('MEDIÇÃO_OBJETO (1)'!AP689)</f>
        <v>0</v>
      </c>
      <c r="AP689" s="541">
        <f>SUM('MEDIÇÃO_OBJETO (1)'!AQ689)</f>
        <v>0</v>
      </c>
      <c r="AQ689" s="541">
        <f>SUM('MEDIÇÃO_OBJETO (1)'!AR689)</f>
        <v>0</v>
      </c>
      <c r="AR689" s="541">
        <f>SUM('MEDIÇÃO_OBJETO (1)'!AS689)</f>
        <v>0</v>
      </c>
      <c r="AS689" s="541">
        <f>SUM('MEDIÇÃO_OBJETO (1)'!AT689)</f>
        <v>0</v>
      </c>
      <c r="AT689" s="541">
        <f>SUM('MEDIÇÃO_OBJETO (1)'!AU689)</f>
        <v>0</v>
      </c>
      <c r="AU689" s="541">
        <f>SUM('MEDIÇÃO_OBJETO (1)'!AV689)</f>
        <v>0</v>
      </c>
      <c r="AV689" s="541">
        <f>SUM('MEDIÇÃO_OBJETO (1)'!AW689)</f>
        <v>0</v>
      </c>
      <c r="AW689" s="541">
        <f>SUM('MEDIÇÃO_OBJETO (1)'!AX689)</f>
        <v>0</v>
      </c>
      <c r="AX689" s="977"/>
      <c r="BN689" s="992">
        <f t="shared" si="448"/>
        <v>0</v>
      </c>
      <c r="BO689" s="538">
        <f t="shared" si="446"/>
        <v>0</v>
      </c>
      <c r="BP689" s="987">
        <f>IF(RESUMO_GLOBAL!$X$53="a",ROUND(AF689*$N689,RESUMO_GLOBAL!$X$54),IF(RESUMO_GLOBAL!$X$53="t",TRUNC(AF689*$N689,RESUMO_GLOBAL!$X$54),AF689*$N689))</f>
        <v>0</v>
      </c>
      <c r="BQ689" s="987">
        <f>IF(RESUMO_GLOBAL!$X$53="a",ROUND(AG689*$N689,RESUMO_GLOBAL!$X$54),IF(RESUMO_GLOBAL!$X$53="t",TRUNC(AG689*$N689,RESUMO_GLOBAL!$X$54),AG689*$N689))</f>
        <v>0</v>
      </c>
      <c r="BR689" s="987">
        <f>IF(RESUMO_GLOBAL!$X$53="a",ROUND(AH689*$N689,RESUMO_GLOBAL!$X$54),IF(RESUMO_GLOBAL!$X$53="t",TRUNC(AH689*$N689,RESUMO_GLOBAL!$X$54),AH689*$N689))</f>
        <v>0</v>
      </c>
      <c r="BS689" s="987">
        <f>IF(RESUMO_GLOBAL!$X$53="a",ROUND(AI689*$N689,RESUMO_GLOBAL!$X$54),IF(RESUMO_GLOBAL!$X$53="t",TRUNC(AI689*$N689,RESUMO_GLOBAL!$X$54),AI689*$N689))</f>
        <v>0</v>
      </c>
      <c r="BT689" s="987">
        <f>IF(RESUMO_GLOBAL!$X$53="a",ROUND(AJ689*$N689,RESUMO_GLOBAL!$X$54),IF(RESUMO_GLOBAL!$X$53="t",TRUNC(AJ689*$N689,RESUMO_GLOBAL!$X$54),AJ689*$N689))</f>
        <v>0</v>
      </c>
      <c r="BU689" s="987">
        <f>IF(RESUMO_GLOBAL!$X$53="a",ROUND(AK689*$N689,RESUMO_GLOBAL!$X$54),IF(RESUMO_GLOBAL!$X$53="t",TRUNC(AK689*$N689,RESUMO_GLOBAL!$X$54),AK689*$N689))</f>
        <v>0</v>
      </c>
      <c r="BV689" s="987">
        <f>IF(RESUMO_GLOBAL!$X$53="a",ROUND(AL689*$N689,RESUMO_GLOBAL!$X$54),IF(RESUMO_GLOBAL!$X$53="t",TRUNC(AL689*$N689,RESUMO_GLOBAL!$X$54),AL689*$N689))</f>
        <v>0</v>
      </c>
      <c r="BW689" s="987">
        <f>IF(RESUMO_GLOBAL!$X$53="a",ROUND(AM689*$N689,RESUMO_GLOBAL!$X$54),IF(RESUMO_GLOBAL!$X$53="t",TRUNC(AM689*$N689,RESUMO_GLOBAL!$X$54),AM689*$N689))</f>
        <v>0</v>
      </c>
      <c r="BX689" s="987">
        <f>IF(RESUMO_GLOBAL!$X$53="a",ROUND(AN689*$N689,RESUMO_GLOBAL!$X$54),IF(RESUMO_GLOBAL!$X$53="t",TRUNC(AN689*$N689,RESUMO_GLOBAL!$X$54),AN689*$N689))</f>
        <v>0</v>
      </c>
      <c r="BY689" s="987">
        <f>IF(RESUMO_GLOBAL!$X$53="a",ROUND(AO689*$N689,RESUMO_GLOBAL!$X$54),IF(RESUMO_GLOBAL!$X$53="t",TRUNC(AO689*$N689,RESUMO_GLOBAL!$X$54),AO689*$N689))</f>
        <v>0</v>
      </c>
      <c r="BZ689" s="987">
        <f>IF(RESUMO_GLOBAL!$X$53="a",ROUND(AP689*$N689,RESUMO_GLOBAL!$X$54),IF(RESUMO_GLOBAL!$X$53="t",TRUNC(AP689*$N689,RESUMO_GLOBAL!$X$54),AP689*$N689))</f>
        <v>0</v>
      </c>
      <c r="CA689" s="987">
        <f>IF(RESUMO_GLOBAL!$X$53="a",ROUND(AQ689*$N689,RESUMO_GLOBAL!$X$54),IF(RESUMO_GLOBAL!$X$53="t",TRUNC(AQ689*$N689,RESUMO_GLOBAL!$X$54),AQ689*$N689))</f>
        <v>0</v>
      </c>
      <c r="CB689" s="987">
        <f>IF(RESUMO_GLOBAL!$X$53="a",ROUND(AR689*$N689,RESUMO_GLOBAL!$X$54),IF(RESUMO_GLOBAL!$X$53="t",TRUNC(AR689*$N689,RESUMO_GLOBAL!$X$54),AR689*$N689))</f>
        <v>0</v>
      </c>
      <c r="CC689" s="987">
        <f>IF(RESUMO_GLOBAL!$X$53="a",ROUND(AS689*$N689,RESUMO_GLOBAL!$X$54),IF(RESUMO_GLOBAL!$X$53="t",TRUNC(AS689*$N689,RESUMO_GLOBAL!$X$54),AS689*$N689))</f>
        <v>0</v>
      </c>
      <c r="CD689" s="987">
        <f>IF(RESUMO_GLOBAL!$X$53="a",ROUND(AT689*$N689,RESUMO_GLOBAL!$X$54),IF(RESUMO_GLOBAL!$X$53="t",TRUNC(AT689*$N689,RESUMO_GLOBAL!$X$54),AT689*$N689))</f>
        <v>0</v>
      </c>
      <c r="CE689" s="987">
        <f>IF(RESUMO_GLOBAL!$X$53="a",ROUND(AU689*$N689,RESUMO_GLOBAL!$X$54),IF(RESUMO_GLOBAL!$X$53="t",TRUNC(AU689*$N689,RESUMO_GLOBAL!$X$54),AU689*$N689))</f>
        <v>0</v>
      </c>
      <c r="CF689" s="987">
        <f>IF(RESUMO_GLOBAL!$X$53="a",ROUND(AV689*$N689,RESUMO_GLOBAL!$X$54),IF(RESUMO_GLOBAL!$X$53="t",TRUNC(AV689*$N689,RESUMO_GLOBAL!$X$54),AV689*$N689))</f>
        <v>0</v>
      </c>
      <c r="CG689" s="987">
        <f>IF(RESUMO_GLOBAL!$X$53="a",ROUND(AW689*$N689,RESUMO_GLOBAL!$X$54),IF(RESUMO_GLOBAL!$X$53="t",TRUNC(AW689*$N689,RESUMO_GLOBAL!$X$54),AW689*$N689))</f>
        <v>0</v>
      </c>
      <c r="CK689" s="59">
        <f t="shared" si="425"/>
        <v>0</v>
      </c>
      <c r="CL689" s="59">
        <f t="shared" si="426"/>
        <v>0</v>
      </c>
      <c r="CM689" s="59">
        <f t="shared" si="427"/>
        <v>0</v>
      </c>
      <c r="CN689" s="59">
        <f t="shared" si="428"/>
        <v>0</v>
      </c>
      <c r="CO689" s="59">
        <f t="shared" si="429"/>
        <v>0</v>
      </c>
      <c r="CP689" s="59">
        <f t="shared" si="430"/>
        <v>0</v>
      </c>
      <c r="CQ689" s="59">
        <f t="shared" si="431"/>
        <v>0</v>
      </c>
      <c r="CR689" s="59">
        <f t="shared" si="432"/>
        <v>0</v>
      </c>
      <c r="CS689" s="59">
        <f t="shared" si="433"/>
        <v>0</v>
      </c>
      <c r="CT689" s="59">
        <f t="shared" si="434"/>
        <v>0</v>
      </c>
      <c r="CU689" s="59">
        <f t="shared" si="435"/>
        <v>0</v>
      </c>
      <c r="CV689" s="59">
        <f t="shared" si="436"/>
        <v>0</v>
      </c>
      <c r="CW689" s="59">
        <f t="shared" si="437"/>
        <v>0</v>
      </c>
      <c r="CX689" s="59">
        <f t="shared" si="438"/>
        <v>0</v>
      </c>
      <c r="CY689" s="59">
        <f t="shared" si="439"/>
        <v>0</v>
      </c>
      <c r="CZ689" s="59">
        <f t="shared" si="440"/>
        <v>0</v>
      </c>
      <c r="DA689" s="59">
        <f t="shared" si="441"/>
        <v>0</v>
      </c>
      <c r="DB689" s="59">
        <f t="shared" si="442"/>
        <v>0</v>
      </c>
      <c r="DE689">
        <f t="shared" si="424"/>
        <v>684</v>
      </c>
      <c r="DF689" t="str">
        <f t="shared" si="443"/>
        <v/>
      </c>
      <c r="DG689" s="59">
        <f>IF($C689&lt;&gt;0,SUM($CK690:CK690),0)</f>
        <v>0</v>
      </c>
      <c r="DH689" s="59">
        <f>IF($C689&lt;&gt;0,SUM($CK690:CL690),0)</f>
        <v>0</v>
      </c>
      <c r="DI689" s="59">
        <f>IF($C689&lt;&gt;0,SUM($CK690:CM690),0)</f>
        <v>0</v>
      </c>
      <c r="DJ689" s="59">
        <f>IF($C689&lt;&gt;0,SUM($CK690:CN690),0)</f>
        <v>0</v>
      </c>
      <c r="DK689" s="59">
        <f>IF($C689&lt;&gt;0,SUM($CK690:CO690),0)</f>
        <v>0</v>
      </c>
      <c r="DL689" s="59">
        <f>IF($C689&lt;&gt;0,SUM($CK690:CP690),0)</f>
        <v>0</v>
      </c>
      <c r="DM689" s="59">
        <f>IF($C689&lt;&gt;0,SUM($CK690:CQ690),0)</f>
        <v>0</v>
      </c>
      <c r="DN689" s="59">
        <f>IF($C689&lt;&gt;0,SUM($CK690:CR690),0)</f>
        <v>0</v>
      </c>
      <c r="DO689" s="59">
        <f>IF($C689&lt;&gt;0,SUM($CK690:CS690),0)</f>
        <v>0</v>
      </c>
      <c r="DP689" s="59">
        <f>IF($C689&lt;&gt;0,SUM($CK690:CT690),0)</f>
        <v>0</v>
      </c>
      <c r="DQ689" s="59">
        <f>IF($C689&lt;&gt;0,SUM($CK690:CU690),0)</f>
        <v>0</v>
      </c>
      <c r="DR689" s="59">
        <f>IF($C689&lt;&gt;0,SUM($CK690:CV690),0)</f>
        <v>0</v>
      </c>
      <c r="DS689" s="59">
        <f>IF($C689&lt;&gt;0,SUM($CK690:CW690),0)</f>
        <v>0</v>
      </c>
      <c r="DT689" s="59">
        <f>IF($C689&lt;&gt;0,SUM($CK690:CX690),0)</f>
        <v>0</v>
      </c>
      <c r="DU689" s="59">
        <f>IF($C689&lt;&gt;0,SUM($CK690:CY690),0)</f>
        <v>0</v>
      </c>
      <c r="DV689" s="59">
        <f>IF($C689&lt;&gt;0,SUM($CK690:CZ690),0)</f>
        <v>0</v>
      </c>
      <c r="DW689" s="59">
        <f>IF($C689&lt;&gt;0,SUM($CK690:DA690),0)</f>
        <v>0</v>
      </c>
      <c r="DX689" s="59">
        <f>IF($C689&lt;&gt;0,SUM($CK690:DB690),0)</f>
        <v>0</v>
      </c>
      <c r="DY689" s="952" t="str">
        <f t="shared" si="447"/>
        <v/>
      </c>
    </row>
    <row r="690" spans="1:129" ht="13.5" hidden="1" thickBot="1">
      <c r="A690" s="3" t="str">
        <f t="shared" si="413"/>
        <v/>
      </c>
      <c r="B690" s="805">
        <f>Dados_GLOBAL_Inicial!E690</f>
        <v>0</v>
      </c>
      <c r="C690" s="956">
        <f>IF(IFERROR(VALUE(Dados_GLOBAL_Inicial!F690),0)=0,0,Dados_GLOBAL_Inicial!F690)</f>
        <v>0</v>
      </c>
      <c r="D690" s="830">
        <f>Dados_GLOBAL_Inicial!G690</f>
        <v>0</v>
      </c>
      <c r="E690" s="830" t="str">
        <f>IF(IFERROR(VLOOKUP(F690,Cod_Gde_Itens!$A$1:$B$80,2,FALSE),0)&gt;549,IFERROR(VLOOKUP(F690,Cod_Gde_Itens!$A$1:$B$80,2,FALSE),0),IF(Dados_GLOBAL_Inicial!H690=0,"",Dados_GLOBAL_Inicial!H690))</f>
        <v/>
      </c>
      <c r="F690" s="823">
        <f>Dados_GLOBAL_Inicial!I690</f>
        <v>0</v>
      </c>
      <c r="G690" s="824">
        <f>Dados_GLOBAL_Inicial!J690</f>
        <v>0</v>
      </c>
      <c r="H690" s="454">
        <f>Dados_GLOBAL_Inicial!K690</f>
        <v>0</v>
      </c>
      <c r="I690" s="970">
        <f>SUM('MEDIÇÃO_OBJETO (1)'!I690)</f>
        <v>0</v>
      </c>
      <c r="J690" s="455">
        <f t="shared" si="414"/>
        <v>0</v>
      </c>
      <c r="K690" s="451">
        <f t="shared" si="415"/>
        <v>0</v>
      </c>
      <c r="L690" s="452">
        <f t="shared" si="416"/>
        <v>0</v>
      </c>
      <c r="M690" s="809">
        <f t="shared" si="417"/>
        <v>0</v>
      </c>
      <c r="N690" s="810">
        <f>IF(IFERROR(VALUE(Dados_GLOBAL_Inicial!L690),0)=0,0,Dados_GLOBAL_Inicial!L690)</f>
        <v>0</v>
      </c>
      <c r="O690" s="812">
        <f>SUM('MEDIÇÃO_OBJETO (1)'!O690)</f>
        <v>0</v>
      </c>
      <c r="P690" s="812">
        <f>SUM('MEDIÇÃO_OBJETO (1)'!P690)</f>
        <v>0</v>
      </c>
      <c r="Q690" s="813">
        <f t="shared" si="418"/>
        <v>0</v>
      </c>
      <c r="R690" s="951"/>
      <c r="S690" s="815">
        <f>SUM('MEDIÇÃO_OBJETO (1)'!S690)</f>
        <v>0</v>
      </c>
      <c r="T690" s="815">
        <f>SUM('MEDIÇÃO_OBJETO (1)'!T690)</f>
        <v>0</v>
      </c>
      <c r="V690" s="19"/>
      <c r="W690" s="978">
        <f t="shared" si="419"/>
        <v>0</v>
      </c>
      <c r="X690" s="816">
        <f t="shared" si="420"/>
        <v>0</v>
      </c>
      <c r="Y690" s="816">
        <f t="shared" si="421"/>
        <v>0</v>
      </c>
      <c r="Z690" s="817">
        <f t="shared" si="422"/>
        <v>0</v>
      </c>
      <c r="AB690" s="453">
        <f t="shared" si="444"/>
        <v>0</v>
      </c>
      <c r="AC690" s="14">
        <f t="shared" si="423"/>
        <v>0</v>
      </c>
      <c r="AD690" s="819"/>
      <c r="AE690" s="631">
        <f t="shared" si="445"/>
        <v>0</v>
      </c>
      <c r="AF690" s="818">
        <f>SUM('MEDIÇÃO_OBJETO (1)'!AG690)</f>
        <v>0</v>
      </c>
      <c r="AG690" s="541">
        <f>SUM('MEDIÇÃO_OBJETO (1)'!AH690)</f>
        <v>0</v>
      </c>
      <c r="AH690" s="541">
        <f>SUM('MEDIÇÃO_OBJETO (1)'!AI690)</f>
        <v>0</v>
      </c>
      <c r="AI690" s="541">
        <f>SUM('MEDIÇÃO_OBJETO (1)'!AJ690)</f>
        <v>0</v>
      </c>
      <c r="AJ690" s="541">
        <f>SUM('MEDIÇÃO_OBJETO (1)'!AK690)</f>
        <v>0</v>
      </c>
      <c r="AK690" s="541">
        <f>SUM('MEDIÇÃO_OBJETO (1)'!AL690)</f>
        <v>0</v>
      </c>
      <c r="AL690" s="541">
        <f>SUM('MEDIÇÃO_OBJETO (1)'!AM690)</f>
        <v>0</v>
      </c>
      <c r="AM690" s="541">
        <f>SUM('MEDIÇÃO_OBJETO (1)'!AN690)</f>
        <v>0</v>
      </c>
      <c r="AN690" s="541">
        <f>SUM('MEDIÇÃO_OBJETO (1)'!AO690)</f>
        <v>0</v>
      </c>
      <c r="AO690" s="541">
        <f>SUM('MEDIÇÃO_OBJETO (1)'!AP690)</f>
        <v>0</v>
      </c>
      <c r="AP690" s="541">
        <f>SUM('MEDIÇÃO_OBJETO (1)'!AQ690)</f>
        <v>0</v>
      </c>
      <c r="AQ690" s="541">
        <f>SUM('MEDIÇÃO_OBJETO (1)'!AR690)</f>
        <v>0</v>
      </c>
      <c r="AR690" s="541">
        <f>SUM('MEDIÇÃO_OBJETO (1)'!AS690)</f>
        <v>0</v>
      </c>
      <c r="AS690" s="541">
        <f>SUM('MEDIÇÃO_OBJETO (1)'!AT690)</f>
        <v>0</v>
      </c>
      <c r="AT690" s="541">
        <f>SUM('MEDIÇÃO_OBJETO (1)'!AU690)</f>
        <v>0</v>
      </c>
      <c r="AU690" s="541">
        <f>SUM('MEDIÇÃO_OBJETO (1)'!AV690)</f>
        <v>0</v>
      </c>
      <c r="AV690" s="541">
        <f>SUM('MEDIÇÃO_OBJETO (1)'!AW690)</f>
        <v>0</v>
      </c>
      <c r="AW690" s="541">
        <f>SUM('MEDIÇÃO_OBJETO (1)'!AX690)</f>
        <v>0</v>
      </c>
      <c r="AX690" s="977"/>
      <c r="BN690" s="992">
        <f t="shared" si="448"/>
        <v>0</v>
      </c>
      <c r="BO690" s="538">
        <f t="shared" si="446"/>
        <v>0</v>
      </c>
      <c r="BP690" s="987">
        <f>IF(RESUMO_GLOBAL!$X$53="a",ROUND(AF690*$N690,RESUMO_GLOBAL!$X$54),IF(RESUMO_GLOBAL!$X$53="t",TRUNC(AF690*$N690,RESUMO_GLOBAL!$X$54),AF690*$N690))</f>
        <v>0</v>
      </c>
      <c r="BQ690" s="987">
        <f>IF(RESUMO_GLOBAL!$X$53="a",ROUND(AG690*$N690,RESUMO_GLOBAL!$X$54),IF(RESUMO_GLOBAL!$X$53="t",TRUNC(AG690*$N690,RESUMO_GLOBAL!$X$54),AG690*$N690))</f>
        <v>0</v>
      </c>
      <c r="BR690" s="987">
        <f>IF(RESUMO_GLOBAL!$X$53="a",ROUND(AH690*$N690,RESUMO_GLOBAL!$X$54),IF(RESUMO_GLOBAL!$X$53="t",TRUNC(AH690*$N690,RESUMO_GLOBAL!$X$54),AH690*$N690))</f>
        <v>0</v>
      </c>
      <c r="BS690" s="987">
        <f>IF(RESUMO_GLOBAL!$X$53="a",ROUND(AI690*$N690,RESUMO_GLOBAL!$X$54),IF(RESUMO_GLOBAL!$X$53="t",TRUNC(AI690*$N690,RESUMO_GLOBAL!$X$54),AI690*$N690))</f>
        <v>0</v>
      </c>
      <c r="BT690" s="987">
        <f>IF(RESUMO_GLOBAL!$X$53="a",ROUND(AJ690*$N690,RESUMO_GLOBAL!$X$54),IF(RESUMO_GLOBAL!$X$53="t",TRUNC(AJ690*$N690,RESUMO_GLOBAL!$X$54),AJ690*$N690))</f>
        <v>0</v>
      </c>
      <c r="BU690" s="987">
        <f>IF(RESUMO_GLOBAL!$X$53="a",ROUND(AK690*$N690,RESUMO_GLOBAL!$X$54),IF(RESUMO_GLOBAL!$X$53="t",TRUNC(AK690*$N690,RESUMO_GLOBAL!$X$54),AK690*$N690))</f>
        <v>0</v>
      </c>
      <c r="BV690" s="987">
        <f>IF(RESUMO_GLOBAL!$X$53="a",ROUND(AL690*$N690,RESUMO_GLOBAL!$X$54),IF(RESUMO_GLOBAL!$X$53="t",TRUNC(AL690*$N690,RESUMO_GLOBAL!$X$54),AL690*$N690))</f>
        <v>0</v>
      </c>
      <c r="BW690" s="987">
        <f>IF(RESUMO_GLOBAL!$X$53="a",ROUND(AM690*$N690,RESUMO_GLOBAL!$X$54),IF(RESUMO_GLOBAL!$X$53="t",TRUNC(AM690*$N690,RESUMO_GLOBAL!$X$54),AM690*$N690))</f>
        <v>0</v>
      </c>
      <c r="BX690" s="987">
        <f>IF(RESUMO_GLOBAL!$X$53="a",ROUND(AN690*$N690,RESUMO_GLOBAL!$X$54),IF(RESUMO_GLOBAL!$X$53="t",TRUNC(AN690*$N690,RESUMO_GLOBAL!$X$54),AN690*$N690))</f>
        <v>0</v>
      </c>
      <c r="BY690" s="987">
        <f>IF(RESUMO_GLOBAL!$X$53="a",ROUND(AO690*$N690,RESUMO_GLOBAL!$X$54),IF(RESUMO_GLOBAL!$X$53="t",TRUNC(AO690*$N690,RESUMO_GLOBAL!$X$54),AO690*$N690))</f>
        <v>0</v>
      </c>
      <c r="BZ690" s="987">
        <f>IF(RESUMO_GLOBAL!$X$53="a",ROUND(AP690*$N690,RESUMO_GLOBAL!$X$54),IF(RESUMO_GLOBAL!$X$53="t",TRUNC(AP690*$N690,RESUMO_GLOBAL!$X$54),AP690*$N690))</f>
        <v>0</v>
      </c>
      <c r="CA690" s="987">
        <f>IF(RESUMO_GLOBAL!$X$53="a",ROUND(AQ690*$N690,RESUMO_GLOBAL!$X$54),IF(RESUMO_GLOBAL!$X$53="t",TRUNC(AQ690*$N690,RESUMO_GLOBAL!$X$54),AQ690*$N690))</f>
        <v>0</v>
      </c>
      <c r="CB690" s="987">
        <f>IF(RESUMO_GLOBAL!$X$53="a",ROUND(AR690*$N690,RESUMO_GLOBAL!$X$54),IF(RESUMO_GLOBAL!$X$53="t",TRUNC(AR690*$N690,RESUMO_GLOBAL!$X$54),AR690*$N690))</f>
        <v>0</v>
      </c>
      <c r="CC690" s="987">
        <f>IF(RESUMO_GLOBAL!$X$53="a",ROUND(AS690*$N690,RESUMO_GLOBAL!$X$54),IF(RESUMO_GLOBAL!$X$53="t",TRUNC(AS690*$N690,RESUMO_GLOBAL!$X$54),AS690*$N690))</f>
        <v>0</v>
      </c>
      <c r="CD690" s="987">
        <f>IF(RESUMO_GLOBAL!$X$53="a",ROUND(AT690*$N690,RESUMO_GLOBAL!$X$54),IF(RESUMO_GLOBAL!$X$53="t",TRUNC(AT690*$N690,RESUMO_GLOBAL!$X$54),AT690*$N690))</f>
        <v>0</v>
      </c>
      <c r="CE690" s="987">
        <f>IF(RESUMO_GLOBAL!$X$53="a",ROUND(AU690*$N690,RESUMO_GLOBAL!$X$54),IF(RESUMO_GLOBAL!$X$53="t",TRUNC(AU690*$N690,RESUMO_GLOBAL!$X$54),AU690*$N690))</f>
        <v>0</v>
      </c>
      <c r="CF690" s="987">
        <f>IF(RESUMO_GLOBAL!$X$53="a",ROUND(AV690*$N690,RESUMO_GLOBAL!$X$54),IF(RESUMO_GLOBAL!$X$53="t",TRUNC(AV690*$N690,RESUMO_GLOBAL!$X$54),AV690*$N690))</f>
        <v>0</v>
      </c>
      <c r="CG690" s="987">
        <f>IF(RESUMO_GLOBAL!$X$53="a",ROUND(AW690*$N690,RESUMO_GLOBAL!$X$54),IF(RESUMO_GLOBAL!$X$53="t",TRUNC(AW690*$N690,RESUMO_GLOBAL!$X$54),AW690*$N690))</f>
        <v>0</v>
      </c>
      <c r="CK690" s="59">
        <f t="shared" si="425"/>
        <v>0</v>
      </c>
      <c r="CL690" s="59">
        <f t="shared" si="426"/>
        <v>0</v>
      </c>
      <c r="CM690" s="59">
        <f t="shared" si="427"/>
        <v>0</v>
      </c>
      <c r="CN690" s="59">
        <f t="shared" si="428"/>
        <v>0</v>
      </c>
      <c r="CO690" s="59">
        <f t="shared" si="429"/>
        <v>0</v>
      </c>
      <c r="CP690" s="59">
        <f t="shared" si="430"/>
        <v>0</v>
      </c>
      <c r="CQ690" s="59">
        <f t="shared" si="431"/>
        <v>0</v>
      </c>
      <c r="CR690" s="59">
        <f t="shared" si="432"/>
        <v>0</v>
      </c>
      <c r="CS690" s="59">
        <f t="shared" si="433"/>
        <v>0</v>
      </c>
      <c r="CT690" s="59">
        <f t="shared" si="434"/>
        <v>0</v>
      </c>
      <c r="CU690" s="59">
        <f t="shared" si="435"/>
        <v>0</v>
      </c>
      <c r="CV690" s="59">
        <f t="shared" si="436"/>
        <v>0</v>
      </c>
      <c r="CW690" s="59">
        <f t="shared" si="437"/>
        <v>0</v>
      </c>
      <c r="CX690" s="59">
        <f t="shared" si="438"/>
        <v>0</v>
      </c>
      <c r="CY690" s="59">
        <f t="shared" si="439"/>
        <v>0</v>
      </c>
      <c r="CZ690" s="59">
        <f t="shared" si="440"/>
        <v>0</v>
      </c>
      <c r="DA690" s="59">
        <f t="shared" si="441"/>
        <v>0</v>
      </c>
      <c r="DB690" s="59">
        <f t="shared" si="442"/>
        <v>0</v>
      </c>
      <c r="DE690">
        <f t="shared" si="424"/>
        <v>685</v>
      </c>
      <c r="DF690" t="str">
        <f t="shared" si="443"/>
        <v/>
      </c>
      <c r="DG690" s="59">
        <f>IF($C690&lt;&gt;0,SUM($CK691:CK691),0)</f>
        <v>0</v>
      </c>
      <c r="DH690" s="59">
        <f>IF($C690&lt;&gt;0,SUM($CK691:CL691),0)</f>
        <v>0</v>
      </c>
      <c r="DI690" s="59">
        <f>IF($C690&lt;&gt;0,SUM($CK691:CM691),0)</f>
        <v>0</v>
      </c>
      <c r="DJ690" s="59">
        <f>IF($C690&lt;&gt;0,SUM($CK691:CN691),0)</f>
        <v>0</v>
      </c>
      <c r="DK690" s="59">
        <f>IF($C690&lt;&gt;0,SUM($CK691:CO691),0)</f>
        <v>0</v>
      </c>
      <c r="DL690" s="59">
        <f>IF($C690&lt;&gt;0,SUM($CK691:CP691),0)</f>
        <v>0</v>
      </c>
      <c r="DM690" s="59">
        <f>IF($C690&lt;&gt;0,SUM($CK691:CQ691),0)</f>
        <v>0</v>
      </c>
      <c r="DN690" s="59">
        <f>IF($C690&lt;&gt;0,SUM($CK691:CR691),0)</f>
        <v>0</v>
      </c>
      <c r="DO690" s="59">
        <f>IF($C690&lt;&gt;0,SUM($CK691:CS691),0)</f>
        <v>0</v>
      </c>
      <c r="DP690" s="59">
        <f>IF($C690&lt;&gt;0,SUM($CK691:CT691),0)</f>
        <v>0</v>
      </c>
      <c r="DQ690" s="59">
        <f>IF($C690&lt;&gt;0,SUM($CK691:CU691),0)</f>
        <v>0</v>
      </c>
      <c r="DR690" s="59">
        <f>IF($C690&lt;&gt;0,SUM($CK691:CV691),0)</f>
        <v>0</v>
      </c>
      <c r="DS690" s="59">
        <f>IF($C690&lt;&gt;0,SUM($CK691:CW691),0)</f>
        <v>0</v>
      </c>
      <c r="DT690" s="59">
        <f>IF($C690&lt;&gt;0,SUM($CK691:CX691),0)</f>
        <v>0</v>
      </c>
      <c r="DU690" s="59">
        <f>IF($C690&lt;&gt;0,SUM($CK691:CY691),0)</f>
        <v>0</v>
      </c>
      <c r="DV690" s="59">
        <f>IF($C690&lt;&gt;0,SUM($CK691:CZ691),0)</f>
        <v>0</v>
      </c>
      <c r="DW690" s="59">
        <f>IF($C690&lt;&gt;0,SUM($CK691:DA691),0)</f>
        <v>0</v>
      </c>
      <c r="DX690" s="59">
        <f>IF($C690&lt;&gt;0,SUM($CK691:DB691),0)</f>
        <v>0</v>
      </c>
      <c r="DY690" s="952" t="str">
        <f t="shared" si="447"/>
        <v/>
      </c>
    </row>
    <row r="691" spans="1:129" ht="13.5" hidden="1" thickBot="1">
      <c r="A691" s="3" t="str">
        <f t="shared" si="413"/>
        <v/>
      </c>
      <c r="B691" s="805">
        <f>Dados_GLOBAL_Inicial!E691</f>
        <v>0</v>
      </c>
      <c r="C691" s="956">
        <f>IF(IFERROR(VALUE(Dados_GLOBAL_Inicial!F691),0)=0,0,Dados_GLOBAL_Inicial!F691)</f>
        <v>0</v>
      </c>
      <c r="D691" s="830">
        <f>Dados_GLOBAL_Inicial!G691</f>
        <v>0</v>
      </c>
      <c r="E691" s="830" t="str">
        <f>IF(IFERROR(VLOOKUP(F691,Cod_Gde_Itens!$A$1:$B$80,2,FALSE),0)&gt;549,IFERROR(VLOOKUP(F691,Cod_Gde_Itens!$A$1:$B$80,2,FALSE),0),IF(Dados_GLOBAL_Inicial!H691=0,"",Dados_GLOBAL_Inicial!H691))</f>
        <v/>
      </c>
      <c r="F691" s="823">
        <f>Dados_GLOBAL_Inicial!I691</f>
        <v>0</v>
      </c>
      <c r="G691" s="824">
        <f>Dados_GLOBAL_Inicial!J691</f>
        <v>0</v>
      </c>
      <c r="H691" s="454">
        <f>Dados_GLOBAL_Inicial!K691</f>
        <v>0</v>
      </c>
      <c r="I691" s="970">
        <f>SUM('MEDIÇÃO_OBJETO (1)'!I691)</f>
        <v>0</v>
      </c>
      <c r="J691" s="455">
        <f t="shared" si="414"/>
        <v>0</v>
      </c>
      <c r="K691" s="451">
        <f t="shared" si="415"/>
        <v>0</v>
      </c>
      <c r="L691" s="452">
        <f t="shared" si="416"/>
        <v>0</v>
      </c>
      <c r="M691" s="809">
        <f t="shared" si="417"/>
        <v>0</v>
      </c>
      <c r="N691" s="810">
        <f>IF(IFERROR(VALUE(Dados_GLOBAL_Inicial!L691),0)=0,0,Dados_GLOBAL_Inicial!L691)</f>
        <v>0</v>
      </c>
      <c r="O691" s="812">
        <f>SUM('MEDIÇÃO_OBJETO (1)'!O691)</f>
        <v>0</v>
      </c>
      <c r="P691" s="812">
        <f>SUM('MEDIÇÃO_OBJETO (1)'!P691)</f>
        <v>0</v>
      </c>
      <c r="Q691" s="813">
        <f t="shared" si="418"/>
        <v>0</v>
      </c>
      <c r="R691" s="951"/>
      <c r="S691" s="815">
        <f>SUM('MEDIÇÃO_OBJETO (1)'!S691)</f>
        <v>0</v>
      </c>
      <c r="T691" s="815">
        <f>SUM('MEDIÇÃO_OBJETO (1)'!T691)</f>
        <v>0</v>
      </c>
      <c r="V691" s="19"/>
      <c r="W691" s="978">
        <f t="shared" si="419"/>
        <v>0</v>
      </c>
      <c r="X691" s="816">
        <f t="shared" si="420"/>
        <v>0</v>
      </c>
      <c r="Y691" s="816">
        <f t="shared" si="421"/>
        <v>0</v>
      </c>
      <c r="Z691" s="817">
        <f t="shared" si="422"/>
        <v>0</v>
      </c>
      <c r="AB691" s="453">
        <f t="shared" si="444"/>
        <v>0</v>
      </c>
      <c r="AC691" s="14">
        <f t="shared" si="423"/>
        <v>0</v>
      </c>
      <c r="AD691" s="819"/>
      <c r="AE691" s="631">
        <f t="shared" si="445"/>
        <v>0</v>
      </c>
      <c r="AF691" s="818">
        <f>SUM('MEDIÇÃO_OBJETO (1)'!AG691)</f>
        <v>0</v>
      </c>
      <c r="AG691" s="541">
        <f>SUM('MEDIÇÃO_OBJETO (1)'!AH691)</f>
        <v>0</v>
      </c>
      <c r="AH691" s="541">
        <f>SUM('MEDIÇÃO_OBJETO (1)'!AI691)</f>
        <v>0</v>
      </c>
      <c r="AI691" s="541">
        <f>SUM('MEDIÇÃO_OBJETO (1)'!AJ691)</f>
        <v>0</v>
      </c>
      <c r="AJ691" s="541">
        <f>SUM('MEDIÇÃO_OBJETO (1)'!AK691)</f>
        <v>0</v>
      </c>
      <c r="AK691" s="541">
        <f>SUM('MEDIÇÃO_OBJETO (1)'!AL691)</f>
        <v>0</v>
      </c>
      <c r="AL691" s="541">
        <f>SUM('MEDIÇÃO_OBJETO (1)'!AM691)</f>
        <v>0</v>
      </c>
      <c r="AM691" s="541">
        <f>SUM('MEDIÇÃO_OBJETO (1)'!AN691)</f>
        <v>0</v>
      </c>
      <c r="AN691" s="541">
        <f>SUM('MEDIÇÃO_OBJETO (1)'!AO691)</f>
        <v>0</v>
      </c>
      <c r="AO691" s="541">
        <f>SUM('MEDIÇÃO_OBJETO (1)'!AP691)</f>
        <v>0</v>
      </c>
      <c r="AP691" s="541">
        <f>SUM('MEDIÇÃO_OBJETO (1)'!AQ691)</f>
        <v>0</v>
      </c>
      <c r="AQ691" s="541">
        <f>SUM('MEDIÇÃO_OBJETO (1)'!AR691)</f>
        <v>0</v>
      </c>
      <c r="AR691" s="541">
        <f>SUM('MEDIÇÃO_OBJETO (1)'!AS691)</f>
        <v>0</v>
      </c>
      <c r="AS691" s="541">
        <f>SUM('MEDIÇÃO_OBJETO (1)'!AT691)</f>
        <v>0</v>
      </c>
      <c r="AT691" s="541">
        <f>SUM('MEDIÇÃO_OBJETO (1)'!AU691)</f>
        <v>0</v>
      </c>
      <c r="AU691" s="541">
        <f>SUM('MEDIÇÃO_OBJETO (1)'!AV691)</f>
        <v>0</v>
      </c>
      <c r="AV691" s="541">
        <f>SUM('MEDIÇÃO_OBJETO (1)'!AW691)</f>
        <v>0</v>
      </c>
      <c r="AW691" s="541">
        <f>SUM('MEDIÇÃO_OBJETO (1)'!AX691)</f>
        <v>0</v>
      </c>
      <c r="AX691" s="977"/>
      <c r="BN691" s="992">
        <f t="shared" si="448"/>
        <v>0</v>
      </c>
      <c r="BO691" s="538">
        <f t="shared" si="446"/>
        <v>0</v>
      </c>
      <c r="BP691" s="987">
        <f>IF(RESUMO_GLOBAL!$X$53="a",ROUND(AF691*$N691,RESUMO_GLOBAL!$X$54),IF(RESUMO_GLOBAL!$X$53="t",TRUNC(AF691*$N691,RESUMO_GLOBAL!$X$54),AF691*$N691))</f>
        <v>0</v>
      </c>
      <c r="BQ691" s="987">
        <f>IF(RESUMO_GLOBAL!$X$53="a",ROUND(AG691*$N691,RESUMO_GLOBAL!$X$54),IF(RESUMO_GLOBAL!$X$53="t",TRUNC(AG691*$N691,RESUMO_GLOBAL!$X$54),AG691*$N691))</f>
        <v>0</v>
      </c>
      <c r="BR691" s="987">
        <f>IF(RESUMO_GLOBAL!$X$53="a",ROUND(AH691*$N691,RESUMO_GLOBAL!$X$54),IF(RESUMO_GLOBAL!$X$53="t",TRUNC(AH691*$N691,RESUMO_GLOBAL!$X$54),AH691*$N691))</f>
        <v>0</v>
      </c>
      <c r="BS691" s="987">
        <f>IF(RESUMO_GLOBAL!$X$53="a",ROUND(AI691*$N691,RESUMO_GLOBAL!$X$54),IF(RESUMO_GLOBAL!$X$53="t",TRUNC(AI691*$N691,RESUMO_GLOBAL!$X$54),AI691*$N691))</f>
        <v>0</v>
      </c>
      <c r="BT691" s="987">
        <f>IF(RESUMO_GLOBAL!$X$53="a",ROUND(AJ691*$N691,RESUMO_GLOBAL!$X$54),IF(RESUMO_GLOBAL!$X$53="t",TRUNC(AJ691*$N691,RESUMO_GLOBAL!$X$54),AJ691*$N691))</f>
        <v>0</v>
      </c>
      <c r="BU691" s="987">
        <f>IF(RESUMO_GLOBAL!$X$53="a",ROUND(AK691*$N691,RESUMO_GLOBAL!$X$54),IF(RESUMO_GLOBAL!$X$53="t",TRUNC(AK691*$N691,RESUMO_GLOBAL!$X$54),AK691*$N691))</f>
        <v>0</v>
      </c>
      <c r="BV691" s="987">
        <f>IF(RESUMO_GLOBAL!$X$53="a",ROUND(AL691*$N691,RESUMO_GLOBAL!$X$54),IF(RESUMO_GLOBAL!$X$53="t",TRUNC(AL691*$N691,RESUMO_GLOBAL!$X$54),AL691*$N691))</f>
        <v>0</v>
      </c>
      <c r="BW691" s="987">
        <f>IF(RESUMO_GLOBAL!$X$53="a",ROUND(AM691*$N691,RESUMO_GLOBAL!$X$54),IF(RESUMO_GLOBAL!$X$53="t",TRUNC(AM691*$N691,RESUMO_GLOBAL!$X$54),AM691*$N691))</f>
        <v>0</v>
      </c>
      <c r="BX691" s="987">
        <f>IF(RESUMO_GLOBAL!$X$53="a",ROUND(AN691*$N691,RESUMO_GLOBAL!$X$54),IF(RESUMO_GLOBAL!$X$53="t",TRUNC(AN691*$N691,RESUMO_GLOBAL!$X$54),AN691*$N691))</f>
        <v>0</v>
      </c>
      <c r="BY691" s="987">
        <f>IF(RESUMO_GLOBAL!$X$53="a",ROUND(AO691*$N691,RESUMO_GLOBAL!$X$54),IF(RESUMO_GLOBAL!$X$53="t",TRUNC(AO691*$N691,RESUMO_GLOBAL!$X$54),AO691*$N691))</f>
        <v>0</v>
      </c>
      <c r="BZ691" s="987">
        <f>IF(RESUMO_GLOBAL!$X$53="a",ROUND(AP691*$N691,RESUMO_GLOBAL!$X$54),IF(RESUMO_GLOBAL!$X$53="t",TRUNC(AP691*$N691,RESUMO_GLOBAL!$X$54),AP691*$N691))</f>
        <v>0</v>
      </c>
      <c r="CA691" s="987">
        <f>IF(RESUMO_GLOBAL!$X$53="a",ROUND(AQ691*$N691,RESUMO_GLOBAL!$X$54),IF(RESUMO_GLOBAL!$X$53="t",TRUNC(AQ691*$N691,RESUMO_GLOBAL!$X$54),AQ691*$N691))</f>
        <v>0</v>
      </c>
      <c r="CB691" s="987">
        <f>IF(RESUMO_GLOBAL!$X$53="a",ROUND(AR691*$N691,RESUMO_GLOBAL!$X$54),IF(RESUMO_GLOBAL!$X$53="t",TRUNC(AR691*$N691,RESUMO_GLOBAL!$X$54),AR691*$N691))</f>
        <v>0</v>
      </c>
      <c r="CC691" s="987">
        <f>IF(RESUMO_GLOBAL!$X$53="a",ROUND(AS691*$N691,RESUMO_GLOBAL!$X$54),IF(RESUMO_GLOBAL!$X$53="t",TRUNC(AS691*$N691,RESUMO_GLOBAL!$X$54),AS691*$N691))</f>
        <v>0</v>
      </c>
      <c r="CD691" s="987">
        <f>IF(RESUMO_GLOBAL!$X$53="a",ROUND(AT691*$N691,RESUMO_GLOBAL!$X$54),IF(RESUMO_GLOBAL!$X$53="t",TRUNC(AT691*$N691,RESUMO_GLOBAL!$X$54),AT691*$N691))</f>
        <v>0</v>
      </c>
      <c r="CE691" s="987">
        <f>IF(RESUMO_GLOBAL!$X$53="a",ROUND(AU691*$N691,RESUMO_GLOBAL!$X$54),IF(RESUMO_GLOBAL!$X$53="t",TRUNC(AU691*$N691,RESUMO_GLOBAL!$X$54),AU691*$N691))</f>
        <v>0</v>
      </c>
      <c r="CF691" s="987">
        <f>IF(RESUMO_GLOBAL!$X$53="a",ROUND(AV691*$N691,RESUMO_GLOBAL!$X$54),IF(RESUMO_GLOBAL!$X$53="t",TRUNC(AV691*$N691,RESUMO_GLOBAL!$X$54),AV691*$N691))</f>
        <v>0</v>
      </c>
      <c r="CG691" s="987">
        <f>IF(RESUMO_GLOBAL!$X$53="a",ROUND(AW691*$N691,RESUMO_GLOBAL!$X$54),IF(RESUMO_GLOBAL!$X$53="t",TRUNC(AW691*$N691,RESUMO_GLOBAL!$X$54),AW691*$N691))</f>
        <v>0</v>
      </c>
      <c r="CK691" s="59">
        <f t="shared" si="425"/>
        <v>0</v>
      </c>
      <c r="CL691" s="59">
        <f t="shared" si="426"/>
        <v>0</v>
      </c>
      <c r="CM691" s="59">
        <f t="shared" si="427"/>
        <v>0</v>
      </c>
      <c r="CN691" s="59">
        <f t="shared" si="428"/>
        <v>0</v>
      </c>
      <c r="CO691" s="59">
        <f t="shared" si="429"/>
        <v>0</v>
      </c>
      <c r="CP691" s="59">
        <f t="shared" si="430"/>
        <v>0</v>
      </c>
      <c r="CQ691" s="59">
        <f t="shared" si="431"/>
        <v>0</v>
      </c>
      <c r="CR691" s="59">
        <f t="shared" si="432"/>
        <v>0</v>
      </c>
      <c r="CS691" s="59">
        <f t="shared" si="433"/>
        <v>0</v>
      </c>
      <c r="CT691" s="59">
        <f t="shared" si="434"/>
        <v>0</v>
      </c>
      <c r="CU691" s="59">
        <f t="shared" si="435"/>
        <v>0</v>
      </c>
      <c r="CV691" s="59">
        <f t="shared" si="436"/>
        <v>0</v>
      </c>
      <c r="CW691" s="59">
        <f t="shared" si="437"/>
        <v>0</v>
      </c>
      <c r="CX691" s="59">
        <f t="shared" si="438"/>
        <v>0</v>
      </c>
      <c r="CY691" s="59">
        <f t="shared" si="439"/>
        <v>0</v>
      </c>
      <c r="CZ691" s="59">
        <f t="shared" si="440"/>
        <v>0</v>
      </c>
      <c r="DA691" s="59">
        <f t="shared" si="441"/>
        <v>0</v>
      </c>
      <c r="DB691" s="59">
        <f t="shared" si="442"/>
        <v>0</v>
      </c>
      <c r="DE691">
        <f t="shared" si="424"/>
        <v>686</v>
      </c>
      <c r="DF691" t="str">
        <f t="shared" si="443"/>
        <v/>
      </c>
      <c r="DG691" s="59">
        <f>IF($C691&lt;&gt;0,SUM($CK692:CK692),0)</f>
        <v>0</v>
      </c>
      <c r="DH691" s="59">
        <f>IF($C691&lt;&gt;0,SUM($CK692:CL692),0)</f>
        <v>0</v>
      </c>
      <c r="DI691" s="59">
        <f>IF($C691&lt;&gt;0,SUM($CK692:CM692),0)</f>
        <v>0</v>
      </c>
      <c r="DJ691" s="59">
        <f>IF($C691&lt;&gt;0,SUM($CK692:CN692),0)</f>
        <v>0</v>
      </c>
      <c r="DK691" s="59">
        <f>IF($C691&lt;&gt;0,SUM($CK692:CO692),0)</f>
        <v>0</v>
      </c>
      <c r="DL691" s="59">
        <f>IF($C691&lt;&gt;0,SUM($CK692:CP692),0)</f>
        <v>0</v>
      </c>
      <c r="DM691" s="59">
        <f>IF($C691&lt;&gt;0,SUM($CK692:CQ692),0)</f>
        <v>0</v>
      </c>
      <c r="DN691" s="59">
        <f>IF($C691&lt;&gt;0,SUM($CK692:CR692),0)</f>
        <v>0</v>
      </c>
      <c r="DO691" s="59">
        <f>IF($C691&lt;&gt;0,SUM($CK692:CS692),0)</f>
        <v>0</v>
      </c>
      <c r="DP691" s="59">
        <f>IF($C691&lt;&gt;0,SUM($CK692:CT692),0)</f>
        <v>0</v>
      </c>
      <c r="DQ691" s="59">
        <f>IF($C691&lt;&gt;0,SUM($CK692:CU692),0)</f>
        <v>0</v>
      </c>
      <c r="DR691" s="59">
        <f>IF($C691&lt;&gt;0,SUM($CK692:CV692),0)</f>
        <v>0</v>
      </c>
      <c r="DS691" s="59">
        <f>IF($C691&lt;&gt;0,SUM($CK692:CW692),0)</f>
        <v>0</v>
      </c>
      <c r="DT691" s="59">
        <f>IF($C691&lt;&gt;0,SUM($CK692:CX692),0)</f>
        <v>0</v>
      </c>
      <c r="DU691" s="59">
        <f>IF($C691&lt;&gt;0,SUM($CK692:CY692),0)</f>
        <v>0</v>
      </c>
      <c r="DV691" s="59">
        <f>IF($C691&lt;&gt;0,SUM($CK692:CZ692),0)</f>
        <v>0</v>
      </c>
      <c r="DW691" s="59">
        <f>IF($C691&lt;&gt;0,SUM($CK692:DA692),0)</f>
        <v>0</v>
      </c>
      <c r="DX691" s="59">
        <f>IF($C691&lt;&gt;0,SUM($CK692:DB692),0)</f>
        <v>0</v>
      </c>
      <c r="DY691" s="952" t="str">
        <f t="shared" si="447"/>
        <v/>
      </c>
    </row>
    <row r="692" spans="1:129" ht="13.5" hidden="1" thickBot="1">
      <c r="A692" s="3" t="str">
        <f t="shared" si="413"/>
        <v/>
      </c>
      <c r="B692" s="805">
        <f>Dados_GLOBAL_Inicial!E692</f>
        <v>0</v>
      </c>
      <c r="C692" s="956">
        <f>IF(IFERROR(VALUE(Dados_GLOBAL_Inicial!F692),0)=0,0,Dados_GLOBAL_Inicial!F692)</f>
        <v>0</v>
      </c>
      <c r="D692" s="830">
        <f>Dados_GLOBAL_Inicial!G692</f>
        <v>0</v>
      </c>
      <c r="E692" s="830" t="str">
        <f>IF(IFERROR(VLOOKUP(F692,Cod_Gde_Itens!$A$1:$B$80,2,FALSE),0)&gt;549,IFERROR(VLOOKUP(F692,Cod_Gde_Itens!$A$1:$B$80,2,FALSE),0),IF(Dados_GLOBAL_Inicial!H692=0,"",Dados_GLOBAL_Inicial!H692))</f>
        <v/>
      </c>
      <c r="F692" s="823">
        <f>Dados_GLOBAL_Inicial!I692</f>
        <v>0</v>
      </c>
      <c r="G692" s="824">
        <f>Dados_GLOBAL_Inicial!J692</f>
        <v>0</v>
      </c>
      <c r="H692" s="454">
        <f>Dados_GLOBAL_Inicial!K692</f>
        <v>0</v>
      </c>
      <c r="I692" s="970">
        <f>SUM('MEDIÇÃO_OBJETO (1)'!I692)</f>
        <v>0</v>
      </c>
      <c r="J692" s="455">
        <f t="shared" si="414"/>
        <v>0</v>
      </c>
      <c r="K692" s="451">
        <f t="shared" si="415"/>
        <v>0</v>
      </c>
      <c r="L692" s="452">
        <f t="shared" si="416"/>
        <v>0</v>
      </c>
      <c r="M692" s="809">
        <f t="shared" si="417"/>
        <v>0</v>
      </c>
      <c r="N692" s="810">
        <f>IF(IFERROR(VALUE(Dados_GLOBAL_Inicial!L692),0)=0,0,Dados_GLOBAL_Inicial!L692)</f>
        <v>0</v>
      </c>
      <c r="O692" s="812">
        <f>SUM('MEDIÇÃO_OBJETO (1)'!O692)</f>
        <v>0</v>
      </c>
      <c r="P692" s="812">
        <f>SUM('MEDIÇÃO_OBJETO (1)'!P692)</f>
        <v>0</v>
      </c>
      <c r="Q692" s="813">
        <f t="shared" si="418"/>
        <v>0</v>
      </c>
      <c r="R692" s="951"/>
      <c r="S692" s="815">
        <f>SUM('MEDIÇÃO_OBJETO (1)'!S692)</f>
        <v>0</v>
      </c>
      <c r="T692" s="815">
        <f>SUM('MEDIÇÃO_OBJETO (1)'!T692)</f>
        <v>0</v>
      </c>
      <c r="V692" s="19"/>
      <c r="W692" s="978">
        <f t="shared" si="419"/>
        <v>0</v>
      </c>
      <c r="X692" s="816">
        <f t="shared" si="420"/>
        <v>0</v>
      </c>
      <c r="Y692" s="816">
        <f t="shared" si="421"/>
        <v>0</v>
      </c>
      <c r="Z692" s="817">
        <f t="shared" si="422"/>
        <v>0</v>
      </c>
      <c r="AB692" s="453">
        <f t="shared" si="444"/>
        <v>0</v>
      </c>
      <c r="AC692" s="14">
        <f t="shared" si="423"/>
        <v>0</v>
      </c>
      <c r="AD692" s="819"/>
      <c r="AE692" s="631">
        <f t="shared" si="445"/>
        <v>0</v>
      </c>
      <c r="AF692" s="818">
        <f>SUM('MEDIÇÃO_OBJETO (1)'!AG692)</f>
        <v>0</v>
      </c>
      <c r="AG692" s="541">
        <f>SUM('MEDIÇÃO_OBJETO (1)'!AH692)</f>
        <v>0</v>
      </c>
      <c r="AH692" s="541">
        <f>SUM('MEDIÇÃO_OBJETO (1)'!AI692)</f>
        <v>0</v>
      </c>
      <c r="AI692" s="541">
        <f>SUM('MEDIÇÃO_OBJETO (1)'!AJ692)</f>
        <v>0</v>
      </c>
      <c r="AJ692" s="541">
        <f>SUM('MEDIÇÃO_OBJETO (1)'!AK692)</f>
        <v>0</v>
      </c>
      <c r="AK692" s="541">
        <f>SUM('MEDIÇÃO_OBJETO (1)'!AL692)</f>
        <v>0</v>
      </c>
      <c r="AL692" s="541">
        <f>SUM('MEDIÇÃO_OBJETO (1)'!AM692)</f>
        <v>0</v>
      </c>
      <c r="AM692" s="541">
        <f>SUM('MEDIÇÃO_OBJETO (1)'!AN692)</f>
        <v>0</v>
      </c>
      <c r="AN692" s="541">
        <f>SUM('MEDIÇÃO_OBJETO (1)'!AO692)</f>
        <v>0</v>
      </c>
      <c r="AO692" s="541">
        <f>SUM('MEDIÇÃO_OBJETO (1)'!AP692)</f>
        <v>0</v>
      </c>
      <c r="AP692" s="541">
        <f>SUM('MEDIÇÃO_OBJETO (1)'!AQ692)</f>
        <v>0</v>
      </c>
      <c r="AQ692" s="541">
        <f>SUM('MEDIÇÃO_OBJETO (1)'!AR692)</f>
        <v>0</v>
      </c>
      <c r="AR692" s="541">
        <f>SUM('MEDIÇÃO_OBJETO (1)'!AS692)</f>
        <v>0</v>
      </c>
      <c r="AS692" s="541">
        <f>SUM('MEDIÇÃO_OBJETO (1)'!AT692)</f>
        <v>0</v>
      </c>
      <c r="AT692" s="541">
        <f>SUM('MEDIÇÃO_OBJETO (1)'!AU692)</f>
        <v>0</v>
      </c>
      <c r="AU692" s="541">
        <f>SUM('MEDIÇÃO_OBJETO (1)'!AV692)</f>
        <v>0</v>
      </c>
      <c r="AV692" s="541">
        <f>SUM('MEDIÇÃO_OBJETO (1)'!AW692)</f>
        <v>0</v>
      </c>
      <c r="AW692" s="541">
        <f>SUM('MEDIÇÃO_OBJETO (1)'!AX692)</f>
        <v>0</v>
      </c>
      <c r="AX692" s="977"/>
      <c r="BN692" s="992">
        <f t="shared" si="448"/>
        <v>0</v>
      </c>
      <c r="BO692" s="538">
        <f t="shared" si="446"/>
        <v>0</v>
      </c>
      <c r="BP692" s="987">
        <f>IF(RESUMO_GLOBAL!$X$53="a",ROUND(AF692*$N692,RESUMO_GLOBAL!$X$54),IF(RESUMO_GLOBAL!$X$53="t",TRUNC(AF692*$N692,RESUMO_GLOBAL!$X$54),AF692*$N692))</f>
        <v>0</v>
      </c>
      <c r="BQ692" s="987">
        <f>IF(RESUMO_GLOBAL!$X$53="a",ROUND(AG692*$N692,RESUMO_GLOBAL!$X$54),IF(RESUMO_GLOBAL!$X$53="t",TRUNC(AG692*$N692,RESUMO_GLOBAL!$X$54),AG692*$N692))</f>
        <v>0</v>
      </c>
      <c r="BR692" s="987">
        <f>IF(RESUMO_GLOBAL!$X$53="a",ROUND(AH692*$N692,RESUMO_GLOBAL!$X$54),IF(RESUMO_GLOBAL!$X$53="t",TRUNC(AH692*$N692,RESUMO_GLOBAL!$X$54),AH692*$N692))</f>
        <v>0</v>
      </c>
      <c r="BS692" s="987">
        <f>IF(RESUMO_GLOBAL!$X$53="a",ROUND(AI692*$N692,RESUMO_GLOBAL!$X$54),IF(RESUMO_GLOBAL!$X$53="t",TRUNC(AI692*$N692,RESUMO_GLOBAL!$X$54),AI692*$N692))</f>
        <v>0</v>
      </c>
      <c r="BT692" s="987">
        <f>IF(RESUMO_GLOBAL!$X$53="a",ROUND(AJ692*$N692,RESUMO_GLOBAL!$X$54),IF(RESUMO_GLOBAL!$X$53="t",TRUNC(AJ692*$N692,RESUMO_GLOBAL!$X$54),AJ692*$N692))</f>
        <v>0</v>
      </c>
      <c r="BU692" s="987">
        <f>IF(RESUMO_GLOBAL!$X$53="a",ROUND(AK692*$N692,RESUMO_GLOBAL!$X$54),IF(RESUMO_GLOBAL!$X$53="t",TRUNC(AK692*$N692,RESUMO_GLOBAL!$X$54),AK692*$N692))</f>
        <v>0</v>
      </c>
      <c r="BV692" s="987">
        <f>IF(RESUMO_GLOBAL!$X$53="a",ROUND(AL692*$N692,RESUMO_GLOBAL!$X$54),IF(RESUMO_GLOBAL!$X$53="t",TRUNC(AL692*$N692,RESUMO_GLOBAL!$X$54),AL692*$N692))</f>
        <v>0</v>
      </c>
      <c r="BW692" s="987">
        <f>IF(RESUMO_GLOBAL!$X$53="a",ROUND(AM692*$N692,RESUMO_GLOBAL!$X$54),IF(RESUMO_GLOBAL!$X$53="t",TRUNC(AM692*$N692,RESUMO_GLOBAL!$X$54),AM692*$N692))</f>
        <v>0</v>
      </c>
      <c r="BX692" s="987">
        <f>IF(RESUMO_GLOBAL!$X$53="a",ROUND(AN692*$N692,RESUMO_GLOBAL!$X$54),IF(RESUMO_GLOBAL!$X$53="t",TRUNC(AN692*$N692,RESUMO_GLOBAL!$X$54),AN692*$N692))</f>
        <v>0</v>
      </c>
      <c r="BY692" s="987">
        <f>IF(RESUMO_GLOBAL!$X$53="a",ROUND(AO692*$N692,RESUMO_GLOBAL!$X$54),IF(RESUMO_GLOBAL!$X$53="t",TRUNC(AO692*$N692,RESUMO_GLOBAL!$X$54),AO692*$N692))</f>
        <v>0</v>
      </c>
      <c r="BZ692" s="987">
        <f>IF(RESUMO_GLOBAL!$X$53="a",ROUND(AP692*$N692,RESUMO_GLOBAL!$X$54),IF(RESUMO_GLOBAL!$X$53="t",TRUNC(AP692*$N692,RESUMO_GLOBAL!$X$54),AP692*$N692))</f>
        <v>0</v>
      </c>
      <c r="CA692" s="987">
        <f>IF(RESUMO_GLOBAL!$X$53="a",ROUND(AQ692*$N692,RESUMO_GLOBAL!$X$54),IF(RESUMO_GLOBAL!$X$53="t",TRUNC(AQ692*$N692,RESUMO_GLOBAL!$X$54),AQ692*$N692))</f>
        <v>0</v>
      </c>
      <c r="CB692" s="987">
        <f>IF(RESUMO_GLOBAL!$X$53="a",ROUND(AR692*$N692,RESUMO_GLOBAL!$X$54),IF(RESUMO_GLOBAL!$X$53="t",TRUNC(AR692*$N692,RESUMO_GLOBAL!$X$54),AR692*$N692))</f>
        <v>0</v>
      </c>
      <c r="CC692" s="987">
        <f>IF(RESUMO_GLOBAL!$X$53="a",ROUND(AS692*$N692,RESUMO_GLOBAL!$X$54),IF(RESUMO_GLOBAL!$X$53="t",TRUNC(AS692*$N692,RESUMO_GLOBAL!$X$54),AS692*$N692))</f>
        <v>0</v>
      </c>
      <c r="CD692" s="987">
        <f>IF(RESUMO_GLOBAL!$X$53="a",ROUND(AT692*$N692,RESUMO_GLOBAL!$X$54),IF(RESUMO_GLOBAL!$X$53="t",TRUNC(AT692*$N692,RESUMO_GLOBAL!$X$54),AT692*$N692))</f>
        <v>0</v>
      </c>
      <c r="CE692" s="987">
        <f>IF(RESUMO_GLOBAL!$X$53="a",ROUND(AU692*$N692,RESUMO_GLOBAL!$X$54),IF(RESUMO_GLOBAL!$X$53="t",TRUNC(AU692*$N692,RESUMO_GLOBAL!$X$54),AU692*$N692))</f>
        <v>0</v>
      </c>
      <c r="CF692" s="987">
        <f>IF(RESUMO_GLOBAL!$X$53="a",ROUND(AV692*$N692,RESUMO_GLOBAL!$X$54),IF(RESUMO_GLOBAL!$X$53="t",TRUNC(AV692*$N692,RESUMO_GLOBAL!$X$54),AV692*$N692))</f>
        <v>0</v>
      </c>
      <c r="CG692" s="987">
        <f>IF(RESUMO_GLOBAL!$X$53="a",ROUND(AW692*$N692,RESUMO_GLOBAL!$X$54),IF(RESUMO_GLOBAL!$X$53="t",TRUNC(AW692*$N692,RESUMO_GLOBAL!$X$54),AW692*$N692))</f>
        <v>0</v>
      </c>
      <c r="CK692" s="59">
        <f t="shared" si="425"/>
        <v>0</v>
      </c>
      <c r="CL692" s="59">
        <f t="shared" si="426"/>
        <v>0</v>
      </c>
      <c r="CM692" s="59">
        <f t="shared" si="427"/>
        <v>0</v>
      </c>
      <c r="CN692" s="59">
        <f t="shared" si="428"/>
        <v>0</v>
      </c>
      <c r="CO692" s="59">
        <f t="shared" si="429"/>
        <v>0</v>
      </c>
      <c r="CP692" s="59">
        <f t="shared" si="430"/>
        <v>0</v>
      </c>
      <c r="CQ692" s="59">
        <f t="shared" si="431"/>
        <v>0</v>
      </c>
      <c r="CR692" s="59">
        <f t="shared" si="432"/>
        <v>0</v>
      </c>
      <c r="CS692" s="59">
        <f t="shared" si="433"/>
        <v>0</v>
      </c>
      <c r="CT692" s="59">
        <f t="shared" si="434"/>
        <v>0</v>
      </c>
      <c r="CU692" s="59">
        <f t="shared" si="435"/>
        <v>0</v>
      </c>
      <c r="CV692" s="59">
        <f t="shared" si="436"/>
        <v>0</v>
      </c>
      <c r="CW692" s="59">
        <f t="shared" si="437"/>
        <v>0</v>
      </c>
      <c r="CX692" s="59">
        <f t="shared" si="438"/>
        <v>0</v>
      </c>
      <c r="CY692" s="59">
        <f t="shared" si="439"/>
        <v>0</v>
      </c>
      <c r="CZ692" s="59">
        <f t="shared" si="440"/>
        <v>0</v>
      </c>
      <c r="DA692" s="59">
        <f t="shared" si="441"/>
        <v>0</v>
      </c>
      <c r="DB692" s="59">
        <f t="shared" si="442"/>
        <v>0</v>
      </c>
      <c r="DE692">
        <f t="shared" si="424"/>
        <v>687</v>
      </c>
      <c r="DF692" t="str">
        <f t="shared" si="443"/>
        <v/>
      </c>
      <c r="DG692" s="59">
        <f>IF($C692&lt;&gt;0,SUM($CK693:CK693),0)</f>
        <v>0</v>
      </c>
      <c r="DH692" s="59">
        <f>IF($C692&lt;&gt;0,SUM($CK693:CL693),0)</f>
        <v>0</v>
      </c>
      <c r="DI692" s="59">
        <f>IF($C692&lt;&gt;0,SUM($CK693:CM693),0)</f>
        <v>0</v>
      </c>
      <c r="DJ692" s="59">
        <f>IF($C692&lt;&gt;0,SUM($CK693:CN693),0)</f>
        <v>0</v>
      </c>
      <c r="DK692" s="59">
        <f>IF($C692&lt;&gt;0,SUM($CK693:CO693),0)</f>
        <v>0</v>
      </c>
      <c r="DL692" s="59">
        <f>IF($C692&lt;&gt;0,SUM($CK693:CP693),0)</f>
        <v>0</v>
      </c>
      <c r="DM692" s="59">
        <f>IF($C692&lt;&gt;0,SUM($CK693:CQ693),0)</f>
        <v>0</v>
      </c>
      <c r="DN692" s="59">
        <f>IF($C692&lt;&gt;0,SUM($CK693:CR693),0)</f>
        <v>0</v>
      </c>
      <c r="DO692" s="59">
        <f>IF($C692&lt;&gt;0,SUM($CK693:CS693),0)</f>
        <v>0</v>
      </c>
      <c r="DP692" s="59">
        <f>IF($C692&lt;&gt;0,SUM($CK693:CT693),0)</f>
        <v>0</v>
      </c>
      <c r="DQ692" s="59">
        <f>IF($C692&lt;&gt;0,SUM($CK693:CU693),0)</f>
        <v>0</v>
      </c>
      <c r="DR692" s="59">
        <f>IF($C692&lt;&gt;0,SUM($CK693:CV693),0)</f>
        <v>0</v>
      </c>
      <c r="DS692" s="59">
        <f>IF($C692&lt;&gt;0,SUM($CK693:CW693),0)</f>
        <v>0</v>
      </c>
      <c r="DT692" s="59">
        <f>IF($C692&lt;&gt;0,SUM($CK693:CX693),0)</f>
        <v>0</v>
      </c>
      <c r="DU692" s="59">
        <f>IF($C692&lt;&gt;0,SUM($CK693:CY693),0)</f>
        <v>0</v>
      </c>
      <c r="DV692" s="59">
        <f>IF($C692&lt;&gt;0,SUM($CK693:CZ693),0)</f>
        <v>0</v>
      </c>
      <c r="DW692" s="59">
        <f>IF($C692&lt;&gt;0,SUM($CK693:DA693),0)</f>
        <v>0</v>
      </c>
      <c r="DX692" s="59">
        <f>IF($C692&lt;&gt;0,SUM($CK693:DB693),0)</f>
        <v>0</v>
      </c>
      <c r="DY692" s="952" t="str">
        <f t="shared" si="447"/>
        <v/>
      </c>
    </row>
    <row r="693" spans="1:129" ht="13.5" hidden="1" thickBot="1">
      <c r="A693" s="3" t="str">
        <f t="shared" si="413"/>
        <v/>
      </c>
      <c r="B693" s="805">
        <f>Dados_GLOBAL_Inicial!E693</f>
        <v>0</v>
      </c>
      <c r="C693" s="956">
        <f>IF(IFERROR(VALUE(Dados_GLOBAL_Inicial!F693),0)=0,0,Dados_GLOBAL_Inicial!F693)</f>
        <v>0</v>
      </c>
      <c r="D693" s="830">
        <f>Dados_GLOBAL_Inicial!G693</f>
        <v>0</v>
      </c>
      <c r="E693" s="830" t="str">
        <f>IF(IFERROR(VLOOKUP(F693,Cod_Gde_Itens!$A$1:$B$80,2,FALSE),0)&gt;549,IFERROR(VLOOKUP(F693,Cod_Gde_Itens!$A$1:$B$80,2,FALSE),0),IF(Dados_GLOBAL_Inicial!H693=0,"",Dados_GLOBAL_Inicial!H693))</f>
        <v/>
      </c>
      <c r="F693" s="823">
        <f>Dados_GLOBAL_Inicial!I693</f>
        <v>0</v>
      </c>
      <c r="G693" s="824">
        <f>Dados_GLOBAL_Inicial!J693</f>
        <v>0</v>
      </c>
      <c r="H693" s="454">
        <f>Dados_GLOBAL_Inicial!K693</f>
        <v>0</v>
      </c>
      <c r="I693" s="970">
        <f>SUM('MEDIÇÃO_OBJETO (1)'!I693)</f>
        <v>0</v>
      </c>
      <c r="J693" s="455">
        <f t="shared" si="414"/>
        <v>0</v>
      </c>
      <c r="K693" s="451">
        <f t="shared" si="415"/>
        <v>0</v>
      </c>
      <c r="L693" s="452">
        <f t="shared" si="416"/>
        <v>0</v>
      </c>
      <c r="M693" s="809">
        <f t="shared" si="417"/>
        <v>0</v>
      </c>
      <c r="N693" s="810">
        <f>IF(IFERROR(VALUE(Dados_GLOBAL_Inicial!L693),0)=0,0,Dados_GLOBAL_Inicial!L693)</f>
        <v>0</v>
      </c>
      <c r="O693" s="812">
        <f>SUM('MEDIÇÃO_OBJETO (1)'!O693)</f>
        <v>0</v>
      </c>
      <c r="P693" s="812">
        <f>SUM('MEDIÇÃO_OBJETO (1)'!P693)</f>
        <v>0</v>
      </c>
      <c r="Q693" s="813">
        <f t="shared" si="418"/>
        <v>0</v>
      </c>
      <c r="R693" s="951"/>
      <c r="S693" s="815">
        <f>SUM('MEDIÇÃO_OBJETO (1)'!S693)</f>
        <v>0</v>
      </c>
      <c r="T693" s="815">
        <f>SUM('MEDIÇÃO_OBJETO (1)'!T693)</f>
        <v>0</v>
      </c>
      <c r="V693" s="19"/>
      <c r="W693" s="978">
        <f t="shared" si="419"/>
        <v>0</v>
      </c>
      <c r="X693" s="816">
        <f t="shared" si="420"/>
        <v>0</v>
      </c>
      <c r="Y693" s="816">
        <f t="shared" si="421"/>
        <v>0</v>
      </c>
      <c r="Z693" s="817">
        <f t="shared" si="422"/>
        <v>0</v>
      </c>
      <c r="AB693" s="453">
        <f t="shared" si="444"/>
        <v>0</v>
      </c>
      <c r="AC693" s="14">
        <f t="shared" si="423"/>
        <v>0</v>
      </c>
      <c r="AD693" s="819"/>
      <c r="AE693" s="631">
        <f t="shared" si="445"/>
        <v>0</v>
      </c>
      <c r="AF693" s="818">
        <f>SUM('MEDIÇÃO_OBJETO (1)'!AG693)</f>
        <v>0</v>
      </c>
      <c r="AG693" s="541">
        <f>SUM('MEDIÇÃO_OBJETO (1)'!AH693)</f>
        <v>0</v>
      </c>
      <c r="AH693" s="541">
        <f>SUM('MEDIÇÃO_OBJETO (1)'!AI693)</f>
        <v>0</v>
      </c>
      <c r="AI693" s="541">
        <f>SUM('MEDIÇÃO_OBJETO (1)'!AJ693)</f>
        <v>0</v>
      </c>
      <c r="AJ693" s="541">
        <f>SUM('MEDIÇÃO_OBJETO (1)'!AK693)</f>
        <v>0</v>
      </c>
      <c r="AK693" s="541">
        <f>SUM('MEDIÇÃO_OBJETO (1)'!AL693)</f>
        <v>0</v>
      </c>
      <c r="AL693" s="541">
        <f>SUM('MEDIÇÃO_OBJETO (1)'!AM693)</f>
        <v>0</v>
      </c>
      <c r="AM693" s="541">
        <f>SUM('MEDIÇÃO_OBJETO (1)'!AN693)</f>
        <v>0</v>
      </c>
      <c r="AN693" s="541">
        <f>SUM('MEDIÇÃO_OBJETO (1)'!AO693)</f>
        <v>0</v>
      </c>
      <c r="AO693" s="541">
        <f>SUM('MEDIÇÃO_OBJETO (1)'!AP693)</f>
        <v>0</v>
      </c>
      <c r="AP693" s="541">
        <f>SUM('MEDIÇÃO_OBJETO (1)'!AQ693)</f>
        <v>0</v>
      </c>
      <c r="AQ693" s="541">
        <f>SUM('MEDIÇÃO_OBJETO (1)'!AR693)</f>
        <v>0</v>
      </c>
      <c r="AR693" s="541">
        <f>SUM('MEDIÇÃO_OBJETO (1)'!AS693)</f>
        <v>0</v>
      </c>
      <c r="AS693" s="541">
        <f>SUM('MEDIÇÃO_OBJETO (1)'!AT693)</f>
        <v>0</v>
      </c>
      <c r="AT693" s="541">
        <f>SUM('MEDIÇÃO_OBJETO (1)'!AU693)</f>
        <v>0</v>
      </c>
      <c r="AU693" s="541">
        <f>SUM('MEDIÇÃO_OBJETO (1)'!AV693)</f>
        <v>0</v>
      </c>
      <c r="AV693" s="541">
        <f>SUM('MEDIÇÃO_OBJETO (1)'!AW693)</f>
        <v>0</v>
      </c>
      <c r="AW693" s="541">
        <f>SUM('MEDIÇÃO_OBJETO (1)'!AX693)</f>
        <v>0</v>
      </c>
      <c r="AX693" s="977"/>
      <c r="BN693" s="992">
        <f t="shared" si="448"/>
        <v>0</v>
      </c>
      <c r="BO693" s="538">
        <f t="shared" si="446"/>
        <v>0</v>
      </c>
      <c r="BP693" s="987">
        <f>IF(RESUMO_GLOBAL!$X$53="a",ROUND(AF693*$N693,RESUMO_GLOBAL!$X$54),IF(RESUMO_GLOBAL!$X$53="t",TRUNC(AF693*$N693,RESUMO_GLOBAL!$X$54),AF693*$N693))</f>
        <v>0</v>
      </c>
      <c r="BQ693" s="987">
        <f>IF(RESUMO_GLOBAL!$X$53="a",ROUND(AG693*$N693,RESUMO_GLOBAL!$X$54),IF(RESUMO_GLOBAL!$X$53="t",TRUNC(AG693*$N693,RESUMO_GLOBAL!$X$54),AG693*$N693))</f>
        <v>0</v>
      </c>
      <c r="BR693" s="987">
        <f>IF(RESUMO_GLOBAL!$X$53="a",ROUND(AH693*$N693,RESUMO_GLOBAL!$X$54),IF(RESUMO_GLOBAL!$X$53="t",TRUNC(AH693*$N693,RESUMO_GLOBAL!$X$54),AH693*$N693))</f>
        <v>0</v>
      </c>
      <c r="BS693" s="987">
        <f>IF(RESUMO_GLOBAL!$X$53="a",ROUND(AI693*$N693,RESUMO_GLOBAL!$X$54),IF(RESUMO_GLOBAL!$X$53="t",TRUNC(AI693*$N693,RESUMO_GLOBAL!$X$54),AI693*$N693))</f>
        <v>0</v>
      </c>
      <c r="BT693" s="987">
        <f>IF(RESUMO_GLOBAL!$X$53="a",ROUND(AJ693*$N693,RESUMO_GLOBAL!$X$54),IF(RESUMO_GLOBAL!$X$53="t",TRUNC(AJ693*$N693,RESUMO_GLOBAL!$X$54),AJ693*$N693))</f>
        <v>0</v>
      </c>
      <c r="BU693" s="987">
        <f>IF(RESUMO_GLOBAL!$X$53="a",ROUND(AK693*$N693,RESUMO_GLOBAL!$X$54),IF(RESUMO_GLOBAL!$X$53="t",TRUNC(AK693*$N693,RESUMO_GLOBAL!$X$54),AK693*$N693))</f>
        <v>0</v>
      </c>
      <c r="BV693" s="987">
        <f>IF(RESUMO_GLOBAL!$X$53="a",ROUND(AL693*$N693,RESUMO_GLOBAL!$X$54),IF(RESUMO_GLOBAL!$X$53="t",TRUNC(AL693*$N693,RESUMO_GLOBAL!$X$54),AL693*$N693))</f>
        <v>0</v>
      </c>
      <c r="BW693" s="987">
        <f>IF(RESUMO_GLOBAL!$X$53="a",ROUND(AM693*$N693,RESUMO_GLOBAL!$X$54),IF(RESUMO_GLOBAL!$X$53="t",TRUNC(AM693*$N693,RESUMO_GLOBAL!$X$54),AM693*$N693))</f>
        <v>0</v>
      </c>
      <c r="BX693" s="987">
        <f>IF(RESUMO_GLOBAL!$X$53="a",ROUND(AN693*$N693,RESUMO_GLOBAL!$X$54),IF(RESUMO_GLOBAL!$X$53="t",TRUNC(AN693*$N693,RESUMO_GLOBAL!$X$54),AN693*$N693))</f>
        <v>0</v>
      </c>
      <c r="BY693" s="987">
        <f>IF(RESUMO_GLOBAL!$X$53="a",ROUND(AO693*$N693,RESUMO_GLOBAL!$X$54),IF(RESUMO_GLOBAL!$X$53="t",TRUNC(AO693*$N693,RESUMO_GLOBAL!$X$54),AO693*$N693))</f>
        <v>0</v>
      </c>
      <c r="BZ693" s="987">
        <f>IF(RESUMO_GLOBAL!$X$53="a",ROUND(AP693*$N693,RESUMO_GLOBAL!$X$54),IF(RESUMO_GLOBAL!$X$53="t",TRUNC(AP693*$N693,RESUMO_GLOBAL!$X$54),AP693*$N693))</f>
        <v>0</v>
      </c>
      <c r="CA693" s="987">
        <f>IF(RESUMO_GLOBAL!$X$53="a",ROUND(AQ693*$N693,RESUMO_GLOBAL!$X$54),IF(RESUMO_GLOBAL!$X$53="t",TRUNC(AQ693*$N693,RESUMO_GLOBAL!$X$54),AQ693*$N693))</f>
        <v>0</v>
      </c>
      <c r="CB693" s="987">
        <f>IF(RESUMO_GLOBAL!$X$53="a",ROUND(AR693*$N693,RESUMO_GLOBAL!$X$54),IF(RESUMO_GLOBAL!$X$53="t",TRUNC(AR693*$N693,RESUMO_GLOBAL!$X$54),AR693*$N693))</f>
        <v>0</v>
      </c>
      <c r="CC693" s="987">
        <f>IF(RESUMO_GLOBAL!$X$53="a",ROUND(AS693*$N693,RESUMO_GLOBAL!$X$54),IF(RESUMO_GLOBAL!$X$53="t",TRUNC(AS693*$N693,RESUMO_GLOBAL!$X$54),AS693*$N693))</f>
        <v>0</v>
      </c>
      <c r="CD693" s="987">
        <f>IF(RESUMO_GLOBAL!$X$53="a",ROUND(AT693*$N693,RESUMO_GLOBAL!$X$54),IF(RESUMO_GLOBAL!$X$53="t",TRUNC(AT693*$N693,RESUMO_GLOBAL!$X$54),AT693*$N693))</f>
        <v>0</v>
      </c>
      <c r="CE693" s="987">
        <f>IF(RESUMO_GLOBAL!$X$53="a",ROUND(AU693*$N693,RESUMO_GLOBAL!$X$54),IF(RESUMO_GLOBAL!$X$53="t",TRUNC(AU693*$N693,RESUMO_GLOBAL!$X$54),AU693*$N693))</f>
        <v>0</v>
      </c>
      <c r="CF693" s="987">
        <f>IF(RESUMO_GLOBAL!$X$53="a",ROUND(AV693*$N693,RESUMO_GLOBAL!$X$54),IF(RESUMO_GLOBAL!$X$53="t",TRUNC(AV693*$N693,RESUMO_GLOBAL!$X$54),AV693*$N693))</f>
        <v>0</v>
      </c>
      <c r="CG693" s="987">
        <f>IF(RESUMO_GLOBAL!$X$53="a",ROUND(AW693*$N693,RESUMO_GLOBAL!$X$54),IF(RESUMO_GLOBAL!$X$53="t",TRUNC(AW693*$N693,RESUMO_GLOBAL!$X$54),AW693*$N693))</f>
        <v>0</v>
      </c>
      <c r="CK693" s="59">
        <f t="shared" si="425"/>
        <v>0</v>
      </c>
      <c r="CL693" s="59">
        <f t="shared" si="426"/>
        <v>0</v>
      </c>
      <c r="CM693" s="59">
        <f t="shared" si="427"/>
        <v>0</v>
      </c>
      <c r="CN693" s="59">
        <f t="shared" si="428"/>
        <v>0</v>
      </c>
      <c r="CO693" s="59">
        <f t="shared" si="429"/>
        <v>0</v>
      </c>
      <c r="CP693" s="59">
        <f t="shared" si="430"/>
        <v>0</v>
      </c>
      <c r="CQ693" s="59">
        <f t="shared" si="431"/>
        <v>0</v>
      </c>
      <c r="CR693" s="59">
        <f t="shared" si="432"/>
        <v>0</v>
      </c>
      <c r="CS693" s="59">
        <f t="shared" si="433"/>
        <v>0</v>
      </c>
      <c r="CT693" s="59">
        <f t="shared" si="434"/>
        <v>0</v>
      </c>
      <c r="CU693" s="59">
        <f t="shared" si="435"/>
        <v>0</v>
      </c>
      <c r="CV693" s="59">
        <f t="shared" si="436"/>
        <v>0</v>
      </c>
      <c r="CW693" s="59">
        <f t="shared" si="437"/>
        <v>0</v>
      </c>
      <c r="CX693" s="59">
        <f t="shared" si="438"/>
        <v>0</v>
      </c>
      <c r="CY693" s="59">
        <f t="shared" si="439"/>
        <v>0</v>
      </c>
      <c r="CZ693" s="59">
        <f t="shared" si="440"/>
        <v>0</v>
      </c>
      <c r="DA693" s="59">
        <f t="shared" si="441"/>
        <v>0</v>
      </c>
      <c r="DB693" s="59">
        <f t="shared" si="442"/>
        <v>0</v>
      </c>
      <c r="DE693">
        <f t="shared" si="424"/>
        <v>688</v>
      </c>
      <c r="DF693" t="str">
        <f t="shared" si="443"/>
        <v/>
      </c>
      <c r="DG693" s="59">
        <f>IF($C693&lt;&gt;0,SUM($CK694:CK694),0)</f>
        <v>0</v>
      </c>
      <c r="DH693" s="59">
        <f>IF($C693&lt;&gt;0,SUM($CK694:CL694),0)</f>
        <v>0</v>
      </c>
      <c r="DI693" s="59">
        <f>IF($C693&lt;&gt;0,SUM($CK694:CM694),0)</f>
        <v>0</v>
      </c>
      <c r="DJ693" s="59">
        <f>IF($C693&lt;&gt;0,SUM($CK694:CN694),0)</f>
        <v>0</v>
      </c>
      <c r="DK693" s="59">
        <f>IF($C693&lt;&gt;0,SUM($CK694:CO694),0)</f>
        <v>0</v>
      </c>
      <c r="DL693" s="59">
        <f>IF($C693&lt;&gt;0,SUM($CK694:CP694),0)</f>
        <v>0</v>
      </c>
      <c r="DM693" s="59">
        <f>IF($C693&lt;&gt;0,SUM($CK694:CQ694),0)</f>
        <v>0</v>
      </c>
      <c r="DN693" s="59">
        <f>IF($C693&lt;&gt;0,SUM($CK694:CR694),0)</f>
        <v>0</v>
      </c>
      <c r="DO693" s="59">
        <f>IF($C693&lt;&gt;0,SUM($CK694:CS694),0)</f>
        <v>0</v>
      </c>
      <c r="DP693" s="59">
        <f>IF($C693&lt;&gt;0,SUM($CK694:CT694),0)</f>
        <v>0</v>
      </c>
      <c r="DQ693" s="59">
        <f>IF($C693&lt;&gt;0,SUM($CK694:CU694),0)</f>
        <v>0</v>
      </c>
      <c r="DR693" s="59">
        <f>IF($C693&lt;&gt;0,SUM($CK694:CV694),0)</f>
        <v>0</v>
      </c>
      <c r="DS693" s="59">
        <f>IF($C693&lt;&gt;0,SUM($CK694:CW694),0)</f>
        <v>0</v>
      </c>
      <c r="DT693" s="59">
        <f>IF($C693&lt;&gt;0,SUM($CK694:CX694),0)</f>
        <v>0</v>
      </c>
      <c r="DU693" s="59">
        <f>IF($C693&lt;&gt;0,SUM($CK694:CY694),0)</f>
        <v>0</v>
      </c>
      <c r="DV693" s="59">
        <f>IF($C693&lt;&gt;0,SUM($CK694:CZ694),0)</f>
        <v>0</v>
      </c>
      <c r="DW693" s="59">
        <f>IF($C693&lt;&gt;0,SUM($CK694:DA694),0)</f>
        <v>0</v>
      </c>
      <c r="DX693" s="59">
        <f>IF($C693&lt;&gt;0,SUM($CK694:DB694),0)</f>
        <v>0</v>
      </c>
      <c r="DY693" s="952" t="str">
        <f t="shared" si="447"/>
        <v/>
      </c>
    </row>
    <row r="694" spans="1:129" ht="13.5" hidden="1" thickBot="1">
      <c r="A694" s="3" t="str">
        <f t="shared" ref="A694:A713" si="449">IF(LEN(F694)&gt;3,"x",IF(N694&lt;0,"x",""))</f>
        <v/>
      </c>
      <c r="B694" s="805">
        <f>Dados_GLOBAL_Inicial!E694</f>
        <v>0</v>
      </c>
      <c r="C694" s="956">
        <f>IF(IFERROR(VALUE(Dados_GLOBAL_Inicial!F694),0)=0,0,Dados_GLOBAL_Inicial!F694)</f>
        <v>0</v>
      </c>
      <c r="D694" s="830">
        <f>Dados_GLOBAL_Inicial!G694</f>
        <v>0</v>
      </c>
      <c r="E694" s="830" t="str">
        <f>IF(IFERROR(VLOOKUP(F694,Cod_Gde_Itens!$A$1:$B$80,2,FALSE),0)&gt;549,IFERROR(VLOOKUP(F694,Cod_Gde_Itens!$A$1:$B$80,2,FALSE),0),IF(Dados_GLOBAL_Inicial!H694=0,"",Dados_GLOBAL_Inicial!H694))</f>
        <v/>
      </c>
      <c r="F694" s="823">
        <f>Dados_GLOBAL_Inicial!I694</f>
        <v>0</v>
      </c>
      <c r="G694" s="824">
        <f>Dados_GLOBAL_Inicial!J694</f>
        <v>0</v>
      </c>
      <c r="H694" s="454">
        <f>Dados_GLOBAL_Inicial!K694</f>
        <v>0</v>
      </c>
      <c r="I694" s="970">
        <f>SUM('MEDIÇÃO_OBJETO (1)'!I694)</f>
        <v>0</v>
      </c>
      <c r="J694" s="455">
        <f t="shared" ref="J694:J713" si="450">SUM(H694:I694)</f>
        <v>0</v>
      </c>
      <c r="K694" s="451">
        <f t="shared" ref="K694:K713" si="451">AC694</f>
        <v>0</v>
      </c>
      <c r="L694" s="452">
        <f t="shared" ref="L694:L713" si="452">IF(total=0,0,IF((A694)="c",ROUNDUP(P694/total,4),IF((A694)="b",ROUNDDOWN(P694/total,4),ROUND(P694/total,4))))</f>
        <v>0</v>
      </c>
      <c r="M694" s="809">
        <f t="shared" ref="M694:M713" si="453">IF(J694=0,0,IF(K694&gt;100%,"excesso",IF(ISNUMBER(K694),ROUND(K694*L694,4),IF(K694="&lt;excesso",ROUND(100%*L694,4),0))))</f>
        <v>0</v>
      </c>
      <c r="N694" s="810">
        <f>IF(IFERROR(VALUE(Dados_GLOBAL_Inicial!L694),0)=0,0,Dados_GLOBAL_Inicial!L694)</f>
        <v>0</v>
      </c>
      <c r="O694" s="812">
        <f>SUM('MEDIÇÃO_OBJETO (1)'!O694)</f>
        <v>0</v>
      </c>
      <c r="P694" s="812">
        <f>SUM('MEDIÇÃO_OBJETO (1)'!P694)</f>
        <v>0</v>
      </c>
      <c r="Q694" s="813">
        <f t="shared" ref="Q694:Q713" si="454">P694-O694</f>
        <v>0</v>
      </c>
      <c r="R694" s="951"/>
      <c r="S694" s="815">
        <f>SUM('MEDIÇÃO_OBJETO (1)'!S694)</f>
        <v>0</v>
      </c>
      <c r="T694" s="815">
        <f>SUM('MEDIÇÃO_OBJETO (1)'!T694)</f>
        <v>0</v>
      </c>
      <c r="V694" s="19"/>
      <c r="W694" s="978">
        <f t="shared" ref="W694:W713" si="455">IF(C694&lt;&gt;0,0,W695+O694)</f>
        <v>0</v>
      </c>
      <c r="X694" s="816">
        <f t="shared" ref="X694:X713" si="456">IF(C694&lt;&gt;0,W695,0)</f>
        <v>0</v>
      </c>
      <c r="Y694" s="816">
        <f t="shared" ref="Y694:Y713" si="457">IF(C694&lt;&gt;0,0,Y695+P694)</f>
        <v>0</v>
      </c>
      <c r="Z694" s="817">
        <f t="shared" ref="Z694:Z713" si="458">IF(C694&lt;&gt;0,Y695,0)</f>
        <v>0</v>
      </c>
      <c r="AB694" s="453">
        <f t="shared" si="444"/>
        <v>0</v>
      </c>
      <c r="AC694" s="14">
        <f t="shared" ref="AC694:AC713" si="459">IF(J694=0,0,AB694/J694)</f>
        <v>0</v>
      </c>
      <c r="AD694" s="819"/>
      <c r="AE694" s="631">
        <f t="shared" si="445"/>
        <v>0</v>
      </c>
      <c r="AF694" s="818">
        <f>SUM('MEDIÇÃO_OBJETO (1)'!AG694)</f>
        <v>0</v>
      </c>
      <c r="AG694" s="541">
        <f>SUM('MEDIÇÃO_OBJETO (1)'!AH694)</f>
        <v>0</v>
      </c>
      <c r="AH694" s="541">
        <f>SUM('MEDIÇÃO_OBJETO (1)'!AI694)</f>
        <v>0</v>
      </c>
      <c r="AI694" s="541">
        <f>SUM('MEDIÇÃO_OBJETO (1)'!AJ694)</f>
        <v>0</v>
      </c>
      <c r="AJ694" s="541">
        <f>SUM('MEDIÇÃO_OBJETO (1)'!AK694)</f>
        <v>0</v>
      </c>
      <c r="AK694" s="541">
        <f>SUM('MEDIÇÃO_OBJETO (1)'!AL694)</f>
        <v>0</v>
      </c>
      <c r="AL694" s="541">
        <f>SUM('MEDIÇÃO_OBJETO (1)'!AM694)</f>
        <v>0</v>
      </c>
      <c r="AM694" s="541">
        <f>SUM('MEDIÇÃO_OBJETO (1)'!AN694)</f>
        <v>0</v>
      </c>
      <c r="AN694" s="541">
        <f>SUM('MEDIÇÃO_OBJETO (1)'!AO694)</f>
        <v>0</v>
      </c>
      <c r="AO694" s="541">
        <f>SUM('MEDIÇÃO_OBJETO (1)'!AP694)</f>
        <v>0</v>
      </c>
      <c r="AP694" s="541">
        <f>SUM('MEDIÇÃO_OBJETO (1)'!AQ694)</f>
        <v>0</v>
      </c>
      <c r="AQ694" s="541">
        <f>SUM('MEDIÇÃO_OBJETO (1)'!AR694)</f>
        <v>0</v>
      </c>
      <c r="AR694" s="541">
        <f>SUM('MEDIÇÃO_OBJETO (1)'!AS694)</f>
        <v>0</v>
      </c>
      <c r="AS694" s="541">
        <f>SUM('MEDIÇÃO_OBJETO (1)'!AT694)</f>
        <v>0</v>
      </c>
      <c r="AT694" s="541">
        <f>SUM('MEDIÇÃO_OBJETO (1)'!AU694)</f>
        <v>0</v>
      </c>
      <c r="AU694" s="541">
        <f>SUM('MEDIÇÃO_OBJETO (1)'!AV694)</f>
        <v>0</v>
      </c>
      <c r="AV694" s="541">
        <f>SUM('MEDIÇÃO_OBJETO (1)'!AW694)</f>
        <v>0</v>
      </c>
      <c r="AW694" s="541">
        <f>SUM('MEDIÇÃO_OBJETO (1)'!AX694)</f>
        <v>0</v>
      </c>
      <c r="AX694" s="977"/>
      <c r="BN694" s="992">
        <f t="shared" si="448"/>
        <v>0</v>
      </c>
      <c r="BO694" s="538">
        <f t="shared" si="446"/>
        <v>0</v>
      </c>
      <c r="BP694" s="987">
        <f>IF(RESUMO_GLOBAL!$X$53="a",ROUND(AF694*$N694,RESUMO_GLOBAL!$X$54),IF(RESUMO_GLOBAL!$X$53="t",TRUNC(AF694*$N694,RESUMO_GLOBAL!$X$54),AF694*$N694))</f>
        <v>0</v>
      </c>
      <c r="BQ694" s="987">
        <f>IF(RESUMO_GLOBAL!$X$53="a",ROUND(AG694*$N694,RESUMO_GLOBAL!$X$54),IF(RESUMO_GLOBAL!$X$53="t",TRUNC(AG694*$N694,RESUMO_GLOBAL!$X$54),AG694*$N694))</f>
        <v>0</v>
      </c>
      <c r="BR694" s="987">
        <f>IF(RESUMO_GLOBAL!$X$53="a",ROUND(AH694*$N694,RESUMO_GLOBAL!$X$54),IF(RESUMO_GLOBAL!$X$53="t",TRUNC(AH694*$N694,RESUMO_GLOBAL!$X$54),AH694*$N694))</f>
        <v>0</v>
      </c>
      <c r="BS694" s="987">
        <f>IF(RESUMO_GLOBAL!$X$53="a",ROUND(AI694*$N694,RESUMO_GLOBAL!$X$54),IF(RESUMO_GLOBAL!$X$53="t",TRUNC(AI694*$N694,RESUMO_GLOBAL!$X$54),AI694*$N694))</f>
        <v>0</v>
      </c>
      <c r="BT694" s="987">
        <f>IF(RESUMO_GLOBAL!$X$53="a",ROUND(AJ694*$N694,RESUMO_GLOBAL!$X$54),IF(RESUMO_GLOBAL!$X$53="t",TRUNC(AJ694*$N694,RESUMO_GLOBAL!$X$54),AJ694*$N694))</f>
        <v>0</v>
      </c>
      <c r="BU694" s="987">
        <f>IF(RESUMO_GLOBAL!$X$53="a",ROUND(AK694*$N694,RESUMO_GLOBAL!$X$54),IF(RESUMO_GLOBAL!$X$53="t",TRUNC(AK694*$N694,RESUMO_GLOBAL!$X$54),AK694*$N694))</f>
        <v>0</v>
      </c>
      <c r="BV694" s="987">
        <f>IF(RESUMO_GLOBAL!$X$53="a",ROUND(AL694*$N694,RESUMO_GLOBAL!$X$54),IF(RESUMO_GLOBAL!$X$53="t",TRUNC(AL694*$N694,RESUMO_GLOBAL!$X$54),AL694*$N694))</f>
        <v>0</v>
      </c>
      <c r="BW694" s="987">
        <f>IF(RESUMO_GLOBAL!$X$53="a",ROUND(AM694*$N694,RESUMO_GLOBAL!$X$54),IF(RESUMO_GLOBAL!$X$53="t",TRUNC(AM694*$N694,RESUMO_GLOBAL!$X$54),AM694*$N694))</f>
        <v>0</v>
      </c>
      <c r="BX694" s="987">
        <f>IF(RESUMO_GLOBAL!$X$53="a",ROUND(AN694*$N694,RESUMO_GLOBAL!$X$54),IF(RESUMO_GLOBAL!$X$53="t",TRUNC(AN694*$N694,RESUMO_GLOBAL!$X$54),AN694*$N694))</f>
        <v>0</v>
      </c>
      <c r="BY694" s="987">
        <f>IF(RESUMO_GLOBAL!$X$53="a",ROUND(AO694*$N694,RESUMO_GLOBAL!$X$54),IF(RESUMO_GLOBAL!$X$53="t",TRUNC(AO694*$N694,RESUMO_GLOBAL!$X$54),AO694*$N694))</f>
        <v>0</v>
      </c>
      <c r="BZ694" s="987">
        <f>IF(RESUMO_GLOBAL!$X$53="a",ROUND(AP694*$N694,RESUMO_GLOBAL!$X$54),IF(RESUMO_GLOBAL!$X$53="t",TRUNC(AP694*$N694,RESUMO_GLOBAL!$X$54),AP694*$N694))</f>
        <v>0</v>
      </c>
      <c r="CA694" s="987">
        <f>IF(RESUMO_GLOBAL!$X$53="a",ROUND(AQ694*$N694,RESUMO_GLOBAL!$X$54),IF(RESUMO_GLOBAL!$X$53="t",TRUNC(AQ694*$N694,RESUMO_GLOBAL!$X$54),AQ694*$N694))</f>
        <v>0</v>
      </c>
      <c r="CB694" s="987">
        <f>IF(RESUMO_GLOBAL!$X$53="a",ROUND(AR694*$N694,RESUMO_GLOBAL!$X$54),IF(RESUMO_GLOBAL!$X$53="t",TRUNC(AR694*$N694,RESUMO_GLOBAL!$X$54),AR694*$N694))</f>
        <v>0</v>
      </c>
      <c r="CC694" s="987">
        <f>IF(RESUMO_GLOBAL!$X$53="a",ROUND(AS694*$N694,RESUMO_GLOBAL!$X$54),IF(RESUMO_GLOBAL!$X$53="t",TRUNC(AS694*$N694,RESUMO_GLOBAL!$X$54),AS694*$N694))</f>
        <v>0</v>
      </c>
      <c r="CD694" s="987">
        <f>IF(RESUMO_GLOBAL!$X$53="a",ROUND(AT694*$N694,RESUMO_GLOBAL!$X$54),IF(RESUMO_GLOBAL!$X$53="t",TRUNC(AT694*$N694,RESUMO_GLOBAL!$X$54),AT694*$N694))</f>
        <v>0</v>
      </c>
      <c r="CE694" s="987">
        <f>IF(RESUMO_GLOBAL!$X$53="a",ROUND(AU694*$N694,RESUMO_GLOBAL!$X$54),IF(RESUMO_GLOBAL!$X$53="t",TRUNC(AU694*$N694,RESUMO_GLOBAL!$X$54),AU694*$N694))</f>
        <v>0</v>
      </c>
      <c r="CF694" s="987">
        <f>IF(RESUMO_GLOBAL!$X$53="a",ROUND(AV694*$N694,RESUMO_GLOBAL!$X$54),IF(RESUMO_GLOBAL!$X$53="t",TRUNC(AV694*$N694,RESUMO_GLOBAL!$X$54),AV694*$N694))</f>
        <v>0</v>
      </c>
      <c r="CG694" s="987">
        <f>IF(RESUMO_GLOBAL!$X$53="a",ROUND(AW694*$N694,RESUMO_GLOBAL!$X$54),IF(RESUMO_GLOBAL!$X$53="t",TRUNC(AW694*$N694,RESUMO_GLOBAL!$X$54),AW694*$N694))</f>
        <v>0</v>
      </c>
      <c r="CK694" s="59">
        <f t="shared" si="425"/>
        <v>0</v>
      </c>
      <c r="CL694" s="59">
        <f t="shared" si="426"/>
        <v>0</v>
      </c>
      <c r="CM694" s="59">
        <f t="shared" si="427"/>
        <v>0</v>
      </c>
      <c r="CN694" s="59">
        <f t="shared" si="428"/>
        <v>0</v>
      </c>
      <c r="CO694" s="59">
        <f t="shared" si="429"/>
        <v>0</v>
      </c>
      <c r="CP694" s="59">
        <f t="shared" si="430"/>
        <v>0</v>
      </c>
      <c r="CQ694" s="59">
        <f t="shared" si="431"/>
        <v>0</v>
      </c>
      <c r="CR694" s="59">
        <f t="shared" si="432"/>
        <v>0</v>
      </c>
      <c r="CS694" s="59">
        <f t="shared" si="433"/>
        <v>0</v>
      </c>
      <c r="CT694" s="59">
        <f t="shared" si="434"/>
        <v>0</v>
      </c>
      <c r="CU694" s="59">
        <f t="shared" si="435"/>
        <v>0</v>
      </c>
      <c r="CV694" s="59">
        <f t="shared" si="436"/>
        <v>0</v>
      </c>
      <c r="CW694" s="59">
        <f t="shared" si="437"/>
        <v>0</v>
      </c>
      <c r="CX694" s="59">
        <f t="shared" si="438"/>
        <v>0</v>
      </c>
      <c r="CY694" s="59">
        <f t="shared" si="439"/>
        <v>0</v>
      </c>
      <c r="CZ694" s="59">
        <f t="shared" si="440"/>
        <v>0</v>
      </c>
      <c r="DA694" s="59">
        <f t="shared" si="441"/>
        <v>0</v>
      </c>
      <c r="DB694" s="59">
        <f t="shared" si="442"/>
        <v>0</v>
      </c>
      <c r="DE694">
        <f t="shared" si="424"/>
        <v>689</v>
      </c>
      <c r="DF694" t="str">
        <f t="shared" si="443"/>
        <v/>
      </c>
      <c r="DG694" s="59">
        <f>IF($C694&lt;&gt;0,SUM($CK695:CK695),0)</f>
        <v>0</v>
      </c>
      <c r="DH694" s="59">
        <f>IF($C694&lt;&gt;0,SUM($CK695:CL695),0)</f>
        <v>0</v>
      </c>
      <c r="DI694" s="59">
        <f>IF($C694&lt;&gt;0,SUM($CK695:CM695),0)</f>
        <v>0</v>
      </c>
      <c r="DJ694" s="59">
        <f>IF($C694&lt;&gt;0,SUM($CK695:CN695),0)</f>
        <v>0</v>
      </c>
      <c r="DK694" s="59">
        <f>IF($C694&lt;&gt;0,SUM($CK695:CO695),0)</f>
        <v>0</v>
      </c>
      <c r="DL694" s="59">
        <f>IF($C694&lt;&gt;0,SUM($CK695:CP695),0)</f>
        <v>0</v>
      </c>
      <c r="DM694" s="59">
        <f>IF($C694&lt;&gt;0,SUM($CK695:CQ695),0)</f>
        <v>0</v>
      </c>
      <c r="DN694" s="59">
        <f>IF($C694&lt;&gt;0,SUM($CK695:CR695),0)</f>
        <v>0</v>
      </c>
      <c r="DO694" s="59">
        <f>IF($C694&lt;&gt;0,SUM($CK695:CS695),0)</f>
        <v>0</v>
      </c>
      <c r="DP694" s="59">
        <f>IF($C694&lt;&gt;0,SUM($CK695:CT695),0)</f>
        <v>0</v>
      </c>
      <c r="DQ694" s="59">
        <f>IF($C694&lt;&gt;0,SUM($CK695:CU695),0)</f>
        <v>0</v>
      </c>
      <c r="DR694" s="59">
        <f>IF($C694&lt;&gt;0,SUM($CK695:CV695),0)</f>
        <v>0</v>
      </c>
      <c r="DS694" s="59">
        <f>IF($C694&lt;&gt;0,SUM($CK695:CW695),0)</f>
        <v>0</v>
      </c>
      <c r="DT694" s="59">
        <f>IF($C694&lt;&gt;0,SUM($CK695:CX695),0)</f>
        <v>0</v>
      </c>
      <c r="DU694" s="59">
        <f>IF($C694&lt;&gt;0,SUM($CK695:CY695),0)</f>
        <v>0</v>
      </c>
      <c r="DV694" s="59">
        <f>IF($C694&lt;&gt;0,SUM($CK695:CZ695),0)</f>
        <v>0</v>
      </c>
      <c r="DW694" s="59">
        <f>IF($C694&lt;&gt;0,SUM($CK695:DA695),0)</f>
        <v>0</v>
      </c>
      <c r="DX694" s="59">
        <f>IF($C694&lt;&gt;0,SUM($CK695:DB695),0)</f>
        <v>0</v>
      </c>
      <c r="DY694" s="952" t="str">
        <f t="shared" si="447"/>
        <v/>
      </c>
    </row>
    <row r="695" spans="1:129" ht="13.5" hidden="1" thickBot="1">
      <c r="A695" s="3" t="str">
        <f t="shared" si="449"/>
        <v/>
      </c>
      <c r="B695" s="805">
        <f>Dados_GLOBAL_Inicial!E695</f>
        <v>0</v>
      </c>
      <c r="C695" s="956">
        <f>IF(IFERROR(VALUE(Dados_GLOBAL_Inicial!F695),0)=0,0,Dados_GLOBAL_Inicial!F695)</f>
        <v>0</v>
      </c>
      <c r="D695" s="830">
        <f>Dados_GLOBAL_Inicial!G695</f>
        <v>0</v>
      </c>
      <c r="E695" s="830" t="str">
        <f>IF(IFERROR(VLOOKUP(F695,Cod_Gde_Itens!$A$1:$B$80,2,FALSE),0)&gt;549,IFERROR(VLOOKUP(F695,Cod_Gde_Itens!$A$1:$B$80,2,FALSE),0),IF(Dados_GLOBAL_Inicial!H695=0,"",Dados_GLOBAL_Inicial!H695))</f>
        <v/>
      </c>
      <c r="F695" s="823">
        <f>Dados_GLOBAL_Inicial!I695</f>
        <v>0</v>
      </c>
      <c r="G695" s="824">
        <f>Dados_GLOBAL_Inicial!J695</f>
        <v>0</v>
      </c>
      <c r="H695" s="454">
        <f>Dados_GLOBAL_Inicial!K695</f>
        <v>0</v>
      </c>
      <c r="I695" s="970">
        <f>SUM('MEDIÇÃO_OBJETO (1)'!I695)</f>
        <v>0</v>
      </c>
      <c r="J695" s="455">
        <f t="shared" si="450"/>
        <v>0</v>
      </c>
      <c r="K695" s="451">
        <f t="shared" si="451"/>
        <v>0</v>
      </c>
      <c r="L695" s="452">
        <f t="shared" si="452"/>
        <v>0</v>
      </c>
      <c r="M695" s="809">
        <f t="shared" si="453"/>
        <v>0</v>
      </c>
      <c r="N695" s="810">
        <f>IF(IFERROR(VALUE(Dados_GLOBAL_Inicial!L695),0)=0,0,Dados_GLOBAL_Inicial!L695)</f>
        <v>0</v>
      </c>
      <c r="O695" s="812">
        <f>SUM('MEDIÇÃO_OBJETO (1)'!O695)</f>
        <v>0</v>
      </c>
      <c r="P695" s="812">
        <f>SUM('MEDIÇÃO_OBJETO (1)'!P695)</f>
        <v>0</v>
      </c>
      <c r="Q695" s="813">
        <f t="shared" si="454"/>
        <v>0</v>
      </c>
      <c r="R695" s="951"/>
      <c r="S695" s="815">
        <f>SUM('MEDIÇÃO_OBJETO (1)'!S695)</f>
        <v>0</v>
      </c>
      <c r="T695" s="815">
        <f>SUM('MEDIÇÃO_OBJETO (1)'!T695)</f>
        <v>0</v>
      </c>
      <c r="V695" s="19"/>
      <c r="W695" s="978">
        <f t="shared" si="455"/>
        <v>0</v>
      </c>
      <c r="X695" s="816">
        <f t="shared" si="456"/>
        <v>0</v>
      </c>
      <c r="Y695" s="816">
        <f t="shared" si="457"/>
        <v>0</v>
      </c>
      <c r="Z695" s="817">
        <f t="shared" si="458"/>
        <v>0</v>
      </c>
      <c r="AB695" s="453">
        <f t="shared" si="444"/>
        <v>0</v>
      </c>
      <c r="AC695" s="14">
        <f t="shared" si="459"/>
        <v>0</v>
      </c>
      <c r="AD695" s="819"/>
      <c r="AE695" s="631">
        <f t="shared" si="445"/>
        <v>0</v>
      </c>
      <c r="AF695" s="818">
        <f>SUM('MEDIÇÃO_OBJETO (1)'!AG695)</f>
        <v>0</v>
      </c>
      <c r="AG695" s="541">
        <f>SUM('MEDIÇÃO_OBJETO (1)'!AH695)</f>
        <v>0</v>
      </c>
      <c r="AH695" s="541">
        <f>SUM('MEDIÇÃO_OBJETO (1)'!AI695)</f>
        <v>0</v>
      </c>
      <c r="AI695" s="541">
        <f>SUM('MEDIÇÃO_OBJETO (1)'!AJ695)</f>
        <v>0</v>
      </c>
      <c r="AJ695" s="541">
        <f>SUM('MEDIÇÃO_OBJETO (1)'!AK695)</f>
        <v>0</v>
      </c>
      <c r="AK695" s="541">
        <f>SUM('MEDIÇÃO_OBJETO (1)'!AL695)</f>
        <v>0</v>
      </c>
      <c r="AL695" s="541">
        <f>SUM('MEDIÇÃO_OBJETO (1)'!AM695)</f>
        <v>0</v>
      </c>
      <c r="AM695" s="541">
        <f>SUM('MEDIÇÃO_OBJETO (1)'!AN695)</f>
        <v>0</v>
      </c>
      <c r="AN695" s="541">
        <f>SUM('MEDIÇÃO_OBJETO (1)'!AO695)</f>
        <v>0</v>
      </c>
      <c r="AO695" s="541">
        <f>SUM('MEDIÇÃO_OBJETO (1)'!AP695)</f>
        <v>0</v>
      </c>
      <c r="AP695" s="541">
        <f>SUM('MEDIÇÃO_OBJETO (1)'!AQ695)</f>
        <v>0</v>
      </c>
      <c r="AQ695" s="541">
        <f>SUM('MEDIÇÃO_OBJETO (1)'!AR695)</f>
        <v>0</v>
      </c>
      <c r="AR695" s="541">
        <f>SUM('MEDIÇÃO_OBJETO (1)'!AS695)</f>
        <v>0</v>
      </c>
      <c r="AS695" s="541">
        <f>SUM('MEDIÇÃO_OBJETO (1)'!AT695)</f>
        <v>0</v>
      </c>
      <c r="AT695" s="541">
        <f>SUM('MEDIÇÃO_OBJETO (1)'!AU695)</f>
        <v>0</v>
      </c>
      <c r="AU695" s="541">
        <f>SUM('MEDIÇÃO_OBJETO (1)'!AV695)</f>
        <v>0</v>
      </c>
      <c r="AV695" s="541">
        <f>SUM('MEDIÇÃO_OBJETO (1)'!AW695)</f>
        <v>0</v>
      </c>
      <c r="AW695" s="541">
        <f>SUM('MEDIÇÃO_OBJETO (1)'!AX695)</f>
        <v>0</v>
      </c>
      <c r="AX695" s="977"/>
      <c r="BN695" s="992">
        <f t="shared" si="448"/>
        <v>0</v>
      </c>
      <c r="BO695" s="538">
        <f t="shared" si="446"/>
        <v>0</v>
      </c>
      <c r="BP695" s="987">
        <f>IF(RESUMO_GLOBAL!$X$53="a",ROUND(AF695*$N695,RESUMO_GLOBAL!$X$54),IF(RESUMO_GLOBAL!$X$53="t",TRUNC(AF695*$N695,RESUMO_GLOBAL!$X$54),AF695*$N695))</f>
        <v>0</v>
      </c>
      <c r="BQ695" s="987">
        <f>IF(RESUMO_GLOBAL!$X$53="a",ROUND(AG695*$N695,RESUMO_GLOBAL!$X$54),IF(RESUMO_GLOBAL!$X$53="t",TRUNC(AG695*$N695,RESUMO_GLOBAL!$X$54),AG695*$N695))</f>
        <v>0</v>
      </c>
      <c r="BR695" s="987">
        <f>IF(RESUMO_GLOBAL!$X$53="a",ROUND(AH695*$N695,RESUMO_GLOBAL!$X$54),IF(RESUMO_GLOBAL!$X$53="t",TRUNC(AH695*$N695,RESUMO_GLOBAL!$X$54),AH695*$N695))</f>
        <v>0</v>
      </c>
      <c r="BS695" s="987">
        <f>IF(RESUMO_GLOBAL!$X$53="a",ROUND(AI695*$N695,RESUMO_GLOBAL!$X$54),IF(RESUMO_GLOBAL!$X$53="t",TRUNC(AI695*$N695,RESUMO_GLOBAL!$X$54),AI695*$N695))</f>
        <v>0</v>
      </c>
      <c r="BT695" s="987">
        <f>IF(RESUMO_GLOBAL!$X$53="a",ROUND(AJ695*$N695,RESUMO_GLOBAL!$X$54),IF(RESUMO_GLOBAL!$X$53="t",TRUNC(AJ695*$N695,RESUMO_GLOBAL!$X$54),AJ695*$N695))</f>
        <v>0</v>
      </c>
      <c r="BU695" s="987">
        <f>IF(RESUMO_GLOBAL!$X$53="a",ROUND(AK695*$N695,RESUMO_GLOBAL!$X$54),IF(RESUMO_GLOBAL!$X$53="t",TRUNC(AK695*$N695,RESUMO_GLOBAL!$X$54),AK695*$N695))</f>
        <v>0</v>
      </c>
      <c r="BV695" s="987">
        <f>IF(RESUMO_GLOBAL!$X$53="a",ROUND(AL695*$N695,RESUMO_GLOBAL!$X$54),IF(RESUMO_GLOBAL!$X$53="t",TRUNC(AL695*$N695,RESUMO_GLOBAL!$X$54),AL695*$N695))</f>
        <v>0</v>
      </c>
      <c r="BW695" s="987">
        <f>IF(RESUMO_GLOBAL!$X$53="a",ROUND(AM695*$N695,RESUMO_GLOBAL!$X$54),IF(RESUMO_GLOBAL!$X$53="t",TRUNC(AM695*$N695,RESUMO_GLOBAL!$X$54),AM695*$N695))</f>
        <v>0</v>
      </c>
      <c r="BX695" s="987">
        <f>IF(RESUMO_GLOBAL!$X$53="a",ROUND(AN695*$N695,RESUMO_GLOBAL!$X$54),IF(RESUMO_GLOBAL!$X$53="t",TRUNC(AN695*$N695,RESUMO_GLOBAL!$X$54),AN695*$N695))</f>
        <v>0</v>
      </c>
      <c r="BY695" s="987">
        <f>IF(RESUMO_GLOBAL!$X$53="a",ROUND(AO695*$N695,RESUMO_GLOBAL!$X$54),IF(RESUMO_GLOBAL!$X$53="t",TRUNC(AO695*$N695,RESUMO_GLOBAL!$X$54),AO695*$N695))</f>
        <v>0</v>
      </c>
      <c r="BZ695" s="987">
        <f>IF(RESUMO_GLOBAL!$X$53="a",ROUND(AP695*$N695,RESUMO_GLOBAL!$X$54),IF(RESUMO_GLOBAL!$X$53="t",TRUNC(AP695*$N695,RESUMO_GLOBAL!$X$54),AP695*$N695))</f>
        <v>0</v>
      </c>
      <c r="CA695" s="987">
        <f>IF(RESUMO_GLOBAL!$X$53="a",ROUND(AQ695*$N695,RESUMO_GLOBAL!$X$54),IF(RESUMO_GLOBAL!$X$53="t",TRUNC(AQ695*$N695,RESUMO_GLOBAL!$X$54),AQ695*$N695))</f>
        <v>0</v>
      </c>
      <c r="CB695" s="987">
        <f>IF(RESUMO_GLOBAL!$X$53="a",ROUND(AR695*$N695,RESUMO_GLOBAL!$X$54),IF(RESUMO_GLOBAL!$X$53="t",TRUNC(AR695*$N695,RESUMO_GLOBAL!$X$54),AR695*$N695))</f>
        <v>0</v>
      </c>
      <c r="CC695" s="987">
        <f>IF(RESUMO_GLOBAL!$X$53="a",ROUND(AS695*$N695,RESUMO_GLOBAL!$X$54),IF(RESUMO_GLOBAL!$X$53="t",TRUNC(AS695*$N695,RESUMO_GLOBAL!$X$54),AS695*$N695))</f>
        <v>0</v>
      </c>
      <c r="CD695" s="987">
        <f>IF(RESUMO_GLOBAL!$X$53="a",ROUND(AT695*$N695,RESUMO_GLOBAL!$X$54),IF(RESUMO_GLOBAL!$X$53="t",TRUNC(AT695*$N695,RESUMO_GLOBAL!$X$54),AT695*$N695))</f>
        <v>0</v>
      </c>
      <c r="CE695" s="987">
        <f>IF(RESUMO_GLOBAL!$X$53="a",ROUND(AU695*$N695,RESUMO_GLOBAL!$X$54),IF(RESUMO_GLOBAL!$X$53="t",TRUNC(AU695*$N695,RESUMO_GLOBAL!$X$54),AU695*$N695))</f>
        <v>0</v>
      </c>
      <c r="CF695" s="987">
        <f>IF(RESUMO_GLOBAL!$X$53="a",ROUND(AV695*$N695,RESUMO_GLOBAL!$X$54),IF(RESUMO_GLOBAL!$X$53="t",TRUNC(AV695*$N695,RESUMO_GLOBAL!$X$54),AV695*$N695))</f>
        <v>0</v>
      </c>
      <c r="CG695" s="987">
        <f>IF(RESUMO_GLOBAL!$X$53="a",ROUND(AW695*$N695,RESUMO_GLOBAL!$X$54),IF(RESUMO_GLOBAL!$X$53="t",TRUNC(AW695*$N695,RESUMO_GLOBAL!$X$54),AW695*$N695))</f>
        <v>0</v>
      </c>
      <c r="CK695" s="59">
        <f t="shared" si="425"/>
        <v>0</v>
      </c>
      <c r="CL695" s="59">
        <f t="shared" si="426"/>
        <v>0</v>
      </c>
      <c r="CM695" s="59">
        <f t="shared" si="427"/>
        <v>0</v>
      </c>
      <c r="CN695" s="59">
        <f t="shared" si="428"/>
        <v>0</v>
      </c>
      <c r="CO695" s="59">
        <f t="shared" si="429"/>
        <v>0</v>
      </c>
      <c r="CP695" s="59">
        <f t="shared" si="430"/>
        <v>0</v>
      </c>
      <c r="CQ695" s="59">
        <f t="shared" si="431"/>
        <v>0</v>
      </c>
      <c r="CR695" s="59">
        <f t="shared" si="432"/>
        <v>0</v>
      </c>
      <c r="CS695" s="59">
        <f t="shared" si="433"/>
        <v>0</v>
      </c>
      <c r="CT695" s="59">
        <f t="shared" si="434"/>
        <v>0</v>
      </c>
      <c r="CU695" s="59">
        <f t="shared" si="435"/>
        <v>0</v>
      </c>
      <c r="CV695" s="59">
        <f t="shared" si="436"/>
        <v>0</v>
      </c>
      <c r="CW695" s="59">
        <f t="shared" si="437"/>
        <v>0</v>
      </c>
      <c r="CX695" s="59">
        <f t="shared" si="438"/>
        <v>0</v>
      </c>
      <c r="CY695" s="59">
        <f t="shared" si="439"/>
        <v>0</v>
      </c>
      <c r="CZ695" s="59">
        <f t="shared" si="440"/>
        <v>0</v>
      </c>
      <c r="DA695" s="59">
        <f t="shared" si="441"/>
        <v>0</v>
      </c>
      <c r="DB695" s="59">
        <f t="shared" si="442"/>
        <v>0</v>
      </c>
      <c r="DE695">
        <f t="shared" si="424"/>
        <v>690</v>
      </c>
      <c r="DF695" t="str">
        <f t="shared" si="443"/>
        <v/>
      </c>
      <c r="DG695" s="59">
        <f>IF($C695&lt;&gt;0,SUM($CK696:CK696),0)</f>
        <v>0</v>
      </c>
      <c r="DH695" s="59">
        <f>IF($C695&lt;&gt;0,SUM($CK696:CL696),0)</f>
        <v>0</v>
      </c>
      <c r="DI695" s="59">
        <f>IF($C695&lt;&gt;0,SUM($CK696:CM696),0)</f>
        <v>0</v>
      </c>
      <c r="DJ695" s="59">
        <f>IF($C695&lt;&gt;0,SUM($CK696:CN696),0)</f>
        <v>0</v>
      </c>
      <c r="DK695" s="59">
        <f>IF($C695&lt;&gt;0,SUM($CK696:CO696),0)</f>
        <v>0</v>
      </c>
      <c r="DL695" s="59">
        <f>IF($C695&lt;&gt;0,SUM($CK696:CP696),0)</f>
        <v>0</v>
      </c>
      <c r="DM695" s="59">
        <f>IF($C695&lt;&gt;0,SUM($CK696:CQ696),0)</f>
        <v>0</v>
      </c>
      <c r="DN695" s="59">
        <f>IF($C695&lt;&gt;0,SUM($CK696:CR696),0)</f>
        <v>0</v>
      </c>
      <c r="DO695" s="59">
        <f>IF($C695&lt;&gt;0,SUM($CK696:CS696),0)</f>
        <v>0</v>
      </c>
      <c r="DP695" s="59">
        <f>IF($C695&lt;&gt;0,SUM($CK696:CT696),0)</f>
        <v>0</v>
      </c>
      <c r="DQ695" s="59">
        <f>IF($C695&lt;&gt;0,SUM($CK696:CU696),0)</f>
        <v>0</v>
      </c>
      <c r="DR695" s="59">
        <f>IF($C695&lt;&gt;0,SUM($CK696:CV696),0)</f>
        <v>0</v>
      </c>
      <c r="DS695" s="59">
        <f>IF($C695&lt;&gt;0,SUM($CK696:CW696),0)</f>
        <v>0</v>
      </c>
      <c r="DT695" s="59">
        <f>IF($C695&lt;&gt;0,SUM($CK696:CX696),0)</f>
        <v>0</v>
      </c>
      <c r="DU695" s="59">
        <f>IF($C695&lt;&gt;0,SUM($CK696:CY696),0)</f>
        <v>0</v>
      </c>
      <c r="DV695" s="59">
        <f>IF($C695&lt;&gt;0,SUM($CK696:CZ696),0)</f>
        <v>0</v>
      </c>
      <c r="DW695" s="59">
        <f>IF($C695&lt;&gt;0,SUM($CK696:DA696),0)</f>
        <v>0</v>
      </c>
      <c r="DX695" s="59">
        <f>IF($C695&lt;&gt;0,SUM($CK696:DB696),0)</f>
        <v>0</v>
      </c>
      <c r="DY695" s="952" t="str">
        <f t="shared" si="447"/>
        <v/>
      </c>
    </row>
    <row r="696" spans="1:129" ht="13.5" hidden="1" thickBot="1">
      <c r="A696" s="3" t="str">
        <f t="shared" si="449"/>
        <v/>
      </c>
      <c r="B696" s="805">
        <f>Dados_GLOBAL_Inicial!E696</f>
        <v>0</v>
      </c>
      <c r="C696" s="956">
        <f>IF(IFERROR(VALUE(Dados_GLOBAL_Inicial!F696),0)=0,0,Dados_GLOBAL_Inicial!F696)</f>
        <v>0</v>
      </c>
      <c r="D696" s="830">
        <f>Dados_GLOBAL_Inicial!G696</f>
        <v>0</v>
      </c>
      <c r="E696" s="830" t="str">
        <f>IF(IFERROR(VLOOKUP(F696,Cod_Gde_Itens!$A$1:$B$80,2,FALSE),0)&gt;549,IFERROR(VLOOKUP(F696,Cod_Gde_Itens!$A$1:$B$80,2,FALSE),0),IF(Dados_GLOBAL_Inicial!H696=0,"",Dados_GLOBAL_Inicial!H696))</f>
        <v/>
      </c>
      <c r="F696" s="823">
        <f>Dados_GLOBAL_Inicial!I696</f>
        <v>0</v>
      </c>
      <c r="G696" s="824">
        <f>Dados_GLOBAL_Inicial!J696</f>
        <v>0</v>
      </c>
      <c r="H696" s="454">
        <f>Dados_GLOBAL_Inicial!K696</f>
        <v>0</v>
      </c>
      <c r="I696" s="970">
        <f>SUM('MEDIÇÃO_OBJETO (1)'!I696)</f>
        <v>0</v>
      </c>
      <c r="J696" s="455">
        <f t="shared" si="450"/>
        <v>0</v>
      </c>
      <c r="K696" s="451">
        <f t="shared" si="451"/>
        <v>0</v>
      </c>
      <c r="L696" s="452">
        <f t="shared" si="452"/>
        <v>0</v>
      </c>
      <c r="M696" s="809">
        <f t="shared" si="453"/>
        <v>0</v>
      </c>
      <c r="N696" s="810">
        <f>IF(IFERROR(VALUE(Dados_GLOBAL_Inicial!L696),0)=0,0,Dados_GLOBAL_Inicial!L696)</f>
        <v>0</v>
      </c>
      <c r="O696" s="812">
        <f>SUM('MEDIÇÃO_OBJETO (1)'!O696)</f>
        <v>0</v>
      </c>
      <c r="P696" s="812">
        <f>SUM('MEDIÇÃO_OBJETO (1)'!P696)</f>
        <v>0</v>
      </c>
      <c r="Q696" s="813">
        <f t="shared" si="454"/>
        <v>0</v>
      </c>
      <c r="R696" s="951"/>
      <c r="S696" s="815">
        <f>SUM('MEDIÇÃO_OBJETO (1)'!S696)</f>
        <v>0</v>
      </c>
      <c r="T696" s="815">
        <f>SUM('MEDIÇÃO_OBJETO (1)'!T696)</f>
        <v>0</v>
      </c>
      <c r="V696" s="19"/>
      <c r="W696" s="978">
        <f t="shared" si="455"/>
        <v>0</v>
      </c>
      <c r="X696" s="816">
        <f t="shared" si="456"/>
        <v>0</v>
      </c>
      <c r="Y696" s="816">
        <f t="shared" si="457"/>
        <v>0</v>
      </c>
      <c r="Z696" s="817">
        <f t="shared" si="458"/>
        <v>0</v>
      </c>
      <c r="AB696" s="453">
        <f t="shared" si="444"/>
        <v>0</v>
      </c>
      <c r="AC696" s="14">
        <f t="shared" si="459"/>
        <v>0</v>
      </c>
      <c r="AD696" s="819"/>
      <c r="AE696" s="631">
        <f t="shared" si="445"/>
        <v>0</v>
      </c>
      <c r="AF696" s="818">
        <f>SUM('MEDIÇÃO_OBJETO (1)'!AG696)</f>
        <v>0</v>
      </c>
      <c r="AG696" s="541">
        <f>SUM('MEDIÇÃO_OBJETO (1)'!AH696)</f>
        <v>0</v>
      </c>
      <c r="AH696" s="541">
        <f>SUM('MEDIÇÃO_OBJETO (1)'!AI696)</f>
        <v>0</v>
      </c>
      <c r="AI696" s="541">
        <f>SUM('MEDIÇÃO_OBJETO (1)'!AJ696)</f>
        <v>0</v>
      </c>
      <c r="AJ696" s="541">
        <f>SUM('MEDIÇÃO_OBJETO (1)'!AK696)</f>
        <v>0</v>
      </c>
      <c r="AK696" s="541">
        <f>SUM('MEDIÇÃO_OBJETO (1)'!AL696)</f>
        <v>0</v>
      </c>
      <c r="AL696" s="541">
        <f>SUM('MEDIÇÃO_OBJETO (1)'!AM696)</f>
        <v>0</v>
      </c>
      <c r="AM696" s="541">
        <f>SUM('MEDIÇÃO_OBJETO (1)'!AN696)</f>
        <v>0</v>
      </c>
      <c r="AN696" s="541">
        <f>SUM('MEDIÇÃO_OBJETO (1)'!AO696)</f>
        <v>0</v>
      </c>
      <c r="AO696" s="541">
        <f>SUM('MEDIÇÃO_OBJETO (1)'!AP696)</f>
        <v>0</v>
      </c>
      <c r="AP696" s="541">
        <f>SUM('MEDIÇÃO_OBJETO (1)'!AQ696)</f>
        <v>0</v>
      </c>
      <c r="AQ696" s="541">
        <f>SUM('MEDIÇÃO_OBJETO (1)'!AR696)</f>
        <v>0</v>
      </c>
      <c r="AR696" s="541">
        <f>SUM('MEDIÇÃO_OBJETO (1)'!AS696)</f>
        <v>0</v>
      </c>
      <c r="AS696" s="541">
        <f>SUM('MEDIÇÃO_OBJETO (1)'!AT696)</f>
        <v>0</v>
      </c>
      <c r="AT696" s="541">
        <f>SUM('MEDIÇÃO_OBJETO (1)'!AU696)</f>
        <v>0</v>
      </c>
      <c r="AU696" s="541">
        <f>SUM('MEDIÇÃO_OBJETO (1)'!AV696)</f>
        <v>0</v>
      </c>
      <c r="AV696" s="541">
        <f>SUM('MEDIÇÃO_OBJETO (1)'!AW696)</f>
        <v>0</v>
      </c>
      <c r="AW696" s="541">
        <f>SUM('MEDIÇÃO_OBJETO (1)'!AX696)</f>
        <v>0</v>
      </c>
      <c r="AX696" s="977"/>
      <c r="BN696" s="992">
        <f t="shared" si="448"/>
        <v>0</v>
      </c>
      <c r="BO696" s="538">
        <f t="shared" si="446"/>
        <v>0</v>
      </c>
      <c r="BP696" s="987">
        <f>IF(RESUMO_GLOBAL!$X$53="a",ROUND(AF696*$N696,RESUMO_GLOBAL!$X$54),IF(RESUMO_GLOBAL!$X$53="t",TRUNC(AF696*$N696,RESUMO_GLOBAL!$X$54),AF696*$N696))</f>
        <v>0</v>
      </c>
      <c r="BQ696" s="987">
        <f>IF(RESUMO_GLOBAL!$X$53="a",ROUND(AG696*$N696,RESUMO_GLOBAL!$X$54),IF(RESUMO_GLOBAL!$X$53="t",TRUNC(AG696*$N696,RESUMO_GLOBAL!$X$54),AG696*$N696))</f>
        <v>0</v>
      </c>
      <c r="BR696" s="987">
        <f>IF(RESUMO_GLOBAL!$X$53="a",ROUND(AH696*$N696,RESUMO_GLOBAL!$X$54),IF(RESUMO_GLOBAL!$X$53="t",TRUNC(AH696*$N696,RESUMO_GLOBAL!$X$54),AH696*$N696))</f>
        <v>0</v>
      </c>
      <c r="BS696" s="987">
        <f>IF(RESUMO_GLOBAL!$X$53="a",ROUND(AI696*$N696,RESUMO_GLOBAL!$X$54),IF(RESUMO_GLOBAL!$X$53="t",TRUNC(AI696*$N696,RESUMO_GLOBAL!$X$54),AI696*$N696))</f>
        <v>0</v>
      </c>
      <c r="BT696" s="987">
        <f>IF(RESUMO_GLOBAL!$X$53="a",ROUND(AJ696*$N696,RESUMO_GLOBAL!$X$54),IF(RESUMO_GLOBAL!$X$53="t",TRUNC(AJ696*$N696,RESUMO_GLOBAL!$X$54),AJ696*$N696))</f>
        <v>0</v>
      </c>
      <c r="BU696" s="987">
        <f>IF(RESUMO_GLOBAL!$X$53="a",ROUND(AK696*$N696,RESUMO_GLOBAL!$X$54),IF(RESUMO_GLOBAL!$X$53="t",TRUNC(AK696*$N696,RESUMO_GLOBAL!$X$54),AK696*$N696))</f>
        <v>0</v>
      </c>
      <c r="BV696" s="987">
        <f>IF(RESUMO_GLOBAL!$X$53="a",ROUND(AL696*$N696,RESUMO_GLOBAL!$X$54),IF(RESUMO_GLOBAL!$X$53="t",TRUNC(AL696*$N696,RESUMO_GLOBAL!$X$54),AL696*$N696))</f>
        <v>0</v>
      </c>
      <c r="BW696" s="987">
        <f>IF(RESUMO_GLOBAL!$X$53="a",ROUND(AM696*$N696,RESUMO_GLOBAL!$X$54),IF(RESUMO_GLOBAL!$X$53="t",TRUNC(AM696*$N696,RESUMO_GLOBAL!$X$54),AM696*$N696))</f>
        <v>0</v>
      </c>
      <c r="BX696" s="987">
        <f>IF(RESUMO_GLOBAL!$X$53="a",ROUND(AN696*$N696,RESUMO_GLOBAL!$X$54),IF(RESUMO_GLOBAL!$X$53="t",TRUNC(AN696*$N696,RESUMO_GLOBAL!$X$54),AN696*$N696))</f>
        <v>0</v>
      </c>
      <c r="BY696" s="987">
        <f>IF(RESUMO_GLOBAL!$X$53="a",ROUND(AO696*$N696,RESUMO_GLOBAL!$X$54),IF(RESUMO_GLOBAL!$X$53="t",TRUNC(AO696*$N696,RESUMO_GLOBAL!$X$54),AO696*$N696))</f>
        <v>0</v>
      </c>
      <c r="BZ696" s="987">
        <f>IF(RESUMO_GLOBAL!$X$53="a",ROUND(AP696*$N696,RESUMO_GLOBAL!$X$54),IF(RESUMO_GLOBAL!$X$53="t",TRUNC(AP696*$N696,RESUMO_GLOBAL!$X$54),AP696*$N696))</f>
        <v>0</v>
      </c>
      <c r="CA696" s="987">
        <f>IF(RESUMO_GLOBAL!$X$53="a",ROUND(AQ696*$N696,RESUMO_GLOBAL!$X$54),IF(RESUMO_GLOBAL!$X$53="t",TRUNC(AQ696*$N696,RESUMO_GLOBAL!$X$54),AQ696*$N696))</f>
        <v>0</v>
      </c>
      <c r="CB696" s="987">
        <f>IF(RESUMO_GLOBAL!$X$53="a",ROUND(AR696*$N696,RESUMO_GLOBAL!$X$54),IF(RESUMO_GLOBAL!$X$53="t",TRUNC(AR696*$N696,RESUMO_GLOBAL!$X$54),AR696*$N696))</f>
        <v>0</v>
      </c>
      <c r="CC696" s="987">
        <f>IF(RESUMO_GLOBAL!$X$53="a",ROUND(AS696*$N696,RESUMO_GLOBAL!$X$54),IF(RESUMO_GLOBAL!$X$53="t",TRUNC(AS696*$N696,RESUMO_GLOBAL!$X$54),AS696*$N696))</f>
        <v>0</v>
      </c>
      <c r="CD696" s="987">
        <f>IF(RESUMO_GLOBAL!$X$53="a",ROUND(AT696*$N696,RESUMO_GLOBAL!$X$54),IF(RESUMO_GLOBAL!$X$53="t",TRUNC(AT696*$N696,RESUMO_GLOBAL!$X$54),AT696*$N696))</f>
        <v>0</v>
      </c>
      <c r="CE696" s="987">
        <f>IF(RESUMO_GLOBAL!$X$53="a",ROUND(AU696*$N696,RESUMO_GLOBAL!$X$54),IF(RESUMO_GLOBAL!$X$53="t",TRUNC(AU696*$N696,RESUMO_GLOBAL!$X$54),AU696*$N696))</f>
        <v>0</v>
      </c>
      <c r="CF696" s="987">
        <f>IF(RESUMO_GLOBAL!$X$53="a",ROUND(AV696*$N696,RESUMO_GLOBAL!$X$54),IF(RESUMO_GLOBAL!$X$53="t",TRUNC(AV696*$N696,RESUMO_GLOBAL!$X$54),AV696*$N696))</f>
        <v>0</v>
      </c>
      <c r="CG696" s="987">
        <f>IF(RESUMO_GLOBAL!$X$53="a",ROUND(AW696*$N696,RESUMO_GLOBAL!$X$54),IF(RESUMO_GLOBAL!$X$53="t",TRUNC(AW696*$N696,RESUMO_GLOBAL!$X$54),AW696*$N696))</f>
        <v>0</v>
      </c>
      <c r="CK696" s="59">
        <f t="shared" si="425"/>
        <v>0</v>
      </c>
      <c r="CL696" s="59">
        <f t="shared" si="426"/>
        <v>0</v>
      </c>
      <c r="CM696" s="59">
        <f t="shared" si="427"/>
        <v>0</v>
      </c>
      <c r="CN696" s="59">
        <f t="shared" si="428"/>
        <v>0</v>
      </c>
      <c r="CO696" s="59">
        <f t="shared" si="429"/>
        <v>0</v>
      </c>
      <c r="CP696" s="59">
        <f t="shared" si="430"/>
        <v>0</v>
      </c>
      <c r="CQ696" s="59">
        <f t="shared" si="431"/>
        <v>0</v>
      </c>
      <c r="CR696" s="59">
        <f t="shared" si="432"/>
        <v>0</v>
      </c>
      <c r="CS696" s="59">
        <f t="shared" si="433"/>
        <v>0</v>
      </c>
      <c r="CT696" s="59">
        <f t="shared" si="434"/>
        <v>0</v>
      </c>
      <c r="CU696" s="59">
        <f t="shared" si="435"/>
        <v>0</v>
      </c>
      <c r="CV696" s="59">
        <f t="shared" si="436"/>
        <v>0</v>
      </c>
      <c r="CW696" s="59">
        <f t="shared" si="437"/>
        <v>0</v>
      </c>
      <c r="CX696" s="59">
        <f t="shared" si="438"/>
        <v>0</v>
      </c>
      <c r="CY696" s="59">
        <f t="shared" si="439"/>
        <v>0</v>
      </c>
      <c r="CZ696" s="59">
        <f t="shared" si="440"/>
        <v>0</v>
      </c>
      <c r="DA696" s="59">
        <f t="shared" si="441"/>
        <v>0</v>
      </c>
      <c r="DB696" s="59">
        <f t="shared" si="442"/>
        <v>0</v>
      </c>
      <c r="DE696">
        <f t="shared" si="424"/>
        <v>691</v>
      </c>
      <c r="DF696" t="str">
        <f t="shared" si="443"/>
        <v/>
      </c>
      <c r="DG696" s="59">
        <f>IF($C696&lt;&gt;0,SUM($CK697:CK697),0)</f>
        <v>0</v>
      </c>
      <c r="DH696" s="59">
        <f>IF($C696&lt;&gt;0,SUM($CK697:CL697),0)</f>
        <v>0</v>
      </c>
      <c r="DI696" s="59">
        <f>IF($C696&lt;&gt;0,SUM($CK697:CM697),0)</f>
        <v>0</v>
      </c>
      <c r="DJ696" s="59">
        <f>IF($C696&lt;&gt;0,SUM($CK697:CN697),0)</f>
        <v>0</v>
      </c>
      <c r="DK696" s="59">
        <f>IF($C696&lt;&gt;0,SUM($CK697:CO697),0)</f>
        <v>0</v>
      </c>
      <c r="DL696" s="59">
        <f>IF($C696&lt;&gt;0,SUM($CK697:CP697),0)</f>
        <v>0</v>
      </c>
      <c r="DM696" s="59">
        <f>IF($C696&lt;&gt;0,SUM($CK697:CQ697),0)</f>
        <v>0</v>
      </c>
      <c r="DN696" s="59">
        <f>IF($C696&lt;&gt;0,SUM($CK697:CR697),0)</f>
        <v>0</v>
      </c>
      <c r="DO696" s="59">
        <f>IF($C696&lt;&gt;0,SUM($CK697:CS697),0)</f>
        <v>0</v>
      </c>
      <c r="DP696" s="59">
        <f>IF($C696&lt;&gt;0,SUM($CK697:CT697),0)</f>
        <v>0</v>
      </c>
      <c r="DQ696" s="59">
        <f>IF($C696&lt;&gt;0,SUM($CK697:CU697),0)</f>
        <v>0</v>
      </c>
      <c r="DR696" s="59">
        <f>IF($C696&lt;&gt;0,SUM($CK697:CV697),0)</f>
        <v>0</v>
      </c>
      <c r="DS696" s="59">
        <f>IF($C696&lt;&gt;0,SUM($CK697:CW697),0)</f>
        <v>0</v>
      </c>
      <c r="DT696" s="59">
        <f>IF($C696&lt;&gt;0,SUM($CK697:CX697),0)</f>
        <v>0</v>
      </c>
      <c r="DU696" s="59">
        <f>IF($C696&lt;&gt;0,SUM($CK697:CY697),0)</f>
        <v>0</v>
      </c>
      <c r="DV696" s="59">
        <f>IF($C696&lt;&gt;0,SUM($CK697:CZ697),0)</f>
        <v>0</v>
      </c>
      <c r="DW696" s="59">
        <f>IF($C696&lt;&gt;0,SUM($CK697:DA697),0)</f>
        <v>0</v>
      </c>
      <c r="DX696" s="59">
        <f>IF($C696&lt;&gt;0,SUM($CK697:DB697),0)</f>
        <v>0</v>
      </c>
      <c r="DY696" s="952" t="str">
        <f t="shared" si="447"/>
        <v/>
      </c>
    </row>
    <row r="697" spans="1:129" ht="13.5" hidden="1" thickBot="1">
      <c r="A697" s="3" t="str">
        <f t="shared" si="449"/>
        <v/>
      </c>
      <c r="B697" s="805">
        <f>Dados_GLOBAL_Inicial!E697</f>
        <v>0</v>
      </c>
      <c r="C697" s="956">
        <f>IF(IFERROR(VALUE(Dados_GLOBAL_Inicial!F697),0)=0,0,Dados_GLOBAL_Inicial!F697)</f>
        <v>0</v>
      </c>
      <c r="D697" s="830">
        <f>Dados_GLOBAL_Inicial!G697</f>
        <v>0</v>
      </c>
      <c r="E697" s="830" t="str">
        <f>IF(IFERROR(VLOOKUP(F697,Cod_Gde_Itens!$A$1:$B$80,2,FALSE),0)&gt;549,IFERROR(VLOOKUP(F697,Cod_Gde_Itens!$A$1:$B$80,2,FALSE),0),IF(Dados_GLOBAL_Inicial!H697=0,"",Dados_GLOBAL_Inicial!H697))</f>
        <v/>
      </c>
      <c r="F697" s="823">
        <f>Dados_GLOBAL_Inicial!I697</f>
        <v>0</v>
      </c>
      <c r="G697" s="824">
        <f>Dados_GLOBAL_Inicial!J697</f>
        <v>0</v>
      </c>
      <c r="H697" s="454">
        <f>Dados_GLOBAL_Inicial!K697</f>
        <v>0</v>
      </c>
      <c r="I697" s="970">
        <f>SUM('MEDIÇÃO_OBJETO (1)'!I697)</f>
        <v>0</v>
      </c>
      <c r="J697" s="455">
        <f t="shared" si="450"/>
        <v>0</v>
      </c>
      <c r="K697" s="451">
        <f t="shared" si="451"/>
        <v>0</v>
      </c>
      <c r="L697" s="452">
        <f t="shared" si="452"/>
        <v>0</v>
      </c>
      <c r="M697" s="809">
        <f t="shared" si="453"/>
        <v>0</v>
      </c>
      <c r="N697" s="810">
        <f>IF(IFERROR(VALUE(Dados_GLOBAL_Inicial!L697),0)=0,0,Dados_GLOBAL_Inicial!L697)</f>
        <v>0</v>
      </c>
      <c r="O697" s="812">
        <f>SUM('MEDIÇÃO_OBJETO (1)'!O697)</f>
        <v>0</v>
      </c>
      <c r="P697" s="812">
        <f>SUM('MEDIÇÃO_OBJETO (1)'!P697)</f>
        <v>0</v>
      </c>
      <c r="Q697" s="813">
        <f t="shared" si="454"/>
        <v>0</v>
      </c>
      <c r="R697" s="951"/>
      <c r="S697" s="815">
        <f>SUM('MEDIÇÃO_OBJETO (1)'!S697)</f>
        <v>0</v>
      </c>
      <c r="T697" s="815">
        <f>SUM('MEDIÇÃO_OBJETO (1)'!T697)</f>
        <v>0</v>
      </c>
      <c r="V697" s="19"/>
      <c r="W697" s="978">
        <f t="shared" si="455"/>
        <v>0</v>
      </c>
      <c r="X697" s="816">
        <f t="shared" si="456"/>
        <v>0</v>
      </c>
      <c r="Y697" s="816">
        <f t="shared" si="457"/>
        <v>0</v>
      </c>
      <c r="Z697" s="817">
        <f t="shared" si="458"/>
        <v>0</v>
      </c>
      <c r="AB697" s="453">
        <f t="shared" si="444"/>
        <v>0</v>
      </c>
      <c r="AC697" s="14">
        <f t="shared" si="459"/>
        <v>0</v>
      </c>
      <c r="AD697" s="819"/>
      <c r="AE697" s="631">
        <f t="shared" si="445"/>
        <v>0</v>
      </c>
      <c r="AF697" s="818">
        <f>SUM('MEDIÇÃO_OBJETO (1)'!AG697)</f>
        <v>0</v>
      </c>
      <c r="AG697" s="541">
        <f>SUM('MEDIÇÃO_OBJETO (1)'!AH697)</f>
        <v>0</v>
      </c>
      <c r="AH697" s="541">
        <f>SUM('MEDIÇÃO_OBJETO (1)'!AI697)</f>
        <v>0</v>
      </c>
      <c r="AI697" s="541">
        <f>SUM('MEDIÇÃO_OBJETO (1)'!AJ697)</f>
        <v>0</v>
      </c>
      <c r="AJ697" s="541">
        <f>SUM('MEDIÇÃO_OBJETO (1)'!AK697)</f>
        <v>0</v>
      </c>
      <c r="AK697" s="541">
        <f>SUM('MEDIÇÃO_OBJETO (1)'!AL697)</f>
        <v>0</v>
      </c>
      <c r="AL697" s="541">
        <f>SUM('MEDIÇÃO_OBJETO (1)'!AM697)</f>
        <v>0</v>
      </c>
      <c r="AM697" s="541">
        <f>SUM('MEDIÇÃO_OBJETO (1)'!AN697)</f>
        <v>0</v>
      </c>
      <c r="AN697" s="541">
        <f>SUM('MEDIÇÃO_OBJETO (1)'!AO697)</f>
        <v>0</v>
      </c>
      <c r="AO697" s="541">
        <f>SUM('MEDIÇÃO_OBJETO (1)'!AP697)</f>
        <v>0</v>
      </c>
      <c r="AP697" s="541">
        <f>SUM('MEDIÇÃO_OBJETO (1)'!AQ697)</f>
        <v>0</v>
      </c>
      <c r="AQ697" s="541">
        <f>SUM('MEDIÇÃO_OBJETO (1)'!AR697)</f>
        <v>0</v>
      </c>
      <c r="AR697" s="541">
        <f>SUM('MEDIÇÃO_OBJETO (1)'!AS697)</f>
        <v>0</v>
      </c>
      <c r="AS697" s="541">
        <f>SUM('MEDIÇÃO_OBJETO (1)'!AT697)</f>
        <v>0</v>
      </c>
      <c r="AT697" s="541">
        <f>SUM('MEDIÇÃO_OBJETO (1)'!AU697)</f>
        <v>0</v>
      </c>
      <c r="AU697" s="541">
        <f>SUM('MEDIÇÃO_OBJETO (1)'!AV697)</f>
        <v>0</v>
      </c>
      <c r="AV697" s="541">
        <f>SUM('MEDIÇÃO_OBJETO (1)'!AW697)</f>
        <v>0</v>
      </c>
      <c r="AW697" s="541">
        <f>SUM('MEDIÇÃO_OBJETO (1)'!AX697)</f>
        <v>0</v>
      </c>
      <c r="AX697" s="977"/>
      <c r="BN697" s="992">
        <f t="shared" si="448"/>
        <v>0</v>
      </c>
      <c r="BO697" s="538">
        <f t="shared" si="446"/>
        <v>0</v>
      </c>
      <c r="BP697" s="987">
        <f>IF(RESUMO_GLOBAL!$X$53="a",ROUND(AF697*$N697,RESUMO_GLOBAL!$X$54),IF(RESUMO_GLOBAL!$X$53="t",TRUNC(AF697*$N697,RESUMO_GLOBAL!$X$54),AF697*$N697))</f>
        <v>0</v>
      </c>
      <c r="BQ697" s="987">
        <f>IF(RESUMO_GLOBAL!$X$53="a",ROUND(AG697*$N697,RESUMO_GLOBAL!$X$54),IF(RESUMO_GLOBAL!$X$53="t",TRUNC(AG697*$N697,RESUMO_GLOBAL!$X$54),AG697*$N697))</f>
        <v>0</v>
      </c>
      <c r="BR697" s="987">
        <f>IF(RESUMO_GLOBAL!$X$53="a",ROUND(AH697*$N697,RESUMO_GLOBAL!$X$54),IF(RESUMO_GLOBAL!$X$53="t",TRUNC(AH697*$N697,RESUMO_GLOBAL!$X$54),AH697*$N697))</f>
        <v>0</v>
      </c>
      <c r="BS697" s="987">
        <f>IF(RESUMO_GLOBAL!$X$53="a",ROUND(AI697*$N697,RESUMO_GLOBAL!$X$54),IF(RESUMO_GLOBAL!$X$53="t",TRUNC(AI697*$N697,RESUMO_GLOBAL!$X$54),AI697*$N697))</f>
        <v>0</v>
      </c>
      <c r="BT697" s="987">
        <f>IF(RESUMO_GLOBAL!$X$53="a",ROUND(AJ697*$N697,RESUMO_GLOBAL!$X$54),IF(RESUMO_GLOBAL!$X$53="t",TRUNC(AJ697*$N697,RESUMO_GLOBAL!$X$54),AJ697*$N697))</f>
        <v>0</v>
      </c>
      <c r="BU697" s="987">
        <f>IF(RESUMO_GLOBAL!$X$53="a",ROUND(AK697*$N697,RESUMO_GLOBAL!$X$54),IF(RESUMO_GLOBAL!$X$53="t",TRUNC(AK697*$N697,RESUMO_GLOBAL!$X$54),AK697*$N697))</f>
        <v>0</v>
      </c>
      <c r="BV697" s="987">
        <f>IF(RESUMO_GLOBAL!$X$53="a",ROUND(AL697*$N697,RESUMO_GLOBAL!$X$54),IF(RESUMO_GLOBAL!$X$53="t",TRUNC(AL697*$N697,RESUMO_GLOBAL!$X$54),AL697*$N697))</f>
        <v>0</v>
      </c>
      <c r="BW697" s="987">
        <f>IF(RESUMO_GLOBAL!$X$53="a",ROUND(AM697*$N697,RESUMO_GLOBAL!$X$54),IF(RESUMO_GLOBAL!$X$53="t",TRUNC(AM697*$N697,RESUMO_GLOBAL!$X$54),AM697*$N697))</f>
        <v>0</v>
      </c>
      <c r="BX697" s="987">
        <f>IF(RESUMO_GLOBAL!$X$53="a",ROUND(AN697*$N697,RESUMO_GLOBAL!$X$54),IF(RESUMO_GLOBAL!$X$53="t",TRUNC(AN697*$N697,RESUMO_GLOBAL!$X$54),AN697*$N697))</f>
        <v>0</v>
      </c>
      <c r="BY697" s="987">
        <f>IF(RESUMO_GLOBAL!$X$53="a",ROUND(AO697*$N697,RESUMO_GLOBAL!$X$54),IF(RESUMO_GLOBAL!$X$53="t",TRUNC(AO697*$N697,RESUMO_GLOBAL!$X$54),AO697*$N697))</f>
        <v>0</v>
      </c>
      <c r="BZ697" s="987">
        <f>IF(RESUMO_GLOBAL!$X$53="a",ROUND(AP697*$N697,RESUMO_GLOBAL!$X$54),IF(RESUMO_GLOBAL!$X$53="t",TRUNC(AP697*$N697,RESUMO_GLOBAL!$X$54),AP697*$N697))</f>
        <v>0</v>
      </c>
      <c r="CA697" s="987">
        <f>IF(RESUMO_GLOBAL!$X$53="a",ROUND(AQ697*$N697,RESUMO_GLOBAL!$X$54),IF(RESUMO_GLOBAL!$X$53="t",TRUNC(AQ697*$N697,RESUMO_GLOBAL!$X$54),AQ697*$N697))</f>
        <v>0</v>
      </c>
      <c r="CB697" s="987">
        <f>IF(RESUMO_GLOBAL!$X$53="a",ROUND(AR697*$N697,RESUMO_GLOBAL!$X$54),IF(RESUMO_GLOBAL!$X$53="t",TRUNC(AR697*$N697,RESUMO_GLOBAL!$X$54),AR697*$N697))</f>
        <v>0</v>
      </c>
      <c r="CC697" s="987">
        <f>IF(RESUMO_GLOBAL!$X$53="a",ROUND(AS697*$N697,RESUMO_GLOBAL!$X$54),IF(RESUMO_GLOBAL!$X$53="t",TRUNC(AS697*$N697,RESUMO_GLOBAL!$X$54),AS697*$N697))</f>
        <v>0</v>
      </c>
      <c r="CD697" s="987">
        <f>IF(RESUMO_GLOBAL!$X$53="a",ROUND(AT697*$N697,RESUMO_GLOBAL!$X$54),IF(RESUMO_GLOBAL!$X$53="t",TRUNC(AT697*$N697,RESUMO_GLOBAL!$X$54),AT697*$N697))</f>
        <v>0</v>
      </c>
      <c r="CE697" s="987">
        <f>IF(RESUMO_GLOBAL!$X$53="a",ROUND(AU697*$N697,RESUMO_GLOBAL!$X$54),IF(RESUMO_GLOBAL!$X$53="t",TRUNC(AU697*$N697,RESUMO_GLOBAL!$X$54),AU697*$N697))</f>
        <v>0</v>
      </c>
      <c r="CF697" s="987">
        <f>IF(RESUMO_GLOBAL!$X$53="a",ROUND(AV697*$N697,RESUMO_GLOBAL!$X$54),IF(RESUMO_GLOBAL!$X$53="t",TRUNC(AV697*$N697,RESUMO_GLOBAL!$X$54),AV697*$N697))</f>
        <v>0</v>
      </c>
      <c r="CG697" s="987">
        <f>IF(RESUMO_GLOBAL!$X$53="a",ROUND(AW697*$N697,RESUMO_GLOBAL!$X$54),IF(RESUMO_GLOBAL!$X$53="t",TRUNC(AW697*$N697,RESUMO_GLOBAL!$X$54),AW697*$N697))</f>
        <v>0</v>
      </c>
      <c r="CK697" s="59">
        <f t="shared" si="425"/>
        <v>0</v>
      </c>
      <c r="CL697" s="59">
        <f t="shared" si="426"/>
        <v>0</v>
      </c>
      <c r="CM697" s="59">
        <f t="shared" si="427"/>
        <v>0</v>
      </c>
      <c r="CN697" s="59">
        <f t="shared" si="428"/>
        <v>0</v>
      </c>
      <c r="CO697" s="59">
        <f t="shared" si="429"/>
        <v>0</v>
      </c>
      <c r="CP697" s="59">
        <f t="shared" si="430"/>
        <v>0</v>
      </c>
      <c r="CQ697" s="59">
        <f t="shared" si="431"/>
        <v>0</v>
      </c>
      <c r="CR697" s="59">
        <f t="shared" si="432"/>
        <v>0</v>
      </c>
      <c r="CS697" s="59">
        <f t="shared" si="433"/>
        <v>0</v>
      </c>
      <c r="CT697" s="59">
        <f t="shared" si="434"/>
        <v>0</v>
      </c>
      <c r="CU697" s="59">
        <f t="shared" si="435"/>
        <v>0</v>
      </c>
      <c r="CV697" s="59">
        <f t="shared" si="436"/>
        <v>0</v>
      </c>
      <c r="CW697" s="59">
        <f t="shared" si="437"/>
        <v>0</v>
      </c>
      <c r="CX697" s="59">
        <f t="shared" si="438"/>
        <v>0</v>
      </c>
      <c r="CY697" s="59">
        <f t="shared" si="439"/>
        <v>0</v>
      </c>
      <c r="CZ697" s="59">
        <f t="shared" si="440"/>
        <v>0</v>
      </c>
      <c r="DA697" s="59">
        <f t="shared" si="441"/>
        <v>0</v>
      </c>
      <c r="DB697" s="59">
        <f t="shared" si="442"/>
        <v>0</v>
      </c>
      <c r="DE697">
        <f t="shared" si="424"/>
        <v>692</v>
      </c>
      <c r="DF697" t="str">
        <f t="shared" si="443"/>
        <v/>
      </c>
      <c r="DG697" s="59">
        <f>IF($C697&lt;&gt;0,SUM($CK698:CK698),0)</f>
        <v>0</v>
      </c>
      <c r="DH697" s="59">
        <f>IF($C697&lt;&gt;0,SUM($CK698:CL698),0)</f>
        <v>0</v>
      </c>
      <c r="DI697" s="59">
        <f>IF($C697&lt;&gt;0,SUM($CK698:CM698),0)</f>
        <v>0</v>
      </c>
      <c r="DJ697" s="59">
        <f>IF($C697&lt;&gt;0,SUM($CK698:CN698),0)</f>
        <v>0</v>
      </c>
      <c r="DK697" s="59">
        <f>IF($C697&lt;&gt;0,SUM($CK698:CO698),0)</f>
        <v>0</v>
      </c>
      <c r="DL697" s="59">
        <f>IF($C697&lt;&gt;0,SUM($CK698:CP698),0)</f>
        <v>0</v>
      </c>
      <c r="DM697" s="59">
        <f>IF($C697&lt;&gt;0,SUM($CK698:CQ698),0)</f>
        <v>0</v>
      </c>
      <c r="DN697" s="59">
        <f>IF($C697&lt;&gt;0,SUM($CK698:CR698),0)</f>
        <v>0</v>
      </c>
      <c r="DO697" s="59">
        <f>IF($C697&lt;&gt;0,SUM($CK698:CS698),0)</f>
        <v>0</v>
      </c>
      <c r="DP697" s="59">
        <f>IF($C697&lt;&gt;0,SUM($CK698:CT698),0)</f>
        <v>0</v>
      </c>
      <c r="DQ697" s="59">
        <f>IF($C697&lt;&gt;0,SUM($CK698:CU698),0)</f>
        <v>0</v>
      </c>
      <c r="DR697" s="59">
        <f>IF($C697&lt;&gt;0,SUM($CK698:CV698),0)</f>
        <v>0</v>
      </c>
      <c r="DS697" s="59">
        <f>IF($C697&lt;&gt;0,SUM($CK698:CW698),0)</f>
        <v>0</v>
      </c>
      <c r="DT697" s="59">
        <f>IF($C697&lt;&gt;0,SUM($CK698:CX698),0)</f>
        <v>0</v>
      </c>
      <c r="DU697" s="59">
        <f>IF($C697&lt;&gt;0,SUM($CK698:CY698),0)</f>
        <v>0</v>
      </c>
      <c r="DV697" s="59">
        <f>IF($C697&lt;&gt;0,SUM($CK698:CZ698),0)</f>
        <v>0</v>
      </c>
      <c r="DW697" s="59">
        <f>IF($C697&lt;&gt;0,SUM($CK698:DA698),0)</f>
        <v>0</v>
      </c>
      <c r="DX697" s="59">
        <f>IF($C697&lt;&gt;0,SUM($CK698:DB698),0)</f>
        <v>0</v>
      </c>
      <c r="DY697" s="952" t="str">
        <f t="shared" si="447"/>
        <v/>
      </c>
    </row>
    <row r="698" spans="1:129" ht="13.5" hidden="1" thickBot="1">
      <c r="A698" s="3" t="str">
        <f t="shared" si="449"/>
        <v/>
      </c>
      <c r="B698" s="805">
        <f>Dados_GLOBAL_Inicial!E698</f>
        <v>0</v>
      </c>
      <c r="C698" s="956">
        <f>IF(IFERROR(VALUE(Dados_GLOBAL_Inicial!F698),0)=0,0,Dados_GLOBAL_Inicial!F698)</f>
        <v>0</v>
      </c>
      <c r="D698" s="830">
        <f>Dados_GLOBAL_Inicial!G698</f>
        <v>0</v>
      </c>
      <c r="E698" s="830" t="str">
        <f>IF(IFERROR(VLOOKUP(F698,Cod_Gde_Itens!$A$1:$B$80,2,FALSE),0)&gt;549,IFERROR(VLOOKUP(F698,Cod_Gde_Itens!$A$1:$B$80,2,FALSE),0),IF(Dados_GLOBAL_Inicial!H698=0,"",Dados_GLOBAL_Inicial!H698))</f>
        <v/>
      </c>
      <c r="F698" s="823">
        <f>Dados_GLOBAL_Inicial!I698</f>
        <v>0</v>
      </c>
      <c r="G698" s="824">
        <f>Dados_GLOBAL_Inicial!J698</f>
        <v>0</v>
      </c>
      <c r="H698" s="454">
        <f>Dados_GLOBAL_Inicial!K698</f>
        <v>0</v>
      </c>
      <c r="I698" s="970">
        <f>SUM('MEDIÇÃO_OBJETO (1)'!I698)</f>
        <v>0</v>
      </c>
      <c r="J698" s="455">
        <f t="shared" si="450"/>
        <v>0</v>
      </c>
      <c r="K698" s="451">
        <f t="shared" si="451"/>
        <v>0</v>
      </c>
      <c r="L698" s="452">
        <f t="shared" si="452"/>
        <v>0</v>
      </c>
      <c r="M698" s="809">
        <f t="shared" si="453"/>
        <v>0</v>
      </c>
      <c r="N698" s="810">
        <f>IF(IFERROR(VALUE(Dados_GLOBAL_Inicial!L698),0)=0,0,Dados_GLOBAL_Inicial!L698)</f>
        <v>0</v>
      </c>
      <c r="O698" s="812">
        <f>SUM('MEDIÇÃO_OBJETO (1)'!O698)</f>
        <v>0</v>
      </c>
      <c r="P698" s="812">
        <f>SUM('MEDIÇÃO_OBJETO (1)'!P698)</f>
        <v>0</v>
      </c>
      <c r="Q698" s="813">
        <f t="shared" si="454"/>
        <v>0</v>
      </c>
      <c r="R698" s="951"/>
      <c r="S698" s="815">
        <f>SUM('MEDIÇÃO_OBJETO (1)'!S698)</f>
        <v>0</v>
      </c>
      <c r="T698" s="815">
        <f>SUM('MEDIÇÃO_OBJETO (1)'!T698)</f>
        <v>0</v>
      </c>
      <c r="V698" s="19"/>
      <c r="W698" s="978">
        <f t="shared" si="455"/>
        <v>0</v>
      </c>
      <c r="X698" s="816">
        <f t="shared" si="456"/>
        <v>0</v>
      </c>
      <c r="Y698" s="816">
        <f t="shared" si="457"/>
        <v>0</v>
      </c>
      <c r="Z698" s="817">
        <f t="shared" si="458"/>
        <v>0</v>
      </c>
      <c r="AB698" s="453">
        <f t="shared" si="444"/>
        <v>0</v>
      </c>
      <c r="AC698" s="14">
        <f t="shared" si="459"/>
        <v>0</v>
      </c>
      <c r="AD698" s="819"/>
      <c r="AE698" s="631">
        <f t="shared" si="445"/>
        <v>0</v>
      </c>
      <c r="AF698" s="818">
        <f>SUM('MEDIÇÃO_OBJETO (1)'!AG698)</f>
        <v>0</v>
      </c>
      <c r="AG698" s="541">
        <f>SUM('MEDIÇÃO_OBJETO (1)'!AH698)</f>
        <v>0</v>
      </c>
      <c r="AH698" s="541">
        <f>SUM('MEDIÇÃO_OBJETO (1)'!AI698)</f>
        <v>0</v>
      </c>
      <c r="AI698" s="541">
        <f>SUM('MEDIÇÃO_OBJETO (1)'!AJ698)</f>
        <v>0</v>
      </c>
      <c r="AJ698" s="541">
        <f>SUM('MEDIÇÃO_OBJETO (1)'!AK698)</f>
        <v>0</v>
      </c>
      <c r="AK698" s="541">
        <f>SUM('MEDIÇÃO_OBJETO (1)'!AL698)</f>
        <v>0</v>
      </c>
      <c r="AL698" s="541">
        <f>SUM('MEDIÇÃO_OBJETO (1)'!AM698)</f>
        <v>0</v>
      </c>
      <c r="AM698" s="541">
        <f>SUM('MEDIÇÃO_OBJETO (1)'!AN698)</f>
        <v>0</v>
      </c>
      <c r="AN698" s="541">
        <f>SUM('MEDIÇÃO_OBJETO (1)'!AO698)</f>
        <v>0</v>
      </c>
      <c r="AO698" s="541">
        <f>SUM('MEDIÇÃO_OBJETO (1)'!AP698)</f>
        <v>0</v>
      </c>
      <c r="AP698" s="541">
        <f>SUM('MEDIÇÃO_OBJETO (1)'!AQ698)</f>
        <v>0</v>
      </c>
      <c r="AQ698" s="541">
        <f>SUM('MEDIÇÃO_OBJETO (1)'!AR698)</f>
        <v>0</v>
      </c>
      <c r="AR698" s="541">
        <f>SUM('MEDIÇÃO_OBJETO (1)'!AS698)</f>
        <v>0</v>
      </c>
      <c r="AS698" s="541">
        <f>SUM('MEDIÇÃO_OBJETO (1)'!AT698)</f>
        <v>0</v>
      </c>
      <c r="AT698" s="541">
        <f>SUM('MEDIÇÃO_OBJETO (1)'!AU698)</f>
        <v>0</v>
      </c>
      <c r="AU698" s="541">
        <f>SUM('MEDIÇÃO_OBJETO (1)'!AV698)</f>
        <v>0</v>
      </c>
      <c r="AV698" s="541">
        <f>SUM('MEDIÇÃO_OBJETO (1)'!AW698)</f>
        <v>0</v>
      </c>
      <c r="AW698" s="541">
        <f>SUM('MEDIÇÃO_OBJETO (1)'!AX698)</f>
        <v>0</v>
      </c>
      <c r="AX698" s="977"/>
      <c r="BN698" s="992">
        <f t="shared" si="448"/>
        <v>0</v>
      </c>
      <c r="BO698" s="538">
        <f t="shared" si="446"/>
        <v>0</v>
      </c>
      <c r="BP698" s="987">
        <f>IF(RESUMO_GLOBAL!$X$53="a",ROUND(AF698*$N698,RESUMO_GLOBAL!$X$54),IF(RESUMO_GLOBAL!$X$53="t",TRUNC(AF698*$N698,RESUMO_GLOBAL!$X$54),AF698*$N698))</f>
        <v>0</v>
      </c>
      <c r="BQ698" s="987">
        <f>IF(RESUMO_GLOBAL!$X$53="a",ROUND(AG698*$N698,RESUMO_GLOBAL!$X$54),IF(RESUMO_GLOBAL!$X$53="t",TRUNC(AG698*$N698,RESUMO_GLOBAL!$X$54),AG698*$N698))</f>
        <v>0</v>
      </c>
      <c r="BR698" s="987">
        <f>IF(RESUMO_GLOBAL!$X$53="a",ROUND(AH698*$N698,RESUMO_GLOBAL!$X$54),IF(RESUMO_GLOBAL!$X$53="t",TRUNC(AH698*$N698,RESUMO_GLOBAL!$X$54),AH698*$N698))</f>
        <v>0</v>
      </c>
      <c r="BS698" s="987">
        <f>IF(RESUMO_GLOBAL!$X$53="a",ROUND(AI698*$N698,RESUMO_GLOBAL!$X$54),IF(RESUMO_GLOBAL!$X$53="t",TRUNC(AI698*$N698,RESUMO_GLOBAL!$X$54),AI698*$N698))</f>
        <v>0</v>
      </c>
      <c r="BT698" s="987">
        <f>IF(RESUMO_GLOBAL!$X$53="a",ROUND(AJ698*$N698,RESUMO_GLOBAL!$X$54),IF(RESUMO_GLOBAL!$X$53="t",TRUNC(AJ698*$N698,RESUMO_GLOBAL!$X$54),AJ698*$N698))</f>
        <v>0</v>
      </c>
      <c r="BU698" s="987">
        <f>IF(RESUMO_GLOBAL!$X$53="a",ROUND(AK698*$N698,RESUMO_GLOBAL!$X$54),IF(RESUMO_GLOBAL!$X$53="t",TRUNC(AK698*$N698,RESUMO_GLOBAL!$X$54),AK698*$N698))</f>
        <v>0</v>
      </c>
      <c r="BV698" s="987">
        <f>IF(RESUMO_GLOBAL!$X$53="a",ROUND(AL698*$N698,RESUMO_GLOBAL!$X$54),IF(RESUMO_GLOBAL!$X$53="t",TRUNC(AL698*$N698,RESUMO_GLOBAL!$X$54),AL698*$N698))</f>
        <v>0</v>
      </c>
      <c r="BW698" s="987">
        <f>IF(RESUMO_GLOBAL!$X$53="a",ROUND(AM698*$N698,RESUMO_GLOBAL!$X$54),IF(RESUMO_GLOBAL!$X$53="t",TRUNC(AM698*$N698,RESUMO_GLOBAL!$X$54),AM698*$N698))</f>
        <v>0</v>
      </c>
      <c r="BX698" s="987">
        <f>IF(RESUMO_GLOBAL!$X$53="a",ROUND(AN698*$N698,RESUMO_GLOBAL!$X$54),IF(RESUMO_GLOBAL!$X$53="t",TRUNC(AN698*$N698,RESUMO_GLOBAL!$X$54),AN698*$N698))</f>
        <v>0</v>
      </c>
      <c r="BY698" s="987">
        <f>IF(RESUMO_GLOBAL!$X$53="a",ROUND(AO698*$N698,RESUMO_GLOBAL!$X$54),IF(RESUMO_GLOBAL!$X$53="t",TRUNC(AO698*$N698,RESUMO_GLOBAL!$X$54),AO698*$N698))</f>
        <v>0</v>
      </c>
      <c r="BZ698" s="987">
        <f>IF(RESUMO_GLOBAL!$X$53="a",ROUND(AP698*$N698,RESUMO_GLOBAL!$X$54),IF(RESUMO_GLOBAL!$X$53="t",TRUNC(AP698*$N698,RESUMO_GLOBAL!$X$54),AP698*$N698))</f>
        <v>0</v>
      </c>
      <c r="CA698" s="987">
        <f>IF(RESUMO_GLOBAL!$X$53="a",ROUND(AQ698*$N698,RESUMO_GLOBAL!$X$54),IF(RESUMO_GLOBAL!$X$53="t",TRUNC(AQ698*$N698,RESUMO_GLOBAL!$X$54),AQ698*$N698))</f>
        <v>0</v>
      </c>
      <c r="CB698" s="987">
        <f>IF(RESUMO_GLOBAL!$X$53="a",ROUND(AR698*$N698,RESUMO_GLOBAL!$X$54),IF(RESUMO_GLOBAL!$X$53="t",TRUNC(AR698*$N698,RESUMO_GLOBAL!$X$54),AR698*$N698))</f>
        <v>0</v>
      </c>
      <c r="CC698" s="987">
        <f>IF(RESUMO_GLOBAL!$X$53="a",ROUND(AS698*$N698,RESUMO_GLOBAL!$X$54),IF(RESUMO_GLOBAL!$X$53="t",TRUNC(AS698*$N698,RESUMO_GLOBAL!$X$54),AS698*$N698))</f>
        <v>0</v>
      </c>
      <c r="CD698" s="987">
        <f>IF(RESUMO_GLOBAL!$X$53="a",ROUND(AT698*$N698,RESUMO_GLOBAL!$X$54),IF(RESUMO_GLOBAL!$X$53="t",TRUNC(AT698*$N698,RESUMO_GLOBAL!$X$54),AT698*$N698))</f>
        <v>0</v>
      </c>
      <c r="CE698" s="987">
        <f>IF(RESUMO_GLOBAL!$X$53="a",ROUND(AU698*$N698,RESUMO_GLOBAL!$X$54),IF(RESUMO_GLOBAL!$X$53="t",TRUNC(AU698*$N698,RESUMO_GLOBAL!$X$54),AU698*$N698))</f>
        <v>0</v>
      </c>
      <c r="CF698" s="987">
        <f>IF(RESUMO_GLOBAL!$X$53="a",ROUND(AV698*$N698,RESUMO_GLOBAL!$X$54),IF(RESUMO_GLOBAL!$X$53="t",TRUNC(AV698*$N698,RESUMO_GLOBAL!$X$54),AV698*$N698))</f>
        <v>0</v>
      </c>
      <c r="CG698" s="987">
        <f>IF(RESUMO_GLOBAL!$X$53="a",ROUND(AW698*$N698,RESUMO_GLOBAL!$X$54),IF(RESUMO_GLOBAL!$X$53="t",TRUNC(AW698*$N698,RESUMO_GLOBAL!$X$54),AW698*$N698))</f>
        <v>0</v>
      </c>
      <c r="CK698" s="59">
        <f t="shared" si="425"/>
        <v>0</v>
      </c>
      <c r="CL698" s="59">
        <f t="shared" si="426"/>
        <v>0</v>
      </c>
      <c r="CM698" s="59">
        <f t="shared" si="427"/>
        <v>0</v>
      </c>
      <c r="CN698" s="59">
        <f t="shared" si="428"/>
        <v>0</v>
      </c>
      <c r="CO698" s="59">
        <f t="shared" si="429"/>
        <v>0</v>
      </c>
      <c r="CP698" s="59">
        <f t="shared" si="430"/>
        <v>0</v>
      </c>
      <c r="CQ698" s="59">
        <f t="shared" si="431"/>
        <v>0</v>
      </c>
      <c r="CR698" s="59">
        <f t="shared" si="432"/>
        <v>0</v>
      </c>
      <c r="CS698" s="59">
        <f t="shared" si="433"/>
        <v>0</v>
      </c>
      <c r="CT698" s="59">
        <f t="shared" si="434"/>
        <v>0</v>
      </c>
      <c r="CU698" s="59">
        <f t="shared" si="435"/>
        <v>0</v>
      </c>
      <c r="CV698" s="59">
        <f t="shared" si="436"/>
        <v>0</v>
      </c>
      <c r="CW698" s="59">
        <f t="shared" si="437"/>
        <v>0</v>
      </c>
      <c r="CX698" s="59">
        <f t="shared" si="438"/>
        <v>0</v>
      </c>
      <c r="CY698" s="59">
        <f t="shared" si="439"/>
        <v>0</v>
      </c>
      <c r="CZ698" s="59">
        <f t="shared" si="440"/>
        <v>0</v>
      </c>
      <c r="DA698" s="59">
        <f t="shared" si="441"/>
        <v>0</v>
      </c>
      <c r="DB698" s="59">
        <f t="shared" si="442"/>
        <v>0</v>
      </c>
      <c r="DE698">
        <f t="shared" si="424"/>
        <v>693</v>
      </c>
      <c r="DF698" t="str">
        <f t="shared" si="443"/>
        <v/>
      </c>
      <c r="DG698" s="59">
        <f>IF($C698&lt;&gt;0,SUM($CK699:CK699),0)</f>
        <v>0</v>
      </c>
      <c r="DH698" s="59">
        <f>IF($C698&lt;&gt;0,SUM($CK699:CL699),0)</f>
        <v>0</v>
      </c>
      <c r="DI698" s="59">
        <f>IF($C698&lt;&gt;0,SUM($CK699:CM699),0)</f>
        <v>0</v>
      </c>
      <c r="DJ698" s="59">
        <f>IF($C698&lt;&gt;0,SUM($CK699:CN699),0)</f>
        <v>0</v>
      </c>
      <c r="DK698" s="59">
        <f>IF($C698&lt;&gt;0,SUM($CK699:CO699),0)</f>
        <v>0</v>
      </c>
      <c r="DL698" s="59">
        <f>IF($C698&lt;&gt;0,SUM($CK699:CP699),0)</f>
        <v>0</v>
      </c>
      <c r="DM698" s="59">
        <f>IF($C698&lt;&gt;0,SUM($CK699:CQ699),0)</f>
        <v>0</v>
      </c>
      <c r="DN698" s="59">
        <f>IF($C698&lt;&gt;0,SUM($CK699:CR699),0)</f>
        <v>0</v>
      </c>
      <c r="DO698" s="59">
        <f>IF($C698&lt;&gt;0,SUM($CK699:CS699),0)</f>
        <v>0</v>
      </c>
      <c r="DP698" s="59">
        <f>IF($C698&lt;&gt;0,SUM($CK699:CT699),0)</f>
        <v>0</v>
      </c>
      <c r="DQ698" s="59">
        <f>IF($C698&lt;&gt;0,SUM($CK699:CU699),0)</f>
        <v>0</v>
      </c>
      <c r="DR698" s="59">
        <f>IF($C698&lt;&gt;0,SUM($CK699:CV699),0)</f>
        <v>0</v>
      </c>
      <c r="DS698" s="59">
        <f>IF($C698&lt;&gt;0,SUM($CK699:CW699),0)</f>
        <v>0</v>
      </c>
      <c r="DT698" s="59">
        <f>IF($C698&lt;&gt;0,SUM($CK699:CX699),0)</f>
        <v>0</v>
      </c>
      <c r="DU698" s="59">
        <f>IF($C698&lt;&gt;0,SUM($CK699:CY699),0)</f>
        <v>0</v>
      </c>
      <c r="DV698" s="59">
        <f>IF($C698&lt;&gt;0,SUM($CK699:CZ699),0)</f>
        <v>0</v>
      </c>
      <c r="DW698" s="59">
        <f>IF($C698&lt;&gt;0,SUM($CK699:DA699),0)</f>
        <v>0</v>
      </c>
      <c r="DX698" s="59">
        <f>IF($C698&lt;&gt;0,SUM($CK699:DB699),0)</f>
        <v>0</v>
      </c>
      <c r="DY698" s="952" t="str">
        <f t="shared" si="447"/>
        <v/>
      </c>
    </row>
    <row r="699" spans="1:129" ht="13.5" hidden="1" thickBot="1">
      <c r="A699" s="3" t="str">
        <f t="shared" si="449"/>
        <v/>
      </c>
      <c r="B699" s="805">
        <f>Dados_GLOBAL_Inicial!E699</f>
        <v>0</v>
      </c>
      <c r="C699" s="956">
        <f>IF(IFERROR(VALUE(Dados_GLOBAL_Inicial!F699),0)=0,0,Dados_GLOBAL_Inicial!F699)</f>
        <v>0</v>
      </c>
      <c r="D699" s="830">
        <f>Dados_GLOBAL_Inicial!G699</f>
        <v>0</v>
      </c>
      <c r="E699" s="830" t="str">
        <f>IF(IFERROR(VLOOKUP(F699,Cod_Gde_Itens!$A$1:$B$80,2,FALSE),0)&gt;549,IFERROR(VLOOKUP(F699,Cod_Gde_Itens!$A$1:$B$80,2,FALSE),0),IF(Dados_GLOBAL_Inicial!H699=0,"",Dados_GLOBAL_Inicial!H699))</f>
        <v/>
      </c>
      <c r="F699" s="823">
        <f>Dados_GLOBAL_Inicial!I699</f>
        <v>0</v>
      </c>
      <c r="G699" s="824">
        <f>Dados_GLOBAL_Inicial!J699</f>
        <v>0</v>
      </c>
      <c r="H699" s="454">
        <f>Dados_GLOBAL_Inicial!K699</f>
        <v>0</v>
      </c>
      <c r="I699" s="970">
        <f>SUM('MEDIÇÃO_OBJETO (1)'!I699)</f>
        <v>0</v>
      </c>
      <c r="J699" s="455">
        <f t="shared" si="450"/>
        <v>0</v>
      </c>
      <c r="K699" s="451">
        <f t="shared" si="451"/>
        <v>0</v>
      </c>
      <c r="L699" s="452">
        <f t="shared" si="452"/>
        <v>0</v>
      </c>
      <c r="M699" s="809">
        <f t="shared" si="453"/>
        <v>0</v>
      </c>
      <c r="N699" s="810">
        <f>IF(IFERROR(VALUE(Dados_GLOBAL_Inicial!L699),0)=0,0,Dados_GLOBAL_Inicial!L699)</f>
        <v>0</v>
      </c>
      <c r="O699" s="812">
        <f>SUM('MEDIÇÃO_OBJETO (1)'!O699)</f>
        <v>0</v>
      </c>
      <c r="P699" s="812">
        <f>SUM('MEDIÇÃO_OBJETO (1)'!P699)</f>
        <v>0</v>
      </c>
      <c r="Q699" s="813">
        <f t="shared" si="454"/>
        <v>0</v>
      </c>
      <c r="R699" s="951"/>
      <c r="S699" s="815">
        <f>SUM('MEDIÇÃO_OBJETO (1)'!S699)</f>
        <v>0</v>
      </c>
      <c r="T699" s="815">
        <f>SUM('MEDIÇÃO_OBJETO (1)'!T699)</f>
        <v>0</v>
      </c>
      <c r="V699" s="19"/>
      <c r="W699" s="978">
        <f t="shared" si="455"/>
        <v>0</v>
      </c>
      <c r="X699" s="816">
        <f t="shared" si="456"/>
        <v>0</v>
      </c>
      <c r="Y699" s="816">
        <f t="shared" si="457"/>
        <v>0</v>
      </c>
      <c r="Z699" s="817">
        <f t="shared" si="458"/>
        <v>0</v>
      </c>
      <c r="AB699" s="453">
        <f t="shared" si="444"/>
        <v>0</v>
      </c>
      <c r="AC699" s="14">
        <f t="shared" si="459"/>
        <v>0</v>
      </c>
      <c r="AD699" s="819"/>
      <c r="AE699" s="631">
        <f t="shared" si="445"/>
        <v>0</v>
      </c>
      <c r="AF699" s="818">
        <f>SUM('MEDIÇÃO_OBJETO (1)'!AG699)</f>
        <v>0</v>
      </c>
      <c r="AG699" s="541">
        <f>SUM('MEDIÇÃO_OBJETO (1)'!AH699)</f>
        <v>0</v>
      </c>
      <c r="AH699" s="541">
        <f>SUM('MEDIÇÃO_OBJETO (1)'!AI699)</f>
        <v>0</v>
      </c>
      <c r="AI699" s="541">
        <f>SUM('MEDIÇÃO_OBJETO (1)'!AJ699)</f>
        <v>0</v>
      </c>
      <c r="AJ699" s="541">
        <f>SUM('MEDIÇÃO_OBJETO (1)'!AK699)</f>
        <v>0</v>
      </c>
      <c r="AK699" s="541">
        <f>SUM('MEDIÇÃO_OBJETO (1)'!AL699)</f>
        <v>0</v>
      </c>
      <c r="AL699" s="541">
        <f>SUM('MEDIÇÃO_OBJETO (1)'!AM699)</f>
        <v>0</v>
      </c>
      <c r="AM699" s="541">
        <f>SUM('MEDIÇÃO_OBJETO (1)'!AN699)</f>
        <v>0</v>
      </c>
      <c r="AN699" s="541">
        <f>SUM('MEDIÇÃO_OBJETO (1)'!AO699)</f>
        <v>0</v>
      </c>
      <c r="AO699" s="541">
        <f>SUM('MEDIÇÃO_OBJETO (1)'!AP699)</f>
        <v>0</v>
      </c>
      <c r="AP699" s="541">
        <f>SUM('MEDIÇÃO_OBJETO (1)'!AQ699)</f>
        <v>0</v>
      </c>
      <c r="AQ699" s="541">
        <f>SUM('MEDIÇÃO_OBJETO (1)'!AR699)</f>
        <v>0</v>
      </c>
      <c r="AR699" s="541">
        <f>SUM('MEDIÇÃO_OBJETO (1)'!AS699)</f>
        <v>0</v>
      </c>
      <c r="AS699" s="541">
        <f>SUM('MEDIÇÃO_OBJETO (1)'!AT699)</f>
        <v>0</v>
      </c>
      <c r="AT699" s="541">
        <f>SUM('MEDIÇÃO_OBJETO (1)'!AU699)</f>
        <v>0</v>
      </c>
      <c r="AU699" s="541">
        <f>SUM('MEDIÇÃO_OBJETO (1)'!AV699)</f>
        <v>0</v>
      </c>
      <c r="AV699" s="541">
        <f>SUM('MEDIÇÃO_OBJETO (1)'!AW699)</f>
        <v>0</v>
      </c>
      <c r="AW699" s="541">
        <f>SUM('MEDIÇÃO_OBJETO (1)'!AX699)</f>
        <v>0</v>
      </c>
      <c r="AX699" s="977"/>
      <c r="BN699" s="992">
        <f t="shared" si="448"/>
        <v>0</v>
      </c>
      <c r="BO699" s="538">
        <f t="shared" si="446"/>
        <v>0</v>
      </c>
      <c r="BP699" s="987">
        <f>IF(RESUMO_GLOBAL!$X$53="a",ROUND(AF699*$N699,RESUMO_GLOBAL!$X$54),IF(RESUMO_GLOBAL!$X$53="t",TRUNC(AF699*$N699,RESUMO_GLOBAL!$X$54),AF699*$N699))</f>
        <v>0</v>
      </c>
      <c r="BQ699" s="987">
        <f>IF(RESUMO_GLOBAL!$X$53="a",ROUND(AG699*$N699,RESUMO_GLOBAL!$X$54),IF(RESUMO_GLOBAL!$X$53="t",TRUNC(AG699*$N699,RESUMO_GLOBAL!$X$54),AG699*$N699))</f>
        <v>0</v>
      </c>
      <c r="BR699" s="987">
        <f>IF(RESUMO_GLOBAL!$X$53="a",ROUND(AH699*$N699,RESUMO_GLOBAL!$X$54),IF(RESUMO_GLOBAL!$X$53="t",TRUNC(AH699*$N699,RESUMO_GLOBAL!$X$54),AH699*$N699))</f>
        <v>0</v>
      </c>
      <c r="BS699" s="987">
        <f>IF(RESUMO_GLOBAL!$X$53="a",ROUND(AI699*$N699,RESUMO_GLOBAL!$X$54),IF(RESUMO_GLOBAL!$X$53="t",TRUNC(AI699*$N699,RESUMO_GLOBAL!$X$54),AI699*$N699))</f>
        <v>0</v>
      </c>
      <c r="BT699" s="987">
        <f>IF(RESUMO_GLOBAL!$X$53="a",ROUND(AJ699*$N699,RESUMO_GLOBAL!$X$54),IF(RESUMO_GLOBAL!$X$53="t",TRUNC(AJ699*$N699,RESUMO_GLOBAL!$X$54),AJ699*$N699))</f>
        <v>0</v>
      </c>
      <c r="BU699" s="987">
        <f>IF(RESUMO_GLOBAL!$X$53="a",ROUND(AK699*$N699,RESUMO_GLOBAL!$X$54),IF(RESUMO_GLOBAL!$X$53="t",TRUNC(AK699*$N699,RESUMO_GLOBAL!$X$54),AK699*$N699))</f>
        <v>0</v>
      </c>
      <c r="BV699" s="987">
        <f>IF(RESUMO_GLOBAL!$X$53="a",ROUND(AL699*$N699,RESUMO_GLOBAL!$X$54),IF(RESUMO_GLOBAL!$X$53="t",TRUNC(AL699*$N699,RESUMO_GLOBAL!$X$54),AL699*$N699))</f>
        <v>0</v>
      </c>
      <c r="BW699" s="987">
        <f>IF(RESUMO_GLOBAL!$X$53="a",ROUND(AM699*$N699,RESUMO_GLOBAL!$X$54),IF(RESUMO_GLOBAL!$X$53="t",TRUNC(AM699*$N699,RESUMO_GLOBAL!$X$54),AM699*$N699))</f>
        <v>0</v>
      </c>
      <c r="BX699" s="987">
        <f>IF(RESUMO_GLOBAL!$X$53="a",ROUND(AN699*$N699,RESUMO_GLOBAL!$X$54),IF(RESUMO_GLOBAL!$X$53="t",TRUNC(AN699*$N699,RESUMO_GLOBAL!$X$54),AN699*$N699))</f>
        <v>0</v>
      </c>
      <c r="BY699" s="987">
        <f>IF(RESUMO_GLOBAL!$X$53="a",ROUND(AO699*$N699,RESUMO_GLOBAL!$X$54),IF(RESUMO_GLOBAL!$X$53="t",TRUNC(AO699*$N699,RESUMO_GLOBAL!$X$54),AO699*$N699))</f>
        <v>0</v>
      </c>
      <c r="BZ699" s="987">
        <f>IF(RESUMO_GLOBAL!$X$53="a",ROUND(AP699*$N699,RESUMO_GLOBAL!$X$54),IF(RESUMO_GLOBAL!$X$53="t",TRUNC(AP699*$N699,RESUMO_GLOBAL!$X$54),AP699*$N699))</f>
        <v>0</v>
      </c>
      <c r="CA699" s="987">
        <f>IF(RESUMO_GLOBAL!$X$53="a",ROUND(AQ699*$N699,RESUMO_GLOBAL!$X$54),IF(RESUMO_GLOBAL!$X$53="t",TRUNC(AQ699*$N699,RESUMO_GLOBAL!$X$54),AQ699*$N699))</f>
        <v>0</v>
      </c>
      <c r="CB699" s="987">
        <f>IF(RESUMO_GLOBAL!$X$53="a",ROUND(AR699*$N699,RESUMO_GLOBAL!$X$54),IF(RESUMO_GLOBAL!$X$53="t",TRUNC(AR699*$N699,RESUMO_GLOBAL!$X$54),AR699*$N699))</f>
        <v>0</v>
      </c>
      <c r="CC699" s="987">
        <f>IF(RESUMO_GLOBAL!$X$53="a",ROUND(AS699*$N699,RESUMO_GLOBAL!$X$54),IF(RESUMO_GLOBAL!$X$53="t",TRUNC(AS699*$N699,RESUMO_GLOBAL!$X$54),AS699*$N699))</f>
        <v>0</v>
      </c>
      <c r="CD699" s="987">
        <f>IF(RESUMO_GLOBAL!$X$53="a",ROUND(AT699*$N699,RESUMO_GLOBAL!$X$54),IF(RESUMO_GLOBAL!$X$53="t",TRUNC(AT699*$N699,RESUMO_GLOBAL!$X$54),AT699*$N699))</f>
        <v>0</v>
      </c>
      <c r="CE699" s="987">
        <f>IF(RESUMO_GLOBAL!$X$53="a",ROUND(AU699*$N699,RESUMO_GLOBAL!$X$54),IF(RESUMO_GLOBAL!$X$53="t",TRUNC(AU699*$N699,RESUMO_GLOBAL!$X$54),AU699*$N699))</f>
        <v>0</v>
      </c>
      <c r="CF699" s="987">
        <f>IF(RESUMO_GLOBAL!$X$53="a",ROUND(AV699*$N699,RESUMO_GLOBAL!$X$54),IF(RESUMO_GLOBAL!$X$53="t",TRUNC(AV699*$N699,RESUMO_GLOBAL!$X$54),AV699*$N699))</f>
        <v>0</v>
      </c>
      <c r="CG699" s="987">
        <f>IF(RESUMO_GLOBAL!$X$53="a",ROUND(AW699*$N699,RESUMO_GLOBAL!$X$54),IF(RESUMO_GLOBAL!$X$53="t",TRUNC(AW699*$N699,RESUMO_GLOBAL!$X$54),AW699*$N699))</f>
        <v>0</v>
      </c>
      <c r="CK699" s="59">
        <f t="shared" si="425"/>
        <v>0</v>
      </c>
      <c r="CL699" s="59">
        <f t="shared" si="426"/>
        <v>0</v>
      </c>
      <c r="CM699" s="59">
        <f t="shared" si="427"/>
        <v>0</v>
      </c>
      <c r="CN699" s="59">
        <f t="shared" si="428"/>
        <v>0</v>
      </c>
      <c r="CO699" s="59">
        <f t="shared" si="429"/>
        <v>0</v>
      </c>
      <c r="CP699" s="59">
        <f t="shared" si="430"/>
        <v>0</v>
      </c>
      <c r="CQ699" s="59">
        <f t="shared" si="431"/>
        <v>0</v>
      </c>
      <c r="CR699" s="59">
        <f t="shared" si="432"/>
        <v>0</v>
      </c>
      <c r="CS699" s="59">
        <f t="shared" si="433"/>
        <v>0</v>
      </c>
      <c r="CT699" s="59">
        <f t="shared" si="434"/>
        <v>0</v>
      </c>
      <c r="CU699" s="59">
        <f t="shared" si="435"/>
        <v>0</v>
      </c>
      <c r="CV699" s="59">
        <f t="shared" si="436"/>
        <v>0</v>
      </c>
      <c r="CW699" s="59">
        <f t="shared" si="437"/>
        <v>0</v>
      </c>
      <c r="CX699" s="59">
        <f t="shared" si="438"/>
        <v>0</v>
      </c>
      <c r="CY699" s="59">
        <f t="shared" si="439"/>
        <v>0</v>
      </c>
      <c r="CZ699" s="59">
        <f t="shared" si="440"/>
        <v>0</v>
      </c>
      <c r="DA699" s="59">
        <f t="shared" si="441"/>
        <v>0</v>
      </c>
      <c r="DB699" s="59">
        <f t="shared" si="442"/>
        <v>0</v>
      </c>
      <c r="DE699">
        <f t="shared" si="424"/>
        <v>694</v>
      </c>
      <c r="DF699" t="str">
        <f t="shared" si="443"/>
        <v/>
      </c>
      <c r="DG699" s="59">
        <f>IF($C699&lt;&gt;0,SUM($CK700:CK700),0)</f>
        <v>0</v>
      </c>
      <c r="DH699" s="59">
        <f>IF($C699&lt;&gt;0,SUM($CK700:CL700),0)</f>
        <v>0</v>
      </c>
      <c r="DI699" s="59">
        <f>IF($C699&lt;&gt;0,SUM($CK700:CM700),0)</f>
        <v>0</v>
      </c>
      <c r="DJ699" s="59">
        <f>IF($C699&lt;&gt;0,SUM($CK700:CN700),0)</f>
        <v>0</v>
      </c>
      <c r="DK699" s="59">
        <f>IF($C699&lt;&gt;0,SUM($CK700:CO700),0)</f>
        <v>0</v>
      </c>
      <c r="DL699" s="59">
        <f>IF($C699&lt;&gt;0,SUM($CK700:CP700),0)</f>
        <v>0</v>
      </c>
      <c r="DM699" s="59">
        <f>IF($C699&lt;&gt;0,SUM($CK700:CQ700),0)</f>
        <v>0</v>
      </c>
      <c r="DN699" s="59">
        <f>IF($C699&lt;&gt;0,SUM($CK700:CR700),0)</f>
        <v>0</v>
      </c>
      <c r="DO699" s="59">
        <f>IF($C699&lt;&gt;0,SUM($CK700:CS700),0)</f>
        <v>0</v>
      </c>
      <c r="DP699" s="59">
        <f>IF($C699&lt;&gt;0,SUM($CK700:CT700),0)</f>
        <v>0</v>
      </c>
      <c r="DQ699" s="59">
        <f>IF($C699&lt;&gt;0,SUM($CK700:CU700),0)</f>
        <v>0</v>
      </c>
      <c r="DR699" s="59">
        <f>IF($C699&lt;&gt;0,SUM($CK700:CV700),0)</f>
        <v>0</v>
      </c>
      <c r="DS699" s="59">
        <f>IF($C699&lt;&gt;0,SUM($CK700:CW700),0)</f>
        <v>0</v>
      </c>
      <c r="DT699" s="59">
        <f>IF($C699&lt;&gt;0,SUM($CK700:CX700),0)</f>
        <v>0</v>
      </c>
      <c r="DU699" s="59">
        <f>IF($C699&lt;&gt;0,SUM($CK700:CY700),0)</f>
        <v>0</v>
      </c>
      <c r="DV699" s="59">
        <f>IF($C699&lt;&gt;0,SUM($CK700:CZ700),0)</f>
        <v>0</v>
      </c>
      <c r="DW699" s="59">
        <f>IF($C699&lt;&gt;0,SUM($CK700:DA700),0)</f>
        <v>0</v>
      </c>
      <c r="DX699" s="59">
        <f>IF($C699&lt;&gt;0,SUM($CK700:DB700),0)</f>
        <v>0</v>
      </c>
      <c r="DY699" s="952" t="str">
        <f t="shared" si="447"/>
        <v/>
      </c>
    </row>
    <row r="700" spans="1:129" ht="13.5" hidden="1" thickBot="1">
      <c r="A700" s="3" t="str">
        <f t="shared" si="449"/>
        <v/>
      </c>
      <c r="B700" s="805">
        <f>Dados_GLOBAL_Inicial!E700</f>
        <v>0</v>
      </c>
      <c r="C700" s="956">
        <f>IF(IFERROR(VALUE(Dados_GLOBAL_Inicial!F700),0)=0,0,Dados_GLOBAL_Inicial!F700)</f>
        <v>0</v>
      </c>
      <c r="D700" s="830">
        <f>Dados_GLOBAL_Inicial!G700</f>
        <v>0</v>
      </c>
      <c r="E700" s="830" t="str">
        <f>IF(IFERROR(VLOOKUP(F700,Cod_Gde_Itens!$A$1:$B$80,2,FALSE),0)&gt;549,IFERROR(VLOOKUP(F700,Cod_Gde_Itens!$A$1:$B$80,2,FALSE),0),IF(Dados_GLOBAL_Inicial!H700=0,"",Dados_GLOBAL_Inicial!H700))</f>
        <v/>
      </c>
      <c r="F700" s="823">
        <f>Dados_GLOBAL_Inicial!I700</f>
        <v>0</v>
      </c>
      <c r="G700" s="824">
        <f>Dados_GLOBAL_Inicial!J700</f>
        <v>0</v>
      </c>
      <c r="H700" s="454">
        <f>Dados_GLOBAL_Inicial!K700</f>
        <v>0</v>
      </c>
      <c r="I700" s="970">
        <f>SUM('MEDIÇÃO_OBJETO (1)'!I700)</f>
        <v>0</v>
      </c>
      <c r="J700" s="455">
        <f t="shared" si="450"/>
        <v>0</v>
      </c>
      <c r="K700" s="451">
        <f t="shared" si="451"/>
        <v>0</v>
      </c>
      <c r="L700" s="452">
        <f t="shared" si="452"/>
        <v>0</v>
      </c>
      <c r="M700" s="809">
        <f t="shared" si="453"/>
        <v>0</v>
      </c>
      <c r="N700" s="810">
        <f>IF(IFERROR(VALUE(Dados_GLOBAL_Inicial!L700),0)=0,0,Dados_GLOBAL_Inicial!L700)</f>
        <v>0</v>
      </c>
      <c r="O700" s="812">
        <f>SUM('MEDIÇÃO_OBJETO (1)'!O700)</f>
        <v>0</v>
      </c>
      <c r="P700" s="812">
        <f>SUM('MEDIÇÃO_OBJETO (1)'!P700)</f>
        <v>0</v>
      </c>
      <c r="Q700" s="813">
        <f t="shared" si="454"/>
        <v>0</v>
      </c>
      <c r="R700" s="951"/>
      <c r="S700" s="815">
        <f>SUM('MEDIÇÃO_OBJETO (1)'!S700)</f>
        <v>0</v>
      </c>
      <c r="T700" s="815">
        <f>SUM('MEDIÇÃO_OBJETO (1)'!T700)</f>
        <v>0</v>
      </c>
      <c r="V700" s="19"/>
      <c r="W700" s="978">
        <f t="shared" si="455"/>
        <v>0</v>
      </c>
      <c r="X700" s="816">
        <f t="shared" si="456"/>
        <v>0</v>
      </c>
      <c r="Y700" s="816">
        <f t="shared" si="457"/>
        <v>0</v>
      </c>
      <c r="Z700" s="817">
        <f t="shared" si="458"/>
        <v>0</v>
      </c>
      <c r="AB700" s="453">
        <f t="shared" si="444"/>
        <v>0</v>
      </c>
      <c r="AC700" s="14">
        <f t="shared" si="459"/>
        <v>0</v>
      </c>
      <c r="AD700" s="819"/>
      <c r="AE700" s="631">
        <f t="shared" si="445"/>
        <v>0</v>
      </c>
      <c r="AF700" s="818">
        <f>SUM('MEDIÇÃO_OBJETO (1)'!AG700)</f>
        <v>0</v>
      </c>
      <c r="AG700" s="541">
        <f>SUM('MEDIÇÃO_OBJETO (1)'!AH700)</f>
        <v>0</v>
      </c>
      <c r="AH700" s="541">
        <f>SUM('MEDIÇÃO_OBJETO (1)'!AI700)</f>
        <v>0</v>
      </c>
      <c r="AI700" s="541">
        <f>SUM('MEDIÇÃO_OBJETO (1)'!AJ700)</f>
        <v>0</v>
      </c>
      <c r="AJ700" s="541">
        <f>SUM('MEDIÇÃO_OBJETO (1)'!AK700)</f>
        <v>0</v>
      </c>
      <c r="AK700" s="541">
        <f>SUM('MEDIÇÃO_OBJETO (1)'!AL700)</f>
        <v>0</v>
      </c>
      <c r="AL700" s="541">
        <f>SUM('MEDIÇÃO_OBJETO (1)'!AM700)</f>
        <v>0</v>
      </c>
      <c r="AM700" s="541">
        <f>SUM('MEDIÇÃO_OBJETO (1)'!AN700)</f>
        <v>0</v>
      </c>
      <c r="AN700" s="541">
        <f>SUM('MEDIÇÃO_OBJETO (1)'!AO700)</f>
        <v>0</v>
      </c>
      <c r="AO700" s="541">
        <f>SUM('MEDIÇÃO_OBJETO (1)'!AP700)</f>
        <v>0</v>
      </c>
      <c r="AP700" s="541">
        <f>SUM('MEDIÇÃO_OBJETO (1)'!AQ700)</f>
        <v>0</v>
      </c>
      <c r="AQ700" s="541">
        <f>SUM('MEDIÇÃO_OBJETO (1)'!AR700)</f>
        <v>0</v>
      </c>
      <c r="AR700" s="541">
        <f>SUM('MEDIÇÃO_OBJETO (1)'!AS700)</f>
        <v>0</v>
      </c>
      <c r="AS700" s="541">
        <f>SUM('MEDIÇÃO_OBJETO (1)'!AT700)</f>
        <v>0</v>
      </c>
      <c r="AT700" s="541">
        <f>SUM('MEDIÇÃO_OBJETO (1)'!AU700)</f>
        <v>0</v>
      </c>
      <c r="AU700" s="541">
        <f>SUM('MEDIÇÃO_OBJETO (1)'!AV700)</f>
        <v>0</v>
      </c>
      <c r="AV700" s="541">
        <f>SUM('MEDIÇÃO_OBJETO (1)'!AW700)</f>
        <v>0</v>
      </c>
      <c r="AW700" s="541">
        <f>SUM('MEDIÇÃO_OBJETO (1)'!AX700)</f>
        <v>0</v>
      </c>
      <c r="AX700" s="977"/>
      <c r="BN700" s="992">
        <f t="shared" si="448"/>
        <v>0</v>
      </c>
      <c r="BO700" s="538">
        <f t="shared" si="446"/>
        <v>0</v>
      </c>
      <c r="BP700" s="987">
        <f>IF(RESUMO_GLOBAL!$X$53="a",ROUND(AF700*$N700,RESUMO_GLOBAL!$X$54),IF(RESUMO_GLOBAL!$X$53="t",TRUNC(AF700*$N700,RESUMO_GLOBAL!$X$54),AF700*$N700))</f>
        <v>0</v>
      </c>
      <c r="BQ700" s="987">
        <f>IF(RESUMO_GLOBAL!$X$53="a",ROUND(AG700*$N700,RESUMO_GLOBAL!$X$54),IF(RESUMO_GLOBAL!$X$53="t",TRUNC(AG700*$N700,RESUMO_GLOBAL!$X$54),AG700*$N700))</f>
        <v>0</v>
      </c>
      <c r="BR700" s="987">
        <f>IF(RESUMO_GLOBAL!$X$53="a",ROUND(AH700*$N700,RESUMO_GLOBAL!$X$54),IF(RESUMO_GLOBAL!$X$53="t",TRUNC(AH700*$N700,RESUMO_GLOBAL!$X$54),AH700*$N700))</f>
        <v>0</v>
      </c>
      <c r="BS700" s="987">
        <f>IF(RESUMO_GLOBAL!$X$53="a",ROUND(AI700*$N700,RESUMO_GLOBAL!$X$54),IF(RESUMO_GLOBAL!$X$53="t",TRUNC(AI700*$N700,RESUMO_GLOBAL!$X$54),AI700*$N700))</f>
        <v>0</v>
      </c>
      <c r="BT700" s="987">
        <f>IF(RESUMO_GLOBAL!$X$53="a",ROUND(AJ700*$N700,RESUMO_GLOBAL!$X$54),IF(RESUMO_GLOBAL!$X$53="t",TRUNC(AJ700*$N700,RESUMO_GLOBAL!$X$54),AJ700*$N700))</f>
        <v>0</v>
      </c>
      <c r="BU700" s="987">
        <f>IF(RESUMO_GLOBAL!$X$53="a",ROUND(AK700*$N700,RESUMO_GLOBAL!$X$54),IF(RESUMO_GLOBAL!$X$53="t",TRUNC(AK700*$N700,RESUMO_GLOBAL!$X$54),AK700*$N700))</f>
        <v>0</v>
      </c>
      <c r="BV700" s="987">
        <f>IF(RESUMO_GLOBAL!$X$53="a",ROUND(AL700*$N700,RESUMO_GLOBAL!$X$54),IF(RESUMO_GLOBAL!$X$53="t",TRUNC(AL700*$N700,RESUMO_GLOBAL!$X$54),AL700*$N700))</f>
        <v>0</v>
      </c>
      <c r="BW700" s="987">
        <f>IF(RESUMO_GLOBAL!$X$53="a",ROUND(AM700*$N700,RESUMO_GLOBAL!$X$54),IF(RESUMO_GLOBAL!$X$53="t",TRUNC(AM700*$N700,RESUMO_GLOBAL!$X$54),AM700*$N700))</f>
        <v>0</v>
      </c>
      <c r="BX700" s="987">
        <f>IF(RESUMO_GLOBAL!$X$53="a",ROUND(AN700*$N700,RESUMO_GLOBAL!$X$54),IF(RESUMO_GLOBAL!$X$53="t",TRUNC(AN700*$N700,RESUMO_GLOBAL!$X$54),AN700*$N700))</f>
        <v>0</v>
      </c>
      <c r="BY700" s="987">
        <f>IF(RESUMO_GLOBAL!$X$53="a",ROUND(AO700*$N700,RESUMO_GLOBAL!$X$54),IF(RESUMO_GLOBAL!$X$53="t",TRUNC(AO700*$N700,RESUMO_GLOBAL!$X$54),AO700*$N700))</f>
        <v>0</v>
      </c>
      <c r="BZ700" s="987">
        <f>IF(RESUMO_GLOBAL!$X$53="a",ROUND(AP700*$N700,RESUMO_GLOBAL!$X$54),IF(RESUMO_GLOBAL!$X$53="t",TRUNC(AP700*$N700,RESUMO_GLOBAL!$X$54),AP700*$N700))</f>
        <v>0</v>
      </c>
      <c r="CA700" s="987">
        <f>IF(RESUMO_GLOBAL!$X$53="a",ROUND(AQ700*$N700,RESUMO_GLOBAL!$X$54),IF(RESUMO_GLOBAL!$X$53="t",TRUNC(AQ700*$N700,RESUMO_GLOBAL!$X$54),AQ700*$N700))</f>
        <v>0</v>
      </c>
      <c r="CB700" s="987">
        <f>IF(RESUMO_GLOBAL!$X$53="a",ROUND(AR700*$N700,RESUMO_GLOBAL!$X$54),IF(RESUMO_GLOBAL!$X$53="t",TRUNC(AR700*$N700,RESUMO_GLOBAL!$X$54),AR700*$N700))</f>
        <v>0</v>
      </c>
      <c r="CC700" s="987">
        <f>IF(RESUMO_GLOBAL!$X$53="a",ROUND(AS700*$N700,RESUMO_GLOBAL!$X$54),IF(RESUMO_GLOBAL!$X$53="t",TRUNC(AS700*$N700,RESUMO_GLOBAL!$X$54),AS700*$N700))</f>
        <v>0</v>
      </c>
      <c r="CD700" s="987">
        <f>IF(RESUMO_GLOBAL!$X$53="a",ROUND(AT700*$N700,RESUMO_GLOBAL!$X$54),IF(RESUMO_GLOBAL!$X$53="t",TRUNC(AT700*$N700,RESUMO_GLOBAL!$X$54),AT700*$N700))</f>
        <v>0</v>
      </c>
      <c r="CE700" s="987">
        <f>IF(RESUMO_GLOBAL!$X$53="a",ROUND(AU700*$N700,RESUMO_GLOBAL!$X$54),IF(RESUMO_GLOBAL!$X$53="t",TRUNC(AU700*$N700,RESUMO_GLOBAL!$X$54),AU700*$N700))</f>
        <v>0</v>
      </c>
      <c r="CF700" s="987">
        <f>IF(RESUMO_GLOBAL!$X$53="a",ROUND(AV700*$N700,RESUMO_GLOBAL!$X$54),IF(RESUMO_GLOBAL!$X$53="t",TRUNC(AV700*$N700,RESUMO_GLOBAL!$X$54),AV700*$N700))</f>
        <v>0</v>
      </c>
      <c r="CG700" s="987">
        <f>IF(RESUMO_GLOBAL!$X$53="a",ROUND(AW700*$N700,RESUMO_GLOBAL!$X$54),IF(RESUMO_GLOBAL!$X$53="t",TRUNC(AW700*$N700,RESUMO_GLOBAL!$X$54),AW700*$N700))</f>
        <v>0</v>
      </c>
      <c r="CK700" s="59">
        <f t="shared" si="425"/>
        <v>0</v>
      </c>
      <c r="CL700" s="59">
        <f t="shared" si="426"/>
        <v>0</v>
      </c>
      <c r="CM700" s="59">
        <f t="shared" si="427"/>
        <v>0</v>
      </c>
      <c r="CN700" s="59">
        <f t="shared" si="428"/>
        <v>0</v>
      </c>
      <c r="CO700" s="59">
        <f t="shared" si="429"/>
        <v>0</v>
      </c>
      <c r="CP700" s="59">
        <f t="shared" si="430"/>
        <v>0</v>
      </c>
      <c r="CQ700" s="59">
        <f t="shared" si="431"/>
        <v>0</v>
      </c>
      <c r="CR700" s="59">
        <f t="shared" si="432"/>
        <v>0</v>
      </c>
      <c r="CS700" s="59">
        <f t="shared" si="433"/>
        <v>0</v>
      </c>
      <c r="CT700" s="59">
        <f t="shared" si="434"/>
        <v>0</v>
      </c>
      <c r="CU700" s="59">
        <f t="shared" si="435"/>
        <v>0</v>
      </c>
      <c r="CV700" s="59">
        <f t="shared" si="436"/>
        <v>0</v>
      </c>
      <c r="CW700" s="59">
        <f t="shared" si="437"/>
        <v>0</v>
      </c>
      <c r="CX700" s="59">
        <f t="shared" si="438"/>
        <v>0</v>
      </c>
      <c r="CY700" s="59">
        <f t="shared" si="439"/>
        <v>0</v>
      </c>
      <c r="CZ700" s="59">
        <f t="shared" si="440"/>
        <v>0</v>
      </c>
      <c r="DA700" s="59">
        <f t="shared" si="441"/>
        <v>0</v>
      </c>
      <c r="DB700" s="59">
        <f t="shared" si="442"/>
        <v>0</v>
      </c>
      <c r="DE700">
        <f t="shared" si="424"/>
        <v>695</v>
      </c>
      <c r="DF700" t="str">
        <f t="shared" si="443"/>
        <v/>
      </c>
      <c r="DG700" s="59">
        <f>IF($C700&lt;&gt;0,SUM($CK701:CK701),0)</f>
        <v>0</v>
      </c>
      <c r="DH700" s="59">
        <f>IF($C700&lt;&gt;0,SUM($CK701:CL701),0)</f>
        <v>0</v>
      </c>
      <c r="DI700" s="59">
        <f>IF($C700&lt;&gt;0,SUM($CK701:CM701),0)</f>
        <v>0</v>
      </c>
      <c r="DJ700" s="59">
        <f>IF($C700&lt;&gt;0,SUM($CK701:CN701),0)</f>
        <v>0</v>
      </c>
      <c r="DK700" s="59">
        <f>IF($C700&lt;&gt;0,SUM($CK701:CO701),0)</f>
        <v>0</v>
      </c>
      <c r="DL700" s="59">
        <f>IF($C700&lt;&gt;0,SUM($CK701:CP701),0)</f>
        <v>0</v>
      </c>
      <c r="DM700" s="59">
        <f>IF($C700&lt;&gt;0,SUM($CK701:CQ701),0)</f>
        <v>0</v>
      </c>
      <c r="DN700" s="59">
        <f>IF($C700&lt;&gt;0,SUM($CK701:CR701),0)</f>
        <v>0</v>
      </c>
      <c r="DO700" s="59">
        <f>IF($C700&lt;&gt;0,SUM($CK701:CS701),0)</f>
        <v>0</v>
      </c>
      <c r="DP700" s="59">
        <f>IF($C700&lt;&gt;0,SUM($CK701:CT701),0)</f>
        <v>0</v>
      </c>
      <c r="DQ700" s="59">
        <f>IF($C700&lt;&gt;0,SUM($CK701:CU701),0)</f>
        <v>0</v>
      </c>
      <c r="DR700" s="59">
        <f>IF($C700&lt;&gt;0,SUM($CK701:CV701),0)</f>
        <v>0</v>
      </c>
      <c r="DS700" s="59">
        <f>IF($C700&lt;&gt;0,SUM($CK701:CW701),0)</f>
        <v>0</v>
      </c>
      <c r="DT700" s="59">
        <f>IF($C700&lt;&gt;0,SUM($CK701:CX701),0)</f>
        <v>0</v>
      </c>
      <c r="DU700" s="59">
        <f>IF($C700&lt;&gt;0,SUM($CK701:CY701),0)</f>
        <v>0</v>
      </c>
      <c r="DV700" s="59">
        <f>IF($C700&lt;&gt;0,SUM($CK701:CZ701),0)</f>
        <v>0</v>
      </c>
      <c r="DW700" s="59">
        <f>IF($C700&lt;&gt;0,SUM($CK701:DA701),0)</f>
        <v>0</v>
      </c>
      <c r="DX700" s="59">
        <f>IF($C700&lt;&gt;0,SUM($CK701:DB701),0)</f>
        <v>0</v>
      </c>
      <c r="DY700" s="952" t="str">
        <f t="shared" si="447"/>
        <v/>
      </c>
    </row>
    <row r="701" spans="1:129" ht="13.5" hidden="1" thickBot="1">
      <c r="A701" s="3" t="str">
        <f t="shared" si="449"/>
        <v/>
      </c>
      <c r="B701" s="805">
        <f>Dados_GLOBAL_Inicial!E701</f>
        <v>0</v>
      </c>
      <c r="C701" s="956">
        <f>IF(IFERROR(VALUE(Dados_GLOBAL_Inicial!F701),0)=0,0,Dados_GLOBAL_Inicial!F701)</f>
        <v>0</v>
      </c>
      <c r="D701" s="830">
        <f>Dados_GLOBAL_Inicial!G701</f>
        <v>0</v>
      </c>
      <c r="E701" s="830" t="str">
        <f>IF(IFERROR(VLOOKUP(F701,Cod_Gde_Itens!$A$1:$B$80,2,FALSE),0)&gt;549,IFERROR(VLOOKUP(F701,Cod_Gde_Itens!$A$1:$B$80,2,FALSE),0),IF(Dados_GLOBAL_Inicial!H701=0,"",Dados_GLOBAL_Inicial!H701))</f>
        <v/>
      </c>
      <c r="F701" s="823">
        <f>Dados_GLOBAL_Inicial!I701</f>
        <v>0</v>
      </c>
      <c r="G701" s="824">
        <f>Dados_GLOBAL_Inicial!J701</f>
        <v>0</v>
      </c>
      <c r="H701" s="454">
        <f>Dados_GLOBAL_Inicial!K701</f>
        <v>0</v>
      </c>
      <c r="I701" s="970">
        <f>SUM('MEDIÇÃO_OBJETO (1)'!I701)</f>
        <v>0</v>
      </c>
      <c r="J701" s="455">
        <f t="shared" si="450"/>
        <v>0</v>
      </c>
      <c r="K701" s="451">
        <f t="shared" si="451"/>
        <v>0</v>
      </c>
      <c r="L701" s="452">
        <f t="shared" si="452"/>
        <v>0</v>
      </c>
      <c r="M701" s="809">
        <f t="shared" si="453"/>
        <v>0</v>
      </c>
      <c r="N701" s="810">
        <f>IF(IFERROR(VALUE(Dados_GLOBAL_Inicial!L701),0)=0,0,Dados_GLOBAL_Inicial!L701)</f>
        <v>0</v>
      </c>
      <c r="O701" s="812">
        <f>SUM('MEDIÇÃO_OBJETO (1)'!O701)</f>
        <v>0</v>
      </c>
      <c r="P701" s="812">
        <f>SUM('MEDIÇÃO_OBJETO (1)'!P701)</f>
        <v>0</v>
      </c>
      <c r="Q701" s="813">
        <f t="shared" si="454"/>
        <v>0</v>
      </c>
      <c r="R701" s="951"/>
      <c r="S701" s="815">
        <f>SUM('MEDIÇÃO_OBJETO (1)'!S701)</f>
        <v>0</v>
      </c>
      <c r="T701" s="815">
        <f>SUM('MEDIÇÃO_OBJETO (1)'!T701)</f>
        <v>0</v>
      </c>
      <c r="V701" s="19"/>
      <c r="W701" s="978">
        <f t="shared" si="455"/>
        <v>0</v>
      </c>
      <c r="X701" s="816">
        <f t="shared" si="456"/>
        <v>0</v>
      </c>
      <c r="Y701" s="816">
        <f t="shared" si="457"/>
        <v>0</v>
      </c>
      <c r="Z701" s="817">
        <f t="shared" si="458"/>
        <v>0</v>
      </c>
      <c r="AB701" s="453">
        <f t="shared" si="444"/>
        <v>0</v>
      </c>
      <c r="AC701" s="14">
        <f t="shared" si="459"/>
        <v>0</v>
      </c>
      <c r="AD701" s="819"/>
      <c r="AE701" s="631">
        <f t="shared" si="445"/>
        <v>0</v>
      </c>
      <c r="AF701" s="818">
        <f>SUM('MEDIÇÃO_OBJETO (1)'!AG701)</f>
        <v>0</v>
      </c>
      <c r="AG701" s="541">
        <f>SUM('MEDIÇÃO_OBJETO (1)'!AH701)</f>
        <v>0</v>
      </c>
      <c r="AH701" s="541">
        <f>SUM('MEDIÇÃO_OBJETO (1)'!AI701)</f>
        <v>0</v>
      </c>
      <c r="AI701" s="541">
        <f>SUM('MEDIÇÃO_OBJETO (1)'!AJ701)</f>
        <v>0</v>
      </c>
      <c r="AJ701" s="541">
        <f>SUM('MEDIÇÃO_OBJETO (1)'!AK701)</f>
        <v>0</v>
      </c>
      <c r="AK701" s="541">
        <f>SUM('MEDIÇÃO_OBJETO (1)'!AL701)</f>
        <v>0</v>
      </c>
      <c r="AL701" s="541">
        <f>SUM('MEDIÇÃO_OBJETO (1)'!AM701)</f>
        <v>0</v>
      </c>
      <c r="AM701" s="541">
        <f>SUM('MEDIÇÃO_OBJETO (1)'!AN701)</f>
        <v>0</v>
      </c>
      <c r="AN701" s="541">
        <f>SUM('MEDIÇÃO_OBJETO (1)'!AO701)</f>
        <v>0</v>
      </c>
      <c r="AO701" s="541">
        <f>SUM('MEDIÇÃO_OBJETO (1)'!AP701)</f>
        <v>0</v>
      </c>
      <c r="AP701" s="541">
        <f>SUM('MEDIÇÃO_OBJETO (1)'!AQ701)</f>
        <v>0</v>
      </c>
      <c r="AQ701" s="541">
        <f>SUM('MEDIÇÃO_OBJETO (1)'!AR701)</f>
        <v>0</v>
      </c>
      <c r="AR701" s="541">
        <f>SUM('MEDIÇÃO_OBJETO (1)'!AS701)</f>
        <v>0</v>
      </c>
      <c r="AS701" s="541">
        <f>SUM('MEDIÇÃO_OBJETO (1)'!AT701)</f>
        <v>0</v>
      </c>
      <c r="AT701" s="541">
        <f>SUM('MEDIÇÃO_OBJETO (1)'!AU701)</f>
        <v>0</v>
      </c>
      <c r="AU701" s="541">
        <f>SUM('MEDIÇÃO_OBJETO (1)'!AV701)</f>
        <v>0</v>
      </c>
      <c r="AV701" s="541">
        <f>SUM('MEDIÇÃO_OBJETO (1)'!AW701)</f>
        <v>0</v>
      </c>
      <c r="AW701" s="541">
        <f>SUM('MEDIÇÃO_OBJETO (1)'!AX701)</f>
        <v>0</v>
      </c>
      <c r="AX701" s="977"/>
      <c r="BN701" s="992">
        <f t="shared" si="448"/>
        <v>0</v>
      </c>
      <c r="BO701" s="538">
        <f t="shared" si="446"/>
        <v>0</v>
      </c>
      <c r="BP701" s="987">
        <f>IF(RESUMO_GLOBAL!$X$53="a",ROUND(AF701*$N701,RESUMO_GLOBAL!$X$54),IF(RESUMO_GLOBAL!$X$53="t",TRUNC(AF701*$N701,RESUMO_GLOBAL!$X$54),AF701*$N701))</f>
        <v>0</v>
      </c>
      <c r="BQ701" s="987">
        <f>IF(RESUMO_GLOBAL!$X$53="a",ROUND(AG701*$N701,RESUMO_GLOBAL!$X$54),IF(RESUMO_GLOBAL!$X$53="t",TRUNC(AG701*$N701,RESUMO_GLOBAL!$X$54),AG701*$N701))</f>
        <v>0</v>
      </c>
      <c r="BR701" s="987">
        <f>IF(RESUMO_GLOBAL!$X$53="a",ROUND(AH701*$N701,RESUMO_GLOBAL!$X$54),IF(RESUMO_GLOBAL!$X$53="t",TRUNC(AH701*$N701,RESUMO_GLOBAL!$X$54),AH701*$N701))</f>
        <v>0</v>
      </c>
      <c r="BS701" s="987">
        <f>IF(RESUMO_GLOBAL!$X$53="a",ROUND(AI701*$N701,RESUMO_GLOBAL!$X$54),IF(RESUMO_GLOBAL!$X$53="t",TRUNC(AI701*$N701,RESUMO_GLOBAL!$X$54),AI701*$N701))</f>
        <v>0</v>
      </c>
      <c r="BT701" s="987">
        <f>IF(RESUMO_GLOBAL!$X$53="a",ROUND(AJ701*$N701,RESUMO_GLOBAL!$X$54),IF(RESUMO_GLOBAL!$X$53="t",TRUNC(AJ701*$N701,RESUMO_GLOBAL!$X$54),AJ701*$N701))</f>
        <v>0</v>
      </c>
      <c r="BU701" s="987">
        <f>IF(RESUMO_GLOBAL!$X$53="a",ROUND(AK701*$N701,RESUMO_GLOBAL!$X$54),IF(RESUMO_GLOBAL!$X$53="t",TRUNC(AK701*$N701,RESUMO_GLOBAL!$X$54),AK701*$N701))</f>
        <v>0</v>
      </c>
      <c r="BV701" s="987">
        <f>IF(RESUMO_GLOBAL!$X$53="a",ROUND(AL701*$N701,RESUMO_GLOBAL!$X$54),IF(RESUMO_GLOBAL!$X$53="t",TRUNC(AL701*$N701,RESUMO_GLOBAL!$X$54),AL701*$N701))</f>
        <v>0</v>
      </c>
      <c r="BW701" s="987">
        <f>IF(RESUMO_GLOBAL!$X$53="a",ROUND(AM701*$N701,RESUMO_GLOBAL!$X$54),IF(RESUMO_GLOBAL!$X$53="t",TRUNC(AM701*$N701,RESUMO_GLOBAL!$X$54),AM701*$N701))</f>
        <v>0</v>
      </c>
      <c r="BX701" s="987">
        <f>IF(RESUMO_GLOBAL!$X$53="a",ROUND(AN701*$N701,RESUMO_GLOBAL!$X$54),IF(RESUMO_GLOBAL!$X$53="t",TRUNC(AN701*$N701,RESUMO_GLOBAL!$X$54),AN701*$N701))</f>
        <v>0</v>
      </c>
      <c r="BY701" s="987">
        <f>IF(RESUMO_GLOBAL!$X$53="a",ROUND(AO701*$N701,RESUMO_GLOBAL!$X$54),IF(RESUMO_GLOBAL!$X$53="t",TRUNC(AO701*$N701,RESUMO_GLOBAL!$X$54),AO701*$N701))</f>
        <v>0</v>
      </c>
      <c r="BZ701" s="987">
        <f>IF(RESUMO_GLOBAL!$X$53="a",ROUND(AP701*$N701,RESUMO_GLOBAL!$X$54),IF(RESUMO_GLOBAL!$X$53="t",TRUNC(AP701*$N701,RESUMO_GLOBAL!$X$54),AP701*$N701))</f>
        <v>0</v>
      </c>
      <c r="CA701" s="987">
        <f>IF(RESUMO_GLOBAL!$X$53="a",ROUND(AQ701*$N701,RESUMO_GLOBAL!$X$54),IF(RESUMO_GLOBAL!$X$53="t",TRUNC(AQ701*$N701,RESUMO_GLOBAL!$X$54),AQ701*$N701))</f>
        <v>0</v>
      </c>
      <c r="CB701" s="987">
        <f>IF(RESUMO_GLOBAL!$X$53="a",ROUND(AR701*$N701,RESUMO_GLOBAL!$X$54),IF(RESUMO_GLOBAL!$X$53="t",TRUNC(AR701*$N701,RESUMO_GLOBAL!$X$54),AR701*$N701))</f>
        <v>0</v>
      </c>
      <c r="CC701" s="987">
        <f>IF(RESUMO_GLOBAL!$X$53="a",ROUND(AS701*$N701,RESUMO_GLOBAL!$X$54),IF(RESUMO_GLOBAL!$X$53="t",TRUNC(AS701*$N701,RESUMO_GLOBAL!$X$54),AS701*$N701))</f>
        <v>0</v>
      </c>
      <c r="CD701" s="987">
        <f>IF(RESUMO_GLOBAL!$X$53="a",ROUND(AT701*$N701,RESUMO_GLOBAL!$X$54),IF(RESUMO_GLOBAL!$X$53="t",TRUNC(AT701*$N701,RESUMO_GLOBAL!$X$54),AT701*$N701))</f>
        <v>0</v>
      </c>
      <c r="CE701" s="987">
        <f>IF(RESUMO_GLOBAL!$X$53="a",ROUND(AU701*$N701,RESUMO_GLOBAL!$X$54),IF(RESUMO_GLOBAL!$X$53="t",TRUNC(AU701*$N701,RESUMO_GLOBAL!$X$54),AU701*$N701))</f>
        <v>0</v>
      </c>
      <c r="CF701" s="987">
        <f>IF(RESUMO_GLOBAL!$X$53="a",ROUND(AV701*$N701,RESUMO_GLOBAL!$X$54),IF(RESUMO_GLOBAL!$X$53="t",TRUNC(AV701*$N701,RESUMO_GLOBAL!$X$54),AV701*$N701))</f>
        <v>0</v>
      </c>
      <c r="CG701" s="987">
        <f>IF(RESUMO_GLOBAL!$X$53="a",ROUND(AW701*$N701,RESUMO_GLOBAL!$X$54),IF(RESUMO_GLOBAL!$X$53="t",TRUNC(AW701*$N701,RESUMO_GLOBAL!$X$54),AW701*$N701))</f>
        <v>0</v>
      </c>
      <c r="CK701" s="59">
        <f t="shared" si="425"/>
        <v>0</v>
      </c>
      <c r="CL701" s="59">
        <f t="shared" si="426"/>
        <v>0</v>
      </c>
      <c r="CM701" s="59">
        <f t="shared" si="427"/>
        <v>0</v>
      </c>
      <c r="CN701" s="59">
        <f t="shared" si="428"/>
        <v>0</v>
      </c>
      <c r="CO701" s="59">
        <f t="shared" si="429"/>
        <v>0</v>
      </c>
      <c r="CP701" s="59">
        <f t="shared" si="430"/>
        <v>0</v>
      </c>
      <c r="CQ701" s="59">
        <f t="shared" si="431"/>
        <v>0</v>
      </c>
      <c r="CR701" s="59">
        <f t="shared" si="432"/>
        <v>0</v>
      </c>
      <c r="CS701" s="59">
        <f t="shared" si="433"/>
        <v>0</v>
      </c>
      <c r="CT701" s="59">
        <f t="shared" si="434"/>
        <v>0</v>
      </c>
      <c r="CU701" s="59">
        <f t="shared" si="435"/>
        <v>0</v>
      </c>
      <c r="CV701" s="59">
        <f t="shared" si="436"/>
        <v>0</v>
      </c>
      <c r="CW701" s="59">
        <f t="shared" si="437"/>
        <v>0</v>
      </c>
      <c r="CX701" s="59">
        <f t="shared" si="438"/>
        <v>0</v>
      </c>
      <c r="CY701" s="59">
        <f t="shared" si="439"/>
        <v>0</v>
      </c>
      <c r="CZ701" s="59">
        <f t="shared" si="440"/>
        <v>0</v>
      </c>
      <c r="DA701" s="59">
        <f t="shared" si="441"/>
        <v>0</v>
      </c>
      <c r="DB701" s="59">
        <f t="shared" si="442"/>
        <v>0</v>
      </c>
      <c r="DE701">
        <f t="shared" si="424"/>
        <v>696</v>
      </c>
      <c r="DF701" t="str">
        <f t="shared" si="443"/>
        <v/>
      </c>
      <c r="DG701" s="59">
        <f>IF($C701&lt;&gt;0,SUM($CK702:CK702),0)</f>
        <v>0</v>
      </c>
      <c r="DH701" s="59">
        <f>IF($C701&lt;&gt;0,SUM($CK702:CL702),0)</f>
        <v>0</v>
      </c>
      <c r="DI701" s="59">
        <f>IF($C701&lt;&gt;0,SUM($CK702:CM702),0)</f>
        <v>0</v>
      </c>
      <c r="DJ701" s="59">
        <f>IF($C701&lt;&gt;0,SUM($CK702:CN702),0)</f>
        <v>0</v>
      </c>
      <c r="DK701" s="59">
        <f>IF($C701&lt;&gt;0,SUM($CK702:CO702),0)</f>
        <v>0</v>
      </c>
      <c r="DL701" s="59">
        <f>IF($C701&lt;&gt;0,SUM($CK702:CP702),0)</f>
        <v>0</v>
      </c>
      <c r="DM701" s="59">
        <f>IF($C701&lt;&gt;0,SUM($CK702:CQ702),0)</f>
        <v>0</v>
      </c>
      <c r="DN701" s="59">
        <f>IF($C701&lt;&gt;0,SUM($CK702:CR702),0)</f>
        <v>0</v>
      </c>
      <c r="DO701" s="59">
        <f>IF($C701&lt;&gt;0,SUM($CK702:CS702),0)</f>
        <v>0</v>
      </c>
      <c r="DP701" s="59">
        <f>IF($C701&lt;&gt;0,SUM($CK702:CT702),0)</f>
        <v>0</v>
      </c>
      <c r="DQ701" s="59">
        <f>IF($C701&lt;&gt;0,SUM($CK702:CU702),0)</f>
        <v>0</v>
      </c>
      <c r="DR701" s="59">
        <f>IF($C701&lt;&gt;0,SUM($CK702:CV702),0)</f>
        <v>0</v>
      </c>
      <c r="DS701" s="59">
        <f>IF($C701&lt;&gt;0,SUM($CK702:CW702),0)</f>
        <v>0</v>
      </c>
      <c r="DT701" s="59">
        <f>IF($C701&lt;&gt;0,SUM($CK702:CX702),0)</f>
        <v>0</v>
      </c>
      <c r="DU701" s="59">
        <f>IF($C701&lt;&gt;0,SUM($CK702:CY702),0)</f>
        <v>0</v>
      </c>
      <c r="DV701" s="59">
        <f>IF($C701&lt;&gt;0,SUM($CK702:CZ702),0)</f>
        <v>0</v>
      </c>
      <c r="DW701" s="59">
        <f>IF($C701&lt;&gt;0,SUM($CK702:DA702),0)</f>
        <v>0</v>
      </c>
      <c r="DX701" s="59">
        <f>IF($C701&lt;&gt;0,SUM($CK702:DB702),0)</f>
        <v>0</v>
      </c>
      <c r="DY701" s="952" t="str">
        <f t="shared" si="447"/>
        <v/>
      </c>
    </row>
    <row r="702" spans="1:129" ht="13.5" hidden="1" thickBot="1">
      <c r="A702" s="3" t="str">
        <f t="shared" si="449"/>
        <v/>
      </c>
      <c r="B702" s="805">
        <f>Dados_GLOBAL_Inicial!E702</f>
        <v>0</v>
      </c>
      <c r="C702" s="956">
        <f>IF(IFERROR(VALUE(Dados_GLOBAL_Inicial!F702),0)=0,0,Dados_GLOBAL_Inicial!F702)</f>
        <v>0</v>
      </c>
      <c r="D702" s="830">
        <f>Dados_GLOBAL_Inicial!G702</f>
        <v>0</v>
      </c>
      <c r="E702" s="830" t="str">
        <f>IF(IFERROR(VLOOKUP(F702,Cod_Gde_Itens!$A$1:$B$80,2,FALSE),0)&gt;549,IFERROR(VLOOKUP(F702,Cod_Gde_Itens!$A$1:$B$80,2,FALSE),0),IF(Dados_GLOBAL_Inicial!H702=0,"",Dados_GLOBAL_Inicial!H702))</f>
        <v/>
      </c>
      <c r="F702" s="823">
        <f>Dados_GLOBAL_Inicial!I702</f>
        <v>0</v>
      </c>
      <c r="G702" s="824">
        <f>Dados_GLOBAL_Inicial!J702</f>
        <v>0</v>
      </c>
      <c r="H702" s="454">
        <f>Dados_GLOBAL_Inicial!K702</f>
        <v>0</v>
      </c>
      <c r="I702" s="970">
        <f>SUM('MEDIÇÃO_OBJETO (1)'!I702)</f>
        <v>0</v>
      </c>
      <c r="J702" s="455">
        <f t="shared" si="450"/>
        <v>0</v>
      </c>
      <c r="K702" s="451">
        <f t="shared" si="451"/>
        <v>0</v>
      </c>
      <c r="L702" s="452">
        <f t="shared" si="452"/>
        <v>0</v>
      </c>
      <c r="M702" s="809">
        <f t="shared" si="453"/>
        <v>0</v>
      </c>
      <c r="N702" s="810">
        <f>IF(IFERROR(VALUE(Dados_GLOBAL_Inicial!L702),0)=0,0,Dados_GLOBAL_Inicial!L702)</f>
        <v>0</v>
      </c>
      <c r="O702" s="812">
        <f>SUM('MEDIÇÃO_OBJETO (1)'!O702)</f>
        <v>0</v>
      </c>
      <c r="P702" s="812">
        <f>SUM('MEDIÇÃO_OBJETO (1)'!P702)</f>
        <v>0</v>
      </c>
      <c r="Q702" s="813">
        <f t="shared" si="454"/>
        <v>0</v>
      </c>
      <c r="R702" s="951"/>
      <c r="S702" s="815">
        <f>SUM('MEDIÇÃO_OBJETO (1)'!S702)</f>
        <v>0</v>
      </c>
      <c r="T702" s="815">
        <f>SUM('MEDIÇÃO_OBJETO (1)'!T702)</f>
        <v>0</v>
      </c>
      <c r="V702" s="19"/>
      <c r="W702" s="978">
        <f t="shared" si="455"/>
        <v>0</v>
      </c>
      <c r="X702" s="816">
        <f t="shared" si="456"/>
        <v>0</v>
      </c>
      <c r="Y702" s="816">
        <f t="shared" si="457"/>
        <v>0</v>
      </c>
      <c r="Z702" s="817">
        <f t="shared" si="458"/>
        <v>0</v>
      </c>
      <c r="AB702" s="453">
        <f t="shared" si="444"/>
        <v>0</v>
      </c>
      <c r="AC702" s="14">
        <f t="shared" si="459"/>
        <v>0</v>
      </c>
      <c r="AD702" s="819"/>
      <c r="AE702" s="631">
        <f t="shared" si="445"/>
        <v>0</v>
      </c>
      <c r="AF702" s="818">
        <f>SUM('MEDIÇÃO_OBJETO (1)'!AG702)</f>
        <v>0</v>
      </c>
      <c r="AG702" s="541">
        <f>SUM('MEDIÇÃO_OBJETO (1)'!AH702)</f>
        <v>0</v>
      </c>
      <c r="AH702" s="541">
        <f>SUM('MEDIÇÃO_OBJETO (1)'!AI702)</f>
        <v>0</v>
      </c>
      <c r="AI702" s="541">
        <f>SUM('MEDIÇÃO_OBJETO (1)'!AJ702)</f>
        <v>0</v>
      </c>
      <c r="AJ702" s="541">
        <f>SUM('MEDIÇÃO_OBJETO (1)'!AK702)</f>
        <v>0</v>
      </c>
      <c r="AK702" s="541">
        <f>SUM('MEDIÇÃO_OBJETO (1)'!AL702)</f>
        <v>0</v>
      </c>
      <c r="AL702" s="541">
        <f>SUM('MEDIÇÃO_OBJETO (1)'!AM702)</f>
        <v>0</v>
      </c>
      <c r="AM702" s="541">
        <f>SUM('MEDIÇÃO_OBJETO (1)'!AN702)</f>
        <v>0</v>
      </c>
      <c r="AN702" s="541">
        <f>SUM('MEDIÇÃO_OBJETO (1)'!AO702)</f>
        <v>0</v>
      </c>
      <c r="AO702" s="541">
        <f>SUM('MEDIÇÃO_OBJETO (1)'!AP702)</f>
        <v>0</v>
      </c>
      <c r="AP702" s="541">
        <f>SUM('MEDIÇÃO_OBJETO (1)'!AQ702)</f>
        <v>0</v>
      </c>
      <c r="AQ702" s="541">
        <f>SUM('MEDIÇÃO_OBJETO (1)'!AR702)</f>
        <v>0</v>
      </c>
      <c r="AR702" s="541">
        <f>SUM('MEDIÇÃO_OBJETO (1)'!AS702)</f>
        <v>0</v>
      </c>
      <c r="AS702" s="541">
        <f>SUM('MEDIÇÃO_OBJETO (1)'!AT702)</f>
        <v>0</v>
      </c>
      <c r="AT702" s="541">
        <f>SUM('MEDIÇÃO_OBJETO (1)'!AU702)</f>
        <v>0</v>
      </c>
      <c r="AU702" s="541">
        <f>SUM('MEDIÇÃO_OBJETO (1)'!AV702)</f>
        <v>0</v>
      </c>
      <c r="AV702" s="541">
        <f>SUM('MEDIÇÃO_OBJETO (1)'!AW702)</f>
        <v>0</v>
      </c>
      <c r="AW702" s="541">
        <f>SUM('MEDIÇÃO_OBJETO (1)'!AX702)</f>
        <v>0</v>
      </c>
      <c r="AX702" s="977"/>
      <c r="BN702" s="992">
        <f t="shared" si="448"/>
        <v>0</v>
      </c>
      <c r="BO702" s="538">
        <f t="shared" si="446"/>
        <v>0</v>
      </c>
      <c r="BP702" s="987">
        <f>IF(RESUMO_GLOBAL!$X$53="a",ROUND(AF702*$N702,RESUMO_GLOBAL!$X$54),IF(RESUMO_GLOBAL!$X$53="t",TRUNC(AF702*$N702,RESUMO_GLOBAL!$X$54),AF702*$N702))</f>
        <v>0</v>
      </c>
      <c r="BQ702" s="987">
        <f>IF(RESUMO_GLOBAL!$X$53="a",ROUND(AG702*$N702,RESUMO_GLOBAL!$X$54),IF(RESUMO_GLOBAL!$X$53="t",TRUNC(AG702*$N702,RESUMO_GLOBAL!$X$54),AG702*$N702))</f>
        <v>0</v>
      </c>
      <c r="BR702" s="987">
        <f>IF(RESUMO_GLOBAL!$X$53="a",ROUND(AH702*$N702,RESUMO_GLOBAL!$X$54),IF(RESUMO_GLOBAL!$X$53="t",TRUNC(AH702*$N702,RESUMO_GLOBAL!$X$54),AH702*$N702))</f>
        <v>0</v>
      </c>
      <c r="BS702" s="987">
        <f>IF(RESUMO_GLOBAL!$X$53="a",ROUND(AI702*$N702,RESUMO_GLOBAL!$X$54),IF(RESUMO_GLOBAL!$X$53="t",TRUNC(AI702*$N702,RESUMO_GLOBAL!$X$54),AI702*$N702))</f>
        <v>0</v>
      </c>
      <c r="BT702" s="987">
        <f>IF(RESUMO_GLOBAL!$X$53="a",ROUND(AJ702*$N702,RESUMO_GLOBAL!$X$54),IF(RESUMO_GLOBAL!$X$53="t",TRUNC(AJ702*$N702,RESUMO_GLOBAL!$X$54),AJ702*$N702))</f>
        <v>0</v>
      </c>
      <c r="BU702" s="987">
        <f>IF(RESUMO_GLOBAL!$X$53="a",ROUND(AK702*$N702,RESUMO_GLOBAL!$X$54),IF(RESUMO_GLOBAL!$X$53="t",TRUNC(AK702*$N702,RESUMO_GLOBAL!$X$54),AK702*$N702))</f>
        <v>0</v>
      </c>
      <c r="BV702" s="987">
        <f>IF(RESUMO_GLOBAL!$X$53="a",ROUND(AL702*$N702,RESUMO_GLOBAL!$X$54),IF(RESUMO_GLOBAL!$X$53="t",TRUNC(AL702*$N702,RESUMO_GLOBAL!$X$54),AL702*$N702))</f>
        <v>0</v>
      </c>
      <c r="BW702" s="987">
        <f>IF(RESUMO_GLOBAL!$X$53="a",ROUND(AM702*$N702,RESUMO_GLOBAL!$X$54),IF(RESUMO_GLOBAL!$X$53="t",TRUNC(AM702*$N702,RESUMO_GLOBAL!$X$54),AM702*$N702))</f>
        <v>0</v>
      </c>
      <c r="BX702" s="987">
        <f>IF(RESUMO_GLOBAL!$X$53="a",ROUND(AN702*$N702,RESUMO_GLOBAL!$X$54),IF(RESUMO_GLOBAL!$X$53="t",TRUNC(AN702*$N702,RESUMO_GLOBAL!$X$54),AN702*$N702))</f>
        <v>0</v>
      </c>
      <c r="BY702" s="987">
        <f>IF(RESUMO_GLOBAL!$X$53="a",ROUND(AO702*$N702,RESUMO_GLOBAL!$X$54),IF(RESUMO_GLOBAL!$X$53="t",TRUNC(AO702*$N702,RESUMO_GLOBAL!$X$54),AO702*$N702))</f>
        <v>0</v>
      </c>
      <c r="BZ702" s="987">
        <f>IF(RESUMO_GLOBAL!$X$53="a",ROUND(AP702*$N702,RESUMO_GLOBAL!$X$54),IF(RESUMO_GLOBAL!$X$53="t",TRUNC(AP702*$N702,RESUMO_GLOBAL!$X$54),AP702*$N702))</f>
        <v>0</v>
      </c>
      <c r="CA702" s="987">
        <f>IF(RESUMO_GLOBAL!$X$53="a",ROUND(AQ702*$N702,RESUMO_GLOBAL!$X$54),IF(RESUMO_GLOBAL!$X$53="t",TRUNC(AQ702*$N702,RESUMO_GLOBAL!$X$54),AQ702*$N702))</f>
        <v>0</v>
      </c>
      <c r="CB702" s="987">
        <f>IF(RESUMO_GLOBAL!$X$53="a",ROUND(AR702*$N702,RESUMO_GLOBAL!$X$54),IF(RESUMO_GLOBAL!$X$53="t",TRUNC(AR702*$N702,RESUMO_GLOBAL!$X$54),AR702*$N702))</f>
        <v>0</v>
      </c>
      <c r="CC702" s="987">
        <f>IF(RESUMO_GLOBAL!$X$53="a",ROUND(AS702*$N702,RESUMO_GLOBAL!$X$54),IF(RESUMO_GLOBAL!$X$53="t",TRUNC(AS702*$N702,RESUMO_GLOBAL!$X$54),AS702*$N702))</f>
        <v>0</v>
      </c>
      <c r="CD702" s="987">
        <f>IF(RESUMO_GLOBAL!$X$53="a",ROUND(AT702*$N702,RESUMO_GLOBAL!$X$54),IF(RESUMO_GLOBAL!$X$53="t",TRUNC(AT702*$N702,RESUMO_GLOBAL!$X$54),AT702*$N702))</f>
        <v>0</v>
      </c>
      <c r="CE702" s="987">
        <f>IF(RESUMO_GLOBAL!$X$53="a",ROUND(AU702*$N702,RESUMO_GLOBAL!$X$54),IF(RESUMO_GLOBAL!$X$53="t",TRUNC(AU702*$N702,RESUMO_GLOBAL!$X$54),AU702*$N702))</f>
        <v>0</v>
      </c>
      <c r="CF702" s="987">
        <f>IF(RESUMO_GLOBAL!$X$53="a",ROUND(AV702*$N702,RESUMO_GLOBAL!$X$54),IF(RESUMO_GLOBAL!$X$53="t",TRUNC(AV702*$N702,RESUMO_GLOBAL!$X$54),AV702*$N702))</f>
        <v>0</v>
      </c>
      <c r="CG702" s="987">
        <f>IF(RESUMO_GLOBAL!$X$53="a",ROUND(AW702*$N702,RESUMO_GLOBAL!$X$54),IF(RESUMO_GLOBAL!$X$53="t",TRUNC(AW702*$N702,RESUMO_GLOBAL!$X$54),AW702*$N702))</f>
        <v>0</v>
      </c>
      <c r="CK702" s="59">
        <f t="shared" si="425"/>
        <v>0</v>
      </c>
      <c r="CL702" s="59">
        <f t="shared" si="426"/>
        <v>0</v>
      </c>
      <c r="CM702" s="59">
        <f t="shared" si="427"/>
        <v>0</v>
      </c>
      <c r="CN702" s="59">
        <f t="shared" si="428"/>
        <v>0</v>
      </c>
      <c r="CO702" s="59">
        <f t="shared" si="429"/>
        <v>0</v>
      </c>
      <c r="CP702" s="59">
        <f t="shared" si="430"/>
        <v>0</v>
      </c>
      <c r="CQ702" s="59">
        <f t="shared" si="431"/>
        <v>0</v>
      </c>
      <c r="CR702" s="59">
        <f t="shared" si="432"/>
        <v>0</v>
      </c>
      <c r="CS702" s="59">
        <f t="shared" si="433"/>
        <v>0</v>
      </c>
      <c r="CT702" s="59">
        <f t="shared" si="434"/>
        <v>0</v>
      </c>
      <c r="CU702" s="59">
        <f t="shared" si="435"/>
        <v>0</v>
      </c>
      <c r="CV702" s="59">
        <f t="shared" si="436"/>
        <v>0</v>
      </c>
      <c r="CW702" s="59">
        <f t="shared" si="437"/>
        <v>0</v>
      </c>
      <c r="CX702" s="59">
        <f t="shared" si="438"/>
        <v>0</v>
      </c>
      <c r="CY702" s="59">
        <f t="shared" si="439"/>
        <v>0</v>
      </c>
      <c r="CZ702" s="59">
        <f t="shared" si="440"/>
        <v>0</v>
      </c>
      <c r="DA702" s="59">
        <f t="shared" si="441"/>
        <v>0</v>
      </c>
      <c r="DB702" s="59">
        <f t="shared" si="442"/>
        <v>0</v>
      </c>
      <c r="DE702">
        <f t="shared" si="424"/>
        <v>697</v>
      </c>
      <c r="DF702" t="str">
        <f t="shared" si="443"/>
        <v/>
      </c>
      <c r="DG702" s="59">
        <f>IF($C702&lt;&gt;0,SUM($CK703:CK703),0)</f>
        <v>0</v>
      </c>
      <c r="DH702" s="59">
        <f>IF($C702&lt;&gt;0,SUM($CK703:CL703),0)</f>
        <v>0</v>
      </c>
      <c r="DI702" s="59">
        <f>IF($C702&lt;&gt;0,SUM($CK703:CM703),0)</f>
        <v>0</v>
      </c>
      <c r="DJ702" s="59">
        <f>IF($C702&lt;&gt;0,SUM($CK703:CN703),0)</f>
        <v>0</v>
      </c>
      <c r="DK702" s="59">
        <f>IF($C702&lt;&gt;0,SUM($CK703:CO703),0)</f>
        <v>0</v>
      </c>
      <c r="DL702" s="59">
        <f>IF($C702&lt;&gt;0,SUM($CK703:CP703),0)</f>
        <v>0</v>
      </c>
      <c r="DM702" s="59">
        <f>IF($C702&lt;&gt;0,SUM($CK703:CQ703),0)</f>
        <v>0</v>
      </c>
      <c r="DN702" s="59">
        <f>IF($C702&lt;&gt;0,SUM($CK703:CR703),0)</f>
        <v>0</v>
      </c>
      <c r="DO702" s="59">
        <f>IF($C702&lt;&gt;0,SUM($CK703:CS703),0)</f>
        <v>0</v>
      </c>
      <c r="DP702" s="59">
        <f>IF($C702&lt;&gt;0,SUM($CK703:CT703),0)</f>
        <v>0</v>
      </c>
      <c r="DQ702" s="59">
        <f>IF($C702&lt;&gt;0,SUM($CK703:CU703),0)</f>
        <v>0</v>
      </c>
      <c r="DR702" s="59">
        <f>IF($C702&lt;&gt;0,SUM($CK703:CV703),0)</f>
        <v>0</v>
      </c>
      <c r="DS702" s="59">
        <f>IF($C702&lt;&gt;0,SUM($CK703:CW703),0)</f>
        <v>0</v>
      </c>
      <c r="DT702" s="59">
        <f>IF($C702&lt;&gt;0,SUM($CK703:CX703),0)</f>
        <v>0</v>
      </c>
      <c r="DU702" s="59">
        <f>IF($C702&lt;&gt;0,SUM($CK703:CY703),0)</f>
        <v>0</v>
      </c>
      <c r="DV702" s="59">
        <f>IF($C702&lt;&gt;0,SUM($CK703:CZ703),0)</f>
        <v>0</v>
      </c>
      <c r="DW702" s="59">
        <f>IF($C702&lt;&gt;0,SUM($CK703:DA703),0)</f>
        <v>0</v>
      </c>
      <c r="DX702" s="59">
        <f>IF($C702&lt;&gt;0,SUM($CK703:DB703),0)</f>
        <v>0</v>
      </c>
      <c r="DY702" s="952" t="str">
        <f t="shared" si="447"/>
        <v/>
      </c>
    </row>
    <row r="703" spans="1:129" ht="13.5" hidden="1" thickBot="1">
      <c r="A703" s="3" t="str">
        <f t="shared" si="449"/>
        <v/>
      </c>
      <c r="B703" s="805">
        <f>Dados_GLOBAL_Inicial!E703</f>
        <v>0</v>
      </c>
      <c r="C703" s="956">
        <f>IF(IFERROR(VALUE(Dados_GLOBAL_Inicial!F703),0)=0,0,Dados_GLOBAL_Inicial!F703)</f>
        <v>0</v>
      </c>
      <c r="D703" s="830">
        <f>Dados_GLOBAL_Inicial!G703</f>
        <v>0</v>
      </c>
      <c r="E703" s="830" t="str">
        <f>IF(IFERROR(VLOOKUP(F703,Cod_Gde_Itens!$A$1:$B$80,2,FALSE),0)&gt;549,IFERROR(VLOOKUP(F703,Cod_Gde_Itens!$A$1:$B$80,2,FALSE),0),IF(Dados_GLOBAL_Inicial!H703=0,"",Dados_GLOBAL_Inicial!H703))</f>
        <v/>
      </c>
      <c r="F703" s="823">
        <f>Dados_GLOBAL_Inicial!I703</f>
        <v>0</v>
      </c>
      <c r="G703" s="824">
        <f>Dados_GLOBAL_Inicial!J703</f>
        <v>0</v>
      </c>
      <c r="H703" s="454">
        <f>Dados_GLOBAL_Inicial!K703</f>
        <v>0</v>
      </c>
      <c r="I703" s="970">
        <f>SUM('MEDIÇÃO_OBJETO (1)'!I703)</f>
        <v>0</v>
      </c>
      <c r="J703" s="455">
        <f t="shared" si="450"/>
        <v>0</v>
      </c>
      <c r="K703" s="451">
        <f t="shared" si="451"/>
        <v>0</v>
      </c>
      <c r="L703" s="452">
        <f t="shared" si="452"/>
        <v>0</v>
      </c>
      <c r="M703" s="809">
        <f t="shared" si="453"/>
        <v>0</v>
      </c>
      <c r="N703" s="810">
        <f>IF(IFERROR(VALUE(Dados_GLOBAL_Inicial!L703),0)=0,0,Dados_GLOBAL_Inicial!L703)</f>
        <v>0</v>
      </c>
      <c r="O703" s="812">
        <f>SUM('MEDIÇÃO_OBJETO (1)'!O703)</f>
        <v>0</v>
      </c>
      <c r="P703" s="812">
        <f>SUM('MEDIÇÃO_OBJETO (1)'!P703)</f>
        <v>0</v>
      </c>
      <c r="Q703" s="813">
        <f t="shared" si="454"/>
        <v>0</v>
      </c>
      <c r="R703" s="951"/>
      <c r="S703" s="815">
        <f>SUM('MEDIÇÃO_OBJETO (1)'!S703)</f>
        <v>0</v>
      </c>
      <c r="T703" s="815">
        <f>SUM('MEDIÇÃO_OBJETO (1)'!T703)</f>
        <v>0</v>
      </c>
      <c r="V703" s="19"/>
      <c r="W703" s="978">
        <f t="shared" si="455"/>
        <v>0</v>
      </c>
      <c r="X703" s="816">
        <f t="shared" si="456"/>
        <v>0</v>
      </c>
      <c r="Y703" s="816">
        <f t="shared" si="457"/>
        <v>0</v>
      </c>
      <c r="Z703" s="817">
        <f t="shared" si="458"/>
        <v>0</v>
      </c>
      <c r="AB703" s="453">
        <f t="shared" si="444"/>
        <v>0</v>
      </c>
      <c r="AC703" s="14">
        <f t="shared" si="459"/>
        <v>0</v>
      </c>
      <c r="AD703" s="819"/>
      <c r="AE703" s="631">
        <f t="shared" si="445"/>
        <v>0</v>
      </c>
      <c r="AF703" s="818">
        <f>SUM('MEDIÇÃO_OBJETO (1)'!AG703)</f>
        <v>0</v>
      </c>
      <c r="AG703" s="541">
        <f>SUM('MEDIÇÃO_OBJETO (1)'!AH703)</f>
        <v>0</v>
      </c>
      <c r="AH703" s="541">
        <f>SUM('MEDIÇÃO_OBJETO (1)'!AI703)</f>
        <v>0</v>
      </c>
      <c r="AI703" s="541">
        <f>SUM('MEDIÇÃO_OBJETO (1)'!AJ703)</f>
        <v>0</v>
      </c>
      <c r="AJ703" s="541">
        <f>SUM('MEDIÇÃO_OBJETO (1)'!AK703)</f>
        <v>0</v>
      </c>
      <c r="AK703" s="541">
        <f>SUM('MEDIÇÃO_OBJETO (1)'!AL703)</f>
        <v>0</v>
      </c>
      <c r="AL703" s="541">
        <f>SUM('MEDIÇÃO_OBJETO (1)'!AM703)</f>
        <v>0</v>
      </c>
      <c r="AM703" s="541">
        <f>SUM('MEDIÇÃO_OBJETO (1)'!AN703)</f>
        <v>0</v>
      </c>
      <c r="AN703" s="541">
        <f>SUM('MEDIÇÃO_OBJETO (1)'!AO703)</f>
        <v>0</v>
      </c>
      <c r="AO703" s="541">
        <f>SUM('MEDIÇÃO_OBJETO (1)'!AP703)</f>
        <v>0</v>
      </c>
      <c r="AP703" s="541">
        <f>SUM('MEDIÇÃO_OBJETO (1)'!AQ703)</f>
        <v>0</v>
      </c>
      <c r="AQ703" s="541">
        <f>SUM('MEDIÇÃO_OBJETO (1)'!AR703)</f>
        <v>0</v>
      </c>
      <c r="AR703" s="541">
        <f>SUM('MEDIÇÃO_OBJETO (1)'!AS703)</f>
        <v>0</v>
      </c>
      <c r="AS703" s="541">
        <f>SUM('MEDIÇÃO_OBJETO (1)'!AT703)</f>
        <v>0</v>
      </c>
      <c r="AT703" s="541">
        <f>SUM('MEDIÇÃO_OBJETO (1)'!AU703)</f>
        <v>0</v>
      </c>
      <c r="AU703" s="541">
        <f>SUM('MEDIÇÃO_OBJETO (1)'!AV703)</f>
        <v>0</v>
      </c>
      <c r="AV703" s="541">
        <f>SUM('MEDIÇÃO_OBJETO (1)'!AW703)</f>
        <v>0</v>
      </c>
      <c r="AW703" s="541">
        <f>SUM('MEDIÇÃO_OBJETO (1)'!AX703)</f>
        <v>0</v>
      </c>
      <c r="AX703" s="977"/>
      <c r="BN703" s="992">
        <f t="shared" si="448"/>
        <v>0</v>
      </c>
      <c r="BO703" s="538">
        <f t="shared" si="446"/>
        <v>0</v>
      </c>
      <c r="BP703" s="987">
        <f>IF(RESUMO_GLOBAL!$X$53="a",ROUND(AF703*$N703,RESUMO_GLOBAL!$X$54),IF(RESUMO_GLOBAL!$X$53="t",TRUNC(AF703*$N703,RESUMO_GLOBAL!$X$54),AF703*$N703))</f>
        <v>0</v>
      </c>
      <c r="BQ703" s="987">
        <f>IF(RESUMO_GLOBAL!$X$53="a",ROUND(AG703*$N703,RESUMO_GLOBAL!$X$54),IF(RESUMO_GLOBAL!$X$53="t",TRUNC(AG703*$N703,RESUMO_GLOBAL!$X$54),AG703*$N703))</f>
        <v>0</v>
      </c>
      <c r="BR703" s="987">
        <f>IF(RESUMO_GLOBAL!$X$53="a",ROUND(AH703*$N703,RESUMO_GLOBAL!$X$54),IF(RESUMO_GLOBAL!$X$53="t",TRUNC(AH703*$N703,RESUMO_GLOBAL!$X$54),AH703*$N703))</f>
        <v>0</v>
      </c>
      <c r="BS703" s="987">
        <f>IF(RESUMO_GLOBAL!$X$53="a",ROUND(AI703*$N703,RESUMO_GLOBAL!$X$54),IF(RESUMO_GLOBAL!$X$53="t",TRUNC(AI703*$N703,RESUMO_GLOBAL!$X$54),AI703*$N703))</f>
        <v>0</v>
      </c>
      <c r="BT703" s="987">
        <f>IF(RESUMO_GLOBAL!$X$53="a",ROUND(AJ703*$N703,RESUMO_GLOBAL!$X$54),IF(RESUMO_GLOBAL!$X$53="t",TRUNC(AJ703*$N703,RESUMO_GLOBAL!$X$54),AJ703*$N703))</f>
        <v>0</v>
      </c>
      <c r="BU703" s="987">
        <f>IF(RESUMO_GLOBAL!$X$53="a",ROUND(AK703*$N703,RESUMO_GLOBAL!$X$54),IF(RESUMO_GLOBAL!$X$53="t",TRUNC(AK703*$N703,RESUMO_GLOBAL!$X$54),AK703*$N703))</f>
        <v>0</v>
      </c>
      <c r="BV703" s="987">
        <f>IF(RESUMO_GLOBAL!$X$53="a",ROUND(AL703*$N703,RESUMO_GLOBAL!$X$54),IF(RESUMO_GLOBAL!$X$53="t",TRUNC(AL703*$N703,RESUMO_GLOBAL!$X$54),AL703*$N703))</f>
        <v>0</v>
      </c>
      <c r="BW703" s="987">
        <f>IF(RESUMO_GLOBAL!$X$53="a",ROUND(AM703*$N703,RESUMO_GLOBAL!$X$54),IF(RESUMO_GLOBAL!$X$53="t",TRUNC(AM703*$N703,RESUMO_GLOBAL!$X$54),AM703*$N703))</f>
        <v>0</v>
      </c>
      <c r="BX703" s="987">
        <f>IF(RESUMO_GLOBAL!$X$53="a",ROUND(AN703*$N703,RESUMO_GLOBAL!$X$54),IF(RESUMO_GLOBAL!$X$53="t",TRUNC(AN703*$N703,RESUMO_GLOBAL!$X$54),AN703*$N703))</f>
        <v>0</v>
      </c>
      <c r="BY703" s="987">
        <f>IF(RESUMO_GLOBAL!$X$53="a",ROUND(AO703*$N703,RESUMO_GLOBAL!$X$54),IF(RESUMO_GLOBAL!$X$53="t",TRUNC(AO703*$N703,RESUMO_GLOBAL!$X$54),AO703*$N703))</f>
        <v>0</v>
      </c>
      <c r="BZ703" s="987">
        <f>IF(RESUMO_GLOBAL!$X$53="a",ROUND(AP703*$N703,RESUMO_GLOBAL!$X$54),IF(RESUMO_GLOBAL!$X$53="t",TRUNC(AP703*$N703,RESUMO_GLOBAL!$X$54),AP703*$N703))</f>
        <v>0</v>
      </c>
      <c r="CA703" s="987">
        <f>IF(RESUMO_GLOBAL!$X$53="a",ROUND(AQ703*$N703,RESUMO_GLOBAL!$X$54),IF(RESUMO_GLOBAL!$X$53="t",TRUNC(AQ703*$N703,RESUMO_GLOBAL!$X$54),AQ703*$N703))</f>
        <v>0</v>
      </c>
      <c r="CB703" s="987">
        <f>IF(RESUMO_GLOBAL!$X$53="a",ROUND(AR703*$N703,RESUMO_GLOBAL!$X$54),IF(RESUMO_GLOBAL!$X$53="t",TRUNC(AR703*$N703,RESUMO_GLOBAL!$X$54),AR703*$N703))</f>
        <v>0</v>
      </c>
      <c r="CC703" s="987">
        <f>IF(RESUMO_GLOBAL!$X$53="a",ROUND(AS703*$N703,RESUMO_GLOBAL!$X$54),IF(RESUMO_GLOBAL!$X$53="t",TRUNC(AS703*$N703,RESUMO_GLOBAL!$X$54),AS703*$N703))</f>
        <v>0</v>
      </c>
      <c r="CD703" s="987">
        <f>IF(RESUMO_GLOBAL!$X$53="a",ROUND(AT703*$N703,RESUMO_GLOBAL!$X$54),IF(RESUMO_GLOBAL!$X$53="t",TRUNC(AT703*$N703,RESUMO_GLOBAL!$X$54),AT703*$N703))</f>
        <v>0</v>
      </c>
      <c r="CE703" s="987">
        <f>IF(RESUMO_GLOBAL!$X$53="a",ROUND(AU703*$N703,RESUMO_GLOBAL!$X$54),IF(RESUMO_GLOBAL!$X$53="t",TRUNC(AU703*$N703,RESUMO_GLOBAL!$X$54),AU703*$N703))</f>
        <v>0</v>
      </c>
      <c r="CF703" s="987">
        <f>IF(RESUMO_GLOBAL!$X$53="a",ROUND(AV703*$N703,RESUMO_GLOBAL!$X$54),IF(RESUMO_GLOBAL!$X$53="t",TRUNC(AV703*$N703,RESUMO_GLOBAL!$X$54),AV703*$N703))</f>
        <v>0</v>
      </c>
      <c r="CG703" s="987">
        <f>IF(RESUMO_GLOBAL!$X$53="a",ROUND(AW703*$N703,RESUMO_GLOBAL!$X$54),IF(RESUMO_GLOBAL!$X$53="t",TRUNC(AW703*$N703,RESUMO_GLOBAL!$X$54),AW703*$N703))</f>
        <v>0</v>
      </c>
      <c r="CK703" s="59">
        <f t="shared" si="425"/>
        <v>0</v>
      </c>
      <c r="CL703" s="59">
        <f t="shared" si="426"/>
        <v>0</v>
      </c>
      <c r="CM703" s="59">
        <f t="shared" si="427"/>
        <v>0</v>
      </c>
      <c r="CN703" s="59">
        <f t="shared" si="428"/>
        <v>0</v>
      </c>
      <c r="CO703" s="59">
        <f t="shared" si="429"/>
        <v>0</v>
      </c>
      <c r="CP703" s="59">
        <f t="shared" si="430"/>
        <v>0</v>
      </c>
      <c r="CQ703" s="59">
        <f t="shared" si="431"/>
        <v>0</v>
      </c>
      <c r="CR703" s="59">
        <f t="shared" si="432"/>
        <v>0</v>
      </c>
      <c r="CS703" s="59">
        <f t="shared" si="433"/>
        <v>0</v>
      </c>
      <c r="CT703" s="59">
        <f t="shared" si="434"/>
        <v>0</v>
      </c>
      <c r="CU703" s="59">
        <f t="shared" si="435"/>
        <v>0</v>
      </c>
      <c r="CV703" s="59">
        <f t="shared" si="436"/>
        <v>0</v>
      </c>
      <c r="CW703" s="59">
        <f t="shared" si="437"/>
        <v>0</v>
      </c>
      <c r="CX703" s="59">
        <f t="shared" si="438"/>
        <v>0</v>
      </c>
      <c r="CY703" s="59">
        <f t="shared" si="439"/>
        <v>0</v>
      </c>
      <c r="CZ703" s="59">
        <f t="shared" si="440"/>
        <v>0</v>
      </c>
      <c r="DA703" s="59">
        <f t="shared" si="441"/>
        <v>0</v>
      </c>
      <c r="DB703" s="59">
        <f t="shared" si="442"/>
        <v>0</v>
      </c>
      <c r="DE703">
        <f t="shared" si="424"/>
        <v>698</v>
      </c>
      <c r="DF703" t="str">
        <f t="shared" si="443"/>
        <v/>
      </c>
      <c r="DG703" s="59">
        <f>IF($C703&lt;&gt;0,SUM($CK704:CK704),0)</f>
        <v>0</v>
      </c>
      <c r="DH703" s="59">
        <f>IF($C703&lt;&gt;0,SUM($CK704:CL704),0)</f>
        <v>0</v>
      </c>
      <c r="DI703" s="59">
        <f>IF($C703&lt;&gt;0,SUM($CK704:CM704),0)</f>
        <v>0</v>
      </c>
      <c r="DJ703" s="59">
        <f>IF($C703&lt;&gt;0,SUM($CK704:CN704),0)</f>
        <v>0</v>
      </c>
      <c r="DK703" s="59">
        <f>IF($C703&lt;&gt;0,SUM($CK704:CO704),0)</f>
        <v>0</v>
      </c>
      <c r="DL703" s="59">
        <f>IF($C703&lt;&gt;0,SUM($CK704:CP704),0)</f>
        <v>0</v>
      </c>
      <c r="DM703" s="59">
        <f>IF($C703&lt;&gt;0,SUM($CK704:CQ704),0)</f>
        <v>0</v>
      </c>
      <c r="DN703" s="59">
        <f>IF($C703&lt;&gt;0,SUM($CK704:CR704),0)</f>
        <v>0</v>
      </c>
      <c r="DO703" s="59">
        <f>IF($C703&lt;&gt;0,SUM($CK704:CS704),0)</f>
        <v>0</v>
      </c>
      <c r="DP703" s="59">
        <f>IF($C703&lt;&gt;0,SUM($CK704:CT704),0)</f>
        <v>0</v>
      </c>
      <c r="DQ703" s="59">
        <f>IF($C703&lt;&gt;0,SUM($CK704:CU704),0)</f>
        <v>0</v>
      </c>
      <c r="DR703" s="59">
        <f>IF($C703&lt;&gt;0,SUM($CK704:CV704),0)</f>
        <v>0</v>
      </c>
      <c r="DS703" s="59">
        <f>IF($C703&lt;&gt;0,SUM($CK704:CW704),0)</f>
        <v>0</v>
      </c>
      <c r="DT703" s="59">
        <f>IF($C703&lt;&gt;0,SUM($CK704:CX704),0)</f>
        <v>0</v>
      </c>
      <c r="DU703" s="59">
        <f>IF($C703&lt;&gt;0,SUM($CK704:CY704),0)</f>
        <v>0</v>
      </c>
      <c r="DV703" s="59">
        <f>IF($C703&lt;&gt;0,SUM($CK704:CZ704),0)</f>
        <v>0</v>
      </c>
      <c r="DW703" s="59">
        <f>IF($C703&lt;&gt;0,SUM($CK704:DA704),0)</f>
        <v>0</v>
      </c>
      <c r="DX703" s="59">
        <f>IF($C703&lt;&gt;0,SUM($CK704:DB704),0)</f>
        <v>0</v>
      </c>
      <c r="DY703" s="952" t="str">
        <f t="shared" si="447"/>
        <v/>
      </c>
    </row>
    <row r="704" spans="1:129" ht="13.5" hidden="1" thickBot="1">
      <c r="A704" s="3" t="str">
        <f t="shared" si="449"/>
        <v/>
      </c>
      <c r="B704" s="805">
        <f>Dados_GLOBAL_Inicial!E704</f>
        <v>0</v>
      </c>
      <c r="C704" s="956">
        <f>IF(IFERROR(VALUE(Dados_GLOBAL_Inicial!F704),0)=0,0,Dados_GLOBAL_Inicial!F704)</f>
        <v>0</v>
      </c>
      <c r="D704" s="830">
        <f>Dados_GLOBAL_Inicial!G704</f>
        <v>0</v>
      </c>
      <c r="E704" s="830" t="str">
        <f>IF(IFERROR(VLOOKUP(F704,Cod_Gde_Itens!$A$1:$B$80,2,FALSE),0)&gt;549,IFERROR(VLOOKUP(F704,Cod_Gde_Itens!$A$1:$B$80,2,FALSE),0),IF(Dados_GLOBAL_Inicial!H704=0,"",Dados_GLOBAL_Inicial!H704))</f>
        <v/>
      </c>
      <c r="F704" s="823">
        <f>Dados_GLOBAL_Inicial!I704</f>
        <v>0</v>
      </c>
      <c r="G704" s="824">
        <f>Dados_GLOBAL_Inicial!J704</f>
        <v>0</v>
      </c>
      <c r="H704" s="454">
        <f>Dados_GLOBAL_Inicial!K704</f>
        <v>0</v>
      </c>
      <c r="I704" s="970">
        <f>SUM('MEDIÇÃO_OBJETO (1)'!I704)</f>
        <v>0</v>
      </c>
      <c r="J704" s="455">
        <f t="shared" si="450"/>
        <v>0</v>
      </c>
      <c r="K704" s="451">
        <f t="shared" si="451"/>
        <v>0</v>
      </c>
      <c r="L704" s="452">
        <f t="shared" si="452"/>
        <v>0</v>
      </c>
      <c r="M704" s="809">
        <f t="shared" si="453"/>
        <v>0</v>
      </c>
      <c r="N704" s="810">
        <f>IF(IFERROR(VALUE(Dados_GLOBAL_Inicial!L704),0)=0,0,Dados_GLOBAL_Inicial!L704)</f>
        <v>0</v>
      </c>
      <c r="O704" s="812">
        <f>SUM('MEDIÇÃO_OBJETO (1)'!O704)</f>
        <v>0</v>
      </c>
      <c r="P704" s="812">
        <f>SUM('MEDIÇÃO_OBJETO (1)'!P704)</f>
        <v>0</v>
      </c>
      <c r="Q704" s="813">
        <f t="shared" si="454"/>
        <v>0</v>
      </c>
      <c r="R704" s="951"/>
      <c r="S704" s="815">
        <f>SUM('MEDIÇÃO_OBJETO (1)'!S704)</f>
        <v>0</v>
      </c>
      <c r="T704" s="815">
        <f>SUM('MEDIÇÃO_OBJETO (1)'!T704)</f>
        <v>0</v>
      </c>
      <c r="V704" s="19"/>
      <c r="W704" s="978">
        <f t="shared" si="455"/>
        <v>0</v>
      </c>
      <c r="X704" s="816">
        <f t="shared" si="456"/>
        <v>0</v>
      </c>
      <c r="Y704" s="816">
        <f t="shared" si="457"/>
        <v>0</v>
      </c>
      <c r="Z704" s="817">
        <f t="shared" si="458"/>
        <v>0</v>
      </c>
      <c r="AB704" s="453">
        <f t="shared" si="444"/>
        <v>0</v>
      </c>
      <c r="AC704" s="14">
        <f t="shared" si="459"/>
        <v>0</v>
      </c>
      <c r="AD704" s="819"/>
      <c r="AE704" s="631">
        <f t="shared" si="445"/>
        <v>0</v>
      </c>
      <c r="AF704" s="818">
        <f>SUM('MEDIÇÃO_OBJETO (1)'!AG704)</f>
        <v>0</v>
      </c>
      <c r="AG704" s="541">
        <f>SUM('MEDIÇÃO_OBJETO (1)'!AH704)</f>
        <v>0</v>
      </c>
      <c r="AH704" s="541">
        <f>SUM('MEDIÇÃO_OBJETO (1)'!AI704)</f>
        <v>0</v>
      </c>
      <c r="AI704" s="541">
        <f>SUM('MEDIÇÃO_OBJETO (1)'!AJ704)</f>
        <v>0</v>
      </c>
      <c r="AJ704" s="541">
        <f>SUM('MEDIÇÃO_OBJETO (1)'!AK704)</f>
        <v>0</v>
      </c>
      <c r="AK704" s="541">
        <f>SUM('MEDIÇÃO_OBJETO (1)'!AL704)</f>
        <v>0</v>
      </c>
      <c r="AL704" s="541">
        <f>SUM('MEDIÇÃO_OBJETO (1)'!AM704)</f>
        <v>0</v>
      </c>
      <c r="AM704" s="541">
        <f>SUM('MEDIÇÃO_OBJETO (1)'!AN704)</f>
        <v>0</v>
      </c>
      <c r="AN704" s="541">
        <f>SUM('MEDIÇÃO_OBJETO (1)'!AO704)</f>
        <v>0</v>
      </c>
      <c r="AO704" s="541">
        <f>SUM('MEDIÇÃO_OBJETO (1)'!AP704)</f>
        <v>0</v>
      </c>
      <c r="AP704" s="541">
        <f>SUM('MEDIÇÃO_OBJETO (1)'!AQ704)</f>
        <v>0</v>
      </c>
      <c r="AQ704" s="541">
        <f>SUM('MEDIÇÃO_OBJETO (1)'!AR704)</f>
        <v>0</v>
      </c>
      <c r="AR704" s="541">
        <f>SUM('MEDIÇÃO_OBJETO (1)'!AS704)</f>
        <v>0</v>
      </c>
      <c r="AS704" s="541">
        <f>SUM('MEDIÇÃO_OBJETO (1)'!AT704)</f>
        <v>0</v>
      </c>
      <c r="AT704" s="541">
        <f>SUM('MEDIÇÃO_OBJETO (1)'!AU704)</f>
        <v>0</v>
      </c>
      <c r="AU704" s="541">
        <f>SUM('MEDIÇÃO_OBJETO (1)'!AV704)</f>
        <v>0</v>
      </c>
      <c r="AV704" s="541">
        <f>SUM('MEDIÇÃO_OBJETO (1)'!AW704)</f>
        <v>0</v>
      </c>
      <c r="AW704" s="541">
        <f>SUM('MEDIÇÃO_OBJETO (1)'!AX704)</f>
        <v>0</v>
      </c>
      <c r="AX704" s="977"/>
      <c r="BN704" s="992">
        <f t="shared" si="448"/>
        <v>0</v>
      </c>
      <c r="BO704" s="538">
        <f t="shared" si="446"/>
        <v>0</v>
      </c>
      <c r="BP704" s="987">
        <f>IF(RESUMO_GLOBAL!$X$53="a",ROUND(AF704*$N704,RESUMO_GLOBAL!$X$54),IF(RESUMO_GLOBAL!$X$53="t",TRUNC(AF704*$N704,RESUMO_GLOBAL!$X$54),AF704*$N704))</f>
        <v>0</v>
      </c>
      <c r="BQ704" s="987">
        <f>IF(RESUMO_GLOBAL!$X$53="a",ROUND(AG704*$N704,RESUMO_GLOBAL!$X$54),IF(RESUMO_GLOBAL!$X$53="t",TRUNC(AG704*$N704,RESUMO_GLOBAL!$X$54),AG704*$N704))</f>
        <v>0</v>
      </c>
      <c r="BR704" s="987">
        <f>IF(RESUMO_GLOBAL!$X$53="a",ROUND(AH704*$N704,RESUMO_GLOBAL!$X$54),IF(RESUMO_GLOBAL!$X$53="t",TRUNC(AH704*$N704,RESUMO_GLOBAL!$X$54),AH704*$N704))</f>
        <v>0</v>
      </c>
      <c r="BS704" s="987">
        <f>IF(RESUMO_GLOBAL!$X$53="a",ROUND(AI704*$N704,RESUMO_GLOBAL!$X$54),IF(RESUMO_GLOBAL!$X$53="t",TRUNC(AI704*$N704,RESUMO_GLOBAL!$X$54),AI704*$N704))</f>
        <v>0</v>
      </c>
      <c r="BT704" s="987">
        <f>IF(RESUMO_GLOBAL!$X$53="a",ROUND(AJ704*$N704,RESUMO_GLOBAL!$X$54),IF(RESUMO_GLOBAL!$X$53="t",TRUNC(AJ704*$N704,RESUMO_GLOBAL!$X$54),AJ704*$N704))</f>
        <v>0</v>
      </c>
      <c r="BU704" s="987">
        <f>IF(RESUMO_GLOBAL!$X$53="a",ROUND(AK704*$N704,RESUMO_GLOBAL!$X$54),IF(RESUMO_GLOBAL!$X$53="t",TRUNC(AK704*$N704,RESUMO_GLOBAL!$X$54),AK704*$N704))</f>
        <v>0</v>
      </c>
      <c r="BV704" s="987">
        <f>IF(RESUMO_GLOBAL!$X$53="a",ROUND(AL704*$N704,RESUMO_GLOBAL!$X$54),IF(RESUMO_GLOBAL!$X$53="t",TRUNC(AL704*$N704,RESUMO_GLOBAL!$X$54),AL704*$N704))</f>
        <v>0</v>
      </c>
      <c r="BW704" s="987">
        <f>IF(RESUMO_GLOBAL!$X$53="a",ROUND(AM704*$N704,RESUMO_GLOBAL!$X$54),IF(RESUMO_GLOBAL!$X$53="t",TRUNC(AM704*$N704,RESUMO_GLOBAL!$X$54),AM704*$N704))</f>
        <v>0</v>
      </c>
      <c r="BX704" s="987">
        <f>IF(RESUMO_GLOBAL!$X$53="a",ROUND(AN704*$N704,RESUMO_GLOBAL!$X$54),IF(RESUMO_GLOBAL!$X$53="t",TRUNC(AN704*$N704,RESUMO_GLOBAL!$X$54),AN704*$N704))</f>
        <v>0</v>
      </c>
      <c r="BY704" s="987">
        <f>IF(RESUMO_GLOBAL!$X$53="a",ROUND(AO704*$N704,RESUMO_GLOBAL!$X$54),IF(RESUMO_GLOBAL!$X$53="t",TRUNC(AO704*$N704,RESUMO_GLOBAL!$X$54),AO704*$N704))</f>
        <v>0</v>
      </c>
      <c r="BZ704" s="987">
        <f>IF(RESUMO_GLOBAL!$X$53="a",ROUND(AP704*$N704,RESUMO_GLOBAL!$X$54),IF(RESUMO_GLOBAL!$X$53="t",TRUNC(AP704*$N704,RESUMO_GLOBAL!$X$54),AP704*$N704))</f>
        <v>0</v>
      </c>
      <c r="CA704" s="987">
        <f>IF(RESUMO_GLOBAL!$X$53="a",ROUND(AQ704*$N704,RESUMO_GLOBAL!$X$54),IF(RESUMO_GLOBAL!$X$53="t",TRUNC(AQ704*$N704,RESUMO_GLOBAL!$X$54),AQ704*$N704))</f>
        <v>0</v>
      </c>
      <c r="CB704" s="987">
        <f>IF(RESUMO_GLOBAL!$X$53="a",ROUND(AR704*$N704,RESUMO_GLOBAL!$X$54),IF(RESUMO_GLOBAL!$X$53="t",TRUNC(AR704*$N704,RESUMO_GLOBAL!$X$54),AR704*$N704))</f>
        <v>0</v>
      </c>
      <c r="CC704" s="987">
        <f>IF(RESUMO_GLOBAL!$X$53="a",ROUND(AS704*$N704,RESUMO_GLOBAL!$X$54),IF(RESUMO_GLOBAL!$X$53="t",TRUNC(AS704*$N704,RESUMO_GLOBAL!$X$54),AS704*$N704))</f>
        <v>0</v>
      </c>
      <c r="CD704" s="987">
        <f>IF(RESUMO_GLOBAL!$X$53="a",ROUND(AT704*$N704,RESUMO_GLOBAL!$X$54),IF(RESUMO_GLOBAL!$X$53="t",TRUNC(AT704*$N704,RESUMO_GLOBAL!$X$54),AT704*$N704))</f>
        <v>0</v>
      </c>
      <c r="CE704" s="987">
        <f>IF(RESUMO_GLOBAL!$X$53="a",ROUND(AU704*$N704,RESUMO_GLOBAL!$X$54),IF(RESUMO_GLOBAL!$X$53="t",TRUNC(AU704*$N704,RESUMO_GLOBAL!$X$54),AU704*$N704))</f>
        <v>0</v>
      </c>
      <c r="CF704" s="987">
        <f>IF(RESUMO_GLOBAL!$X$53="a",ROUND(AV704*$N704,RESUMO_GLOBAL!$X$54),IF(RESUMO_GLOBAL!$X$53="t",TRUNC(AV704*$N704,RESUMO_GLOBAL!$X$54),AV704*$N704))</f>
        <v>0</v>
      </c>
      <c r="CG704" s="987">
        <f>IF(RESUMO_GLOBAL!$X$53="a",ROUND(AW704*$N704,RESUMO_GLOBAL!$X$54),IF(RESUMO_GLOBAL!$X$53="t",TRUNC(AW704*$N704,RESUMO_GLOBAL!$X$54),AW704*$N704))</f>
        <v>0</v>
      </c>
      <c r="CK704" s="59">
        <f t="shared" si="425"/>
        <v>0</v>
      </c>
      <c r="CL704" s="59">
        <f t="shared" si="426"/>
        <v>0</v>
      </c>
      <c r="CM704" s="59">
        <f t="shared" si="427"/>
        <v>0</v>
      </c>
      <c r="CN704" s="59">
        <f t="shared" si="428"/>
        <v>0</v>
      </c>
      <c r="CO704" s="59">
        <f t="shared" si="429"/>
        <v>0</v>
      </c>
      <c r="CP704" s="59">
        <f t="shared" si="430"/>
        <v>0</v>
      </c>
      <c r="CQ704" s="59">
        <f t="shared" si="431"/>
        <v>0</v>
      </c>
      <c r="CR704" s="59">
        <f t="shared" si="432"/>
        <v>0</v>
      </c>
      <c r="CS704" s="59">
        <f t="shared" si="433"/>
        <v>0</v>
      </c>
      <c r="CT704" s="59">
        <f t="shared" si="434"/>
        <v>0</v>
      </c>
      <c r="CU704" s="59">
        <f t="shared" si="435"/>
        <v>0</v>
      </c>
      <c r="CV704" s="59">
        <f t="shared" si="436"/>
        <v>0</v>
      </c>
      <c r="CW704" s="59">
        <f t="shared" si="437"/>
        <v>0</v>
      </c>
      <c r="CX704" s="59">
        <f t="shared" si="438"/>
        <v>0</v>
      </c>
      <c r="CY704" s="59">
        <f t="shared" si="439"/>
        <v>0</v>
      </c>
      <c r="CZ704" s="59">
        <f t="shared" si="440"/>
        <v>0</v>
      </c>
      <c r="DA704" s="59">
        <f t="shared" si="441"/>
        <v>0</v>
      </c>
      <c r="DB704" s="59">
        <f t="shared" si="442"/>
        <v>0</v>
      </c>
      <c r="DE704">
        <f t="shared" si="424"/>
        <v>699</v>
      </c>
      <c r="DF704" t="str">
        <f t="shared" si="443"/>
        <v/>
      </c>
      <c r="DG704" s="59">
        <f>IF($C704&lt;&gt;0,SUM($CK705:CK705),0)</f>
        <v>0</v>
      </c>
      <c r="DH704" s="59">
        <f>IF($C704&lt;&gt;0,SUM($CK705:CL705),0)</f>
        <v>0</v>
      </c>
      <c r="DI704" s="59">
        <f>IF($C704&lt;&gt;0,SUM($CK705:CM705),0)</f>
        <v>0</v>
      </c>
      <c r="DJ704" s="59">
        <f>IF($C704&lt;&gt;0,SUM($CK705:CN705),0)</f>
        <v>0</v>
      </c>
      <c r="DK704" s="59">
        <f>IF($C704&lt;&gt;0,SUM($CK705:CO705),0)</f>
        <v>0</v>
      </c>
      <c r="DL704" s="59">
        <f>IF($C704&lt;&gt;0,SUM($CK705:CP705),0)</f>
        <v>0</v>
      </c>
      <c r="DM704" s="59">
        <f>IF($C704&lt;&gt;0,SUM($CK705:CQ705),0)</f>
        <v>0</v>
      </c>
      <c r="DN704" s="59">
        <f>IF($C704&lt;&gt;0,SUM($CK705:CR705),0)</f>
        <v>0</v>
      </c>
      <c r="DO704" s="59">
        <f>IF($C704&lt;&gt;0,SUM($CK705:CS705),0)</f>
        <v>0</v>
      </c>
      <c r="DP704" s="59">
        <f>IF($C704&lt;&gt;0,SUM($CK705:CT705),0)</f>
        <v>0</v>
      </c>
      <c r="DQ704" s="59">
        <f>IF($C704&lt;&gt;0,SUM($CK705:CU705),0)</f>
        <v>0</v>
      </c>
      <c r="DR704" s="59">
        <f>IF($C704&lt;&gt;0,SUM($CK705:CV705),0)</f>
        <v>0</v>
      </c>
      <c r="DS704" s="59">
        <f>IF($C704&lt;&gt;0,SUM($CK705:CW705),0)</f>
        <v>0</v>
      </c>
      <c r="DT704" s="59">
        <f>IF($C704&lt;&gt;0,SUM($CK705:CX705),0)</f>
        <v>0</v>
      </c>
      <c r="DU704" s="59">
        <f>IF($C704&lt;&gt;0,SUM($CK705:CY705),0)</f>
        <v>0</v>
      </c>
      <c r="DV704" s="59">
        <f>IF($C704&lt;&gt;0,SUM($CK705:CZ705),0)</f>
        <v>0</v>
      </c>
      <c r="DW704" s="59">
        <f>IF($C704&lt;&gt;0,SUM($CK705:DA705),0)</f>
        <v>0</v>
      </c>
      <c r="DX704" s="59">
        <f>IF($C704&lt;&gt;0,SUM($CK705:DB705),0)</f>
        <v>0</v>
      </c>
      <c r="DY704" s="952" t="str">
        <f t="shared" si="447"/>
        <v/>
      </c>
    </row>
    <row r="705" spans="1:247" ht="13.5" hidden="1" thickBot="1">
      <c r="A705" s="3" t="str">
        <f t="shared" si="449"/>
        <v/>
      </c>
      <c r="B705" s="805">
        <f>Dados_GLOBAL_Inicial!E705</f>
        <v>0</v>
      </c>
      <c r="C705" s="956">
        <f>IF(IFERROR(VALUE(Dados_GLOBAL_Inicial!F705),0)=0,0,Dados_GLOBAL_Inicial!F705)</f>
        <v>0</v>
      </c>
      <c r="D705" s="830">
        <f>Dados_GLOBAL_Inicial!G705</f>
        <v>0</v>
      </c>
      <c r="E705" s="830" t="str">
        <f>IF(IFERROR(VLOOKUP(F705,Cod_Gde_Itens!$A$1:$B$80,2,FALSE),0)&gt;549,IFERROR(VLOOKUP(F705,Cod_Gde_Itens!$A$1:$B$80,2,FALSE),0),IF(Dados_GLOBAL_Inicial!H705=0,"",Dados_GLOBAL_Inicial!H705))</f>
        <v/>
      </c>
      <c r="F705" s="823">
        <f>Dados_GLOBAL_Inicial!I705</f>
        <v>0</v>
      </c>
      <c r="G705" s="824">
        <f>Dados_GLOBAL_Inicial!J705</f>
        <v>0</v>
      </c>
      <c r="H705" s="454">
        <f>Dados_GLOBAL_Inicial!K705</f>
        <v>0</v>
      </c>
      <c r="I705" s="970">
        <f>SUM('MEDIÇÃO_OBJETO (1)'!I705)</f>
        <v>0</v>
      </c>
      <c r="J705" s="455">
        <f t="shared" si="450"/>
        <v>0</v>
      </c>
      <c r="K705" s="451">
        <f t="shared" si="451"/>
        <v>0</v>
      </c>
      <c r="L705" s="452">
        <f t="shared" si="452"/>
        <v>0</v>
      </c>
      <c r="M705" s="809">
        <f t="shared" si="453"/>
        <v>0</v>
      </c>
      <c r="N705" s="810">
        <f>IF(IFERROR(VALUE(Dados_GLOBAL_Inicial!L705),0)=0,0,Dados_GLOBAL_Inicial!L705)</f>
        <v>0</v>
      </c>
      <c r="O705" s="812">
        <f>SUM('MEDIÇÃO_OBJETO (1)'!O705)</f>
        <v>0</v>
      </c>
      <c r="P705" s="812">
        <f>SUM('MEDIÇÃO_OBJETO (1)'!P705)</f>
        <v>0</v>
      </c>
      <c r="Q705" s="813">
        <f t="shared" si="454"/>
        <v>0</v>
      </c>
      <c r="R705" s="951"/>
      <c r="S705" s="815">
        <f>SUM('MEDIÇÃO_OBJETO (1)'!S705)</f>
        <v>0</v>
      </c>
      <c r="T705" s="815">
        <f>SUM('MEDIÇÃO_OBJETO (1)'!T705)</f>
        <v>0</v>
      </c>
      <c r="V705" s="19"/>
      <c r="W705" s="978">
        <f t="shared" si="455"/>
        <v>0</v>
      </c>
      <c r="X705" s="816">
        <f t="shared" si="456"/>
        <v>0</v>
      </c>
      <c r="Y705" s="816">
        <f t="shared" si="457"/>
        <v>0</v>
      </c>
      <c r="Z705" s="817">
        <f t="shared" si="458"/>
        <v>0</v>
      </c>
      <c r="AB705" s="453">
        <f t="shared" si="444"/>
        <v>0</v>
      </c>
      <c r="AC705" s="14">
        <f t="shared" si="459"/>
        <v>0</v>
      </c>
      <c r="AD705" s="819"/>
      <c r="AE705" s="631">
        <f t="shared" si="445"/>
        <v>0</v>
      </c>
      <c r="AF705" s="818">
        <f>SUM('MEDIÇÃO_OBJETO (1)'!AG705)</f>
        <v>0</v>
      </c>
      <c r="AG705" s="541">
        <f>SUM('MEDIÇÃO_OBJETO (1)'!AH705)</f>
        <v>0</v>
      </c>
      <c r="AH705" s="541">
        <f>SUM('MEDIÇÃO_OBJETO (1)'!AI705)</f>
        <v>0</v>
      </c>
      <c r="AI705" s="541">
        <f>SUM('MEDIÇÃO_OBJETO (1)'!AJ705)</f>
        <v>0</v>
      </c>
      <c r="AJ705" s="541">
        <f>SUM('MEDIÇÃO_OBJETO (1)'!AK705)</f>
        <v>0</v>
      </c>
      <c r="AK705" s="541">
        <f>SUM('MEDIÇÃO_OBJETO (1)'!AL705)</f>
        <v>0</v>
      </c>
      <c r="AL705" s="541">
        <f>SUM('MEDIÇÃO_OBJETO (1)'!AM705)</f>
        <v>0</v>
      </c>
      <c r="AM705" s="541">
        <f>SUM('MEDIÇÃO_OBJETO (1)'!AN705)</f>
        <v>0</v>
      </c>
      <c r="AN705" s="541">
        <f>SUM('MEDIÇÃO_OBJETO (1)'!AO705)</f>
        <v>0</v>
      </c>
      <c r="AO705" s="541">
        <f>SUM('MEDIÇÃO_OBJETO (1)'!AP705)</f>
        <v>0</v>
      </c>
      <c r="AP705" s="541">
        <f>SUM('MEDIÇÃO_OBJETO (1)'!AQ705)</f>
        <v>0</v>
      </c>
      <c r="AQ705" s="541">
        <f>SUM('MEDIÇÃO_OBJETO (1)'!AR705)</f>
        <v>0</v>
      </c>
      <c r="AR705" s="541">
        <f>SUM('MEDIÇÃO_OBJETO (1)'!AS705)</f>
        <v>0</v>
      </c>
      <c r="AS705" s="541">
        <f>SUM('MEDIÇÃO_OBJETO (1)'!AT705)</f>
        <v>0</v>
      </c>
      <c r="AT705" s="541">
        <f>SUM('MEDIÇÃO_OBJETO (1)'!AU705)</f>
        <v>0</v>
      </c>
      <c r="AU705" s="541">
        <f>SUM('MEDIÇÃO_OBJETO (1)'!AV705)</f>
        <v>0</v>
      </c>
      <c r="AV705" s="541">
        <f>SUM('MEDIÇÃO_OBJETO (1)'!AW705)</f>
        <v>0</v>
      </c>
      <c r="AW705" s="541">
        <f>SUM('MEDIÇÃO_OBJETO (1)'!AX705)</f>
        <v>0</v>
      </c>
      <c r="AX705" s="977"/>
      <c r="BN705" s="992">
        <f t="shared" si="448"/>
        <v>0</v>
      </c>
      <c r="BO705" s="538">
        <f t="shared" si="446"/>
        <v>0</v>
      </c>
      <c r="BP705" s="987">
        <f>IF(RESUMO_GLOBAL!$X$53="a",ROUND(AF705*$N705,RESUMO_GLOBAL!$X$54),IF(RESUMO_GLOBAL!$X$53="t",TRUNC(AF705*$N705,RESUMO_GLOBAL!$X$54),AF705*$N705))</f>
        <v>0</v>
      </c>
      <c r="BQ705" s="987">
        <f>IF(RESUMO_GLOBAL!$X$53="a",ROUND(AG705*$N705,RESUMO_GLOBAL!$X$54),IF(RESUMO_GLOBAL!$X$53="t",TRUNC(AG705*$N705,RESUMO_GLOBAL!$X$54),AG705*$N705))</f>
        <v>0</v>
      </c>
      <c r="BR705" s="987">
        <f>IF(RESUMO_GLOBAL!$X$53="a",ROUND(AH705*$N705,RESUMO_GLOBAL!$X$54),IF(RESUMO_GLOBAL!$X$53="t",TRUNC(AH705*$N705,RESUMO_GLOBAL!$X$54),AH705*$N705))</f>
        <v>0</v>
      </c>
      <c r="BS705" s="987">
        <f>IF(RESUMO_GLOBAL!$X$53="a",ROUND(AI705*$N705,RESUMO_GLOBAL!$X$54),IF(RESUMO_GLOBAL!$X$53="t",TRUNC(AI705*$N705,RESUMO_GLOBAL!$X$54),AI705*$N705))</f>
        <v>0</v>
      </c>
      <c r="BT705" s="987">
        <f>IF(RESUMO_GLOBAL!$X$53="a",ROUND(AJ705*$N705,RESUMO_GLOBAL!$X$54),IF(RESUMO_GLOBAL!$X$53="t",TRUNC(AJ705*$N705,RESUMO_GLOBAL!$X$54),AJ705*$N705))</f>
        <v>0</v>
      </c>
      <c r="BU705" s="987">
        <f>IF(RESUMO_GLOBAL!$X$53="a",ROUND(AK705*$N705,RESUMO_GLOBAL!$X$54),IF(RESUMO_GLOBAL!$X$53="t",TRUNC(AK705*$N705,RESUMO_GLOBAL!$X$54),AK705*$N705))</f>
        <v>0</v>
      </c>
      <c r="BV705" s="987">
        <f>IF(RESUMO_GLOBAL!$X$53="a",ROUND(AL705*$N705,RESUMO_GLOBAL!$X$54),IF(RESUMO_GLOBAL!$X$53="t",TRUNC(AL705*$N705,RESUMO_GLOBAL!$X$54),AL705*$N705))</f>
        <v>0</v>
      </c>
      <c r="BW705" s="987">
        <f>IF(RESUMO_GLOBAL!$X$53="a",ROUND(AM705*$N705,RESUMO_GLOBAL!$X$54),IF(RESUMO_GLOBAL!$X$53="t",TRUNC(AM705*$N705,RESUMO_GLOBAL!$X$54),AM705*$N705))</f>
        <v>0</v>
      </c>
      <c r="BX705" s="987">
        <f>IF(RESUMO_GLOBAL!$X$53="a",ROUND(AN705*$N705,RESUMO_GLOBAL!$X$54),IF(RESUMO_GLOBAL!$X$53="t",TRUNC(AN705*$N705,RESUMO_GLOBAL!$X$54),AN705*$N705))</f>
        <v>0</v>
      </c>
      <c r="BY705" s="987">
        <f>IF(RESUMO_GLOBAL!$X$53="a",ROUND(AO705*$N705,RESUMO_GLOBAL!$X$54),IF(RESUMO_GLOBAL!$X$53="t",TRUNC(AO705*$N705,RESUMO_GLOBAL!$X$54),AO705*$N705))</f>
        <v>0</v>
      </c>
      <c r="BZ705" s="987">
        <f>IF(RESUMO_GLOBAL!$X$53="a",ROUND(AP705*$N705,RESUMO_GLOBAL!$X$54),IF(RESUMO_GLOBAL!$X$53="t",TRUNC(AP705*$N705,RESUMO_GLOBAL!$X$54),AP705*$N705))</f>
        <v>0</v>
      </c>
      <c r="CA705" s="987">
        <f>IF(RESUMO_GLOBAL!$X$53="a",ROUND(AQ705*$N705,RESUMO_GLOBAL!$X$54),IF(RESUMO_GLOBAL!$X$53="t",TRUNC(AQ705*$N705,RESUMO_GLOBAL!$X$54),AQ705*$N705))</f>
        <v>0</v>
      </c>
      <c r="CB705" s="987">
        <f>IF(RESUMO_GLOBAL!$X$53="a",ROUND(AR705*$N705,RESUMO_GLOBAL!$X$54),IF(RESUMO_GLOBAL!$X$53="t",TRUNC(AR705*$N705,RESUMO_GLOBAL!$X$54),AR705*$N705))</f>
        <v>0</v>
      </c>
      <c r="CC705" s="987">
        <f>IF(RESUMO_GLOBAL!$X$53="a",ROUND(AS705*$N705,RESUMO_GLOBAL!$X$54),IF(RESUMO_GLOBAL!$X$53="t",TRUNC(AS705*$N705,RESUMO_GLOBAL!$X$54),AS705*$N705))</f>
        <v>0</v>
      </c>
      <c r="CD705" s="987">
        <f>IF(RESUMO_GLOBAL!$X$53="a",ROUND(AT705*$N705,RESUMO_GLOBAL!$X$54),IF(RESUMO_GLOBAL!$X$53="t",TRUNC(AT705*$N705,RESUMO_GLOBAL!$X$54),AT705*$N705))</f>
        <v>0</v>
      </c>
      <c r="CE705" s="987">
        <f>IF(RESUMO_GLOBAL!$X$53="a",ROUND(AU705*$N705,RESUMO_GLOBAL!$X$54),IF(RESUMO_GLOBAL!$X$53="t",TRUNC(AU705*$N705,RESUMO_GLOBAL!$X$54),AU705*$N705))</f>
        <v>0</v>
      </c>
      <c r="CF705" s="987">
        <f>IF(RESUMO_GLOBAL!$X$53="a",ROUND(AV705*$N705,RESUMO_GLOBAL!$X$54),IF(RESUMO_GLOBAL!$X$53="t",TRUNC(AV705*$N705,RESUMO_GLOBAL!$X$54),AV705*$N705))</f>
        <v>0</v>
      </c>
      <c r="CG705" s="987">
        <f>IF(RESUMO_GLOBAL!$X$53="a",ROUND(AW705*$N705,RESUMO_GLOBAL!$X$54),IF(RESUMO_GLOBAL!$X$53="t",TRUNC(AW705*$N705,RESUMO_GLOBAL!$X$54),AW705*$N705))</f>
        <v>0</v>
      </c>
      <c r="CK705" s="59">
        <f t="shared" si="425"/>
        <v>0</v>
      </c>
      <c r="CL705" s="59">
        <f t="shared" si="426"/>
        <v>0</v>
      </c>
      <c r="CM705" s="59">
        <f t="shared" si="427"/>
        <v>0</v>
      </c>
      <c r="CN705" s="59">
        <f t="shared" si="428"/>
        <v>0</v>
      </c>
      <c r="CO705" s="59">
        <f t="shared" si="429"/>
        <v>0</v>
      </c>
      <c r="CP705" s="59">
        <f t="shared" si="430"/>
        <v>0</v>
      </c>
      <c r="CQ705" s="59">
        <f t="shared" si="431"/>
        <v>0</v>
      </c>
      <c r="CR705" s="59">
        <f t="shared" si="432"/>
        <v>0</v>
      </c>
      <c r="CS705" s="59">
        <f t="shared" si="433"/>
        <v>0</v>
      </c>
      <c r="CT705" s="59">
        <f t="shared" si="434"/>
        <v>0</v>
      </c>
      <c r="CU705" s="59">
        <f t="shared" si="435"/>
        <v>0</v>
      </c>
      <c r="CV705" s="59">
        <f t="shared" si="436"/>
        <v>0</v>
      </c>
      <c r="CW705" s="59">
        <f t="shared" si="437"/>
        <v>0</v>
      </c>
      <c r="CX705" s="59">
        <f t="shared" si="438"/>
        <v>0</v>
      </c>
      <c r="CY705" s="59">
        <f t="shared" si="439"/>
        <v>0</v>
      </c>
      <c r="CZ705" s="59">
        <f t="shared" si="440"/>
        <v>0</v>
      </c>
      <c r="DA705" s="59">
        <f t="shared" si="441"/>
        <v>0</v>
      </c>
      <c r="DB705" s="59">
        <f t="shared" si="442"/>
        <v>0</v>
      </c>
      <c r="DE705">
        <f t="shared" si="424"/>
        <v>700</v>
      </c>
      <c r="DF705" t="str">
        <f t="shared" si="443"/>
        <v/>
      </c>
      <c r="DG705" s="59">
        <f>IF($C705&lt;&gt;0,SUM($CK706:CK706),0)</f>
        <v>0</v>
      </c>
      <c r="DH705" s="59">
        <f>IF($C705&lt;&gt;0,SUM($CK706:CL706),0)</f>
        <v>0</v>
      </c>
      <c r="DI705" s="59">
        <f>IF($C705&lt;&gt;0,SUM($CK706:CM706),0)</f>
        <v>0</v>
      </c>
      <c r="DJ705" s="59">
        <f>IF($C705&lt;&gt;0,SUM($CK706:CN706),0)</f>
        <v>0</v>
      </c>
      <c r="DK705" s="59">
        <f>IF($C705&lt;&gt;0,SUM($CK706:CO706),0)</f>
        <v>0</v>
      </c>
      <c r="DL705" s="59">
        <f>IF($C705&lt;&gt;0,SUM($CK706:CP706),0)</f>
        <v>0</v>
      </c>
      <c r="DM705" s="59">
        <f>IF($C705&lt;&gt;0,SUM($CK706:CQ706),0)</f>
        <v>0</v>
      </c>
      <c r="DN705" s="59">
        <f>IF($C705&lt;&gt;0,SUM($CK706:CR706),0)</f>
        <v>0</v>
      </c>
      <c r="DO705" s="59">
        <f>IF($C705&lt;&gt;0,SUM($CK706:CS706),0)</f>
        <v>0</v>
      </c>
      <c r="DP705" s="59">
        <f>IF($C705&lt;&gt;0,SUM($CK706:CT706),0)</f>
        <v>0</v>
      </c>
      <c r="DQ705" s="59">
        <f>IF($C705&lt;&gt;0,SUM($CK706:CU706),0)</f>
        <v>0</v>
      </c>
      <c r="DR705" s="59">
        <f>IF($C705&lt;&gt;0,SUM($CK706:CV706),0)</f>
        <v>0</v>
      </c>
      <c r="DS705" s="59">
        <f>IF($C705&lt;&gt;0,SUM($CK706:CW706),0)</f>
        <v>0</v>
      </c>
      <c r="DT705" s="59">
        <f>IF($C705&lt;&gt;0,SUM($CK706:CX706),0)</f>
        <v>0</v>
      </c>
      <c r="DU705" s="59">
        <f>IF($C705&lt;&gt;0,SUM($CK706:CY706),0)</f>
        <v>0</v>
      </c>
      <c r="DV705" s="59">
        <f>IF($C705&lt;&gt;0,SUM($CK706:CZ706),0)</f>
        <v>0</v>
      </c>
      <c r="DW705" s="59">
        <f>IF($C705&lt;&gt;0,SUM($CK706:DA706),0)</f>
        <v>0</v>
      </c>
      <c r="DX705" s="59">
        <f>IF($C705&lt;&gt;0,SUM($CK706:DB706),0)</f>
        <v>0</v>
      </c>
      <c r="DY705" s="952" t="str">
        <f t="shared" si="447"/>
        <v/>
      </c>
    </row>
    <row r="706" spans="1:247" ht="13.5" hidden="1" thickBot="1">
      <c r="A706" s="3" t="str">
        <f t="shared" si="449"/>
        <v/>
      </c>
      <c r="B706" s="805">
        <f>Dados_GLOBAL_Inicial!E706</f>
        <v>0</v>
      </c>
      <c r="C706" s="956">
        <f>IF(IFERROR(VALUE(Dados_GLOBAL_Inicial!F706),0)=0,0,Dados_GLOBAL_Inicial!F706)</f>
        <v>0</v>
      </c>
      <c r="D706" s="830">
        <f>Dados_GLOBAL_Inicial!G706</f>
        <v>0</v>
      </c>
      <c r="E706" s="830" t="str">
        <f>IF(IFERROR(VLOOKUP(F706,Cod_Gde_Itens!$A$1:$B$80,2,FALSE),0)&gt;549,IFERROR(VLOOKUP(F706,Cod_Gde_Itens!$A$1:$B$80,2,FALSE),0),IF(Dados_GLOBAL_Inicial!H706=0,"",Dados_GLOBAL_Inicial!H706))</f>
        <v/>
      </c>
      <c r="F706" s="823">
        <f>Dados_GLOBAL_Inicial!I706</f>
        <v>0</v>
      </c>
      <c r="G706" s="824">
        <f>Dados_GLOBAL_Inicial!J706</f>
        <v>0</v>
      </c>
      <c r="H706" s="454">
        <f>Dados_GLOBAL_Inicial!K706</f>
        <v>0</v>
      </c>
      <c r="I706" s="970">
        <f>SUM('MEDIÇÃO_OBJETO (1)'!I706)</f>
        <v>0</v>
      </c>
      <c r="J706" s="455">
        <f t="shared" si="450"/>
        <v>0</v>
      </c>
      <c r="K706" s="451">
        <f t="shared" si="451"/>
        <v>0</v>
      </c>
      <c r="L706" s="452">
        <f t="shared" si="452"/>
        <v>0</v>
      </c>
      <c r="M706" s="809">
        <f t="shared" si="453"/>
        <v>0</v>
      </c>
      <c r="N706" s="810">
        <f>IF(IFERROR(VALUE(Dados_GLOBAL_Inicial!L706),0)=0,0,Dados_GLOBAL_Inicial!L706)</f>
        <v>0</v>
      </c>
      <c r="O706" s="812">
        <f>SUM('MEDIÇÃO_OBJETO (1)'!O706)</f>
        <v>0</v>
      </c>
      <c r="P706" s="812">
        <f>SUM('MEDIÇÃO_OBJETO (1)'!P706)</f>
        <v>0</v>
      </c>
      <c r="Q706" s="813">
        <f t="shared" si="454"/>
        <v>0</v>
      </c>
      <c r="R706" s="951"/>
      <c r="S706" s="815">
        <f>SUM('MEDIÇÃO_OBJETO (1)'!S706)</f>
        <v>0</v>
      </c>
      <c r="T706" s="815">
        <f>SUM('MEDIÇÃO_OBJETO (1)'!T706)</f>
        <v>0</v>
      </c>
      <c r="V706" s="19"/>
      <c r="W706" s="978">
        <f t="shared" si="455"/>
        <v>0</v>
      </c>
      <c r="X706" s="816">
        <f t="shared" si="456"/>
        <v>0</v>
      </c>
      <c r="Y706" s="816">
        <f t="shared" si="457"/>
        <v>0</v>
      </c>
      <c r="Z706" s="817">
        <f t="shared" si="458"/>
        <v>0</v>
      </c>
      <c r="AB706" s="453">
        <f t="shared" si="444"/>
        <v>0</v>
      </c>
      <c r="AC706" s="14">
        <f t="shared" si="459"/>
        <v>0</v>
      </c>
      <c r="AD706" s="819"/>
      <c r="AE706" s="631">
        <f t="shared" si="445"/>
        <v>0</v>
      </c>
      <c r="AF706" s="818">
        <f>SUM('MEDIÇÃO_OBJETO (1)'!AG706)</f>
        <v>0</v>
      </c>
      <c r="AG706" s="541">
        <f>SUM('MEDIÇÃO_OBJETO (1)'!AH706)</f>
        <v>0</v>
      </c>
      <c r="AH706" s="541">
        <f>SUM('MEDIÇÃO_OBJETO (1)'!AI706)</f>
        <v>0</v>
      </c>
      <c r="AI706" s="541">
        <f>SUM('MEDIÇÃO_OBJETO (1)'!AJ706)</f>
        <v>0</v>
      </c>
      <c r="AJ706" s="541">
        <f>SUM('MEDIÇÃO_OBJETO (1)'!AK706)</f>
        <v>0</v>
      </c>
      <c r="AK706" s="541">
        <f>SUM('MEDIÇÃO_OBJETO (1)'!AL706)</f>
        <v>0</v>
      </c>
      <c r="AL706" s="541">
        <f>SUM('MEDIÇÃO_OBJETO (1)'!AM706)</f>
        <v>0</v>
      </c>
      <c r="AM706" s="541">
        <f>SUM('MEDIÇÃO_OBJETO (1)'!AN706)</f>
        <v>0</v>
      </c>
      <c r="AN706" s="541">
        <f>SUM('MEDIÇÃO_OBJETO (1)'!AO706)</f>
        <v>0</v>
      </c>
      <c r="AO706" s="541">
        <f>SUM('MEDIÇÃO_OBJETO (1)'!AP706)</f>
        <v>0</v>
      </c>
      <c r="AP706" s="541">
        <f>SUM('MEDIÇÃO_OBJETO (1)'!AQ706)</f>
        <v>0</v>
      </c>
      <c r="AQ706" s="541">
        <f>SUM('MEDIÇÃO_OBJETO (1)'!AR706)</f>
        <v>0</v>
      </c>
      <c r="AR706" s="541">
        <f>SUM('MEDIÇÃO_OBJETO (1)'!AS706)</f>
        <v>0</v>
      </c>
      <c r="AS706" s="541">
        <f>SUM('MEDIÇÃO_OBJETO (1)'!AT706)</f>
        <v>0</v>
      </c>
      <c r="AT706" s="541">
        <f>SUM('MEDIÇÃO_OBJETO (1)'!AU706)</f>
        <v>0</v>
      </c>
      <c r="AU706" s="541">
        <f>SUM('MEDIÇÃO_OBJETO (1)'!AV706)</f>
        <v>0</v>
      </c>
      <c r="AV706" s="541">
        <f>SUM('MEDIÇÃO_OBJETO (1)'!AW706)</f>
        <v>0</v>
      </c>
      <c r="AW706" s="541">
        <f>SUM('MEDIÇÃO_OBJETO (1)'!AX706)</f>
        <v>0</v>
      </c>
      <c r="AX706" s="977"/>
      <c r="BN706" s="992">
        <f t="shared" si="448"/>
        <v>0</v>
      </c>
      <c r="BO706" s="538">
        <f t="shared" si="446"/>
        <v>0</v>
      </c>
      <c r="BP706" s="987">
        <f>IF(RESUMO_GLOBAL!$X$53="a",ROUND(AF706*$N706,RESUMO_GLOBAL!$X$54),IF(RESUMO_GLOBAL!$X$53="t",TRUNC(AF706*$N706,RESUMO_GLOBAL!$X$54),AF706*$N706))</f>
        <v>0</v>
      </c>
      <c r="BQ706" s="987">
        <f>IF(RESUMO_GLOBAL!$X$53="a",ROUND(AG706*$N706,RESUMO_GLOBAL!$X$54),IF(RESUMO_GLOBAL!$X$53="t",TRUNC(AG706*$N706,RESUMO_GLOBAL!$X$54),AG706*$N706))</f>
        <v>0</v>
      </c>
      <c r="BR706" s="987">
        <f>IF(RESUMO_GLOBAL!$X$53="a",ROUND(AH706*$N706,RESUMO_GLOBAL!$X$54),IF(RESUMO_GLOBAL!$X$53="t",TRUNC(AH706*$N706,RESUMO_GLOBAL!$X$54),AH706*$N706))</f>
        <v>0</v>
      </c>
      <c r="BS706" s="987">
        <f>IF(RESUMO_GLOBAL!$X$53="a",ROUND(AI706*$N706,RESUMO_GLOBAL!$X$54),IF(RESUMO_GLOBAL!$X$53="t",TRUNC(AI706*$N706,RESUMO_GLOBAL!$X$54),AI706*$N706))</f>
        <v>0</v>
      </c>
      <c r="BT706" s="987">
        <f>IF(RESUMO_GLOBAL!$X$53="a",ROUND(AJ706*$N706,RESUMO_GLOBAL!$X$54),IF(RESUMO_GLOBAL!$X$53="t",TRUNC(AJ706*$N706,RESUMO_GLOBAL!$X$54),AJ706*$N706))</f>
        <v>0</v>
      </c>
      <c r="BU706" s="987">
        <f>IF(RESUMO_GLOBAL!$X$53="a",ROUND(AK706*$N706,RESUMO_GLOBAL!$X$54),IF(RESUMO_GLOBAL!$X$53="t",TRUNC(AK706*$N706,RESUMO_GLOBAL!$X$54),AK706*$N706))</f>
        <v>0</v>
      </c>
      <c r="BV706" s="987">
        <f>IF(RESUMO_GLOBAL!$X$53="a",ROUND(AL706*$N706,RESUMO_GLOBAL!$X$54),IF(RESUMO_GLOBAL!$X$53="t",TRUNC(AL706*$N706,RESUMO_GLOBAL!$X$54),AL706*$N706))</f>
        <v>0</v>
      </c>
      <c r="BW706" s="987">
        <f>IF(RESUMO_GLOBAL!$X$53="a",ROUND(AM706*$N706,RESUMO_GLOBAL!$X$54),IF(RESUMO_GLOBAL!$X$53="t",TRUNC(AM706*$N706,RESUMO_GLOBAL!$X$54),AM706*$N706))</f>
        <v>0</v>
      </c>
      <c r="BX706" s="987">
        <f>IF(RESUMO_GLOBAL!$X$53="a",ROUND(AN706*$N706,RESUMO_GLOBAL!$X$54),IF(RESUMO_GLOBAL!$X$53="t",TRUNC(AN706*$N706,RESUMO_GLOBAL!$X$54),AN706*$N706))</f>
        <v>0</v>
      </c>
      <c r="BY706" s="987">
        <f>IF(RESUMO_GLOBAL!$X$53="a",ROUND(AO706*$N706,RESUMO_GLOBAL!$X$54),IF(RESUMO_GLOBAL!$X$53="t",TRUNC(AO706*$N706,RESUMO_GLOBAL!$X$54),AO706*$N706))</f>
        <v>0</v>
      </c>
      <c r="BZ706" s="987">
        <f>IF(RESUMO_GLOBAL!$X$53="a",ROUND(AP706*$N706,RESUMO_GLOBAL!$X$54),IF(RESUMO_GLOBAL!$X$53="t",TRUNC(AP706*$N706,RESUMO_GLOBAL!$X$54),AP706*$N706))</f>
        <v>0</v>
      </c>
      <c r="CA706" s="987">
        <f>IF(RESUMO_GLOBAL!$X$53="a",ROUND(AQ706*$N706,RESUMO_GLOBAL!$X$54),IF(RESUMO_GLOBAL!$X$53="t",TRUNC(AQ706*$N706,RESUMO_GLOBAL!$X$54),AQ706*$N706))</f>
        <v>0</v>
      </c>
      <c r="CB706" s="987">
        <f>IF(RESUMO_GLOBAL!$X$53="a",ROUND(AR706*$N706,RESUMO_GLOBAL!$X$54),IF(RESUMO_GLOBAL!$X$53="t",TRUNC(AR706*$N706,RESUMO_GLOBAL!$X$54),AR706*$N706))</f>
        <v>0</v>
      </c>
      <c r="CC706" s="987">
        <f>IF(RESUMO_GLOBAL!$X$53="a",ROUND(AS706*$N706,RESUMO_GLOBAL!$X$54),IF(RESUMO_GLOBAL!$X$53="t",TRUNC(AS706*$N706,RESUMO_GLOBAL!$X$54),AS706*$N706))</f>
        <v>0</v>
      </c>
      <c r="CD706" s="987">
        <f>IF(RESUMO_GLOBAL!$X$53="a",ROUND(AT706*$N706,RESUMO_GLOBAL!$X$54),IF(RESUMO_GLOBAL!$X$53="t",TRUNC(AT706*$N706,RESUMO_GLOBAL!$X$54),AT706*$N706))</f>
        <v>0</v>
      </c>
      <c r="CE706" s="987">
        <f>IF(RESUMO_GLOBAL!$X$53="a",ROUND(AU706*$N706,RESUMO_GLOBAL!$X$54),IF(RESUMO_GLOBAL!$X$53="t",TRUNC(AU706*$N706,RESUMO_GLOBAL!$X$54),AU706*$N706))</f>
        <v>0</v>
      </c>
      <c r="CF706" s="987">
        <f>IF(RESUMO_GLOBAL!$X$53="a",ROUND(AV706*$N706,RESUMO_GLOBAL!$X$54),IF(RESUMO_GLOBAL!$X$53="t",TRUNC(AV706*$N706,RESUMO_GLOBAL!$X$54),AV706*$N706))</f>
        <v>0</v>
      </c>
      <c r="CG706" s="987">
        <f>IF(RESUMO_GLOBAL!$X$53="a",ROUND(AW706*$N706,RESUMO_GLOBAL!$X$54),IF(RESUMO_GLOBAL!$X$53="t",TRUNC(AW706*$N706,RESUMO_GLOBAL!$X$54),AW706*$N706))</f>
        <v>0</v>
      </c>
      <c r="CK706" s="59">
        <f t="shared" si="425"/>
        <v>0</v>
      </c>
      <c r="CL706" s="59">
        <f t="shared" si="426"/>
        <v>0</v>
      </c>
      <c r="CM706" s="59">
        <f t="shared" si="427"/>
        <v>0</v>
      </c>
      <c r="CN706" s="59">
        <f t="shared" si="428"/>
        <v>0</v>
      </c>
      <c r="CO706" s="59">
        <f t="shared" si="429"/>
        <v>0</v>
      </c>
      <c r="CP706" s="59">
        <f t="shared" si="430"/>
        <v>0</v>
      </c>
      <c r="CQ706" s="59">
        <f t="shared" si="431"/>
        <v>0</v>
      </c>
      <c r="CR706" s="59">
        <f t="shared" si="432"/>
        <v>0</v>
      </c>
      <c r="CS706" s="59">
        <f t="shared" si="433"/>
        <v>0</v>
      </c>
      <c r="CT706" s="59">
        <f t="shared" si="434"/>
        <v>0</v>
      </c>
      <c r="CU706" s="59">
        <f t="shared" si="435"/>
        <v>0</v>
      </c>
      <c r="CV706" s="59">
        <f t="shared" si="436"/>
        <v>0</v>
      </c>
      <c r="CW706" s="59">
        <f t="shared" si="437"/>
        <v>0</v>
      </c>
      <c r="CX706" s="59">
        <f t="shared" si="438"/>
        <v>0</v>
      </c>
      <c r="CY706" s="59">
        <f t="shared" si="439"/>
        <v>0</v>
      </c>
      <c r="CZ706" s="59">
        <f t="shared" si="440"/>
        <v>0</v>
      </c>
      <c r="DA706" s="59">
        <f t="shared" si="441"/>
        <v>0</v>
      </c>
      <c r="DB706" s="59">
        <f t="shared" si="442"/>
        <v>0</v>
      </c>
      <c r="DE706">
        <f t="shared" si="424"/>
        <v>701</v>
      </c>
      <c r="DF706" t="str">
        <f t="shared" si="443"/>
        <v/>
      </c>
      <c r="DG706" s="59">
        <f>IF($C706&lt;&gt;0,SUM($CK707:CK707),0)</f>
        <v>0</v>
      </c>
      <c r="DH706" s="59">
        <f>IF($C706&lt;&gt;0,SUM($CK707:CL707),0)</f>
        <v>0</v>
      </c>
      <c r="DI706" s="59">
        <f>IF($C706&lt;&gt;0,SUM($CK707:CM707),0)</f>
        <v>0</v>
      </c>
      <c r="DJ706" s="59">
        <f>IF($C706&lt;&gt;0,SUM($CK707:CN707),0)</f>
        <v>0</v>
      </c>
      <c r="DK706" s="59">
        <f>IF($C706&lt;&gt;0,SUM($CK707:CO707),0)</f>
        <v>0</v>
      </c>
      <c r="DL706" s="59">
        <f>IF($C706&lt;&gt;0,SUM($CK707:CP707),0)</f>
        <v>0</v>
      </c>
      <c r="DM706" s="59">
        <f>IF($C706&lt;&gt;0,SUM($CK707:CQ707),0)</f>
        <v>0</v>
      </c>
      <c r="DN706" s="59">
        <f>IF($C706&lt;&gt;0,SUM($CK707:CR707),0)</f>
        <v>0</v>
      </c>
      <c r="DO706" s="59">
        <f>IF($C706&lt;&gt;0,SUM($CK707:CS707),0)</f>
        <v>0</v>
      </c>
      <c r="DP706" s="59">
        <f>IF($C706&lt;&gt;0,SUM($CK707:CT707),0)</f>
        <v>0</v>
      </c>
      <c r="DQ706" s="59">
        <f>IF($C706&lt;&gt;0,SUM($CK707:CU707),0)</f>
        <v>0</v>
      </c>
      <c r="DR706" s="59">
        <f>IF($C706&lt;&gt;0,SUM($CK707:CV707),0)</f>
        <v>0</v>
      </c>
      <c r="DS706" s="59">
        <f>IF($C706&lt;&gt;0,SUM($CK707:CW707),0)</f>
        <v>0</v>
      </c>
      <c r="DT706" s="59">
        <f>IF($C706&lt;&gt;0,SUM($CK707:CX707),0)</f>
        <v>0</v>
      </c>
      <c r="DU706" s="59">
        <f>IF($C706&lt;&gt;0,SUM($CK707:CY707),0)</f>
        <v>0</v>
      </c>
      <c r="DV706" s="59">
        <f>IF($C706&lt;&gt;0,SUM($CK707:CZ707),0)</f>
        <v>0</v>
      </c>
      <c r="DW706" s="59">
        <f>IF($C706&lt;&gt;0,SUM($CK707:DA707),0)</f>
        <v>0</v>
      </c>
      <c r="DX706" s="59">
        <f>IF($C706&lt;&gt;0,SUM($CK707:DB707),0)</f>
        <v>0</v>
      </c>
      <c r="DY706" s="952" t="str">
        <f t="shared" si="447"/>
        <v/>
      </c>
    </row>
    <row r="707" spans="1:247" ht="13.5" hidden="1" thickBot="1">
      <c r="A707" s="3" t="str">
        <f t="shared" si="449"/>
        <v/>
      </c>
      <c r="B707" s="805">
        <f>Dados_GLOBAL_Inicial!E707</f>
        <v>0</v>
      </c>
      <c r="C707" s="956">
        <f>IF(IFERROR(VALUE(Dados_GLOBAL_Inicial!F707),0)=0,0,Dados_GLOBAL_Inicial!F707)</f>
        <v>0</v>
      </c>
      <c r="D707" s="830">
        <f>Dados_GLOBAL_Inicial!G707</f>
        <v>0</v>
      </c>
      <c r="E707" s="830" t="str">
        <f>IF(IFERROR(VLOOKUP(F707,Cod_Gde_Itens!$A$1:$B$80,2,FALSE),0)&gt;549,IFERROR(VLOOKUP(F707,Cod_Gde_Itens!$A$1:$B$80,2,FALSE),0),IF(Dados_GLOBAL_Inicial!H707=0,"",Dados_GLOBAL_Inicial!H707))</f>
        <v/>
      </c>
      <c r="F707" s="823">
        <f>Dados_GLOBAL_Inicial!I707</f>
        <v>0</v>
      </c>
      <c r="G707" s="824">
        <f>Dados_GLOBAL_Inicial!J707</f>
        <v>0</v>
      </c>
      <c r="H707" s="454">
        <f>Dados_GLOBAL_Inicial!K707</f>
        <v>0</v>
      </c>
      <c r="I707" s="970">
        <f>SUM('MEDIÇÃO_OBJETO (1)'!I707)</f>
        <v>0</v>
      </c>
      <c r="J707" s="455">
        <f t="shared" si="450"/>
        <v>0</v>
      </c>
      <c r="K707" s="451">
        <f t="shared" si="451"/>
        <v>0</v>
      </c>
      <c r="L707" s="452">
        <f t="shared" si="452"/>
        <v>0</v>
      </c>
      <c r="M707" s="809">
        <f t="shared" si="453"/>
        <v>0</v>
      </c>
      <c r="N707" s="810">
        <f>IF(IFERROR(VALUE(Dados_GLOBAL_Inicial!L707),0)=0,0,Dados_GLOBAL_Inicial!L707)</f>
        <v>0</v>
      </c>
      <c r="O707" s="812">
        <f>SUM('MEDIÇÃO_OBJETO (1)'!O707)</f>
        <v>0</v>
      </c>
      <c r="P707" s="812">
        <f>SUM('MEDIÇÃO_OBJETO (1)'!P707)</f>
        <v>0</v>
      </c>
      <c r="Q707" s="813">
        <f t="shared" si="454"/>
        <v>0</v>
      </c>
      <c r="R707" s="951"/>
      <c r="S707" s="815">
        <f>SUM('MEDIÇÃO_OBJETO (1)'!S707)</f>
        <v>0</v>
      </c>
      <c r="T707" s="815">
        <f>SUM('MEDIÇÃO_OBJETO (1)'!T707)</f>
        <v>0</v>
      </c>
      <c r="V707" s="19"/>
      <c r="W707" s="978">
        <f t="shared" si="455"/>
        <v>0</v>
      </c>
      <c r="X707" s="816">
        <f t="shared" si="456"/>
        <v>0</v>
      </c>
      <c r="Y707" s="816">
        <f t="shared" si="457"/>
        <v>0</v>
      </c>
      <c r="Z707" s="817">
        <f t="shared" si="458"/>
        <v>0</v>
      </c>
      <c r="AB707" s="453">
        <f t="shared" si="444"/>
        <v>0</v>
      </c>
      <c r="AC707" s="14">
        <f t="shared" si="459"/>
        <v>0</v>
      </c>
      <c r="AD707" s="819"/>
      <c r="AE707" s="631">
        <f t="shared" si="445"/>
        <v>0</v>
      </c>
      <c r="AF707" s="818">
        <f>SUM('MEDIÇÃO_OBJETO (1)'!AG707)</f>
        <v>0</v>
      </c>
      <c r="AG707" s="541">
        <f>SUM('MEDIÇÃO_OBJETO (1)'!AH707)</f>
        <v>0</v>
      </c>
      <c r="AH707" s="541">
        <f>SUM('MEDIÇÃO_OBJETO (1)'!AI707)</f>
        <v>0</v>
      </c>
      <c r="AI707" s="541">
        <f>SUM('MEDIÇÃO_OBJETO (1)'!AJ707)</f>
        <v>0</v>
      </c>
      <c r="AJ707" s="541">
        <f>SUM('MEDIÇÃO_OBJETO (1)'!AK707)</f>
        <v>0</v>
      </c>
      <c r="AK707" s="541">
        <f>SUM('MEDIÇÃO_OBJETO (1)'!AL707)</f>
        <v>0</v>
      </c>
      <c r="AL707" s="541">
        <f>SUM('MEDIÇÃO_OBJETO (1)'!AM707)</f>
        <v>0</v>
      </c>
      <c r="AM707" s="541">
        <f>SUM('MEDIÇÃO_OBJETO (1)'!AN707)</f>
        <v>0</v>
      </c>
      <c r="AN707" s="541">
        <f>SUM('MEDIÇÃO_OBJETO (1)'!AO707)</f>
        <v>0</v>
      </c>
      <c r="AO707" s="541">
        <f>SUM('MEDIÇÃO_OBJETO (1)'!AP707)</f>
        <v>0</v>
      </c>
      <c r="AP707" s="541">
        <f>SUM('MEDIÇÃO_OBJETO (1)'!AQ707)</f>
        <v>0</v>
      </c>
      <c r="AQ707" s="541">
        <f>SUM('MEDIÇÃO_OBJETO (1)'!AR707)</f>
        <v>0</v>
      </c>
      <c r="AR707" s="541">
        <f>SUM('MEDIÇÃO_OBJETO (1)'!AS707)</f>
        <v>0</v>
      </c>
      <c r="AS707" s="541">
        <f>SUM('MEDIÇÃO_OBJETO (1)'!AT707)</f>
        <v>0</v>
      </c>
      <c r="AT707" s="541">
        <f>SUM('MEDIÇÃO_OBJETO (1)'!AU707)</f>
        <v>0</v>
      </c>
      <c r="AU707" s="541">
        <f>SUM('MEDIÇÃO_OBJETO (1)'!AV707)</f>
        <v>0</v>
      </c>
      <c r="AV707" s="541">
        <f>SUM('MEDIÇÃO_OBJETO (1)'!AW707)</f>
        <v>0</v>
      </c>
      <c r="AW707" s="541">
        <f>SUM('MEDIÇÃO_OBJETO (1)'!AX707)</f>
        <v>0</v>
      </c>
      <c r="AX707" s="977"/>
      <c r="BN707" s="992">
        <f t="shared" si="448"/>
        <v>0</v>
      </c>
      <c r="BO707" s="538">
        <f t="shared" si="446"/>
        <v>0</v>
      </c>
      <c r="BP707" s="987">
        <f>IF(RESUMO_GLOBAL!$X$53="a",ROUND(AF707*$N707,RESUMO_GLOBAL!$X$54),IF(RESUMO_GLOBAL!$X$53="t",TRUNC(AF707*$N707,RESUMO_GLOBAL!$X$54),AF707*$N707))</f>
        <v>0</v>
      </c>
      <c r="BQ707" s="987">
        <f>IF(RESUMO_GLOBAL!$X$53="a",ROUND(AG707*$N707,RESUMO_GLOBAL!$X$54),IF(RESUMO_GLOBAL!$X$53="t",TRUNC(AG707*$N707,RESUMO_GLOBAL!$X$54),AG707*$N707))</f>
        <v>0</v>
      </c>
      <c r="BR707" s="987">
        <f>IF(RESUMO_GLOBAL!$X$53="a",ROUND(AH707*$N707,RESUMO_GLOBAL!$X$54),IF(RESUMO_GLOBAL!$X$53="t",TRUNC(AH707*$N707,RESUMO_GLOBAL!$X$54),AH707*$N707))</f>
        <v>0</v>
      </c>
      <c r="BS707" s="987">
        <f>IF(RESUMO_GLOBAL!$X$53="a",ROUND(AI707*$N707,RESUMO_GLOBAL!$X$54),IF(RESUMO_GLOBAL!$X$53="t",TRUNC(AI707*$N707,RESUMO_GLOBAL!$X$54),AI707*$N707))</f>
        <v>0</v>
      </c>
      <c r="BT707" s="987">
        <f>IF(RESUMO_GLOBAL!$X$53="a",ROUND(AJ707*$N707,RESUMO_GLOBAL!$X$54),IF(RESUMO_GLOBAL!$X$53="t",TRUNC(AJ707*$N707,RESUMO_GLOBAL!$X$54),AJ707*$N707))</f>
        <v>0</v>
      </c>
      <c r="BU707" s="987">
        <f>IF(RESUMO_GLOBAL!$X$53="a",ROUND(AK707*$N707,RESUMO_GLOBAL!$X$54),IF(RESUMO_GLOBAL!$X$53="t",TRUNC(AK707*$N707,RESUMO_GLOBAL!$X$54),AK707*$N707))</f>
        <v>0</v>
      </c>
      <c r="BV707" s="987">
        <f>IF(RESUMO_GLOBAL!$X$53="a",ROUND(AL707*$N707,RESUMO_GLOBAL!$X$54),IF(RESUMO_GLOBAL!$X$53="t",TRUNC(AL707*$N707,RESUMO_GLOBAL!$X$54),AL707*$N707))</f>
        <v>0</v>
      </c>
      <c r="BW707" s="987">
        <f>IF(RESUMO_GLOBAL!$X$53="a",ROUND(AM707*$N707,RESUMO_GLOBAL!$X$54),IF(RESUMO_GLOBAL!$X$53="t",TRUNC(AM707*$N707,RESUMO_GLOBAL!$X$54),AM707*$N707))</f>
        <v>0</v>
      </c>
      <c r="BX707" s="987">
        <f>IF(RESUMO_GLOBAL!$X$53="a",ROUND(AN707*$N707,RESUMO_GLOBAL!$X$54),IF(RESUMO_GLOBAL!$X$53="t",TRUNC(AN707*$N707,RESUMO_GLOBAL!$X$54),AN707*$N707))</f>
        <v>0</v>
      </c>
      <c r="BY707" s="987">
        <f>IF(RESUMO_GLOBAL!$X$53="a",ROUND(AO707*$N707,RESUMO_GLOBAL!$X$54),IF(RESUMO_GLOBAL!$X$53="t",TRUNC(AO707*$N707,RESUMO_GLOBAL!$X$54),AO707*$N707))</f>
        <v>0</v>
      </c>
      <c r="BZ707" s="987">
        <f>IF(RESUMO_GLOBAL!$X$53="a",ROUND(AP707*$N707,RESUMO_GLOBAL!$X$54),IF(RESUMO_GLOBAL!$X$53="t",TRUNC(AP707*$N707,RESUMO_GLOBAL!$X$54),AP707*$N707))</f>
        <v>0</v>
      </c>
      <c r="CA707" s="987">
        <f>IF(RESUMO_GLOBAL!$X$53="a",ROUND(AQ707*$N707,RESUMO_GLOBAL!$X$54),IF(RESUMO_GLOBAL!$X$53="t",TRUNC(AQ707*$N707,RESUMO_GLOBAL!$X$54),AQ707*$N707))</f>
        <v>0</v>
      </c>
      <c r="CB707" s="987">
        <f>IF(RESUMO_GLOBAL!$X$53="a",ROUND(AR707*$N707,RESUMO_GLOBAL!$X$54),IF(RESUMO_GLOBAL!$X$53="t",TRUNC(AR707*$N707,RESUMO_GLOBAL!$X$54),AR707*$N707))</f>
        <v>0</v>
      </c>
      <c r="CC707" s="987">
        <f>IF(RESUMO_GLOBAL!$X$53="a",ROUND(AS707*$N707,RESUMO_GLOBAL!$X$54),IF(RESUMO_GLOBAL!$X$53="t",TRUNC(AS707*$N707,RESUMO_GLOBAL!$X$54),AS707*$N707))</f>
        <v>0</v>
      </c>
      <c r="CD707" s="987">
        <f>IF(RESUMO_GLOBAL!$X$53="a",ROUND(AT707*$N707,RESUMO_GLOBAL!$X$54),IF(RESUMO_GLOBAL!$X$53="t",TRUNC(AT707*$N707,RESUMO_GLOBAL!$X$54),AT707*$N707))</f>
        <v>0</v>
      </c>
      <c r="CE707" s="987">
        <f>IF(RESUMO_GLOBAL!$X$53="a",ROUND(AU707*$N707,RESUMO_GLOBAL!$X$54),IF(RESUMO_GLOBAL!$X$53="t",TRUNC(AU707*$N707,RESUMO_GLOBAL!$X$54),AU707*$N707))</f>
        <v>0</v>
      </c>
      <c r="CF707" s="987">
        <f>IF(RESUMO_GLOBAL!$X$53="a",ROUND(AV707*$N707,RESUMO_GLOBAL!$X$54),IF(RESUMO_GLOBAL!$X$53="t",TRUNC(AV707*$N707,RESUMO_GLOBAL!$X$54),AV707*$N707))</f>
        <v>0</v>
      </c>
      <c r="CG707" s="987">
        <f>IF(RESUMO_GLOBAL!$X$53="a",ROUND(AW707*$N707,RESUMO_GLOBAL!$X$54),IF(RESUMO_GLOBAL!$X$53="t",TRUNC(AW707*$N707,RESUMO_GLOBAL!$X$54),AW707*$N707))</f>
        <v>0</v>
      </c>
      <c r="CK707" s="59">
        <f t="shared" si="425"/>
        <v>0</v>
      </c>
      <c r="CL707" s="59">
        <f t="shared" si="426"/>
        <v>0</v>
      </c>
      <c r="CM707" s="59">
        <f t="shared" si="427"/>
        <v>0</v>
      </c>
      <c r="CN707" s="59">
        <f t="shared" si="428"/>
        <v>0</v>
      </c>
      <c r="CO707" s="59">
        <f t="shared" si="429"/>
        <v>0</v>
      </c>
      <c r="CP707" s="59">
        <f t="shared" si="430"/>
        <v>0</v>
      </c>
      <c r="CQ707" s="59">
        <f t="shared" si="431"/>
        <v>0</v>
      </c>
      <c r="CR707" s="59">
        <f t="shared" si="432"/>
        <v>0</v>
      </c>
      <c r="CS707" s="59">
        <f t="shared" si="433"/>
        <v>0</v>
      </c>
      <c r="CT707" s="59">
        <f t="shared" si="434"/>
        <v>0</v>
      </c>
      <c r="CU707" s="59">
        <f t="shared" si="435"/>
        <v>0</v>
      </c>
      <c r="CV707" s="59">
        <f t="shared" si="436"/>
        <v>0</v>
      </c>
      <c r="CW707" s="59">
        <f t="shared" si="437"/>
        <v>0</v>
      </c>
      <c r="CX707" s="59">
        <f t="shared" si="438"/>
        <v>0</v>
      </c>
      <c r="CY707" s="59">
        <f t="shared" si="439"/>
        <v>0</v>
      </c>
      <c r="CZ707" s="59">
        <f t="shared" si="440"/>
        <v>0</v>
      </c>
      <c r="DA707" s="59">
        <f t="shared" si="441"/>
        <v>0</v>
      </c>
      <c r="DB707" s="59">
        <f t="shared" si="442"/>
        <v>0</v>
      </c>
      <c r="DE707">
        <f t="shared" si="424"/>
        <v>702</v>
      </c>
      <c r="DF707" t="str">
        <f t="shared" si="443"/>
        <v/>
      </c>
      <c r="DG707" s="59">
        <f>IF($C707&lt;&gt;0,SUM($CK708:CK708),0)</f>
        <v>0</v>
      </c>
      <c r="DH707" s="59">
        <f>IF($C707&lt;&gt;0,SUM($CK708:CL708),0)</f>
        <v>0</v>
      </c>
      <c r="DI707" s="59">
        <f>IF($C707&lt;&gt;0,SUM($CK708:CM708),0)</f>
        <v>0</v>
      </c>
      <c r="DJ707" s="59">
        <f>IF($C707&lt;&gt;0,SUM($CK708:CN708),0)</f>
        <v>0</v>
      </c>
      <c r="DK707" s="59">
        <f>IF($C707&lt;&gt;0,SUM($CK708:CO708),0)</f>
        <v>0</v>
      </c>
      <c r="DL707" s="59">
        <f>IF($C707&lt;&gt;0,SUM($CK708:CP708),0)</f>
        <v>0</v>
      </c>
      <c r="DM707" s="59">
        <f>IF($C707&lt;&gt;0,SUM($CK708:CQ708),0)</f>
        <v>0</v>
      </c>
      <c r="DN707" s="59">
        <f>IF($C707&lt;&gt;0,SUM($CK708:CR708),0)</f>
        <v>0</v>
      </c>
      <c r="DO707" s="59">
        <f>IF($C707&lt;&gt;0,SUM($CK708:CS708),0)</f>
        <v>0</v>
      </c>
      <c r="DP707" s="59">
        <f>IF($C707&lt;&gt;0,SUM($CK708:CT708),0)</f>
        <v>0</v>
      </c>
      <c r="DQ707" s="59">
        <f>IF($C707&lt;&gt;0,SUM($CK708:CU708),0)</f>
        <v>0</v>
      </c>
      <c r="DR707" s="59">
        <f>IF($C707&lt;&gt;0,SUM($CK708:CV708),0)</f>
        <v>0</v>
      </c>
      <c r="DS707" s="59">
        <f>IF($C707&lt;&gt;0,SUM($CK708:CW708),0)</f>
        <v>0</v>
      </c>
      <c r="DT707" s="59">
        <f>IF($C707&lt;&gt;0,SUM($CK708:CX708),0)</f>
        <v>0</v>
      </c>
      <c r="DU707" s="59">
        <f>IF($C707&lt;&gt;0,SUM($CK708:CY708),0)</f>
        <v>0</v>
      </c>
      <c r="DV707" s="59">
        <f>IF($C707&lt;&gt;0,SUM($CK708:CZ708),0)</f>
        <v>0</v>
      </c>
      <c r="DW707" s="59">
        <f>IF($C707&lt;&gt;0,SUM($CK708:DA708),0)</f>
        <v>0</v>
      </c>
      <c r="DX707" s="59">
        <f>IF($C707&lt;&gt;0,SUM($CK708:DB708),0)</f>
        <v>0</v>
      </c>
      <c r="DY707" s="952" t="str">
        <f t="shared" si="447"/>
        <v/>
      </c>
    </row>
    <row r="708" spans="1:247" ht="13.5" hidden="1" thickBot="1">
      <c r="A708" s="3" t="str">
        <f t="shared" si="449"/>
        <v/>
      </c>
      <c r="B708" s="805">
        <f>Dados_GLOBAL_Inicial!E708</f>
        <v>0</v>
      </c>
      <c r="C708" s="956">
        <f>IF(IFERROR(VALUE(Dados_GLOBAL_Inicial!F708),0)=0,0,Dados_GLOBAL_Inicial!F708)</f>
        <v>0</v>
      </c>
      <c r="D708" s="830">
        <f>Dados_GLOBAL_Inicial!G708</f>
        <v>0</v>
      </c>
      <c r="E708" s="830" t="str">
        <f>IF(IFERROR(VLOOKUP(F708,Cod_Gde_Itens!$A$1:$B$80,2,FALSE),0)&gt;549,IFERROR(VLOOKUP(F708,Cod_Gde_Itens!$A$1:$B$80,2,FALSE),0),IF(Dados_GLOBAL_Inicial!H708=0,"",Dados_GLOBAL_Inicial!H708))</f>
        <v/>
      </c>
      <c r="F708" s="823">
        <f>Dados_GLOBAL_Inicial!I708</f>
        <v>0</v>
      </c>
      <c r="G708" s="824">
        <f>Dados_GLOBAL_Inicial!J708</f>
        <v>0</v>
      </c>
      <c r="H708" s="454">
        <f>Dados_GLOBAL_Inicial!K708</f>
        <v>0</v>
      </c>
      <c r="I708" s="970">
        <f>SUM('MEDIÇÃO_OBJETO (1)'!I708)</f>
        <v>0</v>
      </c>
      <c r="J708" s="455">
        <f t="shared" si="450"/>
        <v>0</v>
      </c>
      <c r="K708" s="451">
        <f t="shared" si="451"/>
        <v>0</v>
      </c>
      <c r="L708" s="452">
        <f t="shared" si="452"/>
        <v>0</v>
      </c>
      <c r="M708" s="809">
        <f t="shared" si="453"/>
        <v>0</v>
      </c>
      <c r="N708" s="810">
        <f>IF(IFERROR(VALUE(Dados_GLOBAL_Inicial!L708),0)=0,0,Dados_GLOBAL_Inicial!L708)</f>
        <v>0</v>
      </c>
      <c r="O708" s="812">
        <f>SUM('MEDIÇÃO_OBJETO (1)'!O708)</f>
        <v>0</v>
      </c>
      <c r="P708" s="812">
        <f>SUM('MEDIÇÃO_OBJETO (1)'!P708)</f>
        <v>0</v>
      </c>
      <c r="Q708" s="813">
        <f t="shared" si="454"/>
        <v>0</v>
      </c>
      <c r="R708" s="951"/>
      <c r="S708" s="815">
        <f>SUM('MEDIÇÃO_OBJETO (1)'!S708)</f>
        <v>0</v>
      </c>
      <c r="T708" s="815">
        <f>SUM('MEDIÇÃO_OBJETO (1)'!T708)</f>
        <v>0</v>
      </c>
      <c r="V708" s="19"/>
      <c r="W708" s="978">
        <f t="shared" si="455"/>
        <v>0</v>
      </c>
      <c r="X708" s="816">
        <f t="shared" si="456"/>
        <v>0</v>
      </c>
      <c r="Y708" s="816">
        <f t="shared" si="457"/>
        <v>0</v>
      </c>
      <c r="Z708" s="817">
        <f t="shared" si="458"/>
        <v>0</v>
      </c>
      <c r="AB708" s="453">
        <f t="shared" si="444"/>
        <v>0</v>
      </c>
      <c r="AC708" s="14">
        <f t="shared" si="459"/>
        <v>0</v>
      </c>
      <c r="AD708" s="819"/>
      <c r="AE708" s="631">
        <f t="shared" si="445"/>
        <v>0</v>
      </c>
      <c r="AF708" s="818">
        <f>SUM('MEDIÇÃO_OBJETO (1)'!AG708)</f>
        <v>0</v>
      </c>
      <c r="AG708" s="541">
        <f>SUM('MEDIÇÃO_OBJETO (1)'!AH708)</f>
        <v>0</v>
      </c>
      <c r="AH708" s="541">
        <f>SUM('MEDIÇÃO_OBJETO (1)'!AI708)</f>
        <v>0</v>
      </c>
      <c r="AI708" s="541">
        <f>SUM('MEDIÇÃO_OBJETO (1)'!AJ708)</f>
        <v>0</v>
      </c>
      <c r="AJ708" s="541">
        <f>SUM('MEDIÇÃO_OBJETO (1)'!AK708)</f>
        <v>0</v>
      </c>
      <c r="AK708" s="541">
        <f>SUM('MEDIÇÃO_OBJETO (1)'!AL708)</f>
        <v>0</v>
      </c>
      <c r="AL708" s="541">
        <f>SUM('MEDIÇÃO_OBJETO (1)'!AM708)</f>
        <v>0</v>
      </c>
      <c r="AM708" s="541">
        <f>SUM('MEDIÇÃO_OBJETO (1)'!AN708)</f>
        <v>0</v>
      </c>
      <c r="AN708" s="541">
        <f>SUM('MEDIÇÃO_OBJETO (1)'!AO708)</f>
        <v>0</v>
      </c>
      <c r="AO708" s="541">
        <f>SUM('MEDIÇÃO_OBJETO (1)'!AP708)</f>
        <v>0</v>
      </c>
      <c r="AP708" s="541">
        <f>SUM('MEDIÇÃO_OBJETO (1)'!AQ708)</f>
        <v>0</v>
      </c>
      <c r="AQ708" s="541">
        <f>SUM('MEDIÇÃO_OBJETO (1)'!AR708)</f>
        <v>0</v>
      </c>
      <c r="AR708" s="541">
        <f>SUM('MEDIÇÃO_OBJETO (1)'!AS708)</f>
        <v>0</v>
      </c>
      <c r="AS708" s="541">
        <f>SUM('MEDIÇÃO_OBJETO (1)'!AT708)</f>
        <v>0</v>
      </c>
      <c r="AT708" s="541">
        <f>SUM('MEDIÇÃO_OBJETO (1)'!AU708)</f>
        <v>0</v>
      </c>
      <c r="AU708" s="541">
        <f>SUM('MEDIÇÃO_OBJETO (1)'!AV708)</f>
        <v>0</v>
      </c>
      <c r="AV708" s="541">
        <f>SUM('MEDIÇÃO_OBJETO (1)'!AW708)</f>
        <v>0</v>
      </c>
      <c r="AW708" s="541">
        <f>SUM('MEDIÇÃO_OBJETO (1)'!AX708)</f>
        <v>0</v>
      </c>
      <c r="AX708" s="977"/>
      <c r="BN708" s="992">
        <f t="shared" si="448"/>
        <v>0</v>
      </c>
      <c r="BO708" s="538">
        <f t="shared" si="446"/>
        <v>0</v>
      </c>
      <c r="BP708" s="987">
        <f>IF(RESUMO_GLOBAL!$X$53="a",ROUND(AF708*$N708,RESUMO_GLOBAL!$X$54),IF(RESUMO_GLOBAL!$X$53="t",TRUNC(AF708*$N708,RESUMO_GLOBAL!$X$54),AF708*$N708))</f>
        <v>0</v>
      </c>
      <c r="BQ708" s="987">
        <f>IF(RESUMO_GLOBAL!$X$53="a",ROUND(AG708*$N708,RESUMO_GLOBAL!$X$54),IF(RESUMO_GLOBAL!$X$53="t",TRUNC(AG708*$N708,RESUMO_GLOBAL!$X$54),AG708*$N708))</f>
        <v>0</v>
      </c>
      <c r="BR708" s="987">
        <f>IF(RESUMO_GLOBAL!$X$53="a",ROUND(AH708*$N708,RESUMO_GLOBAL!$X$54),IF(RESUMO_GLOBAL!$X$53="t",TRUNC(AH708*$N708,RESUMO_GLOBAL!$X$54),AH708*$N708))</f>
        <v>0</v>
      </c>
      <c r="BS708" s="987">
        <f>IF(RESUMO_GLOBAL!$X$53="a",ROUND(AI708*$N708,RESUMO_GLOBAL!$X$54),IF(RESUMO_GLOBAL!$X$53="t",TRUNC(AI708*$N708,RESUMO_GLOBAL!$X$54),AI708*$N708))</f>
        <v>0</v>
      </c>
      <c r="BT708" s="987">
        <f>IF(RESUMO_GLOBAL!$X$53="a",ROUND(AJ708*$N708,RESUMO_GLOBAL!$X$54),IF(RESUMO_GLOBAL!$X$53="t",TRUNC(AJ708*$N708,RESUMO_GLOBAL!$X$54),AJ708*$N708))</f>
        <v>0</v>
      </c>
      <c r="BU708" s="987">
        <f>IF(RESUMO_GLOBAL!$X$53="a",ROUND(AK708*$N708,RESUMO_GLOBAL!$X$54),IF(RESUMO_GLOBAL!$X$53="t",TRUNC(AK708*$N708,RESUMO_GLOBAL!$X$54),AK708*$N708))</f>
        <v>0</v>
      </c>
      <c r="BV708" s="987">
        <f>IF(RESUMO_GLOBAL!$X$53="a",ROUND(AL708*$N708,RESUMO_GLOBAL!$X$54),IF(RESUMO_GLOBAL!$X$53="t",TRUNC(AL708*$N708,RESUMO_GLOBAL!$X$54),AL708*$N708))</f>
        <v>0</v>
      </c>
      <c r="BW708" s="987">
        <f>IF(RESUMO_GLOBAL!$X$53="a",ROUND(AM708*$N708,RESUMO_GLOBAL!$X$54),IF(RESUMO_GLOBAL!$X$53="t",TRUNC(AM708*$N708,RESUMO_GLOBAL!$X$54),AM708*$N708))</f>
        <v>0</v>
      </c>
      <c r="BX708" s="987">
        <f>IF(RESUMO_GLOBAL!$X$53="a",ROUND(AN708*$N708,RESUMO_GLOBAL!$X$54),IF(RESUMO_GLOBAL!$X$53="t",TRUNC(AN708*$N708,RESUMO_GLOBAL!$X$54),AN708*$N708))</f>
        <v>0</v>
      </c>
      <c r="BY708" s="987">
        <f>IF(RESUMO_GLOBAL!$X$53="a",ROUND(AO708*$N708,RESUMO_GLOBAL!$X$54),IF(RESUMO_GLOBAL!$X$53="t",TRUNC(AO708*$N708,RESUMO_GLOBAL!$X$54),AO708*$N708))</f>
        <v>0</v>
      </c>
      <c r="BZ708" s="987">
        <f>IF(RESUMO_GLOBAL!$X$53="a",ROUND(AP708*$N708,RESUMO_GLOBAL!$X$54),IF(RESUMO_GLOBAL!$X$53="t",TRUNC(AP708*$N708,RESUMO_GLOBAL!$X$54),AP708*$N708))</f>
        <v>0</v>
      </c>
      <c r="CA708" s="987">
        <f>IF(RESUMO_GLOBAL!$X$53="a",ROUND(AQ708*$N708,RESUMO_GLOBAL!$X$54),IF(RESUMO_GLOBAL!$X$53="t",TRUNC(AQ708*$N708,RESUMO_GLOBAL!$X$54),AQ708*$N708))</f>
        <v>0</v>
      </c>
      <c r="CB708" s="987">
        <f>IF(RESUMO_GLOBAL!$X$53="a",ROUND(AR708*$N708,RESUMO_GLOBAL!$X$54),IF(RESUMO_GLOBAL!$X$53="t",TRUNC(AR708*$N708,RESUMO_GLOBAL!$X$54),AR708*$N708))</f>
        <v>0</v>
      </c>
      <c r="CC708" s="987">
        <f>IF(RESUMO_GLOBAL!$X$53="a",ROUND(AS708*$N708,RESUMO_GLOBAL!$X$54),IF(RESUMO_GLOBAL!$X$53="t",TRUNC(AS708*$N708,RESUMO_GLOBAL!$X$54),AS708*$N708))</f>
        <v>0</v>
      </c>
      <c r="CD708" s="987">
        <f>IF(RESUMO_GLOBAL!$X$53="a",ROUND(AT708*$N708,RESUMO_GLOBAL!$X$54),IF(RESUMO_GLOBAL!$X$53="t",TRUNC(AT708*$N708,RESUMO_GLOBAL!$X$54),AT708*$N708))</f>
        <v>0</v>
      </c>
      <c r="CE708" s="987">
        <f>IF(RESUMO_GLOBAL!$X$53="a",ROUND(AU708*$N708,RESUMO_GLOBAL!$X$54),IF(RESUMO_GLOBAL!$X$53="t",TRUNC(AU708*$N708,RESUMO_GLOBAL!$X$54),AU708*$N708))</f>
        <v>0</v>
      </c>
      <c r="CF708" s="987">
        <f>IF(RESUMO_GLOBAL!$X$53="a",ROUND(AV708*$N708,RESUMO_GLOBAL!$X$54),IF(RESUMO_GLOBAL!$X$53="t",TRUNC(AV708*$N708,RESUMO_GLOBAL!$X$54),AV708*$N708))</f>
        <v>0</v>
      </c>
      <c r="CG708" s="987">
        <f>IF(RESUMO_GLOBAL!$X$53="a",ROUND(AW708*$N708,RESUMO_GLOBAL!$X$54),IF(RESUMO_GLOBAL!$X$53="t",TRUNC(AW708*$N708,RESUMO_GLOBAL!$X$54),AW708*$N708))</f>
        <v>0</v>
      </c>
      <c r="CK708" s="59">
        <f t="shared" si="425"/>
        <v>0</v>
      </c>
      <c r="CL708" s="59">
        <f t="shared" si="426"/>
        <v>0</v>
      </c>
      <c r="CM708" s="59">
        <f t="shared" si="427"/>
        <v>0</v>
      </c>
      <c r="CN708" s="59">
        <f t="shared" si="428"/>
        <v>0</v>
      </c>
      <c r="CO708" s="59">
        <f t="shared" si="429"/>
        <v>0</v>
      </c>
      <c r="CP708" s="59">
        <f t="shared" si="430"/>
        <v>0</v>
      </c>
      <c r="CQ708" s="59">
        <f t="shared" si="431"/>
        <v>0</v>
      </c>
      <c r="CR708" s="59">
        <f t="shared" si="432"/>
        <v>0</v>
      </c>
      <c r="CS708" s="59">
        <f t="shared" si="433"/>
        <v>0</v>
      </c>
      <c r="CT708" s="59">
        <f t="shared" si="434"/>
        <v>0</v>
      </c>
      <c r="CU708" s="59">
        <f t="shared" si="435"/>
        <v>0</v>
      </c>
      <c r="CV708" s="59">
        <f t="shared" si="436"/>
        <v>0</v>
      </c>
      <c r="CW708" s="59">
        <f t="shared" si="437"/>
        <v>0</v>
      </c>
      <c r="CX708" s="59">
        <f t="shared" si="438"/>
        <v>0</v>
      </c>
      <c r="CY708" s="59">
        <f t="shared" si="439"/>
        <v>0</v>
      </c>
      <c r="CZ708" s="59">
        <f t="shared" si="440"/>
        <v>0</v>
      </c>
      <c r="DA708" s="59">
        <f t="shared" si="441"/>
        <v>0</v>
      </c>
      <c r="DB708" s="59">
        <f t="shared" si="442"/>
        <v>0</v>
      </c>
      <c r="DE708">
        <f t="shared" si="424"/>
        <v>703</v>
      </c>
      <c r="DF708" t="str">
        <f t="shared" si="443"/>
        <v/>
      </c>
      <c r="DG708" s="59">
        <f>IF($C708&lt;&gt;0,SUM($CK709:CK709),0)</f>
        <v>0</v>
      </c>
      <c r="DH708" s="59">
        <f>IF($C708&lt;&gt;0,SUM($CK709:CL709),0)</f>
        <v>0</v>
      </c>
      <c r="DI708" s="59">
        <f>IF($C708&lt;&gt;0,SUM($CK709:CM709),0)</f>
        <v>0</v>
      </c>
      <c r="DJ708" s="59">
        <f>IF($C708&lt;&gt;0,SUM($CK709:CN709),0)</f>
        <v>0</v>
      </c>
      <c r="DK708" s="59">
        <f>IF($C708&lt;&gt;0,SUM($CK709:CO709),0)</f>
        <v>0</v>
      </c>
      <c r="DL708" s="59">
        <f>IF($C708&lt;&gt;0,SUM($CK709:CP709),0)</f>
        <v>0</v>
      </c>
      <c r="DM708" s="59">
        <f>IF($C708&lt;&gt;0,SUM($CK709:CQ709),0)</f>
        <v>0</v>
      </c>
      <c r="DN708" s="59">
        <f>IF($C708&lt;&gt;0,SUM($CK709:CR709),0)</f>
        <v>0</v>
      </c>
      <c r="DO708" s="59">
        <f>IF($C708&lt;&gt;0,SUM($CK709:CS709),0)</f>
        <v>0</v>
      </c>
      <c r="DP708" s="59">
        <f>IF($C708&lt;&gt;0,SUM($CK709:CT709),0)</f>
        <v>0</v>
      </c>
      <c r="DQ708" s="59">
        <f>IF($C708&lt;&gt;0,SUM($CK709:CU709),0)</f>
        <v>0</v>
      </c>
      <c r="DR708" s="59">
        <f>IF($C708&lt;&gt;0,SUM($CK709:CV709),0)</f>
        <v>0</v>
      </c>
      <c r="DS708" s="59">
        <f>IF($C708&lt;&gt;0,SUM($CK709:CW709),0)</f>
        <v>0</v>
      </c>
      <c r="DT708" s="59">
        <f>IF($C708&lt;&gt;0,SUM($CK709:CX709),0)</f>
        <v>0</v>
      </c>
      <c r="DU708" s="59">
        <f>IF($C708&lt;&gt;0,SUM($CK709:CY709),0)</f>
        <v>0</v>
      </c>
      <c r="DV708" s="59">
        <f>IF($C708&lt;&gt;0,SUM($CK709:CZ709),0)</f>
        <v>0</v>
      </c>
      <c r="DW708" s="59">
        <f>IF($C708&lt;&gt;0,SUM($CK709:DA709),0)</f>
        <v>0</v>
      </c>
      <c r="DX708" s="59">
        <f>IF($C708&lt;&gt;0,SUM($CK709:DB709),0)</f>
        <v>0</v>
      </c>
      <c r="DY708" s="952" t="str">
        <f t="shared" si="447"/>
        <v/>
      </c>
    </row>
    <row r="709" spans="1:247" ht="13.5" hidden="1" thickBot="1">
      <c r="A709" s="3" t="str">
        <f t="shared" si="449"/>
        <v/>
      </c>
      <c r="B709" s="805">
        <f>Dados_GLOBAL_Inicial!E709</f>
        <v>0</v>
      </c>
      <c r="C709" s="956">
        <f>IF(IFERROR(VALUE(Dados_GLOBAL_Inicial!F709),0)=0,0,Dados_GLOBAL_Inicial!F709)</f>
        <v>0</v>
      </c>
      <c r="D709" s="830">
        <f>Dados_GLOBAL_Inicial!G709</f>
        <v>0</v>
      </c>
      <c r="E709" s="830" t="str">
        <f>IF(IFERROR(VLOOKUP(F709,Cod_Gde_Itens!$A$1:$B$80,2,FALSE),0)&gt;549,IFERROR(VLOOKUP(F709,Cod_Gde_Itens!$A$1:$B$80,2,FALSE),0),IF(Dados_GLOBAL_Inicial!H709=0,"",Dados_GLOBAL_Inicial!H709))</f>
        <v/>
      </c>
      <c r="F709" s="823">
        <f>Dados_GLOBAL_Inicial!I709</f>
        <v>0</v>
      </c>
      <c r="G709" s="824">
        <f>Dados_GLOBAL_Inicial!J709</f>
        <v>0</v>
      </c>
      <c r="H709" s="454">
        <f>Dados_GLOBAL_Inicial!K709</f>
        <v>0</v>
      </c>
      <c r="I709" s="970">
        <f>SUM('MEDIÇÃO_OBJETO (1)'!I709)</f>
        <v>0</v>
      </c>
      <c r="J709" s="455">
        <f t="shared" si="450"/>
        <v>0</v>
      </c>
      <c r="K709" s="451">
        <f t="shared" si="451"/>
        <v>0</v>
      </c>
      <c r="L709" s="452">
        <f t="shared" si="452"/>
        <v>0</v>
      </c>
      <c r="M709" s="809">
        <f t="shared" si="453"/>
        <v>0</v>
      </c>
      <c r="N709" s="810">
        <f>IF(IFERROR(VALUE(Dados_GLOBAL_Inicial!L709),0)=0,0,Dados_GLOBAL_Inicial!L709)</f>
        <v>0</v>
      </c>
      <c r="O709" s="812">
        <f>SUM('MEDIÇÃO_OBJETO (1)'!O709)</f>
        <v>0</v>
      </c>
      <c r="P709" s="812">
        <f>SUM('MEDIÇÃO_OBJETO (1)'!P709)</f>
        <v>0</v>
      </c>
      <c r="Q709" s="813">
        <f t="shared" si="454"/>
        <v>0</v>
      </c>
      <c r="R709" s="951"/>
      <c r="S709" s="815">
        <f>SUM('MEDIÇÃO_OBJETO (1)'!S709)</f>
        <v>0</v>
      </c>
      <c r="T709" s="815">
        <f>SUM('MEDIÇÃO_OBJETO (1)'!T709)</f>
        <v>0</v>
      </c>
      <c r="V709" s="19"/>
      <c r="W709" s="978">
        <f t="shared" si="455"/>
        <v>0</v>
      </c>
      <c r="X709" s="816">
        <f t="shared" si="456"/>
        <v>0</v>
      </c>
      <c r="Y709" s="816">
        <f t="shared" si="457"/>
        <v>0</v>
      </c>
      <c r="Z709" s="817">
        <f t="shared" si="458"/>
        <v>0</v>
      </c>
      <c r="AB709" s="453">
        <f t="shared" si="444"/>
        <v>0</v>
      </c>
      <c r="AC709" s="14">
        <f t="shared" si="459"/>
        <v>0</v>
      </c>
      <c r="AD709" s="819"/>
      <c r="AE709" s="631">
        <f t="shared" si="445"/>
        <v>0</v>
      </c>
      <c r="AF709" s="818">
        <f>SUM('MEDIÇÃO_OBJETO (1)'!AG709)</f>
        <v>0</v>
      </c>
      <c r="AG709" s="541">
        <f>SUM('MEDIÇÃO_OBJETO (1)'!AH709)</f>
        <v>0</v>
      </c>
      <c r="AH709" s="541">
        <f>SUM('MEDIÇÃO_OBJETO (1)'!AI709)</f>
        <v>0</v>
      </c>
      <c r="AI709" s="541">
        <f>SUM('MEDIÇÃO_OBJETO (1)'!AJ709)</f>
        <v>0</v>
      </c>
      <c r="AJ709" s="541">
        <f>SUM('MEDIÇÃO_OBJETO (1)'!AK709)</f>
        <v>0</v>
      </c>
      <c r="AK709" s="541">
        <f>SUM('MEDIÇÃO_OBJETO (1)'!AL709)</f>
        <v>0</v>
      </c>
      <c r="AL709" s="541">
        <f>SUM('MEDIÇÃO_OBJETO (1)'!AM709)</f>
        <v>0</v>
      </c>
      <c r="AM709" s="541">
        <f>SUM('MEDIÇÃO_OBJETO (1)'!AN709)</f>
        <v>0</v>
      </c>
      <c r="AN709" s="541">
        <f>SUM('MEDIÇÃO_OBJETO (1)'!AO709)</f>
        <v>0</v>
      </c>
      <c r="AO709" s="541">
        <f>SUM('MEDIÇÃO_OBJETO (1)'!AP709)</f>
        <v>0</v>
      </c>
      <c r="AP709" s="541">
        <f>SUM('MEDIÇÃO_OBJETO (1)'!AQ709)</f>
        <v>0</v>
      </c>
      <c r="AQ709" s="541">
        <f>SUM('MEDIÇÃO_OBJETO (1)'!AR709)</f>
        <v>0</v>
      </c>
      <c r="AR709" s="541">
        <f>SUM('MEDIÇÃO_OBJETO (1)'!AS709)</f>
        <v>0</v>
      </c>
      <c r="AS709" s="541">
        <f>SUM('MEDIÇÃO_OBJETO (1)'!AT709)</f>
        <v>0</v>
      </c>
      <c r="AT709" s="541">
        <f>SUM('MEDIÇÃO_OBJETO (1)'!AU709)</f>
        <v>0</v>
      </c>
      <c r="AU709" s="541">
        <f>SUM('MEDIÇÃO_OBJETO (1)'!AV709)</f>
        <v>0</v>
      </c>
      <c r="AV709" s="541">
        <f>SUM('MEDIÇÃO_OBJETO (1)'!AW709)</f>
        <v>0</v>
      </c>
      <c r="AW709" s="541">
        <f>SUM('MEDIÇÃO_OBJETO (1)'!AX709)</f>
        <v>0</v>
      </c>
      <c r="AX709" s="977"/>
      <c r="BN709" s="992">
        <f t="shared" si="448"/>
        <v>0</v>
      </c>
      <c r="BO709" s="538">
        <f t="shared" si="446"/>
        <v>0</v>
      </c>
      <c r="BP709" s="987">
        <f>IF(RESUMO_GLOBAL!$X$53="a",ROUND(AF709*$N709,RESUMO_GLOBAL!$X$54),IF(RESUMO_GLOBAL!$X$53="t",TRUNC(AF709*$N709,RESUMO_GLOBAL!$X$54),AF709*$N709))</f>
        <v>0</v>
      </c>
      <c r="BQ709" s="987">
        <f>IF(RESUMO_GLOBAL!$X$53="a",ROUND(AG709*$N709,RESUMO_GLOBAL!$X$54),IF(RESUMO_GLOBAL!$X$53="t",TRUNC(AG709*$N709,RESUMO_GLOBAL!$X$54),AG709*$N709))</f>
        <v>0</v>
      </c>
      <c r="BR709" s="987">
        <f>IF(RESUMO_GLOBAL!$X$53="a",ROUND(AH709*$N709,RESUMO_GLOBAL!$X$54),IF(RESUMO_GLOBAL!$X$53="t",TRUNC(AH709*$N709,RESUMO_GLOBAL!$X$54),AH709*$N709))</f>
        <v>0</v>
      </c>
      <c r="BS709" s="987">
        <f>IF(RESUMO_GLOBAL!$X$53="a",ROUND(AI709*$N709,RESUMO_GLOBAL!$X$54),IF(RESUMO_GLOBAL!$X$53="t",TRUNC(AI709*$N709,RESUMO_GLOBAL!$X$54),AI709*$N709))</f>
        <v>0</v>
      </c>
      <c r="BT709" s="987">
        <f>IF(RESUMO_GLOBAL!$X$53="a",ROUND(AJ709*$N709,RESUMO_GLOBAL!$X$54),IF(RESUMO_GLOBAL!$X$53="t",TRUNC(AJ709*$N709,RESUMO_GLOBAL!$X$54),AJ709*$N709))</f>
        <v>0</v>
      </c>
      <c r="BU709" s="987">
        <f>IF(RESUMO_GLOBAL!$X$53="a",ROUND(AK709*$N709,RESUMO_GLOBAL!$X$54),IF(RESUMO_GLOBAL!$X$53="t",TRUNC(AK709*$N709,RESUMO_GLOBAL!$X$54),AK709*$N709))</f>
        <v>0</v>
      </c>
      <c r="BV709" s="987">
        <f>IF(RESUMO_GLOBAL!$X$53="a",ROUND(AL709*$N709,RESUMO_GLOBAL!$X$54),IF(RESUMO_GLOBAL!$X$53="t",TRUNC(AL709*$N709,RESUMO_GLOBAL!$X$54),AL709*$N709))</f>
        <v>0</v>
      </c>
      <c r="BW709" s="987">
        <f>IF(RESUMO_GLOBAL!$X$53="a",ROUND(AM709*$N709,RESUMO_GLOBAL!$X$54),IF(RESUMO_GLOBAL!$X$53="t",TRUNC(AM709*$N709,RESUMO_GLOBAL!$X$54),AM709*$N709))</f>
        <v>0</v>
      </c>
      <c r="BX709" s="987">
        <f>IF(RESUMO_GLOBAL!$X$53="a",ROUND(AN709*$N709,RESUMO_GLOBAL!$X$54),IF(RESUMO_GLOBAL!$X$53="t",TRUNC(AN709*$N709,RESUMO_GLOBAL!$X$54),AN709*$N709))</f>
        <v>0</v>
      </c>
      <c r="BY709" s="987">
        <f>IF(RESUMO_GLOBAL!$X$53="a",ROUND(AO709*$N709,RESUMO_GLOBAL!$X$54),IF(RESUMO_GLOBAL!$X$53="t",TRUNC(AO709*$N709,RESUMO_GLOBAL!$X$54),AO709*$N709))</f>
        <v>0</v>
      </c>
      <c r="BZ709" s="987">
        <f>IF(RESUMO_GLOBAL!$X$53="a",ROUND(AP709*$N709,RESUMO_GLOBAL!$X$54),IF(RESUMO_GLOBAL!$X$53="t",TRUNC(AP709*$N709,RESUMO_GLOBAL!$X$54),AP709*$N709))</f>
        <v>0</v>
      </c>
      <c r="CA709" s="987">
        <f>IF(RESUMO_GLOBAL!$X$53="a",ROUND(AQ709*$N709,RESUMO_GLOBAL!$X$54),IF(RESUMO_GLOBAL!$X$53="t",TRUNC(AQ709*$N709,RESUMO_GLOBAL!$X$54),AQ709*$N709))</f>
        <v>0</v>
      </c>
      <c r="CB709" s="987">
        <f>IF(RESUMO_GLOBAL!$X$53="a",ROUND(AR709*$N709,RESUMO_GLOBAL!$X$54),IF(RESUMO_GLOBAL!$X$53="t",TRUNC(AR709*$N709,RESUMO_GLOBAL!$X$54),AR709*$N709))</f>
        <v>0</v>
      </c>
      <c r="CC709" s="987">
        <f>IF(RESUMO_GLOBAL!$X$53="a",ROUND(AS709*$N709,RESUMO_GLOBAL!$X$54),IF(RESUMO_GLOBAL!$X$53="t",TRUNC(AS709*$N709,RESUMO_GLOBAL!$X$54),AS709*$N709))</f>
        <v>0</v>
      </c>
      <c r="CD709" s="987">
        <f>IF(RESUMO_GLOBAL!$X$53="a",ROUND(AT709*$N709,RESUMO_GLOBAL!$X$54),IF(RESUMO_GLOBAL!$X$53="t",TRUNC(AT709*$N709,RESUMO_GLOBAL!$X$54),AT709*$N709))</f>
        <v>0</v>
      </c>
      <c r="CE709" s="987">
        <f>IF(RESUMO_GLOBAL!$X$53="a",ROUND(AU709*$N709,RESUMO_GLOBAL!$X$54),IF(RESUMO_GLOBAL!$X$53="t",TRUNC(AU709*$N709,RESUMO_GLOBAL!$X$54),AU709*$N709))</f>
        <v>0</v>
      </c>
      <c r="CF709" s="987">
        <f>IF(RESUMO_GLOBAL!$X$53="a",ROUND(AV709*$N709,RESUMO_GLOBAL!$X$54),IF(RESUMO_GLOBAL!$X$53="t",TRUNC(AV709*$N709,RESUMO_GLOBAL!$X$54),AV709*$N709))</f>
        <v>0</v>
      </c>
      <c r="CG709" s="987">
        <f>IF(RESUMO_GLOBAL!$X$53="a",ROUND(AW709*$N709,RESUMO_GLOBAL!$X$54),IF(RESUMO_GLOBAL!$X$53="t",TRUNC(AW709*$N709,RESUMO_GLOBAL!$X$54),AW709*$N709))</f>
        <v>0</v>
      </c>
      <c r="CK709" s="59">
        <f t="shared" si="425"/>
        <v>0</v>
      </c>
      <c r="CL709" s="59">
        <f t="shared" si="426"/>
        <v>0</v>
      </c>
      <c r="CM709" s="59">
        <f t="shared" si="427"/>
        <v>0</v>
      </c>
      <c r="CN709" s="59">
        <f t="shared" si="428"/>
        <v>0</v>
      </c>
      <c r="CO709" s="59">
        <f t="shared" si="429"/>
        <v>0</v>
      </c>
      <c r="CP709" s="59">
        <f t="shared" si="430"/>
        <v>0</v>
      </c>
      <c r="CQ709" s="59">
        <f t="shared" si="431"/>
        <v>0</v>
      </c>
      <c r="CR709" s="59">
        <f t="shared" si="432"/>
        <v>0</v>
      </c>
      <c r="CS709" s="59">
        <f t="shared" si="433"/>
        <v>0</v>
      </c>
      <c r="CT709" s="59">
        <f t="shared" si="434"/>
        <v>0</v>
      </c>
      <c r="CU709" s="59">
        <f t="shared" si="435"/>
        <v>0</v>
      </c>
      <c r="CV709" s="59">
        <f t="shared" si="436"/>
        <v>0</v>
      </c>
      <c r="CW709" s="59">
        <f t="shared" si="437"/>
        <v>0</v>
      </c>
      <c r="CX709" s="59">
        <f t="shared" si="438"/>
        <v>0</v>
      </c>
      <c r="CY709" s="59">
        <f t="shared" si="439"/>
        <v>0</v>
      </c>
      <c r="CZ709" s="59">
        <f t="shared" si="440"/>
        <v>0</v>
      </c>
      <c r="DA709" s="59">
        <f t="shared" si="441"/>
        <v>0</v>
      </c>
      <c r="DB709" s="59">
        <f t="shared" si="442"/>
        <v>0</v>
      </c>
      <c r="DE709">
        <f t="shared" si="424"/>
        <v>704</v>
      </c>
      <c r="DF709" t="str">
        <f t="shared" si="443"/>
        <v/>
      </c>
      <c r="DG709" s="59">
        <f>IF($C709&lt;&gt;0,SUM($CK710:CK710),0)</f>
        <v>0</v>
      </c>
      <c r="DH709" s="59">
        <f>IF($C709&lt;&gt;0,SUM($CK710:CL710),0)</f>
        <v>0</v>
      </c>
      <c r="DI709" s="59">
        <f>IF($C709&lt;&gt;0,SUM($CK710:CM710),0)</f>
        <v>0</v>
      </c>
      <c r="DJ709" s="59">
        <f>IF($C709&lt;&gt;0,SUM($CK710:CN710),0)</f>
        <v>0</v>
      </c>
      <c r="DK709" s="59">
        <f>IF($C709&lt;&gt;0,SUM($CK710:CO710),0)</f>
        <v>0</v>
      </c>
      <c r="DL709" s="59">
        <f>IF($C709&lt;&gt;0,SUM($CK710:CP710),0)</f>
        <v>0</v>
      </c>
      <c r="DM709" s="59">
        <f>IF($C709&lt;&gt;0,SUM($CK710:CQ710),0)</f>
        <v>0</v>
      </c>
      <c r="DN709" s="59">
        <f>IF($C709&lt;&gt;0,SUM($CK710:CR710),0)</f>
        <v>0</v>
      </c>
      <c r="DO709" s="59">
        <f>IF($C709&lt;&gt;0,SUM($CK710:CS710),0)</f>
        <v>0</v>
      </c>
      <c r="DP709" s="59">
        <f>IF($C709&lt;&gt;0,SUM($CK710:CT710),0)</f>
        <v>0</v>
      </c>
      <c r="DQ709" s="59">
        <f>IF($C709&lt;&gt;0,SUM($CK710:CU710),0)</f>
        <v>0</v>
      </c>
      <c r="DR709" s="59">
        <f>IF($C709&lt;&gt;0,SUM($CK710:CV710),0)</f>
        <v>0</v>
      </c>
      <c r="DS709" s="59">
        <f>IF($C709&lt;&gt;0,SUM($CK710:CW710),0)</f>
        <v>0</v>
      </c>
      <c r="DT709" s="59">
        <f>IF($C709&lt;&gt;0,SUM($CK710:CX710),0)</f>
        <v>0</v>
      </c>
      <c r="DU709" s="59">
        <f>IF($C709&lt;&gt;0,SUM($CK710:CY710),0)</f>
        <v>0</v>
      </c>
      <c r="DV709" s="59">
        <f>IF($C709&lt;&gt;0,SUM($CK710:CZ710),0)</f>
        <v>0</v>
      </c>
      <c r="DW709" s="59">
        <f>IF($C709&lt;&gt;0,SUM($CK710:DA710),0)</f>
        <v>0</v>
      </c>
      <c r="DX709" s="59">
        <f>IF($C709&lt;&gt;0,SUM($CK710:DB710),0)</f>
        <v>0</v>
      </c>
      <c r="DY709" s="952" t="str">
        <f t="shared" si="447"/>
        <v/>
      </c>
    </row>
    <row r="710" spans="1:247" ht="13.5" hidden="1" thickBot="1">
      <c r="A710" s="3" t="str">
        <f t="shared" si="449"/>
        <v/>
      </c>
      <c r="B710" s="805">
        <f>Dados_GLOBAL_Inicial!E710</f>
        <v>0</v>
      </c>
      <c r="C710" s="956">
        <f>IF(IFERROR(VALUE(Dados_GLOBAL_Inicial!F710),0)=0,0,Dados_GLOBAL_Inicial!F710)</f>
        <v>0</v>
      </c>
      <c r="D710" s="830">
        <f>Dados_GLOBAL_Inicial!G710</f>
        <v>0</v>
      </c>
      <c r="E710" s="830" t="str">
        <f>IF(IFERROR(VLOOKUP(F710,Cod_Gde_Itens!$A$1:$B$80,2,FALSE),0)&gt;549,IFERROR(VLOOKUP(F710,Cod_Gde_Itens!$A$1:$B$80,2,FALSE),0),IF(Dados_GLOBAL_Inicial!H710=0,"",Dados_GLOBAL_Inicial!H710))</f>
        <v/>
      </c>
      <c r="F710" s="823">
        <f>Dados_GLOBAL_Inicial!I710</f>
        <v>0</v>
      </c>
      <c r="G710" s="824">
        <f>Dados_GLOBAL_Inicial!J710</f>
        <v>0</v>
      </c>
      <c r="H710" s="454">
        <f>Dados_GLOBAL_Inicial!K710</f>
        <v>0</v>
      </c>
      <c r="I710" s="970">
        <f>SUM('MEDIÇÃO_OBJETO (1)'!I710)</f>
        <v>0</v>
      </c>
      <c r="J710" s="455">
        <f t="shared" si="450"/>
        <v>0</v>
      </c>
      <c r="K710" s="451">
        <f t="shared" si="451"/>
        <v>0</v>
      </c>
      <c r="L710" s="452">
        <f t="shared" si="452"/>
        <v>0</v>
      </c>
      <c r="M710" s="809">
        <f t="shared" si="453"/>
        <v>0</v>
      </c>
      <c r="N710" s="810">
        <f>IF(IFERROR(VALUE(Dados_GLOBAL_Inicial!L710),0)=0,0,Dados_GLOBAL_Inicial!L710)</f>
        <v>0</v>
      </c>
      <c r="O710" s="812">
        <f>SUM('MEDIÇÃO_OBJETO (1)'!O710)</f>
        <v>0</v>
      </c>
      <c r="P710" s="812">
        <f>SUM('MEDIÇÃO_OBJETO (1)'!P710)</f>
        <v>0</v>
      </c>
      <c r="Q710" s="813">
        <f t="shared" si="454"/>
        <v>0</v>
      </c>
      <c r="R710" s="951"/>
      <c r="S710" s="815">
        <f>SUM('MEDIÇÃO_OBJETO (1)'!S710)</f>
        <v>0</v>
      </c>
      <c r="T710" s="815">
        <f>SUM('MEDIÇÃO_OBJETO (1)'!T710)</f>
        <v>0</v>
      </c>
      <c r="V710" s="19"/>
      <c r="W710" s="978">
        <f t="shared" si="455"/>
        <v>0</v>
      </c>
      <c r="X710" s="816">
        <f t="shared" si="456"/>
        <v>0</v>
      </c>
      <c r="Y710" s="816">
        <f t="shared" si="457"/>
        <v>0</v>
      </c>
      <c r="Z710" s="817">
        <f t="shared" si="458"/>
        <v>0</v>
      </c>
      <c r="AB710" s="453">
        <f t="shared" si="444"/>
        <v>0</v>
      </c>
      <c r="AC710" s="14">
        <f t="shared" si="459"/>
        <v>0</v>
      </c>
      <c r="AD710" s="819"/>
      <c r="AE710" s="631">
        <f t="shared" si="445"/>
        <v>0</v>
      </c>
      <c r="AF710" s="818">
        <f>SUM('MEDIÇÃO_OBJETO (1)'!AG710)</f>
        <v>0</v>
      </c>
      <c r="AG710" s="541">
        <f>SUM('MEDIÇÃO_OBJETO (1)'!AH710)</f>
        <v>0</v>
      </c>
      <c r="AH710" s="541">
        <f>SUM('MEDIÇÃO_OBJETO (1)'!AI710)</f>
        <v>0</v>
      </c>
      <c r="AI710" s="541">
        <f>SUM('MEDIÇÃO_OBJETO (1)'!AJ710)</f>
        <v>0</v>
      </c>
      <c r="AJ710" s="541">
        <f>SUM('MEDIÇÃO_OBJETO (1)'!AK710)</f>
        <v>0</v>
      </c>
      <c r="AK710" s="541">
        <f>SUM('MEDIÇÃO_OBJETO (1)'!AL710)</f>
        <v>0</v>
      </c>
      <c r="AL710" s="541">
        <f>SUM('MEDIÇÃO_OBJETO (1)'!AM710)</f>
        <v>0</v>
      </c>
      <c r="AM710" s="541">
        <f>SUM('MEDIÇÃO_OBJETO (1)'!AN710)</f>
        <v>0</v>
      </c>
      <c r="AN710" s="541">
        <f>SUM('MEDIÇÃO_OBJETO (1)'!AO710)</f>
        <v>0</v>
      </c>
      <c r="AO710" s="541">
        <f>SUM('MEDIÇÃO_OBJETO (1)'!AP710)</f>
        <v>0</v>
      </c>
      <c r="AP710" s="541">
        <f>SUM('MEDIÇÃO_OBJETO (1)'!AQ710)</f>
        <v>0</v>
      </c>
      <c r="AQ710" s="541">
        <f>SUM('MEDIÇÃO_OBJETO (1)'!AR710)</f>
        <v>0</v>
      </c>
      <c r="AR710" s="541">
        <f>SUM('MEDIÇÃO_OBJETO (1)'!AS710)</f>
        <v>0</v>
      </c>
      <c r="AS710" s="541">
        <f>SUM('MEDIÇÃO_OBJETO (1)'!AT710)</f>
        <v>0</v>
      </c>
      <c r="AT710" s="541">
        <f>SUM('MEDIÇÃO_OBJETO (1)'!AU710)</f>
        <v>0</v>
      </c>
      <c r="AU710" s="541">
        <f>SUM('MEDIÇÃO_OBJETO (1)'!AV710)</f>
        <v>0</v>
      </c>
      <c r="AV710" s="541">
        <f>SUM('MEDIÇÃO_OBJETO (1)'!AW710)</f>
        <v>0</v>
      </c>
      <c r="AW710" s="541">
        <f>SUM('MEDIÇÃO_OBJETO (1)'!AX710)</f>
        <v>0</v>
      </c>
      <c r="AX710" s="977"/>
      <c r="BN710" s="992">
        <f t="shared" si="448"/>
        <v>0</v>
      </c>
      <c r="BO710" s="538">
        <f t="shared" si="446"/>
        <v>0</v>
      </c>
      <c r="BP710" s="987">
        <f>IF(RESUMO_GLOBAL!$X$53="a",ROUND(AF710*$N710,RESUMO_GLOBAL!$X$54),IF(RESUMO_GLOBAL!$X$53="t",TRUNC(AF710*$N710,RESUMO_GLOBAL!$X$54),AF710*$N710))</f>
        <v>0</v>
      </c>
      <c r="BQ710" s="987">
        <f>IF(RESUMO_GLOBAL!$X$53="a",ROUND(AG710*$N710,RESUMO_GLOBAL!$X$54),IF(RESUMO_GLOBAL!$X$53="t",TRUNC(AG710*$N710,RESUMO_GLOBAL!$X$54),AG710*$N710))</f>
        <v>0</v>
      </c>
      <c r="BR710" s="987">
        <f>IF(RESUMO_GLOBAL!$X$53="a",ROUND(AH710*$N710,RESUMO_GLOBAL!$X$54),IF(RESUMO_GLOBAL!$X$53="t",TRUNC(AH710*$N710,RESUMO_GLOBAL!$X$54),AH710*$N710))</f>
        <v>0</v>
      </c>
      <c r="BS710" s="987">
        <f>IF(RESUMO_GLOBAL!$X$53="a",ROUND(AI710*$N710,RESUMO_GLOBAL!$X$54),IF(RESUMO_GLOBAL!$X$53="t",TRUNC(AI710*$N710,RESUMO_GLOBAL!$X$54),AI710*$N710))</f>
        <v>0</v>
      </c>
      <c r="BT710" s="987">
        <f>IF(RESUMO_GLOBAL!$X$53="a",ROUND(AJ710*$N710,RESUMO_GLOBAL!$X$54),IF(RESUMO_GLOBAL!$X$53="t",TRUNC(AJ710*$N710,RESUMO_GLOBAL!$X$54),AJ710*$N710))</f>
        <v>0</v>
      </c>
      <c r="BU710" s="987">
        <f>IF(RESUMO_GLOBAL!$X$53="a",ROUND(AK710*$N710,RESUMO_GLOBAL!$X$54),IF(RESUMO_GLOBAL!$X$53="t",TRUNC(AK710*$N710,RESUMO_GLOBAL!$X$54),AK710*$N710))</f>
        <v>0</v>
      </c>
      <c r="BV710" s="987">
        <f>IF(RESUMO_GLOBAL!$X$53="a",ROUND(AL710*$N710,RESUMO_GLOBAL!$X$54),IF(RESUMO_GLOBAL!$X$53="t",TRUNC(AL710*$N710,RESUMO_GLOBAL!$X$54),AL710*$N710))</f>
        <v>0</v>
      </c>
      <c r="BW710" s="987">
        <f>IF(RESUMO_GLOBAL!$X$53="a",ROUND(AM710*$N710,RESUMO_GLOBAL!$X$54),IF(RESUMO_GLOBAL!$X$53="t",TRUNC(AM710*$N710,RESUMO_GLOBAL!$X$54),AM710*$N710))</f>
        <v>0</v>
      </c>
      <c r="BX710" s="987">
        <f>IF(RESUMO_GLOBAL!$X$53="a",ROUND(AN710*$N710,RESUMO_GLOBAL!$X$54),IF(RESUMO_GLOBAL!$X$53="t",TRUNC(AN710*$N710,RESUMO_GLOBAL!$X$54),AN710*$N710))</f>
        <v>0</v>
      </c>
      <c r="BY710" s="987">
        <f>IF(RESUMO_GLOBAL!$X$53="a",ROUND(AO710*$N710,RESUMO_GLOBAL!$X$54),IF(RESUMO_GLOBAL!$X$53="t",TRUNC(AO710*$N710,RESUMO_GLOBAL!$X$54),AO710*$N710))</f>
        <v>0</v>
      </c>
      <c r="BZ710" s="987">
        <f>IF(RESUMO_GLOBAL!$X$53="a",ROUND(AP710*$N710,RESUMO_GLOBAL!$X$54),IF(RESUMO_GLOBAL!$X$53="t",TRUNC(AP710*$N710,RESUMO_GLOBAL!$X$54),AP710*$N710))</f>
        <v>0</v>
      </c>
      <c r="CA710" s="987">
        <f>IF(RESUMO_GLOBAL!$X$53="a",ROUND(AQ710*$N710,RESUMO_GLOBAL!$X$54),IF(RESUMO_GLOBAL!$X$53="t",TRUNC(AQ710*$N710,RESUMO_GLOBAL!$X$54),AQ710*$N710))</f>
        <v>0</v>
      </c>
      <c r="CB710" s="987">
        <f>IF(RESUMO_GLOBAL!$X$53="a",ROUND(AR710*$N710,RESUMO_GLOBAL!$X$54),IF(RESUMO_GLOBAL!$X$53="t",TRUNC(AR710*$N710,RESUMO_GLOBAL!$X$54),AR710*$N710))</f>
        <v>0</v>
      </c>
      <c r="CC710" s="987">
        <f>IF(RESUMO_GLOBAL!$X$53="a",ROUND(AS710*$N710,RESUMO_GLOBAL!$X$54),IF(RESUMO_GLOBAL!$X$53="t",TRUNC(AS710*$N710,RESUMO_GLOBAL!$X$54),AS710*$N710))</f>
        <v>0</v>
      </c>
      <c r="CD710" s="987">
        <f>IF(RESUMO_GLOBAL!$X$53="a",ROUND(AT710*$N710,RESUMO_GLOBAL!$X$54),IF(RESUMO_GLOBAL!$X$53="t",TRUNC(AT710*$N710,RESUMO_GLOBAL!$X$54),AT710*$N710))</f>
        <v>0</v>
      </c>
      <c r="CE710" s="987">
        <f>IF(RESUMO_GLOBAL!$X$53="a",ROUND(AU710*$N710,RESUMO_GLOBAL!$X$54),IF(RESUMO_GLOBAL!$X$53="t",TRUNC(AU710*$N710,RESUMO_GLOBAL!$X$54),AU710*$N710))</f>
        <v>0</v>
      </c>
      <c r="CF710" s="987">
        <f>IF(RESUMO_GLOBAL!$X$53="a",ROUND(AV710*$N710,RESUMO_GLOBAL!$X$54),IF(RESUMO_GLOBAL!$X$53="t",TRUNC(AV710*$N710,RESUMO_GLOBAL!$X$54),AV710*$N710))</f>
        <v>0</v>
      </c>
      <c r="CG710" s="987">
        <f>IF(RESUMO_GLOBAL!$X$53="a",ROUND(AW710*$N710,RESUMO_GLOBAL!$X$54),IF(RESUMO_GLOBAL!$X$53="t",TRUNC(AW710*$N710,RESUMO_GLOBAL!$X$54),AW710*$N710))</f>
        <v>0</v>
      </c>
      <c r="CK710" s="59">
        <f t="shared" si="425"/>
        <v>0</v>
      </c>
      <c r="CL710" s="59">
        <f t="shared" si="426"/>
        <v>0</v>
      </c>
      <c r="CM710" s="59">
        <f t="shared" si="427"/>
        <v>0</v>
      </c>
      <c r="CN710" s="59">
        <f t="shared" si="428"/>
        <v>0</v>
      </c>
      <c r="CO710" s="59">
        <f t="shared" si="429"/>
        <v>0</v>
      </c>
      <c r="CP710" s="59">
        <f t="shared" si="430"/>
        <v>0</v>
      </c>
      <c r="CQ710" s="59">
        <f t="shared" si="431"/>
        <v>0</v>
      </c>
      <c r="CR710" s="59">
        <f t="shared" si="432"/>
        <v>0</v>
      </c>
      <c r="CS710" s="59">
        <f t="shared" si="433"/>
        <v>0</v>
      </c>
      <c r="CT710" s="59">
        <f t="shared" si="434"/>
        <v>0</v>
      </c>
      <c r="CU710" s="59">
        <f t="shared" si="435"/>
        <v>0</v>
      </c>
      <c r="CV710" s="59">
        <f t="shared" si="436"/>
        <v>0</v>
      </c>
      <c r="CW710" s="59">
        <f t="shared" si="437"/>
        <v>0</v>
      </c>
      <c r="CX710" s="59">
        <f t="shared" si="438"/>
        <v>0</v>
      </c>
      <c r="CY710" s="59">
        <f t="shared" si="439"/>
        <v>0</v>
      </c>
      <c r="CZ710" s="59">
        <f t="shared" si="440"/>
        <v>0</v>
      </c>
      <c r="DA710" s="59">
        <f t="shared" si="441"/>
        <v>0</v>
      </c>
      <c r="DB710" s="59">
        <f t="shared" si="442"/>
        <v>0</v>
      </c>
      <c r="DE710">
        <f t="shared" si="424"/>
        <v>705</v>
      </c>
      <c r="DF710" t="str">
        <f t="shared" si="443"/>
        <v/>
      </c>
      <c r="DG710" s="59">
        <f>IF($C710&lt;&gt;0,SUM($CK711:CK711),0)</f>
        <v>0</v>
      </c>
      <c r="DH710" s="59">
        <f>IF($C710&lt;&gt;0,SUM($CK711:CL711),0)</f>
        <v>0</v>
      </c>
      <c r="DI710" s="59">
        <f>IF($C710&lt;&gt;0,SUM($CK711:CM711),0)</f>
        <v>0</v>
      </c>
      <c r="DJ710" s="59">
        <f>IF($C710&lt;&gt;0,SUM($CK711:CN711),0)</f>
        <v>0</v>
      </c>
      <c r="DK710" s="59">
        <f>IF($C710&lt;&gt;0,SUM($CK711:CO711),0)</f>
        <v>0</v>
      </c>
      <c r="DL710" s="59">
        <f>IF($C710&lt;&gt;0,SUM($CK711:CP711),0)</f>
        <v>0</v>
      </c>
      <c r="DM710" s="59">
        <f>IF($C710&lt;&gt;0,SUM($CK711:CQ711),0)</f>
        <v>0</v>
      </c>
      <c r="DN710" s="59">
        <f>IF($C710&lt;&gt;0,SUM($CK711:CR711),0)</f>
        <v>0</v>
      </c>
      <c r="DO710" s="59">
        <f>IF($C710&lt;&gt;0,SUM($CK711:CS711),0)</f>
        <v>0</v>
      </c>
      <c r="DP710" s="59">
        <f>IF($C710&lt;&gt;0,SUM($CK711:CT711),0)</f>
        <v>0</v>
      </c>
      <c r="DQ710" s="59">
        <f>IF($C710&lt;&gt;0,SUM($CK711:CU711),0)</f>
        <v>0</v>
      </c>
      <c r="DR710" s="59">
        <f>IF($C710&lt;&gt;0,SUM($CK711:CV711),0)</f>
        <v>0</v>
      </c>
      <c r="DS710" s="59">
        <f>IF($C710&lt;&gt;0,SUM($CK711:CW711),0)</f>
        <v>0</v>
      </c>
      <c r="DT710" s="59">
        <f>IF($C710&lt;&gt;0,SUM($CK711:CX711),0)</f>
        <v>0</v>
      </c>
      <c r="DU710" s="59">
        <f>IF($C710&lt;&gt;0,SUM($CK711:CY711),0)</f>
        <v>0</v>
      </c>
      <c r="DV710" s="59">
        <f>IF($C710&lt;&gt;0,SUM($CK711:CZ711),0)</f>
        <v>0</v>
      </c>
      <c r="DW710" s="59">
        <f>IF($C710&lt;&gt;0,SUM($CK711:DA711),0)</f>
        <v>0</v>
      </c>
      <c r="DX710" s="59">
        <f>IF($C710&lt;&gt;0,SUM($CK711:DB711),0)</f>
        <v>0</v>
      </c>
      <c r="DY710" s="952" t="str">
        <f t="shared" si="447"/>
        <v/>
      </c>
    </row>
    <row r="711" spans="1:247" ht="13.5" hidden="1" thickBot="1">
      <c r="A711" s="3" t="str">
        <f t="shared" si="449"/>
        <v/>
      </c>
      <c r="B711" s="805">
        <f>Dados_GLOBAL_Inicial!E711</f>
        <v>0</v>
      </c>
      <c r="C711" s="956">
        <f>IF(IFERROR(VALUE(Dados_GLOBAL_Inicial!F711),0)=0,0,Dados_GLOBAL_Inicial!F711)</f>
        <v>0</v>
      </c>
      <c r="D711" s="830">
        <f>Dados_GLOBAL_Inicial!G711</f>
        <v>0</v>
      </c>
      <c r="E711" s="830" t="str">
        <f>IF(IFERROR(VLOOKUP(F711,Cod_Gde_Itens!$A$1:$B$80,2,FALSE),0)&gt;549,IFERROR(VLOOKUP(F711,Cod_Gde_Itens!$A$1:$B$80,2,FALSE),0),IF(Dados_GLOBAL_Inicial!H711=0,"",Dados_GLOBAL_Inicial!H711))</f>
        <v/>
      </c>
      <c r="F711" s="823">
        <f>Dados_GLOBAL_Inicial!I711</f>
        <v>0</v>
      </c>
      <c r="G711" s="824">
        <f>Dados_GLOBAL_Inicial!J711</f>
        <v>0</v>
      </c>
      <c r="H711" s="454">
        <f>Dados_GLOBAL_Inicial!K711</f>
        <v>0</v>
      </c>
      <c r="I711" s="970">
        <f>SUM('MEDIÇÃO_OBJETO (1)'!I711)</f>
        <v>0</v>
      </c>
      <c r="J711" s="455">
        <f t="shared" si="450"/>
        <v>0</v>
      </c>
      <c r="K711" s="451">
        <f t="shared" si="451"/>
        <v>0</v>
      </c>
      <c r="L711" s="452">
        <f t="shared" si="452"/>
        <v>0</v>
      </c>
      <c r="M711" s="809">
        <f t="shared" si="453"/>
        <v>0</v>
      </c>
      <c r="N711" s="810">
        <f>IF(IFERROR(VALUE(Dados_GLOBAL_Inicial!L711),0)=0,0,Dados_GLOBAL_Inicial!L711)</f>
        <v>0</v>
      </c>
      <c r="O711" s="812">
        <f>SUM('MEDIÇÃO_OBJETO (1)'!O711)</f>
        <v>0</v>
      </c>
      <c r="P711" s="812">
        <f>SUM('MEDIÇÃO_OBJETO (1)'!P711)</f>
        <v>0</v>
      </c>
      <c r="Q711" s="813">
        <f t="shared" si="454"/>
        <v>0</v>
      </c>
      <c r="R711" s="951"/>
      <c r="S711" s="815">
        <f>SUM('MEDIÇÃO_OBJETO (1)'!S711)</f>
        <v>0</v>
      </c>
      <c r="T711" s="815">
        <f>SUM('MEDIÇÃO_OBJETO (1)'!T711)</f>
        <v>0</v>
      </c>
      <c r="V711" s="19"/>
      <c r="W711" s="978">
        <f t="shared" si="455"/>
        <v>0</v>
      </c>
      <c r="X711" s="816">
        <f t="shared" si="456"/>
        <v>0</v>
      </c>
      <c r="Y711" s="816">
        <f t="shared" si="457"/>
        <v>0</v>
      </c>
      <c r="Z711" s="817">
        <f t="shared" si="458"/>
        <v>0</v>
      </c>
      <c r="AB711" s="453">
        <f t="shared" si="444"/>
        <v>0</v>
      </c>
      <c r="AC711" s="14">
        <f t="shared" si="459"/>
        <v>0</v>
      </c>
      <c r="AD711" s="819"/>
      <c r="AE711" s="631">
        <f t="shared" si="445"/>
        <v>0</v>
      </c>
      <c r="AF711" s="818">
        <f>SUM('MEDIÇÃO_OBJETO (1)'!AG711)</f>
        <v>0</v>
      </c>
      <c r="AG711" s="541">
        <f>SUM('MEDIÇÃO_OBJETO (1)'!AH711)</f>
        <v>0</v>
      </c>
      <c r="AH711" s="541">
        <f>SUM('MEDIÇÃO_OBJETO (1)'!AI711)</f>
        <v>0</v>
      </c>
      <c r="AI711" s="541">
        <f>SUM('MEDIÇÃO_OBJETO (1)'!AJ711)</f>
        <v>0</v>
      </c>
      <c r="AJ711" s="541">
        <f>SUM('MEDIÇÃO_OBJETO (1)'!AK711)</f>
        <v>0</v>
      </c>
      <c r="AK711" s="541">
        <f>SUM('MEDIÇÃO_OBJETO (1)'!AL711)</f>
        <v>0</v>
      </c>
      <c r="AL711" s="541">
        <f>SUM('MEDIÇÃO_OBJETO (1)'!AM711)</f>
        <v>0</v>
      </c>
      <c r="AM711" s="541">
        <f>SUM('MEDIÇÃO_OBJETO (1)'!AN711)</f>
        <v>0</v>
      </c>
      <c r="AN711" s="541">
        <f>SUM('MEDIÇÃO_OBJETO (1)'!AO711)</f>
        <v>0</v>
      </c>
      <c r="AO711" s="541">
        <f>SUM('MEDIÇÃO_OBJETO (1)'!AP711)</f>
        <v>0</v>
      </c>
      <c r="AP711" s="541">
        <f>SUM('MEDIÇÃO_OBJETO (1)'!AQ711)</f>
        <v>0</v>
      </c>
      <c r="AQ711" s="541">
        <f>SUM('MEDIÇÃO_OBJETO (1)'!AR711)</f>
        <v>0</v>
      </c>
      <c r="AR711" s="541">
        <f>SUM('MEDIÇÃO_OBJETO (1)'!AS711)</f>
        <v>0</v>
      </c>
      <c r="AS711" s="541">
        <f>SUM('MEDIÇÃO_OBJETO (1)'!AT711)</f>
        <v>0</v>
      </c>
      <c r="AT711" s="541">
        <f>SUM('MEDIÇÃO_OBJETO (1)'!AU711)</f>
        <v>0</v>
      </c>
      <c r="AU711" s="541">
        <f>SUM('MEDIÇÃO_OBJETO (1)'!AV711)</f>
        <v>0</v>
      </c>
      <c r="AV711" s="541">
        <f>SUM('MEDIÇÃO_OBJETO (1)'!AW711)</f>
        <v>0</v>
      </c>
      <c r="AW711" s="541">
        <f>SUM('MEDIÇÃO_OBJETO (1)'!AX711)</f>
        <v>0</v>
      </c>
      <c r="AX711" s="977"/>
      <c r="BN711" s="992">
        <f t="shared" si="448"/>
        <v>0</v>
      </c>
      <c r="BO711" s="538">
        <f t="shared" si="446"/>
        <v>0</v>
      </c>
      <c r="BP711" s="987">
        <f>IF(RESUMO_GLOBAL!$X$53="a",ROUND(AF711*$N711,RESUMO_GLOBAL!$X$54),IF(RESUMO_GLOBAL!$X$53="t",TRUNC(AF711*$N711,RESUMO_GLOBAL!$X$54),AF711*$N711))</f>
        <v>0</v>
      </c>
      <c r="BQ711" s="987">
        <f>IF(RESUMO_GLOBAL!$X$53="a",ROUND(AG711*$N711,RESUMO_GLOBAL!$X$54),IF(RESUMO_GLOBAL!$X$53="t",TRUNC(AG711*$N711,RESUMO_GLOBAL!$X$54),AG711*$N711))</f>
        <v>0</v>
      </c>
      <c r="BR711" s="987">
        <f>IF(RESUMO_GLOBAL!$X$53="a",ROUND(AH711*$N711,RESUMO_GLOBAL!$X$54),IF(RESUMO_GLOBAL!$X$53="t",TRUNC(AH711*$N711,RESUMO_GLOBAL!$X$54),AH711*$N711))</f>
        <v>0</v>
      </c>
      <c r="BS711" s="987">
        <f>IF(RESUMO_GLOBAL!$X$53="a",ROUND(AI711*$N711,RESUMO_GLOBAL!$X$54),IF(RESUMO_GLOBAL!$X$53="t",TRUNC(AI711*$N711,RESUMO_GLOBAL!$X$54),AI711*$N711))</f>
        <v>0</v>
      </c>
      <c r="BT711" s="987">
        <f>IF(RESUMO_GLOBAL!$X$53="a",ROUND(AJ711*$N711,RESUMO_GLOBAL!$X$54),IF(RESUMO_GLOBAL!$X$53="t",TRUNC(AJ711*$N711,RESUMO_GLOBAL!$X$54),AJ711*$N711))</f>
        <v>0</v>
      </c>
      <c r="BU711" s="987">
        <f>IF(RESUMO_GLOBAL!$X$53="a",ROUND(AK711*$N711,RESUMO_GLOBAL!$X$54),IF(RESUMO_GLOBAL!$X$53="t",TRUNC(AK711*$N711,RESUMO_GLOBAL!$X$54),AK711*$N711))</f>
        <v>0</v>
      </c>
      <c r="BV711" s="987">
        <f>IF(RESUMO_GLOBAL!$X$53="a",ROUND(AL711*$N711,RESUMO_GLOBAL!$X$54),IF(RESUMO_GLOBAL!$X$53="t",TRUNC(AL711*$N711,RESUMO_GLOBAL!$X$54),AL711*$N711))</f>
        <v>0</v>
      </c>
      <c r="BW711" s="987">
        <f>IF(RESUMO_GLOBAL!$X$53="a",ROUND(AM711*$N711,RESUMO_GLOBAL!$X$54),IF(RESUMO_GLOBAL!$X$53="t",TRUNC(AM711*$N711,RESUMO_GLOBAL!$X$54),AM711*$N711))</f>
        <v>0</v>
      </c>
      <c r="BX711" s="987">
        <f>IF(RESUMO_GLOBAL!$X$53="a",ROUND(AN711*$N711,RESUMO_GLOBAL!$X$54),IF(RESUMO_GLOBAL!$X$53="t",TRUNC(AN711*$N711,RESUMO_GLOBAL!$X$54),AN711*$N711))</f>
        <v>0</v>
      </c>
      <c r="BY711" s="987">
        <f>IF(RESUMO_GLOBAL!$X$53="a",ROUND(AO711*$N711,RESUMO_GLOBAL!$X$54),IF(RESUMO_GLOBAL!$X$53="t",TRUNC(AO711*$N711,RESUMO_GLOBAL!$X$54),AO711*$N711))</f>
        <v>0</v>
      </c>
      <c r="BZ711" s="987">
        <f>IF(RESUMO_GLOBAL!$X$53="a",ROUND(AP711*$N711,RESUMO_GLOBAL!$X$54),IF(RESUMO_GLOBAL!$X$53="t",TRUNC(AP711*$N711,RESUMO_GLOBAL!$X$54),AP711*$N711))</f>
        <v>0</v>
      </c>
      <c r="CA711" s="987">
        <f>IF(RESUMO_GLOBAL!$X$53="a",ROUND(AQ711*$N711,RESUMO_GLOBAL!$X$54),IF(RESUMO_GLOBAL!$X$53="t",TRUNC(AQ711*$N711,RESUMO_GLOBAL!$X$54),AQ711*$N711))</f>
        <v>0</v>
      </c>
      <c r="CB711" s="987">
        <f>IF(RESUMO_GLOBAL!$X$53="a",ROUND(AR711*$N711,RESUMO_GLOBAL!$X$54),IF(RESUMO_GLOBAL!$X$53="t",TRUNC(AR711*$N711,RESUMO_GLOBAL!$X$54),AR711*$N711))</f>
        <v>0</v>
      </c>
      <c r="CC711" s="987">
        <f>IF(RESUMO_GLOBAL!$X$53="a",ROUND(AS711*$N711,RESUMO_GLOBAL!$X$54),IF(RESUMO_GLOBAL!$X$53="t",TRUNC(AS711*$N711,RESUMO_GLOBAL!$X$54),AS711*$N711))</f>
        <v>0</v>
      </c>
      <c r="CD711" s="987">
        <f>IF(RESUMO_GLOBAL!$X$53="a",ROUND(AT711*$N711,RESUMO_GLOBAL!$X$54),IF(RESUMO_GLOBAL!$X$53="t",TRUNC(AT711*$N711,RESUMO_GLOBAL!$X$54),AT711*$N711))</f>
        <v>0</v>
      </c>
      <c r="CE711" s="987">
        <f>IF(RESUMO_GLOBAL!$X$53="a",ROUND(AU711*$N711,RESUMO_GLOBAL!$X$54),IF(RESUMO_GLOBAL!$X$53="t",TRUNC(AU711*$N711,RESUMO_GLOBAL!$X$54),AU711*$N711))</f>
        <v>0</v>
      </c>
      <c r="CF711" s="987">
        <f>IF(RESUMO_GLOBAL!$X$53="a",ROUND(AV711*$N711,RESUMO_GLOBAL!$X$54),IF(RESUMO_GLOBAL!$X$53="t",TRUNC(AV711*$N711,RESUMO_GLOBAL!$X$54),AV711*$N711))</f>
        <v>0</v>
      </c>
      <c r="CG711" s="987">
        <f>IF(RESUMO_GLOBAL!$X$53="a",ROUND(AW711*$N711,RESUMO_GLOBAL!$X$54),IF(RESUMO_GLOBAL!$X$53="t",TRUNC(AW711*$N711,RESUMO_GLOBAL!$X$54),AW711*$N711))</f>
        <v>0</v>
      </c>
      <c r="CK711" s="59">
        <f t="shared" si="425"/>
        <v>0</v>
      </c>
      <c r="CL711" s="59">
        <f t="shared" si="426"/>
        <v>0</v>
      </c>
      <c r="CM711" s="59">
        <f t="shared" si="427"/>
        <v>0</v>
      </c>
      <c r="CN711" s="59">
        <f t="shared" si="428"/>
        <v>0</v>
      </c>
      <c r="CO711" s="59">
        <f t="shared" si="429"/>
        <v>0</v>
      </c>
      <c r="CP711" s="59">
        <f t="shared" si="430"/>
        <v>0</v>
      </c>
      <c r="CQ711" s="59">
        <f t="shared" si="431"/>
        <v>0</v>
      </c>
      <c r="CR711" s="59">
        <f t="shared" si="432"/>
        <v>0</v>
      </c>
      <c r="CS711" s="59">
        <f t="shared" si="433"/>
        <v>0</v>
      </c>
      <c r="CT711" s="59">
        <f t="shared" si="434"/>
        <v>0</v>
      </c>
      <c r="CU711" s="59">
        <f t="shared" si="435"/>
        <v>0</v>
      </c>
      <c r="CV711" s="59">
        <f t="shared" si="436"/>
        <v>0</v>
      </c>
      <c r="CW711" s="59">
        <f t="shared" si="437"/>
        <v>0</v>
      </c>
      <c r="CX711" s="59">
        <f t="shared" si="438"/>
        <v>0</v>
      </c>
      <c r="CY711" s="59">
        <f t="shared" si="439"/>
        <v>0</v>
      </c>
      <c r="CZ711" s="59">
        <f t="shared" si="440"/>
        <v>0</v>
      </c>
      <c r="DA711" s="59">
        <f t="shared" si="441"/>
        <v>0</v>
      </c>
      <c r="DB711" s="59">
        <f t="shared" si="442"/>
        <v>0</v>
      </c>
      <c r="DE711">
        <f t="shared" ref="DE711:DE713" si="460">DE710+1</f>
        <v>706</v>
      </c>
      <c r="DF711" t="str">
        <f t="shared" si="443"/>
        <v/>
      </c>
      <c r="DG711" s="59">
        <f>IF($C711&lt;&gt;0,SUM($CK712:CK712),0)</f>
        <v>0</v>
      </c>
      <c r="DH711" s="59">
        <f>IF($C711&lt;&gt;0,SUM($CK712:CL712),0)</f>
        <v>0</v>
      </c>
      <c r="DI711" s="59">
        <f>IF($C711&lt;&gt;0,SUM($CK712:CM712),0)</f>
        <v>0</v>
      </c>
      <c r="DJ711" s="59">
        <f>IF($C711&lt;&gt;0,SUM($CK712:CN712),0)</f>
        <v>0</v>
      </c>
      <c r="DK711" s="59">
        <f>IF($C711&lt;&gt;0,SUM($CK712:CO712),0)</f>
        <v>0</v>
      </c>
      <c r="DL711" s="59">
        <f>IF($C711&lt;&gt;0,SUM($CK712:CP712),0)</f>
        <v>0</v>
      </c>
      <c r="DM711" s="59">
        <f>IF($C711&lt;&gt;0,SUM($CK712:CQ712),0)</f>
        <v>0</v>
      </c>
      <c r="DN711" s="59">
        <f>IF($C711&lt;&gt;0,SUM($CK712:CR712),0)</f>
        <v>0</v>
      </c>
      <c r="DO711" s="59">
        <f>IF($C711&lt;&gt;0,SUM($CK712:CS712),0)</f>
        <v>0</v>
      </c>
      <c r="DP711" s="59">
        <f>IF($C711&lt;&gt;0,SUM($CK712:CT712),0)</f>
        <v>0</v>
      </c>
      <c r="DQ711" s="59">
        <f>IF($C711&lt;&gt;0,SUM($CK712:CU712),0)</f>
        <v>0</v>
      </c>
      <c r="DR711" s="59">
        <f>IF($C711&lt;&gt;0,SUM($CK712:CV712),0)</f>
        <v>0</v>
      </c>
      <c r="DS711" s="59">
        <f>IF($C711&lt;&gt;0,SUM($CK712:CW712),0)</f>
        <v>0</v>
      </c>
      <c r="DT711" s="59">
        <f>IF($C711&lt;&gt;0,SUM($CK712:CX712),0)</f>
        <v>0</v>
      </c>
      <c r="DU711" s="59">
        <f>IF($C711&lt;&gt;0,SUM($CK712:CY712),0)</f>
        <v>0</v>
      </c>
      <c r="DV711" s="59">
        <f>IF($C711&lt;&gt;0,SUM($CK712:CZ712),0)</f>
        <v>0</v>
      </c>
      <c r="DW711" s="59">
        <f>IF($C711&lt;&gt;0,SUM($CK712:DA712),0)</f>
        <v>0</v>
      </c>
      <c r="DX711" s="59">
        <f>IF($C711&lt;&gt;0,SUM($CK712:DB712),0)</f>
        <v>0</v>
      </c>
      <c r="DY711" s="952" t="str">
        <f t="shared" si="447"/>
        <v/>
      </c>
    </row>
    <row r="712" spans="1:247" ht="13.5" hidden="1" thickBot="1">
      <c r="A712" s="3" t="str">
        <f t="shared" si="449"/>
        <v/>
      </c>
      <c r="B712" s="805">
        <f>Dados_GLOBAL_Inicial!E712</f>
        <v>0</v>
      </c>
      <c r="C712" s="956">
        <f>IF(IFERROR(VALUE(Dados_GLOBAL_Inicial!F712),0)=0,0,Dados_GLOBAL_Inicial!F712)</f>
        <v>0</v>
      </c>
      <c r="D712" s="830">
        <f>Dados_GLOBAL_Inicial!G712</f>
        <v>0</v>
      </c>
      <c r="E712" s="830" t="str">
        <f>IF(IFERROR(VLOOKUP(F712,Cod_Gde_Itens!$A$1:$B$80,2,FALSE),0)&gt;549,IFERROR(VLOOKUP(F712,Cod_Gde_Itens!$A$1:$B$80,2,FALSE),0),IF(Dados_GLOBAL_Inicial!H712=0,"",Dados_GLOBAL_Inicial!H712))</f>
        <v/>
      </c>
      <c r="F712" s="823">
        <f>Dados_GLOBAL_Inicial!I712</f>
        <v>0</v>
      </c>
      <c r="G712" s="824">
        <f>Dados_GLOBAL_Inicial!J712</f>
        <v>0</v>
      </c>
      <c r="H712" s="454">
        <f>Dados_GLOBAL_Inicial!K712</f>
        <v>0</v>
      </c>
      <c r="I712" s="970">
        <f>SUM('MEDIÇÃO_OBJETO (1)'!I712)</f>
        <v>0</v>
      </c>
      <c r="J712" s="455">
        <f t="shared" si="450"/>
        <v>0</v>
      </c>
      <c r="K712" s="451">
        <f t="shared" si="451"/>
        <v>0</v>
      </c>
      <c r="L712" s="452">
        <f t="shared" si="452"/>
        <v>0</v>
      </c>
      <c r="M712" s="809">
        <f t="shared" si="453"/>
        <v>0</v>
      </c>
      <c r="N712" s="810">
        <f>IF(IFERROR(VALUE(Dados_GLOBAL_Inicial!L712),0)=0,0,Dados_GLOBAL_Inicial!L712)</f>
        <v>0</v>
      </c>
      <c r="O712" s="812">
        <f>SUM('MEDIÇÃO_OBJETO (1)'!O712)</f>
        <v>0</v>
      </c>
      <c r="P712" s="812">
        <f>SUM('MEDIÇÃO_OBJETO (1)'!P712)</f>
        <v>0</v>
      </c>
      <c r="Q712" s="813">
        <f t="shared" si="454"/>
        <v>0</v>
      </c>
      <c r="R712" s="951"/>
      <c r="S712" s="815">
        <f>SUM('MEDIÇÃO_OBJETO (1)'!S712)</f>
        <v>0</v>
      </c>
      <c r="T712" s="815">
        <f>SUM('MEDIÇÃO_OBJETO (1)'!T712)</f>
        <v>0</v>
      </c>
      <c r="V712" s="19"/>
      <c r="W712" s="978">
        <f t="shared" si="455"/>
        <v>0</v>
      </c>
      <c r="X712" s="816">
        <f t="shared" si="456"/>
        <v>0</v>
      </c>
      <c r="Y712" s="816">
        <f t="shared" si="457"/>
        <v>0</v>
      </c>
      <c r="Z712" s="817">
        <f t="shared" si="458"/>
        <v>0</v>
      </c>
      <c r="AB712" s="453">
        <f t="shared" si="444"/>
        <v>0</v>
      </c>
      <c r="AC712" s="14">
        <f t="shared" si="459"/>
        <v>0</v>
      </c>
      <c r="AD712" s="819"/>
      <c r="AE712" s="631">
        <f t="shared" si="445"/>
        <v>0</v>
      </c>
      <c r="AF712" s="818">
        <f>SUM('MEDIÇÃO_OBJETO (1)'!AG712)</f>
        <v>0</v>
      </c>
      <c r="AG712" s="541">
        <f>SUM('MEDIÇÃO_OBJETO (1)'!AH712)</f>
        <v>0</v>
      </c>
      <c r="AH712" s="541">
        <f>SUM('MEDIÇÃO_OBJETO (1)'!AI712)</f>
        <v>0</v>
      </c>
      <c r="AI712" s="541">
        <f>SUM('MEDIÇÃO_OBJETO (1)'!AJ712)</f>
        <v>0</v>
      </c>
      <c r="AJ712" s="541">
        <f>SUM('MEDIÇÃO_OBJETO (1)'!AK712)</f>
        <v>0</v>
      </c>
      <c r="AK712" s="541">
        <f>SUM('MEDIÇÃO_OBJETO (1)'!AL712)</f>
        <v>0</v>
      </c>
      <c r="AL712" s="541">
        <f>SUM('MEDIÇÃO_OBJETO (1)'!AM712)</f>
        <v>0</v>
      </c>
      <c r="AM712" s="541">
        <f>SUM('MEDIÇÃO_OBJETO (1)'!AN712)</f>
        <v>0</v>
      </c>
      <c r="AN712" s="541">
        <f>SUM('MEDIÇÃO_OBJETO (1)'!AO712)</f>
        <v>0</v>
      </c>
      <c r="AO712" s="541">
        <f>SUM('MEDIÇÃO_OBJETO (1)'!AP712)</f>
        <v>0</v>
      </c>
      <c r="AP712" s="541">
        <f>SUM('MEDIÇÃO_OBJETO (1)'!AQ712)</f>
        <v>0</v>
      </c>
      <c r="AQ712" s="541">
        <f>SUM('MEDIÇÃO_OBJETO (1)'!AR712)</f>
        <v>0</v>
      </c>
      <c r="AR712" s="541">
        <f>SUM('MEDIÇÃO_OBJETO (1)'!AS712)</f>
        <v>0</v>
      </c>
      <c r="AS712" s="541">
        <f>SUM('MEDIÇÃO_OBJETO (1)'!AT712)</f>
        <v>0</v>
      </c>
      <c r="AT712" s="541">
        <f>SUM('MEDIÇÃO_OBJETO (1)'!AU712)</f>
        <v>0</v>
      </c>
      <c r="AU712" s="541">
        <f>SUM('MEDIÇÃO_OBJETO (1)'!AV712)</f>
        <v>0</v>
      </c>
      <c r="AV712" s="541">
        <f>SUM('MEDIÇÃO_OBJETO (1)'!AW712)</f>
        <v>0</v>
      </c>
      <c r="AW712" s="541">
        <f>SUM('MEDIÇÃO_OBJETO (1)'!AX712)</f>
        <v>0</v>
      </c>
      <c r="AX712" s="977"/>
      <c r="BN712" s="992">
        <f t="shared" si="448"/>
        <v>0</v>
      </c>
      <c r="BO712" s="538">
        <f t="shared" si="446"/>
        <v>0</v>
      </c>
      <c r="BP712" s="987">
        <f>IF(RESUMO_GLOBAL!$X$53="a",ROUND(AF712*$N712,RESUMO_GLOBAL!$X$54),IF(RESUMO_GLOBAL!$X$53="t",TRUNC(AF712*$N712,RESUMO_GLOBAL!$X$54),AF712*$N712))</f>
        <v>0</v>
      </c>
      <c r="BQ712" s="987">
        <f>IF(RESUMO_GLOBAL!$X$53="a",ROUND(AG712*$N712,RESUMO_GLOBAL!$X$54),IF(RESUMO_GLOBAL!$X$53="t",TRUNC(AG712*$N712,RESUMO_GLOBAL!$X$54),AG712*$N712))</f>
        <v>0</v>
      </c>
      <c r="BR712" s="987">
        <f>IF(RESUMO_GLOBAL!$X$53="a",ROUND(AH712*$N712,RESUMO_GLOBAL!$X$54),IF(RESUMO_GLOBAL!$X$53="t",TRUNC(AH712*$N712,RESUMO_GLOBAL!$X$54),AH712*$N712))</f>
        <v>0</v>
      </c>
      <c r="BS712" s="987">
        <f>IF(RESUMO_GLOBAL!$X$53="a",ROUND(AI712*$N712,RESUMO_GLOBAL!$X$54),IF(RESUMO_GLOBAL!$X$53="t",TRUNC(AI712*$N712,RESUMO_GLOBAL!$X$54),AI712*$N712))</f>
        <v>0</v>
      </c>
      <c r="BT712" s="987">
        <f>IF(RESUMO_GLOBAL!$X$53="a",ROUND(AJ712*$N712,RESUMO_GLOBAL!$X$54),IF(RESUMO_GLOBAL!$X$53="t",TRUNC(AJ712*$N712,RESUMO_GLOBAL!$X$54),AJ712*$N712))</f>
        <v>0</v>
      </c>
      <c r="BU712" s="987">
        <f>IF(RESUMO_GLOBAL!$X$53="a",ROUND(AK712*$N712,RESUMO_GLOBAL!$X$54),IF(RESUMO_GLOBAL!$X$53="t",TRUNC(AK712*$N712,RESUMO_GLOBAL!$X$54),AK712*$N712))</f>
        <v>0</v>
      </c>
      <c r="BV712" s="987">
        <f>IF(RESUMO_GLOBAL!$X$53="a",ROUND(AL712*$N712,RESUMO_GLOBAL!$X$54),IF(RESUMO_GLOBAL!$X$53="t",TRUNC(AL712*$N712,RESUMO_GLOBAL!$X$54),AL712*$N712))</f>
        <v>0</v>
      </c>
      <c r="BW712" s="987">
        <f>IF(RESUMO_GLOBAL!$X$53="a",ROUND(AM712*$N712,RESUMO_GLOBAL!$X$54),IF(RESUMO_GLOBAL!$X$53="t",TRUNC(AM712*$N712,RESUMO_GLOBAL!$X$54),AM712*$N712))</f>
        <v>0</v>
      </c>
      <c r="BX712" s="987">
        <f>IF(RESUMO_GLOBAL!$X$53="a",ROUND(AN712*$N712,RESUMO_GLOBAL!$X$54),IF(RESUMO_GLOBAL!$X$53="t",TRUNC(AN712*$N712,RESUMO_GLOBAL!$X$54),AN712*$N712))</f>
        <v>0</v>
      </c>
      <c r="BY712" s="987">
        <f>IF(RESUMO_GLOBAL!$X$53="a",ROUND(AO712*$N712,RESUMO_GLOBAL!$X$54),IF(RESUMO_GLOBAL!$X$53="t",TRUNC(AO712*$N712,RESUMO_GLOBAL!$X$54),AO712*$N712))</f>
        <v>0</v>
      </c>
      <c r="BZ712" s="987">
        <f>IF(RESUMO_GLOBAL!$X$53="a",ROUND(AP712*$N712,RESUMO_GLOBAL!$X$54),IF(RESUMO_GLOBAL!$X$53="t",TRUNC(AP712*$N712,RESUMO_GLOBAL!$X$54),AP712*$N712))</f>
        <v>0</v>
      </c>
      <c r="CA712" s="987">
        <f>IF(RESUMO_GLOBAL!$X$53="a",ROUND(AQ712*$N712,RESUMO_GLOBAL!$X$54),IF(RESUMO_GLOBAL!$X$53="t",TRUNC(AQ712*$N712,RESUMO_GLOBAL!$X$54),AQ712*$N712))</f>
        <v>0</v>
      </c>
      <c r="CB712" s="987">
        <f>IF(RESUMO_GLOBAL!$X$53="a",ROUND(AR712*$N712,RESUMO_GLOBAL!$X$54),IF(RESUMO_GLOBAL!$X$53="t",TRUNC(AR712*$N712,RESUMO_GLOBAL!$X$54),AR712*$N712))</f>
        <v>0</v>
      </c>
      <c r="CC712" s="987">
        <f>IF(RESUMO_GLOBAL!$X$53="a",ROUND(AS712*$N712,RESUMO_GLOBAL!$X$54),IF(RESUMO_GLOBAL!$X$53="t",TRUNC(AS712*$N712,RESUMO_GLOBAL!$X$54),AS712*$N712))</f>
        <v>0</v>
      </c>
      <c r="CD712" s="987">
        <f>IF(RESUMO_GLOBAL!$X$53="a",ROUND(AT712*$N712,RESUMO_GLOBAL!$X$54),IF(RESUMO_GLOBAL!$X$53="t",TRUNC(AT712*$N712,RESUMO_GLOBAL!$X$54),AT712*$N712))</f>
        <v>0</v>
      </c>
      <c r="CE712" s="987">
        <f>IF(RESUMO_GLOBAL!$X$53="a",ROUND(AU712*$N712,RESUMO_GLOBAL!$X$54),IF(RESUMO_GLOBAL!$X$53="t",TRUNC(AU712*$N712,RESUMO_GLOBAL!$X$54),AU712*$N712))</f>
        <v>0</v>
      </c>
      <c r="CF712" s="987">
        <f>IF(RESUMO_GLOBAL!$X$53="a",ROUND(AV712*$N712,RESUMO_GLOBAL!$X$54),IF(RESUMO_GLOBAL!$X$53="t",TRUNC(AV712*$N712,RESUMO_GLOBAL!$X$54),AV712*$N712))</f>
        <v>0</v>
      </c>
      <c r="CG712" s="987">
        <f>IF(RESUMO_GLOBAL!$X$53="a",ROUND(AW712*$N712,RESUMO_GLOBAL!$X$54),IF(RESUMO_GLOBAL!$X$53="t",TRUNC(AW712*$N712,RESUMO_GLOBAL!$X$54),AW712*$N712))</f>
        <v>0</v>
      </c>
      <c r="CK712" s="59">
        <f t="shared" si="425"/>
        <v>0</v>
      </c>
      <c r="CL712" s="59">
        <f t="shared" si="426"/>
        <v>0</v>
      </c>
      <c r="CM712" s="59">
        <f t="shared" si="427"/>
        <v>0</v>
      </c>
      <c r="CN712" s="59">
        <f t="shared" si="428"/>
        <v>0</v>
      </c>
      <c r="CO712" s="59">
        <f t="shared" si="429"/>
        <v>0</v>
      </c>
      <c r="CP712" s="59">
        <f t="shared" si="430"/>
        <v>0</v>
      </c>
      <c r="CQ712" s="59">
        <f t="shared" si="431"/>
        <v>0</v>
      </c>
      <c r="CR712" s="59">
        <f t="shared" si="432"/>
        <v>0</v>
      </c>
      <c r="CS712" s="59">
        <f t="shared" si="433"/>
        <v>0</v>
      </c>
      <c r="CT712" s="59">
        <f t="shared" si="434"/>
        <v>0</v>
      </c>
      <c r="CU712" s="59">
        <f t="shared" si="435"/>
        <v>0</v>
      </c>
      <c r="CV712" s="59">
        <f t="shared" si="436"/>
        <v>0</v>
      </c>
      <c r="CW712" s="59">
        <f t="shared" si="437"/>
        <v>0</v>
      </c>
      <c r="CX712" s="59">
        <f t="shared" si="438"/>
        <v>0</v>
      </c>
      <c r="CY712" s="59">
        <f t="shared" si="439"/>
        <v>0</v>
      </c>
      <c r="CZ712" s="59">
        <f t="shared" si="440"/>
        <v>0</v>
      </c>
      <c r="DA712" s="59">
        <f t="shared" si="441"/>
        <v>0</v>
      </c>
      <c r="DB712" s="59">
        <f t="shared" si="442"/>
        <v>0</v>
      </c>
      <c r="DE712">
        <f t="shared" si="460"/>
        <v>707</v>
      </c>
      <c r="DF712" t="str">
        <f t="shared" si="443"/>
        <v/>
      </c>
      <c r="DG712" s="59">
        <f>IF($C712&lt;&gt;0,SUM($CK713:CK713),0)</f>
        <v>0</v>
      </c>
      <c r="DH712" s="59">
        <f>IF($C712&lt;&gt;0,SUM($CK713:CL713),0)</f>
        <v>0</v>
      </c>
      <c r="DI712" s="59">
        <f>IF($C712&lt;&gt;0,SUM($CK713:CM713),0)</f>
        <v>0</v>
      </c>
      <c r="DJ712" s="59">
        <f>IF($C712&lt;&gt;0,SUM($CK713:CN713),0)</f>
        <v>0</v>
      </c>
      <c r="DK712" s="59">
        <f>IF($C712&lt;&gt;0,SUM($CK713:CO713),0)</f>
        <v>0</v>
      </c>
      <c r="DL712" s="59">
        <f>IF($C712&lt;&gt;0,SUM($CK713:CP713),0)</f>
        <v>0</v>
      </c>
      <c r="DM712" s="59">
        <f>IF($C712&lt;&gt;0,SUM($CK713:CQ713),0)</f>
        <v>0</v>
      </c>
      <c r="DN712" s="59">
        <f>IF($C712&lt;&gt;0,SUM($CK713:CR713),0)</f>
        <v>0</v>
      </c>
      <c r="DO712" s="59">
        <f>IF($C712&lt;&gt;0,SUM($CK713:CS713),0)</f>
        <v>0</v>
      </c>
      <c r="DP712" s="59">
        <f>IF($C712&lt;&gt;0,SUM($CK713:CT713),0)</f>
        <v>0</v>
      </c>
      <c r="DQ712" s="59">
        <f>IF($C712&lt;&gt;0,SUM($CK713:CU713),0)</f>
        <v>0</v>
      </c>
      <c r="DR712" s="59">
        <f>IF($C712&lt;&gt;0,SUM($CK713:CV713),0)</f>
        <v>0</v>
      </c>
      <c r="DS712" s="59">
        <f>IF($C712&lt;&gt;0,SUM($CK713:CW713),0)</f>
        <v>0</v>
      </c>
      <c r="DT712" s="59">
        <f>IF($C712&lt;&gt;0,SUM($CK713:CX713),0)</f>
        <v>0</v>
      </c>
      <c r="DU712" s="59">
        <f>IF($C712&lt;&gt;0,SUM($CK713:CY713),0)</f>
        <v>0</v>
      </c>
      <c r="DV712" s="59">
        <f>IF($C712&lt;&gt;0,SUM($CK713:CZ713),0)</f>
        <v>0</v>
      </c>
      <c r="DW712" s="59">
        <f>IF($C712&lt;&gt;0,SUM($CK713:DA713),0)</f>
        <v>0</v>
      </c>
      <c r="DX712" s="59">
        <f>IF($C712&lt;&gt;0,SUM($CK713:DB713),0)</f>
        <v>0</v>
      </c>
      <c r="DY712" s="952" t="str">
        <f t="shared" si="447"/>
        <v/>
      </c>
    </row>
    <row r="713" spans="1:247" ht="13.5" hidden="1" thickBot="1">
      <c r="A713" s="3" t="str">
        <f t="shared" si="449"/>
        <v/>
      </c>
      <c r="B713" s="805">
        <f>Dados_GLOBAL_Inicial!E713</f>
        <v>0</v>
      </c>
      <c r="C713" s="956">
        <f>IF(IFERROR(VALUE(Dados_GLOBAL_Inicial!F713),0)=0,0,Dados_GLOBAL_Inicial!F713)</f>
        <v>0</v>
      </c>
      <c r="D713" s="830">
        <f>Dados_GLOBAL_Inicial!G713</f>
        <v>0</v>
      </c>
      <c r="E713" s="830" t="str">
        <f>IF(IFERROR(VLOOKUP(F713,Cod_Gde_Itens!$A$1:$B$80,2,FALSE),0)&gt;549,IFERROR(VLOOKUP(F713,Cod_Gde_Itens!$A$1:$B$80,2,FALSE),0),IF(Dados_GLOBAL_Inicial!H713=0,"",Dados_GLOBAL_Inicial!H713))</f>
        <v/>
      </c>
      <c r="F713" s="823">
        <f>Dados_GLOBAL_Inicial!I713</f>
        <v>0</v>
      </c>
      <c r="G713" s="824">
        <f>Dados_GLOBAL_Inicial!J713</f>
        <v>0</v>
      </c>
      <c r="H713" s="454">
        <f>Dados_GLOBAL_Inicial!K713</f>
        <v>0</v>
      </c>
      <c r="I713" s="970">
        <f>SUM('MEDIÇÃO_OBJETO (1)'!I713)</f>
        <v>0</v>
      </c>
      <c r="J713" s="455">
        <f t="shared" si="450"/>
        <v>0</v>
      </c>
      <c r="K713" s="451">
        <f t="shared" si="451"/>
        <v>0</v>
      </c>
      <c r="L713" s="452">
        <f t="shared" si="452"/>
        <v>0</v>
      </c>
      <c r="M713" s="809">
        <f t="shared" si="453"/>
        <v>0</v>
      </c>
      <c r="N713" s="810">
        <f>IF(IFERROR(VALUE(Dados_GLOBAL_Inicial!L713),0)=0,0,Dados_GLOBAL_Inicial!L713)</f>
        <v>0</v>
      </c>
      <c r="O713" s="812">
        <f>SUM('MEDIÇÃO_OBJETO (1)'!O713)</f>
        <v>0</v>
      </c>
      <c r="P713" s="812">
        <f>SUM('MEDIÇÃO_OBJETO (1)'!P713)</f>
        <v>0</v>
      </c>
      <c r="Q713" s="813">
        <f t="shared" si="454"/>
        <v>0</v>
      </c>
      <c r="R713" s="951"/>
      <c r="S713" s="815">
        <f>SUM('MEDIÇÃO_OBJETO (1)'!S713)</f>
        <v>0</v>
      </c>
      <c r="T713" s="815">
        <f>SUM('MEDIÇÃO_OBJETO (1)'!T713)</f>
        <v>0</v>
      </c>
      <c r="V713" s="19"/>
      <c r="W713" s="978">
        <f t="shared" si="455"/>
        <v>0</v>
      </c>
      <c r="X713" s="816">
        <f t="shared" si="456"/>
        <v>0</v>
      </c>
      <c r="Y713" s="816">
        <f t="shared" si="457"/>
        <v>0</v>
      </c>
      <c r="Z713" s="817">
        <f t="shared" si="458"/>
        <v>0</v>
      </c>
      <c r="AB713" s="453">
        <f t="shared" si="444"/>
        <v>0</v>
      </c>
      <c r="AC713" s="14">
        <f t="shared" si="459"/>
        <v>0</v>
      </c>
      <c r="AD713" s="819"/>
      <c r="AE713" s="631">
        <f t="shared" si="445"/>
        <v>0</v>
      </c>
      <c r="AF713" s="818">
        <f>SUM('MEDIÇÃO_OBJETO (1)'!AG713)</f>
        <v>0</v>
      </c>
      <c r="AG713" s="541">
        <f>SUM('MEDIÇÃO_OBJETO (1)'!AH713)</f>
        <v>0</v>
      </c>
      <c r="AH713" s="541">
        <f>SUM('MEDIÇÃO_OBJETO (1)'!AI713)</f>
        <v>0</v>
      </c>
      <c r="AI713" s="541">
        <f>SUM('MEDIÇÃO_OBJETO (1)'!AJ713)</f>
        <v>0</v>
      </c>
      <c r="AJ713" s="541">
        <f>SUM('MEDIÇÃO_OBJETO (1)'!AK713)</f>
        <v>0</v>
      </c>
      <c r="AK713" s="541">
        <f>SUM('MEDIÇÃO_OBJETO (1)'!AL713)</f>
        <v>0</v>
      </c>
      <c r="AL713" s="541">
        <f>SUM('MEDIÇÃO_OBJETO (1)'!AM713)</f>
        <v>0</v>
      </c>
      <c r="AM713" s="541">
        <f>SUM('MEDIÇÃO_OBJETO (1)'!AN713)</f>
        <v>0</v>
      </c>
      <c r="AN713" s="541">
        <f>SUM('MEDIÇÃO_OBJETO (1)'!AO713)</f>
        <v>0</v>
      </c>
      <c r="AO713" s="541">
        <f>SUM('MEDIÇÃO_OBJETO (1)'!AP713)</f>
        <v>0</v>
      </c>
      <c r="AP713" s="541">
        <f>SUM('MEDIÇÃO_OBJETO (1)'!AQ713)</f>
        <v>0</v>
      </c>
      <c r="AQ713" s="541">
        <f>SUM('MEDIÇÃO_OBJETO (1)'!AR713)</f>
        <v>0</v>
      </c>
      <c r="AR713" s="541">
        <f>SUM('MEDIÇÃO_OBJETO (1)'!AS713)</f>
        <v>0</v>
      </c>
      <c r="AS713" s="541">
        <f>SUM('MEDIÇÃO_OBJETO (1)'!AT713)</f>
        <v>0</v>
      </c>
      <c r="AT713" s="541">
        <f>SUM('MEDIÇÃO_OBJETO (1)'!AU713)</f>
        <v>0</v>
      </c>
      <c r="AU713" s="541">
        <f>SUM('MEDIÇÃO_OBJETO (1)'!AV713)</f>
        <v>0</v>
      </c>
      <c r="AV713" s="541">
        <f>SUM('MEDIÇÃO_OBJETO (1)'!AW713)</f>
        <v>0</v>
      </c>
      <c r="AW713" s="541">
        <f>SUM('MEDIÇÃO_OBJETO (1)'!AX713)</f>
        <v>0</v>
      </c>
      <c r="AX713" s="977">
        <v>0</v>
      </c>
      <c r="BN713" s="992">
        <f t="shared" si="448"/>
        <v>0</v>
      </c>
      <c r="BO713" s="538">
        <f t="shared" si="446"/>
        <v>0</v>
      </c>
      <c r="BP713" s="987">
        <f>IF(RESUMO_GLOBAL!$X$53="a",ROUND(AF713*$N713,RESUMO_GLOBAL!$X$54),IF(RESUMO_GLOBAL!$X$53="t",TRUNC(AF713*$N713,RESUMO_GLOBAL!$X$54),AF713*$N713))</f>
        <v>0</v>
      </c>
      <c r="BQ713" s="987">
        <f>IF(RESUMO_GLOBAL!$X$53="a",ROUND(AG713*$N713,RESUMO_GLOBAL!$X$54),IF(RESUMO_GLOBAL!$X$53="t",TRUNC(AG713*$N713,RESUMO_GLOBAL!$X$54),AG713*$N713))</f>
        <v>0</v>
      </c>
      <c r="BR713" s="987">
        <f>IF(RESUMO_GLOBAL!$X$53="a",ROUND(AH713*$N713,RESUMO_GLOBAL!$X$54),IF(RESUMO_GLOBAL!$X$53="t",TRUNC(AH713*$N713,RESUMO_GLOBAL!$X$54),AH713*$N713))</f>
        <v>0</v>
      </c>
      <c r="BS713" s="987">
        <f>IF(RESUMO_GLOBAL!$X$53="a",ROUND(AI713*$N713,RESUMO_GLOBAL!$X$54),IF(RESUMO_GLOBAL!$X$53="t",TRUNC(AI713*$N713,RESUMO_GLOBAL!$X$54),AI713*$N713))</f>
        <v>0</v>
      </c>
      <c r="BT713" s="987">
        <f>IF(RESUMO_GLOBAL!$X$53="a",ROUND(AJ713*$N713,RESUMO_GLOBAL!$X$54),IF(RESUMO_GLOBAL!$X$53="t",TRUNC(AJ713*$N713,RESUMO_GLOBAL!$X$54),AJ713*$N713))</f>
        <v>0</v>
      </c>
      <c r="BU713" s="987">
        <f>IF(RESUMO_GLOBAL!$X$53="a",ROUND(AK713*$N713,RESUMO_GLOBAL!$X$54),IF(RESUMO_GLOBAL!$X$53="t",TRUNC(AK713*$N713,RESUMO_GLOBAL!$X$54),AK713*$N713))</f>
        <v>0</v>
      </c>
      <c r="BV713" s="987">
        <f>IF(RESUMO_GLOBAL!$X$53="a",ROUND(AL713*$N713,RESUMO_GLOBAL!$X$54),IF(RESUMO_GLOBAL!$X$53="t",TRUNC(AL713*$N713,RESUMO_GLOBAL!$X$54),AL713*$N713))</f>
        <v>0</v>
      </c>
      <c r="BW713" s="987">
        <f>IF(RESUMO_GLOBAL!$X$53="a",ROUND(AM713*$N713,RESUMO_GLOBAL!$X$54),IF(RESUMO_GLOBAL!$X$53="t",TRUNC(AM713*$N713,RESUMO_GLOBAL!$X$54),AM713*$N713))</f>
        <v>0</v>
      </c>
      <c r="BX713" s="987">
        <f>IF(RESUMO_GLOBAL!$X$53="a",ROUND(AN713*$N713,RESUMO_GLOBAL!$X$54),IF(RESUMO_GLOBAL!$X$53="t",TRUNC(AN713*$N713,RESUMO_GLOBAL!$X$54),AN713*$N713))</f>
        <v>0</v>
      </c>
      <c r="BY713" s="987">
        <f>IF(RESUMO_GLOBAL!$X$53="a",ROUND(AO713*$N713,RESUMO_GLOBAL!$X$54),IF(RESUMO_GLOBAL!$X$53="t",TRUNC(AO713*$N713,RESUMO_GLOBAL!$X$54),AO713*$N713))</f>
        <v>0</v>
      </c>
      <c r="BZ713" s="987">
        <f>IF(RESUMO_GLOBAL!$X$53="a",ROUND(AP713*$N713,RESUMO_GLOBAL!$X$54),IF(RESUMO_GLOBAL!$X$53="t",TRUNC(AP713*$N713,RESUMO_GLOBAL!$X$54),AP713*$N713))</f>
        <v>0</v>
      </c>
      <c r="CA713" s="987">
        <f>IF(RESUMO_GLOBAL!$X$53="a",ROUND(AQ713*$N713,RESUMO_GLOBAL!$X$54),IF(RESUMO_GLOBAL!$X$53="t",TRUNC(AQ713*$N713,RESUMO_GLOBAL!$X$54),AQ713*$N713))</f>
        <v>0</v>
      </c>
      <c r="CB713" s="987">
        <f>IF(RESUMO_GLOBAL!$X$53="a",ROUND(AR713*$N713,RESUMO_GLOBAL!$X$54),IF(RESUMO_GLOBAL!$X$53="t",TRUNC(AR713*$N713,RESUMO_GLOBAL!$X$54),AR713*$N713))</f>
        <v>0</v>
      </c>
      <c r="CC713" s="987">
        <f>IF(RESUMO_GLOBAL!$X$53="a",ROUND(AS713*$N713,RESUMO_GLOBAL!$X$54),IF(RESUMO_GLOBAL!$X$53="t",TRUNC(AS713*$N713,RESUMO_GLOBAL!$X$54),AS713*$N713))</f>
        <v>0</v>
      </c>
      <c r="CD713" s="987">
        <f>IF(RESUMO_GLOBAL!$X$53="a",ROUND(AT713*$N713,RESUMO_GLOBAL!$X$54),IF(RESUMO_GLOBAL!$X$53="t",TRUNC(AT713*$N713,RESUMO_GLOBAL!$X$54),AT713*$N713))</f>
        <v>0</v>
      </c>
      <c r="CE713" s="987">
        <f>IF(RESUMO_GLOBAL!$X$53="a",ROUND(AU713*$N713,RESUMO_GLOBAL!$X$54),IF(RESUMO_GLOBAL!$X$53="t",TRUNC(AU713*$N713,RESUMO_GLOBAL!$X$54),AU713*$N713))</f>
        <v>0</v>
      </c>
      <c r="CF713" s="987">
        <f>IF(RESUMO_GLOBAL!$X$53="a",ROUND(AV713*$N713,RESUMO_GLOBAL!$X$54),IF(RESUMO_GLOBAL!$X$53="t",TRUNC(AV713*$N713,RESUMO_GLOBAL!$X$54),AV713*$N713))</f>
        <v>0</v>
      </c>
      <c r="CG713" s="987">
        <f>IF(RESUMO_GLOBAL!$X$53="a",ROUND(AW713*$N713,RESUMO_GLOBAL!$X$54),IF(RESUMO_GLOBAL!$X$53="t",TRUNC(AW713*$N713,RESUMO_GLOBAL!$X$54),AW713*$N713))</f>
        <v>0</v>
      </c>
      <c r="CK713" s="59">
        <f t="shared" si="425"/>
        <v>0</v>
      </c>
      <c r="CL713" s="59">
        <f t="shared" si="426"/>
        <v>0</v>
      </c>
      <c r="CM713" s="59">
        <f t="shared" si="427"/>
        <v>0</v>
      </c>
      <c r="CN713" s="59">
        <f t="shared" si="428"/>
        <v>0</v>
      </c>
      <c r="CO713" s="59">
        <f t="shared" si="429"/>
        <v>0</v>
      </c>
      <c r="CP713" s="59">
        <f t="shared" si="430"/>
        <v>0</v>
      </c>
      <c r="CQ713" s="59">
        <f t="shared" si="431"/>
        <v>0</v>
      </c>
      <c r="CR713" s="59">
        <f t="shared" si="432"/>
        <v>0</v>
      </c>
      <c r="CS713" s="59">
        <f t="shared" si="433"/>
        <v>0</v>
      </c>
      <c r="CT713" s="59">
        <f t="shared" si="434"/>
        <v>0</v>
      </c>
      <c r="CU713" s="59">
        <f t="shared" si="435"/>
        <v>0</v>
      </c>
      <c r="CV713" s="59">
        <f t="shared" si="436"/>
        <v>0</v>
      </c>
      <c r="CW713" s="59">
        <f t="shared" si="437"/>
        <v>0</v>
      </c>
      <c r="CX713" s="59">
        <f t="shared" si="438"/>
        <v>0</v>
      </c>
      <c r="CY713" s="59">
        <f t="shared" si="439"/>
        <v>0</v>
      </c>
      <c r="CZ713" s="59">
        <f t="shared" si="440"/>
        <v>0</v>
      </c>
      <c r="DA713" s="59">
        <f t="shared" si="441"/>
        <v>0</v>
      </c>
      <c r="DB713" s="59">
        <f t="shared" si="442"/>
        <v>0</v>
      </c>
      <c r="DE713">
        <f t="shared" si="460"/>
        <v>708</v>
      </c>
      <c r="DF713" t="str">
        <f t="shared" si="443"/>
        <v/>
      </c>
      <c r="DG713" s="59">
        <f>IF($C713&lt;&gt;0,SUM($CK714:CK714),0)</f>
        <v>0</v>
      </c>
      <c r="DH713" s="59">
        <f>IF($C713&lt;&gt;0,SUM($CK714:CL714),0)</f>
        <v>0</v>
      </c>
      <c r="DI713" s="59">
        <f>IF($C713&lt;&gt;0,SUM($CK714:CM714),0)</f>
        <v>0</v>
      </c>
      <c r="DJ713" s="59">
        <f>IF($C713&lt;&gt;0,SUM($CK714:CN714),0)</f>
        <v>0</v>
      </c>
      <c r="DK713" s="59">
        <f>IF($C713&lt;&gt;0,SUM($CK714:CO714),0)</f>
        <v>0</v>
      </c>
      <c r="DL713" s="59">
        <f>IF($C713&lt;&gt;0,SUM($CK714:CP714),0)</f>
        <v>0</v>
      </c>
      <c r="DM713" s="59">
        <f>IF($C713&lt;&gt;0,SUM($CK714:CQ714),0)</f>
        <v>0</v>
      </c>
      <c r="DN713" s="59">
        <f>IF($C713&lt;&gt;0,SUM($CK714:CR714),0)</f>
        <v>0</v>
      </c>
      <c r="DO713" s="59">
        <f>IF($C713&lt;&gt;0,SUM($CK714:CS714),0)</f>
        <v>0</v>
      </c>
      <c r="DP713" s="59">
        <f>IF($C713&lt;&gt;0,SUM($CK714:CT714),0)</f>
        <v>0</v>
      </c>
      <c r="DQ713" s="59">
        <f>IF($C713&lt;&gt;0,SUM($CK714:CU714),0)</f>
        <v>0</v>
      </c>
      <c r="DR713" s="59">
        <f>IF($C713&lt;&gt;0,SUM($CK714:CV714),0)</f>
        <v>0</v>
      </c>
      <c r="DS713" s="59">
        <f>IF($C713&lt;&gt;0,SUM($CK714:CW714),0)</f>
        <v>0</v>
      </c>
      <c r="DT713" s="59">
        <f>IF($C713&lt;&gt;0,SUM($CK714:CX714),0)</f>
        <v>0</v>
      </c>
      <c r="DU713" s="59">
        <f>IF($C713&lt;&gt;0,SUM($CK714:CY714),0)</f>
        <v>0</v>
      </c>
      <c r="DV713" s="59">
        <f>IF($C713&lt;&gt;0,SUM($CK714:CZ714),0)</f>
        <v>0</v>
      </c>
      <c r="DW713" s="59">
        <f>IF($C713&lt;&gt;0,SUM($CK714:DA714),0)</f>
        <v>0</v>
      </c>
      <c r="DX713" s="59">
        <f>IF($C713&lt;&gt;0,SUM($CK714:DB714),0)</f>
        <v>0</v>
      </c>
      <c r="DY713" s="952" t="str">
        <f t="shared" si="447"/>
        <v/>
      </c>
    </row>
    <row r="714" spans="1:247" ht="26.25" customHeight="1" thickTop="1" thickBot="1">
      <c r="A714" s="3" t="s">
        <v>1921</v>
      </c>
      <c r="B714" s="805">
        <f>Dados_GLOBAL_Inicial!E715</f>
        <v>0</v>
      </c>
      <c r="C714" s="959"/>
      <c r="D714" s="960"/>
      <c r="E714" s="960"/>
      <c r="F714" s="961" t="str">
        <f>CONCATENATE("TOTAL ",$C$9,": ")</f>
        <v xml:space="preserve">TOTAL GLOBAL - LOTE 1: </v>
      </c>
      <c r="G714" s="962" t="s">
        <v>32</v>
      </c>
      <c r="H714" s="963"/>
      <c r="I714" s="963"/>
      <c r="J714" s="55">
        <f>IF(O714=0,0,RESUMO_GLOBAL!$K$46/RESUMO_GLOBAL!$U$49)</f>
        <v>0.11753609176470589</v>
      </c>
      <c r="K714" s="1474" t="s">
        <v>33</v>
      </c>
      <c r="L714" s="1474"/>
      <c r="M714" s="964">
        <f>IF(O714=0,0,O714/total)</f>
        <v>0.19803891764705883</v>
      </c>
      <c r="N714" s="965" t="s">
        <v>34</v>
      </c>
      <c r="O714" s="21">
        <f>TRUNC(SUM(O10:O713),2)</f>
        <v>841665.4</v>
      </c>
      <c r="P714" s="21">
        <f>SUM(P10:P713)</f>
        <v>4250000</v>
      </c>
      <c r="Q714" s="22">
        <f>SUM(Q10:Q713)</f>
        <v>3408334.6</v>
      </c>
      <c r="V714"/>
      <c r="W714" s="966"/>
      <c r="X714" s="966">
        <f>SUM(X10:X713)</f>
        <v>841665.40000000014</v>
      </c>
      <c r="Y714" s="966"/>
      <c r="Z714" s="967">
        <f>SUM(Z10:Z713)</f>
        <v>4250000</v>
      </c>
      <c r="AB714"/>
      <c r="AC714"/>
      <c r="AD714" s="819"/>
      <c r="AE714" s="968"/>
      <c r="AF714" s="819"/>
      <c r="AG714" s="819"/>
      <c r="AH714" s="819"/>
      <c r="AI714" s="819"/>
      <c r="AJ714" s="819"/>
      <c r="AK714" s="819"/>
      <c r="AL714" s="819"/>
      <c r="AM714" s="819"/>
      <c r="AN714" s="819"/>
      <c r="AO714" s="819"/>
      <c r="AP714" s="819"/>
      <c r="AQ714" s="819"/>
      <c r="AR714" s="819"/>
      <c r="AS714" s="819"/>
      <c r="AT714" s="819"/>
      <c r="AU714" s="819"/>
      <c r="AV714" s="819"/>
      <c r="AW714" s="819"/>
      <c r="AX714" s="819"/>
      <c r="BM714"/>
      <c r="BN714" s="993"/>
      <c r="BO714" s="538"/>
      <c r="DY714"/>
      <c r="DZ714"/>
      <c r="EA714"/>
      <c r="EB714"/>
      <c r="EC714"/>
      <c r="ED714"/>
      <c r="EE714"/>
      <c r="EF714"/>
      <c r="EG714"/>
      <c r="EH714"/>
      <c r="EI714"/>
      <c r="EJ714"/>
      <c r="EK714"/>
      <c r="EL714"/>
      <c r="EM714"/>
      <c r="EN714"/>
      <c r="EO714"/>
      <c r="EP714"/>
      <c r="EQ714"/>
      <c r="ER714"/>
      <c r="ES714"/>
      <c r="ET714"/>
      <c r="EU714"/>
      <c r="EV714"/>
      <c r="EW714"/>
      <c r="EX714"/>
      <c r="EY714"/>
      <c r="EZ714"/>
      <c r="FA714"/>
      <c r="FB714"/>
      <c r="FC714"/>
      <c r="FD714"/>
      <c r="FE714"/>
      <c r="FF714"/>
      <c r="FG714"/>
      <c r="FH714"/>
      <c r="FI714"/>
      <c r="FJ714"/>
      <c r="FK714"/>
      <c r="FL714"/>
      <c r="FM714"/>
      <c r="FN714"/>
      <c r="FO714"/>
      <c r="FP714"/>
      <c r="FQ714"/>
      <c r="FR714"/>
      <c r="FS714"/>
      <c r="FT714"/>
      <c r="FU714"/>
      <c r="FV714"/>
      <c r="FW714"/>
      <c r="FX714"/>
      <c r="FY714"/>
      <c r="FZ714"/>
      <c r="GA714"/>
      <c r="GB714"/>
      <c r="GC714"/>
      <c r="GD714"/>
      <c r="GE714"/>
      <c r="GF714"/>
      <c r="GG714"/>
      <c r="GH714"/>
      <c r="GI714"/>
      <c r="GJ714"/>
      <c r="GK714"/>
      <c r="GL714"/>
      <c r="GM714"/>
      <c r="GN714"/>
      <c r="GO714"/>
      <c r="GP714"/>
      <c r="GQ714"/>
      <c r="GR714"/>
      <c r="GS714"/>
      <c r="GT714"/>
      <c r="GU714"/>
      <c r="GV714"/>
      <c r="GW714"/>
      <c r="GX714"/>
      <c r="GY714"/>
      <c r="GZ714"/>
      <c r="HA714"/>
      <c r="HB714"/>
      <c r="HC714"/>
      <c r="HD714"/>
      <c r="HE714"/>
      <c r="HF714"/>
      <c r="HG714"/>
      <c r="HH714"/>
      <c r="HI714"/>
      <c r="HJ714"/>
      <c r="HK714"/>
      <c r="HL714"/>
      <c r="HM714"/>
      <c r="HN714"/>
      <c r="HO714"/>
      <c r="HP714"/>
      <c r="HQ714"/>
      <c r="HR714"/>
      <c r="HS714"/>
      <c r="HT714"/>
      <c r="HU714"/>
      <c r="HV714"/>
      <c r="HW714"/>
      <c r="HX714"/>
      <c r="HY714"/>
      <c r="HZ714"/>
      <c r="IA714"/>
      <c r="IB714"/>
      <c r="IC714"/>
      <c r="ID714"/>
      <c r="IE714"/>
      <c r="IF714"/>
      <c r="IG714"/>
      <c r="IH714"/>
      <c r="II714"/>
      <c r="IJ714"/>
      <c r="IK714"/>
      <c r="IL714"/>
      <c r="IM714"/>
    </row>
    <row r="715" spans="1:247" customFormat="1" ht="12.75" customHeight="1" thickTop="1" thickBot="1">
      <c r="A715" s="843" t="s">
        <v>1921</v>
      </c>
      <c r="B715" s="844"/>
      <c r="D715" s="845"/>
      <c r="E715" s="845"/>
      <c r="I715">
        <v>0</v>
      </c>
      <c r="R715" s="2"/>
      <c r="S715" s="2"/>
      <c r="T715" s="2"/>
      <c r="X715" s="2"/>
      <c r="AE715" s="56"/>
      <c r="BN715" s="993"/>
    </row>
    <row r="716" spans="1:247" ht="18" customHeight="1">
      <c r="A716" s="843" t="s">
        <v>1921</v>
      </c>
      <c r="B716" s="677"/>
      <c r="C716" s="846" t="s">
        <v>35</v>
      </c>
      <c r="D716" s="847"/>
      <c r="E716" s="848"/>
      <c r="F716" s="849"/>
      <c r="G716" s="849"/>
      <c r="H716" s="849"/>
      <c r="I716" s="849"/>
      <c r="J716" s="849"/>
      <c r="K716" s="849"/>
      <c r="L716" s="850"/>
      <c r="M716" s="851"/>
      <c r="N716" s="852" t="s">
        <v>36</v>
      </c>
      <c r="O716" s="853"/>
      <c r="P716" s="854">
        <f>IF(Dados_GLOBAL_Inicial!$C$6&lt;&gt;0,Dados_Obra!$M$37,Dados_Obra!$M$35)</f>
        <v>4250000</v>
      </c>
      <c r="Q716" s="855"/>
      <c r="V716"/>
      <c r="W716"/>
      <c r="AD716"/>
      <c r="AE716" s="56"/>
      <c r="AF716"/>
      <c r="AG716"/>
      <c r="AH716"/>
      <c r="AI716"/>
      <c r="AJ716"/>
      <c r="AK716"/>
      <c r="AL716"/>
      <c r="AM716"/>
      <c r="AN716"/>
      <c r="AO716"/>
      <c r="AP716"/>
      <c r="AQ716"/>
      <c r="AR716"/>
      <c r="AS716"/>
      <c r="AT716"/>
      <c r="AU716"/>
      <c r="AV716"/>
      <c r="AW716"/>
      <c r="AX716"/>
    </row>
    <row r="717" spans="1:247" ht="18" customHeight="1">
      <c r="A717" s="843" t="s">
        <v>1921</v>
      </c>
      <c r="B717" s="677"/>
      <c r="C717" s="856"/>
      <c r="D717" s="857"/>
      <c r="E717" s="858"/>
      <c r="F717" s="859"/>
      <c r="G717" s="860"/>
      <c r="H717" s="860"/>
      <c r="I717" s="860"/>
      <c r="J717" s="860"/>
      <c r="K717" s="859"/>
      <c r="L717" s="859"/>
      <c r="M717" s="861"/>
      <c r="N717" s="862" t="s">
        <v>37</v>
      </c>
      <c r="O717" s="863"/>
      <c r="P717" s="864">
        <f>TRUNC(RESUMO_GLOBAL!O46,2)</f>
        <v>841665.4</v>
      </c>
      <c r="Q717" s="865"/>
      <c r="V717"/>
      <c r="W717"/>
      <c r="AD717"/>
      <c r="AE717" s="56"/>
      <c r="AF717"/>
      <c r="AG717"/>
      <c r="AH717"/>
      <c r="AI717"/>
      <c r="AJ717"/>
      <c r="AK717"/>
      <c r="AL717"/>
      <c r="AM717"/>
      <c r="AN717"/>
      <c r="AO717"/>
      <c r="AP717"/>
      <c r="AQ717"/>
      <c r="AR717"/>
      <c r="AS717"/>
      <c r="AT717"/>
      <c r="AU717"/>
      <c r="AV717"/>
      <c r="AW717"/>
      <c r="AX717"/>
    </row>
    <row r="718" spans="1:247" ht="18" customHeight="1">
      <c r="A718" s="843" t="s">
        <v>1921</v>
      </c>
      <c r="B718" s="677"/>
      <c r="C718" s="866"/>
      <c r="D718" s="867"/>
      <c r="E718" s="868"/>
      <c r="F718" s="869"/>
      <c r="G718" s="869"/>
      <c r="H718" s="869"/>
      <c r="I718" s="869"/>
      <c r="J718" s="869"/>
      <c r="K718" s="869"/>
      <c r="L718" s="869"/>
      <c r="M718" s="870"/>
      <c r="N718" s="862" t="s">
        <v>38</v>
      </c>
      <c r="O718" s="871"/>
      <c r="P718" s="864">
        <f>TRUNC(RESUMO_GLOBAL!Q49,2)</f>
        <v>508166.42</v>
      </c>
      <c r="Q718" s="865"/>
      <c r="V718"/>
      <c r="W718"/>
      <c r="AD718"/>
      <c r="AE718" s="56"/>
      <c r="AF718"/>
      <c r="AG718"/>
      <c r="AH718"/>
      <c r="AI718"/>
      <c r="AJ718"/>
      <c r="AK718"/>
      <c r="AL718"/>
      <c r="AM718"/>
      <c r="AN718"/>
      <c r="AO718"/>
      <c r="AP718"/>
      <c r="AQ718"/>
      <c r="AR718"/>
      <c r="AS718"/>
      <c r="AT718"/>
      <c r="AU718"/>
      <c r="AV718"/>
      <c r="AW718"/>
      <c r="AX718"/>
    </row>
    <row r="719" spans="1:247" ht="18" customHeight="1" thickBot="1">
      <c r="A719" s="843" t="s">
        <v>1921</v>
      </c>
      <c r="B719" s="677"/>
      <c r="C719" s="872"/>
      <c r="D719" s="873"/>
      <c r="E719" s="874"/>
      <c r="F719" s="875"/>
      <c r="G719" s="875"/>
      <c r="H719" s="875"/>
      <c r="I719" s="875"/>
      <c r="J719" s="875"/>
      <c r="K719" s="875"/>
      <c r="L719" s="875"/>
      <c r="M719" s="876"/>
      <c r="N719" s="877" t="s">
        <v>1399</v>
      </c>
      <c r="O719" s="878"/>
      <c r="P719" s="879">
        <f>IF(P717-P718=0,"** ZERADA **",P717-P718)</f>
        <v>333498.98000000004</v>
      </c>
      <c r="Q719" s="880">
        <f>IF(P719="** ZERADA **",0,P719/P716)</f>
        <v>7.8470348235294127E-2</v>
      </c>
      <c r="V719"/>
      <c r="W719"/>
    </row>
    <row r="720" spans="1:247" ht="13.5" thickTop="1">
      <c r="A720" s="843" t="s">
        <v>1921</v>
      </c>
      <c r="B720" s="677"/>
      <c r="C720" s="881" t="s">
        <v>39</v>
      </c>
      <c r="D720" s="882"/>
      <c r="E720" s="883"/>
      <c r="F720" s="884"/>
      <c r="G720" s="884"/>
      <c r="H720" s="884"/>
      <c r="I720" s="884"/>
      <c r="J720" s="884"/>
      <c r="K720" s="884"/>
      <c r="L720" s="884"/>
      <c r="M720" s="885"/>
      <c r="N720" s="886"/>
      <c r="O720" s="885"/>
      <c r="P720" s="885"/>
      <c r="Q720" s="887"/>
      <c r="V720"/>
      <c r="W720"/>
    </row>
    <row r="721" spans="1:24" ht="60.75" customHeight="1">
      <c r="A721" s="843" t="s">
        <v>1921</v>
      </c>
      <c r="B721" s="677"/>
      <c r="C721" s="888"/>
      <c r="D721" s="889"/>
      <c r="E721" s="890"/>
      <c r="F721" s="891"/>
      <c r="G721" s="891"/>
      <c r="H721" s="891"/>
      <c r="I721" s="891"/>
      <c r="J721" s="891"/>
      <c r="K721" s="891"/>
      <c r="L721" s="891"/>
      <c r="M721" s="891"/>
      <c r="N721" s="892"/>
      <c r="O721" s="891"/>
      <c r="P721" s="891"/>
      <c r="Q721" s="893"/>
      <c r="V721" s="894"/>
      <c r="W721"/>
    </row>
    <row r="722" spans="1:24" ht="77.25" customHeight="1" thickBot="1">
      <c r="A722" s="3" t="s">
        <v>1921</v>
      </c>
      <c r="C722" s="1422"/>
      <c r="D722" s="1423"/>
      <c r="E722" s="1423"/>
      <c r="F722" s="1423"/>
      <c r="G722" s="896"/>
      <c r="H722" s="897"/>
      <c r="I722" s="897"/>
      <c r="J722" s="897"/>
      <c r="K722" s="897"/>
      <c r="L722" s="898"/>
      <c r="M722" s="899"/>
      <c r="N722" s="1423"/>
      <c r="O722" s="1423"/>
      <c r="P722" s="1423"/>
      <c r="Q722" s="900"/>
      <c r="V722" s="901"/>
      <c r="W722" s="18"/>
      <c r="X722" s="902" t="s">
        <v>78</v>
      </c>
    </row>
    <row r="723" spans="1:24">
      <c r="A723" s="3" t="s">
        <v>1921</v>
      </c>
      <c r="Q723" s="827"/>
    </row>
    <row r="724" spans="1:24">
      <c r="F724" s="903"/>
    </row>
    <row r="725" spans="1:24">
      <c r="K725" s="171"/>
    </row>
    <row r="736" spans="1:24" ht="15" customHeight="1"/>
    <row r="737" ht="15" customHeight="1"/>
    <row r="738" ht="15" customHeight="1"/>
    <row r="739" ht="15" customHeight="1"/>
  </sheetData>
  <sheetProtection algorithmName="SHA-512" hashValue="Br2XQS74n1hpjxTWh5r0BUKipWz/06BfV3asHtFzMB+GInmuQQkR/2T8nYsWOq1VLjOKbgpF6/fX1yCCosBhCQ==" saltValue="f5/1lflJtrQNuJYXpzeCfg==" spinCount="100000" sheet="1" scenarios="1" formatCells="0" formatColumns="0" formatRows="0" autoFilter="0"/>
  <autoFilter ref="A8:BL723" xr:uid="{00000000-0001-0000-0000-000000000000}">
    <filterColumn colId="0">
      <customFilters>
        <customFilter operator="notEqual" val=" "/>
      </customFilters>
    </filterColumn>
  </autoFilter>
  <dataConsolidate/>
  <mergeCells count="6">
    <mergeCell ref="C722:F722"/>
    <mergeCell ref="N722:P722"/>
    <mergeCell ref="F1:M2"/>
    <mergeCell ref="K714:L714"/>
    <mergeCell ref="W2:Y2"/>
    <mergeCell ref="W3:Y3"/>
  </mergeCells>
  <phoneticPr fontId="0" type="noConversion"/>
  <conditionalFormatting sqref="AD10:AD713 AX10:AX713 AD714:AX714">
    <cfRule type="cellIs" dxfId="11" priority="12" operator="notEqual">
      <formula>0</formula>
    </cfRule>
  </conditionalFormatting>
  <conditionalFormatting sqref="CK6:DB6">
    <cfRule type="cellIs" dxfId="9" priority="6" operator="greaterThan">
      <formula>$V$7</formula>
    </cfRule>
  </conditionalFormatting>
  <conditionalFormatting sqref="DG6:DX6">
    <cfRule type="cellIs" dxfId="8" priority="5" operator="greaterThan">
      <formula>$V$7</formula>
    </cfRule>
  </conditionalFormatting>
  <printOptions horizontalCentered="1" gridLinesSet="0"/>
  <pageMargins left="0.31496062992125984" right="0.19685039370078741" top="0.59055118110236227" bottom="0.59055118110236227" header="0.31496062992125984" footer="0.31496062992125984"/>
  <pageSetup paperSize="9" scale="46" fitToHeight="99" orientation="portrait" r:id="rId1"/>
  <headerFooter alignWithMargins="0">
    <oddFooter>&amp;C&amp;"Arial,Negrito"&amp;12Página &amp;P de &amp;N</oddFooter>
  </headerFooter>
  <ignoredErrors>
    <ignoredError sqref="M3 Z4 AC10 AC11:AC15 J72:J153 AC16:AC153 H72:H153 F714 H11:H71 J11:J71 M10 M58 M57 K57 M56 K56 M55 K55 M54 K54 M53 K53 M52 K52 M51 K51 M50 K50 M49 K49 M48 K48 M47 K47 M46 K46 M45 K45 M44 K44 M43 K43 M42 K42 M41 K41 M40 K40 M39 K39 M38 K38 M37 K37 M36 K36 M35 K35 M34 K34 M33 K33 M32 K32 M31 K31 M30 K30 M29 K29 M28 K28 M27 K27 M26 K26 M25 K25 M24 K24 M23 K23 M22 K22 M21 K21 M20 K20 M19 K19 M18 K18 M17 K17 M16 K16 F10:H10 K58 D11:D58 D10 M11:M15 K11:K15 J10:K10 F12:G15 E11:G11 D59:G71 E12:E15 E10 L10 L11 L12:L15 E57:G57 E58:G58 L58 E16:G16 L16 E17:G17 L17 E18:G18 L18 E19:G19 L19 E20:G20 L20 E21:G21 L21 E22:G22 L22 E23:G23 L23 E24:G24 L24 E25:G25 L25 E26:G26 L26 E27:G27 L27 E28:G28 L28 E29:G29 L29 E30:G30 L30 E31:G31 L31 E32:G32 L32 E33:G33 L33 E34:G34 L34 E35:G35 L35 E36:G36 L36 E37:G37 L37 E38:G38 L38 E39:G39 L39 E40:G40 L40 E41:G41 L41 E42:G42 L42 E43:G43 L43 E44:G44 L44 E45:G45 L45 E46:G46 L46 E47:G47 L47 E48:G48 L48 E49:G49 L49 E50:G50 L50 E51:G51 L51 E52:G52 L52 E53:G53 L53 E54:G54 L54 E55:G55 L55 E56:G56 L56 L57 K59:M71 D355:H359 K96:M98 K95:M95 K72:M94 M4:M5 K6 F4:F6 O5:O6 Q5:Q6 AF10:AW713 J355:M359 I10:I713 BP10:CG14 BP16:CG713 BP15 BR15:CG15 W10:W713" unlockedFormula="1"/>
    <ignoredError sqref="M714" formula="1"/>
    <ignoredError sqref="BQ15" formula="1" unlockedFormula="1"/>
  </ignoredErrors>
  <drawing r:id="rId2"/>
  <legacyDrawing r:id="rId3"/>
  <extLst>
    <ext xmlns:x14="http://schemas.microsoft.com/office/spreadsheetml/2009/9/main" uri="{78C0D931-6437-407d-A8EE-F0AAD7539E65}">
      <x14:conditionalFormattings>
        <x14:conditionalFormatting xmlns:xm="http://schemas.microsoft.com/office/excel/2006/main">
          <x14:cfRule type="cellIs" priority="7" operator="greaterThan" id="{655F2E2D-427B-4837-A3C4-0D32215711B7}">
            <xm:f>Dados_Obra!$D$14</xm:f>
            <x14:dxf>
              <font>
                <color theme="0"/>
              </font>
              <fill>
                <patternFill>
                  <bgColor theme="0"/>
                </patternFill>
              </fill>
            </x14:dxf>
          </x14:cfRule>
          <xm:sqref>BP6:CG6</xm:sqref>
        </x14:conditionalFormatting>
      </x14:conditionalFormatting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2" filterMode="1">
    <tabColor rgb="FFFFC000"/>
    <pageSetUpPr fitToPage="1"/>
  </sheetPr>
  <dimension ref="A1:CF128"/>
  <sheetViews>
    <sheetView showGridLines="0" showZeros="0" topLeftCell="A4" workbookViewId="0">
      <pane xSplit="9" topLeftCell="J1" activePane="topRight" state="frozen"/>
      <selection activeCell="A5" sqref="A5"/>
      <selection pane="topRight" activeCell="Q17" sqref="Q17"/>
    </sheetView>
  </sheetViews>
  <sheetFormatPr defaultColWidth="8.42578125" defaultRowHeight="12.75"/>
  <cols>
    <col min="1" max="1" width="8.42578125" style="2"/>
    <col min="2" max="2" width="3.140625" style="2" customWidth="1"/>
    <col min="3" max="3" width="6.42578125" style="2" customWidth="1"/>
    <col min="4" max="4" width="7.140625" style="2" customWidth="1"/>
    <col min="5" max="5" width="5" style="338" customWidth="1"/>
    <col min="6" max="6" width="17" style="338" customWidth="1"/>
    <col min="7" max="7" width="3.28515625" style="338" customWidth="1"/>
    <col min="8" max="8" width="15.5703125" style="2" customWidth="1"/>
    <col min="9" max="9" width="22" style="2" customWidth="1"/>
    <col min="10" max="10" width="13.7109375" style="2" customWidth="1"/>
    <col min="11" max="11" width="15.140625" style="2" customWidth="1"/>
    <col min="12" max="12" width="12.7109375" style="2" customWidth="1"/>
    <col min="13" max="13" width="7.7109375" style="2" customWidth="1"/>
    <col min="14" max="14" width="7.140625" style="2" customWidth="1"/>
    <col min="15" max="15" width="17.85546875" style="2" customWidth="1"/>
    <col min="16" max="16" width="1.140625" style="338" customWidth="1"/>
    <col min="17" max="17" width="22.7109375" style="2" customWidth="1"/>
    <col min="18" max="18" width="16.5703125" style="2" customWidth="1"/>
    <col min="19" max="19" width="10.7109375" style="2" customWidth="1"/>
    <col min="20" max="20" width="2.42578125" style="2" customWidth="1"/>
    <col min="21" max="21" width="16.140625" style="2" customWidth="1"/>
    <col min="22" max="22" width="13.7109375" style="3" customWidth="1"/>
    <col min="23" max="23" width="13.7109375" style="2" customWidth="1"/>
    <col min="24" max="24" width="13.7109375" style="3" customWidth="1"/>
    <col min="25" max="25" width="8.42578125" style="2" customWidth="1"/>
    <col min="26" max="26" width="8.42578125" style="2"/>
    <col min="27" max="27" width="18.5703125" style="2" customWidth="1"/>
    <col min="28" max="37" width="8.42578125" style="2"/>
    <col min="38" max="45" width="8.42578125" style="2" customWidth="1"/>
    <col min="46" max="56" width="8.42578125" style="2"/>
    <col min="57" max="64" width="8.42578125" style="2" customWidth="1"/>
    <col min="65" max="65" width="8.42578125" style="2"/>
    <col min="66" max="83" width="13.140625" style="2" customWidth="1"/>
    <col min="84" max="84" width="16.5703125" style="2" customWidth="1"/>
    <col min="85" max="16384" width="8.42578125" style="2"/>
  </cols>
  <sheetData>
    <row r="1" spans="1:84" ht="153" customHeight="1" thickBot="1">
      <c r="C1" s="662"/>
      <c r="D1" s="663"/>
      <c r="E1" s="663"/>
      <c r="F1" s="663"/>
      <c r="G1" s="664"/>
      <c r="H1" s="1496" t="str">
        <f>MEDIÇÃO_GLOBAL!F1</f>
        <v>PREFEITURA MUNICIPAL DE 
SANTA TEREZA DO OESTE</v>
      </c>
      <c r="I1" s="1496"/>
      <c r="J1" s="1496"/>
      <c r="K1" s="1496"/>
      <c r="L1" s="1496"/>
      <c r="M1" s="1496"/>
      <c r="N1" s="1496"/>
      <c r="O1" s="1496"/>
      <c r="P1" s="1496"/>
      <c r="Q1" s="1496"/>
      <c r="R1" s="1496"/>
      <c r="S1" s="1497"/>
      <c r="T1" s="586"/>
      <c r="V1" s="1515" t="s">
        <v>2012</v>
      </c>
      <c r="W1" s="1515"/>
    </row>
    <row r="2" spans="1:84" ht="18.75" thickTop="1">
      <c r="C2" s="659" t="s">
        <v>58</v>
      </c>
      <c r="D2" s="660"/>
      <c r="E2" s="660"/>
      <c r="F2" s="660"/>
      <c r="G2" s="660"/>
      <c r="H2" s="338"/>
      <c r="I2" s="338"/>
      <c r="J2" s="338"/>
      <c r="K2" s="338"/>
      <c r="L2" s="338"/>
      <c r="M2" s="338"/>
      <c r="N2" s="338"/>
      <c r="S2" s="661" t="s">
        <v>553</v>
      </c>
      <c r="T2" s="587"/>
    </row>
    <row r="3" spans="1:84" ht="4.5" customHeight="1">
      <c r="C3" s="4"/>
      <c r="D3" s="338"/>
      <c r="G3" s="578"/>
      <c r="H3" s="338"/>
      <c r="I3" s="338"/>
      <c r="J3" s="338"/>
      <c r="K3" s="338"/>
      <c r="L3" s="338"/>
      <c r="M3" s="338"/>
      <c r="N3" s="338"/>
      <c r="S3" s="340"/>
      <c r="T3" s="338"/>
    </row>
    <row r="4" spans="1:84" ht="15" customHeight="1">
      <c r="C4" s="341" t="s">
        <v>40</v>
      </c>
      <c r="D4" s="578"/>
      <c r="E4" s="579" t="s">
        <v>41</v>
      </c>
      <c r="F4" s="1" t="str">
        <f>MEDIÇÃO_GLOBAL!F4</f>
        <v>SANTA TEREZA DO OESTE</v>
      </c>
      <c r="G4" s="58"/>
      <c r="H4" s="58"/>
      <c r="I4" s="578"/>
      <c r="J4" s="338"/>
      <c r="K4" s="338"/>
      <c r="N4" s="23" t="s">
        <v>6</v>
      </c>
      <c r="O4" s="1499">
        <f>MEDIÇÃO_GLOBAL!O3</f>
        <v>2</v>
      </c>
      <c r="P4" s="1500"/>
      <c r="S4" s="340"/>
      <c r="T4" s="338"/>
    </row>
    <row r="5" spans="1:84" ht="15" customHeight="1">
      <c r="C5" s="341" t="s">
        <v>1</v>
      </c>
      <c r="E5" s="579"/>
      <c r="F5" s="343" t="str">
        <f>MEDIÇÃO_GLOBAL!F5</f>
        <v>PAVIMENTAÇÃO DE VIAS URBANAS</v>
      </c>
      <c r="G5" s="344"/>
      <c r="H5" s="344"/>
      <c r="I5" s="345"/>
      <c r="J5" s="578"/>
      <c r="K5" s="338"/>
      <c r="N5" s="23" t="s">
        <v>0</v>
      </c>
      <c r="O5" s="1501">
        <f>MEDIÇÃO_GLOBAL!Q3</f>
        <v>46107</v>
      </c>
      <c r="P5" s="1501"/>
      <c r="S5" s="340"/>
      <c r="T5" s="338"/>
      <c r="AA5" s="1511"/>
      <c r="AB5" s="1511"/>
    </row>
    <row r="6" spans="1:84" ht="15" customHeight="1">
      <c r="C6" s="341" t="s">
        <v>42</v>
      </c>
      <c r="D6" s="578"/>
      <c r="E6" s="1" t="s">
        <v>1397</v>
      </c>
      <c r="F6" s="346" t="str">
        <f>Dados_Obra!L7</f>
        <v>328/2025</v>
      </c>
      <c r="G6" s="580" t="s">
        <v>79</v>
      </c>
      <c r="H6" s="342" t="str">
        <f>Dados_Obra!L6</f>
        <v>PAM</v>
      </c>
      <c r="I6" s="578"/>
      <c r="J6" s="338"/>
      <c r="K6" s="581"/>
      <c r="N6" s="23" t="s">
        <v>567</v>
      </c>
      <c r="O6" s="1493">
        <f>MEDIÇÃO_GLOBAL!$Z$3</f>
        <v>1</v>
      </c>
      <c r="P6" s="1494"/>
      <c r="S6" s="347"/>
      <c r="T6" s="588"/>
      <c r="AA6" s="1511"/>
      <c r="AB6" s="1511"/>
    </row>
    <row r="7" spans="1:84" ht="15" customHeight="1">
      <c r="C7" s="341" t="s">
        <v>43</v>
      </c>
      <c r="D7" s="578"/>
      <c r="E7" s="578"/>
      <c r="F7" s="1"/>
      <c r="G7" s="1" t="s">
        <v>41</v>
      </c>
      <c r="H7" s="348" t="str">
        <f>MEDIÇÃO_GLOBAL!F6</f>
        <v>DUBAI CONSTRUÇÕES E PAVIMENTAÇÕES LTDA</v>
      </c>
      <c r="I7" s="349"/>
      <c r="J7" s="582"/>
      <c r="O7" s="171"/>
      <c r="P7" s="171"/>
      <c r="S7" s="347"/>
      <c r="T7" s="588"/>
    </row>
    <row r="8" spans="1:84" ht="15" customHeight="1">
      <c r="C8" s="350" t="s">
        <v>113</v>
      </c>
      <c r="F8" s="18"/>
      <c r="G8" s="1" t="s">
        <v>41</v>
      </c>
      <c r="H8" s="1495" t="str">
        <f>MEDIÇÃO_GLOBAL!K6</f>
        <v>57.902.002/0001-93</v>
      </c>
      <c r="I8" s="1495"/>
      <c r="N8" s="60" t="s">
        <v>85</v>
      </c>
      <c r="O8" s="1502">
        <f>Dados_Obra!K29</f>
        <v>46136</v>
      </c>
      <c r="P8" s="1502"/>
      <c r="Q8" s="986"/>
      <c r="S8" s="347"/>
      <c r="T8" s="589"/>
      <c r="U8"/>
      <c r="V8"/>
      <c r="W8"/>
      <c r="X8"/>
      <c r="AA8" s="1512" t="str">
        <f ca="1">IF(O8=0,"",IF(O8&lt;TODAY(),"O PRAZO de Execução está VENCIDO",IF((O8-35)&lt;TODAY(),"O PRAZO de Execução está prestes a VENCER","")))</f>
        <v>O PRAZO de Execução está prestes a VENCER</v>
      </c>
      <c r="AB8" s="1512"/>
      <c r="AC8" s="1151"/>
    </row>
    <row r="9" spans="1:84" ht="15" customHeight="1">
      <c r="C9" s="341" t="s">
        <v>44</v>
      </c>
      <c r="D9" s="578"/>
      <c r="E9" s="578"/>
      <c r="F9" s="1"/>
      <c r="G9" s="1" t="s">
        <v>41</v>
      </c>
      <c r="H9" s="352" t="str">
        <f>MEDIÇÃO_GLOBAL!O5</f>
        <v>256/2025</v>
      </c>
      <c r="I9" s="60" t="s">
        <v>1398</v>
      </c>
      <c r="J9" s="351">
        <f>MEDIÇÃO_GLOBAL!O6</f>
        <v>45926</v>
      </c>
      <c r="N9" s="60" t="s">
        <v>86</v>
      </c>
      <c r="O9" s="1501">
        <f>Dados_Obra!K30</f>
        <v>46346</v>
      </c>
      <c r="P9" s="1501"/>
      <c r="Q9" s="986"/>
      <c r="S9" s="985"/>
      <c r="T9" s="589"/>
      <c r="U9"/>
      <c r="V9"/>
      <c r="W9"/>
      <c r="X9"/>
      <c r="AA9" s="1512"/>
      <c r="AB9" s="1512"/>
      <c r="AC9" s="1151"/>
    </row>
    <row r="10" spans="1:84" ht="15" customHeight="1">
      <c r="C10" s="341" t="s">
        <v>4</v>
      </c>
      <c r="D10" s="578"/>
      <c r="E10" s="578"/>
      <c r="F10" s="1"/>
      <c r="G10" s="1" t="s">
        <v>41</v>
      </c>
      <c r="H10" s="353">
        <f>MEDIÇÃO_GLOBAL!total</f>
        <v>4250000</v>
      </c>
      <c r="I10" s="583"/>
      <c r="K10"/>
      <c r="M10" s="171"/>
      <c r="N10" s="171"/>
      <c r="S10" s="985"/>
      <c r="T10" s="589"/>
      <c r="U10"/>
      <c r="V10"/>
      <c r="W10"/>
      <c r="X10"/>
    </row>
    <row r="11" spans="1:84" ht="15" customHeight="1">
      <c r="C11" s="341" t="s">
        <v>2</v>
      </c>
      <c r="D11" s="578"/>
      <c r="E11" s="1" t="s">
        <v>1397</v>
      </c>
      <c r="F11" s="354">
        <f>MEDIÇÃO_GLOBAL!M4</f>
        <v>53</v>
      </c>
      <c r="G11" s="58"/>
      <c r="H11" s="355"/>
      <c r="I11" s="584"/>
      <c r="J11" s="60" t="s">
        <v>95</v>
      </c>
      <c r="K11" s="356" t="str">
        <f>Dados_Obra!K32</f>
        <v>CONCORRÊNCIA ELETRÔNICA</v>
      </c>
      <c r="L11" s="356"/>
      <c r="M11" s="356"/>
      <c r="N11" s="356"/>
      <c r="O11" s="60" t="s">
        <v>96</v>
      </c>
      <c r="P11" s="60"/>
      <c r="Q11" s="594" t="str">
        <f>Dados_Obra!K33</f>
        <v>008/2025</v>
      </c>
      <c r="S11" s="347"/>
      <c r="T11" s="588"/>
      <c r="U11"/>
      <c r="V11"/>
      <c r="W11"/>
      <c r="X11"/>
    </row>
    <row r="12" spans="1:84" ht="15" customHeight="1" thickBot="1">
      <c r="C12" s="357" t="s">
        <v>5</v>
      </c>
      <c r="D12" s="358"/>
      <c r="E12" s="359" t="s">
        <v>1397</v>
      </c>
      <c r="F12" s="360" t="str">
        <f>MEDIÇÃO_GLOBAL!M5</f>
        <v>1</v>
      </c>
      <c r="G12" s="361"/>
      <c r="H12" s="362"/>
      <c r="I12" s="363"/>
      <c r="J12" s="363"/>
      <c r="K12" s="444"/>
      <c r="L12" s="444"/>
      <c r="M12" s="362"/>
      <c r="N12" s="362"/>
      <c r="O12" s="444"/>
      <c r="P12" s="585"/>
      <c r="Q12" s="444"/>
      <c r="R12" s="444"/>
      <c r="S12" s="364"/>
      <c r="T12" s="588"/>
      <c r="U12"/>
      <c r="V12"/>
      <c r="W12"/>
      <c r="X12"/>
    </row>
    <row r="13" spans="1:84" ht="15" customHeight="1">
      <c r="C13" s="365"/>
      <c r="D13" s="366"/>
      <c r="E13" s="367"/>
      <c r="H13" s="338"/>
      <c r="I13" s="368"/>
      <c r="J13" s="1489" t="s">
        <v>561</v>
      </c>
      <c r="K13" s="1490"/>
      <c r="L13" s="369"/>
      <c r="M13" s="370" t="s">
        <v>62</v>
      </c>
      <c r="N13" s="371"/>
      <c r="O13" s="372" t="s">
        <v>65</v>
      </c>
      <c r="Q13" s="1519" t="s">
        <v>551</v>
      </c>
      <c r="R13" s="1521" t="s">
        <v>552</v>
      </c>
      <c r="S13" s="1522"/>
      <c r="T13" s="590"/>
      <c r="U13"/>
      <c r="V13"/>
      <c r="W13"/>
      <c r="X13"/>
    </row>
    <row r="14" spans="1:84" ht="15" customHeight="1">
      <c r="A14" s="468" t="s">
        <v>1908</v>
      </c>
      <c r="C14" s="373" t="s">
        <v>47</v>
      </c>
      <c r="D14" s="374" t="s">
        <v>63</v>
      </c>
      <c r="E14" s="375" t="s">
        <v>48</v>
      </c>
      <c r="F14" s="376"/>
      <c r="G14" s="376"/>
      <c r="H14" s="376"/>
      <c r="I14" s="377"/>
      <c r="J14" s="1491"/>
      <c r="K14" s="1492"/>
      <c r="L14" s="369" t="s">
        <v>45</v>
      </c>
      <c r="M14" s="370" t="s">
        <v>46</v>
      </c>
      <c r="N14" s="371"/>
      <c r="O14" s="372" t="s">
        <v>76</v>
      </c>
      <c r="Q14" s="1519"/>
      <c r="R14" s="1523"/>
      <c r="S14" s="1524"/>
      <c r="T14" s="590"/>
      <c r="U14"/>
      <c r="V14"/>
      <c r="W14"/>
      <c r="X14"/>
      <c r="AA14" s="604" t="s">
        <v>1992</v>
      </c>
      <c r="AB14" s="602" t="s">
        <v>1991</v>
      </c>
      <c r="AC14" s="378"/>
      <c r="AD14" s="378"/>
      <c r="AE14" s="378"/>
      <c r="AF14" s="378"/>
      <c r="AG14" s="378"/>
      <c r="AH14" s="378"/>
      <c r="AI14" s="378"/>
      <c r="AJ14" s="378"/>
      <c r="AK14" s="379"/>
      <c r="AL14" s="379"/>
      <c r="AM14" s="379"/>
      <c r="AN14" s="379"/>
      <c r="AO14" s="379"/>
      <c r="AP14" s="379"/>
      <c r="AQ14" s="379"/>
      <c r="AR14" s="379"/>
      <c r="AS14" s="378"/>
      <c r="AT14" s="380"/>
      <c r="AU14" s="381" t="s">
        <v>2040</v>
      </c>
      <c r="AV14" s="378"/>
      <c r="AW14" s="378"/>
      <c r="AX14" s="378"/>
      <c r="AY14" s="378"/>
      <c r="AZ14" s="378"/>
      <c r="BA14" s="378"/>
      <c r="BB14" s="378"/>
      <c r="BC14" s="378"/>
      <c r="BD14" s="379"/>
      <c r="BE14" s="379"/>
      <c r="BF14" s="379"/>
      <c r="BG14" s="379"/>
      <c r="BH14" s="379"/>
      <c r="BI14" s="379"/>
      <c r="BJ14" s="379"/>
      <c r="BK14" s="379"/>
      <c r="BL14" s="378"/>
      <c r="BM14"/>
      <c r="BN14" s="593" t="s">
        <v>1990</v>
      </c>
      <c r="BO14" s="382"/>
      <c r="BP14" s="382"/>
      <c r="BQ14" s="382"/>
      <c r="BR14" s="382"/>
      <c r="BS14" s="382"/>
      <c r="BT14" s="382"/>
      <c r="BU14" s="382"/>
      <c r="BV14" s="382"/>
      <c r="BW14" s="383"/>
      <c r="BX14" s="383"/>
      <c r="BY14" s="383"/>
      <c r="BZ14" s="383"/>
      <c r="CA14" s="383"/>
      <c r="CB14" s="383"/>
      <c r="CC14" s="383"/>
      <c r="CD14" s="383"/>
      <c r="CE14" s="382"/>
      <c r="CF14" s="384"/>
    </row>
    <row r="15" spans="1:84" ht="15" customHeight="1" thickBot="1">
      <c r="A15" s="468" t="s">
        <v>1922</v>
      </c>
      <c r="C15" s="385"/>
      <c r="D15" s="386"/>
      <c r="E15" s="387"/>
      <c r="F15" s="388"/>
      <c r="G15" s="388"/>
      <c r="H15" s="389"/>
      <c r="I15" s="390"/>
      <c r="J15" s="391" t="s">
        <v>49</v>
      </c>
      <c r="K15" s="392" t="s">
        <v>50</v>
      </c>
      <c r="L15" s="393" t="s">
        <v>51</v>
      </c>
      <c r="M15" s="387" t="s">
        <v>52</v>
      </c>
      <c r="N15" s="394"/>
      <c r="O15" s="395" t="s">
        <v>53</v>
      </c>
      <c r="P15" s="396"/>
      <c r="Q15" s="1520"/>
      <c r="R15" s="397" t="s">
        <v>74</v>
      </c>
      <c r="S15" s="398" t="s">
        <v>75</v>
      </c>
      <c r="T15" s="396"/>
      <c r="U15"/>
      <c r="V15"/>
      <c r="W15"/>
      <c r="X15"/>
      <c r="AA15" s="605">
        <f>SUM(AA16:AA45)</f>
        <v>4250000</v>
      </c>
      <c r="AB15" s="603" t="str">
        <f t="shared" ref="AB15:AS15" si="0">AU15</f>
        <v>1ª</v>
      </c>
      <c r="AC15" s="399" t="str">
        <f t="shared" si="0"/>
        <v>2ª</v>
      </c>
      <c r="AD15" s="399" t="str">
        <f t="shared" si="0"/>
        <v>3ª</v>
      </c>
      <c r="AE15" s="399" t="str">
        <f t="shared" si="0"/>
        <v>4ª</v>
      </c>
      <c r="AF15" s="399" t="str">
        <f t="shared" si="0"/>
        <v>5ª</v>
      </c>
      <c r="AG15" s="399" t="str">
        <f t="shared" si="0"/>
        <v>6ª</v>
      </c>
      <c r="AH15" s="399" t="str">
        <f t="shared" si="0"/>
        <v>7ª</v>
      </c>
      <c r="AI15" s="399" t="str">
        <f t="shared" si="0"/>
        <v>8ª</v>
      </c>
      <c r="AJ15" s="399" t="str">
        <f t="shared" si="0"/>
        <v>9ª</v>
      </c>
      <c r="AK15" s="399" t="str">
        <f t="shared" si="0"/>
        <v>10ª</v>
      </c>
      <c r="AL15" s="399" t="str">
        <f t="shared" si="0"/>
        <v>11ª</v>
      </c>
      <c r="AM15" s="399" t="str">
        <f t="shared" si="0"/>
        <v>12ª</v>
      </c>
      <c r="AN15" s="399" t="str">
        <f t="shared" si="0"/>
        <v>13ª</v>
      </c>
      <c r="AO15" s="399" t="str">
        <f t="shared" si="0"/>
        <v>14ª</v>
      </c>
      <c r="AP15" s="399" t="str">
        <f t="shared" si="0"/>
        <v>15ª</v>
      </c>
      <c r="AQ15" s="399" t="str">
        <f t="shared" si="0"/>
        <v>16ª</v>
      </c>
      <c r="AR15" s="399" t="str">
        <f t="shared" si="0"/>
        <v>17ª</v>
      </c>
      <c r="AS15" s="399" t="str">
        <f t="shared" si="0"/>
        <v>18ª</v>
      </c>
      <c r="AT15" s="400">
        <v>1</v>
      </c>
      <c r="AU15" s="401" t="str">
        <f>CONCATENATE(MEDIÇÃO_GLOBAL!AF6,"ª")</f>
        <v>1ª</v>
      </c>
      <c r="AV15" s="401" t="str">
        <f>CONCATENATE(MEDIÇÃO_GLOBAL!AG6,"ª")</f>
        <v>2ª</v>
      </c>
      <c r="AW15" s="401" t="str">
        <f>CONCATENATE(MEDIÇÃO_GLOBAL!AH6,"ª")</f>
        <v>3ª</v>
      </c>
      <c r="AX15" s="401" t="str">
        <f>CONCATENATE(MEDIÇÃO_GLOBAL!AI6,"ª")</f>
        <v>4ª</v>
      </c>
      <c r="AY15" s="401" t="str">
        <f>CONCATENATE(MEDIÇÃO_GLOBAL!AJ6,"ª")</f>
        <v>5ª</v>
      </c>
      <c r="AZ15" s="401" t="str">
        <f>CONCATENATE(MEDIÇÃO_GLOBAL!AK6,"ª")</f>
        <v>6ª</v>
      </c>
      <c r="BA15" s="401" t="str">
        <f>CONCATENATE(MEDIÇÃO_GLOBAL!AL6,"ª")</f>
        <v>7ª</v>
      </c>
      <c r="BB15" s="401" t="str">
        <f>CONCATENATE(MEDIÇÃO_GLOBAL!AM6,"ª")</f>
        <v>8ª</v>
      </c>
      <c r="BC15" s="401" t="str">
        <f>CONCATENATE(MEDIÇÃO_GLOBAL!AN6,"ª")</f>
        <v>9ª</v>
      </c>
      <c r="BD15" s="401" t="str">
        <f>CONCATENATE(MEDIÇÃO_GLOBAL!AO6,"ª")</f>
        <v>10ª</v>
      </c>
      <c r="BE15" s="401" t="str">
        <f>CONCATENATE(MEDIÇÃO_GLOBAL!AP6,"ª")</f>
        <v>11ª</v>
      </c>
      <c r="BF15" s="401" t="str">
        <f>CONCATENATE(MEDIÇÃO_GLOBAL!AQ6,"ª")</f>
        <v>12ª</v>
      </c>
      <c r="BG15" s="401" t="str">
        <f>CONCATENATE(MEDIÇÃO_GLOBAL!AR6,"ª")</f>
        <v>13ª</v>
      </c>
      <c r="BH15" s="401" t="str">
        <f>CONCATENATE(MEDIÇÃO_GLOBAL!AS6,"ª")</f>
        <v>14ª</v>
      </c>
      <c r="BI15" s="401" t="str">
        <f>CONCATENATE(MEDIÇÃO_GLOBAL!AT6,"ª")</f>
        <v>15ª</v>
      </c>
      <c r="BJ15" s="401" t="str">
        <f>CONCATENATE(MEDIÇÃO_GLOBAL!AU6,"ª")</f>
        <v>16ª</v>
      </c>
      <c r="BK15" s="401" t="str">
        <f>CONCATENATE(MEDIÇÃO_GLOBAL!AV6,"ª")</f>
        <v>17ª</v>
      </c>
      <c r="BL15" s="401" t="str">
        <f>CONCATENATE(MEDIÇÃO_GLOBAL!AW6,"ª")</f>
        <v>18ª</v>
      </c>
      <c r="BM15"/>
      <c r="BN15" s="402" t="str">
        <f t="shared" ref="BN15:BX15" si="1">AU15</f>
        <v>1ª</v>
      </c>
      <c r="BO15" s="402" t="str">
        <f t="shared" si="1"/>
        <v>2ª</v>
      </c>
      <c r="BP15" s="402" t="str">
        <f t="shared" si="1"/>
        <v>3ª</v>
      </c>
      <c r="BQ15" s="402" t="str">
        <f t="shared" si="1"/>
        <v>4ª</v>
      </c>
      <c r="BR15" s="402" t="str">
        <f t="shared" si="1"/>
        <v>5ª</v>
      </c>
      <c r="BS15" s="402" t="str">
        <f t="shared" si="1"/>
        <v>6ª</v>
      </c>
      <c r="BT15" s="402" t="str">
        <f t="shared" si="1"/>
        <v>7ª</v>
      </c>
      <c r="BU15" s="402" t="str">
        <f t="shared" si="1"/>
        <v>8ª</v>
      </c>
      <c r="BV15" s="402" t="str">
        <f t="shared" si="1"/>
        <v>9ª</v>
      </c>
      <c r="BW15" s="402" t="str">
        <f t="shared" si="1"/>
        <v>10ª</v>
      </c>
      <c r="BX15" s="402" t="str">
        <f t="shared" si="1"/>
        <v>11ª</v>
      </c>
      <c r="BY15" s="402" t="str">
        <f t="shared" ref="BY15:CD15" si="2">BF15</f>
        <v>12ª</v>
      </c>
      <c r="BZ15" s="402" t="str">
        <f t="shared" si="2"/>
        <v>13ª</v>
      </c>
      <c r="CA15" s="402" t="str">
        <f t="shared" si="2"/>
        <v>14ª</v>
      </c>
      <c r="CB15" s="402" t="str">
        <f t="shared" si="2"/>
        <v>15ª</v>
      </c>
      <c r="CC15" s="402" t="str">
        <f t="shared" si="2"/>
        <v>16ª</v>
      </c>
      <c r="CD15" s="402" t="str">
        <f t="shared" si="2"/>
        <v>17ª</v>
      </c>
      <c r="CE15" s="402" t="str">
        <f>BL15</f>
        <v>18ª</v>
      </c>
      <c r="CF15" s="403" t="s">
        <v>81</v>
      </c>
    </row>
    <row r="16" spans="1:84" ht="18" customHeight="1">
      <c r="A16" s="539" t="str">
        <f>IF(M16&gt;0,"x","")</f>
        <v>x</v>
      </c>
      <c r="C16" s="404">
        <v>1</v>
      </c>
      <c r="D16" s="405">
        <f>IFERROR(IF(VALUE(VLOOKUP(C16,MEDIÇÃO_GLOBAL!$C$10:$F$713,2,FALSE)),VLOOKUP(C16,MEDIÇÃO_GLOBAL!$C$10:$F$713,2,FALSE),0),0)</f>
        <v>0</v>
      </c>
      <c r="E16" s="406" t="str">
        <f>IF(ISTEXT(VLOOKUP(C16,MEDIÇÃO_GLOBAL!$C$10:$F$713,4,FALSE)),VLOOKUP(C16,MEDIÇÃO_GLOBAL!$C$10:$F$713,4,FALSE),0)</f>
        <v>SERVIÇOS PRELIMINARES</v>
      </c>
      <c r="F16" s="407"/>
      <c r="G16" s="408"/>
      <c r="H16" s="408"/>
      <c r="I16" s="408"/>
      <c r="J16" s="409">
        <f t="shared" ref="J16:J45" si="3">HLOOKUP(CONCATENATE($O$6,"ª"),$AU$15:$BL$45,$AT16,0)</f>
        <v>0.13905184000000001</v>
      </c>
      <c r="K16" s="5">
        <f>IF(J16=L16,O16,ROUND(M16*J16,2))</f>
        <v>5612.58</v>
      </c>
      <c r="L16" s="6">
        <f>IF(M16=0,0,ROUND(O16/M16,4))</f>
        <v>0.14399999999999999</v>
      </c>
      <c r="M16" s="7">
        <f>IF(ISNUMBER(E16),0,VLOOKUP(C16,MEDIÇÃO_GLOBAL!$C$10:$Z$713,COLUMN(MEDIÇÃO_GLOBAL!Z8)-2,FALSE))</f>
        <v>40363.22</v>
      </c>
      <c r="N16" s="410"/>
      <c r="O16" s="8">
        <f>ROUND(IF(ISNUMBER(E16),0,VLOOKUP(C16,MEDIÇÃO_GLOBAL!$C$10:$BI$713,COLUMN(MEDIÇÃO_GLOBAL!X8)-2,FALSE)),2)</f>
        <v>5812.42</v>
      </c>
      <c r="P16" s="411"/>
      <c r="Q16" s="412">
        <v>2895.34</v>
      </c>
      <c r="R16" s="607">
        <f>O16-Q16</f>
        <v>2917.08</v>
      </c>
      <c r="S16" s="15">
        <f>IF(M16=0,0,ROUND(R16/M16,4))</f>
        <v>7.2300000000000003E-2</v>
      </c>
      <c r="T16" s="591"/>
      <c r="U16"/>
      <c r="V16"/>
      <c r="W16"/>
      <c r="X16"/>
      <c r="AA16" s="542">
        <f>CF16</f>
        <v>40363.22</v>
      </c>
      <c r="AB16" s="1148">
        <f>IF($AA16=0,0,ROUND(BN16/$AA16*100,6))</f>
        <v>13.905184</v>
      </c>
      <c r="AC16" s="1148">
        <f t="shared" ref="AC16:AS16" si="4">IF($AA16=0,0,ROUND(BO16/$AA16*100,6))</f>
        <v>27.122762000000002</v>
      </c>
      <c r="AD16" s="1148">
        <f t="shared" si="4"/>
        <v>16.959425</v>
      </c>
      <c r="AE16" s="1148">
        <f t="shared" si="4"/>
        <v>15.481743</v>
      </c>
      <c r="AF16" s="1148">
        <f t="shared" si="4"/>
        <v>8.7793290000000006</v>
      </c>
      <c r="AG16" s="1148">
        <f t="shared" si="4"/>
        <v>17.751556999999998</v>
      </c>
      <c r="AH16" s="1148">
        <f t="shared" si="4"/>
        <v>0</v>
      </c>
      <c r="AI16" s="1148">
        <f t="shared" si="4"/>
        <v>0</v>
      </c>
      <c r="AJ16" s="1148">
        <f t="shared" si="4"/>
        <v>0</v>
      </c>
      <c r="AK16" s="1148">
        <f t="shared" si="4"/>
        <v>0</v>
      </c>
      <c r="AL16" s="1148">
        <f t="shared" si="4"/>
        <v>0</v>
      </c>
      <c r="AM16" s="1148">
        <f t="shared" si="4"/>
        <v>0</v>
      </c>
      <c r="AN16" s="1148">
        <f t="shared" si="4"/>
        <v>0</v>
      </c>
      <c r="AO16" s="1148">
        <f t="shared" si="4"/>
        <v>0</v>
      </c>
      <c r="AP16" s="1148">
        <f t="shared" si="4"/>
        <v>0</v>
      </c>
      <c r="AQ16" s="1148">
        <f t="shared" si="4"/>
        <v>0</v>
      </c>
      <c r="AR16" s="1148">
        <f t="shared" si="4"/>
        <v>0</v>
      </c>
      <c r="AS16" s="1148">
        <f t="shared" si="4"/>
        <v>0</v>
      </c>
      <c r="AT16" s="413">
        <v>2</v>
      </c>
      <c r="AU16" s="414">
        <f>AB16/100</f>
        <v>0.13905184000000001</v>
      </c>
      <c r="AV16" s="415">
        <f>AU16+AC16/100</f>
        <v>0.41027946000000004</v>
      </c>
      <c r="AW16" s="415">
        <f t="shared" ref="AW16:BL16" si="5">AV16+AD16/100</f>
        <v>0.57987370999999999</v>
      </c>
      <c r="AX16" s="415">
        <f t="shared" si="5"/>
        <v>0.73469114000000002</v>
      </c>
      <c r="AY16" s="415">
        <f t="shared" si="5"/>
        <v>0.82248443000000004</v>
      </c>
      <c r="AZ16" s="415">
        <f t="shared" si="5"/>
        <v>1</v>
      </c>
      <c r="BA16" s="415">
        <f t="shared" si="5"/>
        <v>1</v>
      </c>
      <c r="BB16" s="415">
        <f t="shared" si="5"/>
        <v>1</v>
      </c>
      <c r="BC16" s="415">
        <f t="shared" si="5"/>
        <v>1</v>
      </c>
      <c r="BD16" s="415">
        <f t="shared" si="5"/>
        <v>1</v>
      </c>
      <c r="BE16" s="415">
        <f t="shared" si="5"/>
        <v>1</v>
      </c>
      <c r="BF16" s="415">
        <f t="shared" si="5"/>
        <v>1</v>
      </c>
      <c r="BG16" s="415">
        <f t="shared" si="5"/>
        <v>1</v>
      </c>
      <c r="BH16" s="415">
        <f t="shared" si="5"/>
        <v>1</v>
      </c>
      <c r="BI16" s="415">
        <f t="shared" si="5"/>
        <v>1</v>
      </c>
      <c r="BJ16" s="415">
        <f t="shared" si="5"/>
        <v>1</v>
      </c>
      <c r="BK16" s="415">
        <f t="shared" si="5"/>
        <v>1</v>
      </c>
      <c r="BL16" s="415">
        <f t="shared" si="5"/>
        <v>1</v>
      </c>
      <c r="BM16"/>
      <c r="BN16" s="416">
        <f>Cronograma_Proposta_Empresa!E7</f>
        <v>5612.58</v>
      </c>
      <c r="BO16" s="416">
        <f>Cronograma_Proposta_Empresa!F7</f>
        <v>10947.62</v>
      </c>
      <c r="BP16" s="416">
        <f>Cronograma_Proposta_Empresa!G7</f>
        <v>6845.37</v>
      </c>
      <c r="BQ16" s="416">
        <f>Cronograma_Proposta_Empresa!H7</f>
        <v>6248.93</v>
      </c>
      <c r="BR16" s="416">
        <f>Cronograma_Proposta_Empresa!I7</f>
        <v>3543.62</v>
      </c>
      <c r="BS16" s="416">
        <f>Cronograma_Proposta_Empresa!J7</f>
        <v>7165.1</v>
      </c>
      <c r="BT16" s="416">
        <f>Cronograma_Proposta_Empresa!K7</f>
        <v>0</v>
      </c>
      <c r="BU16" s="416">
        <f>Cronograma_Proposta_Empresa!L7</f>
        <v>0</v>
      </c>
      <c r="BV16" s="416">
        <f>Cronograma_Proposta_Empresa!M7</f>
        <v>0</v>
      </c>
      <c r="BW16" s="416">
        <f>Cronograma_Proposta_Empresa!N7</f>
        <v>0</v>
      </c>
      <c r="BX16" s="416">
        <f>Cronograma_Proposta_Empresa!O7</f>
        <v>0</v>
      </c>
      <c r="BY16" s="416">
        <f>Cronograma_Proposta_Empresa!P7</f>
        <v>0</v>
      </c>
      <c r="BZ16" s="416">
        <f>Cronograma_Proposta_Empresa!Q7</f>
        <v>0</v>
      </c>
      <c r="CA16" s="416">
        <f>Cronograma_Proposta_Empresa!R7</f>
        <v>0</v>
      </c>
      <c r="CB16" s="416">
        <f>Cronograma_Proposta_Empresa!S7</f>
        <v>0</v>
      </c>
      <c r="CC16" s="416">
        <f>Cronograma_Proposta_Empresa!T7</f>
        <v>0</v>
      </c>
      <c r="CD16" s="416">
        <f>Cronograma_Proposta_Empresa!U7</f>
        <v>0</v>
      </c>
      <c r="CE16" s="416">
        <f>Cronograma_Proposta_Empresa!V7</f>
        <v>0</v>
      </c>
      <c r="CF16" s="417">
        <f t="shared" ref="CF16" si="6">SUM(BN16:CE16)</f>
        <v>40363.22</v>
      </c>
    </row>
    <row r="17" spans="1:84" ht="18" customHeight="1">
      <c r="A17" s="539" t="str">
        <f t="shared" ref="A17:A45" si="7">IF(M17&gt;0,"x","")</f>
        <v>x</v>
      </c>
      <c r="C17" s="404">
        <f>C16+1</f>
        <v>2</v>
      </c>
      <c r="D17" s="405">
        <f>IFERROR(IF(VALUE(VLOOKUP(C17,MEDIÇÃO_GLOBAL!$C$10:$F$713,2,FALSE)),VLOOKUP(C17,MEDIÇÃO_GLOBAL!$C$10:$F$713,2,FALSE),0),0)</f>
        <v>0</v>
      </c>
      <c r="E17" s="1498" t="str">
        <f>IF(ISTEXT(VLOOKUP(C17,MEDIÇÃO_GLOBAL!$C$10:$F$713,4,FALSE)),VLOOKUP(C17,MEDIÇÃO_GLOBAL!$C$10:$F$713,4,FALSE),0)</f>
        <v>TERRAPLENAGEM</v>
      </c>
      <c r="F17" s="1480"/>
      <c r="G17" s="1480"/>
      <c r="H17" s="1480"/>
      <c r="I17" s="1481"/>
      <c r="J17" s="409">
        <f t="shared" si="3"/>
        <v>8.717264999999999E-2</v>
      </c>
      <c r="K17" s="5">
        <f t="shared" ref="K17:K45" si="8">IF(J17=L17,O17,ROUND(M17*J17,2))</f>
        <v>11381.43</v>
      </c>
      <c r="L17" s="6">
        <f t="shared" ref="L17:L45" si="9">IF(M17=0,0,ROUND(O17/M17,4))</f>
        <v>0.59299999999999997</v>
      </c>
      <c r="M17" s="7">
        <f>IF(ISNUMBER(E17),0,VLOOKUP(C17,MEDIÇÃO_GLOBAL!$C$10:$Z$713,COLUMN(MEDIÇÃO_GLOBAL!Z9)-2,FALSE))</f>
        <v>130561.95</v>
      </c>
      <c r="N17" s="410"/>
      <c r="O17" s="8">
        <f>ROUND(IF(ISNUMBER(E17),0,VLOOKUP(C17,MEDIÇÃO_GLOBAL!$C$10:$BI$713,COLUMN(MEDIÇÃO_GLOBAL!X9)-2,FALSE)),2)</f>
        <v>77422.17</v>
      </c>
      <c r="P17" s="411"/>
      <c r="Q17" s="412">
        <v>74085.81</v>
      </c>
      <c r="R17" s="28">
        <f t="shared" ref="R17:R45" si="10">O17-Q17</f>
        <v>3336.3600000000006</v>
      </c>
      <c r="S17" s="16">
        <f t="shared" ref="S17:S45" si="11">IF(M17=0,0,ROUND(R17/M17,4))</f>
        <v>2.5600000000000001E-2</v>
      </c>
      <c r="T17" s="591"/>
      <c r="U17"/>
      <c r="V17"/>
      <c r="W17"/>
      <c r="X17"/>
      <c r="AA17" s="542">
        <f t="shared" ref="AA17:AA45" si="12">CF17</f>
        <v>130561.94</v>
      </c>
      <c r="AB17" s="1148">
        <f t="shared" ref="AB17:AB45" si="13">IF($AA17=0,0,ROUND(BN17/$AA17*100,6))</f>
        <v>8.7172649999999994</v>
      </c>
      <c r="AC17" s="1148">
        <f t="shared" ref="AC17:AC45" si="14">IF($AA17=0,0,ROUND(BO17/$AA17*100,6))</f>
        <v>10.045225</v>
      </c>
      <c r="AD17" s="1148">
        <f t="shared" ref="AD17:AD45" si="15">IF($AA17=0,0,ROUND(BP17/$AA17*100,6))</f>
        <v>7.9397950000000002</v>
      </c>
      <c r="AE17" s="1148">
        <f t="shared" ref="AE17:AE45" si="16">IF($AA17=0,0,ROUND(BQ17/$AA17*100,6))</f>
        <v>23.829747000000001</v>
      </c>
      <c r="AF17" s="1148">
        <f t="shared" ref="AF17:AF45" si="17">IF($AA17=0,0,ROUND(BR17/$AA17*100,6))</f>
        <v>16.441216000000001</v>
      </c>
      <c r="AG17" s="1148">
        <f t="shared" ref="AG17:AG45" si="18">IF($AA17=0,0,ROUND(BS17/$AA17*100,6))</f>
        <v>24.619907999999999</v>
      </c>
      <c r="AH17" s="1148">
        <f t="shared" ref="AH17:AH45" si="19">IF($AA17=0,0,ROUND(BT17/$AA17*100,6))</f>
        <v>8.4068450000000006</v>
      </c>
      <c r="AI17" s="1148">
        <f t="shared" ref="AI17:AI45" si="20">IF($AA17=0,0,ROUND(BU17/$AA17*100,6))</f>
        <v>0</v>
      </c>
      <c r="AJ17" s="1148">
        <f t="shared" ref="AJ17:AJ45" si="21">IF($AA17=0,0,ROUND(BV17/$AA17*100,6))</f>
        <v>0</v>
      </c>
      <c r="AK17" s="1148">
        <f t="shared" ref="AK17:AK45" si="22">IF($AA17=0,0,ROUND(BW17/$AA17*100,6))</f>
        <v>0</v>
      </c>
      <c r="AL17" s="1148">
        <f t="shared" ref="AL17:AL45" si="23">IF($AA17=0,0,ROUND(BX17/$AA17*100,6))</f>
        <v>0</v>
      </c>
      <c r="AM17" s="1148">
        <f t="shared" ref="AM17:AM45" si="24">IF($AA17=0,0,ROUND(BY17/$AA17*100,6))</f>
        <v>0</v>
      </c>
      <c r="AN17" s="1148">
        <f t="shared" ref="AN17:AN45" si="25">IF($AA17=0,0,ROUND(BZ17/$AA17*100,6))</f>
        <v>0</v>
      </c>
      <c r="AO17" s="1148">
        <f t="shared" ref="AO17:AO45" si="26">IF($AA17=0,0,ROUND(CA17/$AA17*100,6))</f>
        <v>0</v>
      </c>
      <c r="AP17" s="1148">
        <f t="shared" ref="AP17:AP45" si="27">IF($AA17=0,0,ROUND(CB17/$AA17*100,6))</f>
        <v>0</v>
      </c>
      <c r="AQ17" s="1148">
        <f t="shared" ref="AQ17:AQ45" si="28">IF($AA17=0,0,ROUND(CC17/$AA17*100,6))</f>
        <v>0</v>
      </c>
      <c r="AR17" s="1148">
        <f t="shared" ref="AR17:AR45" si="29">IF($AA17=0,0,ROUND(CD17/$AA17*100,6))</f>
        <v>0</v>
      </c>
      <c r="AS17" s="1148">
        <f t="shared" ref="AS17:AS45" si="30">IF($AA17=0,0,ROUND(CE17/$AA17*100,6))</f>
        <v>0</v>
      </c>
      <c r="AT17" s="413">
        <f t="shared" ref="AT17:AT45" si="31">AT16+1</f>
        <v>3</v>
      </c>
      <c r="AU17" s="414">
        <f t="shared" ref="AU17:AU45" si="32">AB17/100</f>
        <v>8.717264999999999E-2</v>
      </c>
      <c r="AV17" s="415">
        <f t="shared" ref="AV17:AV45" si="33">AU17+AC17/100</f>
        <v>0.18762489999999998</v>
      </c>
      <c r="AW17" s="415">
        <f t="shared" ref="AW17:AW45" si="34">AV17+AD17/100</f>
        <v>0.26702284999999998</v>
      </c>
      <c r="AX17" s="415">
        <f t="shared" ref="AX17:AX45" si="35">AW17+AE17/100</f>
        <v>0.50532032000000005</v>
      </c>
      <c r="AY17" s="415">
        <f t="shared" ref="AY17:AY45" si="36">AX17+AF17/100</f>
        <v>0.66973248000000007</v>
      </c>
      <c r="AZ17" s="415">
        <f t="shared" ref="AZ17:AZ45" si="37">AY17+AG17/100</f>
        <v>0.91593156000000009</v>
      </c>
      <c r="BA17" s="415">
        <f t="shared" ref="BA17:BA45" si="38">AZ17+AH17/100</f>
        <v>1.0000000100000002</v>
      </c>
      <c r="BB17" s="415">
        <f t="shared" ref="BB17:BB45" si="39">BA17+AI17/100</f>
        <v>1.0000000100000002</v>
      </c>
      <c r="BC17" s="415">
        <f t="shared" ref="BC17:BC45" si="40">BB17+AJ17/100</f>
        <v>1.0000000100000002</v>
      </c>
      <c r="BD17" s="415">
        <f t="shared" ref="BD17:BD45" si="41">BC17+AK17/100</f>
        <v>1.0000000100000002</v>
      </c>
      <c r="BE17" s="415">
        <f t="shared" ref="BE17:BE45" si="42">BD17+AL17/100</f>
        <v>1.0000000100000002</v>
      </c>
      <c r="BF17" s="415">
        <f t="shared" ref="BF17:BF45" si="43">BE17+AM17/100</f>
        <v>1.0000000100000002</v>
      </c>
      <c r="BG17" s="415">
        <f t="shared" ref="BG17:BG45" si="44">BF17+AN17/100</f>
        <v>1.0000000100000002</v>
      </c>
      <c r="BH17" s="415">
        <f t="shared" ref="BH17:BH45" si="45">BG17+AO17/100</f>
        <v>1.0000000100000002</v>
      </c>
      <c r="BI17" s="415">
        <f t="shared" ref="BI17:BI45" si="46">BH17+AP17/100</f>
        <v>1.0000000100000002</v>
      </c>
      <c r="BJ17" s="415">
        <f t="shared" ref="BJ17:BJ45" si="47">BI17+AQ17/100</f>
        <v>1.0000000100000002</v>
      </c>
      <c r="BK17" s="415">
        <f t="shared" ref="BK17:BK45" si="48">BJ17+AR17/100</f>
        <v>1.0000000100000002</v>
      </c>
      <c r="BL17" s="415">
        <f t="shared" ref="BL17:BL45" si="49">BK17+AS17/100</f>
        <v>1.0000000100000002</v>
      </c>
      <c r="BM17"/>
      <c r="BN17" s="416">
        <f>Cronograma_Proposta_Empresa!E8</f>
        <v>11381.43</v>
      </c>
      <c r="BO17" s="416">
        <f>Cronograma_Proposta_Empresa!F8</f>
        <v>13115.24</v>
      </c>
      <c r="BP17" s="416">
        <f>Cronograma_Proposta_Empresa!G8</f>
        <v>10366.35</v>
      </c>
      <c r="BQ17" s="416">
        <f>Cronograma_Proposta_Empresa!H8</f>
        <v>31112.58</v>
      </c>
      <c r="BR17" s="416">
        <f>Cronograma_Proposta_Empresa!I8</f>
        <v>21465.97</v>
      </c>
      <c r="BS17" s="416">
        <f>Cronograma_Proposta_Empresa!J8</f>
        <v>32144.23</v>
      </c>
      <c r="BT17" s="416">
        <f>Cronograma_Proposta_Empresa!K8</f>
        <v>10976.14</v>
      </c>
      <c r="BU17" s="416">
        <f>Cronograma_Proposta_Empresa!L8</f>
        <v>0</v>
      </c>
      <c r="BV17" s="416">
        <f>Cronograma_Proposta_Empresa!M8</f>
        <v>0</v>
      </c>
      <c r="BW17" s="416">
        <f>Cronograma_Proposta_Empresa!N8</f>
        <v>0</v>
      </c>
      <c r="BX17" s="416">
        <f>Cronograma_Proposta_Empresa!O8</f>
        <v>0</v>
      </c>
      <c r="BY17" s="416">
        <f>Cronograma_Proposta_Empresa!P8</f>
        <v>0</v>
      </c>
      <c r="BZ17" s="416">
        <f>Cronograma_Proposta_Empresa!Q8</f>
        <v>0</v>
      </c>
      <c r="CA17" s="416">
        <f>Cronograma_Proposta_Empresa!R8</f>
        <v>0</v>
      </c>
      <c r="CB17" s="416">
        <f>Cronograma_Proposta_Empresa!S8</f>
        <v>0</v>
      </c>
      <c r="CC17" s="416">
        <f>Cronograma_Proposta_Empresa!T8</f>
        <v>0</v>
      </c>
      <c r="CD17" s="416">
        <f>Cronograma_Proposta_Empresa!U8</f>
        <v>0</v>
      </c>
      <c r="CE17" s="416">
        <f>Cronograma_Proposta_Empresa!V8</f>
        <v>0</v>
      </c>
      <c r="CF17" s="417">
        <f t="shared" ref="CF17:CF45" si="50">SUM(BN17:CE17)</f>
        <v>130561.94</v>
      </c>
    </row>
    <row r="18" spans="1:84" ht="18" customHeight="1">
      <c r="A18" s="539" t="str">
        <f t="shared" si="7"/>
        <v>x</v>
      </c>
      <c r="C18" s="404">
        <f t="shared" ref="C18:C37" si="51">C17+1</f>
        <v>3</v>
      </c>
      <c r="D18" s="405">
        <f>IFERROR(IF(VALUE(VLOOKUP(C18,MEDIÇÃO_GLOBAL!$C$10:$F$713,2,FALSE)),VLOOKUP(C18,MEDIÇÃO_GLOBAL!$C$10:$F$713,2,FALSE),0),0)</f>
        <v>0</v>
      </c>
      <c r="E18" s="406" t="str">
        <f>IF(ISTEXT(VLOOKUP(C18,MEDIÇÃO_GLOBAL!$C$10:$F$713,4,FALSE)),VLOOKUP(C18,MEDIÇÃO_GLOBAL!$C$10:$F$713,4,FALSE),0)</f>
        <v>DRENAGEM</v>
      </c>
      <c r="F18" s="408"/>
      <c r="G18" s="408"/>
      <c r="H18" s="408"/>
      <c r="I18" s="408"/>
      <c r="J18" s="409">
        <f t="shared" si="3"/>
        <v>0.10185283000000001</v>
      </c>
      <c r="K18" s="5">
        <f t="shared" si="8"/>
        <v>47860.44</v>
      </c>
      <c r="L18" s="6">
        <f t="shared" si="9"/>
        <v>0.1002</v>
      </c>
      <c r="M18" s="7">
        <f>IF(ISNUMBER(E18),0,VLOOKUP(C18,MEDIÇÃO_GLOBAL!$C$10:$Z$713,COLUMN(MEDIÇÃO_GLOBAL!Z10)-2,FALSE))</f>
        <v>469897.99</v>
      </c>
      <c r="N18" s="410"/>
      <c r="O18" s="8">
        <f>ROUND(IF(ISNUMBER(E18),0,VLOOKUP(C18,MEDIÇÃO_GLOBAL!$C$10:$BI$713,COLUMN(MEDIÇÃO_GLOBAL!X10)-2,FALSE)),2)</f>
        <v>47106.11</v>
      </c>
      <c r="P18" s="411"/>
      <c r="Q18" s="412">
        <v>47106.11</v>
      </c>
      <c r="R18" s="28">
        <f t="shared" si="10"/>
        <v>0</v>
      </c>
      <c r="S18" s="16">
        <f t="shared" si="11"/>
        <v>0</v>
      </c>
      <c r="T18" s="591"/>
      <c r="U18"/>
      <c r="V18"/>
      <c r="W18"/>
      <c r="X18"/>
      <c r="AA18" s="542">
        <f t="shared" si="12"/>
        <v>469897.99000000011</v>
      </c>
      <c r="AB18" s="1148">
        <f t="shared" si="13"/>
        <v>10.185283</v>
      </c>
      <c r="AC18" s="1148">
        <f t="shared" si="14"/>
        <v>14.060247</v>
      </c>
      <c r="AD18" s="1148">
        <f t="shared" si="15"/>
        <v>6.5518369999999999</v>
      </c>
      <c r="AE18" s="1148">
        <f t="shared" si="16"/>
        <v>11.077572</v>
      </c>
      <c r="AF18" s="1148">
        <f t="shared" si="17"/>
        <v>15.294606999999999</v>
      </c>
      <c r="AG18" s="1148">
        <f t="shared" si="18"/>
        <v>34.584189000000002</v>
      </c>
      <c r="AH18" s="1148">
        <f t="shared" si="19"/>
        <v>8.246264</v>
      </c>
      <c r="AI18" s="1148">
        <f t="shared" si="20"/>
        <v>0</v>
      </c>
      <c r="AJ18" s="1148">
        <f t="shared" si="21"/>
        <v>0</v>
      </c>
      <c r="AK18" s="1148">
        <f t="shared" si="22"/>
        <v>0</v>
      </c>
      <c r="AL18" s="1148">
        <f t="shared" si="23"/>
        <v>0</v>
      </c>
      <c r="AM18" s="1148">
        <f t="shared" si="24"/>
        <v>0</v>
      </c>
      <c r="AN18" s="1148">
        <f t="shared" si="25"/>
        <v>0</v>
      </c>
      <c r="AO18" s="1148">
        <f t="shared" si="26"/>
        <v>0</v>
      </c>
      <c r="AP18" s="1148">
        <f t="shared" si="27"/>
        <v>0</v>
      </c>
      <c r="AQ18" s="1148">
        <f t="shared" si="28"/>
        <v>0</v>
      </c>
      <c r="AR18" s="1148">
        <f t="shared" si="29"/>
        <v>0</v>
      </c>
      <c r="AS18" s="1148">
        <f t="shared" si="30"/>
        <v>0</v>
      </c>
      <c r="AT18" s="413">
        <f t="shared" si="31"/>
        <v>4</v>
      </c>
      <c r="AU18" s="414">
        <f t="shared" si="32"/>
        <v>0.10185283000000001</v>
      </c>
      <c r="AV18" s="415">
        <f t="shared" si="33"/>
        <v>0.24245530000000001</v>
      </c>
      <c r="AW18" s="415">
        <f t="shared" si="34"/>
        <v>0.30797366999999998</v>
      </c>
      <c r="AX18" s="415">
        <f t="shared" si="35"/>
        <v>0.41874939</v>
      </c>
      <c r="AY18" s="415">
        <f t="shared" si="36"/>
        <v>0.57169545999999993</v>
      </c>
      <c r="AZ18" s="415">
        <f t="shared" si="37"/>
        <v>0.91753734999999992</v>
      </c>
      <c r="BA18" s="415">
        <f t="shared" si="38"/>
        <v>0.99999998999999995</v>
      </c>
      <c r="BB18" s="415">
        <f t="shared" si="39"/>
        <v>0.99999998999999995</v>
      </c>
      <c r="BC18" s="415">
        <f t="shared" si="40"/>
        <v>0.99999998999999995</v>
      </c>
      <c r="BD18" s="415">
        <f t="shared" si="41"/>
        <v>0.99999998999999995</v>
      </c>
      <c r="BE18" s="415">
        <f t="shared" si="42"/>
        <v>0.99999998999999995</v>
      </c>
      <c r="BF18" s="415">
        <f t="shared" si="43"/>
        <v>0.99999998999999995</v>
      </c>
      <c r="BG18" s="415">
        <f t="shared" si="44"/>
        <v>0.99999998999999995</v>
      </c>
      <c r="BH18" s="415">
        <f t="shared" si="45"/>
        <v>0.99999998999999995</v>
      </c>
      <c r="BI18" s="415">
        <f t="shared" si="46"/>
        <v>0.99999998999999995</v>
      </c>
      <c r="BJ18" s="415">
        <f t="shared" si="47"/>
        <v>0.99999998999999995</v>
      </c>
      <c r="BK18" s="415">
        <f t="shared" si="48"/>
        <v>0.99999998999999995</v>
      </c>
      <c r="BL18" s="415">
        <f t="shared" si="49"/>
        <v>0.99999998999999995</v>
      </c>
      <c r="BM18"/>
      <c r="BN18" s="416">
        <f>Cronograma_Proposta_Empresa!E9</f>
        <v>47860.44</v>
      </c>
      <c r="BO18" s="416">
        <f>Cronograma_Proposta_Empresa!F9</f>
        <v>66068.820000000007</v>
      </c>
      <c r="BP18" s="416">
        <f>Cronograma_Proposta_Empresa!G9</f>
        <v>30786.95</v>
      </c>
      <c r="BQ18" s="416">
        <f>Cronograma_Proposta_Empresa!H9</f>
        <v>52053.29</v>
      </c>
      <c r="BR18" s="416">
        <f>Cronograma_Proposta_Empresa!I9</f>
        <v>71869.05</v>
      </c>
      <c r="BS18" s="416">
        <f>Cronograma_Proposta_Empresa!J9</f>
        <v>162510.41</v>
      </c>
      <c r="BT18" s="416">
        <f>Cronograma_Proposta_Empresa!K9</f>
        <v>38749.03</v>
      </c>
      <c r="BU18" s="416">
        <f>Cronograma_Proposta_Empresa!L9</f>
        <v>0</v>
      </c>
      <c r="BV18" s="416">
        <f>Cronograma_Proposta_Empresa!M9</f>
        <v>0</v>
      </c>
      <c r="BW18" s="416">
        <f>Cronograma_Proposta_Empresa!N9</f>
        <v>0</v>
      </c>
      <c r="BX18" s="416">
        <f>Cronograma_Proposta_Empresa!O9</f>
        <v>0</v>
      </c>
      <c r="BY18" s="416">
        <f>Cronograma_Proposta_Empresa!P9</f>
        <v>0</v>
      </c>
      <c r="BZ18" s="416">
        <f>Cronograma_Proposta_Empresa!Q9</f>
        <v>0</v>
      </c>
      <c r="CA18" s="416">
        <f>Cronograma_Proposta_Empresa!R9</f>
        <v>0</v>
      </c>
      <c r="CB18" s="416">
        <f>Cronograma_Proposta_Empresa!S9</f>
        <v>0</v>
      </c>
      <c r="CC18" s="416">
        <f>Cronograma_Proposta_Empresa!T9</f>
        <v>0</v>
      </c>
      <c r="CD18" s="416">
        <f>Cronograma_Proposta_Empresa!U9</f>
        <v>0</v>
      </c>
      <c r="CE18" s="416">
        <f>Cronograma_Proposta_Empresa!V9</f>
        <v>0</v>
      </c>
      <c r="CF18" s="417">
        <f t="shared" si="50"/>
        <v>469897.99000000011</v>
      </c>
    </row>
    <row r="19" spans="1:84" ht="18" customHeight="1">
      <c r="A19" s="539" t="str">
        <f t="shared" si="7"/>
        <v>x</v>
      </c>
      <c r="C19" s="404">
        <f t="shared" si="51"/>
        <v>4</v>
      </c>
      <c r="D19" s="405">
        <f>IFERROR(IF(VALUE(VLOOKUP(C19,MEDIÇÃO_GLOBAL!$C$10:$F$713,2,FALSE)),VLOOKUP(C19,MEDIÇÃO_GLOBAL!$C$10:$F$713,2,FALSE),0),0)</f>
        <v>0</v>
      </c>
      <c r="E19" s="406" t="str">
        <f>IF(ISTEXT(VLOOKUP(C19,MEDIÇÃO_GLOBAL!$C$10:$F$713,4,FALSE)),VLOOKUP(C19,MEDIÇÃO_GLOBAL!$C$10:$F$713,4,FALSE),0)</f>
        <v>BASE / SUB-BASE</v>
      </c>
      <c r="F19" s="408"/>
      <c r="G19" s="408"/>
      <c r="H19" s="408"/>
      <c r="I19" s="408"/>
      <c r="J19" s="409">
        <f t="shared" si="3"/>
        <v>0.10904434</v>
      </c>
      <c r="K19" s="5">
        <f t="shared" si="8"/>
        <v>113770.42</v>
      </c>
      <c r="L19" s="6">
        <f t="shared" si="9"/>
        <v>0.26250000000000001</v>
      </c>
      <c r="M19" s="7">
        <f>IF(ISNUMBER(E19),0,VLOOKUP(C19,MEDIÇÃO_GLOBAL!$C$10:$Z$713,COLUMN(MEDIÇÃO_GLOBAL!Z11)-2,FALSE))</f>
        <v>1043340.88</v>
      </c>
      <c r="N19" s="410"/>
      <c r="O19" s="8">
        <f>ROUND(IF(ISNUMBER(E19),0,VLOOKUP(C19,MEDIÇÃO_GLOBAL!$C$10:$BI$713,COLUMN(MEDIÇÃO_GLOBAL!X11)-2,FALSE)),2)</f>
        <v>273881.83</v>
      </c>
      <c r="P19" s="411"/>
      <c r="Q19" s="412">
        <v>168918.2</v>
      </c>
      <c r="R19" s="28">
        <f t="shared" si="10"/>
        <v>104963.63</v>
      </c>
      <c r="S19" s="16">
        <f t="shared" si="11"/>
        <v>0.10059999999999999</v>
      </c>
      <c r="T19" s="591"/>
      <c r="U19"/>
      <c r="V19"/>
      <c r="W19"/>
      <c r="X19"/>
      <c r="AA19" s="542">
        <f t="shared" si="12"/>
        <v>1043340.88</v>
      </c>
      <c r="AB19" s="1148">
        <f t="shared" si="13"/>
        <v>10.904434</v>
      </c>
      <c r="AC19" s="1148">
        <f t="shared" si="14"/>
        <v>11.711258000000001</v>
      </c>
      <c r="AD19" s="1148">
        <f t="shared" si="15"/>
        <v>12.309979</v>
      </c>
      <c r="AE19" s="1148">
        <f t="shared" si="16"/>
        <v>10.90128</v>
      </c>
      <c r="AF19" s="1148">
        <f t="shared" si="17"/>
        <v>10.986462</v>
      </c>
      <c r="AG19" s="1148">
        <f t="shared" si="18"/>
        <v>21.089136</v>
      </c>
      <c r="AH19" s="1148">
        <f t="shared" si="19"/>
        <v>22.097451</v>
      </c>
      <c r="AI19" s="1148">
        <f t="shared" si="20"/>
        <v>0</v>
      </c>
      <c r="AJ19" s="1148">
        <f t="shared" si="21"/>
        <v>0</v>
      </c>
      <c r="AK19" s="1148">
        <f t="shared" si="22"/>
        <v>0</v>
      </c>
      <c r="AL19" s="1148">
        <f t="shared" si="23"/>
        <v>0</v>
      </c>
      <c r="AM19" s="1148">
        <f t="shared" si="24"/>
        <v>0</v>
      </c>
      <c r="AN19" s="1148">
        <f t="shared" si="25"/>
        <v>0</v>
      </c>
      <c r="AO19" s="1148">
        <f t="shared" si="26"/>
        <v>0</v>
      </c>
      <c r="AP19" s="1148">
        <f t="shared" si="27"/>
        <v>0</v>
      </c>
      <c r="AQ19" s="1148">
        <f t="shared" si="28"/>
        <v>0</v>
      </c>
      <c r="AR19" s="1148">
        <f t="shared" si="29"/>
        <v>0</v>
      </c>
      <c r="AS19" s="1148">
        <f t="shared" si="30"/>
        <v>0</v>
      </c>
      <c r="AT19" s="413">
        <f t="shared" si="31"/>
        <v>5</v>
      </c>
      <c r="AU19" s="414">
        <f t="shared" si="32"/>
        <v>0.10904434</v>
      </c>
      <c r="AV19" s="415">
        <f t="shared" si="33"/>
        <v>0.22615692000000001</v>
      </c>
      <c r="AW19" s="415">
        <f t="shared" si="34"/>
        <v>0.34925671000000003</v>
      </c>
      <c r="AX19" s="415">
        <f t="shared" si="35"/>
        <v>0.45826951000000005</v>
      </c>
      <c r="AY19" s="415">
        <f t="shared" si="36"/>
        <v>0.56813413000000001</v>
      </c>
      <c r="AZ19" s="415">
        <f t="shared" si="37"/>
        <v>0.77902548999999999</v>
      </c>
      <c r="BA19" s="415">
        <f t="shared" si="38"/>
        <v>1</v>
      </c>
      <c r="BB19" s="415">
        <f t="shared" si="39"/>
        <v>1</v>
      </c>
      <c r="BC19" s="415">
        <f t="shared" si="40"/>
        <v>1</v>
      </c>
      <c r="BD19" s="415">
        <f t="shared" si="41"/>
        <v>1</v>
      </c>
      <c r="BE19" s="415">
        <f t="shared" si="42"/>
        <v>1</v>
      </c>
      <c r="BF19" s="415">
        <f t="shared" si="43"/>
        <v>1</v>
      </c>
      <c r="BG19" s="415">
        <f t="shared" si="44"/>
        <v>1</v>
      </c>
      <c r="BH19" s="415">
        <f t="shared" si="45"/>
        <v>1</v>
      </c>
      <c r="BI19" s="415">
        <f t="shared" si="46"/>
        <v>1</v>
      </c>
      <c r="BJ19" s="415">
        <f t="shared" si="47"/>
        <v>1</v>
      </c>
      <c r="BK19" s="415">
        <f t="shared" si="48"/>
        <v>1</v>
      </c>
      <c r="BL19" s="415">
        <f t="shared" si="49"/>
        <v>1</v>
      </c>
      <c r="BM19"/>
      <c r="BN19" s="416">
        <f>Cronograma_Proposta_Empresa!E10</f>
        <v>113770.42</v>
      </c>
      <c r="BO19" s="416">
        <f>Cronograma_Proposta_Empresa!F10</f>
        <v>122188.34</v>
      </c>
      <c r="BP19" s="416">
        <f>Cronograma_Proposta_Empresa!G10</f>
        <v>128435.04</v>
      </c>
      <c r="BQ19" s="416">
        <f>Cronograma_Proposta_Empresa!H10</f>
        <v>113737.51</v>
      </c>
      <c r="BR19" s="416">
        <f>Cronograma_Proposta_Empresa!I10</f>
        <v>114626.25</v>
      </c>
      <c r="BS19" s="416">
        <f>Cronograma_Proposta_Empresa!J10</f>
        <v>220031.58</v>
      </c>
      <c r="BT19" s="416">
        <f>Cronograma_Proposta_Empresa!K10</f>
        <v>230551.74</v>
      </c>
      <c r="BU19" s="416">
        <f>Cronograma_Proposta_Empresa!L10</f>
        <v>0</v>
      </c>
      <c r="BV19" s="416">
        <f>Cronograma_Proposta_Empresa!M10</f>
        <v>0</v>
      </c>
      <c r="BW19" s="416">
        <f>Cronograma_Proposta_Empresa!N10</f>
        <v>0</v>
      </c>
      <c r="BX19" s="416">
        <f>Cronograma_Proposta_Empresa!O10</f>
        <v>0</v>
      </c>
      <c r="BY19" s="416">
        <f>Cronograma_Proposta_Empresa!P10</f>
        <v>0</v>
      </c>
      <c r="BZ19" s="416">
        <f>Cronograma_Proposta_Empresa!Q10</f>
        <v>0</v>
      </c>
      <c r="CA19" s="416">
        <f>Cronograma_Proposta_Empresa!R10</f>
        <v>0</v>
      </c>
      <c r="CB19" s="416">
        <f>Cronograma_Proposta_Empresa!S10</f>
        <v>0</v>
      </c>
      <c r="CC19" s="416">
        <f>Cronograma_Proposta_Empresa!T10</f>
        <v>0</v>
      </c>
      <c r="CD19" s="416">
        <f>Cronograma_Proposta_Empresa!U10</f>
        <v>0</v>
      </c>
      <c r="CE19" s="416">
        <f>Cronograma_Proposta_Empresa!V10</f>
        <v>0</v>
      </c>
      <c r="CF19" s="417">
        <f t="shared" si="50"/>
        <v>1043340.88</v>
      </c>
    </row>
    <row r="20" spans="1:84" ht="18" customHeight="1">
      <c r="A20" s="539" t="str">
        <f t="shared" si="7"/>
        <v>x</v>
      </c>
      <c r="C20" s="404">
        <f t="shared" si="51"/>
        <v>5</v>
      </c>
      <c r="D20" s="405">
        <f>IFERROR(IF(VALUE(VLOOKUP(C20,MEDIÇÃO_GLOBAL!$C$10:$F$713,2,FALSE)),VLOOKUP(C20,MEDIÇÃO_GLOBAL!$C$10:$F$713,2,FALSE),0),0)</f>
        <v>0</v>
      </c>
      <c r="E20" s="406" t="str">
        <f>IF(ISTEXT(VLOOKUP(C20,MEDIÇÃO_GLOBAL!$C$10:$F$713,4,FALSE)),VLOOKUP(C20,MEDIÇÃO_GLOBAL!$C$10:$F$713,4,FALSE),0)</f>
        <v>REVESTIMENTO</v>
      </c>
      <c r="F20" s="408"/>
      <c r="G20" s="408"/>
      <c r="H20" s="408"/>
      <c r="I20" s="408"/>
      <c r="J20" s="409">
        <f t="shared" si="3"/>
        <v>0.11165948000000001</v>
      </c>
      <c r="K20" s="5">
        <f t="shared" si="8"/>
        <v>161912.24</v>
      </c>
      <c r="L20" s="6">
        <f t="shared" si="9"/>
        <v>0.2354</v>
      </c>
      <c r="M20" s="7">
        <f>IF(ISNUMBER(E20),0,VLOOKUP(C20,MEDIÇÃO_GLOBAL!$C$10:$Z$713,COLUMN(MEDIÇÃO_GLOBAL!Z12)-2,FALSE))</f>
        <v>1450053.66</v>
      </c>
      <c r="N20" s="410"/>
      <c r="O20" s="8">
        <f>ROUND(IF(ISNUMBER(E20),0,VLOOKUP(C20,MEDIÇÃO_GLOBAL!$C$10:$BI$713,COLUMN(MEDIÇÃO_GLOBAL!X12)-2,FALSE)),2)</f>
        <v>341270.65</v>
      </c>
      <c r="P20" s="411"/>
      <c r="Q20" s="412">
        <v>161144.22</v>
      </c>
      <c r="R20" s="28">
        <f t="shared" si="10"/>
        <v>180126.43000000002</v>
      </c>
      <c r="S20" s="16">
        <f t="shared" si="11"/>
        <v>0.1242</v>
      </c>
      <c r="T20" s="591"/>
      <c r="U20"/>
      <c r="V20"/>
      <c r="W20"/>
      <c r="X20"/>
      <c r="AA20" s="542">
        <f t="shared" si="12"/>
        <v>1450053.67</v>
      </c>
      <c r="AB20" s="1148">
        <f t="shared" si="13"/>
        <v>11.165948</v>
      </c>
      <c r="AC20" s="1148">
        <f t="shared" si="14"/>
        <v>11.988182999999999</v>
      </c>
      <c r="AD20" s="1148">
        <f t="shared" si="15"/>
        <v>10.208505000000001</v>
      </c>
      <c r="AE20" s="1148">
        <f t="shared" si="16"/>
        <v>11.159140000000001</v>
      </c>
      <c r="AF20" s="1148">
        <f t="shared" si="17"/>
        <v>11.250482999999999</v>
      </c>
      <c r="AG20" s="1148">
        <f t="shared" si="18"/>
        <v>25.248775999999999</v>
      </c>
      <c r="AH20" s="1148">
        <f t="shared" si="19"/>
        <v>18.978964999999999</v>
      </c>
      <c r="AI20" s="1148">
        <f t="shared" si="20"/>
        <v>0</v>
      </c>
      <c r="AJ20" s="1148">
        <f t="shared" si="21"/>
        <v>0</v>
      </c>
      <c r="AK20" s="1148">
        <f t="shared" si="22"/>
        <v>0</v>
      </c>
      <c r="AL20" s="1148">
        <f t="shared" si="23"/>
        <v>0</v>
      </c>
      <c r="AM20" s="1148">
        <f t="shared" si="24"/>
        <v>0</v>
      </c>
      <c r="AN20" s="1148">
        <f t="shared" si="25"/>
        <v>0</v>
      </c>
      <c r="AO20" s="1148">
        <f t="shared" si="26"/>
        <v>0</v>
      </c>
      <c r="AP20" s="1148">
        <f t="shared" si="27"/>
        <v>0</v>
      </c>
      <c r="AQ20" s="1148">
        <f t="shared" si="28"/>
        <v>0</v>
      </c>
      <c r="AR20" s="1148">
        <f t="shared" si="29"/>
        <v>0</v>
      </c>
      <c r="AS20" s="1148">
        <f t="shared" si="30"/>
        <v>0</v>
      </c>
      <c r="AT20" s="413">
        <f t="shared" si="31"/>
        <v>6</v>
      </c>
      <c r="AU20" s="414">
        <f t="shared" si="32"/>
        <v>0.11165948000000001</v>
      </c>
      <c r="AV20" s="415">
        <f t="shared" si="33"/>
        <v>0.23154131</v>
      </c>
      <c r="AW20" s="415">
        <f t="shared" si="34"/>
        <v>0.33362636000000001</v>
      </c>
      <c r="AX20" s="415">
        <f t="shared" si="35"/>
        <v>0.44521776000000002</v>
      </c>
      <c r="AY20" s="415">
        <f t="shared" si="36"/>
        <v>0.55772259000000002</v>
      </c>
      <c r="AZ20" s="415">
        <f t="shared" si="37"/>
        <v>0.81021034999999997</v>
      </c>
      <c r="BA20" s="415">
        <f t="shared" si="38"/>
        <v>1</v>
      </c>
      <c r="BB20" s="415">
        <f t="shared" si="39"/>
        <v>1</v>
      </c>
      <c r="BC20" s="415">
        <f t="shared" si="40"/>
        <v>1</v>
      </c>
      <c r="BD20" s="415">
        <f t="shared" si="41"/>
        <v>1</v>
      </c>
      <c r="BE20" s="415">
        <f t="shared" si="42"/>
        <v>1</v>
      </c>
      <c r="BF20" s="415">
        <f t="shared" si="43"/>
        <v>1</v>
      </c>
      <c r="BG20" s="415">
        <f t="shared" si="44"/>
        <v>1</v>
      </c>
      <c r="BH20" s="415">
        <f t="shared" si="45"/>
        <v>1</v>
      </c>
      <c r="BI20" s="415">
        <f t="shared" si="46"/>
        <v>1</v>
      </c>
      <c r="BJ20" s="415">
        <f t="shared" si="47"/>
        <v>1</v>
      </c>
      <c r="BK20" s="415">
        <f t="shared" si="48"/>
        <v>1</v>
      </c>
      <c r="BL20" s="415">
        <f t="shared" si="49"/>
        <v>1</v>
      </c>
      <c r="BM20"/>
      <c r="BN20" s="416">
        <f>Cronograma_Proposta_Empresa!E11</f>
        <v>161912.24</v>
      </c>
      <c r="BO20" s="416">
        <f>Cronograma_Proposta_Empresa!F11</f>
        <v>173835.09</v>
      </c>
      <c r="BP20" s="416">
        <f>Cronograma_Proposta_Empresa!G11</f>
        <v>148028.79999999999</v>
      </c>
      <c r="BQ20" s="416">
        <f>Cronograma_Proposta_Empresa!H11</f>
        <v>161813.51999999999</v>
      </c>
      <c r="BR20" s="416">
        <f>Cronograma_Proposta_Empresa!I11</f>
        <v>163138.04</v>
      </c>
      <c r="BS20" s="416">
        <f>Cronograma_Proposta_Empresa!J11</f>
        <v>366120.8</v>
      </c>
      <c r="BT20" s="416">
        <f>Cronograma_Proposta_Empresa!K11</f>
        <v>275205.18</v>
      </c>
      <c r="BU20" s="416">
        <f>Cronograma_Proposta_Empresa!L11</f>
        <v>0</v>
      </c>
      <c r="BV20" s="416">
        <f>Cronograma_Proposta_Empresa!M11</f>
        <v>0</v>
      </c>
      <c r="BW20" s="416">
        <f>Cronograma_Proposta_Empresa!N11</f>
        <v>0</v>
      </c>
      <c r="BX20" s="416">
        <f>Cronograma_Proposta_Empresa!O11</f>
        <v>0</v>
      </c>
      <c r="BY20" s="416">
        <f>Cronograma_Proposta_Empresa!P11</f>
        <v>0</v>
      </c>
      <c r="BZ20" s="416">
        <f>Cronograma_Proposta_Empresa!Q11</f>
        <v>0</v>
      </c>
      <c r="CA20" s="416">
        <f>Cronograma_Proposta_Empresa!R11</f>
        <v>0</v>
      </c>
      <c r="CB20" s="416">
        <f>Cronograma_Proposta_Empresa!S11</f>
        <v>0</v>
      </c>
      <c r="CC20" s="416">
        <f>Cronograma_Proposta_Empresa!T11</f>
        <v>0</v>
      </c>
      <c r="CD20" s="416">
        <f>Cronograma_Proposta_Empresa!U11</f>
        <v>0</v>
      </c>
      <c r="CE20" s="416">
        <f>Cronograma_Proposta_Empresa!V11</f>
        <v>0</v>
      </c>
      <c r="CF20" s="417">
        <f t="shared" si="50"/>
        <v>1450053.67</v>
      </c>
    </row>
    <row r="21" spans="1:84" ht="18" customHeight="1">
      <c r="A21" s="539" t="str">
        <f t="shared" si="7"/>
        <v>x</v>
      </c>
      <c r="C21" s="404">
        <f t="shared" si="51"/>
        <v>6</v>
      </c>
      <c r="D21" s="405">
        <f>IFERROR(IF(VALUE(VLOOKUP(C21,MEDIÇÃO_GLOBAL!$C$10:$F$713,2,FALSE)),VLOOKUP(C21,MEDIÇÃO_GLOBAL!$C$10:$F$713,2,FALSE),0),0)</f>
        <v>0</v>
      </c>
      <c r="E21" s="406" t="str">
        <f>IF(ISTEXT(VLOOKUP(C21,MEDIÇÃO_GLOBAL!$C$10:$F$713,4,FALSE)),VLOOKUP(C21,MEDIÇÃO_GLOBAL!$C$10:$F$713,4,FALSE),0)</f>
        <v>MEIO-FIO E SARJETA</v>
      </c>
      <c r="F21" s="408"/>
      <c r="G21" s="408"/>
      <c r="H21" s="408"/>
      <c r="I21" s="408"/>
      <c r="J21" s="409">
        <f t="shared" si="3"/>
        <v>3.6581500000000003E-2</v>
      </c>
      <c r="K21" s="5">
        <f t="shared" si="8"/>
        <v>9767.1299999999992</v>
      </c>
      <c r="L21" s="6">
        <f t="shared" si="9"/>
        <v>0.26019999999999999</v>
      </c>
      <c r="M21" s="7">
        <f>IF(ISNUMBER(E21),0,VLOOKUP(C21,MEDIÇÃO_GLOBAL!$C$10:$Z$713,COLUMN(MEDIÇÃO_GLOBAL!Z13)-2,FALSE))</f>
        <v>266996.42000000004</v>
      </c>
      <c r="N21" s="410"/>
      <c r="O21" s="8">
        <f>ROUND(IF(ISNUMBER(E21),0,VLOOKUP(C21,MEDIÇÃO_GLOBAL!$C$10:$BI$713,COLUMN(MEDIÇÃO_GLOBAL!X13)-2,FALSE)),2)</f>
        <v>69483.039999999994</v>
      </c>
      <c r="P21" s="411"/>
      <c r="Q21" s="412">
        <v>44887.29</v>
      </c>
      <c r="R21" s="28">
        <f t="shared" si="10"/>
        <v>24595.749999999993</v>
      </c>
      <c r="S21" s="16">
        <f t="shared" si="11"/>
        <v>9.2100000000000001E-2</v>
      </c>
      <c r="T21" s="591"/>
      <c r="U21"/>
      <c r="V21"/>
      <c r="W21"/>
      <c r="X21"/>
      <c r="AA21" s="542">
        <f t="shared" si="12"/>
        <v>266996.42000000004</v>
      </c>
      <c r="AB21" s="1148">
        <f t="shared" si="13"/>
        <v>3.65815</v>
      </c>
      <c r="AC21" s="1148">
        <f t="shared" si="14"/>
        <v>21.519673999999998</v>
      </c>
      <c r="AD21" s="1148">
        <f t="shared" si="15"/>
        <v>17.409548000000001</v>
      </c>
      <c r="AE21" s="1148">
        <f t="shared" si="16"/>
        <v>7.594506</v>
      </c>
      <c r="AF21" s="1148">
        <f t="shared" si="17"/>
        <v>8.0442689999999999</v>
      </c>
      <c r="AG21" s="1148">
        <f t="shared" si="18"/>
        <v>27.219484999999999</v>
      </c>
      <c r="AH21" s="1148">
        <f t="shared" si="19"/>
        <v>14.554366999999999</v>
      </c>
      <c r="AI21" s="1148">
        <f t="shared" si="20"/>
        <v>0</v>
      </c>
      <c r="AJ21" s="1148">
        <f t="shared" si="21"/>
        <v>0</v>
      </c>
      <c r="AK21" s="1148">
        <f t="shared" si="22"/>
        <v>0</v>
      </c>
      <c r="AL21" s="1148">
        <f t="shared" si="23"/>
        <v>0</v>
      </c>
      <c r="AM21" s="1148">
        <f t="shared" si="24"/>
        <v>0</v>
      </c>
      <c r="AN21" s="1148">
        <f t="shared" si="25"/>
        <v>0</v>
      </c>
      <c r="AO21" s="1148">
        <f t="shared" si="26"/>
        <v>0</v>
      </c>
      <c r="AP21" s="1148">
        <f t="shared" si="27"/>
        <v>0</v>
      </c>
      <c r="AQ21" s="1148">
        <f t="shared" si="28"/>
        <v>0</v>
      </c>
      <c r="AR21" s="1148">
        <f t="shared" si="29"/>
        <v>0</v>
      </c>
      <c r="AS21" s="1148">
        <f t="shared" si="30"/>
        <v>0</v>
      </c>
      <c r="AT21" s="413">
        <f t="shared" si="31"/>
        <v>7</v>
      </c>
      <c r="AU21" s="414">
        <f t="shared" si="32"/>
        <v>3.6581500000000003E-2</v>
      </c>
      <c r="AV21" s="415">
        <f t="shared" si="33"/>
        <v>0.25177823999999999</v>
      </c>
      <c r="AW21" s="415">
        <f t="shared" si="34"/>
        <v>0.42587372000000001</v>
      </c>
      <c r="AX21" s="415">
        <f t="shared" si="35"/>
        <v>0.50181878000000002</v>
      </c>
      <c r="AY21" s="415">
        <f t="shared" si="36"/>
        <v>0.58226147000000006</v>
      </c>
      <c r="AZ21" s="415">
        <f t="shared" si="37"/>
        <v>0.85445632000000005</v>
      </c>
      <c r="BA21" s="415">
        <f t="shared" si="38"/>
        <v>0.99999999000000006</v>
      </c>
      <c r="BB21" s="415">
        <f t="shared" si="39"/>
        <v>0.99999999000000006</v>
      </c>
      <c r="BC21" s="415">
        <f t="shared" si="40"/>
        <v>0.99999999000000006</v>
      </c>
      <c r="BD21" s="415">
        <f t="shared" si="41"/>
        <v>0.99999999000000006</v>
      </c>
      <c r="BE21" s="415">
        <f t="shared" si="42"/>
        <v>0.99999999000000006</v>
      </c>
      <c r="BF21" s="415">
        <f t="shared" si="43"/>
        <v>0.99999999000000006</v>
      </c>
      <c r="BG21" s="415">
        <f t="shared" si="44"/>
        <v>0.99999999000000006</v>
      </c>
      <c r="BH21" s="415">
        <f t="shared" si="45"/>
        <v>0.99999999000000006</v>
      </c>
      <c r="BI21" s="415">
        <f t="shared" si="46"/>
        <v>0.99999999000000006</v>
      </c>
      <c r="BJ21" s="415">
        <f t="shared" si="47"/>
        <v>0.99999999000000006</v>
      </c>
      <c r="BK21" s="415">
        <f t="shared" si="48"/>
        <v>0.99999999000000006</v>
      </c>
      <c r="BL21" s="415">
        <f t="shared" si="49"/>
        <v>0.99999999000000006</v>
      </c>
      <c r="BM21"/>
      <c r="BN21" s="416">
        <f>Cronograma_Proposta_Empresa!E12</f>
        <v>9767.1299999999992</v>
      </c>
      <c r="BO21" s="416">
        <f>Cronograma_Proposta_Empresa!F12</f>
        <v>57456.76</v>
      </c>
      <c r="BP21" s="416">
        <f>Cronograma_Proposta_Empresa!G12</f>
        <v>46482.87</v>
      </c>
      <c r="BQ21" s="416">
        <f>Cronograma_Proposta_Empresa!H12</f>
        <v>20277.060000000001</v>
      </c>
      <c r="BR21" s="416">
        <f>Cronograma_Proposta_Empresa!I12</f>
        <v>21477.91</v>
      </c>
      <c r="BS21" s="416">
        <f>Cronograma_Proposta_Empresa!J12</f>
        <v>72675.05</v>
      </c>
      <c r="BT21" s="416">
        <f>Cronograma_Proposta_Empresa!K12</f>
        <v>38859.64</v>
      </c>
      <c r="BU21" s="416">
        <f>Cronograma_Proposta_Empresa!L12</f>
        <v>0</v>
      </c>
      <c r="BV21" s="416">
        <f>Cronograma_Proposta_Empresa!M12</f>
        <v>0</v>
      </c>
      <c r="BW21" s="416">
        <f>Cronograma_Proposta_Empresa!N12</f>
        <v>0</v>
      </c>
      <c r="BX21" s="416">
        <f>Cronograma_Proposta_Empresa!O12</f>
        <v>0</v>
      </c>
      <c r="BY21" s="416">
        <f>Cronograma_Proposta_Empresa!P12</f>
        <v>0</v>
      </c>
      <c r="BZ21" s="416">
        <f>Cronograma_Proposta_Empresa!Q12</f>
        <v>0</v>
      </c>
      <c r="CA21" s="416">
        <f>Cronograma_Proposta_Empresa!R12</f>
        <v>0</v>
      </c>
      <c r="CB21" s="416">
        <f>Cronograma_Proposta_Empresa!S12</f>
        <v>0</v>
      </c>
      <c r="CC21" s="416">
        <f>Cronograma_Proposta_Empresa!T12</f>
        <v>0</v>
      </c>
      <c r="CD21" s="416">
        <f>Cronograma_Proposta_Empresa!U12</f>
        <v>0</v>
      </c>
      <c r="CE21" s="416">
        <f>Cronograma_Proposta_Empresa!V12</f>
        <v>0</v>
      </c>
      <c r="CF21" s="417">
        <f t="shared" si="50"/>
        <v>266996.42000000004</v>
      </c>
    </row>
    <row r="22" spans="1:84" ht="18" customHeight="1">
      <c r="A22" s="539" t="str">
        <f t="shared" si="7"/>
        <v>x</v>
      </c>
      <c r="C22" s="404">
        <f t="shared" si="51"/>
        <v>7</v>
      </c>
      <c r="D22" s="405">
        <f>IFERROR(IF(VALUE(VLOOKUP(C22,MEDIÇÃO_GLOBAL!$C$10:$F$713,2,FALSE)),VLOOKUP(C22,MEDIÇÃO_GLOBAL!$C$10:$F$713,2,FALSE),0),0)</f>
        <v>0</v>
      </c>
      <c r="E22" s="406" t="str">
        <f>IF(ISTEXT(VLOOKUP(C22,MEDIÇÃO_GLOBAL!$C$10:$F$713,4,FALSE)),VLOOKUP(C22,MEDIÇÃO_GLOBAL!$C$10:$F$713,4,FALSE),0)</f>
        <v>SERVIÇOS DE URBANIZAÇÃO</v>
      </c>
      <c r="F22" s="408"/>
      <c r="G22" s="408"/>
      <c r="H22" s="408"/>
      <c r="I22" s="408"/>
      <c r="J22" s="409">
        <f t="shared" si="3"/>
        <v>0.18639555999999999</v>
      </c>
      <c r="K22" s="5">
        <f t="shared" si="8"/>
        <v>129927.94</v>
      </c>
      <c r="L22" s="6">
        <f t="shared" si="9"/>
        <v>1.38E-2</v>
      </c>
      <c r="M22" s="7">
        <f>IF(ISNUMBER(E22),0,VLOOKUP(C22,MEDIÇÃO_GLOBAL!$C$10:$Z$713,COLUMN(MEDIÇÃO_GLOBAL!Z14)-2,FALSE))</f>
        <v>697054.91999999993</v>
      </c>
      <c r="N22" s="410"/>
      <c r="O22" s="8">
        <f>ROUND(IF(ISNUMBER(E22),0,VLOOKUP(C22,MEDIÇÃO_GLOBAL!$C$10:$BI$713,COLUMN(MEDIÇÃO_GLOBAL!X14)-2,FALSE)),2)</f>
        <v>9644.16</v>
      </c>
      <c r="P22" s="411"/>
      <c r="Q22" s="412">
        <v>0</v>
      </c>
      <c r="R22" s="28">
        <f t="shared" si="10"/>
        <v>9644.16</v>
      </c>
      <c r="S22" s="16">
        <f>IF(M22=0,0,ROUND(R22/M22,4))</f>
        <v>1.38E-2</v>
      </c>
      <c r="T22" s="591"/>
      <c r="U22"/>
      <c r="V22"/>
      <c r="W22"/>
      <c r="X22"/>
      <c r="AA22" s="542">
        <f t="shared" si="12"/>
        <v>697054.91999999993</v>
      </c>
      <c r="AB22" s="1148">
        <f t="shared" si="13"/>
        <v>18.639555999999999</v>
      </c>
      <c r="AC22" s="1148">
        <f t="shared" si="14"/>
        <v>10.354965999999999</v>
      </c>
      <c r="AD22" s="1148">
        <f t="shared" si="15"/>
        <v>9.4816570000000002</v>
      </c>
      <c r="AE22" s="1148">
        <f t="shared" si="16"/>
        <v>9.9265190000000008</v>
      </c>
      <c r="AF22" s="1148">
        <f t="shared" si="17"/>
        <v>12.920543</v>
      </c>
      <c r="AG22" s="1148">
        <f t="shared" si="18"/>
        <v>23.711064</v>
      </c>
      <c r="AH22" s="1148">
        <f t="shared" si="19"/>
        <v>14.965695</v>
      </c>
      <c r="AI22" s="1148">
        <f t="shared" si="20"/>
        <v>0</v>
      </c>
      <c r="AJ22" s="1148">
        <f t="shared" si="21"/>
        <v>0</v>
      </c>
      <c r="AK22" s="1148">
        <f t="shared" si="22"/>
        <v>0</v>
      </c>
      <c r="AL22" s="1148">
        <f t="shared" si="23"/>
        <v>0</v>
      </c>
      <c r="AM22" s="1148">
        <f t="shared" si="24"/>
        <v>0</v>
      </c>
      <c r="AN22" s="1148">
        <f t="shared" si="25"/>
        <v>0</v>
      </c>
      <c r="AO22" s="1148">
        <f t="shared" si="26"/>
        <v>0</v>
      </c>
      <c r="AP22" s="1148">
        <f t="shared" si="27"/>
        <v>0</v>
      </c>
      <c r="AQ22" s="1148">
        <f t="shared" si="28"/>
        <v>0</v>
      </c>
      <c r="AR22" s="1148">
        <f t="shared" si="29"/>
        <v>0</v>
      </c>
      <c r="AS22" s="1148">
        <f t="shared" si="30"/>
        <v>0</v>
      </c>
      <c r="AT22" s="413">
        <f t="shared" si="31"/>
        <v>8</v>
      </c>
      <c r="AU22" s="414">
        <f t="shared" si="32"/>
        <v>0.18639555999999999</v>
      </c>
      <c r="AV22" s="415">
        <f t="shared" si="33"/>
        <v>0.28994522</v>
      </c>
      <c r="AW22" s="415">
        <f t="shared" si="34"/>
        <v>0.38476178999999999</v>
      </c>
      <c r="AX22" s="415">
        <f t="shared" si="35"/>
        <v>0.48402698</v>
      </c>
      <c r="AY22" s="415">
        <f t="shared" si="36"/>
        <v>0.61323240999999995</v>
      </c>
      <c r="AZ22" s="415">
        <f t="shared" si="37"/>
        <v>0.85034304999999999</v>
      </c>
      <c r="BA22" s="415">
        <f t="shared" si="38"/>
        <v>1</v>
      </c>
      <c r="BB22" s="415">
        <f t="shared" si="39"/>
        <v>1</v>
      </c>
      <c r="BC22" s="415">
        <f t="shared" si="40"/>
        <v>1</v>
      </c>
      <c r="BD22" s="415">
        <f t="shared" si="41"/>
        <v>1</v>
      </c>
      <c r="BE22" s="415">
        <f t="shared" si="42"/>
        <v>1</v>
      </c>
      <c r="BF22" s="415">
        <f t="shared" si="43"/>
        <v>1</v>
      </c>
      <c r="BG22" s="415">
        <f t="shared" si="44"/>
        <v>1</v>
      </c>
      <c r="BH22" s="415">
        <f t="shared" si="45"/>
        <v>1</v>
      </c>
      <c r="BI22" s="415">
        <f t="shared" si="46"/>
        <v>1</v>
      </c>
      <c r="BJ22" s="415">
        <f t="shared" si="47"/>
        <v>1</v>
      </c>
      <c r="BK22" s="415">
        <f t="shared" si="48"/>
        <v>1</v>
      </c>
      <c r="BL22" s="415">
        <f t="shared" si="49"/>
        <v>1</v>
      </c>
      <c r="BM22"/>
      <c r="BN22" s="416">
        <f>Cronograma_Proposta_Empresa!E13</f>
        <v>129927.94</v>
      </c>
      <c r="BO22" s="416">
        <f>Cronograma_Proposta_Empresa!F13</f>
        <v>72179.8</v>
      </c>
      <c r="BP22" s="416">
        <f>Cronograma_Proposta_Empresa!G13</f>
        <v>66092.36</v>
      </c>
      <c r="BQ22" s="416">
        <f>Cronograma_Proposta_Empresa!H13</f>
        <v>69193.289999999994</v>
      </c>
      <c r="BR22" s="416">
        <f>Cronograma_Proposta_Empresa!I13</f>
        <v>90063.28</v>
      </c>
      <c r="BS22" s="416">
        <f>Cronograma_Proposta_Empresa!J13</f>
        <v>165279.14000000001</v>
      </c>
      <c r="BT22" s="416">
        <f>Cronograma_Proposta_Empresa!K13</f>
        <v>104319.11</v>
      </c>
      <c r="BU22" s="416">
        <f>Cronograma_Proposta_Empresa!L13</f>
        <v>0</v>
      </c>
      <c r="BV22" s="416">
        <f>Cronograma_Proposta_Empresa!M13</f>
        <v>0</v>
      </c>
      <c r="BW22" s="416">
        <f>Cronograma_Proposta_Empresa!N13</f>
        <v>0</v>
      </c>
      <c r="BX22" s="416">
        <f>Cronograma_Proposta_Empresa!O13</f>
        <v>0</v>
      </c>
      <c r="BY22" s="416">
        <f>Cronograma_Proposta_Empresa!P13</f>
        <v>0</v>
      </c>
      <c r="BZ22" s="416">
        <f>Cronograma_Proposta_Empresa!Q13</f>
        <v>0</v>
      </c>
      <c r="CA22" s="416">
        <f>Cronograma_Proposta_Empresa!R13</f>
        <v>0</v>
      </c>
      <c r="CB22" s="416">
        <f>Cronograma_Proposta_Empresa!S13</f>
        <v>0</v>
      </c>
      <c r="CC22" s="416">
        <f>Cronograma_Proposta_Empresa!T13</f>
        <v>0</v>
      </c>
      <c r="CD22" s="416">
        <f>Cronograma_Proposta_Empresa!U13</f>
        <v>0</v>
      </c>
      <c r="CE22" s="416">
        <f>Cronograma_Proposta_Empresa!V13</f>
        <v>0</v>
      </c>
      <c r="CF22" s="417">
        <f t="shared" si="50"/>
        <v>697054.91999999993</v>
      </c>
    </row>
    <row r="23" spans="1:84" ht="18" customHeight="1">
      <c r="A23" s="539" t="str">
        <f t="shared" si="7"/>
        <v>x</v>
      </c>
      <c r="C23" s="404">
        <f t="shared" si="51"/>
        <v>8</v>
      </c>
      <c r="D23" s="405">
        <f>IFERROR(IF(VALUE(VLOOKUP(C23,MEDIÇÃO_GLOBAL!$C$10:$F$713,2,FALSE)),VLOOKUP(C23,MEDIÇÃO_GLOBAL!$C$10:$F$713,2,FALSE),0),0)</f>
        <v>0</v>
      </c>
      <c r="E23" s="1479" t="str">
        <f>IF(ISTEXT(VLOOKUP(C23,MEDIÇÃO_GLOBAL!$C$10:$F$713,4,FALSE)),VLOOKUP(C23,MEDIÇÃO_GLOBAL!$C$10:$F$713,4,FALSE),0)</f>
        <v>SINALIZAÇÃO DE TRÂNSITO</v>
      </c>
      <c r="F23" s="1480"/>
      <c r="G23" s="1480"/>
      <c r="H23" s="1480"/>
      <c r="I23" s="1481"/>
      <c r="J23" s="409">
        <f t="shared" si="3"/>
        <v>0.11680694000000001</v>
      </c>
      <c r="K23" s="5">
        <f t="shared" si="8"/>
        <v>11076.03</v>
      </c>
      <c r="L23" s="6">
        <f t="shared" si="9"/>
        <v>0</v>
      </c>
      <c r="M23" s="7">
        <f>IF(ISNUMBER(E23),0,VLOOKUP(C23,MEDIÇÃO_GLOBAL!$C$10:$Z$713,COLUMN(MEDIÇÃO_GLOBAL!Z15)-2,FALSE))</f>
        <v>94823.39</v>
      </c>
      <c r="N23" s="410"/>
      <c r="O23" s="8">
        <f>ROUND(IF(ISNUMBER(E23),0,VLOOKUP(C23,MEDIÇÃO_GLOBAL!$C$10:$BI$713,COLUMN(MEDIÇÃO_GLOBAL!X15)-2,FALSE)),2)</f>
        <v>0</v>
      </c>
      <c r="P23" s="411"/>
      <c r="Q23" s="412">
        <v>0</v>
      </c>
      <c r="R23" s="28">
        <f t="shared" si="10"/>
        <v>0</v>
      </c>
      <c r="S23" s="16">
        <f t="shared" si="11"/>
        <v>0</v>
      </c>
      <c r="T23" s="591"/>
      <c r="U23"/>
      <c r="V23"/>
      <c r="W23"/>
      <c r="X23"/>
      <c r="AA23" s="542">
        <f t="shared" si="12"/>
        <v>94823.390000000014</v>
      </c>
      <c r="AB23" s="1148">
        <f t="shared" si="13"/>
        <v>11.680694000000001</v>
      </c>
      <c r="AC23" s="1148">
        <f t="shared" si="14"/>
        <v>21.536110000000001</v>
      </c>
      <c r="AD23" s="1148">
        <f t="shared" si="15"/>
        <v>9.8198450000000008</v>
      </c>
      <c r="AE23" s="1148">
        <f t="shared" si="16"/>
        <v>17.219138000000001</v>
      </c>
      <c r="AF23" s="1148">
        <f t="shared" si="17"/>
        <v>15.788646999999999</v>
      </c>
      <c r="AG23" s="1148">
        <f t="shared" si="18"/>
        <v>12.382861999999999</v>
      </c>
      <c r="AH23" s="1148">
        <f t="shared" si="19"/>
        <v>11.572704</v>
      </c>
      <c r="AI23" s="1148">
        <f t="shared" si="20"/>
        <v>0</v>
      </c>
      <c r="AJ23" s="1148">
        <f t="shared" si="21"/>
        <v>0</v>
      </c>
      <c r="AK23" s="1148">
        <f t="shared" si="22"/>
        <v>0</v>
      </c>
      <c r="AL23" s="1148">
        <f t="shared" si="23"/>
        <v>0</v>
      </c>
      <c r="AM23" s="1148">
        <f t="shared" si="24"/>
        <v>0</v>
      </c>
      <c r="AN23" s="1148">
        <f t="shared" si="25"/>
        <v>0</v>
      </c>
      <c r="AO23" s="1148">
        <f t="shared" si="26"/>
        <v>0</v>
      </c>
      <c r="AP23" s="1148">
        <f t="shared" si="27"/>
        <v>0</v>
      </c>
      <c r="AQ23" s="1148">
        <f t="shared" si="28"/>
        <v>0</v>
      </c>
      <c r="AR23" s="1148">
        <f t="shared" si="29"/>
        <v>0</v>
      </c>
      <c r="AS23" s="1148">
        <f t="shared" si="30"/>
        <v>0</v>
      </c>
      <c r="AT23" s="413">
        <f t="shared" si="31"/>
        <v>9</v>
      </c>
      <c r="AU23" s="414">
        <f t="shared" si="32"/>
        <v>0.11680694000000001</v>
      </c>
      <c r="AV23" s="415">
        <f t="shared" si="33"/>
        <v>0.33216804</v>
      </c>
      <c r="AW23" s="415">
        <f t="shared" si="34"/>
        <v>0.43036648999999999</v>
      </c>
      <c r="AX23" s="415">
        <f t="shared" si="35"/>
        <v>0.60255787000000005</v>
      </c>
      <c r="AY23" s="415">
        <f t="shared" si="36"/>
        <v>0.76044434000000005</v>
      </c>
      <c r="AZ23" s="415">
        <f t="shared" si="37"/>
        <v>0.88427296000000011</v>
      </c>
      <c r="BA23" s="415">
        <f t="shared" si="38"/>
        <v>1</v>
      </c>
      <c r="BB23" s="415">
        <f t="shared" si="39"/>
        <v>1</v>
      </c>
      <c r="BC23" s="415">
        <f t="shared" si="40"/>
        <v>1</v>
      </c>
      <c r="BD23" s="415">
        <f t="shared" si="41"/>
        <v>1</v>
      </c>
      <c r="BE23" s="415">
        <f t="shared" si="42"/>
        <v>1</v>
      </c>
      <c r="BF23" s="415">
        <f t="shared" si="43"/>
        <v>1</v>
      </c>
      <c r="BG23" s="415">
        <f t="shared" si="44"/>
        <v>1</v>
      </c>
      <c r="BH23" s="415">
        <f t="shared" si="45"/>
        <v>1</v>
      </c>
      <c r="BI23" s="415">
        <f t="shared" si="46"/>
        <v>1</v>
      </c>
      <c r="BJ23" s="415">
        <f t="shared" si="47"/>
        <v>1</v>
      </c>
      <c r="BK23" s="415">
        <f t="shared" si="48"/>
        <v>1</v>
      </c>
      <c r="BL23" s="415">
        <f t="shared" si="49"/>
        <v>1</v>
      </c>
      <c r="BM23"/>
      <c r="BN23" s="416">
        <f>Cronograma_Proposta_Empresa!E14</f>
        <v>11076.03</v>
      </c>
      <c r="BO23" s="416">
        <f>Cronograma_Proposta_Empresa!F14</f>
        <v>20421.27</v>
      </c>
      <c r="BP23" s="416">
        <f>Cronograma_Proposta_Empresa!G14</f>
        <v>9311.51</v>
      </c>
      <c r="BQ23" s="416">
        <f>Cronograma_Proposta_Empresa!H14</f>
        <v>16327.77</v>
      </c>
      <c r="BR23" s="416">
        <f>Cronograma_Proposta_Empresa!I14</f>
        <v>14971.33</v>
      </c>
      <c r="BS23" s="416">
        <f>Cronograma_Proposta_Empresa!J14</f>
        <v>11741.85</v>
      </c>
      <c r="BT23" s="416">
        <f>Cronograma_Proposta_Empresa!K14</f>
        <v>10973.63</v>
      </c>
      <c r="BU23" s="416">
        <f>Cronograma_Proposta_Empresa!L14</f>
        <v>0</v>
      </c>
      <c r="BV23" s="416">
        <f>Cronograma_Proposta_Empresa!M14</f>
        <v>0</v>
      </c>
      <c r="BW23" s="416">
        <f>Cronograma_Proposta_Empresa!N14</f>
        <v>0</v>
      </c>
      <c r="BX23" s="416">
        <f>Cronograma_Proposta_Empresa!O14</f>
        <v>0</v>
      </c>
      <c r="BY23" s="416">
        <f>Cronograma_Proposta_Empresa!P14</f>
        <v>0</v>
      </c>
      <c r="BZ23" s="416">
        <f>Cronograma_Proposta_Empresa!Q14</f>
        <v>0</v>
      </c>
      <c r="CA23" s="416">
        <f>Cronograma_Proposta_Empresa!R14</f>
        <v>0</v>
      </c>
      <c r="CB23" s="416">
        <f>Cronograma_Proposta_Empresa!S14</f>
        <v>0</v>
      </c>
      <c r="CC23" s="416">
        <f>Cronograma_Proposta_Empresa!T14</f>
        <v>0</v>
      </c>
      <c r="CD23" s="416">
        <f>Cronograma_Proposta_Empresa!U14</f>
        <v>0</v>
      </c>
      <c r="CE23" s="416">
        <f>Cronograma_Proposta_Empresa!V14</f>
        <v>0</v>
      </c>
      <c r="CF23" s="417">
        <f t="shared" si="50"/>
        <v>94823.390000000014</v>
      </c>
    </row>
    <row r="24" spans="1:84" ht="18" customHeight="1" thickBot="1">
      <c r="A24" s="539" t="str">
        <f t="shared" si="7"/>
        <v>x</v>
      </c>
      <c r="C24" s="404">
        <f t="shared" si="51"/>
        <v>9</v>
      </c>
      <c r="D24" s="405">
        <f>IFERROR(IF(VALUE(VLOOKUP(C24,MEDIÇÃO_GLOBAL!$C$10:$F$713,2,FALSE)),VLOOKUP(C24,MEDIÇÃO_GLOBAL!$C$10:$F$713,2,FALSE),0),0)</f>
        <v>0</v>
      </c>
      <c r="E24" s="406" t="str">
        <f>IF(ISTEXT(VLOOKUP(C24,MEDIÇÃO_GLOBAL!$C$10:$F$713,4,FALSE)),VLOOKUP(C24,MEDIÇÃO_GLOBAL!$C$10:$F$713,4,FALSE),0)</f>
        <v>ENSAIOS TECNOLÓGICOS</v>
      </c>
      <c r="F24" s="408"/>
      <c r="G24" s="408"/>
      <c r="H24" s="408"/>
      <c r="I24" s="408"/>
      <c r="J24" s="409">
        <f t="shared" si="3"/>
        <v>0.14444792000000001</v>
      </c>
      <c r="K24" s="5">
        <f t="shared" si="8"/>
        <v>8220.18</v>
      </c>
      <c r="L24" s="6">
        <f t="shared" si="9"/>
        <v>0.29949999999999999</v>
      </c>
      <c r="M24" s="7">
        <f>IF(ISNUMBER(E24),0,VLOOKUP(C24,MEDIÇÃO_GLOBAL!$C$10:$Z$713,COLUMN(MEDIÇÃO_GLOBAL!Z16)-2,FALSE))</f>
        <v>56907.57</v>
      </c>
      <c r="N24" s="410"/>
      <c r="O24" s="8">
        <f>ROUND(IF(ISNUMBER(E24),0,VLOOKUP(C24,MEDIÇÃO_GLOBAL!$C$10:$BI$713,COLUMN(MEDIÇÃO_GLOBAL!X16)-2,FALSE)),2)</f>
        <v>17045.02</v>
      </c>
      <c r="P24" s="411"/>
      <c r="Q24" s="412">
        <v>9129.4500000000007</v>
      </c>
      <c r="R24" s="28">
        <f t="shared" si="10"/>
        <v>7915.57</v>
      </c>
      <c r="S24" s="16">
        <f t="shared" si="11"/>
        <v>0.1391</v>
      </c>
      <c r="T24" s="591"/>
      <c r="U24"/>
      <c r="V24"/>
      <c r="W24"/>
      <c r="X24"/>
      <c r="AA24" s="542">
        <f t="shared" si="12"/>
        <v>56907.57</v>
      </c>
      <c r="AB24" s="1148">
        <f t="shared" si="13"/>
        <v>14.444792</v>
      </c>
      <c r="AC24" s="1148">
        <f t="shared" si="14"/>
        <v>14.444792</v>
      </c>
      <c r="AD24" s="1148">
        <f t="shared" si="15"/>
        <v>14.444792</v>
      </c>
      <c r="AE24" s="1148">
        <f t="shared" si="16"/>
        <v>14.444792</v>
      </c>
      <c r="AF24" s="1148">
        <f t="shared" si="17"/>
        <v>14.444792</v>
      </c>
      <c r="AG24" s="1148">
        <f t="shared" si="18"/>
        <v>14.444792</v>
      </c>
      <c r="AH24" s="1148">
        <f t="shared" si="19"/>
        <v>13.331249</v>
      </c>
      <c r="AI24" s="1148">
        <f t="shared" si="20"/>
        <v>0</v>
      </c>
      <c r="AJ24" s="1148">
        <f t="shared" si="21"/>
        <v>0</v>
      </c>
      <c r="AK24" s="1148">
        <f t="shared" si="22"/>
        <v>0</v>
      </c>
      <c r="AL24" s="1148">
        <f t="shared" si="23"/>
        <v>0</v>
      </c>
      <c r="AM24" s="1148">
        <f t="shared" si="24"/>
        <v>0</v>
      </c>
      <c r="AN24" s="1148">
        <f t="shared" si="25"/>
        <v>0</v>
      </c>
      <c r="AO24" s="1148">
        <f t="shared" si="26"/>
        <v>0</v>
      </c>
      <c r="AP24" s="1148">
        <f t="shared" si="27"/>
        <v>0</v>
      </c>
      <c r="AQ24" s="1148">
        <f t="shared" si="28"/>
        <v>0</v>
      </c>
      <c r="AR24" s="1148">
        <f t="shared" si="29"/>
        <v>0</v>
      </c>
      <c r="AS24" s="1148">
        <f t="shared" si="30"/>
        <v>0</v>
      </c>
      <c r="AT24" s="413">
        <f t="shared" si="31"/>
        <v>10</v>
      </c>
      <c r="AU24" s="414">
        <f t="shared" si="32"/>
        <v>0.14444792000000001</v>
      </c>
      <c r="AV24" s="415">
        <f t="shared" si="33"/>
        <v>0.28889584000000001</v>
      </c>
      <c r="AW24" s="415">
        <f t="shared" si="34"/>
        <v>0.43334376000000002</v>
      </c>
      <c r="AX24" s="415">
        <f t="shared" si="35"/>
        <v>0.57779168000000003</v>
      </c>
      <c r="AY24" s="415">
        <f t="shared" si="36"/>
        <v>0.72223959999999998</v>
      </c>
      <c r="AZ24" s="415">
        <f t="shared" si="37"/>
        <v>0.86668751999999993</v>
      </c>
      <c r="BA24" s="415">
        <f t="shared" si="38"/>
        <v>1.0000000099999999</v>
      </c>
      <c r="BB24" s="415">
        <f t="shared" si="39"/>
        <v>1.0000000099999999</v>
      </c>
      <c r="BC24" s="415">
        <f t="shared" si="40"/>
        <v>1.0000000099999999</v>
      </c>
      <c r="BD24" s="415">
        <f t="shared" si="41"/>
        <v>1.0000000099999999</v>
      </c>
      <c r="BE24" s="415">
        <f t="shared" si="42"/>
        <v>1.0000000099999999</v>
      </c>
      <c r="BF24" s="415">
        <f t="shared" si="43"/>
        <v>1.0000000099999999</v>
      </c>
      <c r="BG24" s="415">
        <f t="shared" si="44"/>
        <v>1.0000000099999999</v>
      </c>
      <c r="BH24" s="415">
        <f t="shared" si="45"/>
        <v>1.0000000099999999</v>
      </c>
      <c r="BI24" s="415">
        <f t="shared" si="46"/>
        <v>1.0000000099999999</v>
      </c>
      <c r="BJ24" s="415">
        <f t="shared" si="47"/>
        <v>1.0000000099999999</v>
      </c>
      <c r="BK24" s="415">
        <f t="shared" si="48"/>
        <v>1.0000000099999999</v>
      </c>
      <c r="BL24" s="415">
        <f t="shared" si="49"/>
        <v>1.0000000099999999</v>
      </c>
      <c r="BM24"/>
      <c r="BN24" s="416">
        <f>Cronograma_Proposta_Empresa!E15</f>
        <v>8220.18</v>
      </c>
      <c r="BO24" s="416">
        <f>Cronograma_Proposta_Empresa!F15</f>
        <v>8220.18</v>
      </c>
      <c r="BP24" s="416">
        <f>Cronograma_Proposta_Empresa!G15</f>
        <v>8220.18</v>
      </c>
      <c r="BQ24" s="416">
        <f>Cronograma_Proposta_Empresa!H15</f>
        <v>8220.18</v>
      </c>
      <c r="BR24" s="416">
        <f>Cronograma_Proposta_Empresa!I15</f>
        <v>8220.18</v>
      </c>
      <c r="BS24" s="416">
        <f>Cronograma_Proposta_Empresa!J15</f>
        <v>8220.18</v>
      </c>
      <c r="BT24" s="416">
        <f>Cronograma_Proposta_Empresa!K15</f>
        <v>7586.49</v>
      </c>
      <c r="BU24" s="416">
        <f>Cronograma_Proposta_Empresa!L15</f>
        <v>0</v>
      </c>
      <c r="BV24" s="416">
        <f>Cronograma_Proposta_Empresa!M15</f>
        <v>0</v>
      </c>
      <c r="BW24" s="416">
        <f>Cronograma_Proposta_Empresa!N15</f>
        <v>0</v>
      </c>
      <c r="BX24" s="416">
        <f>Cronograma_Proposta_Empresa!O15</f>
        <v>0</v>
      </c>
      <c r="BY24" s="416">
        <f>Cronograma_Proposta_Empresa!P15</f>
        <v>0</v>
      </c>
      <c r="BZ24" s="416">
        <f>Cronograma_Proposta_Empresa!Q15</f>
        <v>0</v>
      </c>
      <c r="CA24" s="416">
        <f>Cronograma_Proposta_Empresa!R15</f>
        <v>0</v>
      </c>
      <c r="CB24" s="416">
        <f>Cronograma_Proposta_Empresa!S15</f>
        <v>0</v>
      </c>
      <c r="CC24" s="416">
        <f>Cronograma_Proposta_Empresa!T15</f>
        <v>0</v>
      </c>
      <c r="CD24" s="416">
        <f>Cronograma_Proposta_Empresa!U15</f>
        <v>0</v>
      </c>
      <c r="CE24" s="416">
        <f>Cronograma_Proposta_Empresa!V15</f>
        <v>0</v>
      </c>
      <c r="CF24" s="417">
        <f t="shared" si="50"/>
        <v>56907.57</v>
      </c>
    </row>
    <row r="25" spans="1:84" ht="18" hidden="1" customHeight="1">
      <c r="A25" s="539" t="str">
        <f t="shared" si="7"/>
        <v/>
      </c>
      <c r="C25" s="404">
        <f t="shared" si="51"/>
        <v>10</v>
      </c>
      <c r="D25" s="405">
        <f>IFERROR(IF(VALUE(VLOOKUP(C25,MEDIÇÃO_GLOBAL!$C$10:$F$713,2,FALSE)),VLOOKUP(C25,MEDIÇÃO_GLOBAL!$C$10:$F$713,2,FALSE),0),0)</f>
        <v>0</v>
      </c>
      <c r="E25" s="1479">
        <f>IF(ISTEXT(VLOOKUP(C25,MEDIÇÃO_GLOBAL!$C$10:$F$713,4,FALSE)),VLOOKUP(C25,MEDIÇÃO_GLOBAL!$C$10:$F$713,4,FALSE),0)</f>
        <v>0</v>
      </c>
      <c r="F25" s="1480"/>
      <c r="G25" s="1480"/>
      <c r="H25" s="1480"/>
      <c r="I25" s="1481"/>
      <c r="J25" s="409">
        <f t="shared" si="3"/>
        <v>0</v>
      </c>
      <c r="K25" s="5">
        <f t="shared" si="8"/>
        <v>0</v>
      </c>
      <c r="L25" s="6">
        <f t="shared" si="9"/>
        <v>0</v>
      </c>
      <c r="M25" s="7">
        <f>IF(ISNUMBER(E25),0,VLOOKUP(C25,MEDIÇÃO_GLOBAL!$C$10:$Z$713,COLUMN(MEDIÇÃO_GLOBAL!Z17)-2,FALSE))</f>
        <v>0</v>
      </c>
      <c r="N25" s="410"/>
      <c r="O25" s="8">
        <f>ROUND(IF(ISNUMBER(E25),0,VLOOKUP(C25,MEDIÇÃO_GLOBAL!$C$10:$BI$713,COLUMN(MEDIÇÃO_GLOBAL!X17)-2,FALSE)),2)</f>
        <v>0</v>
      </c>
      <c r="P25" s="411"/>
      <c r="Q25" s="412"/>
      <c r="R25" s="28">
        <f t="shared" si="10"/>
        <v>0</v>
      </c>
      <c r="S25" s="16">
        <f>IF(M25=0,0,ROUND(R25/M25,4))</f>
        <v>0</v>
      </c>
      <c r="T25" s="591"/>
      <c r="U25"/>
      <c r="V25"/>
      <c r="W25"/>
      <c r="X25"/>
      <c r="AA25" s="542">
        <f t="shared" si="12"/>
        <v>0</v>
      </c>
      <c r="AB25" s="1148">
        <f t="shared" si="13"/>
        <v>0</v>
      </c>
      <c r="AC25" s="1148">
        <f t="shared" si="14"/>
        <v>0</v>
      </c>
      <c r="AD25" s="1148">
        <f t="shared" si="15"/>
        <v>0</v>
      </c>
      <c r="AE25" s="1148">
        <f t="shared" si="16"/>
        <v>0</v>
      </c>
      <c r="AF25" s="1148">
        <f t="shared" si="17"/>
        <v>0</v>
      </c>
      <c r="AG25" s="1148">
        <f t="shared" si="18"/>
        <v>0</v>
      </c>
      <c r="AH25" s="1148">
        <f t="shared" si="19"/>
        <v>0</v>
      </c>
      <c r="AI25" s="1148">
        <f t="shared" si="20"/>
        <v>0</v>
      </c>
      <c r="AJ25" s="1148">
        <f t="shared" si="21"/>
        <v>0</v>
      </c>
      <c r="AK25" s="1148">
        <f t="shared" si="22"/>
        <v>0</v>
      </c>
      <c r="AL25" s="1148">
        <f t="shared" si="23"/>
        <v>0</v>
      </c>
      <c r="AM25" s="1148">
        <f t="shared" si="24"/>
        <v>0</v>
      </c>
      <c r="AN25" s="1148">
        <f t="shared" si="25"/>
        <v>0</v>
      </c>
      <c r="AO25" s="1148">
        <f t="shared" si="26"/>
        <v>0</v>
      </c>
      <c r="AP25" s="1148">
        <f t="shared" si="27"/>
        <v>0</v>
      </c>
      <c r="AQ25" s="1148">
        <f t="shared" si="28"/>
        <v>0</v>
      </c>
      <c r="AR25" s="1148">
        <f t="shared" si="29"/>
        <v>0</v>
      </c>
      <c r="AS25" s="1148">
        <f t="shared" si="30"/>
        <v>0</v>
      </c>
      <c r="AT25" s="413">
        <f t="shared" si="31"/>
        <v>11</v>
      </c>
      <c r="AU25" s="414">
        <f t="shared" si="32"/>
        <v>0</v>
      </c>
      <c r="AV25" s="415">
        <f t="shared" si="33"/>
        <v>0</v>
      </c>
      <c r="AW25" s="415">
        <f t="shared" si="34"/>
        <v>0</v>
      </c>
      <c r="AX25" s="415">
        <f t="shared" si="35"/>
        <v>0</v>
      </c>
      <c r="AY25" s="415">
        <f t="shared" si="36"/>
        <v>0</v>
      </c>
      <c r="AZ25" s="415">
        <f t="shared" si="37"/>
        <v>0</v>
      </c>
      <c r="BA25" s="415">
        <f t="shared" si="38"/>
        <v>0</v>
      </c>
      <c r="BB25" s="415">
        <f t="shared" si="39"/>
        <v>0</v>
      </c>
      <c r="BC25" s="415">
        <f t="shared" si="40"/>
        <v>0</v>
      </c>
      <c r="BD25" s="415">
        <f t="shared" si="41"/>
        <v>0</v>
      </c>
      <c r="BE25" s="415">
        <f t="shared" si="42"/>
        <v>0</v>
      </c>
      <c r="BF25" s="415">
        <f t="shared" si="43"/>
        <v>0</v>
      </c>
      <c r="BG25" s="415">
        <f t="shared" si="44"/>
        <v>0</v>
      </c>
      <c r="BH25" s="415">
        <f t="shared" si="45"/>
        <v>0</v>
      </c>
      <c r="BI25" s="415">
        <f t="shared" si="46"/>
        <v>0</v>
      </c>
      <c r="BJ25" s="415">
        <f t="shared" si="47"/>
        <v>0</v>
      </c>
      <c r="BK25" s="415">
        <f t="shared" si="48"/>
        <v>0</v>
      </c>
      <c r="BL25" s="415">
        <f t="shared" si="49"/>
        <v>0</v>
      </c>
      <c r="BM25"/>
      <c r="BN25" s="416">
        <f>Cronograma_Proposta_Empresa!E16</f>
        <v>0</v>
      </c>
      <c r="BO25" s="416">
        <f>Cronograma_Proposta_Empresa!F16</f>
        <v>0</v>
      </c>
      <c r="BP25" s="416">
        <f>Cronograma_Proposta_Empresa!G16</f>
        <v>0</v>
      </c>
      <c r="BQ25" s="416">
        <f>Cronograma_Proposta_Empresa!H16</f>
        <v>0</v>
      </c>
      <c r="BR25" s="416">
        <f>Cronograma_Proposta_Empresa!I16</f>
        <v>0</v>
      </c>
      <c r="BS25" s="416">
        <f>Cronograma_Proposta_Empresa!J16</f>
        <v>0</v>
      </c>
      <c r="BT25" s="416">
        <f>Cronograma_Proposta_Empresa!K16</f>
        <v>0</v>
      </c>
      <c r="BU25" s="416">
        <f>Cronograma_Proposta_Empresa!L16</f>
        <v>0</v>
      </c>
      <c r="BV25" s="416">
        <f>Cronograma_Proposta_Empresa!M16</f>
        <v>0</v>
      </c>
      <c r="BW25" s="416">
        <f>Cronograma_Proposta_Empresa!N16</f>
        <v>0</v>
      </c>
      <c r="BX25" s="416">
        <f>Cronograma_Proposta_Empresa!O16</f>
        <v>0</v>
      </c>
      <c r="BY25" s="416">
        <f>Cronograma_Proposta_Empresa!P16</f>
        <v>0</v>
      </c>
      <c r="BZ25" s="416">
        <f>Cronograma_Proposta_Empresa!Q16</f>
        <v>0</v>
      </c>
      <c r="CA25" s="416">
        <f>Cronograma_Proposta_Empresa!R16</f>
        <v>0</v>
      </c>
      <c r="CB25" s="416">
        <f>Cronograma_Proposta_Empresa!S16</f>
        <v>0</v>
      </c>
      <c r="CC25" s="416">
        <f>Cronograma_Proposta_Empresa!T16</f>
        <v>0</v>
      </c>
      <c r="CD25" s="416">
        <f>Cronograma_Proposta_Empresa!U16</f>
        <v>0</v>
      </c>
      <c r="CE25" s="416">
        <f>Cronograma_Proposta_Empresa!V16</f>
        <v>0</v>
      </c>
      <c r="CF25" s="417">
        <f t="shared" si="50"/>
        <v>0</v>
      </c>
    </row>
    <row r="26" spans="1:84" ht="18" hidden="1" customHeight="1">
      <c r="A26" s="539" t="str">
        <f t="shared" si="7"/>
        <v/>
      </c>
      <c r="C26" s="404">
        <f t="shared" si="51"/>
        <v>11</v>
      </c>
      <c r="D26" s="405">
        <f>IFERROR(IF(VALUE(VLOOKUP(C26,MEDIÇÃO_GLOBAL!$C$10:$F$713,2,FALSE)),VLOOKUP(C26,MEDIÇÃO_GLOBAL!$C$10:$F$713,2,FALSE),0),0)</f>
        <v>0</v>
      </c>
      <c r="E26" s="1479">
        <f>IF(ISTEXT(VLOOKUP(C26,MEDIÇÃO_GLOBAL!$C$10:$F$713,4,FALSE)),VLOOKUP(C26,MEDIÇÃO_GLOBAL!$C$10:$F$713,4,FALSE),0)</f>
        <v>0</v>
      </c>
      <c r="F26" s="1480"/>
      <c r="G26" s="1480"/>
      <c r="H26" s="1480"/>
      <c r="I26" s="1481"/>
      <c r="J26" s="409">
        <f t="shared" si="3"/>
        <v>0</v>
      </c>
      <c r="K26" s="5">
        <f t="shared" si="8"/>
        <v>0</v>
      </c>
      <c r="L26" s="6">
        <f t="shared" si="9"/>
        <v>0</v>
      </c>
      <c r="M26" s="7">
        <f>IF(ISNUMBER(E26),0,VLOOKUP(C26,MEDIÇÃO_GLOBAL!$C$10:$Z$713,COLUMN(MEDIÇÃO_GLOBAL!Z17)-2,FALSE))</f>
        <v>0</v>
      </c>
      <c r="N26" s="410"/>
      <c r="O26" s="8">
        <f>ROUND(IF(ISNUMBER(E26),0,VLOOKUP(C26,MEDIÇÃO_GLOBAL!$C$10:$BI$713,COLUMN(MEDIÇÃO_GLOBAL!X18)-2,FALSE)),2)</f>
        <v>0</v>
      </c>
      <c r="P26" s="411"/>
      <c r="Q26" s="412"/>
      <c r="R26" s="28">
        <f t="shared" si="10"/>
        <v>0</v>
      </c>
      <c r="S26" s="16">
        <f t="shared" si="11"/>
        <v>0</v>
      </c>
      <c r="T26" s="591"/>
      <c r="U26"/>
      <c r="V26"/>
      <c r="W26"/>
      <c r="X26"/>
      <c r="AA26" s="542">
        <f t="shared" si="12"/>
        <v>0</v>
      </c>
      <c r="AB26" s="1148">
        <f t="shared" si="13"/>
        <v>0</v>
      </c>
      <c r="AC26" s="1148">
        <f t="shared" si="14"/>
        <v>0</v>
      </c>
      <c r="AD26" s="1148">
        <f t="shared" si="15"/>
        <v>0</v>
      </c>
      <c r="AE26" s="1148">
        <f t="shared" si="16"/>
        <v>0</v>
      </c>
      <c r="AF26" s="1148">
        <f t="shared" si="17"/>
        <v>0</v>
      </c>
      <c r="AG26" s="1148">
        <f t="shared" si="18"/>
        <v>0</v>
      </c>
      <c r="AH26" s="1148">
        <f t="shared" si="19"/>
        <v>0</v>
      </c>
      <c r="AI26" s="1148">
        <f t="shared" si="20"/>
        <v>0</v>
      </c>
      <c r="AJ26" s="1148">
        <f t="shared" si="21"/>
        <v>0</v>
      </c>
      <c r="AK26" s="1148">
        <f t="shared" si="22"/>
        <v>0</v>
      </c>
      <c r="AL26" s="1148">
        <f t="shared" si="23"/>
        <v>0</v>
      </c>
      <c r="AM26" s="1148">
        <f t="shared" si="24"/>
        <v>0</v>
      </c>
      <c r="AN26" s="1148">
        <f t="shared" si="25"/>
        <v>0</v>
      </c>
      <c r="AO26" s="1148">
        <f t="shared" si="26"/>
        <v>0</v>
      </c>
      <c r="AP26" s="1148">
        <f t="shared" si="27"/>
        <v>0</v>
      </c>
      <c r="AQ26" s="1148">
        <f t="shared" si="28"/>
        <v>0</v>
      </c>
      <c r="AR26" s="1148">
        <f t="shared" si="29"/>
        <v>0</v>
      </c>
      <c r="AS26" s="1148">
        <f t="shared" si="30"/>
        <v>0</v>
      </c>
      <c r="AT26" s="413">
        <f t="shared" si="31"/>
        <v>12</v>
      </c>
      <c r="AU26" s="414">
        <f t="shared" si="32"/>
        <v>0</v>
      </c>
      <c r="AV26" s="415">
        <f t="shared" si="33"/>
        <v>0</v>
      </c>
      <c r="AW26" s="415">
        <f t="shared" si="34"/>
        <v>0</v>
      </c>
      <c r="AX26" s="415">
        <f t="shared" si="35"/>
        <v>0</v>
      </c>
      <c r="AY26" s="415">
        <f t="shared" si="36"/>
        <v>0</v>
      </c>
      <c r="AZ26" s="415">
        <f t="shared" si="37"/>
        <v>0</v>
      </c>
      <c r="BA26" s="415">
        <f t="shared" si="38"/>
        <v>0</v>
      </c>
      <c r="BB26" s="415">
        <f t="shared" si="39"/>
        <v>0</v>
      </c>
      <c r="BC26" s="415">
        <f t="shared" si="40"/>
        <v>0</v>
      </c>
      <c r="BD26" s="415">
        <f t="shared" si="41"/>
        <v>0</v>
      </c>
      <c r="BE26" s="415">
        <f t="shared" si="42"/>
        <v>0</v>
      </c>
      <c r="BF26" s="415">
        <f t="shared" si="43"/>
        <v>0</v>
      </c>
      <c r="BG26" s="415">
        <f t="shared" si="44"/>
        <v>0</v>
      </c>
      <c r="BH26" s="415">
        <f t="shared" si="45"/>
        <v>0</v>
      </c>
      <c r="BI26" s="415">
        <f t="shared" si="46"/>
        <v>0</v>
      </c>
      <c r="BJ26" s="415">
        <f t="shared" si="47"/>
        <v>0</v>
      </c>
      <c r="BK26" s="415">
        <f t="shared" si="48"/>
        <v>0</v>
      </c>
      <c r="BL26" s="415">
        <f t="shared" si="49"/>
        <v>0</v>
      </c>
      <c r="BM26"/>
      <c r="BN26" s="416">
        <f>Cronograma_Proposta_Empresa!E17</f>
        <v>0</v>
      </c>
      <c r="BO26" s="416">
        <f>Cronograma_Proposta_Empresa!F17</f>
        <v>0</v>
      </c>
      <c r="BP26" s="416">
        <f>Cronograma_Proposta_Empresa!G17</f>
        <v>0</v>
      </c>
      <c r="BQ26" s="416">
        <f>Cronograma_Proposta_Empresa!H17</f>
        <v>0</v>
      </c>
      <c r="BR26" s="416">
        <f>Cronograma_Proposta_Empresa!I17</f>
        <v>0</v>
      </c>
      <c r="BS26" s="416">
        <f>Cronograma_Proposta_Empresa!J17</f>
        <v>0</v>
      </c>
      <c r="BT26" s="416">
        <f>Cronograma_Proposta_Empresa!K17</f>
        <v>0</v>
      </c>
      <c r="BU26" s="416">
        <f>Cronograma_Proposta_Empresa!L17</f>
        <v>0</v>
      </c>
      <c r="BV26" s="416">
        <f>Cronograma_Proposta_Empresa!M17</f>
        <v>0</v>
      </c>
      <c r="BW26" s="416">
        <f>Cronograma_Proposta_Empresa!N17</f>
        <v>0</v>
      </c>
      <c r="BX26" s="416">
        <f>Cronograma_Proposta_Empresa!O17</f>
        <v>0</v>
      </c>
      <c r="BY26" s="416">
        <f>Cronograma_Proposta_Empresa!P17</f>
        <v>0</v>
      </c>
      <c r="BZ26" s="416">
        <f>Cronograma_Proposta_Empresa!Q17</f>
        <v>0</v>
      </c>
      <c r="CA26" s="416">
        <f>Cronograma_Proposta_Empresa!R17</f>
        <v>0</v>
      </c>
      <c r="CB26" s="416">
        <f>Cronograma_Proposta_Empresa!S17</f>
        <v>0</v>
      </c>
      <c r="CC26" s="416">
        <f>Cronograma_Proposta_Empresa!T17</f>
        <v>0</v>
      </c>
      <c r="CD26" s="416">
        <f>Cronograma_Proposta_Empresa!U17</f>
        <v>0</v>
      </c>
      <c r="CE26" s="416">
        <f>Cronograma_Proposta_Empresa!V17</f>
        <v>0</v>
      </c>
      <c r="CF26" s="417">
        <f t="shared" si="50"/>
        <v>0</v>
      </c>
    </row>
    <row r="27" spans="1:84" ht="18" hidden="1" customHeight="1">
      <c r="A27" s="539" t="str">
        <f t="shared" si="7"/>
        <v/>
      </c>
      <c r="C27" s="404">
        <f t="shared" si="51"/>
        <v>12</v>
      </c>
      <c r="D27" s="405">
        <f>IFERROR(IF(VALUE(VLOOKUP(C27,MEDIÇÃO_GLOBAL!$C$10:$F$713,2,FALSE)),VLOOKUP(C27,MEDIÇÃO_GLOBAL!$C$10:$F$713,2,FALSE),0),0)</f>
        <v>0</v>
      </c>
      <c r="E27" s="1479">
        <f>IF(ISTEXT(VLOOKUP(C27,MEDIÇÃO_GLOBAL!$C$10:$F$713,4,FALSE)),VLOOKUP(C27,MEDIÇÃO_GLOBAL!$C$10:$F$713,4,FALSE),0)</f>
        <v>0</v>
      </c>
      <c r="F27" s="1480"/>
      <c r="G27" s="1480"/>
      <c r="H27" s="1480"/>
      <c r="I27" s="1481"/>
      <c r="J27" s="409">
        <f t="shared" si="3"/>
        <v>0</v>
      </c>
      <c r="K27" s="5">
        <f t="shared" ref="K27:K37" si="52">IF(J27=L27,O27,ROUND(M27*J27,2))</f>
        <v>0</v>
      </c>
      <c r="L27" s="6">
        <f t="shared" ref="L27:L37" si="53">IF(M27=0,0,ROUND(O27/M27,4))</f>
        <v>0</v>
      </c>
      <c r="M27" s="7">
        <f>IF(ISNUMBER(E27),0,VLOOKUP(C27,MEDIÇÃO_GLOBAL!$C$10:$Z$713,COLUMN(MEDIÇÃO_GLOBAL!Z18)-2,FALSE))</f>
        <v>0</v>
      </c>
      <c r="N27" s="410"/>
      <c r="O27" s="8">
        <f>IF(ISNUMBER(E27),0,VLOOKUP(C27,MEDIÇÃO_GLOBAL!$C$10:$BI$713,COLUMN(MEDIÇÃO_GLOBAL!X19)-2,FALSE))</f>
        <v>0</v>
      </c>
      <c r="P27" s="411"/>
      <c r="Q27" s="412"/>
      <c r="R27" s="28">
        <f t="shared" si="10"/>
        <v>0</v>
      </c>
      <c r="S27" s="16">
        <f t="shared" ref="S27:S37" si="54">IF(M27=0,0,ROUND(R27/M27,4))</f>
        <v>0</v>
      </c>
      <c r="T27" s="591"/>
      <c r="U27"/>
      <c r="V27"/>
      <c r="W27"/>
      <c r="X27"/>
      <c r="AA27" s="542">
        <f t="shared" si="12"/>
        <v>0</v>
      </c>
      <c r="AB27" s="1148">
        <f t="shared" si="13"/>
        <v>0</v>
      </c>
      <c r="AC27" s="1148">
        <f t="shared" si="14"/>
        <v>0</v>
      </c>
      <c r="AD27" s="1148">
        <f t="shared" si="15"/>
        <v>0</v>
      </c>
      <c r="AE27" s="1148">
        <f t="shared" si="16"/>
        <v>0</v>
      </c>
      <c r="AF27" s="1148">
        <f t="shared" si="17"/>
        <v>0</v>
      </c>
      <c r="AG27" s="1148">
        <f t="shared" si="18"/>
        <v>0</v>
      </c>
      <c r="AH27" s="1148">
        <f t="shared" si="19"/>
        <v>0</v>
      </c>
      <c r="AI27" s="1148">
        <f t="shared" si="20"/>
        <v>0</v>
      </c>
      <c r="AJ27" s="1148">
        <f t="shared" si="21"/>
        <v>0</v>
      </c>
      <c r="AK27" s="1148">
        <f t="shared" si="22"/>
        <v>0</v>
      </c>
      <c r="AL27" s="1148">
        <f t="shared" si="23"/>
        <v>0</v>
      </c>
      <c r="AM27" s="1148">
        <f t="shared" si="24"/>
        <v>0</v>
      </c>
      <c r="AN27" s="1148">
        <f t="shared" si="25"/>
        <v>0</v>
      </c>
      <c r="AO27" s="1148">
        <f t="shared" si="26"/>
        <v>0</v>
      </c>
      <c r="AP27" s="1148">
        <f t="shared" si="27"/>
        <v>0</v>
      </c>
      <c r="AQ27" s="1148">
        <f t="shared" si="28"/>
        <v>0</v>
      </c>
      <c r="AR27" s="1148">
        <f t="shared" si="29"/>
        <v>0</v>
      </c>
      <c r="AS27" s="1148">
        <f t="shared" si="30"/>
        <v>0</v>
      </c>
      <c r="AT27" s="413">
        <f t="shared" si="31"/>
        <v>13</v>
      </c>
      <c r="AU27" s="414">
        <f t="shared" si="32"/>
        <v>0</v>
      </c>
      <c r="AV27" s="415">
        <f t="shared" si="33"/>
        <v>0</v>
      </c>
      <c r="AW27" s="415">
        <f t="shared" si="34"/>
        <v>0</v>
      </c>
      <c r="AX27" s="415">
        <f t="shared" si="35"/>
        <v>0</v>
      </c>
      <c r="AY27" s="415">
        <f t="shared" si="36"/>
        <v>0</v>
      </c>
      <c r="AZ27" s="415">
        <f t="shared" si="37"/>
        <v>0</v>
      </c>
      <c r="BA27" s="415">
        <f t="shared" si="38"/>
        <v>0</v>
      </c>
      <c r="BB27" s="415">
        <f t="shared" si="39"/>
        <v>0</v>
      </c>
      <c r="BC27" s="415">
        <f t="shared" si="40"/>
        <v>0</v>
      </c>
      <c r="BD27" s="415">
        <f t="shared" si="41"/>
        <v>0</v>
      </c>
      <c r="BE27" s="415">
        <f t="shared" si="42"/>
        <v>0</v>
      </c>
      <c r="BF27" s="415">
        <f t="shared" si="43"/>
        <v>0</v>
      </c>
      <c r="BG27" s="415">
        <f t="shared" si="44"/>
        <v>0</v>
      </c>
      <c r="BH27" s="415">
        <f t="shared" si="45"/>
        <v>0</v>
      </c>
      <c r="BI27" s="415">
        <f t="shared" si="46"/>
        <v>0</v>
      </c>
      <c r="BJ27" s="415">
        <f t="shared" si="47"/>
        <v>0</v>
      </c>
      <c r="BK27" s="415">
        <f t="shared" si="48"/>
        <v>0</v>
      </c>
      <c r="BL27" s="415">
        <f t="shared" si="49"/>
        <v>0</v>
      </c>
      <c r="BM27"/>
      <c r="BN27" s="416">
        <f>Cronograma_Proposta_Empresa!E18</f>
        <v>0</v>
      </c>
      <c r="BO27" s="416">
        <f>Cronograma_Proposta_Empresa!F18</f>
        <v>0</v>
      </c>
      <c r="BP27" s="416">
        <f>Cronograma_Proposta_Empresa!G18</f>
        <v>0</v>
      </c>
      <c r="BQ27" s="416">
        <f>Cronograma_Proposta_Empresa!H18</f>
        <v>0</v>
      </c>
      <c r="BR27" s="416">
        <f>Cronograma_Proposta_Empresa!I18</f>
        <v>0</v>
      </c>
      <c r="BS27" s="416">
        <f>Cronograma_Proposta_Empresa!J18</f>
        <v>0</v>
      </c>
      <c r="BT27" s="416">
        <f>Cronograma_Proposta_Empresa!K18</f>
        <v>0</v>
      </c>
      <c r="BU27" s="416">
        <f>Cronograma_Proposta_Empresa!L18</f>
        <v>0</v>
      </c>
      <c r="BV27" s="416">
        <f>Cronograma_Proposta_Empresa!M18</f>
        <v>0</v>
      </c>
      <c r="BW27" s="416">
        <f>Cronograma_Proposta_Empresa!N18</f>
        <v>0</v>
      </c>
      <c r="BX27" s="416">
        <f>Cronograma_Proposta_Empresa!O18</f>
        <v>0</v>
      </c>
      <c r="BY27" s="416">
        <f>Cronograma_Proposta_Empresa!P18</f>
        <v>0</v>
      </c>
      <c r="BZ27" s="416">
        <f>Cronograma_Proposta_Empresa!Q18</f>
        <v>0</v>
      </c>
      <c r="CA27" s="416">
        <f>Cronograma_Proposta_Empresa!R18</f>
        <v>0</v>
      </c>
      <c r="CB27" s="416">
        <f>Cronograma_Proposta_Empresa!S18</f>
        <v>0</v>
      </c>
      <c r="CC27" s="416">
        <f>Cronograma_Proposta_Empresa!T18</f>
        <v>0</v>
      </c>
      <c r="CD27" s="416">
        <f>Cronograma_Proposta_Empresa!U18</f>
        <v>0</v>
      </c>
      <c r="CE27" s="416">
        <f>Cronograma_Proposta_Empresa!V18</f>
        <v>0</v>
      </c>
      <c r="CF27" s="417">
        <f t="shared" si="50"/>
        <v>0</v>
      </c>
    </row>
    <row r="28" spans="1:84" ht="18" hidden="1" customHeight="1">
      <c r="A28" s="539" t="str">
        <f t="shared" si="7"/>
        <v/>
      </c>
      <c r="C28" s="404">
        <f t="shared" si="51"/>
        <v>13</v>
      </c>
      <c r="D28" s="405">
        <f>IFERROR(IF(VALUE(VLOOKUP(C28,MEDIÇÃO_GLOBAL!$C$10:$F$713,2,FALSE)),VLOOKUP(C28,MEDIÇÃO_GLOBAL!$C$10:$F$713,2,FALSE),0),0)</f>
        <v>0</v>
      </c>
      <c r="E28" s="1479">
        <f>IF(ISTEXT(VLOOKUP(C28,MEDIÇÃO_GLOBAL!$C$10:$F$713,4,FALSE)),VLOOKUP(C28,MEDIÇÃO_GLOBAL!$C$10:$F$713,4,FALSE),0)</f>
        <v>0</v>
      </c>
      <c r="F28" s="1480"/>
      <c r="G28" s="1480"/>
      <c r="H28" s="1480"/>
      <c r="I28" s="1481"/>
      <c r="J28" s="409">
        <f t="shared" si="3"/>
        <v>0</v>
      </c>
      <c r="K28" s="5">
        <f t="shared" si="52"/>
        <v>0</v>
      </c>
      <c r="L28" s="6">
        <f t="shared" si="53"/>
        <v>0</v>
      </c>
      <c r="M28" s="7">
        <f>IF(ISNUMBER(E28),0,VLOOKUP(C28,MEDIÇÃO_GLOBAL!$C$10:$Z$713,COLUMN(MEDIÇÃO_GLOBAL!Z19)-2,FALSE))</f>
        <v>0</v>
      </c>
      <c r="N28" s="410"/>
      <c r="O28" s="8">
        <f>IF(ISNUMBER(E28),0,VLOOKUP(C28,MEDIÇÃO_GLOBAL!$C$10:$BI$713,COLUMN(MEDIÇÃO_GLOBAL!X20)-2,FALSE))</f>
        <v>0</v>
      </c>
      <c r="P28" s="411"/>
      <c r="Q28" s="412"/>
      <c r="R28" s="28">
        <f t="shared" si="10"/>
        <v>0</v>
      </c>
      <c r="S28" s="16">
        <f t="shared" si="54"/>
        <v>0</v>
      </c>
      <c r="T28" s="591"/>
      <c r="U28"/>
      <c r="V28"/>
      <c r="W28"/>
      <c r="X28"/>
      <c r="AA28" s="542">
        <f t="shared" si="12"/>
        <v>0</v>
      </c>
      <c r="AB28" s="1148">
        <f t="shared" si="13"/>
        <v>0</v>
      </c>
      <c r="AC28" s="1148">
        <f t="shared" si="14"/>
        <v>0</v>
      </c>
      <c r="AD28" s="1148">
        <f t="shared" si="15"/>
        <v>0</v>
      </c>
      <c r="AE28" s="1148">
        <f t="shared" si="16"/>
        <v>0</v>
      </c>
      <c r="AF28" s="1148">
        <f t="shared" si="17"/>
        <v>0</v>
      </c>
      <c r="AG28" s="1148">
        <f t="shared" si="18"/>
        <v>0</v>
      </c>
      <c r="AH28" s="1148">
        <f t="shared" si="19"/>
        <v>0</v>
      </c>
      <c r="AI28" s="1148">
        <f t="shared" si="20"/>
        <v>0</v>
      </c>
      <c r="AJ28" s="1148">
        <f t="shared" si="21"/>
        <v>0</v>
      </c>
      <c r="AK28" s="1148">
        <f t="shared" si="22"/>
        <v>0</v>
      </c>
      <c r="AL28" s="1148">
        <f t="shared" si="23"/>
        <v>0</v>
      </c>
      <c r="AM28" s="1148">
        <f t="shared" si="24"/>
        <v>0</v>
      </c>
      <c r="AN28" s="1148">
        <f t="shared" si="25"/>
        <v>0</v>
      </c>
      <c r="AO28" s="1148">
        <f t="shared" si="26"/>
        <v>0</v>
      </c>
      <c r="AP28" s="1148">
        <f t="shared" si="27"/>
        <v>0</v>
      </c>
      <c r="AQ28" s="1148">
        <f t="shared" si="28"/>
        <v>0</v>
      </c>
      <c r="AR28" s="1148">
        <f t="shared" si="29"/>
        <v>0</v>
      </c>
      <c r="AS28" s="1148">
        <f t="shared" si="30"/>
        <v>0</v>
      </c>
      <c r="AT28" s="413">
        <f t="shared" si="31"/>
        <v>14</v>
      </c>
      <c r="AU28" s="414">
        <f t="shared" si="32"/>
        <v>0</v>
      </c>
      <c r="AV28" s="415">
        <f t="shared" si="33"/>
        <v>0</v>
      </c>
      <c r="AW28" s="415">
        <f t="shared" si="34"/>
        <v>0</v>
      </c>
      <c r="AX28" s="415">
        <f t="shared" si="35"/>
        <v>0</v>
      </c>
      <c r="AY28" s="415">
        <f t="shared" si="36"/>
        <v>0</v>
      </c>
      <c r="AZ28" s="415">
        <f t="shared" si="37"/>
        <v>0</v>
      </c>
      <c r="BA28" s="415">
        <f t="shared" si="38"/>
        <v>0</v>
      </c>
      <c r="BB28" s="415">
        <f t="shared" si="39"/>
        <v>0</v>
      </c>
      <c r="BC28" s="415">
        <f t="shared" si="40"/>
        <v>0</v>
      </c>
      <c r="BD28" s="415">
        <f t="shared" si="41"/>
        <v>0</v>
      </c>
      <c r="BE28" s="415">
        <f t="shared" si="42"/>
        <v>0</v>
      </c>
      <c r="BF28" s="415">
        <f t="shared" si="43"/>
        <v>0</v>
      </c>
      <c r="BG28" s="415">
        <f t="shared" si="44"/>
        <v>0</v>
      </c>
      <c r="BH28" s="415">
        <f t="shared" si="45"/>
        <v>0</v>
      </c>
      <c r="BI28" s="415">
        <f t="shared" si="46"/>
        <v>0</v>
      </c>
      <c r="BJ28" s="415">
        <f t="shared" si="47"/>
        <v>0</v>
      </c>
      <c r="BK28" s="415">
        <f t="shared" si="48"/>
        <v>0</v>
      </c>
      <c r="BL28" s="415">
        <f t="shared" si="49"/>
        <v>0</v>
      </c>
      <c r="BM28"/>
      <c r="BN28" s="416">
        <f>Cronograma_Proposta_Empresa!E19</f>
        <v>0</v>
      </c>
      <c r="BO28" s="416">
        <f>Cronograma_Proposta_Empresa!F19</f>
        <v>0</v>
      </c>
      <c r="BP28" s="416">
        <f>Cronograma_Proposta_Empresa!G19</f>
        <v>0</v>
      </c>
      <c r="BQ28" s="416">
        <f>Cronograma_Proposta_Empresa!H19</f>
        <v>0</v>
      </c>
      <c r="BR28" s="416">
        <f>Cronograma_Proposta_Empresa!I19</f>
        <v>0</v>
      </c>
      <c r="BS28" s="416">
        <f>Cronograma_Proposta_Empresa!J19</f>
        <v>0</v>
      </c>
      <c r="BT28" s="416">
        <f>Cronograma_Proposta_Empresa!K19</f>
        <v>0</v>
      </c>
      <c r="BU28" s="416">
        <f>Cronograma_Proposta_Empresa!L19</f>
        <v>0</v>
      </c>
      <c r="BV28" s="416">
        <f>Cronograma_Proposta_Empresa!M19</f>
        <v>0</v>
      </c>
      <c r="BW28" s="416">
        <f>Cronograma_Proposta_Empresa!N19</f>
        <v>0</v>
      </c>
      <c r="BX28" s="416">
        <f>Cronograma_Proposta_Empresa!O19</f>
        <v>0</v>
      </c>
      <c r="BY28" s="416">
        <f>Cronograma_Proposta_Empresa!P19</f>
        <v>0</v>
      </c>
      <c r="BZ28" s="416">
        <f>Cronograma_Proposta_Empresa!Q19</f>
        <v>0</v>
      </c>
      <c r="CA28" s="416">
        <f>Cronograma_Proposta_Empresa!R19</f>
        <v>0</v>
      </c>
      <c r="CB28" s="416">
        <f>Cronograma_Proposta_Empresa!S19</f>
        <v>0</v>
      </c>
      <c r="CC28" s="416">
        <f>Cronograma_Proposta_Empresa!T19</f>
        <v>0</v>
      </c>
      <c r="CD28" s="416">
        <f>Cronograma_Proposta_Empresa!U19</f>
        <v>0</v>
      </c>
      <c r="CE28" s="416">
        <f>Cronograma_Proposta_Empresa!V19</f>
        <v>0</v>
      </c>
      <c r="CF28" s="417">
        <f t="shared" si="50"/>
        <v>0</v>
      </c>
    </row>
    <row r="29" spans="1:84" ht="18" hidden="1" customHeight="1">
      <c r="A29" s="539" t="str">
        <f t="shared" si="7"/>
        <v/>
      </c>
      <c r="C29" s="404">
        <f t="shared" si="51"/>
        <v>14</v>
      </c>
      <c r="D29" s="405">
        <f>IFERROR(IF(VALUE(VLOOKUP(C29,MEDIÇÃO_GLOBAL!$C$10:$F$713,2,FALSE)),VLOOKUP(C29,MEDIÇÃO_GLOBAL!$C$10:$F$713,2,FALSE),0),0)</f>
        <v>0</v>
      </c>
      <c r="E29" s="1479">
        <f>IF(ISTEXT(VLOOKUP(C29,MEDIÇÃO_GLOBAL!$C$10:$F$713,4,FALSE)),VLOOKUP(C29,MEDIÇÃO_GLOBAL!$C$10:$F$713,4,FALSE),0)</f>
        <v>0</v>
      </c>
      <c r="F29" s="1480"/>
      <c r="G29" s="1480"/>
      <c r="H29" s="1480"/>
      <c r="I29" s="1481"/>
      <c r="J29" s="409">
        <f t="shared" si="3"/>
        <v>0</v>
      </c>
      <c r="K29" s="5">
        <f t="shared" si="52"/>
        <v>0</v>
      </c>
      <c r="L29" s="6">
        <f t="shared" si="53"/>
        <v>0</v>
      </c>
      <c r="M29" s="7">
        <f>IF(ISNUMBER(E29),0,VLOOKUP(C29,MEDIÇÃO_GLOBAL!$C$10:$Z$713,COLUMN(MEDIÇÃO_GLOBAL!Z20)-2,FALSE))</f>
        <v>0</v>
      </c>
      <c r="N29" s="410"/>
      <c r="O29" s="8">
        <f>IF(ISNUMBER(E29),0,VLOOKUP(C29,MEDIÇÃO_GLOBAL!$C$10:$BI$713,COLUMN(MEDIÇÃO_GLOBAL!X21)-2,FALSE))</f>
        <v>0</v>
      </c>
      <c r="P29" s="411"/>
      <c r="Q29" s="412"/>
      <c r="R29" s="28">
        <f t="shared" si="10"/>
        <v>0</v>
      </c>
      <c r="S29" s="16">
        <f t="shared" si="54"/>
        <v>0</v>
      </c>
      <c r="T29" s="591"/>
      <c r="U29"/>
      <c r="V29"/>
      <c r="W29"/>
      <c r="X29"/>
      <c r="AA29" s="542">
        <f t="shared" si="12"/>
        <v>0</v>
      </c>
      <c r="AB29" s="1148">
        <f t="shared" si="13"/>
        <v>0</v>
      </c>
      <c r="AC29" s="1148">
        <f t="shared" si="14"/>
        <v>0</v>
      </c>
      <c r="AD29" s="1148">
        <f t="shared" si="15"/>
        <v>0</v>
      </c>
      <c r="AE29" s="1148">
        <f t="shared" si="16"/>
        <v>0</v>
      </c>
      <c r="AF29" s="1148">
        <f t="shared" si="17"/>
        <v>0</v>
      </c>
      <c r="AG29" s="1148">
        <f t="shared" si="18"/>
        <v>0</v>
      </c>
      <c r="AH29" s="1148">
        <f t="shared" si="19"/>
        <v>0</v>
      </c>
      <c r="AI29" s="1148">
        <f t="shared" si="20"/>
        <v>0</v>
      </c>
      <c r="AJ29" s="1148">
        <f t="shared" si="21"/>
        <v>0</v>
      </c>
      <c r="AK29" s="1148">
        <f t="shared" si="22"/>
        <v>0</v>
      </c>
      <c r="AL29" s="1148">
        <f t="shared" si="23"/>
        <v>0</v>
      </c>
      <c r="AM29" s="1148">
        <f t="shared" si="24"/>
        <v>0</v>
      </c>
      <c r="AN29" s="1148">
        <f t="shared" si="25"/>
        <v>0</v>
      </c>
      <c r="AO29" s="1148">
        <f t="shared" si="26"/>
        <v>0</v>
      </c>
      <c r="AP29" s="1148">
        <f t="shared" si="27"/>
        <v>0</v>
      </c>
      <c r="AQ29" s="1148">
        <f t="shared" si="28"/>
        <v>0</v>
      </c>
      <c r="AR29" s="1148">
        <f t="shared" si="29"/>
        <v>0</v>
      </c>
      <c r="AS29" s="1148">
        <f t="shared" si="30"/>
        <v>0</v>
      </c>
      <c r="AT29" s="413">
        <f t="shared" si="31"/>
        <v>15</v>
      </c>
      <c r="AU29" s="414">
        <f t="shared" si="32"/>
        <v>0</v>
      </c>
      <c r="AV29" s="415">
        <f t="shared" si="33"/>
        <v>0</v>
      </c>
      <c r="AW29" s="415">
        <f t="shared" si="34"/>
        <v>0</v>
      </c>
      <c r="AX29" s="415">
        <f t="shared" si="35"/>
        <v>0</v>
      </c>
      <c r="AY29" s="415">
        <f t="shared" si="36"/>
        <v>0</v>
      </c>
      <c r="AZ29" s="415">
        <f t="shared" si="37"/>
        <v>0</v>
      </c>
      <c r="BA29" s="415">
        <f t="shared" si="38"/>
        <v>0</v>
      </c>
      <c r="BB29" s="415">
        <f t="shared" si="39"/>
        <v>0</v>
      </c>
      <c r="BC29" s="415">
        <f t="shared" si="40"/>
        <v>0</v>
      </c>
      <c r="BD29" s="415">
        <f t="shared" si="41"/>
        <v>0</v>
      </c>
      <c r="BE29" s="415">
        <f t="shared" si="42"/>
        <v>0</v>
      </c>
      <c r="BF29" s="415">
        <f t="shared" si="43"/>
        <v>0</v>
      </c>
      <c r="BG29" s="415">
        <f t="shared" si="44"/>
        <v>0</v>
      </c>
      <c r="BH29" s="415">
        <f t="shared" si="45"/>
        <v>0</v>
      </c>
      <c r="BI29" s="415">
        <f t="shared" si="46"/>
        <v>0</v>
      </c>
      <c r="BJ29" s="415">
        <f t="shared" si="47"/>
        <v>0</v>
      </c>
      <c r="BK29" s="415">
        <f t="shared" si="48"/>
        <v>0</v>
      </c>
      <c r="BL29" s="415">
        <f t="shared" si="49"/>
        <v>0</v>
      </c>
      <c r="BM29"/>
      <c r="BN29" s="416">
        <f>Cronograma_Proposta_Empresa!E20</f>
        <v>0</v>
      </c>
      <c r="BO29" s="416">
        <f>Cronograma_Proposta_Empresa!F20</f>
        <v>0</v>
      </c>
      <c r="BP29" s="416">
        <f>Cronograma_Proposta_Empresa!G20</f>
        <v>0</v>
      </c>
      <c r="BQ29" s="416">
        <f>Cronograma_Proposta_Empresa!H20</f>
        <v>0</v>
      </c>
      <c r="BR29" s="416">
        <f>Cronograma_Proposta_Empresa!I20</f>
        <v>0</v>
      </c>
      <c r="BS29" s="416">
        <f>Cronograma_Proposta_Empresa!J20</f>
        <v>0</v>
      </c>
      <c r="BT29" s="416">
        <f>Cronograma_Proposta_Empresa!K20</f>
        <v>0</v>
      </c>
      <c r="BU29" s="416">
        <f>Cronograma_Proposta_Empresa!L20</f>
        <v>0</v>
      </c>
      <c r="BV29" s="416">
        <f>Cronograma_Proposta_Empresa!M20</f>
        <v>0</v>
      </c>
      <c r="BW29" s="416">
        <f>Cronograma_Proposta_Empresa!N20</f>
        <v>0</v>
      </c>
      <c r="BX29" s="416">
        <f>Cronograma_Proposta_Empresa!O20</f>
        <v>0</v>
      </c>
      <c r="BY29" s="416">
        <f>Cronograma_Proposta_Empresa!P20</f>
        <v>0</v>
      </c>
      <c r="BZ29" s="416">
        <f>Cronograma_Proposta_Empresa!Q20</f>
        <v>0</v>
      </c>
      <c r="CA29" s="416">
        <f>Cronograma_Proposta_Empresa!R20</f>
        <v>0</v>
      </c>
      <c r="CB29" s="416">
        <f>Cronograma_Proposta_Empresa!S20</f>
        <v>0</v>
      </c>
      <c r="CC29" s="416">
        <f>Cronograma_Proposta_Empresa!T20</f>
        <v>0</v>
      </c>
      <c r="CD29" s="416">
        <f>Cronograma_Proposta_Empresa!U20</f>
        <v>0</v>
      </c>
      <c r="CE29" s="416">
        <f>Cronograma_Proposta_Empresa!V20</f>
        <v>0</v>
      </c>
      <c r="CF29" s="417">
        <f t="shared" si="50"/>
        <v>0</v>
      </c>
    </row>
    <row r="30" spans="1:84" ht="18" hidden="1" customHeight="1">
      <c r="A30" s="539" t="str">
        <f t="shared" si="7"/>
        <v/>
      </c>
      <c r="C30" s="404">
        <f t="shared" si="51"/>
        <v>15</v>
      </c>
      <c r="D30" s="405">
        <f>IFERROR(IF(VALUE(VLOOKUP(C30,MEDIÇÃO_GLOBAL!$C$10:$F$713,2,FALSE)),VLOOKUP(C30,MEDIÇÃO_GLOBAL!$C$10:$F$713,2,FALSE),0),0)</f>
        <v>0</v>
      </c>
      <c r="E30" s="1479">
        <f>IF(ISTEXT(VLOOKUP(C30,MEDIÇÃO_GLOBAL!$C$10:$F$713,4,FALSE)),VLOOKUP(C30,MEDIÇÃO_GLOBAL!$C$10:$F$713,4,FALSE),0)</f>
        <v>0</v>
      </c>
      <c r="F30" s="1480"/>
      <c r="G30" s="1480"/>
      <c r="H30" s="1480"/>
      <c r="I30" s="1481"/>
      <c r="J30" s="409">
        <f t="shared" si="3"/>
        <v>0</v>
      </c>
      <c r="K30" s="5">
        <f t="shared" si="52"/>
        <v>0</v>
      </c>
      <c r="L30" s="6">
        <f t="shared" si="53"/>
        <v>0</v>
      </c>
      <c r="M30" s="7">
        <f>IF(ISNUMBER(E30),0,VLOOKUP(C30,MEDIÇÃO_GLOBAL!$C$10:$Z$713,COLUMN(MEDIÇÃO_GLOBAL!Z21)-2,FALSE))</f>
        <v>0</v>
      </c>
      <c r="N30" s="410"/>
      <c r="O30" s="8">
        <f>IF(ISNUMBER(E30),0,VLOOKUP(C30,MEDIÇÃO_GLOBAL!$C$10:$BI$713,COLUMN(MEDIÇÃO_GLOBAL!X22)-2,FALSE))</f>
        <v>0</v>
      </c>
      <c r="P30" s="411"/>
      <c r="Q30" s="412"/>
      <c r="R30" s="28">
        <f t="shared" si="10"/>
        <v>0</v>
      </c>
      <c r="S30" s="16">
        <f t="shared" si="54"/>
        <v>0</v>
      </c>
      <c r="T30" s="591"/>
      <c r="U30"/>
      <c r="V30"/>
      <c r="W30"/>
      <c r="X30"/>
      <c r="AA30" s="542">
        <f t="shared" si="12"/>
        <v>0</v>
      </c>
      <c r="AB30" s="1148">
        <f t="shared" si="13"/>
        <v>0</v>
      </c>
      <c r="AC30" s="1148">
        <f t="shared" si="14"/>
        <v>0</v>
      </c>
      <c r="AD30" s="1148">
        <f t="shared" si="15"/>
        <v>0</v>
      </c>
      <c r="AE30" s="1148">
        <f t="shared" si="16"/>
        <v>0</v>
      </c>
      <c r="AF30" s="1148">
        <f t="shared" si="17"/>
        <v>0</v>
      </c>
      <c r="AG30" s="1148">
        <f t="shared" si="18"/>
        <v>0</v>
      </c>
      <c r="AH30" s="1148">
        <f t="shared" si="19"/>
        <v>0</v>
      </c>
      <c r="AI30" s="1148">
        <f t="shared" si="20"/>
        <v>0</v>
      </c>
      <c r="AJ30" s="1148">
        <f t="shared" si="21"/>
        <v>0</v>
      </c>
      <c r="AK30" s="1148">
        <f t="shared" si="22"/>
        <v>0</v>
      </c>
      <c r="AL30" s="1148">
        <f t="shared" si="23"/>
        <v>0</v>
      </c>
      <c r="AM30" s="1148">
        <f t="shared" si="24"/>
        <v>0</v>
      </c>
      <c r="AN30" s="1148">
        <f t="shared" si="25"/>
        <v>0</v>
      </c>
      <c r="AO30" s="1148">
        <f t="shared" si="26"/>
        <v>0</v>
      </c>
      <c r="AP30" s="1148">
        <f t="shared" si="27"/>
        <v>0</v>
      </c>
      <c r="AQ30" s="1148">
        <f t="shared" si="28"/>
        <v>0</v>
      </c>
      <c r="AR30" s="1148">
        <f t="shared" si="29"/>
        <v>0</v>
      </c>
      <c r="AS30" s="1148">
        <f t="shared" si="30"/>
        <v>0</v>
      </c>
      <c r="AT30" s="413">
        <f t="shared" si="31"/>
        <v>16</v>
      </c>
      <c r="AU30" s="414">
        <f t="shared" si="32"/>
        <v>0</v>
      </c>
      <c r="AV30" s="415">
        <f t="shared" si="33"/>
        <v>0</v>
      </c>
      <c r="AW30" s="415">
        <f t="shared" si="34"/>
        <v>0</v>
      </c>
      <c r="AX30" s="415">
        <f t="shared" si="35"/>
        <v>0</v>
      </c>
      <c r="AY30" s="415">
        <f t="shared" si="36"/>
        <v>0</v>
      </c>
      <c r="AZ30" s="415">
        <f t="shared" si="37"/>
        <v>0</v>
      </c>
      <c r="BA30" s="415">
        <f t="shared" si="38"/>
        <v>0</v>
      </c>
      <c r="BB30" s="415">
        <f t="shared" si="39"/>
        <v>0</v>
      </c>
      <c r="BC30" s="415">
        <f t="shared" si="40"/>
        <v>0</v>
      </c>
      <c r="BD30" s="415">
        <f t="shared" si="41"/>
        <v>0</v>
      </c>
      <c r="BE30" s="415">
        <f t="shared" si="42"/>
        <v>0</v>
      </c>
      <c r="BF30" s="415">
        <f t="shared" si="43"/>
        <v>0</v>
      </c>
      <c r="BG30" s="415">
        <f t="shared" si="44"/>
        <v>0</v>
      </c>
      <c r="BH30" s="415">
        <f t="shared" si="45"/>
        <v>0</v>
      </c>
      <c r="BI30" s="415">
        <f t="shared" si="46"/>
        <v>0</v>
      </c>
      <c r="BJ30" s="415">
        <f t="shared" si="47"/>
        <v>0</v>
      </c>
      <c r="BK30" s="415">
        <f t="shared" si="48"/>
        <v>0</v>
      </c>
      <c r="BL30" s="415">
        <f t="shared" si="49"/>
        <v>0</v>
      </c>
      <c r="BM30"/>
      <c r="BN30" s="416">
        <f>Cronograma_Proposta_Empresa!E21</f>
        <v>0</v>
      </c>
      <c r="BO30" s="416">
        <f>Cronograma_Proposta_Empresa!F21</f>
        <v>0</v>
      </c>
      <c r="BP30" s="416">
        <f>Cronograma_Proposta_Empresa!G21</f>
        <v>0</v>
      </c>
      <c r="BQ30" s="416">
        <f>Cronograma_Proposta_Empresa!H21</f>
        <v>0</v>
      </c>
      <c r="BR30" s="416">
        <f>Cronograma_Proposta_Empresa!I21</f>
        <v>0</v>
      </c>
      <c r="BS30" s="416">
        <f>Cronograma_Proposta_Empresa!J21</f>
        <v>0</v>
      </c>
      <c r="BT30" s="416">
        <f>Cronograma_Proposta_Empresa!K21</f>
        <v>0</v>
      </c>
      <c r="BU30" s="416">
        <f>Cronograma_Proposta_Empresa!L21</f>
        <v>0</v>
      </c>
      <c r="BV30" s="416">
        <f>Cronograma_Proposta_Empresa!M21</f>
        <v>0</v>
      </c>
      <c r="BW30" s="416">
        <f>Cronograma_Proposta_Empresa!N21</f>
        <v>0</v>
      </c>
      <c r="BX30" s="416">
        <f>Cronograma_Proposta_Empresa!O21</f>
        <v>0</v>
      </c>
      <c r="BY30" s="416">
        <f>Cronograma_Proposta_Empresa!P21</f>
        <v>0</v>
      </c>
      <c r="BZ30" s="416">
        <f>Cronograma_Proposta_Empresa!Q21</f>
        <v>0</v>
      </c>
      <c r="CA30" s="416">
        <f>Cronograma_Proposta_Empresa!R21</f>
        <v>0</v>
      </c>
      <c r="CB30" s="416">
        <f>Cronograma_Proposta_Empresa!S21</f>
        <v>0</v>
      </c>
      <c r="CC30" s="416">
        <f>Cronograma_Proposta_Empresa!T21</f>
        <v>0</v>
      </c>
      <c r="CD30" s="416">
        <f>Cronograma_Proposta_Empresa!U21</f>
        <v>0</v>
      </c>
      <c r="CE30" s="416">
        <f>Cronograma_Proposta_Empresa!V21</f>
        <v>0</v>
      </c>
      <c r="CF30" s="417">
        <f t="shared" si="50"/>
        <v>0</v>
      </c>
    </row>
    <row r="31" spans="1:84" ht="18" hidden="1" customHeight="1">
      <c r="A31" s="539" t="str">
        <f t="shared" si="7"/>
        <v/>
      </c>
      <c r="C31" s="404">
        <f t="shared" si="51"/>
        <v>16</v>
      </c>
      <c r="D31" s="405">
        <f>IFERROR(IF(VALUE(VLOOKUP(C31,MEDIÇÃO_GLOBAL!$C$10:$F$713,2,FALSE)),VLOOKUP(C31,MEDIÇÃO_GLOBAL!$C$10:$F$713,2,FALSE),0),0)</f>
        <v>0</v>
      </c>
      <c r="E31" s="1479">
        <f>IF(ISTEXT(VLOOKUP(C31,MEDIÇÃO_GLOBAL!$C$10:$F$713,4,FALSE)),VLOOKUP(C31,MEDIÇÃO_GLOBAL!$C$10:$F$713,4,FALSE),0)</f>
        <v>0</v>
      </c>
      <c r="F31" s="1480"/>
      <c r="G31" s="1480"/>
      <c r="H31" s="1480"/>
      <c r="I31" s="1481"/>
      <c r="J31" s="409">
        <f t="shared" si="3"/>
        <v>0</v>
      </c>
      <c r="K31" s="5">
        <f t="shared" si="52"/>
        <v>0</v>
      </c>
      <c r="L31" s="6">
        <f t="shared" si="53"/>
        <v>0</v>
      </c>
      <c r="M31" s="7">
        <f>IF(ISNUMBER(E31),0,VLOOKUP(C31,MEDIÇÃO_GLOBAL!$C$10:$Z$713,COLUMN(MEDIÇÃO_GLOBAL!Z22)-2,FALSE))</f>
        <v>0</v>
      </c>
      <c r="N31" s="410"/>
      <c r="O31" s="8">
        <f>IF(ISNUMBER(E31),0,VLOOKUP(C31,MEDIÇÃO_GLOBAL!$C$10:$BI$713,COLUMN(MEDIÇÃO_GLOBAL!X23)-2,FALSE))</f>
        <v>0</v>
      </c>
      <c r="P31" s="411"/>
      <c r="Q31" s="412"/>
      <c r="R31" s="28">
        <f t="shared" si="10"/>
        <v>0</v>
      </c>
      <c r="S31" s="16">
        <f t="shared" si="54"/>
        <v>0</v>
      </c>
      <c r="T31" s="591"/>
      <c r="U31"/>
      <c r="V31"/>
      <c r="W31"/>
      <c r="X31"/>
      <c r="AA31" s="542">
        <f t="shared" si="12"/>
        <v>0</v>
      </c>
      <c r="AB31" s="1148">
        <f t="shared" si="13"/>
        <v>0</v>
      </c>
      <c r="AC31" s="1148">
        <f t="shared" si="14"/>
        <v>0</v>
      </c>
      <c r="AD31" s="1148">
        <f t="shared" si="15"/>
        <v>0</v>
      </c>
      <c r="AE31" s="1148">
        <f t="shared" si="16"/>
        <v>0</v>
      </c>
      <c r="AF31" s="1148">
        <f t="shared" si="17"/>
        <v>0</v>
      </c>
      <c r="AG31" s="1148">
        <f t="shared" si="18"/>
        <v>0</v>
      </c>
      <c r="AH31" s="1148">
        <f t="shared" si="19"/>
        <v>0</v>
      </c>
      <c r="AI31" s="1148">
        <f t="shared" si="20"/>
        <v>0</v>
      </c>
      <c r="AJ31" s="1148">
        <f t="shared" si="21"/>
        <v>0</v>
      </c>
      <c r="AK31" s="1148">
        <f t="shared" si="22"/>
        <v>0</v>
      </c>
      <c r="AL31" s="1148">
        <f t="shared" si="23"/>
        <v>0</v>
      </c>
      <c r="AM31" s="1148">
        <f t="shared" si="24"/>
        <v>0</v>
      </c>
      <c r="AN31" s="1148">
        <f t="shared" si="25"/>
        <v>0</v>
      </c>
      <c r="AO31" s="1148">
        <f t="shared" si="26"/>
        <v>0</v>
      </c>
      <c r="AP31" s="1148">
        <f t="shared" si="27"/>
        <v>0</v>
      </c>
      <c r="AQ31" s="1148">
        <f t="shared" si="28"/>
        <v>0</v>
      </c>
      <c r="AR31" s="1148">
        <f t="shared" si="29"/>
        <v>0</v>
      </c>
      <c r="AS31" s="1148">
        <f t="shared" si="30"/>
        <v>0</v>
      </c>
      <c r="AT31" s="413">
        <f t="shared" si="31"/>
        <v>17</v>
      </c>
      <c r="AU31" s="414">
        <f t="shared" si="32"/>
        <v>0</v>
      </c>
      <c r="AV31" s="415">
        <f t="shared" si="33"/>
        <v>0</v>
      </c>
      <c r="AW31" s="415">
        <f t="shared" si="34"/>
        <v>0</v>
      </c>
      <c r="AX31" s="415">
        <f t="shared" si="35"/>
        <v>0</v>
      </c>
      <c r="AY31" s="415">
        <f t="shared" si="36"/>
        <v>0</v>
      </c>
      <c r="AZ31" s="415">
        <f t="shared" si="37"/>
        <v>0</v>
      </c>
      <c r="BA31" s="415">
        <f t="shared" si="38"/>
        <v>0</v>
      </c>
      <c r="BB31" s="415">
        <f t="shared" si="39"/>
        <v>0</v>
      </c>
      <c r="BC31" s="415">
        <f t="shared" si="40"/>
        <v>0</v>
      </c>
      <c r="BD31" s="415">
        <f t="shared" si="41"/>
        <v>0</v>
      </c>
      <c r="BE31" s="415">
        <f t="shared" si="42"/>
        <v>0</v>
      </c>
      <c r="BF31" s="415">
        <f t="shared" si="43"/>
        <v>0</v>
      </c>
      <c r="BG31" s="415">
        <f t="shared" si="44"/>
        <v>0</v>
      </c>
      <c r="BH31" s="415">
        <f t="shared" si="45"/>
        <v>0</v>
      </c>
      <c r="BI31" s="415">
        <f t="shared" si="46"/>
        <v>0</v>
      </c>
      <c r="BJ31" s="415">
        <f t="shared" si="47"/>
        <v>0</v>
      </c>
      <c r="BK31" s="415">
        <f t="shared" si="48"/>
        <v>0</v>
      </c>
      <c r="BL31" s="415">
        <f t="shared" si="49"/>
        <v>0</v>
      </c>
      <c r="BM31"/>
      <c r="BN31" s="416">
        <f>Cronograma_Proposta_Empresa!E22</f>
        <v>0</v>
      </c>
      <c r="BO31" s="416">
        <f>Cronograma_Proposta_Empresa!F22</f>
        <v>0</v>
      </c>
      <c r="BP31" s="416">
        <f>Cronograma_Proposta_Empresa!G22</f>
        <v>0</v>
      </c>
      <c r="BQ31" s="416">
        <f>Cronograma_Proposta_Empresa!H22</f>
        <v>0</v>
      </c>
      <c r="BR31" s="416">
        <f>Cronograma_Proposta_Empresa!I22</f>
        <v>0</v>
      </c>
      <c r="BS31" s="416">
        <f>Cronograma_Proposta_Empresa!J22</f>
        <v>0</v>
      </c>
      <c r="BT31" s="416">
        <f>Cronograma_Proposta_Empresa!K22</f>
        <v>0</v>
      </c>
      <c r="BU31" s="416">
        <f>Cronograma_Proposta_Empresa!L22</f>
        <v>0</v>
      </c>
      <c r="BV31" s="416">
        <f>Cronograma_Proposta_Empresa!M22</f>
        <v>0</v>
      </c>
      <c r="BW31" s="416">
        <f>Cronograma_Proposta_Empresa!N22</f>
        <v>0</v>
      </c>
      <c r="BX31" s="416">
        <f>Cronograma_Proposta_Empresa!O22</f>
        <v>0</v>
      </c>
      <c r="BY31" s="416">
        <f>Cronograma_Proposta_Empresa!P22</f>
        <v>0</v>
      </c>
      <c r="BZ31" s="416">
        <f>Cronograma_Proposta_Empresa!Q22</f>
        <v>0</v>
      </c>
      <c r="CA31" s="416">
        <f>Cronograma_Proposta_Empresa!R22</f>
        <v>0</v>
      </c>
      <c r="CB31" s="416">
        <f>Cronograma_Proposta_Empresa!S22</f>
        <v>0</v>
      </c>
      <c r="CC31" s="416">
        <f>Cronograma_Proposta_Empresa!T22</f>
        <v>0</v>
      </c>
      <c r="CD31" s="416">
        <f>Cronograma_Proposta_Empresa!U22</f>
        <v>0</v>
      </c>
      <c r="CE31" s="416">
        <f>Cronograma_Proposta_Empresa!V22</f>
        <v>0</v>
      </c>
      <c r="CF31" s="417">
        <f t="shared" si="50"/>
        <v>0</v>
      </c>
    </row>
    <row r="32" spans="1:84" ht="18" hidden="1" customHeight="1">
      <c r="A32" s="539" t="str">
        <f t="shared" si="7"/>
        <v/>
      </c>
      <c r="C32" s="404">
        <f t="shared" si="51"/>
        <v>17</v>
      </c>
      <c r="D32" s="405">
        <f>IFERROR(IF(VALUE(VLOOKUP(C32,MEDIÇÃO_GLOBAL!$C$10:$F$713,2,FALSE)),VLOOKUP(C32,MEDIÇÃO_GLOBAL!$C$10:$F$713,2,FALSE),0),0)</f>
        <v>0</v>
      </c>
      <c r="E32" s="1479">
        <f>IF(ISTEXT(VLOOKUP(C32,MEDIÇÃO_GLOBAL!$C$10:$F$713,4,FALSE)),VLOOKUP(C32,MEDIÇÃO_GLOBAL!$C$10:$F$713,4,FALSE),0)</f>
        <v>0</v>
      </c>
      <c r="F32" s="1480"/>
      <c r="G32" s="1480"/>
      <c r="H32" s="1480"/>
      <c r="I32" s="1481"/>
      <c r="J32" s="409">
        <f t="shared" si="3"/>
        <v>0</v>
      </c>
      <c r="K32" s="5">
        <f t="shared" si="52"/>
        <v>0</v>
      </c>
      <c r="L32" s="6">
        <f t="shared" si="53"/>
        <v>0</v>
      </c>
      <c r="M32" s="7">
        <f>IF(ISNUMBER(E32),0,VLOOKUP(C32,MEDIÇÃO_GLOBAL!$C$10:$Z$713,COLUMN(MEDIÇÃO_GLOBAL!Z23)-2,FALSE))</f>
        <v>0</v>
      </c>
      <c r="N32" s="410"/>
      <c r="O32" s="8">
        <f>IF(ISNUMBER(E32),0,VLOOKUP(C32,MEDIÇÃO_GLOBAL!$C$10:$BI$713,COLUMN(MEDIÇÃO_GLOBAL!X24)-2,FALSE))</f>
        <v>0</v>
      </c>
      <c r="P32" s="411"/>
      <c r="Q32" s="412"/>
      <c r="R32" s="28">
        <f t="shared" si="10"/>
        <v>0</v>
      </c>
      <c r="S32" s="16">
        <f t="shared" si="54"/>
        <v>0</v>
      </c>
      <c r="T32" s="591"/>
      <c r="U32"/>
      <c r="V32"/>
      <c r="W32"/>
      <c r="X32"/>
      <c r="AA32" s="542">
        <f t="shared" si="12"/>
        <v>0</v>
      </c>
      <c r="AB32" s="1148">
        <f t="shared" si="13"/>
        <v>0</v>
      </c>
      <c r="AC32" s="1148">
        <f t="shared" si="14"/>
        <v>0</v>
      </c>
      <c r="AD32" s="1148">
        <f t="shared" si="15"/>
        <v>0</v>
      </c>
      <c r="AE32" s="1148">
        <f t="shared" si="16"/>
        <v>0</v>
      </c>
      <c r="AF32" s="1148">
        <f t="shared" si="17"/>
        <v>0</v>
      </c>
      <c r="AG32" s="1148">
        <f t="shared" si="18"/>
        <v>0</v>
      </c>
      <c r="AH32" s="1148">
        <f t="shared" si="19"/>
        <v>0</v>
      </c>
      <c r="AI32" s="1148">
        <f t="shared" si="20"/>
        <v>0</v>
      </c>
      <c r="AJ32" s="1148">
        <f t="shared" si="21"/>
        <v>0</v>
      </c>
      <c r="AK32" s="1148">
        <f t="shared" si="22"/>
        <v>0</v>
      </c>
      <c r="AL32" s="1148">
        <f t="shared" si="23"/>
        <v>0</v>
      </c>
      <c r="AM32" s="1148">
        <f t="shared" si="24"/>
        <v>0</v>
      </c>
      <c r="AN32" s="1148">
        <f t="shared" si="25"/>
        <v>0</v>
      </c>
      <c r="AO32" s="1148">
        <f t="shared" si="26"/>
        <v>0</v>
      </c>
      <c r="AP32" s="1148">
        <f t="shared" si="27"/>
        <v>0</v>
      </c>
      <c r="AQ32" s="1148">
        <f t="shared" si="28"/>
        <v>0</v>
      </c>
      <c r="AR32" s="1148">
        <f t="shared" si="29"/>
        <v>0</v>
      </c>
      <c r="AS32" s="1148">
        <f t="shared" si="30"/>
        <v>0</v>
      </c>
      <c r="AT32" s="413">
        <f t="shared" si="31"/>
        <v>18</v>
      </c>
      <c r="AU32" s="414">
        <f t="shared" si="32"/>
        <v>0</v>
      </c>
      <c r="AV32" s="415">
        <f t="shared" si="33"/>
        <v>0</v>
      </c>
      <c r="AW32" s="415">
        <f t="shared" si="34"/>
        <v>0</v>
      </c>
      <c r="AX32" s="415">
        <f t="shared" si="35"/>
        <v>0</v>
      </c>
      <c r="AY32" s="415">
        <f t="shared" si="36"/>
        <v>0</v>
      </c>
      <c r="AZ32" s="415">
        <f t="shared" si="37"/>
        <v>0</v>
      </c>
      <c r="BA32" s="415">
        <f t="shared" si="38"/>
        <v>0</v>
      </c>
      <c r="BB32" s="415">
        <f t="shared" si="39"/>
        <v>0</v>
      </c>
      <c r="BC32" s="415">
        <f t="shared" si="40"/>
        <v>0</v>
      </c>
      <c r="BD32" s="415">
        <f t="shared" si="41"/>
        <v>0</v>
      </c>
      <c r="BE32" s="415">
        <f t="shared" si="42"/>
        <v>0</v>
      </c>
      <c r="BF32" s="415">
        <f t="shared" si="43"/>
        <v>0</v>
      </c>
      <c r="BG32" s="415">
        <f t="shared" si="44"/>
        <v>0</v>
      </c>
      <c r="BH32" s="415">
        <f t="shared" si="45"/>
        <v>0</v>
      </c>
      <c r="BI32" s="415">
        <f t="shared" si="46"/>
        <v>0</v>
      </c>
      <c r="BJ32" s="415">
        <f t="shared" si="47"/>
        <v>0</v>
      </c>
      <c r="BK32" s="415">
        <f t="shared" si="48"/>
        <v>0</v>
      </c>
      <c r="BL32" s="415">
        <f t="shared" si="49"/>
        <v>0</v>
      </c>
      <c r="BM32"/>
      <c r="BN32" s="416">
        <f>Cronograma_Proposta_Empresa!E23</f>
        <v>0</v>
      </c>
      <c r="BO32" s="416">
        <f>Cronograma_Proposta_Empresa!F23</f>
        <v>0</v>
      </c>
      <c r="BP32" s="416">
        <f>Cronograma_Proposta_Empresa!G23</f>
        <v>0</v>
      </c>
      <c r="BQ32" s="416">
        <f>Cronograma_Proposta_Empresa!H23</f>
        <v>0</v>
      </c>
      <c r="BR32" s="416">
        <f>Cronograma_Proposta_Empresa!I23</f>
        <v>0</v>
      </c>
      <c r="BS32" s="416">
        <f>Cronograma_Proposta_Empresa!J23</f>
        <v>0</v>
      </c>
      <c r="BT32" s="416">
        <f>Cronograma_Proposta_Empresa!K23</f>
        <v>0</v>
      </c>
      <c r="BU32" s="416">
        <f>Cronograma_Proposta_Empresa!L23</f>
        <v>0</v>
      </c>
      <c r="BV32" s="416">
        <f>Cronograma_Proposta_Empresa!M23</f>
        <v>0</v>
      </c>
      <c r="BW32" s="416">
        <f>Cronograma_Proposta_Empresa!N23</f>
        <v>0</v>
      </c>
      <c r="BX32" s="416">
        <f>Cronograma_Proposta_Empresa!O23</f>
        <v>0</v>
      </c>
      <c r="BY32" s="416">
        <f>Cronograma_Proposta_Empresa!P23</f>
        <v>0</v>
      </c>
      <c r="BZ32" s="416">
        <f>Cronograma_Proposta_Empresa!Q23</f>
        <v>0</v>
      </c>
      <c r="CA32" s="416">
        <f>Cronograma_Proposta_Empresa!R23</f>
        <v>0</v>
      </c>
      <c r="CB32" s="416">
        <f>Cronograma_Proposta_Empresa!S23</f>
        <v>0</v>
      </c>
      <c r="CC32" s="416">
        <f>Cronograma_Proposta_Empresa!T23</f>
        <v>0</v>
      </c>
      <c r="CD32" s="416">
        <f>Cronograma_Proposta_Empresa!U23</f>
        <v>0</v>
      </c>
      <c r="CE32" s="416">
        <f>Cronograma_Proposta_Empresa!V23</f>
        <v>0</v>
      </c>
      <c r="CF32" s="417">
        <f t="shared" si="50"/>
        <v>0</v>
      </c>
    </row>
    <row r="33" spans="1:84" ht="18" hidden="1" customHeight="1">
      <c r="A33" s="539" t="str">
        <f t="shared" si="7"/>
        <v/>
      </c>
      <c r="C33" s="404">
        <f t="shared" si="51"/>
        <v>18</v>
      </c>
      <c r="D33" s="405">
        <f>IFERROR(IF(VALUE(VLOOKUP(C33,MEDIÇÃO_GLOBAL!$C$10:$F$713,2,FALSE)),VLOOKUP(C33,MEDIÇÃO_GLOBAL!$C$10:$F$713,2,FALSE),0),0)</f>
        <v>0</v>
      </c>
      <c r="E33" s="1479">
        <f>IF(ISTEXT(VLOOKUP(C33,MEDIÇÃO_GLOBAL!$C$10:$F$713,4,FALSE)),VLOOKUP(C33,MEDIÇÃO_GLOBAL!$C$10:$F$713,4,FALSE),0)</f>
        <v>0</v>
      </c>
      <c r="F33" s="1480"/>
      <c r="G33" s="1480"/>
      <c r="H33" s="1480"/>
      <c r="I33" s="1481"/>
      <c r="J33" s="409">
        <f t="shared" si="3"/>
        <v>0</v>
      </c>
      <c r="K33" s="5">
        <f t="shared" si="52"/>
        <v>0</v>
      </c>
      <c r="L33" s="6">
        <f t="shared" si="53"/>
        <v>0</v>
      </c>
      <c r="M33" s="7">
        <f>IF(ISNUMBER(E33),0,VLOOKUP(C33,MEDIÇÃO_GLOBAL!$C$10:$Z$713,COLUMN(MEDIÇÃO_GLOBAL!Z24)-2,FALSE))</f>
        <v>0</v>
      </c>
      <c r="N33" s="410"/>
      <c r="O33" s="8">
        <f>IF(ISNUMBER(E33),0,VLOOKUP(C33,MEDIÇÃO_GLOBAL!$C$10:$BI$713,COLUMN(MEDIÇÃO_GLOBAL!X25)-2,FALSE))</f>
        <v>0</v>
      </c>
      <c r="P33" s="411"/>
      <c r="Q33" s="412"/>
      <c r="R33" s="28">
        <f t="shared" si="10"/>
        <v>0</v>
      </c>
      <c r="S33" s="16">
        <f t="shared" si="54"/>
        <v>0</v>
      </c>
      <c r="T33" s="591"/>
      <c r="U33"/>
      <c r="V33"/>
      <c r="W33"/>
      <c r="X33"/>
      <c r="AA33" s="542">
        <f t="shared" si="12"/>
        <v>0</v>
      </c>
      <c r="AB33" s="1148">
        <f t="shared" si="13"/>
        <v>0</v>
      </c>
      <c r="AC33" s="1148">
        <f t="shared" si="14"/>
        <v>0</v>
      </c>
      <c r="AD33" s="1148">
        <f t="shared" si="15"/>
        <v>0</v>
      </c>
      <c r="AE33" s="1148">
        <f t="shared" si="16"/>
        <v>0</v>
      </c>
      <c r="AF33" s="1148">
        <f t="shared" si="17"/>
        <v>0</v>
      </c>
      <c r="AG33" s="1148">
        <f t="shared" si="18"/>
        <v>0</v>
      </c>
      <c r="AH33" s="1148">
        <f t="shared" si="19"/>
        <v>0</v>
      </c>
      <c r="AI33" s="1148">
        <f t="shared" si="20"/>
        <v>0</v>
      </c>
      <c r="AJ33" s="1148">
        <f t="shared" si="21"/>
        <v>0</v>
      </c>
      <c r="AK33" s="1148">
        <f t="shared" si="22"/>
        <v>0</v>
      </c>
      <c r="AL33" s="1148">
        <f t="shared" si="23"/>
        <v>0</v>
      </c>
      <c r="AM33" s="1148">
        <f t="shared" si="24"/>
        <v>0</v>
      </c>
      <c r="AN33" s="1148">
        <f t="shared" si="25"/>
        <v>0</v>
      </c>
      <c r="AO33" s="1148">
        <f t="shared" si="26"/>
        <v>0</v>
      </c>
      <c r="AP33" s="1148">
        <f t="shared" si="27"/>
        <v>0</v>
      </c>
      <c r="AQ33" s="1148">
        <f t="shared" si="28"/>
        <v>0</v>
      </c>
      <c r="AR33" s="1148">
        <f t="shared" si="29"/>
        <v>0</v>
      </c>
      <c r="AS33" s="1148">
        <f t="shared" si="30"/>
        <v>0</v>
      </c>
      <c r="AT33" s="413">
        <f t="shared" si="31"/>
        <v>19</v>
      </c>
      <c r="AU33" s="414">
        <f t="shared" si="32"/>
        <v>0</v>
      </c>
      <c r="AV33" s="415">
        <f t="shared" si="33"/>
        <v>0</v>
      </c>
      <c r="AW33" s="415">
        <f t="shared" si="34"/>
        <v>0</v>
      </c>
      <c r="AX33" s="415">
        <f t="shared" si="35"/>
        <v>0</v>
      </c>
      <c r="AY33" s="415">
        <f t="shared" si="36"/>
        <v>0</v>
      </c>
      <c r="AZ33" s="415">
        <f t="shared" si="37"/>
        <v>0</v>
      </c>
      <c r="BA33" s="415">
        <f t="shared" si="38"/>
        <v>0</v>
      </c>
      <c r="BB33" s="415">
        <f t="shared" si="39"/>
        <v>0</v>
      </c>
      <c r="BC33" s="415">
        <f t="shared" si="40"/>
        <v>0</v>
      </c>
      <c r="BD33" s="415">
        <f t="shared" si="41"/>
        <v>0</v>
      </c>
      <c r="BE33" s="415">
        <f t="shared" si="42"/>
        <v>0</v>
      </c>
      <c r="BF33" s="415">
        <f t="shared" si="43"/>
        <v>0</v>
      </c>
      <c r="BG33" s="415">
        <f t="shared" si="44"/>
        <v>0</v>
      </c>
      <c r="BH33" s="415">
        <f t="shared" si="45"/>
        <v>0</v>
      </c>
      <c r="BI33" s="415">
        <f t="shared" si="46"/>
        <v>0</v>
      </c>
      <c r="BJ33" s="415">
        <f t="shared" si="47"/>
        <v>0</v>
      </c>
      <c r="BK33" s="415">
        <f t="shared" si="48"/>
        <v>0</v>
      </c>
      <c r="BL33" s="415">
        <f t="shared" si="49"/>
        <v>0</v>
      </c>
      <c r="BM33"/>
      <c r="BN33" s="416">
        <f>Cronograma_Proposta_Empresa!E24</f>
        <v>0</v>
      </c>
      <c r="BO33" s="416">
        <f>Cronograma_Proposta_Empresa!F24</f>
        <v>0</v>
      </c>
      <c r="BP33" s="416">
        <f>Cronograma_Proposta_Empresa!G24</f>
        <v>0</v>
      </c>
      <c r="BQ33" s="416">
        <f>Cronograma_Proposta_Empresa!H24</f>
        <v>0</v>
      </c>
      <c r="BR33" s="416">
        <f>Cronograma_Proposta_Empresa!I24</f>
        <v>0</v>
      </c>
      <c r="BS33" s="416">
        <f>Cronograma_Proposta_Empresa!J24</f>
        <v>0</v>
      </c>
      <c r="BT33" s="416">
        <f>Cronograma_Proposta_Empresa!K24</f>
        <v>0</v>
      </c>
      <c r="BU33" s="416">
        <f>Cronograma_Proposta_Empresa!L24</f>
        <v>0</v>
      </c>
      <c r="BV33" s="416">
        <f>Cronograma_Proposta_Empresa!M24</f>
        <v>0</v>
      </c>
      <c r="BW33" s="416">
        <f>Cronograma_Proposta_Empresa!N24</f>
        <v>0</v>
      </c>
      <c r="BX33" s="416">
        <f>Cronograma_Proposta_Empresa!O24</f>
        <v>0</v>
      </c>
      <c r="BY33" s="416">
        <f>Cronograma_Proposta_Empresa!P24</f>
        <v>0</v>
      </c>
      <c r="BZ33" s="416">
        <f>Cronograma_Proposta_Empresa!Q24</f>
        <v>0</v>
      </c>
      <c r="CA33" s="416">
        <f>Cronograma_Proposta_Empresa!R24</f>
        <v>0</v>
      </c>
      <c r="CB33" s="416">
        <f>Cronograma_Proposta_Empresa!S24</f>
        <v>0</v>
      </c>
      <c r="CC33" s="416">
        <f>Cronograma_Proposta_Empresa!T24</f>
        <v>0</v>
      </c>
      <c r="CD33" s="416">
        <f>Cronograma_Proposta_Empresa!U24</f>
        <v>0</v>
      </c>
      <c r="CE33" s="416">
        <f>Cronograma_Proposta_Empresa!V24</f>
        <v>0</v>
      </c>
      <c r="CF33" s="417">
        <f t="shared" si="50"/>
        <v>0</v>
      </c>
    </row>
    <row r="34" spans="1:84" ht="18" hidden="1" customHeight="1">
      <c r="A34" s="539" t="str">
        <f t="shared" si="7"/>
        <v/>
      </c>
      <c r="C34" s="404">
        <f t="shared" si="51"/>
        <v>19</v>
      </c>
      <c r="D34" s="405">
        <f>IFERROR(IF(VALUE(VLOOKUP(C34,MEDIÇÃO_GLOBAL!$C$10:$F$713,2,FALSE)),VLOOKUP(C34,MEDIÇÃO_GLOBAL!$C$10:$F$713,2,FALSE),0),0)</f>
        <v>0</v>
      </c>
      <c r="E34" s="1479">
        <f>IF(ISTEXT(VLOOKUP(C34,MEDIÇÃO_GLOBAL!$C$10:$F$713,4,FALSE)),VLOOKUP(C34,MEDIÇÃO_GLOBAL!$C$10:$F$713,4,FALSE),0)</f>
        <v>0</v>
      </c>
      <c r="F34" s="1480"/>
      <c r="G34" s="1480"/>
      <c r="H34" s="1480"/>
      <c r="I34" s="1481"/>
      <c r="J34" s="409">
        <f t="shared" si="3"/>
        <v>0</v>
      </c>
      <c r="K34" s="5">
        <f t="shared" si="52"/>
        <v>0</v>
      </c>
      <c r="L34" s="6">
        <f t="shared" si="53"/>
        <v>0</v>
      </c>
      <c r="M34" s="7">
        <f>IF(ISNUMBER(E34),0,VLOOKUP(C34,MEDIÇÃO_GLOBAL!$C$10:$Z$713,COLUMN(MEDIÇÃO_GLOBAL!Z25)-2,FALSE))</f>
        <v>0</v>
      </c>
      <c r="N34" s="410"/>
      <c r="O34" s="8">
        <f>IF(ISNUMBER(E34),0,VLOOKUP(C34,MEDIÇÃO_GLOBAL!$C$10:$BI$713,COLUMN(MEDIÇÃO_GLOBAL!X26)-2,FALSE))</f>
        <v>0</v>
      </c>
      <c r="P34" s="411"/>
      <c r="Q34" s="412"/>
      <c r="R34" s="28">
        <f t="shared" si="10"/>
        <v>0</v>
      </c>
      <c r="S34" s="16">
        <f t="shared" si="54"/>
        <v>0</v>
      </c>
      <c r="T34" s="591"/>
      <c r="U34"/>
      <c r="V34"/>
      <c r="W34"/>
      <c r="X34"/>
      <c r="AA34" s="542">
        <f t="shared" si="12"/>
        <v>0</v>
      </c>
      <c r="AB34" s="1148">
        <f t="shared" si="13"/>
        <v>0</v>
      </c>
      <c r="AC34" s="1148">
        <f t="shared" si="14"/>
        <v>0</v>
      </c>
      <c r="AD34" s="1148">
        <f t="shared" si="15"/>
        <v>0</v>
      </c>
      <c r="AE34" s="1148">
        <f t="shared" si="16"/>
        <v>0</v>
      </c>
      <c r="AF34" s="1148">
        <f t="shared" si="17"/>
        <v>0</v>
      </c>
      <c r="AG34" s="1148">
        <f t="shared" si="18"/>
        <v>0</v>
      </c>
      <c r="AH34" s="1148">
        <f t="shared" si="19"/>
        <v>0</v>
      </c>
      <c r="AI34" s="1148">
        <f t="shared" si="20"/>
        <v>0</v>
      </c>
      <c r="AJ34" s="1148">
        <f t="shared" si="21"/>
        <v>0</v>
      </c>
      <c r="AK34" s="1148">
        <f t="shared" si="22"/>
        <v>0</v>
      </c>
      <c r="AL34" s="1148">
        <f t="shared" si="23"/>
        <v>0</v>
      </c>
      <c r="AM34" s="1148">
        <f t="shared" si="24"/>
        <v>0</v>
      </c>
      <c r="AN34" s="1148">
        <f t="shared" si="25"/>
        <v>0</v>
      </c>
      <c r="AO34" s="1148">
        <f t="shared" si="26"/>
        <v>0</v>
      </c>
      <c r="AP34" s="1148">
        <f t="shared" si="27"/>
        <v>0</v>
      </c>
      <c r="AQ34" s="1148">
        <f t="shared" si="28"/>
        <v>0</v>
      </c>
      <c r="AR34" s="1148">
        <f t="shared" si="29"/>
        <v>0</v>
      </c>
      <c r="AS34" s="1148">
        <f t="shared" si="30"/>
        <v>0</v>
      </c>
      <c r="AT34" s="413">
        <f t="shared" si="31"/>
        <v>20</v>
      </c>
      <c r="AU34" s="414">
        <f t="shared" si="32"/>
        <v>0</v>
      </c>
      <c r="AV34" s="415">
        <f t="shared" si="33"/>
        <v>0</v>
      </c>
      <c r="AW34" s="415">
        <f t="shared" si="34"/>
        <v>0</v>
      </c>
      <c r="AX34" s="415">
        <f t="shared" si="35"/>
        <v>0</v>
      </c>
      <c r="AY34" s="415">
        <f t="shared" si="36"/>
        <v>0</v>
      </c>
      <c r="AZ34" s="415">
        <f t="shared" si="37"/>
        <v>0</v>
      </c>
      <c r="BA34" s="415">
        <f t="shared" si="38"/>
        <v>0</v>
      </c>
      <c r="BB34" s="415">
        <f t="shared" si="39"/>
        <v>0</v>
      </c>
      <c r="BC34" s="415">
        <f t="shared" si="40"/>
        <v>0</v>
      </c>
      <c r="BD34" s="415">
        <f t="shared" si="41"/>
        <v>0</v>
      </c>
      <c r="BE34" s="415">
        <f t="shared" si="42"/>
        <v>0</v>
      </c>
      <c r="BF34" s="415">
        <f t="shared" si="43"/>
        <v>0</v>
      </c>
      <c r="BG34" s="415">
        <f t="shared" si="44"/>
        <v>0</v>
      </c>
      <c r="BH34" s="415">
        <f t="shared" si="45"/>
        <v>0</v>
      </c>
      <c r="BI34" s="415">
        <f t="shared" si="46"/>
        <v>0</v>
      </c>
      <c r="BJ34" s="415">
        <f t="shared" si="47"/>
        <v>0</v>
      </c>
      <c r="BK34" s="415">
        <f t="shared" si="48"/>
        <v>0</v>
      </c>
      <c r="BL34" s="415">
        <f t="shared" si="49"/>
        <v>0</v>
      </c>
      <c r="BM34"/>
      <c r="BN34" s="416">
        <f>Cronograma_Proposta_Empresa!E25</f>
        <v>0</v>
      </c>
      <c r="BO34" s="416">
        <f>Cronograma_Proposta_Empresa!F25</f>
        <v>0</v>
      </c>
      <c r="BP34" s="416">
        <f>Cronograma_Proposta_Empresa!G25</f>
        <v>0</v>
      </c>
      <c r="BQ34" s="416">
        <f>Cronograma_Proposta_Empresa!H25</f>
        <v>0</v>
      </c>
      <c r="BR34" s="416">
        <f>Cronograma_Proposta_Empresa!I25</f>
        <v>0</v>
      </c>
      <c r="BS34" s="416">
        <f>Cronograma_Proposta_Empresa!J25</f>
        <v>0</v>
      </c>
      <c r="BT34" s="416">
        <f>Cronograma_Proposta_Empresa!K25</f>
        <v>0</v>
      </c>
      <c r="BU34" s="416">
        <f>Cronograma_Proposta_Empresa!L25</f>
        <v>0</v>
      </c>
      <c r="BV34" s="416">
        <f>Cronograma_Proposta_Empresa!M25</f>
        <v>0</v>
      </c>
      <c r="BW34" s="416">
        <f>Cronograma_Proposta_Empresa!N25</f>
        <v>0</v>
      </c>
      <c r="BX34" s="416">
        <f>Cronograma_Proposta_Empresa!O25</f>
        <v>0</v>
      </c>
      <c r="BY34" s="416">
        <f>Cronograma_Proposta_Empresa!P25</f>
        <v>0</v>
      </c>
      <c r="BZ34" s="416">
        <f>Cronograma_Proposta_Empresa!Q25</f>
        <v>0</v>
      </c>
      <c r="CA34" s="416">
        <f>Cronograma_Proposta_Empresa!R25</f>
        <v>0</v>
      </c>
      <c r="CB34" s="416">
        <f>Cronograma_Proposta_Empresa!S25</f>
        <v>0</v>
      </c>
      <c r="CC34" s="416">
        <f>Cronograma_Proposta_Empresa!T25</f>
        <v>0</v>
      </c>
      <c r="CD34" s="416">
        <f>Cronograma_Proposta_Empresa!U25</f>
        <v>0</v>
      </c>
      <c r="CE34" s="416">
        <f>Cronograma_Proposta_Empresa!V25</f>
        <v>0</v>
      </c>
      <c r="CF34" s="417">
        <f t="shared" si="50"/>
        <v>0</v>
      </c>
    </row>
    <row r="35" spans="1:84" ht="18" hidden="1" customHeight="1">
      <c r="A35" s="539" t="str">
        <f t="shared" si="7"/>
        <v/>
      </c>
      <c r="C35" s="404">
        <f t="shared" si="51"/>
        <v>20</v>
      </c>
      <c r="D35" s="405">
        <f>IFERROR(IF(VALUE(VLOOKUP(C35,MEDIÇÃO_GLOBAL!$C$10:$F$713,2,FALSE)),VLOOKUP(C35,MEDIÇÃO_GLOBAL!$C$10:$F$713,2,FALSE),0),0)</f>
        <v>0</v>
      </c>
      <c r="E35" s="1479">
        <f>IF(ISTEXT(VLOOKUP(C35,MEDIÇÃO_GLOBAL!$C$10:$F$713,4,FALSE)),VLOOKUP(C35,MEDIÇÃO_GLOBAL!$C$10:$F$713,4,FALSE),0)</f>
        <v>0</v>
      </c>
      <c r="F35" s="1480"/>
      <c r="G35" s="1480"/>
      <c r="H35" s="1480"/>
      <c r="I35" s="1481"/>
      <c r="J35" s="409">
        <f t="shared" si="3"/>
        <v>0</v>
      </c>
      <c r="K35" s="5">
        <f t="shared" si="52"/>
        <v>0</v>
      </c>
      <c r="L35" s="6">
        <f t="shared" si="53"/>
        <v>0</v>
      </c>
      <c r="M35" s="7">
        <f>IF(ISNUMBER(E35),0,VLOOKUP(C35,MEDIÇÃO_GLOBAL!$C$10:$Z$713,COLUMN(MEDIÇÃO_GLOBAL!Z26)-2,FALSE))</f>
        <v>0</v>
      </c>
      <c r="N35" s="410"/>
      <c r="O35" s="8">
        <f>IF(ISNUMBER(E35),0,VLOOKUP(C35,MEDIÇÃO_GLOBAL!$C$10:$BI$713,COLUMN(MEDIÇÃO_GLOBAL!X27)-2,FALSE))</f>
        <v>0</v>
      </c>
      <c r="P35" s="411"/>
      <c r="Q35" s="412"/>
      <c r="R35" s="28">
        <f t="shared" si="10"/>
        <v>0</v>
      </c>
      <c r="S35" s="16">
        <f t="shared" si="54"/>
        <v>0</v>
      </c>
      <c r="T35" s="591"/>
      <c r="U35"/>
      <c r="V35"/>
      <c r="W35"/>
      <c r="X35"/>
      <c r="AA35" s="542">
        <f t="shared" si="12"/>
        <v>0</v>
      </c>
      <c r="AB35" s="1148">
        <f t="shared" si="13"/>
        <v>0</v>
      </c>
      <c r="AC35" s="1148">
        <f t="shared" si="14"/>
        <v>0</v>
      </c>
      <c r="AD35" s="1148">
        <f t="shared" si="15"/>
        <v>0</v>
      </c>
      <c r="AE35" s="1148">
        <f t="shared" si="16"/>
        <v>0</v>
      </c>
      <c r="AF35" s="1148">
        <f t="shared" si="17"/>
        <v>0</v>
      </c>
      <c r="AG35" s="1148">
        <f t="shared" si="18"/>
        <v>0</v>
      </c>
      <c r="AH35" s="1148">
        <f t="shared" si="19"/>
        <v>0</v>
      </c>
      <c r="AI35" s="1148">
        <f t="shared" si="20"/>
        <v>0</v>
      </c>
      <c r="AJ35" s="1148">
        <f t="shared" si="21"/>
        <v>0</v>
      </c>
      <c r="AK35" s="1148">
        <f t="shared" si="22"/>
        <v>0</v>
      </c>
      <c r="AL35" s="1148">
        <f t="shared" si="23"/>
        <v>0</v>
      </c>
      <c r="AM35" s="1148">
        <f t="shared" si="24"/>
        <v>0</v>
      </c>
      <c r="AN35" s="1148">
        <f t="shared" si="25"/>
        <v>0</v>
      </c>
      <c r="AO35" s="1148">
        <f t="shared" si="26"/>
        <v>0</v>
      </c>
      <c r="AP35" s="1148">
        <f t="shared" si="27"/>
        <v>0</v>
      </c>
      <c r="AQ35" s="1148">
        <f t="shared" si="28"/>
        <v>0</v>
      </c>
      <c r="AR35" s="1148">
        <f t="shared" si="29"/>
        <v>0</v>
      </c>
      <c r="AS35" s="1148">
        <f t="shared" si="30"/>
        <v>0</v>
      </c>
      <c r="AT35" s="413">
        <f t="shared" si="31"/>
        <v>21</v>
      </c>
      <c r="AU35" s="414">
        <f t="shared" si="32"/>
        <v>0</v>
      </c>
      <c r="AV35" s="415">
        <f t="shared" si="33"/>
        <v>0</v>
      </c>
      <c r="AW35" s="415">
        <f t="shared" si="34"/>
        <v>0</v>
      </c>
      <c r="AX35" s="415">
        <f t="shared" si="35"/>
        <v>0</v>
      </c>
      <c r="AY35" s="415">
        <f t="shared" si="36"/>
        <v>0</v>
      </c>
      <c r="AZ35" s="415">
        <f t="shared" si="37"/>
        <v>0</v>
      </c>
      <c r="BA35" s="415">
        <f t="shared" si="38"/>
        <v>0</v>
      </c>
      <c r="BB35" s="415">
        <f t="shared" si="39"/>
        <v>0</v>
      </c>
      <c r="BC35" s="415">
        <f t="shared" si="40"/>
        <v>0</v>
      </c>
      <c r="BD35" s="415">
        <f t="shared" si="41"/>
        <v>0</v>
      </c>
      <c r="BE35" s="415">
        <f t="shared" si="42"/>
        <v>0</v>
      </c>
      <c r="BF35" s="415">
        <f t="shared" si="43"/>
        <v>0</v>
      </c>
      <c r="BG35" s="415">
        <f t="shared" si="44"/>
        <v>0</v>
      </c>
      <c r="BH35" s="415">
        <f t="shared" si="45"/>
        <v>0</v>
      </c>
      <c r="BI35" s="415">
        <f t="shared" si="46"/>
        <v>0</v>
      </c>
      <c r="BJ35" s="415">
        <f t="shared" si="47"/>
        <v>0</v>
      </c>
      <c r="BK35" s="415">
        <f t="shared" si="48"/>
        <v>0</v>
      </c>
      <c r="BL35" s="415">
        <f t="shared" si="49"/>
        <v>0</v>
      </c>
      <c r="BM35"/>
      <c r="BN35" s="416">
        <f>Cronograma_Proposta_Empresa!E26</f>
        <v>0</v>
      </c>
      <c r="BO35" s="416">
        <f>Cronograma_Proposta_Empresa!F26</f>
        <v>0</v>
      </c>
      <c r="BP35" s="416">
        <f>Cronograma_Proposta_Empresa!G26</f>
        <v>0</v>
      </c>
      <c r="BQ35" s="416">
        <f>Cronograma_Proposta_Empresa!H26</f>
        <v>0</v>
      </c>
      <c r="BR35" s="416">
        <f>Cronograma_Proposta_Empresa!I26</f>
        <v>0</v>
      </c>
      <c r="BS35" s="416">
        <f>Cronograma_Proposta_Empresa!J26</f>
        <v>0</v>
      </c>
      <c r="BT35" s="416">
        <f>Cronograma_Proposta_Empresa!K26</f>
        <v>0</v>
      </c>
      <c r="BU35" s="416">
        <f>Cronograma_Proposta_Empresa!L26</f>
        <v>0</v>
      </c>
      <c r="BV35" s="416">
        <f>Cronograma_Proposta_Empresa!M26</f>
        <v>0</v>
      </c>
      <c r="BW35" s="416">
        <f>Cronograma_Proposta_Empresa!N26</f>
        <v>0</v>
      </c>
      <c r="BX35" s="416">
        <f>Cronograma_Proposta_Empresa!O26</f>
        <v>0</v>
      </c>
      <c r="BY35" s="416">
        <f>Cronograma_Proposta_Empresa!P26</f>
        <v>0</v>
      </c>
      <c r="BZ35" s="416">
        <f>Cronograma_Proposta_Empresa!Q26</f>
        <v>0</v>
      </c>
      <c r="CA35" s="416">
        <f>Cronograma_Proposta_Empresa!R26</f>
        <v>0</v>
      </c>
      <c r="CB35" s="416">
        <f>Cronograma_Proposta_Empresa!S26</f>
        <v>0</v>
      </c>
      <c r="CC35" s="416">
        <f>Cronograma_Proposta_Empresa!T26</f>
        <v>0</v>
      </c>
      <c r="CD35" s="416">
        <f>Cronograma_Proposta_Empresa!U26</f>
        <v>0</v>
      </c>
      <c r="CE35" s="416">
        <f>Cronograma_Proposta_Empresa!V26</f>
        <v>0</v>
      </c>
      <c r="CF35" s="417">
        <f t="shared" si="50"/>
        <v>0</v>
      </c>
    </row>
    <row r="36" spans="1:84" ht="18" hidden="1" customHeight="1">
      <c r="A36" s="539" t="str">
        <f t="shared" si="7"/>
        <v/>
      </c>
      <c r="C36" s="404">
        <f t="shared" si="51"/>
        <v>21</v>
      </c>
      <c r="D36" s="405">
        <f>IFERROR(IF(VALUE(VLOOKUP(C36,MEDIÇÃO_GLOBAL!$C$10:$F$713,2,FALSE)),VLOOKUP(C36,MEDIÇÃO_GLOBAL!$C$10:$F$713,2,FALSE),0),0)</f>
        <v>0</v>
      </c>
      <c r="E36" s="1479">
        <f>IF(ISTEXT(VLOOKUP(C36,MEDIÇÃO_GLOBAL!$C$10:$F$713,4,FALSE)),VLOOKUP(C36,MEDIÇÃO_GLOBAL!$C$10:$F$713,4,FALSE),0)</f>
        <v>0</v>
      </c>
      <c r="F36" s="1480"/>
      <c r="G36" s="1480"/>
      <c r="H36" s="1480"/>
      <c r="I36" s="1481"/>
      <c r="J36" s="409">
        <f t="shared" si="3"/>
        <v>0</v>
      </c>
      <c r="K36" s="5">
        <f t="shared" si="52"/>
        <v>0</v>
      </c>
      <c r="L36" s="6">
        <f t="shared" si="53"/>
        <v>0</v>
      </c>
      <c r="M36" s="7">
        <f>IF(ISNUMBER(E36),0,VLOOKUP(C36,MEDIÇÃO_GLOBAL!$C$10:$Z$713,COLUMN(MEDIÇÃO_GLOBAL!Z27)-2,FALSE))</f>
        <v>0</v>
      </c>
      <c r="N36" s="410"/>
      <c r="O36" s="8">
        <f>IF(ISNUMBER(E36),0,VLOOKUP(C36,MEDIÇÃO_GLOBAL!$C$10:$BI$713,COLUMN(MEDIÇÃO_GLOBAL!X28)-2,FALSE))</f>
        <v>0</v>
      </c>
      <c r="P36" s="411"/>
      <c r="Q36" s="412"/>
      <c r="R36" s="28">
        <f t="shared" si="10"/>
        <v>0</v>
      </c>
      <c r="S36" s="16">
        <f t="shared" si="54"/>
        <v>0</v>
      </c>
      <c r="T36" s="591"/>
      <c r="U36"/>
      <c r="V36"/>
      <c r="W36"/>
      <c r="X36"/>
      <c r="AA36" s="542">
        <f t="shared" si="12"/>
        <v>0</v>
      </c>
      <c r="AB36" s="1148">
        <f t="shared" si="13"/>
        <v>0</v>
      </c>
      <c r="AC36" s="1148">
        <f t="shared" si="14"/>
        <v>0</v>
      </c>
      <c r="AD36" s="1148">
        <f t="shared" si="15"/>
        <v>0</v>
      </c>
      <c r="AE36" s="1148">
        <f t="shared" si="16"/>
        <v>0</v>
      </c>
      <c r="AF36" s="1148">
        <f t="shared" si="17"/>
        <v>0</v>
      </c>
      <c r="AG36" s="1148">
        <f t="shared" si="18"/>
        <v>0</v>
      </c>
      <c r="AH36" s="1148">
        <f t="shared" si="19"/>
        <v>0</v>
      </c>
      <c r="AI36" s="1148">
        <f t="shared" si="20"/>
        <v>0</v>
      </c>
      <c r="AJ36" s="1148">
        <f t="shared" si="21"/>
        <v>0</v>
      </c>
      <c r="AK36" s="1148">
        <f t="shared" si="22"/>
        <v>0</v>
      </c>
      <c r="AL36" s="1148">
        <f t="shared" si="23"/>
        <v>0</v>
      </c>
      <c r="AM36" s="1148">
        <f t="shared" si="24"/>
        <v>0</v>
      </c>
      <c r="AN36" s="1148">
        <f t="shared" si="25"/>
        <v>0</v>
      </c>
      <c r="AO36" s="1148">
        <f t="shared" si="26"/>
        <v>0</v>
      </c>
      <c r="AP36" s="1148">
        <f t="shared" si="27"/>
        <v>0</v>
      </c>
      <c r="AQ36" s="1148">
        <f t="shared" si="28"/>
        <v>0</v>
      </c>
      <c r="AR36" s="1148">
        <f t="shared" si="29"/>
        <v>0</v>
      </c>
      <c r="AS36" s="1148">
        <f t="shared" si="30"/>
        <v>0</v>
      </c>
      <c r="AT36" s="413">
        <f t="shared" si="31"/>
        <v>22</v>
      </c>
      <c r="AU36" s="414">
        <f t="shared" si="32"/>
        <v>0</v>
      </c>
      <c r="AV36" s="415">
        <f t="shared" si="33"/>
        <v>0</v>
      </c>
      <c r="AW36" s="415">
        <f t="shared" si="34"/>
        <v>0</v>
      </c>
      <c r="AX36" s="415">
        <f t="shared" si="35"/>
        <v>0</v>
      </c>
      <c r="AY36" s="415">
        <f t="shared" si="36"/>
        <v>0</v>
      </c>
      <c r="AZ36" s="415">
        <f t="shared" si="37"/>
        <v>0</v>
      </c>
      <c r="BA36" s="415">
        <f t="shared" si="38"/>
        <v>0</v>
      </c>
      <c r="BB36" s="415">
        <f t="shared" si="39"/>
        <v>0</v>
      </c>
      <c r="BC36" s="415">
        <f t="shared" si="40"/>
        <v>0</v>
      </c>
      <c r="BD36" s="415">
        <f t="shared" si="41"/>
        <v>0</v>
      </c>
      <c r="BE36" s="415">
        <f t="shared" si="42"/>
        <v>0</v>
      </c>
      <c r="BF36" s="415">
        <f t="shared" si="43"/>
        <v>0</v>
      </c>
      <c r="BG36" s="415">
        <f t="shared" si="44"/>
        <v>0</v>
      </c>
      <c r="BH36" s="415">
        <f t="shared" si="45"/>
        <v>0</v>
      </c>
      <c r="BI36" s="415">
        <f t="shared" si="46"/>
        <v>0</v>
      </c>
      <c r="BJ36" s="415">
        <f t="shared" si="47"/>
        <v>0</v>
      </c>
      <c r="BK36" s="415">
        <f t="shared" si="48"/>
        <v>0</v>
      </c>
      <c r="BL36" s="415">
        <f t="shared" si="49"/>
        <v>0</v>
      </c>
      <c r="BM36"/>
      <c r="BN36" s="416">
        <f>Cronograma_Proposta_Empresa!E27</f>
        <v>0</v>
      </c>
      <c r="BO36" s="416">
        <f>Cronograma_Proposta_Empresa!F27</f>
        <v>0</v>
      </c>
      <c r="BP36" s="416">
        <f>Cronograma_Proposta_Empresa!G27</f>
        <v>0</v>
      </c>
      <c r="BQ36" s="416">
        <f>Cronograma_Proposta_Empresa!H27</f>
        <v>0</v>
      </c>
      <c r="BR36" s="416">
        <f>Cronograma_Proposta_Empresa!I27</f>
        <v>0</v>
      </c>
      <c r="BS36" s="416">
        <f>Cronograma_Proposta_Empresa!J27</f>
        <v>0</v>
      </c>
      <c r="BT36" s="416">
        <f>Cronograma_Proposta_Empresa!K27</f>
        <v>0</v>
      </c>
      <c r="BU36" s="416">
        <f>Cronograma_Proposta_Empresa!L27</f>
        <v>0</v>
      </c>
      <c r="BV36" s="416">
        <f>Cronograma_Proposta_Empresa!M27</f>
        <v>0</v>
      </c>
      <c r="BW36" s="416">
        <f>Cronograma_Proposta_Empresa!N27</f>
        <v>0</v>
      </c>
      <c r="BX36" s="416">
        <f>Cronograma_Proposta_Empresa!O27</f>
        <v>0</v>
      </c>
      <c r="BY36" s="416">
        <f>Cronograma_Proposta_Empresa!P27</f>
        <v>0</v>
      </c>
      <c r="BZ36" s="416">
        <f>Cronograma_Proposta_Empresa!Q27</f>
        <v>0</v>
      </c>
      <c r="CA36" s="416">
        <f>Cronograma_Proposta_Empresa!R27</f>
        <v>0</v>
      </c>
      <c r="CB36" s="416">
        <f>Cronograma_Proposta_Empresa!S27</f>
        <v>0</v>
      </c>
      <c r="CC36" s="416">
        <f>Cronograma_Proposta_Empresa!T27</f>
        <v>0</v>
      </c>
      <c r="CD36" s="416">
        <f>Cronograma_Proposta_Empresa!U27</f>
        <v>0</v>
      </c>
      <c r="CE36" s="416">
        <f>Cronograma_Proposta_Empresa!V27</f>
        <v>0</v>
      </c>
      <c r="CF36" s="417">
        <f t="shared" si="50"/>
        <v>0</v>
      </c>
    </row>
    <row r="37" spans="1:84" ht="18" hidden="1" customHeight="1">
      <c r="A37" s="539" t="str">
        <f t="shared" si="7"/>
        <v/>
      </c>
      <c r="C37" s="404">
        <f t="shared" si="51"/>
        <v>22</v>
      </c>
      <c r="D37" s="405">
        <f>IFERROR(IF(VALUE(VLOOKUP(C37,MEDIÇÃO_GLOBAL!$C$10:$F$713,2,FALSE)),VLOOKUP(C37,MEDIÇÃO_GLOBAL!$C$10:$F$713,2,FALSE),0),0)</f>
        <v>0</v>
      </c>
      <c r="E37" s="1479">
        <f>IF(ISTEXT(VLOOKUP(C37,MEDIÇÃO_GLOBAL!$C$10:$F$713,4,FALSE)),VLOOKUP(C37,MEDIÇÃO_GLOBAL!$C$10:$F$713,4,FALSE),0)</f>
        <v>0</v>
      </c>
      <c r="F37" s="1480"/>
      <c r="G37" s="1480"/>
      <c r="H37" s="1480"/>
      <c r="I37" s="1481"/>
      <c r="J37" s="409">
        <f t="shared" si="3"/>
        <v>0</v>
      </c>
      <c r="K37" s="5">
        <f t="shared" si="52"/>
        <v>0</v>
      </c>
      <c r="L37" s="6">
        <f t="shared" si="53"/>
        <v>0</v>
      </c>
      <c r="M37" s="7">
        <f>IF(ISNUMBER(E37),0,VLOOKUP(C37,MEDIÇÃO_GLOBAL!$C$10:$Z$713,COLUMN(MEDIÇÃO_GLOBAL!Z28)-2,FALSE))</f>
        <v>0</v>
      </c>
      <c r="N37" s="410"/>
      <c r="O37" s="8">
        <f>IF(ISNUMBER(E37),0,VLOOKUP(C37,MEDIÇÃO_GLOBAL!$C$10:$BI$713,COLUMN(MEDIÇÃO_GLOBAL!X29)-2,FALSE))</f>
        <v>0</v>
      </c>
      <c r="P37" s="411"/>
      <c r="Q37" s="412"/>
      <c r="R37" s="28">
        <f t="shared" si="10"/>
        <v>0</v>
      </c>
      <c r="S37" s="16">
        <f t="shared" si="54"/>
        <v>0</v>
      </c>
      <c r="T37" s="591"/>
      <c r="U37"/>
      <c r="V37"/>
      <c r="W37"/>
      <c r="X37"/>
      <c r="AA37" s="542">
        <f t="shared" si="12"/>
        <v>0</v>
      </c>
      <c r="AB37" s="1148">
        <f t="shared" si="13"/>
        <v>0</v>
      </c>
      <c r="AC37" s="1148">
        <f t="shared" si="14"/>
        <v>0</v>
      </c>
      <c r="AD37" s="1148">
        <f t="shared" si="15"/>
        <v>0</v>
      </c>
      <c r="AE37" s="1148">
        <f t="shared" si="16"/>
        <v>0</v>
      </c>
      <c r="AF37" s="1148">
        <f t="shared" si="17"/>
        <v>0</v>
      </c>
      <c r="AG37" s="1148">
        <f t="shared" si="18"/>
        <v>0</v>
      </c>
      <c r="AH37" s="1148">
        <f t="shared" si="19"/>
        <v>0</v>
      </c>
      <c r="AI37" s="1148">
        <f t="shared" si="20"/>
        <v>0</v>
      </c>
      <c r="AJ37" s="1148">
        <f t="shared" si="21"/>
        <v>0</v>
      </c>
      <c r="AK37" s="1148">
        <f t="shared" si="22"/>
        <v>0</v>
      </c>
      <c r="AL37" s="1148">
        <f t="shared" si="23"/>
        <v>0</v>
      </c>
      <c r="AM37" s="1148">
        <f t="shared" si="24"/>
        <v>0</v>
      </c>
      <c r="AN37" s="1148">
        <f t="shared" si="25"/>
        <v>0</v>
      </c>
      <c r="AO37" s="1148">
        <f t="shared" si="26"/>
        <v>0</v>
      </c>
      <c r="AP37" s="1148">
        <f t="shared" si="27"/>
        <v>0</v>
      </c>
      <c r="AQ37" s="1148">
        <f t="shared" si="28"/>
        <v>0</v>
      </c>
      <c r="AR37" s="1148">
        <f t="shared" si="29"/>
        <v>0</v>
      </c>
      <c r="AS37" s="1148">
        <f t="shared" si="30"/>
        <v>0</v>
      </c>
      <c r="AT37" s="413">
        <f t="shared" si="31"/>
        <v>23</v>
      </c>
      <c r="AU37" s="414">
        <f t="shared" si="32"/>
        <v>0</v>
      </c>
      <c r="AV37" s="415">
        <f t="shared" si="33"/>
        <v>0</v>
      </c>
      <c r="AW37" s="415">
        <f t="shared" si="34"/>
        <v>0</v>
      </c>
      <c r="AX37" s="415">
        <f t="shared" si="35"/>
        <v>0</v>
      </c>
      <c r="AY37" s="415">
        <f t="shared" si="36"/>
        <v>0</v>
      </c>
      <c r="AZ37" s="415">
        <f t="shared" si="37"/>
        <v>0</v>
      </c>
      <c r="BA37" s="415">
        <f t="shared" si="38"/>
        <v>0</v>
      </c>
      <c r="BB37" s="415">
        <f t="shared" si="39"/>
        <v>0</v>
      </c>
      <c r="BC37" s="415">
        <f t="shared" si="40"/>
        <v>0</v>
      </c>
      <c r="BD37" s="415">
        <f t="shared" si="41"/>
        <v>0</v>
      </c>
      <c r="BE37" s="415">
        <f t="shared" si="42"/>
        <v>0</v>
      </c>
      <c r="BF37" s="415">
        <f t="shared" si="43"/>
        <v>0</v>
      </c>
      <c r="BG37" s="415">
        <f t="shared" si="44"/>
        <v>0</v>
      </c>
      <c r="BH37" s="415">
        <f t="shared" si="45"/>
        <v>0</v>
      </c>
      <c r="BI37" s="415">
        <f t="shared" si="46"/>
        <v>0</v>
      </c>
      <c r="BJ37" s="415">
        <f t="shared" si="47"/>
        <v>0</v>
      </c>
      <c r="BK37" s="415">
        <f t="shared" si="48"/>
        <v>0</v>
      </c>
      <c r="BL37" s="415">
        <f t="shared" si="49"/>
        <v>0</v>
      </c>
      <c r="BM37"/>
      <c r="BN37" s="416">
        <f>Cronograma_Proposta_Empresa!E28</f>
        <v>0</v>
      </c>
      <c r="BO37" s="416">
        <f>Cronograma_Proposta_Empresa!F28</f>
        <v>0</v>
      </c>
      <c r="BP37" s="416">
        <f>Cronograma_Proposta_Empresa!G28</f>
        <v>0</v>
      </c>
      <c r="BQ37" s="416">
        <f>Cronograma_Proposta_Empresa!H28</f>
        <v>0</v>
      </c>
      <c r="BR37" s="416">
        <f>Cronograma_Proposta_Empresa!I28</f>
        <v>0</v>
      </c>
      <c r="BS37" s="416">
        <f>Cronograma_Proposta_Empresa!J28</f>
        <v>0</v>
      </c>
      <c r="BT37" s="416">
        <f>Cronograma_Proposta_Empresa!K28</f>
        <v>0</v>
      </c>
      <c r="BU37" s="416">
        <f>Cronograma_Proposta_Empresa!L28</f>
        <v>0</v>
      </c>
      <c r="BV37" s="416">
        <f>Cronograma_Proposta_Empresa!M28</f>
        <v>0</v>
      </c>
      <c r="BW37" s="416">
        <f>Cronograma_Proposta_Empresa!N28</f>
        <v>0</v>
      </c>
      <c r="BX37" s="416">
        <f>Cronograma_Proposta_Empresa!O28</f>
        <v>0</v>
      </c>
      <c r="BY37" s="416">
        <f>Cronograma_Proposta_Empresa!P28</f>
        <v>0</v>
      </c>
      <c r="BZ37" s="416">
        <f>Cronograma_Proposta_Empresa!Q28</f>
        <v>0</v>
      </c>
      <c r="CA37" s="416">
        <f>Cronograma_Proposta_Empresa!R28</f>
        <v>0</v>
      </c>
      <c r="CB37" s="416">
        <f>Cronograma_Proposta_Empresa!S28</f>
        <v>0</v>
      </c>
      <c r="CC37" s="416">
        <f>Cronograma_Proposta_Empresa!T28</f>
        <v>0</v>
      </c>
      <c r="CD37" s="416">
        <f>Cronograma_Proposta_Empresa!U28</f>
        <v>0</v>
      </c>
      <c r="CE37" s="416">
        <f>Cronograma_Proposta_Empresa!V28</f>
        <v>0</v>
      </c>
      <c r="CF37" s="417">
        <f t="shared" si="50"/>
        <v>0</v>
      </c>
    </row>
    <row r="38" spans="1:84" ht="18" hidden="1" customHeight="1">
      <c r="A38" s="539" t="str">
        <f t="shared" si="7"/>
        <v/>
      </c>
      <c r="C38" s="404">
        <f t="shared" ref="C38:C45" si="55">C37+1</f>
        <v>23</v>
      </c>
      <c r="D38" s="405">
        <f>IFERROR(IF(VALUE(VLOOKUP(C38,MEDIÇÃO_GLOBAL!$C$10:$F$713,2,FALSE)),VLOOKUP(C38,MEDIÇÃO_GLOBAL!$C$10:$F$713,2,FALSE),0),0)</f>
        <v>0</v>
      </c>
      <c r="E38" s="1479">
        <f>IF(ISTEXT(VLOOKUP(C38,MEDIÇÃO_GLOBAL!$C$10:$F$713,4,FALSE)),VLOOKUP(C38,MEDIÇÃO_GLOBAL!$C$10:$F$713,4,FALSE),0)</f>
        <v>0</v>
      </c>
      <c r="F38" s="1480"/>
      <c r="G38" s="1480"/>
      <c r="H38" s="1480"/>
      <c r="I38" s="1481"/>
      <c r="J38" s="409">
        <f t="shared" si="3"/>
        <v>0</v>
      </c>
      <c r="K38" s="5">
        <f t="shared" ref="K38:K44" si="56">IF(J38=L38,O38,ROUND(M38*J38,2))</f>
        <v>0</v>
      </c>
      <c r="L38" s="6">
        <f t="shared" ref="L38:L44" si="57">IF(M38=0,0,ROUND(O38/M38,4))</f>
        <v>0</v>
      </c>
      <c r="M38" s="7">
        <f>IF(ISNUMBER(E38),0,VLOOKUP(C38,MEDIÇÃO_GLOBAL!$C$10:$Z$713,COLUMN(MEDIÇÃO_GLOBAL!Z29)-2,FALSE))</f>
        <v>0</v>
      </c>
      <c r="N38" s="410"/>
      <c r="O38" s="8">
        <f>IF(ISNUMBER(E38),0,VLOOKUP(C38,MEDIÇÃO_GLOBAL!$C$10:$BI$713,COLUMN(MEDIÇÃO_GLOBAL!X30)-2,FALSE))</f>
        <v>0</v>
      </c>
      <c r="P38" s="411"/>
      <c r="Q38" s="412"/>
      <c r="R38" s="28">
        <f t="shared" si="10"/>
        <v>0</v>
      </c>
      <c r="S38" s="16">
        <f t="shared" ref="S38:S44" si="58">IF(M38=0,0,ROUND(R38/M38,4))</f>
        <v>0</v>
      </c>
      <c r="T38" s="591"/>
      <c r="U38"/>
      <c r="V38"/>
      <c r="W38"/>
      <c r="X38"/>
      <c r="AA38" s="542">
        <f t="shared" si="12"/>
        <v>0</v>
      </c>
      <c r="AB38" s="1148">
        <f t="shared" si="13"/>
        <v>0</v>
      </c>
      <c r="AC38" s="1148">
        <f t="shared" si="14"/>
        <v>0</v>
      </c>
      <c r="AD38" s="1148">
        <f t="shared" si="15"/>
        <v>0</v>
      </c>
      <c r="AE38" s="1148">
        <f t="shared" si="16"/>
        <v>0</v>
      </c>
      <c r="AF38" s="1148">
        <f t="shared" si="17"/>
        <v>0</v>
      </c>
      <c r="AG38" s="1148">
        <f t="shared" si="18"/>
        <v>0</v>
      </c>
      <c r="AH38" s="1148">
        <f t="shared" si="19"/>
        <v>0</v>
      </c>
      <c r="AI38" s="1148">
        <f t="shared" si="20"/>
        <v>0</v>
      </c>
      <c r="AJ38" s="1148">
        <f t="shared" si="21"/>
        <v>0</v>
      </c>
      <c r="AK38" s="1148">
        <f t="shared" si="22"/>
        <v>0</v>
      </c>
      <c r="AL38" s="1148">
        <f t="shared" si="23"/>
        <v>0</v>
      </c>
      <c r="AM38" s="1148">
        <f t="shared" si="24"/>
        <v>0</v>
      </c>
      <c r="AN38" s="1148">
        <f t="shared" si="25"/>
        <v>0</v>
      </c>
      <c r="AO38" s="1148">
        <f t="shared" si="26"/>
        <v>0</v>
      </c>
      <c r="AP38" s="1148">
        <f t="shared" si="27"/>
        <v>0</v>
      </c>
      <c r="AQ38" s="1148">
        <f t="shared" si="28"/>
        <v>0</v>
      </c>
      <c r="AR38" s="1148">
        <f t="shared" si="29"/>
        <v>0</v>
      </c>
      <c r="AS38" s="1148">
        <f t="shared" si="30"/>
        <v>0</v>
      </c>
      <c r="AT38" s="413">
        <f t="shared" si="31"/>
        <v>24</v>
      </c>
      <c r="AU38" s="414">
        <f t="shared" si="32"/>
        <v>0</v>
      </c>
      <c r="AV38" s="415">
        <f t="shared" si="33"/>
        <v>0</v>
      </c>
      <c r="AW38" s="415">
        <f t="shared" si="34"/>
        <v>0</v>
      </c>
      <c r="AX38" s="415">
        <f t="shared" si="35"/>
        <v>0</v>
      </c>
      <c r="AY38" s="415">
        <f t="shared" si="36"/>
        <v>0</v>
      </c>
      <c r="AZ38" s="415">
        <f t="shared" si="37"/>
        <v>0</v>
      </c>
      <c r="BA38" s="415">
        <f t="shared" si="38"/>
        <v>0</v>
      </c>
      <c r="BB38" s="415">
        <f t="shared" si="39"/>
        <v>0</v>
      </c>
      <c r="BC38" s="415">
        <f t="shared" si="40"/>
        <v>0</v>
      </c>
      <c r="BD38" s="415">
        <f t="shared" si="41"/>
        <v>0</v>
      </c>
      <c r="BE38" s="415">
        <f t="shared" si="42"/>
        <v>0</v>
      </c>
      <c r="BF38" s="415">
        <f t="shared" si="43"/>
        <v>0</v>
      </c>
      <c r="BG38" s="415">
        <f t="shared" si="44"/>
        <v>0</v>
      </c>
      <c r="BH38" s="415">
        <f t="shared" si="45"/>
        <v>0</v>
      </c>
      <c r="BI38" s="415">
        <f t="shared" si="46"/>
        <v>0</v>
      </c>
      <c r="BJ38" s="415">
        <f t="shared" si="47"/>
        <v>0</v>
      </c>
      <c r="BK38" s="415">
        <f t="shared" si="48"/>
        <v>0</v>
      </c>
      <c r="BL38" s="415">
        <f t="shared" si="49"/>
        <v>0</v>
      </c>
      <c r="BM38"/>
      <c r="BN38" s="416">
        <f>Cronograma_Proposta_Empresa!E29</f>
        <v>0</v>
      </c>
      <c r="BO38" s="416">
        <f>Cronograma_Proposta_Empresa!F29</f>
        <v>0</v>
      </c>
      <c r="BP38" s="416">
        <f>Cronograma_Proposta_Empresa!G29</f>
        <v>0</v>
      </c>
      <c r="BQ38" s="416">
        <f>Cronograma_Proposta_Empresa!H29</f>
        <v>0</v>
      </c>
      <c r="BR38" s="416">
        <f>Cronograma_Proposta_Empresa!I29</f>
        <v>0</v>
      </c>
      <c r="BS38" s="416">
        <f>Cronograma_Proposta_Empresa!J29</f>
        <v>0</v>
      </c>
      <c r="BT38" s="416">
        <f>Cronograma_Proposta_Empresa!K29</f>
        <v>0</v>
      </c>
      <c r="BU38" s="416">
        <f>Cronograma_Proposta_Empresa!L29</f>
        <v>0</v>
      </c>
      <c r="BV38" s="416">
        <f>Cronograma_Proposta_Empresa!M29</f>
        <v>0</v>
      </c>
      <c r="BW38" s="416">
        <f>Cronograma_Proposta_Empresa!N29</f>
        <v>0</v>
      </c>
      <c r="BX38" s="416">
        <f>Cronograma_Proposta_Empresa!O29</f>
        <v>0</v>
      </c>
      <c r="BY38" s="416">
        <f>Cronograma_Proposta_Empresa!P29</f>
        <v>0</v>
      </c>
      <c r="BZ38" s="416">
        <f>Cronograma_Proposta_Empresa!Q29</f>
        <v>0</v>
      </c>
      <c r="CA38" s="416">
        <f>Cronograma_Proposta_Empresa!R29</f>
        <v>0</v>
      </c>
      <c r="CB38" s="416">
        <f>Cronograma_Proposta_Empresa!S29</f>
        <v>0</v>
      </c>
      <c r="CC38" s="416">
        <f>Cronograma_Proposta_Empresa!T29</f>
        <v>0</v>
      </c>
      <c r="CD38" s="416">
        <f>Cronograma_Proposta_Empresa!U29</f>
        <v>0</v>
      </c>
      <c r="CE38" s="416">
        <f>Cronograma_Proposta_Empresa!V29</f>
        <v>0</v>
      </c>
      <c r="CF38" s="417">
        <f t="shared" si="50"/>
        <v>0</v>
      </c>
    </row>
    <row r="39" spans="1:84" ht="18" hidden="1" customHeight="1">
      <c r="A39" s="539" t="str">
        <f t="shared" si="7"/>
        <v/>
      </c>
      <c r="C39" s="404">
        <f t="shared" si="55"/>
        <v>24</v>
      </c>
      <c r="D39" s="405">
        <f>IFERROR(IF(VALUE(VLOOKUP(C39,MEDIÇÃO_GLOBAL!$C$10:$F$713,2,FALSE)),VLOOKUP(C39,MEDIÇÃO_GLOBAL!$C$10:$F$713,2,FALSE),0),0)</f>
        <v>0</v>
      </c>
      <c r="E39" s="1479">
        <f>IF(ISTEXT(VLOOKUP(C39,MEDIÇÃO_GLOBAL!$C$10:$F$713,4,FALSE)),VLOOKUP(C39,MEDIÇÃO_GLOBAL!$C$10:$F$713,4,FALSE),0)</f>
        <v>0</v>
      </c>
      <c r="F39" s="1480"/>
      <c r="G39" s="1480"/>
      <c r="H39" s="1480"/>
      <c r="I39" s="1481"/>
      <c r="J39" s="409">
        <f t="shared" si="3"/>
        <v>0</v>
      </c>
      <c r="K39" s="5">
        <f t="shared" si="56"/>
        <v>0</v>
      </c>
      <c r="L39" s="6">
        <f t="shared" si="57"/>
        <v>0</v>
      </c>
      <c r="M39" s="7">
        <f>IF(ISNUMBER(E39),0,VLOOKUP(C39,MEDIÇÃO_GLOBAL!$C$10:$Z$713,COLUMN(MEDIÇÃO_GLOBAL!Z30)-2,FALSE))</f>
        <v>0</v>
      </c>
      <c r="N39" s="410"/>
      <c r="O39" s="8">
        <f>IF(ISNUMBER(E39),0,VLOOKUP(C39,MEDIÇÃO_GLOBAL!$C$10:$BI$713,COLUMN(MEDIÇÃO_GLOBAL!X31)-2,FALSE))</f>
        <v>0</v>
      </c>
      <c r="P39" s="411"/>
      <c r="Q39" s="412"/>
      <c r="R39" s="28">
        <f t="shared" si="10"/>
        <v>0</v>
      </c>
      <c r="S39" s="16">
        <f t="shared" si="58"/>
        <v>0</v>
      </c>
      <c r="T39" s="591"/>
      <c r="U39"/>
      <c r="V39"/>
      <c r="W39"/>
      <c r="X39"/>
      <c r="AA39" s="542">
        <f t="shared" si="12"/>
        <v>0</v>
      </c>
      <c r="AB39" s="1148">
        <f t="shared" si="13"/>
        <v>0</v>
      </c>
      <c r="AC39" s="1148">
        <f t="shared" si="14"/>
        <v>0</v>
      </c>
      <c r="AD39" s="1148">
        <f t="shared" si="15"/>
        <v>0</v>
      </c>
      <c r="AE39" s="1148">
        <f t="shared" si="16"/>
        <v>0</v>
      </c>
      <c r="AF39" s="1148">
        <f t="shared" si="17"/>
        <v>0</v>
      </c>
      <c r="AG39" s="1148">
        <f t="shared" si="18"/>
        <v>0</v>
      </c>
      <c r="AH39" s="1148">
        <f t="shared" si="19"/>
        <v>0</v>
      </c>
      <c r="AI39" s="1148">
        <f t="shared" si="20"/>
        <v>0</v>
      </c>
      <c r="AJ39" s="1148">
        <f t="shared" si="21"/>
        <v>0</v>
      </c>
      <c r="AK39" s="1148">
        <f t="shared" si="22"/>
        <v>0</v>
      </c>
      <c r="AL39" s="1148">
        <f t="shared" si="23"/>
        <v>0</v>
      </c>
      <c r="AM39" s="1148">
        <f t="shared" si="24"/>
        <v>0</v>
      </c>
      <c r="AN39" s="1148">
        <f t="shared" si="25"/>
        <v>0</v>
      </c>
      <c r="AO39" s="1148">
        <f t="shared" si="26"/>
        <v>0</v>
      </c>
      <c r="AP39" s="1148">
        <f t="shared" si="27"/>
        <v>0</v>
      </c>
      <c r="AQ39" s="1148">
        <f t="shared" si="28"/>
        <v>0</v>
      </c>
      <c r="AR39" s="1148">
        <f t="shared" si="29"/>
        <v>0</v>
      </c>
      <c r="AS39" s="1148">
        <f t="shared" si="30"/>
        <v>0</v>
      </c>
      <c r="AT39" s="413">
        <f t="shared" si="31"/>
        <v>25</v>
      </c>
      <c r="AU39" s="414">
        <f t="shared" si="32"/>
        <v>0</v>
      </c>
      <c r="AV39" s="415">
        <f t="shared" si="33"/>
        <v>0</v>
      </c>
      <c r="AW39" s="415">
        <f t="shared" si="34"/>
        <v>0</v>
      </c>
      <c r="AX39" s="415">
        <f t="shared" si="35"/>
        <v>0</v>
      </c>
      <c r="AY39" s="415">
        <f t="shared" si="36"/>
        <v>0</v>
      </c>
      <c r="AZ39" s="415">
        <f t="shared" si="37"/>
        <v>0</v>
      </c>
      <c r="BA39" s="415">
        <f t="shared" si="38"/>
        <v>0</v>
      </c>
      <c r="BB39" s="415">
        <f t="shared" si="39"/>
        <v>0</v>
      </c>
      <c r="BC39" s="415">
        <f t="shared" si="40"/>
        <v>0</v>
      </c>
      <c r="BD39" s="415">
        <f t="shared" si="41"/>
        <v>0</v>
      </c>
      <c r="BE39" s="415">
        <f t="shared" si="42"/>
        <v>0</v>
      </c>
      <c r="BF39" s="415">
        <f t="shared" si="43"/>
        <v>0</v>
      </c>
      <c r="BG39" s="415">
        <f t="shared" si="44"/>
        <v>0</v>
      </c>
      <c r="BH39" s="415">
        <f t="shared" si="45"/>
        <v>0</v>
      </c>
      <c r="BI39" s="415">
        <f t="shared" si="46"/>
        <v>0</v>
      </c>
      <c r="BJ39" s="415">
        <f t="shared" si="47"/>
        <v>0</v>
      </c>
      <c r="BK39" s="415">
        <f t="shared" si="48"/>
        <v>0</v>
      </c>
      <c r="BL39" s="415">
        <f t="shared" si="49"/>
        <v>0</v>
      </c>
      <c r="BM39"/>
      <c r="BN39" s="416">
        <f>Cronograma_Proposta_Empresa!E30</f>
        <v>0</v>
      </c>
      <c r="BO39" s="416">
        <f>Cronograma_Proposta_Empresa!F30</f>
        <v>0</v>
      </c>
      <c r="BP39" s="416">
        <f>Cronograma_Proposta_Empresa!G30</f>
        <v>0</v>
      </c>
      <c r="BQ39" s="416">
        <f>Cronograma_Proposta_Empresa!H30</f>
        <v>0</v>
      </c>
      <c r="BR39" s="416">
        <f>Cronograma_Proposta_Empresa!I30</f>
        <v>0</v>
      </c>
      <c r="BS39" s="416">
        <f>Cronograma_Proposta_Empresa!J30</f>
        <v>0</v>
      </c>
      <c r="BT39" s="416">
        <f>Cronograma_Proposta_Empresa!K30</f>
        <v>0</v>
      </c>
      <c r="BU39" s="416">
        <f>Cronograma_Proposta_Empresa!L30</f>
        <v>0</v>
      </c>
      <c r="BV39" s="416">
        <f>Cronograma_Proposta_Empresa!M30</f>
        <v>0</v>
      </c>
      <c r="BW39" s="416">
        <f>Cronograma_Proposta_Empresa!N30</f>
        <v>0</v>
      </c>
      <c r="BX39" s="416">
        <f>Cronograma_Proposta_Empresa!O30</f>
        <v>0</v>
      </c>
      <c r="BY39" s="416">
        <f>Cronograma_Proposta_Empresa!P30</f>
        <v>0</v>
      </c>
      <c r="BZ39" s="416">
        <f>Cronograma_Proposta_Empresa!Q30</f>
        <v>0</v>
      </c>
      <c r="CA39" s="416">
        <f>Cronograma_Proposta_Empresa!R30</f>
        <v>0</v>
      </c>
      <c r="CB39" s="416">
        <f>Cronograma_Proposta_Empresa!S30</f>
        <v>0</v>
      </c>
      <c r="CC39" s="416">
        <f>Cronograma_Proposta_Empresa!T30</f>
        <v>0</v>
      </c>
      <c r="CD39" s="416">
        <f>Cronograma_Proposta_Empresa!U30</f>
        <v>0</v>
      </c>
      <c r="CE39" s="416">
        <f>Cronograma_Proposta_Empresa!V30</f>
        <v>0</v>
      </c>
      <c r="CF39" s="417">
        <f t="shared" si="50"/>
        <v>0</v>
      </c>
    </row>
    <row r="40" spans="1:84" ht="18" hidden="1" customHeight="1">
      <c r="A40" s="539" t="str">
        <f t="shared" si="7"/>
        <v/>
      </c>
      <c r="C40" s="404">
        <f t="shared" si="55"/>
        <v>25</v>
      </c>
      <c r="D40" s="405">
        <f>IFERROR(IF(VALUE(VLOOKUP(C40,MEDIÇÃO_GLOBAL!$C$10:$F$713,2,FALSE)),VLOOKUP(C40,MEDIÇÃO_GLOBAL!$C$10:$F$713,2,FALSE),0),0)</f>
        <v>0</v>
      </c>
      <c r="E40" s="1479">
        <f>IF(ISTEXT(VLOOKUP(C40,MEDIÇÃO_GLOBAL!$C$10:$F$713,4,FALSE)),VLOOKUP(C40,MEDIÇÃO_GLOBAL!$C$10:$F$713,4,FALSE),0)</f>
        <v>0</v>
      </c>
      <c r="F40" s="1480"/>
      <c r="G40" s="1480"/>
      <c r="H40" s="1480"/>
      <c r="I40" s="1481"/>
      <c r="J40" s="409">
        <f t="shared" si="3"/>
        <v>0</v>
      </c>
      <c r="K40" s="5">
        <f t="shared" si="56"/>
        <v>0</v>
      </c>
      <c r="L40" s="6">
        <f t="shared" si="57"/>
        <v>0</v>
      </c>
      <c r="M40" s="7">
        <f>IF(ISNUMBER(E40),0,VLOOKUP(C40,MEDIÇÃO_GLOBAL!$C$10:$Z$713,COLUMN(MEDIÇÃO_GLOBAL!Z31)-2,FALSE))</f>
        <v>0</v>
      </c>
      <c r="N40" s="410"/>
      <c r="O40" s="8">
        <f>IF(ISNUMBER(E40),0,VLOOKUP(C40,MEDIÇÃO_GLOBAL!$C$10:$BI$713,COLUMN(MEDIÇÃO_GLOBAL!X32)-2,FALSE))</f>
        <v>0</v>
      </c>
      <c r="P40" s="411"/>
      <c r="Q40" s="412"/>
      <c r="R40" s="28">
        <f t="shared" si="10"/>
        <v>0</v>
      </c>
      <c r="S40" s="16">
        <f t="shared" si="58"/>
        <v>0</v>
      </c>
      <c r="T40" s="591"/>
      <c r="U40"/>
      <c r="V40"/>
      <c r="W40"/>
      <c r="X40"/>
      <c r="AA40" s="542">
        <f t="shared" si="12"/>
        <v>0</v>
      </c>
      <c r="AB40" s="1148">
        <f t="shared" si="13"/>
        <v>0</v>
      </c>
      <c r="AC40" s="1148">
        <f t="shared" si="14"/>
        <v>0</v>
      </c>
      <c r="AD40" s="1148">
        <f t="shared" si="15"/>
        <v>0</v>
      </c>
      <c r="AE40" s="1148">
        <f t="shared" si="16"/>
        <v>0</v>
      </c>
      <c r="AF40" s="1148">
        <f t="shared" si="17"/>
        <v>0</v>
      </c>
      <c r="AG40" s="1148">
        <f t="shared" si="18"/>
        <v>0</v>
      </c>
      <c r="AH40" s="1148">
        <f t="shared" si="19"/>
        <v>0</v>
      </c>
      <c r="AI40" s="1148">
        <f t="shared" si="20"/>
        <v>0</v>
      </c>
      <c r="AJ40" s="1148">
        <f t="shared" si="21"/>
        <v>0</v>
      </c>
      <c r="AK40" s="1148">
        <f t="shared" si="22"/>
        <v>0</v>
      </c>
      <c r="AL40" s="1148">
        <f t="shared" si="23"/>
        <v>0</v>
      </c>
      <c r="AM40" s="1148">
        <f t="shared" si="24"/>
        <v>0</v>
      </c>
      <c r="AN40" s="1148">
        <f t="shared" si="25"/>
        <v>0</v>
      </c>
      <c r="AO40" s="1148">
        <f t="shared" si="26"/>
        <v>0</v>
      </c>
      <c r="AP40" s="1148">
        <f t="shared" si="27"/>
        <v>0</v>
      </c>
      <c r="AQ40" s="1148">
        <f t="shared" si="28"/>
        <v>0</v>
      </c>
      <c r="AR40" s="1148">
        <f t="shared" si="29"/>
        <v>0</v>
      </c>
      <c r="AS40" s="1148">
        <f t="shared" si="30"/>
        <v>0</v>
      </c>
      <c r="AT40" s="413">
        <f t="shared" si="31"/>
        <v>26</v>
      </c>
      <c r="AU40" s="414">
        <f t="shared" si="32"/>
        <v>0</v>
      </c>
      <c r="AV40" s="415">
        <f t="shared" si="33"/>
        <v>0</v>
      </c>
      <c r="AW40" s="415">
        <f t="shared" si="34"/>
        <v>0</v>
      </c>
      <c r="AX40" s="415">
        <f t="shared" si="35"/>
        <v>0</v>
      </c>
      <c r="AY40" s="415">
        <f t="shared" si="36"/>
        <v>0</v>
      </c>
      <c r="AZ40" s="415">
        <f t="shared" si="37"/>
        <v>0</v>
      </c>
      <c r="BA40" s="415">
        <f t="shared" si="38"/>
        <v>0</v>
      </c>
      <c r="BB40" s="415">
        <f t="shared" si="39"/>
        <v>0</v>
      </c>
      <c r="BC40" s="415">
        <f t="shared" si="40"/>
        <v>0</v>
      </c>
      <c r="BD40" s="415">
        <f t="shared" si="41"/>
        <v>0</v>
      </c>
      <c r="BE40" s="415">
        <f t="shared" si="42"/>
        <v>0</v>
      </c>
      <c r="BF40" s="415">
        <f t="shared" si="43"/>
        <v>0</v>
      </c>
      <c r="BG40" s="415">
        <f t="shared" si="44"/>
        <v>0</v>
      </c>
      <c r="BH40" s="415">
        <f t="shared" si="45"/>
        <v>0</v>
      </c>
      <c r="BI40" s="415">
        <f t="shared" si="46"/>
        <v>0</v>
      </c>
      <c r="BJ40" s="415">
        <f t="shared" si="47"/>
        <v>0</v>
      </c>
      <c r="BK40" s="415">
        <f t="shared" si="48"/>
        <v>0</v>
      </c>
      <c r="BL40" s="415">
        <f t="shared" si="49"/>
        <v>0</v>
      </c>
      <c r="BM40"/>
      <c r="BN40" s="416">
        <f>Cronograma_Proposta_Empresa!E31</f>
        <v>0</v>
      </c>
      <c r="BO40" s="416">
        <f>Cronograma_Proposta_Empresa!F31</f>
        <v>0</v>
      </c>
      <c r="BP40" s="416">
        <f>Cronograma_Proposta_Empresa!G31</f>
        <v>0</v>
      </c>
      <c r="BQ40" s="416">
        <f>Cronograma_Proposta_Empresa!H31</f>
        <v>0</v>
      </c>
      <c r="BR40" s="416">
        <f>Cronograma_Proposta_Empresa!I31</f>
        <v>0</v>
      </c>
      <c r="BS40" s="416">
        <f>Cronograma_Proposta_Empresa!J31</f>
        <v>0</v>
      </c>
      <c r="BT40" s="416">
        <f>Cronograma_Proposta_Empresa!K31</f>
        <v>0</v>
      </c>
      <c r="BU40" s="416">
        <f>Cronograma_Proposta_Empresa!L31</f>
        <v>0</v>
      </c>
      <c r="BV40" s="416">
        <f>Cronograma_Proposta_Empresa!M31</f>
        <v>0</v>
      </c>
      <c r="BW40" s="416">
        <f>Cronograma_Proposta_Empresa!N31</f>
        <v>0</v>
      </c>
      <c r="BX40" s="416">
        <f>Cronograma_Proposta_Empresa!O31</f>
        <v>0</v>
      </c>
      <c r="BY40" s="416">
        <f>Cronograma_Proposta_Empresa!P31</f>
        <v>0</v>
      </c>
      <c r="BZ40" s="416">
        <f>Cronograma_Proposta_Empresa!Q31</f>
        <v>0</v>
      </c>
      <c r="CA40" s="416">
        <f>Cronograma_Proposta_Empresa!R31</f>
        <v>0</v>
      </c>
      <c r="CB40" s="416">
        <f>Cronograma_Proposta_Empresa!S31</f>
        <v>0</v>
      </c>
      <c r="CC40" s="416">
        <f>Cronograma_Proposta_Empresa!T31</f>
        <v>0</v>
      </c>
      <c r="CD40" s="416">
        <f>Cronograma_Proposta_Empresa!U31</f>
        <v>0</v>
      </c>
      <c r="CE40" s="416">
        <f>Cronograma_Proposta_Empresa!V31</f>
        <v>0</v>
      </c>
      <c r="CF40" s="417">
        <f t="shared" si="50"/>
        <v>0</v>
      </c>
    </row>
    <row r="41" spans="1:84" ht="18" hidden="1" customHeight="1">
      <c r="A41" s="539" t="str">
        <f t="shared" si="7"/>
        <v/>
      </c>
      <c r="C41" s="404">
        <f t="shared" si="55"/>
        <v>26</v>
      </c>
      <c r="D41" s="405">
        <f>IFERROR(IF(VALUE(VLOOKUP(C41,MEDIÇÃO_GLOBAL!$C$10:$F$713,2,FALSE)),VLOOKUP(C41,MEDIÇÃO_GLOBAL!$C$10:$F$713,2,FALSE),0),0)</f>
        <v>0</v>
      </c>
      <c r="E41" s="1479">
        <f>IF(ISTEXT(VLOOKUP(C41,MEDIÇÃO_GLOBAL!$C$10:$F$713,4,FALSE)),VLOOKUP(C41,MEDIÇÃO_GLOBAL!$C$10:$F$713,4,FALSE),0)</f>
        <v>0</v>
      </c>
      <c r="F41" s="1480"/>
      <c r="G41" s="1480"/>
      <c r="H41" s="1480"/>
      <c r="I41" s="1481"/>
      <c r="J41" s="409">
        <f t="shared" si="3"/>
        <v>0</v>
      </c>
      <c r="K41" s="5">
        <f t="shared" si="56"/>
        <v>0</v>
      </c>
      <c r="L41" s="6">
        <f t="shared" si="57"/>
        <v>0</v>
      </c>
      <c r="M41" s="7">
        <f>IF(ISNUMBER(E41),0,VLOOKUP(C41,MEDIÇÃO_GLOBAL!$C$10:$Z$713,COLUMN(MEDIÇÃO_GLOBAL!Z32)-2,FALSE))</f>
        <v>0</v>
      </c>
      <c r="N41" s="410"/>
      <c r="O41" s="8">
        <f>IF(ISNUMBER(E41),0,VLOOKUP(C41,MEDIÇÃO_GLOBAL!$C$10:$BI$713,COLUMN(MEDIÇÃO_GLOBAL!X33)-2,FALSE))</f>
        <v>0</v>
      </c>
      <c r="P41" s="411"/>
      <c r="Q41" s="412"/>
      <c r="R41" s="28">
        <f t="shared" si="10"/>
        <v>0</v>
      </c>
      <c r="S41" s="16">
        <f t="shared" si="58"/>
        <v>0</v>
      </c>
      <c r="T41" s="591"/>
      <c r="U41"/>
      <c r="V41"/>
      <c r="W41"/>
      <c r="X41"/>
      <c r="AA41" s="542">
        <f t="shared" si="12"/>
        <v>0</v>
      </c>
      <c r="AB41" s="1148">
        <f t="shared" si="13"/>
        <v>0</v>
      </c>
      <c r="AC41" s="1148">
        <f t="shared" si="14"/>
        <v>0</v>
      </c>
      <c r="AD41" s="1148">
        <f t="shared" si="15"/>
        <v>0</v>
      </c>
      <c r="AE41" s="1148">
        <f t="shared" si="16"/>
        <v>0</v>
      </c>
      <c r="AF41" s="1148">
        <f t="shared" si="17"/>
        <v>0</v>
      </c>
      <c r="AG41" s="1148">
        <f t="shared" si="18"/>
        <v>0</v>
      </c>
      <c r="AH41" s="1148">
        <f t="shared" si="19"/>
        <v>0</v>
      </c>
      <c r="AI41" s="1148">
        <f t="shared" si="20"/>
        <v>0</v>
      </c>
      <c r="AJ41" s="1148">
        <f t="shared" si="21"/>
        <v>0</v>
      </c>
      <c r="AK41" s="1148">
        <f t="shared" si="22"/>
        <v>0</v>
      </c>
      <c r="AL41" s="1148">
        <f t="shared" si="23"/>
        <v>0</v>
      </c>
      <c r="AM41" s="1148">
        <f t="shared" si="24"/>
        <v>0</v>
      </c>
      <c r="AN41" s="1148">
        <f t="shared" si="25"/>
        <v>0</v>
      </c>
      <c r="AO41" s="1148">
        <f t="shared" si="26"/>
        <v>0</v>
      </c>
      <c r="AP41" s="1148">
        <f t="shared" si="27"/>
        <v>0</v>
      </c>
      <c r="AQ41" s="1148">
        <f t="shared" si="28"/>
        <v>0</v>
      </c>
      <c r="AR41" s="1148">
        <f t="shared" si="29"/>
        <v>0</v>
      </c>
      <c r="AS41" s="1148">
        <f t="shared" si="30"/>
        <v>0</v>
      </c>
      <c r="AT41" s="413">
        <f t="shared" si="31"/>
        <v>27</v>
      </c>
      <c r="AU41" s="414">
        <f t="shared" si="32"/>
        <v>0</v>
      </c>
      <c r="AV41" s="415">
        <f t="shared" si="33"/>
        <v>0</v>
      </c>
      <c r="AW41" s="415">
        <f t="shared" si="34"/>
        <v>0</v>
      </c>
      <c r="AX41" s="415">
        <f t="shared" si="35"/>
        <v>0</v>
      </c>
      <c r="AY41" s="415">
        <f t="shared" si="36"/>
        <v>0</v>
      </c>
      <c r="AZ41" s="415">
        <f t="shared" si="37"/>
        <v>0</v>
      </c>
      <c r="BA41" s="415">
        <f t="shared" si="38"/>
        <v>0</v>
      </c>
      <c r="BB41" s="415">
        <f t="shared" si="39"/>
        <v>0</v>
      </c>
      <c r="BC41" s="415">
        <f t="shared" si="40"/>
        <v>0</v>
      </c>
      <c r="BD41" s="415">
        <f t="shared" si="41"/>
        <v>0</v>
      </c>
      <c r="BE41" s="415">
        <f t="shared" si="42"/>
        <v>0</v>
      </c>
      <c r="BF41" s="415">
        <f t="shared" si="43"/>
        <v>0</v>
      </c>
      <c r="BG41" s="415">
        <f t="shared" si="44"/>
        <v>0</v>
      </c>
      <c r="BH41" s="415">
        <f t="shared" si="45"/>
        <v>0</v>
      </c>
      <c r="BI41" s="415">
        <f t="shared" si="46"/>
        <v>0</v>
      </c>
      <c r="BJ41" s="415">
        <f t="shared" si="47"/>
        <v>0</v>
      </c>
      <c r="BK41" s="415">
        <f t="shared" si="48"/>
        <v>0</v>
      </c>
      <c r="BL41" s="415">
        <f t="shared" si="49"/>
        <v>0</v>
      </c>
      <c r="BM41"/>
      <c r="BN41" s="416">
        <f>Cronograma_Proposta_Empresa!E32</f>
        <v>0</v>
      </c>
      <c r="BO41" s="416">
        <f>Cronograma_Proposta_Empresa!F32</f>
        <v>0</v>
      </c>
      <c r="BP41" s="416">
        <f>Cronograma_Proposta_Empresa!G32</f>
        <v>0</v>
      </c>
      <c r="BQ41" s="416">
        <f>Cronograma_Proposta_Empresa!H32</f>
        <v>0</v>
      </c>
      <c r="BR41" s="416">
        <f>Cronograma_Proposta_Empresa!I32</f>
        <v>0</v>
      </c>
      <c r="BS41" s="416">
        <f>Cronograma_Proposta_Empresa!J32</f>
        <v>0</v>
      </c>
      <c r="BT41" s="416">
        <f>Cronograma_Proposta_Empresa!K32</f>
        <v>0</v>
      </c>
      <c r="BU41" s="416">
        <f>Cronograma_Proposta_Empresa!L32</f>
        <v>0</v>
      </c>
      <c r="BV41" s="416">
        <f>Cronograma_Proposta_Empresa!M32</f>
        <v>0</v>
      </c>
      <c r="BW41" s="416">
        <f>Cronograma_Proposta_Empresa!N32</f>
        <v>0</v>
      </c>
      <c r="BX41" s="416">
        <f>Cronograma_Proposta_Empresa!O32</f>
        <v>0</v>
      </c>
      <c r="BY41" s="416">
        <f>Cronograma_Proposta_Empresa!P32</f>
        <v>0</v>
      </c>
      <c r="BZ41" s="416">
        <f>Cronograma_Proposta_Empresa!Q32</f>
        <v>0</v>
      </c>
      <c r="CA41" s="416">
        <f>Cronograma_Proposta_Empresa!R32</f>
        <v>0</v>
      </c>
      <c r="CB41" s="416">
        <f>Cronograma_Proposta_Empresa!S32</f>
        <v>0</v>
      </c>
      <c r="CC41" s="416">
        <f>Cronograma_Proposta_Empresa!T32</f>
        <v>0</v>
      </c>
      <c r="CD41" s="416">
        <f>Cronograma_Proposta_Empresa!U32</f>
        <v>0</v>
      </c>
      <c r="CE41" s="416">
        <f>Cronograma_Proposta_Empresa!V32</f>
        <v>0</v>
      </c>
      <c r="CF41" s="417">
        <f t="shared" si="50"/>
        <v>0</v>
      </c>
    </row>
    <row r="42" spans="1:84" ht="18" hidden="1" customHeight="1">
      <c r="A42" s="539" t="str">
        <f t="shared" si="7"/>
        <v/>
      </c>
      <c r="C42" s="404">
        <f t="shared" si="55"/>
        <v>27</v>
      </c>
      <c r="D42" s="405">
        <f>IFERROR(IF(VALUE(VLOOKUP(C42,MEDIÇÃO_GLOBAL!$C$10:$F$713,2,FALSE)),VLOOKUP(C42,MEDIÇÃO_GLOBAL!$C$10:$F$713,2,FALSE),0),0)</f>
        <v>0</v>
      </c>
      <c r="E42" s="1479">
        <f>IF(ISTEXT(VLOOKUP(C42,MEDIÇÃO_GLOBAL!$C$10:$F$713,4,FALSE)),VLOOKUP(C42,MEDIÇÃO_GLOBAL!$C$10:$F$713,4,FALSE),0)</f>
        <v>0</v>
      </c>
      <c r="F42" s="1480"/>
      <c r="G42" s="1480"/>
      <c r="H42" s="1480"/>
      <c r="I42" s="1481"/>
      <c r="J42" s="409">
        <f t="shared" si="3"/>
        <v>0</v>
      </c>
      <c r="K42" s="5">
        <f t="shared" si="56"/>
        <v>0</v>
      </c>
      <c r="L42" s="6">
        <f t="shared" si="57"/>
        <v>0</v>
      </c>
      <c r="M42" s="7">
        <f>IF(ISNUMBER(E42),0,VLOOKUP(C42,MEDIÇÃO_GLOBAL!$C$10:$Z$713,COLUMN(MEDIÇÃO_GLOBAL!Z33)-2,FALSE))</f>
        <v>0</v>
      </c>
      <c r="N42" s="410"/>
      <c r="O42" s="8">
        <f>IF(ISNUMBER(E42),0,VLOOKUP(C42,MEDIÇÃO_GLOBAL!$C$10:$BI$713,COLUMN(MEDIÇÃO_GLOBAL!X34)-2,FALSE))</f>
        <v>0</v>
      </c>
      <c r="P42" s="411"/>
      <c r="Q42" s="412"/>
      <c r="R42" s="28">
        <f t="shared" si="10"/>
        <v>0</v>
      </c>
      <c r="S42" s="16">
        <f t="shared" si="58"/>
        <v>0</v>
      </c>
      <c r="T42" s="591"/>
      <c r="U42"/>
      <c r="V42"/>
      <c r="W42"/>
      <c r="X42"/>
      <c r="AA42" s="542">
        <f t="shared" si="12"/>
        <v>0</v>
      </c>
      <c r="AB42" s="1148">
        <f t="shared" si="13"/>
        <v>0</v>
      </c>
      <c r="AC42" s="1148">
        <f t="shared" si="14"/>
        <v>0</v>
      </c>
      <c r="AD42" s="1148">
        <f t="shared" si="15"/>
        <v>0</v>
      </c>
      <c r="AE42" s="1148">
        <f t="shared" si="16"/>
        <v>0</v>
      </c>
      <c r="AF42" s="1148">
        <f t="shared" si="17"/>
        <v>0</v>
      </c>
      <c r="AG42" s="1148">
        <f t="shared" si="18"/>
        <v>0</v>
      </c>
      <c r="AH42" s="1148">
        <f t="shared" si="19"/>
        <v>0</v>
      </c>
      <c r="AI42" s="1148">
        <f t="shared" si="20"/>
        <v>0</v>
      </c>
      <c r="AJ42" s="1148">
        <f t="shared" si="21"/>
        <v>0</v>
      </c>
      <c r="AK42" s="1148">
        <f t="shared" si="22"/>
        <v>0</v>
      </c>
      <c r="AL42" s="1148">
        <f t="shared" si="23"/>
        <v>0</v>
      </c>
      <c r="AM42" s="1148">
        <f t="shared" si="24"/>
        <v>0</v>
      </c>
      <c r="AN42" s="1148">
        <f t="shared" si="25"/>
        <v>0</v>
      </c>
      <c r="AO42" s="1148">
        <f t="shared" si="26"/>
        <v>0</v>
      </c>
      <c r="AP42" s="1148">
        <f t="shared" si="27"/>
        <v>0</v>
      </c>
      <c r="AQ42" s="1148">
        <f t="shared" si="28"/>
        <v>0</v>
      </c>
      <c r="AR42" s="1148">
        <f t="shared" si="29"/>
        <v>0</v>
      </c>
      <c r="AS42" s="1148">
        <f t="shared" si="30"/>
        <v>0</v>
      </c>
      <c r="AT42" s="413">
        <f t="shared" si="31"/>
        <v>28</v>
      </c>
      <c r="AU42" s="414">
        <f t="shared" si="32"/>
        <v>0</v>
      </c>
      <c r="AV42" s="415">
        <f t="shared" si="33"/>
        <v>0</v>
      </c>
      <c r="AW42" s="415">
        <f t="shared" si="34"/>
        <v>0</v>
      </c>
      <c r="AX42" s="415">
        <f t="shared" si="35"/>
        <v>0</v>
      </c>
      <c r="AY42" s="415">
        <f t="shared" si="36"/>
        <v>0</v>
      </c>
      <c r="AZ42" s="415">
        <f t="shared" si="37"/>
        <v>0</v>
      </c>
      <c r="BA42" s="415">
        <f t="shared" si="38"/>
        <v>0</v>
      </c>
      <c r="BB42" s="415">
        <f t="shared" si="39"/>
        <v>0</v>
      </c>
      <c r="BC42" s="415">
        <f t="shared" si="40"/>
        <v>0</v>
      </c>
      <c r="BD42" s="415">
        <f t="shared" si="41"/>
        <v>0</v>
      </c>
      <c r="BE42" s="415">
        <f t="shared" si="42"/>
        <v>0</v>
      </c>
      <c r="BF42" s="415">
        <f t="shared" si="43"/>
        <v>0</v>
      </c>
      <c r="BG42" s="415">
        <f t="shared" si="44"/>
        <v>0</v>
      </c>
      <c r="BH42" s="415">
        <f t="shared" si="45"/>
        <v>0</v>
      </c>
      <c r="BI42" s="415">
        <f t="shared" si="46"/>
        <v>0</v>
      </c>
      <c r="BJ42" s="415">
        <f t="shared" si="47"/>
        <v>0</v>
      </c>
      <c r="BK42" s="415">
        <f t="shared" si="48"/>
        <v>0</v>
      </c>
      <c r="BL42" s="415">
        <f t="shared" si="49"/>
        <v>0</v>
      </c>
      <c r="BM42"/>
      <c r="BN42" s="416">
        <f>Cronograma_Proposta_Empresa!E33</f>
        <v>0</v>
      </c>
      <c r="BO42" s="416">
        <f>Cronograma_Proposta_Empresa!F33</f>
        <v>0</v>
      </c>
      <c r="BP42" s="416">
        <f>Cronograma_Proposta_Empresa!G33</f>
        <v>0</v>
      </c>
      <c r="BQ42" s="416">
        <f>Cronograma_Proposta_Empresa!H33</f>
        <v>0</v>
      </c>
      <c r="BR42" s="416">
        <f>Cronograma_Proposta_Empresa!I33</f>
        <v>0</v>
      </c>
      <c r="BS42" s="416">
        <f>Cronograma_Proposta_Empresa!J33</f>
        <v>0</v>
      </c>
      <c r="BT42" s="416">
        <f>Cronograma_Proposta_Empresa!K33</f>
        <v>0</v>
      </c>
      <c r="BU42" s="416">
        <f>Cronograma_Proposta_Empresa!L33</f>
        <v>0</v>
      </c>
      <c r="BV42" s="416">
        <f>Cronograma_Proposta_Empresa!M33</f>
        <v>0</v>
      </c>
      <c r="BW42" s="416">
        <f>Cronograma_Proposta_Empresa!N33</f>
        <v>0</v>
      </c>
      <c r="BX42" s="416">
        <f>Cronograma_Proposta_Empresa!O33</f>
        <v>0</v>
      </c>
      <c r="BY42" s="416">
        <f>Cronograma_Proposta_Empresa!P33</f>
        <v>0</v>
      </c>
      <c r="BZ42" s="416">
        <f>Cronograma_Proposta_Empresa!Q33</f>
        <v>0</v>
      </c>
      <c r="CA42" s="416">
        <f>Cronograma_Proposta_Empresa!R33</f>
        <v>0</v>
      </c>
      <c r="CB42" s="416">
        <f>Cronograma_Proposta_Empresa!S33</f>
        <v>0</v>
      </c>
      <c r="CC42" s="416">
        <f>Cronograma_Proposta_Empresa!T33</f>
        <v>0</v>
      </c>
      <c r="CD42" s="416">
        <f>Cronograma_Proposta_Empresa!U33</f>
        <v>0</v>
      </c>
      <c r="CE42" s="416">
        <f>Cronograma_Proposta_Empresa!V33</f>
        <v>0</v>
      </c>
      <c r="CF42" s="417">
        <f t="shared" si="50"/>
        <v>0</v>
      </c>
    </row>
    <row r="43" spans="1:84" ht="18" hidden="1" customHeight="1">
      <c r="A43" s="539" t="str">
        <f t="shared" si="7"/>
        <v/>
      </c>
      <c r="C43" s="404">
        <f t="shared" si="55"/>
        <v>28</v>
      </c>
      <c r="D43" s="405">
        <f>IFERROR(IF(VALUE(VLOOKUP(C43,MEDIÇÃO_GLOBAL!$C$10:$F$713,2,FALSE)),VLOOKUP(C43,MEDIÇÃO_GLOBAL!$C$10:$F$713,2,FALSE),0),0)</f>
        <v>0</v>
      </c>
      <c r="E43" s="1479">
        <f>IF(ISTEXT(VLOOKUP(C43,MEDIÇÃO_GLOBAL!$C$10:$F$713,4,FALSE)),VLOOKUP(C43,MEDIÇÃO_GLOBAL!$C$10:$F$713,4,FALSE),0)</f>
        <v>0</v>
      </c>
      <c r="F43" s="1480"/>
      <c r="G43" s="1480"/>
      <c r="H43" s="1480"/>
      <c r="I43" s="1481"/>
      <c r="J43" s="409">
        <f t="shared" si="3"/>
        <v>0</v>
      </c>
      <c r="K43" s="5">
        <f t="shared" si="56"/>
        <v>0</v>
      </c>
      <c r="L43" s="6">
        <f t="shared" si="57"/>
        <v>0</v>
      </c>
      <c r="M43" s="7">
        <f>IF(ISNUMBER(E43),0,VLOOKUP(C43,MEDIÇÃO_GLOBAL!$C$10:$Z$713,COLUMN(MEDIÇÃO_GLOBAL!Z34)-2,FALSE))</f>
        <v>0</v>
      </c>
      <c r="N43" s="410"/>
      <c r="O43" s="8">
        <f>IF(ISNUMBER(E43),0,VLOOKUP(C43,MEDIÇÃO_GLOBAL!$C$10:$BI$713,COLUMN(MEDIÇÃO_GLOBAL!X35)-2,FALSE))</f>
        <v>0</v>
      </c>
      <c r="P43" s="411"/>
      <c r="Q43" s="412"/>
      <c r="R43" s="28">
        <f t="shared" si="10"/>
        <v>0</v>
      </c>
      <c r="S43" s="16">
        <f t="shared" si="58"/>
        <v>0</v>
      </c>
      <c r="T43" s="591"/>
      <c r="U43"/>
      <c r="V43"/>
      <c r="W43"/>
      <c r="X43"/>
      <c r="AA43" s="542">
        <f t="shared" si="12"/>
        <v>0</v>
      </c>
      <c r="AB43" s="1148">
        <f t="shared" si="13"/>
        <v>0</v>
      </c>
      <c r="AC43" s="1148">
        <f t="shared" si="14"/>
        <v>0</v>
      </c>
      <c r="AD43" s="1148">
        <f t="shared" si="15"/>
        <v>0</v>
      </c>
      <c r="AE43" s="1148">
        <f t="shared" si="16"/>
        <v>0</v>
      </c>
      <c r="AF43" s="1148">
        <f t="shared" si="17"/>
        <v>0</v>
      </c>
      <c r="AG43" s="1148">
        <f t="shared" si="18"/>
        <v>0</v>
      </c>
      <c r="AH43" s="1148">
        <f t="shared" si="19"/>
        <v>0</v>
      </c>
      <c r="AI43" s="1148">
        <f t="shared" si="20"/>
        <v>0</v>
      </c>
      <c r="AJ43" s="1148">
        <f t="shared" si="21"/>
        <v>0</v>
      </c>
      <c r="AK43" s="1148">
        <f t="shared" si="22"/>
        <v>0</v>
      </c>
      <c r="AL43" s="1148">
        <f t="shared" si="23"/>
        <v>0</v>
      </c>
      <c r="AM43" s="1148">
        <f t="shared" si="24"/>
        <v>0</v>
      </c>
      <c r="AN43" s="1148">
        <f t="shared" si="25"/>
        <v>0</v>
      </c>
      <c r="AO43" s="1148">
        <f t="shared" si="26"/>
        <v>0</v>
      </c>
      <c r="AP43" s="1148">
        <f t="shared" si="27"/>
        <v>0</v>
      </c>
      <c r="AQ43" s="1148">
        <f t="shared" si="28"/>
        <v>0</v>
      </c>
      <c r="AR43" s="1148">
        <f t="shared" si="29"/>
        <v>0</v>
      </c>
      <c r="AS43" s="1148">
        <f t="shared" si="30"/>
        <v>0</v>
      </c>
      <c r="AT43" s="413">
        <f t="shared" si="31"/>
        <v>29</v>
      </c>
      <c r="AU43" s="414">
        <f t="shared" si="32"/>
        <v>0</v>
      </c>
      <c r="AV43" s="415">
        <f t="shared" si="33"/>
        <v>0</v>
      </c>
      <c r="AW43" s="415">
        <f t="shared" si="34"/>
        <v>0</v>
      </c>
      <c r="AX43" s="415">
        <f t="shared" si="35"/>
        <v>0</v>
      </c>
      <c r="AY43" s="415">
        <f t="shared" si="36"/>
        <v>0</v>
      </c>
      <c r="AZ43" s="415">
        <f t="shared" si="37"/>
        <v>0</v>
      </c>
      <c r="BA43" s="415">
        <f t="shared" si="38"/>
        <v>0</v>
      </c>
      <c r="BB43" s="415">
        <f t="shared" si="39"/>
        <v>0</v>
      </c>
      <c r="BC43" s="415">
        <f t="shared" si="40"/>
        <v>0</v>
      </c>
      <c r="BD43" s="415">
        <f t="shared" si="41"/>
        <v>0</v>
      </c>
      <c r="BE43" s="415">
        <f t="shared" si="42"/>
        <v>0</v>
      </c>
      <c r="BF43" s="415">
        <f t="shared" si="43"/>
        <v>0</v>
      </c>
      <c r="BG43" s="415">
        <f t="shared" si="44"/>
        <v>0</v>
      </c>
      <c r="BH43" s="415">
        <f t="shared" si="45"/>
        <v>0</v>
      </c>
      <c r="BI43" s="415">
        <f t="shared" si="46"/>
        <v>0</v>
      </c>
      <c r="BJ43" s="415">
        <f t="shared" si="47"/>
        <v>0</v>
      </c>
      <c r="BK43" s="415">
        <f t="shared" si="48"/>
        <v>0</v>
      </c>
      <c r="BL43" s="415">
        <f t="shared" si="49"/>
        <v>0</v>
      </c>
      <c r="BM43"/>
      <c r="BN43" s="416">
        <f>Cronograma_Proposta_Empresa!E34</f>
        <v>0</v>
      </c>
      <c r="BO43" s="416">
        <f>Cronograma_Proposta_Empresa!F34</f>
        <v>0</v>
      </c>
      <c r="BP43" s="416">
        <f>Cronograma_Proposta_Empresa!G34</f>
        <v>0</v>
      </c>
      <c r="BQ43" s="416">
        <f>Cronograma_Proposta_Empresa!H34</f>
        <v>0</v>
      </c>
      <c r="BR43" s="416">
        <f>Cronograma_Proposta_Empresa!I34</f>
        <v>0</v>
      </c>
      <c r="BS43" s="416">
        <f>Cronograma_Proposta_Empresa!J34</f>
        <v>0</v>
      </c>
      <c r="BT43" s="416">
        <f>Cronograma_Proposta_Empresa!K34</f>
        <v>0</v>
      </c>
      <c r="BU43" s="416">
        <f>Cronograma_Proposta_Empresa!L34</f>
        <v>0</v>
      </c>
      <c r="BV43" s="416">
        <f>Cronograma_Proposta_Empresa!M34</f>
        <v>0</v>
      </c>
      <c r="BW43" s="416">
        <f>Cronograma_Proposta_Empresa!N34</f>
        <v>0</v>
      </c>
      <c r="BX43" s="416">
        <f>Cronograma_Proposta_Empresa!O34</f>
        <v>0</v>
      </c>
      <c r="BY43" s="416">
        <f>Cronograma_Proposta_Empresa!P34</f>
        <v>0</v>
      </c>
      <c r="BZ43" s="416">
        <f>Cronograma_Proposta_Empresa!Q34</f>
        <v>0</v>
      </c>
      <c r="CA43" s="416">
        <f>Cronograma_Proposta_Empresa!R34</f>
        <v>0</v>
      </c>
      <c r="CB43" s="416">
        <f>Cronograma_Proposta_Empresa!S34</f>
        <v>0</v>
      </c>
      <c r="CC43" s="416">
        <f>Cronograma_Proposta_Empresa!T34</f>
        <v>0</v>
      </c>
      <c r="CD43" s="416">
        <f>Cronograma_Proposta_Empresa!U34</f>
        <v>0</v>
      </c>
      <c r="CE43" s="416">
        <f>Cronograma_Proposta_Empresa!V34</f>
        <v>0</v>
      </c>
      <c r="CF43" s="417">
        <f t="shared" si="50"/>
        <v>0</v>
      </c>
    </row>
    <row r="44" spans="1:84" ht="18" hidden="1" customHeight="1">
      <c r="A44" s="539" t="str">
        <f t="shared" si="7"/>
        <v/>
      </c>
      <c r="C44" s="404">
        <f t="shared" si="55"/>
        <v>29</v>
      </c>
      <c r="D44" s="405">
        <f>IFERROR(IF(VALUE(VLOOKUP(C44,MEDIÇÃO_GLOBAL!$C$10:$F$713,2,FALSE)),VLOOKUP(C44,MEDIÇÃO_GLOBAL!$C$10:$F$713,2,FALSE),0),0)</f>
        <v>0</v>
      </c>
      <c r="E44" s="1479">
        <f>IF(ISTEXT(VLOOKUP(C44,MEDIÇÃO_GLOBAL!$C$10:$F$713,4,FALSE)),VLOOKUP(C44,MEDIÇÃO_GLOBAL!$C$10:$F$713,4,FALSE),0)</f>
        <v>0</v>
      </c>
      <c r="F44" s="1480"/>
      <c r="G44" s="1480"/>
      <c r="H44" s="1480"/>
      <c r="I44" s="1481"/>
      <c r="J44" s="409">
        <f t="shared" si="3"/>
        <v>0</v>
      </c>
      <c r="K44" s="5">
        <f t="shared" si="56"/>
        <v>0</v>
      </c>
      <c r="L44" s="6">
        <f t="shared" si="57"/>
        <v>0</v>
      </c>
      <c r="M44" s="7">
        <f>IF(ISNUMBER(E44),0,VLOOKUP(C44,MEDIÇÃO_GLOBAL!$C$10:$Z$713,COLUMN(MEDIÇÃO_GLOBAL!Z35)-2,FALSE))</f>
        <v>0</v>
      </c>
      <c r="N44" s="410"/>
      <c r="O44" s="8">
        <f>IF(ISNUMBER(E44),0,VLOOKUP(C44,MEDIÇÃO_GLOBAL!$C$10:$BI$713,COLUMN(MEDIÇÃO_GLOBAL!X36)-2,FALSE))</f>
        <v>0</v>
      </c>
      <c r="P44" s="411"/>
      <c r="Q44" s="412"/>
      <c r="R44" s="28">
        <f t="shared" si="10"/>
        <v>0</v>
      </c>
      <c r="S44" s="16">
        <f t="shared" si="58"/>
        <v>0</v>
      </c>
      <c r="T44" s="591"/>
      <c r="U44"/>
      <c r="V44"/>
      <c r="W44"/>
      <c r="X44"/>
      <c r="AA44" s="542">
        <f t="shared" si="12"/>
        <v>0</v>
      </c>
      <c r="AB44" s="1148">
        <f t="shared" si="13"/>
        <v>0</v>
      </c>
      <c r="AC44" s="1148">
        <f t="shared" si="14"/>
        <v>0</v>
      </c>
      <c r="AD44" s="1148">
        <f t="shared" si="15"/>
        <v>0</v>
      </c>
      <c r="AE44" s="1148">
        <f t="shared" si="16"/>
        <v>0</v>
      </c>
      <c r="AF44" s="1148">
        <f t="shared" si="17"/>
        <v>0</v>
      </c>
      <c r="AG44" s="1148">
        <f t="shared" si="18"/>
        <v>0</v>
      </c>
      <c r="AH44" s="1148">
        <f t="shared" si="19"/>
        <v>0</v>
      </c>
      <c r="AI44" s="1148">
        <f t="shared" si="20"/>
        <v>0</v>
      </c>
      <c r="AJ44" s="1148">
        <f t="shared" si="21"/>
        <v>0</v>
      </c>
      <c r="AK44" s="1148">
        <f t="shared" si="22"/>
        <v>0</v>
      </c>
      <c r="AL44" s="1148">
        <f t="shared" si="23"/>
        <v>0</v>
      </c>
      <c r="AM44" s="1148">
        <f t="shared" si="24"/>
        <v>0</v>
      </c>
      <c r="AN44" s="1148">
        <f t="shared" si="25"/>
        <v>0</v>
      </c>
      <c r="AO44" s="1148">
        <f t="shared" si="26"/>
        <v>0</v>
      </c>
      <c r="AP44" s="1148">
        <f t="shared" si="27"/>
        <v>0</v>
      </c>
      <c r="AQ44" s="1148">
        <f t="shared" si="28"/>
        <v>0</v>
      </c>
      <c r="AR44" s="1148">
        <f t="shared" si="29"/>
        <v>0</v>
      </c>
      <c r="AS44" s="1148">
        <f t="shared" si="30"/>
        <v>0</v>
      </c>
      <c r="AT44" s="413">
        <f t="shared" si="31"/>
        <v>30</v>
      </c>
      <c r="AU44" s="414">
        <f t="shared" si="32"/>
        <v>0</v>
      </c>
      <c r="AV44" s="415">
        <f t="shared" si="33"/>
        <v>0</v>
      </c>
      <c r="AW44" s="415">
        <f t="shared" si="34"/>
        <v>0</v>
      </c>
      <c r="AX44" s="415">
        <f t="shared" si="35"/>
        <v>0</v>
      </c>
      <c r="AY44" s="415">
        <f t="shared" si="36"/>
        <v>0</v>
      </c>
      <c r="AZ44" s="415">
        <f t="shared" si="37"/>
        <v>0</v>
      </c>
      <c r="BA44" s="415">
        <f t="shared" si="38"/>
        <v>0</v>
      </c>
      <c r="BB44" s="415">
        <f t="shared" si="39"/>
        <v>0</v>
      </c>
      <c r="BC44" s="415">
        <f t="shared" si="40"/>
        <v>0</v>
      </c>
      <c r="BD44" s="415">
        <f t="shared" si="41"/>
        <v>0</v>
      </c>
      <c r="BE44" s="415">
        <f t="shared" si="42"/>
        <v>0</v>
      </c>
      <c r="BF44" s="415">
        <f t="shared" si="43"/>
        <v>0</v>
      </c>
      <c r="BG44" s="415">
        <f t="shared" si="44"/>
        <v>0</v>
      </c>
      <c r="BH44" s="415">
        <f t="shared" si="45"/>
        <v>0</v>
      </c>
      <c r="BI44" s="415">
        <f t="shared" si="46"/>
        <v>0</v>
      </c>
      <c r="BJ44" s="415">
        <f t="shared" si="47"/>
        <v>0</v>
      </c>
      <c r="BK44" s="415">
        <f t="shared" si="48"/>
        <v>0</v>
      </c>
      <c r="BL44" s="415">
        <f t="shared" si="49"/>
        <v>0</v>
      </c>
      <c r="BM44"/>
      <c r="BN44" s="416">
        <f>Cronograma_Proposta_Empresa!E35</f>
        <v>0</v>
      </c>
      <c r="BO44" s="416">
        <f>Cronograma_Proposta_Empresa!F35</f>
        <v>0</v>
      </c>
      <c r="BP44" s="416">
        <f>Cronograma_Proposta_Empresa!G35</f>
        <v>0</v>
      </c>
      <c r="BQ44" s="416">
        <f>Cronograma_Proposta_Empresa!H35</f>
        <v>0</v>
      </c>
      <c r="BR44" s="416">
        <f>Cronograma_Proposta_Empresa!I35</f>
        <v>0</v>
      </c>
      <c r="BS44" s="416">
        <f>Cronograma_Proposta_Empresa!J35</f>
        <v>0</v>
      </c>
      <c r="BT44" s="416">
        <f>Cronograma_Proposta_Empresa!K35</f>
        <v>0</v>
      </c>
      <c r="BU44" s="416">
        <f>Cronograma_Proposta_Empresa!L35</f>
        <v>0</v>
      </c>
      <c r="BV44" s="416">
        <f>Cronograma_Proposta_Empresa!M35</f>
        <v>0</v>
      </c>
      <c r="BW44" s="416">
        <f>Cronograma_Proposta_Empresa!N35</f>
        <v>0</v>
      </c>
      <c r="BX44" s="416">
        <f>Cronograma_Proposta_Empresa!O35</f>
        <v>0</v>
      </c>
      <c r="BY44" s="416">
        <f>Cronograma_Proposta_Empresa!P35</f>
        <v>0</v>
      </c>
      <c r="BZ44" s="416">
        <f>Cronograma_Proposta_Empresa!Q35</f>
        <v>0</v>
      </c>
      <c r="CA44" s="416">
        <f>Cronograma_Proposta_Empresa!R35</f>
        <v>0</v>
      </c>
      <c r="CB44" s="416">
        <f>Cronograma_Proposta_Empresa!S35</f>
        <v>0</v>
      </c>
      <c r="CC44" s="416">
        <f>Cronograma_Proposta_Empresa!T35</f>
        <v>0</v>
      </c>
      <c r="CD44" s="416">
        <f>Cronograma_Proposta_Empresa!U35</f>
        <v>0</v>
      </c>
      <c r="CE44" s="416">
        <f>Cronograma_Proposta_Empresa!V35</f>
        <v>0</v>
      </c>
      <c r="CF44" s="417">
        <f t="shared" si="50"/>
        <v>0</v>
      </c>
    </row>
    <row r="45" spans="1:84" ht="18" hidden="1" customHeight="1" thickBot="1">
      <c r="A45" s="539" t="str">
        <f t="shared" si="7"/>
        <v/>
      </c>
      <c r="C45" s="404">
        <f t="shared" si="55"/>
        <v>30</v>
      </c>
      <c r="D45" s="405">
        <f>IFERROR(IF(VALUE(VLOOKUP(C45,MEDIÇÃO_GLOBAL!$C$10:$F$713,2,FALSE)),VLOOKUP(C45,MEDIÇÃO_GLOBAL!$C$10:$F$713,2,FALSE),0),0)</f>
        <v>0</v>
      </c>
      <c r="E45" s="406">
        <f>IF(ISTEXT(VLOOKUP(C45,MEDIÇÃO_GLOBAL!$C$10:$F$713,4,FALSE)),VLOOKUP(C45,MEDIÇÃO_GLOBAL!$C$10:$F$713,4,FALSE),0)</f>
        <v>0</v>
      </c>
      <c r="F45" s="407"/>
      <c r="G45" s="408"/>
      <c r="H45" s="408"/>
      <c r="I45" s="408"/>
      <c r="J45" s="409">
        <f t="shared" si="3"/>
        <v>0</v>
      </c>
      <c r="K45" s="5">
        <f t="shared" si="8"/>
        <v>0</v>
      </c>
      <c r="L45" s="6">
        <f t="shared" si="9"/>
        <v>0</v>
      </c>
      <c r="M45" s="7">
        <f>IF(ISNUMBER(E45),0,VLOOKUP(C45,MEDIÇÃO_GLOBAL!$C$10:$Z$713,COLUMN(MEDIÇÃO_GLOBAL!Z18)-2,FALSE))</f>
        <v>0</v>
      </c>
      <c r="N45" s="410"/>
      <c r="O45" s="8">
        <f>IF(ISNUMBER(E45),0,VLOOKUP(C45,MEDIÇÃO_GLOBAL!$C$10:$BI$713,COLUMN(MEDIÇÃO_GLOBAL!X19)-2,FALSE))</f>
        <v>0</v>
      </c>
      <c r="P45" s="411"/>
      <c r="Q45" s="412"/>
      <c r="R45" s="29">
        <f t="shared" si="10"/>
        <v>0</v>
      </c>
      <c r="S45" s="17">
        <f t="shared" si="11"/>
        <v>0</v>
      </c>
      <c r="T45" s="591"/>
      <c r="U45"/>
      <c r="V45"/>
      <c r="W45"/>
      <c r="X45"/>
      <c r="AA45" s="542">
        <f t="shared" si="12"/>
        <v>0</v>
      </c>
      <c r="AB45" s="1148">
        <f t="shared" si="13"/>
        <v>0</v>
      </c>
      <c r="AC45" s="1148">
        <f t="shared" si="14"/>
        <v>0</v>
      </c>
      <c r="AD45" s="1148">
        <f t="shared" si="15"/>
        <v>0</v>
      </c>
      <c r="AE45" s="1148">
        <f t="shared" si="16"/>
        <v>0</v>
      </c>
      <c r="AF45" s="1148">
        <f t="shared" si="17"/>
        <v>0</v>
      </c>
      <c r="AG45" s="1148">
        <f t="shared" si="18"/>
        <v>0</v>
      </c>
      <c r="AH45" s="1148">
        <f t="shared" si="19"/>
        <v>0</v>
      </c>
      <c r="AI45" s="1148">
        <f t="shared" si="20"/>
        <v>0</v>
      </c>
      <c r="AJ45" s="1148">
        <f t="shared" si="21"/>
        <v>0</v>
      </c>
      <c r="AK45" s="1148">
        <f t="shared" si="22"/>
        <v>0</v>
      </c>
      <c r="AL45" s="1148">
        <f t="shared" si="23"/>
        <v>0</v>
      </c>
      <c r="AM45" s="1148">
        <f t="shared" si="24"/>
        <v>0</v>
      </c>
      <c r="AN45" s="1148">
        <f t="shared" si="25"/>
        <v>0</v>
      </c>
      <c r="AO45" s="1148">
        <f t="shared" si="26"/>
        <v>0</v>
      </c>
      <c r="AP45" s="1148">
        <f t="shared" si="27"/>
        <v>0</v>
      </c>
      <c r="AQ45" s="1148">
        <f t="shared" si="28"/>
        <v>0</v>
      </c>
      <c r="AR45" s="1148">
        <f t="shared" si="29"/>
        <v>0</v>
      </c>
      <c r="AS45" s="1148">
        <f t="shared" si="30"/>
        <v>0</v>
      </c>
      <c r="AT45" s="413">
        <f t="shared" si="31"/>
        <v>31</v>
      </c>
      <c r="AU45" s="414">
        <f t="shared" si="32"/>
        <v>0</v>
      </c>
      <c r="AV45" s="415">
        <f t="shared" si="33"/>
        <v>0</v>
      </c>
      <c r="AW45" s="415">
        <f t="shared" si="34"/>
        <v>0</v>
      </c>
      <c r="AX45" s="415">
        <f t="shared" si="35"/>
        <v>0</v>
      </c>
      <c r="AY45" s="415">
        <f t="shared" si="36"/>
        <v>0</v>
      </c>
      <c r="AZ45" s="415">
        <f t="shared" si="37"/>
        <v>0</v>
      </c>
      <c r="BA45" s="415">
        <f t="shared" si="38"/>
        <v>0</v>
      </c>
      <c r="BB45" s="415">
        <f t="shared" si="39"/>
        <v>0</v>
      </c>
      <c r="BC45" s="415">
        <f t="shared" si="40"/>
        <v>0</v>
      </c>
      <c r="BD45" s="415">
        <f t="shared" si="41"/>
        <v>0</v>
      </c>
      <c r="BE45" s="415">
        <f t="shared" si="42"/>
        <v>0</v>
      </c>
      <c r="BF45" s="415">
        <f t="shared" si="43"/>
        <v>0</v>
      </c>
      <c r="BG45" s="415">
        <f t="shared" si="44"/>
        <v>0</v>
      </c>
      <c r="BH45" s="415">
        <f t="shared" si="45"/>
        <v>0</v>
      </c>
      <c r="BI45" s="415">
        <f t="shared" si="46"/>
        <v>0</v>
      </c>
      <c r="BJ45" s="415">
        <f t="shared" si="47"/>
        <v>0</v>
      </c>
      <c r="BK45" s="415">
        <f t="shared" si="48"/>
        <v>0</v>
      </c>
      <c r="BL45" s="415">
        <f t="shared" si="49"/>
        <v>0</v>
      </c>
      <c r="BM45"/>
      <c r="BN45" s="416">
        <f>Cronograma_Proposta_Empresa!E36</f>
        <v>0</v>
      </c>
      <c r="BO45" s="416">
        <f>Cronograma_Proposta_Empresa!F36</f>
        <v>0</v>
      </c>
      <c r="BP45" s="416">
        <f>Cronograma_Proposta_Empresa!G36</f>
        <v>0</v>
      </c>
      <c r="BQ45" s="416">
        <f>Cronograma_Proposta_Empresa!H36</f>
        <v>0</v>
      </c>
      <c r="BR45" s="416">
        <f>Cronograma_Proposta_Empresa!I36</f>
        <v>0</v>
      </c>
      <c r="BS45" s="416">
        <f>Cronograma_Proposta_Empresa!J36</f>
        <v>0</v>
      </c>
      <c r="BT45" s="416">
        <f>Cronograma_Proposta_Empresa!K36</f>
        <v>0</v>
      </c>
      <c r="BU45" s="416">
        <f>Cronograma_Proposta_Empresa!L36</f>
        <v>0</v>
      </c>
      <c r="BV45" s="416">
        <f>Cronograma_Proposta_Empresa!M36</f>
        <v>0</v>
      </c>
      <c r="BW45" s="416">
        <f>Cronograma_Proposta_Empresa!N36</f>
        <v>0</v>
      </c>
      <c r="BX45" s="416">
        <f>Cronograma_Proposta_Empresa!O36</f>
        <v>0</v>
      </c>
      <c r="BY45" s="416">
        <f>Cronograma_Proposta_Empresa!P36</f>
        <v>0</v>
      </c>
      <c r="BZ45" s="416">
        <f>Cronograma_Proposta_Empresa!Q36</f>
        <v>0</v>
      </c>
      <c r="CA45" s="416">
        <f>Cronograma_Proposta_Empresa!R36</f>
        <v>0</v>
      </c>
      <c r="CB45" s="416">
        <f>Cronograma_Proposta_Empresa!S36</f>
        <v>0</v>
      </c>
      <c r="CC45" s="416">
        <f>Cronograma_Proposta_Empresa!T36</f>
        <v>0</v>
      </c>
      <c r="CD45" s="416">
        <f>Cronograma_Proposta_Empresa!U36</f>
        <v>0</v>
      </c>
      <c r="CE45" s="416">
        <f>Cronograma_Proposta_Empresa!V36</f>
        <v>0</v>
      </c>
      <c r="CF45" s="417">
        <f t="shared" si="50"/>
        <v>0</v>
      </c>
    </row>
    <row r="46" spans="1:84" ht="18" customHeight="1" thickBot="1">
      <c r="A46" s="539" t="s">
        <v>1921</v>
      </c>
      <c r="C46" s="418"/>
      <c r="D46" s="339"/>
      <c r="E46" s="339"/>
      <c r="F46" s="339"/>
      <c r="G46" s="339"/>
      <c r="H46" s="571" t="s">
        <v>54</v>
      </c>
      <c r="I46" s="572"/>
      <c r="J46" s="573"/>
      <c r="K46" s="574">
        <f>SUM(K16:K45)</f>
        <v>499528.39</v>
      </c>
      <c r="L46" s="575" t="s">
        <v>55</v>
      </c>
      <c r="M46" s="576"/>
      <c r="N46" s="573"/>
      <c r="O46" s="574">
        <f>SUM(O16:O45)</f>
        <v>841665.40000000014</v>
      </c>
      <c r="P46" s="411"/>
      <c r="Q46" s="419" t="str">
        <f>IF(O46&lt;K46,"ATRASO","OK")</f>
        <v>OK</v>
      </c>
      <c r="R46" s="49" t="s">
        <v>554</v>
      </c>
      <c r="S46" s="50"/>
      <c r="T46" s="591"/>
      <c r="U46" s="420"/>
      <c r="V46" s="421"/>
      <c r="W46" s="619"/>
      <c r="X46"/>
    </row>
    <row r="47" spans="1:84" ht="15" customHeight="1" thickBot="1">
      <c r="A47" s="469" t="s">
        <v>1921</v>
      </c>
      <c r="C47" s="4"/>
      <c r="D47" s="338"/>
      <c r="H47" s="422"/>
      <c r="I47" s="423"/>
      <c r="J47" s="424"/>
      <c r="K47" s="24"/>
      <c r="L47" s="425"/>
      <c r="M47" s="426"/>
      <c r="N47" s="595"/>
      <c r="O47" s="24"/>
      <c r="P47" s="411"/>
      <c r="Q47" s="597" t="s">
        <v>66</v>
      </c>
      <c r="R47" s="51" t="s">
        <v>555</v>
      </c>
      <c r="S47" s="52"/>
      <c r="T47" s="591"/>
      <c r="U47" s="26" t="s">
        <v>60</v>
      </c>
      <c r="V47" s="9"/>
      <c r="W47" s="620"/>
      <c r="X47"/>
      <c r="AB47" s="171"/>
      <c r="BN47" s="427">
        <f>SUM(BN16:BN45)</f>
        <v>499528.39</v>
      </c>
      <c r="BO47" s="427">
        <f t="shared" ref="BO47:CF47" si="59">SUM(BO16:BO45)</f>
        <v>544433.12</v>
      </c>
      <c r="BP47" s="427">
        <f t="shared" si="59"/>
        <v>454569.43</v>
      </c>
      <c r="BQ47" s="427">
        <f t="shared" si="59"/>
        <v>478984.12999999995</v>
      </c>
      <c r="BR47" s="427">
        <f t="shared" si="59"/>
        <v>509375.63</v>
      </c>
      <c r="BS47" s="427">
        <f t="shared" si="59"/>
        <v>1045888.34</v>
      </c>
      <c r="BT47" s="427">
        <f t="shared" si="59"/>
        <v>717220.96</v>
      </c>
      <c r="BU47" s="427">
        <f t="shared" si="59"/>
        <v>0</v>
      </c>
      <c r="BV47" s="427">
        <f t="shared" si="59"/>
        <v>0</v>
      </c>
      <c r="BW47" s="427">
        <f>SUM(BW16:BW45)</f>
        <v>0</v>
      </c>
      <c r="BX47" s="427">
        <f>SUM(BX16:BX45)</f>
        <v>0</v>
      </c>
      <c r="BY47" s="427">
        <f t="shared" ref="BY47:CD47" si="60">SUM(BY16:BY45)</f>
        <v>0</v>
      </c>
      <c r="BZ47" s="427">
        <f t="shared" si="60"/>
        <v>0</v>
      </c>
      <c r="CA47" s="427">
        <f t="shared" si="60"/>
        <v>0</v>
      </c>
      <c r="CB47" s="427">
        <f t="shared" si="60"/>
        <v>0</v>
      </c>
      <c r="CC47" s="427">
        <f t="shared" si="60"/>
        <v>0</v>
      </c>
      <c r="CD47" s="427">
        <f t="shared" si="60"/>
        <v>0</v>
      </c>
      <c r="CE47" s="427">
        <f>SUM(CE16:CE45)</f>
        <v>0</v>
      </c>
      <c r="CF47" s="428">
        <f t="shared" si="59"/>
        <v>4250000</v>
      </c>
    </row>
    <row r="48" spans="1:84" ht="15" customHeight="1">
      <c r="A48" s="469" t="s">
        <v>1921</v>
      </c>
      <c r="C48" s="4"/>
      <c r="D48" s="338"/>
      <c r="H48" s="422"/>
      <c r="I48" s="423"/>
      <c r="J48" s="429"/>
      <c r="K48" s="25"/>
      <c r="L48" s="430"/>
      <c r="M48" s="423"/>
      <c r="N48" s="596"/>
      <c r="O48" s="25"/>
      <c r="P48" s="411"/>
      <c r="Q48" s="598" t="s">
        <v>67</v>
      </c>
      <c r="R48" s="53" t="s">
        <v>59</v>
      </c>
      <c r="S48" s="54"/>
      <c r="T48" s="591"/>
      <c r="U48" s="27" t="s">
        <v>61</v>
      </c>
      <c r="V48" s="10" t="s">
        <v>56</v>
      </c>
      <c r="W48" s="621" t="s">
        <v>66</v>
      </c>
      <c r="X48"/>
    </row>
    <row r="49" spans="1:71" ht="17.25" customHeight="1" thickBot="1">
      <c r="A49" s="469" t="s">
        <v>1921</v>
      </c>
      <c r="C49" s="4"/>
      <c r="D49" s="338"/>
      <c r="H49" s="431"/>
      <c r="I49" s="432"/>
      <c r="J49" s="424"/>
      <c r="K49" s="25"/>
      <c r="L49" s="433"/>
      <c r="M49" s="434"/>
      <c r="N49" s="595"/>
      <c r="O49" s="25"/>
      <c r="P49" s="411"/>
      <c r="Q49" s="599">
        <f>SUM(Q16:Q45)</f>
        <v>508166.42000000004</v>
      </c>
      <c r="R49" s="601">
        <f>SUM(R16:R45)</f>
        <v>333498.98</v>
      </c>
      <c r="S49" s="600"/>
      <c r="T49" s="591"/>
      <c r="U49" s="577">
        <f>SUM(M16:M45)</f>
        <v>4250000</v>
      </c>
      <c r="V49" s="48">
        <f>MEDIÇÃO_GLOBAL!P719</f>
        <v>333498.98000000004</v>
      </c>
      <c r="W49" s="622">
        <f>O46</f>
        <v>841665.40000000014</v>
      </c>
      <c r="X49"/>
    </row>
    <row r="50" spans="1:71" ht="7.5" customHeight="1" thickBot="1">
      <c r="A50" s="469" t="s">
        <v>1921</v>
      </c>
      <c r="C50" s="548"/>
      <c r="D50" s="548"/>
      <c r="E50" s="548"/>
      <c r="F50" s="548"/>
      <c r="G50" s="548"/>
      <c r="H50" s="548"/>
      <c r="I50" s="548"/>
      <c r="J50" s="549"/>
      <c r="K50" s="549"/>
      <c r="L50" s="549"/>
      <c r="M50" s="550"/>
      <c r="N50" s="550"/>
      <c r="O50" s="550"/>
      <c r="P50" s="411"/>
      <c r="T50" s="591"/>
      <c r="W50" s="436"/>
      <c r="X50"/>
    </row>
    <row r="51" spans="1:71" ht="34.5" customHeight="1" thickBot="1">
      <c r="A51" s="469" t="s">
        <v>1921</v>
      </c>
      <c r="C51" s="418"/>
      <c r="D51" s="1509" t="s">
        <v>1400</v>
      </c>
      <c r="E51" s="1509"/>
      <c r="F51" s="1509"/>
      <c r="G51" s="1509"/>
      <c r="H51" s="1509"/>
      <c r="I51" s="1510"/>
      <c r="J51" s="1506">
        <f>MEDIÇÃO_GLOBAL!P719</f>
        <v>333498.98000000004</v>
      </c>
      <c r="K51" s="1507"/>
      <c r="L51" s="1507"/>
      <c r="M51" s="1508"/>
      <c r="N51" s="1487">
        <f>IF(J51="** ZERADA **",0,J51/MEDIÇÃO_GLOBAL!total)</f>
        <v>7.8470348235294127E-2</v>
      </c>
      <c r="O51" s="1488"/>
      <c r="P51" s="437" t="s">
        <v>79</v>
      </c>
      <c r="Q51" s="1485" t="str">
        <f>CONCATENATE("META ACUMULADA DESTA ",MEDIÇÃO_GLOBAL!Z4," MEDIÇÃO ATÉ A ",MEDIÇÃO_GLOBAL!Z3," ETAPA")</f>
        <v>META ACUMULADA DESTA 2ª MEDIÇÃO ATÉ A 1 ETAPA</v>
      </c>
      <c r="R51" s="1486"/>
      <c r="S51" s="553" t="s">
        <v>1987</v>
      </c>
      <c r="T51" s="591"/>
      <c r="U51" s="1482" t="s">
        <v>1997</v>
      </c>
      <c r="V51" s="1483"/>
      <c r="W51" s="1483"/>
      <c r="X51" s="1484"/>
      <c r="BN51" s="467"/>
      <c r="BO51" s="467"/>
      <c r="BP51" s="467"/>
      <c r="BQ51" s="467"/>
      <c r="BR51" s="467"/>
      <c r="BS51" s="467"/>
    </row>
    <row r="52" spans="1:71" ht="3.95" customHeight="1" thickBot="1">
      <c r="A52" s="469" t="s">
        <v>1921</v>
      </c>
      <c r="C52" s="4"/>
      <c r="D52" s="338"/>
      <c r="H52" s="338"/>
      <c r="I52" s="338"/>
      <c r="J52" s="12"/>
      <c r="K52" s="12"/>
      <c r="L52" s="12"/>
      <c r="M52" s="411"/>
      <c r="N52" s="411"/>
      <c r="O52" s="438"/>
      <c r="P52" s="411"/>
      <c r="Q52" s="565"/>
      <c r="S52" s="557"/>
      <c r="T52" s="591"/>
      <c r="U52" s="615"/>
      <c r="V52" s="616"/>
      <c r="W52" s="615"/>
      <c r="X52" s="616"/>
      <c r="Y52" s="615"/>
    </row>
    <row r="53" spans="1:71" ht="30" customHeight="1" thickBot="1">
      <c r="A53" s="469" t="s">
        <v>1921</v>
      </c>
      <c r="C53" s="630" t="s">
        <v>2003</v>
      </c>
      <c r="D53" s="338"/>
      <c r="H53" s="338"/>
      <c r="I53" s="338"/>
      <c r="J53" s="12"/>
      <c r="K53" s="12"/>
      <c r="L53" s="12"/>
      <c r="M53" s="411"/>
      <c r="N53" s="411"/>
      <c r="O53" s="438"/>
      <c r="P53" s="411"/>
      <c r="Q53" s="627" t="str">
        <f>CONCATENATE("META ATÉ ",MEDIÇÃO_GLOBAL!$Z$3,"ª ETAPA =")</f>
        <v>META ATÉ 1ª ETAPA =</v>
      </c>
      <c r="R53" s="569">
        <f>IFERROR(HLOOKUP(MEDIÇÃO_GLOBAL!$Z$3,Cronograma_Proposta_Empresa!$E$1:$V$3,3,FALSE),0)</f>
        <v>499528.39</v>
      </c>
      <c r="S53" s="570"/>
      <c r="T53" s="591"/>
      <c r="U53" s="613"/>
      <c r="V53" s="614"/>
      <c r="W53" s="618" t="s">
        <v>1998</v>
      </c>
      <c r="X53" s="624" t="s">
        <v>2009</v>
      </c>
    </row>
    <row r="54" spans="1:71" ht="30" customHeight="1" thickBot="1">
      <c r="A54" s="469" t="s">
        <v>1921</v>
      </c>
      <c r="C54" s="629" t="s">
        <v>2002</v>
      </c>
      <c r="D54" s="338"/>
      <c r="H54" s="338"/>
      <c r="I54" s="338"/>
      <c r="J54" s="12"/>
      <c r="K54" s="12"/>
      <c r="L54" s="12"/>
      <c r="M54" s="411"/>
      <c r="N54" s="411"/>
      <c r="O54" s="438"/>
      <c r="P54" s="411"/>
      <c r="Q54" s="626" t="str">
        <f>CONCATENATE("REALIZADO ATÉ A
",MEDIÇÃO_GLOBAL!$Z$3,"ª ETAPA =")</f>
        <v>REALIZADO ATÉ A
1ª ETAPA =</v>
      </c>
      <c r="R54" s="551">
        <f>O46</f>
        <v>841665.40000000014</v>
      </c>
      <c r="S54" s="552">
        <f>IF(R53=0,0,R54/R53)</f>
        <v>1.6849200502898347</v>
      </c>
      <c r="T54" s="591"/>
      <c r="U54" s="623"/>
      <c r="V54" s="617"/>
      <c r="W54" s="617" t="s">
        <v>1996</v>
      </c>
      <c r="X54" s="625">
        <v>2</v>
      </c>
    </row>
    <row r="55" spans="1:71" ht="60.75" customHeight="1" thickBot="1">
      <c r="A55" s="469" t="s">
        <v>1921</v>
      </c>
      <c r="C55" s="1503" t="str">
        <f>CONCATENATE("ATESTO - para os devidos fins, que foram recebidos os bens e/ou serviços do presente documento, referente ao objeto da ",K11,", nº ",Q11,", que vai assinado por mim Engenheiro (a)/arquiteto (a) Fiscal da Obra; pelo engenheiro (a) /arquiteto (a) fiscal da empresa executora e pelo (a) Prefeito Municipal ou seu/sua representante legal.")</f>
        <v>ATESTO - para os devidos fins, que foram recebidos os bens e/ou serviços do presente documento, referente ao objeto da CONCORRÊNCIA ELETRÔNICA, nº 008/2025, que vai assinado por mim Engenheiro (a)/arquiteto (a) Fiscal da Obra; pelo engenheiro (a) /arquiteto (a) fiscal da empresa executora e pelo (a) Prefeito Municipal ou seu/sua representante legal.</v>
      </c>
      <c r="D55" s="1504"/>
      <c r="E55" s="1504"/>
      <c r="F55" s="1504"/>
      <c r="G55" s="1504"/>
      <c r="H55" s="1504"/>
      <c r="I55" s="1504"/>
      <c r="J55" s="1504"/>
      <c r="K55" s="1504"/>
      <c r="L55" s="1504"/>
      <c r="M55" s="1504"/>
      <c r="N55" s="1504"/>
      <c r="O55" s="1505"/>
      <c r="P55" s="411"/>
      <c r="Q55" s="1516" t="str">
        <f>IF(S54&gt;=99.9999%,"META FINANCEIRA ATINGIDA",IF(S54&gt;=X55,CONCATENATE("META FINANCEIRA ATINGIU ",TEXT(S54,"##0,00 %"),",
 FALTANDO R$ ",TEXT(ABS(R54-R53),"#.##0,00"),"."),IF(S54&lt;X55,CONCATENATE("NOTIFICAR A EMPRESA PELO NÃO ATINGIMENTO DA META FINANCEIRA DA MEDIÇÃO E APLICAR AS PENALIDADES CONTRATUAIS CABÍVEIS COM 
(R$ ",TEXT(ABS(R54-R53),"#.##0,00"),") FALTANTE."),"META FINANCEIRA ATINGIDA")))</f>
        <v>META FINANCEIRA ATINGIDA</v>
      </c>
      <c r="R55" s="1517"/>
      <c r="S55" s="1518"/>
      <c r="T55" s="591"/>
      <c r="U55" s="1513" t="s">
        <v>2010</v>
      </c>
      <c r="V55" s="1514"/>
      <c r="W55" s="1514"/>
      <c r="X55" s="995">
        <v>0.9</v>
      </c>
    </row>
    <row r="56" spans="1:71" ht="42.75" hidden="1" customHeight="1" thickBot="1">
      <c r="A56" s="469"/>
      <c r="C56" s="562"/>
      <c r="D56" s="563"/>
      <c r="E56" s="563"/>
      <c r="F56" s="563"/>
      <c r="G56" s="563"/>
      <c r="H56" s="563"/>
      <c r="I56" s="563"/>
      <c r="J56" s="563"/>
      <c r="K56" s="563"/>
      <c r="L56" s="563"/>
      <c r="M56" s="563"/>
      <c r="N56" s="563"/>
      <c r="O56" s="564"/>
      <c r="P56" s="411"/>
      <c r="Q56" s="566" t="str">
        <f>IF(S54&lt;100%,"DIFERENÇA A REALIZAR NA PRÓXIMA MEDIÇÃO","")</f>
        <v/>
      </c>
      <c r="R56" s="567" t="str">
        <f>IF(S54&lt;100%,R53-R54,"")</f>
        <v/>
      </c>
      <c r="S56" s="568"/>
      <c r="T56" s="592"/>
    </row>
    <row r="57" spans="1:71" ht="20.25" customHeight="1">
      <c r="A57" s="469" t="s">
        <v>1921</v>
      </c>
      <c r="C57" s="418"/>
      <c r="D57" s="339"/>
      <c r="E57" s="339"/>
      <c r="F57" s="339"/>
      <c r="G57" s="339"/>
      <c r="H57" s="339"/>
      <c r="I57" s="339"/>
      <c r="J57" s="11"/>
      <c r="K57" s="11"/>
      <c r="L57" s="11"/>
      <c r="M57" s="435"/>
      <c r="N57" s="435"/>
      <c r="O57" s="435"/>
      <c r="P57" s="435"/>
      <c r="Q57" s="555"/>
      <c r="R57" s="555"/>
      <c r="S57" s="556"/>
    </row>
    <row r="58" spans="1:71" ht="58.5" customHeight="1">
      <c r="A58" s="469" t="s">
        <v>1921</v>
      </c>
      <c r="C58" s="13"/>
      <c r="D58" s="12"/>
      <c r="E58" s="12"/>
      <c r="F58" s="12"/>
      <c r="G58" s="12"/>
      <c r="H58" s="12"/>
      <c r="I58" s="12"/>
      <c r="J58" s="411"/>
      <c r="K58" s="12"/>
      <c r="L58" s="12"/>
      <c r="M58" s="12"/>
      <c r="N58" s="12"/>
      <c r="O58" s="12"/>
      <c r="P58" s="411"/>
      <c r="S58" s="557"/>
    </row>
    <row r="59" spans="1:71" ht="86.25" customHeight="1" thickBot="1">
      <c r="A59" s="469" t="s">
        <v>1921</v>
      </c>
      <c r="C59" s="439"/>
      <c r="D59" s="440"/>
      <c r="E59" s="440"/>
      <c r="F59" s="440"/>
      <c r="G59" s="440"/>
      <c r="H59" s="441"/>
      <c r="I59" s="441"/>
      <c r="J59" s="442"/>
      <c r="K59" s="443"/>
      <c r="L59" s="441"/>
      <c r="M59" s="441"/>
      <c r="N59" s="444"/>
      <c r="O59" s="558"/>
      <c r="P59" s="558"/>
      <c r="Q59" s="444"/>
      <c r="R59" s="444"/>
      <c r="S59" s="559"/>
    </row>
    <row r="60" spans="1:71">
      <c r="A60" s="469" t="s">
        <v>1921</v>
      </c>
      <c r="J60" s="445"/>
      <c r="K60" s="445"/>
      <c r="L60" s="445"/>
      <c r="M60" s="436"/>
      <c r="N60" s="436"/>
      <c r="O60" s="436"/>
      <c r="P60" s="411"/>
    </row>
    <row r="61" spans="1:71">
      <c r="A61" s="469" t="s">
        <v>1921</v>
      </c>
      <c r="J61" s="445"/>
      <c r="K61" s="445"/>
      <c r="L61" s="445"/>
      <c r="M61" s="436"/>
      <c r="N61" s="436"/>
      <c r="O61" s="436"/>
      <c r="P61" s="411"/>
    </row>
    <row r="62" spans="1:71">
      <c r="A62" s="469" t="s">
        <v>1921</v>
      </c>
      <c r="J62" s="445"/>
      <c r="K62" s="445"/>
      <c r="L62" s="445"/>
      <c r="M62" s="436"/>
      <c r="N62" s="436"/>
      <c r="O62" s="436"/>
      <c r="P62" s="411"/>
    </row>
    <row r="63" spans="1:71">
      <c r="A63" s="469" t="s">
        <v>1921</v>
      </c>
      <c r="J63" s="445"/>
      <c r="K63" s="445"/>
      <c r="L63" s="445"/>
      <c r="M63" s="436"/>
      <c r="N63" s="436"/>
      <c r="O63" s="436"/>
      <c r="P63" s="411"/>
    </row>
    <row r="64" spans="1:71" ht="28.5" customHeight="1">
      <c r="A64" s="469" t="s">
        <v>1921</v>
      </c>
      <c r="C64" s="628" t="s">
        <v>2001</v>
      </c>
      <c r="J64" s="445"/>
      <c r="K64" s="445"/>
      <c r="L64" s="445"/>
      <c r="M64" s="436"/>
      <c r="N64" s="436"/>
      <c r="O64" s="436"/>
      <c r="P64" s="411"/>
    </row>
    <row r="65" spans="1:16">
      <c r="A65" s="469" t="s">
        <v>1921</v>
      </c>
      <c r="J65" s="445"/>
      <c r="K65" s="445"/>
      <c r="L65" s="445"/>
      <c r="M65" s="436"/>
      <c r="N65" s="436"/>
      <c r="O65" s="436"/>
      <c r="P65" s="411"/>
    </row>
    <row r="66" spans="1:16">
      <c r="A66" s="469" t="s">
        <v>1921</v>
      </c>
      <c r="J66" s="445"/>
      <c r="K66" s="445"/>
      <c r="L66" s="445"/>
      <c r="M66" s="436"/>
      <c r="N66" s="436"/>
      <c r="O66" s="436"/>
      <c r="P66" s="411"/>
    </row>
    <row r="67" spans="1:16">
      <c r="A67" s="469" t="s">
        <v>1921</v>
      </c>
      <c r="J67" s="445"/>
      <c r="K67" s="445"/>
      <c r="L67" s="445"/>
      <c r="M67" s="436"/>
      <c r="N67" s="436"/>
      <c r="O67" s="436"/>
      <c r="P67" s="411"/>
    </row>
    <row r="68" spans="1:16">
      <c r="A68" s="469" t="s">
        <v>1921</v>
      </c>
      <c r="J68" s="445"/>
      <c r="K68" s="445"/>
      <c r="L68" s="445"/>
      <c r="M68" s="436"/>
      <c r="N68" s="436"/>
      <c r="O68" s="436"/>
      <c r="P68" s="411"/>
    </row>
    <row r="69" spans="1:16">
      <c r="A69" s="469" t="s">
        <v>1921</v>
      </c>
      <c r="J69" s="445"/>
      <c r="K69" s="445"/>
      <c r="L69" s="445"/>
      <c r="M69" s="436"/>
      <c r="N69" s="436"/>
      <c r="O69" s="436"/>
      <c r="P69" s="411"/>
    </row>
    <row r="70" spans="1:16">
      <c r="J70" s="445"/>
      <c r="K70" s="445"/>
      <c r="L70" s="445"/>
      <c r="M70" s="436"/>
      <c r="N70" s="436"/>
      <c r="O70" s="436"/>
      <c r="P70" s="411"/>
    </row>
    <row r="71" spans="1:16">
      <c r="J71" s="445"/>
      <c r="K71" s="445"/>
      <c r="L71" s="445"/>
      <c r="M71" s="436"/>
      <c r="N71" s="436"/>
      <c r="O71" s="436"/>
      <c r="P71" s="411"/>
    </row>
    <row r="72" spans="1:16">
      <c r="J72" s="445"/>
      <c r="K72" s="445"/>
      <c r="L72" s="445"/>
      <c r="M72" s="436"/>
      <c r="N72" s="436"/>
      <c r="O72" s="436"/>
      <c r="P72" s="411"/>
    </row>
    <row r="73" spans="1:16">
      <c r="J73" s="445"/>
      <c r="K73" s="445"/>
      <c r="L73" s="445"/>
    </row>
    <row r="74" spans="1:16">
      <c r="J74" s="445"/>
      <c r="K74" s="445"/>
      <c r="L74" s="445"/>
    </row>
    <row r="75" spans="1:16">
      <c r="J75" s="445"/>
      <c r="K75" s="445"/>
      <c r="L75" s="445"/>
    </row>
    <row r="76" spans="1:16">
      <c r="J76" s="445"/>
      <c r="K76" s="445"/>
      <c r="L76" s="445"/>
    </row>
    <row r="77" spans="1:16">
      <c r="J77" s="445"/>
      <c r="K77" s="445"/>
      <c r="L77" s="445"/>
    </row>
    <row r="78" spans="1:16">
      <c r="J78" s="445"/>
      <c r="K78" s="445"/>
      <c r="L78" s="445"/>
    </row>
    <row r="79" spans="1:16">
      <c r="J79" s="445"/>
      <c r="K79" s="445"/>
      <c r="L79" s="445"/>
    </row>
    <row r="80" spans="1:16">
      <c r="J80" s="445"/>
      <c r="K80" s="445"/>
      <c r="L80" s="445"/>
    </row>
    <row r="81" spans="3:12">
      <c r="J81" s="445"/>
      <c r="K81" s="445"/>
      <c r="L81" s="445"/>
    </row>
    <row r="82" spans="3:12">
      <c r="J82" s="445"/>
      <c r="K82" s="445"/>
      <c r="L82" s="445"/>
    </row>
    <row r="83" spans="3:12">
      <c r="J83" s="445"/>
      <c r="K83" s="445"/>
      <c r="L83" s="445"/>
    </row>
    <row r="84" spans="3:12">
      <c r="J84" s="445"/>
      <c r="K84" s="445"/>
      <c r="L84" s="445"/>
    </row>
    <row r="85" spans="3:12">
      <c r="J85" s="445"/>
      <c r="K85" s="445"/>
      <c r="L85" s="445"/>
    </row>
    <row r="86" spans="3:12">
      <c r="J86" s="445"/>
      <c r="K86" s="445"/>
      <c r="L86" s="445"/>
    </row>
    <row r="87" spans="3:12">
      <c r="J87" s="445"/>
      <c r="K87" s="445"/>
      <c r="L87" s="445"/>
    </row>
    <row r="88" spans="3:12">
      <c r="C88" s="171" t="s">
        <v>119</v>
      </c>
      <c r="D88" s="171" t="s">
        <v>100</v>
      </c>
      <c r="J88" s="445"/>
      <c r="K88" s="445"/>
      <c r="L88" s="445"/>
    </row>
    <row r="89" spans="3:12">
      <c r="C89" s="3">
        <v>1</v>
      </c>
      <c r="D89" s="171" t="s">
        <v>101</v>
      </c>
      <c r="J89" s="445"/>
      <c r="K89" s="445"/>
      <c r="L89" s="445"/>
    </row>
    <row r="90" spans="3:12">
      <c r="C90" s="3">
        <f t="shared" ref="C90:C100" si="61">C89+1</f>
        <v>2</v>
      </c>
      <c r="D90" s="171" t="s">
        <v>102</v>
      </c>
      <c r="J90" s="445"/>
      <c r="K90" s="445"/>
      <c r="L90" s="445"/>
    </row>
    <row r="91" spans="3:12">
      <c r="C91" s="3">
        <f t="shared" si="61"/>
        <v>3</v>
      </c>
      <c r="D91" s="171" t="s">
        <v>103</v>
      </c>
      <c r="J91" s="445"/>
      <c r="K91" s="445"/>
      <c r="L91" s="445"/>
    </row>
    <row r="92" spans="3:12">
      <c r="C92" s="3">
        <f t="shared" si="61"/>
        <v>4</v>
      </c>
      <c r="D92" s="171" t="s">
        <v>104</v>
      </c>
      <c r="J92" s="445"/>
      <c r="K92" s="445"/>
      <c r="L92" s="445"/>
    </row>
    <row r="93" spans="3:12">
      <c r="C93" s="3">
        <f t="shared" si="61"/>
        <v>5</v>
      </c>
      <c r="D93" s="171" t="s">
        <v>105</v>
      </c>
      <c r="J93" s="445"/>
      <c r="K93" s="445"/>
      <c r="L93" s="445"/>
    </row>
    <row r="94" spans="3:12">
      <c r="C94" s="3">
        <f t="shared" si="61"/>
        <v>6</v>
      </c>
      <c r="D94" s="171" t="s">
        <v>83</v>
      </c>
      <c r="J94" s="445"/>
      <c r="K94" s="445"/>
      <c r="L94" s="445"/>
    </row>
    <row r="95" spans="3:12">
      <c r="C95" s="3">
        <f t="shared" si="61"/>
        <v>7</v>
      </c>
      <c r="D95" s="171" t="s">
        <v>106</v>
      </c>
      <c r="J95" s="445"/>
      <c r="K95" s="445"/>
      <c r="L95" s="445"/>
    </row>
    <row r="96" spans="3:12">
      <c r="C96" s="3">
        <f t="shared" si="61"/>
        <v>8</v>
      </c>
      <c r="D96" s="171" t="s">
        <v>107</v>
      </c>
      <c r="J96" s="445"/>
      <c r="K96" s="445"/>
      <c r="L96" s="445"/>
    </row>
    <row r="97" spans="3:12">
      <c r="C97" s="3">
        <f t="shared" si="61"/>
        <v>9</v>
      </c>
      <c r="D97" s="171" t="s">
        <v>108</v>
      </c>
      <c r="J97" s="445"/>
      <c r="K97" s="445"/>
      <c r="L97" s="445"/>
    </row>
    <row r="98" spans="3:12">
      <c r="C98" s="3">
        <f t="shared" si="61"/>
        <v>10</v>
      </c>
      <c r="D98" s="171" t="s">
        <v>109</v>
      </c>
      <c r="J98" s="445"/>
      <c r="K98" s="445"/>
      <c r="L98" s="445"/>
    </row>
    <row r="99" spans="3:12">
      <c r="C99" s="3">
        <f t="shared" si="61"/>
        <v>11</v>
      </c>
      <c r="D99" s="171" t="s">
        <v>110</v>
      </c>
      <c r="J99" s="445"/>
      <c r="K99" s="445"/>
      <c r="L99" s="445"/>
    </row>
    <row r="100" spans="3:12">
      <c r="C100" s="3">
        <f t="shared" si="61"/>
        <v>12</v>
      </c>
      <c r="D100" s="171" t="s">
        <v>111</v>
      </c>
      <c r="J100" s="445"/>
      <c r="K100" s="445"/>
      <c r="L100" s="445"/>
    </row>
    <row r="101" spans="3:12">
      <c r="J101" s="445"/>
      <c r="K101" s="445"/>
      <c r="L101" s="445"/>
    </row>
    <row r="102" spans="3:12">
      <c r="J102" s="445"/>
      <c r="K102" s="445"/>
      <c r="L102" s="445"/>
    </row>
    <row r="103" spans="3:12">
      <c r="J103" s="445"/>
      <c r="K103" s="445"/>
      <c r="L103" s="445"/>
    </row>
    <row r="104" spans="3:12">
      <c r="J104" s="445"/>
      <c r="K104" s="445"/>
      <c r="L104" s="445"/>
    </row>
    <row r="105" spans="3:12">
      <c r="J105" s="445"/>
      <c r="K105" s="445"/>
      <c r="L105" s="445"/>
    </row>
    <row r="106" spans="3:12">
      <c r="J106" s="445"/>
      <c r="K106" s="445"/>
      <c r="L106" s="445"/>
    </row>
    <row r="107" spans="3:12">
      <c r="J107" s="445"/>
      <c r="K107" s="445"/>
      <c r="L107" s="445"/>
    </row>
    <row r="108" spans="3:12">
      <c r="J108" s="445"/>
      <c r="K108" s="445"/>
      <c r="L108" s="445"/>
    </row>
    <row r="109" spans="3:12">
      <c r="J109" s="445"/>
      <c r="K109" s="445"/>
      <c r="L109" s="445"/>
    </row>
    <row r="110" spans="3:12">
      <c r="J110" s="445"/>
      <c r="K110" s="445"/>
      <c r="L110" s="445"/>
    </row>
    <row r="111" spans="3:12">
      <c r="J111" s="445"/>
      <c r="K111" s="445"/>
      <c r="L111" s="445"/>
    </row>
    <row r="112" spans="3:12">
      <c r="J112" s="445"/>
      <c r="K112" s="445"/>
      <c r="L112" s="445"/>
    </row>
    <row r="113" spans="10:12">
      <c r="J113" s="445"/>
      <c r="K113" s="445"/>
      <c r="L113" s="445"/>
    </row>
    <row r="114" spans="10:12">
      <c r="J114" s="445"/>
      <c r="K114" s="445"/>
      <c r="L114" s="445"/>
    </row>
    <row r="115" spans="10:12">
      <c r="J115" s="445"/>
      <c r="K115" s="445"/>
      <c r="L115" s="445"/>
    </row>
    <row r="116" spans="10:12">
      <c r="J116" s="445"/>
      <c r="K116" s="445"/>
      <c r="L116" s="445"/>
    </row>
    <row r="117" spans="10:12">
      <c r="J117" s="445"/>
      <c r="K117" s="445"/>
      <c r="L117" s="445"/>
    </row>
    <row r="118" spans="10:12">
      <c r="J118" s="445"/>
      <c r="K118" s="445"/>
      <c r="L118" s="445"/>
    </row>
    <row r="119" spans="10:12">
      <c r="J119" s="445"/>
      <c r="K119" s="445"/>
      <c r="L119" s="445"/>
    </row>
    <row r="120" spans="10:12">
      <c r="J120" s="445"/>
      <c r="K120" s="445"/>
      <c r="L120" s="445"/>
    </row>
    <row r="121" spans="10:12">
      <c r="J121" s="445"/>
      <c r="K121" s="445"/>
      <c r="L121" s="445"/>
    </row>
    <row r="122" spans="10:12">
      <c r="J122" s="445"/>
      <c r="K122" s="445"/>
      <c r="L122" s="445"/>
    </row>
    <row r="123" spans="10:12">
      <c r="J123" s="445"/>
      <c r="K123" s="445"/>
      <c r="L123" s="445"/>
    </row>
    <row r="124" spans="10:12">
      <c r="J124" s="445"/>
      <c r="K124" s="445"/>
      <c r="L124" s="445"/>
    </row>
    <row r="125" spans="10:12">
      <c r="J125" s="445"/>
      <c r="K125" s="445"/>
      <c r="L125" s="445"/>
    </row>
    <row r="126" spans="10:12">
      <c r="J126" s="445"/>
      <c r="K126" s="445"/>
      <c r="L126" s="445"/>
    </row>
    <row r="127" spans="10:12">
      <c r="J127" s="445"/>
      <c r="K127" s="445"/>
      <c r="L127" s="445"/>
    </row>
    <row r="128" spans="10:12">
      <c r="J128" s="445"/>
      <c r="K128" s="445"/>
      <c r="L128" s="445"/>
    </row>
  </sheetData>
  <sheetProtection formatRows="0" autoFilter="0"/>
  <autoFilter ref="A15:E69" xr:uid="{00000000-0001-0000-0100-000000000000}">
    <filterColumn colId="0">
      <customFilters>
        <customFilter operator="notEqual" val=" "/>
      </customFilters>
    </filterColumn>
  </autoFilter>
  <mergeCells count="43">
    <mergeCell ref="AA5:AB6"/>
    <mergeCell ref="AA8:AB9"/>
    <mergeCell ref="U55:W55"/>
    <mergeCell ref="V1:W1"/>
    <mergeCell ref="Q55:S55"/>
    <mergeCell ref="Q13:Q15"/>
    <mergeCell ref="R13:S14"/>
    <mergeCell ref="C55:O55"/>
    <mergeCell ref="J51:M51"/>
    <mergeCell ref="E23:I23"/>
    <mergeCell ref="E25:I25"/>
    <mergeCell ref="E26:I26"/>
    <mergeCell ref="D51:I51"/>
    <mergeCell ref="E27:I27"/>
    <mergeCell ref="E28:I28"/>
    <mergeCell ref="E29:I29"/>
    <mergeCell ref="E30:I30"/>
    <mergeCell ref="E31:I31"/>
    <mergeCell ref="E32:I32"/>
    <mergeCell ref="E33:I33"/>
    <mergeCell ref="E34:I34"/>
    <mergeCell ref="E35:I35"/>
    <mergeCell ref="E36:I36"/>
    <mergeCell ref="J13:K14"/>
    <mergeCell ref="O6:P6"/>
    <mergeCell ref="H8:I8"/>
    <mergeCell ref="H1:S1"/>
    <mergeCell ref="E17:I17"/>
    <mergeCell ref="O4:P4"/>
    <mergeCell ref="O5:P5"/>
    <mergeCell ref="O8:P8"/>
    <mergeCell ref="O9:P9"/>
    <mergeCell ref="E37:I37"/>
    <mergeCell ref="U51:X51"/>
    <mergeCell ref="E43:I43"/>
    <mergeCell ref="E44:I44"/>
    <mergeCell ref="E38:I38"/>
    <mergeCell ref="E39:I39"/>
    <mergeCell ref="E40:I40"/>
    <mergeCell ref="E41:I41"/>
    <mergeCell ref="E42:I42"/>
    <mergeCell ref="Q51:R51"/>
    <mergeCell ref="N51:O51"/>
  </mergeCells>
  <phoneticPr fontId="0" type="noConversion"/>
  <conditionalFormatting sqref="Q55:S55 Q56:T56">
    <cfRule type="containsText" dxfId="7" priority="1" operator="containsText" text="NOTIFICAR A EMPRESA PELO NÃO ATINGIMENTO DA META FINANCEIRA DA MEDIÇÃO E APLICAR AS PENALIDADES CONTRATUAIS CABÍVEIS">
      <formula>NOT(ISERROR(SEARCH("NOTIFICAR A EMPRESA PELO NÃO ATINGIMENTO DA META FINANCEIRA DA MEDIÇÃO E APLICAR AS PENALIDADES CONTRATUAIS CABÍVEIS",Q55)))</formula>
    </cfRule>
  </conditionalFormatting>
  <conditionalFormatting sqref="S54">
    <cfRule type="cellIs" dxfId="6" priority="2" operator="lessThan">
      <formula>$X$55</formula>
    </cfRule>
  </conditionalFormatting>
  <printOptions horizontalCentered="1" gridLinesSet="0"/>
  <pageMargins left="0.39370078740157483" right="0.19685039370078741" top="0.59055118110236227" bottom="0.19685039370078741" header="0.11811023622047245" footer="0.31496062992125984"/>
  <pageSetup paperSize="9" scale="60" orientation="landscape" r:id="rId1"/>
  <headerFooter alignWithMargins="0">
    <oddFooter>Página &amp;P de &amp;N</oddFooter>
  </headerFooter>
  <ignoredErrors>
    <ignoredError sqref="H5:K5 H10:K10 I7 I6:K6 CF47 BN47:BV47 AB15:AL15 BN15:CE15 BY46:CD47 CF15 H4:K4 H9 F11:F12 J8:J9 K27:P44 F6:H6" unlockedFormula="1"/>
    <ignoredError sqref="CE47 BW47:BX47" formula="1" unlockedFormula="1"/>
    <ignoredError sqref="CE46 BW46:BX46" formula="1"/>
  </ignoredError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5D872A-4F6D-41A9-BDEF-68DCA530911D}">
  <sheetPr>
    <tabColor rgb="FFCCFFCC"/>
  </sheetPr>
  <dimension ref="A1:BE104"/>
  <sheetViews>
    <sheetView showGridLines="0" showZeros="0" workbookViewId="0">
      <selection activeCell="E29" sqref="E29"/>
    </sheetView>
  </sheetViews>
  <sheetFormatPr defaultRowHeight="12.75"/>
  <cols>
    <col min="1" max="1" width="27.42578125" customWidth="1"/>
    <col min="2" max="2" width="11.42578125" customWidth="1"/>
    <col min="11" max="11" width="11.140625" customWidth="1"/>
    <col min="12" max="12" width="12.5703125" customWidth="1"/>
    <col min="13" max="13" width="16.7109375" customWidth="1"/>
    <col min="14" max="14" width="13.85546875" customWidth="1"/>
    <col min="16" max="16" width="11" customWidth="1"/>
    <col min="17" max="17" width="14.42578125" customWidth="1"/>
    <col min="53" max="53" width="55.7109375" customWidth="1"/>
    <col min="54" max="54" width="7" customWidth="1"/>
    <col min="55" max="55" width="55.7109375" customWidth="1"/>
    <col min="57" max="57" width="55.7109375" customWidth="1"/>
  </cols>
  <sheetData>
    <row r="1" spans="1:24" ht="21" customHeight="1">
      <c r="A1" s="225" t="s">
        <v>1638</v>
      </c>
      <c r="B1" s="226"/>
      <c r="C1" s="226"/>
      <c r="D1" s="226"/>
      <c r="E1" s="226"/>
      <c r="F1" s="226"/>
      <c r="G1" s="226"/>
      <c r="H1" s="226"/>
      <c r="I1" s="226"/>
      <c r="J1" s="226"/>
      <c r="K1" s="226"/>
      <c r="L1" s="226"/>
      <c r="M1" s="226"/>
      <c r="N1" s="226"/>
      <c r="P1" s="226"/>
      <c r="Q1" s="226"/>
      <c r="R1" s="226"/>
      <c r="S1" s="226"/>
      <c r="X1" s="227"/>
    </row>
    <row r="2" spans="1:24" ht="21" customHeight="1" thickBot="1">
      <c r="A2" s="228" t="s">
        <v>1627</v>
      </c>
      <c r="B2" s="226"/>
      <c r="C2" s="226"/>
      <c r="D2" s="226"/>
      <c r="E2" s="226"/>
      <c r="F2" s="226"/>
      <c r="G2" s="226"/>
      <c r="H2" s="226"/>
      <c r="I2" s="226"/>
      <c r="J2" s="226"/>
      <c r="K2" s="226"/>
      <c r="L2" s="226"/>
      <c r="M2" s="229"/>
      <c r="N2" s="226"/>
      <c r="O2" s="227"/>
      <c r="P2" s="226"/>
      <c r="Q2" s="226"/>
      <c r="R2" s="226"/>
      <c r="S2" s="226"/>
    </row>
    <row r="3" spans="1:24" ht="21" customHeight="1">
      <c r="A3" s="230" t="s">
        <v>1411</v>
      </c>
      <c r="B3" s="231" t="str">
        <f>VLOOKUP($F$3,PREFEITURAS!$A$2:$C$400,2,FALSE)</f>
        <v>SANTA TEREZA DO OESTE</v>
      </c>
      <c r="C3" s="232"/>
      <c r="D3" s="232"/>
      <c r="E3" s="232"/>
      <c r="F3" s="530">
        <v>333</v>
      </c>
      <c r="G3" s="232"/>
      <c r="H3" s="232"/>
      <c r="I3" s="232"/>
      <c r="J3" s="233"/>
      <c r="K3" s="234" t="s">
        <v>1604</v>
      </c>
      <c r="L3" s="531">
        <v>65</v>
      </c>
      <c r="M3" s="1111"/>
      <c r="N3" s="274"/>
      <c r="O3" s="275"/>
      <c r="P3" s="274"/>
      <c r="Q3" s="274"/>
      <c r="R3" s="274"/>
      <c r="S3" s="274"/>
      <c r="T3" s="19"/>
      <c r="U3" s="19"/>
      <c r="V3" s="19"/>
    </row>
    <row r="4" spans="1:24" ht="21" customHeight="1">
      <c r="A4" s="235" t="s">
        <v>1605</v>
      </c>
      <c r="B4" s="236" t="str">
        <f>VLOOKUP($F$3,PREFEITURAS!$A$2:$C$400,3,FALSE)</f>
        <v>AMARILDO RIGOLIN</v>
      </c>
      <c r="C4" s="237"/>
      <c r="D4" s="237"/>
      <c r="E4" s="237"/>
      <c r="F4" s="237"/>
      <c r="G4" s="237"/>
      <c r="H4" s="237"/>
      <c r="I4" s="237"/>
      <c r="J4" s="238"/>
      <c r="K4" s="239" t="s">
        <v>1606</v>
      </c>
      <c r="L4" s="532">
        <v>53</v>
      </c>
      <c r="M4" s="1112"/>
      <c r="N4" s="274"/>
      <c r="O4" s="275"/>
      <c r="P4" s="274"/>
      <c r="Q4" s="274"/>
      <c r="R4" s="274"/>
      <c r="S4" s="274"/>
      <c r="T4" s="19"/>
      <c r="U4" s="19"/>
      <c r="V4" s="19"/>
    </row>
    <row r="5" spans="1:24" ht="21" customHeight="1">
      <c r="A5" s="270" t="s">
        <v>1413</v>
      </c>
      <c r="B5" s="271"/>
      <c r="C5" s="633">
        <v>1</v>
      </c>
      <c r="D5" s="634"/>
      <c r="E5" s="635" t="s">
        <v>1607</v>
      </c>
      <c r="F5" s="271" t="s">
        <v>1628</v>
      </c>
      <c r="G5" s="634"/>
      <c r="H5" s="634"/>
      <c r="I5" s="634"/>
      <c r="J5" s="272"/>
      <c r="K5" s="273" t="s">
        <v>1608</v>
      </c>
      <c r="L5" s="636" t="s">
        <v>57</v>
      </c>
      <c r="M5" s="637"/>
      <c r="N5" s="274"/>
      <c r="O5" s="275"/>
      <c r="P5" s="274"/>
      <c r="Q5" s="274"/>
      <c r="R5" s="274"/>
      <c r="S5" s="274"/>
      <c r="T5" s="19"/>
      <c r="U5" s="19"/>
      <c r="V5" s="19"/>
      <c r="W5" s="19"/>
    </row>
    <row r="6" spans="1:24" ht="21" customHeight="1">
      <c r="A6" s="270" t="s">
        <v>1609</v>
      </c>
      <c r="B6" s="276" t="s">
        <v>2045</v>
      </c>
      <c r="C6" s="634"/>
      <c r="D6" s="634"/>
      <c r="E6" s="634"/>
      <c r="F6" s="634"/>
      <c r="G6" s="634"/>
      <c r="H6" s="634"/>
      <c r="I6" s="634"/>
      <c r="J6" s="638"/>
      <c r="K6" s="273" t="s">
        <v>1610</v>
      </c>
      <c r="L6" s="277" t="s">
        <v>80</v>
      </c>
      <c r="M6" s="639">
        <v>1</v>
      </c>
      <c r="N6" s="274"/>
      <c r="O6" s="275"/>
      <c r="P6" s="274"/>
      <c r="Q6" s="274"/>
      <c r="R6" s="274"/>
      <c r="S6" s="274"/>
      <c r="T6" s="19"/>
      <c r="U6" s="19"/>
      <c r="V6" s="19"/>
      <c r="W6" s="19"/>
    </row>
    <row r="7" spans="1:24" ht="21" customHeight="1" thickBot="1">
      <c r="A7" s="270" t="s">
        <v>1611</v>
      </c>
      <c r="B7" s="278">
        <v>25069.859999999997</v>
      </c>
      <c r="C7" s="633"/>
      <c r="D7" s="634" t="s">
        <v>1629</v>
      </c>
      <c r="E7" s="634"/>
      <c r="F7" s="634"/>
      <c r="G7" s="634"/>
      <c r="H7" s="634"/>
      <c r="I7" s="634"/>
      <c r="J7" s="640" t="s">
        <v>42</v>
      </c>
      <c r="K7" s="279" t="s">
        <v>11</v>
      </c>
      <c r="L7" s="641" t="s">
        <v>2059</v>
      </c>
      <c r="M7" s="642" t="s">
        <v>79</v>
      </c>
      <c r="N7" s="274"/>
      <c r="O7" s="274"/>
      <c r="P7" s="274"/>
      <c r="Q7" s="274"/>
      <c r="R7" s="274"/>
      <c r="S7" s="274"/>
      <c r="T7" s="19"/>
      <c r="U7" s="19"/>
      <c r="V7" s="19"/>
      <c r="W7" s="19"/>
    </row>
    <row r="8" spans="1:24" ht="21" customHeight="1">
      <c r="A8" s="1138" t="s">
        <v>1967</v>
      </c>
      <c r="B8" s="1139" t="s">
        <v>2046</v>
      </c>
      <c r="C8" s="1140"/>
      <c r="D8" s="1140"/>
      <c r="E8" s="1140"/>
      <c r="F8" s="1140"/>
      <c r="G8" s="1140"/>
      <c r="H8" s="1140"/>
      <c r="I8" s="1140"/>
      <c r="J8" s="1141"/>
      <c r="K8" s="1142" t="s">
        <v>1612</v>
      </c>
      <c r="L8" s="1143" t="s">
        <v>2047</v>
      </c>
      <c r="M8" s="1112"/>
      <c r="N8" s="1144"/>
      <c r="O8" s="1145"/>
      <c r="P8" s="1146" t="s">
        <v>2048</v>
      </c>
      <c r="Q8" s="1147" t="s">
        <v>2049</v>
      </c>
      <c r="R8" s="1111"/>
      <c r="S8" s="274"/>
      <c r="T8" s="19"/>
      <c r="U8" s="19"/>
      <c r="V8" s="19"/>
      <c r="W8" s="19"/>
    </row>
    <row r="9" spans="1:24" ht="21" customHeight="1" thickBot="1">
      <c r="A9" s="280" t="s">
        <v>1969</v>
      </c>
      <c r="B9" s="281" t="s">
        <v>2046</v>
      </c>
      <c r="C9" s="282"/>
      <c r="D9" s="282"/>
      <c r="E9" s="282"/>
      <c r="F9" s="282"/>
      <c r="G9" s="282"/>
      <c r="H9" s="282"/>
      <c r="I9" s="282"/>
      <c r="J9" s="283"/>
      <c r="K9" s="284" t="s">
        <v>1612</v>
      </c>
      <c r="L9" s="285" t="s">
        <v>2047</v>
      </c>
      <c r="M9" s="286"/>
      <c r="N9" s="1135"/>
      <c r="O9" s="325"/>
      <c r="P9" s="1136" t="s">
        <v>1613</v>
      </c>
      <c r="Q9" s="1137" t="s">
        <v>2049</v>
      </c>
      <c r="R9" s="286"/>
      <c r="S9" s="274"/>
      <c r="T9" s="19"/>
      <c r="U9" s="19"/>
      <c r="V9" s="19"/>
      <c r="W9" s="19"/>
    </row>
    <row r="10" spans="1:24" ht="18" customHeight="1" thickBot="1">
      <c r="A10" s="287"/>
      <c r="B10" s="288"/>
      <c r="C10" s="288"/>
      <c r="D10" s="288"/>
      <c r="E10" s="288"/>
      <c r="F10" s="288"/>
      <c r="G10" s="288"/>
      <c r="H10" s="288"/>
      <c r="I10" s="288"/>
      <c r="J10" s="288"/>
      <c r="K10" s="289" t="s">
        <v>1614</v>
      </c>
      <c r="L10" s="290">
        <v>45814</v>
      </c>
      <c r="M10" s="291"/>
      <c r="N10" s="292" t="s">
        <v>1615</v>
      </c>
      <c r="O10" s="293"/>
      <c r="P10" s="274"/>
      <c r="Q10" s="274"/>
      <c r="R10" s="274"/>
      <c r="S10" s="274"/>
      <c r="T10" s="19"/>
      <c r="U10" s="19"/>
      <c r="V10" s="19"/>
      <c r="W10" s="19"/>
    </row>
    <row r="11" spans="1:24" ht="18" customHeight="1">
      <c r="A11" s="274"/>
      <c r="B11" s="274"/>
      <c r="C11" s="274"/>
      <c r="D11" s="274"/>
      <c r="E11" s="274"/>
      <c r="F11" s="274"/>
      <c r="G11" s="274"/>
      <c r="H11" s="274"/>
      <c r="I11" s="274"/>
      <c r="J11" s="274"/>
      <c r="K11" s="274"/>
      <c r="L11" s="274"/>
      <c r="M11" s="274"/>
      <c r="N11" s="274"/>
      <c r="O11" s="274"/>
      <c r="P11" s="274"/>
      <c r="Q11" s="274"/>
      <c r="R11" s="274"/>
      <c r="S11" s="274"/>
      <c r="T11" s="19"/>
      <c r="U11" s="19"/>
      <c r="V11" s="19"/>
      <c r="W11" s="19"/>
    </row>
    <row r="12" spans="1:24" ht="18" customHeight="1">
      <c r="A12" s="294"/>
      <c r="B12" s="295"/>
      <c r="C12" s="296" t="s">
        <v>1616</v>
      </c>
      <c r="D12" s="643">
        <v>210</v>
      </c>
      <c r="E12" s="297" t="s">
        <v>1617</v>
      </c>
      <c r="F12" s="298"/>
      <c r="G12" s="298"/>
      <c r="H12" s="298"/>
      <c r="I12" s="298"/>
      <c r="J12" s="298"/>
      <c r="K12" s="298"/>
      <c r="L12" s="298"/>
      <c r="M12" s="298"/>
      <c r="N12" s="298"/>
      <c r="O12" s="298"/>
      <c r="P12" s="298"/>
      <c r="Q12" s="298"/>
      <c r="R12" s="298"/>
      <c r="S12" s="298"/>
      <c r="T12" s="19"/>
      <c r="U12" s="19"/>
      <c r="V12" s="19"/>
      <c r="W12" s="19"/>
    </row>
    <row r="13" spans="1:24" ht="18" customHeight="1">
      <c r="A13" s="299" t="s">
        <v>2050</v>
      </c>
      <c r="B13" s="300"/>
      <c r="C13" s="301"/>
      <c r="D13" s="643"/>
      <c r="E13" s="644"/>
      <c r="F13" s="645"/>
      <c r="G13" s="645"/>
      <c r="H13" s="645"/>
      <c r="I13" s="645"/>
      <c r="J13" s="645"/>
      <c r="K13" s="645"/>
      <c r="L13" s="645"/>
      <c r="M13" s="645"/>
      <c r="N13" s="295"/>
      <c r="O13" s="295"/>
      <c r="P13" s="295"/>
      <c r="Q13" s="295"/>
      <c r="R13" s="295"/>
      <c r="S13" s="295"/>
      <c r="T13" s="19"/>
      <c r="U13" s="19"/>
      <c r="V13" s="19"/>
      <c r="W13" s="19"/>
    </row>
    <row r="14" spans="1:24" ht="18" customHeight="1">
      <c r="A14" s="274"/>
      <c r="B14" s="274"/>
      <c r="C14" s="302" t="s">
        <v>1630</v>
      </c>
      <c r="D14" s="646">
        <v>7</v>
      </c>
      <c r="E14" s="647">
        <v>1</v>
      </c>
      <c r="F14" s="647">
        <v>2</v>
      </c>
      <c r="G14" s="647">
        <v>3</v>
      </c>
      <c r="H14" s="647">
        <v>4</v>
      </c>
      <c r="I14" s="647">
        <v>5</v>
      </c>
      <c r="J14" s="647">
        <v>6</v>
      </c>
      <c r="K14" s="647">
        <v>7</v>
      </c>
      <c r="L14" s="647">
        <v>0</v>
      </c>
      <c r="M14" s="647">
        <v>0</v>
      </c>
      <c r="N14" s="303">
        <v>0</v>
      </c>
      <c r="O14" s="303">
        <v>0</v>
      </c>
      <c r="P14" s="303">
        <v>0</v>
      </c>
      <c r="Q14" s="303">
        <v>0</v>
      </c>
      <c r="R14" s="303">
        <v>0</v>
      </c>
      <c r="S14" s="303">
        <v>0</v>
      </c>
      <c r="T14" s="303">
        <v>0</v>
      </c>
      <c r="U14" s="303">
        <v>0</v>
      </c>
      <c r="V14" s="303">
        <v>0</v>
      </c>
      <c r="W14" s="19"/>
    </row>
    <row r="15" spans="1:24" ht="18" customHeight="1">
      <c r="A15" s="304" t="s">
        <v>2051</v>
      </c>
      <c r="B15" s="305"/>
      <c r="C15" s="295"/>
      <c r="D15" s="645"/>
      <c r="E15" s="645"/>
      <c r="F15" s="645"/>
      <c r="G15" s="645"/>
      <c r="H15" s="645"/>
      <c r="I15" s="645"/>
      <c r="J15" s="645"/>
      <c r="K15" s="645"/>
      <c r="L15" s="645"/>
      <c r="M15" s="645"/>
      <c r="N15" s="295"/>
      <c r="O15" s="295"/>
      <c r="P15" s="295"/>
      <c r="Q15" s="295"/>
      <c r="R15" s="295"/>
      <c r="S15" s="295"/>
      <c r="T15" s="295"/>
      <c r="U15" s="295"/>
      <c r="V15" s="295"/>
      <c r="W15" s="19"/>
    </row>
    <row r="16" spans="1:24" ht="18" customHeight="1">
      <c r="A16" s="306"/>
      <c r="B16" s="307"/>
      <c r="C16" s="302" t="s">
        <v>1631</v>
      </c>
      <c r="D16" s="648">
        <v>210</v>
      </c>
      <c r="E16" s="649">
        <v>30</v>
      </c>
      <c r="F16" s="649">
        <v>30</v>
      </c>
      <c r="G16" s="649">
        <v>30</v>
      </c>
      <c r="H16" s="649">
        <v>30</v>
      </c>
      <c r="I16" s="649">
        <v>30</v>
      </c>
      <c r="J16" s="649">
        <v>30</v>
      </c>
      <c r="K16" s="649">
        <v>30</v>
      </c>
      <c r="L16" s="649"/>
      <c r="M16" s="649"/>
      <c r="N16" s="111"/>
      <c r="O16" s="111"/>
      <c r="P16" s="111"/>
      <c r="Q16" s="111"/>
      <c r="R16" s="111"/>
      <c r="S16" s="111"/>
      <c r="T16" s="111"/>
      <c r="U16" s="111"/>
      <c r="V16" s="111"/>
      <c r="W16" s="19"/>
    </row>
    <row r="17" spans="1:22" ht="18" customHeight="1">
      <c r="A17" s="308" t="s">
        <v>1632</v>
      </c>
      <c r="B17" s="295"/>
      <c r="C17" s="309"/>
      <c r="D17" s="309"/>
      <c r="E17" s="309"/>
      <c r="F17" s="309"/>
      <c r="G17" s="309"/>
      <c r="H17" s="309"/>
      <c r="I17" s="309"/>
      <c r="J17" s="309"/>
      <c r="K17" s="309"/>
      <c r="L17" s="309"/>
      <c r="M17" s="309"/>
      <c r="N17" s="309"/>
      <c r="O17" s="309"/>
      <c r="P17" s="309"/>
      <c r="Q17" s="309"/>
      <c r="R17" s="309"/>
      <c r="S17" s="309"/>
      <c r="T17" s="19"/>
      <c r="U17" s="19"/>
      <c r="V17" s="19"/>
    </row>
    <row r="18" spans="1:22" ht="14.25" customHeight="1">
      <c r="A18" s="19" t="s">
        <v>2052</v>
      </c>
      <c r="B18" s="274"/>
      <c r="C18" s="274"/>
      <c r="D18" s="274"/>
      <c r="E18" s="274"/>
      <c r="F18" s="274"/>
      <c r="G18" s="274"/>
      <c r="H18" s="274"/>
      <c r="I18" s="274"/>
      <c r="J18" s="274"/>
      <c r="K18" s="274"/>
      <c r="L18" s="274"/>
      <c r="M18" s="274"/>
      <c r="N18" s="274"/>
      <c r="O18" s="274"/>
      <c r="P18" s="274"/>
      <c r="Q18" s="274"/>
      <c r="R18" s="274"/>
      <c r="S18" s="274"/>
      <c r="T18" s="19"/>
      <c r="U18" s="19"/>
      <c r="V18" s="19"/>
    </row>
    <row r="19" spans="1:22" ht="8.25" customHeight="1">
      <c r="A19" s="274"/>
      <c r="B19" s="274"/>
      <c r="C19" s="274"/>
      <c r="D19" s="274"/>
      <c r="E19" s="274"/>
      <c r="F19" s="274"/>
      <c r="G19" s="274"/>
      <c r="H19" s="274"/>
      <c r="I19" s="274"/>
      <c r="J19" s="274"/>
      <c r="K19" s="274"/>
      <c r="L19" s="274"/>
      <c r="M19" s="274"/>
      <c r="N19" s="274"/>
      <c r="O19" s="274"/>
      <c r="P19" s="274"/>
      <c r="Q19" s="274"/>
      <c r="R19" s="274"/>
      <c r="S19" s="274"/>
      <c r="T19" s="19"/>
      <c r="U19" s="19"/>
      <c r="V19" s="19"/>
    </row>
    <row r="20" spans="1:22" ht="8.25" customHeight="1">
      <c r="A20" s="310"/>
      <c r="B20" s="274"/>
      <c r="C20" s="274"/>
      <c r="D20" s="274"/>
      <c r="E20" s="274"/>
      <c r="F20" s="274"/>
      <c r="G20" s="274"/>
      <c r="H20" s="274"/>
      <c r="I20" s="274"/>
      <c r="J20" s="274"/>
      <c r="K20" s="274"/>
      <c r="L20" s="274"/>
      <c r="M20" s="274"/>
      <c r="N20" s="293"/>
      <c r="O20" s="293"/>
      <c r="P20" s="274"/>
      <c r="Q20" s="274"/>
      <c r="R20" s="274"/>
      <c r="S20" s="274"/>
      <c r="T20" s="19"/>
      <c r="U20" s="19"/>
      <c r="V20" s="19"/>
    </row>
    <row r="21" spans="1:22" ht="8.25" customHeight="1">
      <c r="A21" s="274"/>
      <c r="B21" s="274"/>
      <c r="C21" s="274"/>
      <c r="D21" s="274"/>
      <c r="E21" s="274"/>
      <c r="F21" s="274"/>
      <c r="G21" s="274"/>
      <c r="H21" s="274"/>
      <c r="I21" s="274"/>
      <c r="J21" s="274"/>
      <c r="K21" s="274"/>
      <c r="L21" s="274"/>
      <c r="M21" s="274"/>
      <c r="N21" s="274"/>
      <c r="O21" s="274"/>
      <c r="P21" s="274"/>
      <c r="Q21" s="274"/>
      <c r="R21" s="274"/>
      <c r="S21" s="274"/>
      <c r="T21" s="19"/>
      <c r="U21" s="19"/>
      <c r="V21" s="19"/>
    </row>
    <row r="22" spans="1:22" ht="18" customHeight="1" thickBot="1">
      <c r="A22" s="311" t="s">
        <v>1618</v>
      </c>
      <c r="B22" s="274"/>
      <c r="C22" s="274"/>
      <c r="D22" s="274"/>
      <c r="E22" s="274"/>
      <c r="F22" s="274"/>
      <c r="G22" s="274"/>
      <c r="H22" s="274"/>
      <c r="I22" s="274"/>
      <c r="J22" s="274"/>
      <c r="K22" s="274"/>
      <c r="L22" s="274"/>
      <c r="M22" s="274"/>
      <c r="N22" s="274"/>
      <c r="O22" s="274"/>
      <c r="P22" s="274"/>
      <c r="Q22" s="274"/>
      <c r="R22" s="312" t="s">
        <v>2053</v>
      </c>
      <c r="S22" s="274"/>
      <c r="T22" s="19"/>
      <c r="U22" s="19"/>
      <c r="V22" s="19"/>
    </row>
    <row r="23" spans="1:22" ht="18" customHeight="1">
      <c r="A23" s="313" t="s">
        <v>1619</v>
      </c>
      <c r="B23" s="112" t="s">
        <v>2054</v>
      </c>
      <c r="C23" s="113"/>
      <c r="D23" s="113"/>
      <c r="E23" s="113"/>
      <c r="F23" s="113"/>
      <c r="G23" s="113"/>
      <c r="H23" s="113"/>
      <c r="I23" s="113"/>
      <c r="J23" s="314"/>
      <c r="K23" s="315" t="s">
        <v>1620</v>
      </c>
      <c r="L23" s="135" t="s">
        <v>2055</v>
      </c>
      <c r="M23" s="120"/>
      <c r="N23" s="316"/>
      <c r="O23" s="317"/>
      <c r="P23" s="317"/>
      <c r="Q23" s="318" t="s">
        <v>1621</v>
      </c>
      <c r="R23" s="114">
        <v>2</v>
      </c>
      <c r="S23" s="115"/>
      <c r="T23" s="19"/>
      <c r="U23" s="19"/>
      <c r="V23" s="19"/>
    </row>
    <row r="24" spans="1:22" ht="18" customHeight="1">
      <c r="A24" s="319" t="s">
        <v>1622</v>
      </c>
      <c r="B24" s="116" t="s">
        <v>2056</v>
      </c>
      <c r="C24" s="117"/>
      <c r="D24" s="117"/>
      <c r="E24" s="117"/>
      <c r="F24" s="117"/>
      <c r="G24" s="117"/>
      <c r="H24" s="117"/>
      <c r="I24" s="117"/>
      <c r="J24" s="320"/>
      <c r="K24" s="321" t="s">
        <v>1623</v>
      </c>
      <c r="L24" s="650">
        <v>45936</v>
      </c>
      <c r="M24" s="651"/>
      <c r="N24" s="652"/>
      <c r="O24" s="653"/>
      <c r="P24" s="653"/>
      <c r="Q24" s="321" t="s">
        <v>1624</v>
      </c>
      <c r="R24" s="134">
        <v>30</v>
      </c>
      <c r="S24" s="654"/>
      <c r="T24" s="19"/>
      <c r="U24" s="19"/>
      <c r="V24" s="19"/>
    </row>
    <row r="25" spans="1:22" ht="18" customHeight="1" thickBot="1">
      <c r="A25" s="322" t="s">
        <v>1625</v>
      </c>
      <c r="B25" s="118" t="s">
        <v>2057</v>
      </c>
      <c r="C25" s="119"/>
      <c r="D25" s="119"/>
      <c r="E25" s="119"/>
      <c r="F25" s="119"/>
      <c r="G25" s="119"/>
      <c r="H25" s="119"/>
      <c r="I25" s="119"/>
      <c r="J25" s="323"/>
      <c r="K25" s="324" t="s">
        <v>1626</v>
      </c>
      <c r="L25" s="136" t="s">
        <v>2058</v>
      </c>
      <c r="M25" s="121"/>
      <c r="N25" s="121"/>
      <c r="O25" s="325"/>
      <c r="P25" s="325"/>
      <c r="Q25" s="325"/>
      <c r="R25" s="326"/>
      <c r="S25" s="327"/>
      <c r="T25" s="19"/>
      <c r="U25" s="19"/>
      <c r="V25" s="19"/>
    </row>
    <row r="26" spans="1:22" ht="10.5" customHeight="1"/>
    <row r="27" spans="1:22" ht="18" customHeight="1">
      <c r="A27" s="240" t="s">
        <v>1635</v>
      </c>
      <c r="B27" s="241"/>
      <c r="C27" s="241"/>
      <c r="D27" s="242"/>
      <c r="E27" s="242"/>
      <c r="F27" s="241"/>
      <c r="G27" s="242"/>
      <c r="H27" s="606" t="s">
        <v>2041</v>
      </c>
    </row>
    <row r="28" spans="1:22" ht="18" customHeight="1">
      <c r="A28" s="243"/>
      <c r="B28" s="244" t="s">
        <v>1633</v>
      </c>
      <c r="C28" s="125" t="s">
        <v>2172</v>
      </c>
      <c r="D28" s="328"/>
      <c r="E28" s="328"/>
      <c r="F28" s="328"/>
      <c r="G28" s="329"/>
      <c r="M28" s="245" t="s">
        <v>1472</v>
      </c>
      <c r="N28" s="245" t="s">
        <v>1473</v>
      </c>
      <c r="P28" s="246" t="s">
        <v>71</v>
      </c>
      <c r="Q28" s="247"/>
    </row>
    <row r="29" spans="1:22" ht="18" customHeight="1">
      <c r="A29" s="248"/>
      <c r="B29" s="249" t="s">
        <v>1634</v>
      </c>
      <c r="C29" s="655" t="str">
        <f>L8</f>
        <v>CREA PR-188.244/D</v>
      </c>
      <c r="D29" s="330"/>
      <c r="E29" s="330"/>
      <c r="F29" s="330"/>
      <c r="G29" s="331"/>
      <c r="J29" s="250" t="s">
        <v>85</v>
      </c>
      <c r="K29" s="251">
        <f>M29+N29</f>
        <v>46136</v>
      </c>
      <c r="L29" s="2"/>
      <c r="M29" s="127">
        <v>46136</v>
      </c>
      <c r="N29" s="128">
        <v>0</v>
      </c>
      <c r="P29" s="252" t="s">
        <v>11</v>
      </c>
      <c r="Q29" s="132" t="s">
        <v>2063</v>
      </c>
    </row>
    <row r="30" spans="1:22" ht="18" customHeight="1">
      <c r="A30" s="253"/>
      <c r="B30" s="254" t="s">
        <v>1636</v>
      </c>
      <c r="C30" s="126" t="s">
        <v>1637</v>
      </c>
      <c r="D30" s="332"/>
      <c r="E30" s="332"/>
      <c r="F30" s="332"/>
      <c r="G30" s="333"/>
      <c r="J30" s="250" t="s">
        <v>86</v>
      </c>
      <c r="K30" s="251">
        <f>M30+N30</f>
        <v>46346</v>
      </c>
      <c r="L30" s="2"/>
      <c r="M30" s="127">
        <v>46346</v>
      </c>
      <c r="N30" s="128">
        <v>0</v>
      </c>
      <c r="P30" s="255" t="s">
        <v>73</v>
      </c>
      <c r="Q30" s="133">
        <v>45926</v>
      </c>
    </row>
    <row r="31" spans="1:22" ht="13.5" customHeight="1">
      <c r="J31" s="56"/>
    </row>
    <row r="32" spans="1:22" ht="18" customHeight="1">
      <c r="A32" s="256" t="s">
        <v>1552</v>
      </c>
      <c r="B32" s="257"/>
      <c r="C32" s="656"/>
      <c r="D32" s="258"/>
      <c r="E32" s="258"/>
      <c r="F32" s="257"/>
      <c r="G32" s="258"/>
      <c r="J32" s="250" t="s">
        <v>95</v>
      </c>
      <c r="K32" s="129" t="s">
        <v>562</v>
      </c>
      <c r="L32" s="130"/>
      <c r="M32" s="131"/>
      <c r="P32" s="259" t="s">
        <v>72</v>
      </c>
      <c r="Q32" s="260"/>
    </row>
    <row r="33" spans="1:17" ht="18" customHeight="1">
      <c r="A33" s="261"/>
      <c r="B33" s="262" t="s">
        <v>97</v>
      </c>
      <c r="C33" s="657" t="s">
        <v>2060</v>
      </c>
      <c r="D33" s="122"/>
      <c r="E33" s="122"/>
      <c r="F33" s="122"/>
      <c r="G33" s="43"/>
      <c r="J33" s="263" t="s">
        <v>96</v>
      </c>
      <c r="K33" s="658" t="s">
        <v>2064</v>
      </c>
      <c r="P33" s="264" t="s">
        <v>11</v>
      </c>
      <c r="Q33" s="132"/>
    </row>
    <row r="34" spans="1:17" ht="18" customHeight="1" thickBot="1">
      <c r="A34" s="265"/>
      <c r="B34" s="249" t="s">
        <v>98</v>
      </c>
      <c r="C34" s="44" t="s">
        <v>2061</v>
      </c>
      <c r="D34" s="123"/>
      <c r="E34" s="123"/>
      <c r="F34" s="123"/>
      <c r="G34" s="45"/>
      <c r="P34" s="266" t="s">
        <v>12</v>
      </c>
      <c r="Q34" s="133"/>
    </row>
    <row r="35" spans="1:17" ht="21" customHeight="1" thickBot="1">
      <c r="A35" s="267"/>
      <c r="B35" s="268" t="s">
        <v>89</v>
      </c>
      <c r="C35" s="46" t="s">
        <v>2062</v>
      </c>
      <c r="D35" s="124"/>
      <c r="E35" s="124"/>
      <c r="F35" s="124"/>
      <c r="G35" s="47"/>
      <c r="J35" s="535"/>
      <c r="K35" s="533"/>
      <c r="L35" s="534" t="s">
        <v>1965</v>
      </c>
      <c r="M35" s="1528">
        <v>4250000</v>
      </c>
      <c r="N35" s="1529"/>
    </row>
    <row r="36" spans="1:17" ht="13.5" thickBot="1"/>
    <row r="37" spans="1:17" ht="21" customHeight="1" thickBot="1">
      <c r="A37" s="610"/>
      <c r="B37" s="608"/>
      <c r="C37" s="609"/>
      <c r="D37" s="609"/>
      <c r="E37" s="609"/>
      <c r="F37" s="609"/>
      <c r="G37" s="611" t="s">
        <v>1994</v>
      </c>
      <c r="H37" s="612">
        <v>1</v>
      </c>
      <c r="J37" s="536"/>
      <c r="K37" s="533"/>
      <c r="L37" s="537" t="s">
        <v>1966</v>
      </c>
      <c r="M37" s="1530"/>
      <c r="N37" s="1531"/>
      <c r="O37" s="632">
        <f>IF(M37=0,0,ROUND(M37/M35-1,4))</f>
        <v>0</v>
      </c>
      <c r="P37" s="1133" t="str">
        <f>IF(O37=0,"Sem alteração de valor",IF(O37&lt;0,"Supressão","Acréscimo"))</f>
        <v>Sem alteração de valor</v>
      </c>
      <c r="Q37" s="1134"/>
    </row>
    <row r="38" spans="1:17" ht="33.75" customHeight="1">
      <c r="A38" s="1525" t="s">
        <v>1919</v>
      </c>
      <c r="B38" s="1526"/>
      <c r="C38" s="1526"/>
      <c r="D38" s="1526"/>
      <c r="E38" s="1526"/>
      <c r="F38" s="1526"/>
      <c r="G38" s="1527"/>
      <c r="H38" s="269" t="s">
        <v>11</v>
      </c>
    </row>
    <row r="39" spans="1:17" ht="15" customHeight="1">
      <c r="A39" s="336" t="str">
        <f>CONCATENATE("OBJETO (",H39,")")</f>
        <v>OBJETO (1)</v>
      </c>
      <c r="B39" s="335" t="str">
        <f t="shared" ref="B39:B58" si="0">CONCATENATE("NOME DO OBJETO (",H39,")")</f>
        <v>NOME DO OBJETO (1)</v>
      </c>
      <c r="C39" s="334"/>
      <c r="D39" s="334"/>
      <c r="E39" s="334"/>
      <c r="F39" s="334"/>
      <c r="G39" s="1113"/>
      <c r="H39" s="337">
        <v>1</v>
      </c>
    </row>
    <row r="40" spans="1:17" ht="15" customHeight="1">
      <c r="A40" s="336" t="str">
        <f t="shared" ref="A40:A58" si="1">CONCATENATE("OBJETO (",H40,")")</f>
        <v>OBJETO (2)</v>
      </c>
      <c r="B40" s="335" t="str">
        <f t="shared" si="0"/>
        <v>NOME DO OBJETO (2)</v>
      </c>
      <c r="C40" s="334"/>
      <c r="D40" s="334"/>
      <c r="E40" s="334"/>
      <c r="F40" s="334"/>
      <c r="G40" s="1113"/>
      <c r="H40" s="337">
        <f>H39+1</f>
        <v>2</v>
      </c>
    </row>
    <row r="41" spans="1:17" ht="15" customHeight="1">
      <c r="A41" s="336" t="str">
        <f t="shared" si="1"/>
        <v>OBJETO (3)</v>
      </c>
      <c r="B41" s="335" t="str">
        <f t="shared" si="0"/>
        <v>NOME DO OBJETO (3)</v>
      </c>
      <c r="C41" s="334"/>
      <c r="D41" s="334"/>
      <c r="E41" s="334"/>
      <c r="F41" s="334"/>
      <c r="G41" s="1113"/>
      <c r="H41" s="337">
        <f t="shared" ref="H41:H58" si="2">H40+1</f>
        <v>3</v>
      </c>
    </row>
    <row r="42" spans="1:17" ht="15" customHeight="1">
      <c r="A42" s="336" t="str">
        <f t="shared" si="1"/>
        <v>OBJETO (4)</v>
      </c>
      <c r="B42" s="335" t="str">
        <f t="shared" si="0"/>
        <v>NOME DO OBJETO (4)</v>
      </c>
      <c r="C42" s="334"/>
      <c r="D42" s="334"/>
      <c r="E42" s="334"/>
      <c r="F42" s="334"/>
      <c r="G42" s="1113"/>
      <c r="H42" s="337">
        <f t="shared" si="2"/>
        <v>4</v>
      </c>
    </row>
    <row r="43" spans="1:17" ht="15" customHeight="1">
      <c r="A43" s="336" t="str">
        <f t="shared" si="1"/>
        <v>OBJETO (5)</v>
      </c>
      <c r="B43" s="335" t="str">
        <f t="shared" si="0"/>
        <v>NOME DO OBJETO (5)</v>
      </c>
      <c r="C43" s="334"/>
      <c r="D43" s="334"/>
      <c r="E43" s="334"/>
      <c r="F43" s="334"/>
      <c r="G43" s="1113"/>
      <c r="H43" s="337">
        <f t="shared" si="2"/>
        <v>5</v>
      </c>
    </row>
    <row r="44" spans="1:17" ht="15" customHeight="1">
      <c r="A44" s="336" t="str">
        <f t="shared" si="1"/>
        <v>OBJETO (6)</v>
      </c>
      <c r="B44" s="335" t="str">
        <f t="shared" si="0"/>
        <v>NOME DO OBJETO (6)</v>
      </c>
      <c r="C44" s="334"/>
      <c r="D44" s="334"/>
      <c r="E44" s="334"/>
      <c r="F44" s="334"/>
      <c r="G44" s="1113"/>
      <c r="H44" s="337">
        <f t="shared" si="2"/>
        <v>6</v>
      </c>
    </row>
    <row r="45" spans="1:17" ht="15" customHeight="1">
      <c r="A45" s="336" t="str">
        <f t="shared" si="1"/>
        <v>OBJETO (7)</v>
      </c>
      <c r="B45" s="335" t="str">
        <f t="shared" si="0"/>
        <v>NOME DO OBJETO (7)</v>
      </c>
      <c r="C45" s="334"/>
      <c r="D45" s="334"/>
      <c r="E45" s="334"/>
      <c r="F45" s="334"/>
      <c r="G45" s="1113"/>
      <c r="H45" s="337">
        <f t="shared" si="2"/>
        <v>7</v>
      </c>
    </row>
    <row r="46" spans="1:17" ht="15" customHeight="1">
      <c r="A46" s="336" t="str">
        <f t="shared" si="1"/>
        <v>OBJETO (8)</v>
      </c>
      <c r="B46" s="335" t="str">
        <f t="shared" si="0"/>
        <v>NOME DO OBJETO (8)</v>
      </c>
      <c r="C46" s="334"/>
      <c r="D46" s="334"/>
      <c r="E46" s="334"/>
      <c r="F46" s="334"/>
      <c r="G46" s="1113"/>
      <c r="H46" s="337">
        <f t="shared" si="2"/>
        <v>8</v>
      </c>
    </row>
    <row r="47" spans="1:17" ht="15" customHeight="1">
      <c r="A47" s="336" t="str">
        <f t="shared" si="1"/>
        <v>OBJETO (9)</v>
      </c>
      <c r="B47" s="335" t="str">
        <f t="shared" si="0"/>
        <v>NOME DO OBJETO (9)</v>
      </c>
      <c r="C47" s="334"/>
      <c r="D47" s="334"/>
      <c r="E47" s="334"/>
      <c r="F47" s="334"/>
      <c r="G47" s="1113"/>
      <c r="H47" s="337">
        <f t="shared" si="2"/>
        <v>9</v>
      </c>
    </row>
    <row r="48" spans="1:17" ht="15" customHeight="1">
      <c r="A48" s="336" t="str">
        <f t="shared" si="1"/>
        <v>OBJETO (10)</v>
      </c>
      <c r="B48" s="335" t="str">
        <f t="shared" si="0"/>
        <v>NOME DO OBJETO (10)</v>
      </c>
      <c r="C48" s="334"/>
      <c r="D48" s="334"/>
      <c r="E48" s="334"/>
      <c r="F48" s="334"/>
      <c r="G48" s="1113"/>
      <c r="H48" s="337">
        <f t="shared" si="2"/>
        <v>10</v>
      </c>
    </row>
    <row r="49" spans="1:8" ht="15" customHeight="1">
      <c r="A49" s="336" t="str">
        <f t="shared" si="1"/>
        <v>OBJETO (11)</v>
      </c>
      <c r="B49" s="335" t="str">
        <f t="shared" si="0"/>
        <v>NOME DO OBJETO (11)</v>
      </c>
      <c r="C49" s="334"/>
      <c r="D49" s="334"/>
      <c r="E49" s="334"/>
      <c r="F49" s="334"/>
      <c r="G49" s="1113"/>
      <c r="H49" s="337">
        <f t="shared" si="2"/>
        <v>11</v>
      </c>
    </row>
    <row r="50" spans="1:8" ht="15" customHeight="1">
      <c r="A50" s="336" t="str">
        <f t="shared" si="1"/>
        <v>OBJETO (12)</v>
      </c>
      <c r="B50" s="335" t="str">
        <f t="shared" si="0"/>
        <v>NOME DO OBJETO (12)</v>
      </c>
      <c r="C50" s="334"/>
      <c r="D50" s="334"/>
      <c r="E50" s="334"/>
      <c r="F50" s="334"/>
      <c r="G50" s="1113"/>
      <c r="H50" s="337">
        <f t="shared" si="2"/>
        <v>12</v>
      </c>
    </row>
    <row r="51" spans="1:8" ht="15" customHeight="1">
      <c r="A51" s="336" t="str">
        <f t="shared" si="1"/>
        <v>OBJETO (13)</v>
      </c>
      <c r="B51" s="335" t="str">
        <f t="shared" si="0"/>
        <v>NOME DO OBJETO (13)</v>
      </c>
      <c r="C51" s="334"/>
      <c r="D51" s="334"/>
      <c r="E51" s="334"/>
      <c r="F51" s="334"/>
      <c r="G51" s="1113"/>
      <c r="H51" s="337">
        <f t="shared" si="2"/>
        <v>13</v>
      </c>
    </row>
    <row r="52" spans="1:8" ht="15" customHeight="1">
      <c r="A52" s="336" t="str">
        <f t="shared" si="1"/>
        <v>OBJETO (14)</v>
      </c>
      <c r="B52" s="335" t="str">
        <f t="shared" si="0"/>
        <v>NOME DO OBJETO (14)</v>
      </c>
      <c r="C52" s="334"/>
      <c r="D52" s="334"/>
      <c r="E52" s="334"/>
      <c r="F52" s="334"/>
      <c r="G52" s="1113"/>
      <c r="H52" s="337">
        <f t="shared" si="2"/>
        <v>14</v>
      </c>
    </row>
    <row r="53" spans="1:8" ht="15" customHeight="1">
      <c r="A53" s="336" t="str">
        <f t="shared" si="1"/>
        <v>OBJETO (15)</v>
      </c>
      <c r="B53" s="335" t="str">
        <f t="shared" si="0"/>
        <v>NOME DO OBJETO (15)</v>
      </c>
      <c r="C53" s="334"/>
      <c r="D53" s="334"/>
      <c r="E53" s="334"/>
      <c r="F53" s="334"/>
      <c r="G53" s="1113"/>
      <c r="H53" s="337">
        <f t="shared" si="2"/>
        <v>15</v>
      </c>
    </row>
    <row r="54" spans="1:8" ht="15" customHeight="1">
      <c r="A54" s="336" t="str">
        <f t="shared" si="1"/>
        <v>OBJETO (16)</v>
      </c>
      <c r="B54" s="335" t="str">
        <f t="shared" si="0"/>
        <v>NOME DO OBJETO (16)</v>
      </c>
      <c r="C54" s="334"/>
      <c r="D54" s="334"/>
      <c r="E54" s="334"/>
      <c r="F54" s="334"/>
      <c r="G54" s="1113"/>
      <c r="H54" s="337">
        <f t="shared" si="2"/>
        <v>16</v>
      </c>
    </row>
    <row r="55" spans="1:8" ht="15" customHeight="1">
      <c r="A55" s="336" t="str">
        <f t="shared" si="1"/>
        <v>OBJETO (17)</v>
      </c>
      <c r="B55" s="335" t="str">
        <f t="shared" si="0"/>
        <v>NOME DO OBJETO (17)</v>
      </c>
      <c r="C55" s="334"/>
      <c r="D55" s="334"/>
      <c r="E55" s="334"/>
      <c r="F55" s="334"/>
      <c r="G55" s="1113"/>
      <c r="H55" s="337">
        <f t="shared" si="2"/>
        <v>17</v>
      </c>
    </row>
    <row r="56" spans="1:8" ht="15" customHeight="1">
      <c r="A56" s="336" t="str">
        <f t="shared" si="1"/>
        <v>OBJETO (18)</v>
      </c>
      <c r="B56" s="335" t="str">
        <f t="shared" si="0"/>
        <v>NOME DO OBJETO (18)</v>
      </c>
      <c r="C56" s="334"/>
      <c r="D56" s="334"/>
      <c r="E56" s="334"/>
      <c r="F56" s="334"/>
      <c r="G56" s="1113"/>
      <c r="H56" s="337">
        <f t="shared" si="2"/>
        <v>18</v>
      </c>
    </row>
    <row r="57" spans="1:8" ht="15" customHeight="1">
      <c r="A57" s="336" t="str">
        <f t="shared" si="1"/>
        <v>OBJETO (19)</v>
      </c>
      <c r="B57" s="335" t="str">
        <f t="shared" si="0"/>
        <v>NOME DO OBJETO (19)</v>
      </c>
      <c r="C57" s="334"/>
      <c r="D57" s="334"/>
      <c r="E57" s="334"/>
      <c r="F57" s="334"/>
      <c r="G57" s="1113"/>
      <c r="H57" s="337">
        <f t="shared" si="2"/>
        <v>19</v>
      </c>
    </row>
    <row r="58" spans="1:8" ht="15" customHeight="1">
      <c r="A58" s="336" t="str">
        <f t="shared" si="1"/>
        <v>OBJETO (20)</v>
      </c>
      <c r="B58" s="335" t="str">
        <f t="shared" si="0"/>
        <v>NOME DO OBJETO (20)</v>
      </c>
      <c r="C58" s="334"/>
      <c r="D58" s="334"/>
      <c r="E58" s="334"/>
      <c r="F58" s="334"/>
      <c r="G58" s="1113"/>
      <c r="H58" s="337">
        <f t="shared" si="2"/>
        <v>20</v>
      </c>
    </row>
    <row r="100" spans="53:57" ht="13.5" customHeight="1">
      <c r="BA100" s="456"/>
      <c r="BB100" s="2"/>
      <c r="BC100" s="456"/>
      <c r="BD100" s="2"/>
      <c r="BE100" s="456"/>
    </row>
    <row r="101" spans="53:57" ht="10.5" customHeight="1">
      <c r="BA101" s="2"/>
      <c r="BB101" s="2"/>
      <c r="BC101" s="2"/>
      <c r="BD101" s="2"/>
      <c r="BE101" s="2"/>
    </row>
    <row r="102" spans="53:57" ht="13.5" customHeight="1">
      <c r="BA102" s="457" t="str">
        <f>MEDIÇÃO_GLOBAL!F6</f>
        <v>DUBAI CONSTRUÇÕES E PAVIMENTAÇÕES LTDA</v>
      </c>
      <c r="BB102" s="457"/>
      <c r="BC102" s="457" t="str">
        <f>CONCATENATE("PREFEITURA MUNICIPAL DE ",MEDIÇÃO_GLOBAL!$F$4)</f>
        <v>PREFEITURA MUNICIPAL DE SANTA TEREZA DO OESTE</v>
      </c>
      <c r="BD102" s="457"/>
      <c r="BE102" s="457" t="str">
        <f>CONCATENATE("PREFEITO MUNICIPAL DE ",MEDIÇÃO_GLOBAL!F4)</f>
        <v>PREFEITO MUNICIPAL DE SANTA TEREZA DO OESTE</v>
      </c>
    </row>
    <row r="103" spans="53:57" ht="13.5" customHeight="1">
      <c r="BA103" s="457" t="str">
        <f>Dados_Obra!B25</f>
        <v>TALISSON FAHIR BERNARDES</v>
      </c>
      <c r="BB103" s="457"/>
      <c r="BC103" s="457" t="str">
        <f>Dados_Obra!C28</f>
        <v>EDUARDO ARAUJO BERTOGLIO</v>
      </c>
      <c r="BD103" s="457"/>
      <c r="BE103" s="457" t="str" cm="1">
        <f t="array" ref="BE103">VLOOKUP(Dados_Obra!$F$3,PREFEITURAS!$A$2:$K$401,COLUMN(PREFEITURAS!C:C),FALSE)</f>
        <v>AMARILDO RIGOLIN</v>
      </c>
    </row>
    <row r="104" spans="53:57" ht="13.5" customHeight="1">
      <c r="BA104" s="458" t="str">
        <f>Dados_Obra!L25</f>
        <v xml:space="preserve">CREA MG-367322/D </v>
      </c>
      <c r="BB104" s="457"/>
      <c r="BC104" s="457" t="str">
        <f>CONCATENATE(Dados_Obra!C30," - ",Dados_Obra!C29)</f>
        <v>ENGº CIVIL - CREA PR-188.244/D</v>
      </c>
      <c r="BD104" s="457"/>
      <c r="BE104" s="457"/>
    </row>
  </sheetData>
  <sheetProtection algorithmName="SHA-512" hashValue="EV0orpgsfMnuO1Npl6y+UnsQiTd79sN5HACKmTxjVFdbFBocan6FjYQfXiygZ0dVOFitBNdRDaphtbG745vxGg==" saltValue="QP5Bv3hnxxtwwk+vozVXQw==" spinCount="100000" sheet="1" objects="1" scenarios="1" formatCells="0"/>
  <mergeCells count="3">
    <mergeCell ref="A38:G38"/>
    <mergeCell ref="M35:N35"/>
    <mergeCell ref="M37:N37"/>
  </mergeCells>
  <phoneticPr fontId="13" type="noConversion"/>
  <conditionalFormatting sqref="E14:V14">
    <cfRule type="cellIs" dxfId="5" priority="1" operator="equal">
      <formula>0</formula>
    </cfRule>
  </conditionalFormatting>
  <conditionalFormatting sqref="E16:V16">
    <cfRule type="cellIs" dxfId="4" priority="2" operator="between">
      <formula>1</formula>
      <formula>9</formula>
    </cfRule>
  </conditionalFormatting>
  <conditionalFormatting sqref="J7:M7">
    <cfRule type="cellIs" dxfId="3" priority="3" operator="equal">
      <formula>""</formula>
    </cfRule>
  </conditionalFormatting>
  <pageMargins left="0.511811024" right="0.511811024" top="0.78740157499999996" bottom="0.78740157499999996" header="0.31496062000000002" footer="0.31496062000000002"/>
  <pageSetup paperSize="9" orientation="portrait" r:id="rId1"/>
  <ignoredErrors>
    <ignoredError sqref="B39:B58"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7169" r:id="rId4" name="Drop Down 1">
              <controlPr locked="0" defaultSize="0" autoLine="0" autoPict="0" altText="Escolha o Nome do Município">
                <anchor moveWithCells="1">
                  <from>
                    <xdr:col>1</xdr:col>
                    <xdr:colOff>19050</xdr:colOff>
                    <xdr:row>2</xdr:row>
                    <xdr:rowOff>19050</xdr:rowOff>
                  </from>
                  <to>
                    <xdr:col>6</xdr:col>
                    <xdr:colOff>485775</xdr:colOff>
                    <xdr:row>2</xdr:row>
                    <xdr:rowOff>247650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KP3298"/>
  <sheetViews>
    <sheetView showGridLines="0" showZeros="0" topLeftCell="A10" workbookViewId="0">
      <selection activeCell="F54" sqref="F54"/>
    </sheetView>
  </sheetViews>
  <sheetFormatPr defaultRowHeight="15"/>
  <cols>
    <col min="1" max="1" width="20.140625" customWidth="1"/>
    <col min="2" max="3" width="16.7109375" customWidth="1"/>
    <col min="4" max="4" width="13.5703125" customWidth="1"/>
    <col min="5" max="5" width="8.5703125" style="3" customWidth="1"/>
    <col min="7" max="7" width="16" customWidth="1"/>
    <col min="8" max="8" width="11.28515625" customWidth="1"/>
    <col min="9" max="9" width="48.7109375" customWidth="1"/>
    <col min="11" max="11" width="11" customWidth="1"/>
    <col min="12" max="13" width="12.140625" customWidth="1"/>
    <col min="14" max="14" width="14" customWidth="1"/>
    <col min="15" max="15" width="14.7109375" customWidth="1"/>
    <col min="16" max="16" width="15.42578125" style="3" customWidth="1"/>
    <col min="17" max="17" width="12.85546875" style="1088" customWidth="1"/>
    <col min="18" max="18" width="11.42578125" customWidth="1"/>
    <col min="19" max="25" width="15.7109375" customWidth="1"/>
    <col min="26" max="26" width="11.28515625" customWidth="1"/>
    <col min="27" max="36" width="11.7109375" customWidth="1"/>
    <col min="38" max="38" width="9" bestFit="1" customWidth="1"/>
    <col min="39" max="40" width="13.5703125" bestFit="1" customWidth="1"/>
    <col min="42" max="42" width="17.140625" customWidth="1"/>
    <col min="66" max="83" width="8.5703125" customWidth="1"/>
    <col min="84" max="91" width="7.42578125" customWidth="1"/>
    <col min="92" max="109" width="8.5703125" customWidth="1"/>
    <col min="110" max="117" width="7.42578125" customWidth="1"/>
    <col min="118" max="135" width="9" customWidth="1"/>
    <col min="136" max="161" width="7.42578125" customWidth="1"/>
  </cols>
  <sheetData>
    <row r="1" spans="1:302" ht="24" customHeight="1">
      <c r="A1" s="1050" t="str">
        <f>Dados_Obra!H27</f>
        <v>Versão da planilha: 06 de 22/05/2025 - 14:40h</v>
      </c>
      <c r="D1" s="1051" t="s">
        <v>1470</v>
      </c>
      <c r="E1" s="1052"/>
      <c r="F1" s="1053"/>
      <c r="G1" s="1053"/>
      <c r="H1" s="1053"/>
      <c r="I1" s="1053"/>
      <c r="J1" s="1053"/>
      <c r="K1" s="908"/>
      <c r="L1" s="908"/>
      <c r="M1" s="1054"/>
      <c r="N1" s="1054"/>
      <c r="O1" s="1054"/>
      <c r="P1" s="1055"/>
      <c r="Q1" s="1056"/>
      <c r="R1" s="908"/>
      <c r="S1" s="908"/>
    </row>
    <row r="2" spans="1:302" ht="18" customHeight="1">
      <c r="D2" s="1051" t="s">
        <v>1471</v>
      </c>
      <c r="E2" s="1053"/>
      <c r="F2" s="1053"/>
      <c r="G2" s="1053"/>
      <c r="H2" s="1053"/>
      <c r="I2" s="1053"/>
      <c r="J2" s="1053"/>
      <c r="M2" s="1057"/>
      <c r="N2" s="1057"/>
      <c r="O2" s="1057"/>
      <c r="P2" s="1058"/>
      <c r="Q2" s="1059"/>
    </row>
    <row r="3" spans="1:302" ht="34.5" customHeight="1">
      <c r="E3" s="1532" t="s">
        <v>1553</v>
      </c>
      <c r="F3" s="1533"/>
      <c r="G3" s="1534"/>
      <c r="H3" s="1060">
        <v>1</v>
      </c>
      <c r="M3" s="1057"/>
      <c r="N3" s="1057"/>
      <c r="O3" s="1057"/>
      <c r="P3" s="1058"/>
      <c r="Q3" s="1061"/>
    </row>
    <row r="4" spans="1:302" ht="12.75">
      <c r="M4" s="1057"/>
      <c r="N4" s="1057"/>
      <c r="O4" s="1057"/>
      <c r="P4" s="1058"/>
      <c r="Q4" s="1061"/>
    </row>
    <row r="5" spans="1:302" ht="12.75">
      <c r="G5" s="263" t="s">
        <v>1391</v>
      </c>
      <c r="H5" s="1062">
        <f>MEDIÇÃO_GLOBAL!K4</f>
        <v>292</v>
      </c>
      <c r="M5" s="1057"/>
      <c r="N5" s="1057"/>
      <c r="O5" s="1057"/>
      <c r="P5" s="1058"/>
      <c r="Q5" s="1061"/>
    </row>
    <row r="6" spans="1:302" ht="18" customHeight="1" thickBot="1">
      <c r="C6" s="459">
        <f>SUBTOTAL(9,C11:C713)</f>
        <v>0</v>
      </c>
      <c r="M6" s="1057"/>
      <c r="N6" s="1057"/>
      <c r="O6" s="1057"/>
      <c r="P6" s="1058"/>
      <c r="Q6" s="1061"/>
    </row>
    <row r="7" spans="1:302" s="932" customFormat="1" ht="57.75" customHeight="1" thickTop="1" thickBot="1">
      <c r="B7" s="1063"/>
      <c r="C7" s="770" t="s">
        <v>568</v>
      </c>
      <c r="D7" s="771" t="s">
        <v>1401</v>
      </c>
      <c r="E7" s="1064" t="s">
        <v>556</v>
      </c>
      <c r="F7" s="1065" t="s">
        <v>566</v>
      </c>
      <c r="G7" s="1066" t="s">
        <v>563</v>
      </c>
      <c r="H7" s="1067" t="s">
        <v>77</v>
      </c>
      <c r="I7" s="1068" t="s">
        <v>558</v>
      </c>
      <c r="J7" s="1069" t="s">
        <v>564</v>
      </c>
      <c r="K7" s="1070" t="s">
        <v>1404</v>
      </c>
      <c r="L7" s="1071" t="s">
        <v>565</v>
      </c>
      <c r="M7" s="1072" t="str">
        <f>IF(C6=0,"TOTAL ITEM (R$)","TOTAL ITEM ADITADO (R$)")</f>
        <v>TOTAL ITEM (R$)</v>
      </c>
      <c r="N7" s="1072" t="str">
        <f>IF(C6=0,"SUBTOTAL ACUMULADO","SUBTOTAL ACUMULADO ADITADO")</f>
        <v>SUBTOTAL ACUMULADO</v>
      </c>
      <c r="O7" s="1073" t="str">
        <f>IF(C6=0,"TOTAL GLOBAL ( R$ ) - PM","TOTAL GLOBAL ADITADO ( R$ ) - PM")</f>
        <v>TOTAL GLOBAL ( R$ ) - PM</v>
      </c>
      <c r="P7" s="1074" t="s">
        <v>1393</v>
      </c>
      <c r="Q7" s="1061"/>
      <c r="R7"/>
      <c r="S7" s="1415" t="s">
        <v>1985</v>
      </c>
      <c r="T7" s="1413"/>
      <c r="U7" s="1413"/>
      <c r="V7" s="1413"/>
      <c r="W7" s="1413"/>
      <c r="X7" s="1413"/>
      <c r="Y7" s="1414"/>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row>
    <row r="8" spans="1:302" ht="121.5" customHeight="1" thickTop="1" thickBot="1">
      <c r="C8" s="1075"/>
      <c r="D8" s="1076"/>
      <c r="E8"/>
      <c r="F8" s="1077"/>
      <c r="M8" s="1078"/>
      <c r="N8" s="1057"/>
      <c r="O8" s="1057"/>
      <c r="Q8" s="1061"/>
      <c r="R8" s="1538" t="s">
        <v>1984</v>
      </c>
      <c r="S8" s="1079" t="str">
        <f>'MEDIÇÃO_OBJETO (1)'!C9</f>
        <v>GLOBAL - LOTE 1</v>
      </c>
      <c r="T8" s="1079" t="e">
        <f>#REF!</f>
        <v>#REF!</v>
      </c>
      <c r="U8" s="1079" t="e">
        <f>#REF!</f>
        <v>#REF!</v>
      </c>
      <c r="V8" s="1079" t="e">
        <f>#REF!</f>
        <v>#REF!</v>
      </c>
      <c r="W8" s="1079" t="e">
        <f>#REF!</f>
        <v>#REF!</v>
      </c>
      <c r="X8" s="1079" t="e">
        <f>#REF!</f>
        <v>#REF!</v>
      </c>
      <c r="Y8" s="1079" t="e">
        <f>#REF!</f>
        <v>#REF!</v>
      </c>
    </row>
    <row r="9" spans="1:302" ht="38.25" customHeight="1" thickBot="1">
      <c r="E9" s="457">
        <v>0</v>
      </c>
      <c r="F9" s="743"/>
      <c r="I9" s="56" t="s">
        <v>559</v>
      </c>
      <c r="L9" s="1022">
        <f>L11*C11</f>
        <v>0</v>
      </c>
      <c r="M9" s="1129"/>
      <c r="N9" s="1130" t="s">
        <v>1392</v>
      </c>
      <c r="O9" s="1131">
        <f>SUM(O10:O1035)</f>
        <v>4250000</v>
      </c>
      <c r="P9" s="1132" t="str">
        <f>IF(C6=0,IF(O9=Dados_Obra!M35,"ok",CONCATENATE("Diferente em:  ",TEXT(Dados_Obra!M35-O9,"#.##0,00"))),IF(O9=Dados_Obra!M37,"ok",CONCATENATE("Diferente em:  ",TEXT(Dados_Obra!M37-O9,"#.##0,00"))))</f>
        <v>ok</v>
      </c>
      <c r="Q9" s="1059"/>
      <c r="R9" s="1539"/>
      <c r="S9" s="1535" t="s">
        <v>2013</v>
      </c>
      <c r="T9" s="1536"/>
      <c r="U9" s="1536"/>
      <c r="V9" s="1536"/>
      <c r="W9" s="1536"/>
      <c r="X9" s="1536"/>
      <c r="Y9" s="1537"/>
    </row>
    <row r="10" spans="1:302" ht="18" customHeight="1">
      <c r="C10" s="1080" t="s">
        <v>2008</v>
      </c>
      <c r="F10" s="1118">
        <v>1</v>
      </c>
      <c r="G10" s="1119" t="s">
        <v>78</v>
      </c>
      <c r="H10" s="1120" t="s">
        <v>2065</v>
      </c>
      <c r="I10" s="1121" t="s">
        <v>569</v>
      </c>
      <c r="J10" s="1122" t="s">
        <v>2066</v>
      </c>
      <c r="K10" s="1123" t="s">
        <v>78</v>
      </c>
      <c r="L10" s="1124" t="s">
        <v>78</v>
      </c>
      <c r="M10" s="57">
        <f>IF($C$6=0,IF(IFERROR(VALUE($F10),0)&gt;0,0,IF(P10=0,ROUND(IFERROR(VALUE(K10),0)*IFERROR(VALUE(L10),0),2),IF(P10="b",ROUNDDOWN(IFERROR(VALUE(K10),0)*IFERROR(VALUE(L10),0),2),IF(P10="c",ROUNDUP(IFERROR(VALUE(K10),0)*IFERROR(VALUE(L10),0),2),ROUND(IFERROR(VALUE(K10),0)*IFERROR(VALUE(L10),0),2))))),IF(IFERROR(VALUE($F10),0)&gt;0,0,IF(P10=0,ROUND(IFERROR(VALUE(L10),0)*D10,2),IF(P10="b",ROUNDDOWN(IFERROR(VALUE(L10),0)*D10,2),IF(P10="c",ROUNDUP(IFERROR(VALUE(L10),0)*D10,2),ROUND(IFERROR(VALUE(L10),0)*D10,2))))))</f>
        <v>0</v>
      </c>
      <c r="N10" s="57">
        <f t="shared" ref="N10:N13" si="0">IF(IFERROR(VALUE($F10),0)&gt;0,0,SUM(N11,M10))</f>
        <v>0</v>
      </c>
      <c r="O10" s="460">
        <f t="shared" ref="O10:O73" si="1">IF(IFERROR(VALUE($F10),0)&gt;0,SUM(N11),0)</f>
        <v>40363.22</v>
      </c>
      <c r="P10" s="464"/>
      <c r="Q10" s="1059"/>
      <c r="R10" s="1082" t="str">
        <f>IF(K10=0,"-",IF(K10=SUM(S10:Y10),"Ok","Verificar"))</f>
        <v>Verificar</v>
      </c>
      <c r="S10" s="1089" t="str">
        <f>Dados_GLOBAL_Inicial!K10</f>
        <v/>
      </c>
      <c r="T10" s="546"/>
      <c r="U10" s="546"/>
      <c r="V10" s="546"/>
      <c r="W10" s="546"/>
      <c r="X10" s="546"/>
      <c r="Y10" s="547"/>
    </row>
    <row r="11" spans="1:302" ht="33.75">
      <c r="B11" s="1083"/>
      <c r="C11" s="461">
        <f>MEDIÇÃO_GLOBAL!I11</f>
        <v>0</v>
      </c>
      <c r="D11" s="462">
        <f>MEDIÇÃO_GLOBAL!J11</f>
        <v>4</v>
      </c>
      <c r="E11" s="1081"/>
      <c r="F11" s="1118" t="s">
        <v>78</v>
      </c>
      <c r="G11" s="1119" t="s">
        <v>2067</v>
      </c>
      <c r="H11" s="1120" t="s">
        <v>2068</v>
      </c>
      <c r="I11" s="1125" t="s">
        <v>2069</v>
      </c>
      <c r="J11" s="1126" t="s">
        <v>2070</v>
      </c>
      <c r="K11" s="1127">
        <v>4</v>
      </c>
      <c r="L11" s="1128">
        <v>2895.34</v>
      </c>
      <c r="M11" s="57">
        <f>IF($C$6=0,IF(IFERROR(VALUE($F11),0)&gt;0,0,IF(P11=0,ROUND(IFERROR(VALUE(K11),0)*IFERROR(VALUE(L11),0),2),IF(P11="b",ROUNDDOWN(IFERROR(VALUE(K11),0)*IFERROR(VALUE(L11),0),2),IF(P11="c",ROUNDUP(IFERROR(VALUE(K11),0)*IFERROR(VALUE(L11),0),2),ROUND(IFERROR(VALUE(K11),0)*IFERROR(VALUE(L11),0),2))))),IF(IFERROR(VALUE($F11),0)&gt;0,0,IF(P11=0,ROUND(IFERROR(VALUE(L11),0)*D11,2),IF(P11="b",ROUNDDOWN(IFERROR(VALUE(L11),0)*D11,2),IF(P11="c",ROUNDUP(IFERROR(VALUE(L11),0)*D11,2),ROUND(IFERROR(VALUE(L11),0)*D11,2))))))</f>
        <v>11581.36</v>
      </c>
      <c r="N11" s="57">
        <f t="shared" si="0"/>
        <v>40363.22</v>
      </c>
      <c r="O11" s="460">
        <f t="shared" si="1"/>
        <v>0</v>
      </c>
      <c r="P11" s="464"/>
      <c r="Q11" s="1084"/>
      <c r="R11" s="1085" t="str">
        <f>IF(K11=0,"-",IF(K11=SUM(S11:Y11),"Ok","Verificar"))</f>
        <v>Ok</v>
      </c>
      <c r="S11" s="1089">
        <f>Dados_GLOBAL_Inicial!K11</f>
        <v>4</v>
      </c>
      <c r="T11" s="463"/>
      <c r="U11" s="463"/>
      <c r="V11" s="463"/>
      <c r="W11" s="463"/>
      <c r="X11" s="463"/>
      <c r="Y11" s="543"/>
    </row>
    <row r="12" spans="1:302" ht="22.5">
      <c r="B12" s="1083"/>
      <c r="C12" s="461">
        <f>MEDIÇÃO_GLOBAL!I12</f>
        <v>0</v>
      </c>
      <c r="D12" s="455">
        <f>MEDIÇÃO_GLOBAL!J12</f>
        <v>266.39999999999998</v>
      </c>
      <c r="F12" s="1118" t="s">
        <v>78</v>
      </c>
      <c r="G12" s="1119" t="s">
        <v>2071</v>
      </c>
      <c r="H12" s="1120" t="s">
        <v>2072</v>
      </c>
      <c r="I12" s="1125" t="s">
        <v>2073</v>
      </c>
      <c r="J12" s="1126" t="s">
        <v>2074</v>
      </c>
      <c r="K12" s="1127">
        <v>266.39999999999998</v>
      </c>
      <c r="L12" s="1128">
        <v>108.04</v>
      </c>
      <c r="M12" s="57">
        <f t="shared" ref="M12:M75" si="2">IF($C$6=0,IF(IFERROR(VALUE($F12),0)&gt;0,0,IF(P12=0,ROUND(IFERROR(VALUE(K12),0)*IFERROR(VALUE(L12),0),2),IF(P12="b",ROUNDDOWN(IFERROR(VALUE(K12),0)*IFERROR(VALUE(L12),0),2),IF(P12="c",ROUNDUP(IFERROR(VALUE(K12),0)*IFERROR(VALUE(L12),0),2),ROUND(IFERROR(VALUE(K12),0)*IFERROR(VALUE(L12),0),2))))),IF(IFERROR(VALUE($F12),0)&gt;0,0,IF(P12=0,ROUND(IFERROR(VALUE(L12),0)*D12,2),IF(P12="b",ROUNDDOWN(IFERROR(VALUE(L12),0)*D12,2),IF(P12="c",ROUNDUP(IFERROR(VALUE(L12),0)*D12,2),ROUND(IFERROR(VALUE(L12),0)*D12,2))))))</f>
        <v>28781.86</v>
      </c>
      <c r="N12" s="57">
        <f t="shared" si="0"/>
        <v>28781.86</v>
      </c>
      <c r="O12" s="460">
        <f t="shared" si="1"/>
        <v>0</v>
      </c>
      <c r="P12" s="464"/>
      <c r="Q12" s="1084"/>
      <c r="R12" s="1085" t="str">
        <f t="shared" ref="R12:R75" si="3">IF(K12=0,"-",IF(K12=SUM(S12:Y12),"Ok","Verificar"))</f>
        <v>Ok</v>
      </c>
      <c r="S12" s="1089">
        <f>Dados_GLOBAL_Inicial!K12</f>
        <v>266.39999999999998</v>
      </c>
      <c r="T12" s="463"/>
      <c r="U12" s="463"/>
      <c r="V12" s="463"/>
      <c r="W12" s="463"/>
      <c r="X12" s="463"/>
      <c r="Y12" s="543"/>
    </row>
    <row r="13" spans="1:302">
      <c r="B13" s="1083"/>
      <c r="C13" s="461">
        <f>MEDIÇÃO_GLOBAL!I13</f>
        <v>0</v>
      </c>
      <c r="D13" s="455">
        <f>MEDIÇÃO_GLOBAL!J13</f>
        <v>0</v>
      </c>
      <c r="F13" s="1118">
        <v>2</v>
      </c>
      <c r="G13" s="1119" t="s">
        <v>78</v>
      </c>
      <c r="H13" s="1120" t="s">
        <v>2075</v>
      </c>
      <c r="I13" s="1125" t="s">
        <v>571</v>
      </c>
      <c r="J13" s="1126" t="s">
        <v>2066</v>
      </c>
      <c r="K13" s="1127" t="s">
        <v>78</v>
      </c>
      <c r="L13" s="1128" t="s">
        <v>78</v>
      </c>
      <c r="M13" s="57">
        <f t="shared" si="2"/>
        <v>0</v>
      </c>
      <c r="N13" s="57">
        <f t="shared" si="0"/>
        <v>0</v>
      </c>
      <c r="O13" s="460">
        <f t="shared" si="1"/>
        <v>130561.95</v>
      </c>
      <c r="P13" s="464"/>
      <c r="Q13" s="1084"/>
      <c r="R13" s="1085" t="str">
        <f t="shared" si="3"/>
        <v>Verificar</v>
      </c>
      <c r="S13" s="1089" t="str">
        <f>Dados_GLOBAL_Inicial!K13</f>
        <v/>
      </c>
      <c r="T13" s="463"/>
      <c r="U13" s="463"/>
      <c r="V13" s="463"/>
      <c r="W13" s="463"/>
      <c r="X13" s="463"/>
      <c r="Y13" s="543"/>
    </row>
    <row r="14" spans="1:302">
      <c r="B14" s="1083"/>
      <c r="C14" s="461">
        <f>MEDIÇÃO_GLOBAL!I14</f>
        <v>0</v>
      </c>
      <c r="D14" s="455">
        <f>MEDIÇÃO_GLOBAL!J14</f>
        <v>124</v>
      </c>
      <c r="F14" s="1118" t="s">
        <v>78</v>
      </c>
      <c r="G14" s="1119">
        <v>400300</v>
      </c>
      <c r="H14" s="1120" t="s">
        <v>2076</v>
      </c>
      <c r="I14" s="1125" t="s">
        <v>2077</v>
      </c>
      <c r="J14" s="1126" t="s">
        <v>2070</v>
      </c>
      <c r="K14" s="1127">
        <v>124</v>
      </c>
      <c r="L14" s="1128">
        <v>47.2</v>
      </c>
      <c r="M14" s="57">
        <f t="shared" si="2"/>
        <v>5852.8</v>
      </c>
      <c r="N14" s="57">
        <f t="shared" ref="N14" si="4">IF(IFERROR(VALUE($F14),0)&gt;0,0,SUM(N15,M14))</f>
        <v>130561.95</v>
      </c>
      <c r="O14" s="460">
        <f t="shared" si="1"/>
        <v>0</v>
      </c>
      <c r="P14" s="464"/>
      <c r="Q14" s="1084"/>
      <c r="R14" s="1085" t="str">
        <f t="shared" si="3"/>
        <v>Ok</v>
      </c>
      <c r="S14" s="1089">
        <f>Dados_GLOBAL_Inicial!K14</f>
        <v>124</v>
      </c>
      <c r="T14" s="463"/>
      <c r="U14" s="463"/>
      <c r="V14" s="463"/>
      <c r="W14" s="463"/>
      <c r="X14" s="463"/>
      <c r="Y14" s="543"/>
    </row>
    <row r="15" spans="1:302">
      <c r="B15" s="1083"/>
      <c r="C15" s="461">
        <f>MEDIÇÃO_GLOBAL!I15</f>
        <v>0</v>
      </c>
      <c r="D15" s="455">
        <f>MEDIÇÃO_GLOBAL!J15</f>
        <v>7520.94</v>
      </c>
      <c r="F15" s="1118" t="s">
        <v>78</v>
      </c>
      <c r="G15" s="1119" t="s">
        <v>2078</v>
      </c>
      <c r="H15" s="1120" t="s">
        <v>2079</v>
      </c>
      <c r="I15" s="1125" t="s">
        <v>2080</v>
      </c>
      <c r="J15" s="1126" t="s">
        <v>2074</v>
      </c>
      <c r="K15" s="1127">
        <v>7520.94</v>
      </c>
      <c r="L15" s="1128">
        <v>8.49</v>
      </c>
      <c r="M15" s="57">
        <f t="shared" si="2"/>
        <v>63852.78</v>
      </c>
      <c r="N15" s="57">
        <f t="shared" ref="N15:N78" si="5">IF(IFERROR(VALUE($F15),0)&gt;0,0,SUM(N16,M15))</f>
        <v>124709.15</v>
      </c>
      <c r="O15" s="460">
        <f t="shared" si="1"/>
        <v>0</v>
      </c>
      <c r="P15" s="464"/>
      <c r="Q15" s="1084"/>
      <c r="R15" s="1085" t="str">
        <f t="shared" si="3"/>
        <v>Ok</v>
      </c>
      <c r="S15" s="1089">
        <f>Dados_GLOBAL_Inicial!K15</f>
        <v>7520.94</v>
      </c>
      <c r="T15" s="463"/>
      <c r="U15" s="463"/>
      <c r="V15" s="463"/>
      <c r="W15" s="463"/>
      <c r="X15" s="463"/>
      <c r="Y15" s="543"/>
    </row>
    <row r="16" spans="1:302">
      <c r="B16" s="1083"/>
      <c r="C16" s="461">
        <f>MEDIÇÃO_GLOBAL!I16</f>
        <v>0</v>
      </c>
      <c r="D16" s="455">
        <f>MEDIÇÃO_GLOBAL!J16</f>
        <v>4806.9799999999996</v>
      </c>
      <c r="F16" s="1118" t="s">
        <v>78</v>
      </c>
      <c r="G16" s="1119">
        <v>420200</v>
      </c>
      <c r="H16" s="1120" t="s">
        <v>2076</v>
      </c>
      <c r="I16" s="1125" t="s">
        <v>2081</v>
      </c>
      <c r="J16" s="1126" t="s">
        <v>2074</v>
      </c>
      <c r="K16" s="1127">
        <v>4806.9799999999996</v>
      </c>
      <c r="L16" s="1128">
        <v>12.66</v>
      </c>
      <c r="M16" s="57">
        <f t="shared" si="2"/>
        <v>60856.37</v>
      </c>
      <c r="N16" s="57">
        <f t="shared" si="5"/>
        <v>60856.37</v>
      </c>
      <c r="O16" s="460">
        <f t="shared" si="1"/>
        <v>0</v>
      </c>
      <c r="P16" s="464"/>
      <c r="Q16" s="1084"/>
      <c r="R16" s="1085" t="str">
        <f t="shared" si="3"/>
        <v>Ok</v>
      </c>
      <c r="S16" s="1089">
        <f>Dados_GLOBAL_Inicial!K16</f>
        <v>4806.9799999999996</v>
      </c>
      <c r="T16" s="463"/>
      <c r="U16" s="463"/>
      <c r="V16" s="463"/>
      <c r="W16" s="463"/>
      <c r="X16" s="463"/>
      <c r="Y16" s="543"/>
    </row>
    <row r="17" spans="2:25">
      <c r="B17" s="1083"/>
      <c r="C17" s="461">
        <f>MEDIÇÃO_GLOBAL!I17</f>
        <v>0</v>
      </c>
      <c r="D17" s="455">
        <f>MEDIÇÃO_GLOBAL!J17</f>
        <v>0</v>
      </c>
      <c r="F17" s="1118">
        <v>3</v>
      </c>
      <c r="G17" s="1119" t="s">
        <v>78</v>
      </c>
      <c r="H17" s="1120" t="s">
        <v>2082</v>
      </c>
      <c r="I17" s="1125" t="s">
        <v>572</v>
      </c>
      <c r="J17" s="1126" t="s">
        <v>2066</v>
      </c>
      <c r="K17" s="1127" t="s">
        <v>78</v>
      </c>
      <c r="L17" s="1128" t="s">
        <v>78</v>
      </c>
      <c r="M17" s="57">
        <f t="shared" si="2"/>
        <v>0</v>
      </c>
      <c r="N17" s="57">
        <f t="shared" si="5"/>
        <v>0</v>
      </c>
      <c r="O17" s="460">
        <f t="shared" si="1"/>
        <v>469897.99</v>
      </c>
      <c r="P17" s="464"/>
      <c r="Q17" s="1084"/>
      <c r="R17" s="1085" t="str">
        <f t="shared" si="3"/>
        <v>Verificar</v>
      </c>
      <c r="S17" s="1089" t="str">
        <f>Dados_GLOBAL_Inicial!K17</f>
        <v/>
      </c>
      <c r="T17" s="463"/>
      <c r="U17" s="463"/>
      <c r="V17" s="463"/>
      <c r="W17" s="463"/>
      <c r="X17" s="463"/>
      <c r="Y17" s="543"/>
    </row>
    <row r="18" spans="2:25">
      <c r="B18" s="1083"/>
      <c r="C18" s="461">
        <f>MEDIÇÃO_GLOBAL!I18</f>
        <v>0</v>
      </c>
      <c r="D18" s="455">
        <f>MEDIÇÃO_GLOBAL!J18</f>
        <v>2281.96</v>
      </c>
      <c r="F18" s="1118" t="s">
        <v>78</v>
      </c>
      <c r="G18" s="1119">
        <v>600300</v>
      </c>
      <c r="H18" s="1120" t="s">
        <v>2076</v>
      </c>
      <c r="I18" s="1125" t="s">
        <v>2083</v>
      </c>
      <c r="J18" s="1126" t="s">
        <v>2074</v>
      </c>
      <c r="K18" s="1127">
        <v>2281.96</v>
      </c>
      <c r="L18" s="1128">
        <v>8.59</v>
      </c>
      <c r="M18" s="57">
        <f t="shared" si="2"/>
        <v>19602.04</v>
      </c>
      <c r="N18" s="57">
        <f t="shared" si="5"/>
        <v>469897.99</v>
      </c>
      <c r="O18" s="460">
        <f t="shared" si="1"/>
        <v>0</v>
      </c>
      <c r="P18" s="464"/>
      <c r="Q18" s="1084"/>
      <c r="R18" s="1085" t="str">
        <f t="shared" si="3"/>
        <v>Ok</v>
      </c>
      <c r="S18" s="1089">
        <f>Dados_GLOBAL_Inicial!K18</f>
        <v>2281.96</v>
      </c>
      <c r="T18" s="463"/>
      <c r="U18" s="463"/>
      <c r="V18" s="463"/>
      <c r="W18" s="463"/>
      <c r="X18" s="463"/>
      <c r="Y18" s="543"/>
    </row>
    <row r="19" spans="2:25">
      <c r="B19" s="1083"/>
      <c r="C19" s="461">
        <f>MEDIÇÃO_GLOBAL!I19</f>
        <v>0</v>
      </c>
      <c r="D19" s="455">
        <f>MEDIÇÃO_GLOBAL!J19</f>
        <v>1499.4</v>
      </c>
      <c r="F19" s="1118" t="s">
        <v>78</v>
      </c>
      <c r="G19" s="1119" t="s">
        <v>2084</v>
      </c>
      <c r="H19" s="1120" t="s">
        <v>2079</v>
      </c>
      <c r="I19" s="1125" t="s">
        <v>2085</v>
      </c>
      <c r="J19" s="1126" t="s">
        <v>2086</v>
      </c>
      <c r="K19" s="1127">
        <v>1499.4</v>
      </c>
      <c r="L19" s="1128">
        <v>117.52</v>
      </c>
      <c r="M19" s="57">
        <f t="shared" si="2"/>
        <v>176209.49</v>
      </c>
      <c r="N19" s="57">
        <f t="shared" si="5"/>
        <v>450295.95</v>
      </c>
      <c r="O19" s="460">
        <f t="shared" si="1"/>
        <v>0</v>
      </c>
      <c r="P19" s="464"/>
      <c r="Q19" s="1084"/>
      <c r="R19" s="1085" t="str">
        <f t="shared" si="3"/>
        <v>Ok</v>
      </c>
      <c r="S19" s="1089">
        <f>Dados_GLOBAL_Inicial!K19</f>
        <v>1499.4</v>
      </c>
      <c r="T19" s="463"/>
      <c r="U19" s="463"/>
      <c r="V19" s="463"/>
      <c r="W19" s="463"/>
      <c r="X19" s="463"/>
      <c r="Y19" s="543"/>
    </row>
    <row r="20" spans="2:25">
      <c r="B20" s="1083"/>
      <c r="C20" s="461">
        <f>MEDIÇÃO_GLOBAL!I20</f>
        <v>0</v>
      </c>
      <c r="D20" s="455">
        <f>MEDIÇÃO_GLOBAL!J20</f>
        <v>499</v>
      </c>
      <c r="F20" s="1118" t="s">
        <v>78</v>
      </c>
      <c r="G20" s="1119" t="s">
        <v>2087</v>
      </c>
      <c r="H20" s="1120" t="s">
        <v>2079</v>
      </c>
      <c r="I20" s="1125" t="s">
        <v>2088</v>
      </c>
      <c r="J20" s="1126" t="s">
        <v>2086</v>
      </c>
      <c r="K20" s="1127">
        <v>499</v>
      </c>
      <c r="L20" s="1128">
        <v>142.46</v>
      </c>
      <c r="M20" s="57">
        <f t="shared" si="2"/>
        <v>71087.539999999994</v>
      </c>
      <c r="N20" s="57">
        <f t="shared" si="5"/>
        <v>274086.46000000002</v>
      </c>
      <c r="O20" s="460">
        <f t="shared" si="1"/>
        <v>0</v>
      </c>
      <c r="P20" s="464"/>
      <c r="Q20" s="1084"/>
      <c r="R20" s="1085" t="str">
        <f t="shared" si="3"/>
        <v>Ok</v>
      </c>
      <c r="S20" s="1089">
        <f>Dados_GLOBAL_Inicial!K20</f>
        <v>499</v>
      </c>
      <c r="T20" s="463"/>
      <c r="U20" s="463"/>
      <c r="V20" s="463"/>
      <c r="W20" s="463"/>
      <c r="X20" s="463"/>
      <c r="Y20" s="543"/>
    </row>
    <row r="21" spans="2:25">
      <c r="B21" s="1083"/>
      <c r="C21" s="461">
        <f>MEDIÇÃO_GLOBAL!I21</f>
        <v>0</v>
      </c>
      <c r="D21" s="455">
        <f>MEDIÇÃO_GLOBAL!J21</f>
        <v>176</v>
      </c>
      <c r="F21" s="1118" t="s">
        <v>78</v>
      </c>
      <c r="G21" s="1119" t="s">
        <v>2089</v>
      </c>
      <c r="H21" s="1120" t="s">
        <v>2079</v>
      </c>
      <c r="I21" s="1125" t="s">
        <v>2090</v>
      </c>
      <c r="J21" s="1126" t="s">
        <v>2086</v>
      </c>
      <c r="K21" s="1127">
        <v>176</v>
      </c>
      <c r="L21" s="1128">
        <v>255.76</v>
      </c>
      <c r="M21" s="57">
        <f t="shared" si="2"/>
        <v>45013.760000000002</v>
      </c>
      <c r="N21" s="57">
        <f t="shared" si="5"/>
        <v>202998.92</v>
      </c>
      <c r="O21" s="460">
        <f t="shared" si="1"/>
        <v>0</v>
      </c>
      <c r="P21" s="464"/>
      <c r="Q21" s="1084"/>
      <c r="R21" s="1085" t="str">
        <f t="shared" si="3"/>
        <v>Ok</v>
      </c>
      <c r="S21" s="1089">
        <f>Dados_GLOBAL_Inicial!K21</f>
        <v>176</v>
      </c>
      <c r="T21" s="463"/>
      <c r="U21" s="463"/>
      <c r="V21" s="463"/>
      <c r="W21" s="463"/>
      <c r="X21" s="463"/>
      <c r="Y21" s="543"/>
    </row>
    <row r="22" spans="2:25">
      <c r="B22" s="1083"/>
      <c r="C22" s="461">
        <f>MEDIÇÃO_GLOBAL!I22</f>
        <v>0</v>
      </c>
      <c r="D22" s="455">
        <f>MEDIÇÃO_GLOBAL!J22</f>
        <v>22</v>
      </c>
      <c r="F22" s="1118" t="s">
        <v>78</v>
      </c>
      <c r="G22" s="1119" t="s">
        <v>2091</v>
      </c>
      <c r="H22" s="1120" t="s">
        <v>2079</v>
      </c>
      <c r="I22" s="1125" t="s">
        <v>2092</v>
      </c>
      <c r="J22" s="1126" t="s">
        <v>2070</v>
      </c>
      <c r="K22" s="1127">
        <v>22</v>
      </c>
      <c r="L22" s="1128">
        <v>1438.5</v>
      </c>
      <c r="M22" s="57">
        <f t="shared" si="2"/>
        <v>31647</v>
      </c>
      <c r="N22" s="57">
        <f t="shared" si="5"/>
        <v>157985.16</v>
      </c>
      <c r="O22" s="460">
        <f t="shared" si="1"/>
        <v>0</v>
      </c>
      <c r="P22" s="464"/>
      <c r="Q22" s="1084"/>
      <c r="R22" s="1085" t="str">
        <f t="shared" si="3"/>
        <v>Ok</v>
      </c>
      <c r="S22" s="1089">
        <f>Dados_GLOBAL_Inicial!K22</f>
        <v>22</v>
      </c>
      <c r="T22" s="463"/>
      <c r="U22" s="463"/>
      <c r="V22" s="463"/>
      <c r="W22" s="463"/>
      <c r="X22" s="463"/>
      <c r="Y22" s="543"/>
    </row>
    <row r="23" spans="2:25">
      <c r="B23" s="1083"/>
      <c r="C23" s="461">
        <f>MEDIÇÃO_GLOBAL!I23</f>
        <v>0</v>
      </c>
      <c r="D23" s="455">
        <f>MEDIÇÃO_GLOBAL!J23</f>
        <v>66</v>
      </c>
      <c r="F23" s="1118" t="s">
        <v>78</v>
      </c>
      <c r="G23" s="1119" t="s">
        <v>2093</v>
      </c>
      <c r="H23" s="1120" t="s">
        <v>2079</v>
      </c>
      <c r="I23" s="1125" t="s">
        <v>2094</v>
      </c>
      <c r="J23" s="1126" t="s">
        <v>2070</v>
      </c>
      <c r="K23" s="1127">
        <v>66</v>
      </c>
      <c r="L23" s="1128">
        <v>1664.84</v>
      </c>
      <c r="M23" s="57">
        <f t="shared" si="2"/>
        <v>109879.44</v>
      </c>
      <c r="N23" s="57">
        <f t="shared" si="5"/>
        <v>126338.16</v>
      </c>
      <c r="O23" s="460">
        <f t="shared" si="1"/>
        <v>0</v>
      </c>
      <c r="P23" s="464"/>
      <c r="Q23" s="1084"/>
      <c r="R23" s="1085" t="str">
        <f t="shared" si="3"/>
        <v>Ok</v>
      </c>
      <c r="S23" s="1089">
        <f>Dados_GLOBAL_Inicial!K23</f>
        <v>66</v>
      </c>
      <c r="T23" s="463"/>
      <c r="U23" s="463"/>
      <c r="V23" s="463"/>
      <c r="W23" s="463"/>
      <c r="X23" s="463"/>
      <c r="Y23" s="543"/>
    </row>
    <row r="24" spans="2:25">
      <c r="B24" s="1083"/>
      <c r="C24" s="461">
        <f>MEDIÇÃO_GLOBAL!I24</f>
        <v>0</v>
      </c>
      <c r="D24" s="455">
        <f>MEDIÇÃO_GLOBAL!J24</f>
        <v>3</v>
      </c>
      <c r="F24" s="1118" t="s">
        <v>78</v>
      </c>
      <c r="G24" s="1119" t="s">
        <v>2095</v>
      </c>
      <c r="H24" s="1120" t="s">
        <v>2079</v>
      </c>
      <c r="I24" s="1125" t="s">
        <v>2096</v>
      </c>
      <c r="J24" s="1126" t="s">
        <v>2070</v>
      </c>
      <c r="K24" s="1127">
        <v>3</v>
      </c>
      <c r="L24" s="1128">
        <v>529.12</v>
      </c>
      <c r="M24" s="57">
        <f t="shared" si="2"/>
        <v>1587.36</v>
      </c>
      <c r="N24" s="57">
        <f t="shared" si="5"/>
        <v>16458.72</v>
      </c>
      <c r="O24" s="460">
        <f t="shared" si="1"/>
        <v>0</v>
      </c>
      <c r="P24" s="464"/>
      <c r="Q24" s="1084"/>
      <c r="R24" s="1085" t="str">
        <f t="shared" si="3"/>
        <v>Ok</v>
      </c>
      <c r="S24" s="1089">
        <f>Dados_GLOBAL_Inicial!K24</f>
        <v>3</v>
      </c>
      <c r="T24" s="463"/>
      <c r="U24" s="463"/>
      <c r="V24" s="463"/>
      <c r="W24" s="463"/>
      <c r="X24" s="463"/>
      <c r="Y24" s="543"/>
    </row>
    <row r="25" spans="2:25">
      <c r="B25" s="1083"/>
      <c r="C25" s="461">
        <f>MEDIÇÃO_GLOBAL!I25</f>
        <v>0</v>
      </c>
      <c r="D25" s="455">
        <f>MEDIÇÃO_GLOBAL!J25</f>
        <v>7</v>
      </c>
      <c r="F25" s="1118" t="s">
        <v>78</v>
      </c>
      <c r="G25" s="1119" t="s">
        <v>2097</v>
      </c>
      <c r="H25" s="1120" t="s">
        <v>2079</v>
      </c>
      <c r="I25" s="1125" t="s">
        <v>2098</v>
      </c>
      <c r="J25" s="1126" t="s">
        <v>2070</v>
      </c>
      <c r="K25" s="1127">
        <v>7</v>
      </c>
      <c r="L25" s="1128">
        <v>805.67</v>
      </c>
      <c r="M25" s="57">
        <f t="shared" si="2"/>
        <v>5639.69</v>
      </c>
      <c r="N25" s="57">
        <f t="shared" si="5"/>
        <v>14871.36</v>
      </c>
      <c r="O25" s="460">
        <f t="shared" si="1"/>
        <v>0</v>
      </c>
      <c r="P25" s="464"/>
      <c r="Q25" s="1084"/>
      <c r="R25" s="1085" t="str">
        <f t="shared" si="3"/>
        <v>Ok</v>
      </c>
      <c r="S25" s="1089">
        <f>Dados_GLOBAL_Inicial!K25</f>
        <v>7</v>
      </c>
      <c r="T25" s="463"/>
      <c r="U25" s="463"/>
      <c r="V25" s="463"/>
      <c r="W25" s="463"/>
      <c r="X25" s="463"/>
      <c r="Y25" s="543"/>
    </row>
    <row r="26" spans="2:25">
      <c r="B26" s="1083"/>
      <c r="C26" s="461">
        <f>MEDIÇÃO_GLOBAL!I26</f>
        <v>0</v>
      </c>
      <c r="D26" s="455">
        <f>MEDIÇÃO_GLOBAL!J26</f>
        <v>4</v>
      </c>
      <c r="F26" s="1118" t="s">
        <v>78</v>
      </c>
      <c r="G26" s="1119" t="s">
        <v>2099</v>
      </c>
      <c r="H26" s="1120" t="s">
        <v>2079</v>
      </c>
      <c r="I26" s="1125" t="s">
        <v>2100</v>
      </c>
      <c r="J26" s="1126" t="s">
        <v>2070</v>
      </c>
      <c r="K26" s="1127">
        <v>4</v>
      </c>
      <c r="L26" s="1128">
        <v>768.03</v>
      </c>
      <c r="M26" s="57">
        <f t="shared" si="2"/>
        <v>3072.12</v>
      </c>
      <c r="N26" s="57">
        <f t="shared" si="5"/>
        <v>9231.67</v>
      </c>
      <c r="O26" s="460">
        <f t="shared" si="1"/>
        <v>0</v>
      </c>
      <c r="P26" s="464"/>
      <c r="Q26" s="1084"/>
      <c r="R26" s="1085" t="str">
        <f t="shared" si="3"/>
        <v>Ok</v>
      </c>
      <c r="S26" s="1089">
        <f>Dados_GLOBAL_Inicial!K26</f>
        <v>4</v>
      </c>
      <c r="T26" s="463"/>
      <c r="U26" s="463"/>
      <c r="V26" s="463"/>
      <c r="W26" s="463"/>
      <c r="X26" s="463"/>
      <c r="Y26" s="543"/>
    </row>
    <row r="27" spans="2:25">
      <c r="B27" s="1083"/>
      <c r="C27" s="461">
        <f>MEDIÇÃO_GLOBAL!I27</f>
        <v>0</v>
      </c>
      <c r="D27" s="455">
        <f>MEDIÇÃO_GLOBAL!J27</f>
        <v>1</v>
      </c>
      <c r="F27" s="1118" t="s">
        <v>78</v>
      </c>
      <c r="G27" s="1119" t="s">
        <v>2101</v>
      </c>
      <c r="H27" s="1120" t="s">
        <v>2079</v>
      </c>
      <c r="I27" s="1125" t="s">
        <v>2102</v>
      </c>
      <c r="J27" s="1126" t="s">
        <v>2070</v>
      </c>
      <c r="K27" s="1127">
        <v>1</v>
      </c>
      <c r="L27" s="1128">
        <v>843.63</v>
      </c>
      <c r="M27" s="57">
        <f t="shared" si="2"/>
        <v>843.63</v>
      </c>
      <c r="N27" s="57">
        <f t="shared" si="5"/>
        <v>6159.55</v>
      </c>
      <c r="O27" s="460">
        <f t="shared" si="1"/>
        <v>0</v>
      </c>
      <c r="P27" s="464"/>
      <c r="Q27" s="1084"/>
      <c r="R27" s="1085" t="str">
        <f t="shared" si="3"/>
        <v>Ok</v>
      </c>
      <c r="S27" s="1089">
        <f>Dados_GLOBAL_Inicial!K27</f>
        <v>1</v>
      </c>
      <c r="T27" s="463"/>
      <c r="U27" s="463"/>
      <c r="V27" s="463"/>
      <c r="W27" s="463"/>
      <c r="X27" s="463"/>
      <c r="Y27" s="543"/>
    </row>
    <row r="28" spans="2:25">
      <c r="B28" s="1083"/>
      <c r="C28" s="461">
        <f>MEDIÇÃO_GLOBAL!I28</f>
        <v>0</v>
      </c>
      <c r="D28" s="455">
        <f>MEDIÇÃO_GLOBAL!J28</f>
        <v>4</v>
      </c>
      <c r="F28" s="1118" t="s">
        <v>78</v>
      </c>
      <c r="G28" s="1119" t="s">
        <v>2103</v>
      </c>
      <c r="H28" s="1120" t="s">
        <v>2079</v>
      </c>
      <c r="I28" s="1125" t="s">
        <v>2104</v>
      </c>
      <c r="J28" s="1126" t="s">
        <v>2070</v>
      </c>
      <c r="K28" s="1127">
        <v>4</v>
      </c>
      <c r="L28" s="1128">
        <v>1328.98</v>
      </c>
      <c r="M28" s="57">
        <f t="shared" si="2"/>
        <v>5315.92</v>
      </c>
      <c r="N28" s="57">
        <f t="shared" si="5"/>
        <v>5315.92</v>
      </c>
      <c r="O28" s="460">
        <f t="shared" si="1"/>
        <v>0</v>
      </c>
      <c r="P28" s="464"/>
      <c r="Q28" s="1084"/>
      <c r="R28" s="1085" t="str">
        <f t="shared" si="3"/>
        <v>Ok</v>
      </c>
      <c r="S28" s="1089">
        <f>Dados_GLOBAL_Inicial!K28</f>
        <v>4</v>
      </c>
      <c r="T28" s="463"/>
      <c r="U28" s="463"/>
      <c r="V28" s="463"/>
      <c r="W28" s="463"/>
      <c r="X28" s="463"/>
      <c r="Y28" s="543"/>
    </row>
    <row r="29" spans="2:25">
      <c r="B29" s="1083"/>
      <c r="C29" s="461">
        <f>MEDIÇÃO_GLOBAL!I29</f>
        <v>0</v>
      </c>
      <c r="D29" s="455">
        <f>MEDIÇÃO_GLOBAL!J29</f>
        <v>0</v>
      </c>
      <c r="F29" s="1118">
        <v>4</v>
      </c>
      <c r="G29" s="1119" t="s">
        <v>78</v>
      </c>
      <c r="H29" s="1120" t="s">
        <v>2105</v>
      </c>
      <c r="I29" s="1125" t="s">
        <v>573</v>
      </c>
      <c r="J29" s="1126" t="s">
        <v>2066</v>
      </c>
      <c r="K29" s="1127" t="s">
        <v>78</v>
      </c>
      <c r="L29" s="1128" t="s">
        <v>78</v>
      </c>
      <c r="M29" s="57">
        <f t="shared" si="2"/>
        <v>0</v>
      </c>
      <c r="N29" s="57">
        <f t="shared" si="5"/>
        <v>0</v>
      </c>
      <c r="O29" s="460">
        <f t="shared" si="1"/>
        <v>1043340.88</v>
      </c>
      <c r="P29" s="464"/>
      <c r="Q29" s="1084"/>
      <c r="R29" s="1085" t="str">
        <f t="shared" si="3"/>
        <v>Verificar</v>
      </c>
      <c r="S29" s="1089" t="str">
        <f>Dados_GLOBAL_Inicial!K29</f>
        <v/>
      </c>
      <c r="T29" s="463"/>
      <c r="U29" s="463"/>
      <c r="V29" s="463"/>
      <c r="W29" s="463"/>
      <c r="X29" s="463"/>
      <c r="Y29" s="543"/>
    </row>
    <row r="30" spans="2:25">
      <c r="B30" s="1083"/>
      <c r="C30" s="461">
        <f>MEDIÇÃO_GLOBAL!I30</f>
        <v>0</v>
      </c>
      <c r="D30" s="455">
        <f>MEDIÇÃO_GLOBAL!J30</f>
        <v>25069.86</v>
      </c>
      <c r="F30" s="1118" t="s">
        <v>78</v>
      </c>
      <c r="G30" s="1119" t="s">
        <v>2106</v>
      </c>
      <c r="H30" s="1120" t="s">
        <v>2079</v>
      </c>
      <c r="I30" s="1125" t="s">
        <v>2107</v>
      </c>
      <c r="J30" s="1126" t="s">
        <v>1629</v>
      </c>
      <c r="K30" s="1127">
        <v>25069.86</v>
      </c>
      <c r="L30" s="1128">
        <v>3.93</v>
      </c>
      <c r="M30" s="57">
        <f t="shared" si="2"/>
        <v>98524.55</v>
      </c>
      <c r="N30" s="57">
        <f t="shared" si="5"/>
        <v>1043340.88</v>
      </c>
      <c r="O30" s="460">
        <f t="shared" si="1"/>
        <v>0</v>
      </c>
      <c r="P30" s="464"/>
      <c r="Q30" s="1084"/>
      <c r="R30" s="1085" t="str">
        <f t="shared" si="3"/>
        <v>Ok</v>
      </c>
      <c r="S30" s="1089">
        <f>Dados_GLOBAL_Inicial!K30</f>
        <v>25069.86</v>
      </c>
      <c r="T30" s="463"/>
      <c r="U30" s="463"/>
      <c r="V30" s="463"/>
      <c r="W30" s="463"/>
      <c r="X30" s="463"/>
      <c r="Y30" s="543"/>
    </row>
    <row r="31" spans="2:25">
      <c r="B31" s="1083"/>
      <c r="C31" s="461">
        <f>MEDIÇÃO_GLOBAL!I31</f>
        <v>0</v>
      </c>
      <c r="D31" s="455">
        <f>MEDIÇÃO_GLOBAL!J31</f>
        <v>3860.49</v>
      </c>
      <c r="F31" s="1118" t="s">
        <v>78</v>
      </c>
      <c r="G31" s="1119">
        <v>531000</v>
      </c>
      <c r="H31" s="1120" t="s">
        <v>2076</v>
      </c>
      <c r="I31" s="1125" t="s">
        <v>2108</v>
      </c>
      <c r="J31" s="1126" t="s">
        <v>2074</v>
      </c>
      <c r="K31" s="1127">
        <v>3860.49</v>
      </c>
      <c r="L31" s="1128">
        <v>244.74</v>
      </c>
      <c r="M31" s="57">
        <f t="shared" si="2"/>
        <v>944816.33</v>
      </c>
      <c r="N31" s="57">
        <f t="shared" si="5"/>
        <v>944816.33</v>
      </c>
      <c r="O31" s="460">
        <f t="shared" si="1"/>
        <v>0</v>
      </c>
      <c r="P31" s="464" t="s">
        <v>2169</v>
      </c>
      <c r="Q31" s="1084"/>
      <c r="R31" s="1085" t="str">
        <f t="shared" si="3"/>
        <v>Ok</v>
      </c>
      <c r="S31" s="1089">
        <f>Dados_GLOBAL_Inicial!K31</f>
        <v>3860.49</v>
      </c>
      <c r="T31" s="463"/>
      <c r="U31" s="463"/>
      <c r="V31" s="463"/>
      <c r="W31" s="463"/>
      <c r="X31" s="463"/>
      <c r="Y31" s="543"/>
    </row>
    <row r="32" spans="2:25">
      <c r="B32" s="1083"/>
      <c r="C32" s="461">
        <f>MEDIÇÃO_GLOBAL!I32</f>
        <v>0</v>
      </c>
      <c r="D32" s="455">
        <f>MEDIÇÃO_GLOBAL!J32</f>
        <v>0</v>
      </c>
      <c r="F32" s="1118">
        <v>5</v>
      </c>
      <c r="G32" s="1119" t="s">
        <v>78</v>
      </c>
      <c r="H32" s="1120" t="s">
        <v>2109</v>
      </c>
      <c r="I32" s="1125" t="s">
        <v>574</v>
      </c>
      <c r="J32" s="1126" t="s">
        <v>2066</v>
      </c>
      <c r="K32" s="1127" t="s">
        <v>78</v>
      </c>
      <c r="L32" s="1128" t="s">
        <v>78</v>
      </c>
      <c r="M32" s="57">
        <f t="shared" si="2"/>
        <v>0</v>
      </c>
      <c r="N32" s="57">
        <f t="shared" si="5"/>
        <v>0</v>
      </c>
      <c r="O32" s="460">
        <f t="shared" si="1"/>
        <v>1450053.66</v>
      </c>
      <c r="P32" s="464"/>
      <c r="Q32" s="1084"/>
      <c r="R32" s="1085" t="str">
        <f t="shared" si="3"/>
        <v>Verificar</v>
      </c>
      <c r="S32" s="1089" t="str">
        <f>Dados_GLOBAL_Inicial!K32</f>
        <v/>
      </c>
      <c r="T32" s="463"/>
      <c r="U32" s="463"/>
      <c r="V32" s="463"/>
      <c r="W32" s="463"/>
      <c r="X32" s="463"/>
      <c r="Y32" s="543"/>
    </row>
    <row r="33" spans="2:25">
      <c r="B33" s="1083"/>
      <c r="C33" s="461">
        <f>MEDIÇÃO_GLOBAL!I33</f>
        <v>0</v>
      </c>
      <c r="D33" s="455">
        <f>MEDIÇÃO_GLOBAL!J33</f>
        <v>25069.86</v>
      </c>
      <c r="F33" s="1118" t="s">
        <v>78</v>
      </c>
      <c r="G33" s="1119" t="s">
        <v>2110</v>
      </c>
      <c r="H33" s="1120" t="s">
        <v>2079</v>
      </c>
      <c r="I33" s="1125" t="s">
        <v>2111</v>
      </c>
      <c r="J33" s="1126" t="s">
        <v>1629</v>
      </c>
      <c r="K33" s="1127">
        <v>25069.86</v>
      </c>
      <c r="L33" s="1128">
        <v>0.49</v>
      </c>
      <c r="M33" s="57">
        <f t="shared" si="2"/>
        <v>12284.23</v>
      </c>
      <c r="N33" s="57">
        <f t="shared" si="5"/>
        <v>1450053.66</v>
      </c>
      <c r="O33" s="460">
        <f t="shared" si="1"/>
        <v>0</v>
      </c>
      <c r="P33" s="464"/>
      <c r="Q33" s="1084"/>
      <c r="R33" s="1085" t="str">
        <f t="shared" si="3"/>
        <v>Ok</v>
      </c>
      <c r="S33" s="1089">
        <f>Dados_GLOBAL_Inicial!K33</f>
        <v>25069.86</v>
      </c>
      <c r="T33" s="463"/>
      <c r="U33" s="463"/>
      <c r="V33" s="463"/>
      <c r="W33" s="463"/>
      <c r="X33" s="463"/>
      <c r="Y33" s="543"/>
    </row>
    <row r="34" spans="2:25">
      <c r="B34" s="1083"/>
      <c r="C34" s="461">
        <f>MEDIÇÃO_GLOBAL!I34</f>
        <v>0</v>
      </c>
      <c r="D34" s="455">
        <f>MEDIÇÃO_GLOBAL!J34</f>
        <v>30.07</v>
      </c>
      <c r="F34" s="1118" t="s">
        <v>78</v>
      </c>
      <c r="G34" s="1119" t="s">
        <v>2112</v>
      </c>
      <c r="H34" s="1120" t="s">
        <v>2079</v>
      </c>
      <c r="I34" s="1125" t="s">
        <v>2113</v>
      </c>
      <c r="J34" s="1126" t="s">
        <v>2114</v>
      </c>
      <c r="K34" s="1127">
        <v>30.07</v>
      </c>
      <c r="L34" s="1128">
        <v>6072.88</v>
      </c>
      <c r="M34" s="57">
        <f t="shared" si="2"/>
        <v>182611.5</v>
      </c>
      <c r="N34" s="57">
        <f t="shared" si="5"/>
        <v>1437769.43</v>
      </c>
      <c r="O34" s="460">
        <f t="shared" si="1"/>
        <v>0</v>
      </c>
      <c r="P34" s="464"/>
      <c r="Q34" s="1084"/>
      <c r="R34" s="1085" t="str">
        <f t="shared" si="3"/>
        <v>Ok</v>
      </c>
      <c r="S34" s="1089">
        <f>Dados_GLOBAL_Inicial!K34</f>
        <v>30.07</v>
      </c>
      <c r="T34" s="463"/>
      <c r="U34" s="463"/>
      <c r="V34" s="463"/>
      <c r="W34" s="463"/>
      <c r="X34" s="463"/>
      <c r="Y34" s="543"/>
    </row>
    <row r="35" spans="2:25">
      <c r="B35" s="1083"/>
      <c r="C35" s="461">
        <f>MEDIÇÃO_GLOBAL!I35</f>
        <v>0</v>
      </c>
      <c r="D35" s="455">
        <f>MEDIÇÃO_GLOBAL!J35</f>
        <v>25069.86</v>
      </c>
      <c r="F35" s="1118" t="s">
        <v>78</v>
      </c>
      <c r="G35" s="1119" t="s">
        <v>2115</v>
      </c>
      <c r="H35" s="1120" t="s">
        <v>2079</v>
      </c>
      <c r="I35" s="1125" t="s">
        <v>2116</v>
      </c>
      <c r="J35" s="1126" t="s">
        <v>1629</v>
      </c>
      <c r="K35" s="1127">
        <v>25069.86</v>
      </c>
      <c r="L35" s="1128">
        <v>0.34</v>
      </c>
      <c r="M35" s="57">
        <f t="shared" si="2"/>
        <v>8523.75</v>
      </c>
      <c r="N35" s="57">
        <f t="shared" si="5"/>
        <v>1255157.93</v>
      </c>
      <c r="O35" s="460">
        <f t="shared" si="1"/>
        <v>0</v>
      </c>
      <c r="P35" s="464"/>
      <c r="Q35" s="1084"/>
      <c r="R35" s="1085" t="str">
        <f t="shared" si="3"/>
        <v>Ok</v>
      </c>
      <c r="S35" s="1089">
        <f>Dados_GLOBAL_Inicial!K35</f>
        <v>25069.86</v>
      </c>
      <c r="T35" s="463"/>
      <c r="U35" s="463"/>
      <c r="V35" s="463"/>
      <c r="W35" s="463"/>
      <c r="X35" s="463"/>
      <c r="Y35" s="543"/>
    </row>
    <row r="36" spans="2:25">
      <c r="B36" s="1083"/>
      <c r="C36" s="461">
        <f>MEDIÇÃO_GLOBAL!I36</f>
        <v>0</v>
      </c>
      <c r="D36" s="455">
        <f>MEDIÇÃO_GLOBAL!J36</f>
        <v>12.54</v>
      </c>
      <c r="F36" s="1118" t="s">
        <v>78</v>
      </c>
      <c r="G36" s="1119" t="s">
        <v>2117</v>
      </c>
      <c r="H36" s="1120" t="s">
        <v>2079</v>
      </c>
      <c r="I36" s="1125" t="s">
        <v>2118</v>
      </c>
      <c r="J36" s="1126" t="s">
        <v>2114</v>
      </c>
      <c r="K36" s="1127">
        <v>12.54</v>
      </c>
      <c r="L36" s="1128">
        <v>3607.33</v>
      </c>
      <c r="M36" s="57">
        <f t="shared" si="2"/>
        <v>45235.91</v>
      </c>
      <c r="N36" s="57">
        <f t="shared" si="5"/>
        <v>1246634.18</v>
      </c>
      <c r="O36" s="460">
        <f t="shared" si="1"/>
        <v>0</v>
      </c>
      <c r="P36" s="464" t="s">
        <v>2170</v>
      </c>
      <c r="Q36" s="1084"/>
      <c r="R36" s="1085" t="str">
        <f t="shared" si="3"/>
        <v>Ok</v>
      </c>
      <c r="S36" s="1089">
        <f>Dados_GLOBAL_Inicial!K36</f>
        <v>12.54</v>
      </c>
      <c r="T36" s="463"/>
      <c r="U36" s="463"/>
      <c r="V36" s="463"/>
      <c r="W36" s="463"/>
      <c r="X36" s="463"/>
      <c r="Y36" s="543"/>
    </row>
    <row r="37" spans="2:25" ht="22.5">
      <c r="B37" s="1083"/>
      <c r="C37" s="461">
        <f>MEDIÇÃO_GLOBAL!I37</f>
        <v>0</v>
      </c>
      <c r="D37" s="455">
        <f>MEDIÇÃO_GLOBAL!J37</f>
        <v>2507</v>
      </c>
      <c r="F37" s="1118" t="s">
        <v>78</v>
      </c>
      <c r="G37" s="1119" t="s">
        <v>2119</v>
      </c>
      <c r="H37" s="1120" t="s">
        <v>2079</v>
      </c>
      <c r="I37" s="1125" t="s">
        <v>2120</v>
      </c>
      <c r="J37" s="1126" t="s">
        <v>2114</v>
      </c>
      <c r="K37" s="1127">
        <v>2507</v>
      </c>
      <c r="L37" s="1128">
        <v>225.3</v>
      </c>
      <c r="M37" s="57">
        <f t="shared" si="2"/>
        <v>564827.1</v>
      </c>
      <c r="N37" s="57">
        <f t="shared" si="5"/>
        <v>1201398.27</v>
      </c>
      <c r="O37" s="460">
        <f t="shared" si="1"/>
        <v>0</v>
      </c>
      <c r="P37" s="464"/>
      <c r="Q37" s="1084"/>
      <c r="R37" s="1085" t="str">
        <f t="shared" si="3"/>
        <v>Ok</v>
      </c>
      <c r="S37" s="1089">
        <f>Dados_GLOBAL_Inicial!K37</f>
        <v>2507</v>
      </c>
      <c r="T37" s="463"/>
      <c r="U37" s="463"/>
      <c r="V37" s="463"/>
      <c r="W37" s="463"/>
      <c r="X37" s="463"/>
      <c r="Y37" s="543"/>
    </row>
    <row r="38" spans="2:25">
      <c r="B38" s="1083"/>
      <c r="C38" s="461">
        <f>MEDIÇÃO_GLOBAL!I38</f>
        <v>0</v>
      </c>
      <c r="D38" s="455">
        <f>MEDIÇÃO_GLOBAL!J38</f>
        <v>125.35</v>
      </c>
      <c r="F38" s="1118" t="s">
        <v>78</v>
      </c>
      <c r="G38" s="1119" t="s">
        <v>2121</v>
      </c>
      <c r="H38" s="1120" t="s">
        <v>2079</v>
      </c>
      <c r="I38" s="1125" t="s">
        <v>2122</v>
      </c>
      <c r="J38" s="1126" t="s">
        <v>2114</v>
      </c>
      <c r="K38" s="1127">
        <v>125.35</v>
      </c>
      <c r="L38" s="1128">
        <v>5078.3500000000004</v>
      </c>
      <c r="M38" s="57">
        <f t="shared" si="2"/>
        <v>636571.17000000004</v>
      </c>
      <c r="N38" s="57">
        <f t="shared" si="5"/>
        <v>636571.17000000004</v>
      </c>
      <c r="O38" s="460">
        <f t="shared" si="1"/>
        <v>0</v>
      </c>
      <c r="P38" s="464"/>
      <c r="Q38" s="1084"/>
      <c r="R38" s="1085" t="str">
        <f t="shared" si="3"/>
        <v>Ok</v>
      </c>
      <c r="S38" s="1089">
        <f>Dados_GLOBAL_Inicial!K38</f>
        <v>125.35</v>
      </c>
      <c r="T38" s="463"/>
      <c r="U38" s="463"/>
      <c r="V38" s="463"/>
      <c r="W38" s="463"/>
      <c r="X38" s="463"/>
      <c r="Y38" s="543"/>
    </row>
    <row r="39" spans="2:25">
      <c r="B39" s="1083"/>
      <c r="C39" s="461">
        <f>MEDIÇÃO_GLOBAL!I39</f>
        <v>0</v>
      </c>
      <c r="D39" s="455">
        <f>MEDIÇÃO_GLOBAL!J39</f>
        <v>0</v>
      </c>
      <c r="F39" s="1118">
        <v>6</v>
      </c>
      <c r="G39" s="1119" t="s">
        <v>78</v>
      </c>
      <c r="H39" s="1120" t="s">
        <v>2123</v>
      </c>
      <c r="I39" s="1125" t="s">
        <v>570</v>
      </c>
      <c r="J39" s="1126" t="s">
        <v>2066</v>
      </c>
      <c r="K39" s="1127" t="s">
        <v>78</v>
      </c>
      <c r="L39" s="1128" t="s">
        <v>78</v>
      </c>
      <c r="M39" s="57">
        <f t="shared" si="2"/>
        <v>0</v>
      </c>
      <c r="N39" s="57">
        <f t="shared" si="5"/>
        <v>0</v>
      </c>
      <c r="O39" s="460">
        <f t="shared" si="1"/>
        <v>266996.42000000004</v>
      </c>
      <c r="P39" s="464"/>
      <c r="Q39" s="1084"/>
      <c r="R39" s="1085" t="str">
        <f t="shared" si="3"/>
        <v>Verificar</v>
      </c>
      <c r="S39" s="1089" t="str">
        <f>Dados_GLOBAL_Inicial!K39</f>
        <v/>
      </c>
      <c r="T39" s="463"/>
      <c r="U39" s="463"/>
      <c r="V39" s="463"/>
      <c r="W39" s="463"/>
      <c r="X39" s="463"/>
      <c r="Y39" s="543"/>
    </row>
    <row r="40" spans="2:25">
      <c r="B40" s="1083"/>
      <c r="C40" s="461">
        <f>MEDIÇÃO_GLOBAL!I40</f>
        <v>0</v>
      </c>
      <c r="D40" s="455">
        <f>MEDIÇÃO_GLOBAL!J40</f>
        <v>2912.26</v>
      </c>
      <c r="F40" s="1118" t="s">
        <v>78</v>
      </c>
      <c r="G40" s="1119" t="s">
        <v>2124</v>
      </c>
      <c r="H40" s="1120" t="s">
        <v>2125</v>
      </c>
      <c r="I40" s="1125" t="s">
        <v>2126</v>
      </c>
      <c r="J40" s="1126" t="s">
        <v>2086</v>
      </c>
      <c r="K40" s="1127">
        <v>2912.26</v>
      </c>
      <c r="L40" s="1128">
        <v>22.79</v>
      </c>
      <c r="M40" s="57">
        <f t="shared" si="2"/>
        <v>66370.41</v>
      </c>
      <c r="N40" s="57">
        <f t="shared" si="5"/>
        <v>266996.42000000004</v>
      </c>
      <c r="O40" s="460">
        <f t="shared" si="1"/>
        <v>0</v>
      </c>
      <c r="P40" s="464"/>
      <c r="Q40" s="1084"/>
      <c r="R40" s="1085" t="str">
        <f t="shared" si="3"/>
        <v>Ok</v>
      </c>
      <c r="S40" s="1089">
        <f>Dados_GLOBAL_Inicial!K40</f>
        <v>2912.26</v>
      </c>
      <c r="T40" s="463"/>
      <c r="U40" s="463"/>
      <c r="V40" s="463"/>
      <c r="W40" s="463"/>
      <c r="X40" s="463"/>
      <c r="Y40" s="543"/>
    </row>
    <row r="41" spans="2:25">
      <c r="B41" s="1083"/>
      <c r="C41" s="461">
        <f>MEDIÇÃO_GLOBAL!I41</f>
        <v>0</v>
      </c>
      <c r="D41" s="455">
        <f>MEDIÇÃO_GLOBAL!J41</f>
        <v>5738.73</v>
      </c>
      <c r="F41" s="1118" t="s">
        <v>78</v>
      </c>
      <c r="G41" s="1119">
        <v>810200</v>
      </c>
      <c r="H41" s="1120" t="s">
        <v>2076</v>
      </c>
      <c r="I41" s="1125" t="s">
        <v>2127</v>
      </c>
      <c r="J41" s="1126" t="s">
        <v>2086</v>
      </c>
      <c r="K41" s="1127">
        <v>5738.73</v>
      </c>
      <c r="L41" s="1128">
        <v>34.96</v>
      </c>
      <c r="M41" s="57">
        <f t="shared" si="2"/>
        <v>200626.01</v>
      </c>
      <c r="N41" s="57">
        <f t="shared" si="5"/>
        <v>200626.01</v>
      </c>
      <c r="O41" s="460">
        <f t="shared" si="1"/>
        <v>0</v>
      </c>
      <c r="P41" s="464" t="s">
        <v>2169</v>
      </c>
      <c r="Q41" s="1084"/>
      <c r="R41" s="1085" t="str">
        <f t="shared" si="3"/>
        <v>Ok</v>
      </c>
      <c r="S41" s="1089">
        <f>Dados_GLOBAL_Inicial!K41</f>
        <v>5738.73</v>
      </c>
      <c r="T41" s="463"/>
      <c r="U41" s="463"/>
      <c r="V41" s="463"/>
      <c r="W41" s="463"/>
      <c r="X41" s="463"/>
      <c r="Y41" s="543"/>
    </row>
    <row r="42" spans="2:25">
      <c r="B42" s="1083"/>
      <c r="C42" s="461">
        <f>MEDIÇÃO_GLOBAL!I42</f>
        <v>0</v>
      </c>
      <c r="D42" s="455">
        <f>MEDIÇÃO_GLOBAL!J42</f>
        <v>0</v>
      </c>
      <c r="F42" s="1118">
        <v>7</v>
      </c>
      <c r="G42" s="1119" t="s">
        <v>78</v>
      </c>
      <c r="H42" s="1120" t="s">
        <v>2128</v>
      </c>
      <c r="I42" s="1125" t="s">
        <v>575</v>
      </c>
      <c r="J42" s="1126" t="s">
        <v>2066</v>
      </c>
      <c r="K42" s="1127" t="s">
        <v>78</v>
      </c>
      <c r="L42" s="1128" t="s">
        <v>78</v>
      </c>
      <c r="M42" s="57">
        <f t="shared" si="2"/>
        <v>0</v>
      </c>
      <c r="N42" s="57">
        <f t="shared" si="5"/>
        <v>0</v>
      </c>
      <c r="O42" s="460">
        <f t="shared" si="1"/>
        <v>697054.91999999993</v>
      </c>
      <c r="P42" s="464"/>
      <c r="Q42" s="1084"/>
      <c r="R42" s="1085" t="str">
        <f t="shared" si="3"/>
        <v>Verificar</v>
      </c>
      <c r="S42" s="1089" t="str">
        <f>Dados_GLOBAL_Inicial!K42</f>
        <v/>
      </c>
      <c r="T42" s="463"/>
      <c r="U42" s="463"/>
      <c r="V42" s="463"/>
      <c r="W42" s="463"/>
      <c r="X42" s="463"/>
      <c r="Y42" s="543"/>
    </row>
    <row r="43" spans="2:25">
      <c r="B43" s="1083"/>
      <c r="C43" s="461">
        <f>MEDIÇÃO_GLOBAL!I43</f>
        <v>0</v>
      </c>
      <c r="D43" s="455">
        <f>MEDIÇÃO_GLOBAL!J43</f>
        <v>7270.68</v>
      </c>
      <c r="F43" s="1118" t="s">
        <v>78</v>
      </c>
      <c r="G43" s="1119" t="s">
        <v>2129</v>
      </c>
      <c r="H43" s="1120" t="s">
        <v>2079</v>
      </c>
      <c r="I43" s="1125" t="s">
        <v>2130</v>
      </c>
      <c r="J43" s="1126" t="s">
        <v>1629</v>
      </c>
      <c r="K43" s="1127">
        <v>7270.68</v>
      </c>
      <c r="L43" s="1128">
        <v>32.840000000000003</v>
      </c>
      <c r="M43" s="57">
        <f t="shared" si="2"/>
        <v>238769.13</v>
      </c>
      <c r="N43" s="57">
        <f t="shared" si="5"/>
        <v>697054.91999999993</v>
      </c>
      <c r="O43" s="460">
        <f t="shared" si="1"/>
        <v>0</v>
      </c>
      <c r="P43" s="464"/>
      <c r="Q43" s="1084"/>
      <c r="R43" s="1085" t="str">
        <f t="shared" si="3"/>
        <v>Ok</v>
      </c>
      <c r="S43" s="1089">
        <f>Dados_GLOBAL_Inicial!K43</f>
        <v>7270.68</v>
      </c>
      <c r="T43" s="463"/>
      <c r="U43" s="463"/>
      <c r="V43" s="463"/>
      <c r="W43" s="463"/>
      <c r="X43" s="463"/>
      <c r="Y43" s="543"/>
    </row>
    <row r="44" spans="2:25">
      <c r="B44" s="1083"/>
      <c r="C44" s="461">
        <f>MEDIÇÃO_GLOBAL!I44</f>
        <v>0</v>
      </c>
      <c r="D44" s="455">
        <f>MEDIÇÃO_GLOBAL!J44</f>
        <v>420</v>
      </c>
      <c r="F44" s="1118" t="s">
        <v>78</v>
      </c>
      <c r="G44" s="1119">
        <v>98510</v>
      </c>
      <c r="H44" s="1120" t="s">
        <v>2131</v>
      </c>
      <c r="I44" s="1125" t="s">
        <v>2132</v>
      </c>
      <c r="J44" s="1126" t="s">
        <v>2070</v>
      </c>
      <c r="K44" s="1127">
        <v>420</v>
      </c>
      <c r="L44" s="1128">
        <v>75.88</v>
      </c>
      <c r="M44" s="57">
        <f t="shared" si="2"/>
        <v>31869.599999999999</v>
      </c>
      <c r="N44" s="57">
        <f t="shared" si="5"/>
        <v>458285.79</v>
      </c>
      <c r="O44" s="460">
        <f t="shared" si="1"/>
        <v>0</v>
      </c>
      <c r="P44" s="464"/>
      <c r="Q44" s="1084"/>
      <c r="R44" s="1085" t="str">
        <f t="shared" si="3"/>
        <v>Ok</v>
      </c>
      <c r="S44" s="1089">
        <f>Dados_GLOBAL_Inicial!K44</f>
        <v>420</v>
      </c>
      <c r="T44" s="463"/>
      <c r="U44" s="463"/>
      <c r="V44" s="463"/>
      <c r="W44" s="463"/>
      <c r="X44" s="463"/>
      <c r="Y44" s="543"/>
    </row>
    <row r="45" spans="2:25">
      <c r="B45" s="1083"/>
      <c r="C45" s="461">
        <f>MEDIÇÃO_GLOBAL!I45</f>
        <v>0</v>
      </c>
      <c r="D45" s="455">
        <f>MEDIÇÃO_GLOBAL!J45</f>
        <v>7593.81</v>
      </c>
      <c r="F45" s="1118" t="s">
        <v>78</v>
      </c>
      <c r="G45" s="1119">
        <v>98504</v>
      </c>
      <c r="H45" s="1120" t="s">
        <v>2131</v>
      </c>
      <c r="I45" s="1125" t="s">
        <v>2133</v>
      </c>
      <c r="J45" s="1126" t="s">
        <v>1629</v>
      </c>
      <c r="K45" s="1127">
        <v>7593.81</v>
      </c>
      <c r="L45" s="1128">
        <v>11.11</v>
      </c>
      <c r="M45" s="57">
        <f t="shared" si="2"/>
        <v>84367.23</v>
      </c>
      <c r="N45" s="57">
        <f t="shared" si="5"/>
        <v>426416.19</v>
      </c>
      <c r="O45" s="460">
        <f t="shared" si="1"/>
        <v>0</v>
      </c>
      <c r="P45" s="464"/>
      <c r="Q45" s="1084"/>
      <c r="R45" s="1085" t="str">
        <f t="shared" si="3"/>
        <v>Ok</v>
      </c>
      <c r="S45" s="1089">
        <f>Dados_GLOBAL_Inicial!K45</f>
        <v>7593.81</v>
      </c>
      <c r="T45" s="463"/>
      <c r="U45" s="463"/>
      <c r="V45" s="463"/>
      <c r="W45" s="463"/>
      <c r="X45" s="463"/>
      <c r="Y45" s="543"/>
    </row>
    <row r="46" spans="2:25">
      <c r="B46" s="1083"/>
      <c r="C46" s="461">
        <f>MEDIÇÃO_GLOBAL!I46</f>
        <v>0</v>
      </c>
      <c r="D46" s="455">
        <f>MEDIÇÃO_GLOBAL!J46</f>
        <v>138</v>
      </c>
      <c r="F46" s="1118" t="s">
        <v>78</v>
      </c>
      <c r="G46" s="1119" t="s">
        <v>2134</v>
      </c>
      <c r="H46" s="1120" t="s">
        <v>2079</v>
      </c>
      <c r="I46" s="1125" t="s">
        <v>2135</v>
      </c>
      <c r="J46" s="1126" t="s">
        <v>2070</v>
      </c>
      <c r="K46" s="1127">
        <v>138</v>
      </c>
      <c r="L46" s="1128">
        <v>400.03</v>
      </c>
      <c r="M46" s="57">
        <f t="shared" si="2"/>
        <v>55204.14</v>
      </c>
      <c r="N46" s="57">
        <f t="shared" si="5"/>
        <v>342048.96</v>
      </c>
      <c r="O46" s="460">
        <f t="shared" si="1"/>
        <v>0</v>
      </c>
      <c r="P46" s="464"/>
      <c r="Q46" s="1084"/>
      <c r="R46" s="1085" t="str">
        <f t="shared" si="3"/>
        <v>Ok</v>
      </c>
      <c r="S46" s="1089">
        <f>Dados_GLOBAL_Inicial!K46</f>
        <v>138</v>
      </c>
      <c r="T46" s="463"/>
      <c r="U46" s="463"/>
      <c r="V46" s="463"/>
      <c r="W46" s="463"/>
      <c r="X46" s="463"/>
      <c r="Y46" s="543"/>
    </row>
    <row r="47" spans="2:25" ht="22.5">
      <c r="B47" s="1083"/>
      <c r="C47" s="461">
        <f>MEDIÇÃO_GLOBAL!I47</f>
        <v>0</v>
      </c>
      <c r="D47" s="455">
        <f>MEDIÇÃO_GLOBAL!J47</f>
        <v>2699.97</v>
      </c>
      <c r="F47" s="1118" t="s">
        <v>78</v>
      </c>
      <c r="G47" s="1119">
        <v>834907</v>
      </c>
      <c r="H47" s="1120" t="s">
        <v>2076</v>
      </c>
      <c r="I47" s="1125" t="s">
        <v>2136</v>
      </c>
      <c r="J47" s="1126" t="s">
        <v>1629</v>
      </c>
      <c r="K47" s="1127">
        <v>2699.97</v>
      </c>
      <c r="L47" s="1128">
        <v>106.24</v>
      </c>
      <c r="M47" s="57">
        <f t="shared" si="2"/>
        <v>286844.82</v>
      </c>
      <c r="N47" s="57">
        <f t="shared" si="5"/>
        <v>286844.82</v>
      </c>
      <c r="O47" s="460">
        <f t="shared" si="1"/>
        <v>0</v>
      </c>
      <c r="P47" s="464" t="s">
        <v>2169</v>
      </c>
      <c r="Q47" s="1084"/>
      <c r="R47" s="1085" t="str">
        <f t="shared" si="3"/>
        <v>Ok</v>
      </c>
      <c r="S47" s="1089">
        <f>Dados_GLOBAL_Inicial!K47</f>
        <v>2699.97</v>
      </c>
      <c r="T47" s="463"/>
      <c r="U47" s="463"/>
      <c r="V47" s="463"/>
      <c r="W47" s="463"/>
      <c r="X47" s="463"/>
      <c r="Y47" s="543"/>
    </row>
    <row r="48" spans="2:25">
      <c r="B48" s="1083"/>
      <c r="C48" s="461">
        <f>MEDIÇÃO_GLOBAL!I48</f>
        <v>0</v>
      </c>
      <c r="D48" s="455">
        <f>MEDIÇÃO_GLOBAL!J48</f>
        <v>0</v>
      </c>
      <c r="F48" s="1118">
        <v>8</v>
      </c>
      <c r="G48" s="1119" t="s">
        <v>78</v>
      </c>
      <c r="H48" s="1120" t="s">
        <v>2137</v>
      </c>
      <c r="I48" s="1125" t="s">
        <v>576</v>
      </c>
      <c r="J48" s="1126" t="s">
        <v>2066</v>
      </c>
      <c r="K48" s="1127" t="s">
        <v>78</v>
      </c>
      <c r="L48" s="1128" t="s">
        <v>78</v>
      </c>
      <c r="M48" s="57">
        <f t="shared" si="2"/>
        <v>0</v>
      </c>
      <c r="N48" s="57">
        <f t="shared" si="5"/>
        <v>0</v>
      </c>
      <c r="O48" s="460">
        <f t="shared" si="1"/>
        <v>94823.39</v>
      </c>
      <c r="P48" s="464"/>
      <c r="Q48" s="1084"/>
      <c r="R48" s="1085" t="str">
        <f t="shared" si="3"/>
        <v>Verificar</v>
      </c>
      <c r="S48" s="1089" t="str">
        <f>Dados_GLOBAL_Inicial!K48</f>
        <v/>
      </c>
      <c r="T48" s="463"/>
      <c r="U48" s="463"/>
      <c r="V48" s="463"/>
      <c r="W48" s="463"/>
      <c r="X48" s="463"/>
      <c r="Y48" s="543"/>
    </row>
    <row r="49" spans="2:25" ht="22.5">
      <c r="B49" s="1083"/>
      <c r="C49" s="461">
        <f>MEDIÇÃO_GLOBAL!I49</f>
        <v>0</v>
      </c>
      <c r="D49" s="455">
        <f>MEDIÇÃO_GLOBAL!J49</f>
        <v>1244.1600000000001</v>
      </c>
      <c r="F49" s="1118" t="s">
        <v>78</v>
      </c>
      <c r="G49" s="1119">
        <v>822000</v>
      </c>
      <c r="H49" s="1120" t="s">
        <v>2076</v>
      </c>
      <c r="I49" s="1125" t="s">
        <v>2138</v>
      </c>
      <c r="J49" s="1126" t="s">
        <v>1629</v>
      </c>
      <c r="K49" s="1127">
        <v>1244.1600000000001</v>
      </c>
      <c r="L49" s="1128">
        <v>26.19</v>
      </c>
      <c r="M49" s="57">
        <f t="shared" si="2"/>
        <v>32584.55</v>
      </c>
      <c r="N49" s="57">
        <f t="shared" si="5"/>
        <v>94823.39</v>
      </c>
      <c r="O49" s="460">
        <f t="shared" si="1"/>
        <v>0</v>
      </c>
      <c r="P49" s="464"/>
      <c r="Q49" s="1084"/>
      <c r="R49" s="1085" t="str">
        <f t="shared" si="3"/>
        <v>Ok</v>
      </c>
      <c r="S49" s="1089">
        <f>Dados_GLOBAL_Inicial!K49</f>
        <v>1244.1600000000001</v>
      </c>
      <c r="T49" s="463"/>
      <c r="U49" s="463"/>
      <c r="V49" s="463"/>
      <c r="W49" s="463"/>
      <c r="X49" s="463"/>
      <c r="Y49" s="543"/>
    </row>
    <row r="50" spans="2:25" ht="22.5">
      <c r="B50" s="1083"/>
      <c r="C50" s="461">
        <f>MEDIÇÃO_GLOBAL!I50</f>
        <v>0</v>
      </c>
      <c r="D50" s="455">
        <f>MEDIÇÃO_GLOBAL!J50</f>
        <v>34</v>
      </c>
      <c r="F50" s="1118" t="s">
        <v>78</v>
      </c>
      <c r="G50" s="1119" t="s">
        <v>2139</v>
      </c>
      <c r="H50" s="1120" t="s">
        <v>2079</v>
      </c>
      <c r="I50" s="1125" t="s">
        <v>2140</v>
      </c>
      <c r="J50" s="1126" t="s">
        <v>2070</v>
      </c>
      <c r="K50" s="1127">
        <v>34</v>
      </c>
      <c r="L50" s="1128">
        <v>494.27</v>
      </c>
      <c r="M50" s="57">
        <f t="shared" si="2"/>
        <v>16805.18</v>
      </c>
      <c r="N50" s="57">
        <f t="shared" si="5"/>
        <v>62238.840000000004</v>
      </c>
      <c r="O50" s="460">
        <f t="shared" si="1"/>
        <v>0</v>
      </c>
      <c r="P50" s="464"/>
      <c r="Q50" s="1084"/>
      <c r="R50" s="1085" t="str">
        <f t="shared" si="3"/>
        <v>Ok</v>
      </c>
      <c r="S50" s="1089">
        <f>Dados_GLOBAL_Inicial!K50</f>
        <v>34</v>
      </c>
      <c r="T50" s="463"/>
      <c r="U50" s="463"/>
      <c r="V50" s="463"/>
      <c r="W50" s="463"/>
      <c r="X50" s="463"/>
      <c r="Y50" s="543"/>
    </row>
    <row r="51" spans="2:25" ht="22.5">
      <c r="B51" s="1083"/>
      <c r="C51" s="461">
        <f>MEDIÇÃO_GLOBAL!I51</f>
        <v>0</v>
      </c>
      <c r="D51" s="455">
        <f>MEDIÇÃO_GLOBAL!J51</f>
        <v>45</v>
      </c>
      <c r="F51" s="1118" t="s">
        <v>78</v>
      </c>
      <c r="G51" s="1119" t="s">
        <v>2141</v>
      </c>
      <c r="H51" s="1120" t="s">
        <v>2079</v>
      </c>
      <c r="I51" s="1125" t="s">
        <v>2142</v>
      </c>
      <c r="J51" s="1126" t="s">
        <v>2070</v>
      </c>
      <c r="K51" s="1127">
        <v>45</v>
      </c>
      <c r="L51" s="1128">
        <v>504.38</v>
      </c>
      <c r="M51" s="57">
        <f t="shared" si="2"/>
        <v>22697.1</v>
      </c>
      <c r="N51" s="57">
        <f t="shared" si="5"/>
        <v>45433.66</v>
      </c>
      <c r="O51" s="460">
        <f t="shared" si="1"/>
        <v>0</v>
      </c>
      <c r="P51" s="464"/>
      <c r="Q51" s="1084"/>
      <c r="R51" s="1085" t="str">
        <f t="shared" si="3"/>
        <v>Ok</v>
      </c>
      <c r="S51" s="1089">
        <f>Dados_GLOBAL_Inicial!K51</f>
        <v>45</v>
      </c>
      <c r="T51" s="463"/>
      <c r="U51" s="463"/>
      <c r="V51" s="463"/>
      <c r="W51" s="463"/>
      <c r="X51" s="463"/>
      <c r="Y51" s="543"/>
    </row>
    <row r="52" spans="2:25" ht="22.5">
      <c r="B52" s="1083"/>
      <c r="C52" s="461">
        <f>MEDIÇÃO_GLOBAL!I52</f>
        <v>0</v>
      </c>
      <c r="D52" s="455">
        <f>MEDIÇÃO_GLOBAL!J52</f>
        <v>44</v>
      </c>
      <c r="F52" s="1118" t="s">
        <v>78</v>
      </c>
      <c r="G52" s="1119" t="s">
        <v>2143</v>
      </c>
      <c r="H52" s="1120" t="s">
        <v>2079</v>
      </c>
      <c r="I52" s="1125" t="s">
        <v>2144</v>
      </c>
      <c r="J52" s="1126" t="s">
        <v>2070</v>
      </c>
      <c r="K52" s="1127">
        <v>44</v>
      </c>
      <c r="L52" s="1128">
        <v>516.74</v>
      </c>
      <c r="M52" s="57">
        <f t="shared" si="2"/>
        <v>22736.560000000001</v>
      </c>
      <c r="N52" s="57">
        <f t="shared" si="5"/>
        <v>22736.560000000001</v>
      </c>
      <c r="O52" s="460">
        <f t="shared" si="1"/>
        <v>0</v>
      </c>
      <c r="P52" s="464"/>
      <c r="Q52" s="1084"/>
      <c r="R52" s="1085" t="str">
        <f t="shared" si="3"/>
        <v>Ok</v>
      </c>
      <c r="S52" s="1089">
        <f>Dados_GLOBAL_Inicial!K52</f>
        <v>44</v>
      </c>
      <c r="T52" s="463"/>
      <c r="U52" s="463"/>
      <c r="V52" s="463"/>
      <c r="W52" s="463"/>
      <c r="X52" s="463"/>
      <c r="Y52" s="543"/>
    </row>
    <row r="53" spans="2:25">
      <c r="B53" s="1083"/>
      <c r="C53" s="461">
        <f>MEDIÇÃO_GLOBAL!I53</f>
        <v>0</v>
      </c>
      <c r="D53" s="455">
        <f>MEDIÇÃO_GLOBAL!J53</f>
        <v>0</v>
      </c>
      <c r="F53" s="1118">
        <v>9</v>
      </c>
      <c r="G53" s="1119" t="s">
        <v>78</v>
      </c>
      <c r="H53" s="1120" t="s">
        <v>2145</v>
      </c>
      <c r="I53" s="1125" t="s">
        <v>577</v>
      </c>
      <c r="J53" s="1126" t="s">
        <v>2066</v>
      </c>
      <c r="K53" s="1127" t="s">
        <v>78</v>
      </c>
      <c r="L53" s="1128" t="s">
        <v>78</v>
      </c>
      <c r="M53" s="57">
        <f t="shared" si="2"/>
        <v>0</v>
      </c>
      <c r="N53" s="57">
        <f t="shared" si="5"/>
        <v>0</v>
      </c>
      <c r="O53" s="460">
        <f t="shared" si="1"/>
        <v>56907.57</v>
      </c>
      <c r="P53" s="464"/>
      <c r="Q53" s="1084"/>
      <c r="R53" s="1085" t="str">
        <f t="shared" si="3"/>
        <v>Verificar</v>
      </c>
      <c r="S53" s="1089" t="str">
        <f>Dados_GLOBAL_Inicial!K53</f>
        <v/>
      </c>
      <c r="T53" s="463"/>
      <c r="U53" s="463"/>
      <c r="V53" s="463"/>
      <c r="W53" s="463"/>
      <c r="X53" s="463"/>
      <c r="Y53" s="543"/>
    </row>
    <row r="54" spans="2:25" ht="45">
      <c r="B54" s="1083"/>
      <c r="C54" s="461">
        <f>MEDIÇÃO_GLOBAL!I54</f>
        <v>0</v>
      </c>
      <c r="D54" s="455">
        <f>MEDIÇÃO_GLOBAL!J54</f>
        <v>0</v>
      </c>
      <c r="F54" s="1118" t="s">
        <v>78</v>
      </c>
      <c r="G54" s="1119" t="s">
        <v>78</v>
      </c>
      <c r="H54" s="1120" t="s">
        <v>78</v>
      </c>
      <c r="I54" s="1125" t="s">
        <v>2146</v>
      </c>
      <c r="J54" s="1126" t="s">
        <v>78</v>
      </c>
      <c r="K54" s="1127" t="s">
        <v>78</v>
      </c>
      <c r="L54" s="1128" t="s">
        <v>78</v>
      </c>
      <c r="M54" s="57">
        <f t="shared" si="2"/>
        <v>0</v>
      </c>
      <c r="N54" s="57">
        <f t="shared" si="5"/>
        <v>56907.57</v>
      </c>
      <c r="O54" s="460">
        <f t="shared" si="1"/>
        <v>0</v>
      </c>
      <c r="P54" s="464"/>
      <c r="Q54" s="1084"/>
      <c r="R54" s="1085" t="str">
        <f t="shared" si="3"/>
        <v>Verificar</v>
      </c>
      <c r="S54" s="1089" t="str">
        <f>Dados_GLOBAL_Inicial!K54</f>
        <v/>
      </c>
      <c r="T54" s="463"/>
      <c r="U54" s="463"/>
      <c r="V54" s="463"/>
      <c r="W54" s="463"/>
      <c r="X54" s="463"/>
      <c r="Y54" s="543"/>
    </row>
    <row r="55" spans="2:25" ht="33.75">
      <c r="B55" s="1083"/>
      <c r="C55" s="461">
        <f>MEDIÇÃO_GLOBAL!I55</f>
        <v>0</v>
      </c>
      <c r="D55" s="455">
        <f>MEDIÇÃO_GLOBAL!J55</f>
        <v>35</v>
      </c>
      <c r="F55" s="1118" t="s">
        <v>78</v>
      </c>
      <c r="G55" s="1119" t="s">
        <v>2147</v>
      </c>
      <c r="H55" s="1120" t="s">
        <v>2148</v>
      </c>
      <c r="I55" s="1125" t="s">
        <v>2149</v>
      </c>
      <c r="J55" s="1126" t="s">
        <v>2070</v>
      </c>
      <c r="K55" s="1127">
        <v>35</v>
      </c>
      <c r="L55" s="1128">
        <v>151.69999999999999</v>
      </c>
      <c r="M55" s="57">
        <f t="shared" si="2"/>
        <v>5309.5</v>
      </c>
      <c r="N55" s="57">
        <f t="shared" si="5"/>
        <v>56907.57</v>
      </c>
      <c r="O55" s="460">
        <f t="shared" si="1"/>
        <v>0</v>
      </c>
      <c r="P55" s="464"/>
      <c r="Q55" s="1084"/>
      <c r="R55" s="1085" t="str">
        <f t="shared" si="3"/>
        <v>Ok</v>
      </c>
      <c r="S55" s="1089">
        <f>Dados_GLOBAL_Inicial!K55</f>
        <v>35</v>
      </c>
      <c r="T55" s="463"/>
      <c r="U55" s="463"/>
      <c r="V55" s="463"/>
      <c r="W55" s="463"/>
      <c r="X55" s="463"/>
      <c r="Y55" s="543"/>
    </row>
    <row r="56" spans="2:25" ht="22.5">
      <c r="B56" s="1083"/>
      <c r="C56" s="461">
        <f>MEDIÇÃO_GLOBAL!I56</f>
        <v>0</v>
      </c>
      <c r="D56" s="455">
        <f>MEDIÇÃO_GLOBAL!J56</f>
        <v>35</v>
      </c>
      <c r="F56" s="1118" t="s">
        <v>78</v>
      </c>
      <c r="G56" s="1119" t="s">
        <v>2150</v>
      </c>
      <c r="H56" s="1120" t="s">
        <v>2148</v>
      </c>
      <c r="I56" s="1125" t="s">
        <v>2151</v>
      </c>
      <c r="J56" s="1126" t="s">
        <v>2070</v>
      </c>
      <c r="K56" s="1127">
        <v>35</v>
      </c>
      <c r="L56" s="1128">
        <v>151.69999999999999</v>
      </c>
      <c r="M56" s="57">
        <f t="shared" si="2"/>
        <v>5309.5</v>
      </c>
      <c r="N56" s="57">
        <f t="shared" si="5"/>
        <v>51598.07</v>
      </c>
      <c r="O56" s="460">
        <f t="shared" si="1"/>
        <v>0</v>
      </c>
      <c r="P56" s="464"/>
      <c r="Q56" s="1084"/>
      <c r="R56" s="1085" t="str">
        <f t="shared" si="3"/>
        <v>Ok</v>
      </c>
      <c r="S56" s="1089">
        <f>Dados_GLOBAL_Inicial!K56</f>
        <v>35</v>
      </c>
      <c r="T56" s="463"/>
      <c r="U56" s="463"/>
      <c r="V56" s="463"/>
      <c r="W56" s="463"/>
      <c r="X56" s="463"/>
      <c r="Y56" s="543"/>
    </row>
    <row r="57" spans="2:25">
      <c r="B57" s="1083"/>
      <c r="C57" s="461">
        <f>MEDIÇÃO_GLOBAL!I57</f>
        <v>0</v>
      </c>
      <c r="D57" s="455">
        <f>MEDIÇÃO_GLOBAL!J57</f>
        <v>35</v>
      </c>
      <c r="F57" s="1118" t="s">
        <v>78</v>
      </c>
      <c r="G57" s="1119" t="s">
        <v>2152</v>
      </c>
      <c r="H57" s="1120" t="s">
        <v>2153</v>
      </c>
      <c r="I57" s="1125" t="s">
        <v>2154</v>
      </c>
      <c r="J57" s="1126" t="s">
        <v>2070</v>
      </c>
      <c r="K57" s="1127">
        <v>35</v>
      </c>
      <c r="L57" s="1128">
        <v>156.41</v>
      </c>
      <c r="M57" s="57">
        <f t="shared" si="2"/>
        <v>5474.35</v>
      </c>
      <c r="N57" s="57">
        <f t="shared" si="5"/>
        <v>46288.57</v>
      </c>
      <c r="O57" s="460">
        <f t="shared" si="1"/>
        <v>0</v>
      </c>
      <c r="P57" s="464"/>
      <c r="Q57" s="1084"/>
      <c r="R57" s="1085" t="str">
        <f t="shared" si="3"/>
        <v>Ok</v>
      </c>
      <c r="S57" s="1089">
        <f>Dados_GLOBAL_Inicial!K57</f>
        <v>35</v>
      </c>
      <c r="T57" s="463"/>
      <c r="U57" s="463"/>
      <c r="V57" s="463"/>
      <c r="W57" s="463"/>
      <c r="X57" s="463"/>
      <c r="Y57" s="543"/>
    </row>
    <row r="58" spans="2:25">
      <c r="B58" s="1083"/>
      <c r="C58" s="461">
        <f>MEDIÇÃO_GLOBAL!I58</f>
        <v>0</v>
      </c>
      <c r="D58" s="455">
        <f>MEDIÇÃO_GLOBAL!J58</f>
        <v>70</v>
      </c>
      <c r="F58" s="1118" t="s">
        <v>78</v>
      </c>
      <c r="G58" s="1119" t="s">
        <v>2155</v>
      </c>
      <c r="H58" s="1120" t="s">
        <v>2131</v>
      </c>
      <c r="I58" s="1125" t="s">
        <v>2156</v>
      </c>
      <c r="J58" s="1126" t="s">
        <v>2070</v>
      </c>
      <c r="K58" s="1127">
        <v>70</v>
      </c>
      <c r="L58" s="1128">
        <v>110.76</v>
      </c>
      <c r="M58" s="57">
        <f t="shared" si="2"/>
        <v>7753.2</v>
      </c>
      <c r="N58" s="57">
        <f t="shared" si="5"/>
        <v>40814.22</v>
      </c>
      <c r="O58" s="460">
        <f t="shared" si="1"/>
        <v>0</v>
      </c>
      <c r="P58" s="464"/>
      <c r="Q58" s="1084"/>
      <c r="R58" s="1085" t="str">
        <f t="shared" si="3"/>
        <v>Ok</v>
      </c>
      <c r="S58" s="1089">
        <f>Dados_GLOBAL_Inicial!K58</f>
        <v>70</v>
      </c>
      <c r="T58" s="463"/>
      <c r="U58" s="463"/>
      <c r="V58" s="463"/>
      <c r="W58" s="463"/>
      <c r="X58" s="463"/>
      <c r="Y58" s="543"/>
    </row>
    <row r="59" spans="2:25">
      <c r="B59" s="1083"/>
      <c r="C59" s="461">
        <f>MEDIÇÃO_GLOBAL!I59</f>
        <v>0</v>
      </c>
      <c r="D59" s="455">
        <f>MEDIÇÃO_GLOBAL!J59</f>
        <v>35</v>
      </c>
      <c r="F59" s="1118" t="s">
        <v>78</v>
      </c>
      <c r="G59" s="1119" t="s">
        <v>2157</v>
      </c>
      <c r="H59" s="1120" t="s">
        <v>2153</v>
      </c>
      <c r="I59" s="1125" t="s">
        <v>2158</v>
      </c>
      <c r="J59" s="1126" t="s">
        <v>2070</v>
      </c>
      <c r="K59" s="1127">
        <v>35</v>
      </c>
      <c r="L59" s="1128">
        <v>185.79</v>
      </c>
      <c r="M59" s="57">
        <f t="shared" si="2"/>
        <v>6502.65</v>
      </c>
      <c r="N59" s="57">
        <f t="shared" si="5"/>
        <v>33061.020000000004</v>
      </c>
      <c r="O59" s="460">
        <f t="shared" si="1"/>
        <v>0</v>
      </c>
      <c r="P59" s="464"/>
      <c r="Q59" s="1084"/>
      <c r="R59" s="1085" t="str">
        <f t="shared" si="3"/>
        <v>Ok</v>
      </c>
      <c r="S59" s="1089">
        <f>Dados_GLOBAL_Inicial!K59</f>
        <v>35</v>
      </c>
      <c r="T59" s="463"/>
      <c r="U59" s="463"/>
      <c r="V59" s="463"/>
      <c r="W59" s="463"/>
      <c r="X59" s="463"/>
      <c r="Y59" s="543"/>
    </row>
    <row r="60" spans="2:25">
      <c r="B60" s="1083"/>
      <c r="C60" s="461">
        <f>MEDIÇÃO_GLOBAL!I60</f>
        <v>0</v>
      </c>
      <c r="D60" s="455">
        <f>MEDIÇÃO_GLOBAL!J60</f>
        <v>35</v>
      </c>
      <c r="F60" s="1118" t="s">
        <v>78</v>
      </c>
      <c r="G60" s="1119" t="s">
        <v>2159</v>
      </c>
      <c r="H60" s="1120" t="s">
        <v>2131</v>
      </c>
      <c r="I60" s="1125" t="s">
        <v>2160</v>
      </c>
      <c r="J60" s="1126" t="s">
        <v>2070</v>
      </c>
      <c r="K60" s="1127">
        <v>35</v>
      </c>
      <c r="L60" s="1128">
        <v>142.41</v>
      </c>
      <c r="M60" s="57">
        <f t="shared" si="2"/>
        <v>4984.3500000000004</v>
      </c>
      <c r="N60" s="57">
        <f t="shared" si="5"/>
        <v>26558.370000000003</v>
      </c>
      <c r="O60" s="460">
        <f t="shared" si="1"/>
        <v>0</v>
      </c>
      <c r="P60" s="464"/>
      <c r="Q60" s="1084"/>
      <c r="R60" s="1085" t="str">
        <f t="shared" si="3"/>
        <v>Ok</v>
      </c>
      <c r="S60" s="1089">
        <f>Dados_GLOBAL_Inicial!K60</f>
        <v>35</v>
      </c>
      <c r="T60" s="463"/>
      <c r="U60" s="463"/>
      <c r="V60" s="463"/>
      <c r="W60" s="463"/>
      <c r="X60" s="463"/>
      <c r="Y60" s="543"/>
    </row>
    <row r="61" spans="2:25">
      <c r="B61" s="1083"/>
      <c r="C61" s="461">
        <f>MEDIÇÃO_GLOBAL!I61</f>
        <v>0</v>
      </c>
      <c r="D61" s="455">
        <f>MEDIÇÃO_GLOBAL!J61</f>
        <v>35</v>
      </c>
      <c r="F61" s="1118" t="s">
        <v>78</v>
      </c>
      <c r="G61" s="1119" t="s">
        <v>2161</v>
      </c>
      <c r="H61" s="1120" t="s">
        <v>2153</v>
      </c>
      <c r="I61" s="1125" t="s">
        <v>2162</v>
      </c>
      <c r="J61" s="1126" t="s">
        <v>2070</v>
      </c>
      <c r="K61" s="1127">
        <v>35</v>
      </c>
      <c r="L61" s="1128">
        <v>50.9</v>
      </c>
      <c r="M61" s="57">
        <f t="shared" si="2"/>
        <v>1781.5</v>
      </c>
      <c r="N61" s="57">
        <f t="shared" si="5"/>
        <v>21574.02</v>
      </c>
      <c r="O61" s="460">
        <f t="shared" si="1"/>
        <v>0</v>
      </c>
      <c r="P61" s="464"/>
      <c r="Q61" s="1084"/>
      <c r="R61" s="1085" t="str">
        <f t="shared" si="3"/>
        <v>Ok</v>
      </c>
      <c r="S61" s="1089">
        <f>Dados_GLOBAL_Inicial!K61</f>
        <v>35</v>
      </c>
      <c r="T61" s="463"/>
      <c r="U61" s="463"/>
      <c r="V61" s="463"/>
      <c r="W61" s="463"/>
      <c r="X61" s="463"/>
      <c r="Y61" s="543"/>
    </row>
    <row r="62" spans="2:25">
      <c r="B62" s="1083"/>
      <c r="C62" s="461">
        <f>MEDIÇÃO_GLOBAL!I62</f>
        <v>0</v>
      </c>
      <c r="D62" s="455">
        <f>MEDIÇÃO_GLOBAL!J62</f>
        <v>35</v>
      </c>
      <c r="F62" s="1118" t="s">
        <v>78</v>
      </c>
      <c r="G62" s="1119" t="s">
        <v>2163</v>
      </c>
      <c r="H62" s="1120" t="s">
        <v>2153</v>
      </c>
      <c r="I62" s="1125" t="s">
        <v>2164</v>
      </c>
      <c r="J62" s="1126" t="s">
        <v>2070</v>
      </c>
      <c r="K62" s="1127">
        <v>35</v>
      </c>
      <c r="L62" s="1128">
        <v>104.77</v>
      </c>
      <c r="M62" s="57">
        <f t="shared" si="2"/>
        <v>3666.95</v>
      </c>
      <c r="N62" s="57">
        <f t="shared" si="5"/>
        <v>19792.52</v>
      </c>
      <c r="O62" s="460">
        <f t="shared" si="1"/>
        <v>0</v>
      </c>
      <c r="P62" s="464"/>
      <c r="Q62" s="1084"/>
      <c r="R62" s="1085" t="str">
        <f t="shared" si="3"/>
        <v>Ok</v>
      </c>
      <c r="S62" s="1089">
        <f>Dados_GLOBAL_Inicial!K62</f>
        <v>35</v>
      </c>
      <c r="T62" s="463"/>
      <c r="U62" s="463"/>
      <c r="V62" s="463"/>
      <c r="W62" s="463"/>
      <c r="X62" s="463"/>
      <c r="Y62" s="543"/>
    </row>
    <row r="63" spans="2:25" ht="22.5">
      <c r="B63" s="1083"/>
      <c r="C63" s="461">
        <f>MEDIÇÃO_GLOBAL!I63</f>
        <v>0</v>
      </c>
      <c r="D63" s="455">
        <f>MEDIÇÃO_GLOBAL!J63</f>
        <v>35</v>
      </c>
      <c r="F63" s="1118" t="s">
        <v>78</v>
      </c>
      <c r="G63" s="1119" t="s">
        <v>2165</v>
      </c>
      <c r="H63" s="1120" t="s">
        <v>2153</v>
      </c>
      <c r="I63" s="1125" t="s">
        <v>2166</v>
      </c>
      <c r="J63" s="1126" t="s">
        <v>2070</v>
      </c>
      <c r="K63" s="1127">
        <v>35</v>
      </c>
      <c r="L63" s="1128">
        <v>103.45</v>
      </c>
      <c r="M63" s="57">
        <f t="shared" si="2"/>
        <v>3620.75</v>
      </c>
      <c r="N63" s="57">
        <f t="shared" si="5"/>
        <v>16125.57</v>
      </c>
      <c r="O63" s="460">
        <f t="shared" si="1"/>
        <v>0</v>
      </c>
      <c r="P63" s="464"/>
      <c r="Q63" s="1084"/>
      <c r="R63" s="1085" t="str">
        <f t="shared" si="3"/>
        <v>Ok</v>
      </c>
      <c r="S63" s="1089">
        <f>Dados_GLOBAL_Inicial!K63</f>
        <v>35</v>
      </c>
      <c r="T63" s="463"/>
      <c r="U63" s="463"/>
      <c r="V63" s="463"/>
      <c r="W63" s="463"/>
      <c r="X63" s="463"/>
      <c r="Y63" s="543"/>
    </row>
    <row r="64" spans="2:25" ht="22.5">
      <c r="B64" s="1083"/>
      <c r="C64" s="461">
        <f>MEDIÇÃO_GLOBAL!I64</f>
        <v>0</v>
      </c>
      <c r="D64" s="455">
        <f>MEDIÇÃO_GLOBAL!J64</f>
        <v>2</v>
      </c>
      <c r="F64" s="1118" t="s">
        <v>78</v>
      </c>
      <c r="G64" s="1119" t="s">
        <v>2167</v>
      </c>
      <c r="H64" s="1120" t="s">
        <v>2153</v>
      </c>
      <c r="I64" s="1125" t="s">
        <v>2168</v>
      </c>
      <c r="J64" s="1126" t="s">
        <v>1480</v>
      </c>
      <c r="K64" s="1127">
        <v>2</v>
      </c>
      <c r="L64" s="1128">
        <v>6252.41</v>
      </c>
      <c r="M64" s="57">
        <f t="shared" si="2"/>
        <v>12504.82</v>
      </c>
      <c r="N64" s="57">
        <f t="shared" si="5"/>
        <v>12504.82</v>
      </c>
      <c r="O64" s="460">
        <f t="shared" si="1"/>
        <v>0</v>
      </c>
      <c r="P64" s="464"/>
      <c r="Q64" s="1084"/>
      <c r="R64" s="1085" t="str">
        <f t="shared" si="3"/>
        <v>Ok</v>
      </c>
      <c r="S64" s="1089">
        <f>Dados_GLOBAL_Inicial!K64</f>
        <v>2</v>
      </c>
      <c r="T64" s="463"/>
      <c r="U64" s="463"/>
      <c r="V64" s="463"/>
      <c r="W64" s="463"/>
      <c r="X64" s="463"/>
      <c r="Y64" s="543"/>
    </row>
    <row r="65" spans="2:25">
      <c r="B65" s="1083"/>
      <c r="C65" s="461">
        <f>MEDIÇÃO_GLOBAL!I65</f>
        <v>0</v>
      </c>
      <c r="D65" s="455">
        <f>MEDIÇÃO_GLOBAL!J65</f>
        <v>0</v>
      </c>
      <c r="F65" s="1118"/>
      <c r="G65" s="1119"/>
      <c r="H65" s="1120"/>
      <c r="I65" s="1125"/>
      <c r="J65" s="1126"/>
      <c r="K65" s="1127"/>
      <c r="L65" s="1128"/>
      <c r="M65" s="57">
        <f t="shared" si="2"/>
        <v>0</v>
      </c>
      <c r="N65" s="57">
        <f t="shared" si="5"/>
        <v>0</v>
      </c>
      <c r="O65" s="460">
        <f t="shared" si="1"/>
        <v>0</v>
      </c>
      <c r="P65" s="464"/>
      <c r="Q65" s="1084"/>
      <c r="R65" s="1085" t="str">
        <f t="shared" si="3"/>
        <v>-</v>
      </c>
      <c r="S65" s="1089">
        <f>Dados_GLOBAL_Inicial!K65</f>
        <v>0</v>
      </c>
      <c r="T65" s="463"/>
      <c r="U65" s="463"/>
      <c r="V65" s="463"/>
      <c r="W65" s="463"/>
      <c r="X65" s="463"/>
      <c r="Y65" s="543"/>
    </row>
    <row r="66" spans="2:25">
      <c r="B66" s="1083"/>
      <c r="C66" s="461">
        <f>MEDIÇÃO_GLOBAL!I66</f>
        <v>0</v>
      </c>
      <c r="D66" s="455">
        <f>MEDIÇÃO_GLOBAL!J66</f>
        <v>0</v>
      </c>
      <c r="F66" s="1118"/>
      <c r="G66" s="1119"/>
      <c r="H66" s="1120"/>
      <c r="I66" s="1125"/>
      <c r="J66" s="1126"/>
      <c r="K66" s="1127"/>
      <c r="L66" s="1128"/>
      <c r="M66" s="57">
        <f t="shared" si="2"/>
        <v>0</v>
      </c>
      <c r="N66" s="57">
        <f t="shared" si="5"/>
        <v>0</v>
      </c>
      <c r="O66" s="460">
        <f t="shared" si="1"/>
        <v>0</v>
      </c>
      <c r="P66" s="464"/>
      <c r="Q66" s="1084"/>
      <c r="R66" s="1085" t="str">
        <f t="shared" si="3"/>
        <v>-</v>
      </c>
      <c r="S66" s="1089">
        <f>Dados_GLOBAL_Inicial!K66</f>
        <v>0</v>
      </c>
      <c r="T66" s="463"/>
      <c r="U66" s="463"/>
      <c r="V66" s="463"/>
      <c r="W66" s="463"/>
      <c r="X66" s="463"/>
      <c r="Y66" s="543"/>
    </row>
    <row r="67" spans="2:25">
      <c r="B67" s="1083"/>
      <c r="C67" s="461">
        <f>MEDIÇÃO_GLOBAL!I67</f>
        <v>0</v>
      </c>
      <c r="D67" s="455">
        <f>MEDIÇÃO_GLOBAL!J67</f>
        <v>0</v>
      </c>
      <c r="F67" s="1118"/>
      <c r="G67" s="1119"/>
      <c r="H67" s="1120"/>
      <c r="I67" s="1125"/>
      <c r="J67" s="1126"/>
      <c r="K67" s="1127"/>
      <c r="L67" s="1128"/>
      <c r="M67" s="57">
        <f t="shared" si="2"/>
        <v>0</v>
      </c>
      <c r="N67" s="57">
        <f t="shared" si="5"/>
        <v>0</v>
      </c>
      <c r="O67" s="460">
        <f t="shared" si="1"/>
        <v>0</v>
      </c>
      <c r="P67" s="464"/>
      <c r="Q67" s="1084"/>
      <c r="R67" s="1085" t="str">
        <f t="shared" si="3"/>
        <v>-</v>
      </c>
      <c r="S67" s="1089">
        <f>Dados_GLOBAL_Inicial!K67</f>
        <v>0</v>
      </c>
      <c r="T67" s="463"/>
      <c r="U67" s="463"/>
      <c r="V67" s="463"/>
      <c r="W67" s="463"/>
      <c r="X67" s="463"/>
      <c r="Y67" s="543"/>
    </row>
    <row r="68" spans="2:25">
      <c r="B68" s="1083"/>
      <c r="C68" s="461">
        <f>MEDIÇÃO_GLOBAL!I68</f>
        <v>0</v>
      </c>
      <c r="D68" s="455">
        <f>MEDIÇÃO_GLOBAL!J68</f>
        <v>0</v>
      </c>
      <c r="F68" s="1118"/>
      <c r="G68" s="1119"/>
      <c r="H68" s="1120"/>
      <c r="I68" s="1125"/>
      <c r="J68" s="1126"/>
      <c r="K68" s="1127"/>
      <c r="L68" s="1128"/>
      <c r="M68" s="57">
        <f t="shared" si="2"/>
        <v>0</v>
      </c>
      <c r="N68" s="57">
        <f t="shared" si="5"/>
        <v>0</v>
      </c>
      <c r="O68" s="460">
        <f t="shared" si="1"/>
        <v>0</v>
      </c>
      <c r="P68" s="464"/>
      <c r="Q68" s="1084"/>
      <c r="R68" s="1085" t="str">
        <f t="shared" si="3"/>
        <v>-</v>
      </c>
      <c r="S68" s="1089">
        <f>Dados_GLOBAL_Inicial!K68</f>
        <v>0</v>
      </c>
      <c r="T68" s="463"/>
      <c r="U68" s="463"/>
      <c r="V68" s="463"/>
      <c r="W68" s="463"/>
      <c r="X68" s="463"/>
      <c r="Y68" s="543"/>
    </row>
    <row r="69" spans="2:25">
      <c r="B69" s="1083"/>
      <c r="C69" s="461">
        <f>MEDIÇÃO_GLOBAL!I69</f>
        <v>0</v>
      </c>
      <c r="D69" s="455">
        <f>MEDIÇÃO_GLOBAL!J69</f>
        <v>0</v>
      </c>
      <c r="F69" s="1118"/>
      <c r="G69" s="1119"/>
      <c r="H69" s="1120"/>
      <c r="I69" s="1125"/>
      <c r="J69" s="1126"/>
      <c r="K69" s="1127"/>
      <c r="L69" s="1128"/>
      <c r="M69" s="57">
        <f t="shared" si="2"/>
        <v>0</v>
      </c>
      <c r="N69" s="57">
        <f t="shared" si="5"/>
        <v>0</v>
      </c>
      <c r="O69" s="460">
        <f t="shared" si="1"/>
        <v>0</v>
      </c>
      <c r="P69" s="464"/>
      <c r="Q69" s="1084"/>
      <c r="R69" s="1085" t="str">
        <f t="shared" si="3"/>
        <v>-</v>
      </c>
      <c r="S69" s="1089">
        <f>Dados_GLOBAL_Inicial!K69</f>
        <v>0</v>
      </c>
      <c r="T69" s="463"/>
      <c r="U69" s="463"/>
      <c r="V69" s="463"/>
      <c r="W69" s="463"/>
      <c r="X69" s="463"/>
      <c r="Y69" s="543"/>
    </row>
    <row r="70" spans="2:25">
      <c r="B70" s="1083"/>
      <c r="C70" s="461">
        <f>MEDIÇÃO_GLOBAL!I70</f>
        <v>0</v>
      </c>
      <c r="D70" s="455">
        <f>MEDIÇÃO_GLOBAL!J70</f>
        <v>0</v>
      </c>
      <c r="F70" s="1118"/>
      <c r="G70" s="1119"/>
      <c r="H70" s="1120"/>
      <c r="I70" s="1125"/>
      <c r="J70" s="1126"/>
      <c r="K70" s="1127"/>
      <c r="L70" s="1128"/>
      <c r="M70" s="57">
        <f t="shared" si="2"/>
        <v>0</v>
      </c>
      <c r="N70" s="57">
        <f t="shared" si="5"/>
        <v>0</v>
      </c>
      <c r="O70" s="460">
        <f t="shared" si="1"/>
        <v>0</v>
      </c>
      <c r="P70" s="464"/>
      <c r="Q70" s="1084"/>
      <c r="R70" s="1085" t="str">
        <f t="shared" si="3"/>
        <v>-</v>
      </c>
      <c r="S70" s="1089">
        <f>Dados_GLOBAL_Inicial!K70</f>
        <v>0</v>
      </c>
      <c r="T70" s="463"/>
      <c r="U70" s="463"/>
      <c r="V70" s="463"/>
      <c r="W70" s="463"/>
      <c r="X70" s="463"/>
      <c r="Y70" s="543"/>
    </row>
    <row r="71" spans="2:25">
      <c r="B71" s="1083"/>
      <c r="C71" s="461">
        <f>MEDIÇÃO_GLOBAL!I71</f>
        <v>0</v>
      </c>
      <c r="D71" s="455">
        <f>MEDIÇÃO_GLOBAL!J71</f>
        <v>0</v>
      </c>
      <c r="F71" s="1118"/>
      <c r="G71" s="1119"/>
      <c r="H71" s="1120"/>
      <c r="I71" s="1125"/>
      <c r="J71" s="1126"/>
      <c r="K71" s="1127"/>
      <c r="L71" s="1128"/>
      <c r="M71" s="57">
        <f t="shared" si="2"/>
        <v>0</v>
      </c>
      <c r="N71" s="57">
        <f t="shared" si="5"/>
        <v>0</v>
      </c>
      <c r="O71" s="460">
        <f t="shared" si="1"/>
        <v>0</v>
      </c>
      <c r="P71" s="464"/>
      <c r="Q71" s="1084"/>
      <c r="R71" s="1085" t="str">
        <f t="shared" si="3"/>
        <v>-</v>
      </c>
      <c r="S71" s="1089">
        <f>Dados_GLOBAL_Inicial!K71</f>
        <v>0</v>
      </c>
      <c r="T71" s="463"/>
      <c r="U71" s="463"/>
      <c r="V71" s="463"/>
      <c r="W71" s="463"/>
      <c r="X71" s="463"/>
      <c r="Y71" s="543"/>
    </row>
    <row r="72" spans="2:25">
      <c r="B72" s="1083"/>
      <c r="C72" s="461">
        <f>MEDIÇÃO_GLOBAL!I72</f>
        <v>0</v>
      </c>
      <c r="D72" s="455">
        <f>MEDIÇÃO_GLOBAL!J72</f>
        <v>0</v>
      </c>
      <c r="F72" s="1118"/>
      <c r="G72" s="1119"/>
      <c r="H72" s="1120"/>
      <c r="I72" s="1125"/>
      <c r="J72" s="1126"/>
      <c r="K72" s="1127"/>
      <c r="L72" s="1128"/>
      <c r="M72" s="57">
        <f t="shared" si="2"/>
        <v>0</v>
      </c>
      <c r="N72" s="57">
        <f t="shared" si="5"/>
        <v>0</v>
      </c>
      <c r="O72" s="460">
        <f t="shared" si="1"/>
        <v>0</v>
      </c>
      <c r="P72" s="464"/>
      <c r="Q72" s="1084"/>
      <c r="R72" s="1085" t="str">
        <f t="shared" si="3"/>
        <v>-</v>
      </c>
      <c r="S72" s="1089">
        <f>Dados_GLOBAL_Inicial!K72</f>
        <v>0</v>
      </c>
      <c r="T72" s="463"/>
      <c r="U72" s="463"/>
      <c r="V72" s="463"/>
      <c r="W72" s="463"/>
      <c r="X72" s="463"/>
      <c r="Y72" s="543"/>
    </row>
    <row r="73" spans="2:25">
      <c r="B73" s="1083"/>
      <c r="C73" s="461">
        <f>MEDIÇÃO_GLOBAL!I73</f>
        <v>0</v>
      </c>
      <c r="D73" s="455">
        <f>MEDIÇÃO_GLOBAL!J73</f>
        <v>0</v>
      </c>
      <c r="F73" s="1118"/>
      <c r="G73" s="1119"/>
      <c r="H73" s="1120"/>
      <c r="I73" s="1125"/>
      <c r="J73" s="1126"/>
      <c r="K73" s="1127"/>
      <c r="L73" s="1128"/>
      <c r="M73" s="57">
        <f t="shared" si="2"/>
        <v>0</v>
      </c>
      <c r="N73" s="57">
        <f t="shared" si="5"/>
        <v>0</v>
      </c>
      <c r="O73" s="460">
        <f t="shared" si="1"/>
        <v>0</v>
      </c>
      <c r="P73" s="464"/>
      <c r="Q73" s="1084"/>
      <c r="R73" s="1085" t="str">
        <f t="shared" si="3"/>
        <v>-</v>
      </c>
      <c r="S73" s="1089">
        <f>Dados_GLOBAL_Inicial!K73</f>
        <v>0</v>
      </c>
      <c r="T73" s="463"/>
      <c r="U73" s="463"/>
      <c r="V73" s="463"/>
      <c r="W73" s="463"/>
      <c r="X73" s="463"/>
      <c r="Y73" s="543"/>
    </row>
    <row r="74" spans="2:25">
      <c r="B74" s="1083"/>
      <c r="C74" s="461">
        <f>MEDIÇÃO_GLOBAL!I74</f>
        <v>0</v>
      </c>
      <c r="D74" s="455">
        <f>MEDIÇÃO_GLOBAL!J74</f>
        <v>0</v>
      </c>
      <c r="F74" s="1118"/>
      <c r="G74" s="1119"/>
      <c r="H74" s="1120"/>
      <c r="I74" s="1125"/>
      <c r="J74" s="1126"/>
      <c r="K74" s="1127"/>
      <c r="L74" s="1128"/>
      <c r="M74" s="57">
        <f t="shared" si="2"/>
        <v>0</v>
      </c>
      <c r="N74" s="57">
        <f t="shared" si="5"/>
        <v>0</v>
      </c>
      <c r="O74" s="460">
        <f t="shared" ref="O74:O137" si="6">IF(IFERROR(VALUE($F74),0)&gt;0,SUM(N75),0)</f>
        <v>0</v>
      </c>
      <c r="P74" s="464"/>
      <c r="Q74" s="1084"/>
      <c r="R74" s="1085" t="str">
        <f t="shared" si="3"/>
        <v>-</v>
      </c>
      <c r="S74" s="1089">
        <f>Dados_GLOBAL_Inicial!K74</f>
        <v>0</v>
      </c>
      <c r="T74" s="463"/>
      <c r="U74" s="463"/>
      <c r="V74" s="463"/>
      <c r="W74" s="463"/>
      <c r="X74" s="463"/>
      <c r="Y74" s="543"/>
    </row>
    <row r="75" spans="2:25">
      <c r="B75" s="1083"/>
      <c r="C75" s="461">
        <f>MEDIÇÃO_GLOBAL!I75</f>
        <v>0</v>
      </c>
      <c r="D75" s="455">
        <f>MEDIÇÃO_GLOBAL!J75</f>
        <v>0</v>
      </c>
      <c r="F75" s="1118"/>
      <c r="G75" s="1119"/>
      <c r="H75" s="1120"/>
      <c r="I75" s="1125"/>
      <c r="J75" s="1126"/>
      <c r="K75" s="1127"/>
      <c r="L75" s="1128"/>
      <c r="M75" s="57">
        <f t="shared" si="2"/>
        <v>0</v>
      </c>
      <c r="N75" s="57">
        <f t="shared" si="5"/>
        <v>0</v>
      </c>
      <c r="O75" s="460">
        <f t="shared" si="6"/>
        <v>0</v>
      </c>
      <c r="P75" s="464"/>
      <c r="Q75" s="1084"/>
      <c r="R75" s="1085" t="str">
        <f t="shared" si="3"/>
        <v>-</v>
      </c>
      <c r="S75" s="1089">
        <f>Dados_GLOBAL_Inicial!K75</f>
        <v>0</v>
      </c>
      <c r="T75" s="463"/>
      <c r="U75" s="463"/>
      <c r="V75" s="463"/>
      <c r="W75" s="463"/>
      <c r="X75" s="463"/>
      <c r="Y75" s="543"/>
    </row>
    <row r="76" spans="2:25">
      <c r="B76" s="1083"/>
      <c r="C76" s="461">
        <f>MEDIÇÃO_GLOBAL!I76</f>
        <v>0</v>
      </c>
      <c r="D76" s="455">
        <f>MEDIÇÃO_GLOBAL!J76</f>
        <v>0</v>
      </c>
      <c r="F76" s="1118"/>
      <c r="G76" s="1119"/>
      <c r="H76" s="1120"/>
      <c r="I76" s="1125"/>
      <c r="J76" s="1126"/>
      <c r="K76" s="1127"/>
      <c r="L76" s="1128"/>
      <c r="M76" s="57">
        <f t="shared" ref="M76:M139" si="7">IF($C$6=0,IF(IFERROR(VALUE($F76),0)&gt;0,0,IF(P76=0,ROUND(IFERROR(VALUE(K76),0)*IFERROR(VALUE(L76),0),2),IF(P76="b",ROUNDDOWN(IFERROR(VALUE(K76),0)*IFERROR(VALUE(L76),0),2),IF(P76="c",ROUNDUP(IFERROR(VALUE(K76),0)*IFERROR(VALUE(L76),0),2),ROUND(IFERROR(VALUE(K76),0)*IFERROR(VALUE(L76),0),2))))),IF(IFERROR(VALUE($F76),0)&gt;0,0,IF(P76=0,ROUND(IFERROR(VALUE(L76),0)*D76,2),IF(P76="b",ROUNDDOWN(IFERROR(VALUE(L76),0)*D76,2),IF(P76="c",ROUNDUP(IFERROR(VALUE(L76),0)*D76,2),ROUND(IFERROR(VALUE(L76),0)*D76,2))))))</f>
        <v>0</v>
      </c>
      <c r="N76" s="57">
        <f t="shared" si="5"/>
        <v>0</v>
      </c>
      <c r="O76" s="460">
        <f t="shared" si="6"/>
        <v>0</v>
      </c>
      <c r="P76" s="464"/>
      <c r="Q76" s="1084"/>
      <c r="R76" s="1085" t="str">
        <f t="shared" ref="R76:R139" si="8">IF(K76=0,"-",IF(K76=SUM(S76:Y76),"Ok","Verificar"))</f>
        <v>-</v>
      </c>
      <c r="S76" s="1089">
        <f>Dados_GLOBAL_Inicial!K76</f>
        <v>0</v>
      </c>
      <c r="T76" s="463"/>
      <c r="U76" s="463"/>
      <c r="V76" s="463"/>
      <c r="W76" s="463"/>
      <c r="X76" s="463"/>
      <c r="Y76" s="543"/>
    </row>
    <row r="77" spans="2:25">
      <c r="B77" s="1083"/>
      <c r="C77" s="461">
        <f>MEDIÇÃO_GLOBAL!I77</f>
        <v>0</v>
      </c>
      <c r="D77" s="455">
        <f>MEDIÇÃO_GLOBAL!J77</f>
        <v>0</v>
      </c>
      <c r="F77" s="1118"/>
      <c r="G77" s="1119"/>
      <c r="H77" s="1120"/>
      <c r="I77" s="1125"/>
      <c r="J77" s="1126"/>
      <c r="K77" s="1127"/>
      <c r="L77" s="1128"/>
      <c r="M77" s="57">
        <f t="shared" si="7"/>
        <v>0</v>
      </c>
      <c r="N77" s="57">
        <f t="shared" si="5"/>
        <v>0</v>
      </c>
      <c r="O77" s="460">
        <f t="shared" si="6"/>
        <v>0</v>
      </c>
      <c r="P77" s="464"/>
      <c r="Q77" s="1084"/>
      <c r="R77" s="1085" t="str">
        <f t="shared" si="8"/>
        <v>-</v>
      </c>
      <c r="S77" s="1089">
        <f>Dados_GLOBAL_Inicial!K77</f>
        <v>0</v>
      </c>
      <c r="T77" s="463"/>
      <c r="U77" s="463"/>
      <c r="V77" s="463"/>
      <c r="W77" s="463"/>
      <c r="X77" s="463"/>
      <c r="Y77" s="543"/>
    </row>
    <row r="78" spans="2:25">
      <c r="B78" s="1083"/>
      <c r="C78" s="461">
        <f>MEDIÇÃO_GLOBAL!I78</f>
        <v>0</v>
      </c>
      <c r="D78" s="455">
        <f>MEDIÇÃO_GLOBAL!J78</f>
        <v>0</v>
      </c>
      <c r="F78" s="1118"/>
      <c r="G78" s="1119"/>
      <c r="H78" s="1120"/>
      <c r="I78" s="1125"/>
      <c r="J78" s="1126"/>
      <c r="K78" s="1127"/>
      <c r="L78" s="1128"/>
      <c r="M78" s="57">
        <f t="shared" si="7"/>
        <v>0</v>
      </c>
      <c r="N78" s="57">
        <f t="shared" si="5"/>
        <v>0</v>
      </c>
      <c r="O78" s="460">
        <f t="shared" si="6"/>
        <v>0</v>
      </c>
      <c r="P78" s="464"/>
      <c r="Q78" s="1084"/>
      <c r="R78" s="1085" t="str">
        <f t="shared" si="8"/>
        <v>-</v>
      </c>
      <c r="S78" s="1089">
        <f>Dados_GLOBAL_Inicial!K78</f>
        <v>0</v>
      </c>
      <c r="T78" s="463"/>
      <c r="U78" s="463"/>
      <c r="V78" s="463"/>
      <c r="W78" s="463"/>
      <c r="X78" s="463"/>
      <c r="Y78" s="543"/>
    </row>
    <row r="79" spans="2:25">
      <c r="B79" s="1083"/>
      <c r="C79" s="461">
        <f>MEDIÇÃO_GLOBAL!I79</f>
        <v>0</v>
      </c>
      <c r="D79" s="455">
        <f>MEDIÇÃO_GLOBAL!J79</f>
        <v>0</v>
      </c>
      <c r="F79" s="1118"/>
      <c r="G79" s="1119"/>
      <c r="H79" s="1120"/>
      <c r="I79" s="1125"/>
      <c r="J79" s="1126"/>
      <c r="K79" s="1127"/>
      <c r="L79" s="1128"/>
      <c r="M79" s="57">
        <f t="shared" si="7"/>
        <v>0</v>
      </c>
      <c r="N79" s="57">
        <f t="shared" ref="N79:N142" si="9">IF(IFERROR(VALUE($F79),0)&gt;0,0,SUM(N80,M79))</f>
        <v>0</v>
      </c>
      <c r="O79" s="460">
        <f t="shared" si="6"/>
        <v>0</v>
      </c>
      <c r="P79" s="464"/>
      <c r="Q79" s="1084"/>
      <c r="R79" s="1085" t="str">
        <f t="shared" si="8"/>
        <v>-</v>
      </c>
      <c r="S79" s="1089">
        <f>Dados_GLOBAL_Inicial!K79</f>
        <v>0</v>
      </c>
      <c r="T79" s="463"/>
      <c r="U79" s="463"/>
      <c r="V79" s="463"/>
      <c r="W79" s="463"/>
      <c r="X79" s="463"/>
      <c r="Y79" s="543"/>
    </row>
    <row r="80" spans="2:25">
      <c r="B80" s="1083"/>
      <c r="C80" s="461">
        <f>MEDIÇÃO_GLOBAL!I80</f>
        <v>0</v>
      </c>
      <c r="D80" s="455">
        <f>MEDIÇÃO_GLOBAL!J80</f>
        <v>0</v>
      </c>
      <c r="F80" s="1118"/>
      <c r="G80" s="1119"/>
      <c r="H80" s="1120"/>
      <c r="I80" s="1125"/>
      <c r="J80" s="1126"/>
      <c r="K80" s="1127"/>
      <c r="L80" s="1128"/>
      <c r="M80" s="57">
        <f t="shared" si="7"/>
        <v>0</v>
      </c>
      <c r="N80" s="57">
        <f t="shared" si="9"/>
        <v>0</v>
      </c>
      <c r="O80" s="460">
        <f t="shared" si="6"/>
        <v>0</v>
      </c>
      <c r="P80" s="464"/>
      <c r="Q80" s="1084"/>
      <c r="R80" s="1085" t="str">
        <f t="shared" si="8"/>
        <v>-</v>
      </c>
      <c r="S80" s="1089">
        <f>Dados_GLOBAL_Inicial!K80</f>
        <v>0</v>
      </c>
      <c r="T80" s="463"/>
      <c r="U80" s="463"/>
      <c r="V80" s="463"/>
      <c r="W80" s="463"/>
      <c r="X80" s="463"/>
      <c r="Y80" s="543"/>
    </row>
    <row r="81" spans="2:25">
      <c r="B81" s="1083"/>
      <c r="C81" s="461">
        <f>MEDIÇÃO_GLOBAL!I81</f>
        <v>0</v>
      </c>
      <c r="D81" s="455">
        <f>MEDIÇÃO_GLOBAL!J81</f>
        <v>0</v>
      </c>
      <c r="F81" s="1118"/>
      <c r="G81" s="1119"/>
      <c r="H81" s="1120"/>
      <c r="I81" s="1125"/>
      <c r="J81" s="1126"/>
      <c r="K81" s="1127"/>
      <c r="L81" s="1128"/>
      <c r="M81" s="57">
        <f t="shared" si="7"/>
        <v>0</v>
      </c>
      <c r="N81" s="57">
        <f t="shared" si="9"/>
        <v>0</v>
      </c>
      <c r="O81" s="460">
        <f t="shared" si="6"/>
        <v>0</v>
      </c>
      <c r="P81" s="464"/>
      <c r="Q81" s="1084"/>
      <c r="R81" s="1085" t="str">
        <f t="shared" si="8"/>
        <v>-</v>
      </c>
      <c r="S81" s="1089">
        <f>Dados_GLOBAL_Inicial!K81</f>
        <v>0</v>
      </c>
      <c r="T81" s="463"/>
      <c r="U81" s="463"/>
      <c r="V81" s="463"/>
      <c r="W81" s="463"/>
      <c r="X81" s="463"/>
      <c r="Y81" s="543"/>
    </row>
    <row r="82" spans="2:25">
      <c r="B82" s="1083"/>
      <c r="C82" s="461">
        <f>MEDIÇÃO_GLOBAL!I82</f>
        <v>0</v>
      </c>
      <c r="D82" s="455">
        <f>MEDIÇÃO_GLOBAL!J82</f>
        <v>0</v>
      </c>
      <c r="F82" s="1118"/>
      <c r="G82" s="1119"/>
      <c r="H82" s="1120"/>
      <c r="I82" s="1125"/>
      <c r="J82" s="1126"/>
      <c r="K82" s="1127"/>
      <c r="L82" s="1128"/>
      <c r="M82" s="57">
        <f t="shared" si="7"/>
        <v>0</v>
      </c>
      <c r="N82" s="57">
        <f t="shared" si="9"/>
        <v>0</v>
      </c>
      <c r="O82" s="460">
        <f t="shared" si="6"/>
        <v>0</v>
      </c>
      <c r="P82" s="464"/>
      <c r="Q82" s="1084"/>
      <c r="R82" s="1085" t="str">
        <f t="shared" si="8"/>
        <v>-</v>
      </c>
      <c r="S82" s="1089">
        <f>Dados_GLOBAL_Inicial!K82</f>
        <v>0</v>
      </c>
      <c r="T82" s="463"/>
      <c r="U82" s="463"/>
      <c r="V82" s="463"/>
      <c r="W82" s="463"/>
      <c r="X82" s="463"/>
      <c r="Y82" s="543"/>
    </row>
    <row r="83" spans="2:25">
      <c r="B83" s="1083"/>
      <c r="C83" s="461">
        <f>MEDIÇÃO_GLOBAL!I83</f>
        <v>0</v>
      </c>
      <c r="D83" s="455">
        <f>MEDIÇÃO_GLOBAL!J83</f>
        <v>0</v>
      </c>
      <c r="F83" s="1118"/>
      <c r="G83" s="1119"/>
      <c r="H83" s="1120"/>
      <c r="I83" s="1125"/>
      <c r="J83" s="1126"/>
      <c r="K83" s="1127"/>
      <c r="L83" s="1128"/>
      <c r="M83" s="57">
        <f t="shared" si="7"/>
        <v>0</v>
      </c>
      <c r="N83" s="57">
        <f t="shared" si="9"/>
        <v>0</v>
      </c>
      <c r="O83" s="460">
        <f t="shared" si="6"/>
        <v>0</v>
      </c>
      <c r="P83" s="464"/>
      <c r="Q83" s="1084"/>
      <c r="R83" s="1085" t="str">
        <f t="shared" si="8"/>
        <v>-</v>
      </c>
      <c r="S83" s="1089">
        <f>Dados_GLOBAL_Inicial!K83</f>
        <v>0</v>
      </c>
      <c r="T83" s="463"/>
      <c r="U83" s="463"/>
      <c r="V83" s="463"/>
      <c r="W83" s="463"/>
      <c r="X83" s="463"/>
      <c r="Y83" s="543"/>
    </row>
    <row r="84" spans="2:25">
      <c r="B84" s="1083"/>
      <c r="C84" s="461">
        <f>MEDIÇÃO_GLOBAL!I84</f>
        <v>0</v>
      </c>
      <c r="D84" s="455">
        <f>MEDIÇÃO_GLOBAL!J84</f>
        <v>0</v>
      </c>
      <c r="F84" s="1118"/>
      <c r="G84" s="1119"/>
      <c r="H84" s="1120"/>
      <c r="I84" s="1125"/>
      <c r="J84" s="1126"/>
      <c r="K84" s="1127"/>
      <c r="L84" s="1128"/>
      <c r="M84" s="57">
        <f t="shared" si="7"/>
        <v>0</v>
      </c>
      <c r="N84" s="57">
        <f t="shared" si="9"/>
        <v>0</v>
      </c>
      <c r="O84" s="460">
        <f t="shared" si="6"/>
        <v>0</v>
      </c>
      <c r="P84" s="464"/>
      <c r="Q84" s="1084"/>
      <c r="R84" s="1085" t="str">
        <f t="shared" si="8"/>
        <v>-</v>
      </c>
      <c r="S84" s="1089">
        <f>Dados_GLOBAL_Inicial!K84</f>
        <v>0</v>
      </c>
      <c r="T84" s="463"/>
      <c r="U84" s="463"/>
      <c r="V84" s="463"/>
      <c r="W84" s="463"/>
      <c r="X84" s="463"/>
      <c r="Y84" s="543"/>
    </row>
    <row r="85" spans="2:25">
      <c r="B85" s="1083"/>
      <c r="C85" s="461">
        <f>MEDIÇÃO_GLOBAL!I85</f>
        <v>0</v>
      </c>
      <c r="D85" s="455">
        <f>MEDIÇÃO_GLOBAL!J85</f>
        <v>0</v>
      </c>
      <c r="F85" s="1118"/>
      <c r="G85" s="1119"/>
      <c r="H85" s="1120"/>
      <c r="I85" s="1125"/>
      <c r="J85" s="1126"/>
      <c r="K85" s="1127"/>
      <c r="L85" s="1128"/>
      <c r="M85" s="57">
        <f t="shared" si="7"/>
        <v>0</v>
      </c>
      <c r="N85" s="57">
        <f t="shared" si="9"/>
        <v>0</v>
      </c>
      <c r="O85" s="460">
        <f t="shared" si="6"/>
        <v>0</v>
      </c>
      <c r="P85" s="464"/>
      <c r="Q85" s="1084"/>
      <c r="R85" s="1085" t="str">
        <f t="shared" si="8"/>
        <v>-</v>
      </c>
      <c r="S85" s="1089">
        <f>Dados_GLOBAL_Inicial!K85</f>
        <v>0</v>
      </c>
      <c r="T85" s="463"/>
      <c r="U85" s="463"/>
      <c r="V85" s="463"/>
      <c r="W85" s="463"/>
      <c r="X85" s="463"/>
      <c r="Y85" s="543"/>
    </row>
    <row r="86" spans="2:25">
      <c r="B86" s="1083"/>
      <c r="C86" s="461">
        <f>MEDIÇÃO_GLOBAL!I86</f>
        <v>0</v>
      </c>
      <c r="D86" s="455">
        <f>MEDIÇÃO_GLOBAL!J86</f>
        <v>0</v>
      </c>
      <c r="F86" s="1118"/>
      <c r="G86" s="1119"/>
      <c r="H86" s="1120"/>
      <c r="I86" s="1125"/>
      <c r="J86" s="1126"/>
      <c r="K86" s="1127"/>
      <c r="L86" s="1128"/>
      <c r="M86" s="57">
        <f t="shared" si="7"/>
        <v>0</v>
      </c>
      <c r="N86" s="57">
        <f t="shared" si="9"/>
        <v>0</v>
      </c>
      <c r="O86" s="460">
        <f t="shared" si="6"/>
        <v>0</v>
      </c>
      <c r="P86" s="464"/>
      <c r="Q86" s="1084"/>
      <c r="R86" s="1085" t="str">
        <f t="shared" si="8"/>
        <v>-</v>
      </c>
      <c r="S86" s="1089">
        <f>Dados_GLOBAL_Inicial!K86</f>
        <v>0</v>
      </c>
      <c r="T86" s="463"/>
      <c r="U86" s="463"/>
      <c r="V86" s="463"/>
      <c r="W86" s="463"/>
      <c r="X86" s="463"/>
      <c r="Y86" s="543"/>
    </row>
    <row r="87" spans="2:25">
      <c r="B87" s="1083"/>
      <c r="C87" s="461">
        <f>MEDIÇÃO_GLOBAL!I87</f>
        <v>0</v>
      </c>
      <c r="D87" s="455">
        <f>MEDIÇÃO_GLOBAL!J87</f>
        <v>0</v>
      </c>
      <c r="F87" s="1118"/>
      <c r="G87" s="1119"/>
      <c r="H87" s="1120"/>
      <c r="I87" s="1125"/>
      <c r="J87" s="1126"/>
      <c r="K87" s="1127"/>
      <c r="L87" s="1128"/>
      <c r="M87" s="57">
        <f t="shared" si="7"/>
        <v>0</v>
      </c>
      <c r="N87" s="57">
        <f t="shared" si="9"/>
        <v>0</v>
      </c>
      <c r="O87" s="460">
        <f t="shared" si="6"/>
        <v>0</v>
      </c>
      <c r="P87" s="464"/>
      <c r="Q87" s="1084"/>
      <c r="R87" s="1085" t="str">
        <f t="shared" si="8"/>
        <v>-</v>
      </c>
      <c r="S87" s="1089">
        <f>Dados_GLOBAL_Inicial!K87</f>
        <v>0</v>
      </c>
      <c r="T87" s="463"/>
      <c r="U87" s="463"/>
      <c r="V87" s="463"/>
      <c r="W87" s="463"/>
      <c r="X87" s="463"/>
      <c r="Y87" s="543"/>
    </row>
    <row r="88" spans="2:25">
      <c r="B88" s="1083"/>
      <c r="C88" s="461">
        <f>MEDIÇÃO_GLOBAL!I88</f>
        <v>0</v>
      </c>
      <c r="D88" s="455">
        <f>MEDIÇÃO_GLOBAL!J88</f>
        <v>0</v>
      </c>
      <c r="F88" s="1118"/>
      <c r="G88" s="1119"/>
      <c r="H88" s="1120"/>
      <c r="I88" s="1125"/>
      <c r="J88" s="1126"/>
      <c r="K88" s="1127"/>
      <c r="L88" s="1128"/>
      <c r="M88" s="57">
        <f t="shared" si="7"/>
        <v>0</v>
      </c>
      <c r="N88" s="57">
        <f t="shared" si="9"/>
        <v>0</v>
      </c>
      <c r="O88" s="460">
        <f t="shared" si="6"/>
        <v>0</v>
      </c>
      <c r="P88" s="464"/>
      <c r="Q88" s="1084"/>
      <c r="R88" s="1085" t="str">
        <f t="shared" si="8"/>
        <v>-</v>
      </c>
      <c r="S88" s="1089">
        <f>Dados_GLOBAL_Inicial!K88</f>
        <v>0</v>
      </c>
      <c r="T88" s="463"/>
      <c r="U88" s="463"/>
      <c r="V88" s="463"/>
      <c r="W88" s="463"/>
      <c r="X88" s="463"/>
      <c r="Y88" s="543"/>
    </row>
    <row r="89" spans="2:25">
      <c r="B89" s="1083"/>
      <c r="C89" s="461">
        <f>MEDIÇÃO_GLOBAL!I89</f>
        <v>0</v>
      </c>
      <c r="D89" s="455">
        <f>MEDIÇÃO_GLOBAL!J89</f>
        <v>0</v>
      </c>
      <c r="F89" s="1118"/>
      <c r="G89" s="1119"/>
      <c r="H89" s="1120"/>
      <c r="I89" s="1125"/>
      <c r="J89" s="1126"/>
      <c r="K89" s="1127"/>
      <c r="L89" s="1128"/>
      <c r="M89" s="57">
        <f t="shared" si="7"/>
        <v>0</v>
      </c>
      <c r="N89" s="57">
        <f t="shared" si="9"/>
        <v>0</v>
      </c>
      <c r="O89" s="460">
        <f t="shared" si="6"/>
        <v>0</v>
      </c>
      <c r="P89" s="464"/>
      <c r="Q89" s="1084"/>
      <c r="R89" s="1085" t="str">
        <f t="shared" si="8"/>
        <v>-</v>
      </c>
      <c r="S89" s="1089">
        <f>Dados_GLOBAL_Inicial!K89</f>
        <v>0</v>
      </c>
      <c r="T89" s="463"/>
      <c r="U89" s="463"/>
      <c r="V89" s="463"/>
      <c r="W89" s="463"/>
      <c r="X89" s="463"/>
      <c r="Y89" s="543"/>
    </row>
    <row r="90" spans="2:25">
      <c r="B90" s="1083"/>
      <c r="C90" s="461">
        <f>MEDIÇÃO_GLOBAL!I90</f>
        <v>0</v>
      </c>
      <c r="D90" s="455">
        <f>MEDIÇÃO_GLOBAL!J90</f>
        <v>0</v>
      </c>
      <c r="F90" s="1118"/>
      <c r="G90" s="1119"/>
      <c r="H90" s="1120"/>
      <c r="I90" s="1125"/>
      <c r="J90" s="1126"/>
      <c r="K90" s="1127"/>
      <c r="L90" s="1128"/>
      <c r="M90" s="57">
        <f t="shared" si="7"/>
        <v>0</v>
      </c>
      <c r="N90" s="57">
        <f t="shared" si="9"/>
        <v>0</v>
      </c>
      <c r="O90" s="460">
        <f t="shared" si="6"/>
        <v>0</v>
      </c>
      <c r="P90" s="464"/>
      <c r="Q90" s="1084"/>
      <c r="R90" s="1085" t="str">
        <f t="shared" si="8"/>
        <v>-</v>
      </c>
      <c r="S90" s="1089">
        <f>Dados_GLOBAL_Inicial!K90</f>
        <v>0</v>
      </c>
      <c r="T90" s="463"/>
      <c r="U90" s="463"/>
      <c r="V90" s="463"/>
      <c r="W90" s="463"/>
      <c r="X90" s="463"/>
      <c r="Y90" s="543"/>
    </row>
    <row r="91" spans="2:25">
      <c r="B91" s="1083"/>
      <c r="C91" s="461">
        <f>MEDIÇÃO_GLOBAL!I91</f>
        <v>0</v>
      </c>
      <c r="D91" s="455">
        <f>MEDIÇÃO_GLOBAL!J91</f>
        <v>0</v>
      </c>
      <c r="F91" s="1118"/>
      <c r="G91" s="1119"/>
      <c r="H91" s="1120"/>
      <c r="I91" s="1125"/>
      <c r="J91" s="1126"/>
      <c r="K91" s="1127"/>
      <c r="L91" s="1128"/>
      <c r="M91" s="57">
        <f t="shared" si="7"/>
        <v>0</v>
      </c>
      <c r="N91" s="57">
        <f t="shared" si="9"/>
        <v>0</v>
      </c>
      <c r="O91" s="460">
        <f t="shared" si="6"/>
        <v>0</v>
      </c>
      <c r="P91" s="464"/>
      <c r="Q91" s="1084"/>
      <c r="R91" s="1085" t="str">
        <f t="shared" si="8"/>
        <v>-</v>
      </c>
      <c r="S91" s="1089">
        <f>Dados_GLOBAL_Inicial!K91</f>
        <v>0</v>
      </c>
      <c r="T91" s="463"/>
      <c r="U91" s="463"/>
      <c r="V91" s="463"/>
      <c r="W91" s="463"/>
      <c r="X91" s="463"/>
      <c r="Y91" s="543"/>
    </row>
    <row r="92" spans="2:25">
      <c r="B92" s="1083"/>
      <c r="C92" s="461">
        <f>MEDIÇÃO_GLOBAL!I92</f>
        <v>0</v>
      </c>
      <c r="D92" s="455">
        <f>MEDIÇÃO_GLOBAL!J92</f>
        <v>0</v>
      </c>
      <c r="F92" s="1118"/>
      <c r="G92" s="1119"/>
      <c r="H92" s="1120"/>
      <c r="I92" s="1125"/>
      <c r="J92" s="1126"/>
      <c r="K92" s="1127"/>
      <c r="L92" s="1128"/>
      <c r="M92" s="57">
        <f t="shared" si="7"/>
        <v>0</v>
      </c>
      <c r="N92" s="57">
        <f t="shared" si="9"/>
        <v>0</v>
      </c>
      <c r="O92" s="460">
        <f t="shared" si="6"/>
        <v>0</v>
      </c>
      <c r="P92" s="464"/>
      <c r="Q92" s="1084"/>
      <c r="R92" s="1085" t="str">
        <f t="shared" si="8"/>
        <v>-</v>
      </c>
      <c r="S92" s="1089">
        <f>Dados_GLOBAL_Inicial!K92</f>
        <v>0</v>
      </c>
      <c r="T92" s="463"/>
      <c r="U92" s="463"/>
      <c r="V92" s="463"/>
      <c r="W92" s="463"/>
      <c r="X92" s="463"/>
      <c r="Y92" s="543"/>
    </row>
    <row r="93" spans="2:25">
      <c r="B93" s="1083"/>
      <c r="C93" s="461">
        <f>MEDIÇÃO_GLOBAL!I93</f>
        <v>0</v>
      </c>
      <c r="D93" s="455">
        <f>MEDIÇÃO_GLOBAL!J93</f>
        <v>0</v>
      </c>
      <c r="F93" s="1118"/>
      <c r="G93" s="1119"/>
      <c r="H93" s="1120"/>
      <c r="I93" s="1125"/>
      <c r="J93" s="1126"/>
      <c r="K93" s="1127"/>
      <c r="L93" s="1128"/>
      <c r="M93" s="57">
        <f t="shared" si="7"/>
        <v>0</v>
      </c>
      <c r="N93" s="57">
        <f t="shared" si="9"/>
        <v>0</v>
      </c>
      <c r="O93" s="460">
        <f t="shared" si="6"/>
        <v>0</v>
      </c>
      <c r="P93" s="464"/>
      <c r="Q93" s="1084"/>
      <c r="R93" s="1085" t="str">
        <f t="shared" si="8"/>
        <v>-</v>
      </c>
      <c r="S93" s="1089">
        <f>Dados_GLOBAL_Inicial!K93</f>
        <v>0</v>
      </c>
      <c r="T93" s="463"/>
      <c r="U93" s="463"/>
      <c r="V93" s="463"/>
      <c r="W93" s="463"/>
      <c r="X93" s="463"/>
      <c r="Y93" s="543"/>
    </row>
    <row r="94" spans="2:25">
      <c r="B94" s="1083"/>
      <c r="C94" s="461">
        <f>MEDIÇÃO_GLOBAL!I94</f>
        <v>0</v>
      </c>
      <c r="D94" s="455">
        <f>MEDIÇÃO_GLOBAL!J94</f>
        <v>0</v>
      </c>
      <c r="F94" s="1118"/>
      <c r="G94" s="1119"/>
      <c r="H94" s="1120"/>
      <c r="I94" s="1125"/>
      <c r="J94" s="1126"/>
      <c r="K94" s="1127"/>
      <c r="L94" s="1128"/>
      <c r="M94" s="57">
        <f t="shared" si="7"/>
        <v>0</v>
      </c>
      <c r="N94" s="57">
        <f t="shared" si="9"/>
        <v>0</v>
      </c>
      <c r="O94" s="460">
        <f t="shared" si="6"/>
        <v>0</v>
      </c>
      <c r="P94" s="464"/>
      <c r="Q94" s="1084"/>
      <c r="R94" s="1085" t="str">
        <f t="shared" si="8"/>
        <v>-</v>
      </c>
      <c r="S94" s="1089">
        <f>Dados_GLOBAL_Inicial!K94</f>
        <v>0</v>
      </c>
      <c r="T94" s="463"/>
      <c r="U94" s="463"/>
      <c r="V94" s="463"/>
      <c r="W94" s="463"/>
      <c r="X94" s="463"/>
      <c r="Y94" s="543"/>
    </row>
    <row r="95" spans="2:25">
      <c r="B95" s="1083"/>
      <c r="C95" s="461">
        <f>MEDIÇÃO_GLOBAL!I95</f>
        <v>0</v>
      </c>
      <c r="D95" s="455">
        <f>MEDIÇÃO_GLOBAL!J95</f>
        <v>0</v>
      </c>
      <c r="F95" s="1118"/>
      <c r="G95" s="1119"/>
      <c r="H95" s="1120"/>
      <c r="I95" s="1125"/>
      <c r="J95" s="1126"/>
      <c r="K95" s="1127"/>
      <c r="L95" s="1128"/>
      <c r="M95" s="57">
        <f t="shared" si="7"/>
        <v>0</v>
      </c>
      <c r="N95" s="57">
        <f t="shared" si="9"/>
        <v>0</v>
      </c>
      <c r="O95" s="460">
        <f t="shared" si="6"/>
        <v>0</v>
      </c>
      <c r="P95" s="464"/>
      <c r="Q95" s="1084"/>
      <c r="R95" s="1085" t="str">
        <f t="shared" si="8"/>
        <v>-</v>
      </c>
      <c r="S95" s="1089">
        <f>Dados_GLOBAL_Inicial!K95</f>
        <v>0</v>
      </c>
      <c r="T95" s="463"/>
      <c r="U95" s="463"/>
      <c r="V95" s="463"/>
      <c r="W95" s="463"/>
      <c r="X95" s="463"/>
      <c r="Y95" s="543"/>
    </row>
    <row r="96" spans="2:25">
      <c r="B96" s="1083"/>
      <c r="C96" s="461">
        <f>MEDIÇÃO_GLOBAL!I96</f>
        <v>0</v>
      </c>
      <c r="D96" s="455">
        <f>MEDIÇÃO_GLOBAL!J96</f>
        <v>0</v>
      </c>
      <c r="F96" s="1118"/>
      <c r="G96" s="1119"/>
      <c r="H96" s="1120"/>
      <c r="I96" s="1125"/>
      <c r="J96" s="1126"/>
      <c r="K96" s="1127"/>
      <c r="L96" s="1128"/>
      <c r="M96" s="57">
        <f t="shared" si="7"/>
        <v>0</v>
      </c>
      <c r="N96" s="57">
        <f t="shared" si="9"/>
        <v>0</v>
      </c>
      <c r="O96" s="460">
        <f t="shared" si="6"/>
        <v>0</v>
      </c>
      <c r="P96" s="464"/>
      <c r="Q96" s="1084"/>
      <c r="R96" s="1085" t="str">
        <f t="shared" si="8"/>
        <v>-</v>
      </c>
      <c r="S96" s="1089">
        <f>Dados_GLOBAL_Inicial!K96</f>
        <v>0</v>
      </c>
      <c r="T96" s="463"/>
      <c r="U96" s="463"/>
      <c r="V96" s="463"/>
      <c r="W96" s="463"/>
      <c r="X96" s="463"/>
      <c r="Y96" s="543"/>
    </row>
    <row r="97" spans="2:25">
      <c r="B97" s="1083"/>
      <c r="C97" s="461">
        <f>MEDIÇÃO_GLOBAL!I97</f>
        <v>0</v>
      </c>
      <c r="D97" s="455">
        <f>MEDIÇÃO_GLOBAL!J97</f>
        <v>0</v>
      </c>
      <c r="F97" s="1118"/>
      <c r="G97" s="1119"/>
      <c r="H97" s="1120"/>
      <c r="I97" s="1125"/>
      <c r="J97" s="1126"/>
      <c r="K97" s="1127"/>
      <c r="L97" s="1128"/>
      <c r="M97" s="57">
        <f t="shared" si="7"/>
        <v>0</v>
      </c>
      <c r="N97" s="57">
        <f t="shared" si="9"/>
        <v>0</v>
      </c>
      <c r="O97" s="460">
        <f t="shared" si="6"/>
        <v>0</v>
      </c>
      <c r="P97" s="464"/>
      <c r="Q97" s="1084"/>
      <c r="R97" s="1085" t="str">
        <f t="shared" si="8"/>
        <v>-</v>
      </c>
      <c r="S97" s="1089">
        <f>Dados_GLOBAL_Inicial!K97</f>
        <v>0</v>
      </c>
      <c r="T97" s="463"/>
      <c r="U97" s="463"/>
      <c r="V97" s="463"/>
      <c r="W97" s="463"/>
      <c r="X97" s="463"/>
      <c r="Y97" s="543"/>
    </row>
    <row r="98" spans="2:25">
      <c r="B98" s="1083"/>
      <c r="C98" s="461">
        <f>MEDIÇÃO_GLOBAL!I98</f>
        <v>0</v>
      </c>
      <c r="D98" s="455">
        <f>MEDIÇÃO_GLOBAL!J98</f>
        <v>0</v>
      </c>
      <c r="F98" s="1118"/>
      <c r="G98" s="1119"/>
      <c r="H98" s="1120"/>
      <c r="I98" s="1125"/>
      <c r="J98" s="1126"/>
      <c r="K98" s="1127"/>
      <c r="L98" s="1128"/>
      <c r="M98" s="57">
        <f t="shared" si="7"/>
        <v>0</v>
      </c>
      <c r="N98" s="57">
        <f t="shared" si="9"/>
        <v>0</v>
      </c>
      <c r="O98" s="460">
        <f t="shared" si="6"/>
        <v>0</v>
      </c>
      <c r="P98" s="464"/>
      <c r="Q98" s="1084"/>
      <c r="R98" s="1085" t="str">
        <f t="shared" si="8"/>
        <v>-</v>
      </c>
      <c r="S98" s="1089">
        <f>Dados_GLOBAL_Inicial!K98</f>
        <v>0</v>
      </c>
      <c r="T98" s="463"/>
      <c r="U98" s="463"/>
      <c r="V98" s="463"/>
      <c r="W98" s="463"/>
      <c r="X98" s="463"/>
      <c r="Y98" s="543"/>
    </row>
    <row r="99" spans="2:25">
      <c r="B99" s="1083"/>
      <c r="C99" s="461">
        <f>MEDIÇÃO_GLOBAL!I99</f>
        <v>0</v>
      </c>
      <c r="D99" s="455">
        <f>MEDIÇÃO_GLOBAL!J99</f>
        <v>0</v>
      </c>
      <c r="F99" s="1118"/>
      <c r="G99" s="1119"/>
      <c r="H99" s="1120"/>
      <c r="I99" s="1125"/>
      <c r="J99" s="1126"/>
      <c r="K99" s="1127"/>
      <c r="L99" s="1128"/>
      <c r="M99" s="57">
        <f t="shared" si="7"/>
        <v>0</v>
      </c>
      <c r="N99" s="57">
        <f t="shared" si="9"/>
        <v>0</v>
      </c>
      <c r="O99" s="460">
        <f t="shared" si="6"/>
        <v>0</v>
      </c>
      <c r="P99" s="464"/>
      <c r="Q99" s="1084"/>
      <c r="R99" s="1085" t="str">
        <f t="shared" si="8"/>
        <v>-</v>
      </c>
      <c r="S99" s="1089">
        <f>Dados_GLOBAL_Inicial!K99</f>
        <v>0</v>
      </c>
      <c r="T99" s="463"/>
      <c r="U99" s="463"/>
      <c r="V99" s="463"/>
      <c r="W99" s="463"/>
      <c r="X99" s="463"/>
      <c r="Y99" s="543"/>
    </row>
    <row r="100" spans="2:25">
      <c r="B100" s="1083"/>
      <c r="C100" s="461">
        <f>MEDIÇÃO_GLOBAL!I100</f>
        <v>0</v>
      </c>
      <c r="D100" s="455">
        <f>MEDIÇÃO_GLOBAL!J100</f>
        <v>0</v>
      </c>
      <c r="F100" s="1118"/>
      <c r="G100" s="1119"/>
      <c r="H100" s="1120"/>
      <c r="I100" s="1125"/>
      <c r="J100" s="1126"/>
      <c r="K100" s="1127"/>
      <c r="L100" s="1128"/>
      <c r="M100" s="57">
        <f t="shared" si="7"/>
        <v>0</v>
      </c>
      <c r="N100" s="57">
        <f t="shared" si="9"/>
        <v>0</v>
      </c>
      <c r="O100" s="460">
        <f t="shared" si="6"/>
        <v>0</v>
      </c>
      <c r="P100" s="464"/>
      <c r="Q100" s="1084"/>
      <c r="R100" s="1085" t="str">
        <f t="shared" si="8"/>
        <v>-</v>
      </c>
      <c r="S100" s="1089">
        <f>Dados_GLOBAL_Inicial!K100</f>
        <v>0</v>
      </c>
      <c r="T100" s="463"/>
      <c r="U100" s="463"/>
      <c r="V100" s="463"/>
      <c r="W100" s="463"/>
      <c r="X100" s="463"/>
      <c r="Y100" s="543"/>
    </row>
    <row r="101" spans="2:25">
      <c r="B101" s="1083"/>
      <c r="C101" s="461">
        <f>MEDIÇÃO_GLOBAL!I101</f>
        <v>0</v>
      </c>
      <c r="D101" s="455">
        <f>MEDIÇÃO_GLOBAL!J101</f>
        <v>0</v>
      </c>
      <c r="F101" s="1118"/>
      <c r="G101" s="1119"/>
      <c r="H101" s="1120"/>
      <c r="I101" s="1125"/>
      <c r="J101" s="1126"/>
      <c r="K101" s="1127"/>
      <c r="L101" s="1128"/>
      <c r="M101" s="57">
        <f t="shared" si="7"/>
        <v>0</v>
      </c>
      <c r="N101" s="57">
        <f t="shared" si="9"/>
        <v>0</v>
      </c>
      <c r="O101" s="460">
        <f t="shared" si="6"/>
        <v>0</v>
      </c>
      <c r="P101" s="464"/>
      <c r="Q101" s="1084"/>
      <c r="R101" s="1085" t="str">
        <f t="shared" si="8"/>
        <v>-</v>
      </c>
      <c r="S101" s="1089">
        <f>Dados_GLOBAL_Inicial!K101</f>
        <v>0</v>
      </c>
      <c r="T101" s="463"/>
      <c r="U101" s="463"/>
      <c r="V101" s="463"/>
      <c r="W101" s="463"/>
      <c r="X101" s="463"/>
      <c r="Y101" s="543"/>
    </row>
    <row r="102" spans="2:25">
      <c r="B102" s="1083"/>
      <c r="C102" s="461">
        <f>MEDIÇÃO_GLOBAL!I102</f>
        <v>0</v>
      </c>
      <c r="D102" s="455">
        <f>MEDIÇÃO_GLOBAL!J102</f>
        <v>0</v>
      </c>
      <c r="F102" s="1118"/>
      <c r="G102" s="1119"/>
      <c r="H102" s="1120"/>
      <c r="I102" s="1125"/>
      <c r="J102" s="1126"/>
      <c r="K102" s="1127"/>
      <c r="L102" s="1128"/>
      <c r="M102" s="57">
        <f t="shared" si="7"/>
        <v>0</v>
      </c>
      <c r="N102" s="57">
        <f t="shared" si="9"/>
        <v>0</v>
      </c>
      <c r="O102" s="460">
        <f t="shared" si="6"/>
        <v>0</v>
      </c>
      <c r="P102" s="464"/>
      <c r="Q102" s="1084"/>
      <c r="R102" s="1085" t="str">
        <f t="shared" si="8"/>
        <v>-</v>
      </c>
      <c r="S102" s="1089">
        <f>Dados_GLOBAL_Inicial!K102</f>
        <v>0</v>
      </c>
      <c r="T102" s="463"/>
      <c r="U102" s="463"/>
      <c r="V102" s="463"/>
      <c r="W102" s="463"/>
      <c r="X102" s="463"/>
      <c r="Y102" s="543"/>
    </row>
    <row r="103" spans="2:25">
      <c r="B103" s="1083"/>
      <c r="C103" s="461">
        <f>MEDIÇÃO_GLOBAL!I103</f>
        <v>0</v>
      </c>
      <c r="D103" s="455">
        <f>MEDIÇÃO_GLOBAL!J103</f>
        <v>0</v>
      </c>
      <c r="F103" s="1118"/>
      <c r="G103" s="1119"/>
      <c r="H103" s="1120"/>
      <c r="I103" s="1125"/>
      <c r="J103" s="1126"/>
      <c r="K103" s="1127"/>
      <c r="L103" s="1128"/>
      <c r="M103" s="57">
        <f t="shared" si="7"/>
        <v>0</v>
      </c>
      <c r="N103" s="57">
        <f t="shared" si="9"/>
        <v>0</v>
      </c>
      <c r="O103" s="460">
        <f t="shared" si="6"/>
        <v>0</v>
      </c>
      <c r="P103" s="464"/>
      <c r="Q103" s="1084"/>
      <c r="R103" s="1085" t="str">
        <f t="shared" si="8"/>
        <v>-</v>
      </c>
      <c r="S103" s="1089">
        <f>Dados_GLOBAL_Inicial!K103</f>
        <v>0</v>
      </c>
      <c r="T103" s="463"/>
      <c r="U103" s="463"/>
      <c r="V103" s="463"/>
      <c r="W103" s="463"/>
      <c r="X103" s="463"/>
      <c r="Y103" s="543"/>
    </row>
    <row r="104" spans="2:25">
      <c r="B104" s="1083"/>
      <c r="C104" s="461">
        <f>MEDIÇÃO_GLOBAL!I104</f>
        <v>0</v>
      </c>
      <c r="D104" s="455">
        <f>MEDIÇÃO_GLOBAL!J104</f>
        <v>0</v>
      </c>
      <c r="F104" s="1118"/>
      <c r="G104" s="1119"/>
      <c r="H104" s="1120"/>
      <c r="I104" s="1125"/>
      <c r="J104" s="1126"/>
      <c r="K104" s="1127"/>
      <c r="L104" s="1128"/>
      <c r="M104" s="57">
        <f t="shared" si="7"/>
        <v>0</v>
      </c>
      <c r="N104" s="57">
        <f t="shared" si="9"/>
        <v>0</v>
      </c>
      <c r="O104" s="460">
        <f t="shared" si="6"/>
        <v>0</v>
      </c>
      <c r="P104" s="464"/>
      <c r="Q104" s="1084"/>
      <c r="R104" s="1085" t="str">
        <f t="shared" si="8"/>
        <v>-</v>
      </c>
      <c r="S104" s="1089">
        <f>Dados_GLOBAL_Inicial!K104</f>
        <v>0</v>
      </c>
      <c r="T104" s="463"/>
      <c r="U104" s="463"/>
      <c r="V104" s="463"/>
      <c r="W104" s="463"/>
      <c r="X104" s="463"/>
      <c r="Y104" s="543"/>
    </row>
    <row r="105" spans="2:25">
      <c r="B105" s="1083"/>
      <c r="C105" s="461">
        <f>MEDIÇÃO_GLOBAL!I105</f>
        <v>0</v>
      </c>
      <c r="D105" s="455">
        <f>MEDIÇÃO_GLOBAL!J105</f>
        <v>0</v>
      </c>
      <c r="F105" s="1118"/>
      <c r="G105" s="1119"/>
      <c r="H105" s="1120"/>
      <c r="I105" s="1125"/>
      <c r="J105" s="1126"/>
      <c r="K105" s="1127"/>
      <c r="L105" s="1128"/>
      <c r="M105" s="57">
        <f t="shared" si="7"/>
        <v>0</v>
      </c>
      <c r="N105" s="57">
        <f t="shared" si="9"/>
        <v>0</v>
      </c>
      <c r="O105" s="460">
        <f t="shared" si="6"/>
        <v>0</v>
      </c>
      <c r="P105" s="464"/>
      <c r="Q105" s="1084"/>
      <c r="R105" s="1085" t="str">
        <f t="shared" si="8"/>
        <v>-</v>
      </c>
      <c r="S105" s="1089">
        <f>Dados_GLOBAL_Inicial!K105</f>
        <v>0</v>
      </c>
      <c r="T105" s="463"/>
      <c r="U105" s="463"/>
      <c r="V105" s="463"/>
      <c r="W105" s="463"/>
      <c r="X105" s="463"/>
      <c r="Y105" s="543"/>
    </row>
    <row r="106" spans="2:25">
      <c r="B106" s="1083"/>
      <c r="C106" s="461">
        <f>MEDIÇÃO_GLOBAL!I106</f>
        <v>0</v>
      </c>
      <c r="D106" s="455">
        <f>MEDIÇÃO_GLOBAL!J106</f>
        <v>0</v>
      </c>
      <c r="F106" s="1118"/>
      <c r="G106" s="1119"/>
      <c r="H106" s="1120"/>
      <c r="I106" s="1125"/>
      <c r="J106" s="1126"/>
      <c r="K106" s="1127"/>
      <c r="L106" s="1128"/>
      <c r="M106" s="57">
        <f t="shared" si="7"/>
        <v>0</v>
      </c>
      <c r="N106" s="57">
        <f t="shared" si="9"/>
        <v>0</v>
      </c>
      <c r="O106" s="460">
        <f t="shared" si="6"/>
        <v>0</v>
      </c>
      <c r="P106" s="464"/>
      <c r="Q106" s="1084"/>
      <c r="R106" s="1085" t="str">
        <f t="shared" si="8"/>
        <v>-</v>
      </c>
      <c r="S106" s="1089">
        <f>Dados_GLOBAL_Inicial!K106</f>
        <v>0</v>
      </c>
      <c r="T106" s="463"/>
      <c r="U106" s="463"/>
      <c r="V106" s="463"/>
      <c r="W106" s="463"/>
      <c r="X106" s="463"/>
      <c r="Y106" s="543"/>
    </row>
    <row r="107" spans="2:25">
      <c r="B107" s="1083"/>
      <c r="C107" s="461">
        <f>MEDIÇÃO_GLOBAL!I107</f>
        <v>0</v>
      </c>
      <c r="D107" s="455">
        <f>MEDIÇÃO_GLOBAL!J107</f>
        <v>0</v>
      </c>
      <c r="F107" s="1118"/>
      <c r="G107" s="1119"/>
      <c r="H107" s="1120"/>
      <c r="I107" s="1125"/>
      <c r="J107" s="1126"/>
      <c r="K107" s="1127"/>
      <c r="L107" s="1128"/>
      <c r="M107" s="57">
        <f t="shared" si="7"/>
        <v>0</v>
      </c>
      <c r="N107" s="57">
        <f t="shared" si="9"/>
        <v>0</v>
      </c>
      <c r="O107" s="460">
        <f t="shared" si="6"/>
        <v>0</v>
      </c>
      <c r="P107" s="464"/>
      <c r="Q107" s="1084"/>
      <c r="R107" s="1085" t="str">
        <f t="shared" si="8"/>
        <v>-</v>
      </c>
      <c r="S107" s="1089">
        <f>Dados_GLOBAL_Inicial!K107</f>
        <v>0</v>
      </c>
      <c r="T107" s="463"/>
      <c r="U107" s="463"/>
      <c r="V107" s="463"/>
      <c r="W107" s="463"/>
      <c r="X107" s="463"/>
      <c r="Y107" s="543"/>
    </row>
    <row r="108" spans="2:25">
      <c r="B108" s="1083"/>
      <c r="C108" s="461">
        <f>MEDIÇÃO_GLOBAL!I108</f>
        <v>0</v>
      </c>
      <c r="D108" s="455">
        <f>MEDIÇÃO_GLOBAL!J108</f>
        <v>0</v>
      </c>
      <c r="F108" s="1118"/>
      <c r="G108" s="1119"/>
      <c r="H108" s="1120"/>
      <c r="I108" s="1125"/>
      <c r="J108" s="1126"/>
      <c r="K108" s="1127"/>
      <c r="L108" s="1128"/>
      <c r="M108" s="57">
        <f t="shared" si="7"/>
        <v>0</v>
      </c>
      <c r="N108" s="57">
        <f t="shared" si="9"/>
        <v>0</v>
      </c>
      <c r="O108" s="460">
        <f t="shared" si="6"/>
        <v>0</v>
      </c>
      <c r="P108" s="464"/>
      <c r="Q108" s="1084"/>
      <c r="R108" s="1085" t="str">
        <f t="shared" si="8"/>
        <v>-</v>
      </c>
      <c r="S108" s="1089">
        <f>Dados_GLOBAL_Inicial!K108</f>
        <v>0</v>
      </c>
      <c r="T108" s="463"/>
      <c r="U108" s="463"/>
      <c r="V108" s="463"/>
      <c r="W108" s="463"/>
      <c r="X108" s="463"/>
      <c r="Y108" s="543"/>
    </row>
    <row r="109" spans="2:25">
      <c r="B109" s="1083"/>
      <c r="C109" s="461">
        <f>MEDIÇÃO_GLOBAL!I109</f>
        <v>0</v>
      </c>
      <c r="D109" s="455">
        <f>MEDIÇÃO_GLOBAL!J109</f>
        <v>0</v>
      </c>
      <c r="F109" s="1118"/>
      <c r="G109" s="1119"/>
      <c r="H109" s="1120"/>
      <c r="I109" s="1125"/>
      <c r="J109" s="1126"/>
      <c r="K109" s="1127"/>
      <c r="L109" s="1128"/>
      <c r="M109" s="57">
        <f t="shared" si="7"/>
        <v>0</v>
      </c>
      <c r="N109" s="57">
        <f t="shared" si="9"/>
        <v>0</v>
      </c>
      <c r="O109" s="460">
        <f t="shared" si="6"/>
        <v>0</v>
      </c>
      <c r="P109" s="464"/>
      <c r="Q109" s="1084"/>
      <c r="R109" s="1085" t="str">
        <f t="shared" si="8"/>
        <v>-</v>
      </c>
      <c r="S109" s="1089">
        <f>Dados_GLOBAL_Inicial!K109</f>
        <v>0</v>
      </c>
      <c r="T109" s="463"/>
      <c r="U109" s="463"/>
      <c r="V109" s="463"/>
      <c r="W109" s="463"/>
      <c r="X109" s="463"/>
      <c r="Y109" s="543"/>
    </row>
    <row r="110" spans="2:25">
      <c r="B110" s="1083"/>
      <c r="C110" s="461">
        <f>MEDIÇÃO_GLOBAL!I110</f>
        <v>0</v>
      </c>
      <c r="D110" s="455">
        <f>MEDIÇÃO_GLOBAL!J110</f>
        <v>0</v>
      </c>
      <c r="F110" s="1118"/>
      <c r="G110" s="1119"/>
      <c r="H110" s="1120"/>
      <c r="I110" s="1125"/>
      <c r="J110" s="1126"/>
      <c r="K110" s="1127"/>
      <c r="L110" s="1128"/>
      <c r="M110" s="57">
        <f t="shared" si="7"/>
        <v>0</v>
      </c>
      <c r="N110" s="57">
        <f t="shared" si="9"/>
        <v>0</v>
      </c>
      <c r="O110" s="460">
        <f t="shared" si="6"/>
        <v>0</v>
      </c>
      <c r="P110" s="464"/>
      <c r="Q110" s="1084"/>
      <c r="R110" s="1085" t="str">
        <f t="shared" si="8"/>
        <v>-</v>
      </c>
      <c r="S110" s="1089">
        <f>Dados_GLOBAL_Inicial!K110</f>
        <v>0</v>
      </c>
      <c r="T110" s="463"/>
      <c r="U110" s="463"/>
      <c r="V110" s="463"/>
      <c r="W110" s="463"/>
      <c r="X110" s="463"/>
      <c r="Y110" s="543"/>
    </row>
    <row r="111" spans="2:25">
      <c r="B111" s="1083"/>
      <c r="C111" s="461">
        <f>MEDIÇÃO_GLOBAL!I111</f>
        <v>0</v>
      </c>
      <c r="D111" s="455">
        <f>MEDIÇÃO_GLOBAL!J111</f>
        <v>0</v>
      </c>
      <c r="F111" s="1118"/>
      <c r="G111" s="1119"/>
      <c r="H111" s="1120"/>
      <c r="I111" s="1125"/>
      <c r="J111" s="1126"/>
      <c r="K111" s="1127"/>
      <c r="L111" s="1128"/>
      <c r="M111" s="57">
        <f t="shared" si="7"/>
        <v>0</v>
      </c>
      <c r="N111" s="57">
        <f t="shared" si="9"/>
        <v>0</v>
      </c>
      <c r="O111" s="460">
        <f t="shared" si="6"/>
        <v>0</v>
      </c>
      <c r="P111" s="464"/>
      <c r="Q111" s="1084"/>
      <c r="R111" s="1085" t="str">
        <f t="shared" si="8"/>
        <v>-</v>
      </c>
      <c r="S111" s="1089">
        <f>Dados_GLOBAL_Inicial!K111</f>
        <v>0</v>
      </c>
      <c r="T111" s="463"/>
      <c r="U111" s="463"/>
      <c r="V111" s="463"/>
      <c r="W111" s="463"/>
      <c r="X111" s="463"/>
      <c r="Y111" s="543"/>
    </row>
    <row r="112" spans="2:25">
      <c r="B112" s="1083"/>
      <c r="C112" s="461">
        <f>MEDIÇÃO_GLOBAL!I112</f>
        <v>0</v>
      </c>
      <c r="D112" s="455">
        <f>MEDIÇÃO_GLOBAL!J112</f>
        <v>0</v>
      </c>
      <c r="F112" s="1118"/>
      <c r="G112" s="1119"/>
      <c r="H112" s="1120"/>
      <c r="I112" s="1125"/>
      <c r="J112" s="1126"/>
      <c r="K112" s="1127"/>
      <c r="L112" s="1128"/>
      <c r="M112" s="57">
        <f t="shared" si="7"/>
        <v>0</v>
      </c>
      <c r="N112" s="57">
        <f t="shared" si="9"/>
        <v>0</v>
      </c>
      <c r="O112" s="460">
        <f t="shared" si="6"/>
        <v>0</v>
      </c>
      <c r="P112" s="464"/>
      <c r="Q112" s="1084"/>
      <c r="R112" s="1085" t="str">
        <f t="shared" si="8"/>
        <v>-</v>
      </c>
      <c r="S112" s="1089">
        <f>Dados_GLOBAL_Inicial!K112</f>
        <v>0</v>
      </c>
      <c r="T112" s="463"/>
      <c r="U112" s="463"/>
      <c r="V112" s="463"/>
      <c r="W112" s="463"/>
      <c r="X112" s="463"/>
      <c r="Y112" s="543"/>
    </row>
    <row r="113" spans="2:25">
      <c r="B113" s="1083"/>
      <c r="C113" s="461">
        <f>MEDIÇÃO_GLOBAL!I113</f>
        <v>0</v>
      </c>
      <c r="D113" s="455">
        <f>MEDIÇÃO_GLOBAL!J113</f>
        <v>0</v>
      </c>
      <c r="F113" s="1118"/>
      <c r="G113" s="1119"/>
      <c r="H113" s="1120"/>
      <c r="I113" s="1125"/>
      <c r="J113" s="1126"/>
      <c r="K113" s="1127"/>
      <c r="L113" s="1128"/>
      <c r="M113" s="57">
        <f t="shared" si="7"/>
        <v>0</v>
      </c>
      <c r="N113" s="57">
        <f t="shared" si="9"/>
        <v>0</v>
      </c>
      <c r="O113" s="460">
        <f t="shared" si="6"/>
        <v>0</v>
      </c>
      <c r="P113" s="464"/>
      <c r="Q113" s="1084"/>
      <c r="R113" s="1085" t="str">
        <f t="shared" si="8"/>
        <v>-</v>
      </c>
      <c r="S113" s="1089">
        <f>Dados_GLOBAL_Inicial!K113</f>
        <v>0</v>
      </c>
      <c r="T113" s="463"/>
      <c r="U113" s="463"/>
      <c r="V113" s="463"/>
      <c r="W113" s="463"/>
      <c r="X113" s="463"/>
      <c r="Y113" s="543"/>
    </row>
    <row r="114" spans="2:25">
      <c r="B114" s="1083"/>
      <c r="C114" s="461">
        <f>MEDIÇÃO_GLOBAL!I114</f>
        <v>0</v>
      </c>
      <c r="D114" s="455">
        <f>MEDIÇÃO_GLOBAL!J114</f>
        <v>0</v>
      </c>
      <c r="F114" s="1118"/>
      <c r="G114" s="1119"/>
      <c r="H114" s="1120"/>
      <c r="I114" s="1125"/>
      <c r="J114" s="1126"/>
      <c r="K114" s="1127"/>
      <c r="L114" s="1128"/>
      <c r="M114" s="57">
        <f t="shared" si="7"/>
        <v>0</v>
      </c>
      <c r="N114" s="57">
        <f t="shared" si="9"/>
        <v>0</v>
      </c>
      <c r="O114" s="460">
        <f t="shared" si="6"/>
        <v>0</v>
      </c>
      <c r="P114" s="464"/>
      <c r="Q114" s="1084"/>
      <c r="R114" s="1085" t="str">
        <f t="shared" si="8"/>
        <v>-</v>
      </c>
      <c r="S114" s="1089">
        <f>Dados_GLOBAL_Inicial!K114</f>
        <v>0</v>
      </c>
      <c r="T114" s="463"/>
      <c r="U114" s="463"/>
      <c r="V114" s="463"/>
      <c r="W114" s="463"/>
      <c r="X114" s="463"/>
      <c r="Y114" s="543"/>
    </row>
    <row r="115" spans="2:25">
      <c r="B115" s="1083"/>
      <c r="C115" s="461">
        <f>MEDIÇÃO_GLOBAL!I115</f>
        <v>0</v>
      </c>
      <c r="D115" s="455">
        <f>MEDIÇÃO_GLOBAL!J115</f>
        <v>0</v>
      </c>
      <c r="F115" s="1118"/>
      <c r="G115" s="1119"/>
      <c r="H115" s="1120"/>
      <c r="I115" s="1125"/>
      <c r="J115" s="1126"/>
      <c r="K115" s="1127"/>
      <c r="L115" s="1128"/>
      <c r="M115" s="57">
        <f t="shared" si="7"/>
        <v>0</v>
      </c>
      <c r="N115" s="57">
        <f t="shared" si="9"/>
        <v>0</v>
      </c>
      <c r="O115" s="460">
        <f t="shared" si="6"/>
        <v>0</v>
      </c>
      <c r="P115" s="464"/>
      <c r="Q115" s="1084"/>
      <c r="R115" s="1085" t="str">
        <f t="shared" si="8"/>
        <v>-</v>
      </c>
      <c r="S115" s="1089">
        <f>Dados_GLOBAL_Inicial!K115</f>
        <v>0</v>
      </c>
      <c r="T115" s="463"/>
      <c r="U115" s="463"/>
      <c r="V115" s="463"/>
      <c r="W115" s="463"/>
      <c r="X115" s="463"/>
      <c r="Y115" s="543"/>
    </row>
    <row r="116" spans="2:25">
      <c r="B116" s="1083"/>
      <c r="C116" s="461">
        <f>MEDIÇÃO_GLOBAL!I116</f>
        <v>0</v>
      </c>
      <c r="D116" s="455">
        <f>MEDIÇÃO_GLOBAL!J116</f>
        <v>0</v>
      </c>
      <c r="F116" s="1118"/>
      <c r="G116" s="1119"/>
      <c r="H116" s="1120"/>
      <c r="I116" s="1125"/>
      <c r="J116" s="1126"/>
      <c r="K116" s="1127"/>
      <c r="L116" s="1128"/>
      <c r="M116" s="57">
        <f t="shared" si="7"/>
        <v>0</v>
      </c>
      <c r="N116" s="57">
        <f t="shared" si="9"/>
        <v>0</v>
      </c>
      <c r="O116" s="460">
        <f t="shared" si="6"/>
        <v>0</v>
      </c>
      <c r="P116" s="464"/>
      <c r="Q116" s="1084"/>
      <c r="R116" s="1085" t="str">
        <f t="shared" si="8"/>
        <v>-</v>
      </c>
      <c r="S116" s="1089">
        <f>Dados_GLOBAL_Inicial!K116</f>
        <v>0</v>
      </c>
      <c r="T116" s="463"/>
      <c r="U116" s="463"/>
      <c r="V116" s="463"/>
      <c r="W116" s="463"/>
      <c r="X116" s="463"/>
      <c r="Y116" s="543"/>
    </row>
    <row r="117" spans="2:25">
      <c r="B117" s="1083"/>
      <c r="C117" s="461">
        <f>MEDIÇÃO_GLOBAL!I117</f>
        <v>0</v>
      </c>
      <c r="D117" s="455">
        <f>MEDIÇÃO_GLOBAL!J117</f>
        <v>0</v>
      </c>
      <c r="F117" s="1118"/>
      <c r="G117" s="1119"/>
      <c r="H117" s="1120"/>
      <c r="I117" s="1125"/>
      <c r="J117" s="1126"/>
      <c r="K117" s="1127"/>
      <c r="L117" s="1128"/>
      <c r="M117" s="57">
        <f t="shared" si="7"/>
        <v>0</v>
      </c>
      <c r="N117" s="57">
        <f t="shared" si="9"/>
        <v>0</v>
      </c>
      <c r="O117" s="460">
        <f t="shared" si="6"/>
        <v>0</v>
      </c>
      <c r="P117" s="464"/>
      <c r="Q117" s="1084"/>
      <c r="R117" s="1085" t="str">
        <f t="shared" si="8"/>
        <v>-</v>
      </c>
      <c r="S117" s="1089">
        <f>Dados_GLOBAL_Inicial!K117</f>
        <v>0</v>
      </c>
      <c r="T117" s="463"/>
      <c r="U117" s="463"/>
      <c r="V117" s="463"/>
      <c r="W117" s="463"/>
      <c r="X117" s="463"/>
      <c r="Y117" s="543"/>
    </row>
    <row r="118" spans="2:25">
      <c r="B118" s="1083"/>
      <c r="C118" s="461">
        <f>MEDIÇÃO_GLOBAL!I118</f>
        <v>0</v>
      </c>
      <c r="D118" s="455">
        <f>MEDIÇÃO_GLOBAL!J118</f>
        <v>0</v>
      </c>
      <c r="F118" s="1118"/>
      <c r="G118" s="1119"/>
      <c r="H118" s="1120"/>
      <c r="I118" s="1125"/>
      <c r="J118" s="1126"/>
      <c r="K118" s="1127"/>
      <c r="L118" s="1128"/>
      <c r="M118" s="57">
        <f t="shared" si="7"/>
        <v>0</v>
      </c>
      <c r="N118" s="57">
        <f t="shared" si="9"/>
        <v>0</v>
      </c>
      <c r="O118" s="460">
        <f t="shared" si="6"/>
        <v>0</v>
      </c>
      <c r="P118" s="464"/>
      <c r="Q118" s="1084"/>
      <c r="R118" s="1085" t="str">
        <f t="shared" si="8"/>
        <v>-</v>
      </c>
      <c r="S118" s="1089">
        <f>Dados_GLOBAL_Inicial!K118</f>
        <v>0</v>
      </c>
      <c r="T118" s="463"/>
      <c r="U118" s="463"/>
      <c r="V118" s="463"/>
      <c r="W118" s="463"/>
      <c r="X118" s="463"/>
      <c r="Y118" s="543"/>
    </row>
    <row r="119" spans="2:25">
      <c r="B119" s="1083"/>
      <c r="C119" s="461">
        <f>MEDIÇÃO_GLOBAL!I119</f>
        <v>0</v>
      </c>
      <c r="D119" s="455">
        <f>MEDIÇÃO_GLOBAL!J119</f>
        <v>0</v>
      </c>
      <c r="F119" s="1118"/>
      <c r="G119" s="1119"/>
      <c r="H119" s="1120"/>
      <c r="I119" s="1125"/>
      <c r="J119" s="1126"/>
      <c r="K119" s="1127"/>
      <c r="L119" s="1128"/>
      <c r="M119" s="57">
        <f t="shared" si="7"/>
        <v>0</v>
      </c>
      <c r="N119" s="57">
        <f t="shared" si="9"/>
        <v>0</v>
      </c>
      <c r="O119" s="460">
        <f t="shared" si="6"/>
        <v>0</v>
      </c>
      <c r="P119" s="464"/>
      <c r="Q119" s="1084"/>
      <c r="R119" s="1085" t="str">
        <f t="shared" si="8"/>
        <v>-</v>
      </c>
      <c r="S119" s="1089">
        <f>Dados_GLOBAL_Inicial!K119</f>
        <v>0</v>
      </c>
      <c r="T119" s="463"/>
      <c r="U119" s="463"/>
      <c r="V119" s="463"/>
      <c r="W119" s="463"/>
      <c r="X119" s="463"/>
      <c r="Y119" s="543"/>
    </row>
    <row r="120" spans="2:25">
      <c r="B120" s="1083"/>
      <c r="C120" s="461">
        <f>MEDIÇÃO_GLOBAL!I120</f>
        <v>0</v>
      </c>
      <c r="D120" s="455">
        <f>MEDIÇÃO_GLOBAL!J120</f>
        <v>0</v>
      </c>
      <c r="F120" s="1118"/>
      <c r="G120" s="1119"/>
      <c r="H120" s="1120"/>
      <c r="I120" s="1125"/>
      <c r="J120" s="1126"/>
      <c r="K120" s="1127"/>
      <c r="L120" s="1128"/>
      <c r="M120" s="57">
        <f t="shared" si="7"/>
        <v>0</v>
      </c>
      <c r="N120" s="57">
        <f t="shared" si="9"/>
        <v>0</v>
      </c>
      <c r="O120" s="460">
        <f t="shared" si="6"/>
        <v>0</v>
      </c>
      <c r="P120" s="464"/>
      <c r="Q120" s="1084"/>
      <c r="R120" s="1085" t="str">
        <f t="shared" si="8"/>
        <v>-</v>
      </c>
      <c r="S120" s="1089">
        <f>Dados_GLOBAL_Inicial!K120</f>
        <v>0</v>
      </c>
      <c r="T120" s="463"/>
      <c r="U120" s="463"/>
      <c r="V120" s="463"/>
      <c r="W120" s="463"/>
      <c r="X120" s="463"/>
      <c r="Y120" s="543"/>
    </row>
    <row r="121" spans="2:25">
      <c r="B121" s="1083"/>
      <c r="C121" s="461">
        <f>MEDIÇÃO_GLOBAL!I121</f>
        <v>0</v>
      </c>
      <c r="D121" s="455">
        <f>MEDIÇÃO_GLOBAL!J121</f>
        <v>0</v>
      </c>
      <c r="F121" s="1118"/>
      <c r="G121" s="1119"/>
      <c r="H121" s="1120"/>
      <c r="I121" s="1125"/>
      <c r="J121" s="1126"/>
      <c r="K121" s="1127"/>
      <c r="L121" s="1128"/>
      <c r="M121" s="57">
        <f t="shared" si="7"/>
        <v>0</v>
      </c>
      <c r="N121" s="57">
        <f t="shared" si="9"/>
        <v>0</v>
      </c>
      <c r="O121" s="460">
        <f t="shared" si="6"/>
        <v>0</v>
      </c>
      <c r="P121" s="464"/>
      <c r="Q121" s="1084"/>
      <c r="R121" s="1085" t="str">
        <f t="shared" si="8"/>
        <v>-</v>
      </c>
      <c r="S121" s="1089">
        <f>Dados_GLOBAL_Inicial!K121</f>
        <v>0</v>
      </c>
      <c r="T121" s="463"/>
      <c r="U121" s="463"/>
      <c r="V121" s="463"/>
      <c r="W121" s="463"/>
      <c r="X121" s="463"/>
      <c r="Y121" s="543"/>
    </row>
    <row r="122" spans="2:25">
      <c r="B122" s="1083"/>
      <c r="C122" s="461">
        <f>MEDIÇÃO_GLOBAL!I122</f>
        <v>0</v>
      </c>
      <c r="D122" s="455">
        <f>MEDIÇÃO_GLOBAL!J122</f>
        <v>0</v>
      </c>
      <c r="F122" s="1118"/>
      <c r="G122" s="1119"/>
      <c r="H122" s="1120"/>
      <c r="I122" s="1125"/>
      <c r="J122" s="1126"/>
      <c r="K122" s="1127"/>
      <c r="L122" s="1128"/>
      <c r="M122" s="57">
        <f t="shared" si="7"/>
        <v>0</v>
      </c>
      <c r="N122" s="57">
        <f t="shared" si="9"/>
        <v>0</v>
      </c>
      <c r="O122" s="460">
        <f t="shared" si="6"/>
        <v>0</v>
      </c>
      <c r="P122" s="464"/>
      <c r="Q122" s="1084"/>
      <c r="R122" s="1085" t="str">
        <f t="shared" si="8"/>
        <v>-</v>
      </c>
      <c r="S122" s="1089">
        <f>Dados_GLOBAL_Inicial!K122</f>
        <v>0</v>
      </c>
      <c r="T122" s="463"/>
      <c r="U122" s="463"/>
      <c r="V122" s="463"/>
      <c r="W122" s="463"/>
      <c r="X122" s="463"/>
      <c r="Y122" s="543"/>
    </row>
    <row r="123" spans="2:25">
      <c r="B123" s="1083"/>
      <c r="C123" s="461">
        <f>MEDIÇÃO_GLOBAL!I123</f>
        <v>0</v>
      </c>
      <c r="D123" s="455">
        <f>MEDIÇÃO_GLOBAL!J123</f>
        <v>0</v>
      </c>
      <c r="F123" s="1118"/>
      <c r="G123" s="1119"/>
      <c r="H123" s="1120"/>
      <c r="I123" s="1125"/>
      <c r="J123" s="1126"/>
      <c r="K123" s="1127"/>
      <c r="L123" s="1128"/>
      <c r="M123" s="57">
        <f t="shared" si="7"/>
        <v>0</v>
      </c>
      <c r="N123" s="57">
        <f t="shared" si="9"/>
        <v>0</v>
      </c>
      <c r="O123" s="460">
        <f t="shared" si="6"/>
        <v>0</v>
      </c>
      <c r="P123" s="464"/>
      <c r="Q123" s="1084"/>
      <c r="R123" s="1085" t="str">
        <f t="shared" si="8"/>
        <v>-</v>
      </c>
      <c r="S123" s="1089">
        <f>Dados_GLOBAL_Inicial!K123</f>
        <v>0</v>
      </c>
      <c r="T123" s="463"/>
      <c r="U123" s="463"/>
      <c r="V123" s="463"/>
      <c r="W123" s="463"/>
      <c r="X123" s="463"/>
      <c r="Y123" s="543"/>
    </row>
    <row r="124" spans="2:25">
      <c r="B124" s="1083"/>
      <c r="C124" s="461">
        <f>MEDIÇÃO_GLOBAL!I124</f>
        <v>0</v>
      </c>
      <c r="D124" s="455">
        <f>MEDIÇÃO_GLOBAL!J124</f>
        <v>0</v>
      </c>
      <c r="F124" s="1118"/>
      <c r="G124" s="1119"/>
      <c r="H124" s="1120"/>
      <c r="I124" s="1125"/>
      <c r="J124" s="1126"/>
      <c r="K124" s="1127"/>
      <c r="L124" s="1128"/>
      <c r="M124" s="57">
        <f t="shared" si="7"/>
        <v>0</v>
      </c>
      <c r="N124" s="57">
        <f t="shared" si="9"/>
        <v>0</v>
      </c>
      <c r="O124" s="460">
        <f t="shared" si="6"/>
        <v>0</v>
      </c>
      <c r="P124" s="464"/>
      <c r="Q124" s="1084"/>
      <c r="R124" s="1085" t="str">
        <f t="shared" si="8"/>
        <v>-</v>
      </c>
      <c r="S124" s="1089">
        <f>Dados_GLOBAL_Inicial!K124</f>
        <v>0</v>
      </c>
      <c r="T124" s="463"/>
      <c r="U124" s="463"/>
      <c r="V124" s="463"/>
      <c r="W124" s="463"/>
      <c r="X124" s="463"/>
      <c r="Y124" s="543"/>
    </row>
    <row r="125" spans="2:25">
      <c r="B125" s="1083"/>
      <c r="C125" s="461">
        <f>MEDIÇÃO_GLOBAL!I125</f>
        <v>0</v>
      </c>
      <c r="D125" s="455">
        <f>MEDIÇÃO_GLOBAL!J125</f>
        <v>0</v>
      </c>
      <c r="F125" s="1118"/>
      <c r="G125" s="1119"/>
      <c r="H125" s="1120"/>
      <c r="I125" s="1125"/>
      <c r="J125" s="1126"/>
      <c r="K125" s="1127"/>
      <c r="L125" s="1128"/>
      <c r="M125" s="57">
        <f t="shared" si="7"/>
        <v>0</v>
      </c>
      <c r="N125" s="57">
        <f t="shared" si="9"/>
        <v>0</v>
      </c>
      <c r="O125" s="460">
        <f t="shared" si="6"/>
        <v>0</v>
      </c>
      <c r="P125" s="464"/>
      <c r="Q125" s="1084"/>
      <c r="R125" s="1085" t="str">
        <f t="shared" si="8"/>
        <v>-</v>
      </c>
      <c r="S125" s="1089">
        <f>Dados_GLOBAL_Inicial!K125</f>
        <v>0</v>
      </c>
      <c r="T125" s="463"/>
      <c r="U125" s="463"/>
      <c r="V125" s="463"/>
      <c r="W125" s="463"/>
      <c r="X125" s="463"/>
      <c r="Y125" s="543"/>
    </row>
    <row r="126" spans="2:25">
      <c r="B126" s="1083"/>
      <c r="C126" s="461">
        <f>MEDIÇÃO_GLOBAL!I126</f>
        <v>0</v>
      </c>
      <c r="D126" s="455">
        <f>MEDIÇÃO_GLOBAL!J126</f>
        <v>0</v>
      </c>
      <c r="F126" s="1118"/>
      <c r="G126" s="1119"/>
      <c r="H126" s="1120"/>
      <c r="I126" s="1125"/>
      <c r="J126" s="1126"/>
      <c r="K126" s="1127"/>
      <c r="L126" s="1128"/>
      <c r="M126" s="57">
        <f t="shared" si="7"/>
        <v>0</v>
      </c>
      <c r="N126" s="57">
        <f t="shared" si="9"/>
        <v>0</v>
      </c>
      <c r="O126" s="460">
        <f t="shared" si="6"/>
        <v>0</v>
      </c>
      <c r="P126" s="464"/>
      <c r="Q126" s="1084"/>
      <c r="R126" s="1085" t="str">
        <f t="shared" si="8"/>
        <v>-</v>
      </c>
      <c r="S126" s="1089">
        <f>Dados_GLOBAL_Inicial!K126</f>
        <v>0</v>
      </c>
      <c r="T126" s="463"/>
      <c r="U126" s="463"/>
      <c r="V126" s="463"/>
      <c r="W126" s="463"/>
      <c r="X126" s="463"/>
      <c r="Y126" s="543"/>
    </row>
    <row r="127" spans="2:25">
      <c r="B127" s="1083"/>
      <c r="C127" s="461">
        <f>MEDIÇÃO_GLOBAL!I127</f>
        <v>0</v>
      </c>
      <c r="D127" s="455">
        <f>MEDIÇÃO_GLOBAL!J127</f>
        <v>0</v>
      </c>
      <c r="F127" s="1118"/>
      <c r="G127" s="1119"/>
      <c r="H127" s="1120"/>
      <c r="I127" s="1125"/>
      <c r="J127" s="1126"/>
      <c r="K127" s="1127"/>
      <c r="L127" s="1128"/>
      <c r="M127" s="57">
        <f t="shared" si="7"/>
        <v>0</v>
      </c>
      <c r="N127" s="57">
        <f t="shared" si="9"/>
        <v>0</v>
      </c>
      <c r="O127" s="460">
        <f t="shared" si="6"/>
        <v>0</v>
      </c>
      <c r="P127" s="464"/>
      <c r="Q127" s="1084"/>
      <c r="R127" s="1085" t="str">
        <f t="shared" si="8"/>
        <v>-</v>
      </c>
      <c r="S127" s="1089">
        <f>Dados_GLOBAL_Inicial!K127</f>
        <v>0</v>
      </c>
      <c r="T127" s="463"/>
      <c r="U127" s="463"/>
      <c r="V127" s="463"/>
      <c r="W127" s="463"/>
      <c r="X127" s="463"/>
      <c r="Y127" s="543"/>
    </row>
    <row r="128" spans="2:25">
      <c r="B128" s="1083"/>
      <c r="C128" s="461">
        <f>MEDIÇÃO_GLOBAL!I128</f>
        <v>0</v>
      </c>
      <c r="D128" s="455">
        <f>MEDIÇÃO_GLOBAL!J128</f>
        <v>0</v>
      </c>
      <c r="F128" s="1118"/>
      <c r="G128" s="1119"/>
      <c r="H128" s="1120"/>
      <c r="I128" s="1125"/>
      <c r="J128" s="1126"/>
      <c r="K128" s="1127"/>
      <c r="L128" s="1128"/>
      <c r="M128" s="57">
        <f t="shared" si="7"/>
        <v>0</v>
      </c>
      <c r="N128" s="57">
        <f t="shared" si="9"/>
        <v>0</v>
      </c>
      <c r="O128" s="460">
        <f t="shared" si="6"/>
        <v>0</v>
      </c>
      <c r="P128" s="464"/>
      <c r="Q128" s="1084"/>
      <c r="R128" s="1085" t="str">
        <f t="shared" si="8"/>
        <v>-</v>
      </c>
      <c r="S128" s="1089">
        <f>Dados_GLOBAL_Inicial!K128</f>
        <v>0</v>
      </c>
      <c r="T128" s="463"/>
      <c r="U128" s="463"/>
      <c r="V128" s="463"/>
      <c r="W128" s="463"/>
      <c r="X128" s="463"/>
      <c r="Y128" s="543"/>
    </row>
    <row r="129" spans="2:25">
      <c r="B129" s="1083"/>
      <c r="C129" s="461">
        <f>MEDIÇÃO_GLOBAL!I129</f>
        <v>0</v>
      </c>
      <c r="D129" s="455">
        <f>MEDIÇÃO_GLOBAL!J129</f>
        <v>0</v>
      </c>
      <c r="F129" s="1118"/>
      <c r="G129" s="1119"/>
      <c r="H129" s="1120"/>
      <c r="I129" s="1125"/>
      <c r="J129" s="1126"/>
      <c r="K129" s="1127"/>
      <c r="L129" s="1128"/>
      <c r="M129" s="57">
        <f t="shared" si="7"/>
        <v>0</v>
      </c>
      <c r="N129" s="57">
        <f t="shared" si="9"/>
        <v>0</v>
      </c>
      <c r="O129" s="460">
        <f t="shared" si="6"/>
        <v>0</v>
      </c>
      <c r="P129" s="464"/>
      <c r="Q129" s="1084"/>
      <c r="R129" s="1085" t="str">
        <f t="shared" si="8"/>
        <v>-</v>
      </c>
      <c r="S129" s="1089">
        <f>Dados_GLOBAL_Inicial!K129</f>
        <v>0</v>
      </c>
      <c r="T129" s="463"/>
      <c r="U129" s="463"/>
      <c r="V129" s="463"/>
      <c r="W129" s="463"/>
      <c r="X129" s="463"/>
      <c r="Y129" s="543"/>
    </row>
    <row r="130" spans="2:25">
      <c r="B130" s="1083"/>
      <c r="C130" s="461">
        <f>MEDIÇÃO_GLOBAL!I130</f>
        <v>0</v>
      </c>
      <c r="D130" s="455">
        <f>MEDIÇÃO_GLOBAL!J130</f>
        <v>0</v>
      </c>
      <c r="F130" s="1118"/>
      <c r="G130" s="1119"/>
      <c r="H130" s="1120"/>
      <c r="I130" s="1125"/>
      <c r="J130" s="1126"/>
      <c r="K130" s="1127"/>
      <c r="L130" s="1128"/>
      <c r="M130" s="57">
        <f t="shared" si="7"/>
        <v>0</v>
      </c>
      <c r="N130" s="57">
        <f t="shared" si="9"/>
        <v>0</v>
      </c>
      <c r="O130" s="460">
        <f t="shared" si="6"/>
        <v>0</v>
      </c>
      <c r="P130" s="464"/>
      <c r="Q130" s="1084"/>
      <c r="R130" s="1085" t="str">
        <f t="shared" si="8"/>
        <v>-</v>
      </c>
      <c r="S130" s="1089">
        <f>Dados_GLOBAL_Inicial!K130</f>
        <v>0</v>
      </c>
      <c r="T130" s="463"/>
      <c r="U130" s="463"/>
      <c r="V130" s="463"/>
      <c r="W130" s="463"/>
      <c r="X130" s="463"/>
      <c r="Y130" s="543"/>
    </row>
    <row r="131" spans="2:25">
      <c r="B131" s="1083"/>
      <c r="C131" s="461">
        <f>MEDIÇÃO_GLOBAL!I131</f>
        <v>0</v>
      </c>
      <c r="D131" s="455">
        <f>MEDIÇÃO_GLOBAL!J131</f>
        <v>0</v>
      </c>
      <c r="F131" s="1118"/>
      <c r="G131" s="1119"/>
      <c r="H131" s="1120"/>
      <c r="I131" s="1125"/>
      <c r="J131" s="1126"/>
      <c r="K131" s="1127"/>
      <c r="L131" s="1128"/>
      <c r="M131" s="57">
        <f t="shared" si="7"/>
        <v>0</v>
      </c>
      <c r="N131" s="57">
        <f t="shared" si="9"/>
        <v>0</v>
      </c>
      <c r="O131" s="460">
        <f t="shared" si="6"/>
        <v>0</v>
      </c>
      <c r="P131" s="464"/>
      <c r="Q131" s="1084"/>
      <c r="R131" s="1085" t="str">
        <f t="shared" si="8"/>
        <v>-</v>
      </c>
      <c r="S131" s="1089">
        <f>Dados_GLOBAL_Inicial!K131</f>
        <v>0</v>
      </c>
      <c r="T131" s="463"/>
      <c r="U131" s="463"/>
      <c r="V131" s="463"/>
      <c r="W131" s="463"/>
      <c r="X131" s="463"/>
      <c r="Y131" s="543"/>
    </row>
    <row r="132" spans="2:25">
      <c r="B132" s="1083"/>
      <c r="C132" s="461">
        <f>MEDIÇÃO_GLOBAL!I132</f>
        <v>0</v>
      </c>
      <c r="D132" s="455">
        <f>MEDIÇÃO_GLOBAL!J132</f>
        <v>0</v>
      </c>
      <c r="F132" s="1118"/>
      <c r="G132" s="1119"/>
      <c r="H132" s="1120"/>
      <c r="I132" s="1125"/>
      <c r="J132" s="1126"/>
      <c r="K132" s="1127"/>
      <c r="L132" s="1128"/>
      <c r="M132" s="57">
        <f t="shared" si="7"/>
        <v>0</v>
      </c>
      <c r="N132" s="57">
        <f t="shared" si="9"/>
        <v>0</v>
      </c>
      <c r="O132" s="460">
        <f t="shared" si="6"/>
        <v>0</v>
      </c>
      <c r="P132" s="464"/>
      <c r="Q132" s="1084"/>
      <c r="R132" s="1085" t="str">
        <f t="shared" si="8"/>
        <v>-</v>
      </c>
      <c r="S132" s="1089">
        <f>Dados_GLOBAL_Inicial!K132</f>
        <v>0</v>
      </c>
      <c r="T132" s="463"/>
      <c r="U132" s="463"/>
      <c r="V132" s="463"/>
      <c r="W132" s="463"/>
      <c r="X132" s="463"/>
      <c r="Y132" s="543"/>
    </row>
    <row r="133" spans="2:25">
      <c r="B133" s="1083"/>
      <c r="C133" s="461">
        <f>MEDIÇÃO_GLOBAL!I133</f>
        <v>0</v>
      </c>
      <c r="D133" s="455">
        <f>MEDIÇÃO_GLOBAL!J133</f>
        <v>0</v>
      </c>
      <c r="F133" s="1118"/>
      <c r="G133" s="1119"/>
      <c r="H133" s="1120"/>
      <c r="I133" s="1125"/>
      <c r="J133" s="1126"/>
      <c r="K133" s="1127"/>
      <c r="L133" s="1128"/>
      <c r="M133" s="57">
        <f t="shared" si="7"/>
        <v>0</v>
      </c>
      <c r="N133" s="57">
        <f t="shared" si="9"/>
        <v>0</v>
      </c>
      <c r="O133" s="460">
        <f t="shared" si="6"/>
        <v>0</v>
      </c>
      <c r="P133" s="464"/>
      <c r="Q133" s="1084"/>
      <c r="R133" s="1085" t="str">
        <f t="shared" si="8"/>
        <v>-</v>
      </c>
      <c r="S133" s="1089">
        <f>Dados_GLOBAL_Inicial!K133</f>
        <v>0</v>
      </c>
      <c r="T133" s="463"/>
      <c r="U133" s="463"/>
      <c r="V133" s="463"/>
      <c r="W133" s="463"/>
      <c r="X133" s="463"/>
      <c r="Y133" s="543"/>
    </row>
    <row r="134" spans="2:25">
      <c r="B134" s="1083"/>
      <c r="C134" s="461">
        <f>MEDIÇÃO_GLOBAL!I134</f>
        <v>0</v>
      </c>
      <c r="D134" s="455">
        <f>MEDIÇÃO_GLOBAL!J134</f>
        <v>0</v>
      </c>
      <c r="F134" s="1118"/>
      <c r="G134" s="1119"/>
      <c r="H134" s="1120"/>
      <c r="I134" s="1125"/>
      <c r="J134" s="1126"/>
      <c r="K134" s="1127"/>
      <c r="L134" s="1128"/>
      <c r="M134" s="57">
        <f t="shared" si="7"/>
        <v>0</v>
      </c>
      <c r="N134" s="57">
        <f t="shared" si="9"/>
        <v>0</v>
      </c>
      <c r="O134" s="460">
        <f t="shared" si="6"/>
        <v>0</v>
      </c>
      <c r="P134" s="464"/>
      <c r="Q134" s="1084"/>
      <c r="R134" s="1085" t="str">
        <f t="shared" si="8"/>
        <v>-</v>
      </c>
      <c r="S134" s="1089">
        <f>Dados_GLOBAL_Inicial!K134</f>
        <v>0</v>
      </c>
      <c r="T134" s="463"/>
      <c r="U134" s="463"/>
      <c r="V134" s="463"/>
      <c r="W134" s="463"/>
      <c r="X134" s="463"/>
      <c r="Y134" s="543"/>
    </row>
    <row r="135" spans="2:25">
      <c r="B135" s="1083"/>
      <c r="C135" s="461">
        <f>MEDIÇÃO_GLOBAL!I135</f>
        <v>0</v>
      </c>
      <c r="D135" s="455">
        <f>MEDIÇÃO_GLOBAL!J135</f>
        <v>0</v>
      </c>
      <c r="F135" s="1118"/>
      <c r="G135" s="1119"/>
      <c r="H135" s="1120"/>
      <c r="I135" s="1125"/>
      <c r="J135" s="1126"/>
      <c r="K135" s="1127"/>
      <c r="L135" s="1128"/>
      <c r="M135" s="57">
        <f t="shared" si="7"/>
        <v>0</v>
      </c>
      <c r="N135" s="57">
        <f t="shared" si="9"/>
        <v>0</v>
      </c>
      <c r="O135" s="460">
        <f t="shared" si="6"/>
        <v>0</v>
      </c>
      <c r="P135" s="464"/>
      <c r="Q135" s="1084"/>
      <c r="R135" s="1085" t="str">
        <f t="shared" si="8"/>
        <v>-</v>
      </c>
      <c r="S135" s="1089">
        <f>Dados_GLOBAL_Inicial!K135</f>
        <v>0</v>
      </c>
      <c r="T135" s="463"/>
      <c r="U135" s="463"/>
      <c r="V135" s="463"/>
      <c r="W135" s="463"/>
      <c r="X135" s="463"/>
      <c r="Y135" s="543"/>
    </row>
    <row r="136" spans="2:25">
      <c r="B136" s="1083"/>
      <c r="C136" s="461">
        <f>MEDIÇÃO_GLOBAL!I136</f>
        <v>0</v>
      </c>
      <c r="D136" s="455">
        <f>MEDIÇÃO_GLOBAL!J136</f>
        <v>0</v>
      </c>
      <c r="F136" s="1118"/>
      <c r="G136" s="1119"/>
      <c r="H136" s="1120"/>
      <c r="I136" s="1125"/>
      <c r="J136" s="1126"/>
      <c r="K136" s="1127"/>
      <c r="L136" s="1128"/>
      <c r="M136" s="57">
        <f t="shared" si="7"/>
        <v>0</v>
      </c>
      <c r="N136" s="57">
        <f t="shared" si="9"/>
        <v>0</v>
      </c>
      <c r="O136" s="460">
        <f t="shared" si="6"/>
        <v>0</v>
      </c>
      <c r="P136" s="464"/>
      <c r="Q136" s="1084"/>
      <c r="R136" s="1085" t="str">
        <f t="shared" si="8"/>
        <v>-</v>
      </c>
      <c r="S136" s="1089">
        <f>Dados_GLOBAL_Inicial!K136</f>
        <v>0</v>
      </c>
      <c r="T136" s="463"/>
      <c r="U136" s="463"/>
      <c r="V136" s="463"/>
      <c r="W136" s="463"/>
      <c r="X136" s="463"/>
      <c r="Y136" s="543"/>
    </row>
    <row r="137" spans="2:25">
      <c r="B137" s="1083"/>
      <c r="C137" s="461">
        <f>MEDIÇÃO_GLOBAL!I137</f>
        <v>0</v>
      </c>
      <c r="D137" s="455">
        <f>MEDIÇÃO_GLOBAL!J137</f>
        <v>0</v>
      </c>
      <c r="F137" s="1118"/>
      <c r="G137" s="1119"/>
      <c r="H137" s="1120"/>
      <c r="I137" s="1125"/>
      <c r="J137" s="1126"/>
      <c r="K137" s="1127"/>
      <c r="L137" s="1128"/>
      <c r="M137" s="57">
        <f t="shared" si="7"/>
        <v>0</v>
      </c>
      <c r="N137" s="57">
        <f t="shared" si="9"/>
        <v>0</v>
      </c>
      <c r="O137" s="460">
        <f t="shared" si="6"/>
        <v>0</v>
      </c>
      <c r="P137" s="464"/>
      <c r="Q137" s="1084"/>
      <c r="R137" s="1085" t="str">
        <f t="shared" si="8"/>
        <v>-</v>
      </c>
      <c r="S137" s="1089">
        <f>Dados_GLOBAL_Inicial!K137</f>
        <v>0</v>
      </c>
      <c r="T137" s="463"/>
      <c r="U137" s="463"/>
      <c r="V137" s="463"/>
      <c r="W137" s="463"/>
      <c r="X137" s="463"/>
      <c r="Y137" s="543"/>
    </row>
    <row r="138" spans="2:25">
      <c r="B138" s="1083"/>
      <c r="C138" s="461">
        <f>MEDIÇÃO_GLOBAL!I138</f>
        <v>0</v>
      </c>
      <c r="D138" s="455">
        <f>MEDIÇÃO_GLOBAL!J138</f>
        <v>0</v>
      </c>
      <c r="F138" s="1118"/>
      <c r="G138" s="1119"/>
      <c r="H138" s="1120"/>
      <c r="I138" s="1125"/>
      <c r="J138" s="1126"/>
      <c r="K138" s="1127"/>
      <c r="L138" s="1128"/>
      <c r="M138" s="57">
        <f t="shared" si="7"/>
        <v>0</v>
      </c>
      <c r="N138" s="57">
        <f t="shared" si="9"/>
        <v>0</v>
      </c>
      <c r="O138" s="460">
        <f t="shared" ref="O138:O201" si="10">IF(IFERROR(VALUE($F138),0)&gt;0,SUM(N139),0)</f>
        <v>0</v>
      </c>
      <c r="P138" s="464"/>
      <c r="Q138" s="1084"/>
      <c r="R138" s="1085" t="str">
        <f t="shared" si="8"/>
        <v>-</v>
      </c>
      <c r="S138" s="1089">
        <f>Dados_GLOBAL_Inicial!K138</f>
        <v>0</v>
      </c>
      <c r="T138" s="463"/>
      <c r="U138" s="463"/>
      <c r="V138" s="463"/>
      <c r="W138" s="463"/>
      <c r="X138" s="463"/>
      <c r="Y138" s="543"/>
    </row>
    <row r="139" spans="2:25">
      <c r="B139" s="1083"/>
      <c r="C139" s="461">
        <f>MEDIÇÃO_GLOBAL!I139</f>
        <v>0</v>
      </c>
      <c r="D139" s="455">
        <f>MEDIÇÃO_GLOBAL!J139</f>
        <v>0</v>
      </c>
      <c r="F139" s="1118"/>
      <c r="G139" s="1119"/>
      <c r="H139" s="1120"/>
      <c r="I139" s="1125"/>
      <c r="J139" s="1126"/>
      <c r="K139" s="1127"/>
      <c r="L139" s="1128"/>
      <c r="M139" s="57">
        <f t="shared" si="7"/>
        <v>0</v>
      </c>
      <c r="N139" s="57">
        <f t="shared" si="9"/>
        <v>0</v>
      </c>
      <c r="O139" s="460">
        <f t="shared" si="10"/>
        <v>0</v>
      </c>
      <c r="P139" s="464"/>
      <c r="Q139" s="1084"/>
      <c r="R139" s="1085" t="str">
        <f t="shared" si="8"/>
        <v>-</v>
      </c>
      <c r="S139" s="1089">
        <f>Dados_GLOBAL_Inicial!K139</f>
        <v>0</v>
      </c>
      <c r="T139" s="463"/>
      <c r="U139" s="463"/>
      <c r="V139" s="463"/>
      <c r="W139" s="463"/>
      <c r="X139" s="463"/>
      <c r="Y139" s="543"/>
    </row>
    <row r="140" spans="2:25">
      <c r="B140" s="1083"/>
      <c r="C140" s="461">
        <f>MEDIÇÃO_GLOBAL!I140</f>
        <v>0</v>
      </c>
      <c r="D140" s="455">
        <f>MEDIÇÃO_GLOBAL!J140</f>
        <v>0</v>
      </c>
      <c r="F140" s="1118"/>
      <c r="G140" s="1119"/>
      <c r="H140" s="1120"/>
      <c r="I140" s="1125"/>
      <c r="J140" s="1126"/>
      <c r="K140" s="1127"/>
      <c r="L140" s="1128"/>
      <c r="M140" s="57">
        <f t="shared" ref="M140:M203" si="11">IF($C$6=0,IF(IFERROR(VALUE($F140),0)&gt;0,0,IF(P140=0,ROUND(IFERROR(VALUE(K140),0)*IFERROR(VALUE(L140),0),2),IF(P140="b",ROUNDDOWN(IFERROR(VALUE(K140),0)*IFERROR(VALUE(L140),0),2),IF(P140="c",ROUNDUP(IFERROR(VALUE(K140),0)*IFERROR(VALUE(L140),0),2),ROUND(IFERROR(VALUE(K140),0)*IFERROR(VALUE(L140),0),2))))),IF(IFERROR(VALUE($F140),0)&gt;0,0,IF(P140=0,ROUND(IFERROR(VALUE(L140),0)*D140,2),IF(P140="b",ROUNDDOWN(IFERROR(VALUE(L140),0)*D140,2),IF(P140="c",ROUNDUP(IFERROR(VALUE(L140),0)*D140,2),ROUND(IFERROR(VALUE(L140),0)*D140,2))))))</f>
        <v>0</v>
      </c>
      <c r="N140" s="57">
        <f t="shared" si="9"/>
        <v>0</v>
      </c>
      <c r="O140" s="460">
        <f t="shared" si="10"/>
        <v>0</v>
      </c>
      <c r="P140" s="464"/>
      <c r="Q140" s="1084"/>
      <c r="R140" s="1085" t="str">
        <f t="shared" ref="R140:R203" si="12">IF(K140=0,"-",IF(K140=SUM(S140:Y140),"Ok","Verificar"))</f>
        <v>-</v>
      </c>
      <c r="S140" s="1089">
        <f>Dados_GLOBAL_Inicial!K140</f>
        <v>0</v>
      </c>
      <c r="T140" s="463"/>
      <c r="U140" s="463"/>
      <c r="V140" s="463"/>
      <c r="W140" s="463"/>
      <c r="X140" s="463"/>
      <c r="Y140" s="543"/>
    </row>
    <row r="141" spans="2:25">
      <c r="B141" s="1083"/>
      <c r="C141" s="461">
        <f>MEDIÇÃO_GLOBAL!I141</f>
        <v>0</v>
      </c>
      <c r="D141" s="455">
        <f>MEDIÇÃO_GLOBAL!J141</f>
        <v>0</v>
      </c>
      <c r="F141" s="1118"/>
      <c r="G141" s="1119"/>
      <c r="H141" s="1120"/>
      <c r="I141" s="1125"/>
      <c r="J141" s="1126"/>
      <c r="K141" s="1127"/>
      <c r="L141" s="1128"/>
      <c r="M141" s="57">
        <f t="shared" si="11"/>
        <v>0</v>
      </c>
      <c r="N141" s="57">
        <f t="shared" si="9"/>
        <v>0</v>
      </c>
      <c r="O141" s="460">
        <f t="shared" si="10"/>
        <v>0</v>
      </c>
      <c r="P141" s="464"/>
      <c r="Q141" s="1084"/>
      <c r="R141" s="1085" t="str">
        <f t="shared" si="12"/>
        <v>-</v>
      </c>
      <c r="S141" s="1089">
        <f>Dados_GLOBAL_Inicial!K141</f>
        <v>0</v>
      </c>
      <c r="T141" s="463"/>
      <c r="U141" s="463"/>
      <c r="V141" s="463"/>
      <c r="W141" s="463"/>
      <c r="X141" s="463"/>
      <c r="Y141" s="543"/>
    </row>
    <row r="142" spans="2:25">
      <c r="B142" s="1083"/>
      <c r="C142" s="461">
        <f>MEDIÇÃO_GLOBAL!I142</f>
        <v>0</v>
      </c>
      <c r="D142" s="455">
        <f>MEDIÇÃO_GLOBAL!J142</f>
        <v>0</v>
      </c>
      <c r="F142" s="1118"/>
      <c r="G142" s="1119"/>
      <c r="H142" s="1120"/>
      <c r="I142" s="1125"/>
      <c r="J142" s="1126"/>
      <c r="K142" s="1127"/>
      <c r="L142" s="1128"/>
      <c r="M142" s="57">
        <f t="shared" si="11"/>
        <v>0</v>
      </c>
      <c r="N142" s="57">
        <f t="shared" si="9"/>
        <v>0</v>
      </c>
      <c r="O142" s="460">
        <f t="shared" si="10"/>
        <v>0</v>
      </c>
      <c r="P142" s="464"/>
      <c r="Q142" s="1084"/>
      <c r="R142" s="1085" t="str">
        <f t="shared" si="12"/>
        <v>-</v>
      </c>
      <c r="S142" s="1089">
        <f>Dados_GLOBAL_Inicial!K142</f>
        <v>0</v>
      </c>
      <c r="T142" s="463"/>
      <c r="U142" s="463"/>
      <c r="V142" s="463"/>
      <c r="W142" s="463"/>
      <c r="X142" s="463"/>
      <c r="Y142" s="543"/>
    </row>
    <row r="143" spans="2:25">
      <c r="B143" s="1083"/>
      <c r="C143" s="461">
        <f>MEDIÇÃO_GLOBAL!I143</f>
        <v>0</v>
      </c>
      <c r="D143" s="455">
        <f>MEDIÇÃO_GLOBAL!J143</f>
        <v>0</v>
      </c>
      <c r="F143" s="1118"/>
      <c r="G143" s="1119"/>
      <c r="H143" s="1120"/>
      <c r="I143" s="1125"/>
      <c r="J143" s="1126"/>
      <c r="K143" s="1127"/>
      <c r="L143" s="1128"/>
      <c r="M143" s="57">
        <f t="shared" si="11"/>
        <v>0</v>
      </c>
      <c r="N143" s="57">
        <f t="shared" ref="N143:N206" si="13">IF(IFERROR(VALUE($F143),0)&gt;0,0,SUM(N144,M143))</f>
        <v>0</v>
      </c>
      <c r="O143" s="460">
        <f t="shared" si="10"/>
        <v>0</v>
      </c>
      <c r="P143" s="464"/>
      <c r="Q143" s="1084"/>
      <c r="R143" s="1085" t="str">
        <f t="shared" si="12"/>
        <v>-</v>
      </c>
      <c r="S143" s="1089">
        <f>Dados_GLOBAL_Inicial!K143</f>
        <v>0</v>
      </c>
      <c r="T143" s="463"/>
      <c r="U143" s="463"/>
      <c r="V143" s="463"/>
      <c r="W143" s="463"/>
      <c r="X143" s="463"/>
      <c r="Y143" s="543"/>
    </row>
    <row r="144" spans="2:25">
      <c r="B144" s="1083"/>
      <c r="C144" s="461">
        <f>MEDIÇÃO_GLOBAL!I144</f>
        <v>0</v>
      </c>
      <c r="D144" s="455">
        <f>MEDIÇÃO_GLOBAL!J144</f>
        <v>0</v>
      </c>
      <c r="F144" s="1118"/>
      <c r="G144" s="1119"/>
      <c r="H144" s="1120"/>
      <c r="I144" s="1125"/>
      <c r="J144" s="1126"/>
      <c r="K144" s="1127"/>
      <c r="L144" s="1128"/>
      <c r="M144" s="57">
        <f t="shared" si="11"/>
        <v>0</v>
      </c>
      <c r="N144" s="57">
        <f t="shared" si="13"/>
        <v>0</v>
      </c>
      <c r="O144" s="460">
        <f t="shared" si="10"/>
        <v>0</v>
      </c>
      <c r="P144" s="464"/>
      <c r="Q144" s="1084"/>
      <c r="R144" s="1085" t="str">
        <f t="shared" si="12"/>
        <v>-</v>
      </c>
      <c r="S144" s="1089">
        <f>Dados_GLOBAL_Inicial!K144</f>
        <v>0</v>
      </c>
      <c r="T144" s="463"/>
      <c r="U144" s="463"/>
      <c r="V144" s="463"/>
      <c r="W144" s="463"/>
      <c r="X144" s="463"/>
      <c r="Y144" s="543"/>
    </row>
    <row r="145" spans="2:25">
      <c r="B145" s="1083"/>
      <c r="C145" s="461">
        <f>MEDIÇÃO_GLOBAL!I145</f>
        <v>0</v>
      </c>
      <c r="D145" s="455">
        <f>MEDIÇÃO_GLOBAL!J145</f>
        <v>0</v>
      </c>
      <c r="F145" s="1118"/>
      <c r="G145" s="1119"/>
      <c r="H145" s="1120"/>
      <c r="I145" s="1125"/>
      <c r="J145" s="1126"/>
      <c r="K145" s="1127"/>
      <c r="L145" s="1128"/>
      <c r="M145" s="57">
        <f t="shared" si="11"/>
        <v>0</v>
      </c>
      <c r="N145" s="57">
        <f t="shared" si="13"/>
        <v>0</v>
      </c>
      <c r="O145" s="460">
        <f t="shared" si="10"/>
        <v>0</v>
      </c>
      <c r="P145" s="464"/>
      <c r="Q145" s="1084"/>
      <c r="R145" s="1085" t="str">
        <f t="shared" si="12"/>
        <v>-</v>
      </c>
      <c r="S145" s="1089">
        <f>Dados_GLOBAL_Inicial!K145</f>
        <v>0</v>
      </c>
      <c r="T145" s="463"/>
      <c r="U145" s="463"/>
      <c r="V145" s="463"/>
      <c r="W145" s="463"/>
      <c r="X145" s="463"/>
      <c r="Y145" s="543"/>
    </row>
    <row r="146" spans="2:25">
      <c r="B146" s="1083"/>
      <c r="C146" s="461">
        <f>MEDIÇÃO_GLOBAL!I146</f>
        <v>0</v>
      </c>
      <c r="D146" s="455">
        <f>MEDIÇÃO_GLOBAL!J146</f>
        <v>0</v>
      </c>
      <c r="F146" s="1118"/>
      <c r="G146" s="1119"/>
      <c r="H146" s="1120"/>
      <c r="I146" s="1125"/>
      <c r="J146" s="1126"/>
      <c r="K146" s="1127"/>
      <c r="L146" s="1128"/>
      <c r="M146" s="57">
        <f t="shared" si="11"/>
        <v>0</v>
      </c>
      <c r="N146" s="57">
        <f t="shared" si="13"/>
        <v>0</v>
      </c>
      <c r="O146" s="460">
        <f t="shared" si="10"/>
        <v>0</v>
      </c>
      <c r="P146" s="464"/>
      <c r="Q146" s="1084"/>
      <c r="R146" s="1085" t="str">
        <f t="shared" si="12"/>
        <v>-</v>
      </c>
      <c r="S146" s="1089">
        <f>Dados_GLOBAL_Inicial!K146</f>
        <v>0</v>
      </c>
      <c r="T146" s="463"/>
      <c r="U146" s="463"/>
      <c r="V146" s="463"/>
      <c r="W146" s="463"/>
      <c r="X146" s="463"/>
      <c r="Y146" s="543"/>
    </row>
    <row r="147" spans="2:25">
      <c r="B147" s="1083"/>
      <c r="C147" s="461">
        <f>MEDIÇÃO_GLOBAL!I147</f>
        <v>0</v>
      </c>
      <c r="D147" s="455">
        <f>MEDIÇÃO_GLOBAL!J147</f>
        <v>0</v>
      </c>
      <c r="F147" s="1118"/>
      <c r="G147" s="1119"/>
      <c r="H147" s="1120"/>
      <c r="I147" s="1125"/>
      <c r="J147" s="1126"/>
      <c r="K147" s="1127"/>
      <c r="L147" s="1128"/>
      <c r="M147" s="57">
        <f t="shared" si="11"/>
        <v>0</v>
      </c>
      <c r="N147" s="57">
        <f t="shared" si="13"/>
        <v>0</v>
      </c>
      <c r="O147" s="460">
        <f t="shared" si="10"/>
        <v>0</v>
      </c>
      <c r="P147" s="464"/>
      <c r="Q147" s="1084"/>
      <c r="R147" s="1085" t="str">
        <f t="shared" si="12"/>
        <v>-</v>
      </c>
      <c r="S147" s="1089">
        <f>Dados_GLOBAL_Inicial!K147</f>
        <v>0</v>
      </c>
      <c r="T147" s="463"/>
      <c r="U147" s="463"/>
      <c r="V147" s="463"/>
      <c r="W147" s="463"/>
      <c r="X147" s="463"/>
      <c r="Y147" s="543"/>
    </row>
    <row r="148" spans="2:25">
      <c r="B148" s="1083"/>
      <c r="C148" s="461">
        <f>MEDIÇÃO_GLOBAL!I148</f>
        <v>0</v>
      </c>
      <c r="D148" s="455">
        <f>MEDIÇÃO_GLOBAL!J148</f>
        <v>0</v>
      </c>
      <c r="F148" s="1118"/>
      <c r="G148" s="1119"/>
      <c r="H148" s="1120"/>
      <c r="I148" s="1125"/>
      <c r="J148" s="1126"/>
      <c r="K148" s="1127"/>
      <c r="L148" s="1128"/>
      <c r="M148" s="57">
        <f t="shared" si="11"/>
        <v>0</v>
      </c>
      <c r="N148" s="57">
        <f t="shared" si="13"/>
        <v>0</v>
      </c>
      <c r="O148" s="460">
        <f t="shared" si="10"/>
        <v>0</v>
      </c>
      <c r="P148" s="464"/>
      <c r="Q148" s="1084"/>
      <c r="R148" s="1085" t="str">
        <f t="shared" si="12"/>
        <v>-</v>
      </c>
      <c r="S148" s="1089">
        <f>Dados_GLOBAL_Inicial!K148</f>
        <v>0</v>
      </c>
      <c r="T148" s="463"/>
      <c r="U148" s="463"/>
      <c r="V148" s="463"/>
      <c r="W148" s="463"/>
      <c r="X148" s="463"/>
      <c r="Y148" s="543"/>
    </row>
    <row r="149" spans="2:25">
      <c r="B149" s="1083"/>
      <c r="C149" s="461">
        <f>MEDIÇÃO_GLOBAL!I149</f>
        <v>0</v>
      </c>
      <c r="D149" s="455">
        <f>MEDIÇÃO_GLOBAL!J149</f>
        <v>0</v>
      </c>
      <c r="F149" s="1118"/>
      <c r="G149" s="1119"/>
      <c r="H149" s="1120"/>
      <c r="I149" s="1125"/>
      <c r="J149" s="1126"/>
      <c r="K149" s="1127"/>
      <c r="L149" s="1128"/>
      <c r="M149" s="57">
        <f t="shared" si="11"/>
        <v>0</v>
      </c>
      <c r="N149" s="57">
        <f t="shared" si="13"/>
        <v>0</v>
      </c>
      <c r="O149" s="460">
        <f t="shared" si="10"/>
        <v>0</v>
      </c>
      <c r="P149" s="464"/>
      <c r="Q149" s="1084"/>
      <c r="R149" s="1085" t="str">
        <f t="shared" si="12"/>
        <v>-</v>
      </c>
      <c r="S149" s="1089">
        <f>Dados_GLOBAL_Inicial!K149</f>
        <v>0</v>
      </c>
      <c r="T149" s="463"/>
      <c r="U149" s="463"/>
      <c r="V149" s="463"/>
      <c r="W149" s="463"/>
      <c r="X149" s="463"/>
      <c r="Y149" s="543"/>
    </row>
    <row r="150" spans="2:25">
      <c r="B150" s="1083"/>
      <c r="C150" s="461">
        <f>MEDIÇÃO_GLOBAL!I150</f>
        <v>0</v>
      </c>
      <c r="D150" s="455">
        <f>MEDIÇÃO_GLOBAL!J150</f>
        <v>0</v>
      </c>
      <c r="F150" s="1118"/>
      <c r="G150" s="1119"/>
      <c r="H150" s="1120"/>
      <c r="I150" s="1125"/>
      <c r="J150" s="1126"/>
      <c r="K150" s="1127"/>
      <c r="L150" s="1128"/>
      <c r="M150" s="57">
        <f t="shared" si="11"/>
        <v>0</v>
      </c>
      <c r="N150" s="57">
        <f t="shared" si="13"/>
        <v>0</v>
      </c>
      <c r="O150" s="460">
        <f t="shared" si="10"/>
        <v>0</v>
      </c>
      <c r="P150" s="464"/>
      <c r="Q150" s="1084"/>
      <c r="R150" s="1085" t="str">
        <f t="shared" si="12"/>
        <v>-</v>
      </c>
      <c r="S150" s="1089">
        <f>Dados_GLOBAL_Inicial!K150</f>
        <v>0</v>
      </c>
      <c r="T150" s="463"/>
      <c r="U150" s="463"/>
      <c r="V150" s="463"/>
      <c r="W150" s="463"/>
      <c r="X150" s="463"/>
      <c r="Y150" s="543"/>
    </row>
    <row r="151" spans="2:25">
      <c r="B151" s="1083"/>
      <c r="C151" s="461">
        <f>MEDIÇÃO_GLOBAL!I151</f>
        <v>0</v>
      </c>
      <c r="D151" s="455">
        <f>MEDIÇÃO_GLOBAL!J151</f>
        <v>0</v>
      </c>
      <c r="F151" s="1118"/>
      <c r="G151" s="1119"/>
      <c r="H151" s="1120"/>
      <c r="I151" s="1125"/>
      <c r="J151" s="1126"/>
      <c r="K151" s="1127"/>
      <c r="L151" s="1128"/>
      <c r="M151" s="57">
        <f t="shared" si="11"/>
        <v>0</v>
      </c>
      <c r="N151" s="57">
        <f t="shared" si="13"/>
        <v>0</v>
      </c>
      <c r="O151" s="460">
        <f t="shared" si="10"/>
        <v>0</v>
      </c>
      <c r="P151" s="464"/>
      <c r="Q151" s="1084"/>
      <c r="R151" s="1085" t="str">
        <f t="shared" si="12"/>
        <v>-</v>
      </c>
      <c r="S151" s="1089">
        <f>Dados_GLOBAL_Inicial!K151</f>
        <v>0</v>
      </c>
      <c r="T151" s="463"/>
      <c r="U151" s="463"/>
      <c r="V151" s="463"/>
      <c r="W151" s="463"/>
      <c r="X151" s="463"/>
      <c r="Y151" s="543"/>
    </row>
    <row r="152" spans="2:25">
      <c r="B152" s="1083"/>
      <c r="C152" s="461">
        <f>MEDIÇÃO_GLOBAL!I152</f>
        <v>0</v>
      </c>
      <c r="D152" s="455">
        <f>MEDIÇÃO_GLOBAL!J152</f>
        <v>0</v>
      </c>
      <c r="F152" s="1118"/>
      <c r="G152" s="1119"/>
      <c r="H152" s="1120"/>
      <c r="I152" s="1125"/>
      <c r="J152" s="1126"/>
      <c r="K152" s="1127"/>
      <c r="L152" s="1128"/>
      <c r="M152" s="57">
        <f t="shared" si="11"/>
        <v>0</v>
      </c>
      <c r="N152" s="57">
        <f t="shared" si="13"/>
        <v>0</v>
      </c>
      <c r="O152" s="460">
        <f t="shared" si="10"/>
        <v>0</v>
      </c>
      <c r="P152" s="464"/>
      <c r="Q152" s="1084"/>
      <c r="R152" s="1085" t="str">
        <f t="shared" si="12"/>
        <v>-</v>
      </c>
      <c r="S152" s="1089">
        <f>Dados_GLOBAL_Inicial!K152</f>
        <v>0</v>
      </c>
      <c r="T152" s="463"/>
      <c r="U152" s="463"/>
      <c r="V152" s="463"/>
      <c r="W152" s="463"/>
      <c r="X152" s="463"/>
      <c r="Y152" s="543"/>
    </row>
    <row r="153" spans="2:25">
      <c r="B153" s="1083"/>
      <c r="C153" s="461">
        <f>MEDIÇÃO_GLOBAL!I153</f>
        <v>0</v>
      </c>
      <c r="D153" s="455">
        <f>MEDIÇÃO_GLOBAL!J153</f>
        <v>0</v>
      </c>
      <c r="F153" s="1118"/>
      <c r="G153" s="1119"/>
      <c r="H153" s="1120"/>
      <c r="I153" s="1125"/>
      <c r="J153" s="1126"/>
      <c r="K153" s="1127"/>
      <c r="L153" s="1128"/>
      <c r="M153" s="57">
        <f t="shared" si="11"/>
        <v>0</v>
      </c>
      <c r="N153" s="57">
        <f t="shared" si="13"/>
        <v>0</v>
      </c>
      <c r="O153" s="460">
        <f t="shared" si="10"/>
        <v>0</v>
      </c>
      <c r="P153" s="464"/>
      <c r="Q153" s="1084"/>
      <c r="R153" s="1085" t="str">
        <f t="shared" si="12"/>
        <v>-</v>
      </c>
      <c r="S153" s="1089">
        <f>Dados_GLOBAL_Inicial!K153</f>
        <v>0</v>
      </c>
      <c r="T153" s="463"/>
      <c r="U153" s="463"/>
      <c r="V153" s="463"/>
      <c r="W153" s="463"/>
      <c r="X153" s="463"/>
      <c r="Y153" s="543"/>
    </row>
    <row r="154" spans="2:25">
      <c r="B154" s="1083"/>
      <c r="C154" s="461">
        <f>MEDIÇÃO_GLOBAL!I154</f>
        <v>0</v>
      </c>
      <c r="D154" s="455">
        <f>MEDIÇÃO_GLOBAL!J154</f>
        <v>0</v>
      </c>
      <c r="F154" s="1118"/>
      <c r="G154" s="1119"/>
      <c r="H154" s="1120"/>
      <c r="I154" s="1125"/>
      <c r="J154" s="1126"/>
      <c r="K154" s="1127"/>
      <c r="L154" s="1128"/>
      <c r="M154" s="57">
        <f t="shared" si="11"/>
        <v>0</v>
      </c>
      <c r="N154" s="57">
        <f t="shared" si="13"/>
        <v>0</v>
      </c>
      <c r="O154" s="460">
        <f t="shared" si="10"/>
        <v>0</v>
      </c>
      <c r="P154" s="464"/>
      <c r="Q154" s="1084"/>
      <c r="R154" s="1085" t="str">
        <f t="shared" si="12"/>
        <v>-</v>
      </c>
      <c r="S154" s="1089">
        <f>Dados_GLOBAL_Inicial!K154</f>
        <v>0</v>
      </c>
      <c r="T154" s="463"/>
      <c r="U154" s="463"/>
      <c r="V154" s="463"/>
      <c r="W154" s="463"/>
      <c r="X154" s="463"/>
      <c r="Y154" s="543"/>
    </row>
    <row r="155" spans="2:25">
      <c r="B155" s="1083"/>
      <c r="C155" s="461">
        <f>MEDIÇÃO_GLOBAL!I155</f>
        <v>0</v>
      </c>
      <c r="D155" s="455">
        <f>MEDIÇÃO_GLOBAL!J155</f>
        <v>0</v>
      </c>
      <c r="F155" s="1118"/>
      <c r="G155" s="1119"/>
      <c r="H155" s="1120"/>
      <c r="I155" s="1125"/>
      <c r="J155" s="1126"/>
      <c r="K155" s="1127"/>
      <c r="L155" s="1128"/>
      <c r="M155" s="57">
        <f t="shared" si="11"/>
        <v>0</v>
      </c>
      <c r="N155" s="57">
        <f t="shared" si="13"/>
        <v>0</v>
      </c>
      <c r="O155" s="460">
        <f t="shared" si="10"/>
        <v>0</v>
      </c>
      <c r="P155" s="464"/>
      <c r="Q155" s="1084"/>
      <c r="R155" s="1085" t="str">
        <f t="shared" si="12"/>
        <v>-</v>
      </c>
      <c r="S155" s="1089">
        <f>Dados_GLOBAL_Inicial!K155</f>
        <v>0</v>
      </c>
      <c r="T155" s="463"/>
      <c r="U155" s="463"/>
      <c r="V155" s="463"/>
      <c r="W155" s="463"/>
      <c r="X155" s="463"/>
      <c r="Y155" s="543"/>
    </row>
    <row r="156" spans="2:25">
      <c r="B156" s="1083"/>
      <c r="C156" s="461">
        <f>MEDIÇÃO_GLOBAL!I156</f>
        <v>0</v>
      </c>
      <c r="D156" s="455">
        <f>MEDIÇÃO_GLOBAL!J156</f>
        <v>0</v>
      </c>
      <c r="F156" s="1118"/>
      <c r="G156" s="1119"/>
      <c r="H156" s="1120"/>
      <c r="I156" s="1125"/>
      <c r="J156" s="1126"/>
      <c r="K156" s="1127"/>
      <c r="L156" s="1128"/>
      <c r="M156" s="57">
        <f t="shared" si="11"/>
        <v>0</v>
      </c>
      <c r="N156" s="57">
        <f t="shared" si="13"/>
        <v>0</v>
      </c>
      <c r="O156" s="460">
        <f t="shared" si="10"/>
        <v>0</v>
      </c>
      <c r="P156" s="464"/>
      <c r="Q156" s="1084"/>
      <c r="R156" s="1085" t="str">
        <f t="shared" si="12"/>
        <v>-</v>
      </c>
      <c r="S156" s="1089">
        <f>Dados_GLOBAL_Inicial!K156</f>
        <v>0</v>
      </c>
      <c r="T156" s="463"/>
      <c r="U156" s="463"/>
      <c r="V156" s="463"/>
      <c r="W156" s="463"/>
      <c r="X156" s="463"/>
      <c r="Y156" s="543"/>
    </row>
    <row r="157" spans="2:25">
      <c r="B157" s="1083"/>
      <c r="C157" s="461">
        <f>MEDIÇÃO_GLOBAL!I157</f>
        <v>0</v>
      </c>
      <c r="D157" s="455">
        <f>MEDIÇÃO_GLOBAL!J157</f>
        <v>0</v>
      </c>
      <c r="F157" s="1118"/>
      <c r="G157" s="1119"/>
      <c r="H157" s="1120"/>
      <c r="I157" s="1125"/>
      <c r="J157" s="1126"/>
      <c r="K157" s="1127"/>
      <c r="L157" s="1128"/>
      <c r="M157" s="57">
        <f t="shared" si="11"/>
        <v>0</v>
      </c>
      <c r="N157" s="57">
        <f t="shared" si="13"/>
        <v>0</v>
      </c>
      <c r="O157" s="460">
        <f t="shared" si="10"/>
        <v>0</v>
      </c>
      <c r="P157" s="464"/>
      <c r="Q157" s="1084"/>
      <c r="R157" s="1085" t="str">
        <f t="shared" si="12"/>
        <v>-</v>
      </c>
      <c r="S157" s="1089">
        <f>Dados_GLOBAL_Inicial!K157</f>
        <v>0</v>
      </c>
      <c r="T157" s="463"/>
      <c r="U157" s="463"/>
      <c r="V157" s="463"/>
      <c r="W157" s="463"/>
      <c r="X157" s="463"/>
      <c r="Y157" s="543"/>
    </row>
    <row r="158" spans="2:25">
      <c r="B158" s="1083"/>
      <c r="C158" s="461">
        <f>MEDIÇÃO_GLOBAL!I158</f>
        <v>0</v>
      </c>
      <c r="D158" s="455">
        <f>MEDIÇÃO_GLOBAL!J158</f>
        <v>0</v>
      </c>
      <c r="F158" s="1118"/>
      <c r="G158" s="1119"/>
      <c r="H158" s="1120"/>
      <c r="I158" s="1125"/>
      <c r="J158" s="1126"/>
      <c r="K158" s="1127"/>
      <c r="L158" s="1128"/>
      <c r="M158" s="57">
        <f t="shared" si="11"/>
        <v>0</v>
      </c>
      <c r="N158" s="57">
        <f t="shared" si="13"/>
        <v>0</v>
      </c>
      <c r="O158" s="460">
        <f t="shared" si="10"/>
        <v>0</v>
      </c>
      <c r="P158" s="464"/>
      <c r="Q158" s="1084"/>
      <c r="R158" s="1085" t="str">
        <f t="shared" si="12"/>
        <v>-</v>
      </c>
      <c r="S158" s="1089">
        <f>Dados_GLOBAL_Inicial!K158</f>
        <v>0</v>
      </c>
      <c r="T158" s="463"/>
      <c r="U158" s="463"/>
      <c r="V158" s="463"/>
      <c r="W158" s="463"/>
      <c r="X158" s="463"/>
      <c r="Y158" s="543"/>
    </row>
    <row r="159" spans="2:25">
      <c r="B159" s="1083"/>
      <c r="C159" s="461">
        <f>MEDIÇÃO_GLOBAL!I159</f>
        <v>0</v>
      </c>
      <c r="D159" s="455">
        <f>MEDIÇÃO_GLOBAL!J159</f>
        <v>0</v>
      </c>
      <c r="F159" s="1118"/>
      <c r="G159" s="1119"/>
      <c r="H159" s="1120"/>
      <c r="I159" s="1125"/>
      <c r="J159" s="1126"/>
      <c r="K159" s="1127"/>
      <c r="L159" s="1128"/>
      <c r="M159" s="57">
        <f t="shared" si="11"/>
        <v>0</v>
      </c>
      <c r="N159" s="57">
        <f t="shared" si="13"/>
        <v>0</v>
      </c>
      <c r="O159" s="460">
        <f t="shared" si="10"/>
        <v>0</v>
      </c>
      <c r="P159" s="464"/>
      <c r="Q159" s="1084"/>
      <c r="R159" s="1085" t="str">
        <f t="shared" si="12"/>
        <v>-</v>
      </c>
      <c r="S159" s="1089">
        <f>Dados_GLOBAL_Inicial!K159</f>
        <v>0</v>
      </c>
      <c r="T159" s="463"/>
      <c r="U159" s="463"/>
      <c r="V159" s="463"/>
      <c r="W159" s="463"/>
      <c r="X159" s="463"/>
      <c r="Y159" s="543"/>
    </row>
    <row r="160" spans="2:25">
      <c r="B160" s="1083"/>
      <c r="C160" s="461">
        <f>MEDIÇÃO_GLOBAL!I160</f>
        <v>0</v>
      </c>
      <c r="D160" s="455">
        <f>MEDIÇÃO_GLOBAL!J160</f>
        <v>0</v>
      </c>
      <c r="F160" s="1118"/>
      <c r="G160" s="1119"/>
      <c r="H160" s="1120"/>
      <c r="I160" s="1125"/>
      <c r="J160" s="1126"/>
      <c r="K160" s="1127"/>
      <c r="L160" s="1128"/>
      <c r="M160" s="57">
        <f t="shared" si="11"/>
        <v>0</v>
      </c>
      <c r="N160" s="57">
        <f t="shared" si="13"/>
        <v>0</v>
      </c>
      <c r="O160" s="460">
        <f t="shared" si="10"/>
        <v>0</v>
      </c>
      <c r="P160" s="464"/>
      <c r="Q160" s="1084"/>
      <c r="R160" s="1085" t="str">
        <f t="shared" si="12"/>
        <v>-</v>
      </c>
      <c r="S160" s="1089">
        <f>Dados_GLOBAL_Inicial!K160</f>
        <v>0</v>
      </c>
      <c r="T160" s="463"/>
      <c r="U160" s="463"/>
      <c r="V160" s="463"/>
      <c r="W160" s="463"/>
      <c r="X160" s="463"/>
      <c r="Y160" s="543"/>
    </row>
    <row r="161" spans="2:25">
      <c r="B161" s="1083"/>
      <c r="C161" s="461">
        <f>MEDIÇÃO_GLOBAL!I161</f>
        <v>0</v>
      </c>
      <c r="D161" s="455">
        <f>MEDIÇÃO_GLOBAL!J161</f>
        <v>0</v>
      </c>
      <c r="F161" s="1118"/>
      <c r="G161" s="1119"/>
      <c r="H161" s="1120"/>
      <c r="I161" s="1125"/>
      <c r="J161" s="1126"/>
      <c r="K161" s="1127"/>
      <c r="L161" s="1128"/>
      <c r="M161" s="57">
        <f t="shared" si="11"/>
        <v>0</v>
      </c>
      <c r="N161" s="57">
        <f t="shared" si="13"/>
        <v>0</v>
      </c>
      <c r="O161" s="460">
        <f t="shared" si="10"/>
        <v>0</v>
      </c>
      <c r="P161" s="464"/>
      <c r="Q161" s="1084"/>
      <c r="R161" s="1085" t="str">
        <f t="shared" si="12"/>
        <v>-</v>
      </c>
      <c r="S161" s="1089">
        <f>Dados_GLOBAL_Inicial!K161</f>
        <v>0</v>
      </c>
      <c r="T161" s="463"/>
      <c r="U161" s="463"/>
      <c r="V161" s="463"/>
      <c r="W161" s="463"/>
      <c r="X161" s="463"/>
      <c r="Y161" s="543"/>
    </row>
    <row r="162" spans="2:25">
      <c r="B162" s="1083"/>
      <c r="C162" s="461">
        <f>MEDIÇÃO_GLOBAL!I162</f>
        <v>0</v>
      </c>
      <c r="D162" s="455">
        <f>MEDIÇÃO_GLOBAL!J162</f>
        <v>0</v>
      </c>
      <c r="F162" s="1118"/>
      <c r="G162" s="1119"/>
      <c r="H162" s="1120"/>
      <c r="I162" s="1125"/>
      <c r="J162" s="1126"/>
      <c r="K162" s="1127"/>
      <c r="L162" s="1128"/>
      <c r="M162" s="57">
        <f t="shared" si="11"/>
        <v>0</v>
      </c>
      <c r="N162" s="57">
        <f t="shared" si="13"/>
        <v>0</v>
      </c>
      <c r="O162" s="460">
        <f t="shared" si="10"/>
        <v>0</v>
      </c>
      <c r="P162" s="464"/>
      <c r="Q162" s="1084"/>
      <c r="R162" s="1085" t="str">
        <f t="shared" si="12"/>
        <v>-</v>
      </c>
      <c r="S162" s="1089">
        <f>Dados_GLOBAL_Inicial!K162</f>
        <v>0</v>
      </c>
      <c r="T162" s="463"/>
      <c r="U162" s="463"/>
      <c r="V162" s="463"/>
      <c r="W162" s="463"/>
      <c r="X162" s="463"/>
      <c r="Y162" s="543"/>
    </row>
    <row r="163" spans="2:25">
      <c r="B163" s="1083"/>
      <c r="C163" s="461">
        <f>MEDIÇÃO_GLOBAL!I163</f>
        <v>0</v>
      </c>
      <c r="D163" s="455">
        <f>MEDIÇÃO_GLOBAL!J163</f>
        <v>0</v>
      </c>
      <c r="F163" s="1118"/>
      <c r="G163" s="1119"/>
      <c r="H163" s="1120"/>
      <c r="I163" s="1125"/>
      <c r="J163" s="1126"/>
      <c r="K163" s="1127"/>
      <c r="L163" s="1128"/>
      <c r="M163" s="57">
        <f t="shared" si="11"/>
        <v>0</v>
      </c>
      <c r="N163" s="57">
        <f t="shared" si="13"/>
        <v>0</v>
      </c>
      <c r="O163" s="460">
        <f t="shared" si="10"/>
        <v>0</v>
      </c>
      <c r="P163" s="464"/>
      <c r="Q163" s="1084"/>
      <c r="R163" s="1085" t="str">
        <f t="shared" si="12"/>
        <v>-</v>
      </c>
      <c r="S163" s="1089">
        <f>Dados_GLOBAL_Inicial!K163</f>
        <v>0</v>
      </c>
      <c r="T163" s="463"/>
      <c r="U163" s="463"/>
      <c r="V163" s="463"/>
      <c r="W163" s="463"/>
      <c r="X163" s="463"/>
      <c r="Y163" s="543"/>
    </row>
    <row r="164" spans="2:25">
      <c r="B164" s="1083"/>
      <c r="C164" s="461">
        <f>MEDIÇÃO_GLOBAL!I164</f>
        <v>0</v>
      </c>
      <c r="D164" s="455">
        <f>MEDIÇÃO_GLOBAL!J164</f>
        <v>0</v>
      </c>
      <c r="F164" s="1118"/>
      <c r="G164" s="1119"/>
      <c r="H164" s="1120"/>
      <c r="I164" s="1125"/>
      <c r="J164" s="1126"/>
      <c r="K164" s="1127"/>
      <c r="L164" s="1128"/>
      <c r="M164" s="57">
        <f t="shared" si="11"/>
        <v>0</v>
      </c>
      <c r="N164" s="57">
        <f t="shared" si="13"/>
        <v>0</v>
      </c>
      <c r="O164" s="460">
        <f t="shared" si="10"/>
        <v>0</v>
      </c>
      <c r="P164" s="464"/>
      <c r="Q164" s="1084"/>
      <c r="R164" s="1085" t="str">
        <f t="shared" si="12"/>
        <v>-</v>
      </c>
      <c r="S164" s="1089">
        <f>Dados_GLOBAL_Inicial!K164</f>
        <v>0</v>
      </c>
      <c r="T164" s="463"/>
      <c r="U164" s="463"/>
      <c r="V164" s="463"/>
      <c r="W164" s="463"/>
      <c r="X164" s="463"/>
      <c r="Y164" s="543"/>
    </row>
    <row r="165" spans="2:25">
      <c r="B165" s="1083"/>
      <c r="C165" s="461">
        <f>MEDIÇÃO_GLOBAL!I165</f>
        <v>0</v>
      </c>
      <c r="D165" s="455">
        <f>MEDIÇÃO_GLOBAL!J165</f>
        <v>0</v>
      </c>
      <c r="F165" s="1118"/>
      <c r="G165" s="1119"/>
      <c r="H165" s="1120"/>
      <c r="I165" s="1125"/>
      <c r="J165" s="1126"/>
      <c r="K165" s="1127"/>
      <c r="L165" s="1128"/>
      <c r="M165" s="57">
        <f t="shared" si="11"/>
        <v>0</v>
      </c>
      <c r="N165" s="57">
        <f t="shared" si="13"/>
        <v>0</v>
      </c>
      <c r="O165" s="460">
        <f t="shared" si="10"/>
        <v>0</v>
      </c>
      <c r="P165" s="464"/>
      <c r="Q165" s="1084"/>
      <c r="R165" s="1085" t="str">
        <f t="shared" si="12"/>
        <v>-</v>
      </c>
      <c r="S165" s="1089">
        <f>Dados_GLOBAL_Inicial!K165</f>
        <v>0</v>
      </c>
      <c r="T165" s="463"/>
      <c r="U165" s="463"/>
      <c r="V165" s="463"/>
      <c r="W165" s="463"/>
      <c r="X165" s="463"/>
      <c r="Y165" s="543"/>
    </row>
    <row r="166" spans="2:25">
      <c r="B166" s="1083"/>
      <c r="C166" s="461">
        <f>MEDIÇÃO_GLOBAL!I166</f>
        <v>0</v>
      </c>
      <c r="D166" s="455">
        <f>MEDIÇÃO_GLOBAL!J166</f>
        <v>0</v>
      </c>
      <c r="F166" s="1118"/>
      <c r="G166" s="1119"/>
      <c r="H166" s="1120"/>
      <c r="I166" s="1125"/>
      <c r="J166" s="1126"/>
      <c r="K166" s="1127"/>
      <c r="L166" s="1128"/>
      <c r="M166" s="57">
        <f t="shared" si="11"/>
        <v>0</v>
      </c>
      <c r="N166" s="57">
        <f t="shared" si="13"/>
        <v>0</v>
      </c>
      <c r="O166" s="460">
        <f t="shared" si="10"/>
        <v>0</v>
      </c>
      <c r="P166" s="464"/>
      <c r="Q166" s="1084"/>
      <c r="R166" s="1085" t="str">
        <f t="shared" si="12"/>
        <v>-</v>
      </c>
      <c r="S166" s="1089">
        <f>Dados_GLOBAL_Inicial!K166</f>
        <v>0</v>
      </c>
      <c r="T166" s="463"/>
      <c r="U166" s="463"/>
      <c r="V166" s="463"/>
      <c r="W166" s="463"/>
      <c r="X166" s="463"/>
      <c r="Y166" s="543"/>
    </row>
    <row r="167" spans="2:25">
      <c r="B167" s="1083"/>
      <c r="C167" s="461">
        <f>MEDIÇÃO_GLOBAL!I167</f>
        <v>0</v>
      </c>
      <c r="D167" s="455">
        <f>MEDIÇÃO_GLOBAL!J167</f>
        <v>0</v>
      </c>
      <c r="F167" s="1118"/>
      <c r="G167" s="1119"/>
      <c r="H167" s="1120"/>
      <c r="I167" s="1125"/>
      <c r="J167" s="1126"/>
      <c r="K167" s="1127"/>
      <c r="L167" s="1128"/>
      <c r="M167" s="57">
        <f t="shared" si="11"/>
        <v>0</v>
      </c>
      <c r="N167" s="57">
        <f t="shared" si="13"/>
        <v>0</v>
      </c>
      <c r="O167" s="460">
        <f t="shared" si="10"/>
        <v>0</v>
      </c>
      <c r="P167" s="464"/>
      <c r="Q167" s="1084"/>
      <c r="R167" s="1085" t="str">
        <f t="shared" si="12"/>
        <v>-</v>
      </c>
      <c r="S167" s="1089">
        <f>Dados_GLOBAL_Inicial!K167</f>
        <v>0</v>
      </c>
      <c r="T167" s="463"/>
      <c r="U167" s="463"/>
      <c r="V167" s="463"/>
      <c r="W167" s="463"/>
      <c r="X167" s="463"/>
      <c r="Y167" s="543"/>
    </row>
    <row r="168" spans="2:25">
      <c r="B168" s="1083"/>
      <c r="C168" s="461">
        <f>MEDIÇÃO_GLOBAL!I168</f>
        <v>0</v>
      </c>
      <c r="D168" s="455">
        <f>MEDIÇÃO_GLOBAL!J168</f>
        <v>0</v>
      </c>
      <c r="F168" s="1118"/>
      <c r="G168" s="1119"/>
      <c r="H168" s="1120"/>
      <c r="I168" s="1125"/>
      <c r="J168" s="1126"/>
      <c r="K168" s="1127"/>
      <c r="L168" s="1128"/>
      <c r="M168" s="57">
        <f t="shared" si="11"/>
        <v>0</v>
      </c>
      <c r="N168" s="57">
        <f t="shared" si="13"/>
        <v>0</v>
      </c>
      <c r="O168" s="460">
        <f t="shared" si="10"/>
        <v>0</v>
      </c>
      <c r="P168" s="464"/>
      <c r="Q168" s="1084"/>
      <c r="R168" s="1085" t="str">
        <f t="shared" si="12"/>
        <v>-</v>
      </c>
      <c r="S168" s="1089">
        <f>Dados_GLOBAL_Inicial!K168</f>
        <v>0</v>
      </c>
      <c r="T168" s="463"/>
      <c r="U168" s="463"/>
      <c r="V168" s="463"/>
      <c r="W168" s="463"/>
      <c r="X168" s="463"/>
      <c r="Y168" s="543"/>
    </row>
    <row r="169" spans="2:25">
      <c r="B169" s="1083"/>
      <c r="C169" s="461">
        <f>MEDIÇÃO_GLOBAL!I169</f>
        <v>0</v>
      </c>
      <c r="D169" s="455">
        <f>MEDIÇÃO_GLOBAL!J169</f>
        <v>0</v>
      </c>
      <c r="F169" s="1118"/>
      <c r="G169" s="1119"/>
      <c r="H169" s="1120"/>
      <c r="I169" s="1125"/>
      <c r="J169" s="1126"/>
      <c r="K169" s="1127"/>
      <c r="L169" s="1128"/>
      <c r="M169" s="57">
        <f t="shared" si="11"/>
        <v>0</v>
      </c>
      <c r="N169" s="57">
        <f t="shared" si="13"/>
        <v>0</v>
      </c>
      <c r="O169" s="460">
        <f t="shared" si="10"/>
        <v>0</v>
      </c>
      <c r="P169" s="464"/>
      <c r="Q169" s="1084"/>
      <c r="R169" s="1085" t="str">
        <f t="shared" si="12"/>
        <v>-</v>
      </c>
      <c r="S169" s="1089">
        <f>Dados_GLOBAL_Inicial!K169</f>
        <v>0</v>
      </c>
      <c r="T169" s="463"/>
      <c r="U169" s="463"/>
      <c r="V169" s="463"/>
      <c r="W169" s="463"/>
      <c r="X169" s="463"/>
      <c r="Y169" s="543"/>
    </row>
    <row r="170" spans="2:25">
      <c r="B170" s="1083"/>
      <c r="C170" s="461">
        <f>MEDIÇÃO_GLOBAL!I170</f>
        <v>0</v>
      </c>
      <c r="D170" s="455">
        <f>MEDIÇÃO_GLOBAL!J170</f>
        <v>0</v>
      </c>
      <c r="F170" s="1118"/>
      <c r="G170" s="1119"/>
      <c r="H170" s="1120"/>
      <c r="I170" s="1125"/>
      <c r="J170" s="1126"/>
      <c r="K170" s="1127"/>
      <c r="L170" s="1128"/>
      <c r="M170" s="57">
        <f t="shared" si="11"/>
        <v>0</v>
      </c>
      <c r="N170" s="57">
        <f t="shared" si="13"/>
        <v>0</v>
      </c>
      <c r="O170" s="460">
        <f t="shared" si="10"/>
        <v>0</v>
      </c>
      <c r="P170" s="464"/>
      <c r="Q170" s="1084"/>
      <c r="R170" s="1085" t="str">
        <f t="shared" si="12"/>
        <v>-</v>
      </c>
      <c r="S170" s="1089">
        <f>Dados_GLOBAL_Inicial!K170</f>
        <v>0</v>
      </c>
      <c r="T170" s="463"/>
      <c r="U170" s="463"/>
      <c r="V170" s="463"/>
      <c r="W170" s="463"/>
      <c r="X170" s="463"/>
      <c r="Y170" s="543"/>
    </row>
    <row r="171" spans="2:25">
      <c r="B171" s="1083"/>
      <c r="C171" s="461">
        <f>MEDIÇÃO_GLOBAL!I171</f>
        <v>0</v>
      </c>
      <c r="D171" s="455">
        <f>MEDIÇÃO_GLOBAL!J171</f>
        <v>0</v>
      </c>
      <c r="F171" s="1118"/>
      <c r="G171" s="1119"/>
      <c r="H171" s="1120"/>
      <c r="I171" s="1125"/>
      <c r="J171" s="1126"/>
      <c r="K171" s="1127"/>
      <c r="L171" s="1128"/>
      <c r="M171" s="57">
        <f t="shared" si="11"/>
        <v>0</v>
      </c>
      <c r="N171" s="57">
        <f t="shared" si="13"/>
        <v>0</v>
      </c>
      <c r="O171" s="460">
        <f t="shared" si="10"/>
        <v>0</v>
      </c>
      <c r="P171" s="464"/>
      <c r="Q171" s="1084"/>
      <c r="R171" s="1085" t="str">
        <f t="shared" si="12"/>
        <v>-</v>
      </c>
      <c r="S171" s="1089">
        <f>Dados_GLOBAL_Inicial!K171</f>
        <v>0</v>
      </c>
      <c r="T171" s="463"/>
      <c r="U171" s="463"/>
      <c r="V171" s="463"/>
      <c r="W171" s="463"/>
      <c r="X171" s="463"/>
      <c r="Y171" s="543"/>
    </row>
    <row r="172" spans="2:25">
      <c r="B172" s="1083"/>
      <c r="C172" s="461">
        <f>MEDIÇÃO_GLOBAL!I172</f>
        <v>0</v>
      </c>
      <c r="D172" s="455">
        <f>MEDIÇÃO_GLOBAL!J172</f>
        <v>0</v>
      </c>
      <c r="F172" s="1118"/>
      <c r="G172" s="1119"/>
      <c r="H172" s="1120"/>
      <c r="I172" s="1125"/>
      <c r="J172" s="1126"/>
      <c r="K172" s="1127"/>
      <c r="L172" s="1128"/>
      <c r="M172" s="57">
        <f t="shared" si="11"/>
        <v>0</v>
      </c>
      <c r="N172" s="57">
        <f t="shared" si="13"/>
        <v>0</v>
      </c>
      <c r="O172" s="460">
        <f t="shared" si="10"/>
        <v>0</v>
      </c>
      <c r="P172" s="464"/>
      <c r="Q172" s="1084"/>
      <c r="R172" s="1085" t="str">
        <f t="shared" si="12"/>
        <v>-</v>
      </c>
      <c r="S172" s="1089">
        <f>Dados_GLOBAL_Inicial!K172</f>
        <v>0</v>
      </c>
      <c r="T172" s="463"/>
      <c r="U172" s="463"/>
      <c r="V172" s="463"/>
      <c r="W172" s="463"/>
      <c r="X172" s="463"/>
      <c r="Y172" s="543"/>
    </row>
    <row r="173" spans="2:25">
      <c r="B173" s="1083"/>
      <c r="C173" s="461">
        <f>MEDIÇÃO_GLOBAL!I173</f>
        <v>0</v>
      </c>
      <c r="D173" s="455">
        <f>MEDIÇÃO_GLOBAL!J173</f>
        <v>0</v>
      </c>
      <c r="F173" s="1118"/>
      <c r="G173" s="1119"/>
      <c r="H173" s="1120"/>
      <c r="I173" s="1125"/>
      <c r="J173" s="1126"/>
      <c r="K173" s="1127"/>
      <c r="L173" s="1128"/>
      <c r="M173" s="57">
        <f t="shared" si="11"/>
        <v>0</v>
      </c>
      <c r="N173" s="57">
        <f t="shared" si="13"/>
        <v>0</v>
      </c>
      <c r="O173" s="460">
        <f t="shared" si="10"/>
        <v>0</v>
      </c>
      <c r="P173" s="464"/>
      <c r="Q173" s="1084"/>
      <c r="R173" s="1085" t="str">
        <f t="shared" si="12"/>
        <v>-</v>
      </c>
      <c r="S173" s="1089">
        <f>Dados_GLOBAL_Inicial!K173</f>
        <v>0</v>
      </c>
      <c r="T173" s="463"/>
      <c r="U173" s="463"/>
      <c r="V173" s="463"/>
      <c r="W173" s="463"/>
      <c r="X173" s="463"/>
      <c r="Y173" s="543"/>
    </row>
    <row r="174" spans="2:25">
      <c r="B174" s="1083"/>
      <c r="C174" s="461">
        <f>MEDIÇÃO_GLOBAL!I174</f>
        <v>0</v>
      </c>
      <c r="D174" s="455">
        <f>MEDIÇÃO_GLOBAL!J174</f>
        <v>0</v>
      </c>
      <c r="F174" s="1118"/>
      <c r="G174" s="1119"/>
      <c r="H174" s="1120"/>
      <c r="I174" s="1125"/>
      <c r="J174" s="1126"/>
      <c r="K174" s="1127"/>
      <c r="L174" s="1128"/>
      <c r="M174" s="57">
        <f t="shared" si="11"/>
        <v>0</v>
      </c>
      <c r="N174" s="57">
        <f t="shared" si="13"/>
        <v>0</v>
      </c>
      <c r="O174" s="460">
        <f t="shared" si="10"/>
        <v>0</v>
      </c>
      <c r="P174" s="464"/>
      <c r="Q174" s="1084"/>
      <c r="R174" s="1085" t="str">
        <f t="shared" si="12"/>
        <v>-</v>
      </c>
      <c r="S174" s="1089">
        <f>Dados_GLOBAL_Inicial!K174</f>
        <v>0</v>
      </c>
      <c r="T174" s="463"/>
      <c r="U174" s="463"/>
      <c r="V174" s="463"/>
      <c r="W174" s="463"/>
      <c r="X174" s="463"/>
      <c r="Y174" s="543"/>
    </row>
    <row r="175" spans="2:25">
      <c r="B175" s="1083"/>
      <c r="C175" s="461">
        <f>MEDIÇÃO_GLOBAL!I175</f>
        <v>0</v>
      </c>
      <c r="D175" s="455">
        <f>MEDIÇÃO_GLOBAL!J175</f>
        <v>0</v>
      </c>
      <c r="F175" s="1118"/>
      <c r="G175" s="1119"/>
      <c r="H175" s="1120"/>
      <c r="I175" s="1125"/>
      <c r="J175" s="1126"/>
      <c r="K175" s="1127"/>
      <c r="L175" s="1128"/>
      <c r="M175" s="57">
        <f t="shared" si="11"/>
        <v>0</v>
      </c>
      <c r="N175" s="57">
        <f t="shared" si="13"/>
        <v>0</v>
      </c>
      <c r="O175" s="460">
        <f t="shared" si="10"/>
        <v>0</v>
      </c>
      <c r="P175" s="464"/>
      <c r="Q175" s="1084"/>
      <c r="R175" s="1085" t="str">
        <f t="shared" si="12"/>
        <v>-</v>
      </c>
      <c r="S175" s="1089">
        <f>Dados_GLOBAL_Inicial!K175</f>
        <v>0</v>
      </c>
      <c r="T175" s="463"/>
      <c r="U175" s="463"/>
      <c r="V175" s="463"/>
      <c r="W175" s="463"/>
      <c r="X175" s="463"/>
      <c r="Y175" s="543"/>
    </row>
    <row r="176" spans="2:25">
      <c r="B176" s="1083"/>
      <c r="C176" s="461">
        <f>MEDIÇÃO_GLOBAL!I176</f>
        <v>0</v>
      </c>
      <c r="D176" s="455">
        <f>MEDIÇÃO_GLOBAL!J176</f>
        <v>0</v>
      </c>
      <c r="F176" s="1118"/>
      <c r="G176" s="1119"/>
      <c r="H176" s="1120"/>
      <c r="I176" s="1125"/>
      <c r="J176" s="1126"/>
      <c r="K176" s="1127"/>
      <c r="L176" s="1128"/>
      <c r="M176" s="57">
        <f t="shared" si="11"/>
        <v>0</v>
      </c>
      <c r="N176" s="57">
        <f t="shared" si="13"/>
        <v>0</v>
      </c>
      <c r="O176" s="460">
        <f t="shared" si="10"/>
        <v>0</v>
      </c>
      <c r="P176" s="464"/>
      <c r="Q176" s="1084"/>
      <c r="R176" s="1085" t="str">
        <f t="shared" si="12"/>
        <v>-</v>
      </c>
      <c r="S176" s="1089">
        <f>Dados_GLOBAL_Inicial!K176</f>
        <v>0</v>
      </c>
      <c r="T176" s="463"/>
      <c r="U176" s="463"/>
      <c r="V176" s="463"/>
      <c r="W176" s="463"/>
      <c r="X176" s="463"/>
      <c r="Y176" s="543"/>
    </row>
    <row r="177" spans="2:25">
      <c r="B177" s="1083"/>
      <c r="C177" s="461">
        <f>MEDIÇÃO_GLOBAL!I177</f>
        <v>0</v>
      </c>
      <c r="D177" s="455">
        <f>MEDIÇÃO_GLOBAL!J177</f>
        <v>0</v>
      </c>
      <c r="F177" s="1118"/>
      <c r="G177" s="1119"/>
      <c r="H177" s="1120"/>
      <c r="I177" s="1125"/>
      <c r="J177" s="1126"/>
      <c r="K177" s="1127"/>
      <c r="L177" s="1128"/>
      <c r="M177" s="57">
        <f t="shared" si="11"/>
        <v>0</v>
      </c>
      <c r="N177" s="57">
        <f t="shared" si="13"/>
        <v>0</v>
      </c>
      <c r="O177" s="460">
        <f t="shared" si="10"/>
        <v>0</v>
      </c>
      <c r="P177" s="464"/>
      <c r="Q177" s="1084"/>
      <c r="R177" s="1085" t="str">
        <f t="shared" si="12"/>
        <v>-</v>
      </c>
      <c r="S177" s="1089">
        <f>Dados_GLOBAL_Inicial!K177</f>
        <v>0</v>
      </c>
      <c r="T177" s="463"/>
      <c r="U177" s="463"/>
      <c r="V177" s="463"/>
      <c r="W177" s="463"/>
      <c r="X177" s="463"/>
      <c r="Y177" s="543"/>
    </row>
    <row r="178" spans="2:25">
      <c r="B178" s="1083"/>
      <c r="C178" s="461">
        <f>MEDIÇÃO_GLOBAL!I178</f>
        <v>0</v>
      </c>
      <c r="D178" s="455">
        <f>MEDIÇÃO_GLOBAL!J178</f>
        <v>0</v>
      </c>
      <c r="F178" s="1118"/>
      <c r="G178" s="1119"/>
      <c r="H178" s="1120"/>
      <c r="I178" s="1125"/>
      <c r="J178" s="1126"/>
      <c r="K178" s="1127"/>
      <c r="L178" s="1128"/>
      <c r="M178" s="57">
        <f t="shared" si="11"/>
        <v>0</v>
      </c>
      <c r="N178" s="57">
        <f t="shared" si="13"/>
        <v>0</v>
      </c>
      <c r="O178" s="460">
        <f t="shared" si="10"/>
        <v>0</v>
      </c>
      <c r="P178" s="464"/>
      <c r="Q178" s="1084"/>
      <c r="R178" s="1085" t="str">
        <f t="shared" si="12"/>
        <v>-</v>
      </c>
      <c r="S178" s="1089">
        <f>Dados_GLOBAL_Inicial!K178</f>
        <v>0</v>
      </c>
      <c r="T178" s="463"/>
      <c r="U178" s="463"/>
      <c r="V178" s="463"/>
      <c r="W178" s="463"/>
      <c r="X178" s="463"/>
      <c r="Y178" s="543"/>
    </row>
    <row r="179" spans="2:25">
      <c r="B179" s="1083"/>
      <c r="C179" s="461">
        <f>MEDIÇÃO_GLOBAL!I179</f>
        <v>0</v>
      </c>
      <c r="D179" s="455">
        <f>MEDIÇÃO_GLOBAL!J179</f>
        <v>0</v>
      </c>
      <c r="F179" s="1118"/>
      <c r="G179" s="1119"/>
      <c r="H179" s="1120"/>
      <c r="I179" s="1125"/>
      <c r="J179" s="1126"/>
      <c r="K179" s="1127"/>
      <c r="L179" s="1128"/>
      <c r="M179" s="57">
        <f t="shared" si="11"/>
        <v>0</v>
      </c>
      <c r="N179" s="57">
        <f t="shared" si="13"/>
        <v>0</v>
      </c>
      <c r="O179" s="460">
        <f t="shared" si="10"/>
        <v>0</v>
      </c>
      <c r="P179" s="464"/>
      <c r="Q179" s="1084"/>
      <c r="R179" s="1085" t="str">
        <f t="shared" si="12"/>
        <v>-</v>
      </c>
      <c r="S179" s="1089">
        <f>Dados_GLOBAL_Inicial!K179</f>
        <v>0</v>
      </c>
      <c r="T179" s="463"/>
      <c r="U179" s="463"/>
      <c r="V179" s="463"/>
      <c r="W179" s="463"/>
      <c r="X179" s="463"/>
      <c r="Y179" s="543"/>
    </row>
    <row r="180" spans="2:25">
      <c r="B180" s="1083"/>
      <c r="C180" s="461">
        <f>MEDIÇÃO_GLOBAL!I180</f>
        <v>0</v>
      </c>
      <c r="D180" s="455">
        <f>MEDIÇÃO_GLOBAL!J180</f>
        <v>0</v>
      </c>
      <c r="F180" s="1118"/>
      <c r="G180" s="1119"/>
      <c r="H180" s="1120"/>
      <c r="I180" s="1125"/>
      <c r="J180" s="1126"/>
      <c r="K180" s="1127"/>
      <c r="L180" s="1128"/>
      <c r="M180" s="57">
        <f t="shared" si="11"/>
        <v>0</v>
      </c>
      <c r="N180" s="57">
        <f t="shared" si="13"/>
        <v>0</v>
      </c>
      <c r="O180" s="460">
        <f t="shared" si="10"/>
        <v>0</v>
      </c>
      <c r="P180" s="464"/>
      <c r="Q180" s="1084"/>
      <c r="R180" s="1085" t="str">
        <f t="shared" si="12"/>
        <v>-</v>
      </c>
      <c r="S180" s="1089">
        <f>Dados_GLOBAL_Inicial!K180</f>
        <v>0</v>
      </c>
      <c r="T180" s="463"/>
      <c r="U180" s="463"/>
      <c r="V180" s="463"/>
      <c r="W180" s="463"/>
      <c r="X180" s="463"/>
      <c r="Y180" s="543"/>
    </row>
    <row r="181" spans="2:25">
      <c r="B181" s="1083"/>
      <c r="C181" s="461">
        <f>MEDIÇÃO_GLOBAL!I181</f>
        <v>0</v>
      </c>
      <c r="D181" s="455">
        <f>MEDIÇÃO_GLOBAL!J181</f>
        <v>0</v>
      </c>
      <c r="F181" s="1118"/>
      <c r="G181" s="1119"/>
      <c r="H181" s="1120"/>
      <c r="I181" s="1125"/>
      <c r="J181" s="1126"/>
      <c r="K181" s="1127"/>
      <c r="L181" s="1128"/>
      <c r="M181" s="57">
        <f t="shared" si="11"/>
        <v>0</v>
      </c>
      <c r="N181" s="57">
        <f t="shared" si="13"/>
        <v>0</v>
      </c>
      <c r="O181" s="460">
        <f t="shared" si="10"/>
        <v>0</v>
      </c>
      <c r="P181" s="464"/>
      <c r="Q181" s="1084"/>
      <c r="R181" s="1085" t="str">
        <f t="shared" si="12"/>
        <v>-</v>
      </c>
      <c r="S181" s="1089">
        <f>Dados_GLOBAL_Inicial!K181</f>
        <v>0</v>
      </c>
      <c r="T181" s="463"/>
      <c r="U181" s="463"/>
      <c r="V181" s="463"/>
      <c r="W181" s="463"/>
      <c r="X181" s="463"/>
      <c r="Y181" s="543"/>
    </row>
    <row r="182" spans="2:25">
      <c r="B182" s="1083"/>
      <c r="C182" s="461">
        <f>MEDIÇÃO_GLOBAL!I182</f>
        <v>0</v>
      </c>
      <c r="D182" s="455">
        <f>MEDIÇÃO_GLOBAL!J182</f>
        <v>0</v>
      </c>
      <c r="F182" s="1118"/>
      <c r="G182" s="1119"/>
      <c r="H182" s="1120"/>
      <c r="I182" s="1125"/>
      <c r="J182" s="1126"/>
      <c r="K182" s="1127"/>
      <c r="L182" s="1128"/>
      <c r="M182" s="57">
        <f t="shared" si="11"/>
        <v>0</v>
      </c>
      <c r="N182" s="57">
        <f t="shared" si="13"/>
        <v>0</v>
      </c>
      <c r="O182" s="460">
        <f t="shared" si="10"/>
        <v>0</v>
      </c>
      <c r="P182" s="464"/>
      <c r="Q182" s="1084"/>
      <c r="R182" s="1085" t="str">
        <f t="shared" si="12"/>
        <v>-</v>
      </c>
      <c r="S182" s="1089">
        <f>Dados_GLOBAL_Inicial!K182</f>
        <v>0</v>
      </c>
      <c r="T182" s="463"/>
      <c r="U182" s="463"/>
      <c r="V182" s="463"/>
      <c r="W182" s="463"/>
      <c r="X182" s="463"/>
      <c r="Y182" s="543"/>
    </row>
    <row r="183" spans="2:25">
      <c r="B183" s="1083"/>
      <c r="C183" s="461">
        <f>MEDIÇÃO_GLOBAL!I183</f>
        <v>0</v>
      </c>
      <c r="D183" s="455">
        <f>MEDIÇÃO_GLOBAL!J183</f>
        <v>0</v>
      </c>
      <c r="F183" s="1118"/>
      <c r="G183" s="1119"/>
      <c r="H183" s="1120"/>
      <c r="I183" s="1125"/>
      <c r="J183" s="1126"/>
      <c r="K183" s="1127"/>
      <c r="L183" s="1128"/>
      <c r="M183" s="57">
        <f t="shared" si="11"/>
        <v>0</v>
      </c>
      <c r="N183" s="57">
        <f t="shared" si="13"/>
        <v>0</v>
      </c>
      <c r="O183" s="460">
        <f t="shared" si="10"/>
        <v>0</v>
      </c>
      <c r="P183" s="464"/>
      <c r="Q183" s="1084"/>
      <c r="R183" s="1085" t="str">
        <f t="shared" si="12"/>
        <v>-</v>
      </c>
      <c r="S183" s="1089">
        <f>Dados_GLOBAL_Inicial!K183</f>
        <v>0</v>
      </c>
      <c r="T183" s="463"/>
      <c r="U183" s="463"/>
      <c r="V183" s="463"/>
      <c r="W183" s="463"/>
      <c r="X183" s="463"/>
      <c r="Y183" s="543"/>
    </row>
    <row r="184" spans="2:25">
      <c r="B184" s="1083"/>
      <c r="C184" s="461">
        <f>MEDIÇÃO_GLOBAL!I184</f>
        <v>0</v>
      </c>
      <c r="D184" s="455">
        <f>MEDIÇÃO_GLOBAL!J184</f>
        <v>0</v>
      </c>
      <c r="F184" s="1118"/>
      <c r="G184" s="1119"/>
      <c r="H184" s="1120"/>
      <c r="I184" s="1125"/>
      <c r="J184" s="1126"/>
      <c r="K184" s="1127"/>
      <c r="L184" s="1128"/>
      <c r="M184" s="57">
        <f t="shared" si="11"/>
        <v>0</v>
      </c>
      <c r="N184" s="57">
        <f t="shared" si="13"/>
        <v>0</v>
      </c>
      <c r="O184" s="460">
        <f t="shared" si="10"/>
        <v>0</v>
      </c>
      <c r="P184" s="464"/>
      <c r="Q184" s="1084"/>
      <c r="R184" s="1085" t="str">
        <f t="shared" si="12"/>
        <v>-</v>
      </c>
      <c r="S184" s="1089">
        <f>Dados_GLOBAL_Inicial!K184</f>
        <v>0</v>
      </c>
      <c r="T184" s="463"/>
      <c r="U184" s="463"/>
      <c r="V184" s="463"/>
      <c r="W184" s="463"/>
      <c r="X184" s="463"/>
      <c r="Y184" s="543"/>
    </row>
    <row r="185" spans="2:25">
      <c r="B185" s="1083"/>
      <c r="C185" s="461">
        <f>MEDIÇÃO_GLOBAL!I185</f>
        <v>0</v>
      </c>
      <c r="D185" s="455">
        <f>MEDIÇÃO_GLOBAL!J185</f>
        <v>0</v>
      </c>
      <c r="F185" s="1118"/>
      <c r="G185" s="1119"/>
      <c r="H185" s="1120"/>
      <c r="I185" s="1125"/>
      <c r="J185" s="1126"/>
      <c r="K185" s="1127"/>
      <c r="L185" s="1128"/>
      <c r="M185" s="57">
        <f t="shared" si="11"/>
        <v>0</v>
      </c>
      <c r="N185" s="57">
        <f t="shared" si="13"/>
        <v>0</v>
      </c>
      <c r="O185" s="460">
        <f t="shared" si="10"/>
        <v>0</v>
      </c>
      <c r="P185" s="464"/>
      <c r="Q185" s="1084"/>
      <c r="R185" s="1085" t="str">
        <f t="shared" si="12"/>
        <v>-</v>
      </c>
      <c r="S185" s="1089">
        <f>Dados_GLOBAL_Inicial!K185</f>
        <v>0</v>
      </c>
      <c r="T185" s="463"/>
      <c r="U185" s="463"/>
      <c r="V185" s="463"/>
      <c r="W185" s="463"/>
      <c r="X185" s="463"/>
      <c r="Y185" s="543"/>
    </row>
    <row r="186" spans="2:25">
      <c r="B186" s="1083"/>
      <c r="C186" s="461">
        <f>MEDIÇÃO_GLOBAL!I186</f>
        <v>0</v>
      </c>
      <c r="D186" s="455">
        <f>MEDIÇÃO_GLOBAL!J186</f>
        <v>0</v>
      </c>
      <c r="F186" s="1118"/>
      <c r="G186" s="1119"/>
      <c r="H186" s="1120"/>
      <c r="I186" s="1125"/>
      <c r="J186" s="1126"/>
      <c r="K186" s="1127"/>
      <c r="L186" s="1128"/>
      <c r="M186" s="57">
        <f t="shared" si="11"/>
        <v>0</v>
      </c>
      <c r="N186" s="57">
        <f t="shared" si="13"/>
        <v>0</v>
      </c>
      <c r="O186" s="460">
        <f t="shared" si="10"/>
        <v>0</v>
      </c>
      <c r="P186" s="464"/>
      <c r="Q186" s="1084"/>
      <c r="R186" s="1085" t="str">
        <f t="shared" si="12"/>
        <v>-</v>
      </c>
      <c r="S186" s="1089">
        <f>Dados_GLOBAL_Inicial!K186</f>
        <v>0</v>
      </c>
      <c r="T186" s="463"/>
      <c r="U186" s="463"/>
      <c r="V186" s="463"/>
      <c r="W186" s="463"/>
      <c r="X186" s="463"/>
      <c r="Y186" s="543"/>
    </row>
    <row r="187" spans="2:25">
      <c r="B187" s="1083"/>
      <c r="C187" s="461">
        <f>MEDIÇÃO_GLOBAL!I187</f>
        <v>0</v>
      </c>
      <c r="D187" s="455">
        <f>MEDIÇÃO_GLOBAL!J187</f>
        <v>0</v>
      </c>
      <c r="F187" s="1118"/>
      <c r="G187" s="1119"/>
      <c r="H187" s="1120"/>
      <c r="I187" s="1125"/>
      <c r="J187" s="1126"/>
      <c r="K187" s="1127"/>
      <c r="L187" s="1128"/>
      <c r="M187" s="57">
        <f t="shared" si="11"/>
        <v>0</v>
      </c>
      <c r="N187" s="57">
        <f t="shared" si="13"/>
        <v>0</v>
      </c>
      <c r="O187" s="460">
        <f t="shared" si="10"/>
        <v>0</v>
      </c>
      <c r="P187" s="464"/>
      <c r="Q187" s="1084"/>
      <c r="R187" s="1085" t="str">
        <f t="shared" si="12"/>
        <v>-</v>
      </c>
      <c r="S187" s="1089">
        <f>Dados_GLOBAL_Inicial!K187</f>
        <v>0</v>
      </c>
      <c r="T187" s="463"/>
      <c r="U187" s="463"/>
      <c r="V187" s="463"/>
      <c r="W187" s="463"/>
      <c r="X187" s="463"/>
      <c r="Y187" s="543"/>
    </row>
    <row r="188" spans="2:25">
      <c r="B188" s="1083"/>
      <c r="C188" s="461">
        <f>MEDIÇÃO_GLOBAL!I188</f>
        <v>0</v>
      </c>
      <c r="D188" s="455">
        <f>MEDIÇÃO_GLOBAL!J188</f>
        <v>0</v>
      </c>
      <c r="F188" s="1118"/>
      <c r="G188" s="1119"/>
      <c r="H188" s="1120"/>
      <c r="I188" s="1125"/>
      <c r="J188" s="1126"/>
      <c r="K188" s="1127"/>
      <c r="L188" s="1128"/>
      <c r="M188" s="57">
        <f t="shared" si="11"/>
        <v>0</v>
      </c>
      <c r="N188" s="57">
        <f t="shared" si="13"/>
        <v>0</v>
      </c>
      <c r="O188" s="460">
        <f t="shared" si="10"/>
        <v>0</v>
      </c>
      <c r="P188" s="464"/>
      <c r="Q188" s="1084"/>
      <c r="R188" s="1085" t="str">
        <f t="shared" si="12"/>
        <v>-</v>
      </c>
      <c r="S188" s="1089">
        <f>Dados_GLOBAL_Inicial!K188</f>
        <v>0</v>
      </c>
      <c r="T188" s="463"/>
      <c r="U188" s="463"/>
      <c r="V188" s="463"/>
      <c r="W188" s="463"/>
      <c r="X188" s="463"/>
      <c r="Y188" s="543"/>
    </row>
    <row r="189" spans="2:25">
      <c r="B189" s="1083"/>
      <c r="C189" s="461">
        <f>MEDIÇÃO_GLOBAL!I189</f>
        <v>0</v>
      </c>
      <c r="D189" s="455">
        <f>MEDIÇÃO_GLOBAL!J189</f>
        <v>0</v>
      </c>
      <c r="F189" s="1118"/>
      <c r="G189" s="1119"/>
      <c r="H189" s="1120"/>
      <c r="I189" s="1125"/>
      <c r="J189" s="1126"/>
      <c r="K189" s="1127"/>
      <c r="L189" s="1128"/>
      <c r="M189" s="57">
        <f t="shared" si="11"/>
        <v>0</v>
      </c>
      <c r="N189" s="57">
        <f t="shared" si="13"/>
        <v>0</v>
      </c>
      <c r="O189" s="460">
        <f t="shared" si="10"/>
        <v>0</v>
      </c>
      <c r="P189" s="464"/>
      <c r="Q189" s="1084"/>
      <c r="R189" s="1085" t="str">
        <f t="shared" si="12"/>
        <v>-</v>
      </c>
      <c r="S189" s="1089">
        <f>Dados_GLOBAL_Inicial!K189</f>
        <v>0</v>
      </c>
      <c r="T189" s="463"/>
      <c r="U189" s="463"/>
      <c r="V189" s="463"/>
      <c r="W189" s="463"/>
      <c r="X189" s="463"/>
      <c r="Y189" s="543"/>
    </row>
    <row r="190" spans="2:25">
      <c r="B190" s="1083"/>
      <c r="C190" s="461">
        <f>MEDIÇÃO_GLOBAL!I190</f>
        <v>0</v>
      </c>
      <c r="D190" s="455">
        <f>MEDIÇÃO_GLOBAL!J190</f>
        <v>0</v>
      </c>
      <c r="F190" s="1118"/>
      <c r="G190" s="1119"/>
      <c r="H190" s="1120"/>
      <c r="I190" s="1125"/>
      <c r="J190" s="1126"/>
      <c r="K190" s="1127"/>
      <c r="L190" s="1128"/>
      <c r="M190" s="57">
        <f t="shared" si="11"/>
        <v>0</v>
      </c>
      <c r="N190" s="57">
        <f t="shared" si="13"/>
        <v>0</v>
      </c>
      <c r="O190" s="460">
        <f t="shared" si="10"/>
        <v>0</v>
      </c>
      <c r="P190" s="464"/>
      <c r="Q190" s="1084"/>
      <c r="R190" s="1085" t="str">
        <f t="shared" si="12"/>
        <v>-</v>
      </c>
      <c r="S190" s="1089">
        <f>Dados_GLOBAL_Inicial!K190</f>
        <v>0</v>
      </c>
      <c r="T190" s="463"/>
      <c r="U190" s="463"/>
      <c r="V190" s="463"/>
      <c r="W190" s="463"/>
      <c r="X190" s="463"/>
      <c r="Y190" s="543"/>
    </row>
    <row r="191" spans="2:25">
      <c r="B191" s="1083"/>
      <c r="C191" s="461">
        <f>MEDIÇÃO_GLOBAL!I191</f>
        <v>0</v>
      </c>
      <c r="D191" s="455">
        <f>MEDIÇÃO_GLOBAL!J191</f>
        <v>0</v>
      </c>
      <c r="F191" s="1118"/>
      <c r="G191" s="1119"/>
      <c r="H191" s="1120"/>
      <c r="I191" s="1125"/>
      <c r="J191" s="1126"/>
      <c r="K191" s="1127"/>
      <c r="L191" s="1128"/>
      <c r="M191" s="57">
        <f t="shared" si="11"/>
        <v>0</v>
      </c>
      <c r="N191" s="57">
        <f t="shared" si="13"/>
        <v>0</v>
      </c>
      <c r="O191" s="460">
        <f t="shared" si="10"/>
        <v>0</v>
      </c>
      <c r="P191" s="464"/>
      <c r="Q191" s="1084"/>
      <c r="R191" s="1085" t="str">
        <f t="shared" si="12"/>
        <v>-</v>
      </c>
      <c r="S191" s="1089">
        <f>Dados_GLOBAL_Inicial!K191</f>
        <v>0</v>
      </c>
      <c r="T191" s="463"/>
      <c r="U191" s="463"/>
      <c r="V191" s="463"/>
      <c r="W191" s="463"/>
      <c r="X191" s="463"/>
      <c r="Y191" s="543"/>
    </row>
    <row r="192" spans="2:25">
      <c r="B192" s="1083"/>
      <c r="C192" s="461">
        <f>MEDIÇÃO_GLOBAL!I192</f>
        <v>0</v>
      </c>
      <c r="D192" s="455">
        <f>MEDIÇÃO_GLOBAL!J192</f>
        <v>0</v>
      </c>
      <c r="F192" s="1118"/>
      <c r="G192" s="1119"/>
      <c r="H192" s="1120"/>
      <c r="I192" s="1125"/>
      <c r="J192" s="1126"/>
      <c r="K192" s="1127"/>
      <c r="L192" s="1128"/>
      <c r="M192" s="57">
        <f t="shared" si="11"/>
        <v>0</v>
      </c>
      <c r="N192" s="57">
        <f t="shared" si="13"/>
        <v>0</v>
      </c>
      <c r="O192" s="460">
        <f t="shared" si="10"/>
        <v>0</v>
      </c>
      <c r="P192" s="464"/>
      <c r="Q192" s="1084"/>
      <c r="R192" s="1085" t="str">
        <f t="shared" si="12"/>
        <v>-</v>
      </c>
      <c r="S192" s="1089">
        <f>Dados_GLOBAL_Inicial!K192</f>
        <v>0</v>
      </c>
      <c r="T192" s="463"/>
      <c r="U192" s="463"/>
      <c r="V192" s="463"/>
      <c r="W192" s="463"/>
      <c r="X192" s="463"/>
      <c r="Y192" s="543"/>
    </row>
    <row r="193" spans="2:25">
      <c r="B193" s="1083"/>
      <c r="C193" s="461">
        <f>MEDIÇÃO_GLOBAL!I193</f>
        <v>0</v>
      </c>
      <c r="D193" s="455">
        <f>MEDIÇÃO_GLOBAL!J193</f>
        <v>0</v>
      </c>
      <c r="F193" s="1118"/>
      <c r="G193" s="1119"/>
      <c r="H193" s="1120"/>
      <c r="I193" s="1125"/>
      <c r="J193" s="1126"/>
      <c r="K193" s="1127"/>
      <c r="L193" s="1128"/>
      <c r="M193" s="57">
        <f t="shared" si="11"/>
        <v>0</v>
      </c>
      <c r="N193" s="57">
        <f t="shared" si="13"/>
        <v>0</v>
      </c>
      <c r="O193" s="460">
        <f t="shared" si="10"/>
        <v>0</v>
      </c>
      <c r="P193" s="464"/>
      <c r="Q193" s="1084"/>
      <c r="R193" s="1085" t="str">
        <f t="shared" si="12"/>
        <v>-</v>
      </c>
      <c r="S193" s="1089">
        <f>Dados_GLOBAL_Inicial!K193</f>
        <v>0</v>
      </c>
      <c r="T193" s="463"/>
      <c r="U193" s="463"/>
      <c r="V193" s="463"/>
      <c r="W193" s="463"/>
      <c r="X193" s="463"/>
      <c r="Y193" s="543"/>
    </row>
    <row r="194" spans="2:25">
      <c r="B194" s="1083"/>
      <c r="C194" s="461">
        <f>MEDIÇÃO_GLOBAL!I194</f>
        <v>0</v>
      </c>
      <c r="D194" s="455">
        <f>MEDIÇÃO_GLOBAL!J194</f>
        <v>0</v>
      </c>
      <c r="F194" s="1118"/>
      <c r="G194" s="1119"/>
      <c r="H194" s="1120"/>
      <c r="I194" s="1125"/>
      <c r="J194" s="1126"/>
      <c r="K194" s="1127"/>
      <c r="L194" s="1128"/>
      <c r="M194" s="57">
        <f t="shared" si="11"/>
        <v>0</v>
      </c>
      <c r="N194" s="57">
        <f t="shared" si="13"/>
        <v>0</v>
      </c>
      <c r="O194" s="460">
        <f t="shared" si="10"/>
        <v>0</v>
      </c>
      <c r="P194" s="464"/>
      <c r="Q194" s="1084"/>
      <c r="R194" s="1085" t="str">
        <f t="shared" si="12"/>
        <v>-</v>
      </c>
      <c r="S194" s="1089">
        <f>Dados_GLOBAL_Inicial!K194</f>
        <v>0</v>
      </c>
      <c r="T194" s="463"/>
      <c r="U194" s="463"/>
      <c r="V194" s="463"/>
      <c r="W194" s="463"/>
      <c r="X194" s="463"/>
      <c r="Y194" s="543"/>
    </row>
    <row r="195" spans="2:25">
      <c r="B195" s="1083"/>
      <c r="C195" s="461">
        <f>MEDIÇÃO_GLOBAL!I195</f>
        <v>0</v>
      </c>
      <c r="D195" s="455">
        <f>MEDIÇÃO_GLOBAL!J195</f>
        <v>0</v>
      </c>
      <c r="F195" s="1118"/>
      <c r="G195" s="1119"/>
      <c r="H195" s="1120"/>
      <c r="I195" s="1125"/>
      <c r="J195" s="1126"/>
      <c r="K195" s="1127"/>
      <c r="L195" s="1128"/>
      <c r="M195" s="57">
        <f t="shared" si="11"/>
        <v>0</v>
      </c>
      <c r="N195" s="57">
        <f t="shared" si="13"/>
        <v>0</v>
      </c>
      <c r="O195" s="460">
        <f t="shared" si="10"/>
        <v>0</v>
      </c>
      <c r="P195" s="464"/>
      <c r="Q195" s="1084"/>
      <c r="R195" s="1085" t="str">
        <f t="shared" si="12"/>
        <v>-</v>
      </c>
      <c r="S195" s="1089">
        <f>Dados_GLOBAL_Inicial!K195</f>
        <v>0</v>
      </c>
      <c r="T195" s="463"/>
      <c r="U195" s="463"/>
      <c r="V195" s="463"/>
      <c r="W195" s="463"/>
      <c r="X195" s="463"/>
      <c r="Y195" s="543"/>
    </row>
    <row r="196" spans="2:25">
      <c r="B196" s="1083"/>
      <c r="C196" s="461">
        <f>MEDIÇÃO_GLOBAL!I196</f>
        <v>0</v>
      </c>
      <c r="D196" s="455">
        <f>MEDIÇÃO_GLOBAL!J196</f>
        <v>0</v>
      </c>
      <c r="F196" s="1118"/>
      <c r="G196" s="1119"/>
      <c r="H196" s="1120"/>
      <c r="I196" s="1125"/>
      <c r="J196" s="1126"/>
      <c r="K196" s="1127"/>
      <c r="L196" s="1128"/>
      <c r="M196" s="57">
        <f t="shared" si="11"/>
        <v>0</v>
      </c>
      <c r="N196" s="57">
        <f t="shared" si="13"/>
        <v>0</v>
      </c>
      <c r="O196" s="460">
        <f t="shared" si="10"/>
        <v>0</v>
      </c>
      <c r="P196" s="464"/>
      <c r="Q196" s="1084"/>
      <c r="R196" s="1085" t="str">
        <f t="shared" si="12"/>
        <v>-</v>
      </c>
      <c r="S196" s="1089">
        <f>Dados_GLOBAL_Inicial!K196</f>
        <v>0</v>
      </c>
      <c r="T196" s="463"/>
      <c r="U196" s="463"/>
      <c r="V196" s="463"/>
      <c r="W196" s="463"/>
      <c r="X196" s="463"/>
      <c r="Y196" s="543"/>
    </row>
    <row r="197" spans="2:25">
      <c r="B197" s="1083"/>
      <c r="C197" s="461">
        <f>MEDIÇÃO_GLOBAL!I197</f>
        <v>0</v>
      </c>
      <c r="D197" s="455">
        <f>MEDIÇÃO_GLOBAL!J197</f>
        <v>0</v>
      </c>
      <c r="F197" s="1118"/>
      <c r="G197" s="1119"/>
      <c r="H197" s="1120"/>
      <c r="I197" s="1125"/>
      <c r="J197" s="1126"/>
      <c r="K197" s="1127"/>
      <c r="L197" s="1128"/>
      <c r="M197" s="57">
        <f t="shared" si="11"/>
        <v>0</v>
      </c>
      <c r="N197" s="57">
        <f t="shared" si="13"/>
        <v>0</v>
      </c>
      <c r="O197" s="460">
        <f t="shared" si="10"/>
        <v>0</v>
      </c>
      <c r="P197" s="464"/>
      <c r="Q197" s="1084"/>
      <c r="R197" s="1085" t="str">
        <f t="shared" si="12"/>
        <v>-</v>
      </c>
      <c r="S197" s="1089">
        <f>Dados_GLOBAL_Inicial!K197</f>
        <v>0</v>
      </c>
      <c r="T197" s="463"/>
      <c r="U197" s="463"/>
      <c r="V197" s="463"/>
      <c r="W197" s="463"/>
      <c r="X197" s="463"/>
      <c r="Y197" s="543"/>
    </row>
    <row r="198" spans="2:25">
      <c r="B198" s="1083"/>
      <c r="C198" s="461">
        <f>MEDIÇÃO_GLOBAL!I198</f>
        <v>0</v>
      </c>
      <c r="D198" s="455">
        <f>MEDIÇÃO_GLOBAL!J198</f>
        <v>0</v>
      </c>
      <c r="F198" s="1118"/>
      <c r="G198" s="1119"/>
      <c r="H198" s="1120"/>
      <c r="I198" s="1125"/>
      <c r="J198" s="1126"/>
      <c r="K198" s="1127"/>
      <c r="L198" s="1128"/>
      <c r="M198" s="57">
        <f t="shared" si="11"/>
        <v>0</v>
      </c>
      <c r="N198" s="57">
        <f t="shared" si="13"/>
        <v>0</v>
      </c>
      <c r="O198" s="460">
        <f t="shared" si="10"/>
        <v>0</v>
      </c>
      <c r="P198" s="464"/>
      <c r="Q198" s="1084"/>
      <c r="R198" s="1085" t="str">
        <f t="shared" si="12"/>
        <v>-</v>
      </c>
      <c r="S198" s="1089">
        <f>Dados_GLOBAL_Inicial!K198</f>
        <v>0</v>
      </c>
      <c r="T198" s="463"/>
      <c r="U198" s="463"/>
      <c r="V198" s="463"/>
      <c r="W198" s="463"/>
      <c r="X198" s="463"/>
      <c r="Y198" s="543"/>
    </row>
    <row r="199" spans="2:25">
      <c r="B199" s="1083"/>
      <c r="C199" s="461">
        <f>MEDIÇÃO_GLOBAL!I199</f>
        <v>0</v>
      </c>
      <c r="D199" s="455">
        <f>MEDIÇÃO_GLOBAL!J199</f>
        <v>0</v>
      </c>
      <c r="F199" s="1118"/>
      <c r="G199" s="1119"/>
      <c r="H199" s="1120"/>
      <c r="I199" s="1125"/>
      <c r="J199" s="1126"/>
      <c r="K199" s="1127"/>
      <c r="L199" s="1128"/>
      <c r="M199" s="57">
        <f t="shared" si="11"/>
        <v>0</v>
      </c>
      <c r="N199" s="57">
        <f t="shared" si="13"/>
        <v>0</v>
      </c>
      <c r="O199" s="460">
        <f t="shared" si="10"/>
        <v>0</v>
      </c>
      <c r="P199" s="464"/>
      <c r="Q199" s="1084"/>
      <c r="R199" s="1085" t="str">
        <f t="shared" si="12"/>
        <v>-</v>
      </c>
      <c r="S199" s="1089">
        <f>Dados_GLOBAL_Inicial!K199</f>
        <v>0</v>
      </c>
      <c r="T199" s="463"/>
      <c r="U199" s="463"/>
      <c r="V199" s="463"/>
      <c r="W199" s="463"/>
      <c r="X199" s="463"/>
      <c r="Y199" s="543"/>
    </row>
    <row r="200" spans="2:25">
      <c r="B200" s="1083"/>
      <c r="C200" s="461">
        <f>MEDIÇÃO_GLOBAL!I200</f>
        <v>0</v>
      </c>
      <c r="D200" s="455">
        <f>MEDIÇÃO_GLOBAL!J200</f>
        <v>0</v>
      </c>
      <c r="F200" s="1118"/>
      <c r="G200" s="1119"/>
      <c r="H200" s="1120"/>
      <c r="I200" s="1125"/>
      <c r="J200" s="1126"/>
      <c r="K200" s="1127"/>
      <c r="L200" s="1128"/>
      <c r="M200" s="57">
        <f t="shared" si="11"/>
        <v>0</v>
      </c>
      <c r="N200" s="57">
        <f t="shared" si="13"/>
        <v>0</v>
      </c>
      <c r="O200" s="460">
        <f t="shared" si="10"/>
        <v>0</v>
      </c>
      <c r="P200" s="464"/>
      <c r="Q200" s="1084"/>
      <c r="R200" s="1085" t="str">
        <f t="shared" si="12"/>
        <v>-</v>
      </c>
      <c r="S200" s="1089">
        <f>Dados_GLOBAL_Inicial!K200</f>
        <v>0</v>
      </c>
      <c r="T200" s="463"/>
      <c r="U200" s="463"/>
      <c r="V200" s="463"/>
      <c r="W200" s="463"/>
      <c r="X200" s="463"/>
      <c r="Y200" s="543"/>
    </row>
    <row r="201" spans="2:25">
      <c r="B201" s="1083"/>
      <c r="C201" s="461">
        <f>MEDIÇÃO_GLOBAL!I201</f>
        <v>0</v>
      </c>
      <c r="D201" s="455">
        <f>MEDIÇÃO_GLOBAL!J201</f>
        <v>0</v>
      </c>
      <c r="F201" s="1118"/>
      <c r="G201" s="1119"/>
      <c r="H201" s="1120"/>
      <c r="I201" s="1125"/>
      <c r="J201" s="1126"/>
      <c r="K201" s="1127"/>
      <c r="L201" s="1128"/>
      <c r="M201" s="57">
        <f t="shared" si="11"/>
        <v>0</v>
      </c>
      <c r="N201" s="57">
        <f t="shared" si="13"/>
        <v>0</v>
      </c>
      <c r="O201" s="460">
        <f t="shared" si="10"/>
        <v>0</v>
      </c>
      <c r="P201" s="464"/>
      <c r="Q201" s="1084"/>
      <c r="R201" s="1085" t="str">
        <f t="shared" si="12"/>
        <v>-</v>
      </c>
      <c r="S201" s="1089">
        <f>Dados_GLOBAL_Inicial!K201</f>
        <v>0</v>
      </c>
      <c r="T201" s="463"/>
      <c r="U201" s="463"/>
      <c r="V201" s="463"/>
      <c r="W201" s="463"/>
      <c r="X201" s="463"/>
      <c r="Y201" s="543"/>
    </row>
    <row r="202" spans="2:25">
      <c r="B202" s="1083"/>
      <c r="C202" s="461">
        <f>MEDIÇÃO_GLOBAL!I202</f>
        <v>0</v>
      </c>
      <c r="D202" s="455">
        <f>MEDIÇÃO_GLOBAL!J202</f>
        <v>0</v>
      </c>
      <c r="F202" s="1118"/>
      <c r="G202" s="1119"/>
      <c r="H202" s="1120"/>
      <c r="I202" s="1125"/>
      <c r="J202" s="1126"/>
      <c r="K202" s="1127"/>
      <c r="L202" s="1128"/>
      <c r="M202" s="57">
        <f t="shared" si="11"/>
        <v>0</v>
      </c>
      <c r="N202" s="57">
        <f t="shared" si="13"/>
        <v>0</v>
      </c>
      <c r="O202" s="460">
        <f t="shared" ref="O202:O265" si="14">IF(IFERROR(VALUE($F202),0)&gt;0,SUM(N203),0)</f>
        <v>0</v>
      </c>
      <c r="P202" s="464"/>
      <c r="Q202" s="1084"/>
      <c r="R202" s="1085" t="str">
        <f t="shared" si="12"/>
        <v>-</v>
      </c>
      <c r="S202" s="1089">
        <f>Dados_GLOBAL_Inicial!K202</f>
        <v>0</v>
      </c>
      <c r="T202" s="463"/>
      <c r="U202" s="463"/>
      <c r="V202" s="463"/>
      <c r="W202" s="463"/>
      <c r="X202" s="463"/>
      <c r="Y202" s="543"/>
    </row>
    <row r="203" spans="2:25">
      <c r="B203" s="1083"/>
      <c r="C203" s="461">
        <f>MEDIÇÃO_GLOBAL!I203</f>
        <v>0</v>
      </c>
      <c r="D203" s="455">
        <f>MEDIÇÃO_GLOBAL!J203</f>
        <v>0</v>
      </c>
      <c r="F203" s="1118"/>
      <c r="G203" s="1119"/>
      <c r="H203" s="1120"/>
      <c r="I203" s="1125"/>
      <c r="J203" s="1126"/>
      <c r="K203" s="1127"/>
      <c r="L203" s="1128"/>
      <c r="M203" s="57">
        <f t="shared" si="11"/>
        <v>0</v>
      </c>
      <c r="N203" s="57">
        <f t="shared" si="13"/>
        <v>0</v>
      </c>
      <c r="O203" s="460">
        <f t="shared" si="14"/>
        <v>0</v>
      </c>
      <c r="P203" s="464"/>
      <c r="Q203" s="1084"/>
      <c r="R203" s="1085" t="str">
        <f t="shared" si="12"/>
        <v>-</v>
      </c>
      <c r="S203" s="1089">
        <f>Dados_GLOBAL_Inicial!K203</f>
        <v>0</v>
      </c>
      <c r="T203" s="463"/>
      <c r="U203" s="463"/>
      <c r="V203" s="463"/>
      <c r="W203" s="463"/>
      <c r="X203" s="463"/>
      <c r="Y203" s="543"/>
    </row>
    <row r="204" spans="2:25">
      <c r="B204" s="1083"/>
      <c r="C204" s="461">
        <f>MEDIÇÃO_GLOBAL!I204</f>
        <v>0</v>
      </c>
      <c r="D204" s="455">
        <f>MEDIÇÃO_GLOBAL!J204</f>
        <v>0</v>
      </c>
      <c r="F204" s="1118"/>
      <c r="G204" s="1119"/>
      <c r="H204" s="1120"/>
      <c r="I204" s="1125"/>
      <c r="J204" s="1126"/>
      <c r="K204" s="1127"/>
      <c r="L204" s="1128"/>
      <c r="M204" s="57">
        <f t="shared" ref="M204:M267" si="15">IF($C$6=0,IF(IFERROR(VALUE($F204),0)&gt;0,0,IF(P204=0,ROUND(IFERROR(VALUE(K204),0)*IFERROR(VALUE(L204),0),2),IF(P204="b",ROUNDDOWN(IFERROR(VALUE(K204),0)*IFERROR(VALUE(L204),0),2),IF(P204="c",ROUNDUP(IFERROR(VALUE(K204),0)*IFERROR(VALUE(L204),0),2),ROUND(IFERROR(VALUE(K204),0)*IFERROR(VALUE(L204),0),2))))),IF(IFERROR(VALUE($F204),0)&gt;0,0,IF(P204=0,ROUND(IFERROR(VALUE(L204),0)*D204,2),IF(P204="b",ROUNDDOWN(IFERROR(VALUE(L204),0)*D204,2),IF(P204="c",ROUNDUP(IFERROR(VALUE(L204),0)*D204,2),ROUND(IFERROR(VALUE(L204),0)*D204,2))))))</f>
        <v>0</v>
      </c>
      <c r="N204" s="57">
        <f t="shared" si="13"/>
        <v>0</v>
      </c>
      <c r="O204" s="460">
        <f t="shared" si="14"/>
        <v>0</v>
      </c>
      <c r="P204" s="464"/>
      <c r="Q204" s="1084"/>
      <c r="R204" s="1085" t="str">
        <f t="shared" ref="R204:R267" si="16">IF(K204=0,"-",IF(K204=SUM(S204:Y204),"Ok","Verificar"))</f>
        <v>-</v>
      </c>
      <c r="S204" s="1089">
        <f>Dados_GLOBAL_Inicial!K204</f>
        <v>0</v>
      </c>
      <c r="T204" s="463"/>
      <c r="U204" s="463"/>
      <c r="V204" s="463"/>
      <c r="W204" s="463"/>
      <c r="X204" s="463"/>
      <c r="Y204" s="543"/>
    </row>
    <row r="205" spans="2:25">
      <c r="B205" s="1083"/>
      <c r="C205" s="461">
        <f>MEDIÇÃO_GLOBAL!I205</f>
        <v>0</v>
      </c>
      <c r="D205" s="455">
        <f>MEDIÇÃO_GLOBAL!J205</f>
        <v>0</v>
      </c>
      <c r="F205" s="1118"/>
      <c r="G205" s="1119"/>
      <c r="H205" s="1120"/>
      <c r="I205" s="1125"/>
      <c r="J205" s="1126"/>
      <c r="K205" s="1127"/>
      <c r="L205" s="1128"/>
      <c r="M205" s="57">
        <f t="shared" si="15"/>
        <v>0</v>
      </c>
      <c r="N205" s="57">
        <f t="shared" si="13"/>
        <v>0</v>
      </c>
      <c r="O205" s="460">
        <f t="shared" si="14"/>
        <v>0</v>
      </c>
      <c r="P205" s="464"/>
      <c r="Q205" s="1084"/>
      <c r="R205" s="1085" t="str">
        <f t="shared" si="16"/>
        <v>-</v>
      </c>
      <c r="S205" s="1089">
        <f>Dados_GLOBAL_Inicial!K205</f>
        <v>0</v>
      </c>
      <c r="T205" s="463"/>
      <c r="U205" s="463"/>
      <c r="V205" s="463"/>
      <c r="W205" s="463"/>
      <c r="X205" s="463"/>
      <c r="Y205" s="543"/>
    </row>
    <row r="206" spans="2:25">
      <c r="B206" s="1083"/>
      <c r="C206" s="461">
        <f>MEDIÇÃO_GLOBAL!I206</f>
        <v>0</v>
      </c>
      <c r="D206" s="455">
        <f>MEDIÇÃO_GLOBAL!J206</f>
        <v>0</v>
      </c>
      <c r="F206" s="1118"/>
      <c r="G206" s="1119"/>
      <c r="H206" s="1120"/>
      <c r="I206" s="1125"/>
      <c r="J206" s="1126"/>
      <c r="K206" s="1127"/>
      <c r="L206" s="1128"/>
      <c r="M206" s="57">
        <f t="shared" si="15"/>
        <v>0</v>
      </c>
      <c r="N206" s="57">
        <f t="shared" si="13"/>
        <v>0</v>
      </c>
      <c r="O206" s="460">
        <f t="shared" si="14"/>
        <v>0</v>
      </c>
      <c r="P206" s="464"/>
      <c r="Q206" s="1084"/>
      <c r="R206" s="1085" t="str">
        <f t="shared" si="16"/>
        <v>-</v>
      </c>
      <c r="S206" s="1089">
        <f>Dados_GLOBAL_Inicial!K206</f>
        <v>0</v>
      </c>
      <c r="T206" s="463"/>
      <c r="U206" s="463"/>
      <c r="V206" s="463"/>
      <c r="W206" s="463"/>
      <c r="X206" s="463"/>
      <c r="Y206" s="543"/>
    </row>
    <row r="207" spans="2:25">
      <c r="B207" s="1083"/>
      <c r="C207" s="461">
        <f>MEDIÇÃO_GLOBAL!I207</f>
        <v>0</v>
      </c>
      <c r="D207" s="455">
        <f>MEDIÇÃO_GLOBAL!J207</f>
        <v>0</v>
      </c>
      <c r="F207" s="1118"/>
      <c r="G207" s="1119"/>
      <c r="H207" s="1120"/>
      <c r="I207" s="1125"/>
      <c r="J207" s="1126"/>
      <c r="K207" s="1127"/>
      <c r="L207" s="1128"/>
      <c r="M207" s="57">
        <f t="shared" si="15"/>
        <v>0</v>
      </c>
      <c r="N207" s="57">
        <f t="shared" ref="N207:N270" si="17">IF(IFERROR(VALUE($F207),0)&gt;0,0,SUM(N208,M207))</f>
        <v>0</v>
      </c>
      <c r="O207" s="460">
        <f t="shared" si="14"/>
        <v>0</v>
      </c>
      <c r="P207" s="464"/>
      <c r="Q207" s="1084"/>
      <c r="R207" s="1085" t="str">
        <f t="shared" si="16"/>
        <v>-</v>
      </c>
      <c r="S207" s="1089">
        <f>Dados_GLOBAL_Inicial!K207</f>
        <v>0</v>
      </c>
      <c r="T207" s="463"/>
      <c r="U207" s="463"/>
      <c r="V207" s="463"/>
      <c r="W207" s="463"/>
      <c r="X207" s="463"/>
      <c r="Y207" s="543"/>
    </row>
    <row r="208" spans="2:25">
      <c r="B208" s="1083"/>
      <c r="C208" s="461">
        <f>MEDIÇÃO_GLOBAL!I208</f>
        <v>0</v>
      </c>
      <c r="D208" s="455">
        <f>MEDIÇÃO_GLOBAL!J208</f>
        <v>0</v>
      </c>
      <c r="F208" s="1118"/>
      <c r="G208" s="1119"/>
      <c r="H208" s="1120"/>
      <c r="I208" s="1125"/>
      <c r="J208" s="1126"/>
      <c r="K208" s="1127"/>
      <c r="L208" s="1128"/>
      <c r="M208" s="57">
        <f t="shared" si="15"/>
        <v>0</v>
      </c>
      <c r="N208" s="57">
        <f t="shared" si="17"/>
        <v>0</v>
      </c>
      <c r="O208" s="460">
        <f t="shared" si="14"/>
        <v>0</v>
      </c>
      <c r="P208" s="464"/>
      <c r="Q208" s="1084"/>
      <c r="R208" s="1085" t="str">
        <f t="shared" si="16"/>
        <v>-</v>
      </c>
      <c r="S208" s="1089">
        <f>Dados_GLOBAL_Inicial!K208</f>
        <v>0</v>
      </c>
      <c r="T208" s="463"/>
      <c r="U208" s="463"/>
      <c r="V208" s="463"/>
      <c r="W208" s="463"/>
      <c r="X208" s="463"/>
      <c r="Y208" s="543"/>
    </row>
    <row r="209" spans="2:25">
      <c r="B209" s="1083"/>
      <c r="C209" s="461">
        <f>MEDIÇÃO_GLOBAL!I209</f>
        <v>0</v>
      </c>
      <c r="D209" s="455">
        <f>MEDIÇÃO_GLOBAL!J209</f>
        <v>0</v>
      </c>
      <c r="F209" s="1118"/>
      <c r="G209" s="1119"/>
      <c r="H209" s="1120"/>
      <c r="I209" s="1125"/>
      <c r="J209" s="1126"/>
      <c r="K209" s="1127"/>
      <c r="L209" s="1128"/>
      <c r="M209" s="57">
        <f t="shared" si="15"/>
        <v>0</v>
      </c>
      <c r="N209" s="57">
        <f t="shared" si="17"/>
        <v>0</v>
      </c>
      <c r="O209" s="460">
        <f t="shared" si="14"/>
        <v>0</v>
      </c>
      <c r="P209" s="464"/>
      <c r="Q209" s="1084"/>
      <c r="R209" s="1085" t="str">
        <f t="shared" si="16"/>
        <v>-</v>
      </c>
      <c r="S209" s="1089">
        <f>Dados_GLOBAL_Inicial!K209</f>
        <v>0</v>
      </c>
      <c r="T209" s="463"/>
      <c r="U209" s="463"/>
      <c r="V209" s="463"/>
      <c r="W209" s="463"/>
      <c r="X209" s="463"/>
      <c r="Y209" s="543"/>
    </row>
    <row r="210" spans="2:25">
      <c r="B210" s="1083"/>
      <c r="C210" s="461">
        <f>MEDIÇÃO_GLOBAL!I210</f>
        <v>0</v>
      </c>
      <c r="D210" s="455">
        <f>MEDIÇÃO_GLOBAL!J210</f>
        <v>0</v>
      </c>
      <c r="F210" s="1118"/>
      <c r="G210" s="1119"/>
      <c r="H210" s="1120"/>
      <c r="I210" s="1125"/>
      <c r="J210" s="1126"/>
      <c r="K210" s="1127"/>
      <c r="L210" s="1128"/>
      <c r="M210" s="57">
        <f t="shared" si="15"/>
        <v>0</v>
      </c>
      <c r="N210" s="57">
        <f t="shared" si="17"/>
        <v>0</v>
      </c>
      <c r="O210" s="460">
        <f t="shared" si="14"/>
        <v>0</v>
      </c>
      <c r="P210" s="464"/>
      <c r="Q210" s="1084"/>
      <c r="R210" s="1085" t="str">
        <f t="shared" si="16"/>
        <v>-</v>
      </c>
      <c r="S210" s="1089">
        <f>Dados_GLOBAL_Inicial!K210</f>
        <v>0</v>
      </c>
      <c r="T210" s="463"/>
      <c r="U210" s="463"/>
      <c r="V210" s="463"/>
      <c r="W210" s="463"/>
      <c r="X210" s="463"/>
      <c r="Y210" s="543"/>
    </row>
    <row r="211" spans="2:25">
      <c r="B211" s="1083"/>
      <c r="C211" s="461">
        <f>MEDIÇÃO_GLOBAL!I211</f>
        <v>0</v>
      </c>
      <c r="D211" s="455">
        <f>MEDIÇÃO_GLOBAL!J211</f>
        <v>0</v>
      </c>
      <c r="F211" s="1118"/>
      <c r="G211" s="1119"/>
      <c r="H211" s="1120"/>
      <c r="I211" s="1125"/>
      <c r="J211" s="1126"/>
      <c r="K211" s="1127"/>
      <c r="L211" s="1128"/>
      <c r="M211" s="57">
        <f t="shared" si="15"/>
        <v>0</v>
      </c>
      <c r="N211" s="57">
        <f t="shared" si="17"/>
        <v>0</v>
      </c>
      <c r="O211" s="460">
        <f t="shared" si="14"/>
        <v>0</v>
      </c>
      <c r="P211" s="464"/>
      <c r="Q211" s="1084"/>
      <c r="R211" s="1085" t="str">
        <f t="shared" si="16"/>
        <v>-</v>
      </c>
      <c r="S211" s="1089">
        <f>Dados_GLOBAL_Inicial!K211</f>
        <v>0</v>
      </c>
      <c r="T211" s="463"/>
      <c r="U211" s="463"/>
      <c r="V211" s="463"/>
      <c r="W211" s="463"/>
      <c r="X211" s="463"/>
      <c r="Y211" s="543"/>
    </row>
    <row r="212" spans="2:25">
      <c r="B212" s="1083"/>
      <c r="C212" s="461">
        <f>MEDIÇÃO_GLOBAL!I212</f>
        <v>0</v>
      </c>
      <c r="D212" s="455">
        <f>MEDIÇÃO_GLOBAL!J212</f>
        <v>0</v>
      </c>
      <c r="F212" s="1118"/>
      <c r="G212" s="1119"/>
      <c r="H212" s="1120"/>
      <c r="I212" s="1125"/>
      <c r="J212" s="1126"/>
      <c r="K212" s="1127"/>
      <c r="L212" s="1128"/>
      <c r="M212" s="57">
        <f t="shared" si="15"/>
        <v>0</v>
      </c>
      <c r="N212" s="57">
        <f t="shared" si="17"/>
        <v>0</v>
      </c>
      <c r="O212" s="460">
        <f t="shared" si="14"/>
        <v>0</v>
      </c>
      <c r="P212" s="464"/>
      <c r="Q212" s="1084"/>
      <c r="R212" s="1085" t="str">
        <f t="shared" si="16"/>
        <v>-</v>
      </c>
      <c r="S212" s="1089">
        <f>Dados_GLOBAL_Inicial!K212</f>
        <v>0</v>
      </c>
      <c r="T212" s="463"/>
      <c r="U212" s="463"/>
      <c r="V212" s="463"/>
      <c r="W212" s="463"/>
      <c r="X212" s="463"/>
      <c r="Y212" s="543"/>
    </row>
    <row r="213" spans="2:25">
      <c r="B213" s="1083"/>
      <c r="C213" s="461">
        <f>MEDIÇÃO_GLOBAL!I213</f>
        <v>0</v>
      </c>
      <c r="D213" s="455">
        <f>MEDIÇÃO_GLOBAL!J213</f>
        <v>0</v>
      </c>
      <c r="F213" s="1118"/>
      <c r="G213" s="1119"/>
      <c r="H213" s="1120"/>
      <c r="I213" s="1125"/>
      <c r="J213" s="1126"/>
      <c r="K213" s="1127"/>
      <c r="L213" s="1128"/>
      <c r="M213" s="57">
        <f t="shared" si="15"/>
        <v>0</v>
      </c>
      <c r="N213" s="57">
        <f t="shared" si="17"/>
        <v>0</v>
      </c>
      <c r="O213" s="460">
        <f t="shared" si="14"/>
        <v>0</v>
      </c>
      <c r="P213" s="464"/>
      <c r="Q213" s="1084"/>
      <c r="R213" s="1085" t="str">
        <f t="shared" si="16"/>
        <v>-</v>
      </c>
      <c r="S213" s="1089">
        <f>Dados_GLOBAL_Inicial!K213</f>
        <v>0</v>
      </c>
      <c r="T213" s="463"/>
      <c r="U213" s="463"/>
      <c r="V213" s="463"/>
      <c r="W213" s="463"/>
      <c r="X213" s="463"/>
      <c r="Y213" s="543"/>
    </row>
    <row r="214" spans="2:25">
      <c r="B214" s="1083"/>
      <c r="C214" s="461">
        <f>MEDIÇÃO_GLOBAL!I214</f>
        <v>0</v>
      </c>
      <c r="D214" s="455">
        <f>MEDIÇÃO_GLOBAL!J214</f>
        <v>0</v>
      </c>
      <c r="F214" s="1118"/>
      <c r="G214" s="1119"/>
      <c r="H214" s="1120"/>
      <c r="I214" s="1125"/>
      <c r="J214" s="1126"/>
      <c r="K214" s="1127"/>
      <c r="L214" s="1128"/>
      <c r="M214" s="57">
        <f t="shared" si="15"/>
        <v>0</v>
      </c>
      <c r="N214" s="57">
        <f t="shared" si="17"/>
        <v>0</v>
      </c>
      <c r="O214" s="460">
        <f t="shared" si="14"/>
        <v>0</v>
      </c>
      <c r="P214" s="464"/>
      <c r="Q214" s="1084"/>
      <c r="R214" s="1085" t="str">
        <f t="shared" si="16"/>
        <v>-</v>
      </c>
      <c r="S214" s="1089">
        <f>Dados_GLOBAL_Inicial!K214</f>
        <v>0</v>
      </c>
      <c r="T214" s="463"/>
      <c r="U214" s="463"/>
      <c r="V214" s="463"/>
      <c r="W214" s="463"/>
      <c r="X214" s="463"/>
      <c r="Y214" s="543"/>
    </row>
    <row r="215" spans="2:25">
      <c r="B215" s="1083"/>
      <c r="C215" s="461">
        <f>MEDIÇÃO_GLOBAL!I215</f>
        <v>0</v>
      </c>
      <c r="D215" s="455">
        <f>MEDIÇÃO_GLOBAL!J215</f>
        <v>0</v>
      </c>
      <c r="F215" s="1118"/>
      <c r="G215" s="1119"/>
      <c r="H215" s="1120"/>
      <c r="I215" s="1125"/>
      <c r="J215" s="1126"/>
      <c r="K215" s="1127"/>
      <c r="L215" s="1128"/>
      <c r="M215" s="57">
        <f t="shared" si="15"/>
        <v>0</v>
      </c>
      <c r="N215" s="57">
        <f t="shared" si="17"/>
        <v>0</v>
      </c>
      <c r="O215" s="460">
        <f t="shared" si="14"/>
        <v>0</v>
      </c>
      <c r="P215" s="464"/>
      <c r="Q215" s="1084"/>
      <c r="R215" s="1085" t="str">
        <f t="shared" si="16"/>
        <v>-</v>
      </c>
      <c r="S215" s="1089">
        <f>Dados_GLOBAL_Inicial!K215</f>
        <v>0</v>
      </c>
      <c r="T215" s="463"/>
      <c r="U215" s="463"/>
      <c r="V215" s="463"/>
      <c r="W215" s="463"/>
      <c r="X215" s="463"/>
      <c r="Y215" s="543"/>
    </row>
    <row r="216" spans="2:25">
      <c r="B216" s="1083"/>
      <c r="C216" s="461">
        <f>MEDIÇÃO_GLOBAL!I216</f>
        <v>0</v>
      </c>
      <c r="D216" s="455">
        <f>MEDIÇÃO_GLOBAL!J216</f>
        <v>0</v>
      </c>
      <c r="F216" s="1118"/>
      <c r="G216" s="1119"/>
      <c r="H216" s="1120"/>
      <c r="I216" s="1125"/>
      <c r="J216" s="1126"/>
      <c r="K216" s="1127"/>
      <c r="L216" s="1128"/>
      <c r="M216" s="57">
        <f t="shared" si="15"/>
        <v>0</v>
      </c>
      <c r="N216" s="57">
        <f t="shared" si="17"/>
        <v>0</v>
      </c>
      <c r="O216" s="460">
        <f t="shared" si="14"/>
        <v>0</v>
      </c>
      <c r="P216" s="464"/>
      <c r="Q216" s="1084"/>
      <c r="R216" s="1085" t="str">
        <f t="shared" si="16"/>
        <v>-</v>
      </c>
      <c r="S216" s="1089">
        <f>Dados_GLOBAL_Inicial!K216</f>
        <v>0</v>
      </c>
      <c r="T216" s="463"/>
      <c r="U216" s="463"/>
      <c r="V216" s="463"/>
      <c r="W216" s="463"/>
      <c r="X216" s="463"/>
      <c r="Y216" s="543"/>
    </row>
    <row r="217" spans="2:25">
      <c r="B217" s="1083"/>
      <c r="C217" s="461">
        <f>MEDIÇÃO_GLOBAL!I217</f>
        <v>0</v>
      </c>
      <c r="D217" s="455">
        <f>MEDIÇÃO_GLOBAL!J217</f>
        <v>0</v>
      </c>
      <c r="F217" s="1118"/>
      <c r="G217" s="1119"/>
      <c r="H217" s="1120"/>
      <c r="I217" s="1125"/>
      <c r="J217" s="1126"/>
      <c r="K217" s="1127"/>
      <c r="L217" s="1128"/>
      <c r="M217" s="57">
        <f t="shared" si="15"/>
        <v>0</v>
      </c>
      <c r="N217" s="57">
        <f t="shared" si="17"/>
        <v>0</v>
      </c>
      <c r="O217" s="460">
        <f t="shared" si="14"/>
        <v>0</v>
      </c>
      <c r="P217" s="464"/>
      <c r="Q217" s="1084"/>
      <c r="R217" s="1085" t="str">
        <f t="shared" si="16"/>
        <v>-</v>
      </c>
      <c r="S217" s="1089">
        <f>Dados_GLOBAL_Inicial!K217</f>
        <v>0</v>
      </c>
      <c r="T217" s="463"/>
      <c r="U217" s="463"/>
      <c r="V217" s="463"/>
      <c r="W217" s="463"/>
      <c r="X217" s="463"/>
      <c r="Y217" s="543"/>
    </row>
    <row r="218" spans="2:25">
      <c r="B218" s="1083"/>
      <c r="C218" s="461">
        <f>MEDIÇÃO_GLOBAL!I218</f>
        <v>0</v>
      </c>
      <c r="D218" s="455">
        <f>MEDIÇÃO_GLOBAL!J218</f>
        <v>0</v>
      </c>
      <c r="F218" s="1118"/>
      <c r="G218" s="1119"/>
      <c r="H218" s="1120"/>
      <c r="I218" s="1125"/>
      <c r="J218" s="1126"/>
      <c r="K218" s="1127"/>
      <c r="L218" s="1128"/>
      <c r="M218" s="57">
        <f t="shared" si="15"/>
        <v>0</v>
      </c>
      <c r="N218" s="57">
        <f t="shared" si="17"/>
        <v>0</v>
      </c>
      <c r="O218" s="460">
        <f t="shared" si="14"/>
        <v>0</v>
      </c>
      <c r="P218" s="464"/>
      <c r="Q218" s="1084"/>
      <c r="R218" s="1085" t="str">
        <f t="shared" si="16"/>
        <v>-</v>
      </c>
      <c r="S218" s="1089">
        <f>Dados_GLOBAL_Inicial!K218</f>
        <v>0</v>
      </c>
      <c r="T218" s="463"/>
      <c r="U218" s="463"/>
      <c r="V218" s="463"/>
      <c r="W218" s="463"/>
      <c r="X218" s="463"/>
      <c r="Y218" s="543"/>
    </row>
    <row r="219" spans="2:25">
      <c r="B219" s="1083"/>
      <c r="C219" s="461">
        <f>MEDIÇÃO_GLOBAL!I219</f>
        <v>0</v>
      </c>
      <c r="D219" s="455">
        <f>MEDIÇÃO_GLOBAL!J219</f>
        <v>0</v>
      </c>
      <c r="F219" s="1118"/>
      <c r="G219" s="1119"/>
      <c r="H219" s="1120"/>
      <c r="I219" s="1125"/>
      <c r="J219" s="1126"/>
      <c r="K219" s="1127"/>
      <c r="L219" s="1128"/>
      <c r="M219" s="57">
        <f t="shared" si="15"/>
        <v>0</v>
      </c>
      <c r="N219" s="57">
        <f t="shared" si="17"/>
        <v>0</v>
      </c>
      <c r="O219" s="460">
        <f t="shared" si="14"/>
        <v>0</v>
      </c>
      <c r="P219" s="464"/>
      <c r="Q219" s="1084"/>
      <c r="R219" s="1085" t="str">
        <f t="shared" si="16"/>
        <v>-</v>
      </c>
      <c r="S219" s="1089">
        <f>Dados_GLOBAL_Inicial!K219</f>
        <v>0</v>
      </c>
      <c r="T219" s="463"/>
      <c r="U219" s="463"/>
      <c r="V219" s="463"/>
      <c r="W219" s="463"/>
      <c r="X219" s="463"/>
      <c r="Y219" s="543"/>
    </row>
    <row r="220" spans="2:25">
      <c r="B220" s="1083"/>
      <c r="C220" s="461">
        <f>MEDIÇÃO_GLOBAL!I220</f>
        <v>0</v>
      </c>
      <c r="D220" s="455">
        <f>MEDIÇÃO_GLOBAL!J220</f>
        <v>0</v>
      </c>
      <c r="F220" s="1118"/>
      <c r="G220" s="1119"/>
      <c r="H220" s="1120"/>
      <c r="I220" s="1125"/>
      <c r="J220" s="1126"/>
      <c r="K220" s="1127"/>
      <c r="L220" s="1128"/>
      <c r="M220" s="57">
        <f t="shared" si="15"/>
        <v>0</v>
      </c>
      <c r="N220" s="57">
        <f t="shared" si="17"/>
        <v>0</v>
      </c>
      <c r="O220" s="460">
        <f t="shared" si="14"/>
        <v>0</v>
      </c>
      <c r="P220" s="464"/>
      <c r="Q220" s="1084"/>
      <c r="R220" s="1085" t="str">
        <f t="shared" si="16"/>
        <v>-</v>
      </c>
      <c r="S220" s="1089">
        <f>Dados_GLOBAL_Inicial!K220</f>
        <v>0</v>
      </c>
      <c r="T220" s="463"/>
      <c r="U220" s="463"/>
      <c r="V220" s="463"/>
      <c r="W220" s="463"/>
      <c r="X220" s="463"/>
      <c r="Y220" s="543"/>
    </row>
    <row r="221" spans="2:25">
      <c r="B221" s="1083"/>
      <c r="C221" s="461">
        <f>MEDIÇÃO_GLOBAL!I221</f>
        <v>0</v>
      </c>
      <c r="D221" s="455">
        <f>MEDIÇÃO_GLOBAL!J221</f>
        <v>0</v>
      </c>
      <c r="F221" s="1118"/>
      <c r="G221" s="1119"/>
      <c r="H221" s="1120"/>
      <c r="I221" s="1125"/>
      <c r="J221" s="1126"/>
      <c r="K221" s="1127"/>
      <c r="L221" s="1128"/>
      <c r="M221" s="57">
        <f t="shared" si="15"/>
        <v>0</v>
      </c>
      <c r="N221" s="57">
        <f t="shared" si="17"/>
        <v>0</v>
      </c>
      <c r="O221" s="460">
        <f t="shared" si="14"/>
        <v>0</v>
      </c>
      <c r="P221" s="464"/>
      <c r="Q221" s="1084"/>
      <c r="R221" s="1085" t="str">
        <f t="shared" si="16"/>
        <v>-</v>
      </c>
      <c r="S221" s="1089">
        <f>Dados_GLOBAL_Inicial!K221</f>
        <v>0</v>
      </c>
      <c r="T221" s="463"/>
      <c r="U221" s="463"/>
      <c r="V221" s="463"/>
      <c r="W221" s="463"/>
      <c r="X221" s="463"/>
      <c r="Y221" s="543"/>
    </row>
    <row r="222" spans="2:25">
      <c r="B222" s="1083"/>
      <c r="C222" s="461">
        <f>MEDIÇÃO_GLOBAL!I222</f>
        <v>0</v>
      </c>
      <c r="D222" s="455">
        <f>MEDIÇÃO_GLOBAL!J222</f>
        <v>0</v>
      </c>
      <c r="F222" s="1118"/>
      <c r="G222" s="1119"/>
      <c r="H222" s="1120"/>
      <c r="I222" s="1125"/>
      <c r="J222" s="1126"/>
      <c r="K222" s="1127"/>
      <c r="L222" s="1128"/>
      <c r="M222" s="57">
        <f t="shared" si="15"/>
        <v>0</v>
      </c>
      <c r="N222" s="57">
        <f t="shared" si="17"/>
        <v>0</v>
      </c>
      <c r="O222" s="460">
        <f t="shared" si="14"/>
        <v>0</v>
      </c>
      <c r="P222" s="464"/>
      <c r="Q222" s="1084"/>
      <c r="R222" s="1085" t="str">
        <f t="shared" si="16"/>
        <v>-</v>
      </c>
      <c r="S222" s="1089">
        <f>Dados_GLOBAL_Inicial!K222</f>
        <v>0</v>
      </c>
      <c r="T222" s="463"/>
      <c r="U222" s="463"/>
      <c r="V222" s="463"/>
      <c r="W222" s="463"/>
      <c r="X222" s="463"/>
      <c r="Y222" s="543"/>
    </row>
    <row r="223" spans="2:25">
      <c r="B223" s="1083"/>
      <c r="C223" s="461">
        <f>MEDIÇÃO_GLOBAL!I223</f>
        <v>0</v>
      </c>
      <c r="D223" s="455">
        <f>MEDIÇÃO_GLOBAL!J223</f>
        <v>0</v>
      </c>
      <c r="F223" s="1118"/>
      <c r="G223" s="1119"/>
      <c r="H223" s="1120"/>
      <c r="I223" s="1125"/>
      <c r="J223" s="1126"/>
      <c r="K223" s="1127"/>
      <c r="L223" s="1128"/>
      <c r="M223" s="57">
        <f t="shared" si="15"/>
        <v>0</v>
      </c>
      <c r="N223" s="57">
        <f t="shared" si="17"/>
        <v>0</v>
      </c>
      <c r="O223" s="460">
        <f t="shared" si="14"/>
        <v>0</v>
      </c>
      <c r="P223" s="464"/>
      <c r="Q223" s="1084"/>
      <c r="R223" s="1085" t="str">
        <f t="shared" si="16"/>
        <v>-</v>
      </c>
      <c r="S223" s="1089">
        <f>Dados_GLOBAL_Inicial!K223</f>
        <v>0</v>
      </c>
      <c r="T223" s="463"/>
      <c r="U223" s="463"/>
      <c r="V223" s="463"/>
      <c r="W223" s="463"/>
      <c r="X223" s="463"/>
      <c r="Y223" s="543"/>
    </row>
    <row r="224" spans="2:25">
      <c r="B224" s="1083"/>
      <c r="C224" s="461">
        <f>MEDIÇÃO_GLOBAL!I224</f>
        <v>0</v>
      </c>
      <c r="D224" s="455">
        <f>MEDIÇÃO_GLOBAL!J224</f>
        <v>0</v>
      </c>
      <c r="F224" s="1118"/>
      <c r="G224" s="1119"/>
      <c r="H224" s="1120"/>
      <c r="I224" s="1125"/>
      <c r="J224" s="1126"/>
      <c r="K224" s="1127"/>
      <c r="L224" s="1128"/>
      <c r="M224" s="57">
        <f t="shared" si="15"/>
        <v>0</v>
      </c>
      <c r="N224" s="57">
        <f t="shared" si="17"/>
        <v>0</v>
      </c>
      <c r="O224" s="460">
        <f t="shared" si="14"/>
        <v>0</v>
      </c>
      <c r="P224" s="464"/>
      <c r="Q224" s="1084"/>
      <c r="R224" s="1085" t="str">
        <f t="shared" si="16"/>
        <v>-</v>
      </c>
      <c r="S224" s="1089">
        <f>Dados_GLOBAL_Inicial!K224</f>
        <v>0</v>
      </c>
      <c r="T224" s="463"/>
      <c r="U224" s="463"/>
      <c r="V224" s="463"/>
      <c r="W224" s="463"/>
      <c r="X224" s="463"/>
      <c r="Y224" s="543"/>
    </row>
    <row r="225" spans="2:25">
      <c r="B225" s="1083"/>
      <c r="C225" s="461">
        <f>MEDIÇÃO_GLOBAL!I225</f>
        <v>0</v>
      </c>
      <c r="D225" s="455">
        <f>MEDIÇÃO_GLOBAL!J225</f>
        <v>0</v>
      </c>
      <c r="F225" s="1118"/>
      <c r="G225" s="1119"/>
      <c r="H225" s="1120"/>
      <c r="I225" s="1125"/>
      <c r="J225" s="1126"/>
      <c r="K225" s="1127"/>
      <c r="L225" s="1128"/>
      <c r="M225" s="57">
        <f t="shared" si="15"/>
        <v>0</v>
      </c>
      <c r="N225" s="57">
        <f t="shared" si="17"/>
        <v>0</v>
      </c>
      <c r="O225" s="460">
        <f t="shared" si="14"/>
        <v>0</v>
      </c>
      <c r="P225" s="464"/>
      <c r="Q225" s="1084"/>
      <c r="R225" s="1085" t="str">
        <f t="shared" si="16"/>
        <v>-</v>
      </c>
      <c r="S225" s="1089">
        <f>Dados_GLOBAL_Inicial!K225</f>
        <v>0</v>
      </c>
      <c r="T225" s="463"/>
      <c r="U225" s="463"/>
      <c r="V225" s="463"/>
      <c r="W225" s="463"/>
      <c r="X225" s="463"/>
      <c r="Y225" s="543"/>
    </row>
    <row r="226" spans="2:25">
      <c r="B226" s="1083"/>
      <c r="C226" s="461">
        <f>MEDIÇÃO_GLOBAL!I226</f>
        <v>0</v>
      </c>
      <c r="D226" s="455">
        <f>MEDIÇÃO_GLOBAL!J226</f>
        <v>0</v>
      </c>
      <c r="F226" s="1118"/>
      <c r="G226" s="1119"/>
      <c r="H226" s="1120"/>
      <c r="I226" s="1125"/>
      <c r="J226" s="1126"/>
      <c r="K226" s="1127"/>
      <c r="L226" s="1128"/>
      <c r="M226" s="57">
        <f t="shared" si="15"/>
        <v>0</v>
      </c>
      <c r="N226" s="57">
        <f t="shared" si="17"/>
        <v>0</v>
      </c>
      <c r="O226" s="460">
        <f t="shared" si="14"/>
        <v>0</v>
      </c>
      <c r="P226" s="464"/>
      <c r="Q226" s="1084"/>
      <c r="R226" s="1085" t="str">
        <f t="shared" si="16"/>
        <v>-</v>
      </c>
      <c r="S226" s="1089">
        <f>Dados_GLOBAL_Inicial!K226</f>
        <v>0</v>
      </c>
      <c r="T226" s="463"/>
      <c r="U226" s="463"/>
      <c r="V226" s="463"/>
      <c r="W226" s="463"/>
      <c r="X226" s="463"/>
      <c r="Y226" s="543"/>
    </row>
    <row r="227" spans="2:25">
      <c r="B227" s="1083"/>
      <c r="C227" s="461">
        <f>MEDIÇÃO_GLOBAL!I227</f>
        <v>0</v>
      </c>
      <c r="D227" s="455">
        <f>MEDIÇÃO_GLOBAL!J227</f>
        <v>0</v>
      </c>
      <c r="F227" s="1118"/>
      <c r="G227" s="1119"/>
      <c r="H227" s="1120"/>
      <c r="I227" s="1125"/>
      <c r="J227" s="1126"/>
      <c r="K227" s="1127"/>
      <c r="L227" s="1128"/>
      <c r="M227" s="57">
        <f t="shared" si="15"/>
        <v>0</v>
      </c>
      <c r="N227" s="57">
        <f t="shared" si="17"/>
        <v>0</v>
      </c>
      <c r="O227" s="460">
        <f t="shared" si="14"/>
        <v>0</v>
      </c>
      <c r="P227" s="464"/>
      <c r="Q227" s="1084"/>
      <c r="R227" s="1085" t="str">
        <f t="shared" si="16"/>
        <v>-</v>
      </c>
      <c r="S227" s="1089">
        <f>Dados_GLOBAL_Inicial!K227</f>
        <v>0</v>
      </c>
      <c r="T227" s="463"/>
      <c r="U227" s="463"/>
      <c r="V227" s="463"/>
      <c r="W227" s="463"/>
      <c r="X227" s="463"/>
      <c r="Y227" s="543"/>
    </row>
    <row r="228" spans="2:25">
      <c r="B228" s="1083"/>
      <c r="C228" s="461">
        <f>MEDIÇÃO_GLOBAL!I228</f>
        <v>0</v>
      </c>
      <c r="D228" s="455">
        <f>MEDIÇÃO_GLOBAL!J228</f>
        <v>0</v>
      </c>
      <c r="F228" s="1118"/>
      <c r="G228" s="1119"/>
      <c r="H228" s="1120"/>
      <c r="I228" s="1125"/>
      <c r="J228" s="1126"/>
      <c r="K228" s="1127"/>
      <c r="L228" s="1128"/>
      <c r="M228" s="57">
        <f t="shared" si="15"/>
        <v>0</v>
      </c>
      <c r="N228" s="57">
        <f t="shared" si="17"/>
        <v>0</v>
      </c>
      <c r="O228" s="460">
        <f t="shared" si="14"/>
        <v>0</v>
      </c>
      <c r="P228" s="464"/>
      <c r="Q228" s="1084"/>
      <c r="R228" s="1085" t="str">
        <f t="shared" si="16"/>
        <v>-</v>
      </c>
      <c r="S228" s="1089">
        <f>Dados_GLOBAL_Inicial!K228</f>
        <v>0</v>
      </c>
      <c r="T228" s="463"/>
      <c r="U228" s="463"/>
      <c r="V228" s="463"/>
      <c r="W228" s="463"/>
      <c r="X228" s="463"/>
      <c r="Y228" s="543"/>
    </row>
    <row r="229" spans="2:25">
      <c r="B229" s="1083"/>
      <c r="C229" s="461">
        <f>MEDIÇÃO_GLOBAL!I229</f>
        <v>0</v>
      </c>
      <c r="D229" s="455">
        <f>MEDIÇÃO_GLOBAL!J229</f>
        <v>0</v>
      </c>
      <c r="F229" s="1118"/>
      <c r="G229" s="1119"/>
      <c r="H229" s="1120"/>
      <c r="I229" s="1125"/>
      <c r="J229" s="1126"/>
      <c r="K229" s="1127"/>
      <c r="L229" s="1128"/>
      <c r="M229" s="57">
        <f t="shared" si="15"/>
        <v>0</v>
      </c>
      <c r="N229" s="57">
        <f t="shared" si="17"/>
        <v>0</v>
      </c>
      <c r="O229" s="460">
        <f t="shared" si="14"/>
        <v>0</v>
      </c>
      <c r="P229" s="464"/>
      <c r="Q229" s="1084"/>
      <c r="R229" s="1085" t="str">
        <f t="shared" si="16"/>
        <v>-</v>
      </c>
      <c r="S229" s="1089">
        <f>Dados_GLOBAL_Inicial!K229</f>
        <v>0</v>
      </c>
      <c r="T229" s="463"/>
      <c r="U229" s="463"/>
      <c r="V229" s="463"/>
      <c r="W229" s="463"/>
      <c r="X229" s="463"/>
      <c r="Y229" s="543"/>
    </row>
    <row r="230" spans="2:25">
      <c r="B230" s="1083"/>
      <c r="C230" s="461">
        <f>MEDIÇÃO_GLOBAL!I230</f>
        <v>0</v>
      </c>
      <c r="D230" s="455">
        <f>MEDIÇÃO_GLOBAL!J230</f>
        <v>0</v>
      </c>
      <c r="F230" s="1118"/>
      <c r="G230" s="1119"/>
      <c r="H230" s="1120"/>
      <c r="I230" s="1125"/>
      <c r="J230" s="1126"/>
      <c r="K230" s="1127"/>
      <c r="L230" s="1128"/>
      <c r="M230" s="57">
        <f t="shared" si="15"/>
        <v>0</v>
      </c>
      <c r="N230" s="57">
        <f t="shared" si="17"/>
        <v>0</v>
      </c>
      <c r="O230" s="460">
        <f t="shared" si="14"/>
        <v>0</v>
      </c>
      <c r="P230" s="464"/>
      <c r="Q230" s="1084"/>
      <c r="R230" s="1085" t="str">
        <f t="shared" si="16"/>
        <v>-</v>
      </c>
      <c r="S230" s="1089">
        <f>Dados_GLOBAL_Inicial!K230</f>
        <v>0</v>
      </c>
      <c r="T230" s="463"/>
      <c r="U230" s="463"/>
      <c r="V230" s="463"/>
      <c r="W230" s="463"/>
      <c r="X230" s="463"/>
      <c r="Y230" s="543"/>
    </row>
    <row r="231" spans="2:25">
      <c r="B231" s="1083"/>
      <c r="C231" s="461">
        <f>MEDIÇÃO_GLOBAL!I231</f>
        <v>0</v>
      </c>
      <c r="D231" s="455">
        <f>MEDIÇÃO_GLOBAL!J231</f>
        <v>0</v>
      </c>
      <c r="F231" s="1118"/>
      <c r="G231" s="1119"/>
      <c r="H231" s="1120"/>
      <c r="I231" s="1125"/>
      <c r="J231" s="1126"/>
      <c r="K231" s="1127"/>
      <c r="L231" s="1128"/>
      <c r="M231" s="57">
        <f t="shared" si="15"/>
        <v>0</v>
      </c>
      <c r="N231" s="57">
        <f t="shared" si="17"/>
        <v>0</v>
      </c>
      <c r="O231" s="460">
        <f t="shared" si="14"/>
        <v>0</v>
      </c>
      <c r="P231" s="464"/>
      <c r="Q231" s="1084"/>
      <c r="R231" s="1085" t="str">
        <f t="shared" si="16"/>
        <v>-</v>
      </c>
      <c r="S231" s="1089">
        <f>Dados_GLOBAL_Inicial!K231</f>
        <v>0</v>
      </c>
      <c r="T231" s="463"/>
      <c r="U231" s="463"/>
      <c r="V231" s="463"/>
      <c r="W231" s="463"/>
      <c r="X231" s="463"/>
      <c r="Y231" s="543"/>
    </row>
    <row r="232" spans="2:25">
      <c r="B232" s="1083"/>
      <c r="C232" s="461">
        <f>MEDIÇÃO_GLOBAL!I232</f>
        <v>0</v>
      </c>
      <c r="D232" s="455">
        <f>MEDIÇÃO_GLOBAL!J232</f>
        <v>0</v>
      </c>
      <c r="F232" s="1118"/>
      <c r="G232" s="1119"/>
      <c r="H232" s="1120"/>
      <c r="I232" s="1125"/>
      <c r="J232" s="1126"/>
      <c r="K232" s="1127"/>
      <c r="L232" s="1128"/>
      <c r="M232" s="57">
        <f t="shared" si="15"/>
        <v>0</v>
      </c>
      <c r="N232" s="57">
        <f t="shared" si="17"/>
        <v>0</v>
      </c>
      <c r="O232" s="460">
        <f t="shared" si="14"/>
        <v>0</v>
      </c>
      <c r="P232" s="464"/>
      <c r="Q232" s="1084"/>
      <c r="R232" s="1085" t="str">
        <f t="shared" si="16"/>
        <v>-</v>
      </c>
      <c r="S232" s="1089">
        <f>Dados_GLOBAL_Inicial!K232</f>
        <v>0</v>
      </c>
      <c r="T232" s="463"/>
      <c r="U232" s="463"/>
      <c r="V232" s="463"/>
      <c r="W232" s="463"/>
      <c r="X232" s="463"/>
      <c r="Y232" s="543"/>
    </row>
    <row r="233" spans="2:25">
      <c r="B233" s="1083"/>
      <c r="C233" s="461">
        <f>MEDIÇÃO_GLOBAL!I233</f>
        <v>0</v>
      </c>
      <c r="D233" s="455">
        <f>MEDIÇÃO_GLOBAL!J233</f>
        <v>0</v>
      </c>
      <c r="F233" s="1118"/>
      <c r="G233" s="1119"/>
      <c r="H233" s="1120"/>
      <c r="I233" s="1125"/>
      <c r="J233" s="1126"/>
      <c r="K233" s="1127"/>
      <c r="L233" s="1128"/>
      <c r="M233" s="57">
        <f t="shared" si="15"/>
        <v>0</v>
      </c>
      <c r="N233" s="57">
        <f t="shared" si="17"/>
        <v>0</v>
      </c>
      <c r="O233" s="460">
        <f t="shared" si="14"/>
        <v>0</v>
      </c>
      <c r="P233" s="464"/>
      <c r="Q233" s="1084"/>
      <c r="R233" s="1085" t="str">
        <f t="shared" si="16"/>
        <v>-</v>
      </c>
      <c r="S233" s="1089">
        <f>Dados_GLOBAL_Inicial!K233</f>
        <v>0</v>
      </c>
      <c r="T233" s="463"/>
      <c r="U233" s="463"/>
      <c r="V233" s="463"/>
      <c r="W233" s="463"/>
      <c r="X233" s="463"/>
      <c r="Y233" s="543"/>
    </row>
    <row r="234" spans="2:25">
      <c r="B234" s="1083"/>
      <c r="C234" s="461">
        <f>MEDIÇÃO_GLOBAL!I234</f>
        <v>0</v>
      </c>
      <c r="D234" s="455">
        <f>MEDIÇÃO_GLOBAL!J234</f>
        <v>0</v>
      </c>
      <c r="F234" s="1118"/>
      <c r="G234" s="1119"/>
      <c r="H234" s="1120"/>
      <c r="I234" s="1125"/>
      <c r="J234" s="1126"/>
      <c r="K234" s="1127"/>
      <c r="L234" s="1128"/>
      <c r="M234" s="57">
        <f t="shared" si="15"/>
        <v>0</v>
      </c>
      <c r="N234" s="57">
        <f t="shared" si="17"/>
        <v>0</v>
      </c>
      <c r="O234" s="460">
        <f t="shared" si="14"/>
        <v>0</v>
      </c>
      <c r="P234" s="464"/>
      <c r="Q234" s="1084"/>
      <c r="R234" s="1085" t="str">
        <f t="shared" si="16"/>
        <v>-</v>
      </c>
      <c r="S234" s="1089">
        <f>Dados_GLOBAL_Inicial!K234</f>
        <v>0</v>
      </c>
      <c r="T234" s="463"/>
      <c r="U234" s="463"/>
      <c r="V234" s="463"/>
      <c r="W234" s="463"/>
      <c r="X234" s="463"/>
      <c r="Y234" s="543"/>
    </row>
    <row r="235" spans="2:25">
      <c r="B235" s="1083"/>
      <c r="C235" s="461">
        <f>MEDIÇÃO_GLOBAL!I235</f>
        <v>0</v>
      </c>
      <c r="D235" s="455">
        <f>MEDIÇÃO_GLOBAL!J235</f>
        <v>0</v>
      </c>
      <c r="F235" s="1118"/>
      <c r="G235" s="1119"/>
      <c r="H235" s="1120"/>
      <c r="I235" s="1125"/>
      <c r="J235" s="1126"/>
      <c r="K235" s="1127"/>
      <c r="L235" s="1128"/>
      <c r="M235" s="57">
        <f t="shared" si="15"/>
        <v>0</v>
      </c>
      <c r="N235" s="57">
        <f t="shared" si="17"/>
        <v>0</v>
      </c>
      <c r="O235" s="460">
        <f t="shared" si="14"/>
        <v>0</v>
      </c>
      <c r="P235" s="464"/>
      <c r="Q235" s="1084"/>
      <c r="R235" s="1085" t="str">
        <f t="shared" si="16"/>
        <v>-</v>
      </c>
      <c r="S235" s="1089">
        <f>Dados_GLOBAL_Inicial!K235</f>
        <v>0</v>
      </c>
      <c r="T235" s="463"/>
      <c r="U235" s="463"/>
      <c r="V235" s="463"/>
      <c r="W235" s="463"/>
      <c r="X235" s="463"/>
      <c r="Y235" s="543"/>
    </row>
    <row r="236" spans="2:25">
      <c r="B236" s="1083"/>
      <c r="C236" s="461">
        <f>MEDIÇÃO_GLOBAL!I236</f>
        <v>0</v>
      </c>
      <c r="D236" s="455">
        <f>MEDIÇÃO_GLOBAL!J236</f>
        <v>0</v>
      </c>
      <c r="F236" s="1118"/>
      <c r="G236" s="1119"/>
      <c r="H236" s="1120"/>
      <c r="I236" s="1125"/>
      <c r="J236" s="1126"/>
      <c r="K236" s="1127"/>
      <c r="L236" s="1128"/>
      <c r="M236" s="57">
        <f t="shared" si="15"/>
        <v>0</v>
      </c>
      <c r="N236" s="57">
        <f t="shared" si="17"/>
        <v>0</v>
      </c>
      <c r="O236" s="460">
        <f t="shared" si="14"/>
        <v>0</v>
      </c>
      <c r="P236" s="464"/>
      <c r="Q236" s="1084"/>
      <c r="R236" s="1085" t="str">
        <f t="shared" si="16"/>
        <v>-</v>
      </c>
      <c r="S236" s="1089">
        <f>Dados_GLOBAL_Inicial!K236</f>
        <v>0</v>
      </c>
      <c r="T236" s="463"/>
      <c r="U236" s="463"/>
      <c r="V236" s="463"/>
      <c r="W236" s="463"/>
      <c r="X236" s="463"/>
      <c r="Y236" s="543"/>
    </row>
    <row r="237" spans="2:25">
      <c r="B237" s="1083"/>
      <c r="C237" s="461">
        <f>MEDIÇÃO_GLOBAL!I237</f>
        <v>0</v>
      </c>
      <c r="D237" s="455">
        <f>MEDIÇÃO_GLOBAL!J237</f>
        <v>0</v>
      </c>
      <c r="F237" s="1118"/>
      <c r="G237" s="1119"/>
      <c r="H237" s="1120"/>
      <c r="I237" s="1125"/>
      <c r="J237" s="1126"/>
      <c r="K237" s="1127"/>
      <c r="L237" s="1128"/>
      <c r="M237" s="57">
        <f t="shared" si="15"/>
        <v>0</v>
      </c>
      <c r="N237" s="57">
        <f t="shared" si="17"/>
        <v>0</v>
      </c>
      <c r="O237" s="460">
        <f t="shared" si="14"/>
        <v>0</v>
      </c>
      <c r="P237" s="464"/>
      <c r="Q237" s="1084"/>
      <c r="R237" s="1085" t="str">
        <f t="shared" si="16"/>
        <v>-</v>
      </c>
      <c r="S237" s="1089">
        <f>Dados_GLOBAL_Inicial!K237</f>
        <v>0</v>
      </c>
      <c r="T237" s="463"/>
      <c r="U237" s="463"/>
      <c r="V237" s="463"/>
      <c r="W237" s="463"/>
      <c r="X237" s="463"/>
      <c r="Y237" s="543"/>
    </row>
    <row r="238" spans="2:25">
      <c r="B238" s="1083"/>
      <c r="C238" s="461">
        <f>MEDIÇÃO_GLOBAL!I238</f>
        <v>0</v>
      </c>
      <c r="D238" s="455">
        <f>MEDIÇÃO_GLOBAL!J238</f>
        <v>0</v>
      </c>
      <c r="F238" s="1118"/>
      <c r="G238" s="1119"/>
      <c r="H238" s="1120"/>
      <c r="I238" s="1125"/>
      <c r="J238" s="1126"/>
      <c r="K238" s="1127"/>
      <c r="L238" s="1128"/>
      <c r="M238" s="57">
        <f t="shared" si="15"/>
        <v>0</v>
      </c>
      <c r="N238" s="57">
        <f t="shared" si="17"/>
        <v>0</v>
      </c>
      <c r="O238" s="460">
        <f t="shared" si="14"/>
        <v>0</v>
      </c>
      <c r="P238" s="464"/>
      <c r="Q238" s="1084"/>
      <c r="R238" s="1085" t="str">
        <f t="shared" si="16"/>
        <v>-</v>
      </c>
      <c r="S238" s="1089">
        <f>Dados_GLOBAL_Inicial!K238</f>
        <v>0</v>
      </c>
      <c r="T238" s="463"/>
      <c r="U238" s="463"/>
      <c r="V238" s="463"/>
      <c r="W238" s="463"/>
      <c r="X238" s="463"/>
      <c r="Y238" s="543"/>
    </row>
    <row r="239" spans="2:25">
      <c r="B239" s="1083"/>
      <c r="C239" s="461">
        <f>MEDIÇÃO_GLOBAL!I239</f>
        <v>0</v>
      </c>
      <c r="D239" s="455">
        <f>MEDIÇÃO_GLOBAL!J239</f>
        <v>0</v>
      </c>
      <c r="F239" s="1118"/>
      <c r="G239" s="1119"/>
      <c r="H239" s="1120"/>
      <c r="I239" s="1125"/>
      <c r="J239" s="1126"/>
      <c r="K239" s="1127"/>
      <c r="L239" s="1128"/>
      <c r="M239" s="57">
        <f t="shared" si="15"/>
        <v>0</v>
      </c>
      <c r="N239" s="57">
        <f t="shared" si="17"/>
        <v>0</v>
      </c>
      <c r="O239" s="460">
        <f t="shared" si="14"/>
        <v>0</v>
      </c>
      <c r="P239" s="464"/>
      <c r="Q239" s="1084"/>
      <c r="R239" s="1085" t="str">
        <f t="shared" si="16"/>
        <v>-</v>
      </c>
      <c r="S239" s="1089">
        <f>Dados_GLOBAL_Inicial!K239</f>
        <v>0</v>
      </c>
      <c r="T239" s="463"/>
      <c r="U239" s="463"/>
      <c r="V239" s="463"/>
      <c r="W239" s="463"/>
      <c r="X239" s="463"/>
      <c r="Y239" s="543"/>
    </row>
    <row r="240" spans="2:25">
      <c r="B240" s="1083"/>
      <c r="C240" s="461">
        <f>MEDIÇÃO_GLOBAL!I240</f>
        <v>0</v>
      </c>
      <c r="D240" s="455">
        <f>MEDIÇÃO_GLOBAL!J240</f>
        <v>0</v>
      </c>
      <c r="F240" s="1118"/>
      <c r="G240" s="1119"/>
      <c r="H240" s="1120"/>
      <c r="I240" s="1125"/>
      <c r="J240" s="1126"/>
      <c r="K240" s="1127"/>
      <c r="L240" s="1128"/>
      <c r="M240" s="57">
        <f t="shared" si="15"/>
        <v>0</v>
      </c>
      <c r="N240" s="57">
        <f t="shared" si="17"/>
        <v>0</v>
      </c>
      <c r="O240" s="460">
        <f t="shared" si="14"/>
        <v>0</v>
      </c>
      <c r="P240" s="464"/>
      <c r="Q240" s="1084"/>
      <c r="R240" s="1085" t="str">
        <f t="shared" si="16"/>
        <v>-</v>
      </c>
      <c r="S240" s="1089">
        <f>Dados_GLOBAL_Inicial!K240</f>
        <v>0</v>
      </c>
      <c r="T240" s="463"/>
      <c r="U240" s="463"/>
      <c r="V240" s="463"/>
      <c r="W240" s="463"/>
      <c r="X240" s="463"/>
      <c r="Y240" s="543"/>
    </row>
    <row r="241" spans="2:25">
      <c r="B241" s="1083"/>
      <c r="C241" s="461">
        <f>MEDIÇÃO_GLOBAL!I241</f>
        <v>0</v>
      </c>
      <c r="D241" s="455">
        <f>MEDIÇÃO_GLOBAL!J241</f>
        <v>0</v>
      </c>
      <c r="F241" s="1118"/>
      <c r="G241" s="1119"/>
      <c r="H241" s="1120"/>
      <c r="I241" s="1125"/>
      <c r="J241" s="1126"/>
      <c r="K241" s="1127"/>
      <c r="L241" s="1128"/>
      <c r="M241" s="57">
        <f t="shared" si="15"/>
        <v>0</v>
      </c>
      <c r="N241" s="57">
        <f t="shared" si="17"/>
        <v>0</v>
      </c>
      <c r="O241" s="460">
        <f t="shared" si="14"/>
        <v>0</v>
      </c>
      <c r="P241" s="464"/>
      <c r="Q241" s="1084"/>
      <c r="R241" s="1085" t="str">
        <f t="shared" si="16"/>
        <v>-</v>
      </c>
      <c r="S241" s="1089">
        <f>Dados_GLOBAL_Inicial!K241</f>
        <v>0</v>
      </c>
      <c r="T241" s="463"/>
      <c r="U241" s="463"/>
      <c r="V241" s="463"/>
      <c r="W241" s="463"/>
      <c r="X241" s="463"/>
      <c r="Y241" s="543"/>
    </row>
    <row r="242" spans="2:25">
      <c r="B242" s="1083"/>
      <c r="C242" s="461">
        <f>MEDIÇÃO_GLOBAL!I242</f>
        <v>0</v>
      </c>
      <c r="D242" s="455">
        <f>MEDIÇÃO_GLOBAL!J242</f>
        <v>0</v>
      </c>
      <c r="F242" s="1118"/>
      <c r="G242" s="1119"/>
      <c r="H242" s="1120"/>
      <c r="I242" s="1125"/>
      <c r="J242" s="1126"/>
      <c r="K242" s="1127"/>
      <c r="L242" s="1128"/>
      <c r="M242" s="57">
        <f t="shared" si="15"/>
        <v>0</v>
      </c>
      <c r="N242" s="57">
        <f t="shared" si="17"/>
        <v>0</v>
      </c>
      <c r="O242" s="460">
        <f t="shared" si="14"/>
        <v>0</v>
      </c>
      <c r="P242" s="464"/>
      <c r="Q242" s="1084"/>
      <c r="R242" s="1085" t="str">
        <f t="shared" si="16"/>
        <v>-</v>
      </c>
      <c r="S242" s="1089">
        <f>Dados_GLOBAL_Inicial!K242</f>
        <v>0</v>
      </c>
      <c r="T242" s="463"/>
      <c r="U242" s="463"/>
      <c r="V242" s="463"/>
      <c r="W242" s="463"/>
      <c r="X242" s="463"/>
      <c r="Y242" s="543"/>
    </row>
    <row r="243" spans="2:25">
      <c r="B243" s="1083"/>
      <c r="C243" s="461">
        <f>MEDIÇÃO_GLOBAL!I243</f>
        <v>0</v>
      </c>
      <c r="D243" s="455">
        <f>MEDIÇÃO_GLOBAL!J243</f>
        <v>0</v>
      </c>
      <c r="F243" s="1118"/>
      <c r="G243" s="1119"/>
      <c r="H243" s="1120"/>
      <c r="I243" s="1125"/>
      <c r="J243" s="1126"/>
      <c r="K243" s="1127"/>
      <c r="L243" s="1128"/>
      <c r="M243" s="57">
        <f t="shared" si="15"/>
        <v>0</v>
      </c>
      <c r="N243" s="57">
        <f t="shared" si="17"/>
        <v>0</v>
      </c>
      <c r="O243" s="460">
        <f t="shared" si="14"/>
        <v>0</v>
      </c>
      <c r="P243" s="464"/>
      <c r="Q243" s="1084"/>
      <c r="R243" s="1085" t="str">
        <f t="shared" si="16"/>
        <v>-</v>
      </c>
      <c r="S243" s="1089">
        <f>Dados_GLOBAL_Inicial!K243</f>
        <v>0</v>
      </c>
      <c r="T243" s="463"/>
      <c r="U243" s="463"/>
      <c r="V243" s="463"/>
      <c r="W243" s="463"/>
      <c r="X243" s="463"/>
      <c r="Y243" s="543"/>
    </row>
    <row r="244" spans="2:25">
      <c r="B244" s="1083"/>
      <c r="C244" s="461">
        <f>MEDIÇÃO_GLOBAL!I244</f>
        <v>0</v>
      </c>
      <c r="D244" s="455">
        <f>MEDIÇÃO_GLOBAL!J244</f>
        <v>0</v>
      </c>
      <c r="F244" s="1118"/>
      <c r="G244" s="1119"/>
      <c r="H244" s="1120"/>
      <c r="I244" s="1125"/>
      <c r="J244" s="1126"/>
      <c r="K244" s="1127"/>
      <c r="L244" s="1128"/>
      <c r="M244" s="57">
        <f t="shared" si="15"/>
        <v>0</v>
      </c>
      <c r="N244" s="57">
        <f t="shared" si="17"/>
        <v>0</v>
      </c>
      <c r="O244" s="460">
        <f t="shared" si="14"/>
        <v>0</v>
      </c>
      <c r="P244" s="464"/>
      <c r="Q244" s="1084"/>
      <c r="R244" s="1085" t="str">
        <f t="shared" si="16"/>
        <v>-</v>
      </c>
      <c r="S244" s="1089">
        <f>Dados_GLOBAL_Inicial!K244</f>
        <v>0</v>
      </c>
      <c r="T244" s="463"/>
      <c r="U244" s="463"/>
      <c r="V244" s="463"/>
      <c r="W244" s="463"/>
      <c r="X244" s="463"/>
      <c r="Y244" s="543"/>
    </row>
    <row r="245" spans="2:25">
      <c r="B245" s="1083"/>
      <c r="C245" s="461">
        <f>MEDIÇÃO_GLOBAL!I245</f>
        <v>0</v>
      </c>
      <c r="D245" s="455">
        <f>MEDIÇÃO_GLOBAL!J245</f>
        <v>0</v>
      </c>
      <c r="F245" s="1118"/>
      <c r="G245" s="1119"/>
      <c r="H245" s="1120"/>
      <c r="I245" s="1125"/>
      <c r="J245" s="1126"/>
      <c r="K245" s="1127"/>
      <c r="L245" s="1128"/>
      <c r="M245" s="57">
        <f t="shared" si="15"/>
        <v>0</v>
      </c>
      <c r="N245" s="57">
        <f t="shared" si="17"/>
        <v>0</v>
      </c>
      <c r="O245" s="460">
        <f t="shared" si="14"/>
        <v>0</v>
      </c>
      <c r="P245" s="464"/>
      <c r="Q245" s="1084"/>
      <c r="R245" s="1085" t="str">
        <f t="shared" si="16"/>
        <v>-</v>
      </c>
      <c r="S245" s="1089">
        <f>Dados_GLOBAL_Inicial!K245</f>
        <v>0</v>
      </c>
      <c r="T245" s="463"/>
      <c r="U245" s="463"/>
      <c r="V245" s="463"/>
      <c r="W245" s="463"/>
      <c r="X245" s="463"/>
      <c r="Y245" s="543"/>
    </row>
    <row r="246" spans="2:25">
      <c r="B246" s="1083"/>
      <c r="C246" s="461">
        <f>MEDIÇÃO_GLOBAL!I246</f>
        <v>0</v>
      </c>
      <c r="D246" s="455">
        <f>MEDIÇÃO_GLOBAL!J246</f>
        <v>0</v>
      </c>
      <c r="F246" s="1118"/>
      <c r="G246" s="1119"/>
      <c r="H246" s="1120"/>
      <c r="I246" s="1125"/>
      <c r="J246" s="1126"/>
      <c r="K246" s="1127"/>
      <c r="L246" s="1128"/>
      <c r="M246" s="57">
        <f t="shared" si="15"/>
        <v>0</v>
      </c>
      <c r="N246" s="57">
        <f t="shared" si="17"/>
        <v>0</v>
      </c>
      <c r="O246" s="460">
        <f t="shared" si="14"/>
        <v>0</v>
      </c>
      <c r="P246" s="464"/>
      <c r="Q246" s="1084"/>
      <c r="R246" s="1085" t="str">
        <f t="shared" si="16"/>
        <v>-</v>
      </c>
      <c r="S246" s="1089">
        <f>Dados_GLOBAL_Inicial!K246</f>
        <v>0</v>
      </c>
      <c r="T246" s="463"/>
      <c r="U246" s="463"/>
      <c r="V246" s="463"/>
      <c r="W246" s="463"/>
      <c r="X246" s="463"/>
      <c r="Y246" s="543"/>
    </row>
    <row r="247" spans="2:25">
      <c r="B247" s="1083"/>
      <c r="C247" s="461">
        <f>MEDIÇÃO_GLOBAL!I247</f>
        <v>0</v>
      </c>
      <c r="D247" s="455">
        <f>MEDIÇÃO_GLOBAL!J247</f>
        <v>0</v>
      </c>
      <c r="F247" s="1118"/>
      <c r="G247" s="1119"/>
      <c r="H247" s="1120"/>
      <c r="I247" s="1125"/>
      <c r="J247" s="1126"/>
      <c r="K247" s="1127"/>
      <c r="L247" s="1128"/>
      <c r="M247" s="57">
        <f t="shared" si="15"/>
        <v>0</v>
      </c>
      <c r="N247" s="57">
        <f t="shared" si="17"/>
        <v>0</v>
      </c>
      <c r="O247" s="460">
        <f t="shared" si="14"/>
        <v>0</v>
      </c>
      <c r="P247" s="464"/>
      <c r="Q247" s="1084"/>
      <c r="R247" s="1085" t="str">
        <f t="shared" si="16"/>
        <v>-</v>
      </c>
      <c r="S247" s="1089">
        <f>Dados_GLOBAL_Inicial!K247</f>
        <v>0</v>
      </c>
      <c r="T247" s="463"/>
      <c r="U247" s="463"/>
      <c r="V247" s="463"/>
      <c r="W247" s="463"/>
      <c r="X247" s="463"/>
      <c r="Y247" s="543"/>
    </row>
    <row r="248" spans="2:25">
      <c r="B248" s="1083"/>
      <c r="C248" s="461">
        <f>MEDIÇÃO_GLOBAL!I248</f>
        <v>0</v>
      </c>
      <c r="D248" s="455">
        <f>MEDIÇÃO_GLOBAL!J248</f>
        <v>0</v>
      </c>
      <c r="F248" s="1118"/>
      <c r="G248" s="1119"/>
      <c r="H248" s="1120"/>
      <c r="I248" s="1125"/>
      <c r="J248" s="1126"/>
      <c r="K248" s="1127"/>
      <c r="L248" s="1128"/>
      <c r="M248" s="57">
        <f t="shared" si="15"/>
        <v>0</v>
      </c>
      <c r="N248" s="57">
        <f t="shared" si="17"/>
        <v>0</v>
      </c>
      <c r="O248" s="460">
        <f t="shared" si="14"/>
        <v>0</v>
      </c>
      <c r="P248" s="464"/>
      <c r="Q248" s="1084"/>
      <c r="R248" s="1085" t="str">
        <f t="shared" si="16"/>
        <v>-</v>
      </c>
      <c r="S248" s="1089">
        <f>Dados_GLOBAL_Inicial!K248</f>
        <v>0</v>
      </c>
      <c r="T248" s="463"/>
      <c r="U248" s="463"/>
      <c r="V248" s="463"/>
      <c r="W248" s="463"/>
      <c r="X248" s="463"/>
      <c r="Y248" s="543"/>
    </row>
    <row r="249" spans="2:25">
      <c r="B249" s="1083"/>
      <c r="C249" s="461">
        <f>MEDIÇÃO_GLOBAL!I249</f>
        <v>0</v>
      </c>
      <c r="D249" s="455">
        <f>MEDIÇÃO_GLOBAL!J249</f>
        <v>0</v>
      </c>
      <c r="F249" s="1118"/>
      <c r="G249" s="1119"/>
      <c r="H249" s="1120"/>
      <c r="I249" s="1125"/>
      <c r="J249" s="1126"/>
      <c r="K249" s="1127"/>
      <c r="L249" s="1128"/>
      <c r="M249" s="57">
        <f t="shared" si="15"/>
        <v>0</v>
      </c>
      <c r="N249" s="57">
        <f t="shared" si="17"/>
        <v>0</v>
      </c>
      <c r="O249" s="460">
        <f t="shared" si="14"/>
        <v>0</v>
      </c>
      <c r="P249" s="464"/>
      <c r="Q249" s="1084"/>
      <c r="R249" s="1085" t="str">
        <f t="shared" si="16"/>
        <v>-</v>
      </c>
      <c r="S249" s="1089">
        <f>Dados_GLOBAL_Inicial!K249</f>
        <v>0</v>
      </c>
      <c r="T249" s="463"/>
      <c r="U249" s="463"/>
      <c r="V249" s="463"/>
      <c r="W249" s="463"/>
      <c r="X249" s="463"/>
      <c r="Y249" s="543"/>
    </row>
    <row r="250" spans="2:25">
      <c r="B250" s="1083"/>
      <c r="C250" s="461">
        <f>MEDIÇÃO_GLOBAL!I250</f>
        <v>0</v>
      </c>
      <c r="D250" s="455">
        <f>MEDIÇÃO_GLOBAL!J250</f>
        <v>0</v>
      </c>
      <c r="F250" s="1118"/>
      <c r="G250" s="1119"/>
      <c r="H250" s="1120"/>
      <c r="I250" s="1125"/>
      <c r="J250" s="1126"/>
      <c r="K250" s="1127"/>
      <c r="L250" s="1128"/>
      <c r="M250" s="57">
        <f t="shared" si="15"/>
        <v>0</v>
      </c>
      <c r="N250" s="57">
        <f t="shared" si="17"/>
        <v>0</v>
      </c>
      <c r="O250" s="460">
        <f t="shared" si="14"/>
        <v>0</v>
      </c>
      <c r="P250" s="464"/>
      <c r="Q250" s="1084"/>
      <c r="R250" s="1085" t="str">
        <f t="shared" si="16"/>
        <v>-</v>
      </c>
      <c r="S250" s="1089">
        <f>Dados_GLOBAL_Inicial!K250</f>
        <v>0</v>
      </c>
      <c r="T250" s="463"/>
      <c r="U250" s="463"/>
      <c r="V250" s="463"/>
      <c r="W250" s="463"/>
      <c r="X250" s="463"/>
      <c r="Y250" s="543"/>
    </row>
    <row r="251" spans="2:25">
      <c r="B251" s="1083"/>
      <c r="C251" s="461">
        <f>MEDIÇÃO_GLOBAL!I251</f>
        <v>0</v>
      </c>
      <c r="D251" s="455">
        <f>MEDIÇÃO_GLOBAL!J251</f>
        <v>0</v>
      </c>
      <c r="F251" s="1118"/>
      <c r="G251" s="1119"/>
      <c r="H251" s="1120"/>
      <c r="I251" s="1125"/>
      <c r="J251" s="1126"/>
      <c r="K251" s="1127"/>
      <c r="L251" s="1128"/>
      <c r="M251" s="57">
        <f t="shared" si="15"/>
        <v>0</v>
      </c>
      <c r="N251" s="57">
        <f t="shared" si="17"/>
        <v>0</v>
      </c>
      <c r="O251" s="460">
        <f t="shared" si="14"/>
        <v>0</v>
      </c>
      <c r="P251" s="464"/>
      <c r="Q251" s="1084"/>
      <c r="R251" s="1085" t="str">
        <f t="shared" si="16"/>
        <v>-</v>
      </c>
      <c r="S251" s="1089">
        <f>Dados_GLOBAL_Inicial!K251</f>
        <v>0</v>
      </c>
      <c r="T251" s="463"/>
      <c r="U251" s="463"/>
      <c r="V251" s="463"/>
      <c r="W251" s="463"/>
      <c r="X251" s="463"/>
      <c r="Y251" s="543"/>
    </row>
    <row r="252" spans="2:25">
      <c r="B252" s="1083"/>
      <c r="C252" s="461">
        <f>MEDIÇÃO_GLOBAL!I252</f>
        <v>0</v>
      </c>
      <c r="D252" s="455">
        <f>MEDIÇÃO_GLOBAL!J252</f>
        <v>0</v>
      </c>
      <c r="F252" s="1118"/>
      <c r="G252" s="1119"/>
      <c r="H252" s="1120"/>
      <c r="I252" s="1125"/>
      <c r="J252" s="1126"/>
      <c r="K252" s="1127"/>
      <c r="L252" s="1128"/>
      <c r="M252" s="57">
        <f t="shared" si="15"/>
        <v>0</v>
      </c>
      <c r="N252" s="57">
        <f t="shared" si="17"/>
        <v>0</v>
      </c>
      <c r="O252" s="460">
        <f t="shared" si="14"/>
        <v>0</v>
      </c>
      <c r="P252" s="464"/>
      <c r="Q252" s="1084"/>
      <c r="R252" s="1085" t="str">
        <f t="shared" si="16"/>
        <v>-</v>
      </c>
      <c r="S252" s="1089">
        <f>Dados_GLOBAL_Inicial!K252</f>
        <v>0</v>
      </c>
      <c r="T252" s="463"/>
      <c r="U252" s="463"/>
      <c r="V252" s="463"/>
      <c r="W252" s="463"/>
      <c r="X252" s="463"/>
      <c r="Y252" s="543"/>
    </row>
    <row r="253" spans="2:25">
      <c r="B253" s="1083"/>
      <c r="C253" s="461">
        <f>MEDIÇÃO_GLOBAL!I253</f>
        <v>0</v>
      </c>
      <c r="D253" s="455">
        <f>MEDIÇÃO_GLOBAL!J253</f>
        <v>0</v>
      </c>
      <c r="F253" s="1118"/>
      <c r="G253" s="1119"/>
      <c r="H253" s="1120"/>
      <c r="I253" s="1125"/>
      <c r="J253" s="1126"/>
      <c r="K253" s="1127"/>
      <c r="L253" s="1128"/>
      <c r="M253" s="57">
        <f t="shared" si="15"/>
        <v>0</v>
      </c>
      <c r="N253" s="57">
        <f t="shared" si="17"/>
        <v>0</v>
      </c>
      <c r="O253" s="460">
        <f t="shared" si="14"/>
        <v>0</v>
      </c>
      <c r="P253" s="464"/>
      <c r="Q253" s="1084"/>
      <c r="R253" s="1085" t="str">
        <f t="shared" si="16"/>
        <v>-</v>
      </c>
      <c r="S253" s="1089">
        <f>Dados_GLOBAL_Inicial!K253</f>
        <v>0</v>
      </c>
      <c r="T253" s="463"/>
      <c r="U253" s="463"/>
      <c r="V253" s="463"/>
      <c r="W253" s="463"/>
      <c r="X253" s="463"/>
      <c r="Y253" s="543"/>
    </row>
    <row r="254" spans="2:25">
      <c r="B254" s="1083"/>
      <c r="C254" s="461">
        <f>MEDIÇÃO_GLOBAL!I254</f>
        <v>0</v>
      </c>
      <c r="D254" s="455">
        <f>MEDIÇÃO_GLOBAL!J254</f>
        <v>0</v>
      </c>
      <c r="F254" s="1118"/>
      <c r="G254" s="1119"/>
      <c r="H254" s="1120"/>
      <c r="I254" s="1125"/>
      <c r="J254" s="1126"/>
      <c r="K254" s="1127"/>
      <c r="L254" s="1128"/>
      <c r="M254" s="57">
        <f t="shared" si="15"/>
        <v>0</v>
      </c>
      <c r="N254" s="57">
        <f t="shared" si="17"/>
        <v>0</v>
      </c>
      <c r="O254" s="460">
        <f t="shared" si="14"/>
        <v>0</v>
      </c>
      <c r="P254" s="464"/>
      <c r="Q254" s="1084"/>
      <c r="R254" s="1085" t="str">
        <f t="shared" si="16"/>
        <v>-</v>
      </c>
      <c r="S254" s="1089">
        <f>Dados_GLOBAL_Inicial!K254</f>
        <v>0</v>
      </c>
      <c r="T254" s="463"/>
      <c r="U254" s="463"/>
      <c r="V254" s="463"/>
      <c r="W254" s="463"/>
      <c r="X254" s="463"/>
      <c r="Y254" s="543"/>
    </row>
    <row r="255" spans="2:25">
      <c r="B255" s="1083"/>
      <c r="C255" s="461">
        <f>MEDIÇÃO_GLOBAL!I255</f>
        <v>0</v>
      </c>
      <c r="D255" s="455">
        <f>MEDIÇÃO_GLOBAL!J255</f>
        <v>0</v>
      </c>
      <c r="F255" s="1118"/>
      <c r="G255" s="1119"/>
      <c r="H255" s="1120"/>
      <c r="I255" s="1125"/>
      <c r="J255" s="1126"/>
      <c r="K255" s="1127"/>
      <c r="L255" s="1128"/>
      <c r="M255" s="57">
        <f t="shared" si="15"/>
        <v>0</v>
      </c>
      <c r="N255" s="57">
        <f t="shared" si="17"/>
        <v>0</v>
      </c>
      <c r="O255" s="460">
        <f t="shared" si="14"/>
        <v>0</v>
      </c>
      <c r="P255" s="464"/>
      <c r="Q255" s="1084"/>
      <c r="R255" s="1085" t="str">
        <f t="shared" si="16"/>
        <v>-</v>
      </c>
      <c r="S255" s="1089">
        <f>Dados_GLOBAL_Inicial!K255</f>
        <v>0</v>
      </c>
      <c r="T255" s="463"/>
      <c r="U255" s="463"/>
      <c r="V255" s="463"/>
      <c r="W255" s="463"/>
      <c r="X255" s="463"/>
      <c r="Y255" s="543"/>
    </row>
    <row r="256" spans="2:25">
      <c r="B256" s="1083"/>
      <c r="C256" s="461">
        <f>MEDIÇÃO_GLOBAL!I256</f>
        <v>0</v>
      </c>
      <c r="D256" s="455">
        <f>MEDIÇÃO_GLOBAL!J256</f>
        <v>0</v>
      </c>
      <c r="F256" s="1118"/>
      <c r="G256" s="1119"/>
      <c r="H256" s="1120"/>
      <c r="I256" s="1125"/>
      <c r="J256" s="1126"/>
      <c r="K256" s="1127"/>
      <c r="L256" s="1128"/>
      <c r="M256" s="57">
        <f t="shared" si="15"/>
        <v>0</v>
      </c>
      <c r="N256" s="57">
        <f t="shared" si="17"/>
        <v>0</v>
      </c>
      <c r="O256" s="460">
        <f t="shared" si="14"/>
        <v>0</v>
      </c>
      <c r="P256" s="464"/>
      <c r="Q256" s="1084"/>
      <c r="R256" s="1085" t="str">
        <f t="shared" si="16"/>
        <v>-</v>
      </c>
      <c r="S256" s="1089">
        <f>Dados_GLOBAL_Inicial!K256</f>
        <v>0</v>
      </c>
      <c r="T256" s="463"/>
      <c r="U256" s="463"/>
      <c r="V256" s="463"/>
      <c r="W256" s="463"/>
      <c r="X256" s="463"/>
      <c r="Y256" s="543"/>
    </row>
    <row r="257" spans="2:25">
      <c r="B257" s="1083"/>
      <c r="C257" s="461">
        <f>MEDIÇÃO_GLOBAL!I257</f>
        <v>0</v>
      </c>
      <c r="D257" s="455">
        <f>MEDIÇÃO_GLOBAL!J257</f>
        <v>0</v>
      </c>
      <c r="F257" s="1118"/>
      <c r="G257" s="1119"/>
      <c r="H257" s="1120"/>
      <c r="I257" s="1125"/>
      <c r="J257" s="1126"/>
      <c r="K257" s="1127"/>
      <c r="L257" s="1128"/>
      <c r="M257" s="57">
        <f t="shared" si="15"/>
        <v>0</v>
      </c>
      <c r="N257" s="57">
        <f t="shared" si="17"/>
        <v>0</v>
      </c>
      <c r="O257" s="460">
        <f t="shared" si="14"/>
        <v>0</v>
      </c>
      <c r="P257" s="464"/>
      <c r="Q257" s="1084"/>
      <c r="R257" s="1085" t="str">
        <f t="shared" si="16"/>
        <v>-</v>
      </c>
      <c r="S257" s="1089">
        <f>Dados_GLOBAL_Inicial!K257</f>
        <v>0</v>
      </c>
      <c r="T257" s="463"/>
      <c r="U257" s="463"/>
      <c r="V257" s="463"/>
      <c r="W257" s="463"/>
      <c r="X257" s="463"/>
      <c r="Y257" s="543"/>
    </row>
    <row r="258" spans="2:25">
      <c r="B258" s="1083"/>
      <c r="C258" s="461">
        <f>MEDIÇÃO_GLOBAL!I258</f>
        <v>0</v>
      </c>
      <c r="D258" s="455">
        <f>MEDIÇÃO_GLOBAL!J258</f>
        <v>0</v>
      </c>
      <c r="F258" s="1118"/>
      <c r="G258" s="1119"/>
      <c r="H258" s="1120"/>
      <c r="I258" s="1125"/>
      <c r="J258" s="1126"/>
      <c r="K258" s="1127"/>
      <c r="L258" s="1128"/>
      <c r="M258" s="57">
        <f t="shared" si="15"/>
        <v>0</v>
      </c>
      <c r="N258" s="57">
        <f t="shared" si="17"/>
        <v>0</v>
      </c>
      <c r="O258" s="460">
        <f t="shared" si="14"/>
        <v>0</v>
      </c>
      <c r="P258" s="464"/>
      <c r="Q258" s="1084"/>
      <c r="R258" s="1085" t="str">
        <f t="shared" si="16"/>
        <v>-</v>
      </c>
      <c r="S258" s="1089">
        <f>Dados_GLOBAL_Inicial!K258</f>
        <v>0</v>
      </c>
      <c r="T258" s="463"/>
      <c r="U258" s="463"/>
      <c r="V258" s="463"/>
      <c r="W258" s="463"/>
      <c r="X258" s="463"/>
      <c r="Y258" s="543"/>
    </row>
    <row r="259" spans="2:25">
      <c r="B259" s="1083"/>
      <c r="C259" s="461">
        <f>MEDIÇÃO_GLOBAL!I259</f>
        <v>0</v>
      </c>
      <c r="D259" s="455">
        <f>MEDIÇÃO_GLOBAL!J259</f>
        <v>0</v>
      </c>
      <c r="F259" s="1118"/>
      <c r="G259" s="1119"/>
      <c r="H259" s="1120"/>
      <c r="I259" s="1125"/>
      <c r="J259" s="1126"/>
      <c r="K259" s="1127"/>
      <c r="L259" s="1128"/>
      <c r="M259" s="57">
        <f t="shared" si="15"/>
        <v>0</v>
      </c>
      <c r="N259" s="57">
        <f t="shared" si="17"/>
        <v>0</v>
      </c>
      <c r="O259" s="460">
        <f t="shared" si="14"/>
        <v>0</v>
      </c>
      <c r="P259" s="464"/>
      <c r="Q259" s="1084"/>
      <c r="R259" s="1085" t="str">
        <f t="shared" si="16"/>
        <v>-</v>
      </c>
      <c r="S259" s="1089">
        <f>Dados_GLOBAL_Inicial!K259</f>
        <v>0</v>
      </c>
      <c r="T259" s="463"/>
      <c r="U259" s="463"/>
      <c r="V259" s="463"/>
      <c r="W259" s="463"/>
      <c r="X259" s="463"/>
      <c r="Y259" s="543"/>
    </row>
    <row r="260" spans="2:25">
      <c r="B260" s="1083"/>
      <c r="C260" s="461">
        <f>MEDIÇÃO_GLOBAL!I260</f>
        <v>0</v>
      </c>
      <c r="D260" s="455">
        <f>MEDIÇÃO_GLOBAL!J260</f>
        <v>0</v>
      </c>
      <c r="F260" s="1118"/>
      <c r="G260" s="1119"/>
      <c r="H260" s="1120"/>
      <c r="I260" s="1125"/>
      <c r="J260" s="1126"/>
      <c r="K260" s="1127"/>
      <c r="L260" s="1128"/>
      <c r="M260" s="57">
        <f t="shared" si="15"/>
        <v>0</v>
      </c>
      <c r="N260" s="57">
        <f t="shared" si="17"/>
        <v>0</v>
      </c>
      <c r="O260" s="460">
        <f t="shared" si="14"/>
        <v>0</v>
      </c>
      <c r="P260" s="464"/>
      <c r="Q260" s="1084"/>
      <c r="R260" s="1085" t="str">
        <f t="shared" si="16"/>
        <v>-</v>
      </c>
      <c r="S260" s="1089">
        <f>Dados_GLOBAL_Inicial!K260</f>
        <v>0</v>
      </c>
      <c r="T260" s="463"/>
      <c r="U260" s="463"/>
      <c r="V260" s="463"/>
      <c r="W260" s="463"/>
      <c r="X260" s="463"/>
      <c r="Y260" s="543"/>
    </row>
    <row r="261" spans="2:25">
      <c r="B261" s="1083"/>
      <c r="C261" s="461">
        <f>MEDIÇÃO_GLOBAL!I261</f>
        <v>0</v>
      </c>
      <c r="D261" s="455">
        <f>MEDIÇÃO_GLOBAL!J261</f>
        <v>0</v>
      </c>
      <c r="F261" s="1118"/>
      <c r="G261" s="1119"/>
      <c r="H261" s="1120"/>
      <c r="I261" s="1125"/>
      <c r="J261" s="1126"/>
      <c r="K261" s="1127"/>
      <c r="L261" s="1128"/>
      <c r="M261" s="57">
        <f t="shared" si="15"/>
        <v>0</v>
      </c>
      <c r="N261" s="57">
        <f t="shared" si="17"/>
        <v>0</v>
      </c>
      <c r="O261" s="460">
        <f t="shared" si="14"/>
        <v>0</v>
      </c>
      <c r="P261" s="464"/>
      <c r="Q261" s="1084"/>
      <c r="R261" s="1085" t="str">
        <f t="shared" si="16"/>
        <v>-</v>
      </c>
      <c r="S261" s="1089">
        <f>Dados_GLOBAL_Inicial!K261</f>
        <v>0</v>
      </c>
      <c r="T261" s="463"/>
      <c r="U261" s="463"/>
      <c r="V261" s="463"/>
      <c r="W261" s="463"/>
      <c r="X261" s="463"/>
      <c r="Y261" s="543"/>
    </row>
    <row r="262" spans="2:25">
      <c r="B262" s="1083"/>
      <c r="C262" s="461">
        <f>MEDIÇÃO_GLOBAL!I262</f>
        <v>0</v>
      </c>
      <c r="D262" s="455">
        <f>MEDIÇÃO_GLOBAL!J262</f>
        <v>0</v>
      </c>
      <c r="F262" s="1118"/>
      <c r="G262" s="1119"/>
      <c r="H262" s="1120"/>
      <c r="I262" s="1125"/>
      <c r="J262" s="1126"/>
      <c r="K262" s="1127"/>
      <c r="L262" s="1128"/>
      <c r="M262" s="57">
        <f t="shared" si="15"/>
        <v>0</v>
      </c>
      <c r="N262" s="57">
        <f t="shared" si="17"/>
        <v>0</v>
      </c>
      <c r="O262" s="460">
        <f t="shared" si="14"/>
        <v>0</v>
      </c>
      <c r="P262" s="464"/>
      <c r="Q262" s="1084"/>
      <c r="R262" s="1085" t="str">
        <f t="shared" si="16"/>
        <v>-</v>
      </c>
      <c r="S262" s="1089">
        <f>Dados_GLOBAL_Inicial!K262</f>
        <v>0</v>
      </c>
      <c r="T262" s="463"/>
      <c r="U262" s="463"/>
      <c r="V262" s="463"/>
      <c r="W262" s="463"/>
      <c r="X262" s="463"/>
      <c r="Y262" s="543"/>
    </row>
    <row r="263" spans="2:25">
      <c r="B263" s="1083"/>
      <c r="C263" s="461">
        <f>MEDIÇÃO_GLOBAL!I263</f>
        <v>0</v>
      </c>
      <c r="D263" s="455">
        <f>MEDIÇÃO_GLOBAL!J263</f>
        <v>0</v>
      </c>
      <c r="F263" s="1118"/>
      <c r="G263" s="1119"/>
      <c r="H263" s="1120"/>
      <c r="I263" s="1125"/>
      <c r="J263" s="1126"/>
      <c r="K263" s="1127"/>
      <c r="L263" s="1128"/>
      <c r="M263" s="57">
        <f t="shared" si="15"/>
        <v>0</v>
      </c>
      <c r="N263" s="57">
        <f t="shared" si="17"/>
        <v>0</v>
      </c>
      <c r="O263" s="460">
        <f t="shared" si="14"/>
        <v>0</v>
      </c>
      <c r="P263" s="464"/>
      <c r="Q263" s="1084"/>
      <c r="R263" s="1085" t="str">
        <f t="shared" si="16"/>
        <v>-</v>
      </c>
      <c r="S263" s="1089">
        <f>Dados_GLOBAL_Inicial!K263</f>
        <v>0</v>
      </c>
      <c r="T263" s="463"/>
      <c r="U263" s="463"/>
      <c r="V263" s="463"/>
      <c r="W263" s="463"/>
      <c r="X263" s="463"/>
      <c r="Y263" s="543"/>
    </row>
    <row r="264" spans="2:25">
      <c r="B264" s="1083"/>
      <c r="C264" s="461">
        <f>MEDIÇÃO_GLOBAL!I264</f>
        <v>0</v>
      </c>
      <c r="D264" s="455">
        <f>MEDIÇÃO_GLOBAL!J264</f>
        <v>0</v>
      </c>
      <c r="F264" s="1118"/>
      <c r="G264" s="1119"/>
      <c r="H264" s="1120"/>
      <c r="I264" s="1125"/>
      <c r="J264" s="1126"/>
      <c r="K264" s="1127"/>
      <c r="L264" s="1128"/>
      <c r="M264" s="57">
        <f t="shared" si="15"/>
        <v>0</v>
      </c>
      <c r="N264" s="57">
        <f t="shared" si="17"/>
        <v>0</v>
      </c>
      <c r="O264" s="460">
        <f t="shared" si="14"/>
        <v>0</v>
      </c>
      <c r="P264" s="464"/>
      <c r="Q264" s="1084"/>
      <c r="R264" s="1085" t="str">
        <f t="shared" si="16"/>
        <v>-</v>
      </c>
      <c r="S264" s="1089">
        <f>Dados_GLOBAL_Inicial!K264</f>
        <v>0</v>
      </c>
      <c r="T264" s="463"/>
      <c r="U264" s="463"/>
      <c r="V264" s="463"/>
      <c r="W264" s="463"/>
      <c r="X264" s="463"/>
      <c r="Y264" s="543"/>
    </row>
    <row r="265" spans="2:25">
      <c r="B265" s="1083"/>
      <c r="C265" s="461">
        <f>MEDIÇÃO_GLOBAL!I265</f>
        <v>0</v>
      </c>
      <c r="D265" s="455">
        <f>MEDIÇÃO_GLOBAL!J265</f>
        <v>0</v>
      </c>
      <c r="F265" s="1118"/>
      <c r="G265" s="1119"/>
      <c r="H265" s="1120"/>
      <c r="I265" s="1125"/>
      <c r="J265" s="1126"/>
      <c r="K265" s="1127"/>
      <c r="L265" s="1128"/>
      <c r="M265" s="57">
        <f t="shared" si="15"/>
        <v>0</v>
      </c>
      <c r="N265" s="57">
        <f t="shared" si="17"/>
        <v>0</v>
      </c>
      <c r="O265" s="460">
        <f t="shared" si="14"/>
        <v>0</v>
      </c>
      <c r="P265" s="464"/>
      <c r="Q265" s="1084"/>
      <c r="R265" s="1085" t="str">
        <f t="shared" si="16"/>
        <v>-</v>
      </c>
      <c r="S265" s="1089">
        <f>Dados_GLOBAL_Inicial!K265</f>
        <v>0</v>
      </c>
      <c r="T265" s="463"/>
      <c r="U265" s="463"/>
      <c r="V265" s="463"/>
      <c r="W265" s="463"/>
      <c r="X265" s="463"/>
      <c r="Y265" s="543"/>
    </row>
    <row r="266" spans="2:25">
      <c r="B266" s="1083"/>
      <c r="C266" s="461">
        <f>MEDIÇÃO_GLOBAL!I266</f>
        <v>0</v>
      </c>
      <c r="D266" s="455">
        <f>MEDIÇÃO_GLOBAL!J266</f>
        <v>0</v>
      </c>
      <c r="F266" s="1118"/>
      <c r="G266" s="1119"/>
      <c r="H266" s="1120"/>
      <c r="I266" s="1125"/>
      <c r="J266" s="1126"/>
      <c r="K266" s="1127"/>
      <c r="L266" s="1128"/>
      <c r="M266" s="57">
        <f t="shared" si="15"/>
        <v>0</v>
      </c>
      <c r="N266" s="57">
        <f t="shared" si="17"/>
        <v>0</v>
      </c>
      <c r="O266" s="460">
        <f t="shared" ref="O266:O329" si="18">IF(IFERROR(VALUE($F266),0)&gt;0,SUM(N267),0)</f>
        <v>0</v>
      </c>
      <c r="P266" s="464"/>
      <c r="Q266" s="1084"/>
      <c r="R266" s="1085" t="str">
        <f t="shared" si="16"/>
        <v>-</v>
      </c>
      <c r="S266" s="1089">
        <f>Dados_GLOBAL_Inicial!K266</f>
        <v>0</v>
      </c>
      <c r="T266" s="463"/>
      <c r="U266" s="463"/>
      <c r="V266" s="463"/>
      <c r="W266" s="463"/>
      <c r="X266" s="463"/>
      <c r="Y266" s="543"/>
    </row>
    <row r="267" spans="2:25">
      <c r="B267" s="1083"/>
      <c r="C267" s="461">
        <f>MEDIÇÃO_GLOBAL!I267</f>
        <v>0</v>
      </c>
      <c r="D267" s="455">
        <f>MEDIÇÃO_GLOBAL!J267</f>
        <v>0</v>
      </c>
      <c r="F267" s="1118"/>
      <c r="G267" s="1119"/>
      <c r="H267" s="1120"/>
      <c r="I267" s="1125"/>
      <c r="J267" s="1126"/>
      <c r="K267" s="1127"/>
      <c r="L267" s="1128"/>
      <c r="M267" s="57">
        <f t="shared" si="15"/>
        <v>0</v>
      </c>
      <c r="N267" s="57">
        <f t="shared" si="17"/>
        <v>0</v>
      </c>
      <c r="O267" s="460">
        <f t="shared" si="18"/>
        <v>0</v>
      </c>
      <c r="P267" s="464"/>
      <c r="Q267" s="1084"/>
      <c r="R267" s="1085" t="str">
        <f t="shared" si="16"/>
        <v>-</v>
      </c>
      <c r="S267" s="1089">
        <f>Dados_GLOBAL_Inicial!K267</f>
        <v>0</v>
      </c>
      <c r="T267" s="463"/>
      <c r="U267" s="463"/>
      <c r="V267" s="463"/>
      <c r="W267" s="463"/>
      <c r="X267" s="463"/>
      <c r="Y267" s="543"/>
    </row>
    <row r="268" spans="2:25">
      <c r="B268" s="1083"/>
      <c r="C268" s="461">
        <f>MEDIÇÃO_GLOBAL!I268</f>
        <v>0</v>
      </c>
      <c r="D268" s="455">
        <f>MEDIÇÃO_GLOBAL!J268</f>
        <v>0</v>
      </c>
      <c r="F268" s="1118"/>
      <c r="G268" s="1119"/>
      <c r="H268" s="1120"/>
      <c r="I268" s="1125"/>
      <c r="J268" s="1126"/>
      <c r="K268" s="1127"/>
      <c r="L268" s="1128"/>
      <c r="M268" s="57">
        <f t="shared" ref="M268:M331" si="19">IF($C$6=0,IF(IFERROR(VALUE($F268),0)&gt;0,0,IF(P268=0,ROUND(IFERROR(VALUE(K268),0)*IFERROR(VALUE(L268),0),2),IF(P268="b",ROUNDDOWN(IFERROR(VALUE(K268),0)*IFERROR(VALUE(L268),0),2),IF(P268="c",ROUNDUP(IFERROR(VALUE(K268),0)*IFERROR(VALUE(L268),0),2),ROUND(IFERROR(VALUE(K268),0)*IFERROR(VALUE(L268),0),2))))),IF(IFERROR(VALUE($F268),0)&gt;0,0,IF(P268=0,ROUND(IFERROR(VALUE(L268),0)*D268,2),IF(P268="b",ROUNDDOWN(IFERROR(VALUE(L268),0)*D268,2),IF(P268="c",ROUNDUP(IFERROR(VALUE(L268),0)*D268,2),ROUND(IFERROR(VALUE(L268),0)*D268,2))))))</f>
        <v>0</v>
      </c>
      <c r="N268" s="57">
        <f t="shared" si="17"/>
        <v>0</v>
      </c>
      <c r="O268" s="460">
        <f t="shared" si="18"/>
        <v>0</v>
      </c>
      <c r="P268" s="464"/>
      <c r="Q268" s="1084"/>
      <c r="R268" s="1085" t="str">
        <f t="shared" ref="R268:R331" si="20">IF(K268=0,"-",IF(K268=SUM(S268:Y268),"Ok","Verificar"))</f>
        <v>-</v>
      </c>
      <c r="S268" s="1089">
        <f>Dados_GLOBAL_Inicial!K268</f>
        <v>0</v>
      </c>
      <c r="T268" s="463"/>
      <c r="U268" s="463"/>
      <c r="V268" s="463"/>
      <c r="W268" s="463"/>
      <c r="X268" s="463"/>
      <c r="Y268" s="543"/>
    </row>
    <row r="269" spans="2:25">
      <c r="B269" s="1083"/>
      <c r="C269" s="461">
        <f>MEDIÇÃO_GLOBAL!I269</f>
        <v>0</v>
      </c>
      <c r="D269" s="455">
        <f>MEDIÇÃO_GLOBAL!J269</f>
        <v>0</v>
      </c>
      <c r="F269" s="1118"/>
      <c r="G269" s="1119"/>
      <c r="H269" s="1120"/>
      <c r="I269" s="1125"/>
      <c r="J269" s="1126"/>
      <c r="K269" s="1127"/>
      <c r="L269" s="1128"/>
      <c r="M269" s="57">
        <f t="shared" si="19"/>
        <v>0</v>
      </c>
      <c r="N269" s="57">
        <f t="shared" si="17"/>
        <v>0</v>
      </c>
      <c r="O269" s="460">
        <f t="shared" si="18"/>
        <v>0</v>
      </c>
      <c r="P269" s="464"/>
      <c r="Q269" s="1084"/>
      <c r="R269" s="1085" t="str">
        <f t="shared" si="20"/>
        <v>-</v>
      </c>
      <c r="S269" s="1089">
        <f>Dados_GLOBAL_Inicial!K269</f>
        <v>0</v>
      </c>
      <c r="T269" s="463"/>
      <c r="U269" s="463"/>
      <c r="V269" s="463"/>
      <c r="W269" s="463"/>
      <c r="X269" s="463"/>
      <c r="Y269" s="543"/>
    </row>
    <row r="270" spans="2:25">
      <c r="B270" s="1083"/>
      <c r="C270" s="461">
        <f>MEDIÇÃO_GLOBAL!I270</f>
        <v>0</v>
      </c>
      <c r="D270" s="455">
        <f>MEDIÇÃO_GLOBAL!J270</f>
        <v>0</v>
      </c>
      <c r="F270" s="1118"/>
      <c r="G270" s="1119"/>
      <c r="H270" s="1120"/>
      <c r="I270" s="1125"/>
      <c r="J270" s="1126"/>
      <c r="K270" s="1127"/>
      <c r="L270" s="1128"/>
      <c r="M270" s="57">
        <f t="shared" si="19"/>
        <v>0</v>
      </c>
      <c r="N270" s="57">
        <f t="shared" si="17"/>
        <v>0</v>
      </c>
      <c r="O270" s="460">
        <f t="shared" si="18"/>
        <v>0</v>
      </c>
      <c r="P270" s="464"/>
      <c r="Q270" s="1084"/>
      <c r="R270" s="1085" t="str">
        <f t="shared" si="20"/>
        <v>-</v>
      </c>
      <c r="S270" s="1089">
        <f>Dados_GLOBAL_Inicial!K270</f>
        <v>0</v>
      </c>
      <c r="T270" s="463"/>
      <c r="U270" s="463"/>
      <c r="V270" s="463"/>
      <c r="W270" s="463"/>
      <c r="X270" s="463"/>
      <c r="Y270" s="543"/>
    </row>
    <row r="271" spans="2:25">
      <c r="B271" s="1083"/>
      <c r="C271" s="461">
        <f>MEDIÇÃO_GLOBAL!I271</f>
        <v>0</v>
      </c>
      <c r="D271" s="455">
        <f>MEDIÇÃO_GLOBAL!J271</f>
        <v>0</v>
      </c>
      <c r="F271" s="1118"/>
      <c r="G271" s="1119"/>
      <c r="H271" s="1120"/>
      <c r="I271" s="1125"/>
      <c r="J271" s="1126"/>
      <c r="K271" s="1127"/>
      <c r="L271" s="1128"/>
      <c r="M271" s="57">
        <f t="shared" si="19"/>
        <v>0</v>
      </c>
      <c r="N271" s="57">
        <f t="shared" ref="N271:N334" si="21">IF(IFERROR(VALUE($F271),0)&gt;0,0,SUM(N272,M271))</f>
        <v>0</v>
      </c>
      <c r="O271" s="460">
        <f t="shared" si="18"/>
        <v>0</v>
      </c>
      <c r="P271" s="464"/>
      <c r="Q271" s="1084"/>
      <c r="R271" s="1085" t="str">
        <f t="shared" si="20"/>
        <v>-</v>
      </c>
      <c r="S271" s="1089">
        <f>Dados_GLOBAL_Inicial!K271</f>
        <v>0</v>
      </c>
      <c r="T271" s="463"/>
      <c r="U271" s="463"/>
      <c r="V271" s="463"/>
      <c r="W271" s="463"/>
      <c r="X271" s="463"/>
      <c r="Y271" s="543"/>
    </row>
    <row r="272" spans="2:25">
      <c r="B272" s="1083"/>
      <c r="C272" s="461">
        <f>MEDIÇÃO_GLOBAL!I272</f>
        <v>0</v>
      </c>
      <c r="D272" s="455">
        <f>MEDIÇÃO_GLOBAL!J272</f>
        <v>0</v>
      </c>
      <c r="F272" s="1118"/>
      <c r="G272" s="1119"/>
      <c r="H272" s="1120"/>
      <c r="I272" s="1125"/>
      <c r="J272" s="1126"/>
      <c r="K272" s="1127"/>
      <c r="L272" s="1128"/>
      <c r="M272" s="57">
        <f t="shared" si="19"/>
        <v>0</v>
      </c>
      <c r="N272" s="57">
        <f t="shared" si="21"/>
        <v>0</v>
      </c>
      <c r="O272" s="460">
        <f t="shared" si="18"/>
        <v>0</v>
      </c>
      <c r="P272" s="464"/>
      <c r="Q272" s="1084"/>
      <c r="R272" s="1085" t="str">
        <f t="shared" si="20"/>
        <v>-</v>
      </c>
      <c r="S272" s="1089">
        <f>Dados_GLOBAL_Inicial!K272</f>
        <v>0</v>
      </c>
      <c r="T272" s="463"/>
      <c r="U272" s="463"/>
      <c r="V272" s="463"/>
      <c r="W272" s="463"/>
      <c r="X272" s="463"/>
      <c r="Y272" s="543"/>
    </row>
    <row r="273" spans="2:25">
      <c r="B273" s="1083"/>
      <c r="C273" s="461">
        <f>MEDIÇÃO_GLOBAL!I273</f>
        <v>0</v>
      </c>
      <c r="D273" s="455">
        <f>MEDIÇÃO_GLOBAL!J273</f>
        <v>0</v>
      </c>
      <c r="F273" s="1118"/>
      <c r="G273" s="1119"/>
      <c r="H273" s="1120"/>
      <c r="I273" s="1125"/>
      <c r="J273" s="1126"/>
      <c r="K273" s="1127"/>
      <c r="L273" s="1128"/>
      <c r="M273" s="57">
        <f t="shared" si="19"/>
        <v>0</v>
      </c>
      <c r="N273" s="57">
        <f t="shared" si="21"/>
        <v>0</v>
      </c>
      <c r="O273" s="460">
        <f t="shared" si="18"/>
        <v>0</v>
      </c>
      <c r="P273" s="464"/>
      <c r="Q273" s="1084"/>
      <c r="R273" s="1085" t="str">
        <f t="shared" si="20"/>
        <v>-</v>
      </c>
      <c r="S273" s="1089">
        <f>Dados_GLOBAL_Inicial!K273</f>
        <v>0</v>
      </c>
      <c r="T273" s="463"/>
      <c r="U273" s="463"/>
      <c r="V273" s="463"/>
      <c r="W273" s="463"/>
      <c r="X273" s="463"/>
      <c r="Y273" s="543"/>
    </row>
    <row r="274" spans="2:25">
      <c r="B274" s="1083"/>
      <c r="C274" s="461">
        <f>MEDIÇÃO_GLOBAL!I274</f>
        <v>0</v>
      </c>
      <c r="D274" s="455">
        <f>MEDIÇÃO_GLOBAL!J274</f>
        <v>0</v>
      </c>
      <c r="F274" s="1118"/>
      <c r="G274" s="1119"/>
      <c r="H274" s="1120"/>
      <c r="I274" s="1125"/>
      <c r="J274" s="1126"/>
      <c r="K274" s="1127"/>
      <c r="L274" s="1128"/>
      <c r="M274" s="57">
        <f t="shared" si="19"/>
        <v>0</v>
      </c>
      <c r="N274" s="57">
        <f t="shared" si="21"/>
        <v>0</v>
      </c>
      <c r="O274" s="460">
        <f t="shared" si="18"/>
        <v>0</v>
      </c>
      <c r="P274" s="464"/>
      <c r="Q274" s="1084"/>
      <c r="R274" s="1085" t="str">
        <f t="shared" si="20"/>
        <v>-</v>
      </c>
      <c r="S274" s="1089">
        <f>Dados_GLOBAL_Inicial!K274</f>
        <v>0</v>
      </c>
      <c r="T274" s="463"/>
      <c r="U274" s="463"/>
      <c r="V274" s="463"/>
      <c r="W274" s="463"/>
      <c r="X274" s="463"/>
      <c r="Y274" s="543"/>
    </row>
    <row r="275" spans="2:25">
      <c r="B275" s="1083"/>
      <c r="C275" s="461">
        <f>MEDIÇÃO_GLOBAL!I275</f>
        <v>0</v>
      </c>
      <c r="D275" s="455">
        <f>MEDIÇÃO_GLOBAL!J275</f>
        <v>0</v>
      </c>
      <c r="F275" s="1118"/>
      <c r="G275" s="1119"/>
      <c r="H275" s="1120"/>
      <c r="I275" s="1125"/>
      <c r="J275" s="1126"/>
      <c r="K275" s="1127"/>
      <c r="L275" s="1128"/>
      <c r="M275" s="57">
        <f t="shared" si="19"/>
        <v>0</v>
      </c>
      <c r="N275" s="57">
        <f t="shared" si="21"/>
        <v>0</v>
      </c>
      <c r="O275" s="460">
        <f t="shared" si="18"/>
        <v>0</v>
      </c>
      <c r="P275" s="464"/>
      <c r="Q275" s="1084"/>
      <c r="R275" s="1085" t="str">
        <f t="shared" si="20"/>
        <v>-</v>
      </c>
      <c r="S275" s="1089">
        <f>Dados_GLOBAL_Inicial!K275</f>
        <v>0</v>
      </c>
      <c r="T275" s="463"/>
      <c r="U275" s="463"/>
      <c r="V275" s="463"/>
      <c r="W275" s="463"/>
      <c r="X275" s="463"/>
      <c r="Y275" s="543"/>
    </row>
    <row r="276" spans="2:25">
      <c r="B276" s="1083"/>
      <c r="C276" s="461">
        <f>MEDIÇÃO_GLOBAL!I276</f>
        <v>0</v>
      </c>
      <c r="D276" s="455">
        <f>MEDIÇÃO_GLOBAL!J276</f>
        <v>0</v>
      </c>
      <c r="F276" s="1118"/>
      <c r="G276" s="1119"/>
      <c r="H276" s="1120"/>
      <c r="I276" s="1125"/>
      <c r="J276" s="1126"/>
      <c r="K276" s="1127"/>
      <c r="L276" s="1128"/>
      <c r="M276" s="57">
        <f t="shared" si="19"/>
        <v>0</v>
      </c>
      <c r="N276" s="57">
        <f t="shared" si="21"/>
        <v>0</v>
      </c>
      <c r="O276" s="460">
        <f t="shared" si="18"/>
        <v>0</v>
      </c>
      <c r="P276" s="464"/>
      <c r="Q276" s="1084"/>
      <c r="R276" s="1085" t="str">
        <f t="shared" si="20"/>
        <v>-</v>
      </c>
      <c r="S276" s="1089">
        <f>Dados_GLOBAL_Inicial!K276</f>
        <v>0</v>
      </c>
      <c r="T276" s="463"/>
      <c r="U276" s="463"/>
      <c r="V276" s="463"/>
      <c r="W276" s="463"/>
      <c r="X276" s="463"/>
      <c r="Y276" s="543"/>
    </row>
    <row r="277" spans="2:25">
      <c r="B277" s="1083"/>
      <c r="C277" s="461">
        <f>MEDIÇÃO_GLOBAL!I277</f>
        <v>0</v>
      </c>
      <c r="D277" s="455">
        <f>MEDIÇÃO_GLOBAL!J277</f>
        <v>0</v>
      </c>
      <c r="F277" s="1118"/>
      <c r="G277" s="1119"/>
      <c r="H277" s="1120"/>
      <c r="I277" s="1125"/>
      <c r="J277" s="1126"/>
      <c r="K277" s="1127"/>
      <c r="L277" s="1128"/>
      <c r="M277" s="57">
        <f t="shared" si="19"/>
        <v>0</v>
      </c>
      <c r="N277" s="57">
        <f t="shared" si="21"/>
        <v>0</v>
      </c>
      <c r="O277" s="460">
        <f t="shared" si="18"/>
        <v>0</v>
      </c>
      <c r="P277" s="464"/>
      <c r="Q277" s="1084"/>
      <c r="R277" s="1085" t="str">
        <f t="shared" si="20"/>
        <v>-</v>
      </c>
      <c r="S277" s="1089">
        <f>Dados_GLOBAL_Inicial!K277</f>
        <v>0</v>
      </c>
      <c r="T277" s="463"/>
      <c r="U277" s="463"/>
      <c r="V277" s="463"/>
      <c r="W277" s="463"/>
      <c r="X277" s="463"/>
      <c r="Y277" s="543"/>
    </row>
    <row r="278" spans="2:25">
      <c r="B278" s="1083"/>
      <c r="C278" s="461">
        <f>MEDIÇÃO_GLOBAL!I278</f>
        <v>0</v>
      </c>
      <c r="D278" s="455">
        <f>MEDIÇÃO_GLOBAL!J278</f>
        <v>0</v>
      </c>
      <c r="F278" s="1118"/>
      <c r="G278" s="1119"/>
      <c r="H278" s="1120"/>
      <c r="I278" s="1125"/>
      <c r="J278" s="1126"/>
      <c r="K278" s="1127"/>
      <c r="L278" s="1128"/>
      <c r="M278" s="57">
        <f t="shared" si="19"/>
        <v>0</v>
      </c>
      <c r="N278" s="57">
        <f t="shared" si="21"/>
        <v>0</v>
      </c>
      <c r="O278" s="460">
        <f t="shared" si="18"/>
        <v>0</v>
      </c>
      <c r="P278" s="464"/>
      <c r="Q278" s="1084"/>
      <c r="R278" s="1085" t="str">
        <f t="shared" si="20"/>
        <v>-</v>
      </c>
      <c r="S278" s="1089">
        <f>Dados_GLOBAL_Inicial!K278</f>
        <v>0</v>
      </c>
      <c r="T278" s="463"/>
      <c r="U278" s="463"/>
      <c r="V278" s="463"/>
      <c r="W278" s="463"/>
      <c r="X278" s="463"/>
      <c r="Y278" s="543"/>
    </row>
    <row r="279" spans="2:25">
      <c r="B279" s="1083"/>
      <c r="C279" s="461">
        <f>MEDIÇÃO_GLOBAL!I279</f>
        <v>0</v>
      </c>
      <c r="D279" s="455">
        <f>MEDIÇÃO_GLOBAL!J279</f>
        <v>0</v>
      </c>
      <c r="F279" s="1118"/>
      <c r="G279" s="1119"/>
      <c r="H279" s="1120"/>
      <c r="I279" s="1125"/>
      <c r="J279" s="1126"/>
      <c r="K279" s="1127"/>
      <c r="L279" s="1128"/>
      <c r="M279" s="57">
        <f t="shared" si="19"/>
        <v>0</v>
      </c>
      <c r="N279" s="57">
        <f t="shared" si="21"/>
        <v>0</v>
      </c>
      <c r="O279" s="460">
        <f t="shared" si="18"/>
        <v>0</v>
      </c>
      <c r="P279" s="464"/>
      <c r="Q279" s="1084"/>
      <c r="R279" s="1085" t="str">
        <f t="shared" si="20"/>
        <v>-</v>
      </c>
      <c r="S279" s="1089">
        <f>Dados_GLOBAL_Inicial!K279</f>
        <v>0</v>
      </c>
      <c r="T279" s="463"/>
      <c r="U279" s="463"/>
      <c r="V279" s="463"/>
      <c r="W279" s="463"/>
      <c r="X279" s="463"/>
      <c r="Y279" s="543"/>
    </row>
    <row r="280" spans="2:25">
      <c r="B280" s="1083"/>
      <c r="C280" s="461">
        <f>MEDIÇÃO_GLOBAL!I280</f>
        <v>0</v>
      </c>
      <c r="D280" s="455">
        <f>MEDIÇÃO_GLOBAL!J280</f>
        <v>0</v>
      </c>
      <c r="F280" s="1118"/>
      <c r="G280" s="1119"/>
      <c r="H280" s="1120"/>
      <c r="I280" s="1125"/>
      <c r="J280" s="1126"/>
      <c r="K280" s="1127"/>
      <c r="L280" s="1128"/>
      <c r="M280" s="57">
        <f t="shared" si="19"/>
        <v>0</v>
      </c>
      <c r="N280" s="57">
        <f t="shared" si="21"/>
        <v>0</v>
      </c>
      <c r="O280" s="460">
        <f t="shared" si="18"/>
        <v>0</v>
      </c>
      <c r="P280" s="464"/>
      <c r="Q280" s="1084"/>
      <c r="R280" s="1085" t="str">
        <f t="shared" si="20"/>
        <v>-</v>
      </c>
      <c r="S280" s="1089">
        <f>Dados_GLOBAL_Inicial!K280</f>
        <v>0</v>
      </c>
      <c r="T280" s="463"/>
      <c r="U280" s="463"/>
      <c r="V280" s="463"/>
      <c r="W280" s="463"/>
      <c r="X280" s="463"/>
      <c r="Y280" s="543"/>
    </row>
    <row r="281" spans="2:25">
      <c r="B281" s="1083"/>
      <c r="C281" s="461">
        <f>MEDIÇÃO_GLOBAL!I281</f>
        <v>0</v>
      </c>
      <c r="D281" s="455">
        <f>MEDIÇÃO_GLOBAL!J281</f>
        <v>0</v>
      </c>
      <c r="F281" s="1118"/>
      <c r="G281" s="1119"/>
      <c r="H281" s="1120"/>
      <c r="I281" s="1125"/>
      <c r="J281" s="1126"/>
      <c r="K281" s="1127"/>
      <c r="L281" s="1128"/>
      <c r="M281" s="57">
        <f t="shared" si="19"/>
        <v>0</v>
      </c>
      <c r="N281" s="57">
        <f t="shared" si="21"/>
        <v>0</v>
      </c>
      <c r="O281" s="460">
        <f t="shared" si="18"/>
        <v>0</v>
      </c>
      <c r="P281" s="464"/>
      <c r="Q281" s="1084"/>
      <c r="R281" s="1085" t="str">
        <f t="shared" si="20"/>
        <v>-</v>
      </c>
      <c r="S281" s="1089">
        <f>Dados_GLOBAL_Inicial!K281</f>
        <v>0</v>
      </c>
      <c r="T281" s="463"/>
      <c r="U281" s="463"/>
      <c r="V281" s="463"/>
      <c r="W281" s="463"/>
      <c r="X281" s="463"/>
      <c r="Y281" s="543"/>
    </row>
    <row r="282" spans="2:25">
      <c r="B282" s="1083"/>
      <c r="C282" s="461">
        <f>MEDIÇÃO_GLOBAL!I282</f>
        <v>0</v>
      </c>
      <c r="D282" s="455">
        <f>MEDIÇÃO_GLOBAL!J282</f>
        <v>0</v>
      </c>
      <c r="F282" s="1118"/>
      <c r="G282" s="1119"/>
      <c r="H282" s="1120"/>
      <c r="I282" s="1125"/>
      <c r="J282" s="1126"/>
      <c r="K282" s="1127"/>
      <c r="L282" s="1128"/>
      <c r="M282" s="57">
        <f t="shared" si="19"/>
        <v>0</v>
      </c>
      <c r="N282" s="57">
        <f t="shared" si="21"/>
        <v>0</v>
      </c>
      <c r="O282" s="460">
        <f t="shared" si="18"/>
        <v>0</v>
      </c>
      <c r="P282" s="464"/>
      <c r="Q282" s="1084"/>
      <c r="R282" s="1085" t="str">
        <f t="shared" si="20"/>
        <v>-</v>
      </c>
      <c r="S282" s="1089">
        <f>Dados_GLOBAL_Inicial!K282</f>
        <v>0</v>
      </c>
      <c r="T282" s="463"/>
      <c r="U282" s="463"/>
      <c r="V282" s="463"/>
      <c r="W282" s="463"/>
      <c r="X282" s="463"/>
      <c r="Y282" s="543"/>
    </row>
    <row r="283" spans="2:25">
      <c r="B283" s="1083"/>
      <c r="C283" s="461">
        <f>MEDIÇÃO_GLOBAL!I283</f>
        <v>0</v>
      </c>
      <c r="D283" s="455">
        <f>MEDIÇÃO_GLOBAL!J283</f>
        <v>0</v>
      </c>
      <c r="F283" s="1118"/>
      <c r="G283" s="1119"/>
      <c r="H283" s="1120"/>
      <c r="I283" s="1125"/>
      <c r="J283" s="1126"/>
      <c r="K283" s="1127"/>
      <c r="L283" s="1128"/>
      <c r="M283" s="57">
        <f t="shared" si="19"/>
        <v>0</v>
      </c>
      <c r="N283" s="57">
        <f t="shared" si="21"/>
        <v>0</v>
      </c>
      <c r="O283" s="460">
        <f t="shared" si="18"/>
        <v>0</v>
      </c>
      <c r="P283" s="464"/>
      <c r="Q283" s="1084"/>
      <c r="R283" s="1085" t="str">
        <f t="shared" si="20"/>
        <v>-</v>
      </c>
      <c r="S283" s="1089">
        <f>Dados_GLOBAL_Inicial!K283</f>
        <v>0</v>
      </c>
      <c r="T283" s="463"/>
      <c r="U283" s="463"/>
      <c r="V283" s="463"/>
      <c r="W283" s="463"/>
      <c r="X283" s="463"/>
      <c r="Y283" s="543"/>
    </row>
    <row r="284" spans="2:25">
      <c r="B284" s="1083"/>
      <c r="C284" s="461">
        <f>MEDIÇÃO_GLOBAL!I284</f>
        <v>0</v>
      </c>
      <c r="D284" s="455">
        <f>MEDIÇÃO_GLOBAL!J284</f>
        <v>0</v>
      </c>
      <c r="F284" s="1118"/>
      <c r="G284" s="1119"/>
      <c r="H284" s="1120"/>
      <c r="I284" s="1125"/>
      <c r="J284" s="1126"/>
      <c r="K284" s="1127"/>
      <c r="L284" s="1128"/>
      <c r="M284" s="57">
        <f t="shared" si="19"/>
        <v>0</v>
      </c>
      <c r="N284" s="57">
        <f t="shared" si="21"/>
        <v>0</v>
      </c>
      <c r="O284" s="460">
        <f t="shared" si="18"/>
        <v>0</v>
      </c>
      <c r="P284" s="464"/>
      <c r="Q284" s="1084"/>
      <c r="R284" s="1085" t="str">
        <f t="shared" si="20"/>
        <v>-</v>
      </c>
      <c r="S284" s="1089">
        <f>Dados_GLOBAL_Inicial!K284</f>
        <v>0</v>
      </c>
      <c r="T284" s="463"/>
      <c r="U284" s="463"/>
      <c r="V284" s="463"/>
      <c r="W284" s="463"/>
      <c r="X284" s="463"/>
      <c r="Y284" s="543"/>
    </row>
    <row r="285" spans="2:25">
      <c r="B285" s="1083"/>
      <c r="C285" s="461">
        <f>MEDIÇÃO_GLOBAL!I285</f>
        <v>0</v>
      </c>
      <c r="D285" s="455">
        <f>MEDIÇÃO_GLOBAL!J285</f>
        <v>0</v>
      </c>
      <c r="F285" s="1118"/>
      <c r="G285" s="1119"/>
      <c r="H285" s="1120"/>
      <c r="I285" s="1125"/>
      <c r="J285" s="1126"/>
      <c r="K285" s="1127"/>
      <c r="L285" s="1128"/>
      <c r="M285" s="57">
        <f t="shared" si="19"/>
        <v>0</v>
      </c>
      <c r="N285" s="57">
        <f t="shared" si="21"/>
        <v>0</v>
      </c>
      <c r="O285" s="460">
        <f t="shared" si="18"/>
        <v>0</v>
      </c>
      <c r="P285" s="464"/>
      <c r="Q285" s="1084"/>
      <c r="R285" s="1085" t="str">
        <f t="shared" si="20"/>
        <v>-</v>
      </c>
      <c r="S285" s="1089">
        <f>Dados_GLOBAL_Inicial!K285</f>
        <v>0</v>
      </c>
      <c r="T285" s="463"/>
      <c r="U285" s="463"/>
      <c r="V285" s="463"/>
      <c r="W285" s="463"/>
      <c r="X285" s="463"/>
      <c r="Y285" s="543"/>
    </row>
    <row r="286" spans="2:25">
      <c r="B286" s="1083"/>
      <c r="C286" s="461">
        <f>MEDIÇÃO_GLOBAL!I286</f>
        <v>0</v>
      </c>
      <c r="D286" s="455">
        <f>MEDIÇÃO_GLOBAL!J286</f>
        <v>0</v>
      </c>
      <c r="F286" s="1118"/>
      <c r="G286" s="1119"/>
      <c r="H286" s="1120"/>
      <c r="I286" s="1125"/>
      <c r="J286" s="1126"/>
      <c r="K286" s="1127"/>
      <c r="L286" s="1128"/>
      <c r="M286" s="57">
        <f t="shared" si="19"/>
        <v>0</v>
      </c>
      <c r="N286" s="57">
        <f t="shared" si="21"/>
        <v>0</v>
      </c>
      <c r="O286" s="460">
        <f t="shared" si="18"/>
        <v>0</v>
      </c>
      <c r="P286" s="464"/>
      <c r="Q286" s="1084"/>
      <c r="R286" s="1085" t="str">
        <f t="shared" si="20"/>
        <v>-</v>
      </c>
      <c r="S286" s="1089">
        <f>Dados_GLOBAL_Inicial!K286</f>
        <v>0</v>
      </c>
      <c r="T286" s="463"/>
      <c r="U286" s="463"/>
      <c r="V286" s="463"/>
      <c r="W286" s="463"/>
      <c r="X286" s="463"/>
      <c r="Y286" s="543"/>
    </row>
    <row r="287" spans="2:25">
      <c r="B287" s="1083"/>
      <c r="C287" s="461">
        <f>MEDIÇÃO_GLOBAL!I287</f>
        <v>0</v>
      </c>
      <c r="D287" s="455">
        <f>MEDIÇÃO_GLOBAL!J287</f>
        <v>0</v>
      </c>
      <c r="F287" s="1118"/>
      <c r="G287" s="1119"/>
      <c r="H287" s="1120"/>
      <c r="I287" s="1125"/>
      <c r="J287" s="1126"/>
      <c r="K287" s="1127"/>
      <c r="L287" s="1128"/>
      <c r="M287" s="57">
        <f t="shared" si="19"/>
        <v>0</v>
      </c>
      <c r="N287" s="57">
        <f t="shared" si="21"/>
        <v>0</v>
      </c>
      <c r="O287" s="460">
        <f t="shared" si="18"/>
        <v>0</v>
      </c>
      <c r="P287" s="464"/>
      <c r="Q287" s="1084"/>
      <c r="R287" s="1085" t="str">
        <f t="shared" si="20"/>
        <v>-</v>
      </c>
      <c r="S287" s="1089">
        <f>Dados_GLOBAL_Inicial!K287</f>
        <v>0</v>
      </c>
      <c r="T287" s="463"/>
      <c r="U287" s="463"/>
      <c r="V287" s="463"/>
      <c r="W287" s="463"/>
      <c r="X287" s="463"/>
      <c r="Y287" s="543"/>
    </row>
    <row r="288" spans="2:25">
      <c r="B288" s="1083"/>
      <c r="C288" s="461">
        <f>MEDIÇÃO_GLOBAL!I288</f>
        <v>0</v>
      </c>
      <c r="D288" s="455">
        <f>MEDIÇÃO_GLOBAL!J288</f>
        <v>0</v>
      </c>
      <c r="F288" s="1118"/>
      <c r="G288" s="1119"/>
      <c r="H288" s="1120"/>
      <c r="I288" s="1125"/>
      <c r="J288" s="1126"/>
      <c r="K288" s="1127"/>
      <c r="L288" s="1128"/>
      <c r="M288" s="57">
        <f t="shared" si="19"/>
        <v>0</v>
      </c>
      <c r="N288" s="57">
        <f t="shared" si="21"/>
        <v>0</v>
      </c>
      <c r="O288" s="460">
        <f t="shared" si="18"/>
        <v>0</v>
      </c>
      <c r="P288" s="464"/>
      <c r="Q288" s="1084"/>
      <c r="R288" s="1085" t="str">
        <f t="shared" si="20"/>
        <v>-</v>
      </c>
      <c r="S288" s="1089">
        <f>Dados_GLOBAL_Inicial!K288</f>
        <v>0</v>
      </c>
      <c r="T288" s="463"/>
      <c r="U288" s="463"/>
      <c r="V288" s="463"/>
      <c r="W288" s="463"/>
      <c r="X288" s="463"/>
      <c r="Y288" s="543"/>
    </row>
    <row r="289" spans="2:25">
      <c r="B289" s="1083"/>
      <c r="C289" s="461">
        <f>MEDIÇÃO_GLOBAL!I289</f>
        <v>0</v>
      </c>
      <c r="D289" s="455">
        <f>MEDIÇÃO_GLOBAL!J289</f>
        <v>0</v>
      </c>
      <c r="F289" s="1118"/>
      <c r="G289" s="1119"/>
      <c r="H289" s="1120"/>
      <c r="I289" s="1125"/>
      <c r="J289" s="1126"/>
      <c r="K289" s="1127"/>
      <c r="L289" s="1128"/>
      <c r="M289" s="57">
        <f t="shared" si="19"/>
        <v>0</v>
      </c>
      <c r="N289" s="57">
        <f t="shared" si="21"/>
        <v>0</v>
      </c>
      <c r="O289" s="460">
        <f t="shared" si="18"/>
        <v>0</v>
      </c>
      <c r="P289" s="464"/>
      <c r="Q289" s="1084"/>
      <c r="R289" s="1085" t="str">
        <f t="shared" si="20"/>
        <v>-</v>
      </c>
      <c r="S289" s="1089">
        <f>Dados_GLOBAL_Inicial!K289</f>
        <v>0</v>
      </c>
      <c r="T289" s="463"/>
      <c r="U289" s="463"/>
      <c r="V289" s="463"/>
      <c r="W289" s="463"/>
      <c r="X289" s="463"/>
      <c r="Y289" s="543"/>
    </row>
    <row r="290" spans="2:25">
      <c r="B290" s="1083"/>
      <c r="C290" s="461">
        <f>MEDIÇÃO_GLOBAL!I290</f>
        <v>0</v>
      </c>
      <c r="D290" s="455">
        <f>MEDIÇÃO_GLOBAL!J290</f>
        <v>0</v>
      </c>
      <c r="F290" s="1118"/>
      <c r="G290" s="1119"/>
      <c r="H290" s="1120"/>
      <c r="I290" s="1125"/>
      <c r="J290" s="1126"/>
      <c r="K290" s="1127"/>
      <c r="L290" s="1128"/>
      <c r="M290" s="57">
        <f t="shared" si="19"/>
        <v>0</v>
      </c>
      <c r="N290" s="57">
        <f t="shared" si="21"/>
        <v>0</v>
      </c>
      <c r="O290" s="460">
        <f t="shared" si="18"/>
        <v>0</v>
      </c>
      <c r="P290" s="464"/>
      <c r="Q290" s="1084"/>
      <c r="R290" s="1085" t="str">
        <f t="shared" si="20"/>
        <v>-</v>
      </c>
      <c r="S290" s="1089">
        <f>Dados_GLOBAL_Inicial!K290</f>
        <v>0</v>
      </c>
      <c r="T290" s="463"/>
      <c r="U290" s="463"/>
      <c r="V290" s="463"/>
      <c r="W290" s="463"/>
      <c r="X290" s="463"/>
      <c r="Y290" s="543"/>
    </row>
    <row r="291" spans="2:25">
      <c r="B291" s="1083"/>
      <c r="C291" s="461">
        <f>MEDIÇÃO_GLOBAL!I291</f>
        <v>0</v>
      </c>
      <c r="D291" s="455">
        <f>MEDIÇÃO_GLOBAL!J291</f>
        <v>0</v>
      </c>
      <c r="F291" s="1118"/>
      <c r="G291" s="1119"/>
      <c r="H291" s="1120"/>
      <c r="I291" s="1125"/>
      <c r="J291" s="1126"/>
      <c r="K291" s="1127"/>
      <c r="L291" s="1128"/>
      <c r="M291" s="57">
        <f t="shared" si="19"/>
        <v>0</v>
      </c>
      <c r="N291" s="57">
        <f t="shared" si="21"/>
        <v>0</v>
      </c>
      <c r="O291" s="460">
        <f t="shared" si="18"/>
        <v>0</v>
      </c>
      <c r="P291" s="464"/>
      <c r="Q291" s="1084"/>
      <c r="R291" s="1085" t="str">
        <f t="shared" si="20"/>
        <v>-</v>
      </c>
      <c r="S291" s="1089">
        <f>Dados_GLOBAL_Inicial!K291</f>
        <v>0</v>
      </c>
      <c r="T291" s="463"/>
      <c r="U291" s="463"/>
      <c r="V291" s="463"/>
      <c r="W291" s="463"/>
      <c r="X291" s="463"/>
      <c r="Y291" s="543"/>
    </row>
    <row r="292" spans="2:25">
      <c r="B292" s="1083"/>
      <c r="C292" s="461">
        <f>MEDIÇÃO_GLOBAL!I292</f>
        <v>0</v>
      </c>
      <c r="D292" s="455">
        <f>MEDIÇÃO_GLOBAL!J292</f>
        <v>0</v>
      </c>
      <c r="F292" s="1118"/>
      <c r="G292" s="1119"/>
      <c r="H292" s="1120"/>
      <c r="I292" s="1125"/>
      <c r="J292" s="1126"/>
      <c r="K292" s="1127"/>
      <c r="L292" s="1128"/>
      <c r="M292" s="57">
        <f t="shared" si="19"/>
        <v>0</v>
      </c>
      <c r="N292" s="57">
        <f t="shared" si="21"/>
        <v>0</v>
      </c>
      <c r="O292" s="460">
        <f t="shared" si="18"/>
        <v>0</v>
      </c>
      <c r="P292" s="464"/>
      <c r="Q292" s="1084"/>
      <c r="R292" s="1085" t="str">
        <f t="shared" si="20"/>
        <v>-</v>
      </c>
      <c r="S292" s="1089">
        <f>Dados_GLOBAL_Inicial!K292</f>
        <v>0</v>
      </c>
      <c r="T292" s="463"/>
      <c r="U292" s="463"/>
      <c r="V292" s="463"/>
      <c r="W292" s="463"/>
      <c r="X292" s="463"/>
      <c r="Y292" s="543"/>
    </row>
    <row r="293" spans="2:25">
      <c r="B293" s="1083"/>
      <c r="C293" s="461">
        <f>MEDIÇÃO_GLOBAL!I293</f>
        <v>0</v>
      </c>
      <c r="D293" s="455">
        <f>MEDIÇÃO_GLOBAL!J293</f>
        <v>0</v>
      </c>
      <c r="F293" s="1118"/>
      <c r="G293" s="1119"/>
      <c r="H293" s="1120"/>
      <c r="I293" s="1125"/>
      <c r="J293" s="1126"/>
      <c r="K293" s="1127"/>
      <c r="L293" s="1128"/>
      <c r="M293" s="57">
        <f t="shared" si="19"/>
        <v>0</v>
      </c>
      <c r="N293" s="57">
        <f t="shared" si="21"/>
        <v>0</v>
      </c>
      <c r="O293" s="460">
        <f t="shared" si="18"/>
        <v>0</v>
      </c>
      <c r="P293" s="464"/>
      <c r="Q293" s="1084"/>
      <c r="R293" s="1085" t="str">
        <f t="shared" si="20"/>
        <v>-</v>
      </c>
      <c r="S293" s="1089">
        <f>Dados_GLOBAL_Inicial!K293</f>
        <v>0</v>
      </c>
      <c r="T293" s="463"/>
      <c r="U293" s="463"/>
      <c r="V293" s="463"/>
      <c r="W293" s="463"/>
      <c r="X293" s="463"/>
      <c r="Y293" s="543"/>
    </row>
    <row r="294" spans="2:25">
      <c r="B294" s="1083"/>
      <c r="C294" s="461">
        <f>MEDIÇÃO_GLOBAL!I294</f>
        <v>0</v>
      </c>
      <c r="D294" s="455">
        <f>MEDIÇÃO_GLOBAL!J294</f>
        <v>0</v>
      </c>
      <c r="F294" s="1118"/>
      <c r="G294" s="1119"/>
      <c r="H294" s="1120"/>
      <c r="I294" s="1125"/>
      <c r="J294" s="1126"/>
      <c r="K294" s="1127"/>
      <c r="L294" s="1128"/>
      <c r="M294" s="57">
        <f t="shared" si="19"/>
        <v>0</v>
      </c>
      <c r="N294" s="57">
        <f t="shared" si="21"/>
        <v>0</v>
      </c>
      <c r="O294" s="460">
        <f t="shared" si="18"/>
        <v>0</v>
      </c>
      <c r="P294" s="464"/>
      <c r="Q294" s="1084"/>
      <c r="R294" s="1085" t="str">
        <f t="shared" si="20"/>
        <v>-</v>
      </c>
      <c r="S294" s="1089">
        <f>Dados_GLOBAL_Inicial!K294</f>
        <v>0</v>
      </c>
      <c r="T294" s="463"/>
      <c r="U294" s="463"/>
      <c r="V294" s="463"/>
      <c r="W294" s="463"/>
      <c r="X294" s="463"/>
      <c r="Y294" s="543"/>
    </row>
    <row r="295" spans="2:25">
      <c r="B295" s="1083"/>
      <c r="C295" s="461">
        <f>MEDIÇÃO_GLOBAL!I295</f>
        <v>0</v>
      </c>
      <c r="D295" s="455">
        <f>MEDIÇÃO_GLOBAL!J295</f>
        <v>0</v>
      </c>
      <c r="F295" s="1118"/>
      <c r="G295" s="1119"/>
      <c r="H295" s="1120"/>
      <c r="I295" s="1125"/>
      <c r="J295" s="1126"/>
      <c r="K295" s="1127"/>
      <c r="L295" s="1128"/>
      <c r="M295" s="57">
        <f t="shared" si="19"/>
        <v>0</v>
      </c>
      <c r="N295" s="57">
        <f t="shared" si="21"/>
        <v>0</v>
      </c>
      <c r="O295" s="460">
        <f t="shared" si="18"/>
        <v>0</v>
      </c>
      <c r="P295" s="464"/>
      <c r="Q295" s="1084"/>
      <c r="R295" s="1085" t="str">
        <f t="shared" si="20"/>
        <v>-</v>
      </c>
      <c r="S295" s="1089">
        <f>Dados_GLOBAL_Inicial!K295</f>
        <v>0</v>
      </c>
      <c r="T295" s="463"/>
      <c r="U295" s="463"/>
      <c r="V295" s="463"/>
      <c r="W295" s="463"/>
      <c r="X295" s="463"/>
      <c r="Y295" s="543"/>
    </row>
    <row r="296" spans="2:25">
      <c r="B296" s="1083"/>
      <c r="C296" s="461">
        <f>MEDIÇÃO_GLOBAL!I296</f>
        <v>0</v>
      </c>
      <c r="D296" s="455">
        <f>MEDIÇÃO_GLOBAL!J296</f>
        <v>0</v>
      </c>
      <c r="F296" s="1118"/>
      <c r="G296" s="1119"/>
      <c r="H296" s="1120"/>
      <c r="I296" s="1125"/>
      <c r="J296" s="1126"/>
      <c r="K296" s="1127"/>
      <c r="L296" s="1128"/>
      <c r="M296" s="57">
        <f t="shared" si="19"/>
        <v>0</v>
      </c>
      <c r="N296" s="57">
        <f t="shared" si="21"/>
        <v>0</v>
      </c>
      <c r="O296" s="460">
        <f t="shared" si="18"/>
        <v>0</v>
      </c>
      <c r="P296" s="464"/>
      <c r="Q296" s="1084"/>
      <c r="R296" s="1085" t="str">
        <f t="shared" si="20"/>
        <v>-</v>
      </c>
      <c r="S296" s="1089">
        <f>Dados_GLOBAL_Inicial!K296</f>
        <v>0</v>
      </c>
      <c r="T296" s="463"/>
      <c r="U296" s="463"/>
      <c r="V296" s="463"/>
      <c r="W296" s="463"/>
      <c r="X296" s="463"/>
      <c r="Y296" s="543"/>
    </row>
    <row r="297" spans="2:25">
      <c r="B297" s="1083"/>
      <c r="C297" s="461">
        <f>MEDIÇÃO_GLOBAL!I297</f>
        <v>0</v>
      </c>
      <c r="D297" s="455">
        <f>MEDIÇÃO_GLOBAL!J297</f>
        <v>0</v>
      </c>
      <c r="F297" s="1118"/>
      <c r="G297" s="1119"/>
      <c r="H297" s="1120"/>
      <c r="I297" s="1125"/>
      <c r="J297" s="1126"/>
      <c r="K297" s="1127"/>
      <c r="L297" s="1128"/>
      <c r="M297" s="57">
        <f t="shared" si="19"/>
        <v>0</v>
      </c>
      <c r="N297" s="57">
        <f t="shared" si="21"/>
        <v>0</v>
      </c>
      <c r="O297" s="460">
        <f t="shared" si="18"/>
        <v>0</v>
      </c>
      <c r="P297" s="464"/>
      <c r="Q297" s="1084"/>
      <c r="R297" s="1085" t="str">
        <f t="shared" si="20"/>
        <v>-</v>
      </c>
      <c r="S297" s="1089">
        <f>Dados_GLOBAL_Inicial!K297</f>
        <v>0</v>
      </c>
      <c r="T297" s="463"/>
      <c r="U297" s="463"/>
      <c r="V297" s="463"/>
      <c r="W297" s="463"/>
      <c r="X297" s="463"/>
      <c r="Y297" s="543"/>
    </row>
    <row r="298" spans="2:25">
      <c r="B298" s="1083"/>
      <c r="C298" s="461">
        <f>MEDIÇÃO_GLOBAL!I298</f>
        <v>0</v>
      </c>
      <c r="D298" s="455">
        <f>MEDIÇÃO_GLOBAL!J298</f>
        <v>0</v>
      </c>
      <c r="F298" s="1118"/>
      <c r="G298" s="1119"/>
      <c r="H298" s="1120"/>
      <c r="I298" s="1125"/>
      <c r="J298" s="1126"/>
      <c r="K298" s="1127"/>
      <c r="L298" s="1128"/>
      <c r="M298" s="57">
        <f t="shared" si="19"/>
        <v>0</v>
      </c>
      <c r="N298" s="57">
        <f t="shared" si="21"/>
        <v>0</v>
      </c>
      <c r="O298" s="460">
        <f t="shared" si="18"/>
        <v>0</v>
      </c>
      <c r="P298" s="464"/>
      <c r="Q298" s="1084"/>
      <c r="R298" s="1085" t="str">
        <f t="shared" si="20"/>
        <v>-</v>
      </c>
      <c r="S298" s="1089">
        <f>Dados_GLOBAL_Inicial!K298</f>
        <v>0</v>
      </c>
      <c r="T298" s="463"/>
      <c r="U298" s="463"/>
      <c r="V298" s="463"/>
      <c r="W298" s="463"/>
      <c r="X298" s="463"/>
      <c r="Y298" s="543"/>
    </row>
    <row r="299" spans="2:25">
      <c r="B299" s="1083"/>
      <c r="C299" s="461">
        <f>MEDIÇÃO_GLOBAL!I299</f>
        <v>0</v>
      </c>
      <c r="D299" s="455">
        <f>MEDIÇÃO_GLOBAL!J299</f>
        <v>0</v>
      </c>
      <c r="F299" s="1118"/>
      <c r="G299" s="1119"/>
      <c r="H299" s="1120"/>
      <c r="I299" s="1125"/>
      <c r="J299" s="1126"/>
      <c r="K299" s="1127"/>
      <c r="L299" s="1128"/>
      <c r="M299" s="57">
        <f t="shared" si="19"/>
        <v>0</v>
      </c>
      <c r="N299" s="57">
        <f t="shared" si="21"/>
        <v>0</v>
      </c>
      <c r="O299" s="460">
        <f t="shared" si="18"/>
        <v>0</v>
      </c>
      <c r="P299" s="464"/>
      <c r="Q299" s="1084"/>
      <c r="R299" s="1085" t="str">
        <f t="shared" si="20"/>
        <v>-</v>
      </c>
      <c r="S299" s="1089">
        <f>Dados_GLOBAL_Inicial!K299</f>
        <v>0</v>
      </c>
      <c r="T299" s="463"/>
      <c r="U299" s="463"/>
      <c r="V299" s="463"/>
      <c r="W299" s="463"/>
      <c r="X299" s="463"/>
      <c r="Y299" s="543"/>
    </row>
    <row r="300" spans="2:25">
      <c r="B300" s="1083"/>
      <c r="C300" s="461">
        <f>MEDIÇÃO_GLOBAL!I300</f>
        <v>0</v>
      </c>
      <c r="D300" s="455">
        <f>MEDIÇÃO_GLOBAL!J300</f>
        <v>0</v>
      </c>
      <c r="F300" s="1118"/>
      <c r="G300" s="1119"/>
      <c r="H300" s="1120"/>
      <c r="I300" s="1125"/>
      <c r="J300" s="1126"/>
      <c r="K300" s="1127"/>
      <c r="L300" s="1128"/>
      <c r="M300" s="57">
        <f t="shared" si="19"/>
        <v>0</v>
      </c>
      <c r="N300" s="57">
        <f t="shared" si="21"/>
        <v>0</v>
      </c>
      <c r="O300" s="460">
        <f t="shared" si="18"/>
        <v>0</v>
      </c>
      <c r="P300" s="464"/>
      <c r="Q300" s="1084"/>
      <c r="R300" s="1085" t="str">
        <f t="shared" si="20"/>
        <v>-</v>
      </c>
      <c r="S300" s="1089">
        <f>Dados_GLOBAL_Inicial!K300</f>
        <v>0</v>
      </c>
      <c r="T300" s="463"/>
      <c r="U300" s="463"/>
      <c r="V300" s="463"/>
      <c r="W300" s="463"/>
      <c r="X300" s="463"/>
      <c r="Y300" s="543"/>
    </row>
    <row r="301" spans="2:25">
      <c r="B301" s="1083"/>
      <c r="C301" s="461">
        <f>MEDIÇÃO_GLOBAL!I301</f>
        <v>0</v>
      </c>
      <c r="D301" s="455">
        <f>MEDIÇÃO_GLOBAL!J301</f>
        <v>0</v>
      </c>
      <c r="F301" s="1118"/>
      <c r="G301" s="1119"/>
      <c r="H301" s="1120"/>
      <c r="I301" s="1125"/>
      <c r="J301" s="1126"/>
      <c r="K301" s="1127"/>
      <c r="L301" s="1128"/>
      <c r="M301" s="57">
        <f t="shared" si="19"/>
        <v>0</v>
      </c>
      <c r="N301" s="57">
        <f t="shared" si="21"/>
        <v>0</v>
      </c>
      <c r="O301" s="460">
        <f t="shared" si="18"/>
        <v>0</v>
      </c>
      <c r="P301" s="464"/>
      <c r="Q301" s="1084"/>
      <c r="R301" s="1085" t="str">
        <f t="shared" si="20"/>
        <v>-</v>
      </c>
      <c r="S301" s="1089">
        <f>Dados_GLOBAL_Inicial!K301</f>
        <v>0</v>
      </c>
      <c r="T301" s="463"/>
      <c r="U301" s="463"/>
      <c r="V301" s="463"/>
      <c r="W301" s="463"/>
      <c r="X301" s="463"/>
      <c r="Y301" s="543"/>
    </row>
    <row r="302" spans="2:25">
      <c r="B302" s="1083"/>
      <c r="C302" s="461">
        <f>MEDIÇÃO_GLOBAL!I302</f>
        <v>0</v>
      </c>
      <c r="D302" s="455">
        <f>MEDIÇÃO_GLOBAL!J302</f>
        <v>0</v>
      </c>
      <c r="F302" s="1118"/>
      <c r="G302" s="1119"/>
      <c r="H302" s="1120"/>
      <c r="I302" s="1125"/>
      <c r="J302" s="1126"/>
      <c r="K302" s="1127"/>
      <c r="L302" s="1128"/>
      <c r="M302" s="57">
        <f t="shared" si="19"/>
        <v>0</v>
      </c>
      <c r="N302" s="57">
        <f t="shared" si="21"/>
        <v>0</v>
      </c>
      <c r="O302" s="460">
        <f t="shared" si="18"/>
        <v>0</v>
      </c>
      <c r="P302" s="464"/>
      <c r="Q302" s="1084"/>
      <c r="R302" s="1085" t="str">
        <f t="shared" si="20"/>
        <v>-</v>
      </c>
      <c r="S302" s="1089">
        <f>Dados_GLOBAL_Inicial!K302</f>
        <v>0</v>
      </c>
      <c r="T302" s="463"/>
      <c r="U302" s="463"/>
      <c r="V302" s="463"/>
      <c r="W302" s="463"/>
      <c r="X302" s="463"/>
      <c r="Y302" s="543"/>
    </row>
    <row r="303" spans="2:25">
      <c r="B303" s="1083"/>
      <c r="C303" s="461">
        <f>MEDIÇÃO_GLOBAL!I303</f>
        <v>0</v>
      </c>
      <c r="D303" s="455">
        <f>MEDIÇÃO_GLOBAL!J303</f>
        <v>0</v>
      </c>
      <c r="F303" s="1118"/>
      <c r="G303" s="1119"/>
      <c r="H303" s="1120"/>
      <c r="I303" s="1125"/>
      <c r="J303" s="1126"/>
      <c r="K303" s="1127"/>
      <c r="L303" s="1128"/>
      <c r="M303" s="57">
        <f t="shared" si="19"/>
        <v>0</v>
      </c>
      <c r="N303" s="57">
        <f t="shared" si="21"/>
        <v>0</v>
      </c>
      <c r="O303" s="460">
        <f t="shared" si="18"/>
        <v>0</v>
      </c>
      <c r="P303" s="464"/>
      <c r="Q303" s="1084"/>
      <c r="R303" s="1085" t="str">
        <f t="shared" si="20"/>
        <v>-</v>
      </c>
      <c r="S303" s="1089">
        <f>Dados_GLOBAL_Inicial!K303</f>
        <v>0</v>
      </c>
      <c r="T303" s="463"/>
      <c r="U303" s="463"/>
      <c r="V303" s="463"/>
      <c r="W303" s="463"/>
      <c r="X303" s="463"/>
      <c r="Y303" s="543"/>
    </row>
    <row r="304" spans="2:25">
      <c r="B304" s="1083"/>
      <c r="C304" s="461">
        <f>MEDIÇÃO_GLOBAL!I304</f>
        <v>0</v>
      </c>
      <c r="D304" s="455">
        <f>MEDIÇÃO_GLOBAL!J304</f>
        <v>0</v>
      </c>
      <c r="F304" s="1118"/>
      <c r="G304" s="1119"/>
      <c r="H304" s="1120"/>
      <c r="I304" s="1125"/>
      <c r="J304" s="1126"/>
      <c r="K304" s="1127"/>
      <c r="L304" s="1128"/>
      <c r="M304" s="57">
        <f t="shared" si="19"/>
        <v>0</v>
      </c>
      <c r="N304" s="57">
        <f t="shared" si="21"/>
        <v>0</v>
      </c>
      <c r="O304" s="460">
        <f t="shared" si="18"/>
        <v>0</v>
      </c>
      <c r="P304" s="464"/>
      <c r="Q304" s="1084"/>
      <c r="R304" s="1085" t="str">
        <f t="shared" si="20"/>
        <v>-</v>
      </c>
      <c r="S304" s="1089">
        <f>Dados_GLOBAL_Inicial!K304</f>
        <v>0</v>
      </c>
      <c r="T304" s="463"/>
      <c r="U304" s="463"/>
      <c r="V304" s="463"/>
      <c r="W304" s="463"/>
      <c r="X304" s="463"/>
      <c r="Y304" s="543"/>
    </row>
    <row r="305" spans="2:25">
      <c r="B305" s="1083"/>
      <c r="C305" s="461">
        <f>MEDIÇÃO_GLOBAL!I305</f>
        <v>0</v>
      </c>
      <c r="D305" s="455">
        <f>MEDIÇÃO_GLOBAL!J305</f>
        <v>0</v>
      </c>
      <c r="F305" s="1118"/>
      <c r="G305" s="1119"/>
      <c r="H305" s="1120"/>
      <c r="I305" s="1125"/>
      <c r="J305" s="1126"/>
      <c r="K305" s="1127"/>
      <c r="L305" s="1128"/>
      <c r="M305" s="57">
        <f t="shared" si="19"/>
        <v>0</v>
      </c>
      <c r="N305" s="57">
        <f t="shared" si="21"/>
        <v>0</v>
      </c>
      <c r="O305" s="460">
        <f t="shared" si="18"/>
        <v>0</v>
      </c>
      <c r="P305" s="464"/>
      <c r="Q305" s="1084"/>
      <c r="R305" s="1085" t="str">
        <f t="shared" si="20"/>
        <v>-</v>
      </c>
      <c r="S305" s="1089">
        <f>Dados_GLOBAL_Inicial!K305</f>
        <v>0</v>
      </c>
      <c r="T305" s="463"/>
      <c r="U305" s="463"/>
      <c r="V305" s="463"/>
      <c r="W305" s="463"/>
      <c r="X305" s="463"/>
      <c r="Y305" s="543"/>
    </row>
    <row r="306" spans="2:25">
      <c r="B306" s="1083"/>
      <c r="C306" s="461">
        <f>MEDIÇÃO_GLOBAL!I306</f>
        <v>0</v>
      </c>
      <c r="D306" s="455">
        <f>MEDIÇÃO_GLOBAL!J306</f>
        <v>0</v>
      </c>
      <c r="F306" s="1118"/>
      <c r="G306" s="1119"/>
      <c r="H306" s="1120"/>
      <c r="I306" s="1125"/>
      <c r="J306" s="1126"/>
      <c r="K306" s="1127"/>
      <c r="L306" s="1128"/>
      <c r="M306" s="57">
        <f t="shared" si="19"/>
        <v>0</v>
      </c>
      <c r="N306" s="57">
        <f t="shared" si="21"/>
        <v>0</v>
      </c>
      <c r="O306" s="460">
        <f t="shared" si="18"/>
        <v>0</v>
      </c>
      <c r="P306" s="464"/>
      <c r="Q306" s="1084"/>
      <c r="R306" s="1085" t="str">
        <f t="shared" si="20"/>
        <v>-</v>
      </c>
      <c r="S306" s="1089">
        <f>Dados_GLOBAL_Inicial!K306</f>
        <v>0</v>
      </c>
      <c r="T306" s="463"/>
      <c r="U306" s="463"/>
      <c r="V306" s="463"/>
      <c r="W306" s="463"/>
      <c r="X306" s="463"/>
      <c r="Y306" s="543"/>
    </row>
    <row r="307" spans="2:25">
      <c r="B307" s="1083"/>
      <c r="C307" s="461">
        <f>MEDIÇÃO_GLOBAL!I307</f>
        <v>0</v>
      </c>
      <c r="D307" s="455">
        <f>MEDIÇÃO_GLOBAL!J307</f>
        <v>0</v>
      </c>
      <c r="F307" s="1118"/>
      <c r="G307" s="1119"/>
      <c r="H307" s="1120"/>
      <c r="I307" s="1125"/>
      <c r="J307" s="1126"/>
      <c r="K307" s="1127"/>
      <c r="L307" s="1128"/>
      <c r="M307" s="57">
        <f t="shared" si="19"/>
        <v>0</v>
      </c>
      <c r="N307" s="57">
        <f t="shared" si="21"/>
        <v>0</v>
      </c>
      <c r="O307" s="460">
        <f t="shared" si="18"/>
        <v>0</v>
      </c>
      <c r="P307" s="464"/>
      <c r="Q307" s="1084"/>
      <c r="R307" s="1085" t="str">
        <f t="shared" si="20"/>
        <v>-</v>
      </c>
      <c r="S307" s="1089">
        <f>Dados_GLOBAL_Inicial!K307</f>
        <v>0</v>
      </c>
      <c r="T307" s="463"/>
      <c r="U307" s="463"/>
      <c r="V307" s="463"/>
      <c r="W307" s="463"/>
      <c r="X307" s="463"/>
      <c r="Y307" s="543"/>
    </row>
    <row r="308" spans="2:25">
      <c r="B308" s="1083"/>
      <c r="C308" s="461">
        <f>MEDIÇÃO_GLOBAL!I308</f>
        <v>0</v>
      </c>
      <c r="D308" s="455">
        <f>MEDIÇÃO_GLOBAL!J308</f>
        <v>0</v>
      </c>
      <c r="F308" s="1118"/>
      <c r="G308" s="1119"/>
      <c r="H308" s="1120"/>
      <c r="I308" s="1125"/>
      <c r="J308" s="1126"/>
      <c r="K308" s="1127"/>
      <c r="L308" s="1128"/>
      <c r="M308" s="57">
        <f t="shared" si="19"/>
        <v>0</v>
      </c>
      <c r="N308" s="57">
        <f t="shared" si="21"/>
        <v>0</v>
      </c>
      <c r="O308" s="460">
        <f t="shared" si="18"/>
        <v>0</v>
      </c>
      <c r="P308" s="464"/>
      <c r="Q308" s="1084"/>
      <c r="R308" s="1085" t="str">
        <f t="shared" si="20"/>
        <v>-</v>
      </c>
      <c r="S308" s="1089">
        <f>Dados_GLOBAL_Inicial!K308</f>
        <v>0</v>
      </c>
      <c r="T308" s="463"/>
      <c r="U308" s="463"/>
      <c r="V308" s="463"/>
      <c r="W308" s="463"/>
      <c r="X308" s="463"/>
      <c r="Y308" s="543"/>
    </row>
    <row r="309" spans="2:25">
      <c r="B309" s="1083"/>
      <c r="C309" s="461">
        <f>MEDIÇÃO_GLOBAL!I309</f>
        <v>0</v>
      </c>
      <c r="D309" s="455">
        <f>MEDIÇÃO_GLOBAL!J309</f>
        <v>0</v>
      </c>
      <c r="F309" s="1118"/>
      <c r="G309" s="1119"/>
      <c r="H309" s="1120"/>
      <c r="I309" s="1125"/>
      <c r="J309" s="1126"/>
      <c r="K309" s="1127"/>
      <c r="L309" s="1128"/>
      <c r="M309" s="57">
        <f t="shared" si="19"/>
        <v>0</v>
      </c>
      <c r="N309" s="57">
        <f t="shared" si="21"/>
        <v>0</v>
      </c>
      <c r="O309" s="460">
        <f t="shared" si="18"/>
        <v>0</v>
      </c>
      <c r="P309" s="464"/>
      <c r="Q309" s="1084"/>
      <c r="R309" s="1085" t="str">
        <f t="shared" si="20"/>
        <v>-</v>
      </c>
      <c r="S309" s="1089">
        <f>Dados_GLOBAL_Inicial!K309</f>
        <v>0</v>
      </c>
      <c r="T309" s="463"/>
      <c r="U309" s="463"/>
      <c r="V309" s="463"/>
      <c r="W309" s="463"/>
      <c r="X309" s="463"/>
      <c r="Y309" s="543"/>
    </row>
    <row r="310" spans="2:25">
      <c r="B310" s="1083"/>
      <c r="C310" s="461">
        <f>MEDIÇÃO_GLOBAL!I310</f>
        <v>0</v>
      </c>
      <c r="D310" s="455">
        <f>MEDIÇÃO_GLOBAL!J310</f>
        <v>0</v>
      </c>
      <c r="F310" s="1118"/>
      <c r="G310" s="1119"/>
      <c r="H310" s="1120"/>
      <c r="I310" s="1125"/>
      <c r="J310" s="1126"/>
      <c r="K310" s="1127"/>
      <c r="L310" s="1128"/>
      <c r="M310" s="57">
        <f t="shared" si="19"/>
        <v>0</v>
      </c>
      <c r="N310" s="57">
        <f t="shared" si="21"/>
        <v>0</v>
      </c>
      <c r="O310" s="460">
        <f t="shared" si="18"/>
        <v>0</v>
      </c>
      <c r="P310" s="464"/>
      <c r="Q310" s="1084"/>
      <c r="R310" s="1085" t="str">
        <f t="shared" si="20"/>
        <v>-</v>
      </c>
      <c r="S310" s="1089">
        <f>Dados_GLOBAL_Inicial!K310</f>
        <v>0</v>
      </c>
      <c r="T310" s="463"/>
      <c r="U310" s="463"/>
      <c r="V310" s="463"/>
      <c r="W310" s="463"/>
      <c r="X310" s="463"/>
      <c r="Y310" s="543"/>
    </row>
    <row r="311" spans="2:25">
      <c r="B311" s="1083"/>
      <c r="C311" s="461">
        <f>MEDIÇÃO_GLOBAL!I311</f>
        <v>0</v>
      </c>
      <c r="D311" s="455">
        <f>MEDIÇÃO_GLOBAL!J311</f>
        <v>0</v>
      </c>
      <c r="F311" s="1118"/>
      <c r="G311" s="1119"/>
      <c r="H311" s="1120"/>
      <c r="I311" s="1125"/>
      <c r="J311" s="1126"/>
      <c r="K311" s="1127"/>
      <c r="L311" s="1128"/>
      <c r="M311" s="57">
        <f t="shared" si="19"/>
        <v>0</v>
      </c>
      <c r="N311" s="57">
        <f t="shared" si="21"/>
        <v>0</v>
      </c>
      <c r="O311" s="460">
        <f t="shared" si="18"/>
        <v>0</v>
      </c>
      <c r="P311" s="464"/>
      <c r="Q311" s="1084"/>
      <c r="R311" s="1085" t="str">
        <f t="shared" si="20"/>
        <v>-</v>
      </c>
      <c r="S311" s="1089">
        <f>Dados_GLOBAL_Inicial!K311</f>
        <v>0</v>
      </c>
      <c r="T311" s="463"/>
      <c r="U311" s="463"/>
      <c r="V311" s="463"/>
      <c r="W311" s="463"/>
      <c r="X311" s="463"/>
      <c r="Y311" s="543"/>
    </row>
    <row r="312" spans="2:25">
      <c r="B312" s="1083"/>
      <c r="C312" s="461">
        <f>MEDIÇÃO_GLOBAL!I312</f>
        <v>0</v>
      </c>
      <c r="D312" s="455">
        <f>MEDIÇÃO_GLOBAL!J312</f>
        <v>0</v>
      </c>
      <c r="F312" s="1118"/>
      <c r="G312" s="1119"/>
      <c r="H312" s="1120"/>
      <c r="I312" s="1125"/>
      <c r="J312" s="1126"/>
      <c r="K312" s="1127"/>
      <c r="L312" s="1128"/>
      <c r="M312" s="57">
        <f t="shared" si="19"/>
        <v>0</v>
      </c>
      <c r="N312" s="57">
        <f t="shared" si="21"/>
        <v>0</v>
      </c>
      <c r="O312" s="460">
        <f t="shared" si="18"/>
        <v>0</v>
      </c>
      <c r="P312" s="464"/>
      <c r="Q312" s="1084"/>
      <c r="R312" s="1085" t="str">
        <f t="shared" si="20"/>
        <v>-</v>
      </c>
      <c r="S312" s="1089">
        <f>Dados_GLOBAL_Inicial!K312</f>
        <v>0</v>
      </c>
      <c r="T312" s="463"/>
      <c r="U312" s="463"/>
      <c r="V312" s="463"/>
      <c r="W312" s="463"/>
      <c r="X312" s="463"/>
      <c r="Y312" s="543"/>
    </row>
    <row r="313" spans="2:25">
      <c r="B313" s="1083"/>
      <c r="C313" s="461">
        <f>MEDIÇÃO_GLOBAL!I313</f>
        <v>0</v>
      </c>
      <c r="D313" s="455">
        <f>MEDIÇÃO_GLOBAL!J313</f>
        <v>0</v>
      </c>
      <c r="F313" s="1118"/>
      <c r="G313" s="1119"/>
      <c r="H313" s="1120"/>
      <c r="I313" s="1125"/>
      <c r="J313" s="1126"/>
      <c r="K313" s="1127"/>
      <c r="L313" s="1128"/>
      <c r="M313" s="57">
        <f t="shared" si="19"/>
        <v>0</v>
      </c>
      <c r="N313" s="57">
        <f t="shared" si="21"/>
        <v>0</v>
      </c>
      <c r="O313" s="460">
        <f t="shared" si="18"/>
        <v>0</v>
      </c>
      <c r="P313" s="464"/>
      <c r="Q313" s="1084"/>
      <c r="R313" s="1085" t="str">
        <f t="shared" si="20"/>
        <v>-</v>
      </c>
      <c r="S313" s="1089">
        <f>Dados_GLOBAL_Inicial!K313</f>
        <v>0</v>
      </c>
      <c r="T313" s="463"/>
      <c r="U313" s="463"/>
      <c r="V313" s="463"/>
      <c r="W313" s="463"/>
      <c r="X313" s="463"/>
      <c r="Y313" s="543"/>
    </row>
    <row r="314" spans="2:25">
      <c r="B314" s="1083"/>
      <c r="C314" s="461">
        <f>MEDIÇÃO_GLOBAL!I314</f>
        <v>0</v>
      </c>
      <c r="D314" s="455">
        <f>MEDIÇÃO_GLOBAL!J314</f>
        <v>0</v>
      </c>
      <c r="F314" s="1118"/>
      <c r="G314" s="1119"/>
      <c r="H314" s="1120"/>
      <c r="I314" s="1125"/>
      <c r="J314" s="1126"/>
      <c r="K314" s="1127"/>
      <c r="L314" s="1128"/>
      <c r="M314" s="57">
        <f t="shared" si="19"/>
        <v>0</v>
      </c>
      <c r="N314" s="57">
        <f t="shared" si="21"/>
        <v>0</v>
      </c>
      <c r="O314" s="460">
        <f t="shared" si="18"/>
        <v>0</v>
      </c>
      <c r="P314" s="464"/>
      <c r="Q314" s="1084"/>
      <c r="R314" s="1085" t="str">
        <f t="shared" si="20"/>
        <v>-</v>
      </c>
      <c r="S314" s="1089">
        <f>Dados_GLOBAL_Inicial!K314</f>
        <v>0</v>
      </c>
      <c r="T314" s="463"/>
      <c r="U314" s="463"/>
      <c r="V314" s="463"/>
      <c r="W314" s="463"/>
      <c r="X314" s="463"/>
      <c r="Y314" s="543"/>
    </row>
    <row r="315" spans="2:25">
      <c r="B315" s="1083"/>
      <c r="C315" s="461">
        <f>MEDIÇÃO_GLOBAL!I315</f>
        <v>0</v>
      </c>
      <c r="D315" s="455">
        <f>MEDIÇÃO_GLOBAL!J315</f>
        <v>0</v>
      </c>
      <c r="F315" s="1118"/>
      <c r="G315" s="1119"/>
      <c r="H315" s="1120"/>
      <c r="I315" s="1125"/>
      <c r="J315" s="1126"/>
      <c r="K315" s="1127"/>
      <c r="L315" s="1128"/>
      <c r="M315" s="57">
        <f t="shared" si="19"/>
        <v>0</v>
      </c>
      <c r="N315" s="57">
        <f t="shared" si="21"/>
        <v>0</v>
      </c>
      <c r="O315" s="460">
        <f t="shared" si="18"/>
        <v>0</v>
      </c>
      <c r="P315" s="464"/>
      <c r="Q315" s="1084"/>
      <c r="R315" s="1085" t="str">
        <f t="shared" si="20"/>
        <v>-</v>
      </c>
      <c r="S315" s="1089">
        <f>Dados_GLOBAL_Inicial!K315</f>
        <v>0</v>
      </c>
      <c r="T315" s="463"/>
      <c r="U315" s="463"/>
      <c r="V315" s="463"/>
      <c r="W315" s="463"/>
      <c r="X315" s="463"/>
      <c r="Y315" s="543"/>
    </row>
    <row r="316" spans="2:25">
      <c r="B316" s="1083"/>
      <c r="C316" s="461">
        <f>MEDIÇÃO_GLOBAL!I316</f>
        <v>0</v>
      </c>
      <c r="D316" s="455">
        <f>MEDIÇÃO_GLOBAL!J316</f>
        <v>0</v>
      </c>
      <c r="F316" s="1118"/>
      <c r="G316" s="1119"/>
      <c r="H316" s="1120"/>
      <c r="I316" s="1125"/>
      <c r="J316" s="1126"/>
      <c r="K316" s="1127"/>
      <c r="L316" s="1128"/>
      <c r="M316" s="57">
        <f t="shared" si="19"/>
        <v>0</v>
      </c>
      <c r="N316" s="57">
        <f t="shared" si="21"/>
        <v>0</v>
      </c>
      <c r="O316" s="460">
        <f t="shared" si="18"/>
        <v>0</v>
      </c>
      <c r="P316" s="464"/>
      <c r="Q316" s="1084"/>
      <c r="R316" s="1085" t="str">
        <f t="shared" si="20"/>
        <v>-</v>
      </c>
      <c r="S316" s="1089">
        <f>Dados_GLOBAL_Inicial!K316</f>
        <v>0</v>
      </c>
      <c r="T316" s="463"/>
      <c r="U316" s="463"/>
      <c r="V316" s="463"/>
      <c r="W316" s="463"/>
      <c r="X316" s="463"/>
      <c r="Y316" s="543"/>
    </row>
    <row r="317" spans="2:25">
      <c r="B317" s="1083"/>
      <c r="C317" s="461">
        <f>MEDIÇÃO_GLOBAL!I317</f>
        <v>0</v>
      </c>
      <c r="D317" s="455">
        <f>MEDIÇÃO_GLOBAL!J317</f>
        <v>0</v>
      </c>
      <c r="F317" s="1118"/>
      <c r="G317" s="1119"/>
      <c r="H317" s="1120"/>
      <c r="I317" s="1125"/>
      <c r="J317" s="1126"/>
      <c r="K317" s="1127"/>
      <c r="L317" s="1128"/>
      <c r="M317" s="57">
        <f t="shared" si="19"/>
        <v>0</v>
      </c>
      <c r="N317" s="57">
        <f t="shared" si="21"/>
        <v>0</v>
      </c>
      <c r="O317" s="460">
        <f t="shared" si="18"/>
        <v>0</v>
      </c>
      <c r="P317" s="464"/>
      <c r="Q317" s="1084"/>
      <c r="R317" s="1085" t="str">
        <f t="shared" si="20"/>
        <v>-</v>
      </c>
      <c r="S317" s="1089">
        <f>Dados_GLOBAL_Inicial!K317</f>
        <v>0</v>
      </c>
      <c r="T317" s="463"/>
      <c r="U317" s="463"/>
      <c r="V317" s="463"/>
      <c r="W317" s="463"/>
      <c r="X317" s="463"/>
      <c r="Y317" s="543"/>
    </row>
    <row r="318" spans="2:25">
      <c r="B318" s="1083"/>
      <c r="C318" s="461">
        <f>MEDIÇÃO_GLOBAL!I318</f>
        <v>0</v>
      </c>
      <c r="D318" s="455">
        <f>MEDIÇÃO_GLOBAL!J318</f>
        <v>0</v>
      </c>
      <c r="F318" s="1118"/>
      <c r="G318" s="1119"/>
      <c r="H318" s="1120"/>
      <c r="I318" s="1125"/>
      <c r="J318" s="1126"/>
      <c r="K318" s="1127"/>
      <c r="L318" s="1128"/>
      <c r="M318" s="57">
        <f t="shared" si="19"/>
        <v>0</v>
      </c>
      <c r="N318" s="57">
        <f t="shared" si="21"/>
        <v>0</v>
      </c>
      <c r="O318" s="460">
        <f t="shared" si="18"/>
        <v>0</v>
      </c>
      <c r="P318" s="464"/>
      <c r="Q318" s="1084"/>
      <c r="R318" s="1085" t="str">
        <f t="shared" si="20"/>
        <v>-</v>
      </c>
      <c r="S318" s="1089">
        <f>Dados_GLOBAL_Inicial!K318</f>
        <v>0</v>
      </c>
      <c r="T318" s="463"/>
      <c r="U318" s="463"/>
      <c r="V318" s="463"/>
      <c r="W318" s="463"/>
      <c r="X318" s="463"/>
      <c r="Y318" s="543"/>
    </row>
    <row r="319" spans="2:25">
      <c r="B319" s="1083"/>
      <c r="C319" s="461">
        <f>MEDIÇÃO_GLOBAL!I319</f>
        <v>0</v>
      </c>
      <c r="D319" s="455">
        <f>MEDIÇÃO_GLOBAL!J319</f>
        <v>0</v>
      </c>
      <c r="F319" s="1118"/>
      <c r="G319" s="1119"/>
      <c r="H319" s="1120"/>
      <c r="I319" s="1125"/>
      <c r="J319" s="1126"/>
      <c r="K319" s="1127"/>
      <c r="L319" s="1128"/>
      <c r="M319" s="57">
        <f t="shared" si="19"/>
        <v>0</v>
      </c>
      <c r="N319" s="57">
        <f t="shared" si="21"/>
        <v>0</v>
      </c>
      <c r="O319" s="460">
        <f t="shared" si="18"/>
        <v>0</v>
      </c>
      <c r="P319" s="464"/>
      <c r="Q319" s="1084"/>
      <c r="R319" s="1085" t="str">
        <f t="shared" si="20"/>
        <v>-</v>
      </c>
      <c r="S319" s="1089">
        <f>Dados_GLOBAL_Inicial!K319</f>
        <v>0</v>
      </c>
      <c r="T319" s="463"/>
      <c r="U319" s="463"/>
      <c r="V319" s="463"/>
      <c r="W319" s="463"/>
      <c r="X319" s="463"/>
      <c r="Y319" s="543"/>
    </row>
    <row r="320" spans="2:25">
      <c r="B320" s="1083"/>
      <c r="C320" s="461">
        <f>MEDIÇÃO_GLOBAL!I320</f>
        <v>0</v>
      </c>
      <c r="D320" s="455">
        <f>MEDIÇÃO_GLOBAL!J320</f>
        <v>0</v>
      </c>
      <c r="F320" s="1118"/>
      <c r="G320" s="1119"/>
      <c r="H320" s="1120"/>
      <c r="I320" s="1125"/>
      <c r="J320" s="1126"/>
      <c r="K320" s="1127"/>
      <c r="L320" s="1128"/>
      <c r="M320" s="57">
        <f t="shared" si="19"/>
        <v>0</v>
      </c>
      <c r="N320" s="57">
        <f t="shared" si="21"/>
        <v>0</v>
      </c>
      <c r="O320" s="460">
        <f t="shared" si="18"/>
        <v>0</v>
      </c>
      <c r="P320" s="464"/>
      <c r="Q320" s="1084"/>
      <c r="R320" s="1085" t="str">
        <f t="shared" si="20"/>
        <v>-</v>
      </c>
      <c r="S320" s="1089">
        <f>Dados_GLOBAL_Inicial!K320</f>
        <v>0</v>
      </c>
      <c r="T320" s="463"/>
      <c r="U320" s="463"/>
      <c r="V320" s="463"/>
      <c r="W320" s="463"/>
      <c r="X320" s="463"/>
      <c r="Y320" s="543"/>
    </row>
    <row r="321" spans="2:25">
      <c r="B321" s="1083"/>
      <c r="C321" s="461">
        <f>MEDIÇÃO_GLOBAL!I321</f>
        <v>0</v>
      </c>
      <c r="D321" s="455">
        <f>MEDIÇÃO_GLOBAL!J321</f>
        <v>0</v>
      </c>
      <c r="F321" s="1118"/>
      <c r="G321" s="1119"/>
      <c r="H321" s="1120"/>
      <c r="I321" s="1125"/>
      <c r="J321" s="1126"/>
      <c r="K321" s="1127"/>
      <c r="L321" s="1128"/>
      <c r="M321" s="57">
        <f t="shared" si="19"/>
        <v>0</v>
      </c>
      <c r="N321" s="57">
        <f t="shared" si="21"/>
        <v>0</v>
      </c>
      <c r="O321" s="460">
        <f t="shared" si="18"/>
        <v>0</v>
      </c>
      <c r="P321" s="464"/>
      <c r="Q321" s="1084"/>
      <c r="R321" s="1085" t="str">
        <f t="shared" si="20"/>
        <v>-</v>
      </c>
      <c r="S321" s="1089">
        <f>Dados_GLOBAL_Inicial!K321</f>
        <v>0</v>
      </c>
      <c r="T321" s="463"/>
      <c r="U321" s="463"/>
      <c r="V321" s="463"/>
      <c r="W321" s="463"/>
      <c r="X321" s="463"/>
      <c r="Y321" s="543"/>
    </row>
    <row r="322" spans="2:25">
      <c r="B322" s="1083"/>
      <c r="C322" s="461">
        <f>MEDIÇÃO_GLOBAL!I322</f>
        <v>0</v>
      </c>
      <c r="D322" s="455">
        <f>MEDIÇÃO_GLOBAL!J322</f>
        <v>0</v>
      </c>
      <c r="F322" s="1118"/>
      <c r="G322" s="1119"/>
      <c r="H322" s="1120"/>
      <c r="I322" s="1125"/>
      <c r="J322" s="1126"/>
      <c r="K322" s="1127"/>
      <c r="L322" s="1128"/>
      <c r="M322" s="57">
        <f t="shared" si="19"/>
        <v>0</v>
      </c>
      <c r="N322" s="57">
        <f t="shared" si="21"/>
        <v>0</v>
      </c>
      <c r="O322" s="460">
        <f t="shared" si="18"/>
        <v>0</v>
      </c>
      <c r="P322" s="464"/>
      <c r="Q322" s="1084"/>
      <c r="R322" s="1085" t="str">
        <f t="shared" si="20"/>
        <v>-</v>
      </c>
      <c r="S322" s="1089">
        <f>Dados_GLOBAL_Inicial!K322</f>
        <v>0</v>
      </c>
      <c r="T322" s="463"/>
      <c r="U322" s="463"/>
      <c r="V322" s="463"/>
      <c r="W322" s="463"/>
      <c r="X322" s="463"/>
      <c r="Y322" s="543"/>
    </row>
    <row r="323" spans="2:25">
      <c r="B323" s="1083"/>
      <c r="C323" s="461">
        <f>MEDIÇÃO_GLOBAL!I323</f>
        <v>0</v>
      </c>
      <c r="D323" s="455">
        <f>MEDIÇÃO_GLOBAL!J323</f>
        <v>0</v>
      </c>
      <c r="F323" s="1118"/>
      <c r="G323" s="1119"/>
      <c r="H323" s="1120"/>
      <c r="I323" s="1125"/>
      <c r="J323" s="1126"/>
      <c r="K323" s="1127"/>
      <c r="L323" s="1128"/>
      <c r="M323" s="57">
        <f t="shared" si="19"/>
        <v>0</v>
      </c>
      <c r="N323" s="57">
        <f t="shared" si="21"/>
        <v>0</v>
      </c>
      <c r="O323" s="460">
        <f t="shared" si="18"/>
        <v>0</v>
      </c>
      <c r="P323" s="464"/>
      <c r="Q323" s="1084"/>
      <c r="R323" s="1085" t="str">
        <f t="shared" si="20"/>
        <v>-</v>
      </c>
      <c r="S323" s="1089">
        <f>Dados_GLOBAL_Inicial!K323</f>
        <v>0</v>
      </c>
      <c r="T323" s="463"/>
      <c r="U323" s="463"/>
      <c r="V323" s="463"/>
      <c r="W323" s="463"/>
      <c r="X323" s="463"/>
      <c r="Y323" s="543"/>
    </row>
    <row r="324" spans="2:25">
      <c r="B324" s="1083"/>
      <c r="C324" s="461">
        <f>MEDIÇÃO_GLOBAL!I324</f>
        <v>0</v>
      </c>
      <c r="D324" s="455">
        <f>MEDIÇÃO_GLOBAL!J324</f>
        <v>0</v>
      </c>
      <c r="F324" s="1118"/>
      <c r="G324" s="1119"/>
      <c r="H324" s="1120"/>
      <c r="I324" s="1125"/>
      <c r="J324" s="1126"/>
      <c r="K324" s="1127"/>
      <c r="L324" s="1128"/>
      <c r="M324" s="57">
        <f t="shared" si="19"/>
        <v>0</v>
      </c>
      <c r="N324" s="57">
        <f t="shared" si="21"/>
        <v>0</v>
      </c>
      <c r="O324" s="460">
        <f t="shared" si="18"/>
        <v>0</v>
      </c>
      <c r="P324" s="464"/>
      <c r="Q324" s="1084"/>
      <c r="R324" s="1085" t="str">
        <f t="shared" si="20"/>
        <v>-</v>
      </c>
      <c r="S324" s="1089">
        <f>Dados_GLOBAL_Inicial!K324</f>
        <v>0</v>
      </c>
      <c r="T324" s="463"/>
      <c r="U324" s="463"/>
      <c r="V324" s="463"/>
      <c r="W324" s="463"/>
      <c r="X324" s="463"/>
      <c r="Y324" s="543"/>
    </row>
    <row r="325" spans="2:25">
      <c r="B325" s="1083"/>
      <c r="C325" s="461">
        <f>MEDIÇÃO_GLOBAL!I325</f>
        <v>0</v>
      </c>
      <c r="D325" s="455">
        <f>MEDIÇÃO_GLOBAL!J325</f>
        <v>0</v>
      </c>
      <c r="F325" s="1118"/>
      <c r="G325" s="1119"/>
      <c r="H325" s="1120"/>
      <c r="I325" s="1125"/>
      <c r="J325" s="1126"/>
      <c r="K325" s="1127"/>
      <c r="L325" s="1128"/>
      <c r="M325" s="57">
        <f t="shared" si="19"/>
        <v>0</v>
      </c>
      <c r="N325" s="57">
        <f t="shared" si="21"/>
        <v>0</v>
      </c>
      <c r="O325" s="460">
        <f t="shared" si="18"/>
        <v>0</v>
      </c>
      <c r="P325" s="464"/>
      <c r="Q325" s="1084"/>
      <c r="R325" s="1085" t="str">
        <f t="shared" si="20"/>
        <v>-</v>
      </c>
      <c r="S325" s="1089">
        <f>Dados_GLOBAL_Inicial!K325</f>
        <v>0</v>
      </c>
      <c r="T325" s="463"/>
      <c r="U325" s="463"/>
      <c r="V325" s="463"/>
      <c r="W325" s="463"/>
      <c r="X325" s="463"/>
      <c r="Y325" s="543"/>
    </row>
    <row r="326" spans="2:25">
      <c r="B326" s="1083"/>
      <c r="C326" s="461">
        <f>MEDIÇÃO_GLOBAL!I326</f>
        <v>0</v>
      </c>
      <c r="D326" s="455">
        <f>MEDIÇÃO_GLOBAL!J326</f>
        <v>0</v>
      </c>
      <c r="F326" s="1118"/>
      <c r="G326" s="1119"/>
      <c r="H326" s="1120"/>
      <c r="I326" s="1125"/>
      <c r="J326" s="1126"/>
      <c r="K326" s="1127"/>
      <c r="L326" s="1128"/>
      <c r="M326" s="57">
        <f t="shared" si="19"/>
        <v>0</v>
      </c>
      <c r="N326" s="57">
        <f t="shared" si="21"/>
        <v>0</v>
      </c>
      <c r="O326" s="460">
        <f t="shared" si="18"/>
        <v>0</v>
      </c>
      <c r="P326" s="464"/>
      <c r="Q326" s="1084"/>
      <c r="R326" s="1085" t="str">
        <f t="shared" si="20"/>
        <v>-</v>
      </c>
      <c r="S326" s="1089">
        <f>Dados_GLOBAL_Inicial!K326</f>
        <v>0</v>
      </c>
      <c r="T326" s="463"/>
      <c r="U326" s="463"/>
      <c r="V326" s="463"/>
      <c r="W326" s="463"/>
      <c r="X326" s="463"/>
      <c r="Y326" s="543"/>
    </row>
    <row r="327" spans="2:25">
      <c r="B327" s="1083"/>
      <c r="C327" s="461">
        <f>MEDIÇÃO_GLOBAL!I327</f>
        <v>0</v>
      </c>
      <c r="D327" s="455">
        <f>MEDIÇÃO_GLOBAL!J327</f>
        <v>0</v>
      </c>
      <c r="F327" s="1118"/>
      <c r="G327" s="1119"/>
      <c r="H327" s="1120"/>
      <c r="I327" s="1125"/>
      <c r="J327" s="1126"/>
      <c r="K327" s="1127"/>
      <c r="L327" s="1128"/>
      <c r="M327" s="57">
        <f t="shared" si="19"/>
        <v>0</v>
      </c>
      <c r="N327" s="57">
        <f t="shared" si="21"/>
        <v>0</v>
      </c>
      <c r="O327" s="460">
        <f t="shared" si="18"/>
        <v>0</v>
      </c>
      <c r="P327" s="464"/>
      <c r="Q327" s="1084"/>
      <c r="R327" s="1085" t="str">
        <f t="shared" si="20"/>
        <v>-</v>
      </c>
      <c r="S327" s="1089">
        <f>Dados_GLOBAL_Inicial!K327</f>
        <v>0</v>
      </c>
      <c r="T327" s="463"/>
      <c r="U327" s="463"/>
      <c r="V327" s="463"/>
      <c r="W327" s="463"/>
      <c r="X327" s="463"/>
      <c r="Y327" s="543"/>
    </row>
    <row r="328" spans="2:25">
      <c r="B328" s="1083"/>
      <c r="C328" s="461">
        <f>MEDIÇÃO_GLOBAL!I328</f>
        <v>0</v>
      </c>
      <c r="D328" s="455">
        <f>MEDIÇÃO_GLOBAL!J328</f>
        <v>0</v>
      </c>
      <c r="F328" s="1118"/>
      <c r="G328" s="1119"/>
      <c r="H328" s="1120"/>
      <c r="I328" s="1125"/>
      <c r="J328" s="1126"/>
      <c r="K328" s="1127"/>
      <c r="L328" s="1128"/>
      <c r="M328" s="57">
        <f t="shared" si="19"/>
        <v>0</v>
      </c>
      <c r="N328" s="57">
        <f t="shared" si="21"/>
        <v>0</v>
      </c>
      <c r="O328" s="460">
        <f t="shared" si="18"/>
        <v>0</v>
      </c>
      <c r="P328" s="464"/>
      <c r="Q328" s="1084"/>
      <c r="R328" s="1085" t="str">
        <f t="shared" si="20"/>
        <v>-</v>
      </c>
      <c r="S328" s="1089">
        <f>Dados_GLOBAL_Inicial!K328</f>
        <v>0</v>
      </c>
      <c r="T328" s="463"/>
      <c r="U328" s="463"/>
      <c r="V328" s="463"/>
      <c r="W328" s="463"/>
      <c r="X328" s="463"/>
      <c r="Y328" s="543"/>
    </row>
    <row r="329" spans="2:25">
      <c r="B329" s="1083"/>
      <c r="C329" s="461">
        <f>MEDIÇÃO_GLOBAL!I329</f>
        <v>0</v>
      </c>
      <c r="D329" s="455">
        <f>MEDIÇÃO_GLOBAL!J329</f>
        <v>0</v>
      </c>
      <c r="F329" s="1118"/>
      <c r="G329" s="1119"/>
      <c r="H329" s="1120"/>
      <c r="I329" s="1125"/>
      <c r="J329" s="1126"/>
      <c r="K329" s="1127"/>
      <c r="L329" s="1128"/>
      <c r="M329" s="57">
        <f t="shared" si="19"/>
        <v>0</v>
      </c>
      <c r="N329" s="57">
        <f t="shared" si="21"/>
        <v>0</v>
      </c>
      <c r="O329" s="460">
        <f t="shared" si="18"/>
        <v>0</v>
      </c>
      <c r="P329" s="464"/>
      <c r="Q329" s="1084"/>
      <c r="R329" s="1085" t="str">
        <f t="shared" si="20"/>
        <v>-</v>
      </c>
      <c r="S329" s="1089">
        <f>Dados_GLOBAL_Inicial!K329</f>
        <v>0</v>
      </c>
      <c r="T329" s="463"/>
      <c r="U329" s="463"/>
      <c r="V329" s="463"/>
      <c r="W329" s="463"/>
      <c r="X329" s="463"/>
      <c r="Y329" s="543"/>
    </row>
    <row r="330" spans="2:25">
      <c r="B330" s="1083"/>
      <c r="C330" s="461">
        <f>MEDIÇÃO_GLOBAL!I330</f>
        <v>0</v>
      </c>
      <c r="D330" s="455">
        <f>MEDIÇÃO_GLOBAL!J330</f>
        <v>0</v>
      </c>
      <c r="F330" s="1118"/>
      <c r="G330" s="1119"/>
      <c r="H330" s="1120"/>
      <c r="I330" s="1125"/>
      <c r="J330" s="1126"/>
      <c r="K330" s="1127"/>
      <c r="L330" s="1128"/>
      <c r="M330" s="57">
        <f t="shared" si="19"/>
        <v>0</v>
      </c>
      <c r="N330" s="57">
        <f t="shared" si="21"/>
        <v>0</v>
      </c>
      <c r="O330" s="460">
        <f t="shared" ref="O330:O393" si="22">IF(IFERROR(VALUE($F330),0)&gt;0,SUM(N331),0)</f>
        <v>0</v>
      </c>
      <c r="P330" s="464"/>
      <c r="Q330" s="1084"/>
      <c r="R330" s="1085" t="str">
        <f t="shared" si="20"/>
        <v>-</v>
      </c>
      <c r="S330" s="1089">
        <f>Dados_GLOBAL_Inicial!K330</f>
        <v>0</v>
      </c>
      <c r="T330" s="463"/>
      <c r="U330" s="463"/>
      <c r="V330" s="463"/>
      <c r="W330" s="463"/>
      <c r="X330" s="463"/>
      <c r="Y330" s="543"/>
    </row>
    <row r="331" spans="2:25">
      <c r="B331" s="1083"/>
      <c r="C331" s="461">
        <f>MEDIÇÃO_GLOBAL!I331</f>
        <v>0</v>
      </c>
      <c r="D331" s="455">
        <f>MEDIÇÃO_GLOBAL!J331</f>
        <v>0</v>
      </c>
      <c r="F331" s="1118"/>
      <c r="G331" s="1119"/>
      <c r="H331" s="1120"/>
      <c r="I331" s="1125"/>
      <c r="J331" s="1126"/>
      <c r="K331" s="1127"/>
      <c r="L331" s="1128"/>
      <c r="M331" s="57">
        <f t="shared" si="19"/>
        <v>0</v>
      </c>
      <c r="N331" s="57">
        <f t="shared" si="21"/>
        <v>0</v>
      </c>
      <c r="O331" s="460">
        <f t="shared" si="22"/>
        <v>0</v>
      </c>
      <c r="P331" s="464"/>
      <c r="Q331" s="1084"/>
      <c r="R331" s="1085" t="str">
        <f t="shared" si="20"/>
        <v>-</v>
      </c>
      <c r="S331" s="1089">
        <f>Dados_GLOBAL_Inicial!K331</f>
        <v>0</v>
      </c>
      <c r="T331" s="463"/>
      <c r="U331" s="463"/>
      <c r="V331" s="463"/>
      <c r="W331" s="463"/>
      <c r="X331" s="463"/>
      <c r="Y331" s="543"/>
    </row>
    <row r="332" spans="2:25">
      <c r="B332" s="1083"/>
      <c r="C332" s="461">
        <f>MEDIÇÃO_GLOBAL!I332</f>
        <v>0</v>
      </c>
      <c r="D332" s="455">
        <f>MEDIÇÃO_GLOBAL!J332</f>
        <v>0</v>
      </c>
      <c r="F332" s="1118"/>
      <c r="G332" s="1119"/>
      <c r="H332" s="1120"/>
      <c r="I332" s="1125"/>
      <c r="J332" s="1126"/>
      <c r="K332" s="1127"/>
      <c r="L332" s="1128"/>
      <c r="M332" s="57">
        <f t="shared" ref="M332:M395" si="23">IF($C$6=0,IF(IFERROR(VALUE($F332),0)&gt;0,0,IF(P332=0,ROUND(IFERROR(VALUE(K332),0)*IFERROR(VALUE(L332),0),2),IF(P332="b",ROUNDDOWN(IFERROR(VALUE(K332),0)*IFERROR(VALUE(L332),0),2),IF(P332="c",ROUNDUP(IFERROR(VALUE(K332),0)*IFERROR(VALUE(L332),0),2),ROUND(IFERROR(VALUE(K332),0)*IFERROR(VALUE(L332),0),2))))),IF(IFERROR(VALUE($F332),0)&gt;0,0,IF(P332=0,ROUND(IFERROR(VALUE(L332),0)*D332,2),IF(P332="b",ROUNDDOWN(IFERROR(VALUE(L332),0)*D332,2),IF(P332="c",ROUNDUP(IFERROR(VALUE(L332),0)*D332,2),ROUND(IFERROR(VALUE(L332),0)*D332,2))))))</f>
        <v>0</v>
      </c>
      <c r="N332" s="57">
        <f t="shared" si="21"/>
        <v>0</v>
      </c>
      <c r="O332" s="460">
        <f t="shared" si="22"/>
        <v>0</v>
      </c>
      <c r="P332" s="464"/>
      <c r="Q332" s="1084"/>
      <c r="R332" s="1085" t="str">
        <f t="shared" ref="R332:R395" si="24">IF(K332=0,"-",IF(K332=SUM(S332:Y332),"Ok","Verificar"))</f>
        <v>-</v>
      </c>
      <c r="S332" s="1089">
        <f>Dados_GLOBAL_Inicial!K332</f>
        <v>0</v>
      </c>
      <c r="T332" s="463"/>
      <c r="U332" s="463"/>
      <c r="V332" s="463"/>
      <c r="W332" s="463"/>
      <c r="X332" s="463"/>
      <c r="Y332" s="543"/>
    </row>
    <row r="333" spans="2:25">
      <c r="B333" s="1083"/>
      <c r="C333" s="461">
        <f>MEDIÇÃO_GLOBAL!I333</f>
        <v>0</v>
      </c>
      <c r="D333" s="455">
        <f>MEDIÇÃO_GLOBAL!J333</f>
        <v>0</v>
      </c>
      <c r="F333" s="1118"/>
      <c r="G333" s="1119"/>
      <c r="H333" s="1120"/>
      <c r="I333" s="1125"/>
      <c r="J333" s="1126"/>
      <c r="K333" s="1127"/>
      <c r="L333" s="1128"/>
      <c r="M333" s="57">
        <f t="shared" si="23"/>
        <v>0</v>
      </c>
      <c r="N333" s="57">
        <f t="shared" si="21"/>
        <v>0</v>
      </c>
      <c r="O333" s="460">
        <f t="shared" si="22"/>
        <v>0</v>
      </c>
      <c r="P333" s="464"/>
      <c r="Q333" s="1084"/>
      <c r="R333" s="1085" t="str">
        <f t="shared" si="24"/>
        <v>-</v>
      </c>
      <c r="S333" s="1089">
        <f>Dados_GLOBAL_Inicial!K333</f>
        <v>0</v>
      </c>
      <c r="T333" s="463"/>
      <c r="U333" s="463"/>
      <c r="V333" s="463"/>
      <c r="W333" s="463"/>
      <c r="X333" s="463"/>
      <c r="Y333" s="543"/>
    </row>
    <row r="334" spans="2:25">
      <c r="B334" s="1083"/>
      <c r="C334" s="461">
        <f>MEDIÇÃO_GLOBAL!I334</f>
        <v>0</v>
      </c>
      <c r="D334" s="455">
        <f>MEDIÇÃO_GLOBAL!J334</f>
        <v>0</v>
      </c>
      <c r="F334" s="1118"/>
      <c r="G334" s="1119"/>
      <c r="H334" s="1120"/>
      <c r="I334" s="1125"/>
      <c r="J334" s="1126"/>
      <c r="K334" s="1127"/>
      <c r="L334" s="1128"/>
      <c r="M334" s="57">
        <f t="shared" si="23"/>
        <v>0</v>
      </c>
      <c r="N334" s="57">
        <f t="shared" si="21"/>
        <v>0</v>
      </c>
      <c r="O334" s="460">
        <f t="shared" si="22"/>
        <v>0</v>
      </c>
      <c r="P334" s="464"/>
      <c r="Q334" s="1084"/>
      <c r="R334" s="1085" t="str">
        <f t="shared" si="24"/>
        <v>-</v>
      </c>
      <c r="S334" s="1089">
        <f>Dados_GLOBAL_Inicial!K334</f>
        <v>0</v>
      </c>
      <c r="T334" s="463"/>
      <c r="U334" s="463"/>
      <c r="V334" s="463"/>
      <c r="W334" s="463"/>
      <c r="X334" s="463"/>
      <c r="Y334" s="543"/>
    </row>
    <row r="335" spans="2:25">
      <c r="B335" s="1083"/>
      <c r="C335" s="461">
        <f>MEDIÇÃO_GLOBAL!I335</f>
        <v>0</v>
      </c>
      <c r="D335" s="455">
        <f>MEDIÇÃO_GLOBAL!J335</f>
        <v>0</v>
      </c>
      <c r="F335" s="1118"/>
      <c r="G335" s="1119"/>
      <c r="H335" s="1120"/>
      <c r="I335" s="1125"/>
      <c r="J335" s="1126"/>
      <c r="K335" s="1127"/>
      <c r="L335" s="1128"/>
      <c r="M335" s="57">
        <f t="shared" si="23"/>
        <v>0</v>
      </c>
      <c r="N335" s="57">
        <f t="shared" ref="N335:N398" si="25">IF(IFERROR(VALUE($F335),0)&gt;0,0,SUM(N336,M335))</f>
        <v>0</v>
      </c>
      <c r="O335" s="460">
        <f t="shared" si="22"/>
        <v>0</v>
      </c>
      <c r="P335" s="464"/>
      <c r="Q335" s="1084"/>
      <c r="R335" s="1085" t="str">
        <f t="shared" si="24"/>
        <v>-</v>
      </c>
      <c r="S335" s="1089">
        <f>Dados_GLOBAL_Inicial!K335</f>
        <v>0</v>
      </c>
      <c r="T335" s="463"/>
      <c r="U335" s="463"/>
      <c r="V335" s="463"/>
      <c r="W335" s="463"/>
      <c r="X335" s="463"/>
      <c r="Y335" s="543"/>
    </row>
    <row r="336" spans="2:25">
      <c r="B336" s="1083"/>
      <c r="C336" s="461">
        <f>MEDIÇÃO_GLOBAL!I336</f>
        <v>0</v>
      </c>
      <c r="D336" s="455">
        <f>MEDIÇÃO_GLOBAL!J336</f>
        <v>0</v>
      </c>
      <c r="F336" s="1118"/>
      <c r="G336" s="1119"/>
      <c r="H336" s="1120"/>
      <c r="I336" s="1125"/>
      <c r="J336" s="1126"/>
      <c r="K336" s="1127"/>
      <c r="L336" s="1128"/>
      <c r="M336" s="57">
        <f t="shared" si="23"/>
        <v>0</v>
      </c>
      <c r="N336" s="57">
        <f t="shared" si="25"/>
        <v>0</v>
      </c>
      <c r="O336" s="460">
        <f t="shared" si="22"/>
        <v>0</v>
      </c>
      <c r="P336" s="464"/>
      <c r="Q336" s="1084"/>
      <c r="R336" s="1085" t="str">
        <f t="shared" si="24"/>
        <v>-</v>
      </c>
      <c r="S336" s="1089">
        <f>Dados_GLOBAL_Inicial!K336</f>
        <v>0</v>
      </c>
      <c r="T336" s="463"/>
      <c r="U336" s="463"/>
      <c r="V336" s="463"/>
      <c r="W336" s="463"/>
      <c r="X336" s="463"/>
      <c r="Y336" s="543"/>
    </row>
    <row r="337" spans="2:25">
      <c r="B337" s="1083"/>
      <c r="C337" s="461">
        <f>MEDIÇÃO_GLOBAL!I337</f>
        <v>0</v>
      </c>
      <c r="D337" s="455">
        <f>MEDIÇÃO_GLOBAL!J337</f>
        <v>0</v>
      </c>
      <c r="F337" s="1118"/>
      <c r="G337" s="1119"/>
      <c r="H337" s="1120"/>
      <c r="I337" s="1125"/>
      <c r="J337" s="1126"/>
      <c r="K337" s="1127"/>
      <c r="L337" s="1128"/>
      <c r="M337" s="57">
        <f t="shared" si="23"/>
        <v>0</v>
      </c>
      <c r="N337" s="57">
        <f t="shared" si="25"/>
        <v>0</v>
      </c>
      <c r="O337" s="460">
        <f t="shared" si="22"/>
        <v>0</v>
      </c>
      <c r="P337" s="464"/>
      <c r="Q337" s="1084"/>
      <c r="R337" s="1085" t="str">
        <f t="shared" si="24"/>
        <v>-</v>
      </c>
      <c r="S337" s="1089">
        <f>Dados_GLOBAL_Inicial!K337</f>
        <v>0</v>
      </c>
      <c r="T337" s="463"/>
      <c r="U337" s="463"/>
      <c r="V337" s="463"/>
      <c r="W337" s="463"/>
      <c r="X337" s="463"/>
      <c r="Y337" s="543"/>
    </row>
    <row r="338" spans="2:25">
      <c r="B338" s="1083"/>
      <c r="C338" s="461">
        <f>MEDIÇÃO_GLOBAL!I338</f>
        <v>0</v>
      </c>
      <c r="D338" s="455">
        <f>MEDIÇÃO_GLOBAL!J338</f>
        <v>0</v>
      </c>
      <c r="F338" s="1118"/>
      <c r="G338" s="1119"/>
      <c r="H338" s="1120"/>
      <c r="I338" s="1125"/>
      <c r="J338" s="1126"/>
      <c r="K338" s="1127"/>
      <c r="L338" s="1128"/>
      <c r="M338" s="57">
        <f t="shared" si="23"/>
        <v>0</v>
      </c>
      <c r="N338" s="57">
        <f t="shared" si="25"/>
        <v>0</v>
      </c>
      <c r="O338" s="460">
        <f t="shared" si="22"/>
        <v>0</v>
      </c>
      <c r="P338" s="464"/>
      <c r="Q338" s="1084"/>
      <c r="R338" s="1085" t="str">
        <f t="shared" si="24"/>
        <v>-</v>
      </c>
      <c r="S338" s="1089">
        <f>Dados_GLOBAL_Inicial!K338</f>
        <v>0</v>
      </c>
      <c r="T338" s="463"/>
      <c r="U338" s="463"/>
      <c r="V338" s="463"/>
      <c r="W338" s="463"/>
      <c r="X338" s="463"/>
      <c r="Y338" s="543"/>
    </row>
    <row r="339" spans="2:25">
      <c r="B339" s="1083"/>
      <c r="C339" s="461">
        <f>MEDIÇÃO_GLOBAL!I339</f>
        <v>0</v>
      </c>
      <c r="D339" s="455">
        <f>MEDIÇÃO_GLOBAL!J339</f>
        <v>0</v>
      </c>
      <c r="F339" s="1118"/>
      <c r="G339" s="1119"/>
      <c r="H339" s="1120"/>
      <c r="I339" s="1125"/>
      <c r="J339" s="1126"/>
      <c r="K339" s="1127"/>
      <c r="L339" s="1128"/>
      <c r="M339" s="57">
        <f t="shared" si="23"/>
        <v>0</v>
      </c>
      <c r="N339" s="57">
        <f t="shared" si="25"/>
        <v>0</v>
      </c>
      <c r="O339" s="460">
        <f t="shared" si="22"/>
        <v>0</v>
      </c>
      <c r="P339" s="464"/>
      <c r="Q339" s="1084"/>
      <c r="R339" s="1085" t="str">
        <f t="shared" si="24"/>
        <v>-</v>
      </c>
      <c r="S339" s="1089">
        <f>Dados_GLOBAL_Inicial!K339</f>
        <v>0</v>
      </c>
      <c r="T339" s="463"/>
      <c r="U339" s="463"/>
      <c r="V339" s="463"/>
      <c r="W339" s="463"/>
      <c r="X339" s="463"/>
      <c r="Y339" s="543"/>
    </row>
    <row r="340" spans="2:25">
      <c r="B340" s="1083"/>
      <c r="C340" s="461">
        <f>MEDIÇÃO_GLOBAL!I340</f>
        <v>0</v>
      </c>
      <c r="D340" s="455">
        <f>MEDIÇÃO_GLOBAL!J340</f>
        <v>0</v>
      </c>
      <c r="F340" s="1118"/>
      <c r="G340" s="1119"/>
      <c r="H340" s="1120"/>
      <c r="I340" s="1125"/>
      <c r="J340" s="1126"/>
      <c r="K340" s="1127"/>
      <c r="L340" s="1128"/>
      <c r="M340" s="57">
        <f t="shared" si="23"/>
        <v>0</v>
      </c>
      <c r="N340" s="57">
        <f t="shared" si="25"/>
        <v>0</v>
      </c>
      <c r="O340" s="460">
        <f t="shared" si="22"/>
        <v>0</v>
      </c>
      <c r="P340" s="464"/>
      <c r="Q340" s="1084"/>
      <c r="R340" s="1085" t="str">
        <f t="shared" si="24"/>
        <v>-</v>
      </c>
      <c r="S340" s="1089">
        <f>Dados_GLOBAL_Inicial!K340</f>
        <v>0</v>
      </c>
      <c r="T340" s="463"/>
      <c r="U340" s="463"/>
      <c r="V340" s="463"/>
      <c r="W340" s="463"/>
      <c r="X340" s="463"/>
      <c r="Y340" s="543"/>
    </row>
    <row r="341" spans="2:25">
      <c r="B341" s="1083"/>
      <c r="C341" s="461">
        <f>MEDIÇÃO_GLOBAL!I341</f>
        <v>0</v>
      </c>
      <c r="D341" s="455">
        <f>MEDIÇÃO_GLOBAL!J341</f>
        <v>0</v>
      </c>
      <c r="F341" s="1118"/>
      <c r="G341" s="1119"/>
      <c r="H341" s="1120"/>
      <c r="I341" s="1125"/>
      <c r="J341" s="1126"/>
      <c r="K341" s="1127"/>
      <c r="L341" s="1128"/>
      <c r="M341" s="57">
        <f t="shared" si="23"/>
        <v>0</v>
      </c>
      <c r="N341" s="57">
        <f t="shared" si="25"/>
        <v>0</v>
      </c>
      <c r="O341" s="460">
        <f t="shared" si="22"/>
        <v>0</v>
      </c>
      <c r="P341" s="464"/>
      <c r="Q341" s="1084"/>
      <c r="R341" s="1085" t="str">
        <f t="shared" si="24"/>
        <v>-</v>
      </c>
      <c r="S341" s="1089">
        <f>Dados_GLOBAL_Inicial!K341</f>
        <v>0</v>
      </c>
      <c r="T341" s="463"/>
      <c r="U341" s="463"/>
      <c r="V341" s="463"/>
      <c r="W341" s="463"/>
      <c r="X341" s="463"/>
      <c r="Y341" s="543"/>
    </row>
    <row r="342" spans="2:25">
      <c r="B342" s="1083"/>
      <c r="C342" s="461">
        <f>MEDIÇÃO_GLOBAL!I342</f>
        <v>0</v>
      </c>
      <c r="D342" s="455">
        <f>MEDIÇÃO_GLOBAL!J342</f>
        <v>0</v>
      </c>
      <c r="F342" s="1118"/>
      <c r="G342" s="1119"/>
      <c r="H342" s="1120"/>
      <c r="I342" s="1125"/>
      <c r="J342" s="1126"/>
      <c r="K342" s="1127"/>
      <c r="L342" s="1128"/>
      <c r="M342" s="57">
        <f t="shared" si="23"/>
        <v>0</v>
      </c>
      <c r="N342" s="57">
        <f t="shared" si="25"/>
        <v>0</v>
      </c>
      <c r="O342" s="460">
        <f t="shared" si="22"/>
        <v>0</v>
      </c>
      <c r="P342" s="464"/>
      <c r="Q342" s="1084"/>
      <c r="R342" s="1085" t="str">
        <f t="shared" si="24"/>
        <v>-</v>
      </c>
      <c r="S342" s="1089">
        <f>Dados_GLOBAL_Inicial!K342</f>
        <v>0</v>
      </c>
      <c r="T342" s="463"/>
      <c r="U342" s="463"/>
      <c r="V342" s="463"/>
      <c r="W342" s="463"/>
      <c r="X342" s="463"/>
      <c r="Y342" s="543"/>
    </row>
    <row r="343" spans="2:25">
      <c r="B343" s="1083"/>
      <c r="C343" s="461">
        <f>MEDIÇÃO_GLOBAL!I343</f>
        <v>0</v>
      </c>
      <c r="D343" s="455">
        <f>MEDIÇÃO_GLOBAL!J343</f>
        <v>0</v>
      </c>
      <c r="F343" s="1118"/>
      <c r="G343" s="1119"/>
      <c r="H343" s="1120"/>
      <c r="I343" s="1125"/>
      <c r="J343" s="1126"/>
      <c r="K343" s="1127"/>
      <c r="L343" s="1128"/>
      <c r="M343" s="57">
        <f t="shared" si="23"/>
        <v>0</v>
      </c>
      <c r="N343" s="57">
        <f t="shared" si="25"/>
        <v>0</v>
      </c>
      <c r="O343" s="460">
        <f t="shared" si="22"/>
        <v>0</v>
      </c>
      <c r="P343" s="464"/>
      <c r="Q343" s="1084"/>
      <c r="R343" s="1085" t="str">
        <f t="shared" si="24"/>
        <v>-</v>
      </c>
      <c r="S343" s="1089">
        <f>Dados_GLOBAL_Inicial!K343</f>
        <v>0</v>
      </c>
      <c r="T343" s="463"/>
      <c r="U343" s="463"/>
      <c r="V343" s="463"/>
      <c r="W343" s="463"/>
      <c r="X343" s="463"/>
      <c r="Y343" s="543"/>
    </row>
    <row r="344" spans="2:25">
      <c r="B344" s="1083"/>
      <c r="C344" s="461">
        <f>MEDIÇÃO_GLOBAL!I344</f>
        <v>0</v>
      </c>
      <c r="D344" s="455">
        <f>MEDIÇÃO_GLOBAL!J344</f>
        <v>0</v>
      </c>
      <c r="F344" s="1118"/>
      <c r="G344" s="1119"/>
      <c r="H344" s="1120"/>
      <c r="I344" s="1125"/>
      <c r="J344" s="1126"/>
      <c r="K344" s="1127"/>
      <c r="L344" s="1128"/>
      <c r="M344" s="57">
        <f t="shared" si="23"/>
        <v>0</v>
      </c>
      <c r="N344" s="57">
        <f t="shared" si="25"/>
        <v>0</v>
      </c>
      <c r="O344" s="460">
        <f t="shared" si="22"/>
        <v>0</v>
      </c>
      <c r="P344" s="464"/>
      <c r="Q344" s="1084"/>
      <c r="R344" s="1085" t="str">
        <f t="shared" si="24"/>
        <v>-</v>
      </c>
      <c r="S344" s="1089">
        <f>Dados_GLOBAL_Inicial!K344</f>
        <v>0</v>
      </c>
      <c r="T344" s="463"/>
      <c r="U344" s="463"/>
      <c r="V344" s="463"/>
      <c r="W344" s="463"/>
      <c r="X344" s="463"/>
      <c r="Y344" s="543"/>
    </row>
    <row r="345" spans="2:25">
      <c r="B345" s="1083"/>
      <c r="C345" s="461">
        <f>MEDIÇÃO_GLOBAL!I345</f>
        <v>0</v>
      </c>
      <c r="D345" s="455">
        <f>MEDIÇÃO_GLOBAL!J345</f>
        <v>0</v>
      </c>
      <c r="F345" s="1118"/>
      <c r="G345" s="1119"/>
      <c r="H345" s="1120"/>
      <c r="I345" s="1125"/>
      <c r="J345" s="1126"/>
      <c r="K345" s="1127"/>
      <c r="L345" s="1128"/>
      <c r="M345" s="57">
        <f t="shared" si="23"/>
        <v>0</v>
      </c>
      <c r="N345" s="57">
        <f t="shared" si="25"/>
        <v>0</v>
      </c>
      <c r="O345" s="460">
        <f t="shared" si="22"/>
        <v>0</v>
      </c>
      <c r="P345" s="464"/>
      <c r="Q345" s="1084"/>
      <c r="R345" s="1085" t="str">
        <f t="shared" si="24"/>
        <v>-</v>
      </c>
      <c r="S345" s="1089">
        <f>Dados_GLOBAL_Inicial!K345</f>
        <v>0</v>
      </c>
      <c r="T345" s="463"/>
      <c r="U345" s="463"/>
      <c r="V345" s="463"/>
      <c r="W345" s="463"/>
      <c r="X345" s="463"/>
      <c r="Y345" s="543"/>
    </row>
    <row r="346" spans="2:25">
      <c r="B346" s="1083"/>
      <c r="C346" s="461">
        <f>MEDIÇÃO_GLOBAL!I346</f>
        <v>0</v>
      </c>
      <c r="D346" s="455">
        <f>MEDIÇÃO_GLOBAL!J346</f>
        <v>0</v>
      </c>
      <c r="F346" s="1118"/>
      <c r="G346" s="1119"/>
      <c r="H346" s="1120"/>
      <c r="I346" s="1125"/>
      <c r="J346" s="1126"/>
      <c r="K346" s="1127"/>
      <c r="L346" s="1128"/>
      <c r="M346" s="57">
        <f t="shared" si="23"/>
        <v>0</v>
      </c>
      <c r="N346" s="57">
        <f t="shared" si="25"/>
        <v>0</v>
      </c>
      <c r="O346" s="460">
        <f t="shared" si="22"/>
        <v>0</v>
      </c>
      <c r="P346" s="464"/>
      <c r="Q346" s="1084"/>
      <c r="R346" s="1085" t="str">
        <f t="shared" si="24"/>
        <v>-</v>
      </c>
      <c r="S346" s="1089">
        <f>Dados_GLOBAL_Inicial!K346</f>
        <v>0</v>
      </c>
      <c r="T346" s="463"/>
      <c r="U346" s="463"/>
      <c r="V346" s="463"/>
      <c r="W346" s="463"/>
      <c r="X346" s="463"/>
      <c r="Y346" s="543"/>
    </row>
    <row r="347" spans="2:25">
      <c r="B347" s="1083"/>
      <c r="C347" s="461">
        <f>MEDIÇÃO_GLOBAL!I347</f>
        <v>0</v>
      </c>
      <c r="D347" s="455">
        <f>MEDIÇÃO_GLOBAL!J347</f>
        <v>0</v>
      </c>
      <c r="F347" s="1118"/>
      <c r="G347" s="1119"/>
      <c r="H347" s="1120"/>
      <c r="I347" s="1125"/>
      <c r="J347" s="1126"/>
      <c r="K347" s="1127"/>
      <c r="L347" s="1128"/>
      <c r="M347" s="57">
        <f t="shared" si="23"/>
        <v>0</v>
      </c>
      <c r="N347" s="57">
        <f t="shared" si="25"/>
        <v>0</v>
      </c>
      <c r="O347" s="460">
        <f t="shared" si="22"/>
        <v>0</v>
      </c>
      <c r="P347" s="464"/>
      <c r="Q347" s="1084"/>
      <c r="R347" s="1085" t="str">
        <f t="shared" si="24"/>
        <v>-</v>
      </c>
      <c r="S347" s="1089">
        <f>Dados_GLOBAL_Inicial!K347</f>
        <v>0</v>
      </c>
      <c r="T347" s="463"/>
      <c r="U347" s="463"/>
      <c r="V347" s="463"/>
      <c r="W347" s="463"/>
      <c r="X347" s="463"/>
      <c r="Y347" s="543"/>
    </row>
    <row r="348" spans="2:25">
      <c r="B348" s="1083"/>
      <c r="C348" s="461">
        <f>MEDIÇÃO_GLOBAL!I348</f>
        <v>0</v>
      </c>
      <c r="D348" s="455">
        <f>MEDIÇÃO_GLOBAL!J348</f>
        <v>0</v>
      </c>
      <c r="F348" s="1118"/>
      <c r="G348" s="1119"/>
      <c r="H348" s="1120"/>
      <c r="I348" s="1125"/>
      <c r="J348" s="1126"/>
      <c r="K348" s="1127"/>
      <c r="L348" s="1128"/>
      <c r="M348" s="57">
        <f t="shared" si="23"/>
        <v>0</v>
      </c>
      <c r="N348" s="57">
        <f t="shared" si="25"/>
        <v>0</v>
      </c>
      <c r="O348" s="460">
        <f t="shared" si="22"/>
        <v>0</v>
      </c>
      <c r="P348" s="464"/>
      <c r="Q348" s="1084"/>
      <c r="R348" s="1085" t="str">
        <f t="shared" si="24"/>
        <v>-</v>
      </c>
      <c r="S348" s="1089">
        <f>Dados_GLOBAL_Inicial!K348</f>
        <v>0</v>
      </c>
      <c r="T348" s="463"/>
      <c r="U348" s="463"/>
      <c r="V348" s="463"/>
      <c r="W348" s="463"/>
      <c r="X348" s="463"/>
      <c r="Y348" s="543"/>
    </row>
    <row r="349" spans="2:25">
      <c r="B349" s="1083"/>
      <c r="C349" s="461">
        <f>MEDIÇÃO_GLOBAL!I349</f>
        <v>0</v>
      </c>
      <c r="D349" s="455">
        <f>MEDIÇÃO_GLOBAL!J349</f>
        <v>0</v>
      </c>
      <c r="F349" s="1118"/>
      <c r="G349" s="1119"/>
      <c r="H349" s="1120"/>
      <c r="I349" s="1125"/>
      <c r="J349" s="1126"/>
      <c r="K349" s="1127"/>
      <c r="L349" s="1128"/>
      <c r="M349" s="57">
        <f t="shared" si="23"/>
        <v>0</v>
      </c>
      <c r="N349" s="57">
        <f t="shared" si="25"/>
        <v>0</v>
      </c>
      <c r="O349" s="460">
        <f t="shared" si="22"/>
        <v>0</v>
      </c>
      <c r="P349" s="464"/>
      <c r="Q349" s="1084"/>
      <c r="R349" s="1085" t="str">
        <f t="shared" si="24"/>
        <v>-</v>
      </c>
      <c r="S349" s="1089">
        <f>Dados_GLOBAL_Inicial!K349</f>
        <v>0</v>
      </c>
      <c r="T349" s="463"/>
      <c r="U349" s="463"/>
      <c r="V349" s="463"/>
      <c r="W349" s="463"/>
      <c r="X349" s="463"/>
      <c r="Y349" s="543"/>
    </row>
    <row r="350" spans="2:25">
      <c r="B350" s="1083"/>
      <c r="C350" s="461">
        <f>MEDIÇÃO_GLOBAL!I350</f>
        <v>0</v>
      </c>
      <c r="D350" s="455">
        <f>MEDIÇÃO_GLOBAL!J350</f>
        <v>0</v>
      </c>
      <c r="F350" s="1118"/>
      <c r="G350" s="1119"/>
      <c r="H350" s="1120"/>
      <c r="I350" s="1125"/>
      <c r="J350" s="1126"/>
      <c r="K350" s="1127"/>
      <c r="L350" s="1128"/>
      <c r="M350" s="57">
        <f t="shared" si="23"/>
        <v>0</v>
      </c>
      <c r="N350" s="57">
        <f t="shared" si="25"/>
        <v>0</v>
      </c>
      <c r="O350" s="460">
        <f t="shared" si="22"/>
        <v>0</v>
      </c>
      <c r="P350" s="464"/>
      <c r="Q350" s="1084"/>
      <c r="R350" s="1085" t="str">
        <f t="shared" si="24"/>
        <v>-</v>
      </c>
      <c r="S350" s="1089">
        <f>Dados_GLOBAL_Inicial!K350</f>
        <v>0</v>
      </c>
      <c r="T350" s="463"/>
      <c r="U350" s="463"/>
      <c r="V350" s="463"/>
      <c r="W350" s="463"/>
      <c r="X350" s="463"/>
      <c r="Y350" s="543"/>
    </row>
    <row r="351" spans="2:25">
      <c r="B351" s="1083"/>
      <c r="C351" s="461">
        <f>MEDIÇÃO_GLOBAL!I351</f>
        <v>0</v>
      </c>
      <c r="D351" s="455">
        <f>MEDIÇÃO_GLOBAL!J351</f>
        <v>0</v>
      </c>
      <c r="F351" s="1118"/>
      <c r="G351" s="1119"/>
      <c r="H351" s="1120"/>
      <c r="I351" s="1125"/>
      <c r="J351" s="1126"/>
      <c r="K351" s="1127"/>
      <c r="L351" s="1128"/>
      <c r="M351" s="57">
        <f t="shared" si="23"/>
        <v>0</v>
      </c>
      <c r="N351" s="57">
        <f t="shared" si="25"/>
        <v>0</v>
      </c>
      <c r="O351" s="460">
        <f t="shared" si="22"/>
        <v>0</v>
      </c>
      <c r="P351" s="464"/>
      <c r="Q351" s="1084"/>
      <c r="R351" s="1085" t="str">
        <f t="shared" si="24"/>
        <v>-</v>
      </c>
      <c r="S351" s="1089">
        <f>Dados_GLOBAL_Inicial!K351</f>
        <v>0</v>
      </c>
      <c r="T351" s="463"/>
      <c r="U351" s="463"/>
      <c r="V351" s="463"/>
      <c r="W351" s="463"/>
      <c r="X351" s="463"/>
      <c r="Y351" s="543"/>
    </row>
    <row r="352" spans="2:25">
      <c r="B352" s="1083"/>
      <c r="C352" s="461">
        <f>MEDIÇÃO_GLOBAL!I352</f>
        <v>0</v>
      </c>
      <c r="D352" s="455">
        <f>MEDIÇÃO_GLOBAL!J352</f>
        <v>0</v>
      </c>
      <c r="F352" s="1118"/>
      <c r="G352" s="1119"/>
      <c r="H352" s="1120"/>
      <c r="I352" s="1125"/>
      <c r="J352" s="1126"/>
      <c r="K352" s="1127"/>
      <c r="L352" s="1128"/>
      <c r="M352" s="57">
        <f t="shared" si="23"/>
        <v>0</v>
      </c>
      <c r="N352" s="57">
        <f t="shared" si="25"/>
        <v>0</v>
      </c>
      <c r="O352" s="460">
        <f t="shared" si="22"/>
        <v>0</v>
      </c>
      <c r="P352" s="464"/>
      <c r="Q352" s="1084"/>
      <c r="R352" s="1085" t="str">
        <f t="shared" si="24"/>
        <v>-</v>
      </c>
      <c r="S352" s="1089">
        <f>Dados_GLOBAL_Inicial!K352</f>
        <v>0</v>
      </c>
      <c r="T352" s="463"/>
      <c r="U352" s="463"/>
      <c r="V352" s="463"/>
      <c r="W352" s="463"/>
      <c r="X352" s="463"/>
      <c r="Y352" s="543"/>
    </row>
    <row r="353" spans="2:25">
      <c r="B353" s="1083"/>
      <c r="C353" s="461">
        <f>MEDIÇÃO_GLOBAL!I353</f>
        <v>0</v>
      </c>
      <c r="D353" s="455">
        <f>MEDIÇÃO_GLOBAL!J353</f>
        <v>0</v>
      </c>
      <c r="F353" s="1118"/>
      <c r="G353" s="1119"/>
      <c r="H353" s="1120"/>
      <c r="I353" s="1125"/>
      <c r="J353" s="1126"/>
      <c r="K353" s="1127"/>
      <c r="L353" s="1128"/>
      <c r="M353" s="57">
        <f t="shared" si="23"/>
        <v>0</v>
      </c>
      <c r="N353" s="57">
        <f t="shared" si="25"/>
        <v>0</v>
      </c>
      <c r="O353" s="460">
        <f t="shared" si="22"/>
        <v>0</v>
      </c>
      <c r="P353" s="464"/>
      <c r="Q353" s="1084"/>
      <c r="R353" s="1085" t="str">
        <f t="shared" si="24"/>
        <v>-</v>
      </c>
      <c r="S353" s="1089">
        <f>Dados_GLOBAL_Inicial!K353</f>
        <v>0</v>
      </c>
      <c r="T353" s="463"/>
      <c r="U353" s="463"/>
      <c r="V353" s="463"/>
      <c r="W353" s="463"/>
      <c r="X353" s="463"/>
      <c r="Y353" s="543"/>
    </row>
    <row r="354" spans="2:25">
      <c r="B354" s="1083"/>
      <c r="C354" s="461">
        <f>MEDIÇÃO_GLOBAL!I354</f>
        <v>0</v>
      </c>
      <c r="D354" s="455">
        <f>MEDIÇÃO_GLOBAL!J354</f>
        <v>0</v>
      </c>
      <c r="F354" s="1118"/>
      <c r="G354" s="1119"/>
      <c r="H354" s="1120"/>
      <c r="I354" s="1125"/>
      <c r="J354" s="1126"/>
      <c r="K354" s="1127"/>
      <c r="L354" s="1128"/>
      <c r="M354" s="57">
        <f t="shared" si="23"/>
        <v>0</v>
      </c>
      <c r="N354" s="57">
        <f t="shared" si="25"/>
        <v>0</v>
      </c>
      <c r="O354" s="460">
        <f t="shared" si="22"/>
        <v>0</v>
      </c>
      <c r="P354" s="464"/>
      <c r="Q354" s="1084"/>
      <c r="R354" s="1085" t="str">
        <f t="shared" si="24"/>
        <v>-</v>
      </c>
      <c r="S354" s="1089">
        <f>Dados_GLOBAL_Inicial!K354</f>
        <v>0</v>
      </c>
      <c r="T354" s="463"/>
      <c r="U354" s="463"/>
      <c r="V354" s="463"/>
      <c r="W354" s="463"/>
      <c r="X354" s="463"/>
      <c r="Y354" s="543"/>
    </row>
    <row r="355" spans="2:25">
      <c r="B355" s="1083"/>
      <c r="C355" s="461">
        <f>MEDIÇÃO_GLOBAL!I355</f>
        <v>0</v>
      </c>
      <c r="D355" s="455">
        <f>MEDIÇÃO_GLOBAL!J355</f>
        <v>0</v>
      </c>
      <c r="F355" s="1118"/>
      <c r="G355" s="1119"/>
      <c r="H355" s="1120"/>
      <c r="I355" s="1125"/>
      <c r="J355" s="1126"/>
      <c r="K355" s="1127"/>
      <c r="L355" s="1128"/>
      <c r="M355" s="57">
        <f t="shared" si="23"/>
        <v>0</v>
      </c>
      <c r="N355" s="57">
        <f t="shared" si="25"/>
        <v>0</v>
      </c>
      <c r="O355" s="460">
        <f t="shared" si="22"/>
        <v>0</v>
      </c>
      <c r="P355" s="464"/>
      <c r="Q355" s="1084"/>
      <c r="R355" s="1085" t="str">
        <f t="shared" si="24"/>
        <v>-</v>
      </c>
      <c r="S355" s="1089">
        <f>Dados_GLOBAL_Inicial!K355</f>
        <v>0</v>
      </c>
      <c r="T355" s="463"/>
      <c r="U355" s="463"/>
      <c r="V355" s="463"/>
      <c r="W355" s="463"/>
      <c r="X355" s="463"/>
      <c r="Y355" s="543"/>
    </row>
    <row r="356" spans="2:25">
      <c r="B356" s="1083"/>
      <c r="C356" s="461">
        <f>MEDIÇÃO_GLOBAL!I356</f>
        <v>0</v>
      </c>
      <c r="D356" s="455">
        <f>MEDIÇÃO_GLOBAL!J356</f>
        <v>0</v>
      </c>
      <c r="F356" s="1118"/>
      <c r="G356" s="1119"/>
      <c r="H356" s="1120"/>
      <c r="I356" s="1125"/>
      <c r="J356" s="1126"/>
      <c r="K356" s="1127"/>
      <c r="L356" s="1128"/>
      <c r="M356" s="57">
        <f t="shared" si="23"/>
        <v>0</v>
      </c>
      <c r="N356" s="57">
        <f t="shared" si="25"/>
        <v>0</v>
      </c>
      <c r="O356" s="460">
        <f t="shared" si="22"/>
        <v>0</v>
      </c>
      <c r="P356" s="464"/>
      <c r="Q356" s="1084"/>
      <c r="R356" s="1085" t="str">
        <f t="shared" si="24"/>
        <v>-</v>
      </c>
      <c r="S356" s="1089">
        <f>Dados_GLOBAL_Inicial!K356</f>
        <v>0</v>
      </c>
      <c r="T356" s="463"/>
      <c r="U356" s="463"/>
      <c r="V356" s="463"/>
      <c r="W356" s="463"/>
      <c r="X356" s="463"/>
      <c r="Y356" s="543"/>
    </row>
    <row r="357" spans="2:25">
      <c r="B357" s="1083"/>
      <c r="C357" s="461">
        <f>MEDIÇÃO_GLOBAL!I357</f>
        <v>0</v>
      </c>
      <c r="D357" s="455">
        <f>MEDIÇÃO_GLOBAL!J357</f>
        <v>0</v>
      </c>
      <c r="F357" s="1118"/>
      <c r="G357" s="1119"/>
      <c r="H357" s="1120"/>
      <c r="I357" s="1125"/>
      <c r="J357" s="1126"/>
      <c r="K357" s="1127"/>
      <c r="L357" s="1128"/>
      <c r="M357" s="57">
        <f t="shared" si="23"/>
        <v>0</v>
      </c>
      <c r="N357" s="57">
        <f t="shared" si="25"/>
        <v>0</v>
      </c>
      <c r="O357" s="460">
        <f t="shared" si="22"/>
        <v>0</v>
      </c>
      <c r="P357" s="464"/>
      <c r="Q357" s="1084"/>
      <c r="R357" s="1085" t="str">
        <f t="shared" si="24"/>
        <v>-</v>
      </c>
      <c r="S357" s="1089">
        <f>Dados_GLOBAL_Inicial!K357</f>
        <v>0</v>
      </c>
      <c r="T357" s="463"/>
      <c r="U357" s="463"/>
      <c r="V357" s="463"/>
      <c r="W357" s="463"/>
      <c r="X357" s="463"/>
      <c r="Y357" s="543"/>
    </row>
    <row r="358" spans="2:25">
      <c r="B358" s="1083"/>
      <c r="C358" s="461">
        <f>MEDIÇÃO_GLOBAL!I358</f>
        <v>0</v>
      </c>
      <c r="D358" s="455">
        <f>MEDIÇÃO_GLOBAL!J358</f>
        <v>0</v>
      </c>
      <c r="F358" s="1118"/>
      <c r="G358" s="1119"/>
      <c r="H358" s="1120"/>
      <c r="I358" s="1125"/>
      <c r="J358" s="1126"/>
      <c r="K358" s="1127"/>
      <c r="L358" s="1128"/>
      <c r="M358" s="57">
        <f t="shared" si="23"/>
        <v>0</v>
      </c>
      <c r="N358" s="57">
        <f t="shared" si="25"/>
        <v>0</v>
      </c>
      <c r="O358" s="460">
        <f t="shared" si="22"/>
        <v>0</v>
      </c>
      <c r="P358" s="464"/>
      <c r="Q358" s="1084"/>
      <c r="R358" s="1085" t="str">
        <f t="shared" si="24"/>
        <v>-</v>
      </c>
      <c r="S358" s="1089">
        <f>Dados_GLOBAL_Inicial!K358</f>
        <v>0</v>
      </c>
      <c r="T358" s="463"/>
      <c r="U358" s="463"/>
      <c r="V358" s="463"/>
      <c r="W358" s="463"/>
      <c r="X358" s="463"/>
      <c r="Y358" s="543"/>
    </row>
    <row r="359" spans="2:25">
      <c r="B359" s="1083"/>
      <c r="C359" s="461">
        <f>MEDIÇÃO_GLOBAL!I359</f>
        <v>0</v>
      </c>
      <c r="D359" s="455">
        <f>MEDIÇÃO_GLOBAL!J359</f>
        <v>0</v>
      </c>
      <c r="F359" s="1118"/>
      <c r="G359" s="1119"/>
      <c r="H359" s="1120"/>
      <c r="I359" s="1125"/>
      <c r="J359" s="1126"/>
      <c r="K359" s="1127"/>
      <c r="L359" s="1128"/>
      <c r="M359" s="57">
        <f t="shared" si="23"/>
        <v>0</v>
      </c>
      <c r="N359" s="57">
        <f t="shared" si="25"/>
        <v>0</v>
      </c>
      <c r="O359" s="460">
        <f t="shared" si="22"/>
        <v>0</v>
      </c>
      <c r="P359" s="464"/>
      <c r="Q359" s="1084"/>
      <c r="R359" s="1085" t="str">
        <f t="shared" si="24"/>
        <v>-</v>
      </c>
      <c r="S359" s="1089">
        <f>Dados_GLOBAL_Inicial!K359</f>
        <v>0</v>
      </c>
      <c r="T359" s="463"/>
      <c r="U359" s="463"/>
      <c r="V359" s="463"/>
      <c r="W359" s="463"/>
      <c r="X359" s="463"/>
      <c r="Y359" s="543"/>
    </row>
    <row r="360" spans="2:25">
      <c r="B360" s="1083"/>
      <c r="C360" s="461">
        <f>MEDIÇÃO_GLOBAL!I360</f>
        <v>0</v>
      </c>
      <c r="D360" s="455">
        <f>MEDIÇÃO_GLOBAL!J360</f>
        <v>0</v>
      </c>
      <c r="F360" s="1118"/>
      <c r="G360" s="1119"/>
      <c r="H360" s="1120"/>
      <c r="I360" s="1125"/>
      <c r="J360" s="1126"/>
      <c r="K360" s="1127"/>
      <c r="L360" s="1128"/>
      <c r="M360" s="57">
        <f t="shared" si="23"/>
        <v>0</v>
      </c>
      <c r="N360" s="57">
        <f t="shared" si="25"/>
        <v>0</v>
      </c>
      <c r="O360" s="460">
        <f t="shared" si="22"/>
        <v>0</v>
      </c>
      <c r="P360" s="464"/>
      <c r="Q360" s="1084"/>
      <c r="R360" s="1085" t="str">
        <f t="shared" si="24"/>
        <v>-</v>
      </c>
      <c r="S360" s="1089">
        <f>Dados_GLOBAL_Inicial!K360</f>
        <v>0</v>
      </c>
      <c r="T360" s="463"/>
      <c r="U360" s="463"/>
      <c r="V360" s="463"/>
      <c r="W360" s="463"/>
      <c r="X360" s="463"/>
      <c r="Y360" s="543"/>
    </row>
    <row r="361" spans="2:25">
      <c r="B361" s="1083"/>
      <c r="C361" s="461">
        <f>MEDIÇÃO_GLOBAL!I361</f>
        <v>0</v>
      </c>
      <c r="D361" s="455">
        <f>MEDIÇÃO_GLOBAL!J361</f>
        <v>0</v>
      </c>
      <c r="F361" s="1118"/>
      <c r="G361" s="1119"/>
      <c r="H361" s="1120"/>
      <c r="I361" s="1125"/>
      <c r="J361" s="1126"/>
      <c r="K361" s="1127"/>
      <c r="L361" s="1128"/>
      <c r="M361" s="57">
        <f t="shared" si="23"/>
        <v>0</v>
      </c>
      <c r="N361" s="57">
        <f t="shared" si="25"/>
        <v>0</v>
      </c>
      <c r="O361" s="460">
        <f t="shared" si="22"/>
        <v>0</v>
      </c>
      <c r="P361" s="464"/>
      <c r="Q361" s="1084"/>
      <c r="R361" s="1085" t="str">
        <f t="shared" si="24"/>
        <v>-</v>
      </c>
      <c r="S361" s="1089">
        <f>Dados_GLOBAL_Inicial!K361</f>
        <v>0</v>
      </c>
      <c r="T361" s="463"/>
      <c r="U361" s="463"/>
      <c r="V361" s="463"/>
      <c r="W361" s="463"/>
      <c r="X361" s="463"/>
      <c r="Y361" s="543"/>
    </row>
    <row r="362" spans="2:25">
      <c r="B362" s="1083"/>
      <c r="C362" s="461">
        <f>MEDIÇÃO_GLOBAL!I362</f>
        <v>0</v>
      </c>
      <c r="D362" s="455">
        <f>MEDIÇÃO_GLOBAL!J362</f>
        <v>0</v>
      </c>
      <c r="F362" s="1118"/>
      <c r="G362" s="1119"/>
      <c r="H362" s="1120"/>
      <c r="I362" s="1125"/>
      <c r="J362" s="1126"/>
      <c r="K362" s="1127"/>
      <c r="L362" s="1128"/>
      <c r="M362" s="57">
        <f t="shared" si="23"/>
        <v>0</v>
      </c>
      <c r="N362" s="57">
        <f t="shared" si="25"/>
        <v>0</v>
      </c>
      <c r="O362" s="460">
        <f t="shared" si="22"/>
        <v>0</v>
      </c>
      <c r="P362" s="464"/>
      <c r="Q362" s="1084"/>
      <c r="R362" s="1085" t="str">
        <f t="shared" si="24"/>
        <v>-</v>
      </c>
      <c r="S362" s="1089">
        <f>Dados_GLOBAL_Inicial!K362</f>
        <v>0</v>
      </c>
      <c r="T362" s="463"/>
      <c r="U362" s="463"/>
      <c r="V362" s="463"/>
      <c r="W362" s="463"/>
      <c r="X362" s="463"/>
      <c r="Y362" s="543"/>
    </row>
    <row r="363" spans="2:25">
      <c r="B363" s="1083"/>
      <c r="C363" s="461">
        <f>MEDIÇÃO_GLOBAL!I363</f>
        <v>0</v>
      </c>
      <c r="D363" s="455">
        <f>MEDIÇÃO_GLOBAL!J363</f>
        <v>0</v>
      </c>
      <c r="F363" s="1118"/>
      <c r="G363" s="1119"/>
      <c r="H363" s="1120"/>
      <c r="I363" s="1125"/>
      <c r="J363" s="1126"/>
      <c r="K363" s="1127"/>
      <c r="L363" s="1128"/>
      <c r="M363" s="57">
        <f t="shared" si="23"/>
        <v>0</v>
      </c>
      <c r="N363" s="57">
        <f t="shared" si="25"/>
        <v>0</v>
      </c>
      <c r="O363" s="460">
        <f t="shared" si="22"/>
        <v>0</v>
      </c>
      <c r="P363" s="464"/>
      <c r="Q363" s="1084"/>
      <c r="R363" s="1085" t="str">
        <f t="shared" si="24"/>
        <v>-</v>
      </c>
      <c r="S363" s="1089">
        <f>Dados_GLOBAL_Inicial!K363</f>
        <v>0</v>
      </c>
      <c r="T363" s="463"/>
      <c r="U363" s="463"/>
      <c r="V363" s="463"/>
      <c r="W363" s="463"/>
      <c r="X363" s="463"/>
      <c r="Y363" s="543"/>
    </row>
    <row r="364" spans="2:25">
      <c r="B364" s="1083"/>
      <c r="C364" s="461">
        <f>MEDIÇÃO_GLOBAL!I364</f>
        <v>0</v>
      </c>
      <c r="D364" s="455">
        <f>MEDIÇÃO_GLOBAL!J364</f>
        <v>0</v>
      </c>
      <c r="F364" s="1118"/>
      <c r="G364" s="1119"/>
      <c r="H364" s="1120"/>
      <c r="I364" s="1125"/>
      <c r="J364" s="1126"/>
      <c r="K364" s="1127"/>
      <c r="L364" s="1128"/>
      <c r="M364" s="57">
        <f t="shared" si="23"/>
        <v>0</v>
      </c>
      <c r="N364" s="57">
        <f t="shared" si="25"/>
        <v>0</v>
      </c>
      <c r="O364" s="460">
        <f t="shared" si="22"/>
        <v>0</v>
      </c>
      <c r="P364" s="464"/>
      <c r="Q364" s="1084"/>
      <c r="R364" s="1085" t="str">
        <f t="shared" si="24"/>
        <v>-</v>
      </c>
      <c r="S364" s="1089">
        <f>Dados_GLOBAL_Inicial!K364</f>
        <v>0</v>
      </c>
      <c r="T364" s="463"/>
      <c r="U364" s="463"/>
      <c r="V364" s="463"/>
      <c r="W364" s="463"/>
      <c r="X364" s="463"/>
      <c r="Y364" s="543"/>
    </row>
    <row r="365" spans="2:25">
      <c r="B365" s="1083"/>
      <c r="C365" s="461">
        <f>MEDIÇÃO_GLOBAL!I365</f>
        <v>0</v>
      </c>
      <c r="D365" s="455">
        <f>MEDIÇÃO_GLOBAL!J365</f>
        <v>0</v>
      </c>
      <c r="F365" s="1118"/>
      <c r="G365" s="1119"/>
      <c r="H365" s="1120"/>
      <c r="I365" s="1125"/>
      <c r="J365" s="1126"/>
      <c r="K365" s="1127"/>
      <c r="L365" s="1128"/>
      <c r="M365" s="57">
        <f t="shared" si="23"/>
        <v>0</v>
      </c>
      <c r="N365" s="57">
        <f t="shared" si="25"/>
        <v>0</v>
      </c>
      <c r="O365" s="460">
        <f t="shared" si="22"/>
        <v>0</v>
      </c>
      <c r="P365" s="464"/>
      <c r="Q365" s="1084"/>
      <c r="R365" s="1085" t="str">
        <f t="shared" si="24"/>
        <v>-</v>
      </c>
      <c r="S365" s="1089">
        <f>Dados_GLOBAL_Inicial!K365</f>
        <v>0</v>
      </c>
      <c r="T365" s="463"/>
      <c r="U365" s="463"/>
      <c r="V365" s="463"/>
      <c r="W365" s="463"/>
      <c r="X365" s="463"/>
      <c r="Y365" s="543"/>
    </row>
    <row r="366" spans="2:25">
      <c r="B366" s="1083"/>
      <c r="C366" s="461">
        <f>MEDIÇÃO_GLOBAL!I366</f>
        <v>0</v>
      </c>
      <c r="D366" s="455">
        <f>MEDIÇÃO_GLOBAL!J366</f>
        <v>0</v>
      </c>
      <c r="F366" s="1118"/>
      <c r="G366" s="1119"/>
      <c r="H366" s="1120"/>
      <c r="I366" s="1125"/>
      <c r="J366" s="1126"/>
      <c r="K366" s="1127"/>
      <c r="L366" s="1128"/>
      <c r="M366" s="57">
        <f t="shared" si="23"/>
        <v>0</v>
      </c>
      <c r="N366" s="57">
        <f t="shared" si="25"/>
        <v>0</v>
      </c>
      <c r="O366" s="460">
        <f t="shared" si="22"/>
        <v>0</v>
      </c>
      <c r="P366" s="464"/>
      <c r="Q366" s="1084"/>
      <c r="R366" s="1085" t="str">
        <f t="shared" si="24"/>
        <v>-</v>
      </c>
      <c r="S366" s="1089">
        <f>Dados_GLOBAL_Inicial!K366</f>
        <v>0</v>
      </c>
      <c r="T366" s="463"/>
      <c r="U366" s="463"/>
      <c r="V366" s="463"/>
      <c r="W366" s="463"/>
      <c r="X366" s="463"/>
      <c r="Y366" s="543"/>
    </row>
    <row r="367" spans="2:25">
      <c r="B367" s="1083"/>
      <c r="C367" s="461">
        <f>MEDIÇÃO_GLOBAL!I367</f>
        <v>0</v>
      </c>
      <c r="D367" s="455">
        <f>MEDIÇÃO_GLOBAL!J367</f>
        <v>0</v>
      </c>
      <c r="F367" s="1118"/>
      <c r="G367" s="1119"/>
      <c r="H367" s="1120"/>
      <c r="I367" s="1125"/>
      <c r="J367" s="1126"/>
      <c r="K367" s="1127"/>
      <c r="L367" s="1128"/>
      <c r="M367" s="57">
        <f t="shared" si="23"/>
        <v>0</v>
      </c>
      <c r="N367" s="57">
        <f t="shared" si="25"/>
        <v>0</v>
      </c>
      <c r="O367" s="460">
        <f t="shared" si="22"/>
        <v>0</v>
      </c>
      <c r="P367" s="464"/>
      <c r="Q367" s="1084"/>
      <c r="R367" s="1085" t="str">
        <f t="shared" si="24"/>
        <v>-</v>
      </c>
      <c r="S367" s="1089">
        <f>Dados_GLOBAL_Inicial!K367</f>
        <v>0</v>
      </c>
      <c r="T367" s="463"/>
      <c r="U367" s="463"/>
      <c r="V367" s="463"/>
      <c r="W367" s="463"/>
      <c r="X367" s="463"/>
      <c r="Y367" s="543"/>
    </row>
    <row r="368" spans="2:25">
      <c r="B368" s="1083"/>
      <c r="C368" s="461">
        <f>MEDIÇÃO_GLOBAL!I368</f>
        <v>0</v>
      </c>
      <c r="D368" s="455">
        <f>MEDIÇÃO_GLOBAL!J368</f>
        <v>0</v>
      </c>
      <c r="F368" s="1118"/>
      <c r="G368" s="1119"/>
      <c r="H368" s="1120"/>
      <c r="I368" s="1125"/>
      <c r="J368" s="1126"/>
      <c r="K368" s="1127"/>
      <c r="L368" s="1128"/>
      <c r="M368" s="57">
        <f t="shared" si="23"/>
        <v>0</v>
      </c>
      <c r="N368" s="57">
        <f t="shared" si="25"/>
        <v>0</v>
      </c>
      <c r="O368" s="460">
        <f t="shared" si="22"/>
        <v>0</v>
      </c>
      <c r="P368" s="464"/>
      <c r="Q368" s="1084"/>
      <c r="R368" s="1085" t="str">
        <f t="shared" si="24"/>
        <v>-</v>
      </c>
      <c r="S368" s="1089">
        <f>Dados_GLOBAL_Inicial!K368</f>
        <v>0</v>
      </c>
      <c r="T368" s="463"/>
      <c r="U368" s="463"/>
      <c r="V368" s="463"/>
      <c r="W368" s="463"/>
      <c r="X368" s="463"/>
      <c r="Y368" s="543"/>
    </row>
    <row r="369" spans="2:25">
      <c r="B369" s="1083"/>
      <c r="C369" s="461">
        <f>MEDIÇÃO_GLOBAL!I369</f>
        <v>0</v>
      </c>
      <c r="D369" s="455">
        <f>MEDIÇÃO_GLOBAL!J369</f>
        <v>0</v>
      </c>
      <c r="F369" s="1118"/>
      <c r="G369" s="1119"/>
      <c r="H369" s="1120"/>
      <c r="I369" s="1125"/>
      <c r="J369" s="1126"/>
      <c r="K369" s="1127"/>
      <c r="L369" s="1128"/>
      <c r="M369" s="57">
        <f t="shared" si="23"/>
        <v>0</v>
      </c>
      <c r="N369" s="57">
        <f t="shared" si="25"/>
        <v>0</v>
      </c>
      <c r="O369" s="460">
        <f t="shared" si="22"/>
        <v>0</v>
      </c>
      <c r="P369" s="464"/>
      <c r="Q369" s="1084"/>
      <c r="R369" s="1085" t="str">
        <f t="shared" si="24"/>
        <v>-</v>
      </c>
      <c r="S369" s="1089">
        <f>Dados_GLOBAL_Inicial!K369</f>
        <v>0</v>
      </c>
      <c r="T369" s="463"/>
      <c r="U369" s="463"/>
      <c r="V369" s="463"/>
      <c r="W369" s="463"/>
      <c r="X369" s="463"/>
      <c r="Y369" s="543"/>
    </row>
    <row r="370" spans="2:25">
      <c r="B370" s="1083"/>
      <c r="C370" s="461">
        <f>MEDIÇÃO_GLOBAL!I370</f>
        <v>0</v>
      </c>
      <c r="D370" s="455">
        <f>MEDIÇÃO_GLOBAL!J370</f>
        <v>0</v>
      </c>
      <c r="F370" s="1118"/>
      <c r="G370" s="1119"/>
      <c r="H370" s="1120"/>
      <c r="I370" s="1125"/>
      <c r="J370" s="1126"/>
      <c r="K370" s="1127"/>
      <c r="L370" s="1128"/>
      <c r="M370" s="57">
        <f t="shared" si="23"/>
        <v>0</v>
      </c>
      <c r="N370" s="57">
        <f t="shared" si="25"/>
        <v>0</v>
      </c>
      <c r="O370" s="460">
        <f t="shared" si="22"/>
        <v>0</v>
      </c>
      <c r="P370" s="464"/>
      <c r="Q370" s="1084"/>
      <c r="R370" s="1085" t="str">
        <f t="shared" si="24"/>
        <v>-</v>
      </c>
      <c r="S370" s="1089">
        <f>Dados_GLOBAL_Inicial!K370</f>
        <v>0</v>
      </c>
      <c r="T370" s="463"/>
      <c r="U370" s="463"/>
      <c r="V370" s="463"/>
      <c r="W370" s="463"/>
      <c r="X370" s="463"/>
      <c r="Y370" s="543"/>
    </row>
    <row r="371" spans="2:25">
      <c r="B371" s="1083"/>
      <c r="C371" s="461">
        <f>MEDIÇÃO_GLOBAL!I371</f>
        <v>0</v>
      </c>
      <c r="D371" s="455">
        <f>MEDIÇÃO_GLOBAL!J371</f>
        <v>0</v>
      </c>
      <c r="F371" s="1118"/>
      <c r="G371" s="1119"/>
      <c r="H371" s="1120"/>
      <c r="I371" s="1125"/>
      <c r="J371" s="1126"/>
      <c r="K371" s="1127"/>
      <c r="L371" s="1128"/>
      <c r="M371" s="57">
        <f t="shared" si="23"/>
        <v>0</v>
      </c>
      <c r="N371" s="57">
        <f t="shared" si="25"/>
        <v>0</v>
      </c>
      <c r="O371" s="460">
        <f t="shared" si="22"/>
        <v>0</v>
      </c>
      <c r="P371" s="464"/>
      <c r="Q371" s="1084"/>
      <c r="R371" s="1085" t="str">
        <f t="shared" si="24"/>
        <v>-</v>
      </c>
      <c r="S371" s="1089">
        <f>Dados_GLOBAL_Inicial!K371</f>
        <v>0</v>
      </c>
      <c r="T371" s="463"/>
      <c r="U371" s="463"/>
      <c r="V371" s="463"/>
      <c r="W371" s="463"/>
      <c r="X371" s="463"/>
      <c r="Y371" s="543"/>
    </row>
    <row r="372" spans="2:25">
      <c r="B372" s="1083"/>
      <c r="C372" s="461">
        <f>MEDIÇÃO_GLOBAL!I372</f>
        <v>0</v>
      </c>
      <c r="D372" s="455">
        <f>MEDIÇÃO_GLOBAL!J372</f>
        <v>0</v>
      </c>
      <c r="F372" s="1118"/>
      <c r="G372" s="1119"/>
      <c r="H372" s="1120"/>
      <c r="I372" s="1125"/>
      <c r="J372" s="1126"/>
      <c r="K372" s="1127"/>
      <c r="L372" s="1128"/>
      <c r="M372" s="57">
        <f t="shared" si="23"/>
        <v>0</v>
      </c>
      <c r="N372" s="57">
        <f t="shared" si="25"/>
        <v>0</v>
      </c>
      <c r="O372" s="460">
        <f t="shared" si="22"/>
        <v>0</v>
      </c>
      <c r="P372" s="464"/>
      <c r="Q372" s="1084"/>
      <c r="R372" s="1085" t="str">
        <f t="shared" si="24"/>
        <v>-</v>
      </c>
      <c r="S372" s="1089">
        <f>Dados_GLOBAL_Inicial!K372</f>
        <v>0</v>
      </c>
      <c r="T372" s="463"/>
      <c r="U372" s="463"/>
      <c r="V372" s="463"/>
      <c r="W372" s="463"/>
      <c r="X372" s="463"/>
      <c r="Y372" s="543"/>
    </row>
    <row r="373" spans="2:25">
      <c r="B373" s="1083"/>
      <c r="C373" s="461">
        <f>MEDIÇÃO_GLOBAL!I373</f>
        <v>0</v>
      </c>
      <c r="D373" s="455">
        <f>MEDIÇÃO_GLOBAL!J373</f>
        <v>0</v>
      </c>
      <c r="F373" s="1118"/>
      <c r="G373" s="1119"/>
      <c r="H373" s="1120"/>
      <c r="I373" s="1125"/>
      <c r="J373" s="1126"/>
      <c r="K373" s="1127"/>
      <c r="L373" s="1128"/>
      <c r="M373" s="57">
        <f t="shared" si="23"/>
        <v>0</v>
      </c>
      <c r="N373" s="57">
        <f t="shared" si="25"/>
        <v>0</v>
      </c>
      <c r="O373" s="460">
        <f t="shared" si="22"/>
        <v>0</v>
      </c>
      <c r="P373" s="464"/>
      <c r="Q373" s="1084"/>
      <c r="R373" s="1085" t="str">
        <f t="shared" si="24"/>
        <v>-</v>
      </c>
      <c r="S373" s="1089">
        <f>Dados_GLOBAL_Inicial!K373</f>
        <v>0</v>
      </c>
      <c r="T373" s="463"/>
      <c r="U373" s="463"/>
      <c r="V373" s="463"/>
      <c r="W373" s="463"/>
      <c r="X373" s="463"/>
      <c r="Y373" s="543"/>
    </row>
    <row r="374" spans="2:25">
      <c r="B374" s="1083"/>
      <c r="C374" s="461">
        <f>MEDIÇÃO_GLOBAL!I374</f>
        <v>0</v>
      </c>
      <c r="D374" s="455">
        <f>MEDIÇÃO_GLOBAL!J374</f>
        <v>0</v>
      </c>
      <c r="F374" s="1118"/>
      <c r="G374" s="1119"/>
      <c r="H374" s="1120"/>
      <c r="I374" s="1125"/>
      <c r="J374" s="1126"/>
      <c r="K374" s="1127"/>
      <c r="L374" s="1128"/>
      <c r="M374" s="57">
        <f t="shared" si="23"/>
        <v>0</v>
      </c>
      <c r="N374" s="57">
        <f t="shared" si="25"/>
        <v>0</v>
      </c>
      <c r="O374" s="460">
        <f t="shared" si="22"/>
        <v>0</v>
      </c>
      <c r="P374" s="464"/>
      <c r="Q374" s="1084"/>
      <c r="R374" s="1085" t="str">
        <f t="shared" si="24"/>
        <v>-</v>
      </c>
      <c r="S374" s="1089">
        <f>Dados_GLOBAL_Inicial!K374</f>
        <v>0</v>
      </c>
      <c r="T374" s="463"/>
      <c r="U374" s="463"/>
      <c r="V374" s="463"/>
      <c r="W374" s="463"/>
      <c r="X374" s="463"/>
      <c r="Y374" s="543"/>
    </row>
    <row r="375" spans="2:25">
      <c r="B375" s="1083"/>
      <c r="C375" s="461">
        <f>MEDIÇÃO_GLOBAL!I375</f>
        <v>0</v>
      </c>
      <c r="D375" s="455">
        <f>MEDIÇÃO_GLOBAL!J375</f>
        <v>0</v>
      </c>
      <c r="F375" s="1118"/>
      <c r="G375" s="1119"/>
      <c r="H375" s="1120"/>
      <c r="I375" s="1125"/>
      <c r="J375" s="1126"/>
      <c r="K375" s="1127"/>
      <c r="L375" s="1128"/>
      <c r="M375" s="57">
        <f t="shared" si="23"/>
        <v>0</v>
      </c>
      <c r="N375" s="57">
        <f t="shared" si="25"/>
        <v>0</v>
      </c>
      <c r="O375" s="460">
        <f t="shared" si="22"/>
        <v>0</v>
      </c>
      <c r="P375" s="464"/>
      <c r="Q375" s="1084"/>
      <c r="R375" s="1085" t="str">
        <f t="shared" si="24"/>
        <v>-</v>
      </c>
      <c r="S375" s="1089">
        <f>Dados_GLOBAL_Inicial!K375</f>
        <v>0</v>
      </c>
      <c r="T375" s="463"/>
      <c r="U375" s="463"/>
      <c r="V375" s="463"/>
      <c r="W375" s="463"/>
      <c r="X375" s="463"/>
      <c r="Y375" s="543"/>
    </row>
    <row r="376" spans="2:25">
      <c r="B376" s="1083"/>
      <c r="C376" s="461">
        <f>MEDIÇÃO_GLOBAL!I376</f>
        <v>0</v>
      </c>
      <c r="D376" s="455">
        <f>MEDIÇÃO_GLOBAL!J376</f>
        <v>0</v>
      </c>
      <c r="F376" s="1118"/>
      <c r="G376" s="1119"/>
      <c r="H376" s="1120"/>
      <c r="I376" s="1125"/>
      <c r="J376" s="1126"/>
      <c r="K376" s="1127"/>
      <c r="L376" s="1128"/>
      <c r="M376" s="57">
        <f t="shared" si="23"/>
        <v>0</v>
      </c>
      <c r="N376" s="57">
        <f t="shared" si="25"/>
        <v>0</v>
      </c>
      <c r="O376" s="460">
        <f t="shared" si="22"/>
        <v>0</v>
      </c>
      <c r="P376" s="464"/>
      <c r="Q376" s="1084"/>
      <c r="R376" s="1085" t="str">
        <f t="shared" si="24"/>
        <v>-</v>
      </c>
      <c r="S376" s="1089">
        <f>Dados_GLOBAL_Inicial!K376</f>
        <v>0</v>
      </c>
      <c r="T376" s="463"/>
      <c r="U376" s="463"/>
      <c r="V376" s="463"/>
      <c r="W376" s="463"/>
      <c r="X376" s="463"/>
      <c r="Y376" s="543"/>
    </row>
    <row r="377" spans="2:25">
      <c r="B377" s="1083"/>
      <c r="C377" s="461">
        <f>MEDIÇÃO_GLOBAL!I377</f>
        <v>0</v>
      </c>
      <c r="D377" s="455">
        <f>MEDIÇÃO_GLOBAL!J377</f>
        <v>0</v>
      </c>
      <c r="F377" s="1118"/>
      <c r="G377" s="1119"/>
      <c r="H377" s="1120"/>
      <c r="I377" s="1125"/>
      <c r="J377" s="1126"/>
      <c r="K377" s="1127"/>
      <c r="L377" s="1128"/>
      <c r="M377" s="57">
        <f t="shared" si="23"/>
        <v>0</v>
      </c>
      <c r="N377" s="57">
        <f t="shared" si="25"/>
        <v>0</v>
      </c>
      <c r="O377" s="460">
        <f t="shared" si="22"/>
        <v>0</v>
      </c>
      <c r="P377" s="464"/>
      <c r="Q377" s="1084"/>
      <c r="R377" s="1085" t="str">
        <f t="shared" si="24"/>
        <v>-</v>
      </c>
      <c r="S377" s="1089">
        <f>Dados_GLOBAL_Inicial!K377</f>
        <v>0</v>
      </c>
      <c r="T377" s="463"/>
      <c r="U377" s="463"/>
      <c r="V377" s="463"/>
      <c r="W377" s="463"/>
      <c r="X377" s="463"/>
      <c r="Y377" s="543"/>
    </row>
    <row r="378" spans="2:25">
      <c r="B378" s="1083"/>
      <c r="C378" s="461">
        <f>MEDIÇÃO_GLOBAL!I378</f>
        <v>0</v>
      </c>
      <c r="D378" s="455">
        <f>MEDIÇÃO_GLOBAL!J378</f>
        <v>0</v>
      </c>
      <c r="F378" s="1118"/>
      <c r="G378" s="1119"/>
      <c r="H378" s="1120"/>
      <c r="I378" s="1125"/>
      <c r="J378" s="1126"/>
      <c r="K378" s="1127"/>
      <c r="L378" s="1128"/>
      <c r="M378" s="57">
        <f t="shared" si="23"/>
        <v>0</v>
      </c>
      <c r="N378" s="57">
        <f t="shared" si="25"/>
        <v>0</v>
      </c>
      <c r="O378" s="460">
        <f t="shared" si="22"/>
        <v>0</v>
      </c>
      <c r="P378" s="464"/>
      <c r="Q378" s="1084"/>
      <c r="R378" s="1085" t="str">
        <f t="shared" si="24"/>
        <v>-</v>
      </c>
      <c r="S378" s="1089">
        <f>Dados_GLOBAL_Inicial!K378</f>
        <v>0</v>
      </c>
      <c r="T378" s="463"/>
      <c r="U378" s="463"/>
      <c r="V378" s="463"/>
      <c r="W378" s="463"/>
      <c r="X378" s="463"/>
      <c r="Y378" s="543"/>
    </row>
    <row r="379" spans="2:25">
      <c r="B379" s="1083"/>
      <c r="C379" s="461">
        <f>MEDIÇÃO_GLOBAL!I379</f>
        <v>0</v>
      </c>
      <c r="D379" s="455">
        <f>MEDIÇÃO_GLOBAL!J379</f>
        <v>0</v>
      </c>
      <c r="F379" s="1118"/>
      <c r="G379" s="1119"/>
      <c r="H379" s="1120"/>
      <c r="I379" s="1125"/>
      <c r="J379" s="1126"/>
      <c r="K379" s="1127"/>
      <c r="L379" s="1128"/>
      <c r="M379" s="57">
        <f t="shared" si="23"/>
        <v>0</v>
      </c>
      <c r="N379" s="57">
        <f t="shared" si="25"/>
        <v>0</v>
      </c>
      <c r="O379" s="460">
        <f t="shared" si="22"/>
        <v>0</v>
      </c>
      <c r="P379" s="464"/>
      <c r="Q379" s="1084"/>
      <c r="R379" s="1085" t="str">
        <f t="shared" si="24"/>
        <v>-</v>
      </c>
      <c r="S379" s="1089">
        <f>Dados_GLOBAL_Inicial!K379</f>
        <v>0</v>
      </c>
      <c r="T379" s="463"/>
      <c r="U379" s="463"/>
      <c r="V379" s="463"/>
      <c r="W379" s="463"/>
      <c r="X379" s="463"/>
      <c r="Y379" s="543"/>
    </row>
    <row r="380" spans="2:25">
      <c r="B380" s="1083"/>
      <c r="C380" s="461">
        <f>MEDIÇÃO_GLOBAL!I380</f>
        <v>0</v>
      </c>
      <c r="D380" s="455">
        <f>MEDIÇÃO_GLOBAL!J380</f>
        <v>0</v>
      </c>
      <c r="F380" s="1118"/>
      <c r="G380" s="1119"/>
      <c r="H380" s="1120"/>
      <c r="I380" s="1125"/>
      <c r="J380" s="1126"/>
      <c r="K380" s="1127"/>
      <c r="L380" s="1128"/>
      <c r="M380" s="57">
        <f t="shared" si="23"/>
        <v>0</v>
      </c>
      <c r="N380" s="57">
        <f t="shared" si="25"/>
        <v>0</v>
      </c>
      <c r="O380" s="460">
        <f t="shared" si="22"/>
        <v>0</v>
      </c>
      <c r="P380" s="464"/>
      <c r="Q380" s="1084"/>
      <c r="R380" s="1085" t="str">
        <f t="shared" si="24"/>
        <v>-</v>
      </c>
      <c r="S380" s="1089">
        <f>Dados_GLOBAL_Inicial!K380</f>
        <v>0</v>
      </c>
      <c r="T380" s="463"/>
      <c r="U380" s="463"/>
      <c r="V380" s="463"/>
      <c r="W380" s="463"/>
      <c r="X380" s="463"/>
      <c r="Y380" s="543"/>
    </row>
    <row r="381" spans="2:25">
      <c r="B381" s="1083"/>
      <c r="C381" s="461">
        <f>MEDIÇÃO_GLOBAL!I381</f>
        <v>0</v>
      </c>
      <c r="D381" s="455">
        <f>MEDIÇÃO_GLOBAL!J381</f>
        <v>0</v>
      </c>
      <c r="F381" s="1118"/>
      <c r="G381" s="1119"/>
      <c r="H381" s="1120"/>
      <c r="I381" s="1125"/>
      <c r="J381" s="1126"/>
      <c r="K381" s="1127"/>
      <c r="L381" s="1128"/>
      <c r="M381" s="57">
        <f t="shared" si="23"/>
        <v>0</v>
      </c>
      <c r="N381" s="57">
        <f t="shared" si="25"/>
        <v>0</v>
      </c>
      <c r="O381" s="460">
        <f t="shared" si="22"/>
        <v>0</v>
      </c>
      <c r="P381" s="464"/>
      <c r="Q381" s="1084"/>
      <c r="R381" s="1085" t="str">
        <f t="shared" si="24"/>
        <v>-</v>
      </c>
      <c r="S381" s="1089">
        <f>Dados_GLOBAL_Inicial!K381</f>
        <v>0</v>
      </c>
      <c r="T381" s="463"/>
      <c r="U381" s="463"/>
      <c r="V381" s="463"/>
      <c r="W381" s="463"/>
      <c r="X381" s="463"/>
      <c r="Y381" s="543"/>
    </row>
    <row r="382" spans="2:25">
      <c r="B382" s="1083"/>
      <c r="C382" s="461">
        <f>MEDIÇÃO_GLOBAL!I382</f>
        <v>0</v>
      </c>
      <c r="D382" s="455">
        <f>MEDIÇÃO_GLOBAL!J382</f>
        <v>0</v>
      </c>
      <c r="F382" s="1118"/>
      <c r="G382" s="1119"/>
      <c r="H382" s="1120"/>
      <c r="I382" s="1125"/>
      <c r="J382" s="1126"/>
      <c r="K382" s="1127"/>
      <c r="L382" s="1128"/>
      <c r="M382" s="57">
        <f t="shared" si="23"/>
        <v>0</v>
      </c>
      <c r="N382" s="57">
        <f t="shared" si="25"/>
        <v>0</v>
      </c>
      <c r="O382" s="460">
        <f t="shared" si="22"/>
        <v>0</v>
      </c>
      <c r="P382" s="464"/>
      <c r="Q382" s="1084"/>
      <c r="R382" s="1085" t="str">
        <f t="shared" si="24"/>
        <v>-</v>
      </c>
      <c r="S382" s="1089">
        <f>Dados_GLOBAL_Inicial!K382</f>
        <v>0</v>
      </c>
      <c r="T382" s="463"/>
      <c r="U382" s="463"/>
      <c r="V382" s="463"/>
      <c r="W382" s="463"/>
      <c r="X382" s="463"/>
      <c r="Y382" s="543"/>
    </row>
    <row r="383" spans="2:25">
      <c r="B383" s="1083"/>
      <c r="C383" s="461">
        <f>MEDIÇÃO_GLOBAL!I383</f>
        <v>0</v>
      </c>
      <c r="D383" s="455">
        <f>MEDIÇÃO_GLOBAL!J383</f>
        <v>0</v>
      </c>
      <c r="F383" s="1118"/>
      <c r="G383" s="1119"/>
      <c r="H383" s="1120"/>
      <c r="I383" s="1125"/>
      <c r="J383" s="1126"/>
      <c r="K383" s="1127"/>
      <c r="L383" s="1128"/>
      <c r="M383" s="57">
        <f t="shared" si="23"/>
        <v>0</v>
      </c>
      <c r="N383" s="57">
        <f t="shared" si="25"/>
        <v>0</v>
      </c>
      <c r="O383" s="460">
        <f t="shared" si="22"/>
        <v>0</v>
      </c>
      <c r="P383" s="464"/>
      <c r="Q383" s="1084"/>
      <c r="R383" s="1085" t="str">
        <f t="shared" si="24"/>
        <v>-</v>
      </c>
      <c r="S383" s="1089">
        <f>Dados_GLOBAL_Inicial!K383</f>
        <v>0</v>
      </c>
      <c r="T383" s="463"/>
      <c r="U383" s="463"/>
      <c r="V383" s="463"/>
      <c r="W383" s="463"/>
      <c r="X383" s="463"/>
      <c r="Y383" s="543"/>
    </row>
    <row r="384" spans="2:25">
      <c r="B384" s="1083"/>
      <c r="C384" s="461">
        <f>MEDIÇÃO_GLOBAL!I384</f>
        <v>0</v>
      </c>
      <c r="D384" s="455">
        <f>MEDIÇÃO_GLOBAL!J384</f>
        <v>0</v>
      </c>
      <c r="F384" s="1118"/>
      <c r="G384" s="1119"/>
      <c r="H384" s="1120"/>
      <c r="I384" s="1125"/>
      <c r="J384" s="1126"/>
      <c r="K384" s="1127"/>
      <c r="L384" s="1128"/>
      <c r="M384" s="57">
        <f t="shared" si="23"/>
        <v>0</v>
      </c>
      <c r="N384" s="57">
        <f t="shared" si="25"/>
        <v>0</v>
      </c>
      <c r="O384" s="460">
        <f t="shared" si="22"/>
        <v>0</v>
      </c>
      <c r="P384" s="464"/>
      <c r="Q384" s="1084"/>
      <c r="R384" s="1085" t="str">
        <f t="shared" si="24"/>
        <v>-</v>
      </c>
      <c r="S384" s="1089">
        <f>Dados_GLOBAL_Inicial!K384</f>
        <v>0</v>
      </c>
      <c r="T384" s="463"/>
      <c r="U384" s="463"/>
      <c r="V384" s="463"/>
      <c r="W384" s="463"/>
      <c r="X384" s="463"/>
      <c r="Y384" s="543"/>
    </row>
    <row r="385" spans="2:25">
      <c r="B385" s="1083"/>
      <c r="C385" s="461">
        <f>MEDIÇÃO_GLOBAL!I385</f>
        <v>0</v>
      </c>
      <c r="D385" s="455">
        <f>MEDIÇÃO_GLOBAL!J385</f>
        <v>0</v>
      </c>
      <c r="F385" s="1118"/>
      <c r="G385" s="1119"/>
      <c r="H385" s="1120"/>
      <c r="I385" s="1125"/>
      <c r="J385" s="1126"/>
      <c r="K385" s="1127"/>
      <c r="L385" s="1128"/>
      <c r="M385" s="57">
        <f t="shared" si="23"/>
        <v>0</v>
      </c>
      <c r="N385" s="57">
        <f t="shared" si="25"/>
        <v>0</v>
      </c>
      <c r="O385" s="460">
        <f t="shared" si="22"/>
        <v>0</v>
      </c>
      <c r="P385" s="464"/>
      <c r="Q385" s="1084"/>
      <c r="R385" s="1085" t="str">
        <f t="shared" si="24"/>
        <v>-</v>
      </c>
      <c r="S385" s="1089">
        <f>Dados_GLOBAL_Inicial!K385</f>
        <v>0</v>
      </c>
      <c r="T385" s="463"/>
      <c r="U385" s="463"/>
      <c r="V385" s="463"/>
      <c r="W385" s="463"/>
      <c r="X385" s="463"/>
      <c r="Y385" s="543"/>
    </row>
    <row r="386" spans="2:25">
      <c r="B386" s="1083"/>
      <c r="C386" s="461">
        <f>MEDIÇÃO_GLOBAL!I386</f>
        <v>0</v>
      </c>
      <c r="D386" s="455">
        <f>MEDIÇÃO_GLOBAL!J386</f>
        <v>0</v>
      </c>
      <c r="F386" s="1118"/>
      <c r="G386" s="1119"/>
      <c r="H386" s="1120"/>
      <c r="I386" s="1125"/>
      <c r="J386" s="1126"/>
      <c r="K386" s="1127"/>
      <c r="L386" s="1128"/>
      <c r="M386" s="57">
        <f t="shared" si="23"/>
        <v>0</v>
      </c>
      <c r="N386" s="57">
        <f t="shared" si="25"/>
        <v>0</v>
      </c>
      <c r="O386" s="460">
        <f t="shared" si="22"/>
        <v>0</v>
      </c>
      <c r="P386" s="464"/>
      <c r="Q386" s="1084"/>
      <c r="R386" s="1085" t="str">
        <f t="shared" si="24"/>
        <v>-</v>
      </c>
      <c r="S386" s="1089">
        <f>Dados_GLOBAL_Inicial!K386</f>
        <v>0</v>
      </c>
      <c r="T386" s="463"/>
      <c r="U386" s="463"/>
      <c r="V386" s="463"/>
      <c r="W386" s="463"/>
      <c r="X386" s="463"/>
      <c r="Y386" s="543"/>
    </row>
    <row r="387" spans="2:25">
      <c r="B387" s="1083"/>
      <c r="C387" s="461">
        <f>MEDIÇÃO_GLOBAL!I387</f>
        <v>0</v>
      </c>
      <c r="D387" s="455">
        <f>MEDIÇÃO_GLOBAL!J387</f>
        <v>0</v>
      </c>
      <c r="F387" s="1118"/>
      <c r="G387" s="1119"/>
      <c r="H387" s="1120"/>
      <c r="I387" s="1125"/>
      <c r="J387" s="1126"/>
      <c r="K387" s="1127"/>
      <c r="L387" s="1128"/>
      <c r="M387" s="57">
        <f t="shared" si="23"/>
        <v>0</v>
      </c>
      <c r="N387" s="57">
        <f t="shared" si="25"/>
        <v>0</v>
      </c>
      <c r="O387" s="460">
        <f t="shared" si="22"/>
        <v>0</v>
      </c>
      <c r="P387" s="464"/>
      <c r="Q387" s="1084"/>
      <c r="R387" s="1085" t="str">
        <f t="shared" si="24"/>
        <v>-</v>
      </c>
      <c r="S387" s="1089">
        <f>Dados_GLOBAL_Inicial!K387</f>
        <v>0</v>
      </c>
      <c r="T387" s="463"/>
      <c r="U387" s="463"/>
      <c r="V387" s="463"/>
      <c r="W387" s="463"/>
      <c r="X387" s="463"/>
      <c r="Y387" s="543"/>
    </row>
    <row r="388" spans="2:25">
      <c r="B388" s="1083"/>
      <c r="C388" s="461">
        <f>MEDIÇÃO_GLOBAL!I388</f>
        <v>0</v>
      </c>
      <c r="D388" s="455">
        <f>MEDIÇÃO_GLOBAL!J388</f>
        <v>0</v>
      </c>
      <c r="F388" s="1118"/>
      <c r="G388" s="1119"/>
      <c r="H388" s="1120"/>
      <c r="I388" s="1125"/>
      <c r="J388" s="1126"/>
      <c r="K388" s="1127"/>
      <c r="L388" s="1128"/>
      <c r="M388" s="57">
        <f t="shared" si="23"/>
        <v>0</v>
      </c>
      <c r="N388" s="57">
        <f t="shared" si="25"/>
        <v>0</v>
      </c>
      <c r="O388" s="460">
        <f t="shared" si="22"/>
        <v>0</v>
      </c>
      <c r="P388" s="464"/>
      <c r="Q388" s="1084"/>
      <c r="R388" s="1085" t="str">
        <f t="shared" si="24"/>
        <v>-</v>
      </c>
      <c r="S388" s="1089">
        <f>Dados_GLOBAL_Inicial!K388</f>
        <v>0</v>
      </c>
      <c r="T388" s="463"/>
      <c r="U388" s="463"/>
      <c r="V388" s="463"/>
      <c r="W388" s="463"/>
      <c r="X388" s="463"/>
      <c r="Y388" s="543"/>
    </row>
    <row r="389" spans="2:25">
      <c r="B389" s="1083"/>
      <c r="C389" s="461">
        <f>MEDIÇÃO_GLOBAL!I389</f>
        <v>0</v>
      </c>
      <c r="D389" s="455">
        <f>MEDIÇÃO_GLOBAL!J389</f>
        <v>0</v>
      </c>
      <c r="F389" s="1118"/>
      <c r="G389" s="1119"/>
      <c r="H389" s="1120"/>
      <c r="I389" s="1125"/>
      <c r="J389" s="1126"/>
      <c r="K389" s="1127"/>
      <c r="L389" s="1128"/>
      <c r="M389" s="57">
        <f t="shared" si="23"/>
        <v>0</v>
      </c>
      <c r="N389" s="57">
        <f t="shared" si="25"/>
        <v>0</v>
      </c>
      <c r="O389" s="460">
        <f t="shared" si="22"/>
        <v>0</v>
      </c>
      <c r="P389" s="464"/>
      <c r="Q389" s="1084"/>
      <c r="R389" s="1085" t="str">
        <f t="shared" si="24"/>
        <v>-</v>
      </c>
      <c r="S389" s="1089">
        <f>Dados_GLOBAL_Inicial!K389</f>
        <v>0</v>
      </c>
      <c r="T389" s="463"/>
      <c r="U389" s="463"/>
      <c r="V389" s="463"/>
      <c r="W389" s="463"/>
      <c r="X389" s="463"/>
      <c r="Y389" s="543"/>
    </row>
    <row r="390" spans="2:25">
      <c r="B390" s="1083"/>
      <c r="C390" s="461">
        <f>MEDIÇÃO_GLOBAL!I390</f>
        <v>0</v>
      </c>
      <c r="D390" s="455">
        <f>MEDIÇÃO_GLOBAL!J390</f>
        <v>0</v>
      </c>
      <c r="F390" s="1118"/>
      <c r="G390" s="1119"/>
      <c r="H390" s="1120"/>
      <c r="I390" s="1125"/>
      <c r="J390" s="1126"/>
      <c r="K390" s="1127"/>
      <c r="L390" s="1128"/>
      <c r="M390" s="57">
        <f t="shared" si="23"/>
        <v>0</v>
      </c>
      <c r="N390" s="57">
        <f t="shared" si="25"/>
        <v>0</v>
      </c>
      <c r="O390" s="460">
        <f t="shared" si="22"/>
        <v>0</v>
      </c>
      <c r="P390" s="464"/>
      <c r="Q390" s="1084"/>
      <c r="R390" s="1085" t="str">
        <f t="shared" si="24"/>
        <v>-</v>
      </c>
      <c r="S390" s="1089">
        <f>Dados_GLOBAL_Inicial!K390</f>
        <v>0</v>
      </c>
      <c r="T390" s="463"/>
      <c r="U390" s="463"/>
      <c r="V390" s="463"/>
      <c r="W390" s="463"/>
      <c r="X390" s="463"/>
      <c r="Y390" s="543"/>
    </row>
    <row r="391" spans="2:25">
      <c r="B391" s="1083"/>
      <c r="C391" s="461">
        <f>MEDIÇÃO_GLOBAL!I391</f>
        <v>0</v>
      </c>
      <c r="D391" s="455">
        <f>MEDIÇÃO_GLOBAL!J391</f>
        <v>0</v>
      </c>
      <c r="F391" s="1118"/>
      <c r="G391" s="1119"/>
      <c r="H391" s="1120"/>
      <c r="I391" s="1125"/>
      <c r="J391" s="1126"/>
      <c r="K391" s="1127"/>
      <c r="L391" s="1128"/>
      <c r="M391" s="57">
        <f t="shared" si="23"/>
        <v>0</v>
      </c>
      <c r="N391" s="57">
        <f t="shared" si="25"/>
        <v>0</v>
      </c>
      <c r="O391" s="460">
        <f t="shared" si="22"/>
        <v>0</v>
      </c>
      <c r="P391" s="464"/>
      <c r="Q391" s="1084"/>
      <c r="R391" s="1085" t="str">
        <f t="shared" si="24"/>
        <v>-</v>
      </c>
      <c r="S391" s="1089">
        <f>Dados_GLOBAL_Inicial!K391</f>
        <v>0</v>
      </c>
      <c r="T391" s="463"/>
      <c r="U391" s="463"/>
      <c r="V391" s="463"/>
      <c r="W391" s="463"/>
      <c r="X391" s="463"/>
      <c r="Y391" s="543"/>
    </row>
    <row r="392" spans="2:25">
      <c r="B392" s="1083"/>
      <c r="C392" s="461">
        <f>MEDIÇÃO_GLOBAL!I392</f>
        <v>0</v>
      </c>
      <c r="D392" s="455">
        <f>MEDIÇÃO_GLOBAL!J392</f>
        <v>0</v>
      </c>
      <c r="F392" s="1118"/>
      <c r="G392" s="1119"/>
      <c r="H392" s="1120"/>
      <c r="I392" s="1125"/>
      <c r="J392" s="1126"/>
      <c r="K392" s="1127"/>
      <c r="L392" s="1128"/>
      <c r="M392" s="57">
        <f t="shared" si="23"/>
        <v>0</v>
      </c>
      <c r="N392" s="57">
        <f t="shared" si="25"/>
        <v>0</v>
      </c>
      <c r="O392" s="460">
        <f t="shared" si="22"/>
        <v>0</v>
      </c>
      <c r="P392" s="464"/>
      <c r="Q392" s="1084"/>
      <c r="R392" s="1085" t="str">
        <f t="shared" si="24"/>
        <v>-</v>
      </c>
      <c r="S392" s="1089">
        <f>Dados_GLOBAL_Inicial!K392</f>
        <v>0</v>
      </c>
      <c r="T392" s="463"/>
      <c r="U392" s="463"/>
      <c r="V392" s="463"/>
      <c r="W392" s="463"/>
      <c r="X392" s="463"/>
      <c r="Y392" s="543"/>
    </row>
    <row r="393" spans="2:25">
      <c r="B393" s="1083"/>
      <c r="C393" s="461">
        <f>MEDIÇÃO_GLOBAL!I393</f>
        <v>0</v>
      </c>
      <c r="D393" s="455">
        <f>MEDIÇÃO_GLOBAL!J393</f>
        <v>0</v>
      </c>
      <c r="F393" s="1118"/>
      <c r="G393" s="1119"/>
      <c r="H393" s="1120"/>
      <c r="I393" s="1125"/>
      <c r="J393" s="1126"/>
      <c r="K393" s="1127"/>
      <c r="L393" s="1128"/>
      <c r="M393" s="57">
        <f t="shared" si="23"/>
        <v>0</v>
      </c>
      <c r="N393" s="57">
        <f t="shared" si="25"/>
        <v>0</v>
      </c>
      <c r="O393" s="460">
        <f t="shared" si="22"/>
        <v>0</v>
      </c>
      <c r="P393" s="464"/>
      <c r="Q393" s="1084"/>
      <c r="R393" s="1085" t="str">
        <f t="shared" si="24"/>
        <v>-</v>
      </c>
      <c r="S393" s="1089">
        <f>Dados_GLOBAL_Inicial!K393</f>
        <v>0</v>
      </c>
      <c r="T393" s="463"/>
      <c r="U393" s="463"/>
      <c r="V393" s="463"/>
      <c r="W393" s="463"/>
      <c r="X393" s="463"/>
      <c r="Y393" s="543"/>
    </row>
    <row r="394" spans="2:25">
      <c r="B394" s="1083"/>
      <c r="C394" s="461">
        <f>MEDIÇÃO_GLOBAL!I394</f>
        <v>0</v>
      </c>
      <c r="D394" s="455">
        <f>MEDIÇÃO_GLOBAL!J394</f>
        <v>0</v>
      </c>
      <c r="F394" s="1118"/>
      <c r="G394" s="1119"/>
      <c r="H394" s="1120"/>
      <c r="I394" s="1125"/>
      <c r="J394" s="1126"/>
      <c r="K394" s="1127"/>
      <c r="L394" s="1128"/>
      <c r="M394" s="57">
        <f t="shared" si="23"/>
        <v>0</v>
      </c>
      <c r="N394" s="57">
        <f t="shared" si="25"/>
        <v>0</v>
      </c>
      <c r="O394" s="460">
        <f t="shared" ref="O394:O435" si="26">IF(IFERROR(VALUE($F394),0)&gt;0,SUM(N395),0)</f>
        <v>0</v>
      </c>
      <c r="P394" s="464"/>
      <c r="Q394" s="1084"/>
      <c r="R394" s="1085" t="str">
        <f t="shared" si="24"/>
        <v>-</v>
      </c>
      <c r="S394" s="1089">
        <f>Dados_GLOBAL_Inicial!K394</f>
        <v>0</v>
      </c>
      <c r="T394" s="463"/>
      <c r="U394" s="463"/>
      <c r="V394" s="463"/>
      <c r="W394" s="463"/>
      <c r="X394" s="463"/>
      <c r="Y394" s="543"/>
    </row>
    <row r="395" spans="2:25">
      <c r="B395" s="1083"/>
      <c r="C395" s="461">
        <f>MEDIÇÃO_GLOBAL!I395</f>
        <v>0</v>
      </c>
      <c r="D395" s="455">
        <f>MEDIÇÃO_GLOBAL!J395</f>
        <v>0</v>
      </c>
      <c r="F395" s="1118"/>
      <c r="G395" s="1119"/>
      <c r="H395" s="1120"/>
      <c r="I395" s="1125"/>
      <c r="J395" s="1126"/>
      <c r="K395" s="1127"/>
      <c r="L395" s="1128"/>
      <c r="M395" s="57">
        <f t="shared" si="23"/>
        <v>0</v>
      </c>
      <c r="N395" s="57">
        <f t="shared" si="25"/>
        <v>0</v>
      </c>
      <c r="O395" s="460">
        <f t="shared" si="26"/>
        <v>0</v>
      </c>
      <c r="P395" s="464"/>
      <c r="Q395" s="1084"/>
      <c r="R395" s="1085" t="str">
        <f t="shared" si="24"/>
        <v>-</v>
      </c>
      <c r="S395" s="1089">
        <f>Dados_GLOBAL_Inicial!K395</f>
        <v>0</v>
      </c>
      <c r="T395" s="463"/>
      <c r="U395" s="463"/>
      <c r="V395" s="463"/>
      <c r="W395" s="463"/>
      <c r="X395" s="463"/>
      <c r="Y395" s="543"/>
    </row>
    <row r="396" spans="2:25">
      <c r="B396" s="1083"/>
      <c r="C396" s="461">
        <f>MEDIÇÃO_GLOBAL!I396</f>
        <v>0</v>
      </c>
      <c r="D396" s="455">
        <f>MEDIÇÃO_GLOBAL!J396</f>
        <v>0</v>
      </c>
      <c r="F396" s="1118"/>
      <c r="G396" s="1119"/>
      <c r="H396" s="1120"/>
      <c r="I396" s="1125"/>
      <c r="J396" s="1126"/>
      <c r="K396" s="1127"/>
      <c r="L396" s="1128"/>
      <c r="M396" s="57">
        <f t="shared" ref="M396:M459" si="27">IF($C$6=0,IF(IFERROR(VALUE($F396),0)&gt;0,0,IF(P396=0,ROUND(IFERROR(VALUE(K396),0)*IFERROR(VALUE(L396),0),2),IF(P396="b",ROUNDDOWN(IFERROR(VALUE(K396),0)*IFERROR(VALUE(L396),0),2),IF(P396="c",ROUNDUP(IFERROR(VALUE(K396),0)*IFERROR(VALUE(L396),0),2),ROUND(IFERROR(VALUE(K396),0)*IFERROR(VALUE(L396),0),2))))),IF(IFERROR(VALUE($F396),0)&gt;0,0,IF(P396=0,ROUND(IFERROR(VALUE(L396),0)*D396,2),IF(P396="b",ROUNDDOWN(IFERROR(VALUE(L396),0)*D396,2),IF(P396="c",ROUNDUP(IFERROR(VALUE(L396),0)*D396,2),ROUND(IFERROR(VALUE(L396),0)*D396,2))))))</f>
        <v>0</v>
      </c>
      <c r="N396" s="57">
        <f t="shared" si="25"/>
        <v>0</v>
      </c>
      <c r="O396" s="460">
        <f t="shared" si="26"/>
        <v>0</v>
      </c>
      <c r="P396" s="464"/>
      <c r="Q396" s="1084"/>
      <c r="R396" s="1085" t="str">
        <f t="shared" ref="R396:R459" si="28">IF(K396=0,"-",IF(K396=SUM(S396:Y396),"Ok","Verificar"))</f>
        <v>-</v>
      </c>
      <c r="S396" s="1089">
        <f>Dados_GLOBAL_Inicial!K396</f>
        <v>0</v>
      </c>
      <c r="T396" s="463"/>
      <c r="U396" s="463"/>
      <c r="V396" s="463"/>
      <c r="W396" s="463"/>
      <c r="X396" s="463"/>
      <c r="Y396" s="543"/>
    </row>
    <row r="397" spans="2:25">
      <c r="B397" s="1083"/>
      <c r="C397" s="461">
        <f>MEDIÇÃO_GLOBAL!I397</f>
        <v>0</v>
      </c>
      <c r="D397" s="455">
        <f>MEDIÇÃO_GLOBAL!J397</f>
        <v>0</v>
      </c>
      <c r="F397" s="1118"/>
      <c r="G397" s="1119"/>
      <c r="H397" s="1120"/>
      <c r="I397" s="1125"/>
      <c r="J397" s="1126"/>
      <c r="K397" s="1127"/>
      <c r="L397" s="1128"/>
      <c r="M397" s="57">
        <f t="shared" si="27"/>
        <v>0</v>
      </c>
      <c r="N397" s="57">
        <f t="shared" si="25"/>
        <v>0</v>
      </c>
      <c r="O397" s="460">
        <f t="shared" si="26"/>
        <v>0</v>
      </c>
      <c r="P397" s="464"/>
      <c r="Q397" s="1084"/>
      <c r="R397" s="1085" t="str">
        <f t="shared" si="28"/>
        <v>-</v>
      </c>
      <c r="S397" s="1089">
        <f>Dados_GLOBAL_Inicial!K397</f>
        <v>0</v>
      </c>
      <c r="T397" s="463"/>
      <c r="U397" s="463"/>
      <c r="V397" s="463"/>
      <c r="W397" s="463"/>
      <c r="X397" s="463"/>
      <c r="Y397" s="543"/>
    </row>
    <row r="398" spans="2:25">
      <c r="B398" s="1083"/>
      <c r="C398" s="461">
        <f>MEDIÇÃO_GLOBAL!I398</f>
        <v>0</v>
      </c>
      <c r="D398" s="455">
        <f>MEDIÇÃO_GLOBAL!J398</f>
        <v>0</v>
      </c>
      <c r="F398" s="1118"/>
      <c r="G398" s="1119"/>
      <c r="H398" s="1120"/>
      <c r="I398" s="1125"/>
      <c r="J398" s="1126"/>
      <c r="K398" s="1127"/>
      <c r="L398" s="1128"/>
      <c r="M398" s="57">
        <f t="shared" si="27"/>
        <v>0</v>
      </c>
      <c r="N398" s="57">
        <f t="shared" si="25"/>
        <v>0</v>
      </c>
      <c r="O398" s="460">
        <f t="shared" si="26"/>
        <v>0</v>
      </c>
      <c r="P398" s="464"/>
      <c r="Q398" s="1084"/>
      <c r="R398" s="1085" t="str">
        <f t="shared" si="28"/>
        <v>-</v>
      </c>
      <c r="S398" s="1089">
        <f>Dados_GLOBAL_Inicial!K398</f>
        <v>0</v>
      </c>
      <c r="T398" s="463"/>
      <c r="U398" s="463"/>
      <c r="V398" s="463"/>
      <c r="W398" s="463"/>
      <c r="X398" s="463"/>
      <c r="Y398" s="543"/>
    </row>
    <row r="399" spans="2:25">
      <c r="B399" s="1083"/>
      <c r="C399" s="461">
        <f>MEDIÇÃO_GLOBAL!I399</f>
        <v>0</v>
      </c>
      <c r="D399" s="455">
        <f>MEDIÇÃO_GLOBAL!J399</f>
        <v>0</v>
      </c>
      <c r="F399" s="1118"/>
      <c r="G399" s="1119"/>
      <c r="H399" s="1120"/>
      <c r="I399" s="1125"/>
      <c r="J399" s="1126"/>
      <c r="K399" s="1127"/>
      <c r="L399" s="1128"/>
      <c r="M399" s="57">
        <f t="shared" si="27"/>
        <v>0</v>
      </c>
      <c r="N399" s="57">
        <f t="shared" ref="N399:N435" si="29">IF(IFERROR(VALUE($F399),0)&gt;0,0,SUM(N400,M399))</f>
        <v>0</v>
      </c>
      <c r="O399" s="460">
        <f t="shared" si="26"/>
        <v>0</v>
      </c>
      <c r="P399" s="464"/>
      <c r="Q399" s="1084"/>
      <c r="R399" s="1085" t="str">
        <f t="shared" si="28"/>
        <v>-</v>
      </c>
      <c r="S399" s="1089">
        <f>Dados_GLOBAL_Inicial!K399</f>
        <v>0</v>
      </c>
      <c r="T399" s="463"/>
      <c r="U399" s="463"/>
      <c r="V399" s="463"/>
      <c r="W399" s="463"/>
      <c r="X399" s="463"/>
      <c r="Y399" s="543"/>
    </row>
    <row r="400" spans="2:25">
      <c r="B400" s="1083"/>
      <c r="C400" s="461">
        <f>MEDIÇÃO_GLOBAL!I400</f>
        <v>0</v>
      </c>
      <c r="D400" s="455">
        <f>MEDIÇÃO_GLOBAL!J400</f>
        <v>0</v>
      </c>
      <c r="F400" s="1118"/>
      <c r="G400" s="1119"/>
      <c r="H400" s="1120"/>
      <c r="I400" s="1125"/>
      <c r="J400" s="1126"/>
      <c r="K400" s="1127"/>
      <c r="L400" s="1128"/>
      <c r="M400" s="57">
        <f t="shared" si="27"/>
        <v>0</v>
      </c>
      <c r="N400" s="57">
        <f t="shared" si="29"/>
        <v>0</v>
      </c>
      <c r="O400" s="460">
        <f t="shared" si="26"/>
        <v>0</v>
      </c>
      <c r="P400" s="464"/>
      <c r="Q400" s="1084"/>
      <c r="R400" s="1085" t="str">
        <f t="shared" si="28"/>
        <v>-</v>
      </c>
      <c r="S400" s="1089">
        <f>Dados_GLOBAL_Inicial!K400</f>
        <v>0</v>
      </c>
      <c r="T400" s="463"/>
      <c r="U400" s="463"/>
      <c r="V400" s="463"/>
      <c r="W400" s="463"/>
      <c r="X400" s="463"/>
      <c r="Y400" s="543"/>
    </row>
    <row r="401" spans="2:25">
      <c r="B401" s="1083"/>
      <c r="C401" s="461">
        <f>MEDIÇÃO_GLOBAL!I401</f>
        <v>0</v>
      </c>
      <c r="D401" s="455">
        <f>MEDIÇÃO_GLOBAL!J401</f>
        <v>0</v>
      </c>
      <c r="F401" s="1118"/>
      <c r="G401" s="1119"/>
      <c r="H401" s="1120"/>
      <c r="I401" s="1125"/>
      <c r="J401" s="1126"/>
      <c r="K401" s="1127"/>
      <c r="L401" s="1128"/>
      <c r="M401" s="57">
        <f t="shared" si="27"/>
        <v>0</v>
      </c>
      <c r="N401" s="57">
        <f t="shared" si="29"/>
        <v>0</v>
      </c>
      <c r="O401" s="460">
        <f t="shared" si="26"/>
        <v>0</v>
      </c>
      <c r="P401" s="464"/>
      <c r="Q401" s="1084"/>
      <c r="R401" s="1085" t="str">
        <f t="shared" si="28"/>
        <v>-</v>
      </c>
      <c r="S401" s="1089">
        <f>Dados_GLOBAL_Inicial!K401</f>
        <v>0</v>
      </c>
      <c r="T401" s="463"/>
      <c r="U401" s="463"/>
      <c r="V401" s="463"/>
      <c r="W401" s="463"/>
      <c r="X401" s="463"/>
      <c r="Y401" s="543"/>
    </row>
    <row r="402" spans="2:25">
      <c r="B402" s="1083"/>
      <c r="C402" s="461">
        <f>MEDIÇÃO_GLOBAL!I402</f>
        <v>0</v>
      </c>
      <c r="D402" s="455">
        <f>MEDIÇÃO_GLOBAL!J402</f>
        <v>0</v>
      </c>
      <c r="F402" s="1118"/>
      <c r="G402" s="1119"/>
      <c r="H402" s="1120"/>
      <c r="I402" s="1125"/>
      <c r="J402" s="1126"/>
      <c r="K402" s="1127"/>
      <c r="L402" s="1128"/>
      <c r="M402" s="57">
        <f t="shared" si="27"/>
        <v>0</v>
      </c>
      <c r="N402" s="57">
        <f t="shared" si="29"/>
        <v>0</v>
      </c>
      <c r="O402" s="460">
        <f t="shared" si="26"/>
        <v>0</v>
      </c>
      <c r="P402" s="464"/>
      <c r="Q402" s="1084"/>
      <c r="R402" s="1085" t="str">
        <f t="shared" si="28"/>
        <v>-</v>
      </c>
      <c r="S402" s="1089">
        <f>Dados_GLOBAL_Inicial!K402</f>
        <v>0</v>
      </c>
      <c r="T402" s="463"/>
      <c r="U402" s="463"/>
      <c r="V402" s="463"/>
      <c r="W402" s="463"/>
      <c r="X402" s="463"/>
      <c r="Y402" s="543"/>
    </row>
    <row r="403" spans="2:25">
      <c r="B403" s="1083"/>
      <c r="C403" s="461">
        <f>MEDIÇÃO_GLOBAL!I403</f>
        <v>0</v>
      </c>
      <c r="D403" s="455">
        <f>MEDIÇÃO_GLOBAL!J403</f>
        <v>0</v>
      </c>
      <c r="F403" s="1118"/>
      <c r="G403" s="1119"/>
      <c r="H403" s="1120"/>
      <c r="I403" s="1125"/>
      <c r="J403" s="1126"/>
      <c r="K403" s="1127"/>
      <c r="L403" s="1128"/>
      <c r="M403" s="57">
        <f t="shared" si="27"/>
        <v>0</v>
      </c>
      <c r="N403" s="57">
        <f t="shared" si="29"/>
        <v>0</v>
      </c>
      <c r="O403" s="460">
        <f t="shared" si="26"/>
        <v>0</v>
      </c>
      <c r="P403" s="464"/>
      <c r="Q403" s="1084"/>
      <c r="R403" s="1085" t="str">
        <f t="shared" si="28"/>
        <v>-</v>
      </c>
      <c r="S403" s="1089">
        <f>Dados_GLOBAL_Inicial!K403</f>
        <v>0</v>
      </c>
      <c r="T403" s="463"/>
      <c r="U403" s="463"/>
      <c r="V403" s="463"/>
      <c r="W403" s="463"/>
      <c r="X403" s="463"/>
      <c r="Y403" s="543"/>
    </row>
    <row r="404" spans="2:25">
      <c r="B404" s="1083"/>
      <c r="C404" s="461">
        <f>MEDIÇÃO_GLOBAL!I404</f>
        <v>0</v>
      </c>
      <c r="D404" s="455">
        <f>MEDIÇÃO_GLOBAL!J404</f>
        <v>0</v>
      </c>
      <c r="F404" s="1118"/>
      <c r="G404" s="1119"/>
      <c r="H404" s="1120"/>
      <c r="I404" s="1125"/>
      <c r="J404" s="1126"/>
      <c r="K404" s="1127"/>
      <c r="L404" s="1128"/>
      <c r="M404" s="57">
        <f t="shared" si="27"/>
        <v>0</v>
      </c>
      <c r="N404" s="57">
        <f t="shared" si="29"/>
        <v>0</v>
      </c>
      <c r="O404" s="460">
        <f t="shared" si="26"/>
        <v>0</v>
      </c>
      <c r="P404" s="464"/>
      <c r="Q404" s="1084"/>
      <c r="R404" s="1085" t="str">
        <f t="shared" si="28"/>
        <v>-</v>
      </c>
      <c r="S404" s="1089">
        <f>Dados_GLOBAL_Inicial!K404</f>
        <v>0</v>
      </c>
      <c r="T404" s="463"/>
      <c r="U404" s="463"/>
      <c r="V404" s="463"/>
      <c r="W404" s="463"/>
      <c r="X404" s="463"/>
      <c r="Y404" s="543"/>
    </row>
    <row r="405" spans="2:25">
      <c r="B405" s="1083"/>
      <c r="C405" s="461">
        <f>MEDIÇÃO_GLOBAL!I405</f>
        <v>0</v>
      </c>
      <c r="D405" s="455">
        <f>MEDIÇÃO_GLOBAL!J405</f>
        <v>0</v>
      </c>
      <c r="F405" s="1118"/>
      <c r="G405" s="1119"/>
      <c r="H405" s="1120"/>
      <c r="I405" s="1125"/>
      <c r="J405" s="1126"/>
      <c r="K405" s="1127"/>
      <c r="L405" s="1128"/>
      <c r="M405" s="57">
        <f t="shared" si="27"/>
        <v>0</v>
      </c>
      <c r="N405" s="57">
        <f t="shared" si="29"/>
        <v>0</v>
      </c>
      <c r="O405" s="460">
        <f t="shared" si="26"/>
        <v>0</v>
      </c>
      <c r="P405" s="464"/>
      <c r="Q405" s="1084"/>
      <c r="R405" s="1085" t="str">
        <f t="shared" si="28"/>
        <v>-</v>
      </c>
      <c r="S405" s="1089">
        <f>Dados_GLOBAL_Inicial!K405</f>
        <v>0</v>
      </c>
      <c r="T405" s="463"/>
      <c r="U405" s="463"/>
      <c r="V405" s="463"/>
      <c r="W405" s="463"/>
      <c r="X405" s="463"/>
      <c r="Y405" s="543"/>
    </row>
    <row r="406" spans="2:25">
      <c r="B406" s="1083"/>
      <c r="C406" s="461">
        <f>MEDIÇÃO_GLOBAL!I406</f>
        <v>0</v>
      </c>
      <c r="D406" s="455">
        <f>MEDIÇÃO_GLOBAL!J406</f>
        <v>0</v>
      </c>
      <c r="F406" s="1118"/>
      <c r="G406" s="1119"/>
      <c r="H406" s="1120"/>
      <c r="I406" s="1125"/>
      <c r="J406" s="1126"/>
      <c r="K406" s="1127"/>
      <c r="L406" s="1128"/>
      <c r="M406" s="57">
        <f t="shared" si="27"/>
        <v>0</v>
      </c>
      <c r="N406" s="57">
        <f t="shared" si="29"/>
        <v>0</v>
      </c>
      <c r="O406" s="460">
        <f t="shared" si="26"/>
        <v>0</v>
      </c>
      <c r="P406" s="464"/>
      <c r="Q406" s="1084"/>
      <c r="R406" s="1085" t="str">
        <f t="shared" si="28"/>
        <v>-</v>
      </c>
      <c r="S406" s="1089">
        <f>Dados_GLOBAL_Inicial!K406</f>
        <v>0</v>
      </c>
      <c r="T406" s="463"/>
      <c r="U406" s="463"/>
      <c r="V406" s="463"/>
      <c r="W406" s="463"/>
      <c r="X406" s="463"/>
      <c r="Y406" s="543"/>
    </row>
    <row r="407" spans="2:25">
      <c r="B407" s="1083"/>
      <c r="C407" s="461">
        <f>MEDIÇÃO_GLOBAL!I407</f>
        <v>0</v>
      </c>
      <c r="D407" s="455">
        <f>MEDIÇÃO_GLOBAL!J407</f>
        <v>0</v>
      </c>
      <c r="F407" s="1118"/>
      <c r="G407" s="1119"/>
      <c r="H407" s="1120"/>
      <c r="I407" s="1125"/>
      <c r="J407" s="1126"/>
      <c r="K407" s="1127"/>
      <c r="L407" s="1128"/>
      <c r="M407" s="57">
        <f t="shared" si="27"/>
        <v>0</v>
      </c>
      <c r="N407" s="57">
        <f t="shared" si="29"/>
        <v>0</v>
      </c>
      <c r="O407" s="460">
        <f t="shared" si="26"/>
        <v>0</v>
      </c>
      <c r="P407" s="464"/>
      <c r="Q407" s="1084"/>
      <c r="R407" s="1085" t="str">
        <f t="shared" si="28"/>
        <v>-</v>
      </c>
      <c r="S407" s="1089">
        <f>Dados_GLOBAL_Inicial!K407</f>
        <v>0</v>
      </c>
      <c r="T407" s="463"/>
      <c r="U407" s="463"/>
      <c r="V407" s="463"/>
      <c r="W407" s="463"/>
      <c r="X407" s="463"/>
      <c r="Y407" s="543"/>
    </row>
    <row r="408" spans="2:25">
      <c r="B408" s="1083"/>
      <c r="C408" s="461">
        <f>MEDIÇÃO_GLOBAL!I408</f>
        <v>0</v>
      </c>
      <c r="D408" s="455">
        <f>MEDIÇÃO_GLOBAL!J408</f>
        <v>0</v>
      </c>
      <c r="F408" s="1118"/>
      <c r="G408" s="1119"/>
      <c r="H408" s="1120"/>
      <c r="I408" s="1125"/>
      <c r="J408" s="1126"/>
      <c r="K408" s="1127"/>
      <c r="L408" s="1128"/>
      <c r="M408" s="57">
        <f t="shared" si="27"/>
        <v>0</v>
      </c>
      <c r="N408" s="57">
        <f t="shared" si="29"/>
        <v>0</v>
      </c>
      <c r="O408" s="460">
        <f t="shared" si="26"/>
        <v>0</v>
      </c>
      <c r="P408" s="464"/>
      <c r="Q408" s="1084"/>
      <c r="R408" s="1085" t="str">
        <f t="shared" si="28"/>
        <v>-</v>
      </c>
      <c r="S408" s="1089">
        <f>Dados_GLOBAL_Inicial!K408</f>
        <v>0</v>
      </c>
      <c r="T408" s="463"/>
      <c r="U408" s="463"/>
      <c r="V408" s="463"/>
      <c r="W408" s="463"/>
      <c r="X408" s="463"/>
      <c r="Y408" s="543"/>
    </row>
    <row r="409" spans="2:25">
      <c r="B409" s="1083"/>
      <c r="C409" s="461">
        <f>MEDIÇÃO_GLOBAL!I409</f>
        <v>0</v>
      </c>
      <c r="D409" s="455">
        <f>MEDIÇÃO_GLOBAL!J409</f>
        <v>0</v>
      </c>
      <c r="F409" s="1118"/>
      <c r="G409" s="1119"/>
      <c r="H409" s="1120"/>
      <c r="I409" s="1125"/>
      <c r="J409" s="1126"/>
      <c r="K409" s="1127"/>
      <c r="L409" s="1128"/>
      <c r="M409" s="57">
        <f t="shared" si="27"/>
        <v>0</v>
      </c>
      <c r="N409" s="57">
        <f t="shared" si="29"/>
        <v>0</v>
      </c>
      <c r="O409" s="460">
        <f t="shared" si="26"/>
        <v>0</v>
      </c>
      <c r="P409" s="464"/>
      <c r="Q409" s="1084"/>
      <c r="R409" s="1085" t="str">
        <f t="shared" si="28"/>
        <v>-</v>
      </c>
      <c r="S409" s="1089">
        <f>Dados_GLOBAL_Inicial!K409</f>
        <v>0</v>
      </c>
      <c r="T409" s="463"/>
      <c r="U409" s="463"/>
      <c r="V409" s="463"/>
      <c r="W409" s="463"/>
      <c r="X409" s="463"/>
      <c r="Y409" s="543"/>
    </row>
    <row r="410" spans="2:25">
      <c r="B410" s="1083"/>
      <c r="C410" s="461">
        <f>MEDIÇÃO_GLOBAL!I410</f>
        <v>0</v>
      </c>
      <c r="D410" s="455">
        <f>MEDIÇÃO_GLOBAL!J410</f>
        <v>0</v>
      </c>
      <c r="F410" s="1118"/>
      <c r="G410" s="1119"/>
      <c r="H410" s="1120"/>
      <c r="I410" s="1125"/>
      <c r="J410" s="1126"/>
      <c r="K410" s="1127"/>
      <c r="L410" s="1128"/>
      <c r="M410" s="57">
        <f t="shared" si="27"/>
        <v>0</v>
      </c>
      <c r="N410" s="57">
        <f t="shared" si="29"/>
        <v>0</v>
      </c>
      <c r="O410" s="460">
        <f t="shared" si="26"/>
        <v>0</v>
      </c>
      <c r="P410" s="464"/>
      <c r="Q410" s="1084"/>
      <c r="R410" s="1085" t="str">
        <f t="shared" si="28"/>
        <v>-</v>
      </c>
      <c r="S410" s="1089">
        <f>Dados_GLOBAL_Inicial!K410</f>
        <v>0</v>
      </c>
      <c r="T410" s="463"/>
      <c r="U410" s="463"/>
      <c r="V410" s="463"/>
      <c r="W410" s="463"/>
      <c r="X410" s="463"/>
      <c r="Y410" s="543"/>
    </row>
    <row r="411" spans="2:25">
      <c r="B411" s="1083"/>
      <c r="C411" s="461">
        <f>MEDIÇÃO_GLOBAL!I411</f>
        <v>0</v>
      </c>
      <c r="D411" s="455">
        <f>MEDIÇÃO_GLOBAL!J411</f>
        <v>0</v>
      </c>
      <c r="F411" s="1118"/>
      <c r="G411" s="1119"/>
      <c r="H411" s="1120"/>
      <c r="I411" s="1125"/>
      <c r="J411" s="1126"/>
      <c r="K411" s="1127"/>
      <c r="L411" s="1128"/>
      <c r="M411" s="57">
        <f t="shared" si="27"/>
        <v>0</v>
      </c>
      <c r="N411" s="57">
        <f t="shared" si="29"/>
        <v>0</v>
      </c>
      <c r="O411" s="460">
        <f t="shared" si="26"/>
        <v>0</v>
      </c>
      <c r="P411" s="464"/>
      <c r="Q411" s="1084"/>
      <c r="R411" s="1085" t="str">
        <f t="shared" si="28"/>
        <v>-</v>
      </c>
      <c r="S411" s="1089">
        <f>Dados_GLOBAL_Inicial!K411</f>
        <v>0</v>
      </c>
      <c r="T411" s="463"/>
      <c r="U411" s="463"/>
      <c r="V411" s="463"/>
      <c r="W411" s="463"/>
      <c r="X411" s="463"/>
      <c r="Y411" s="543"/>
    </row>
    <row r="412" spans="2:25">
      <c r="B412" s="1083"/>
      <c r="C412" s="461">
        <f>MEDIÇÃO_GLOBAL!I412</f>
        <v>0</v>
      </c>
      <c r="D412" s="455">
        <f>MEDIÇÃO_GLOBAL!J412</f>
        <v>0</v>
      </c>
      <c r="F412" s="1118"/>
      <c r="G412" s="1119"/>
      <c r="H412" s="1120"/>
      <c r="I412" s="1125"/>
      <c r="J412" s="1126"/>
      <c r="K412" s="1127"/>
      <c r="L412" s="1128"/>
      <c r="M412" s="57">
        <f t="shared" si="27"/>
        <v>0</v>
      </c>
      <c r="N412" s="57">
        <f t="shared" si="29"/>
        <v>0</v>
      </c>
      <c r="O412" s="460">
        <f t="shared" si="26"/>
        <v>0</v>
      </c>
      <c r="P412" s="464"/>
      <c r="Q412" s="1084"/>
      <c r="R412" s="1085" t="str">
        <f t="shared" si="28"/>
        <v>-</v>
      </c>
      <c r="S412" s="1089">
        <f>Dados_GLOBAL_Inicial!K412</f>
        <v>0</v>
      </c>
      <c r="T412" s="463"/>
      <c r="U412" s="463"/>
      <c r="V412" s="463"/>
      <c r="W412" s="463"/>
      <c r="X412" s="463"/>
      <c r="Y412" s="543"/>
    </row>
    <row r="413" spans="2:25">
      <c r="B413" s="1083"/>
      <c r="C413" s="461">
        <f>MEDIÇÃO_GLOBAL!I413</f>
        <v>0</v>
      </c>
      <c r="D413" s="455">
        <f>MEDIÇÃO_GLOBAL!J413</f>
        <v>0</v>
      </c>
      <c r="F413" s="1118"/>
      <c r="G413" s="1119"/>
      <c r="H413" s="1120"/>
      <c r="I413" s="1125"/>
      <c r="J413" s="1126"/>
      <c r="K413" s="1127"/>
      <c r="L413" s="1128"/>
      <c r="M413" s="57">
        <f t="shared" si="27"/>
        <v>0</v>
      </c>
      <c r="N413" s="57">
        <f t="shared" si="29"/>
        <v>0</v>
      </c>
      <c r="O413" s="460">
        <f t="shared" si="26"/>
        <v>0</v>
      </c>
      <c r="P413" s="464"/>
      <c r="Q413" s="1084"/>
      <c r="R413" s="1085" t="str">
        <f t="shared" si="28"/>
        <v>-</v>
      </c>
      <c r="S413" s="1089">
        <f>Dados_GLOBAL_Inicial!K413</f>
        <v>0</v>
      </c>
      <c r="T413" s="463"/>
      <c r="U413" s="463"/>
      <c r="V413" s="463"/>
      <c r="W413" s="463"/>
      <c r="X413" s="463"/>
      <c r="Y413" s="543"/>
    </row>
    <row r="414" spans="2:25">
      <c r="B414" s="1083"/>
      <c r="C414" s="461">
        <f>MEDIÇÃO_GLOBAL!I414</f>
        <v>0</v>
      </c>
      <c r="D414" s="455">
        <f>MEDIÇÃO_GLOBAL!J414</f>
        <v>0</v>
      </c>
      <c r="F414" s="1118"/>
      <c r="G414" s="1119"/>
      <c r="H414" s="1120"/>
      <c r="I414" s="1125"/>
      <c r="J414" s="1126"/>
      <c r="K414" s="1127"/>
      <c r="L414" s="1128"/>
      <c r="M414" s="57">
        <f t="shared" si="27"/>
        <v>0</v>
      </c>
      <c r="N414" s="57">
        <f t="shared" si="29"/>
        <v>0</v>
      </c>
      <c r="O414" s="460">
        <f t="shared" si="26"/>
        <v>0</v>
      </c>
      <c r="P414" s="464"/>
      <c r="Q414" s="1084"/>
      <c r="R414" s="1085" t="str">
        <f t="shared" si="28"/>
        <v>-</v>
      </c>
      <c r="S414" s="1089">
        <f>Dados_GLOBAL_Inicial!K414</f>
        <v>0</v>
      </c>
      <c r="T414" s="463"/>
      <c r="U414" s="463"/>
      <c r="V414" s="463"/>
      <c r="W414" s="463"/>
      <c r="X414" s="463"/>
      <c r="Y414" s="543"/>
    </row>
    <row r="415" spans="2:25">
      <c r="B415" s="1083"/>
      <c r="C415" s="461">
        <f>MEDIÇÃO_GLOBAL!I415</f>
        <v>0</v>
      </c>
      <c r="D415" s="455">
        <f>MEDIÇÃO_GLOBAL!J415</f>
        <v>0</v>
      </c>
      <c r="F415" s="1118"/>
      <c r="G415" s="1119"/>
      <c r="H415" s="1120"/>
      <c r="I415" s="1125"/>
      <c r="J415" s="1126"/>
      <c r="K415" s="1127"/>
      <c r="L415" s="1128"/>
      <c r="M415" s="57">
        <f t="shared" si="27"/>
        <v>0</v>
      </c>
      <c r="N415" s="57">
        <f t="shared" si="29"/>
        <v>0</v>
      </c>
      <c r="O415" s="460">
        <f t="shared" si="26"/>
        <v>0</v>
      </c>
      <c r="P415" s="464"/>
      <c r="Q415" s="1084"/>
      <c r="R415" s="1085" t="str">
        <f t="shared" si="28"/>
        <v>-</v>
      </c>
      <c r="S415" s="1089">
        <f>Dados_GLOBAL_Inicial!K415</f>
        <v>0</v>
      </c>
      <c r="T415" s="463"/>
      <c r="U415" s="463"/>
      <c r="V415" s="463"/>
      <c r="W415" s="463"/>
      <c r="X415" s="463"/>
      <c r="Y415" s="543"/>
    </row>
    <row r="416" spans="2:25">
      <c r="B416" s="1083"/>
      <c r="C416" s="461">
        <f>MEDIÇÃO_GLOBAL!I416</f>
        <v>0</v>
      </c>
      <c r="D416" s="455">
        <f>MEDIÇÃO_GLOBAL!J416</f>
        <v>0</v>
      </c>
      <c r="F416" s="1118"/>
      <c r="G416" s="1119"/>
      <c r="H416" s="1120"/>
      <c r="I416" s="1125"/>
      <c r="J416" s="1126"/>
      <c r="K416" s="1127"/>
      <c r="L416" s="1128"/>
      <c r="M416" s="57">
        <f t="shared" si="27"/>
        <v>0</v>
      </c>
      <c r="N416" s="57">
        <f t="shared" si="29"/>
        <v>0</v>
      </c>
      <c r="O416" s="460">
        <f t="shared" si="26"/>
        <v>0</v>
      </c>
      <c r="P416" s="464"/>
      <c r="Q416" s="1084"/>
      <c r="R416" s="1085" t="str">
        <f t="shared" si="28"/>
        <v>-</v>
      </c>
      <c r="S416" s="1089">
        <f>Dados_GLOBAL_Inicial!K416</f>
        <v>0</v>
      </c>
      <c r="T416" s="463"/>
      <c r="U416" s="463"/>
      <c r="V416" s="463"/>
      <c r="W416" s="463"/>
      <c r="X416" s="463"/>
      <c r="Y416" s="543"/>
    </row>
    <row r="417" spans="2:25">
      <c r="B417" s="1083"/>
      <c r="C417" s="461">
        <f>MEDIÇÃO_GLOBAL!I417</f>
        <v>0</v>
      </c>
      <c r="D417" s="455">
        <f>MEDIÇÃO_GLOBAL!J417</f>
        <v>0</v>
      </c>
      <c r="F417" s="1118"/>
      <c r="G417" s="1119"/>
      <c r="H417" s="1120"/>
      <c r="I417" s="1125"/>
      <c r="J417" s="1126"/>
      <c r="K417" s="1127"/>
      <c r="L417" s="1128"/>
      <c r="M417" s="57">
        <f t="shared" si="27"/>
        <v>0</v>
      </c>
      <c r="N417" s="57">
        <f t="shared" si="29"/>
        <v>0</v>
      </c>
      <c r="O417" s="460">
        <f t="shared" si="26"/>
        <v>0</v>
      </c>
      <c r="P417" s="464"/>
      <c r="Q417" s="1084"/>
      <c r="R417" s="1085" t="str">
        <f t="shared" si="28"/>
        <v>-</v>
      </c>
      <c r="S417" s="1089">
        <f>Dados_GLOBAL_Inicial!K417</f>
        <v>0</v>
      </c>
      <c r="T417" s="463"/>
      <c r="U417" s="463"/>
      <c r="V417" s="463"/>
      <c r="W417" s="463"/>
      <c r="X417" s="463"/>
      <c r="Y417" s="543"/>
    </row>
    <row r="418" spans="2:25">
      <c r="B418" s="1083"/>
      <c r="C418" s="461">
        <f>MEDIÇÃO_GLOBAL!I418</f>
        <v>0</v>
      </c>
      <c r="D418" s="455">
        <f>MEDIÇÃO_GLOBAL!J418</f>
        <v>0</v>
      </c>
      <c r="F418" s="1118"/>
      <c r="G418" s="1119"/>
      <c r="H418" s="1120"/>
      <c r="I418" s="1125"/>
      <c r="J418" s="1126"/>
      <c r="K418" s="1127"/>
      <c r="L418" s="1128"/>
      <c r="M418" s="57">
        <f t="shared" si="27"/>
        <v>0</v>
      </c>
      <c r="N418" s="57">
        <f t="shared" si="29"/>
        <v>0</v>
      </c>
      <c r="O418" s="460">
        <f t="shared" si="26"/>
        <v>0</v>
      </c>
      <c r="P418" s="464"/>
      <c r="Q418" s="1084"/>
      <c r="R418" s="1085" t="str">
        <f t="shared" si="28"/>
        <v>-</v>
      </c>
      <c r="S418" s="1089">
        <f>Dados_GLOBAL_Inicial!K418</f>
        <v>0</v>
      </c>
      <c r="T418" s="463"/>
      <c r="U418" s="463"/>
      <c r="V418" s="463"/>
      <c r="W418" s="463"/>
      <c r="X418" s="463"/>
      <c r="Y418" s="543"/>
    </row>
    <row r="419" spans="2:25">
      <c r="B419" s="1083"/>
      <c r="C419" s="461">
        <f>MEDIÇÃO_GLOBAL!I419</f>
        <v>0</v>
      </c>
      <c r="D419" s="455">
        <f>MEDIÇÃO_GLOBAL!J419</f>
        <v>0</v>
      </c>
      <c r="F419" s="1118"/>
      <c r="G419" s="1119"/>
      <c r="H419" s="1120"/>
      <c r="I419" s="1125"/>
      <c r="J419" s="1126"/>
      <c r="K419" s="1127"/>
      <c r="L419" s="1128"/>
      <c r="M419" s="57">
        <f t="shared" si="27"/>
        <v>0</v>
      </c>
      <c r="N419" s="57">
        <f t="shared" si="29"/>
        <v>0</v>
      </c>
      <c r="O419" s="460">
        <f t="shared" si="26"/>
        <v>0</v>
      </c>
      <c r="P419" s="464"/>
      <c r="Q419" s="1084"/>
      <c r="R419" s="1085" t="str">
        <f t="shared" si="28"/>
        <v>-</v>
      </c>
      <c r="S419" s="1089">
        <f>Dados_GLOBAL_Inicial!K419</f>
        <v>0</v>
      </c>
      <c r="T419" s="463"/>
      <c r="U419" s="463"/>
      <c r="V419" s="463"/>
      <c r="W419" s="463"/>
      <c r="X419" s="463"/>
      <c r="Y419" s="543"/>
    </row>
    <row r="420" spans="2:25">
      <c r="B420" s="1083"/>
      <c r="C420" s="461">
        <f>MEDIÇÃO_GLOBAL!I420</f>
        <v>0</v>
      </c>
      <c r="D420" s="455">
        <f>MEDIÇÃO_GLOBAL!J420</f>
        <v>0</v>
      </c>
      <c r="F420" s="1118"/>
      <c r="G420" s="1119"/>
      <c r="H420" s="1120"/>
      <c r="I420" s="1125"/>
      <c r="J420" s="1126"/>
      <c r="K420" s="1127"/>
      <c r="L420" s="1128"/>
      <c r="M420" s="57">
        <f t="shared" si="27"/>
        <v>0</v>
      </c>
      <c r="N420" s="57">
        <f t="shared" si="29"/>
        <v>0</v>
      </c>
      <c r="O420" s="460">
        <f t="shared" si="26"/>
        <v>0</v>
      </c>
      <c r="P420" s="464"/>
      <c r="Q420" s="1084"/>
      <c r="R420" s="1085" t="str">
        <f t="shared" si="28"/>
        <v>-</v>
      </c>
      <c r="S420" s="1089">
        <f>Dados_GLOBAL_Inicial!K420</f>
        <v>0</v>
      </c>
      <c r="T420" s="463"/>
      <c r="U420" s="463"/>
      <c r="V420" s="463"/>
      <c r="W420" s="463"/>
      <c r="X420" s="463"/>
      <c r="Y420" s="543"/>
    </row>
    <row r="421" spans="2:25">
      <c r="B421" s="1083"/>
      <c r="C421" s="461">
        <f>MEDIÇÃO_GLOBAL!I421</f>
        <v>0</v>
      </c>
      <c r="D421" s="455">
        <f>MEDIÇÃO_GLOBAL!J421</f>
        <v>0</v>
      </c>
      <c r="F421" s="1118"/>
      <c r="G421" s="1119"/>
      <c r="H421" s="1120"/>
      <c r="I421" s="1125"/>
      <c r="J421" s="1126"/>
      <c r="K421" s="1127"/>
      <c r="L421" s="1128"/>
      <c r="M421" s="57">
        <f t="shared" si="27"/>
        <v>0</v>
      </c>
      <c r="N421" s="57">
        <f t="shared" si="29"/>
        <v>0</v>
      </c>
      <c r="O421" s="460">
        <f t="shared" si="26"/>
        <v>0</v>
      </c>
      <c r="P421" s="464"/>
      <c r="Q421" s="1084"/>
      <c r="R421" s="1085" t="str">
        <f t="shared" si="28"/>
        <v>-</v>
      </c>
      <c r="S421" s="1089">
        <f>Dados_GLOBAL_Inicial!K421</f>
        <v>0</v>
      </c>
      <c r="T421" s="463"/>
      <c r="U421" s="463"/>
      <c r="V421" s="463"/>
      <c r="W421" s="463"/>
      <c r="X421" s="463"/>
      <c r="Y421" s="543"/>
    </row>
    <row r="422" spans="2:25">
      <c r="B422" s="1083"/>
      <c r="C422" s="461">
        <f>MEDIÇÃO_GLOBAL!I422</f>
        <v>0</v>
      </c>
      <c r="D422" s="455">
        <f>MEDIÇÃO_GLOBAL!J422</f>
        <v>0</v>
      </c>
      <c r="F422" s="1118"/>
      <c r="G422" s="1119"/>
      <c r="H422" s="1120"/>
      <c r="I422" s="1125"/>
      <c r="J422" s="1126"/>
      <c r="K422" s="1127"/>
      <c r="L422" s="1128"/>
      <c r="M422" s="57">
        <f t="shared" si="27"/>
        <v>0</v>
      </c>
      <c r="N422" s="57">
        <f t="shared" si="29"/>
        <v>0</v>
      </c>
      <c r="O422" s="460">
        <f t="shared" si="26"/>
        <v>0</v>
      </c>
      <c r="P422" s="464"/>
      <c r="Q422" s="1084"/>
      <c r="R422" s="1085" t="str">
        <f t="shared" si="28"/>
        <v>-</v>
      </c>
      <c r="S422" s="1089">
        <f>Dados_GLOBAL_Inicial!K422</f>
        <v>0</v>
      </c>
      <c r="T422" s="463"/>
      <c r="U422" s="463"/>
      <c r="V422" s="463"/>
      <c r="W422" s="463"/>
      <c r="X422" s="463"/>
      <c r="Y422" s="543"/>
    </row>
    <row r="423" spans="2:25">
      <c r="B423" s="1083"/>
      <c r="C423" s="461">
        <f>MEDIÇÃO_GLOBAL!I423</f>
        <v>0</v>
      </c>
      <c r="D423" s="455">
        <f>MEDIÇÃO_GLOBAL!J423</f>
        <v>0</v>
      </c>
      <c r="F423" s="1118"/>
      <c r="G423" s="1119"/>
      <c r="H423" s="1120"/>
      <c r="I423" s="1125"/>
      <c r="J423" s="1126"/>
      <c r="K423" s="1127"/>
      <c r="L423" s="1128"/>
      <c r="M423" s="57">
        <f t="shared" si="27"/>
        <v>0</v>
      </c>
      <c r="N423" s="57">
        <f t="shared" si="29"/>
        <v>0</v>
      </c>
      <c r="O423" s="460">
        <f t="shared" si="26"/>
        <v>0</v>
      </c>
      <c r="P423" s="464"/>
      <c r="Q423" s="1084"/>
      <c r="R423" s="1085" t="str">
        <f t="shared" si="28"/>
        <v>-</v>
      </c>
      <c r="S423" s="1089">
        <f>Dados_GLOBAL_Inicial!K423</f>
        <v>0</v>
      </c>
      <c r="T423" s="463"/>
      <c r="U423" s="463"/>
      <c r="V423" s="463"/>
      <c r="W423" s="463"/>
      <c r="X423" s="463"/>
      <c r="Y423" s="543"/>
    </row>
    <row r="424" spans="2:25">
      <c r="B424" s="1083"/>
      <c r="C424" s="461">
        <f>MEDIÇÃO_GLOBAL!I424</f>
        <v>0</v>
      </c>
      <c r="D424" s="455">
        <f>MEDIÇÃO_GLOBAL!J424</f>
        <v>0</v>
      </c>
      <c r="F424" s="1118"/>
      <c r="G424" s="1119"/>
      <c r="H424" s="1120"/>
      <c r="I424" s="1125"/>
      <c r="J424" s="1126"/>
      <c r="K424" s="1127"/>
      <c r="L424" s="1128"/>
      <c r="M424" s="57">
        <f t="shared" si="27"/>
        <v>0</v>
      </c>
      <c r="N424" s="57">
        <f t="shared" si="29"/>
        <v>0</v>
      </c>
      <c r="O424" s="460">
        <f t="shared" si="26"/>
        <v>0</v>
      </c>
      <c r="P424" s="464"/>
      <c r="Q424" s="1084"/>
      <c r="R424" s="1085" t="str">
        <f t="shared" si="28"/>
        <v>-</v>
      </c>
      <c r="S424" s="1089">
        <f>Dados_GLOBAL_Inicial!K424</f>
        <v>0</v>
      </c>
      <c r="T424" s="463"/>
      <c r="U424" s="463"/>
      <c r="V424" s="463"/>
      <c r="W424" s="463"/>
      <c r="X424" s="463"/>
      <c r="Y424" s="543"/>
    </row>
    <row r="425" spans="2:25">
      <c r="B425" s="1083"/>
      <c r="C425" s="461">
        <f>MEDIÇÃO_GLOBAL!I425</f>
        <v>0</v>
      </c>
      <c r="D425" s="455">
        <f>MEDIÇÃO_GLOBAL!J425</f>
        <v>0</v>
      </c>
      <c r="F425" s="1118"/>
      <c r="G425" s="1119"/>
      <c r="H425" s="1120"/>
      <c r="I425" s="1125"/>
      <c r="J425" s="1126"/>
      <c r="K425" s="1127"/>
      <c r="L425" s="1128"/>
      <c r="M425" s="57">
        <f t="shared" si="27"/>
        <v>0</v>
      </c>
      <c r="N425" s="57">
        <f t="shared" si="29"/>
        <v>0</v>
      </c>
      <c r="O425" s="460">
        <f t="shared" si="26"/>
        <v>0</v>
      </c>
      <c r="P425" s="464"/>
      <c r="Q425" s="1084"/>
      <c r="R425" s="1085" t="str">
        <f t="shared" si="28"/>
        <v>-</v>
      </c>
      <c r="S425" s="1089">
        <f>Dados_GLOBAL_Inicial!K425</f>
        <v>0</v>
      </c>
      <c r="T425" s="463"/>
      <c r="U425" s="463"/>
      <c r="V425" s="463"/>
      <c r="W425" s="463"/>
      <c r="X425" s="463"/>
      <c r="Y425" s="543"/>
    </row>
    <row r="426" spans="2:25">
      <c r="B426" s="1083"/>
      <c r="C426" s="461">
        <f>MEDIÇÃO_GLOBAL!I426</f>
        <v>0</v>
      </c>
      <c r="D426" s="455">
        <f>MEDIÇÃO_GLOBAL!J426</f>
        <v>0</v>
      </c>
      <c r="F426" s="1118"/>
      <c r="G426" s="1119"/>
      <c r="H426" s="1120"/>
      <c r="I426" s="1125"/>
      <c r="J426" s="1126"/>
      <c r="K426" s="1127"/>
      <c r="L426" s="1128"/>
      <c r="M426" s="57">
        <f t="shared" si="27"/>
        <v>0</v>
      </c>
      <c r="N426" s="57">
        <f t="shared" si="29"/>
        <v>0</v>
      </c>
      <c r="O426" s="460">
        <f t="shared" si="26"/>
        <v>0</v>
      </c>
      <c r="P426" s="464"/>
      <c r="Q426" s="1084"/>
      <c r="R426" s="1085" t="str">
        <f t="shared" si="28"/>
        <v>-</v>
      </c>
      <c r="S426" s="1089">
        <f>Dados_GLOBAL_Inicial!K426</f>
        <v>0</v>
      </c>
      <c r="T426" s="463"/>
      <c r="U426" s="463"/>
      <c r="V426" s="463"/>
      <c r="W426" s="463"/>
      <c r="X426" s="463"/>
      <c r="Y426" s="543"/>
    </row>
    <row r="427" spans="2:25">
      <c r="B427" s="1083"/>
      <c r="C427" s="461">
        <f>MEDIÇÃO_GLOBAL!I427</f>
        <v>0</v>
      </c>
      <c r="D427" s="455">
        <f>MEDIÇÃO_GLOBAL!J427</f>
        <v>0</v>
      </c>
      <c r="F427" s="1118"/>
      <c r="G427" s="1119"/>
      <c r="H427" s="1120"/>
      <c r="I427" s="1125"/>
      <c r="J427" s="1126"/>
      <c r="K427" s="1127"/>
      <c r="L427" s="1128"/>
      <c r="M427" s="57">
        <f t="shared" si="27"/>
        <v>0</v>
      </c>
      <c r="N427" s="57">
        <f t="shared" si="29"/>
        <v>0</v>
      </c>
      <c r="O427" s="460">
        <f t="shared" si="26"/>
        <v>0</v>
      </c>
      <c r="P427" s="464"/>
      <c r="Q427" s="1084"/>
      <c r="R427" s="1085" t="str">
        <f t="shared" si="28"/>
        <v>-</v>
      </c>
      <c r="S427" s="1089">
        <f>Dados_GLOBAL_Inicial!K427</f>
        <v>0</v>
      </c>
      <c r="T427" s="463"/>
      <c r="U427" s="463"/>
      <c r="V427" s="463"/>
      <c r="W427" s="463"/>
      <c r="X427" s="463"/>
      <c r="Y427" s="543"/>
    </row>
    <row r="428" spans="2:25">
      <c r="B428" s="1083"/>
      <c r="C428" s="461">
        <f>MEDIÇÃO_GLOBAL!I428</f>
        <v>0</v>
      </c>
      <c r="D428" s="455">
        <f>MEDIÇÃO_GLOBAL!J428</f>
        <v>0</v>
      </c>
      <c r="F428" s="1118"/>
      <c r="G428" s="1119"/>
      <c r="H428" s="1120"/>
      <c r="I428" s="1125"/>
      <c r="J428" s="1126"/>
      <c r="K428" s="1127"/>
      <c r="L428" s="1128"/>
      <c r="M428" s="57">
        <f t="shared" si="27"/>
        <v>0</v>
      </c>
      <c r="N428" s="57">
        <f t="shared" si="29"/>
        <v>0</v>
      </c>
      <c r="O428" s="460">
        <f t="shared" si="26"/>
        <v>0</v>
      </c>
      <c r="P428" s="464"/>
      <c r="Q428" s="1084"/>
      <c r="R428" s="1085" t="str">
        <f t="shared" si="28"/>
        <v>-</v>
      </c>
      <c r="S428" s="1089">
        <f>Dados_GLOBAL_Inicial!K428</f>
        <v>0</v>
      </c>
      <c r="T428" s="463"/>
      <c r="U428" s="463"/>
      <c r="V428" s="463"/>
      <c r="W428" s="463"/>
      <c r="X428" s="463"/>
      <c r="Y428" s="543"/>
    </row>
    <row r="429" spans="2:25">
      <c r="B429" s="1083"/>
      <c r="C429" s="461">
        <f>MEDIÇÃO_GLOBAL!I429</f>
        <v>0</v>
      </c>
      <c r="D429" s="455">
        <f>MEDIÇÃO_GLOBAL!J429</f>
        <v>0</v>
      </c>
      <c r="F429" s="1118"/>
      <c r="G429" s="1119"/>
      <c r="H429" s="1120"/>
      <c r="I429" s="1125"/>
      <c r="J429" s="1126"/>
      <c r="K429" s="1127"/>
      <c r="L429" s="1128"/>
      <c r="M429" s="57">
        <f t="shared" si="27"/>
        <v>0</v>
      </c>
      <c r="N429" s="57">
        <f t="shared" si="29"/>
        <v>0</v>
      </c>
      <c r="O429" s="460">
        <f t="shared" si="26"/>
        <v>0</v>
      </c>
      <c r="P429" s="464"/>
      <c r="Q429" s="1084"/>
      <c r="R429" s="1085" t="str">
        <f t="shared" si="28"/>
        <v>-</v>
      </c>
      <c r="S429" s="1089">
        <f>Dados_GLOBAL_Inicial!K429</f>
        <v>0</v>
      </c>
      <c r="T429" s="463"/>
      <c r="U429" s="463"/>
      <c r="V429" s="463"/>
      <c r="W429" s="463"/>
      <c r="X429" s="463"/>
      <c r="Y429" s="543"/>
    </row>
    <row r="430" spans="2:25">
      <c r="B430" s="1083"/>
      <c r="C430" s="461">
        <f>MEDIÇÃO_GLOBAL!I430</f>
        <v>0</v>
      </c>
      <c r="D430" s="455">
        <f>MEDIÇÃO_GLOBAL!J430</f>
        <v>0</v>
      </c>
      <c r="F430" s="1118"/>
      <c r="G430" s="1119"/>
      <c r="H430" s="1120"/>
      <c r="I430" s="1125"/>
      <c r="J430" s="1126"/>
      <c r="K430" s="1127"/>
      <c r="L430" s="1128"/>
      <c r="M430" s="57">
        <f t="shared" si="27"/>
        <v>0</v>
      </c>
      <c r="N430" s="57">
        <f t="shared" si="29"/>
        <v>0</v>
      </c>
      <c r="O430" s="460">
        <f t="shared" si="26"/>
        <v>0</v>
      </c>
      <c r="P430" s="464"/>
      <c r="Q430" s="1084"/>
      <c r="R430" s="1085" t="str">
        <f t="shared" si="28"/>
        <v>-</v>
      </c>
      <c r="S430" s="1089">
        <f>Dados_GLOBAL_Inicial!K430</f>
        <v>0</v>
      </c>
      <c r="T430" s="463"/>
      <c r="U430" s="463"/>
      <c r="V430" s="463"/>
      <c r="W430" s="463"/>
      <c r="X430" s="463"/>
      <c r="Y430" s="543"/>
    </row>
    <row r="431" spans="2:25">
      <c r="B431" s="1083"/>
      <c r="C431" s="461">
        <f>MEDIÇÃO_GLOBAL!I431</f>
        <v>0</v>
      </c>
      <c r="D431" s="455">
        <f>MEDIÇÃO_GLOBAL!J431</f>
        <v>0</v>
      </c>
      <c r="F431" s="1118"/>
      <c r="G431" s="1119"/>
      <c r="H431" s="1120"/>
      <c r="I431" s="1125"/>
      <c r="J431" s="1126"/>
      <c r="K431" s="1127"/>
      <c r="L431" s="1128"/>
      <c r="M431" s="57">
        <f t="shared" si="27"/>
        <v>0</v>
      </c>
      <c r="N431" s="57">
        <f t="shared" si="29"/>
        <v>0</v>
      </c>
      <c r="O431" s="460">
        <f t="shared" si="26"/>
        <v>0</v>
      </c>
      <c r="P431" s="464"/>
      <c r="Q431" s="1084"/>
      <c r="R431" s="1085" t="str">
        <f t="shared" si="28"/>
        <v>-</v>
      </c>
      <c r="S431" s="1089">
        <f>Dados_GLOBAL_Inicial!K431</f>
        <v>0</v>
      </c>
      <c r="T431" s="463"/>
      <c r="U431" s="463"/>
      <c r="V431" s="463"/>
      <c r="W431" s="463"/>
      <c r="X431" s="463"/>
      <c r="Y431" s="543"/>
    </row>
    <row r="432" spans="2:25">
      <c r="B432" s="1083"/>
      <c r="C432" s="461">
        <f>MEDIÇÃO_GLOBAL!I432</f>
        <v>0</v>
      </c>
      <c r="D432" s="455">
        <f>MEDIÇÃO_GLOBAL!J432</f>
        <v>0</v>
      </c>
      <c r="F432" s="1118"/>
      <c r="G432" s="1119"/>
      <c r="H432" s="1120"/>
      <c r="I432" s="1125"/>
      <c r="J432" s="1126"/>
      <c r="K432" s="1127"/>
      <c r="L432" s="1128"/>
      <c r="M432" s="57">
        <f t="shared" si="27"/>
        <v>0</v>
      </c>
      <c r="N432" s="57">
        <f t="shared" si="29"/>
        <v>0</v>
      </c>
      <c r="O432" s="460">
        <f t="shared" si="26"/>
        <v>0</v>
      </c>
      <c r="P432" s="464"/>
      <c r="Q432" s="1084"/>
      <c r="R432" s="1085" t="str">
        <f t="shared" si="28"/>
        <v>-</v>
      </c>
      <c r="S432" s="1089">
        <f>Dados_GLOBAL_Inicial!K432</f>
        <v>0</v>
      </c>
      <c r="T432" s="463"/>
      <c r="U432" s="463"/>
      <c r="V432" s="463"/>
      <c r="W432" s="463"/>
      <c r="X432" s="463"/>
      <c r="Y432" s="543"/>
    </row>
    <row r="433" spans="2:25">
      <c r="B433" s="1083"/>
      <c r="C433" s="461">
        <f>MEDIÇÃO_GLOBAL!I433</f>
        <v>0</v>
      </c>
      <c r="D433" s="455">
        <f>MEDIÇÃO_GLOBAL!J433</f>
        <v>0</v>
      </c>
      <c r="F433" s="1118"/>
      <c r="G433" s="1119"/>
      <c r="H433" s="1120"/>
      <c r="I433" s="1125"/>
      <c r="J433" s="1126"/>
      <c r="K433" s="1127"/>
      <c r="L433" s="1128"/>
      <c r="M433" s="57">
        <f t="shared" si="27"/>
        <v>0</v>
      </c>
      <c r="N433" s="57">
        <f t="shared" si="29"/>
        <v>0</v>
      </c>
      <c r="O433" s="460">
        <f t="shared" si="26"/>
        <v>0</v>
      </c>
      <c r="P433" s="464"/>
      <c r="Q433" s="1084"/>
      <c r="R433" s="1085" t="str">
        <f t="shared" si="28"/>
        <v>-</v>
      </c>
      <c r="S433" s="1089">
        <f>Dados_GLOBAL_Inicial!K433</f>
        <v>0</v>
      </c>
      <c r="T433" s="463"/>
      <c r="U433" s="463"/>
      <c r="V433" s="463"/>
      <c r="W433" s="463"/>
      <c r="X433" s="463"/>
      <c r="Y433" s="543"/>
    </row>
    <row r="434" spans="2:25">
      <c r="B434" s="1083"/>
      <c r="C434" s="461">
        <f>MEDIÇÃO_GLOBAL!I434</f>
        <v>0</v>
      </c>
      <c r="D434" s="455">
        <f>MEDIÇÃO_GLOBAL!J434</f>
        <v>0</v>
      </c>
      <c r="F434" s="1118"/>
      <c r="G434" s="1119"/>
      <c r="H434" s="1120"/>
      <c r="I434" s="1125"/>
      <c r="J434" s="1126"/>
      <c r="K434" s="1127"/>
      <c r="L434" s="1128"/>
      <c r="M434" s="57">
        <f t="shared" si="27"/>
        <v>0</v>
      </c>
      <c r="N434" s="57">
        <f t="shared" si="29"/>
        <v>0</v>
      </c>
      <c r="O434" s="460">
        <f t="shared" si="26"/>
        <v>0</v>
      </c>
      <c r="P434" s="464"/>
      <c r="Q434" s="1084"/>
      <c r="R434" s="1085" t="str">
        <f t="shared" si="28"/>
        <v>-</v>
      </c>
      <c r="S434" s="1089">
        <f>Dados_GLOBAL_Inicial!K434</f>
        <v>0</v>
      </c>
      <c r="T434" s="463"/>
      <c r="U434" s="463"/>
      <c r="V434" s="463"/>
      <c r="W434" s="463"/>
      <c r="X434" s="463"/>
      <c r="Y434" s="543"/>
    </row>
    <row r="435" spans="2:25">
      <c r="B435" s="1083"/>
      <c r="C435" s="461">
        <f>MEDIÇÃO_GLOBAL!I435</f>
        <v>0</v>
      </c>
      <c r="D435" s="455">
        <f>MEDIÇÃO_GLOBAL!J435</f>
        <v>0</v>
      </c>
      <c r="F435" s="1118"/>
      <c r="G435" s="1119"/>
      <c r="H435" s="1120"/>
      <c r="I435" s="1125"/>
      <c r="J435" s="1126"/>
      <c r="K435" s="1127"/>
      <c r="L435" s="1128"/>
      <c r="M435" s="57">
        <f t="shared" si="27"/>
        <v>0</v>
      </c>
      <c r="N435" s="57">
        <f t="shared" si="29"/>
        <v>0</v>
      </c>
      <c r="O435" s="460">
        <f t="shared" si="26"/>
        <v>0</v>
      </c>
      <c r="P435" s="464"/>
      <c r="Q435" s="1084"/>
      <c r="R435" s="1085" t="str">
        <f t="shared" si="28"/>
        <v>-</v>
      </c>
      <c r="S435" s="1089">
        <f>Dados_GLOBAL_Inicial!K435</f>
        <v>0</v>
      </c>
      <c r="T435" s="463"/>
      <c r="U435" s="463"/>
      <c r="V435" s="463"/>
      <c r="W435" s="463"/>
      <c r="X435" s="463"/>
      <c r="Y435" s="543"/>
    </row>
    <row r="436" spans="2:25">
      <c r="B436" s="1083"/>
      <c r="C436" s="461">
        <f>MEDIÇÃO_GLOBAL!I436</f>
        <v>0</v>
      </c>
      <c r="D436" s="455">
        <f>MEDIÇÃO_GLOBAL!J436</f>
        <v>0</v>
      </c>
      <c r="F436" s="1118"/>
      <c r="G436" s="1119"/>
      <c r="H436" s="1120"/>
      <c r="I436" s="1125"/>
      <c r="J436" s="1126"/>
      <c r="K436" s="1127"/>
      <c r="L436" s="1128"/>
      <c r="M436" s="57">
        <f t="shared" si="27"/>
        <v>0</v>
      </c>
      <c r="N436" s="57">
        <f t="shared" ref="N436:N499" si="30">IF(IFERROR(VALUE($F436),0)&gt;0,0,SUM(N437,M436))</f>
        <v>0</v>
      </c>
      <c r="O436" s="460">
        <f t="shared" ref="O436:O499" si="31">IF(IFERROR(VALUE($F436),0)&gt;0,SUM(N437),0)</f>
        <v>0</v>
      </c>
      <c r="P436" s="464"/>
      <c r="Q436" s="1084"/>
      <c r="R436" s="1085" t="str">
        <f t="shared" si="28"/>
        <v>-</v>
      </c>
      <c r="S436" s="1089">
        <f>Dados_GLOBAL_Inicial!K436</f>
        <v>0</v>
      </c>
      <c r="T436" s="463"/>
      <c r="U436" s="463"/>
      <c r="V436" s="463"/>
      <c r="W436" s="463"/>
      <c r="X436" s="463"/>
      <c r="Y436" s="543"/>
    </row>
    <row r="437" spans="2:25">
      <c r="B437" s="1083"/>
      <c r="C437" s="461">
        <f>MEDIÇÃO_GLOBAL!I437</f>
        <v>0</v>
      </c>
      <c r="D437" s="455">
        <f>MEDIÇÃO_GLOBAL!J437</f>
        <v>0</v>
      </c>
      <c r="F437" s="1118"/>
      <c r="G437" s="1119"/>
      <c r="H437" s="1120"/>
      <c r="I437" s="1125"/>
      <c r="J437" s="1126"/>
      <c r="K437" s="1127"/>
      <c r="L437" s="1128"/>
      <c r="M437" s="57">
        <f t="shared" si="27"/>
        <v>0</v>
      </c>
      <c r="N437" s="57">
        <f t="shared" si="30"/>
        <v>0</v>
      </c>
      <c r="O437" s="460">
        <f t="shared" si="31"/>
        <v>0</v>
      </c>
      <c r="P437" s="464"/>
      <c r="Q437" s="1084"/>
      <c r="R437" s="1085" t="str">
        <f t="shared" si="28"/>
        <v>-</v>
      </c>
      <c r="S437" s="1089">
        <f>Dados_GLOBAL_Inicial!K437</f>
        <v>0</v>
      </c>
      <c r="T437" s="463"/>
      <c r="U437" s="463"/>
      <c r="V437" s="463"/>
      <c r="W437" s="463"/>
      <c r="X437" s="463"/>
      <c r="Y437" s="543"/>
    </row>
    <row r="438" spans="2:25">
      <c r="B438" s="1083"/>
      <c r="C438" s="461">
        <f>MEDIÇÃO_GLOBAL!I438</f>
        <v>0</v>
      </c>
      <c r="D438" s="455">
        <f>MEDIÇÃO_GLOBAL!J438</f>
        <v>0</v>
      </c>
      <c r="F438" s="1118"/>
      <c r="G438" s="1119"/>
      <c r="H438" s="1120"/>
      <c r="I438" s="1125"/>
      <c r="J438" s="1126"/>
      <c r="K438" s="1127"/>
      <c r="L438" s="1128"/>
      <c r="M438" s="57">
        <f t="shared" si="27"/>
        <v>0</v>
      </c>
      <c r="N438" s="57">
        <f t="shared" si="30"/>
        <v>0</v>
      </c>
      <c r="O438" s="460">
        <f t="shared" si="31"/>
        <v>0</v>
      </c>
      <c r="P438" s="464"/>
      <c r="Q438" s="1084"/>
      <c r="R438" s="1085" t="str">
        <f t="shared" si="28"/>
        <v>-</v>
      </c>
      <c r="S438" s="1089">
        <f>Dados_GLOBAL_Inicial!K438</f>
        <v>0</v>
      </c>
      <c r="T438" s="463"/>
      <c r="U438" s="463"/>
      <c r="V438" s="463"/>
      <c r="W438" s="463"/>
      <c r="X438" s="463"/>
      <c r="Y438" s="543"/>
    </row>
    <row r="439" spans="2:25">
      <c r="B439" s="1083"/>
      <c r="C439" s="461">
        <f>MEDIÇÃO_GLOBAL!I439</f>
        <v>0</v>
      </c>
      <c r="D439" s="455">
        <f>MEDIÇÃO_GLOBAL!J439</f>
        <v>0</v>
      </c>
      <c r="F439" s="1118"/>
      <c r="G439" s="1119"/>
      <c r="H439" s="1120"/>
      <c r="I439" s="1125"/>
      <c r="J439" s="1126"/>
      <c r="K439" s="1127"/>
      <c r="L439" s="1128"/>
      <c r="M439" s="57">
        <f t="shared" si="27"/>
        <v>0</v>
      </c>
      <c r="N439" s="57">
        <f t="shared" si="30"/>
        <v>0</v>
      </c>
      <c r="O439" s="460">
        <f t="shared" si="31"/>
        <v>0</v>
      </c>
      <c r="P439" s="464"/>
      <c r="Q439" s="1084"/>
      <c r="R439" s="1085" t="str">
        <f t="shared" si="28"/>
        <v>-</v>
      </c>
      <c r="S439" s="1089">
        <f>Dados_GLOBAL_Inicial!K439</f>
        <v>0</v>
      </c>
      <c r="T439" s="463"/>
      <c r="U439" s="463"/>
      <c r="V439" s="463"/>
      <c r="W439" s="463"/>
      <c r="X439" s="463"/>
      <c r="Y439" s="543"/>
    </row>
    <row r="440" spans="2:25">
      <c r="B440" s="1083"/>
      <c r="C440" s="461">
        <f>MEDIÇÃO_GLOBAL!I440</f>
        <v>0</v>
      </c>
      <c r="D440" s="455">
        <f>MEDIÇÃO_GLOBAL!J440</f>
        <v>0</v>
      </c>
      <c r="F440" s="1118"/>
      <c r="G440" s="1119"/>
      <c r="H440" s="1120"/>
      <c r="I440" s="1125"/>
      <c r="J440" s="1126"/>
      <c r="K440" s="1127"/>
      <c r="L440" s="1128"/>
      <c r="M440" s="57">
        <f t="shared" si="27"/>
        <v>0</v>
      </c>
      <c r="N440" s="57">
        <f t="shared" si="30"/>
        <v>0</v>
      </c>
      <c r="O440" s="460">
        <f t="shared" si="31"/>
        <v>0</v>
      </c>
      <c r="P440" s="464"/>
      <c r="Q440" s="1084"/>
      <c r="R440" s="1085" t="str">
        <f t="shared" si="28"/>
        <v>-</v>
      </c>
      <c r="S440" s="1089">
        <f>Dados_GLOBAL_Inicial!K440</f>
        <v>0</v>
      </c>
      <c r="T440" s="463"/>
      <c r="U440" s="463"/>
      <c r="V440" s="463"/>
      <c r="W440" s="463"/>
      <c r="X440" s="463"/>
      <c r="Y440" s="543"/>
    </row>
    <row r="441" spans="2:25">
      <c r="B441" s="1083"/>
      <c r="C441" s="461">
        <f>MEDIÇÃO_GLOBAL!I441</f>
        <v>0</v>
      </c>
      <c r="D441" s="455">
        <f>MEDIÇÃO_GLOBAL!J441</f>
        <v>0</v>
      </c>
      <c r="F441" s="1118"/>
      <c r="G441" s="1119"/>
      <c r="H441" s="1120"/>
      <c r="I441" s="1125"/>
      <c r="J441" s="1126"/>
      <c r="K441" s="1127"/>
      <c r="L441" s="1128"/>
      <c r="M441" s="57">
        <f t="shared" si="27"/>
        <v>0</v>
      </c>
      <c r="N441" s="57">
        <f t="shared" si="30"/>
        <v>0</v>
      </c>
      <c r="O441" s="460">
        <f t="shared" si="31"/>
        <v>0</v>
      </c>
      <c r="P441" s="464"/>
      <c r="Q441" s="1084"/>
      <c r="R441" s="1085" t="str">
        <f t="shared" si="28"/>
        <v>-</v>
      </c>
      <c r="S441" s="1089">
        <f>Dados_GLOBAL_Inicial!K441</f>
        <v>0</v>
      </c>
      <c r="T441" s="463"/>
      <c r="U441" s="463"/>
      <c r="V441" s="463"/>
      <c r="W441" s="463"/>
      <c r="X441" s="463"/>
      <c r="Y441" s="543"/>
    </row>
    <row r="442" spans="2:25">
      <c r="B442" s="1083"/>
      <c r="C442" s="461">
        <f>MEDIÇÃO_GLOBAL!I442</f>
        <v>0</v>
      </c>
      <c r="D442" s="455">
        <f>MEDIÇÃO_GLOBAL!J442</f>
        <v>0</v>
      </c>
      <c r="F442" s="1118"/>
      <c r="G442" s="1119"/>
      <c r="H442" s="1120"/>
      <c r="I442" s="1125"/>
      <c r="J442" s="1126"/>
      <c r="K442" s="1127"/>
      <c r="L442" s="1128"/>
      <c r="M442" s="57">
        <f t="shared" si="27"/>
        <v>0</v>
      </c>
      <c r="N442" s="57">
        <f t="shared" si="30"/>
        <v>0</v>
      </c>
      <c r="O442" s="460">
        <f t="shared" si="31"/>
        <v>0</v>
      </c>
      <c r="P442" s="464"/>
      <c r="Q442" s="1084"/>
      <c r="R442" s="1085" t="str">
        <f t="shared" si="28"/>
        <v>-</v>
      </c>
      <c r="S442" s="1089">
        <f>Dados_GLOBAL_Inicial!K442</f>
        <v>0</v>
      </c>
      <c r="T442" s="463"/>
      <c r="U442" s="463"/>
      <c r="V442" s="463"/>
      <c r="W442" s="463"/>
      <c r="X442" s="463"/>
      <c r="Y442" s="543"/>
    </row>
    <row r="443" spans="2:25">
      <c r="B443" s="1083"/>
      <c r="C443" s="461">
        <f>MEDIÇÃO_GLOBAL!I443</f>
        <v>0</v>
      </c>
      <c r="D443" s="455">
        <f>MEDIÇÃO_GLOBAL!J443</f>
        <v>0</v>
      </c>
      <c r="F443" s="1118"/>
      <c r="G443" s="1119"/>
      <c r="H443" s="1120"/>
      <c r="I443" s="1125"/>
      <c r="J443" s="1126"/>
      <c r="K443" s="1127"/>
      <c r="L443" s="1128"/>
      <c r="M443" s="57">
        <f t="shared" si="27"/>
        <v>0</v>
      </c>
      <c r="N443" s="57">
        <f t="shared" si="30"/>
        <v>0</v>
      </c>
      <c r="O443" s="460">
        <f t="shared" si="31"/>
        <v>0</v>
      </c>
      <c r="P443" s="464"/>
      <c r="Q443" s="1084"/>
      <c r="R443" s="1085" t="str">
        <f t="shared" si="28"/>
        <v>-</v>
      </c>
      <c r="S443" s="1089">
        <f>Dados_GLOBAL_Inicial!K443</f>
        <v>0</v>
      </c>
      <c r="T443" s="463"/>
      <c r="U443" s="463"/>
      <c r="V443" s="463"/>
      <c r="W443" s="463"/>
      <c r="X443" s="463"/>
      <c r="Y443" s="543"/>
    </row>
    <row r="444" spans="2:25">
      <c r="B444" s="1083"/>
      <c r="C444" s="461">
        <f>MEDIÇÃO_GLOBAL!I444</f>
        <v>0</v>
      </c>
      <c r="D444" s="455">
        <f>MEDIÇÃO_GLOBAL!J444</f>
        <v>0</v>
      </c>
      <c r="F444" s="1118"/>
      <c r="G444" s="1119"/>
      <c r="H444" s="1120"/>
      <c r="I444" s="1125"/>
      <c r="J444" s="1126"/>
      <c r="K444" s="1127"/>
      <c r="L444" s="1128"/>
      <c r="M444" s="57">
        <f t="shared" si="27"/>
        <v>0</v>
      </c>
      <c r="N444" s="57">
        <f t="shared" si="30"/>
        <v>0</v>
      </c>
      <c r="O444" s="460">
        <f t="shared" si="31"/>
        <v>0</v>
      </c>
      <c r="P444" s="464"/>
      <c r="Q444" s="1084"/>
      <c r="R444" s="1085" t="str">
        <f t="shared" si="28"/>
        <v>-</v>
      </c>
      <c r="S444" s="1089">
        <f>Dados_GLOBAL_Inicial!K444</f>
        <v>0</v>
      </c>
      <c r="T444" s="463"/>
      <c r="U444" s="463"/>
      <c r="V444" s="463"/>
      <c r="W444" s="463"/>
      <c r="X444" s="463"/>
      <c r="Y444" s="543"/>
    </row>
    <row r="445" spans="2:25">
      <c r="B445" s="1083"/>
      <c r="C445" s="461">
        <f>MEDIÇÃO_GLOBAL!I445</f>
        <v>0</v>
      </c>
      <c r="D445" s="455">
        <f>MEDIÇÃO_GLOBAL!J445</f>
        <v>0</v>
      </c>
      <c r="F445" s="1118"/>
      <c r="G445" s="1119"/>
      <c r="H445" s="1120"/>
      <c r="I445" s="1125"/>
      <c r="J445" s="1126"/>
      <c r="K445" s="1127"/>
      <c r="L445" s="1128"/>
      <c r="M445" s="57">
        <f t="shared" si="27"/>
        <v>0</v>
      </c>
      <c r="N445" s="57">
        <f t="shared" si="30"/>
        <v>0</v>
      </c>
      <c r="O445" s="460">
        <f t="shared" si="31"/>
        <v>0</v>
      </c>
      <c r="P445" s="464"/>
      <c r="Q445" s="1084"/>
      <c r="R445" s="1085" t="str">
        <f t="shared" si="28"/>
        <v>-</v>
      </c>
      <c r="S445" s="1089">
        <f>Dados_GLOBAL_Inicial!K445</f>
        <v>0</v>
      </c>
      <c r="T445" s="463"/>
      <c r="U445" s="463"/>
      <c r="V445" s="463"/>
      <c r="W445" s="463"/>
      <c r="X445" s="463"/>
      <c r="Y445" s="543"/>
    </row>
    <row r="446" spans="2:25">
      <c r="B446" s="1083"/>
      <c r="C446" s="461">
        <f>MEDIÇÃO_GLOBAL!I446</f>
        <v>0</v>
      </c>
      <c r="D446" s="455">
        <f>MEDIÇÃO_GLOBAL!J446</f>
        <v>0</v>
      </c>
      <c r="F446" s="1118"/>
      <c r="G446" s="1119"/>
      <c r="H446" s="1120"/>
      <c r="I446" s="1125"/>
      <c r="J446" s="1126"/>
      <c r="K446" s="1127"/>
      <c r="L446" s="1128"/>
      <c r="M446" s="57">
        <f t="shared" si="27"/>
        <v>0</v>
      </c>
      <c r="N446" s="57">
        <f t="shared" si="30"/>
        <v>0</v>
      </c>
      <c r="O446" s="460">
        <f t="shared" si="31"/>
        <v>0</v>
      </c>
      <c r="P446" s="464"/>
      <c r="Q446" s="1084"/>
      <c r="R446" s="1085" t="str">
        <f t="shared" si="28"/>
        <v>-</v>
      </c>
      <c r="S446" s="1089">
        <f>Dados_GLOBAL_Inicial!K446</f>
        <v>0</v>
      </c>
      <c r="T446" s="463"/>
      <c r="U446" s="463"/>
      <c r="V446" s="463"/>
      <c r="W446" s="463"/>
      <c r="X446" s="463"/>
      <c r="Y446" s="543"/>
    </row>
    <row r="447" spans="2:25">
      <c r="B447" s="1083"/>
      <c r="C447" s="461">
        <f>MEDIÇÃO_GLOBAL!I447</f>
        <v>0</v>
      </c>
      <c r="D447" s="455">
        <f>MEDIÇÃO_GLOBAL!J447</f>
        <v>0</v>
      </c>
      <c r="F447" s="1118"/>
      <c r="G447" s="1119"/>
      <c r="H447" s="1120"/>
      <c r="I447" s="1125"/>
      <c r="J447" s="1126"/>
      <c r="K447" s="1127"/>
      <c r="L447" s="1128"/>
      <c r="M447" s="57">
        <f t="shared" si="27"/>
        <v>0</v>
      </c>
      <c r="N447" s="57">
        <f t="shared" si="30"/>
        <v>0</v>
      </c>
      <c r="O447" s="460">
        <f t="shared" si="31"/>
        <v>0</v>
      </c>
      <c r="P447" s="464"/>
      <c r="Q447" s="1084"/>
      <c r="R447" s="1085" t="str">
        <f t="shared" si="28"/>
        <v>-</v>
      </c>
      <c r="S447" s="1089">
        <f>Dados_GLOBAL_Inicial!K447</f>
        <v>0</v>
      </c>
      <c r="T447" s="463"/>
      <c r="U447" s="463"/>
      <c r="V447" s="463"/>
      <c r="W447" s="463"/>
      <c r="X447" s="463"/>
      <c r="Y447" s="543"/>
    </row>
    <row r="448" spans="2:25">
      <c r="B448" s="1083"/>
      <c r="C448" s="461">
        <f>MEDIÇÃO_GLOBAL!I448</f>
        <v>0</v>
      </c>
      <c r="D448" s="455">
        <f>MEDIÇÃO_GLOBAL!J448</f>
        <v>0</v>
      </c>
      <c r="F448" s="1118"/>
      <c r="G448" s="1119"/>
      <c r="H448" s="1120"/>
      <c r="I448" s="1125"/>
      <c r="J448" s="1126"/>
      <c r="K448" s="1127"/>
      <c r="L448" s="1128"/>
      <c r="M448" s="57">
        <f t="shared" si="27"/>
        <v>0</v>
      </c>
      <c r="N448" s="57">
        <f t="shared" si="30"/>
        <v>0</v>
      </c>
      <c r="O448" s="460">
        <f t="shared" si="31"/>
        <v>0</v>
      </c>
      <c r="P448" s="464"/>
      <c r="Q448" s="1084"/>
      <c r="R448" s="1085" t="str">
        <f t="shared" si="28"/>
        <v>-</v>
      </c>
      <c r="S448" s="1089">
        <f>Dados_GLOBAL_Inicial!K448</f>
        <v>0</v>
      </c>
      <c r="T448" s="463"/>
      <c r="U448" s="463"/>
      <c r="V448" s="463"/>
      <c r="W448" s="463"/>
      <c r="X448" s="463"/>
      <c r="Y448" s="543"/>
    </row>
    <row r="449" spans="2:25">
      <c r="B449" s="1083"/>
      <c r="C449" s="461">
        <f>MEDIÇÃO_GLOBAL!I449</f>
        <v>0</v>
      </c>
      <c r="D449" s="455">
        <f>MEDIÇÃO_GLOBAL!J449</f>
        <v>0</v>
      </c>
      <c r="F449" s="1118"/>
      <c r="G449" s="1119"/>
      <c r="H449" s="1120"/>
      <c r="I449" s="1125"/>
      <c r="J449" s="1126"/>
      <c r="K449" s="1127"/>
      <c r="L449" s="1128"/>
      <c r="M449" s="57">
        <f t="shared" si="27"/>
        <v>0</v>
      </c>
      <c r="N449" s="57">
        <f t="shared" si="30"/>
        <v>0</v>
      </c>
      <c r="O449" s="460">
        <f t="shared" si="31"/>
        <v>0</v>
      </c>
      <c r="P449" s="464"/>
      <c r="Q449" s="1084"/>
      <c r="R449" s="1085" t="str">
        <f t="shared" si="28"/>
        <v>-</v>
      </c>
      <c r="S449" s="1089">
        <f>Dados_GLOBAL_Inicial!K449</f>
        <v>0</v>
      </c>
      <c r="T449" s="463"/>
      <c r="U449" s="463"/>
      <c r="V449" s="463"/>
      <c r="W449" s="463"/>
      <c r="X449" s="463"/>
      <c r="Y449" s="543"/>
    </row>
    <row r="450" spans="2:25">
      <c r="B450" s="1083"/>
      <c r="C450" s="461">
        <f>MEDIÇÃO_GLOBAL!I450</f>
        <v>0</v>
      </c>
      <c r="D450" s="455">
        <f>MEDIÇÃO_GLOBAL!J450</f>
        <v>0</v>
      </c>
      <c r="F450" s="1118"/>
      <c r="G450" s="1119"/>
      <c r="H450" s="1120"/>
      <c r="I450" s="1125"/>
      <c r="J450" s="1126"/>
      <c r="K450" s="1127"/>
      <c r="L450" s="1128"/>
      <c r="M450" s="57">
        <f t="shared" si="27"/>
        <v>0</v>
      </c>
      <c r="N450" s="57">
        <f t="shared" si="30"/>
        <v>0</v>
      </c>
      <c r="O450" s="460">
        <f t="shared" si="31"/>
        <v>0</v>
      </c>
      <c r="P450" s="464"/>
      <c r="Q450" s="1084"/>
      <c r="R450" s="1085" t="str">
        <f t="shared" si="28"/>
        <v>-</v>
      </c>
      <c r="S450" s="1089">
        <f>Dados_GLOBAL_Inicial!K450</f>
        <v>0</v>
      </c>
      <c r="T450" s="463"/>
      <c r="U450" s="463"/>
      <c r="V450" s="463"/>
      <c r="W450" s="463"/>
      <c r="X450" s="463"/>
      <c r="Y450" s="543"/>
    </row>
    <row r="451" spans="2:25">
      <c r="B451" s="1083"/>
      <c r="C451" s="461">
        <f>MEDIÇÃO_GLOBAL!I451</f>
        <v>0</v>
      </c>
      <c r="D451" s="455">
        <f>MEDIÇÃO_GLOBAL!J451</f>
        <v>0</v>
      </c>
      <c r="F451" s="1118"/>
      <c r="G451" s="1119"/>
      <c r="H451" s="1120"/>
      <c r="I451" s="1125"/>
      <c r="J451" s="1126"/>
      <c r="K451" s="1127"/>
      <c r="L451" s="1128"/>
      <c r="M451" s="57">
        <f t="shared" si="27"/>
        <v>0</v>
      </c>
      <c r="N451" s="57">
        <f t="shared" si="30"/>
        <v>0</v>
      </c>
      <c r="O451" s="460">
        <f t="shared" si="31"/>
        <v>0</v>
      </c>
      <c r="P451" s="464"/>
      <c r="Q451" s="1084"/>
      <c r="R451" s="1085" t="str">
        <f t="shared" si="28"/>
        <v>-</v>
      </c>
      <c r="S451" s="1089">
        <f>Dados_GLOBAL_Inicial!K451</f>
        <v>0</v>
      </c>
      <c r="T451" s="463"/>
      <c r="U451" s="463"/>
      <c r="V451" s="463"/>
      <c r="W451" s="463"/>
      <c r="X451" s="463"/>
      <c r="Y451" s="543"/>
    </row>
    <row r="452" spans="2:25">
      <c r="B452" s="1083"/>
      <c r="C452" s="461">
        <f>MEDIÇÃO_GLOBAL!I452</f>
        <v>0</v>
      </c>
      <c r="D452" s="455">
        <f>MEDIÇÃO_GLOBAL!J452</f>
        <v>0</v>
      </c>
      <c r="F452" s="1118"/>
      <c r="G452" s="1119"/>
      <c r="H452" s="1120"/>
      <c r="I452" s="1125"/>
      <c r="J452" s="1126"/>
      <c r="K452" s="1127"/>
      <c r="L452" s="1128"/>
      <c r="M452" s="57">
        <f t="shared" si="27"/>
        <v>0</v>
      </c>
      <c r="N452" s="57">
        <f t="shared" si="30"/>
        <v>0</v>
      </c>
      <c r="O452" s="460">
        <f t="shared" si="31"/>
        <v>0</v>
      </c>
      <c r="P452" s="464"/>
      <c r="Q452" s="1084"/>
      <c r="R452" s="1085" t="str">
        <f t="shared" si="28"/>
        <v>-</v>
      </c>
      <c r="S452" s="1089">
        <f>Dados_GLOBAL_Inicial!K452</f>
        <v>0</v>
      </c>
      <c r="T452" s="463"/>
      <c r="U452" s="463"/>
      <c r="V452" s="463"/>
      <c r="W452" s="463"/>
      <c r="X452" s="463"/>
      <c r="Y452" s="543"/>
    </row>
    <row r="453" spans="2:25">
      <c r="B453" s="1083"/>
      <c r="C453" s="461">
        <f>MEDIÇÃO_GLOBAL!I453</f>
        <v>0</v>
      </c>
      <c r="D453" s="455">
        <f>MEDIÇÃO_GLOBAL!J453</f>
        <v>0</v>
      </c>
      <c r="F453" s="1118"/>
      <c r="G453" s="1119"/>
      <c r="H453" s="1120"/>
      <c r="I453" s="1125"/>
      <c r="J453" s="1126"/>
      <c r="K453" s="1127"/>
      <c r="L453" s="1128"/>
      <c r="M453" s="57">
        <f t="shared" si="27"/>
        <v>0</v>
      </c>
      <c r="N453" s="57">
        <f t="shared" si="30"/>
        <v>0</v>
      </c>
      <c r="O453" s="460">
        <f t="shared" si="31"/>
        <v>0</v>
      </c>
      <c r="P453" s="464"/>
      <c r="Q453" s="1084"/>
      <c r="R453" s="1085" t="str">
        <f t="shared" si="28"/>
        <v>-</v>
      </c>
      <c r="S453" s="1089">
        <f>Dados_GLOBAL_Inicial!K453</f>
        <v>0</v>
      </c>
      <c r="T453" s="463"/>
      <c r="U453" s="463"/>
      <c r="V453" s="463"/>
      <c r="W453" s="463"/>
      <c r="X453" s="463"/>
      <c r="Y453" s="543"/>
    </row>
    <row r="454" spans="2:25">
      <c r="B454" s="1083"/>
      <c r="C454" s="461">
        <f>MEDIÇÃO_GLOBAL!I454</f>
        <v>0</v>
      </c>
      <c r="D454" s="455">
        <f>MEDIÇÃO_GLOBAL!J454</f>
        <v>0</v>
      </c>
      <c r="F454" s="1118"/>
      <c r="G454" s="1119"/>
      <c r="H454" s="1120"/>
      <c r="I454" s="1125"/>
      <c r="J454" s="1126"/>
      <c r="K454" s="1127"/>
      <c r="L454" s="1128"/>
      <c r="M454" s="57">
        <f t="shared" si="27"/>
        <v>0</v>
      </c>
      <c r="N454" s="57">
        <f t="shared" si="30"/>
        <v>0</v>
      </c>
      <c r="O454" s="460">
        <f t="shared" si="31"/>
        <v>0</v>
      </c>
      <c r="P454" s="464"/>
      <c r="Q454" s="1084"/>
      <c r="R454" s="1085" t="str">
        <f t="shared" si="28"/>
        <v>-</v>
      </c>
      <c r="S454" s="1089">
        <f>Dados_GLOBAL_Inicial!K454</f>
        <v>0</v>
      </c>
      <c r="T454" s="463"/>
      <c r="U454" s="463"/>
      <c r="V454" s="463"/>
      <c r="W454" s="463"/>
      <c r="X454" s="463"/>
      <c r="Y454" s="543"/>
    </row>
    <row r="455" spans="2:25">
      <c r="B455" s="1083"/>
      <c r="C455" s="461">
        <f>MEDIÇÃO_GLOBAL!I455</f>
        <v>0</v>
      </c>
      <c r="D455" s="455">
        <f>MEDIÇÃO_GLOBAL!J455</f>
        <v>0</v>
      </c>
      <c r="F455" s="1118"/>
      <c r="G455" s="1119"/>
      <c r="H455" s="1120"/>
      <c r="I455" s="1125"/>
      <c r="J455" s="1126"/>
      <c r="K455" s="1127"/>
      <c r="L455" s="1128"/>
      <c r="M455" s="57">
        <f t="shared" si="27"/>
        <v>0</v>
      </c>
      <c r="N455" s="57">
        <f t="shared" si="30"/>
        <v>0</v>
      </c>
      <c r="O455" s="460">
        <f t="shared" si="31"/>
        <v>0</v>
      </c>
      <c r="P455" s="464"/>
      <c r="Q455" s="1084"/>
      <c r="R455" s="1085" t="str">
        <f t="shared" si="28"/>
        <v>-</v>
      </c>
      <c r="S455" s="1089">
        <f>Dados_GLOBAL_Inicial!K455</f>
        <v>0</v>
      </c>
      <c r="T455" s="463"/>
      <c r="U455" s="463"/>
      <c r="V455" s="463"/>
      <c r="W455" s="463"/>
      <c r="X455" s="463"/>
      <c r="Y455" s="543"/>
    </row>
    <row r="456" spans="2:25">
      <c r="B456" s="1083"/>
      <c r="C456" s="461">
        <f>MEDIÇÃO_GLOBAL!I456</f>
        <v>0</v>
      </c>
      <c r="D456" s="455">
        <f>MEDIÇÃO_GLOBAL!J456</f>
        <v>0</v>
      </c>
      <c r="F456" s="1118"/>
      <c r="G456" s="1119"/>
      <c r="H456" s="1120"/>
      <c r="I456" s="1125"/>
      <c r="J456" s="1126"/>
      <c r="K456" s="1127"/>
      <c r="L456" s="1128"/>
      <c r="M456" s="57">
        <f t="shared" si="27"/>
        <v>0</v>
      </c>
      <c r="N456" s="57">
        <f t="shared" si="30"/>
        <v>0</v>
      </c>
      <c r="O456" s="460">
        <f t="shared" si="31"/>
        <v>0</v>
      </c>
      <c r="P456" s="464"/>
      <c r="Q456" s="1084"/>
      <c r="R456" s="1085" t="str">
        <f t="shared" si="28"/>
        <v>-</v>
      </c>
      <c r="S456" s="1089">
        <f>Dados_GLOBAL_Inicial!K456</f>
        <v>0</v>
      </c>
      <c r="T456" s="463"/>
      <c r="U456" s="463"/>
      <c r="V456" s="463"/>
      <c r="W456" s="463"/>
      <c r="X456" s="463"/>
      <c r="Y456" s="543"/>
    </row>
    <row r="457" spans="2:25">
      <c r="B457" s="1083"/>
      <c r="C457" s="461">
        <f>MEDIÇÃO_GLOBAL!I457</f>
        <v>0</v>
      </c>
      <c r="D457" s="455">
        <f>MEDIÇÃO_GLOBAL!J457</f>
        <v>0</v>
      </c>
      <c r="F457" s="1118"/>
      <c r="G457" s="1119"/>
      <c r="H457" s="1120"/>
      <c r="I457" s="1125"/>
      <c r="J457" s="1126"/>
      <c r="K457" s="1127"/>
      <c r="L457" s="1128"/>
      <c r="M457" s="57">
        <f t="shared" si="27"/>
        <v>0</v>
      </c>
      <c r="N457" s="57">
        <f t="shared" si="30"/>
        <v>0</v>
      </c>
      <c r="O457" s="460">
        <f t="shared" si="31"/>
        <v>0</v>
      </c>
      <c r="P457" s="464"/>
      <c r="Q457" s="1084"/>
      <c r="R457" s="1085" t="str">
        <f t="shared" si="28"/>
        <v>-</v>
      </c>
      <c r="S457" s="1089">
        <f>Dados_GLOBAL_Inicial!K457</f>
        <v>0</v>
      </c>
      <c r="T457" s="463"/>
      <c r="U457" s="463"/>
      <c r="V457" s="463"/>
      <c r="W457" s="463"/>
      <c r="X457" s="463"/>
      <c r="Y457" s="543"/>
    </row>
    <row r="458" spans="2:25">
      <c r="B458" s="1083"/>
      <c r="C458" s="461">
        <f>MEDIÇÃO_GLOBAL!I458</f>
        <v>0</v>
      </c>
      <c r="D458" s="455">
        <f>MEDIÇÃO_GLOBAL!J458</f>
        <v>0</v>
      </c>
      <c r="F458" s="1118"/>
      <c r="G458" s="1119"/>
      <c r="H458" s="1120"/>
      <c r="I458" s="1125"/>
      <c r="J458" s="1126"/>
      <c r="K458" s="1127"/>
      <c r="L458" s="1128"/>
      <c r="M458" s="57">
        <f t="shared" si="27"/>
        <v>0</v>
      </c>
      <c r="N458" s="57">
        <f t="shared" si="30"/>
        <v>0</v>
      </c>
      <c r="O458" s="460">
        <f t="shared" si="31"/>
        <v>0</v>
      </c>
      <c r="P458" s="464"/>
      <c r="Q458" s="1084"/>
      <c r="R458" s="1085" t="str">
        <f t="shared" si="28"/>
        <v>-</v>
      </c>
      <c r="S458" s="1089">
        <f>Dados_GLOBAL_Inicial!K458</f>
        <v>0</v>
      </c>
      <c r="T458" s="463"/>
      <c r="U458" s="463"/>
      <c r="V458" s="463"/>
      <c r="W458" s="463"/>
      <c r="X458" s="463"/>
      <c r="Y458" s="543"/>
    </row>
    <row r="459" spans="2:25">
      <c r="B459" s="1083"/>
      <c r="C459" s="461">
        <f>MEDIÇÃO_GLOBAL!I459</f>
        <v>0</v>
      </c>
      <c r="D459" s="455">
        <f>MEDIÇÃO_GLOBAL!J459</f>
        <v>0</v>
      </c>
      <c r="F459" s="1118"/>
      <c r="G459" s="1119"/>
      <c r="H459" s="1120"/>
      <c r="I459" s="1125"/>
      <c r="J459" s="1126"/>
      <c r="K459" s="1127"/>
      <c r="L459" s="1128"/>
      <c r="M459" s="57">
        <f t="shared" si="27"/>
        <v>0</v>
      </c>
      <c r="N459" s="57">
        <f t="shared" si="30"/>
        <v>0</v>
      </c>
      <c r="O459" s="460">
        <f t="shared" si="31"/>
        <v>0</v>
      </c>
      <c r="P459" s="464"/>
      <c r="Q459" s="1084"/>
      <c r="R459" s="1085" t="str">
        <f t="shared" si="28"/>
        <v>-</v>
      </c>
      <c r="S459" s="1089">
        <f>Dados_GLOBAL_Inicial!K459</f>
        <v>0</v>
      </c>
      <c r="T459" s="463"/>
      <c r="U459" s="463"/>
      <c r="V459" s="463"/>
      <c r="W459" s="463"/>
      <c r="X459" s="463"/>
      <c r="Y459" s="543"/>
    </row>
    <row r="460" spans="2:25">
      <c r="B460" s="1083"/>
      <c r="C460" s="461">
        <f>MEDIÇÃO_GLOBAL!I460</f>
        <v>0</v>
      </c>
      <c r="D460" s="455">
        <f>MEDIÇÃO_GLOBAL!J460</f>
        <v>0</v>
      </c>
      <c r="F460" s="1118"/>
      <c r="G460" s="1119"/>
      <c r="H460" s="1120"/>
      <c r="I460" s="1125"/>
      <c r="J460" s="1126"/>
      <c r="K460" s="1127"/>
      <c r="L460" s="1128"/>
      <c r="M460" s="57">
        <f t="shared" ref="M460:M523" si="32">IF($C$6=0,IF(IFERROR(VALUE($F460),0)&gt;0,0,IF(P460=0,ROUND(IFERROR(VALUE(K460),0)*IFERROR(VALUE(L460),0),2),IF(P460="b",ROUNDDOWN(IFERROR(VALUE(K460),0)*IFERROR(VALUE(L460),0),2),IF(P460="c",ROUNDUP(IFERROR(VALUE(K460),0)*IFERROR(VALUE(L460),0),2),ROUND(IFERROR(VALUE(K460),0)*IFERROR(VALUE(L460),0),2))))),IF(IFERROR(VALUE($F460),0)&gt;0,0,IF(P460=0,ROUND(IFERROR(VALUE(L460),0)*D460,2),IF(P460="b",ROUNDDOWN(IFERROR(VALUE(L460),0)*D460,2),IF(P460="c",ROUNDUP(IFERROR(VALUE(L460),0)*D460,2),ROUND(IFERROR(VALUE(L460),0)*D460,2))))))</f>
        <v>0</v>
      </c>
      <c r="N460" s="57">
        <f t="shared" si="30"/>
        <v>0</v>
      </c>
      <c r="O460" s="460">
        <f t="shared" si="31"/>
        <v>0</v>
      </c>
      <c r="P460" s="464"/>
      <c r="Q460" s="1084"/>
      <c r="R460" s="1085" t="str">
        <f t="shared" ref="R460:R523" si="33">IF(K460=0,"-",IF(K460=SUM(S460:Y460),"Ok","Verificar"))</f>
        <v>-</v>
      </c>
      <c r="S460" s="1089">
        <f>Dados_GLOBAL_Inicial!K460</f>
        <v>0</v>
      </c>
      <c r="T460" s="463"/>
      <c r="U460" s="463"/>
      <c r="V460" s="463"/>
      <c r="W460" s="463"/>
      <c r="X460" s="463"/>
      <c r="Y460" s="543"/>
    </row>
    <row r="461" spans="2:25">
      <c r="B461" s="1083"/>
      <c r="C461" s="461">
        <f>MEDIÇÃO_GLOBAL!I461</f>
        <v>0</v>
      </c>
      <c r="D461" s="455">
        <f>MEDIÇÃO_GLOBAL!J461</f>
        <v>0</v>
      </c>
      <c r="F461" s="1118"/>
      <c r="G461" s="1119"/>
      <c r="H461" s="1120"/>
      <c r="I461" s="1125"/>
      <c r="J461" s="1126"/>
      <c r="K461" s="1127"/>
      <c r="L461" s="1128"/>
      <c r="M461" s="57">
        <f t="shared" si="32"/>
        <v>0</v>
      </c>
      <c r="N461" s="57">
        <f t="shared" si="30"/>
        <v>0</v>
      </c>
      <c r="O461" s="460">
        <f t="shared" si="31"/>
        <v>0</v>
      </c>
      <c r="P461" s="464"/>
      <c r="Q461" s="1084"/>
      <c r="R461" s="1085" t="str">
        <f t="shared" si="33"/>
        <v>-</v>
      </c>
      <c r="S461" s="1089">
        <f>Dados_GLOBAL_Inicial!K461</f>
        <v>0</v>
      </c>
      <c r="T461" s="463"/>
      <c r="U461" s="463"/>
      <c r="V461" s="463"/>
      <c r="W461" s="463"/>
      <c r="X461" s="463"/>
      <c r="Y461" s="543"/>
    </row>
    <row r="462" spans="2:25">
      <c r="B462" s="1083"/>
      <c r="C462" s="461">
        <f>MEDIÇÃO_GLOBAL!I462</f>
        <v>0</v>
      </c>
      <c r="D462" s="455">
        <f>MEDIÇÃO_GLOBAL!J462</f>
        <v>0</v>
      </c>
      <c r="F462" s="1118"/>
      <c r="G462" s="1119"/>
      <c r="H462" s="1120"/>
      <c r="I462" s="1125"/>
      <c r="J462" s="1126"/>
      <c r="K462" s="1127"/>
      <c r="L462" s="1128"/>
      <c r="M462" s="57">
        <f t="shared" si="32"/>
        <v>0</v>
      </c>
      <c r="N462" s="57">
        <f t="shared" si="30"/>
        <v>0</v>
      </c>
      <c r="O462" s="460">
        <f t="shared" si="31"/>
        <v>0</v>
      </c>
      <c r="P462" s="464"/>
      <c r="Q462" s="1084"/>
      <c r="R462" s="1085" t="str">
        <f t="shared" si="33"/>
        <v>-</v>
      </c>
      <c r="S462" s="1089">
        <f>Dados_GLOBAL_Inicial!K462</f>
        <v>0</v>
      </c>
      <c r="T462" s="463"/>
      <c r="U462" s="463"/>
      <c r="V462" s="463"/>
      <c r="W462" s="463"/>
      <c r="X462" s="463"/>
      <c r="Y462" s="543"/>
    </row>
    <row r="463" spans="2:25">
      <c r="B463" s="1083"/>
      <c r="C463" s="461">
        <f>MEDIÇÃO_GLOBAL!I463</f>
        <v>0</v>
      </c>
      <c r="D463" s="455">
        <f>MEDIÇÃO_GLOBAL!J463</f>
        <v>0</v>
      </c>
      <c r="F463" s="1118"/>
      <c r="G463" s="1119"/>
      <c r="H463" s="1120"/>
      <c r="I463" s="1125"/>
      <c r="J463" s="1126"/>
      <c r="K463" s="1127"/>
      <c r="L463" s="1128"/>
      <c r="M463" s="57">
        <f t="shared" si="32"/>
        <v>0</v>
      </c>
      <c r="N463" s="57">
        <f t="shared" si="30"/>
        <v>0</v>
      </c>
      <c r="O463" s="460">
        <f t="shared" si="31"/>
        <v>0</v>
      </c>
      <c r="P463" s="464"/>
      <c r="Q463" s="1084"/>
      <c r="R463" s="1085" t="str">
        <f t="shared" si="33"/>
        <v>-</v>
      </c>
      <c r="S463" s="1089">
        <f>Dados_GLOBAL_Inicial!K463</f>
        <v>0</v>
      </c>
      <c r="T463" s="463"/>
      <c r="U463" s="463"/>
      <c r="V463" s="463"/>
      <c r="W463" s="463"/>
      <c r="X463" s="463"/>
      <c r="Y463" s="543"/>
    </row>
    <row r="464" spans="2:25">
      <c r="B464" s="1083"/>
      <c r="C464" s="461">
        <f>MEDIÇÃO_GLOBAL!I464</f>
        <v>0</v>
      </c>
      <c r="D464" s="455">
        <f>MEDIÇÃO_GLOBAL!J464</f>
        <v>0</v>
      </c>
      <c r="F464" s="1118"/>
      <c r="G464" s="1119"/>
      <c r="H464" s="1120"/>
      <c r="I464" s="1125"/>
      <c r="J464" s="1126"/>
      <c r="K464" s="1127"/>
      <c r="L464" s="1128"/>
      <c r="M464" s="57">
        <f t="shared" si="32"/>
        <v>0</v>
      </c>
      <c r="N464" s="57">
        <f t="shared" si="30"/>
        <v>0</v>
      </c>
      <c r="O464" s="460">
        <f t="shared" si="31"/>
        <v>0</v>
      </c>
      <c r="P464" s="464"/>
      <c r="Q464" s="1084"/>
      <c r="R464" s="1085" t="str">
        <f t="shared" si="33"/>
        <v>-</v>
      </c>
      <c r="S464" s="1089">
        <f>Dados_GLOBAL_Inicial!K464</f>
        <v>0</v>
      </c>
      <c r="T464" s="463"/>
      <c r="U464" s="463"/>
      <c r="V464" s="463"/>
      <c r="W464" s="463"/>
      <c r="X464" s="463"/>
      <c r="Y464" s="543"/>
    </row>
    <row r="465" spans="2:25">
      <c r="B465" s="1083"/>
      <c r="C465" s="461">
        <f>MEDIÇÃO_GLOBAL!I465</f>
        <v>0</v>
      </c>
      <c r="D465" s="455">
        <f>MEDIÇÃO_GLOBAL!J465</f>
        <v>0</v>
      </c>
      <c r="F465" s="1118"/>
      <c r="G465" s="1119"/>
      <c r="H465" s="1120"/>
      <c r="I465" s="1125"/>
      <c r="J465" s="1126"/>
      <c r="K465" s="1127"/>
      <c r="L465" s="1128"/>
      <c r="M465" s="57">
        <f t="shared" si="32"/>
        <v>0</v>
      </c>
      <c r="N465" s="57">
        <f t="shared" si="30"/>
        <v>0</v>
      </c>
      <c r="O465" s="460">
        <f t="shared" si="31"/>
        <v>0</v>
      </c>
      <c r="P465" s="464"/>
      <c r="Q465" s="1084"/>
      <c r="R465" s="1085" t="str">
        <f t="shared" si="33"/>
        <v>-</v>
      </c>
      <c r="S465" s="1089">
        <f>Dados_GLOBAL_Inicial!K465</f>
        <v>0</v>
      </c>
      <c r="T465" s="463"/>
      <c r="U465" s="463"/>
      <c r="V465" s="463"/>
      <c r="W465" s="463"/>
      <c r="X465" s="463"/>
      <c r="Y465" s="543"/>
    </row>
    <row r="466" spans="2:25">
      <c r="B466" s="1083"/>
      <c r="C466" s="461">
        <f>MEDIÇÃO_GLOBAL!I466</f>
        <v>0</v>
      </c>
      <c r="D466" s="455">
        <f>MEDIÇÃO_GLOBAL!J466</f>
        <v>0</v>
      </c>
      <c r="F466" s="1118"/>
      <c r="G466" s="1119"/>
      <c r="H466" s="1120"/>
      <c r="I466" s="1125"/>
      <c r="J466" s="1126"/>
      <c r="K466" s="1127"/>
      <c r="L466" s="1128"/>
      <c r="M466" s="57">
        <f t="shared" si="32"/>
        <v>0</v>
      </c>
      <c r="N466" s="57">
        <f t="shared" si="30"/>
        <v>0</v>
      </c>
      <c r="O466" s="460">
        <f t="shared" si="31"/>
        <v>0</v>
      </c>
      <c r="P466" s="464"/>
      <c r="Q466" s="1084"/>
      <c r="R466" s="1085" t="str">
        <f t="shared" si="33"/>
        <v>-</v>
      </c>
      <c r="S466" s="1089">
        <f>Dados_GLOBAL_Inicial!K466</f>
        <v>0</v>
      </c>
      <c r="T466" s="463"/>
      <c r="U466" s="463"/>
      <c r="V466" s="463"/>
      <c r="W466" s="463"/>
      <c r="X466" s="463"/>
      <c r="Y466" s="543"/>
    </row>
    <row r="467" spans="2:25">
      <c r="B467" s="1083"/>
      <c r="C467" s="461">
        <f>MEDIÇÃO_GLOBAL!I467</f>
        <v>0</v>
      </c>
      <c r="D467" s="455">
        <f>MEDIÇÃO_GLOBAL!J467</f>
        <v>0</v>
      </c>
      <c r="F467" s="1118"/>
      <c r="G467" s="1119"/>
      <c r="H467" s="1120"/>
      <c r="I467" s="1125"/>
      <c r="J467" s="1126"/>
      <c r="K467" s="1127"/>
      <c r="L467" s="1128"/>
      <c r="M467" s="57">
        <f t="shared" si="32"/>
        <v>0</v>
      </c>
      <c r="N467" s="57">
        <f t="shared" si="30"/>
        <v>0</v>
      </c>
      <c r="O467" s="460">
        <f t="shared" si="31"/>
        <v>0</v>
      </c>
      <c r="P467" s="464"/>
      <c r="Q467" s="1084"/>
      <c r="R467" s="1085" t="str">
        <f t="shared" si="33"/>
        <v>-</v>
      </c>
      <c r="S467" s="1089">
        <f>Dados_GLOBAL_Inicial!K467</f>
        <v>0</v>
      </c>
      <c r="T467" s="463"/>
      <c r="U467" s="463"/>
      <c r="V467" s="463"/>
      <c r="W467" s="463"/>
      <c r="X467" s="463"/>
      <c r="Y467" s="543"/>
    </row>
    <row r="468" spans="2:25">
      <c r="B468" s="1083"/>
      <c r="C468" s="461">
        <f>MEDIÇÃO_GLOBAL!I468</f>
        <v>0</v>
      </c>
      <c r="D468" s="455">
        <f>MEDIÇÃO_GLOBAL!J468</f>
        <v>0</v>
      </c>
      <c r="F468" s="1118"/>
      <c r="G468" s="1119"/>
      <c r="H468" s="1120"/>
      <c r="I468" s="1125"/>
      <c r="J468" s="1126"/>
      <c r="K468" s="1127"/>
      <c r="L468" s="1128"/>
      <c r="M468" s="57">
        <f t="shared" si="32"/>
        <v>0</v>
      </c>
      <c r="N468" s="57">
        <f t="shared" si="30"/>
        <v>0</v>
      </c>
      <c r="O468" s="460">
        <f t="shared" si="31"/>
        <v>0</v>
      </c>
      <c r="P468" s="464"/>
      <c r="Q468" s="1084"/>
      <c r="R468" s="1085" t="str">
        <f t="shared" si="33"/>
        <v>-</v>
      </c>
      <c r="S468" s="1089">
        <f>Dados_GLOBAL_Inicial!K468</f>
        <v>0</v>
      </c>
      <c r="T468" s="463"/>
      <c r="U468" s="463"/>
      <c r="V468" s="463"/>
      <c r="W468" s="463"/>
      <c r="X468" s="463"/>
      <c r="Y468" s="543"/>
    </row>
    <row r="469" spans="2:25">
      <c r="B469" s="1083"/>
      <c r="C469" s="461">
        <f>MEDIÇÃO_GLOBAL!I469</f>
        <v>0</v>
      </c>
      <c r="D469" s="455">
        <f>MEDIÇÃO_GLOBAL!J469</f>
        <v>0</v>
      </c>
      <c r="F469" s="1118"/>
      <c r="G469" s="1119"/>
      <c r="H469" s="1120"/>
      <c r="I469" s="1125"/>
      <c r="J469" s="1126"/>
      <c r="K469" s="1127"/>
      <c r="L469" s="1128"/>
      <c r="M469" s="57">
        <f t="shared" si="32"/>
        <v>0</v>
      </c>
      <c r="N469" s="57">
        <f t="shared" si="30"/>
        <v>0</v>
      </c>
      <c r="O469" s="460">
        <f t="shared" si="31"/>
        <v>0</v>
      </c>
      <c r="P469" s="464"/>
      <c r="Q469" s="1084"/>
      <c r="R469" s="1085" t="str">
        <f t="shared" si="33"/>
        <v>-</v>
      </c>
      <c r="S469" s="1089">
        <f>Dados_GLOBAL_Inicial!K469</f>
        <v>0</v>
      </c>
      <c r="T469" s="463"/>
      <c r="U469" s="463"/>
      <c r="V469" s="463"/>
      <c r="W469" s="463"/>
      <c r="X469" s="463"/>
      <c r="Y469" s="543"/>
    </row>
    <row r="470" spans="2:25">
      <c r="B470" s="1083"/>
      <c r="C470" s="461">
        <f>MEDIÇÃO_GLOBAL!I470</f>
        <v>0</v>
      </c>
      <c r="D470" s="455">
        <f>MEDIÇÃO_GLOBAL!J470</f>
        <v>0</v>
      </c>
      <c r="F470" s="1118"/>
      <c r="G470" s="1119"/>
      <c r="H470" s="1120"/>
      <c r="I470" s="1125"/>
      <c r="J470" s="1126"/>
      <c r="K470" s="1127"/>
      <c r="L470" s="1128"/>
      <c r="M470" s="57">
        <f t="shared" si="32"/>
        <v>0</v>
      </c>
      <c r="N470" s="57">
        <f t="shared" si="30"/>
        <v>0</v>
      </c>
      <c r="O470" s="460">
        <f t="shared" si="31"/>
        <v>0</v>
      </c>
      <c r="P470" s="464"/>
      <c r="Q470" s="1084"/>
      <c r="R470" s="1085" t="str">
        <f t="shared" si="33"/>
        <v>-</v>
      </c>
      <c r="S470" s="1089">
        <f>Dados_GLOBAL_Inicial!K470</f>
        <v>0</v>
      </c>
      <c r="T470" s="463"/>
      <c r="U470" s="463"/>
      <c r="V470" s="463"/>
      <c r="W470" s="463"/>
      <c r="X470" s="463"/>
      <c r="Y470" s="543"/>
    </row>
    <row r="471" spans="2:25">
      <c r="B471" s="1083"/>
      <c r="C471" s="461">
        <f>MEDIÇÃO_GLOBAL!I471</f>
        <v>0</v>
      </c>
      <c r="D471" s="455">
        <f>MEDIÇÃO_GLOBAL!J471</f>
        <v>0</v>
      </c>
      <c r="F471" s="1118"/>
      <c r="G471" s="1119"/>
      <c r="H471" s="1120"/>
      <c r="I471" s="1125"/>
      <c r="J471" s="1126"/>
      <c r="K471" s="1127"/>
      <c r="L471" s="1128"/>
      <c r="M471" s="57">
        <f t="shared" si="32"/>
        <v>0</v>
      </c>
      <c r="N471" s="57">
        <f t="shared" si="30"/>
        <v>0</v>
      </c>
      <c r="O471" s="460">
        <f t="shared" si="31"/>
        <v>0</v>
      </c>
      <c r="P471" s="464"/>
      <c r="Q471" s="1084"/>
      <c r="R471" s="1085" t="str">
        <f t="shared" si="33"/>
        <v>-</v>
      </c>
      <c r="S471" s="1089">
        <f>Dados_GLOBAL_Inicial!K471</f>
        <v>0</v>
      </c>
      <c r="T471" s="463"/>
      <c r="U471" s="463"/>
      <c r="V471" s="463"/>
      <c r="W471" s="463"/>
      <c r="X471" s="463"/>
      <c r="Y471" s="543"/>
    </row>
    <row r="472" spans="2:25">
      <c r="B472" s="1083"/>
      <c r="C472" s="461">
        <f>MEDIÇÃO_GLOBAL!I472</f>
        <v>0</v>
      </c>
      <c r="D472" s="455">
        <f>MEDIÇÃO_GLOBAL!J472</f>
        <v>0</v>
      </c>
      <c r="F472" s="1118"/>
      <c r="G472" s="1119"/>
      <c r="H472" s="1120"/>
      <c r="I472" s="1125"/>
      <c r="J472" s="1126"/>
      <c r="K472" s="1127"/>
      <c r="L472" s="1128"/>
      <c r="M472" s="57">
        <f t="shared" si="32"/>
        <v>0</v>
      </c>
      <c r="N472" s="57">
        <f t="shared" si="30"/>
        <v>0</v>
      </c>
      <c r="O472" s="460">
        <f t="shared" si="31"/>
        <v>0</v>
      </c>
      <c r="P472" s="464"/>
      <c r="Q472" s="1084"/>
      <c r="R472" s="1085" t="str">
        <f t="shared" si="33"/>
        <v>-</v>
      </c>
      <c r="S472" s="1089">
        <f>Dados_GLOBAL_Inicial!K472</f>
        <v>0</v>
      </c>
      <c r="T472" s="463"/>
      <c r="U472" s="463"/>
      <c r="V472" s="463"/>
      <c r="W472" s="463"/>
      <c r="X472" s="463"/>
      <c r="Y472" s="543"/>
    </row>
    <row r="473" spans="2:25">
      <c r="B473" s="1083"/>
      <c r="C473" s="461">
        <f>MEDIÇÃO_GLOBAL!I473</f>
        <v>0</v>
      </c>
      <c r="D473" s="455">
        <f>MEDIÇÃO_GLOBAL!J473</f>
        <v>0</v>
      </c>
      <c r="F473" s="1118"/>
      <c r="G473" s="1119"/>
      <c r="H473" s="1120"/>
      <c r="I473" s="1125"/>
      <c r="J473" s="1126"/>
      <c r="K473" s="1127"/>
      <c r="L473" s="1128"/>
      <c r="M473" s="57">
        <f t="shared" si="32"/>
        <v>0</v>
      </c>
      <c r="N473" s="57">
        <f t="shared" si="30"/>
        <v>0</v>
      </c>
      <c r="O473" s="460">
        <f t="shared" si="31"/>
        <v>0</v>
      </c>
      <c r="P473" s="464"/>
      <c r="Q473" s="1084"/>
      <c r="R473" s="1085" t="str">
        <f t="shared" si="33"/>
        <v>-</v>
      </c>
      <c r="S473" s="1089">
        <f>Dados_GLOBAL_Inicial!K473</f>
        <v>0</v>
      </c>
      <c r="T473" s="463"/>
      <c r="U473" s="463"/>
      <c r="V473" s="463"/>
      <c r="W473" s="463"/>
      <c r="X473" s="463"/>
      <c r="Y473" s="543"/>
    </row>
    <row r="474" spans="2:25">
      <c r="B474" s="1083"/>
      <c r="C474" s="461">
        <f>MEDIÇÃO_GLOBAL!I474</f>
        <v>0</v>
      </c>
      <c r="D474" s="455">
        <f>MEDIÇÃO_GLOBAL!J474</f>
        <v>0</v>
      </c>
      <c r="F474" s="1118"/>
      <c r="G474" s="1119"/>
      <c r="H474" s="1120"/>
      <c r="I474" s="1125"/>
      <c r="J474" s="1126"/>
      <c r="K474" s="1127"/>
      <c r="L474" s="1128"/>
      <c r="M474" s="57">
        <f t="shared" si="32"/>
        <v>0</v>
      </c>
      <c r="N474" s="57">
        <f t="shared" si="30"/>
        <v>0</v>
      </c>
      <c r="O474" s="460">
        <f t="shared" si="31"/>
        <v>0</v>
      </c>
      <c r="P474" s="464"/>
      <c r="Q474" s="1084"/>
      <c r="R474" s="1085" t="str">
        <f t="shared" si="33"/>
        <v>-</v>
      </c>
      <c r="S474" s="1089">
        <f>Dados_GLOBAL_Inicial!K474</f>
        <v>0</v>
      </c>
      <c r="T474" s="463"/>
      <c r="U474" s="463"/>
      <c r="V474" s="463"/>
      <c r="W474" s="463"/>
      <c r="X474" s="463"/>
      <c r="Y474" s="543"/>
    </row>
    <row r="475" spans="2:25">
      <c r="B475" s="1083"/>
      <c r="C475" s="461">
        <f>MEDIÇÃO_GLOBAL!I475</f>
        <v>0</v>
      </c>
      <c r="D475" s="455">
        <f>MEDIÇÃO_GLOBAL!J475</f>
        <v>0</v>
      </c>
      <c r="F475" s="1118"/>
      <c r="G475" s="1119"/>
      <c r="H475" s="1120"/>
      <c r="I475" s="1125"/>
      <c r="J475" s="1126"/>
      <c r="K475" s="1127"/>
      <c r="L475" s="1128"/>
      <c r="M475" s="57">
        <f t="shared" si="32"/>
        <v>0</v>
      </c>
      <c r="N475" s="57">
        <f t="shared" si="30"/>
        <v>0</v>
      </c>
      <c r="O475" s="460">
        <f t="shared" si="31"/>
        <v>0</v>
      </c>
      <c r="P475" s="464"/>
      <c r="Q475" s="1084"/>
      <c r="R475" s="1085" t="str">
        <f t="shared" si="33"/>
        <v>-</v>
      </c>
      <c r="S475" s="1089">
        <f>Dados_GLOBAL_Inicial!K475</f>
        <v>0</v>
      </c>
      <c r="T475" s="463"/>
      <c r="U475" s="463"/>
      <c r="V475" s="463"/>
      <c r="W475" s="463"/>
      <c r="X475" s="463"/>
      <c r="Y475" s="543"/>
    </row>
    <row r="476" spans="2:25">
      <c r="B476" s="1083"/>
      <c r="C476" s="461">
        <f>MEDIÇÃO_GLOBAL!I476</f>
        <v>0</v>
      </c>
      <c r="D476" s="455">
        <f>MEDIÇÃO_GLOBAL!J476</f>
        <v>0</v>
      </c>
      <c r="F476" s="1118"/>
      <c r="G476" s="1119"/>
      <c r="H476" s="1120"/>
      <c r="I476" s="1125"/>
      <c r="J476" s="1126"/>
      <c r="K476" s="1127"/>
      <c r="L476" s="1128"/>
      <c r="M476" s="57">
        <f t="shared" si="32"/>
        <v>0</v>
      </c>
      <c r="N476" s="57">
        <f t="shared" si="30"/>
        <v>0</v>
      </c>
      <c r="O476" s="460">
        <f t="shared" si="31"/>
        <v>0</v>
      </c>
      <c r="P476" s="464"/>
      <c r="Q476" s="1084"/>
      <c r="R476" s="1085" t="str">
        <f t="shared" si="33"/>
        <v>-</v>
      </c>
      <c r="S476" s="1089">
        <f>Dados_GLOBAL_Inicial!K476</f>
        <v>0</v>
      </c>
      <c r="T476" s="463"/>
      <c r="U476" s="463"/>
      <c r="V476" s="463"/>
      <c r="W476" s="463"/>
      <c r="X476" s="463"/>
      <c r="Y476" s="543"/>
    </row>
    <row r="477" spans="2:25">
      <c r="B477" s="1083"/>
      <c r="C477" s="461">
        <f>MEDIÇÃO_GLOBAL!I477</f>
        <v>0</v>
      </c>
      <c r="D477" s="455">
        <f>MEDIÇÃO_GLOBAL!J477</f>
        <v>0</v>
      </c>
      <c r="F477" s="1118"/>
      <c r="G477" s="1119"/>
      <c r="H477" s="1120"/>
      <c r="I477" s="1125"/>
      <c r="J477" s="1126"/>
      <c r="K477" s="1127"/>
      <c r="L477" s="1128"/>
      <c r="M477" s="57">
        <f t="shared" si="32"/>
        <v>0</v>
      </c>
      <c r="N477" s="57">
        <f t="shared" si="30"/>
        <v>0</v>
      </c>
      <c r="O477" s="460">
        <f t="shared" si="31"/>
        <v>0</v>
      </c>
      <c r="P477" s="464"/>
      <c r="Q477" s="1084"/>
      <c r="R477" s="1085" t="str">
        <f t="shared" si="33"/>
        <v>-</v>
      </c>
      <c r="S477" s="1089">
        <f>Dados_GLOBAL_Inicial!K477</f>
        <v>0</v>
      </c>
      <c r="T477" s="463"/>
      <c r="U477" s="463"/>
      <c r="V477" s="463"/>
      <c r="W477" s="463"/>
      <c r="X477" s="463"/>
      <c r="Y477" s="543"/>
    </row>
    <row r="478" spans="2:25">
      <c r="B478" s="1083"/>
      <c r="C478" s="461">
        <f>MEDIÇÃO_GLOBAL!I478</f>
        <v>0</v>
      </c>
      <c r="D478" s="455">
        <f>MEDIÇÃO_GLOBAL!J478</f>
        <v>0</v>
      </c>
      <c r="F478" s="1118"/>
      <c r="G478" s="1119"/>
      <c r="H478" s="1120"/>
      <c r="I478" s="1125"/>
      <c r="J478" s="1126"/>
      <c r="K478" s="1127"/>
      <c r="L478" s="1128"/>
      <c r="M478" s="57">
        <f t="shared" si="32"/>
        <v>0</v>
      </c>
      <c r="N478" s="57">
        <f t="shared" si="30"/>
        <v>0</v>
      </c>
      <c r="O478" s="460">
        <f t="shared" si="31"/>
        <v>0</v>
      </c>
      <c r="P478" s="464"/>
      <c r="Q478" s="1084"/>
      <c r="R478" s="1085" t="str">
        <f t="shared" si="33"/>
        <v>-</v>
      </c>
      <c r="S478" s="1089">
        <f>Dados_GLOBAL_Inicial!K478</f>
        <v>0</v>
      </c>
      <c r="T478" s="463"/>
      <c r="U478" s="463"/>
      <c r="V478" s="463"/>
      <c r="W478" s="463"/>
      <c r="X478" s="463"/>
      <c r="Y478" s="543"/>
    </row>
    <row r="479" spans="2:25">
      <c r="B479" s="1083"/>
      <c r="C479" s="461">
        <f>MEDIÇÃO_GLOBAL!I479</f>
        <v>0</v>
      </c>
      <c r="D479" s="455">
        <f>MEDIÇÃO_GLOBAL!J479</f>
        <v>0</v>
      </c>
      <c r="F479" s="1118"/>
      <c r="G479" s="1119"/>
      <c r="H479" s="1120"/>
      <c r="I479" s="1125"/>
      <c r="J479" s="1126"/>
      <c r="K479" s="1127"/>
      <c r="L479" s="1128"/>
      <c r="M479" s="57">
        <f t="shared" si="32"/>
        <v>0</v>
      </c>
      <c r="N479" s="57">
        <f t="shared" si="30"/>
        <v>0</v>
      </c>
      <c r="O479" s="460">
        <f t="shared" si="31"/>
        <v>0</v>
      </c>
      <c r="P479" s="464"/>
      <c r="Q479" s="1084"/>
      <c r="R479" s="1085" t="str">
        <f t="shared" si="33"/>
        <v>-</v>
      </c>
      <c r="S479" s="1089">
        <f>Dados_GLOBAL_Inicial!K479</f>
        <v>0</v>
      </c>
      <c r="T479" s="463"/>
      <c r="U479" s="463"/>
      <c r="V479" s="463"/>
      <c r="W479" s="463"/>
      <c r="X479" s="463"/>
      <c r="Y479" s="543"/>
    </row>
    <row r="480" spans="2:25">
      <c r="B480" s="1083"/>
      <c r="C480" s="461">
        <f>MEDIÇÃO_GLOBAL!I480</f>
        <v>0</v>
      </c>
      <c r="D480" s="455">
        <f>MEDIÇÃO_GLOBAL!J480</f>
        <v>0</v>
      </c>
      <c r="F480" s="1118"/>
      <c r="G480" s="1119"/>
      <c r="H480" s="1120"/>
      <c r="I480" s="1125"/>
      <c r="J480" s="1126"/>
      <c r="K480" s="1127"/>
      <c r="L480" s="1128"/>
      <c r="M480" s="57">
        <f t="shared" si="32"/>
        <v>0</v>
      </c>
      <c r="N480" s="57">
        <f t="shared" si="30"/>
        <v>0</v>
      </c>
      <c r="O480" s="460">
        <f t="shared" si="31"/>
        <v>0</v>
      </c>
      <c r="P480" s="464"/>
      <c r="Q480" s="1084"/>
      <c r="R480" s="1085" t="str">
        <f t="shared" si="33"/>
        <v>-</v>
      </c>
      <c r="S480" s="1089">
        <f>Dados_GLOBAL_Inicial!K480</f>
        <v>0</v>
      </c>
      <c r="T480" s="463"/>
      <c r="U480" s="463"/>
      <c r="V480" s="463"/>
      <c r="W480" s="463"/>
      <c r="X480" s="463"/>
      <c r="Y480" s="543"/>
    </row>
    <row r="481" spans="2:25">
      <c r="B481" s="1083"/>
      <c r="C481" s="461">
        <f>MEDIÇÃO_GLOBAL!I481</f>
        <v>0</v>
      </c>
      <c r="D481" s="455">
        <f>MEDIÇÃO_GLOBAL!J481</f>
        <v>0</v>
      </c>
      <c r="F481" s="1118"/>
      <c r="G481" s="1119"/>
      <c r="H481" s="1120"/>
      <c r="I481" s="1125"/>
      <c r="J481" s="1126"/>
      <c r="K481" s="1127"/>
      <c r="L481" s="1128"/>
      <c r="M481" s="57">
        <f t="shared" si="32"/>
        <v>0</v>
      </c>
      <c r="N481" s="57">
        <f t="shared" si="30"/>
        <v>0</v>
      </c>
      <c r="O481" s="460">
        <f t="shared" si="31"/>
        <v>0</v>
      </c>
      <c r="P481" s="464"/>
      <c r="Q481" s="1084"/>
      <c r="R481" s="1085" t="str">
        <f t="shared" si="33"/>
        <v>-</v>
      </c>
      <c r="S481" s="1089">
        <f>Dados_GLOBAL_Inicial!K481</f>
        <v>0</v>
      </c>
      <c r="T481" s="463"/>
      <c r="U481" s="463"/>
      <c r="V481" s="463"/>
      <c r="W481" s="463"/>
      <c r="X481" s="463"/>
      <c r="Y481" s="543"/>
    </row>
    <row r="482" spans="2:25">
      <c r="B482" s="1083"/>
      <c r="C482" s="461">
        <f>MEDIÇÃO_GLOBAL!I482</f>
        <v>0</v>
      </c>
      <c r="D482" s="455">
        <f>MEDIÇÃO_GLOBAL!J482</f>
        <v>0</v>
      </c>
      <c r="F482" s="1118"/>
      <c r="G482" s="1119"/>
      <c r="H482" s="1120"/>
      <c r="I482" s="1125"/>
      <c r="J482" s="1126"/>
      <c r="K482" s="1127"/>
      <c r="L482" s="1128"/>
      <c r="M482" s="57">
        <f t="shared" si="32"/>
        <v>0</v>
      </c>
      <c r="N482" s="57">
        <f t="shared" si="30"/>
        <v>0</v>
      </c>
      <c r="O482" s="460">
        <f t="shared" si="31"/>
        <v>0</v>
      </c>
      <c r="P482" s="464"/>
      <c r="Q482" s="1084"/>
      <c r="R482" s="1085" t="str">
        <f t="shared" si="33"/>
        <v>-</v>
      </c>
      <c r="S482" s="1089">
        <f>Dados_GLOBAL_Inicial!K482</f>
        <v>0</v>
      </c>
      <c r="T482" s="463"/>
      <c r="U482" s="463"/>
      <c r="V482" s="463"/>
      <c r="W482" s="463"/>
      <c r="X482" s="463"/>
      <c r="Y482" s="543"/>
    </row>
    <row r="483" spans="2:25">
      <c r="B483" s="1083"/>
      <c r="C483" s="461">
        <f>MEDIÇÃO_GLOBAL!I483</f>
        <v>0</v>
      </c>
      <c r="D483" s="455">
        <f>MEDIÇÃO_GLOBAL!J483</f>
        <v>0</v>
      </c>
      <c r="F483" s="1118"/>
      <c r="G483" s="1119"/>
      <c r="H483" s="1120"/>
      <c r="I483" s="1125"/>
      <c r="J483" s="1126"/>
      <c r="K483" s="1127"/>
      <c r="L483" s="1128"/>
      <c r="M483" s="57">
        <f t="shared" si="32"/>
        <v>0</v>
      </c>
      <c r="N483" s="57">
        <f t="shared" si="30"/>
        <v>0</v>
      </c>
      <c r="O483" s="460">
        <f t="shared" si="31"/>
        <v>0</v>
      </c>
      <c r="P483" s="464"/>
      <c r="Q483" s="1084"/>
      <c r="R483" s="1085" t="str">
        <f t="shared" si="33"/>
        <v>-</v>
      </c>
      <c r="S483" s="1089">
        <f>Dados_GLOBAL_Inicial!K483</f>
        <v>0</v>
      </c>
      <c r="T483" s="463"/>
      <c r="U483" s="463"/>
      <c r="V483" s="463"/>
      <c r="W483" s="463"/>
      <c r="X483" s="463"/>
      <c r="Y483" s="543"/>
    </row>
    <row r="484" spans="2:25">
      <c r="B484" s="1083"/>
      <c r="C484" s="461">
        <f>MEDIÇÃO_GLOBAL!I484</f>
        <v>0</v>
      </c>
      <c r="D484" s="455">
        <f>MEDIÇÃO_GLOBAL!J484</f>
        <v>0</v>
      </c>
      <c r="F484" s="1118"/>
      <c r="G484" s="1119"/>
      <c r="H484" s="1120"/>
      <c r="I484" s="1125"/>
      <c r="J484" s="1126"/>
      <c r="K484" s="1127"/>
      <c r="L484" s="1128"/>
      <c r="M484" s="57">
        <f t="shared" si="32"/>
        <v>0</v>
      </c>
      <c r="N484" s="57">
        <f t="shared" si="30"/>
        <v>0</v>
      </c>
      <c r="O484" s="460">
        <f t="shared" si="31"/>
        <v>0</v>
      </c>
      <c r="P484" s="464"/>
      <c r="Q484" s="1084"/>
      <c r="R484" s="1085" t="str">
        <f t="shared" si="33"/>
        <v>-</v>
      </c>
      <c r="S484" s="1089">
        <f>Dados_GLOBAL_Inicial!K484</f>
        <v>0</v>
      </c>
      <c r="T484" s="463"/>
      <c r="U484" s="463"/>
      <c r="V484" s="463"/>
      <c r="W484" s="463"/>
      <c r="X484" s="463"/>
      <c r="Y484" s="543"/>
    </row>
    <row r="485" spans="2:25">
      <c r="B485" s="1083"/>
      <c r="C485" s="461">
        <f>MEDIÇÃO_GLOBAL!I485</f>
        <v>0</v>
      </c>
      <c r="D485" s="455">
        <f>MEDIÇÃO_GLOBAL!J485</f>
        <v>0</v>
      </c>
      <c r="F485" s="1118"/>
      <c r="G485" s="1119"/>
      <c r="H485" s="1120"/>
      <c r="I485" s="1125"/>
      <c r="J485" s="1126"/>
      <c r="K485" s="1127"/>
      <c r="L485" s="1128"/>
      <c r="M485" s="57">
        <f t="shared" si="32"/>
        <v>0</v>
      </c>
      <c r="N485" s="57">
        <f t="shared" si="30"/>
        <v>0</v>
      </c>
      <c r="O485" s="460">
        <f t="shared" si="31"/>
        <v>0</v>
      </c>
      <c r="P485" s="464"/>
      <c r="Q485" s="1084"/>
      <c r="R485" s="1085" t="str">
        <f t="shared" si="33"/>
        <v>-</v>
      </c>
      <c r="S485" s="1089">
        <f>Dados_GLOBAL_Inicial!K485</f>
        <v>0</v>
      </c>
      <c r="T485" s="463"/>
      <c r="U485" s="463"/>
      <c r="V485" s="463"/>
      <c r="W485" s="463"/>
      <c r="X485" s="463"/>
      <c r="Y485" s="543"/>
    </row>
    <row r="486" spans="2:25">
      <c r="B486" s="1083"/>
      <c r="C486" s="461">
        <f>MEDIÇÃO_GLOBAL!I486</f>
        <v>0</v>
      </c>
      <c r="D486" s="455">
        <f>MEDIÇÃO_GLOBAL!J486</f>
        <v>0</v>
      </c>
      <c r="F486" s="1118"/>
      <c r="G486" s="1119"/>
      <c r="H486" s="1120"/>
      <c r="I486" s="1125"/>
      <c r="J486" s="1126"/>
      <c r="K486" s="1127"/>
      <c r="L486" s="1128"/>
      <c r="M486" s="57">
        <f t="shared" si="32"/>
        <v>0</v>
      </c>
      <c r="N486" s="57">
        <f t="shared" si="30"/>
        <v>0</v>
      </c>
      <c r="O486" s="460">
        <f t="shared" si="31"/>
        <v>0</v>
      </c>
      <c r="P486" s="464"/>
      <c r="Q486" s="1084"/>
      <c r="R486" s="1085" t="str">
        <f t="shared" si="33"/>
        <v>-</v>
      </c>
      <c r="S486" s="1089">
        <f>Dados_GLOBAL_Inicial!K486</f>
        <v>0</v>
      </c>
      <c r="T486" s="463"/>
      <c r="U486" s="463"/>
      <c r="V486" s="463"/>
      <c r="W486" s="463"/>
      <c r="X486" s="463"/>
      <c r="Y486" s="543"/>
    </row>
    <row r="487" spans="2:25">
      <c r="B487" s="1083"/>
      <c r="C487" s="461">
        <f>MEDIÇÃO_GLOBAL!I487</f>
        <v>0</v>
      </c>
      <c r="D487" s="455">
        <f>MEDIÇÃO_GLOBAL!J487</f>
        <v>0</v>
      </c>
      <c r="F487" s="1118"/>
      <c r="G487" s="1119"/>
      <c r="H487" s="1120"/>
      <c r="I487" s="1125"/>
      <c r="J487" s="1126"/>
      <c r="K487" s="1127"/>
      <c r="L487" s="1128"/>
      <c r="M487" s="57">
        <f t="shared" si="32"/>
        <v>0</v>
      </c>
      <c r="N487" s="57">
        <f t="shared" si="30"/>
        <v>0</v>
      </c>
      <c r="O487" s="460">
        <f t="shared" si="31"/>
        <v>0</v>
      </c>
      <c r="P487" s="464"/>
      <c r="Q487" s="1084"/>
      <c r="R487" s="1085" t="str">
        <f t="shared" si="33"/>
        <v>-</v>
      </c>
      <c r="S487" s="1089">
        <f>Dados_GLOBAL_Inicial!K487</f>
        <v>0</v>
      </c>
      <c r="T487" s="463"/>
      <c r="U487" s="463"/>
      <c r="V487" s="463"/>
      <c r="W487" s="463"/>
      <c r="X487" s="463"/>
      <c r="Y487" s="543"/>
    </row>
    <row r="488" spans="2:25">
      <c r="B488" s="1083"/>
      <c r="C488" s="461">
        <f>MEDIÇÃO_GLOBAL!I488</f>
        <v>0</v>
      </c>
      <c r="D488" s="455">
        <f>MEDIÇÃO_GLOBAL!J488</f>
        <v>0</v>
      </c>
      <c r="F488" s="1118"/>
      <c r="G488" s="1119"/>
      <c r="H488" s="1120"/>
      <c r="I488" s="1125"/>
      <c r="J488" s="1126"/>
      <c r="K488" s="1127"/>
      <c r="L488" s="1128"/>
      <c r="M488" s="57">
        <f t="shared" si="32"/>
        <v>0</v>
      </c>
      <c r="N488" s="57">
        <f t="shared" si="30"/>
        <v>0</v>
      </c>
      <c r="O488" s="460">
        <f t="shared" si="31"/>
        <v>0</v>
      </c>
      <c r="P488" s="464"/>
      <c r="Q488" s="1084"/>
      <c r="R488" s="1085" t="str">
        <f t="shared" si="33"/>
        <v>-</v>
      </c>
      <c r="S488" s="1089">
        <f>Dados_GLOBAL_Inicial!K488</f>
        <v>0</v>
      </c>
      <c r="T488" s="463"/>
      <c r="U488" s="463"/>
      <c r="V488" s="463"/>
      <c r="W488" s="463"/>
      <c r="X488" s="463"/>
      <c r="Y488" s="543"/>
    </row>
    <row r="489" spans="2:25">
      <c r="B489" s="1083"/>
      <c r="C489" s="461">
        <f>MEDIÇÃO_GLOBAL!I489</f>
        <v>0</v>
      </c>
      <c r="D489" s="455">
        <f>MEDIÇÃO_GLOBAL!J489</f>
        <v>0</v>
      </c>
      <c r="F489" s="1118"/>
      <c r="G489" s="1119"/>
      <c r="H489" s="1120"/>
      <c r="I489" s="1125"/>
      <c r="J489" s="1126"/>
      <c r="K489" s="1127"/>
      <c r="L489" s="1128"/>
      <c r="M489" s="57">
        <f t="shared" si="32"/>
        <v>0</v>
      </c>
      <c r="N489" s="57">
        <f t="shared" si="30"/>
        <v>0</v>
      </c>
      <c r="O489" s="460">
        <f t="shared" si="31"/>
        <v>0</v>
      </c>
      <c r="P489" s="464"/>
      <c r="Q489" s="1084"/>
      <c r="R489" s="1085" t="str">
        <f t="shared" si="33"/>
        <v>-</v>
      </c>
      <c r="S489" s="1089">
        <f>Dados_GLOBAL_Inicial!K489</f>
        <v>0</v>
      </c>
      <c r="T489" s="463"/>
      <c r="U489" s="463"/>
      <c r="V489" s="463"/>
      <c r="W489" s="463"/>
      <c r="X489" s="463"/>
      <c r="Y489" s="543"/>
    </row>
    <row r="490" spans="2:25">
      <c r="B490" s="1083"/>
      <c r="C490" s="461">
        <f>MEDIÇÃO_GLOBAL!I490</f>
        <v>0</v>
      </c>
      <c r="D490" s="455">
        <f>MEDIÇÃO_GLOBAL!J490</f>
        <v>0</v>
      </c>
      <c r="F490" s="1118"/>
      <c r="G490" s="1119"/>
      <c r="H490" s="1120"/>
      <c r="I490" s="1125"/>
      <c r="J490" s="1126"/>
      <c r="K490" s="1127"/>
      <c r="L490" s="1128"/>
      <c r="M490" s="57">
        <f t="shared" si="32"/>
        <v>0</v>
      </c>
      <c r="N490" s="57">
        <f t="shared" si="30"/>
        <v>0</v>
      </c>
      <c r="O490" s="460">
        <f t="shared" si="31"/>
        <v>0</v>
      </c>
      <c r="P490" s="464"/>
      <c r="Q490" s="1084"/>
      <c r="R490" s="1085" t="str">
        <f t="shared" si="33"/>
        <v>-</v>
      </c>
      <c r="S490" s="1089">
        <f>Dados_GLOBAL_Inicial!K490</f>
        <v>0</v>
      </c>
      <c r="T490" s="463"/>
      <c r="U490" s="463"/>
      <c r="V490" s="463"/>
      <c r="W490" s="463"/>
      <c r="X490" s="463"/>
      <c r="Y490" s="543"/>
    </row>
    <row r="491" spans="2:25">
      <c r="B491" s="1083"/>
      <c r="C491" s="461">
        <f>MEDIÇÃO_GLOBAL!I491</f>
        <v>0</v>
      </c>
      <c r="D491" s="455">
        <f>MEDIÇÃO_GLOBAL!J491</f>
        <v>0</v>
      </c>
      <c r="F491" s="1118"/>
      <c r="G491" s="1119"/>
      <c r="H491" s="1120"/>
      <c r="I491" s="1125"/>
      <c r="J491" s="1126"/>
      <c r="K491" s="1127"/>
      <c r="L491" s="1128"/>
      <c r="M491" s="57">
        <f t="shared" si="32"/>
        <v>0</v>
      </c>
      <c r="N491" s="57">
        <f t="shared" si="30"/>
        <v>0</v>
      </c>
      <c r="O491" s="460">
        <f t="shared" si="31"/>
        <v>0</v>
      </c>
      <c r="P491" s="464"/>
      <c r="Q491" s="1084"/>
      <c r="R491" s="1085" t="str">
        <f t="shared" si="33"/>
        <v>-</v>
      </c>
      <c r="S491" s="1089">
        <f>Dados_GLOBAL_Inicial!K491</f>
        <v>0</v>
      </c>
      <c r="T491" s="463"/>
      <c r="U491" s="463"/>
      <c r="V491" s="463"/>
      <c r="W491" s="463"/>
      <c r="X491" s="463"/>
      <c r="Y491" s="543"/>
    </row>
    <row r="492" spans="2:25">
      <c r="B492" s="1083"/>
      <c r="C492" s="461">
        <f>MEDIÇÃO_GLOBAL!I492</f>
        <v>0</v>
      </c>
      <c r="D492" s="455">
        <f>MEDIÇÃO_GLOBAL!J492</f>
        <v>0</v>
      </c>
      <c r="F492" s="1118"/>
      <c r="G492" s="1119"/>
      <c r="H492" s="1120"/>
      <c r="I492" s="1125"/>
      <c r="J492" s="1126"/>
      <c r="K492" s="1127"/>
      <c r="L492" s="1128"/>
      <c r="M492" s="57">
        <f t="shared" si="32"/>
        <v>0</v>
      </c>
      <c r="N492" s="57">
        <f t="shared" si="30"/>
        <v>0</v>
      </c>
      <c r="O492" s="460">
        <f t="shared" si="31"/>
        <v>0</v>
      </c>
      <c r="P492" s="464"/>
      <c r="Q492" s="1084"/>
      <c r="R492" s="1085" t="str">
        <f t="shared" si="33"/>
        <v>-</v>
      </c>
      <c r="S492" s="1089">
        <f>Dados_GLOBAL_Inicial!K492</f>
        <v>0</v>
      </c>
      <c r="T492" s="463"/>
      <c r="U492" s="463"/>
      <c r="V492" s="463"/>
      <c r="W492" s="463"/>
      <c r="X492" s="463"/>
      <c r="Y492" s="543"/>
    </row>
    <row r="493" spans="2:25">
      <c r="B493" s="1083"/>
      <c r="C493" s="461">
        <f>MEDIÇÃO_GLOBAL!I493</f>
        <v>0</v>
      </c>
      <c r="D493" s="455">
        <f>MEDIÇÃO_GLOBAL!J493</f>
        <v>0</v>
      </c>
      <c r="F493" s="1118"/>
      <c r="G493" s="1119"/>
      <c r="H493" s="1120"/>
      <c r="I493" s="1125"/>
      <c r="J493" s="1126"/>
      <c r="K493" s="1127"/>
      <c r="L493" s="1128"/>
      <c r="M493" s="57">
        <f t="shared" si="32"/>
        <v>0</v>
      </c>
      <c r="N493" s="57">
        <f t="shared" si="30"/>
        <v>0</v>
      </c>
      <c r="O493" s="460">
        <f t="shared" si="31"/>
        <v>0</v>
      </c>
      <c r="P493" s="464"/>
      <c r="Q493" s="1084"/>
      <c r="R493" s="1085" t="str">
        <f t="shared" si="33"/>
        <v>-</v>
      </c>
      <c r="S493" s="1089">
        <f>Dados_GLOBAL_Inicial!K493</f>
        <v>0</v>
      </c>
      <c r="T493" s="463"/>
      <c r="U493" s="463"/>
      <c r="V493" s="463"/>
      <c r="W493" s="463"/>
      <c r="X493" s="463"/>
      <c r="Y493" s="543"/>
    </row>
    <row r="494" spans="2:25">
      <c r="B494" s="1083"/>
      <c r="C494" s="461">
        <f>MEDIÇÃO_GLOBAL!I494</f>
        <v>0</v>
      </c>
      <c r="D494" s="455">
        <f>MEDIÇÃO_GLOBAL!J494</f>
        <v>0</v>
      </c>
      <c r="F494" s="1118"/>
      <c r="G494" s="1119"/>
      <c r="H494" s="1120"/>
      <c r="I494" s="1125"/>
      <c r="J494" s="1126"/>
      <c r="K494" s="1127"/>
      <c r="L494" s="1128"/>
      <c r="M494" s="57">
        <f t="shared" si="32"/>
        <v>0</v>
      </c>
      <c r="N494" s="57">
        <f t="shared" si="30"/>
        <v>0</v>
      </c>
      <c r="O494" s="460">
        <f t="shared" si="31"/>
        <v>0</v>
      </c>
      <c r="P494" s="464"/>
      <c r="Q494" s="1084"/>
      <c r="R494" s="1085" t="str">
        <f t="shared" si="33"/>
        <v>-</v>
      </c>
      <c r="S494" s="1089">
        <f>Dados_GLOBAL_Inicial!K494</f>
        <v>0</v>
      </c>
      <c r="T494" s="463"/>
      <c r="U494" s="463"/>
      <c r="V494" s="463"/>
      <c r="W494" s="463"/>
      <c r="X494" s="463"/>
      <c r="Y494" s="543"/>
    </row>
    <row r="495" spans="2:25">
      <c r="B495" s="1083"/>
      <c r="C495" s="461">
        <f>MEDIÇÃO_GLOBAL!I495</f>
        <v>0</v>
      </c>
      <c r="D495" s="455">
        <f>MEDIÇÃO_GLOBAL!J495</f>
        <v>0</v>
      </c>
      <c r="F495" s="1118"/>
      <c r="G495" s="1119"/>
      <c r="H495" s="1120"/>
      <c r="I495" s="1125"/>
      <c r="J495" s="1126"/>
      <c r="K495" s="1127"/>
      <c r="L495" s="1128"/>
      <c r="M495" s="57">
        <f t="shared" si="32"/>
        <v>0</v>
      </c>
      <c r="N495" s="57">
        <f t="shared" si="30"/>
        <v>0</v>
      </c>
      <c r="O495" s="460">
        <f t="shared" si="31"/>
        <v>0</v>
      </c>
      <c r="P495" s="464"/>
      <c r="Q495" s="1084"/>
      <c r="R495" s="1085" t="str">
        <f t="shared" si="33"/>
        <v>-</v>
      </c>
      <c r="S495" s="1089">
        <f>Dados_GLOBAL_Inicial!K495</f>
        <v>0</v>
      </c>
      <c r="T495" s="463"/>
      <c r="U495" s="463"/>
      <c r="V495" s="463"/>
      <c r="W495" s="463"/>
      <c r="X495" s="463"/>
      <c r="Y495" s="543"/>
    </row>
    <row r="496" spans="2:25">
      <c r="B496" s="1083"/>
      <c r="C496" s="461">
        <f>MEDIÇÃO_GLOBAL!I496</f>
        <v>0</v>
      </c>
      <c r="D496" s="455">
        <f>MEDIÇÃO_GLOBAL!J496</f>
        <v>0</v>
      </c>
      <c r="F496" s="1118"/>
      <c r="G496" s="1119"/>
      <c r="H496" s="1120"/>
      <c r="I496" s="1125"/>
      <c r="J496" s="1126"/>
      <c r="K496" s="1127"/>
      <c r="L496" s="1128"/>
      <c r="M496" s="57">
        <f t="shared" si="32"/>
        <v>0</v>
      </c>
      <c r="N496" s="57">
        <f t="shared" si="30"/>
        <v>0</v>
      </c>
      <c r="O496" s="460">
        <f t="shared" si="31"/>
        <v>0</v>
      </c>
      <c r="P496" s="464"/>
      <c r="Q496" s="1084"/>
      <c r="R496" s="1085" t="str">
        <f t="shared" si="33"/>
        <v>-</v>
      </c>
      <c r="S496" s="1089">
        <f>Dados_GLOBAL_Inicial!K496</f>
        <v>0</v>
      </c>
      <c r="T496" s="463"/>
      <c r="U496" s="463"/>
      <c r="V496" s="463"/>
      <c r="W496" s="463"/>
      <c r="X496" s="463"/>
      <c r="Y496" s="543"/>
    </row>
    <row r="497" spans="2:25">
      <c r="B497" s="1083"/>
      <c r="C497" s="461">
        <f>MEDIÇÃO_GLOBAL!I497</f>
        <v>0</v>
      </c>
      <c r="D497" s="455">
        <f>MEDIÇÃO_GLOBAL!J497</f>
        <v>0</v>
      </c>
      <c r="F497" s="1118"/>
      <c r="G497" s="1119"/>
      <c r="H497" s="1120"/>
      <c r="I497" s="1125"/>
      <c r="J497" s="1126"/>
      <c r="K497" s="1127"/>
      <c r="L497" s="1128"/>
      <c r="M497" s="57">
        <f t="shared" si="32"/>
        <v>0</v>
      </c>
      <c r="N497" s="57">
        <f t="shared" si="30"/>
        <v>0</v>
      </c>
      <c r="O497" s="460">
        <f t="shared" si="31"/>
        <v>0</v>
      </c>
      <c r="P497" s="464"/>
      <c r="Q497" s="1084"/>
      <c r="R497" s="1085" t="str">
        <f t="shared" si="33"/>
        <v>-</v>
      </c>
      <c r="S497" s="1089">
        <f>Dados_GLOBAL_Inicial!K497</f>
        <v>0</v>
      </c>
      <c r="T497" s="463"/>
      <c r="U497" s="463"/>
      <c r="V497" s="463"/>
      <c r="W497" s="463"/>
      <c r="X497" s="463"/>
      <c r="Y497" s="543"/>
    </row>
    <row r="498" spans="2:25">
      <c r="B498" s="1083"/>
      <c r="C498" s="461">
        <f>MEDIÇÃO_GLOBAL!I498</f>
        <v>0</v>
      </c>
      <c r="D498" s="455">
        <f>MEDIÇÃO_GLOBAL!J498</f>
        <v>0</v>
      </c>
      <c r="F498" s="1118"/>
      <c r="G498" s="1119"/>
      <c r="H498" s="1120"/>
      <c r="I498" s="1125"/>
      <c r="J498" s="1126"/>
      <c r="K498" s="1127"/>
      <c r="L498" s="1128"/>
      <c r="M498" s="57">
        <f t="shared" si="32"/>
        <v>0</v>
      </c>
      <c r="N498" s="57">
        <f t="shared" si="30"/>
        <v>0</v>
      </c>
      <c r="O498" s="460">
        <f t="shared" si="31"/>
        <v>0</v>
      </c>
      <c r="P498" s="464"/>
      <c r="Q498" s="1084"/>
      <c r="R498" s="1085" t="str">
        <f t="shared" si="33"/>
        <v>-</v>
      </c>
      <c r="S498" s="1089">
        <f>Dados_GLOBAL_Inicial!K498</f>
        <v>0</v>
      </c>
      <c r="T498" s="463"/>
      <c r="U498" s="463"/>
      <c r="V498" s="463"/>
      <c r="W498" s="463"/>
      <c r="X498" s="463"/>
      <c r="Y498" s="543"/>
    </row>
    <row r="499" spans="2:25">
      <c r="B499" s="1083"/>
      <c r="C499" s="461">
        <f>MEDIÇÃO_GLOBAL!I499</f>
        <v>0</v>
      </c>
      <c r="D499" s="455">
        <f>MEDIÇÃO_GLOBAL!J499</f>
        <v>0</v>
      </c>
      <c r="F499" s="1118"/>
      <c r="G499" s="1119"/>
      <c r="H499" s="1120"/>
      <c r="I499" s="1125"/>
      <c r="J499" s="1126"/>
      <c r="K499" s="1127"/>
      <c r="L499" s="1128"/>
      <c r="M499" s="57">
        <f t="shared" si="32"/>
        <v>0</v>
      </c>
      <c r="N499" s="57">
        <f t="shared" si="30"/>
        <v>0</v>
      </c>
      <c r="O499" s="460">
        <f t="shared" si="31"/>
        <v>0</v>
      </c>
      <c r="P499" s="464"/>
      <c r="Q499" s="1084"/>
      <c r="R499" s="1085" t="str">
        <f t="shared" si="33"/>
        <v>-</v>
      </c>
      <c r="S499" s="1089">
        <f>Dados_GLOBAL_Inicial!K499</f>
        <v>0</v>
      </c>
      <c r="T499" s="463"/>
      <c r="U499" s="463"/>
      <c r="V499" s="463"/>
      <c r="W499" s="463"/>
      <c r="X499" s="463"/>
      <c r="Y499" s="543"/>
    </row>
    <row r="500" spans="2:25">
      <c r="B500" s="1083"/>
      <c r="C500" s="461">
        <f>MEDIÇÃO_GLOBAL!I500</f>
        <v>0</v>
      </c>
      <c r="D500" s="455">
        <f>MEDIÇÃO_GLOBAL!J500</f>
        <v>0</v>
      </c>
      <c r="F500" s="1118"/>
      <c r="G500" s="1119"/>
      <c r="H500" s="1120"/>
      <c r="I500" s="1125"/>
      <c r="J500" s="1126"/>
      <c r="K500" s="1127"/>
      <c r="L500" s="1128"/>
      <c r="M500" s="57">
        <f t="shared" si="32"/>
        <v>0</v>
      </c>
      <c r="N500" s="57">
        <f t="shared" ref="N500:N563" si="34">IF(IFERROR(VALUE($F500),0)&gt;0,0,SUM(N501,M500))</f>
        <v>0</v>
      </c>
      <c r="O500" s="460">
        <f t="shared" ref="O500:O563" si="35">IF(IFERROR(VALUE($F500),0)&gt;0,SUM(N501),0)</f>
        <v>0</v>
      </c>
      <c r="P500" s="464"/>
      <c r="Q500" s="1084"/>
      <c r="R500" s="1085" t="str">
        <f t="shared" si="33"/>
        <v>-</v>
      </c>
      <c r="S500" s="1089">
        <f>Dados_GLOBAL_Inicial!K500</f>
        <v>0</v>
      </c>
      <c r="T500" s="463"/>
      <c r="U500" s="463"/>
      <c r="V500" s="463"/>
      <c r="W500" s="463"/>
      <c r="X500" s="463"/>
      <c r="Y500" s="543"/>
    </row>
    <row r="501" spans="2:25">
      <c r="B501" s="1083"/>
      <c r="C501" s="461">
        <f>MEDIÇÃO_GLOBAL!I501</f>
        <v>0</v>
      </c>
      <c r="D501" s="455">
        <f>MEDIÇÃO_GLOBAL!J501</f>
        <v>0</v>
      </c>
      <c r="F501" s="1118"/>
      <c r="G501" s="1119"/>
      <c r="H501" s="1120"/>
      <c r="I501" s="1125"/>
      <c r="J501" s="1126"/>
      <c r="K501" s="1127"/>
      <c r="L501" s="1128"/>
      <c r="M501" s="57">
        <f t="shared" si="32"/>
        <v>0</v>
      </c>
      <c r="N501" s="57">
        <f t="shared" si="34"/>
        <v>0</v>
      </c>
      <c r="O501" s="460">
        <f t="shared" si="35"/>
        <v>0</v>
      </c>
      <c r="P501" s="464"/>
      <c r="Q501" s="1084"/>
      <c r="R501" s="1085" t="str">
        <f t="shared" si="33"/>
        <v>-</v>
      </c>
      <c r="S501" s="1089">
        <f>Dados_GLOBAL_Inicial!K501</f>
        <v>0</v>
      </c>
      <c r="T501" s="463"/>
      <c r="U501" s="463"/>
      <c r="V501" s="463"/>
      <c r="W501" s="463"/>
      <c r="X501" s="463"/>
      <c r="Y501" s="543"/>
    </row>
    <row r="502" spans="2:25">
      <c r="B502" s="1083"/>
      <c r="C502" s="461">
        <f>MEDIÇÃO_GLOBAL!I502</f>
        <v>0</v>
      </c>
      <c r="D502" s="455">
        <f>MEDIÇÃO_GLOBAL!J502</f>
        <v>0</v>
      </c>
      <c r="F502" s="1118"/>
      <c r="G502" s="1119"/>
      <c r="H502" s="1120"/>
      <c r="I502" s="1125"/>
      <c r="J502" s="1126"/>
      <c r="K502" s="1127"/>
      <c r="L502" s="1128"/>
      <c r="M502" s="57">
        <f t="shared" si="32"/>
        <v>0</v>
      </c>
      <c r="N502" s="57">
        <f t="shared" si="34"/>
        <v>0</v>
      </c>
      <c r="O502" s="460">
        <f t="shared" si="35"/>
        <v>0</v>
      </c>
      <c r="P502" s="464"/>
      <c r="Q502" s="1084"/>
      <c r="R502" s="1085" t="str">
        <f t="shared" si="33"/>
        <v>-</v>
      </c>
      <c r="S502" s="1089">
        <f>Dados_GLOBAL_Inicial!K502</f>
        <v>0</v>
      </c>
      <c r="T502" s="463"/>
      <c r="U502" s="463"/>
      <c r="V502" s="463"/>
      <c r="W502" s="463"/>
      <c r="X502" s="463"/>
      <c r="Y502" s="543"/>
    </row>
    <row r="503" spans="2:25">
      <c r="B503" s="1083"/>
      <c r="C503" s="461">
        <f>MEDIÇÃO_GLOBAL!I503</f>
        <v>0</v>
      </c>
      <c r="D503" s="455">
        <f>MEDIÇÃO_GLOBAL!J503</f>
        <v>0</v>
      </c>
      <c r="F503" s="1118"/>
      <c r="G503" s="1119"/>
      <c r="H503" s="1120"/>
      <c r="I503" s="1125"/>
      <c r="J503" s="1126"/>
      <c r="K503" s="1127"/>
      <c r="L503" s="1128"/>
      <c r="M503" s="57">
        <f t="shared" si="32"/>
        <v>0</v>
      </c>
      <c r="N503" s="57">
        <f t="shared" si="34"/>
        <v>0</v>
      </c>
      <c r="O503" s="460">
        <f t="shared" si="35"/>
        <v>0</v>
      </c>
      <c r="P503" s="464"/>
      <c r="Q503" s="1084"/>
      <c r="R503" s="1085" t="str">
        <f t="shared" si="33"/>
        <v>-</v>
      </c>
      <c r="S503" s="1089">
        <f>Dados_GLOBAL_Inicial!K503</f>
        <v>0</v>
      </c>
      <c r="T503" s="463"/>
      <c r="U503" s="463"/>
      <c r="V503" s="463"/>
      <c r="W503" s="463"/>
      <c r="X503" s="463"/>
      <c r="Y503" s="543"/>
    </row>
    <row r="504" spans="2:25">
      <c r="B504" s="1083"/>
      <c r="C504" s="461">
        <f>MEDIÇÃO_GLOBAL!I504</f>
        <v>0</v>
      </c>
      <c r="D504" s="455">
        <f>MEDIÇÃO_GLOBAL!J504</f>
        <v>0</v>
      </c>
      <c r="F504" s="1118"/>
      <c r="G504" s="1119"/>
      <c r="H504" s="1120"/>
      <c r="I504" s="1125"/>
      <c r="J504" s="1126"/>
      <c r="K504" s="1127"/>
      <c r="L504" s="1128"/>
      <c r="M504" s="57">
        <f t="shared" si="32"/>
        <v>0</v>
      </c>
      <c r="N504" s="57">
        <f t="shared" si="34"/>
        <v>0</v>
      </c>
      <c r="O504" s="460">
        <f t="shared" si="35"/>
        <v>0</v>
      </c>
      <c r="P504" s="464"/>
      <c r="Q504" s="1084"/>
      <c r="R504" s="1085" t="str">
        <f t="shared" si="33"/>
        <v>-</v>
      </c>
      <c r="S504" s="1089">
        <f>Dados_GLOBAL_Inicial!K504</f>
        <v>0</v>
      </c>
      <c r="T504" s="463"/>
      <c r="U504" s="463"/>
      <c r="V504" s="463"/>
      <c r="W504" s="463"/>
      <c r="X504" s="463"/>
      <c r="Y504" s="543"/>
    </row>
    <row r="505" spans="2:25">
      <c r="B505" s="1083"/>
      <c r="C505" s="461">
        <f>MEDIÇÃO_GLOBAL!I505</f>
        <v>0</v>
      </c>
      <c r="D505" s="455">
        <f>MEDIÇÃO_GLOBAL!J505</f>
        <v>0</v>
      </c>
      <c r="F505" s="1118"/>
      <c r="G505" s="1119"/>
      <c r="H505" s="1120"/>
      <c r="I505" s="1125"/>
      <c r="J505" s="1126"/>
      <c r="K505" s="1127"/>
      <c r="L505" s="1128"/>
      <c r="M505" s="57">
        <f t="shared" si="32"/>
        <v>0</v>
      </c>
      <c r="N505" s="57">
        <f t="shared" si="34"/>
        <v>0</v>
      </c>
      <c r="O505" s="460">
        <f t="shared" si="35"/>
        <v>0</v>
      </c>
      <c r="P505" s="464"/>
      <c r="Q505" s="1084"/>
      <c r="R505" s="1085" t="str">
        <f t="shared" si="33"/>
        <v>-</v>
      </c>
      <c r="S505" s="1089">
        <f>Dados_GLOBAL_Inicial!K505</f>
        <v>0</v>
      </c>
      <c r="T505" s="463"/>
      <c r="U505" s="463"/>
      <c r="V505" s="463"/>
      <c r="W505" s="463"/>
      <c r="X505" s="463"/>
      <c r="Y505" s="543"/>
    </row>
    <row r="506" spans="2:25">
      <c r="B506" s="1083"/>
      <c r="C506" s="461">
        <f>MEDIÇÃO_GLOBAL!I506</f>
        <v>0</v>
      </c>
      <c r="D506" s="455">
        <f>MEDIÇÃO_GLOBAL!J506</f>
        <v>0</v>
      </c>
      <c r="F506" s="1118"/>
      <c r="G506" s="1119"/>
      <c r="H506" s="1120"/>
      <c r="I506" s="1125"/>
      <c r="J506" s="1126"/>
      <c r="K506" s="1127"/>
      <c r="L506" s="1128"/>
      <c r="M506" s="57">
        <f t="shared" si="32"/>
        <v>0</v>
      </c>
      <c r="N506" s="57">
        <f t="shared" si="34"/>
        <v>0</v>
      </c>
      <c r="O506" s="460">
        <f t="shared" si="35"/>
        <v>0</v>
      </c>
      <c r="P506" s="464"/>
      <c r="Q506" s="1084"/>
      <c r="R506" s="1085" t="str">
        <f t="shared" si="33"/>
        <v>-</v>
      </c>
      <c r="S506" s="1089">
        <f>Dados_GLOBAL_Inicial!K506</f>
        <v>0</v>
      </c>
      <c r="T506" s="463"/>
      <c r="U506" s="463"/>
      <c r="V506" s="463"/>
      <c r="W506" s="463"/>
      <c r="X506" s="463"/>
      <c r="Y506" s="543"/>
    </row>
    <row r="507" spans="2:25">
      <c r="B507" s="1083"/>
      <c r="C507" s="461">
        <f>MEDIÇÃO_GLOBAL!I507</f>
        <v>0</v>
      </c>
      <c r="D507" s="455">
        <f>MEDIÇÃO_GLOBAL!J507</f>
        <v>0</v>
      </c>
      <c r="F507" s="1118"/>
      <c r="G507" s="1119"/>
      <c r="H507" s="1120"/>
      <c r="I507" s="1125"/>
      <c r="J507" s="1126"/>
      <c r="K507" s="1127"/>
      <c r="L507" s="1128"/>
      <c r="M507" s="57">
        <f t="shared" si="32"/>
        <v>0</v>
      </c>
      <c r="N507" s="57">
        <f t="shared" si="34"/>
        <v>0</v>
      </c>
      <c r="O507" s="460">
        <f t="shared" si="35"/>
        <v>0</v>
      </c>
      <c r="P507" s="464"/>
      <c r="Q507" s="1084"/>
      <c r="R507" s="1085" t="str">
        <f t="shared" si="33"/>
        <v>-</v>
      </c>
      <c r="S507" s="1089">
        <f>Dados_GLOBAL_Inicial!K507</f>
        <v>0</v>
      </c>
      <c r="T507" s="463"/>
      <c r="U507" s="463"/>
      <c r="V507" s="463"/>
      <c r="W507" s="463"/>
      <c r="X507" s="463"/>
      <c r="Y507" s="543"/>
    </row>
    <row r="508" spans="2:25">
      <c r="B508" s="1083"/>
      <c r="C508" s="461">
        <f>MEDIÇÃO_GLOBAL!I508</f>
        <v>0</v>
      </c>
      <c r="D508" s="455">
        <f>MEDIÇÃO_GLOBAL!J508</f>
        <v>0</v>
      </c>
      <c r="F508" s="1118"/>
      <c r="G508" s="1119"/>
      <c r="H508" s="1120"/>
      <c r="I508" s="1125"/>
      <c r="J508" s="1126"/>
      <c r="K508" s="1127"/>
      <c r="L508" s="1128"/>
      <c r="M508" s="57">
        <f t="shared" si="32"/>
        <v>0</v>
      </c>
      <c r="N508" s="57">
        <f t="shared" si="34"/>
        <v>0</v>
      </c>
      <c r="O508" s="460">
        <f t="shared" si="35"/>
        <v>0</v>
      </c>
      <c r="P508" s="464"/>
      <c r="Q508" s="1084"/>
      <c r="R508" s="1085" t="str">
        <f t="shared" si="33"/>
        <v>-</v>
      </c>
      <c r="S508" s="1089">
        <f>Dados_GLOBAL_Inicial!K508</f>
        <v>0</v>
      </c>
      <c r="T508" s="463"/>
      <c r="U508" s="463"/>
      <c r="V508" s="463"/>
      <c r="W508" s="463"/>
      <c r="X508" s="463"/>
      <c r="Y508" s="543"/>
    </row>
    <row r="509" spans="2:25">
      <c r="B509" s="1083"/>
      <c r="C509" s="461">
        <f>MEDIÇÃO_GLOBAL!I509</f>
        <v>0</v>
      </c>
      <c r="D509" s="455">
        <f>MEDIÇÃO_GLOBAL!J509</f>
        <v>0</v>
      </c>
      <c r="F509" s="1118"/>
      <c r="G509" s="1119"/>
      <c r="H509" s="1120"/>
      <c r="I509" s="1125"/>
      <c r="J509" s="1126"/>
      <c r="K509" s="1127"/>
      <c r="L509" s="1128"/>
      <c r="M509" s="57">
        <f t="shared" si="32"/>
        <v>0</v>
      </c>
      <c r="N509" s="57">
        <f t="shared" si="34"/>
        <v>0</v>
      </c>
      <c r="O509" s="460">
        <f t="shared" si="35"/>
        <v>0</v>
      </c>
      <c r="P509" s="464"/>
      <c r="Q509" s="1084"/>
      <c r="R509" s="1085" t="str">
        <f t="shared" si="33"/>
        <v>-</v>
      </c>
      <c r="S509" s="1089">
        <f>Dados_GLOBAL_Inicial!K509</f>
        <v>0</v>
      </c>
      <c r="T509" s="463"/>
      <c r="U509" s="463"/>
      <c r="V509" s="463"/>
      <c r="W509" s="463"/>
      <c r="X509" s="463"/>
      <c r="Y509" s="543"/>
    </row>
    <row r="510" spans="2:25">
      <c r="B510" s="1083"/>
      <c r="C510" s="461">
        <f>MEDIÇÃO_GLOBAL!I510</f>
        <v>0</v>
      </c>
      <c r="D510" s="455">
        <f>MEDIÇÃO_GLOBAL!J510</f>
        <v>0</v>
      </c>
      <c r="F510" s="1118"/>
      <c r="G510" s="1119"/>
      <c r="H510" s="1120"/>
      <c r="I510" s="1125"/>
      <c r="J510" s="1126"/>
      <c r="K510" s="1127"/>
      <c r="L510" s="1128"/>
      <c r="M510" s="57">
        <f t="shared" si="32"/>
        <v>0</v>
      </c>
      <c r="N510" s="57">
        <f t="shared" si="34"/>
        <v>0</v>
      </c>
      <c r="O510" s="460">
        <f t="shared" si="35"/>
        <v>0</v>
      </c>
      <c r="P510" s="464"/>
      <c r="Q510" s="1084"/>
      <c r="R510" s="1085" t="str">
        <f t="shared" si="33"/>
        <v>-</v>
      </c>
      <c r="S510" s="1089">
        <f>Dados_GLOBAL_Inicial!K510</f>
        <v>0</v>
      </c>
      <c r="T510" s="463"/>
      <c r="U510" s="463"/>
      <c r="V510" s="463"/>
      <c r="W510" s="463"/>
      <c r="X510" s="463"/>
      <c r="Y510" s="543"/>
    </row>
    <row r="511" spans="2:25">
      <c r="B511" s="1083"/>
      <c r="C511" s="461">
        <f>MEDIÇÃO_GLOBAL!I511</f>
        <v>0</v>
      </c>
      <c r="D511" s="455">
        <f>MEDIÇÃO_GLOBAL!J511</f>
        <v>0</v>
      </c>
      <c r="F511" s="1118"/>
      <c r="G511" s="1119"/>
      <c r="H511" s="1120"/>
      <c r="I511" s="1125"/>
      <c r="J511" s="1126"/>
      <c r="K511" s="1127"/>
      <c r="L511" s="1128"/>
      <c r="M511" s="57">
        <f t="shared" si="32"/>
        <v>0</v>
      </c>
      <c r="N511" s="57">
        <f t="shared" si="34"/>
        <v>0</v>
      </c>
      <c r="O511" s="460">
        <f t="shared" si="35"/>
        <v>0</v>
      </c>
      <c r="P511" s="464"/>
      <c r="Q511" s="1084"/>
      <c r="R511" s="1085" t="str">
        <f t="shared" si="33"/>
        <v>-</v>
      </c>
      <c r="S511" s="1089">
        <f>Dados_GLOBAL_Inicial!K511</f>
        <v>0</v>
      </c>
      <c r="T511" s="463"/>
      <c r="U511" s="463"/>
      <c r="V511" s="463"/>
      <c r="W511" s="463"/>
      <c r="X511" s="463"/>
      <c r="Y511" s="543"/>
    </row>
    <row r="512" spans="2:25">
      <c r="B512" s="1083"/>
      <c r="C512" s="461">
        <f>MEDIÇÃO_GLOBAL!I512</f>
        <v>0</v>
      </c>
      <c r="D512" s="455">
        <f>MEDIÇÃO_GLOBAL!J512</f>
        <v>0</v>
      </c>
      <c r="F512" s="1118"/>
      <c r="G512" s="1119"/>
      <c r="H512" s="1120"/>
      <c r="I512" s="1125"/>
      <c r="J512" s="1126"/>
      <c r="K512" s="1127"/>
      <c r="L512" s="1128"/>
      <c r="M512" s="57">
        <f t="shared" si="32"/>
        <v>0</v>
      </c>
      <c r="N512" s="57">
        <f t="shared" si="34"/>
        <v>0</v>
      </c>
      <c r="O512" s="460">
        <f t="shared" si="35"/>
        <v>0</v>
      </c>
      <c r="P512" s="464"/>
      <c r="Q512" s="1084"/>
      <c r="R512" s="1085" t="str">
        <f t="shared" si="33"/>
        <v>-</v>
      </c>
      <c r="S512" s="1089">
        <f>Dados_GLOBAL_Inicial!K512</f>
        <v>0</v>
      </c>
      <c r="T512" s="463"/>
      <c r="U512" s="463"/>
      <c r="V512" s="463"/>
      <c r="W512" s="463"/>
      <c r="X512" s="463"/>
      <c r="Y512" s="543"/>
    </row>
    <row r="513" spans="2:25">
      <c r="B513" s="1083"/>
      <c r="C513" s="461">
        <f>MEDIÇÃO_GLOBAL!I513</f>
        <v>0</v>
      </c>
      <c r="D513" s="455">
        <f>MEDIÇÃO_GLOBAL!J513</f>
        <v>0</v>
      </c>
      <c r="F513" s="1118"/>
      <c r="G513" s="1119"/>
      <c r="H513" s="1120"/>
      <c r="I513" s="1125"/>
      <c r="J513" s="1126"/>
      <c r="K513" s="1127"/>
      <c r="L513" s="1128"/>
      <c r="M513" s="57">
        <f t="shared" si="32"/>
        <v>0</v>
      </c>
      <c r="N513" s="57">
        <f t="shared" si="34"/>
        <v>0</v>
      </c>
      <c r="O513" s="460">
        <f t="shared" si="35"/>
        <v>0</v>
      </c>
      <c r="P513" s="464"/>
      <c r="Q513" s="1084"/>
      <c r="R513" s="1085" t="str">
        <f t="shared" si="33"/>
        <v>-</v>
      </c>
      <c r="S513" s="1089">
        <f>Dados_GLOBAL_Inicial!K513</f>
        <v>0</v>
      </c>
      <c r="T513" s="463"/>
      <c r="U513" s="463"/>
      <c r="V513" s="463"/>
      <c r="W513" s="463"/>
      <c r="X513" s="463"/>
      <c r="Y513" s="543"/>
    </row>
    <row r="514" spans="2:25">
      <c r="B514" s="1083"/>
      <c r="C514" s="461">
        <f>MEDIÇÃO_GLOBAL!I514</f>
        <v>0</v>
      </c>
      <c r="D514" s="455">
        <f>MEDIÇÃO_GLOBAL!J514</f>
        <v>0</v>
      </c>
      <c r="F514" s="1118"/>
      <c r="G514" s="1119"/>
      <c r="H514" s="1120"/>
      <c r="I514" s="1125"/>
      <c r="J514" s="1126"/>
      <c r="K514" s="1127"/>
      <c r="L514" s="1128"/>
      <c r="M514" s="57">
        <f t="shared" si="32"/>
        <v>0</v>
      </c>
      <c r="N514" s="57">
        <f t="shared" si="34"/>
        <v>0</v>
      </c>
      <c r="O514" s="460">
        <f t="shared" si="35"/>
        <v>0</v>
      </c>
      <c r="P514" s="464"/>
      <c r="Q514" s="1084"/>
      <c r="R514" s="1085" t="str">
        <f t="shared" si="33"/>
        <v>-</v>
      </c>
      <c r="S514" s="1089">
        <f>Dados_GLOBAL_Inicial!K514</f>
        <v>0</v>
      </c>
      <c r="T514" s="463"/>
      <c r="U514" s="463"/>
      <c r="V514" s="463"/>
      <c r="W514" s="463"/>
      <c r="X514" s="463"/>
      <c r="Y514" s="543"/>
    </row>
    <row r="515" spans="2:25">
      <c r="B515" s="1083"/>
      <c r="C515" s="461">
        <f>MEDIÇÃO_GLOBAL!I515</f>
        <v>0</v>
      </c>
      <c r="D515" s="455">
        <f>MEDIÇÃO_GLOBAL!J515</f>
        <v>0</v>
      </c>
      <c r="F515" s="1118"/>
      <c r="G515" s="1119"/>
      <c r="H515" s="1120"/>
      <c r="I515" s="1125"/>
      <c r="J515" s="1126"/>
      <c r="K515" s="1127"/>
      <c r="L515" s="1128"/>
      <c r="M515" s="57">
        <f t="shared" si="32"/>
        <v>0</v>
      </c>
      <c r="N515" s="57">
        <f t="shared" si="34"/>
        <v>0</v>
      </c>
      <c r="O515" s="460">
        <f t="shared" si="35"/>
        <v>0</v>
      </c>
      <c r="P515" s="464"/>
      <c r="Q515" s="1084"/>
      <c r="R515" s="1085" t="str">
        <f t="shared" si="33"/>
        <v>-</v>
      </c>
      <c r="S515" s="1089">
        <f>Dados_GLOBAL_Inicial!K515</f>
        <v>0</v>
      </c>
      <c r="T515" s="463"/>
      <c r="U515" s="463"/>
      <c r="V515" s="463"/>
      <c r="W515" s="463"/>
      <c r="X515" s="463"/>
      <c r="Y515" s="543"/>
    </row>
    <row r="516" spans="2:25">
      <c r="B516" s="1083"/>
      <c r="C516" s="461">
        <f>MEDIÇÃO_GLOBAL!I516</f>
        <v>0</v>
      </c>
      <c r="D516" s="455">
        <f>MEDIÇÃO_GLOBAL!J516</f>
        <v>0</v>
      </c>
      <c r="F516" s="1118"/>
      <c r="G516" s="1119"/>
      <c r="H516" s="1120"/>
      <c r="I516" s="1125"/>
      <c r="J516" s="1126"/>
      <c r="K516" s="1127"/>
      <c r="L516" s="1128"/>
      <c r="M516" s="57">
        <f t="shared" si="32"/>
        <v>0</v>
      </c>
      <c r="N516" s="57">
        <f t="shared" si="34"/>
        <v>0</v>
      </c>
      <c r="O516" s="460">
        <f t="shared" si="35"/>
        <v>0</v>
      </c>
      <c r="P516" s="464"/>
      <c r="Q516" s="1084"/>
      <c r="R516" s="1085" t="str">
        <f t="shared" si="33"/>
        <v>-</v>
      </c>
      <c r="S516" s="1089">
        <f>Dados_GLOBAL_Inicial!K516</f>
        <v>0</v>
      </c>
      <c r="T516" s="463"/>
      <c r="U516" s="463"/>
      <c r="V516" s="463"/>
      <c r="W516" s="463"/>
      <c r="X516" s="463"/>
      <c r="Y516" s="543"/>
    </row>
    <row r="517" spans="2:25">
      <c r="B517" s="1083"/>
      <c r="C517" s="461">
        <f>MEDIÇÃO_GLOBAL!I517</f>
        <v>0</v>
      </c>
      <c r="D517" s="455">
        <f>MEDIÇÃO_GLOBAL!J517</f>
        <v>0</v>
      </c>
      <c r="F517" s="1118"/>
      <c r="G517" s="1119"/>
      <c r="H517" s="1120"/>
      <c r="I517" s="1125"/>
      <c r="J517" s="1126"/>
      <c r="K517" s="1127"/>
      <c r="L517" s="1128"/>
      <c r="M517" s="57">
        <f t="shared" si="32"/>
        <v>0</v>
      </c>
      <c r="N517" s="57">
        <f t="shared" si="34"/>
        <v>0</v>
      </c>
      <c r="O517" s="460">
        <f t="shared" si="35"/>
        <v>0</v>
      </c>
      <c r="P517" s="464"/>
      <c r="Q517" s="1084"/>
      <c r="R517" s="1085" t="str">
        <f t="shared" si="33"/>
        <v>-</v>
      </c>
      <c r="S517" s="1089">
        <f>Dados_GLOBAL_Inicial!K517</f>
        <v>0</v>
      </c>
      <c r="T517" s="463"/>
      <c r="U517" s="463"/>
      <c r="V517" s="463"/>
      <c r="W517" s="463"/>
      <c r="X517" s="463"/>
      <c r="Y517" s="543"/>
    </row>
    <row r="518" spans="2:25">
      <c r="B518" s="1083"/>
      <c r="C518" s="461">
        <f>MEDIÇÃO_GLOBAL!I518</f>
        <v>0</v>
      </c>
      <c r="D518" s="455">
        <f>MEDIÇÃO_GLOBAL!J518</f>
        <v>0</v>
      </c>
      <c r="F518" s="1118"/>
      <c r="G518" s="1119"/>
      <c r="H518" s="1120"/>
      <c r="I518" s="1125"/>
      <c r="J518" s="1126"/>
      <c r="K518" s="1127"/>
      <c r="L518" s="1128"/>
      <c r="M518" s="57">
        <f t="shared" si="32"/>
        <v>0</v>
      </c>
      <c r="N518" s="57">
        <f t="shared" si="34"/>
        <v>0</v>
      </c>
      <c r="O518" s="460">
        <f t="shared" si="35"/>
        <v>0</v>
      </c>
      <c r="P518" s="464"/>
      <c r="Q518" s="1084"/>
      <c r="R518" s="1085" t="str">
        <f t="shared" si="33"/>
        <v>-</v>
      </c>
      <c r="S518" s="1089">
        <f>Dados_GLOBAL_Inicial!K518</f>
        <v>0</v>
      </c>
      <c r="T518" s="463"/>
      <c r="U518" s="463"/>
      <c r="V518" s="463"/>
      <c r="W518" s="463"/>
      <c r="X518" s="463"/>
      <c r="Y518" s="543"/>
    </row>
    <row r="519" spans="2:25">
      <c r="B519" s="1083"/>
      <c r="C519" s="461">
        <f>MEDIÇÃO_GLOBAL!I519</f>
        <v>0</v>
      </c>
      <c r="D519" s="455">
        <f>MEDIÇÃO_GLOBAL!J519</f>
        <v>0</v>
      </c>
      <c r="F519" s="1118"/>
      <c r="G519" s="1119"/>
      <c r="H519" s="1120"/>
      <c r="I519" s="1125"/>
      <c r="J519" s="1126"/>
      <c r="K519" s="1127"/>
      <c r="L519" s="1128"/>
      <c r="M519" s="57">
        <f t="shared" si="32"/>
        <v>0</v>
      </c>
      <c r="N519" s="57">
        <f t="shared" si="34"/>
        <v>0</v>
      </c>
      <c r="O519" s="460">
        <f t="shared" si="35"/>
        <v>0</v>
      </c>
      <c r="P519" s="464"/>
      <c r="Q519" s="1084"/>
      <c r="R519" s="1085" t="str">
        <f t="shared" si="33"/>
        <v>-</v>
      </c>
      <c r="S519" s="1089">
        <f>Dados_GLOBAL_Inicial!K519</f>
        <v>0</v>
      </c>
      <c r="T519" s="463"/>
      <c r="U519" s="463"/>
      <c r="V519" s="463"/>
      <c r="W519" s="463"/>
      <c r="X519" s="463"/>
      <c r="Y519" s="543"/>
    </row>
    <row r="520" spans="2:25">
      <c r="B520" s="1083"/>
      <c r="C520" s="461">
        <f>MEDIÇÃO_GLOBAL!I520</f>
        <v>0</v>
      </c>
      <c r="D520" s="455">
        <f>MEDIÇÃO_GLOBAL!J520</f>
        <v>0</v>
      </c>
      <c r="F520" s="1118"/>
      <c r="G520" s="1119"/>
      <c r="H520" s="1120"/>
      <c r="I520" s="1125"/>
      <c r="J520" s="1126"/>
      <c r="K520" s="1127"/>
      <c r="L520" s="1128"/>
      <c r="M520" s="57">
        <f t="shared" si="32"/>
        <v>0</v>
      </c>
      <c r="N520" s="57">
        <f t="shared" si="34"/>
        <v>0</v>
      </c>
      <c r="O520" s="460">
        <f t="shared" si="35"/>
        <v>0</v>
      </c>
      <c r="P520" s="464"/>
      <c r="Q520" s="1084"/>
      <c r="R520" s="1085" t="str">
        <f t="shared" si="33"/>
        <v>-</v>
      </c>
      <c r="S520" s="1089">
        <f>Dados_GLOBAL_Inicial!K520</f>
        <v>0</v>
      </c>
      <c r="T520" s="463"/>
      <c r="U520" s="463"/>
      <c r="V520" s="463"/>
      <c r="W520" s="463"/>
      <c r="X520" s="463"/>
      <c r="Y520" s="543"/>
    </row>
    <row r="521" spans="2:25">
      <c r="B521" s="1083"/>
      <c r="C521" s="461">
        <f>MEDIÇÃO_GLOBAL!I521</f>
        <v>0</v>
      </c>
      <c r="D521" s="455">
        <f>MEDIÇÃO_GLOBAL!J521</f>
        <v>0</v>
      </c>
      <c r="F521" s="1118"/>
      <c r="G521" s="1119"/>
      <c r="H521" s="1120"/>
      <c r="I521" s="1125"/>
      <c r="J521" s="1126"/>
      <c r="K521" s="1127"/>
      <c r="L521" s="1128"/>
      <c r="M521" s="57">
        <f t="shared" si="32"/>
        <v>0</v>
      </c>
      <c r="N521" s="57">
        <f t="shared" si="34"/>
        <v>0</v>
      </c>
      <c r="O521" s="460">
        <f t="shared" si="35"/>
        <v>0</v>
      </c>
      <c r="P521" s="464"/>
      <c r="Q521" s="1084"/>
      <c r="R521" s="1085" t="str">
        <f t="shared" si="33"/>
        <v>-</v>
      </c>
      <c r="S521" s="1089">
        <f>Dados_GLOBAL_Inicial!K521</f>
        <v>0</v>
      </c>
      <c r="T521" s="463"/>
      <c r="U521" s="463"/>
      <c r="V521" s="463"/>
      <c r="W521" s="463"/>
      <c r="X521" s="463"/>
      <c r="Y521" s="543"/>
    </row>
    <row r="522" spans="2:25">
      <c r="B522" s="1083"/>
      <c r="C522" s="461">
        <f>MEDIÇÃO_GLOBAL!I522</f>
        <v>0</v>
      </c>
      <c r="D522" s="455">
        <f>MEDIÇÃO_GLOBAL!J522</f>
        <v>0</v>
      </c>
      <c r="F522" s="1118"/>
      <c r="G522" s="1119"/>
      <c r="H522" s="1120"/>
      <c r="I522" s="1125"/>
      <c r="J522" s="1126"/>
      <c r="K522" s="1127"/>
      <c r="L522" s="1128"/>
      <c r="M522" s="57">
        <f t="shared" si="32"/>
        <v>0</v>
      </c>
      <c r="N522" s="57">
        <f t="shared" si="34"/>
        <v>0</v>
      </c>
      <c r="O522" s="460">
        <f t="shared" si="35"/>
        <v>0</v>
      </c>
      <c r="P522" s="464"/>
      <c r="Q522" s="1084"/>
      <c r="R522" s="1085" t="str">
        <f t="shared" si="33"/>
        <v>-</v>
      </c>
      <c r="S522" s="1089">
        <f>Dados_GLOBAL_Inicial!K522</f>
        <v>0</v>
      </c>
      <c r="T522" s="463"/>
      <c r="U522" s="463"/>
      <c r="V522" s="463"/>
      <c r="W522" s="463"/>
      <c r="X522" s="463"/>
      <c r="Y522" s="543"/>
    </row>
    <row r="523" spans="2:25">
      <c r="B523" s="1083"/>
      <c r="C523" s="461">
        <f>MEDIÇÃO_GLOBAL!I523</f>
        <v>0</v>
      </c>
      <c r="D523" s="455">
        <f>MEDIÇÃO_GLOBAL!J523</f>
        <v>0</v>
      </c>
      <c r="F523" s="1118"/>
      <c r="G523" s="1119"/>
      <c r="H523" s="1120"/>
      <c r="I523" s="1125"/>
      <c r="J523" s="1126"/>
      <c r="K523" s="1127"/>
      <c r="L523" s="1128"/>
      <c r="M523" s="57">
        <f t="shared" si="32"/>
        <v>0</v>
      </c>
      <c r="N523" s="57">
        <f t="shared" si="34"/>
        <v>0</v>
      </c>
      <c r="O523" s="460">
        <f t="shared" si="35"/>
        <v>0</v>
      </c>
      <c r="P523" s="464"/>
      <c r="Q523" s="1084"/>
      <c r="R523" s="1085" t="str">
        <f t="shared" si="33"/>
        <v>-</v>
      </c>
      <c r="S523" s="1089">
        <f>Dados_GLOBAL_Inicial!K523</f>
        <v>0</v>
      </c>
      <c r="T523" s="463"/>
      <c r="U523" s="463"/>
      <c r="V523" s="463"/>
      <c r="W523" s="463"/>
      <c r="X523" s="463"/>
      <c r="Y523" s="543"/>
    </row>
    <row r="524" spans="2:25">
      <c r="B524" s="1083"/>
      <c r="C524" s="461">
        <f>MEDIÇÃO_GLOBAL!I524</f>
        <v>0</v>
      </c>
      <c r="D524" s="455">
        <f>MEDIÇÃO_GLOBAL!J524</f>
        <v>0</v>
      </c>
      <c r="F524" s="1118"/>
      <c r="G524" s="1119"/>
      <c r="H524" s="1120"/>
      <c r="I524" s="1125"/>
      <c r="J524" s="1126"/>
      <c r="K524" s="1127"/>
      <c r="L524" s="1128"/>
      <c r="M524" s="57">
        <f t="shared" ref="M524:M587" si="36">IF($C$6=0,IF(IFERROR(VALUE($F524),0)&gt;0,0,IF(P524=0,ROUND(IFERROR(VALUE(K524),0)*IFERROR(VALUE(L524),0),2),IF(P524="b",ROUNDDOWN(IFERROR(VALUE(K524),0)*IFERROR(VALUE(L524),0),2),IF(P524="c",ROUNDUP(IFERROR(VALUE(K524),0)*IFERROR(VALUE(L524),0),2),ROUND(IFERROR(VALUE(K524),0)*IFERROR(VALUE(L524),0),2))))),IF(IFERROR(VALUE($F524),0)&gt;0,0,IF(P524=0,ROUND(IFERROR(VALUE(L524),0)*D524,2),IF(P524="b",ROUNDDOWN(IFERROR(VALUE(L524),0)*D524,2),IF(P524="c",ROUNDUP(IFERROR(VALUE(L524),0)*D524,2),ROUND(IFERROR(VALUE(L524),0)*D524,2))))))</f>
        <v>0</v>
      </c>
      <c r="N524" s="57">
        <f t="shared" si="34"/>
        <v>0</v>
      </c>
      <c r="O524" s="460">
        <f t="shared" si="35"/>
        <v>0</v>
      </c>
      <c r="P524" s="464"/>
      <c r="Q524" s="1084"/>
      <c r="R524" s="1085" t="str">
        <f t="shared" ref="R524:R587" si="37">IF(K524=0,"-",IF(K524=SUM(S524:Y524),"Ok","Verificar"))</f>
        <v>-</v>
      </c>
      <c r="S524" s="1089">
        <f>Dados_GLOBAL_Inicial!K524</f>
        <v>0</v>
      </c>
      <c r="T524" s="463"/>
      <c r="U524" s="463"/>
      <c r="V524" s="463"/>
      <c r="W524" s="463"/>
      <c r="X524" s="463"/>
      <c r="Y524" s="543"/>
    </row>
    <row r="525" spans="2:25">
      <c r="B525" s="1083"/>
      <c r="C525" s="461">
        <f>MEDIÇÃO_GLOBAL!I525</f>
        <v>0</v>
      </c>
      <c r="D525" s="455">
        <f>MEDIÇÃO_GLOBAL!J525</f>
        <v>0</v>
      </c>
      <c r="F525" s="1118"/>
      <c r="G525" s="1119"/>
      <c r="H525" s="1120"/>
      <c r="I525" s="1125"/>
      <c r="J525" s="1126"/>
      <c r="K525" s="1127"/>
      <c r="L525" s="1128"/>
      <c r="M525" s="57">
        <f t="shared" si="36"/>
        <v>0</v>
      </c>
      <c r="N525" s="57">
        <f t="shared" si="34"/>
        <v>0</v>
      </c>
      <c r="O525" s="460">
        <f t="shared" si="35"/>
        <v>0</v>
      </c>
      <c r="P525" s="464"/>
      <c r="Q525" s="1084"/>
      <c r="R525" s="1085" t="str">
        <f t="shared" si="37"/>
        <v>-</v>
      </c>
      <c r="S525" s="1089">
        <f>Dados_GLOBAL_Inicial!K525</f>
        <v>0</v>
      </c>
      <c r="T525" s="463"/>
      <c r="U525" s="463"/>
      <c r="V525" s="463"/>
      <c r="W525" s="463"/>
      <c r="X525" s="463"/>
      <c r="Y525" s="543"/>
    </row>
    <row r="526" spans="2:25">
      <c r="B526" s="1083"/>
      <c r="C526" s="461">
        <f>MEDIÇÃO_GLOBAL!I526</f>
        <v>0</v>
      </c>
      <c r="D526" s="455">
        <f>MEDIÇÃO_GLOBAL!J526</f>
        <v>0</v>
      </c>
      <c r="F526" s="1118"/>
      <c r="G526" s="1119"/>
      <c r="H526" s="1120"/>
      <c r="I526" s="1125"/>
      <c r="J526" s="1126"/>
      <c r="K526" s="1127"/>
      <c r="L526" s="1128"/>
      <c r="M526" s="57">
        <f t="shared" si="36"/>
        <v>0</v>
      </c>
      <c r="N526" s="57">
        <f t="shared" si="34"/>
        <v>0</v>
      </c>
      <c r="O526" s="460">
        <f t="shared" si="35"/>
        <v>0</v>
      </c>
      <c r="P526" s="464"/>
      <c r="Q526" s="1084"/>
      <c r="R526" s="1085" t="str">
        <f t="shared" si="37"/>
        <v>-</v>
      </c>
      <c r="S526" s="1089">
        <f>Dados_GLOBAL_Inicial!K526</f>
        <v>0</v>
      </c>
      <c r="T526" s="463"/>
      <c r="U526" s="463"/>
      <c r="V526" s="463"/>
      <c r="W526" s="463"/>
      <c r="X526" s="463"/>
      <c r="Y526" s="543"/>
    </row>
    <row r="527" spans="2:25">
      <c r="B527" s="1083"/>
      <c r="C527" s="461">
        <f>MEDIÇÃO_GLOBAL!I527</f>
        <v>0</v>
      </c>
      <c r="D527" s="455">
        <f>MEDIÇÃO_GLOBAL!J527</f>
        <v>0</v>
      </c>
      <c r="F527" s="1118"/>
      <c r="G527" s="1119"/>
      <c r="H527" s="1120"/>
      <c r="I527" s="1125"/>
      <c r="J527" s="1126"/>
      <c r="K527" s="1127"/>
      <c r="L527" s="1128"/>
      <c r="M527" s="57">
        <f t="shared" si="36"/>
        <v>0</v>
      </c>
      <c r="N527" s="57">
        <f t="shared" si="34"/>
        <v>0</v>
      </c>
      <c r="O527" s="460">
        <f t="shared" si="35"/>
        <v>0</v>
      </c>
      <c r="P527" s="464"/>
      <c r="Q527" s="1084"/>
      <c r="R527" s="1085" t="str">
        <f t="shared" si="37"/>
        <v>-</v>
      </c>
      <c r="S527" s="1089">
        <f>Dados_GLOBAL_Inicial!K527</f>
        <v>0</v>
      </c>
      <c r="T527" s="463"/>
      <c r="U527" s="463"/>
      <c r="V527" s="463"/>
      <c r="W527" s="463"/>
      <c r="X527" s="463"/>
      <c r="Y527" s="543"/>
    </row>
    <row r="528" spans="2:25">
      <c r="B528" s="1083"/>
      <c r="C528" s="461">
        <f>MEDIÇÃO_GLOBAL!I528</f>
        <v>0</v>
      </c>
      <c r="D528" s="455">
        <f>MEDIÇÃO_GLOBAL!J528</f>
        <v>0</v>
      </c>
      <c r="F528" s="1118"/>
      <c r="G528" s="1119"/>
      <c r="H528" s="1120"/>
      <c r="I528" s="1125"/>
      <c r="J528" s="1126"/>
      <c r="K528" s="1127"/>
      <c r="L528" s="1128"/>
      <c r="M528" s="57">
        <f t="shared" si="36"/>
        <v>0</v>
      </c>
      <c r="N528" s="57">
        <f t="shared" si="34"/>
        <v>0</v>
      </c>
      <c r="O528" s="460">
        <f t="shared" si="35"/>
        <v>0</v>
      </c>
      <c r="P528" s="464"/>
      <c r="Q528" s="1084"/>
      <c r="R528" s="1085" t="str">
        <f t="shared" si="37"/>
        <v>-</v>
      </c>
      <c r="S528" s="1089">
        <f>Dados_GLOBAL_Inicial!K528</f>
        <v>0</v>
      </c>
      <c r="T528" s="463"/>
      <c r="U528" s="463"/>
      <c r="V528" s="463"/>
      <c r="W528" s="463"/>
      <c r="X528" s="463"/>
      <c r="Y528" s="543"/>
    </row>
    <row r="529" spans="2:25">
      <c r="B529" s="1083"/>
      <c r="C529" s="461">
        <f>MEDIÇÃO_GLOBAL!I529</f>
        <v>0</v>
      </c>
      <c r="D529" s="455">
        <f>MEDIÇÃO_GLOBAL!J529</f>
        <v>0</v>
      </c>
      <c r="F529" s="1118"/>
      <c r="G529" s="1119"/>
      <c r="H529" s="1120"/>
      <c r="I529" s="1125"/>
      <c r="J529" s="1126"/>
      <c r="K529" s="1127"/>
      <c r="L529" s="1128"/>
      <c r="M529" s="57">
        <f t="shared" si="36"/>
        <v>0</v>
      </c>
      <c r="N529" s="57">
        <f t="shared" si="34"/>
        <v>0</v>
      </c>
      <c r="O529" s="460">
        <f t="shared" si="35"/>
        <v>0</v>
      </c>
      <c r="P529" s="464"/>
      <c r="Q529" s="1084"/>
      <c r="R529" s="1085" t="str">
        <f t="shared" si="37"/>
        <v>-</v>
      </c>
      <c r="S529" s="1089">
        <f>Dados_GLOBAL_Inicial!K529</f>
        <v>0</v>
      </c>
      <c r="T529" s="463"/>
      <c r="U529" s="463"/>
      <c r="V529" s="463"/>
      <c r="W529" s="463"/>
      <c r="X529" s="463"/>
      <c r="Y529" s="543"/>
    </row>
    <row r="530" spans="2:25">
      <c r="B530" s="1083"/>
      <c r="C530" s="461">
        <f>MEDIÇÃO_GLOBAL!I530</f>
        <v>0</v>
      </c>
      <c r="D530" s="455">
        <f>MEDIÇÃO_GLOBAL!J530</f>
        <v>0</v>
      </c>
      <c r="F530" s="1118"/>
      <c r="G530" s="1119"/>
      <c r="H530" s="1120"/>
      <c r="I530" s="1125"/>
      <c r="J530" s="1126"/>
      <c r="K530" s="1127"/>
      <c r="L530" s="1128"/>
      <c r="M530" s="57">
        <f t="shared" si="36"/>
        <v>0</v>
      </c>
      <c r="N530" s="57">
        <f t="shared" si="34"/>
        <v>0</v>
      </c>
      <c r="O530" s="460">
        <f t="shared" si="35"/>
        <v>0</v>
      </c>
      <c r="P530" s="464"/>
      <c r="Q530" s="1084"/>
      <c r="R530" s="1085" t="str">
        <f t="shared" si="37"/>
        <v>-</v>
      </c>
      <c r="S530" s="1089">
        <f>Dados_GLOBAL_Inicial!K530</f>
        <v>0</v>
      </c>
      <c r="T530" s="463"/>
      <c r="U530" s="463"/>
      <c r="V530" s="463"/>
      <c r="W530" s="463"/>
      <c r="X530" s="463"/>
      <c r="Y530" s="543"/>
    </row>
    <row r="531" spans="2:25">
      <c r="B531" s="1083"/>
      <c r="C531" s="461">
        <f>MEDIÇÃO_GLOBAL!I531</f>
        <v>0</v>
      </c>
      <c r="D531" s="455">
        <f>MEDIÇÃO_GLOBAL!J531</f>
        <v>0</v>
      </c>
      <c r="F531" s="1118"/>
      <c r="G531" s="1119"/>
      <c r="H531" s="1120"/>
      <c r="I531" s="1125"/>
      <c r="J531" s="1126"/>
      <c r="K531" s="1127"/>
      <c r="L531" s="1128"/>
      <c r="M531" s="57">
        <f t="shared" si="36"/>
        <v>0</v>
      </c>
      <c r="N531" s="57">
        <f t="shared" si="34"/>
        <v>0</v>
      </c>
      <c r="O531" s="460">
        <f t="shared" si="35"/>
        <v>0</v>
      </c>
      <c r="P531" s="464"/>
      <c r="Q531" s="1084"/>
      <c r="R531" s="1085" t="str">
        <f t="shared" si="37"/>
        <v>-</v>
      </c>
      <c r="S531" s="1089">
        <f>Dados_GLOBAL_Inicial!K531</f>
        <v>0</v>
      </c>
      <c r="T531" s="463"/>
      <c r="U531" s="463"/>
      <c r="V531" s="463"/>
      <c r="W531" s="463"/>
      <c r="X531" s="463"/>
      <c r="Y531" s="543"/>
    </row>
    <row r="532" spans="2:25">
      <c r="B532" s="1083"/>
      <c r="C532" s="461">
        <f>MEDIÇÃO_GLOBAL!I532</f>
        <v>0</v>
      </c>
      <c r="D532" s="455">
        <f>MEDIÇÃO_GLOBAL!J532</f>
        <v>0</v>
      </c>
      <c r="F532" s="1118"/>
      <c r="G532" s="1119"/>
      <c r="H532" s="1120"/>
      <c r="I532" s="1125"/>
      <c r="J532" s="1126"/>
      <c r="K532" s="1127"/>
      <c r="L532" s="1128"/>
      <c r="M532" s="57">
        <f t="shared" si="36"/>
        <v>0</v>
      </c>
      <c r="N532" s="57">
        <f t="shared" si="34"/>
        <v>0</v>
      </c>
      <c r="O532" s="460">
        <f t="shared" si="35"/>
        <v>0</v>
      </c>
      <c r="P532" s="464"/>
      <c r="Q532" s="1084"/>
      <c r="R532" s="1085" t="str">
        <f t="shared" si="37"/>
        <v>-</v>
      </c>
      <c r="S532" s="1089">
        <f>Dados_GLOBAL_Inicial!K532</f>
        <v>0</v>
      </c>
      <c r="T532" s="463"/>
      <c r="U532" s="463"/>
      <c r="V532" s="463"/>
      <c r="W532" s="463"/>
      <c r="X532" s="463"/>
      <c r="Y532" s="543"/>
    </row>
    <row r="533" spans="2:25">
      <c r="B533" s="1083"/>
      <c r="C533" s="461">
        <f>MEDIÇÃO_GLOBAL!I533</f>
        <v>0</v>
      </c>
      <c r="D533" s="455">
        <f>MEDIÇÃO_GLOBAL!J533</f>
        <v>0</v>
      </c>
      <c r="F533" s="1118"/>
      <c r="G533" s="1119"/>
      <c r="H533" s="1120"/>
      <c r="I533" s="1125"/>
      <c r="J533" s="1126"/>
      <c r="K533" s="1127"/>
      <c r="L533" s="1128"/>
      <c r="M533" s="57">
        <f t="shared" si="36"/>
        <v>0</v>
      </c>
      <c r="N533" s="57">
        <f t="shared" si="34"/>
        <v>0</v>
      </c>
      <c r="O533" s="460">
        <f t="shared" si="35"/>
        <v>0</v>
      </c>
      <c r="P533" s="464"/>
      <c r="Q533" s="1084"/>
      <c r="R533" s="1085" t="str">
        <f t="shared" si="37"/>
        <v>-</v>
      </c>
      <c r="S533" s="1089">
        <f>Dados_GLOBAL_Inicial!K533</f>
        <v>0</v>
      </c>
      <c r="T533" s="463"/>
      <c r="U533" s="463"/>
      <c r="V533" s="463"/>
      <c r="W533" s="463"/>
      <c r="X533" s="463"/>
      <c r="Y533" s="543"/>
    </row>
    <row r="534" spans="2:25">
      <c r="B534" s="1083"/>
      <c r="C534" s="461">
        <f>MEDIÇÃO_GLOBAL!I534</f>
        <v>0</v>
      </c>
      <c r="D534" s="455">
        <f>MEDIÇÃO_GLOBAL!J534</f>
        <v>0</v>
      </c>
      <c r="F534" s="1118"/>
      <c r="G534" s="1119"/>
      <c r="H534" s="1120"/>
      <c r="I534" s="1125"/>
      <c r="J534" s="1126"/>
      <c r="K534" s="1127"/>
      <c r="L534" s="1128"/>
      <c r="M534" s="57">
        <f t="shared" si="36"/>
        <v>0</v>
      </c>
      <c r="N534" s="57">
        <f t="shared" si="34"/>
        <v>0</v>
      </c>
      <c r="O534" s="460">
        <f t="shared" si="35"/>
        <v>0</v>
      </c>
      <c r="P534" s="464"/>
      <c r="Q534" s="1084"/>
      <c r="R534" s="1085" t="str">
        <f t="shared" si="37"/>
        <v>-</v>
      </c>
      <c r="S534" s="1089">
        <f>Dados_GLOBAL_Inicial!K534</f>
        <v>0</v>
      </c>
      <c r="T534" s="463"/>
      <c r="U534" s="463"/>
      <c r="V534" s="463"/>
      <c r="W534" s="463"/>
      <c r="X534" s="463"/>
      <c r="Y534" s="543"/>
    </row>
    <row r="535" spans="2:25">
      <c r="B535" s="1083"/>
      <c r="C535" s="461">
        <f>MEDIÇÃO_GLOBAL!I535</f>
        <v>0</v>
      </c>
      <c r="D535" s="455">
        <f>MEDIÇÃO_GLOBAL!J535</f>
        <v>0</v>
      </c>
      <c r="F535" s="1118"/>
      <c r="G535" s="1119"/>
      <c r="H535" s="1120"/>
      <c r="I535" s="1125"/>
      <c r="J535" s="1126"/>
      <c r="K535" s="1127"/>
      <c r="L535" s="1128"/>
      <c r="M535" s="57">
        <f t="shared" si="36"/>
        <v>0</v>
      </c>
      <c r="N535" s="57">
        <f t="shared" si="34"/>
        <v>0</v>
      </c>
      <c r="O535" s="460">
        <f t="shared" si="35"/>
        <v>0</v>
      </c>
      <c r="P535" s="464"/>
      <c r="Q535" s="1084"/>
      <c r="R535" s="1085" t="str">
        <f t="shared" si="37"/>
        <v>-</v>
      </c>
      <c r="S535" s="1089">
        <f>Dados_GLOBAL_Inicial!K535</f>
        <v>0</v>
      </c>
      <c r="T535" s="463"/>
      <c r="U535" s="463"/>
      <c r="V535" s="463"/>
      <c r="W535" s="463"/>
      <c r="X535" s="463"/>
      <c r="Y535" s="543"/>
    </row>
    <row r="536" spans="2:25">
      <c r="B536" s="1083"/>
      <c r="C536" s="461">
        <f>MEDIÇÃO_GLOBAL!I536</f>
        <v>0</v>
      </c>
      <c r="D536" s="455">
        <f>MEDIÇÃO_GLOBAL!J536</f>
        <v>0</v>
      </c>
      <c r="F536" s="1118"/>
      <c r="G536" s="1119"/>
      <c r="H536" s="1120"/>
      <c r="I536" s="1125"/>
      <c r="J536" s="1126"/>
      <c r="K536" s="1127"/>
      <c r="L536" s="1128"/>
      <c r="M536" s="57">
        <f t="shared" si="36"/>
        <v>0</v>
      </c>
      <c r="N536" s="57">
        <f t="shared" si="34"/>
        <v>0</v>
      </c>
      <c r="O536" s="460">
        <f t="shared" si="35"/>
        <v>0</v>
      </c>
      <c r="P536" s="464"/>
      <c r="Q536" s="1084"/>
      <c r="R536" s="1085" t="str">
        <f t="shared" si="37"/>
        <v>-</v>
      </c>
      <c r="S536" s="1089">
        <f>Dados_GLOBAL_Inicial!K536</f>
        <v>0</v>
      </c>
      <c r="T536" s="463"/>
      <c r="U536" s="463"/>
      <c r="V536" s="463"/>
      <c r="W536" s="463"/>
      <c r="X536" s="463"/>
      <c r="Y536" s="543"/>
    </row>
    <row r="537" spans="2:25">
      <c r="B537" s="1083"/>
      <c r="C537" s="461">
        <f>MEDIÇÃO_GLOBAL!I537</f>
        <v>0</v>
      </c>
      <c r="D537" s="455">
        <f>MEDIÇÃO_GLOBAL!J537</f>
        <v>0</v>
      </c>
      <c r="F537" s="1118"/>
      <c r="G537" s="1119"/>
      <c r="H537" s="1120"/>
      <c r="I537" s="1125"/>
      <c r="J537" s="1126"/>
      <c r="K537" s="1127"/>
      <c r="L537" s="1128"/>
      <c r="M537" s="57">
        <f t="shared" si="36"/>
        <v>0</v>
      </c>
      <c r="N537" s="57">
        <f t="shared" si="34"/>
        <v>0</v>
      </c>
      <c r="O537" s="460">
        <f t="shared" si="35"/>
        <v>0</v>
      </c>
      <c r="P537" s="464"/>
      <c r="Q537" s="1084"/>
      <c r="R537" s="1085" t="str">
        <f t="shared" si="37"/>
        <v>-</v>
      </c>
      <c r="S537" s="1089">
        <f>Dados_GLOBAL_Inicial!K537</f>
        <v>0</v>
      </c>
      <c r="T537" s="463"/>
      <c r="U537" s="463"/>
      <c r="V537" s="463"/>
      <c r="W537" s="463"/>
      <c r="X537" s="463"/>
      <c r="Y537" s="543"/>
    </row>
    <row r="538" spans="2:25">
      <c r="B538" s="1083"/>
      <c r="C538" s="461">
        <f>MEDIÇÃO_GLOBAL!I538</f>
        <v>0</v>
      </c>
      <c r="D538" s="455">
        <f>MEDIÇÃO_GLOBAL!J538</f>
        <v>0</v>
      </c>
      <c r="F538" s="1118"/>
      <c r="G538" s="1119"/>
      <c r="H538" s="1120"/>
      <c r="I538" s="1125"/>
      <c r="J538" s="1126"/>
      <c r="K538" s="1127"/>
      <c r="L538" s="1128"/>
      <c r="M538" s="57">
        <f t="shared" si="36"/>
        <v>0</v>
      </c>
      <c r="N538" s="57">
        <f t="shared" si="34"/>
        <v>0</v>
      </c>
      <c r="O538" s="460">
        <f t="shared" si="35"/>
        <v>0</v>
      </c>
      <c r="P538" s="464"/>
      <c r="Q538" s="1084"/>
      <c r="R538" s="1085" t="str">
        <f t="shared" si="37"/>
        <v>-</v>
      </c>
      <c r="S538" s="1089">
        <f>Dados_GLOBAL_Inicial!K538</f>
        <v>0</v>
      </c>
      <c r="T538" s="463"/>
      <c r="U538" s="463"/>
      <c r="V538" s="463"/>
      <c r="W538" s="463"/>
      <c r="X538" s="463"/>
      <c r="Y538" s="543"/>
    </row>
    <row r="539" spans="2:25">
      <c r="B539" s="1083"/>
      <c r="C539" s="461">
        <f>MEDIÇÃO_GLOBAL!I539</f>
        <v>0</v>
      </c>
      <c r="D539" s="455">
        <f>MEDIÇÃO_GLOBAL!J539</f>
        <v>0</v>
      </c>
      <c r="F539" s="1118"/>
      <c r="G539" s="1119"/>
      <c r="H539" s="1120"/>
      <c r="I539" s="1125"/>
      <c r="J539" s="1126"/>
      <c r="K539" s="1127"/>
      <c r="L539" s="1128"/>
      <c r="M539" s="57">
        <f t="shared" si="36"/>
        <v>0</v>
      </c>
      <c r="N539" s="57">
        <f t="shared" si="34"/>
        <v>0</v>
      </c>
      <c r="O539" s="460">
        <f t="shared" si="35"/>
        <v>0</v>
      </c>
      <c r="P539" s="464"/>
      <c r="Q539" s="1084"/>
      <c r="R539" s="1085" t="str">
        <f t="shared" si="37"/>
        <v>-</v>
      </c>
      <c r="S539" s="1089">
        <f>Dados_GLOBAL_Inicial!K539</f>
        <v>0</v>
      </c>
      <c r="T539" s="463"/>
      <c r="U539" s="463"/>
      <c r="V539" s="463"/>
      <c r="W539" s="463"/>
      <c r="X539" s="463"/>
      <c r="Y539" s="543"/>
    </row>
    <row r="540" spans="2:25">
      <c r="B540" s="1083"/>
      <c r="C540" s="461">
        <f>MEDIÇÃO_GLOBAL!I540</f>
        <v>0</v>
      </c>
      <c r="D540" s="455">
        <f>MEDIÇÃO_GLOBAL!J540</f>
        <v>0</v>
      </c>
      <c r="F540" s="1118"/>
      <c r="G540" s="1119"/>
      <c r="H540" s="1120"/>
      <c r="I540" s="1125"/>
      <c r="J540" s="1126"/>
      <c r="K540" s="1127"/>
      <c r="L540" s="1128"/>
      <c r="M540" s="57">
        <f t="shared" si="36"/>
        <v>0</v>
      </c>
      <c r="N540" s="57">
        <f t="shared" si="34"/>
        <v>0</v>
      </c>
      <c r="O540" s="460">
        <f t="shared" si="35"/>
        <v>0</v>
      </c>
      <c r="P540" s="464"/>
      <c r="Q540" s="1084"/>
      <c r="R540" s="1085" t="str">
        <f t="shared" si="37"/>
        <v>-</v>
      </c>
      <c r="S540" s="1089">
        <f>Dados_GLOBAL_Inicial!K540</f>
        <v>0</v>
      </c>
      <c r="T540" s="463"/>
      <c r="U540" s="463"/>
      <c r="V540" s="463"/>
      <c r="W540" s="463"/>
      <c r="X540" s="463"/>
      <c r="Y540" s="543"/>
    </row>
    <row r="541" spans="2:25">
      <c r="B541" s="1083"/>
      <c r="C541" s="461">
        <f>MEDIÇÃO_GLOBAL!I541</f>
        <v>0</v>
      </c>
      <c r="D541" s="455">
        <f>MEDIÇÃO_GLOBAL!J541</f>
        <v>0</v>
      </c>
      <c r="F541" s="1118"/>
      <c r="G541" s="1119"/>
      <c r="H541" s="1120"/>
      <c r="I541" s="1125"/>
      <c r="J541" s="1126"/>
      <c r="K541" s="1127"/>
      <c r="L541" s="1128"/>
      <c r="M541" s="57">
        <f t="shared" si="36"/>
        <v>0</v>
      </c>
      <c r="N541" s="57">
        <f t="shared" si="34"/>
        <v>0</v>
      </c>
      <c r="O541" s="460">
        <f t="shared" si="35"/>
        <v>0</v>
      </c>
      <c r="P541" s="464"/>
      <c r="Q541" s="1084"/>
      <c r="R541" s="1085" t="str">
        <f t="shared" si="37"/>
        <v>-</v>
      </c>
      <c r="S541" s="1089">
        <f>Dados_GLOBAL_Inicial!K541</f>
        <v>0</v>
      </c>
      <c r="T541" s="463"/>
      <c r="U541" s="463"/>
      <c r="V541" s="463"/>
      <c r="W541" s="463"/>
      <c r="X541" s="463"/>
      <c r="Y541" s="543"/>
    </row>
    <row r="542" spans="2:25">
      <c r="B542" s="1083"/>
      <c r="C542" s="461">
        <f>MEDIÇÃO_GLOBAL!I542</f>
        <v>0</v>
      </c>
      <c r="D542" s="455">
        <f>MEDIÇÃO_GLOBAL!J542</f>
        <v>0</v>
      </c>
      <c r="F542" s="1118"/>
      <c r="G542" s="1119"/>
      <c r="H542" s="1120"/>
      <c r="I542" s="1125"/>
      <c r="J542" s="1126"/>
      <c r="K542" s="1127"/>
      <c r="L542" s="1128"/>
      <c r="M542" s="57">
        <f t="shared" si="36"/>
        <v>0</v>
      </c>
      <c r="N542" s="57">
        <f t="shared" si="34"/>
        <v>0</v>
      </c>
      <c r="O542" s="460">
        <f t="shared" si="35"/>
        <v>0</v>
      </c>
      <c r="P542" s="464"/>
      <c r="Q542" s="1084"/>
      <c r="R542" s="1085" t="str">
        <f t="shared" si="37"/>
        <v>-</v>
      </c>
      <c r="S542" s="1089">
        <f>Dados_GLOBAL_Inicial!K542</f>
        <v>0</v>
      </c>
      <c r="T542" s="463"/>
      <c r="U542" s="463"/>
      <c r="V542" s="463"/>
      <c r="W542" s="463"/>
      <c r="X542" s="463"/>
      <c r="Y542" s="543"/>
    </row>
    <row r="543" spans="2:25">
      <c r="B543" s="1083"/>
      <c r="C543" s="461">
        <f>MEDIÇÃO_GLOBAL!I543</f>
        <v>0</v>
      </c>
      <c r="D543" s="455">
        <f>MEDIÇÃO_GLOBAL!J543</f>
        <v>0</v>
      </c>
      <c r="F543" s="1118"/>
      <c r="G543" s="1119"/>
      <c r="H543" s="1120"/>
      <c r="I543" s="1125"/>
      <c r="J543" s="1126"/>
      <c r="K543" s="1127"/>
      <c r="L543" s="1128"/>
      <c r="M543" s="57">
        <f t="shared" si="36"/>
        <v>0</v>
      </c>
      <c r="N543" s="57">
        <f t="shared" si="34"/>
        <v>0</v>
      </c>
      <c r="O543" s="460">
        <f t="shared" si="35"/>
        <v>0</v>
      </c>
      <c r="P543" s="464"/>
      <c r="Q543" s="1084"/>
      <c r="R543" s="1085" t="str">
        <f t="shared" si="37"/>
        <v>-</v>
      </c>
      <c r="S543" s="1089">
        <f>Dados_GLOBAL_Inicial!K543</f>
        <v>0</v>
      </c>
      <c r="T543" s="463"/>
      <c r="U543" s="463"/>
      <c r="V543" s="463"/>
      <c r="W543" s="463"/>
      <c r="X543" s="463"/>
      <c r="Y543" s="543"/>
    </row>
    <row r="544" spans="2:25">
      <c r="B544" s="1083"/>
      <c r="C544" s="461">
        <f>MEDIÇÃO_GLOBAL!I544</f>
        <v>0</v>
      </c>
      <c r="D544" s="455">
        <f>MEDIÇÃO_GLOBAL!J544</f>
        <v>0</v>
      </c>
      <c r="F544" s="1118"/>
      <c r="G544" s="1119"/>
      <c r="H544" s="1120"/>
      <c r="I544" s="1125"/>
      <c r="J544" s="1126"/>
      <c r="K544" s="1127"/>
      <c r="L544" s="1128"/>
      <c r="M544" s="57">
        <f t="shared" si="36"/>
        <v>0</v>
      </c>
      <c r="N544" s="57">
        <f t="shared" si="34"/>
        <v>0</v>
      </c>
      <c r="O544" s="460">
        <f t="shared" si="35"/>
        <v>0</v>
      </c>
      <c r="P544" s="464"/>
      <c r="Q544" s="1084"/>
      <c r="R544" s="1085" t="str">
        <f t="shared" si="37"/>
        <v>-</v>
      </c>
      <c r="S544" s="1089">
        <f>Dados_GLOBAL_Inicial!K544</f>
        <v>0</v>
      </c>
      <c r="T544" s="463"/>
      <c r="U544" s="463"/>
      <c r="V544" s="463"/>
      <c r="W544" s="463"/>
      <c r="X544" s="463"/>
      <c r="Y544" s="543"/>
    </row>
    <row r="545" spans="2:25">
      <c r="B545" s="1083"/>
      <c r="C545" s="461">
        <f>MEDIÇÃO_GLOBAL!I545</f>
        <v>0</v>
      </c>
      <c r="D545" s="455">
        <f>MEDIÇÃO_GLOBAL!J545</f>
        <v>0</v>
      </c>
      <c r="F545" s="1118"/>
      <c r="G545" s="1119"/>
      <c r="H545" s="1120"/>
      <c r="I545" s="1125"/>
      <c r="J545" s="1126"/>
      <c r="K545" s="1127"/>
      <c r="L545" s="1128"/>
      <c r="M545" s="57">
        <f t="shared" si="36"/>
        <v>0</v>
      </c>
      <c r="N545" s="57">
        <f t="shared" si="34"/>
        <v>0</v>
      </c>
      <c r="O545" s="460">
        <f t="shared" si="35"/>
        <v>0</v>
      </c>
      <c r="P545" s="464"/>
      <c r="Q545" s="1084"/>
      <c r="R545" s="1085" t="str">
        <f t="shared" si="37"/>
        <v>-</v>
      </c>
      <c r="S545" s="1089">
        <f>Dados_GLOBAL_Inicial!K545</f>
        <v>0</v>
      </c>
      <c r="T545" s="463"/>
      <c r="U545" s="463"/>
      <c r="V545" s="463"/>
      <c r="W545" s="463"/>
      <c r="X545" s="463"/>
      <c r="Y545" s="543"/>
    </row>
    <row r="546" spans="2:25">
      <c r="B546" s="1083"/>
      <c r="C546" s="461">
        <f>MEDIÇÃO_GLOBAL!I546</f>
        <v>0</v>
      </c>
      <c r="D546" s="455">
        <f>MEDIÇÃO_GLOBAL!J546</f>
        <v>0</v>
      </c>
      <c r="F546" s="1118"/>
      <c r="G546" s="1119"/>
      <c r="H546" s="1120"/>
      <c r="I546" s="1125"/>
      <c r="J546" s="1126"/>
      <c r="K546" s="1127"/>
      <c r="L546" s="1128"/>
      <c r="M546" s="57">
        <f t="shared" si="36"/>
        <v>0</v>
      </c>
      <c r="N546" s="57">
        <f t="shared" si="34"/>
        <v>0</v>
      </c>
      <c r="O546" s="460">
        <f t="shared" si="35"/>
        <v>0</v>
      </c>
      <c r="P546" s="464"/>
      <c r="Q546" s="1084"/>
      <c r="R546" s="1085" t="str">
        <f t="shared" si="37"/>
        <v>-</v>
      </c>
      <c r="S546" s="1089">
        <f>Dados_GLOBAL_Inicial!K546</f>
        <v>0</v>
      </c>
      <c r="T546" s="463"/>
      <c r="U546" s="463"/>
      <c r="V546" s="463"/>
      <c r="W546" s="463"/>
      <c r="X546" s="463"/>
      <c r="Y546" s="543"/>
    </row>
    <row r="547" spans="2:25">
      <c r="B547" s="1083"/>
      <c r="C547" s="461">
        <f>MEDIÇÃO_GLOBAL!I547</f>
        <v>0</v>
      </c>
      <c r="D547" s="455">
        <f>MEDIÇÃO_GLOBAL!J547</f>
        <v>0</v>
      </c>
      <c r="F547" s="1118"/>
      <c r="G547" s="1119"/>
      <c r="H547" s="1120"/>
      <c r="I547" s="1125"/>
      <c r="J547" s="1126"/>
      <c r="K547" s="1127"/>
      <c r="L547" s="1128"/>
      <c r="M547" s="57">
        <f t="shared" si="36"/>
        <v>0</v>
      </c>
      <c r="N547" s="57">
        <f t="shared" si="34"/>
        <v>0</v>
      </c>
      <c r="O547" s="460">
        <f t="shared" si="35"/>
        <v>0</v>
      </c>
      <c r="P547" s="464"/>
      <c r="Q547" s="1084"/>
      <c r="R547" s="1085" t="str">
        <f t="shared" si="37"/>
        <v>-</v>
      </c>
      <c r="S547" s="1089">
        <f>Dados_GLOBAL_Inicial!K547</f>
        <v>0</v>
      </c>
      <c r="T547" s="463"/>
      <c r="U547" s="463"/>
      <c r="V547" s="463"/>
      <c r="W547" s="463"/>
      <c r="X547" s="463"/>
      <c r="Y547" s="543"/>
    </row>
    <row r="548" spans="2:25">
      <c r="B548" s="1083"/>
      <c r="C548" s="461">
        <f>MEDIÇÃO_GLOBAL!I548</f>
        <v>0</v>
      </c>
      <c r="D548" s="455">
        <f>MEDIÇÃO_GLOBAL!J548</f>
        <v>0</v>
      </c>
      <c r="F548" s="1118"/>
      <c r="G548" s="1119"/>
      <c r="H548" s="1120"/>
      <c r="I548" s="1125"/>
      <c r="J548" s="1126"/>
      <c r="K548" s="1127"/>
      <c r="L548" s="1128"/>
      <c r="M548" s="57">
        <f t="shared" si="36"/>
        <v>0</v>
      </c>
      <c r="N548" s="57">
        <f t="shared" si="34"/>
        <v>0</v>
      </c>
      <c r="O548" s="460">
        <f t="shared" si="35"/>
        <v>0</v>
      </c>
      <c r="P548" s="464"/>
      <c r="Q548" s="1084"/>
      <c r="R548" s="1085" t="str">
        <f t="shared" si="37"/>
        <v>-</v>
      </c>
      <c r="S548" s="1089">
        <f>Dados_GLOBAL_Inicial!K548</f>
        <v>0</v>
      </c>
      <c r="T548" s="463"/>
      <c r="U548" s="463"/>
      <c r="V548" s="463"/>
      <c r="W548" s="463"/>
      <c r="X548" s="463"/>
      <c r="Y548" s="543"/>
    </row>
    <row r="549" spans="2:25">
      <c r="B549" s="1083"/>
      <c r="C549" s="461">
        <f>MEDIÇÃO_GLOBAL!I549</f>
        <v>0</v>
      </c>
      <c r="D549" s="455">
        <f>MEDIÇÃO_GLOBAL!J549</f>
        <v>0</v>
      </c>
      <c r="F549" s="1118"/>
      <c r="G549" s="1119"/>
      <c r="H549" s="1120"/>
      <c r="I549" s="1125"/>
      <c r="J549" s="1126"/>
      <c r="K549" s="1127"/>
      <c r="L549" s="1128"/>
      <c r="M549" s="57">
        <f t="shared" si="36"/>
        <v>0</v>
      </c>
      <c r="N549" s="57">
        <f t="shared" si="34"/>
        <v>0</v>
      </c>
      <c r="O549" s="460">
        <f t="shared" si="35"/>
        <v>0</v>
      </c>
      <c r="P549" s="464"/>
      <c r="Q549" s="1084"/>
      <c r="R549" s="1085" t="str">
        <f t="shared" si="37"/>
        <v>-</v>
      </c>
      <c r="S549" s="1089">
        <f>Dados_GLOBAL_Inicial!K549</f>
        <v>0</v>
      </c>
      <c r="T549" s="463"/>
      <c r="U549" s="463"/>
      <c r="V549" s="463"/>
      <c r="W549" s="463"/>
      <c r="X549" s="463"/>
      <c r="Y549" s="543"/>
    </row>
    <row r="550" spans="2:25">
      <c r="B550" s="1083"/>
      <c r="C550" s="461">
        <f>MEDIÇÃO_GLOBAL!I550</f>
        <v>0</v>
      </c>
      <c r="D550" s="455">
        <f>MEDIÇÃO_GLOBAL!J550</f>
        <v>0</v>
      </c>
      <c r="F550" s="1118"/>
      <c r="G550" s="1119"/>
      <c r="H550" s="1120"/>
      <c r="I550" s="1125"/>
      <c r="J550" s="1126"/>
      <c r="K550" s="1127"/>
      <c r="L550" s="1128"/>
      <c r="M550" s="57">
        <f t="shared" si="36"/>
        <v>0</v>
      </c>
      <c r="N550" s="57">
        <f t="shared" si="34"/>
        <v>0</v>
      </c>
      <c r="O550" s="460">
        <f t="shared" si="35"/>
        <v>0</v>
      </c>
      <c r="P550" s="464"/>
      <c r="Q550" s="1084"/>
      <c r="R550" s="1085" t="str">
        <f t="shared" si="37"/>
        <v>-</v>
      </c>
      <c r="S550" s="1089">
        <f>Dados_GLOBAL_Inicial!K550</f>
        <v>0</v>
      </c>
      <c r="T550" s="463"/>
      <c r="U550" s="463"/>
      <c r="V550" s="463"/>
      <c r="W550" s="463"/>
      <c r="X550" s="463"/>
      <c r="Y550" s="543"/>
    </row>
    <row r="551" spans="2:25">
      <c r="B551" s="1083"/>
      <c r="C551" s="461">
        <f>MEDIÇÃO_GLOBAL!I551</f>
        <v>0</v>
      </c>
      <c r="D551" s="455">
        <f>MEDIÇÃO_GLOBAL!J551</f>
        <v>0</v>
      </c>
      <c r="F551" s="1118"/>
      <c r="G551" s="1119"/>
      <c r="H551" s="1120"/>
      <c r="I551" s="1125"/>
      <c r="J551" s="1126"/>
      <c r="K551" s="1127"/>
      <c r="L551" s="1128"/>
      <c r="M551" s="57">
        <f t="shared" si="36"/>
        <v>0</v>
      </c>
      <c r="N551" s="57">
        <f t="shared" si="34"/>
        <v>0</v>
      </c>
      <c r="O551" s="460">
        <f t="shared" si="35"/>
        <v>0</v>
      </c>
      <c r="P551" s="464"/>
      <c r="Q551" s="1084"/>
      <c r="R551" s="1085" t="str">
        <f t="shared" si="37"/>
        <v>-</v>
      </c>
      <c r="S551" s="1089">
        <f>Dados_GLOBAL_Inicial!K551</f>
        <v>0</v>
      </c>
      <c r="T551" s="463"/>
      <c r="U551" s="463"/>
      <c r="V551" s="463"/>
      <c r="W551" s="463"/>
      <c r="X551" s="463"/>
      <c r="Y551" s="543"/>
    </row>
    <row r="552" spans="2:25">
      <c r="B552" s="1083"/>
      <c r="C552" s="461">
        <f>MEDIÇÃO_GLOBAL!I552</f>
        <v>0</v>
      </c>
      <c r="D552" s="455">
        <f>MEDIÇÃO_GLOBAL!J552</f>
        <v>0</v>
      </c>
      <c r="F552" s="1118"/>
      <c r="G552" s="1119"/>
      <c r="H552" s="1120"/>
      <c r="I552" s="1125"/>
      <c r="J552" s="1126"/>
      <c r="K552" s="1127"/>
      <c r="L552" s="1128"/>
      <c r="M552" s="57">
        <f t="shared" si="36"/>
        <v>0</v>
      </c>
      <c r="N552" s="57">
        <f t="shared" si="34"/>
        <v>0</v>
      </c>
      <c r="O552" s="460">
        <f t="shared" si="35"/>
        <v>0</v>
      </c>
      <c r="P552" s="464"/>
      <c r="Q552" s="1084"/>
      <c r="R552" s="1085" t="str">
        <f t="shared" si="37"/>
        <v>-</v>
      </c>
      <c r="S552" s="1089">
        <f>Dados_GLOBAL_Inicial!K552</f>
        <v>0</v>
      </c>
      <c r="T552" s="463"/>
      <c r="U552" s="463"/>
      <c r="V552" s="463"/>
      <c r="W552" s="463"/>
      <c r="X552" s="463"/>
      <c r="Y552" s="543"/>
    </row>
    <row r="553" spans="2:25">
      <c r="B553" s="1083"/>
      <c r="C553" s="461">
        <f>MEDIÇÃO_GLOBAL!I553</f>
        <v>0</v>
      </c>
      <c r="D553" s="455">
        <f>MEDIÇÃO_GLOBAL!J553</f>
        <v>0</v>
      </c>
      <c r="F553" s="1118"/>
      <c r="G553" s="1119"/>
      <c r="H553" s="1120"/>
      <c r="I553" s="1125"/>
      <c r="J553" s="1126"/>
      <c r="K553" s="1127"/>
      <c r="L553" s="1128"/>
      <c r="M553" s="57">
        <f t="shared" si="36"/>
        <v>0</v>
      </c>
      <c r="N553" s="57">
        <f t="shared" si="34"/>
        <v>0</v>
      </c>
      <c r="O553" s="460">
        <f t="shared" si="35"/>
        <v>0</v>
      </c>
      <c r="P553" s="464"/>
      <c r="Q553" s="1084"/>
      <c r="R553" s="1085" t="str">
        <f t="shared" si="37"/>
        <v>-</v>
      </c>
      <c r="S553" s="1089">
        <f>Dados_GLOBAL_Inicial!K553</f>
        <v>0</v>
      </c>
      <c r="T553" s="463"/>
      <c r="U553" s="463"/>
      <c r="V553" s="463"/>
      <c r="W553" s="463"/>
      <c r="X553" s="463"/>
      <c r="Y553" s="543"/>
    </row>
    <row r="554" spans="2:25">
      <c r="B554" s="1083"/>
      <c r="C554" s="461">
        <f>MEDIÇÃO_GLOBAL!I554</f>
        <v>0</v>
      </c>
      <c r="D554" s="455">
        <f>MEDIÇÃO_GLOBAL!J554</f>
        <v>0</v>
      </c>
      <c r="F554" s="1118"/>
      <c r="G554" s="1119"/>
      <c r="H554" s="1120"/>
      <c r="I554" s="1125"/>
      <c r="J554" s="1126"/>
      <c r="K554" s="1127"/>
      <c r="L554" s="1128"/>
      <c r="M554" s="57">
        <f t="shared" si="36"/>
        <v>0</v>
      </c>
      <c r="N554" s="57">
        <f t="shared" si="34"/>
        <v>0</v>
      </c>
      <c r="O554" s="460">
        <f t="shared" si="35"/>
        <v>0</v>
      </c>
      <c r="P554" s="464"/>
      <c r="Q554" s="1084"/>
      <c r="R554" s="1085" t="str">
        <f t="shared" si="37"/>
        <v>-</v>
      </c>
      <c r="S554" s="1089">
        <f>Dados_GLOBAL_Inicial!K554</f>
        <v>0</v>
      </c>
      <c r="T554" s="463"/>
      <c r="U554" s="463"/>
      <c r="V554" s="463"/>
      <c r="W554" s="463"/>
      <c r="X554" s="463"/>
      <c r="Y554" s="543"/>
    </row>
    <row r="555" spans="2:25">
      <c r="B555" s="1083"/>
      <c r="C555" s="461">
        <f>MEDIÇÃO_GLOBAL!I555</f>
        <v>0</v>
      </c>
      <c r="D555" s="455">
        <f>MEDIÇÃO_GLOBAL!J555</f>
        <v>0</v>
      </c>
      <c r="F555" s="1118"/>
      <c r="G555" s="1119"/>
      <c r="H555" s="1120"/>
      <c r="I555" s="1125"/>
      <c r="J555" s="1126"/>
      <c r="K555" s="1127"/>
      <c r="L555" s="1128"/>
      <c r="M555" s="57">
        <f t="shared" si="36"/>
        <v>0</v>
      </c>
      <c r="N555" s="57">
        <f t="shared" si="34"/>
        <v>0</v>
      </c>
      <c r="O555" s="460">
        <f t="shared" si="35"/>
        <v>0</v>
      </c>
      <c r="P555" s="464"/>
      <c r="Q555" s="1084"/>
      <c r="R555" s="1085" t="str">
        <f t="shared" si="37"/>
        <v>-</v>
      </c>
      <c r="S555" s="1089">
        <f>Dados_GLOBAL_Inicial!K555</f>
        <v>0</v>
      </c>
      <c r="T555" s="463"/>
      <c r="U555" s="463"/>
      <c r="V555" s="463"/>
      <c r="W555" s="463"/>
      <c r="X555" s="463"/>
      <c r="Y555" s="543"/>
    </row>
    <row r="556" spans="2:25">
      <c r="B556" s="1083"/>
      <c r="C556" s="461">
        <f>MEDIÇÃO_GLOBAL!I556</f>
        <v>0</v>
      </c>
      <c r="D556" s="455">
        <f>MEDIÇÃO_GLOBAL!J556</f>
        <v>0</v>
      </c>
      <c r="F556" s="1118"/>
      <c r="G556" s="1119"/>
      <c r="H556" s="1120"/>
      <c r="I556" s="1125"/>
      <c r="J556" s="1126"/>
      <c r="K556" s="1127"/>
      <c r="L556" s="1128"/>
      <c r="M556" s="57">
        <f t="shared" si="36"/>
        <v>0</v>
      </c>
      <c r="N556" s="57">
        <f t="shared" si="34"/>
        <v>0</v>
      </c>
      <c r="O556" s="460">
        <f t="shared" si="35"/>
        <v>0</v>
      </c>
      <c r="P556" s="464"/>
      <c r="Q556" s="1084"/>
      <c r="R556" s="1085" t="str">
        <f t="shared" si="37"/>
        <v>-</v>
      </c>
      <c r="S556" s="1089">
        <f>Dados_GLOBAL_Inicial!K556</f>
        <v>0</v>
      </c>
      <c r="T556" s="463"/>
      <c r="U556" s="463"/>
      <c r="V556" s="463"/>
      <c r="W556" s="463"/>
      <c r="X556" s="463"/>
      <c r="Y556" s="543"/>
    </row>
    <row r="557" spans="2:25">
      <c r="B557" s="1083"/>
      <c r="C557" s="461">
        <f>MEDIÇÃO_GLOBAL!I557</f>
        <v>0</v>
      </c>
      <c r="D557" s="455">
        <f>MEDIÇÃO_GLOBAL!J557</f>
        <v>0</v>
      </c>
      <c r="F557" s="1118"/>
      <c r="G557" s="1119"/>
      <c r="H557" s="1120"/>
      <c r="I557" s="1125"/>
      <c r="J557" s="1126"/>
      <c r="K557" s="1127"/>
      <c r="L557" s="1128"/>
      <c r="M557" s="57">
        <f t="shared" si="36"/>
        <v>0</v>
      </c>
      <c r="N557" s="57">
        <f t="shared" si="34"/>
        <v>0</v>
      </c>
      <c r="O557" s="460">
        <f t="shared" si="35"/>
        <v>0</v>
      </c>
      <c r="P557" s="464"/>
      <c r="Q557" s="1084"/>
      <c r="R557" s="1085" t="str">
        <f t="shared" si="37"/>
        <v>-</v>
      </c>
      <c r="S557" s="1089">
        <f>Dados_GLOBAL_Inicial!K557</f>
        <v>0</v>
      </c>
      <c r="T557" s="463"/>
      <c r="U557" s="463"/>
      <c r="V557" s="463"/>
      <c r="W557" s="463"/>
      <c r="X557" s="463"/>
      <c r="Y557" s="543"/>
    </row>
    <row r="558" spans="2:25">
      <c r="B558" s="1083"/>
      <c r="C558" s="461">
        <f>MEDIÇÃO_GLOBAL!I558</f>
        <v>0</v>
      </c>
      <c r="D558" s="455">
        <f>MEDIÇÃO_GLOBAL!J558</f>
        <v>0</v>
      </c>
      <c r="F558" s="1118"/>
      <c r="G558" s="1119"/>
      <c r="H558" s="1120"/>
      <c r="I558" s="1125"/>
      <c r="J558" s="1126"/>
      <c r="K558" s="1127"/>
      <c r="L558" s="1128"/>
      <c r="M558" s="57">
        <f t="shared" si="36"/>
        <v>0</v>
      </c>
      <c r="N558" s="57">
        <f t="shared" si="34"/>
        <v>0</v>
      </c>
      <c r="O558" s="460">
        <f t="shared" si="35"/>
        <v>0</v>
      </c>
      <c r="P558" s="464"/>
      <c r="Q558" s="1084"/>
      <c r="R558" s="1085" t="str">
        <f t="shared" si="37"/>
        <v>-</v>
      </c>
      <c r="S558" s="1089">
        <f>Dados_GLOBAL_Inicial!K558</f>
        <v>0</v>
      </c>
      <c r="T558" s="463"/>
      <c r="U558" s="463"/>
      <c r="V558" s="463"/>
      <c r="W558" s="463"/>
      <c r="X558" s="463"/>
      <c r="Y558" s="543"/>
    </row>
    <row r="559" spans="2:25">
      <c r="B559" s="1083"/>
      <c r="C559" s="461">
        <f>MEDIÇÃO_GLOBAL!I559</f>
        <v>0</v>
      </c>
      <c r="D559" s="455">
        <f>MEDIÇÃO_GLOBAL!J559</f>
        <v>0</v>
      </c>
      <c r="F559" s="1118"/>
      <c r="G559" s="1119"/>
      <c r="H559" s="1120"/>
      <c r="I559" s="1125"/>
      <c r="J559" s="1126"/>
      <c r="K559" s="1127"/>
      <c r="L559" s="1128"/>
      <c r="M559" s="57">
        <f t="shared" si="36"/>
        <v>0</v>
      </c>
      <c r="N559" s="57">
        <f t="shared" si="34"/>
        <v>0</v>
      </c>
      <c r="O559" s="460">
        <f t="shared" si="35"/>
        <v>0</v>
      </c>
      <c r="P559" s="464"/>
      <c r="Q559" s="1084"/>
      <c r="R559" s="1085" t="str">
        <f t="shared" si="37"/>
        <v>-</v>
      </c>
      <c r="S559" s="1089">
        <f>Dados_GLOBAL_Inicial!K559</f>
        <v>0</v>
      </c>
      <c r="T559" s="463"/>
      <c r="U559" s="463"/>
      <c r="V559" s="463"/>
      <c r="W559" s="463"/>
      <c r="X559" s="463"/>
      <c r="Y559" s="543"/>
    </row>
    <row r="560" spans="2:25">
      <c r="B560" s="1083"/>
      <c r="C560" s="461">
        <f>MEDIÇÃO_GLOBAL!I560</f>
        <v>0</v>
      </c>
      <c r="D560" s="455">
        <f>MEDIÇÃO_GLOBAL!J560</f>
        <v>0</v>
      </c>
      <c r="F560" s="1118"/>
      <c r="G560" s="1119"/>
      <c r="H560" s="1120"/>
      <c r="I560" s="1125"/>
      <c r="J560" s="1126"/>
      <c r="K560" s="1127"/>
      <c r="L560" s="1128"/>
      <c r="M560" s="57">
        <f t="shared" si="36"/>
        <v>0</v>
      </c>
      <c r="N560" s="57">
        <f t="shared" si="34"/>
        <v>0</v>
      </c>
      <c r="O560" s="460">
        <f t="shared" si="35"/>
        <v>0</v>
      </c>
      <c r="P560" s="464"/>
      <c r="Q560" s="1084"/>
      <c r="R560" s="1085" t="str">
        <f t="shared" si="37"/>
        <v>-</v>
      </c>
      <c r="S560" s="1089">
        <f>Dados_GLOBAL_Inicial!K560</f>
        <v>0</v>
      </c>
      <c r="T560" s="463"/>
      <c r="U560" s="463"/>
      <c r="V560" s="463"/>
      <c r="W560" s="463"/>
      <c r="X560" s="463"/>
      <c r="Y560" s="543"/>
    </row>
    <row r="561" spans="2:25">
      <c r="B561" s="1083"/>
      <c r="C561" s="461">
        <f>MEDIÇÃO_GLOBAL!I561</f>
        <v>0</v>
      </c>
      <c r="D561" s="455">
        <f>MEDIÇÃO_GLOBAL!J561</f>
        <v>0</v>
      </c>
      <c r="F561" s="1118"/>
      <c r="G561" s="1119"/>
      <c r="H561" s="1120"/>
      <c r="I561" s="1125"/>
      <c r="J561" s="1126"/>
      <c r="K561" s="1127"/>
      <c r="L561" s="1128"/>
      <c r="M561" s="57">
        <f t="shared" si="36"/>
        <v>0</v>
      </c>
      <c r="N561" s="57">
        <f t="shared" si="34"/>
        <v>0</v>
      </c>
      <c r="O561" s="460">
        <f t="shared" si="35"/>
        <v>0</v>
      </c>
      <c r="P561" s="464"/>
      <c r="Q561" s="1084"/>
      <c r="R561" s="1085" t="str">
        <f t="shared" si="37"/>
        <v>-</v>
      </c>
      <c r="S561" s="1089">
        <f>Dados_GLOBAL_Inicial!K561</f>
        <v>0</v>
      </c>
      <c r="T561" s="463"/>
      <c r="U561" s="463"/>
      <c r="V561" s="463"/>
      <c r="W561" s="463"/>
      <c r="X561" s="463"/>
      <c r="Y561" s="543"/>
    </row>
    <row r="562" spans="2:25">
      <c r="B562" s="1083"/>
      <c r="C562" s="461">
        <f>MEDIÇÃO_GLOBAL!I562</f>
        <v>0</v>
      </c>
      <c r="D562" s="455">
        <f>MEDIÇÃO_GLOBAL!J562</f>
        <v>0</v>
      </c>
      <c r="F562" s="1118"/>
      <c r="G562" s="1119"/>
      <c r="H562" s="1120"/>
      <c r="I562" s="1125"/>
      <c r="J562" s="1126"/>
      <c r="K562" s="1127"/>
      <c r="L562" s="1128"/>
      <c r="M562" s="57">
        <f t="shared" si="36"/>
        <v>0</v>
      </c>
      <c r="N562" s="57">
        <f t="shared" si="34"/>
        <v>0</v>
      </c>
      <c r="O562" s="460">
        <f t="shared" si="35"/>
        <v>0</v>
      </c>
      <c r="P562" s="464"/>
      <c r="Q562" s="1084"/>
      <c r="R562" s="1085" t="str">
        <f t="shared" si="37"/>
        <v>-</v>
      </c>
      <c r="S562" s="1089">
        <f>Dados_GLOBAL_Inicial!K562</f>
        <v>0</v>
      </c>
      <c r="T562" s="463"/>
      <c r="U562" s="463"/>
      <c r="V562" s="463"/>
      <c r="W562" s="463"/>
      <c r="X562" s="463"/>
      <c r="Y562" s="543"/>
    </row>
    <row r="563" spans="2:25">
      <c r="B563" s="1083"/>
      <c r="C563" s="461">
        <f>MEDIÇÃO_GLOBAL!I563</f>
        <v>0</v>
      </c>
      <c r="D563" s="455">
        <f>MEDIÇÃO_GLOBAL!J563</f>
        <v>0</v>
      </c>
      <c r="F563" s="1118"/>
      <c r="G563" s="1119"/>
      <c r="H563" s="1120"/>
      <c r="I563" s="1125"/>
      <c r="J563" s="1126"/>
      <c r="K563" s="1127"/>
      <c r="L563" s="1128"/>
      <c r="M563" s="57">
        <f t="shared" si="36"/>
        <v>0</v>
      </c>
      <c r="N563" s="57">
        <f t="shared" si="34"/>
        <v>0</v>
      </c>
      <c r="O563" s="460">
        <f t="shared" si="35"/>
        <v>0</v>
      </c>
      <c r="P563" s="464"/>
      <c r="Q563" s="1084"/>
      <c r="R563" s="1085" t="str">
        <f t="shared" si="37"/>
        <v>-</v>
      </c>
      <c r="S563" s="1089">
        <f>Dados_GLOBAL_Inicial!K563</f>
        <v>0</v>
      </c>
      <c r="T563" s="463"/>
      <c r="U563" s="463"/>
      <c r="V563" s="463"/>
      <c r="W563" s="463"/>
      <c r="X563" s="463"/>
      <c r="Y563" s="543"/>
    </row>
    <row r="564" spans="2:25">
      <c r="B564" s="1083"/>
      <c r="C564" s="461">
        <f>MEDIÇÃO_GLOBAL!I564</f>
        <v>0</v>
      </c>
      <c r="D564" s="455">
        <f>MEDIÇÃO_GLOBAL!J564</f>
        <v>0</v>
      </c>
      <c r="F564" s="1118"/>
      <c r="G564" s="1119"/>
      <c r="H564" s="1120"/>
      <c r="I564" s="1125"/>
      <c r="J564" s="1126"/>
      <c r="K564" s="1127"/>
      <c r="L564" s="1128"/>
      <c r="M564" s="57">
        <f t="shared" si="36"/>
        <v>0</v>
      </c>
      <c r="N564" s="57">
        <f t="shared" ref="N564:N627" si="38">IF(IFERROR(VALUE($F564),0)&gt;0,0,SUM(N565,M564))</f>
        <v>0</v>
      </c>
      <c r="O564" s="460">
        <f t="shared" ref="O564:O627" si="39">IF(IFERROR(VALUE($F564),0)&gt;0,SUM(N565),0)</f>
        <v>0</v>
      </c>
      <c r="P564" s="464"/>
      <c r="Q564" s="1084"/>
      <c r="R564" s="1085" t="str">
        <f t="shared" si="37"/>
        <v>-</v>
      </c>
      <c r="S564" s="1089">
        <f>Dados_GLOBAL_Inicial!K564</f>
        <v>0</v>
      </c>
      <c r="T564" s="463"/>
      <c r="U564" s="463"/>
      <c r="V564" s="463"/>
      <c r="W564" s="463"/>
      <c r="X564" s="463"/>
      <c r="Y564" s="543"/>
    </row>
    <row r="565" spans="2:25">
      <c r="B565" s="1083"/>
      <c r="C565" s="461">
        <f>MEDIÇÃO_GLOBAL!I565</f>
        <v>0</v>
      </c>
      <c r="D565" s="455">
        <f>MEDIÇÃO_GLOBAL!J565</f>
        <v>0</v>
      </c>
      <c r="F565" s="1118"/>
      <c r="G565" s="1119"/>
      <c r="H565" s="1120"/>
      <c r="I565" s="1125"/>
      <c r="J565" s="1126"/>
      <c r="K565" s="1127"/>
      <c r="L565" s="1128"/>
      <c r="M565" s="57">
        <f t="shared" si="36"/>
        <v>0</v>
      </c>
      <c r="N565" s="57">
        <f t="shared" si="38"/>
        <v>0</v>
      </c>
      <c r="O565" s="460">
        <f t="shared" si="39"/>
        <v>0</v>
      </c>
      <c r="P565" s="464"/>
      <c r="Q565" s="1084"/>
      <c r="R565" s="1085" t="str">
        <f t="shared" si="37"/>
        <v>-</v>
      </c>
      <c r="S565" s="1089">
        <f>Dados_GLOBAL_Inicial!K565</f>
        <v>0</v>
      </c>
      <c r="T565" s="463"/>
      <c r="U565" s="463"/>
      <c r="V565" s="463"/>
      <c r="W565" s="463"/>
      <c r="X565" s="463"/>
      <c r="Y565" s="543"/>
    </row>
    <row r="566" spans="2:25">
      <c r="B566" s="1083"/>
      <c r="C566" s="461">
        <f>MEDIÇÃO_GLOBAL!I566</f>
        <v>0</v>
      </c>
      <c r="D566" s="455">
        <f>MEDIÇÃO_GLOBAL!J566</f>
        <v>0</v>
      </c>
      <c r="F566" s="1118"/>
      <c r="G566" s="1119"/>
      <c r="H566" s="1120"/>
      <c r="I566" s="1125"/>
      <c r="J566" s="1126"/>
      <c r="K566" s="1127"/>
      <c r="L566" s="1128"/>
      <c r="M566" s="57">
        <f t="shared" si="36"/>
        <v>0</v>
      </c>
      <c r="N566" s="57">
        <f t="shared" si="38"/>
        <v>0</v>
      </c>
      <c r="O566" s="460">
        <f t="shared" si="39"/>
        <v>0</v>
      </c>
      <c r="P566" s="464"/>
      <c r="Q566" s="1084"/>
      <c r="R566" s="1085" t="str">
        <f t="shared" si="37"/>
        <v>-</v>
      </c>
      <c r="S566" s="1089">
        <f>Dados_GLOBAL_Inicial!K566</f>
        <v>0</v>
      </c>
      <c r="T566" s="463"/>
      <c r="U566" s="463"/>
      <c r="V566" s="463"/>
      <c r="W566" s="463"/>
      <c r="X566" s="463"/>
      <c r="Y566" s="543"/>
    </row>
    <row r="567" spans="2:25">
      <c r="B567" s="1083"/>
      <c r="C567" s="461">
        <f>MEDIÇÃO_GLOBAL!I567</f>
        <v>0</v>
      </c>
      <c r="D567" s="455">
        <f>MEDIÇÃO_GLOBAL!J567</f>
        <v>0</v>
      </c>
      <c r="F567" s="1118"/>
      <c r="G567" s="1119"/>
      <c r="H567" s="1120"/>
      <c r="I567" s="1125"/>
      <c r="J567" s="1126"/>
      <c r="K567" s="1127"/>
      <c r="L567" s="1128"/>
      <c r="M567" s="57">
        <f t="shared" si="36"/>
        <v>0</v>
      </c>
      <c r="N567" s="57">
        <f t="shared" si="38"/>
        <v>0</v>
      </c>
      <c r="O567" s="460">
        <f t="shared" si="39"/>
        <v>0</v>
      </c>
      <c r="P567" s="464"/>
      <c r="Q567" s="1084"/>
      <c r="R567" s="1085" t="str">
        <f t="shared" si="37"/>
        <v>-</v>
      </c>
      <c r="S567" s="1089">
        <f>Dados_GLOBAL_Inicial!K567</f>
        <v>0</v>
      </c>
      <c r="T567" s="463"/>
      <c r="U567" s="463"/>
      <c r="V567" s="463"/>
      <c r="W567" s="463"/>
      <c r="X567" s="463"/>
      <c r="Y567" s="543"/>
    </row>
    <row r="568" spans="2:25">
      <c r="B568" s="1083"/>
      <c r="C568" s="461">
        <f>MEDIÇÃO_GLOBAL!I568</f>
        <v>0</v>
      </c>
      <c r="D568" s="455">
        <f>MEDIÇÃO_GLOBAL!J568</f>
        <v>0</v>
      </c>
      <c r="F568" s="1118"/>
      <c r="G568" s="1119"/>
      <c r="H568" s="1120"/>
      <c r="I568" s="1125"/>
      <c r="J568" s="1126"/>
      <c r="K568" s="1127"/>
      <c r="L568" s="1128"/>
      <c r="M568" s="57">
        <f t="shared" si="36"/>
        <v>0</v>
      </c>
      <c r="N568" s="57">
        <f t="shared" si="38"/>
        <v>0</v>
      </c>
      <c r="O568" s="460">
        <f t="shared" si="39"/>
        <v>0</v>
      </c>
      <c r="P568" s="464"/>
      <c r="Q568" s="1084"/>
      <c r="R568" s="1085" t="str">
        <f t="shared" si="37"/>
        <v>-</v>
      </c>
      <c r="S568" s="1089">
        <f>Dados_GLOBAL_Inicial!K568</f>
        <v>0</v>
      </c>
      <c r="T568" s="463"/>
      <c r="U568" s="463"/>
      <c r="V568" s="463"/>
      <c r="W568" s="463"/>
      <c r="X568" s="463"/>
      <c r="Y568" s="543"/>
    </row>
    <row r="569" spans="2:25">
      <c r="B569" s="1083"/>
      <c r="C569" s="461">
        <f>MEDIÇÃO_GLOBAL!I569</f>
        <v>0</v>
      </c>
      <c r="D569" s="455">
        <f>MEDIÇÃO_GLOBAL!J569</f>
        <v>0</v>
      </c>
      <c r="F569" s="1118"/>
      <c r="G569" s="1119"/>
      <c r="H569" s="1120"/>
      <c r="I569" s="1125"/>
      <c r="J569" s="1126"/>
      <c r="K569" s="1127"/>
      <c r="L569" s="1128"/>
      <c r="M569" s="57">
        <f t="shared" si="36"/>
        <v>0</v>
      </c>
      <c r="N569" s="57">
        <f t="shared" si="38"/>
        <v>0</v>
      </c>
      <c r="O569" s="460">
        <f t="shared" si="39"/>
        <v>0</v>
      </c>
      <c r="P569" s="464"/>
      <c r="Q569" s="1084"/>
      <c r="R569" s="1085" t="str">
        <f t="shared" si="37"/>
        <v>-</v>
      </c>
      <c r="S569" s="1089">
        <f>Dados_GLOBAL_Inicial!K569</f>
        <v>0</v>
      </c>
      <c r="T569" s="463"/>
      <c r="U569" s="463"/>
      <c r="V569" s="463"/>
      <c r="W569" s="463"/>
      <c r="X569" s="463"/>
      <c r="Y569" s="543"/>
    </row>
    <row r="570" spans="2:25">
      <c r="B570" s="1083"/>
      <c r="C570" s="461">
        <f>MEDIÇÃO_GLOBAL!I570</f>
        <v>0</v>
      </c>
      <c r="D570" s="455">
        <f>MEDIÇÃO_GLOBAL!J570</f>
        <v>0</v>
      </c>
      <c r="F570" s="1118"/>
      <c r="G570" s="1119"/>
      <c r="H570" s="1120"/>
      <c r="I570" s="1125"/>
      <c r="J570" s="1126"/>
      <c r="K570" s="1127"/>
      <c r="L570" s="1128"/>
      <c r="M570" s="57">
        <f t="shared" si="36"/>
        <v>0</v>
      </c>
      <c r="N570" s="57">
        <f t="shared" si="38"/>
        <v>0</v>
      </c>
      <c r="O570" s="460">
        <f t="shared" si="39"/>
        <v>0</v>
      </c>
      <c r="P570" s="464"/>
      <c r="Q570" s="1084"/>
      <c r="R570" s="1085" t="str">
        <f t="shared" si="37"/>
        <v>-</v>
      </c>
      <c r="S570" s="1089">
        <f>Dados_GLOBAL_Inicial!K570</f>
        <v>0</v>
      </c>
      <c r="T570" s="463"/>
      <c r="U570" s="463"/>
      <c r="V570" s="463"/>
      <c r="W570" s="463"/>
      <c r="X570" s="463"/>
      <c r="Y570" s="543"/>
    </row>
    <row r="571" spans="2:25">
      <c r="B571" s="1083"/>
      <c r="C571" s="461">
        <f>MEDIÇÃO_GLOBAL!I571</f>
        <v>0</v>
      </c>
      <c r="D571" s="455">
        <f>MEDIÇÃO_GLOBAL!J571</f>
        <v>0</v>
      </c>
      <c r="F571" s="1118"/>
      <c r="G571" s="1119"/>
      <c r="H571" s="1120"/>
      <c r="I571" s="1125"/>
      <c r="J571" s="1126"/>
      <c r="K571" s="1127"/>
      <c r="L571" s="1128"/>
      <c r="M571" s="57">
        <f t="shared" si="36"/>
        <v>0</v>
      </c>
      <c r="N571" s="57">
        <f t="shared" si="38"/>
        <v>0</v>
      </c>
      <c r="O571" s="460">
        <f t="shared" si="39"/>
        <v>0</v>
      </c>
      <c r="P571" s="464"/>
      <c r="Q571" s="1084"/>
      <c r="R571" s="1085" t="str">
        <f t="shared" si="37"/>
        <v>-</v>
      </c>
      <c r="S571" s="1089">
        <f>Dados_GLOBAL_Inicial!K571</f>
        <v>0</v>
      </c>
      <c r="T571" s="463"/>
      <c r="U571" s="463"/>
      <c r="V571" s="463"/>
      <c r="W571" s="463"/>
      <c r="X571" s="463"/>
      <c r="Y571" s="543"/>
    </row>
    <row r="572" spans="2:25">
      <c r="B572" s="1083"/>
      <c r="C572" s="461">
        <f>MEDIÇÃO_GLOBAL!I572</f>
        <v>0</v>
      </c>
      <c r="D572" s="455">
        <f>MEDIÇÃO_GLOBAL!J572</f>
        <v>0</v>
      </c>
      <c r="F572" s="1118"/>
      <c r="G572" s="1119"/>
      <c r="H572" s="1120"/>
      <c r="I572" s="1125"/>
      <c r="J572" s="1126"/>
      <c r="K572" s="1127"/>
      <c r="L572" s="1128"/>
      <c r="M572" s="57">
        <f t="shared" si="36"/>
        <v>0</v>
      </c>
      <c r="N572" s="57">
        <f t="shared" si="38"/>
        <v>0</v>
      </c>
      <c r="O572" s="460">
        <f t="shared" si="39"/>
        <v>0</v>
      </c>
      <c r="P572" s="464"/>
      <c r="Q572" s="1084"/>
      <c r="R572" s="1085" t="str">
        <f t="shared" si="37"/>
        <v>-</v>
      </c>
      <c r="S572" s="1089">
        <f>Dados_GLOBAL_Inicial!K572</f>
        <v>0</v>
      </c>
      <c r="T572" s="463"/>
      <c r="U572" s="463"/>
      <c r="V572" s="463"/>
      <c r="W572" s="463"/>
      <c r="X572" s="463"/>
      <c r="Y572" s="543"/>
    </row>
    <row r="573" spans="2:25">
      <c r="B573" s="1083"/>
      <c r="C573" s="461">
        <f>MEDIÇÃO_GLOBAL!I573</f>
        <v>0</v>
      </c>
      <c r="D573" s="455">
        <f>MEDIÇÃO_GLOBAL!J573</f>
        <v>0</v>
      </c>
      <c r="F573" s="1118"/>
      <c r="G573" s="1119"/>
      <c r="H573" s="1120"/>
      <c r="I573" s="1125"/>
      <c r="J573" s="1126"/>
      <c r="K573" s="1127"/>
      <c r="L573" s="1128"/>
      <c r="M573" s="57">
        <f t="shared" si="36"/>
        <v>0</v>
      </c>
      <c r="N573" s="57">
        <f t="shared" si="38"/>
        <v>0</v>
      </c>
      <c r="O573" s="460">
        <f t="shared" si="39"/>
        <v>0</v>
      </c>
      <c r="P573" s="464"/>
      <c r="Q573" s="1084"/>
      <c r="R573" s="1085" t="str">
        <f t="shared" si="37"/>
        <v>-</v>
      </c>
      <c r="S573" s="1089">
        <f>Dados_GLOBAL_Inicial!K573</f>
        <v>0</v>
      </c>
      <c r="T573" s="463"/>
      <c r="U573" s="463"/>
      <c r="V573" s="463"/>
      <c r="W573" s="463"/>
      <c r="X573" s="463"/>
      <c r="Y573" s="543"/>
    </row>
    <row r="574" spans="2:25">
      <c r="B574" s="1083"/>
      <c r="C574" s="461">
        <f>MEDIÇÃO_GLOBAL!I574</f>
        <v>0</v>
      </c>
      <c r="D574" s="455">
        <f>MEDIÇÃO_GLOBAL!J574</f>
        <v>0</v>
      </c>
      <c r="F574" s="1118"/>
      <c r="G574" s="1119"/>
      <c r="H574" s="1120"/>
      <c r="I574" s="1125"/>
      <c r="J574" s="1126"/>
      <c r="K574" s="1127"/>
      <c r="L574" s="1128"/>
      <c r="M574" s="57">
        <f t="shared" si="36"/>
        <v>0</v>
      </c>
      <c r="N574" s="57">
        <f t="shared" si="38"/>
        <v>0</v>
      </c>
      <c r="O574" s="460">
        <f t="shared" si="39"/>
        <v>0</v>
      </c>
      <c r="P574" s="464"/>
      <c r="Q574" s="1084"/>
      <c r="R574" s="1085" t="str">
        <f t="shared" si="37"/>
        <v>-</v>
      </c>
      <c r="S574" s="1089">
        <f>Dados_GLOBAL_Inicial!K574</f>
        <v>0</v>
      </c>
      <c r="T574" s="463"/>
      <c r="U574" s="463"/>
      <c r="V574" s="463"/>
      <c r="W574" s="463"/>
      <c r="X574" s="463"/>
      <c r="Y574" s="543"/>
    </row>
    <row r="575" spans="2:25">
      <c r="B575" s="1083"/>
      <c r="C575" s="461">
        <f>MEDIÇÃO_GLOBAL!I575</f>
        <v>0</v>
      </c>
      <c r="D575" s="455">
        <f>MEDIÇÃO_GLOBAL!J575</f>
        <v>0</v>
      </c>
      <c r="F575" s="1118"/>
      <c r="G575" s="1119"/>
      <c r="H575" s="1120"/>
      <c r="I575" s="1125"/>
      <c r="J575" s="1126"/>
      <c r="K575" s="1127"/>
      <c r="L575" s="1128"/>
      <c r="M575" s="57">
        <f t="shared" si="36"/>
        <v>0</v>
      </c>
      <c r="N575" s="57">
        <f t="shared" si="38"/>
        <v>0</v>
      </c>
      <c r="O575" s="460">
        <f t="shared" si="39"/>
        <v>0</v>
      </c>
      <c r="P575" s="464"/>
      <c r="Q575" s="1084"/>
      <c r="R575" s="1085" t="str">
        <f t="shared" si="37"/>
        <v>-</v>
      </c>
      <c r="S575" s="1089">
        <f>Dados_GLOBAL_Inicial!K575</f>
        <v>0</v>
      </c>
      <c r="T575" s="463"/>
      <c r="U575" s="463"/>
      <c r="V575" s="463"/>
      <c r="W575" s="463"/>
      <c r="X575" s="463"/>
      <c r="Y575" s="543"/>
    </row>
    <row r="576" spans="2:25">
      <c r="B576" s="1083"/>
      <c r="C576" s="461">
        <f>MEDIÇÃO_GLOBAL!I576</f>
        <v>0</v>
      </c>
      <c r="D576" s="455">
        <f>MEDIÇÃO_GLOBAL!J576</f>
        <v>0</v>
      </c>
      <c r="F576" s="1118"/>
      <c r="G576" s="1119"/>
      <c r="H576" s="1120"/>
      <c r="I576" s="1125"/>
      <c r="J576" s="1126"/>
      <c r="K576" s="1127"/>
      <c r="L576" s="1128"/>
      <c r="M576" s="57">
        <f t="shared" si="36"/>
        <v>0</v>
      </c>
      <c r="N576" s="57">
        <f t="shared" si="38"/>
        <v>0</v>
      </c>
      <c r="O576" s="460">
        <f t="shared" si="39"/>
        <v>0</v>
      </c>
      <c r="P576" s="464"/>
      <c r="Q576" s="1084"/>
      <c r="R576" s="1085" t="str">
        <f t="shared" si="37"/>
        <v>-</v>
      </c>
      <c r="S576" s="1089">
        <f>Dados_GLOBAL_Inicial!K576</f>
        <v>0</v>
      </c>
      <c r="T576" s="463"/>
      <c r="U576" s="463"/>
      <c r="V576" s="463"/>
      <c r="W576" s="463"/>
      <c r="X576" s="463"/>
      <c r="Y576" s="543"/>
    </row>
    <row r="577" spans="2:25">
      <c r="B577" s="1083"/>
      <c r="C577" s="461">
        <f>MEDIÇÃO_GLOBAL!I577</f>
        <v>0</v>
      </c>
      <c r="D577" s="455">
        <f>MEDIÇÃO_GLOBAL!J577</f>
        <v>0</v>
      </c>
      <c r="F577" s="1118"/>
      <c r="G577" s="1119"/>
      <c r="H577" s="1120"/>
      <c r="I577" s="1125"/>
      <c r="J577" s="1126"/>
      <c r="K577" s="1127"/>
      <c r="L577" s="1128"/>
      <c r="M577" s="57">
        <f t="shared" si="36"/>
        <v>0</v>
      </c>
      <c r="N577" s="57">
        <f t="shared" si="38"/>
        <v>0</v>
      </c>
      <c r="O577" s="460">
        <f t="shared" si="39"/>
        <v>0</v>
      </c>
      <c r="P577" s="464"/>
      <c r="Q577" s="1084"/>
      <c r="R577" s="1085" t="str">
        <f t="shared" si="37"/>
        <v>-</v>
      </c>
      <c r="S577" s="1089">
        <f>Dados_GLOBAL_Inicial!K577</f>
        <v>0</v>
      </c>
      <c r="T577" s="463"/>
      <c r="U577" s="463"/>
      <c r="V577" s="463"/>
      <c r="W577" s="463"/>
      <c r="X577" s="463"/>
      <c r="Y577" s="543"/>
    </row>
    <row r="578" spans="2:25">
      <c r="B578" s="1083"/>
      <c r="C578" s="461">
        <f>MEDIÇÃO_GLOBAL!I578</f>
        <v>0</v>
      </c>
      <c r="D578" s="455">
        <f>MEDIÇÃO_GLOBAL!J578</f>
        <v>0</v>
      </c>
      <c r="F578" s="1118"/>
      <c r="G578" s="1119"/>
      <c r="H578" s="1120"/>
      <c r="I578" s="1125"/>
      <c r="J578" s="1126"/>
      <c r="K578" s="1127"/>
      <c r="L578" s="1128"/>
      <c r="M578" s="57">
        <f t="shared" si="36"/>
        <v>0</v>
      </c>
      <c r="N578" s="57">
        <f t="shared" si="38"/>
        <v>0</v>
      </c>
      <c r="O578" s="460">
        <f t="shared" si="39"/>
        <v>0</v>
      </c>
      <c r="P578" s="464"/>
      <c r="Q578" s="1084"/>
      <c r="R578" s="1085" t="str">
        <f t="shared" si="37"/>
        <v>-</v>
      </c>
      <c r="S578" s="1089">
        <f>Dados_GLOBAL_Inicial!K578</f>
        <v>0</v>
      </c>
      <c r="T578" s="463"/>
      <c r="U578" s="463"/>
      <c r="V578" s="463"/>
      <c r="W578" s="463"/>
      <c r="X578" s="463"/>
      <c r="Y578" s="543"/>
    </row>
    <row r="579" spans="2:25">
      <c r="B579" s="1083"/>
      <c r="C579" s="461">
        <f>MEDIÇÃO_GLOBAL!I579</f>
        <v>0</v>
      </c>
      <c r="D579" s="455">
        <f>MEDIÇÃO_GLOBAL!J579</f>
        <v>0</v>
      </c>
      <c r="F579" s="1118"/>
      <c r="G579" s="1119"/>
      <c r="H579" s="1120"/>
      <c r="I579" s="1125"/>
      <c r="J579" s="1126"/>
      <c r="K579" s="1127"/>
      <c r="L579" s="1128"/>
      <c r="M579" s="57">
        <f t="shared" si="36"/>
        <v>0</v>
      </c>
      <c r="N579" s="57">
        <f t="shared" si="38"/>
        <v>0</v>
      </c>
      <c r="O579" s="460">
        <f t="shared" si="39"/>
        <v>0</v>
      </c>
      <c r="P579" s="464"/>
      <c r="Q579" s="1084"/>
      <c r="R579" s="1085" t="str">
        <f t="shared" si="37"/>
        <v>-</v>
      </c>
      <c r="S579" s="1089">
        <f>Dados_GLOBAL_Inicial!K579</f>
        <v>0</v>
      </c>
      <c r="T579" s="463"/>
      <c r="U579" s="463"/>
      <c r="V579" s="463"/>
      <c r="W579" s="463"/>
      <c r="X579" s="463"/>
      <c r="Y579" s="543"/>
    </row>
    <row r="580" spans="2:25">
      <c r="B580" s="1083"/>
      <c r="C580" s="461">
        <f>MEDIÇÃO_GLOBAL!I580</f>
        <v>0</v>
      </c>
      <c r="D580" s="455">
        <f>MEDIÇÃO_GLOBAL!J580</f>
        <v>0</v>
      </c>
      <c r="F580" s="1118"/>
      <c r="G580" s="1119"/>
      <c r="H580" s="1120"/>
      <c r="I580" s="1125"/>
      <c r="J580" s="1126"/>
      <c r="K580" s="1127"/>
      <c r="L580" s="1128"/>
      <c r="M580" s="57">
        <f t="shared" si="36"/>
        <v>0</v>
      </c>
      <c r="N580" s="57">
        <f t="shared" si="38"/>
        <v>0</v>
      </c>
      <c r="O580" s="460">
        <f t="shared" si="39"/>
        <v>0</v>
      </c>
      <c r="P580" s="464"/>
      <c r="Q580" s="1084"/>
      <c r="R580" s="1085" t="str">
        <f t="shared" si="37"/>
        <v>-</v>
      </c>
      <c r="S580" s="1089">
        <f>Dados_GLOBAL_Inicial!K580</f>
        <v>0</v>
      </c>
      <c r="T580" s="463"/>
      <c r="U580" s="463"/>
      <c r="V580" s="463"/>
      <c r="W580" s="463"/>
      <c r="X580" s="463"/>
      <c r="Y580" s="543"/>
    </row>
    <row r="581" spans="2:25">
      <c r="B581" s="1083"/>
      <c r="C581" s="461">
        <f>MEDIÇÃO_GLOBAL!I581</f>
        <v>0</v>
      </c>
      <c r="D581" s="455">
        <f>MEDIÇÃO_GLOBAL!J581</f>
        <v>0</v>
      </c>
      <c r="F581" s="1118"/>
      <c r="G581" s="1119"/>
      <c r="H581" s="1120"/>
      <c r="I581" s="1125"/>
      <c r="J581" s="1126"/>
      <c r="K581" s="1127"/>
      <c r="L581" s="1128"/>
      <c r="M581" s="57">
        <f t="shared" si="36"/>
        <v>0</v>
      </c>
      <c r="N581" s="57">
        <f t="shared" si="38"/>
        <v>0</v>
      </c>
      <c r="O581" s="460">
        <f t="shared" si="39"/>
        <v>0</v>
      </c>
      <c r="P581" s="464"/>
      <c r="Q581" s="1084"/>
      <c r="R581" s="1085" t="str">
        <f t="shared" si="37"/>
        <v>-</v>
      </c>
      <c r="S581" s="1089">
        <f>Dados_GLOBAL_Inicial!K581</f>
        <v>0</v>
      </c>
      <c r="T581" s="463"/>
      <c r="U581" s="463"/>
      <c r="V581" s="463"/>
      <c r="W581" s="463"/>
      <c r="X581" s="463"/>
      <c r="Y581" s="543"/>
    </row>
    <row r="582" spans="2:25">
      <c r="B582" s="1083"/>
      <c r="C582" s="461">
        <f>MEDIÇÃO_GLOBAL!I582</f>
        <v>0</v>
      </c>
      <c r="D582" s="455">
        <f>MEDIÇÃO_GLOBAL!J582</f>
        <v>0</v>
      </c>
      <c r="F582" s="1118"/>
      <c r="G582" s="1119"/>
      <c r="H582" s="1120"/>
      <c r="I582" s="1125"/>
      <c r="J582" s="1126"/>
      <c r="K582" s="1127"/>
      <c r="L582" s="1128"/>
      <c r="M582" s="57">
        <f t="shared" si="36"/>
        <v>0</v>
      </c>
      <c r="N582" s="57">
        <f t="shared" si="38"/>
        <v>0</v>
      </c>
      <c r="O582" s="460">
        <f t="shared" si="39"/>
        <v>0</v>
      </c>
      <c r="P582" s="464"/>
      <c r="Q582" s="1084"/>
      <c r="R582" s="1085" t="str">
        <f t="shared" si="37"/>
        <v>-</v>
      </c>
      <c r="S582" s="1089">
        <f>Dados_GLOBAL_Inicial!K582</f>
        <v>0</v>
      </c>
      <c r="T582" s="463"/>
      <c r="U582" s="463"/>
      <c r="V582" s="463"/>
      <c r="W582" s="463"/>
      <c r="X582" s="463"/>
      <c r="Y582" s="543"/>
    </row>
    <row r="583" spans="2:25">
      <c r="B583" s="1083"/>
      <c r="C583" s="461">
        <f>MEDIÇÃO_GLOBAL!I583</f>
        <v>0</v>
      </c>
      <c r="D583" s="455">
        <f>MEDIÇÃO_GLOBAL!J583</f>
        <v>0</v>
      </c>
      <c r="F583" s="1118"/>
      <c r="G583" s="1119"/>
      <c r="H583" s="1120"/>
      <c r="I583" s="1125"/>
      <c r="J583" s="1126"/>
      <c r="K583" s="1127"/>
      <c r="L583" s="1128"/>
      <c r="M583" s="57">
        <f t="shared" si="36"/>
        <v>0</v>
      </c>
      <c r="N583" s="57">
        <f t="shared" si="38"/>
        <v>0</v>
      </c>
      <c r="O583" s="460">
        <f t="shared" si="39"/>
        <v>0</v>
      </c>
      <c r="P583" s="464"/>
      <c r="Q583" s="1084"/>
      <c r="R583" s="1085" t="str">
        <f t="shared" si="37"/>
        <v>-</v>
      </c>
      <c r="S583" s="1089">
        <f>Dados_GLOBAL_Inicial!K583</f>
        <v>0</v>
      </c>
      <c r="T583" s="463"/>
      <c r="U583" s="463"/>
      <c r="V583" s="463"/>
      <c r="W583" s="463"/>
      <c r="X583" s="463"/>
      <c r="Y583" s="543"/>
    </row>
    <row r="584" spans="2:25">
      <c r="B584" s="1083"/>
      <c r="C584" s="461">
        <f>MEDIÇÃO_GLOBAL!I584</f>
        <v>0</v>
      </c>
      <c r="D584" s="455">
        <f>MEDIÇÃO_GLOBAL!J584</f>
        <v>0</v>
      </c>
      <c r="F584" s="1118"/>
      <c r="G584" s="1119"/>
      <c r="H584" s="1120"/>
      <c r="I584" s="1125"/>
      <c r="J584" s="1126"/>
      <c r="K584" s="1127"/>
      <c r="L584" s="1128"/>
      <c r="M584" s="57">
        <f t="shared" si="36"/>
        <v>0</v>
      </c>
      <c r="N584" s="57">
        <f t="shared" si="38"/>
        <v>0</v>
      </c>
      <c r="O584" s="460">
        <f t="shared" si="39"/>
        <v>0</v>
      </c>
      <c r="P584" s="464"/>
      <c r="Q584" s="1084"/>
      <c r="R584" s="1085" t="str">
        <f t="shared" si="37"/>
        <v>-</v>
      </c>
      <c r="S584" s="1089">
        <f>Dados_GLOBAL_Inicial!K584</f>
        <v>0</v>
      </c>
      <c r="T584" s="463"/>
      <c r="U584" s="463"/>
      <c r="V584" s="463"/>
      <c r="W584" s="463"/>
      <c r="X584" s="463"/>
      <c r="Y584" s="543"/>
    </row>
    <row r="585" spans="2:25">
      <c r="B585" s="1083"/>
      <c r="C585" s="461">
        <f>MEDIÇÃO_GLOBAL!I585</f>
        <v>0</v>
      </c>
      <c r="D585" s="455">
        <f>MEDIÇÃO_GLOBAL!J585</f>
        <v>0</v>
      </c>
      <c r="F585" s="1118"/>
      <c r="G585" s="1119"/>
      <c r="H585" s="1120"/>
      <c r="I585" s="1125"/>
      <c r="J585" s="1126"/>
      <c r="K585" s="1127"/>
      <c r="L585" s="1128"/>
      <c r="M585" s="57">
        <f t="shared" si="36"/>
        <v>0</v>
      </c>
      <c r="N585" s="57">
        <f t="shared" si="38"/>
        <v>0</v>
      </c>
      <c r="O585" s="460">
        <f t="shared" si="39"/>
        <v>0</v>
      </c>
      <c r="P585" s="464"/>
      <c r="Q585" s="1084"/>
      <c r="R585" s="1085" t="str">
        <f t="shared" si="37"/>
        <v>-</v>
      </c>
      <c r="S585" s="1089">
        <f>Dados_GLOBAL_Inicial!K585</f>
        <v>0</v>
      </c>
      <c r="T585" s="463"/>
      <c r="U585" s="463"/>
      <c r="V585" s="463"/>
      <c r="W585" s="463"/>
      <c r="X585" s="463"/>
      <c r="Y585" s="543"/>
    </row>
    <row r="586" spans="2:25">
      <c r="B586" s="1083"/>
      <c r="C586" s="461">
        <f>MEDIÇÃO_GLOBAL!I586</f>
        <v>0</v>
      </c>
      <c r="D586" s="455">
        <f>MEDIÇÃO_GLOBAL!J586</f>
        <v>0</v>
      </c>
      <c r="F586" s="1118"/>
      <c r="G586" s="1119"/>
      <c r="H586" s="1120"/>
      <c r="I586" s="1125"/>
      <c r="J586" s="1126"/>
      <c r="K586" s="1127"/>
      <c r="L586" s="1128"/>
      <c r="M586" s="57">
        <f t="shared" si="36"/>
        <v>0</v>
      </c>
      <c r="N586" s="57">
        <f t="shared" si="38"/>
        <v>0</v>
      </c>
      <c r="O586" s="460">
        <f t="shared" si="39"/>
        <v>0</v>
      </c>
      <c r="P586" s="464"/>
      <c r="Q586" s="1084"/>
      <c r="R586" s="1085" t="str">
        <f t="shared" si="37"/>
        <v>-</v>
      </c>
      <c r="S586" s="1089">
        <f>Dados_GLOBAL_Inicial!K586</f>
        <v>0</v>
      </c>
      <c r="T586" s="463"/>
      <c r="U586" s="463"/>
      <c r="V586" s="463"/>
      <c r="W586" s="463"/>
      <c r="X586" s="463"/>
      <c r="Y586" s="543"/>
    </row>
    <row r="587" spans="2:25">
      <c r="B587" s="1083"/>
      <c r="C587" s="461">
        <f>MEDIÇÃO_GLOBAL!I587</f>
        <v>0</v>
      </c>
      <c r="D587" s="455">
        <f>MEDIÇÃO_GLOBAL!J587</f>
        <v>0</v>
      </c>
      <c r="F587" s="1118"/>
      <c r="G587" s="1119"/>
      <c r="H587" s="1120"/>
      <c r="I587" s="1125"/>
      <c r="J587" s="1126"/>
      <c r="K587" s="1127"/>
      <c r="L587" s="1128"/>
      <c r="M587" s="57">
        <f t="shared" si="36"/>
        <v>0</v>
      </c>
      <c r="N587" s="57">
        <f t="shared" si="38"/>
        <v>0</v>
      </c>
      <c r="O587" s="460">
        <f t="shared" si="39"/>
        <v>0</v>
      </c>
      <c r="P587" s="464"/>
      <c r="Q587" s="1084"/>
      <c r="R587" s="1085" t="str">
        <f t="shared" si="37"/>
        <v>-</v>
      </c>
      <c r="S587" s="1089">
        <f>Dados_GLOBAL_Inicial!K587</f>
        <v>0</v>
      </c>
      <c r="T587" s="463"/>
      <c r="U587" s="463"/>
      <c r="V587" s="463"/>
      <c r="W587" s="463"/>
      <c r="X587" s="463"/>
      <c r="Y587" s="543"/>
    </row>
    <row r="588" spans="2:25">
      <c r="B588" s="1083"/>
      <c r="C588" s="461">
        <f>MEDIÇÃO_GLOBAL!I588</f>
        <v>0</v>
      </c>
      <c r="D588" s="455">
        <f>MEDIÇÃO_GLOBAL!J588</f>
        <v>0</v>
      </c>
      <c r="F588" s="1118"/>
      <c r="G588" s="1119"/>
      <c r="H588" s="1120"/>
      <c r="I588" s="1125"/>
      <c r="J588" s="1126"/>
      <c r="K588" s="1127"/>
      <c r="L588" s="1128"/>
      <c r="M588" s="57">
        <f t="shared" ref="M588:M651" si="40">IF($C$6=0,IF(IFERROR(VALUE($F588),0)&gt;0,0,IF(P588=0,ROUND(IFERROR(VALUE(K588),0)*IFERROR(VALUE(L588),0),2),IF(P588="b",ROUNDDOWN(IFERROR(VALUE(K588),0)*IFERROR(VALUE(L588),0),2),IF(P588="c",ROUNDUP(IFERROR(VALUE(K588),0)*IFERROR(VALUE(L588),0),2),ROUND(IFERROR(VALUE(K588),0)*IFERROR(VALUE(L588),0),2))))),IF(IFERROR(VALUE($F588),0)&gt;0,0,IF(P588=0,ROUND(IFERROR(VALUE(L588),0)*D588,2),IF(P588="b",ROUNDDOWN(IFERROR(VALUE(L588),0)*D588,2),IF(P588="c",ROUNDUP(IFERROR(VALUE(L588),0)*D588,2),ROUND(IFERROR(VALUE(L588),0)*D588,2))))))</f>
        <v>0</v>
      </c>
      <c r="N588" s="57">
        <f t="shared" si="38"/>
        <v>0</v>
      </c>
      <c r="O588" s="460">
        <f t="shared" si="39"/>
        <v>0</v>
      </c>
      <c r="P588" s="464"/>
      <c r="Q588" s="1084"/>
      <c r="R588" s="1085" t="str">
        <f t="shared" ref="R588:R651" si="41">IF(K588=0,"-",IF(K588=SUM(S588:Y588),"Ok","Verificar"))</f>
        <v>-</v>
      </c>
      <c r="S588" s="1089">
        <f>Dados_GLOBAL_Inicial!K588</f>
        <v>0</v>
      </c>
      <c r="T588" s="463"/>
      <c r="U588" s="463"/>
      <c r="V588" s="463"/>
      <c r="W588" s="463"/>
      <c r="X588" s="463"/>
      <c r="Y588" s="543"/>
    </row>
    <row r="589" spans="2:25">
      <c r="B589" s="1083"/>
      <c r="C589" s="461">
        <f>MEDIÇÃO_GLOBAL!I589</f>
        <v>0</v>
      </c>
      <c r="D589" s="455">
        <f>MEDIÇÃO_GLOBAL!J589</f>
        <v>0</v>
      </c>
      <c r="F589" s="1118"/>
      <c r="G589" s="1119"/>
      <c r="H589" s="1120"/>
      <c r="I589" s="1125"/>
      <c r="J589" s="1126"/>
      <c r="K589" s="1127"/>
      <c r="L589" s="1128"/>
      <c r="M589" s="57">
        <f t="shared" si="40"/>
        <v>0</v>
      </c>
      <c r="N589" s="57">
        <f t="shared" si="38"/>
        <v>0</v>
      </c>
      <c r="O589" s="460">
        <f t="shared" si="39"/>
        <v>0</v>
      </c>
      <c r="P589" s="464"/>
      <c r="Q589" s="1084"/>
      <c r="R589" s="1085" t="str">
        <f t="shared" si="41"/>
        <v>-</v>
      </c>
      <c r="S589" s="1089">
        <f>Dados_GLOBAL_Inicial!K589</f>
        <v>0</v>
      </c>
      <c r="T589" s="463"/>
      <c r="U589" s="463"/>
      <c r="V589" s="463"/>
      <c r="W589" s="463"/>
      <c r="X589" s="463"/>
      <c r="Y589" s="543"/>
    </row>
    <row r="590" spans="2:25">
      <c r="B590" s="1083"/>
      <c r="C590" s="461">
        <f>MEDIÇÃO_GLOBAL!I590</f>
        <v>0</v>
      </c>
      <c r="D590" s="455">
        <f>MEDIÇÃO_GLOBAL!J590</f>
        <v>0</v>
      </c>
      <c r="F590" s="1118"/>
      <c r="G590" s="1119"/>
      <c r="H590" s="1120"/>
      <c r="I590" s="1125"/>
      <c r="J590" s="1126"/>
      <c r="K590" s="1127"/>
      <c r="L590" s="1128"/>
      <c r="M590" s="57">
        <f t="shared" si="40"/>
        <v>0</v>
      </c>
      <c r="N590" s="57">
        <f t="shared" si="38"/>
        <v>0</v>
      </c>
      <c r="O590" s="460">
        <f t="shared" si="39"/>
        <v>0</v>
      </c>
      <c r="P590" s="464"/>
      <c r="Q590" s="1084"/>
      <c r="R590" s="1085" t="str">
        <f t="shared" si="41"/>
        <v>-</v>
      </c>
      <c r="S590" s="1089">
        <f>Dados_GLOBAL_Inicial!K590</f>
        <v>0</v>
      </c>
      <c r="T590" s="463"/>
      <c r="U590" s="463"/>
      <c r="V590" s="463"/>
      <c r="W590" s="463"/>
      <c r="X590" s="463"/>
      <c r="Y590" s="543"/>
    </row>
    <row r="591" spans="2:25">
      <c r="B591" s="1083"/>
      <c r="C591" s="461">
        <f>MEDIÇÃO_GLOBAL!I591</f>
        <v>0</v>
      </c>
      <c r="D591" s="455">
        <f>MEDIÇÃO_GLOBAL!J591</f>
        <v>0</v>
      </c>
      <c r="F591" s="1118"/>
      <c r="G591" s="1119"/>
      <c r="H591" s="1120"/>
      <c r="I591" s="1125"/>
      <c r="J591" s="1126"/>
      <c r="K591" s="1127"/>
      <c r="L591" s="1128"/>
      <c r="M591" s="57">
        <f t="shared" si="40"/>
        <v>0</v>
      </c>
      <c r="N591" s="57">
        <f t="shared" si="38"/>
        <v>0</v>
      </c>
      <c r="O591" s="460">
        <f t="shared" si="39"/>
        <v>0</v>
      </c>
      <c r="P591" s="464"/>
      <c r="Q591" s="1084"/>
      <c r="R591" s="1085" t="str">
        <f t="shared" si="41"/>
        <v>-</v>
      </c>
      <c r="S591" s="1089">
        <f>Dados_GLOBAL_Inicial!K591</f>
        <v>0</v>
      </c>
      <c r="T591" s="463"/>
      <c r="U591" s="463"/>
      <c r="V591" s="463"/>
      <c r="W591" s="463"/>
      <c r="X591" s="463"/>
      <c r="Y591" s="543"/>
    </row>
    <row r="592" spans="2:25">
      <c r="B592" s="1083"/>
      <c r="C592" s="461">
        <f>MEDIÇÃO_GLOBAL!I592</f>
        <v>0</v>
      </c>
      <c r="D592" s="455">
        <f>MEDIÇÃO_GLOBAL!J592</f>
        <v>0</v>
      </c>
      <c r="F592" s="1118"/>
      <c r="G592" s="1119"/>
      <c r="H592" s="1120"/>
      <c r="I592" s="1125"/>
      <c r="J592" s="1126"/>
      <c r="K592" s="1127"/>
      <c r="L592" s="1128"/>
      <c r="M592" s="57">
        <f t="shared" si="40"/>
        <v>0</v>
      </c>
      <c r="N592" s="57">
        <f t="shared" si="38"/>
        <v>0</v>
      </c>
      <c r="O592" s="460">
        <f t="shared" si="39"/>
        <v>0</v>
      </c>
      <c r="P592" s="464"/>
      <c r="Q592" s="1084"/>
      <c r="R592" s="1085" t="str">
        <f t="shared" si="41"/>
        <v>-</v>
      </c>
      <c r="S592" s="1089">
        <f>Dados_GLOBAL_Inicial!K592</f>
        <v>0</v>
      </c>
      <c r="T592" s="463"/>
      <c r="U592" s="463"/>
      <c r="V592" s="463"/>
      <c r="W592" s="463"/>
      <c r="X592" s="463"/>
      <c r="Y592" s="543"/>
    </row>
    <row r="593" spans="2:25">
      <c r="B593" s="1083"/>
      <c r="C593" s="461">
        <f>MEDIÇÃO_GLOBAL!I593</f>
        <v>0</v>
      </c>
      <c r="D593" s="455">
        <f>MEDIÇÃO_GLOBAL!J593</f>
        <v>0</v>
      </c>
      <c r="F593" s="1118"/>
      <c r="G593" s="1119"/>
      <c r="H593" s="1120"/>
      <c r="I593" s="1125"/>
      <c r="J593" s="1126"/>
      <c r="K593" s="1127"/>
      <c r="L593" s="1128"/>
      <c r="M593" s="57">
        <f t="shared" si="40"/>
        <v>0</v>
      </c>
      <c r="N593" s="57">
        <f t="shared" si="38"/>
        <v>0</v>
      </c>
      <c r="O593" s="460">
        <f t="shared" si="39"/>
        <v>0</v>
      </c>
      <c r="P593" s="464"/>
      <c r="Q593" s="1084"/>
      <c r="R593" s="1085" t="str">
        <f t="shared" si="41"/>
        <v>-</v>
      </c>
      <c r="S593" s="1089">
        <f>Dados_GLOBAL_Inicial!K593</f>
        <v>0</v>
      </c>
      <c r="T593" s="463"/>
      <c r="U593" s="463"/>
      <c r="V593" s="463"/>
      <c r="W593" s="463"/>
      <c r="X593" s="463"/>
      <c r="Y593" s="543"/>
    </row>
    <row r="594" spans="2:25">
      <c r="B594" s="1083"/>
      <c r="C594" s="461">
        <f>MEDIÇÃO_GLOBAL!I594</f>
        <v>0</v>
      </c>
      <c r="D594" s="455">
        <f>MEDIÇÃO_GLOBAL!J594</f>
        <v>0</v>
      </c>
      <c r="F594" s="1118"/>
      <c r="G594" s="1119"/>
      <c r="H594" s="1120"/>
      <c r="I594" s="1125"/>
      <c r="J594" s="1126"/>
      <c r="K594" s="1127"/>
      <c r="L594" s="1128"/>
      <c r="M594" s="57">
        <f t="shared" si="40"/>
        <v>0</v>
      </c>
      <c r="N594" s="57">
        <f t="shared" si="38"/>
        <v>0</v>
      </c>
      <c r="O594" s="460">
        <f t="shared" si="39"/>
        <v>0</v>
      </c>
      <c r="P594" s="464"/>
      <c r="Q594" s="1084"/>
      <c r="R594" s="1085" t="str">
        <f t="shared" si="41"/>
        <v>-</v>
      </c>
      <c r="S594" s="1089">
        <f>Dados_GLOBAL_Inicial!K594</f>
        <v>0</v>
      </c>
      <c r="T594" s="463"/>
      <c r="U594" s="463"/>
      <c r="V594" s="463"/>
      <c r="W594" s="463"/>
      <c r="X594" s="463"/>
      <c r="Y594" s="543"/>
    </row>
    <row r="595" spans="2:25">
      <c r="B595" s="1083"/>
      <c r="C595" s="461">
        <f>MEDIÇÃO_GLOBAL!I595</f>
        <v>0</v>
      </c>
      <c r="D595" s="455">
        <f>MEDIÇÃO_GLOBAL!J595</f>
        <v>0</v>
      </c>
      <c r="F595" s="1118"/>
      <c r="G595" s="1119"/>
      <c r="H595" s="1120"/>
      <c r="I595" s="1125"/>
      <c r="J595" s="1126"/>
      <c r="K595" s="1127"/>
      <c r="L595" s="1128"/>
      <c r="M595" s="57">
        <f t="shared" si="40"/>
        <v>0</v>
      </c>
      <c r="N595" s="57">
        <f t="shared" si="38"/>
        <v>0</v>
      </c>
      <c r="O595" s="460">
        <f t="shared" si="39"/>
        <v>0</v>
      </c>
      <c r="P595" s="464"/>
      <c r="Q595" s="1084"/>
      <c r="R595" s="1085" t="str">
        <f t="shared" si="41"/>
        <v>-</v>
      </c>
      <c r="S595" s="1089">
        <f>Dados_GLOBAL_Inicial!K595</f>
        <v>0</v>
      </c>
      <c r="T595" s="463"/>
      <c r="U595" s="463"/>
      <c r="V595" s="463"/>
      <c r="W595" s="463"/>
      <c r="X595" s="463"/>
      <c r="Y595" s="543"/>
    </row>
    <row r="596" spans="2:25">
      <c r="B596" s="1083"/>
      <c r="C596" s="461">
        <f>MEDIÇÃO_GLOBAL!I596</f>
        <v>0</v>
      </c>
      <c r="D596" s="455">
        <f>MEDIÇÃO_GLOBAL!J596</f>
        <v>0</v>
      </c>
      <c r="F596" s="1118"/>
      <c r="G596" s="1119"/>
      <c r="H596" s="1120"/>
      <c r="I596" s="1125"/>
      <c r="J596" s="1126"/>
      <c r="K596" s="1127"/>
      <c r="L596" s="1128"/>
      <c r="M596" s="57">
        <f t="shared" si="40"/>
        <v>0</v>
      </c>
      <c r="N596" s="57">
        <f t="shared" si="38"/>
        <v>0</v>
      </c>
      <c r="O596" s="460">
        <f t="shared" si="39"/>
        <v>0</v>
      </c>
      <c r="P596" s="464"/>
      <c r="Q596" s="1084"/>
      <c r="R596" s="1085" t="str">
        <f t="shared" si="41"/>
        <v>-</v>
      </c>
      <c r="S596" s="1089">
        <f>Dados_GLOBAL_Inicial!K596</f>
        <v>0</v>
      </c>
      <c r="T596" s="463"/>
      <c r="U596" s="463"/>
      <c r="V596" s="463"/>
      <c r="W596" s="463"/>
      <c r="X596" s="463"/>
      <c r="Y596" s="543"/>
    </row>
    <row r="597" spans="2:25">
      <c r="B597" s="1083"/>
      <c r="C597" s="461">
        <f>MEDIÇÃO_GLOBAL!I597</f>
        <v>0</v>
      </c>
      <c r="D597" s="455">
        <f>MEDIÇÃO_GLOBAL!J597</f>
        <v>0</v>
      </c>
      <c r="F597" s="1118"/>
      <c r="G597" s="1119"/>
      <c r="H597" s="1120"/>
      <c r="I597" s="1125"/>
      <c r="J597" s="1126"/>
      <c r="K597" s="1127"/>
      <c r="L597" s="1128"/>
      <c r="M597" s="57">
        <f t="shared" si="40"/>
        <v>0</v>
      </c>
      <c r="N597" s="57">
        <f t="shared" si="38"/>
        <v>0</v>
      </c>
      <c r="O597" s="460">
        <f t="shared" si="39"/>
        <v>0</v>
      </c>
      <c r="P597" s="464"/>
      <c r="Q597" s="1084"/>
      <c r="R597" s="1085" t="str">
        <f t="shared" si="41"/>
        <v>-</v>
      </c>
      <c r="S597" s="1089">
        <f>Dados_GLOBAL_Inicial!K597</f>
        <v>0</v>
      </c>
      <c r="T597" s="463"/>
      <c r="U597" s="463"/>
      <c r="V597" s="463"/>
      <c r="W597" s="463"/>
      <c r="X597" s="463"/>
      <c r="Y597" s="543"/>
    </row>
    <row r="598" spans="2:25">
      <c r="B598" s="1083"/>
      <c r="C598" s="461">
        <f>MEDIÇÃO_GLOBAL!I598</f>
        <v>0</v>
      </c>
      <c r="D598" s="455">
        <f>MEDIÇÃO_GLOBAL!J598</f>
        <v>0</v>
      </c>
      <c r="F598" s="1118"/>
      <c r="G598" s="1119"/>
      <c r="H598" s="1120"/>
      <c r="I598" s="1125"/>
      <c r="J598" s="1126"/>
      <c r="K598" s="1127"/>
      <c r="L598" s="1128"/>
      <c r="M598" s="57">
        <f t="shared" si="40"/>
        <v>0</v>
      </c>
      <c r="N598" s="57">
        <f t="shared" si="38"/>
        <v>0</v>
      </c>
      <c r="O598" s="460">
        <f t="shared" si="39"/>
        <v>0</v>
      </c>
      <c r="P598" s="464"/>
      <c r="Q598" s="1084"/>
      <c r="R598" s="1085" t="str">
        <f t="shared" si="41"/>
        <v>-</v>
      </c>
      <c r="S598" s="1089">
        <f>Dados_GLOBAL_Inicial!K598</f>
        <v>0</v>
      </c>
      <c r="T598" s="463"/>
      <c r="U598" s="463"/>
      <c r="V598" s="463"/>
      <c r="W598" s="463"/>
      <c r="X598" s="463"/>
      <c r="Y598" s="543"/>
    </row>
    <row r="599" spans="2:25">
      <c r="B599" s="1083"/>
      <c r="C599" s="461">
        <f>MEDIÇÃO_GLOBAL!I599</f>
        <v>0</v>
      </c>
      <c r="D599" s="455">
        <f>MEDIÇÃO_GLOBAL!J599</f>
        <v>0</v>
      </c>
      <c r="F599" s="1118"/>
      <c r="G599" s="1119"/>
      <c r="H599" s="1120"/>
      <c r="I599" s="1125"/>
      <c r="J599" s="1126"/>
      <c r="K599" s="1127"/>
      <c r="L599" s="1128"/>
      <c r="M599" s="57">
        <f t="shared" si="40"/>
        <v>0</v>
      </c>
      <c r="N599" s="57">
        <f t="shared" si="38"/>
        <v>0</v>
      </c>
      <c r="O599" s="460">
        <f t="shared" si="39"/>
        <v>0</v>
      </c>
      <c r="P599" s="464"/>
      <c r="Q599" s="1084"/>
      <c r="R599" s="1085" t="str">
        <f t="shared" si="41"/>
        <v>-</v>
      </c>
      <c r="S599" s="1089">
        <f>Dados_GLOBAL_Inicial!K599</f>
        <v>0</v>
      </c>
      <c r="T599" s="463"/>
      <c r="U599" s="463"/>
      <c r="V599" s="463"/>
      <c r="W599" s="463"/>
      <c r="X599" s="463"/>
      <c r="Y599" s="543"/>
    </row>
    <row r="600" spans="2:25">
      <c r="B600" s="1083"/>
      <c r="C600" s="461">
        <f>MEDIÇÃO_GLOBAL!I600</f>
        <v>0</v>
      </c>
      <c r="D600" s="455">
        <f>MEDIÇÃO_GLOBAL!J600</f>
        <v>0</v>
      </c>
      <c r="F600" s="1118"/>
      <c r="G600" s="1119"/>
      <c r="H600" s="1120"/>
      <c r="I600" s="1125"/>
      <c r="J600" s="1126"/>
      <c r="K600" s="1127"/>
      <c r="L600" s="1128"/>
      <c r="M600" s="57">
        <f t="shared" si="40"/>
        <v>0</v>
      </c>
      <c r="N600" s="57">
        <f t="shared" si="38"/>
        <v>0</v>
      </c>
      <c r="O600" s="460">
        <f t="shared" si="39"/>
        <v>0</v>
      </c>
      <c r="P600" s="464"/>
      <c r="Q600" s="1084"/>
      <c r="R600" s="1085" t="str">
        <f t="shared" si="41"/>
        <v>-</v>
      </c>
      <c r="S600" s="1089">
        <f>Dados_GLOBAL_Inicial!K600</f>
        <v>0</v>
      </c>
      <c r="T600" s="463"/>
      <c r="U600" s="463"/>
      <c r="V600" s="463"/>
      <c r="W600" s="463"/>
      <c r="X600" s="463"/>
      <c r="Y600" s="543"/>
    </row>
    <row r="601" spans="2:25">
      <c r="B601" s="1083"/>
      <c r="C601" s="461">
        <f>MEDIÇÃO_GLOBAL!I601</f>
        <v>0</v>
      </c>
      <c r="D601" s="455">
        <f>MEDIÇÃO_GLOBAL!J601</f>
        <v>0</v>
      </c>
      <c r="F601" s="1118"/>
      <c r="G601" s="1119"/>
      <c r="H601" s="1120"/>
      <c r="I601" s="1125"/>
      <c r="J601" s="1126"/>
      <c r="K601" s="1127"/>
      <c r="L601" s="1128"/>
      <c r="M601" s="57">
        <f t="shared" si="40"/>
        <v>0</v>
      </c>
      <c r="N601" s="57">
        <f t="shared" si="38"/>
        <v>0</v>
      </c>
      <c r="O601" s="460">
        <f t="shared" si="39"/>
        <v>0</v>
      </c>
      <c r="P601" s="464"/>
      <c r="Q601" s="1084"/>
      <c r="R601" s="1085" t="str">
        <f t="shared" si="41"/>
        <v>-</v>
      </c>
      <c r="S601" s="1089">
        <f>Dados_GLOBAL_Inicial!K601</f>
        <v>0</v>
      </c>
      <c r="T601" s="463"/>
      <c r="U601" s="463"/>
      <c r="V601" s="463"/>
      <c r="W601" s="463"/>
      <c r="X601" s="463"/>
      <c r="Y601" s="543"/>
    </row>
    <row r="602" spans="2:25">
      <c r="B602" s="1083"/>
      <c r="C602" s="461">
        <f>MEDIÇÃO_GLOBAL!I602</f>
        <v>0</v>
      </c>
      <c r="D602" s="455">
        <f>MEDIÇÃO_GLOBAL!J602</f>
        <v>0</v>
      </c>
      <c r="F602" s="1118"/>
      <c r="G602" s="1119"/>
      <c r="H602" s="1120"/>
      <c r="I602" s="1125"/>
      <c r="J602" s="1126"/>
      <c r="K602" s="1127"/>
      <c r="L602" s="1128"/>
      <c r="M602" s="57">
        <f t="shared" si="40"/>
        <v>0</v>
      </c>
      <c r="N602" s="57">
        <f t="shared" si="38"/>
        <v>0</v>
      </c>
      <c r="O602" s="460">
        <f t="shared" si="39"/>
        <v>0</v>
      </c>
      <c r="P602" s="464"/>
      <c r="Q602" s="1084"/>
      <c r="R602" s="1085" t="str">
        <f t="shared" si="41"/>
        <v>-</v>
      </c>
      <c r="S602" s="1089">
        <f>Dados_GLOBAL_Inicial!K602</f>
        <v>0</v>
      </c>
      <c r="T602" s="463"/>
      <c r="U602" s="463"/>
      <c r="V602" s="463"/>
      <c r="W602" s="463"/>
      <c r="X602" s="463"/>
      <c r="Y602" s="543"/>
    </row>
    <row r="603" spans="2:25">
      <c r="B603" s="1083"/>
      <c r="C603" s="461">
        <f>MEDIÇÃO_GLOBAL!I603</f>
        <v>0</v>
      </c>
      <c r="D603" s="455">
        <f>MEDIÇÃO_GLOBAL!J603</f>
        <v>0</v>
      </c>
      <c r="F603" s="1118"/>
      <c r="G603" s="1119"/>
      <c r="H603" s="1120"/>
      <c r="I603" s="1125"/>
      <c r="J603" s="1126"/>
      <c r="K603" s="1127"/>
      <c r="L603" s="1128"/>
      <c r="M603" s="57">
        <f t="shared" si="40"/>
        <v>0</v>
      </c>
      <c r="N603" s="57">
        <f t="shared" si="38"/>
        <v>0</v>
      </c>
      <c r="O603" s="460">
        <f t="shared" si="39"/>
        <v>0</v>
      </c>
      <c r="P603" s="464"/>
      <c r="Q603" s="1084"/>
      <c r="R603" s="1085" t="str">
        <f t="shared" si="41"/>
        <v>-</v>
      </c>
      <c r="S603" s="1089">
        <f>Dados_GLOBAL_Inicial!K603</f>
        <v>0</v>
      </c>
      <c r="T603" s="463"/>
      <c r="U603" s="463"/>
      <c r="V603" s="463"/>
      <c r="W603" s="463"/>
      <c r="X603" s="463"/>
      <c r="Y603" s="543"/>
    </row>
    <row r="604" spans="2:25">
      <c r="B604" s="1083"/>
      <c r="C604" s="461">
        <f>MEDIÇÃO_GLOBAL!I604</f>
        <v>0</v>
      </c>
      <c r="D604" s="455">
        <f>MEDIÇÃO_GLOBAL!J604</f>
        <v>0</v>
      </c>
      <c r="F604" s="1118"/>
      <c r="G604" s="1119"/>
      <c r="H604" s="1120"/>
      <c r="I604" s="1125"/>
      <c r="J604" s="1126"/>
      <c r="K604" s="1127"/>
      <c r="L604" s="1128"/>
      <c r="M604" s="57">
        <f t="shared" si="40"/>
        <v>0</v>
      </c>
      <c r="N604" s="57">
        <f t="shared" si="38"/>
        <v>0</v>
      </c>
      <c r="O604" s="460">
        <f t="shared" si="39"/>
        <v>0</v>
      </c>
      <c r="P604" s="464"/>
      <c r="Q604" s="1084"/>
      <c r="R604" s="1085" t="str">
        <f t="shared" si="41"/>
        <v>-</v>
      </c>
      <c r="S604" s="1089">
        <f>Dados_GLOBAL_Inicial!K604</f>
        <v>0</v>
      </c>
      <c r="T604" s="463"/>
      <c r="U604" s="463"/>
      <c r="V604" s="463"/>
      <c r="W604" s="463"/>
      <c r="X604" s="463"/>
      <c r="Y604" s="543"/>
    </row>
    <row r="605" spans="2:25">
      <c r="B605" s="1083"/>
      <c r="C605" s="461">
        <f>MEDIÇÃO_GLOBAL!I605</f>
        <v>0</v>
      </c>
      <c r="D605" s="455">
        <f>MEDIÇÃO_GLOBAL!J605</f>
        <v>0</v>
      </c>
      <c r="F605" s="1118"/>
      <c r="G605" s="1119"/>
      <c r="H605" s="1120"/>
      <c r="I605" s="1125"/>
      <c r="J605" s="1126"/>
      <c r="K605" s="1127"/>
      <c r="L605" s="1128"/>
      <c r="M605" s="57">
        <f t="shared" si="40"/>
        <v>0</v>
      </c>
      <c r="N605" s="57">
        <f t="shared" si="38"/>
        <v>0</v>
      </c>
      <c r="O605" s="460">
        <f t="shared" si="39"/>
        <v>0</v>
      </c>
      <c r="P605" s="464"/>
      <c r="Q605" s="1084"/>
      <c r="R605" s="1085" t="str">
        <f t="shared" si="41"/>
        <v>-</v>
      </c>
      <c r="S605" s="1089">
        <f>Dados_GLOBAL_Inicial!K605</f>
        <v>0</v>
      </c>
      <c r="T605" s="463"/>
      <c r="U605" s="463"/>
      <c r="V605" s="463"/>
      <c r="W605" s="463"/>
      <c r="X605" s="463"/>
      <c r="Y605" s="543"/>
    </row>
    <row r="606" spans="2:25">
      <c r="B606" s="1083"/>
      <c r="C606" s="461">
        <f>MEDIÇÃO_GLOBAL!I606</f>
        <v>0</v>
      </c>
      <c r="D606" s="455">
        <f>MEDIÇÃO_GLOBAL!J606</f>
        <v>0</v>
      </c>
      <c r="F606" s="1118"/>
      <c r="G606" s="1119"/>
      <c r="H606" s="1120"/>
      <c r="I606" s="1125"/>
      <c r="J606" s="1126"/>
      <c r="K606" s="1127"/>
      <c r="L606" s="1128"/>
      <c r="M606" s="57">
        <f t="shared" si="40"/>
        <v>0</v>
      </c>
      <c r="N606" s="57">
        <f t="shared" si="38"/>
        <v>0</v>
      </c>
      <c r="O606" s="460">
        <f t="shared" si="39"/>
        <v>0</v>
      </c>
      <c r="P606" s="464"/>
      <c r="Q606" s="1084"/>
      <c r="R606" s="1085" t="str">
        <f t="shared" si="41"/>
        <v>-</v>
      </c>
      <c r="S606" s="1089">
        <f>Dados_GLOBAL_Inicial!K606</f>
        <v>0</v>
      </c>
      <c r="T606" s="463"/>
      <c r="U606" s="463"/>
      <c r="V606" s="463"/>
      <c r="W606" s="463"/>
      <c r="X606" s="463"/>
      <c r="Y606" s="543"/>
    </row>
    <row r="607" spans="2:25">
      <c r="B607" s="1083"/>
      <c r="C607" s="461">
        <f>MEDIÇÃO_GLOBAL!I607</f>
        <v>0</v>
      </c>
      <c r="D607" s="455">
        <f>MEDIÇÃO_GLOBAL!J607</f>
        <v>0</v>
      </c>
      <c r="F607" s="1118"/>
      <c r="G607" s="1119"/>
      <c r="H607" s="1120"/>
      <c r="I607" s="1125"/>
      <c r="J607" s="1126"/>
      <c r="K607" s="1127"/>
      <c r="L607" s="1128"/>
      <c r="M607" s="57">
        <f t="shared" si="40"/>
        <v>0</v>
      </c>
      <c r="N607" s="57">
        <f t="shared" si="38"/>
        <v>0</v>
      </c>
      <c r="O607" s="460">
        <f t="shared" si="39"/>
        <v>0</v>
      </c>
      <c r="P607" s="464"/>
      <c r="Q607" s="1084"/>
      <c r="R607" s="1085" t="str">
        <f t="shared" si="41"/>
        <v>-</v>
      </c>
      <c r="S607" s="1089">
        <f>Dados_GLOBAL_Inicial!K607</f>
        <v>0</v>
      </c>
      <c r="T607" s="463"/>
      <c r="U607" s="463"/>
      <c r="V607" s="463"/>
      <c r="W607" s="463"/>
      <c r="X607" s="463"/>
      <c r="Y607" s="543"/>
    </row>
    <row r="608" spans="2:25">
      <c r="B608" s="1083"/>
      <c r="C608" s="461">
        <f>MEDIÇÃO_GLOBAL!I608</f>
        <v>0</v>
      </c>
      <c r="D608" s="455">
        <f>MEDIÇÃO_GLOBAL!J608</f>
        <v>0</v>
      </c>
      <c r="F608" s="1118"/>
      <c r="G608" s="1119"/>
      <c r="H608" s="1120"/>
      <c r="I608" s="1125"/>
      <c r="J608" s="1126"/>
      <c r="K608" s="1127"/>
      <c r="L608" s="1128"/>
      <c r="M608" s="57">
        <f t="shared" si="40"/>
        <v>0</v>
      </c>
      <c r="N608" s="57">
        <f t="shared" si="38"/>
        <v>0</v>
      </c>
      <c r="O608" s="460">
        <f t="shared" si="39"/>
        <v>0</v>
      </c>
      <c r="P608" s="464"/>
      <c r="Q608" s="1084"/>
      <c r="R608" s="1085" t="str">
        <f t="shared" si="41"/>
        <v>-</v>
      </c>
      <c r="S608" s="1089">
        <f>Dados_GLOBAL_Inicial!K608</f>
        <v>0</v>
      </c>
      <c r="T608" s="463"/>
      <c r="U608" s="463"/>
      <c r="V608" s="463"/>
      <c r="W608" s="463"/>
      <c r="X608" s="463"/>
      <c r="Y608" s="543"/>
    </row>
    <row r="609" spans="2:25">
      <c r="B609" s="1083"/>
      <c r="C609" s="461">
        <f>MEDIÇÃO_GLOBAL!I609</f>
        <v>0</v>
      </c>
      <c r="D609" s="455">
        <f>MEDIÇÃO_GLOBAL!J609</f>
        <v>0</v>
      </c>
      <c r="F609" s="1118"/>
      <c r="G609" s="1119"/>
      <c r="H609" s="1120"/>
      <c r="I609" s="1125"/>
      <c r="J609" s="1126"/>
      <c r="K609" s="1127"/>
      <c r="L609" s="1128"/>
      <c r="M609" s="57">
        <f t="shared" si="40"/>
        <v>0</v>
      </c>
      <c r="N609" s="57">
        <f t="shared" si="38"/>
        <v>0</v>
      </c>
      <c r="O609" s="460">
        <f t="shared" si="39"/>
        <v>0</v>
      </c>
      <c r="P609" s="464"/>
      <c r="Q609" s="1084"/>
      <c r="R609" s="1085" t="str">
        <f t="shared" si="41"/>
        <v>-</v>
      </c>
      <c r="S609" s="1089">
        <f>Dados_GLOBAL_Inicial!K609</f>
        <v>0</v>
      </c>
      <c r="T609" s="463"/>
      <c r="U609" s="463"/>
      <c r="V609" s="463"/>
      <c r="W609" s="463"/>
      <c r="X609" s="463"/>
      <c r="Y609" s="543"/>
    </row>
    <row r="610" spans="2:25">
      <c r="B610" s="1083"/>
      <c r="C610" s="461">
        <f>MEDIÇÃO_GLOBAL!I610</f>
        <v>0</v>
      </c>
      <c r="D610" s="455">
        <f>MEDIÇÃO_GLOBAL!J610</f>
        <v>0</v>
      </c>
      <c r="F610" s="1118"/>
      <c r="G610" s="1119"/>
      <c r="H610" s="1120"/>
      <c r="I610" s="1125"/>
      <c r="J610" s="1126"/>
      <c r="K610" s="1127"/>
      <c r="L610" s="1128"/>
      <c r="M610" s="57">
        <f t="shared" si="40"/>
        <v>0</v>
      </c>
      <c r="N610" s="57">
        <f t="shared" si="38"/>
        <v>0</v>
      </c>
      <c r="O610" s="460">
        <f t="shared" si="39"/>
        <v>0</v>
      </c>
      <c r="P610" s="464"/>
      <c r="Q610" s="1084"/>
      <c r="R610" s="1085" t="str">
        <f t="shared" si="41"/>
        <v>-</v>
      </c>
      <c r="S610" s="1089">
        <f>Dados_GLOBAL_Inicial!K610</f>
        <v>0</v>
      </c>
      <c r="T610" s="463"/>
      <c r="U610" s="463"/>
      <c r="V610" s="463"/>
      <c r="W610" s="463"/>
      <c r="X610" s="463"/>
      <c r="Y610" s="543"/>
    </row>
    <row r="611" spans="2:25">
      <c r="B611" s="1083"/>
      <c r="C611" s="461">
        <f>MEDIÇÃO_GLOBAL!I611</f>
        <v>0</v>
      </c>
      <c r="D611" s="455">
        <f>MEDIÇÃO_GLOBAL!J611</f>
        <v>0</v>
      </c>
      <c r="F611" s="1118"/>
      <c r="G611" s="1119"/>
      <c r="H611" s="1120"/>
      <c r="I611" s="1125"/>
      <c r="J611" s="1126"/>
      <c r="K611" s="1127"/>
      <c r="L611" s="1128"/>
      <c r="M611" s="57">
        <f t="shared" si="40"/>
        <v>0</v>
      </c>
      <c r="N611" s="57">
        <f t="shared" si="38"/>
        <v>0</v>
      </c>
      <c r="O611" s="460">
        <f t="shared" si="39"/>
        <v>0</v>
      </c>
      <c r="P611" s="464"/>
      <c r="Q611" s="1084"/>
      <c r="R611" s="1085" t="str">
        <f t="shared" si="41"/>
        <v>-</v>
      </c>
      <c r="S611" s="1089">
        <f>Dados_GLOBAL_Inicial!K611</f>
        <v>0</v>
      </c>
      <c r="T611" s="463"/>
      <c r="U611" s="463"/>
      <c r="V611" s="463"/>
      <c r="W611" s="463"/>
      <c r="X611" s="463"/>
      <c r="Y611" s="543"/>
    </row>
    <row r="612" spans="2:25">
      <c r="B612" s="1083"/>
      <c r="C612" s="461">
        <f>MEDIÇÃO_GLOBAL!I612</f>
        <v>0</v>
      </c>
      <c r="D612" s="455">
        <f>MEDIÇÃO_GLOBAL!J612</f>
        <v>0</v>
      </c>
      <c r="F612" s="1118"/>
      <c r="G612" s="1119"/>
      <c r="H612" s="1120"/>
      <c r="I612" s="1125"/>
      <c r="J612" s="1126"/>
      <c r="K612" s="1127"/>
      <c r="L612" s="1128"/>
      <c r="M612" s="57">
        <f t="shared" si="40"/>
        <v>0</v>
      </c>
      <c r="N612" s="57">
        <f t="shared" si="38"/>
        <v>0</v>
      </c>
      <c r="O612" s="460">
        <f t="shared" si="39"/>
        <v>0</v>
      </c>
      <c r="P612" s="464"/>
      <c r="Q612" s="1084"/>
      <c r="R612" s="1085" t="str">
        <f t="shared" si="41"/>
        <v>-</v>
      </c>
      <c r="S612" s="1089">
        <f>Dados_GLOBAL_Inicial!K612</f>
        <v>0</v>
      </c>
      <c r="T612" s="463"/>
      <c r="U612" s="463"/>
      <c r="V612" s="463"/>
      <c r="W612" s="463"/>
      <c r="X612" s="463"/>
      <c r="Y612" s="543"/>
    </row>
    <row r="613" spans="2:25">
      <c r="B613" s="1083"/>
      <c r="C613" s="461">
        <f>MEDIÇÃO_GLOBAL!I613</f>
        <v>0</v>
      </c>
      <c r="D613" s="455">
        <f>MEDIÇÃO_GLOBAL!J613</f>
        <v>0</v>
      </c>
      <c r="F613" s="1118"/>
      <c r="G613" s="1119"/>
      <c r="H613" s="1120"/>
      <c r="I613" s="1125"/>
      <c r="J613" s="1126"/>
      <c r="K613" s="1127"/>
      <c r="L613" s="1128"/>
      <c r="M613" s="57">
        <f t="shared" si="40"/>
        <v>0</v>
      </c>
      <c r="N613" s="57">
        <f t="shared" si="38"/>
        <v>0</v>
      </c>
      <c r="O613" s="460">
        <f t="shared" si="39"/>
        <v>0</v>
      </c>
      <c r="P613" s="464"/>
      <c r="Q613" s="1084"/>
      <c r="R613" s="1085" t="str">
        <f t="shared" si="41"/>
        <v>-</v>
      </c>
      <c r="S613" s="1089">
        <f>Dados_GLOBAL_Inicial!K613</f>
        <v>0</v>
      </c>
      <c r="T613" s="463"/>
      <c r="U613" s="463"/>
      <c r="V613" s="463"/>
      <c r="W613" s="463"/>
      <c r="X613" s="463"/>
      <c r="Y613" s="543"/>
    </row>
    <row r="614" spans="2:25">
      <c r="B614" s="1083"/>
      <c r="C614" s="461">
        <f>MEDIÇÃO_GLOBAL!I614</f>
        <v>0</v>
      </c>
      <c r="D614" s="455">
        <f>MEDIÇÃO_GLOBAL!J614</f>
        <v>0</v>
      </c>
      <c r="F614" s="1118"/>
      <c r="G614" s="1119"/>
      <c r="H614" s="1120"/>
      <c r="I614" s="1125"/>
      <c r="J614" s="1126"/>
      <c r="K614" s="1127"/>
      <c r="L614" s="1128"/>
      <c r="M614" s="57">
        <f t="shared" si="40"/>
        <v>0</v>
      </c>
      <c r="N614" s="57">
        <f t="shared" si="38"/>
        <v>0</v>
      </c>
      <c r="O614" s="460">
        <f t="shared" si="39"/>
        <v>0</v>
      </c>
      <c r="P614" s="464"/>
      <c r="Q614" s="1084"/>
      <c r="R614" s="1085" t="str">
        <f t="shared" si="41"/>
        <v>-</v>
      </c>
      <c r="S614" s="1089">
        <f>Dados_GLOBAL_Inicial!K614</f>
        <v>0</v>
      </c>
      <c r="T614" s="463"/>
      <c r="U614" s="463"/>
      <c r="V614" s="463"/>
      <c r="W614" s="463"/>
      <c r="X614" s="463"/>
      <c r="Y614" s="543"/>
    </row>
    <row r="615" spans="2:25">
      <c r="B615" s="1083"/>
      <c r="C615" s="461">
        <f>MEDIÇÃO_GLOBAL!I615</f>
        <v>0</v>
      </c>
      <c r="D615" s="455">
        <f>MEDIÇÃO_GLOBAL!J615</f>
        <v>0</v>
      </c>
      <c r="F615" s="1118"/>
      <c r="G615" s="1119"/>
      <c r="H615" s="1120"/>
      <c r="I615" s="1125"/>
      <c r="J615" s="1126"/>
      <c r="K615" s="1127"/>
      <c r="L615" s="1128"/>
      <c r="M615" s="57">
        <f t="shared" si="40"/>
        <v>0</v>
      </c>
      <c r="N615" s="57">
        <f t="shared" si="38"/>
        <v>0</v>
      </c>
      <c r="O615" s="460">
        <f t="shared" si="39"/>
        <v>0</v>
      </c>
      <c r="P615" s="464"/>
      <c r="Q615" s="1084"/>
      <c r="R615" s="1085" t="str">
        <f t="shared" si="41"/>
        <v>-</v>
      </c>
      <c r="S615" s="1089">
        <f>Dados_GLOBAL_Inicial!K615</f>
        <v>0</v>
      </c>
      <c r="T615" s="463"/>
      <c r="U615" s="463"/>
      <c r="V615" s="463"/>
      <c r="W615" s="463"/>
      <c r="X615" s="463"/>
      <c r="Y615" s="543"/>
    </row>
    <row r="616" spans="2:25">
      <c r="B616" s="1083"/>
      <c r="C616" s="461">
        <f>MEDIÇÃO_GLOBAL!I616</f>
        <v>0</v>
      </c>
      <c r="D616" s="455">
        <f>MEDIÇÃO_GLOBAL!J616</f>
        <v>0</v>
      </c>
      <c r="F616" s="1118"/>
      <c r="G616" s="1119"/>
      <c r="H616" s="1120"/>
      <c r="I616" s="1125"/>
      <c r="J616" s="1126"/>
      <c r="K616" s="1127"/>
      <c r="L616" s="1128"/>
      <c r="M616" s="57">
        <f t="shared" si="40"/>
        <v>0</v>
      </c>
      <c r="N616" s="57">
        <f t="shared" si="38"/>
        <v>0</v>
      </c>
      <c r="O616" s="460">
        <f t="shared" si="39"/>
        <v>0</v>
      </c>
      <c r="P616" s="464"/>
      <c r="Q616" s="1084"/>
      <c r="R616" s="1085" t="str">
        <f t="shared" si="41"/>
        <v>-</v>
      </c>
      <c r="S616" s="1089">
        <f>Dados_GLOBAL_Inicial!K616</f>
        <v>0</v>
      </c>
      <c r="T616" s="463"/>
      <c r="U616" s="463"/>
      <c r="V616" s="463"/>
      <c r="W616" s="463"/>
      <c r="X616" s="463"/>
      <c r="Y616" s="543"/>
    </row>
    <row r="617" spans="2:25">
      <c r="B617" s="1083"/>
      <c r="C617" s="461">
        <f>MEDIÇÃO_GLOBAL!I617</f>
        <v>0</v>
      </c>
      <c r="D617" s="455">
        <f>MEDIÇÃO_GLOBAL!J617</f>
        <v>0</v>
      </c>
      <c r="F617" s="1118"/>
      <c r="G617" s="1119"/>
      <c r="H617" s="1120"/>
      <c r="I617" s="1125"/>
      <c r="J617" s="1126"/>
      <c r="K617" s="1127"/>
      <c r="L617" s="1128"/>
      <c r="M617" s="57">
        <f t="shared" si="40"/>
        <v>0</v>
      </c>
      <c r="N617" s="57">
        <f t="shared" si="38"/>
        <v>0</v>
      </c>
      <c r="O617" s="460">
        <f t="shared" si="39"/>
        <v>0</v>
      </c>
      <c r="P617" s="464"/>
      <c r="Q617" s="1084"/>
      <c r="R617" s="1085" t="str">
        <f t="shared" si="41"/>
        <v>-</v>
      </c>
      <c r="S617" s="1089">
        <f>Dados_GLOBAL_Inicial!K617</f>
        <v>0</v>
      </c>
      <c r="T617" s="463"/>
      <c r="U617" s="463"/>
      <c r="V617" s="463"/>
      <c r="W617" s="463"/>
      <c r="X617" s="463"/>
      <c r="Y617" s="543"/>
    </row>
    <row r="618" spans="2:25">
      <c r="B618" s="1083"/>
      <c r="C618" s="461">
        <f>MEDIÇÃO_GLOBAL!I618</f>
        <v>0</v>
      </c>
      <c r="D618" s="455">
        <f>MEDIÇÃO_GLOBAL!J618</f>
        <v>0</v>
      </c>
      <c r="F618" s="1118"/>
      <c r="G618" s="1119"/>
      <c r="H618" s="1120"/>
      <c r="I618" s="1125"/>
      <c r="J618" s="1126"/>
      <c r="K618" s="1127"/>
      <c r="L618" s="1128"/>
      <c r="M618" s="57">
        <f t="shared" si="40"/>
        <v>0</v>
      </c>
      <c r="N618" s="57">
        <f t="shared" si="38"/>
        <v>0</v>
      </c>
      <c r="O618" s="460">
        <f t="shared" si="39"/>
        <v>0</v>
      </c>
      <c r="P618" s="464"/>
      <c r="Q618" s="1084"/>
      <c r="R618" s="1085" t="str">
        <f t="shared" si="41"/>
        <v>-</v>
      </c>
      <c r="S618" s="1089">
        <f>Dados_GLOBAL_Inicial!K618</f>
        <v>0</v>
      </c>
      <c r="T618" s="463"/>
      <c r="U618" s="463"/>
      <c r="V618" s="463"/>
      <c r="W618" s="463"/>
      <c r="X618" s="463"/>
      <c r="Y618" s="543"/>
    </row>
    <row r="619" spans="2:25">
      <c r="B619" s="1083"/>
      <c r="C619" s="461">
        <f>MEDIÇÃO_GLOBAL!I619</f>
        <v>0</v>
      </c>
      <c r="D619" s="455">
        <f>MEDIÇÃO_GLOBAL!J619</f>
        <v>0</v>
      </c>
      <c r="F619" s="1118"/>
      <c r="G619" s="1119"/>
      <c r="H619" s="1120"/>
      <c r="I619" s="1125"/>
      <c r="J619" s="1126"/>
      <c r="K619" s="1127"/>
      <c r="L619" s="1128"/>
      <c r="M619" s="57">
        <f t="shared" si="40"/>
        <v>0</v>
      </c>
      <c r="N619" s="57">
        <f t="shared" si="38"/>
        <v>0</v>
      </c>
      <c r="O619" s="460">
        <f t="shared" si="39"/>
        <v>0</v>
      </c>
      <c r="P619" s="464"/>
      <c r="Q619" s="1084"/>
      <c r="R619" s="1085" t="str">
        <f t="shared" si="41"/>
        <v>-</v>
      </c>
      <c r="S619" s="1089">
        <f>Dados_GLOBAL_Inicial!K619</f>
        <v>0</v>
      </c>
      <c r="T619" s="463"/>
      <c r="U619" s="463"/>
      <c r="V619" s="463"/>
      <c r="W619" s="463"/>
      <c r="X619" s="463"/>
      <c r="Y619" s="543"/>
    </row>
    <row r="620" spans="2:25">
      <c r="B620" s="1083"/>
      <c r="C620" s="461">
        <f>MEDIÇÃO_GLOBAL!I620</f>
        <v>0</v>
      </c>
      <c r="D620" s="455">
        <f>MEDIÇÃO_GLOBAL!J620</f>
        <v>0</v>
      </c>
      <c r="F620" s="1118"/>
      <c r="G620" s="1119"/>
      <c r="H620" s="1120"/>
      <c r="I620" s="1125"/>
      <c r="J620" s="1126"/>
      <c r="K620" s="1127"/>
      <c r="L620" s="1128"/>
      <c r="M620" s="57">
        <f t="shared" si="40"/>
        <v>0</v>
      </c>
      <c r="N620" s="57">
        <f t="shared" si="38"/>
        <v>0</v>
      </c>
      <c r="O620" s="460">
        <f t="shared" si="39"/>
        <v>0</v>
      </c>
      <c r="P620" s="464"/>
      <c r="Q620" s="1084"/>
      <c r="R620" s="1085" t="str">
        <f t="shared" si="41"/>
        <v>-</v>
      </c>
      <c r="S620" s="1089">
        <f>Dados_GLOBAL_Inicial!K620</f>
        <v>0</v>
      </c>
      <c r="T620" s="463"/>
      <c r="U620" s="463"/>
      <c r="V620" s="463"/>
      <c r="W620" s="463"/>
      <c r="X620" s="463"/>
      <c r="Y620" s="543"/>
    </row>
    <row r="621" spans="2:25">
      <c r="B621" s="1083"/>
      <c r="C621" s="461">
        <f>MEDIÇÃO_GLOBAL!I621</f>
        <v>0</v>
      </c>
      <c r="D621" s="455">
        <f>MEDIÇÃO_GLOBAL!J621</f>
        <v>0</v>
      </c>
      <c r="F621" s="1118"/>
      <c r="G621" s="1119"/>
      <c r="H621" s="1120"/>
      <c r="I621" s="1125"/>
      <c r="J621" s="1126"/>
      <c r="K621" s="1127"/>
      <c r="L621" s="1128"/>
      <c r="M621" s="57">
        <f t="shared" si="40"/>
        <v>0</v>
      </c>
      <c r="N621" s="57">
        <f t="shared" si="38"/>
        <v>0</v>
      </c>
      <c r="O621" s="460">
        <f t="shared" si="39"/>
        <v>0</v>
      </c>
      <c r="P621" s="464"/>
      <c r="Q621" s="1084"/>
      <c r="R621" s="1085" t="str">
        <f t="shared" si="41"/>
        <v>-</v>
      </c>
      <c r="S621" s="1089">
        <f>Dados_GLOBAL_Inicial!K621</f>
        <v>0</v>
      </c>
      <c r="T621" s="463"/>
      <c r="U621" s="463"/>
      <c r="V621" s="463"/>
      <c r="W621" s="463"/>
      <c r="X621" s="463"/>
      <c r="Y621" s="543"/>
    </row>
    <row r="622" spans="2:25">
      <c r="B622" s="1083"/>
      <c r="C622" s="461">
        <f>MEDIÇÃO_GLOBAL!I622</f>
        <v>0</v>
      </c>
      <c r="D622" s="455">
        <f>MEDIÇÃO_GLOBAL!J622</f>
        <v>0</v>
      </c>
      <c r="F622" s="1118"/>
      <c r="G622" s="1119"/>
      <c r="H622" s="1120"/>
      <c r="I622" s="1125"/>
      <c r="J622" s="1126"/>
      <c r="K622" s="1127"/>
      <c r="L622" s="1128"/>
      <c r="M622" s="57">
        <f t="shared" si="40"/>
        <v>0</v>
      </c>
      <c r="N622" s="57">
        <f t="shared" si="38"/>
        <v>0</v>
      </c>
      <c r="O622" s="460">
        <f t="shared" si="39"/>
        <v>0</v>
      </c>
      <c r="P622" s="464"/>
      <c r="Q622" s="1084"/>
      <c r="R622" s="1085" t="str">
        <f t="shared" si="41"/>
        <v>-</v>
      </c>
      <c r="S622" s="1089">
        <f>Dados_GLOBAL_Inicial!K622</f>
        <v>0</v>
      </c>
      <c r="T622" s="463"/>
      <c r="U622" s="463"/>
      <c r="V622" s="463"/>
      <c r="W622" s="463"/>
      <c r="X622" s="463"/>
      <c r="Y622" s="543"/>
    </row>
    <row r="623" spans="2:25">
      <c r="B623" s="1083"/>
      <c r="C623" s="461">
        <f>MEDIÇÃO_GLOBAL!I623</f>
        <v>0</v>
      </c>
      <c r="D623" s="455">
        <f>MEDIÇÃO_GLOBAL!J623</f>
        <v>0</v>
      </c>
      <c r="F623" s="1118"/>
      <c r="G623" s="1119"/>
      <c r="H623" s="1120"/>
      <c r="I623" s="1125"/>
      <c r="J623" s="1126"/>
      <c r="K623" s="1127"/>
      <c r="L623" s="1128"/>
      <c r="M623" s="57">
        <f t="shared" si="40"/>
        <v>0</v>
      </c>
      <c r="N623" s="57">
        <f t="shared" si="38"/>
        <v>0</v>
      </c>
      <c r="O623" s="460">
        <f t="shared" si="39"/>
        <v>0</v>
      </c>
      <c r="P623" s="464"/>
      <c r="Q623" s="1084"/>
      <c r="R623" s="1085" t="str">
        <f t="shared" si="41"/>
        <v>-</v>
      </c>
      <c r="S623" s="1089">
        <f>Dados_GLOBAL_Inicial!K623</f>
        <v>0</v>
      </c>
      <c r="T623" s="463"/>
      <c r="U623" s="463"/>
      <c r="V623" s="463"/>
      <c r="W623" s="463"/>
      <c r="X623" s="463"/>
      <c r="Y623" s="543"/>
    </row>
    <row r="624" spans="2:25">
      <c r="B624" s="1083"/>
      <c r="C624" s="461">
        <f>MEDIÇÃO_GLOBAL!I624</f>
        <v>0</v>
      </c>
      <c r="D624" s="455">
        <f>MEDIÇÃO_GLOBAL!J624</f>
        <v>0</v>
      </c>
      <c r="F624" s="1118"/>
      <c r="G624" s="1119"/>
      <c r="H624" s="1120"/>
      <c r="I624" s="1125"/>
      <c r="J624" s="1126"/>
      <c r="K624" s="1127"/>
      <c r="L624" s="1128"/>
      <c r="M624" s="57">
        <f t="shared" si="40"/>
        <v>0</v>
      </c>
      <c r="N624" s="57">
        <f t="shared" si="38"/>
        <v>0</v>
      </c>
      <c r="O624" s="460">
        <f t="shared" si="39"/>
        <v>0</v>
      </c>
      <c r="P624" s="464"/>
      <c r="Q624" s="1084"/>
      <c r="R624" s="1085" t="str">
        <f t="shared" si="41"/>
        <v>-</v>
      </c>
      <c r="S624" s="1089">
        <f>Dados_GLOBAL_Inicial!K624</f>
        <v>0</v>
      </c>
      <c r="T624" s="463"/>
      <c r="U624" s="463"/>
      <c r="V624" s="463"/>
      <c r="W624" s="463"/>
      <c r="X624" s="463"/>
      <c r="Y624" s="543"/>
    </row>
    <row r="625" spans="2:25">
      <c r="B625" s="1083"/>
      <c r="C625" s="461">
        <f>MEDIÇÃO_GLOBAL!I625</f>
        <v>0</v>
      </c>
      <c r="D625" s="455">
        <f>MEDIÇÃO_GLOBAL!J625</f>
        <v>0</v>
      </c>
      <c r="F625" s="1118"/>
      <c r="G625" s="1119"/>
      <c r="H625" s="1120"/>
      <c r="I625" s="1125"/>
      <c r="J625" s="1126"/>
      <c r="K625" s="1127"/>
      <c r="L625" s="1128"/>
      <c r="M625" s="57">
        <f t="shared" si="40"/>
        <v>0</v>
      </c>
      <c r="N625" s="57">
        <f t="shared" si="38"/>
        <v>0</v>
      </c>
      <c r="O625" s="460">
        <f t="shared" si="39"/>
        <v>0</v>
      </c>
      <c r="P625" s="464"/>
      <c r="Q625" s="1084"/>
      <c r="R625" s="1085" t="str">
        <f t="shared" si="41"/>
        <v>-</v>
      </c>
      <c r="S625" s="1089">
        <f>Dados_GLOBAL_Inicial!K625</f>
        <v>0</v>
      </c>
      <c r="T625" s="463"/>
      <c r="U625" s="463"/>
      <c r="V625" s="463"/>
      <c r="W625" s="463"/>
      <c r="X625" s="463"/>
      <c r="Y625" s="543"/>
    </row>
    <row r="626" spans="2:25">
      <c r="B626" s="1083"/>
      <c r="C626" s="461">
        <f>MEDIÇÃO_GLOBAL!I626</f>
        <v>0</v>
      </c>
      <c r="D626" s="455">
        <f>MEDIÇÃO_GLOBAL!J626</f>
        <v>0</v>
      </c>
      <c r="F626" s="1118"/>
      <c r="G626" s="1119"/>
      <c r="H626" s="1120"/>
      <c r="I626" s="1125"/>
      <c r="J626" s="1126"/>
      <c r="K626" s="1127"/>
      <c r="L626" s="1128"/>
      <c r="M626" s="57">
        <f t="shared" si="40"/>
        <v>0</v>
      </c>
      <c r="N626" s="57">
        <f t="shared" si="38"/>
        <v>0</v>
      </c>
      <c r="O626" s="460">
        <f t="shared" si="39"/>
        <v>0</v>
      </c>
      <c r="P626" s="464"/>
      <c r="Q626" s="1084"/>
      <c r="R626" s="1085" t="str">
        <f t="shared" si="41"/>
        <v>-</v>
      </c>
      <c r="S626" s="1089">
        <f>Dados_GLOBAL_Inicial!K626</f>
        <v>0</v>
      </c>
      <c r="T626" s="463"/>
      <c r="U626" s="463"/>
      <c r="V626" s="463"/>
      <c r="W626" s="463"/>
      <c r="X626" s="463"/>
      <c r="Y626" s="543"/>
    </row>
    <row r="627" spans="2:25">
      <c r="B627" s="1083"/>
      <c r="C627" s="461">
        <f>MEDIÇÃO_GLOBAL!I627</f>
        <v>0</v>
      </c>
      <c r="D627" s="455">
        <f>MEDIÇÃO_GLOBAL!J627</f>
        <v>0</v>
      </c>
      <c r="F627" s="1118"/>
      <c r="G627" s="1119"/>
      <c r="H627" s="1120"/>
      <c r="I627" s="1125"/>
      <c r="J627" s="1126"/>
      <c r="K627" s="1127"/>
      <c r="L627" s="1128"/>
      <c r="M627" s="57">
        <f t="shared" si="40"/>
        <v>0</v>
      </c>
      <c r="N627" s="57">
        <f t="shared" si="38"/>
        <v>0</v>
      </c>
      <c r="O627" s="460">
        <f t="shared" si="39"/>
        <v>0</v>
      </c>
      <c r="P627" s="464"/>
      <c r="Q627" s="1084"/>
      <c r="R627" s="1085" t="str">
        <f t="shared" si="41"/>
        <v>-</v>
      </c>
      <c r="S627" s="1089">
        <f>Dados_GLOBAL_Inicial!K627</f>
        <v>0</v>
      </c>
      <c r="T627" s="463"/>
      <c r="U627" s="463"/>
      <c r="V627" s="463"/>
      <c r="W627" s="463"/>
      <c r="X627" s="463"/>
      <c r="Y627" s="543"/>
    </row>
    <row r="628" spans="2:25">
      <c r="B628" s="1083"/>
      <c r="C628" s="461">
        <f>MEDIÇÃO_GLOBAL!I628</f>
        <v>0</v>
      </c>
      <c r="D628" s="455">
        <f>MEDIÇÃO_GLOBAL!J628</f>
        <v>0</v>
      </c>
      <c r="F628" s="1118"/>
      <c r="G628" s="1119"/>
      <c r="H628" s="1120"/>
      <c r="I628" s="1125"/>
      <c r="J628" s="1126"/>
      <c r="K628" s="1127"/>
      <c r="L628" s="1128"/>
      <c r="M628" s="57">
        <f t="shared" si="40"/>
        <v>0</v>
      </c>
      <c r="N628" s="57">
        <f t="shared" ref="N628:N691" si="42">IF(IFERROR(VALUE($F628),0)&gt;0,0,SUM(N629,M628))</f>
        <v>0</v>
      </c>
      <c r="O628" s="460">
        <f t="shared" ref="O628:O691" si="43">IF(IFERROR(VALUE($F628),0)&gt;0,SUM(N629),0)</f>
        <v>0</v>
      </c>
      <c r="P628" s="464"/>
      <c r="Q628" s="1084"/>
      <c r="R628" s="1085" t="str">
        <f t="shared" si="41"/>
        <v>-</v>
      </c>
      <c r="S628" s="1089">
        <f>Dados_GLOBAL_Inicial!K628</f>
        <v>0</v>
      </c>
      <c r="T628" s="463"/>
      <c r="U628" s="463"/>
      <c r="V628" s="463"/>
      <c r="W628" s="463"/>
      <c r="X628" s="463"/>
      <c r="Y628" s="543"/>
    </row>
    <row r="629" spans="2:25">
      <c r="B629" s="1083"/>
      <c r="C629" s="461">
        <f>MEDIÇÃO_GLOBAL!I629</f>
        <v>0</v>
      </c>
      <c r="D629" s="455">
        <f>MEDIÇÃO_GLOBAL!J629</f>
        <v>0</v>
      </c>
      <c r="F629" s="1118"/>
      <c r="G629" s="1119"/>
      <c r="H629" s="1120"/>
      <c r="I629" s="1125"/>
      <c r="J629" s="1126"/>
      <c r="K629" s="1127"/>
      <c r="L629" s="1128"/>
      <c r="M629" s="57">
        <f t="shared" si="40"/>
        <v>0</v>
      </c>
      <c r="N629" s="57">
        <f t="shared" si="42"/>
        <v>0</v>
      </c>
      <c r="O629" s="460">
        <f t="shared" si="43"/>
        <v>0</v>
      </c>
      <c r="P629" s="464"/>
      <c r="Q629" s="1084"/>
      <c r="R629" s="1085" t="str">
        <f t="shared" si="41"/>
        <v>-</v>
      </c>
      <c r="S629" s="1089">
        <f>Dados_GLOBAL_Inicial!K629</f>
        <v>0</v>
      </c>
      <c r="T629" s="463"/>
      <c r="U629" s="463"/>
      <c r="V629" s="463"/>
      <c r="W629" s="463"/>
      <c r="X629" s="463"/>
      <c r="Y629" s="543"/>
    </row>
    <row r="630" spans="2:25">
      <c r="B630" s="1083"/>
      <c r="C630" s="461">
        <f>MEDIÇÃO_GLOBAL!I630</f>
        <v>0</v>
      </c>
      <c r="D630" s="455">
        <f>MEDIÇÃO_GLOBAL!J630</f>
        <v>0</v>
      </c>
      <c r="F630" s="1118"/>
      <c r="G630" s="1119"/>
      <c r="H630" s="1120"/>
      <c r="I630" s="1125"/>
      <c r="J630" s="1126"/>
      <c r="K630" s="1127"/>
      <c r="L630" s="1128"/>
      <c r="M630" s="57">
        <f t="shared" si="40"/>
        <v>0</v>
      </c>
      <c r="N630" s="57">
        <f t="shared" si="42"/>
        <v>0</v>
      </c>
      <c r="O630" s="460">
        <f t="shared" si="43"/>
        <v>0</v>
      </c>
      <c r="P630" s="464"/>
      <c r="Q630" s="1084"/>
      <c r="R630" s="1085" t="str">
        <f t="shared" si="41"/>
        <v>-</v>
      </c>
      <c r="S630" s="1089">
        <f>Dados_GLOBAL_Inicial!K630</f>
        <v>0</v>
      </c>
      <c r="T630" s="463"/>
      <c r="U630" s="463"/>
      <c r="V630" s="463"/>
      <c r="W630" s="463"/>
      <c r="X630" s="463"/>
      <c r="Y630" s="543"/>
    </row>
    <row r="631" spans="2:25">
      <c r="B631" s="1083"/>
      <c r="C631" s="461">
        <f>MEDIÇÃO_GLOBAL!I631</f>
        <v>0</v>
      </c>
      <c r="D631" s="455">
        <f>MEDIÇÃO_GLOBAL!J631</f>
        <v>0</v>
      </c>
      <c r="F631" s="1118"/>
      <c r="G631" s="1119"/>
      <c r="H631" s="1120"/>
      <c r="I631" s="1125"/>
      <c r="J631" s="1126"/>
      <c r="K631" s="1127"/>
      <c r="L631" s="1128"/>
      <c r="M631" s="57">
        <f t="shared" si="40"/>
        <v>0</v>
      </c>
      <c r="N631" s="57">
        <f t="shared" si="42"/>
        <v>0</v>
      </c>
      <c r="O631" s="460">
        <f t="shared" si="43"/>
        <v>0</v>
      </c>
      <c r="P631" s="464"/>
      <c r="Q631" s="1084"/>
      <c r="R631" s="1085" t="str">
        <f t="shared" si="41"/>
        <v>-</v>
      </c>
      <c r="S631" s="1089">
        <f>Dados_GLOBAL_Inicial!K631</f>
        <v>0</v>
      </c>
      <c r="T631" s="463"/>
      <c r="U631" s="463"/>
      <c r="V631" s="463"/>
      <c r="W631" s="463"/>
      <c r="X631" s="463"/>
      <c r="Y631" s="543"/>
    </row>
    <row r="632" spans="2:25">
      <c r="B632" s="1083"/>
      <c r="C632" s="461">
        <f>MEDIÇÃO_GLOBAL!I632</f>
        <v>0</v>
      </c>
      <c r="D632" s="455">
        <f>MEDIÇÃO_GLOBAL!J632</f>
        <v>0</v>
      </c>
      <c r="F632" s="1118"/>
      <c r="G632" s="1119"/>
      <c r="H632" s="1120"/>
      <c r="I632" s="1125"/>
      <c r="J632" s="1126"/>
      <c r="K632" s="1127"/>
      <c r="L632" s="1128"/>
      <c r="M632" s="57">
        <f t="shared" si="40"/>
        <v>0</v>
      </c>
      <c r="N632" s="57">
        <f t="shared" si="42"/>
        <v>0</v>
      </c>
      <c r="O632" s="460">
        <f t="shared" si="43"/>
        <v>0</v>
      </c>
      <c r="P632" s="464"/>
      <c r="Q632" s="1084"/>
      <c r="R632" s="1085" t="str">
        <f t="shared" si="41"/>
        <v>-</v>
      </c>
      <c r="S632" s="1089">
        <f>Dados_GLOBAL_Inicial!K632</f>
        <v>0</v>
      </c>
      <c r="T632" s="463"/>
      <c r="U632" s="463"/>
      <c r="V632" s="463"/>
      <c r="W632" s="463"/>
      <c r="X632" s="463"/>
      <c r="Y632" s="543"/>
    </row>
    <row r="633" spans="2:25">
      <c r="B633" s="1083"/>
      <c r="C633" s="461">
        <f>MEDIÇÃO_GLOBAL!I633</f>
        <v>0</v>
      </c>
      <c r="D633" s="455">
        <f>MEDIÇÃO_GLOBAL!J633</f>
        <v>0</v>
      </c>
      <c r="F633" s="1118"/>
      <c r="G633" s="1119"/>
      <c r="H633" s="1120"/>
      <c r="I633" s="1125"/>
      <c r="J633" s="1126"/>
      <c r="K633" s="1127"/>
      <c r="L633" s="1128"/>
      <c r="M633" s="57">
        <f t="shared" si="40"/>
        <v>0</v>
      </c>
      <c r="N633" s="57">
        <f t="shared" si="42"/>
        <v>0</v>
      </c>
      <c r="O633" s="460">
        <f t="shared" si="43"/>
        <v>0</v>
      </c>
      <c r="P633" s="464"/>
      <c r="Q633" s="1084"/>
      <c r="R633" s="1085" t="str">
        <f t="shared" si="41"/>
        <v>-</v>
      </c>
      <c r="S633" s="1089">
        <f>Dados_GLOBAL_Inicial!K633</f>
        <v>0</v>
      </c>
      <c r="T633" s="463"/>
      <c r="U633" s="463"/>
      <c r="V633" s="463"/>
      <c r="W633" s="463"/>
      <c r="X633" s="463"/>
      <c r="Y633" s="543"/>
    </row>
    <row r="634" spans="2:25">
      <c r="B634" s="1083"/>
      <c r="C634" s="461">
        <f>MEDIÇÃO_GLOBAL!I634</f>
        <v>0</v>
      </c>
      <c r="D634" s="455">
        <f>MEDIÇÃO_GLOBAL!J634</f>
        <v>0</v>
      </c>
      <c r="F634" s="1118"/>
      <c r="G634" s="1119"/>
      <c r="H634" s="1120"/>
      <c r="I634" s="1125"/>
      <c r="J634" s="1126"/>
      <c r="K634" s="1127"/>
      <c r="L634" s="1128"/>
      <c r="M634" s="57">
        <f t="shared" si="40"/>
        <v>0</v>
      </c>
      <c r="N634" s="57">
        <f t="shared" si="42"/>
        <v>0</v>
      </c>
      <c r="O634" s="460">
        <f t="shared" si="43"/>
        <v>0</v>
      </c>
      <c r="P634" s="464"/>
      <c r="Q634" s="1084"/>
      <c r="R634" s="1085" t="str">
        <f t="shared" si="41"/>
        <v>-</v>
      </c>
      <c r="S634" s="1089">
        <f>Dados_GLOBAL_Inicial!K634</f>
        <v>0</v>
      </c>
      <c r="T634" s="463"/>
      <c r="U634" s="463"/>
      <c r="V634" s="463"/>
      <c r="W634" s="463"/>
      <c r="X634" s="463"/>
      <c r="Y634" s="543"/>
    </row>
    <row r="635" spans="2:25">
      <c r="B635" s="1083"/>
      <c r="C635" s="461">
        <f>MEDIÇÃO_GLOBAL!I635</f>
        <v>0</v>
      </c>
      <c r="D635" s="455">
        <f>MEDIÇÃO_GLOBAL!J635</f>
        <v>0</v>
      </c>
      <c r="F635" s="1118"/>
      <c r="G635" s="1119"/>
      <c r="H635" s="1120"/>
      <c r="I635" s="1125"/>
      <c r="J635" s="1126"/>
      <c r="K635" s="1127"/>
      <c r="L635" s="1128"/>
      <c r="M635" s="57">
        <f t="shared" si="40"/>
        <v>0</v>
      </c>
      <c r="N635" s="57">
        <f t="shared" si="42"/>
        <v>0</v>
      </c>
      <c r="O635" s="460">
        <f t="shared" si="43"/>
        <v>0</v>
      </c>
      <c r="P635" s="464"/>
      <c r="Q635" s="1084"/>
      <c r="R635" s="1085" t="str">
        <f t="shared" si="41"/>
        <v>-</v>
      </c>
      <c r="S635" s="1089">
        <f>Dados_GLOBAL_Inicial!K635</f>
        <v>0</v>
      </c>
      <c r="T635" s="463"/>
      <c r="U635" s="463"/>
      <c r="V635" s="463"/>
      <c r="W635" s="463"/>
      <c r="X635" s="463"/>
      <c r="Y635" s="543"/>
    </row>
    <row r="636" spans="2:25">
      <c r="B636" s="1083"/>
      <c r="C636" s="461">
        <f>MEDIÇÃO_GLOBAL!I636</f>
        <v>0</v>
      </c>
      <c r="D636" s="455">
        <f>MEDIÇÃO_GLOBAL!J636</f>
        <v>0</v>
      </c>
      <c r="F636" s="1118"/>
      <c r="G636" s="1119"/>
      <c r="H636" s="1120"/>
      <c r="I636" s="1125"/>
      <c r="J636" s="1126"/>
      <c r="K636" s="1127"/>
      <c r="L636" s="1128"/>
      <c r="M636" s="57">
        <f t="shared" si="40"/>
        <v>0</v>
      </c>
      <c r="N636" s="57">
        <f t="shared" si="42"/>
        <v>0</v>
      </c>
      <c r="O636" s="460">
        <f t="shared" si="43"/>
        <v>0</v>
      </c>
      <c r="P636" s="464"/>
      <c r="Q636" s="1084"/>
      <c r="R636" s="1085" t="str">
        <f t="shared" si="41"/>
        <v>-</v>
      </c>
      <c r="S636" s="1089">
        <f>Dados_GLOBAL_Inicial!K636</f>
        <v>0</v>
      </c>
      <c r="T636" s="463"/>
      <c r="U636" s="463"/>
      <c r="V636" s="463"/>
      <c r="W636" s="463"/>
      <c r="X636" s="463"/>
      <c r="Y636" s="543"/>
    </row>
    <row r="637" spans="2:25">
      <c r="B637" s="1083"/>
      <c r="C637" s="461">
        <f>MEDIÇÃO_GLOBAL!I637</f>
        <v>0</v>
      </c>
      <c r="D637" s="455">
        <f>MEDIÇÃO_GLOBAL!J637</f>
        <v>0</v>
      </c>
      <c r="F637" s="1118"/>
      <c r="G637" s="1119"/>
      <c r="H637" s="1120"/>
      <c r="I637" s="1125"/>
      <c r="J637" s="1126"/>
      <c r="K637" s="1127"/>
      <c r="L637" s="1128"/>
      <c r="M637" s="57">
        <f t="shared" si="40"/>
        <v>0</v>
      </c>
      <c r="N637" s="57">
        <f t="shared" si="42"/>
        <v>0</v>
      </c>
      <c r="O637" s="460">
        <f t="shared" si="43"/>
        <v>0</v>
      </c>
      <c r="P637" s="464"/>
      <c r="Q637" s="1084"/>
      <c r="R637" s="1085" t="str">
        <f t="shared" si="41"/>
        <v>-</v>
      </c>
      <c r="S637" s="1089">
        <f>Dados_GLOBAL_Inicial!K637</f>
        <v>0</v>
      </c>
      <c r="T637" s="463"/>
      <c r="U637" s="463"/>
      <c r="V637" s="463"/>
      <c r="W637" s="463"/>
      <c r="X637" s="463"/>
      <c r="Y637" s="543"/>
    </row>
    <row r="638" spans="2:25">
      <c r="B638" s="1083"/>
      <c r="C638" s="461">
        <f>MEDIÇÃO_GLOBAL!I638</f>
        <v>0</v>
      </c>
      <c r="D638" s="455">
        <f>MEDIÇÃO_GLOBAL!J638</f>
        <v>0</v>
      </c>
      <c r="F638" s="1118"/>
      <c r="G638" s="1119"/>
      <c r="H638" s="1120"/>
      <c r="I638" s="1125"/>
      <c r="J638" s="1126"/>
      <c r="K638" s="1127"/>
      <c r="L638" s="1128"/>
      <c r="M638" s="57">
        <f t="shared" si="40"/>
        <v>0</v>
      </c>
      <c r="N638" s="57">
        <f t="shared" si="42"/>
        <v>0</v>
      </c>
      <c r="O638" s="460">
        <f t="shared" si="43"/>
        <v>0</v>
      </c>
      <c r="P638" s="464"/>
      <c r="Q638" s="1084"/>
      <c r="R638" s="1085" t="str">
        <f t="shared" si="41"/>
        <v>-</v>
      </c>
      <c r="S638" s="1089">
        <f>Dados_GLOBAL_Inicial!K638</f>
        <v>0</v>
      </c>
      <c r="T638" s="463"/>
      <c r="U638" s="463"/>
      <c r="V638" s="463"/>
      <c r="W638" s="463"/>
      <c r="X638" s="463"/>
      <c r="Y638" s="543"/>
    </row>
    <row r="639" spans="2:25">
      <c r="B639" s="1083"/>
      <c r="C639" s="461">
        <f>MEDIÇÃO_GLOBAL!I639</f>
        <v>0</v>
      </c>
      <c r="D639" s="455">
        <f>MEDIÇÃO_GLOBAL!J639</f>
        <v>0</v>
      </c>
      <c r="F639" s="1118"/>
      <c r="G639" s="1119"/>
      <c r="H639" s="1120"/>
      <c r="I639" s="1125"/>
      <c r="J639" s="1126"/>
      <c r="K639" s="1127"/>
      <c r="L639" s="1128"/>
      <c r="M639" s="57">
        <f t="shared" si="40"/>
        <v>0</v>
      </c>
      <c r="N639" s="57">
        <f t="shared" si="42"/>
        <v>0</v>
      </c>
      <c r="O639" s="460">
        <f t="shared" si="43"/>
        <v>0</v>
      </c>
      <c r="P639" s="464"/>
      <c r="Q639" s="1084"/>
      <c r="R639" s="1085" t="str">
        <f t="shared" si="41"/>
        <v>-</v>
      </c>
      <c r="S639" s="1089">
        <f>Dados_GLOBAL_Inicial!K639</f>
        <v>0</v>
      </c>
      <c r="T639" s="463"/>
      <c r="U639" s="463"/>
      <c r="V639" s="463"/>
      <c r="W639" s="463"/>
      <c r="X639" s="463"/>
      <c r="Y639" s="543"/>
    </row>
    <row r="640" spans="2:25">
      <c r="B640" s="1083"/>
      <c r="C640" s="461">
        <f>MEDIÇÃO_GLOBAL!I640</f>
        <v>0</v>
      </c>
      <c r="D640" s="455">
        <f>MEDIÇÃO_GLOBAL!J640</f>
        <v>0</v>
      </c>
      <c r="F640" s="1118"/>
      <c r="G640" s="1119"/>
      <c r="H640" s="1120"/>
      <c r="I640" s="1125"/>
      <c r="J640" s="1126"/>
      <c r="K640" s="1127"/>
      <c r="L640" s="1128"/>
      <c r="M640" s="57">
        <f t="shared" si="40"/>
        <v>0</v>
      </c>
      <c r="N640" s="57">
        <f t="shared" si="42"/>
        <v>0</v>
      </c>
      <c r="O640" s="460">
        <f t="shared" si="43"/>
        <v>0</v>
      </c>
      <c r="P640" s="464"/>
      <c r="Q640" s="1084"/>
      <c r="R640" s="1085" t="str">
        <f t="shared" si="41"/>
        <v>-</v>
      </c>
      <c r="S640" s="1089">
        <f>Dados_GLOBAL_Inicial!K640</f>
        <v>0</v>
      </c>
      <c r="T640" s="463"/>
      <c r="U640" s="463"/>
      <c r="V640" s="463"/>
      <c r="W640" s="463"/>
      <c r="X640" s="463"/>
      <c r="Y640" s="543"/>
    </row>
    <row r="641" spans="2:25">
      <c r="B641" s="1083"/>
      <c r="C641" s="461">
        <f>MEDIÇÃO_GLOBAL!I641</f>
        <v>0</v>
      </c>
      <c r="D641" s="455">
        <f>MEDIÇÃO_GLOBAL!J641</f>
        <v>0</v>
      </c>
      <c r="F641" s="1118"/>
      <c r="G641" s="1119"/>
      <c r="H641" s="1120"/>
      <c r="I641" s="1125"/>
      <c r="J641" s="1126"/>
      <c r="K641" s="1127"/>
      <c r="L641" s="1128"/>
      <c r="M641" s="57">
        <f t="shared" si="40"/>
        <v>0</v>
      </c>
      <c r="N641" s="57">
        <f t="shared" si="42"/>
        <v>0</v>
      </c>
      <c r="O641" s="460">
        <f t="shared" si="43"/>
        <v>0</v>
      </c>
      <c r="P641" s="464"/>
      <c r="Q641" s="1084"/>
      <c r="R641" s="1085" t="str">
        <f t="shared" si="41"/>
        <v>-</v>
      </c>
      <c r="S641" s="1089">
        <f>Dados_GLOBAL_Inicial!K641</f>
        <v>0</v>
      </c>
      <c r="T641" s="463"/>
      <c r="U641" s="463"/>
      <c r="V641" s="463"/>
      <c r="W641" s="463"/>
      <c r="X641" s="463"/>
      <c r="Y641" s="543"/>
    </row>
    <row r="642" spans="2:25">
      <c r="B642" s="1083"/>
      <c r="C642" s="461">
        <f>MEDIÇÃO_GLOBAL!I642</f>
        <v>0</v>
      </c>
      <c r="D642" s="455">
        <f>MEDIÇÃO_GLOBAL!J642</f>
        <v>0</v>
      </c>
      <c r="F642" s="1118"/>
      <c r="G642" s="1119"/>
      <c r="H642" s="1120"/>
      <c r="I642" s="1125"/>
      <c r="J642" s="1126"/>
      <c r="K642" s="1127"/>
      <c r="L642" s="1128"/>
      <c r="M642" s="57">
        <f t="shared" si="40"/>
        <v>0</v>
      </c>
      <c r="N642" s="57">
        <f t="shared" si="42"/>
        <v>0</v>
      </c>
      <c r="O642" s="460">
        <f t="shared" si="43"/>
        <v>0</v>
      </c>
      <c r="P642" s="464"/>
      <c r="Q642" s="1084"/>
      <c r="R642" s="1085" t="str">
        <f t="shared" si="41"/>
        <v>-</v>
      </c>
      <c r="S642" s="1089">
        <f>Dados_GLOBAL_Inicial!K642</f>
        <v>0</v>
      </c>
      <c r="T642" s="463"/>
      <c r="U642" s="463"/>
      <c r="V642" s="463"/>
      <c r="W642" s="463"/>
      <c r="X642" s="463"/>
      <c r="Y642" s="543"/>
    </row>
    <row r="643" spans="2:25">
      <c r="B643" s="1083"/>
      <c r="C643" s="461">
        <f>MEDIÇÃO_GLOBAL!I643</f>
        <v>0</v>
      </c>
      <c r="D643" s="455">
        <f>MEDIÇÃO_GLOBAL!J643</f>
        <v>0</v>
      </c>
      <c r="F643" s="1118"/>
      <c r="G643" s="1119"/>
      <c r="H643" s="1120"/>
      <c r="I643" s="1125"/>
      <c r="J643" s="1126"/>
      <c r="K643" s="1127"/>
      <c r="L643" s="1128"/>
      <c r="M643" s="57">
        <f t="shared" si="40"/>
        <v>0</v>
      </c>
      <c r="N643" s="57">
        <f t="shared" si="42"/>
        <v>0</v>
      </c>
      <c r="O643" s="460">
        <f t="shared" si="43"/>
        <v>0</v>
      </c>
      <c r="P643" s="464"/>
      <c r="Q643" s="1084"/>
      <c r="R643" s="1085" t="str">
        <f t="shared" si="41"/>
        <v>-</v>
      </c>
      <c r="S643" s="1089">
        <f>Dados_GLOBAL_Inicial!K643</f>
        <v>0</v>
      </c>
      <c r="T643" s="463"/>
      <c r="U643" s="463"/>
      <c r="V643" s="463"/>
      <c r="W643" s="463"/>
      <c r="X643" s="463"/>
      <c r="Y643" s="543"/>
    </row>
    <row r="644" spans="2:25">
      <c r="B644" s="1083"/>
      <c r="C644" s="461">
        <f>MEDIÇÃO_GLOBAL!I644</f>
        <v>0</v>
      </c>
      <c r="D644" s="455">
        <f>MEDIÇÃO_GLOBAL!J644</f>
        <v>0</v>
      </c>
      <c r="F644" s="1118"/>
      <c r="G644" s="1119"/>
      <c r="H644" s="1120"/>
      <c r="I644" s="1125"/>
      <c r="J644" s="1126"/>
      <c r="K644" s="1127"/>
      <c r="L644" s="1128"/>
      <c r="M644" s="57">
        <f t="shared" si="40"/>
        <v>0</v>
      </c>
      <c r="N644" s="57">
        <f t="shared" si="42"/>
        <v>0</v>
      </c>
      <c r="O644" s="460">
        <f t="shared" si="43"/>
        <v>0</v>
      </c>
      <c r="P644" s="464"/>
      <c r="Q644" s="1084"/>
      <c r="R644" s="1085" t="str">
        <f t="shared" si="41"/>
        <v>-</v>
      </c>
      <c r="S644" s="1089">
        <f>Dados_GLOBAL_Inicial!K644</f>
        <v>0</v>
      </c>
      <c r="T644" s="463"/>
      <c r="U644" s="463"/>
      <c r="V644" s="463"/>
      <c r="W644" s="463"/>
      <c r="X644" s="463"/>
      <c r="Y644" s="543"/>
    </row>
    <row r="645" spans="2:25">
      <c r="B645" s="1083"/>
      <c r="C645" s="461">
        <f>MEDIÇÃO_GLOBAL!I645</f>
        <v>0</v>
      </c>
      <c r="D645" s="455">
        <f>MEDIÇÃO_GLOBAL!J645</f>
        <v>0</v>
      </c>
      <c r="F645" s="1118"/>
      <c r="G645" s="1119"/>
      <c r="H645" s="1120"/>
      <c r="I645" s="1125"/>
      <c r="J645" s="1126"/>
      <c r="K645" s="1127"/>
      <c r="L645" s="1128"/>
      <c r="M645" s="57">
        <f t="shared" si="40"/>
        <v>0</v>
      </c>
      <c r="N645" s="57">
        <f t="shared" si="42"/>
        <v>0</v>
      </c>
      <c r="O645" s="460">
        <f t="shared" si="43"/>
        <v>0</v>
      </c>
      <c r="P645" s="464"/>
      <c r="Q645" s="1084"/>
      <c r="R645" s="1085" t="str">
        <f t="shared" si="41"/>
        <v>-</v>
      </c>
      <c r="S645" s="1089">
        <f>Dados_GLOBAL_Inicial!K645</f>
        <v>0</v>
      </c>
      <c r="T645" s="463"/>
      <c r="U645" s="463"/>
      <c r="V645" s="463"/>
      <c r="W645" s="463"/>
      <c r="X645" s="463"/>
      <c r="Y645" s="543"/>
    </row>
    <row r="646" spans="2:25">
      <c r="B646" s="1083"/>
      <c r="C646" s="461">
        <f>MEDIÇÃO_GLOBAL!I646</f>
        <v>0</v>
      </c>
      <c r="D646" s="455">
        <f>MEDIÇÃO_GLOBAL!J646</f>
        <v>0</v>
      </c>
      <c r="F646" s="1118"/>
      <c r="G646" s="1119"/>
      <c r="H646" s="1120"/>
      <c r="I646" s="1125"/>
      <c r="J646" s="1126"/>
      <c r="K646" s="1127"/>
      <c r="L646" s="1128"/>
      <c r="M646" s="57">
        <f t="shared" si="40"/>
        <v>0</v>
      </c>
      <c r="N646" s="57">
        <f t="shared" si="42"/>
        <v>0</v>
      </c>
      <c r="O646" s="460">
        <f t="shared" si="43"/>
        <v>0</v>
      </c>
      <c r="P646" s="464"/>
      <c r="Q646" s="1084"/>
      <c r="R646" s="1085" t="str">
        <f t="shared" si="41"/>
        <v>-</v>
      </c>
      <c r="S646" s="1089">
        <f>Dados_GLOBAL_Inicial!K646</f>
        <v>0</v>
      </c>
      <c r="T646" s="463"/>
      <c r="U646" s="463"/>
      <c r="V646" s="463"/>
      <c r="W646" s="463"/>
      <c r="X646" s="463"/>
      <c r="Y646" s="543"/>
    </row>
    <row r="647" spans="2:25">
      <c r="B647" s="1083"/>
      <c r="C647" s="461">
        <f>MEDIÇÃO_GLOBAL!I647</f>
        <v>0</v>
      </c>
      <c r="D647" s="455">
        <f>MEDIÇÃO_GLOBAL!J647</f>
        <v>0</v>
      </c>
      <c r="F647" s="1118"/>
      <c r="G647" s="1119"/>
      <c r="H647" s="1120"/>
      <c r="I647" s="1125"/>
      <c r="J647" s="1126"/>
      <c r="K647" s="1127"/>
      <c r="L647" s="1128"/>
      <c r="M647" s="57">
        <f t="shared" si="40"/>
        <v>0</v>
      </c>
      <c r="N647" s="57">
        <f t="shared" si="42"/>
        <v>0</v>
      </c>
      <c r="O647" s="460">
        <f t="shared" si="43"/>
        <v>0</v>
      </c>
      <c r="P647" s="464"/>
      <c r="Q647" s="1084"/>
      <c r="R647" s="1085" t="str">
        <f t="shared" si="41"/>
        <v>-</v>
      </c>
      <c r="S647" s="1089">
        <f>Dados_GLOBAL_Inicial!K647</f>
        <v>0</v>
      </c>
      <c r="T647" s="463"/>
      <c r="U647" s="463"/>
      <c r="V647" s="463"/>
      <c r="W647" s="463"/>
      <c r="X647" s="463"/>
      <c r="Y647" s="543"/>
    </row>
    <row r="648" spans="2:25">
      <c r="B648" s="1083"/>
      <c r="C648" s="461">
        <f>MEDIÇÃO_GLOBAL!I648</f>
        <v>0</v>
      </c>
      <c r="D648" s="455">
        <f>MEDIÇÃO_GLOBAL!J648</f>
        <v>0</v>
      </c>
      <c r="F648" s="1118"/>
      <c r="G648" s="1119"/>
      <c r="H648" s="1120"/>
      <c r="I648" s="1125"/>
      <c r="J648" s="1126"/>
      <c r="K648" s="1127"/>
      <c r="L648" s="1128"/>
      <c r="M648" s="57">
        <f t="shared" si="40"/>
        <v>0</v>
      </c>
      <c r="N648" s="57">
        <f t="shared" si="42"/>
        <v>0</v>
      </c>
      <c r="O648" s="460">
        <f t="shared" si="43"/>
        <v>0</v>
      </c>
      <c r="P648" s="464"/>
      <c r="Q648" s="1084"/>
      <c r="R648" s="1085" t="str">
        <f t="shared" si="41"/>
        <v>-</v>
      </c>
      <c r="S648" s="1089">
        <f>Dados_GLOBAL_Inicial!K648</f>
        <v>0</v>
      </c>
      <c r="T648" s="463"/>
      <c r="U648" s="463"/>
      <c r="V648" s="463"/>
      <c r="W648" s="463"/>
      <c r="X648" s="463"/>
      <c r="Y648" s="543"/>
    </row>
    <row r="649" spans="2:25">
      <c r="B649" s="1083"/>
      <c r="C649" s="461">
        <f>MEDIÇÃO_GLOBAL!I649</f>
        <v>0</v>
      </c>
      <c r="D649" s="455">
        <f>MEDIÇÃO_GLOBAL!J649</f>
        <v>0</v>
      </c>
      <c r="F649" s="1118"/>
      <c r="G649" s="1119"/>
      <c r="H649" s="1120"/>
      <c r="I649" s="1125"/>
      <c r="J649" s="1126"/>
      <c r="K649" s="1127"/>
      <c r="L649" s="1128"/>
      <c r="M649" s="57">
        <f t="shared" si="40"/>
        <v>0</v>
      </c>
      <c r="N649" s="57">
        <f t="shared" si="42"/>
        <v>0</v>
      </c>
      <c r="O649" s="460">
        <f t="shared" si="43"/>
        <v>0</v>
      </c>
      <c r="P649" s="464"/>
      <c r="Q649" s="1084"/>
      <c r="R649" s="1085" t="str">
        <f t="shared" si="41"/>
        <v>-</v>
      </c>
      <c r="S649" s="1089">
        <f>Dados_GLOBAL_Inicial!K649</f>
        <v>0</v>
      </c>
      <c r="T649" s="463"/>
      <c r="U649" s="463"/>
      <c r="V649" s="463"/>
      <c r="W649" s="463"/>
      <c r="X649" s="463"/>
      <c r="Y649" s="543"/>
    </row>
    <row r="650" spans="2:25">
      <c r="B650" s="1083"/>
      <c r="C650" s="461">
        <f>MEDIÇÃO_GLOBAL!I650</f>
        <v>0</v>
      </c>
      <c r="D650" s="455">
        <f>MEDIÇÃO_GLOBAL!J650</f>
        <v>0</v>
      </c>
      <c r="F650" s="1118"/>
      <c r="G650" s="1119"/>
      <c r="H650" s="1120"/>
      <c r="I650" s="1125"/>
      <c r="J650" s="1126"/>
      <c r="K650" s="1127"/>
      <c r="L650" s="1128"/>
      <c r="M650" s="57">
        <f t="shared" si="40"/>
        <v>0</v>
      </c>
      <c r="N650" s="57">
        <f t="shared" si="42"/>
        <v>0</v>
      </c>
      <c r="O650" s="460">
        <f t="shared" si="43"/>
        <v>0</v>
      </c>
      <c r="P650" s="464"/>
      <c r="Q650" s="1084"/>
      <c r="R650" s="1085" t="str">
        <f t="shared" si="41"/>
        <v>-</v>
      </c>
      <c r="S650" s="1089">
        <f>Dados_GLOBAL_Inicial!K650</f>
        <v>0</v>
      </c>
      <c r="T650" s="463"/>
      <c r="U650" s="463"/>
      <c r="V650" s="463"/>
      <c r="W650" s="463"/>
      <c r="X650" s="463"/>
      <c r="Y650" s="543"/>
    </row>
    <row r="651" spans="2:25">
      <c r="B651" s="1083"/>
      <c r="C651" s="461">
        <f>MEDIÇÃO_GLOBAL!I651</f>
        <v>0</v>
      </c>
      <c r="D651" s="455">
        <f>MEDIÇÃO_GLOBAL!J651</f>
        <v>0</v>
      </c>
      <c r="F651" s="1118"/>
      <c r="G651" s="1119"/>
      <c r="H651" s="1120"/>
      <c r="I651" s="1125"/>
      <c r="J651" s="1126"/>
      <c r="K651" s="1127"/>
      <c r="L651" s="1128"/>
      <c r="M651" s="57">
        <f t="shared" si="40"/>
        <v>0</v>
      </c>
      <c r="N651" s="57">
        <f t="shared" si="42"/>
        <v>0</v>
      </c>
      <c r="O651" s="460">
        <f t="shared" si="43"/>
        <v>0</v>
      </c>
      <c r="P651" s="464"/>
      <c r="Q651" s="1084"/>
      <c r="R651" s="1085" t="str">
        <f t="shared" si="41"/>
        <v>-</v>
      </c>
      <c r="S651" s="1089">
        <f>Dados_GLOBAL_Inicial!K651</f>
        <v>0</v>
      </c>
      <c r="T651" s="463"/>
      <c r="U651" s="463"/>
      <c r="V651" s="463"/>
      <c r="W651" s="463"/>
      <c r="X651" s="463"/>
      <c r="Y651" s="543"/>
    </row>
    <row r="652" spans="2:25">
      <c r="B652" s="1083"/>
      <c r="C652" s="461">
        <f>MEDIÇÃO_GLOBAL!I652</f>
        <v>0</v>
      </c>
      <c r="D652" s="455">
        <f>MEDIÇÃO_GLOBAL!J652</f>
        <v>0</v>
      </c>
      <c r="F652" s="1118"/>
      <c r="G652" s="1119"/>
      <c r="H652" s="1120"/>
      <c r="I652" s="1125"/>
      <c r="J652" s="1126"/>
      <c r="K652" s="1127"/>
      <c r="L652" s="1128"/>
      <c r="M652" s="57">
        <f t="shared" ref="M652:M713" si="44">IF($C$6=0,IF(IFERROR(VALUE($F652),0)&gt;0,0,IF(P652=0,ROUND(IFERROR(VALUE(K652),0)*IFERROR(VALUE(L652),0),2),IF(P652="b",ROUNDDOWN(IFERROR(VALUE(K652),0)*IFERROR(VALUE(L652),0),2),IF(P652="c",ROUNDUP(IFERROR(VALUE(K652),0)*IFERROR(VALUE(L652),0),2),ROUND(IFERROR(VALUE(K652),0)*IFERROR(VALUE(L652),0),2))))),IF(IFERROR(VALUE($F652),0)&gt;0,0,IF(P652=0,ROUND(IFERROR(VALUE(L652),0)*D652,2),IF(P652="b",ROUNDDOWN(IFERROR(VALUE(L652),0)*D652,2),IF(P652="c",ROUNDUP(IFERROR(VALUE(L652),0)*D652,2),ROUND(IFERROR(VALUE(L652),0)*D652,2))))))</f>
        <v>0</v>
      </c>
      <c r="N652" s="57">
        <f t="shared" si="42"/>
        <v>0</v>
      </c>
      <c r="O652" s="460">
        <f t="shared" si="43"/>
        <v>0</v>
      </c>
      <c r="P652" s="464"/>
      <c r="Q652" s="1084"/>
      <c r="R652" s="1085" t="str">
        <f t="shared" ref="R652:R713" si="45">IF(K652=0,"-",IF(K652=SUM(S652:Y652),"Ok","Verificar"))</f>
        <v>-</v>
      </c>
      <c r="S652" s="1089">
        <f>Dados_GLOBAL_Inicial!K652</f>
        <v>0</v>
      </c>
      <c r="T652" s="463"/>
      <c r="U652" s="463"/>
      <c r="V652" s="463"/>
      <c r="W652" s="463"/>
      <c r="X652" s="463"/>
      <c r="Y652" s="543"/>
    </row>
    <row r="653" spans="2:25">
      <c r="B653" s="1083"/>
      <c r="C653" s="461">
        <f>MEDIÇÃO_GLOBAL!I653</f>
        <v>0</v>
      </c>
      <c r="D653" s="455">
        <f>MEDIÇÃO_GLOBAL!J653</f>
        <v>0</v>
      </c>
      <c r="F653" s="1118"/>
      <c r="G653" s="1119"/>
      <c r="H653" s="1120"/>
      <c r="I653" s="1125"/>
      <c r="J653" s="1126"/>
      <c r="K653" s="1127"/>
      <c r="L653" s="1128"/>
      <c r="M653" s="57">
        <f t="shared" si="44"/>
        <v>0</v>
      </c>
      <c r="N653" s="57">
        <f t="shared" si="42"/>
        <v>0</v>
      </c>
      <c r="O653" s="460">
        <f t="shared" si="43"/>
        <v>0</v>
      </c>
      <c r="P653" s="464"/>
      <c r="Q653" s="1084"/>
      <c r="R653" s="1085" t="str">
        <f t="shared" si="45"/>
        <v>-</v>
      </c>
      <c r="S653" s="1089">
        <f>Dados_GLOBAL_Inicial!K653</f>
        <v>0</v>
      </c>
      <c r="T653" s="463"/>
      <c r="U653" s="463"/>
      <c r="V653" s="463"/>
      <c r="W653" s="463"/>
      <c r="X653" s="463"/>
      <c r="Y653" s="543"/>
    </row>
    <row r="654" spans="2:25">
      <c r="B654" s="1083"/>
      <c r="C654" s="461">
        <f>MEDIÇÃO_GLOBAL!I654</f>
        <v>0</v>
      </c>
      <c r="D654" s="455">
        <f>MEDIÇÃO_GLOBAL!J654</f>
        <v>0</v>
      </c>
      <c r="F654" s="1118"/>
      <c r="G654" s="1119"/>
      <c r="H654" s="1120"/>
      <c r="I654" s="1125"/>
      <c r="J654" s="1126"/>
      <c r="K654" s="1127"/>
      <c r="L654" s="1128"/>
      <c r="M654" s="57">
        <f t="shared" si="44"/>
        <v>0</v>
      </c>
      <c r="N654" s="57">
        <f t="shared" si="42"/>
        <v>0</v>
      </c>
      <c r="O654" s="460">
        <f t="shared" si="43"/>
        <v>0</v>
      </c>
      <c r="P654" s="464"/>
      <c r="Q654" s="1084"/>
      <c r="R654" s="1085" t="str">
        <f t="shared" si="45"/>
        <v>-</v>
      </c>
      <c r="S654" s="1089">
        <f>Dados_GLOBAL_Inicial!K654</f>
        <v>0</v>
      </c>
      <c r="T654" s="463"/>
      <c r="U654" s="463"/>
      <c r="V654" s="463"/>
      <c r="W654" s="463"/>
      <c r="X654" s="463"/>
      <c r="Y654" s="543"/>
    </row>
    <row r="655" spans="2:25">
      <c r="B655" s="1083"/>
      <c r="C655" s="461">
        <f>MEDIÇÃO_GLOBAL!I655</f>
        <v>0</v>
      </c>
      <c r="D655" s="455">
        <f>MEDIÇÃO_GLOBAL!J655</f>
        <v>0</v>
      </c>
      <c r="F655" s="1118"/>
      <c r="G655" s="1119"/>
      <c r="H655" s="1120"/>
      <c r="I655" s="1125"/>
      <c r="J655" s="1126"/>
      <c r="K655" s="1127"/>
      <c r="L655" s="1128"/>
      <c r="M655" s="57">
        <f t="shared" si="44"/>
        <v>0</v>
      </c>
      <c r="N655" s="57">
        <f t="shared" si="42"/>
        <v>0</v>
      </c>
      <c r="O655" s="460">
        <f t="shared" si="43"/>
        <v>0</v>
      </c>
      <c r="P655" s="464"/>
      <c r="Q655" s="1084"/>
      <c r="R655" s="1085" t="str">
        <f t="shared" si="45"/>
        <v>-</v>
      </c>
      <c r="S655" s="1089">
        <f>Dados_GLOBAL_Inicial!K655</f>
        <v>0</v>
      </c>
      <c r="T655" s="463"/>
      <c r="U655" s="463"/>
      <c r="V655" s="463"/>
      <c r="W655" s="463"/>
      <c r="X655" s="463"/>
      <c r="Y655" s="543"/>
    </row>
    <row r="656" spans="2:25">
      <c r="B656" s="1083"/>
      <c r="C656" s="461">
        <f>MEDIÇÃO_GLOBAL!I656</f>
        <v>0</v>
      </c>
      <c r="D656" s="455">
        <f>MEDIÇÃO_GLOBAL!J656</f>
        <v>0</v>
      </c>
      <c r="F656" s="1118"/>
      <c r="G656" s="1119"/>
      <c r="H656" s="1120"/>
      <c r="I656" s="1125"/>
      <c r="J656" s="1126"/>
      <c r="K656" s="1127"/>
      <c r="L656" s="1128"/>
      <c r="M656" s="57">
        <f t="shared" si="44"/>
        <v>0</v>
      </c>
      <c r="N656" s="57">
        <f t="shared" si="42"/>
        <v>0</v>
      </c>
      <c r="O656" s="460">
        <f t="shared" si="43"/>
        <v>0</v>
      </c>
      <c r="P656" s="464"/>
      <c r="Q656" s="1084"/>
      <c r="R656" s="1085" t="str">
        <f t="shared" si="45"/>
        <v>-</v>
      </c>
      <c r="S656" s="1089">
        <f>Dados_GLOBAL_Inicial!K656</f>
        <v>0</v>
      </c>
      <c r="T656" s="463"/>
      <c r="U656" s="463"/>
      <c r="V656" s="463"/>
      <c r="W656" s="463"/>
      <c r="X656" s="463"/>
      <c r="Y656" s="543"/>
    </row>
    <row r="657" spans="2:25">
      <c r="B657" s="1083"/>
      <c r="C657" s="461">
        <f>MEDIÇÃO_GLOBAL!I657</f>
        <v>0</v>
      </c>
      <c r="D657" s="455">
        <f>MEDIÇÃO_GLOBAL!J657</f>
        <v>0</v>
      </c>
      <c r="F657" s="1118"/>
      <c r="G657" s="1119"/>
      <c r="H657" s="1120"/>
      <c r="I657" s="1125"/>
      <c r="J657" s="1126"/>
      <c r="K657" s="1127"/>
      <c r="L657" s="1128"/>
      <c r="M657" s="57">
        <f t="shared" si="44"/>
        <v>0</v>
      </c>
      <c r="N657" s="57">
        <f t="shared" si="42"/>
        <v>0</v>
      </c>
      <c r="O657" s="460">
        <f t="shared" si="43"/>
        <v>0</v>
      </c>
      <c r="P657" s="464"/>
      <c r="Q657" s="1084"/>
      <c r="R657" s="1085" t="str">
        <f t="shared" si="45"/>
        <v>-</v>
      </c>
      <c r="S657" s="1089">
        <f>Dados_GLOBAL_Inicial!K657</f>
        <v>0</v>
      </c>
      <c r="T657" s="463"/>
      <c r="U657" s="463"/>
      <c r="V657" s="463"/>
      <c r="W657" s="463"/>
      <c r="X657" s="463"/>
      <c r="Y657" s="543"/>
    </row>
    <row r="658" spans="2:25">
      <c r="B658" s="1083"/>
      <c r="C658" s="461">
        <f>MEDIÇÃO_GLOBAL!I658</f>
        <v>0</v>
      </c>
      <c r="D658" s="455">
        <f>MEDIÇÃO_GLOBAL!J658</f>
        <v>0</v>
      </c>
      <c r="F658" s="1118"/>
      <c r="G658" s="1119"/>
      <c r="H658" s="1120"/>
      <c r="I658" s="1125"/>
      <c r="J658" s="1126"/>
      <c r="K658" s="1127"/>
      <c r="L658" s="1128"/>
      <c r="M658" s="57">
        <f t="shared" si="44"/>
        <v>0</v>
      </c>
      <c r="N658" s="57">
        <f t="shared" si="42"/>
        <v>0</v>
      </c>
      <c r="O658" s="460">
        <f t="shared" si="43"/>
        <v>0</v>
      </c>
      <c r="P658" s="464"/>
      <c r="Q658" s="1084"/>
      <c r="R658" s="1085" t="str">
        <f t="shared" si="45"/>
        <v>-</v>
      </c>
      <c r="S658" s="1089">
        <f>Dados_GLOBAL_Inicial!K658</f>
        <v>0</v>
      </c>
      <c r="T658" s="463"/>
      <c r="U658" s="463"/>
      <c r="V658" s="463"/>
      <c r="W658" s="463"/>
      <c r="X658" s="463"/>
      <c r="Y658" s="543"/>
    </row>
    <row r="659" spans="2:25">
      <c r="B659" s="1083"/>
      <c r="C659" s="461">
        <f>MEDIÇÃO_GLOBAL!I659</f>
        <v>0</v>
      </c>
      <c r="D659" s="455">
        <f>MEDIÇÃO_GLOBAL!J659</f>
        <v>0</v>
      </c>
      <c r="F659" s="1118"/>
      <c r="G659" s="1119"/>
      <c r="H659" s="1120"/>
      <c r="I659" s="1125"/>
      <c r="J659" s="1126"/>
      <c r="K659" s="1127"/>
      <c r="L659" s="1128"/>
      <c r="M659" s="57">
        <f t="shared" si="44"/>
        <v>0</v>
      </c>
      <c r="N659" s="57">
        <f t="shared" si="42"/>
        <v>0</v>
      </c>
      <c r="O659" s="460">
        <f t="shared" si="43"/>
        <v>0</v>
      </c>
      <c r="P659" s="464"/>
      <c r="Q659" s="1084"/>
      <c r="R659" s="1085" t="str">
        <f t="shared" si="45"/>
        <v>-</v>
      </c>
      <c r="S659" s="1089">
        <f>Dados_GLOBAL_Inicial!K659</f>
        <v>0</v>
      </c>
      <c r="T659" s="463"/>
      <c r="U659" s="463"/>
      <c r="V659" s="463"/>
      <c r="W659" s="463"/>
      <c r="X659" s="463"/>
      <c r="Y659" s="543"/>
    </row>
    <row r="660" spans="2:25">
      <c r="B660" s="1083"/>
      <c r="C660" s="461">
        <f>MEDIÇÃO_GLOBAL!I660</f>
        <v>0</v>
      </c>
      <c r="D660" s="455">
        <f>MEDIÇÃO_GLOBAL!J660</f>
        <v>0</v>
      </c>
      <c r="F660" s="1118"/>
      <c r="G660" s="1119"/>
      <c r="H660" s="1120"/>
      <c r="I660" s="1125"/>
      <c r="J660" s="1126"/>
      <c r="K660" s="1127"/>
      <c r="L660" s="1128"/>
      <c r="M660" s="57">
        <f t="shared" si="44"/>
        <v>0</v>
      </c>
      <c r="N660" s="57">
        <f t="shared" si="42"/>
        <v>0</v>
      </c>
      <c r="O660" s="460">
        <f t="shared" si="43"/>
        <v>0</v>
      </c>
      <c r="P660" s="464"/>
      <c r="Q660" s="1084"/>
      <c r="R660" s="1085" t="str">
        <f t="shared" si="45"/>
        <v>-</v>
      </c>
      <c r="S660" s="1089">
        <f>Dados_GLOBAL_Inicial!K660</f>
        <v>0</v>
      </c>
      <c r="T660" s="463"/>
      <c r="U660" s="463"/>
      <c r="V660" s="463"/>
      <c r="W660" s="463"/>
      <c r="X660" s="463"/>
      <c r="Y660" s="543"/>
    </row>
    <row r="661" spans="2:25">
      <c r="B661" s="1083"/>
      <c r="C661" s="461">
        <f>MEDIÇÃO_GLOBAL!I661</f>
        <v>0</v>
      </c>
      <c r="D661" s="455">
        <f>MEDIÇÃO_GLOBAL!J661</f>
        <v>0</v>
      </c>
      <c r="F661" s="1118"/>
      <c r="G661" s="1119"/>
      <c r="H661" s="1120"/>
      <c r="I661" s="1125"/>
      <c r="J661" s="1126"/>
      <c r="K661" s="1127"/>
      <c r="L661" s="1128"/>
      <c r="M661" s="57">
        <f t="shared" si="44"/>
        <v>0</v>
      </c>
      <c r="N661" s="57">
        <f t="shared" si="42"/>
        <v>0</v>
      </c>
      <c r="O661" s="460">
        <f t="shared" si="43"/>
        <v>0</v>
      </c>
      <c r="P661" s="464"/>
      <c r="Q661" s="1084"/>
      <c r="R661" s="1085" t="str">
        <f t="shared" si="45"/>
        <v>-</v>
      </c>
      <c r="S661" s="1089">
        <f>Dados_GLOBAL_Inicial!K661</f>
        <v>0</v>
      </c>
      <c r="T661" s="463"/>
      <c r="U661" s="463"/>
      <c r="V661" s="463"/>
      <c r="W661" s="463"/>
      <c r="X661" s="463"/>
      <c r="Y661" s="543"/>
    </row>
    <row r="662" spans="2:25">
      <c r="B662" s="1083"/>
      <c r="C662" s="461">
        <f>MEDIÇÃO_GLOBAL!I662</f>
        <v>0</v>
      </c>
      <c r="D662" s="455">
        <f>MEDIÇÃO_GLOBAL!J662</f>
        <v>0</v>
      </c>
      <c r="F662" s="1118"/>
      <c r="G662" s="1119"/>
      <c r="H662" s="1120"/>
      <c r="I662" s="1125"/>
      <c r="J662" s="1126"/>
      <c r="K662" s="1127"/>
      <c r="L662" s="1128"/>
      <c r="M662" s="57">
        <f t="shared" si="44"/>
        <v>0</v>
      </c>
      <c r="N662" s="57">
        <f t="shared" si="42"/>
        <v>0</v>
      </c>
      <c r="O662" s="460">
        <f t="shared" si="43"/>
        <v>0</v>
      </c>
      <c r="P662" s="464"/>
      <c r="Q662" s="1084"/>
      <c r="R662" s="1085" t="str">
        <f t="shared" si="45"/>
        <v>-</v>
      </c>
      <c r="S662" s="1089">
        <f>Dados_GLOBAL_Inicial!K662</f>
        <v>0</v>
      </c>
      <c r="T662" s="463"/>
      <c r="U662" s="463"/>
      <c r="V662" s="463"/>
      <c r="W662" s="463"/>
      <c r="X662" s="463"/>
      <c r="Y662" s="543"/>
    </row>
    <row r="663" spans="2:25">
      <c r="B663" s="1083"/>
      <c r="C663" s="461">
        <f>MEDIÇÃO_GLOBAL!I663</f>
        <v>0</v>
      </c>
      <c r="D663" s="455">
        <f>MEDIÇÃO_GLOBAL!J663</f>
        <v>0</v>
      </c>
      <c r="F663" s="1118"/>
      <c r="G663" s="1119"/>
      <c r="H663" s="1120"/>
      <c r="I663" s="1125"/>
      <c r="J663" s="1126"/>
      <c r="K663" s="1127"/>
      <c r="L663" s="1128"/>
      <c r="M663" s="57">
        <f t="shared" si="44"/>
        <v>0</v>
      </c>
      <c r="N663" s="57">
        <f t="shared" si="42"/>
        <v>0</v>
      </c>
      <c r="O663" s="460">
        <f t="shared" si="43"/>
        <v>0</v>
      </c>
      <c r="P663" s="464"/>
      <c r="Q663" s="1084"/>
      <c r="R663" s="1085" t="str">
        <f t="shared" si="45"/>
        <v>-</v>
      </c>
      <c r="S663" s="1089">
        <f>Dados_GLOBAL_Inicial!K663</f>
        <v>0</v>
      </c>
      <c r="T663" s="463"/>
      <c r="U663" s="463"/>
      <c r="V663" s="463"/>
      <c r="W663" s="463"/>
      <c r="X663" s="463"/>
      <c r="Y663" s="543"/>
    </row>
    <row r="664" spans="2:25">
      <c r="B664" s="1083"/>
      <c r="C664" s="461">
        <f>MEDIÇÃO_GLOBAL!I664</f>
        <v>0</v>
      </c>
      <c r="D664" s="455">
        <f>MEDIÇÃO_GLOBAL!J664</f>
        <v>0</v>
      </c>
      <c r="F664" s="1118"/>
      <c r="G664" s="1119"/>
      <c r="H664" s="1120"/>
      <c r="I664" s="1125"/>
      <c r="J664" s="1126"/>
      <c r="K664" s="1127"/>
      <c r="L664" s="1128"/>
      <c r="M664" s="57">
        <f t="shared" si="44"/>
        <v>0</v>
      </c>
      <c r="N664" s="57">
        <f t="shared" si="42"/>
        <v>0</v>
      </c>
      <c r="O664" s="460">
        <f t="shared" si="43"/>
        <v>0</v>
      </c>
      <c r="P664" s="464"/>
      <c r="Q664" s="1084"/>
      <c r="R664" s="1085" t="str">
        <f t="shared" si="45"/>
        <v>-</v>
      </c>
      <c r="S664" s="1089">
        <f>Dados_GLOBAL_Inicial!K664</f>
        <v>0</v>
      </c>
      <c r="T664" s="463"/>
      <c r="U664" s="463"/>
      <c r="V664" s="463"/>
      <c r="W664" s="463"/>
      <c r="X664" s="463"/>
      <c r="Y664" s="543"/>
    </row>
    <row r="665" spans="2:25">
      <c r="B665" s="1083"/>
      <c r="C665" s="461">
        <f>MEDIÇÃO_GLOBAL!I665</f>
        <v>0</v>
      </c>
      <c r="D665" s="455">
        <f>MEDIÇÃO_GLOBAL!J665</f>
        <v>0</v>
      </c>
      <c r="F665" s="1118"/>
      <c r="G665" s="1119"/>
      <c r="H665" s="1120"/>
      <c r="I665" s="1125"/>
      <c r="J665" s="1126"/>
      <c r="K665" s="1127"/>
      <c r="L665" s="1128"/>
      <c r="M665" s="57">
        <f t="shared" si="44"/>
        <v>0</v>
      </c>
      <c r="N665" s="57">
        <f t="shared" si="42"/>
        <v>0</v>
      </c>
      <c r="O665" s="460">
        <f t="shared" si="43"/>
        <v>0</v>
      </c>
      <c r="P665" s="464"/>
      <c r="Q665" s="1084"/>
      <c r="R665" s="1085" t="str">
        <f t="shared" si="45"/>
        <v>-</v>
      </c>
      <c r="S665" s="1089">
        <f>Dados_GLOBAL_Inicial!K665</f>
        <v>0</v>
      </c>
      <c r="T665" s="463"/>
      <c r="U665" s="463"/>
      <c r="V665" s="463"/>
      <c r="W665" s="463"/>
      <c r="X665" s="463"/>
      <c r="Y665" s="543"/>
    </row>
    <row r="666" spans="2:25">
      <c r="B666" s="1083"/>
      <c r="C666" s="461">
        <f>MEDIÇÃO_GLOBAL!I666</f>
        <v>0</v>
      </c>
      <c r="D666" s="455">
        <f>MEDIÇÃO_GLOBAL!J666</f>
        <v>0</v>
      </c>
      <c r="F666" s="1118"/>
      <c r="G666" s="1119"/>
      <c r="H666" s="1120"/>
      <c r="I666" s="1125"/>
      <c r="J666" s="1126"/>
      <c r="K666" s="1127"/>
      <c r="L666" s="1128"/>
      <c r="M666" s="57">
        <f t="shared" si="44"/>
        <v>0</v>
      </c>
      <c r="N666" s="57">
        <f t="shared" si="42"/>
        <v>0</v>
      </c>
      <c r="O666" s="460">
        <f t="shared" si="43"/>
        <v>0</v>
      </c>
      <c r="P666" s="464"/>
      <c r="Q666" s="1084"/>
      <c r="R666" s="1085" t="str">
        <f t="shared" si="45"/>
        <v>-</v>
      </c>
      <c r="S666" s="1089">
        <f>Dados_GLOBAL_Inicial!K666</f>
        <v>0</v>
      </c>
      <c r="T666" s="463"/>
      <c r="U666" s="463"/>
      <c r="V666" s="463"/>
      <c r="W666" s="463"/>
      <c r="X666" s="463"/>
      <c r="Y666" s="543"/>
    </row>
    <row r="667" spans="2:25">
      <c r="B667" s="1083"/>
      <c r="C667" s="461">
        <f>MEDIÇÃO_GLOBAL!I667</f>
        <v>0</v>
      </c>
      <c r="D667" s="455">
        <f>MEDIÇÃO_GLOBAL!J667</f>
        <v>0</v>
      </c>
      <c r="F667" s="1118"/>
      <c r="G667" s="1119"/>
      <c r="H667" s="1120"/>
      <c r="I667" s="1125"/>
      <c r="J667" s="1126"/>
      <c r="K667" s="1127"/>
      <c r="L667" s="1128"/>
      <c r="M667" s="57">
        <f t="shared" si="44"/>
        <v>0</v>
      </c>
      <c r="N667" s="57">
        <f t="shared" si="42"/>
        <v>0</v>
      </c>
      <c r="O667" s="460">
        <f t="shared" si="43"/>
        <v>0</v>
      </c>
      <c r="P667" s="464"/>
      <c r="Q667" s="1084"/>
      <c r="R667" s="1085" t="str">
        <f t="shared" si="45"/>
        <v>-</v>
      </c>
      <c r="S667" s="1089">
        <f>Dados_GLOBAL_Inicial!K667</f>
        <v>0</v>
      </c>
      <c r="T667" s="463"/>
      <c r="U667" s="463"/>
      <c r="V667" s="463"/>
      <c r="W667" s="463"/>
      <c r="X667" s="463"/>
      <c r="Y667" s="543"/>
    </row>
    <row r="668" spans="2:25">
      <c r="B668" s="1083"/>
      <c r="C668" s="461">
        <f>MEDIÇÃO_GLOBAL!I668</f>
        <v>0</v>
      </c>
      <c r="D668" s="455">
        <f>MEDIÇÃO_GLOBAL!J668</f>
        <v>0</v>
      </c>
      <c r="F668" s="1118"/>
      <c r="G668" s="1119"/>
      <c r="H668" s="1120"/>
      <c r="I668" s="1125"/>
      <c r="J668" s="1126"/>
      <c r="K668" s="1127"/>
      <c r="L668" s="1128"/>
      <c r="M668" s="57">
        <f t="shared" si="44"/>
        <v>0</v>
      </c>
      <c r="N668" s="57">
        <f t="shared" si="42"/>
        <v>0</v>
      </c>
      <c r="O668" s="460">
        <f t="shared" si="43"/>
        <v>0</v>
      </c>
      <c r="P668" s="464"/>
      <c r="Q668" s="1084"/>
      <c r="R668" s="1085" t="str">
        <f t="shared" si="45"/>
        <v>-</v>
      </c>
      <c r="S668" s="1089">
        <f>Dados_GLOBAL_Inicial!K668</f>
        <v>0</v>
      </c>
      <c r="T668" s="463"/>
      <c r="U668" s="463"/>
      <c r="V668" s="463"/>
      <c r="W668" s="463"/>
      <c r="X668" s="463"/>
      <c r="Y668" s="543"/>
    </row>
    <row r="669" spans="2:25">
      <c r="B669" s="1083"/>
      <c r="C669" s="461">
        <f>MEDIÇÃO_GLOBAL!I669</f>
        <v>0</v>
      </c>
      <c r="D669" s="455">
        <f>MEDIÇÃO_GLOBAL!J669</f>
        <v>0</v>
      </c>
      <c r="F669" s="1118"/>
      <c r="G669" s="1119"/>
      <c r="H669" s="1120"/>
      <c r="I669" s="1125"/>
      <c r="J669" s="1126"/>
      <c r="K669" s="1127"/>
      <c r="L669" s="1128"/>
      <c r="M669" s="57">
        <f t="shared" si="44"/>
        <v>0</v>
      </c>
      <c r="N669" s="57">
        <f t="shared" si="42"/>
        <v>0</v>
      </c>
      <c r="O669" s="460">
        <f t="shared" si="43"/>
        <v>0</v>
      </c>
      <c r="P669" s="464"/>
      <c r="Q669" s="1084"/>
      <c r="R669" s="1085" t="str">
        <f t="shared" si="45"/>
        <v>-</v>
      </c>
      <c r="S669" s="1089">
        <f>Dados_GLOBAL_Inicial!K669</f>
        <v>0</v>
      </c>
      <c r="T669" s="463"/>
      <c r="U669" s="463"/>
      <c r="V669" s="463"/>
      <c r="W669" s="463"/>
      <c r="X669" s="463"/>
      <c r="Y669" s="543"/>
    </row>
    <row r="670" spans="2:25">
      <c r="B670" s="1083"/>
      <c r="C670" s="461">
        <f>MEDIÇÃO_GLOBAL!I670</f>
        <v>0</v>
      </c>
      <c r="D670" s="455">
        <f>MEDIÇÃO_GLOBAL!J670</f>
        <v>0</v>
      </c>
      <c r="F670" s="1118"/>
      <c r="G670" s="1119"/>
      <c r="H670" s="1120"/>
      <c r="I670" s="1125"/>
      <c r="J670" s="1126"/>
      <c r="K670" s="1127"/>
      <c r="L670" s="1128"/>
      <c r="M670" s="57">
        <f t="shared" si="44"/>
        <v>0</v>
      </c>
      <c r="N670" s="57">
        <f t="shared" si="42"/>
        <v>0</v>
      </c>
      <c r="O670" s="460">
        <f t="shared" si="43"/>
        <v>0</v>
      </c>
      <c r="P670" s="464"/>
      <c r="Q670" s="1084"/>
      <c r="R670" s="1085" t="str">
        <f t="shared" si="45"/>
        <v>-</v>
      </c>
      <c r="S670" s="1089">
        <f>Dados_GLOBAL_Inicial!K670</f>
        <v>0</v>
      </c>
      <c r="T670" s="463"/>
      <c r="U670" s="463"/>
      <c r="V670" s="463"/>
      <c r="W670" s="463"/>
      <c r="X670" s="463"/>
      <c r="Y670" s="543"/>
    </row>
    <row r="671" spans="2:25">
      <c r="B671" s="1083"/>
      <c r="C671" s="461">
        <f>MEDIÇÃO_GLOBAL!I671</f>
        <v>0</v>
      </c>
      <c r="D671" s="455">
        <f>MEDIÇÃO_GLOBAL!J671</f>
        <v>0</v>
      </c>
      <c r="F671" s="1118"/>
      <c r="G671" s="1119"/>
      <c r="H671" s="1120"/>
      <c r="I671" s="1125"/>
      <c r="J671" s="1126"/>
      <c r="K671" s="1127"/>
      <c r="L671" s="1128"/>
      <c r="M671" s="57">
        <f t="shared" si="44"/>
        <v>0</v>
      </c>
      <c r="N671" s="57">
        <f t="shared" si="42"/>
        <v>0</v>
      </c>
      <c r="O671" s="460">
        <f t="shared" si="43"/>
        <v>0</v>
      </c>
      <c r="P671" s="464"/>
      <c r="Q671" s="1084"/>
      <c r="R671" s="1085" t="str">
        <f t="shared" si="45"/>
        <v>-</v>
      </c>
      <c r="S671" s="1089">
        <f>Dados_GLOBAL_Inicial!K671</f>
        <v>0</v>
      </c>
      <c r="T671" s="463"/>
      <c r="U671" s="463"/>
      <c r="V671" s="463"/>
      <c r="W671" s="463"/>
      <c r="X671" s="463"/>
      <c r="Y671" s="543"/>
    </row>
    <row r="672" spans="2:25">
      <c r="B672" s="1083"/>
      <c r="C672" s="461">
        <f>MEDIÇÃO_GLOBAL!I672</f>
        <v>0</v>
      </c>
      <c r="D672" s="455">
        <f>MEDIÇÃO_GLOBAL!J672</f>
        <v>0</v>
      </c>
      <c r="F672" s="1118"/>
      <c r="G672" s="1119"/>
      <c r="H672" s="1120"/>
      <c r="I672" s="1125"/>
      <c r="J672" s="1126"/>
      <c r="K672" s="1127"/>
      <c r="L672" s="1128"/>
      <c r="M672" s="57">
        <f t="shared" si="44"/>
        <v>0</v>
      </c>
      <c r="N672" s="57">
        <f t="shared" si="42"/>
        <v>0</v>
      </c>
      <c r="O672" s="460">
        <f t="shared" si="43"/>
        <v>0</v>
      </c>
      <c r="P672" s="464"/>
      <c r="Q672" s="1084"/>
      <c r="R672" s="1085" t="str">
        <f t="shared" si="45"/>
        <v>-</v>
      </c>
      <c r="S672" s="1089">
        <f>Dados_GLOBAL_Inicial!K672</f>
        <v>0</v>
      </c>
      <c r="T672" s="463"/>
      <c r="U672" s="463"/>
      <c r="V672" s="463"/>
      <c r="W672" s="463"/>
      <c r="X672" s="463"/>
      <c r="Y672" s="543"/>
    </row>
    <row r="673" spans="2:25">
      <c r="B673" s="1083"/>
      <c r="C673" s="461">
        <f>MEDIÇÃO_GLOBAL!I673</f>
        <v>0</v>
      </c>
      <c r="D673" s="455">
        <f>MEDIÇÃO_GLOBAL!J673</f>
        <v>0</v>
      </c>
      <c r="F673" s="1118"/>
      <c r="G673" s="1119"/>
      <c r="H673" s="1120"/>
      <c r="I673" s="1125"/>
      <c r="J673" s="1126"/>
      <c r="K673" s="1127"/>
      <c r="L673" s="1128"/>
      <c r="M673" s="57">
        <f t="shared" si="44"/>
        <v>0</v>
      </c>
      <c r="N673" s="57">
        <f t="shared" si="42"/>
        <v>0</v>
      </c>
      <c r="O673" s="460">
        <f t="shared" si="43"/>
        <v>0</v>
      </c>
      <c r="P673" s="464"/>
      <c r="Q673" s="1084"/>
      <c r="R673" s="1085" t="str">
        <f t="shared" si="45"/>
        <v>-</v>
      </c>
      <c r="S673" s="1089">
        <f>Dados_GLOBAL_Inicial!K673</f>
        <v>0</v>
      </c>
      <c r="T673" s="463"/>
      <c r="U673" s="463"/>
      <c r="V673" s="463"/>
      <c r="W673" s="463"/>
      <c r="X673" s="463"/>
      <c r="Y673" s="543"/>
    </row>
    <row r="674" spans="2:25">
      <c r="B674" s="1083"/>
      <c r="C674" s="461">
        <f>MEDIÇÃO_GLOBAL!I674</f>
        <v>0</v>
      </c>
      <c r="D674" s="455">
        <f>MEDIÇÃO_GLOBAL!J674</f>
        <v>0</v>
      </c>
      <c r="F674" s="1118"/>
      <c r="G674" s="1119"/>
      <c r="H674" s="1120"/>
      <c r="I674" s="1125"/>
      <c r="J674" s="1126"/>
      <c r="K674" s="1127"/>
      <c r="L674" s="1128"/>
      <c r="M674" s="57">
        <f t="shared" si="44"/>
        <v>0</v>
      </c>
      <c r="N674" s="57">
        <f t="shared" si="42"/>
        <v>0</v>
      </c>
      <c r="O674" s="460">
        <f t="shared" si="43"/>
        <v>0</v>
      </c>
      <c r="P674" s="464"/>
      <c r="Q674" s="1084"/>
      <c r="R674" s="1085" t="str">
        <f t="shared" si="45"/>
        <v>-</v>
      </c>
      <c r="S674" s="1089">
        <f>Dados_GLOBAL_Inicial!K674</f>
        <v>0</v>
      </c>
      <c r="T674" s="463"/>
      <c r="U674" s="463"/>
      <c r="V674" s="463"/>
      <c r="W674" s="463"/>
      <c r="X674" s="463"/>
      <c r="Y674" s="543"/>
    </row>
    <row r="675" spans="2:25">
      <c r="B675" s="1083"/>
      <c r="C675" s="461">
        <f>MEDIÇÃO_GLOBAL!I675</f>
        <v>0</v>
      </c>
      <c r="D675" s="455">
        <f>MEDIÇÃO_GLOBAL!J675</f>
        <v>0</v>
      </c>
      <c r="F675" s="1118"/>
      <c r="G675" s="1119"/>
      <c r="H675" s="1120"/>
      <c r="I675" s="1125"/>
      <c r="J675" s="1126"/>
      <c r="K675" s="1127"/>
      <c r="L675" s="1128"/>
      <c r="M675" s="57">
        <f t="shared" si="44"/>
        <v>0</v>
      </c>
      <c r="N675" s="57">
        <f t="shared" si="42"/>
        <v>0</v>
      </c>
      <c r="O675" s="460">
        <f t="shared" si="43"/>
        <v>0</v>
      </c>
      <c r="P675" s="464"/>
      <c r="Q675" s="1084"/>
      <c r="R675" s="1085" t="str">
        <f t="shared" si="45"/>
        <v>-</v>
      </c>
      <c r="S675" s="1089">
        <f>Dados_GLOBAL_Inicial!K675</f>
        <v>0</v>
      </c>
      <c r="T675" s="463"/>
      <c r="U675" s="463"/>
      <c r="V675" s="463"/>
      <c r="W675" s="463"/>
      <c r="X675" s="463"/>
      <c r="Y675" s="543"/>
    </row>
    <row r="676" spans="2:25">
      <c r="B676" s="1083"/>
      <c r="C676" s="461">
        <f>MEDIÇÃO_GLOBAL!I676</f>
        <v>0</v>
      </c>
      <c r="D676" s="455">
        <f>MEDIÇÃO_GLOBAL!J676</f>
        <v>0</v>
      </c>
      <c r="F676" s="1118"/>
      <c r="G676" s="1119"/>
      <c r="H676" s="1120"/>
      <c r="I676" s="1125"/>
      <c r="J676" s="1126"/>
      <c r="K676" s="1127"/>
      <c r="L676" s="1128"/>
      <c r="M676" s="57">
        <f t="shared" si="44"/>
        <v>0</v>
      </c>
      <c r="N676" s="57">
        <f t="shared" si="42"/>
        <v>0</v>
      </c>
      <c r="O676" s="460">
        <f t="shared" si="43"/>
        <v>0</v>
      </c>
      <c r="P676" s="464"/>
      <c r="Q676" s="1084"/>
      <c r="R676" s="1085" t="str">
        <f t="shared" si="45"/>
        <v>-</v>
      </c>
      <c r="S676" s="1089">
        <f>Dados_GLOBAL_Inicial!K676</f>
        <v>0</v>
      </c>
      <c r="T676" s="463"/>
      <c r="U676" s="463"/>
      <c r="V676" s="463"/>
      <c r="W676" s="463"/>
      <c r="X676" s="463"/>
      <c r="Y676" s="543"/>
    </row>
    <row r="677" spans="2:25">
      <c r="B677" s="1083"/>
      <c r="C677" s="461">
        <f>MEDIÇÃO_GLOBAL!I677</f>
        <v>0</v>
      </c>
      <c r="D677" s="455">
        <f>MEDIÇÃO_GLOBAL!J677</f>
        <v>0</v>
      </c>
      <c r="F677" s="1118"/>
      <c r="G677" s="1119"/>
      <c r="H677" s="1120"/>
      <c r="I677" s="1125"/>
      <c r="J677" s="1126"/>
      <c r="K677" s="1127"/>
      <c r="L677" s="1128"/>
      <c r="M677" s="57">
        <f t="shared" si="44"/>
        <v>0</v>
      </c>
      <c r="N677" s="57">
        <f t="shared" si="42"/>
        <v>0</v>
      </c>
      <c r="O677" s="460">
        <f t="shared" si="43"/>
        <v>0</v>
      </c>
      <c r="P677" s="464"/>
      <c r="Q677" s="1084"/>
      <c r="R677" s="1085" t="str">
        <f t="shared" si="45"/>
        <v>-</v>
      </c>
      <c r="S677" s="1089">
        <f>Dados_GLOBAL_Inicial!K677</f>
        <v>0</v>
      </c>
      <c r="T677" s="463"/>
      <c r="U677" s="463"/>
      <c r="V677" s="463"/>
      <c r="W677" s="463"/>
      <c r="X677" s="463"/>
      <c r="Y677" s="543"/>
    </row>
    <row r="678" spans="2:25">
      <c r="B678" s="1083"/>
      <c r="C678" s="461">
        <f>MEDIÇÃO_GLOBAL!I678</f>
        <v>0</v>
      </c>
      <c r="D678" s="455">
        <f>MEDIÇÃO_GLOBAL!J678</f>
        <v>0</v>
      </c>
      <c r="F678" s="1118"/>
      <c r="G678" s="1119"/>
      <c r="H678" s="1120"/>
      <c r="I678" s="1125"/>
      <c r="J678" s="1126"/>
      <c r="K678" s="1127"/>
      <c r="L678" s="1128"/>
      <c r="M678" s="57">
        <f t="shared" si="44"/>
        <v>0</v>
      </c>
      <c r="N678" s="57">
        <f t="shared" si="42"/>
        <v>0</v>
      </c>
      <c r="O678" s="460">
        <f t="shared" si="43"/>
        <v>0</v>
      </c>
      <c r="P678" s="464"/>
      <c r="Q678" s="1084"/>
      <c r="R678" s="1085" t="str">
        <f t="shared" si="45"/>
        <v>-</v>
      </c>
      <c r="S678" s="1089">
        <f>Dados_GLOBAL_Inicial!K678</f>
        <v>0</v>
      </c>
      <c r="T678" s="463"/>
      <c r="U678" s="463"/>
      <c r="V678" s="463"/>
      <c r="W678" s="463"/>
      <c r="X678" s="463"/>
      <c r="Y678" s="543"/>
    </row>
    <row r="679" spans="2:25">
      <c r="B679" s="1083"/>
      <c r="C679" s="461">
        <f>MEDIÇÃO_GLOBAL!I679</f>
        <v>0</v>
      </c>
      <c r="D679" s="455">
        <f>MEDIÇÃO_GLOBAL!J679</f>
        <v>0</v>
      </c>
      <c r="F679" s="1118"/>
      <c r="G679" s="1119"/>
      <c r="H679" s="1120"/>
      <c r="I679" s="1125"/>
      <c r="J679" s="1126"/>
      <c r="K679" s="1127"/>
      <c r="L679" s="1128"/>
      <c r="M679" s="57">
        <f t="shared" si="44"/>
        <v>0</v>
      </c>
      <c r="N679" s="57">
        <f t="shared" si="42"/>
        <v>0</v>
      </c>
      <c r="O679" s="460">
        <f t="shared" si="43"/>
        <v>0</v>
      </c>
      <c r="P679" s="464"/>
      <c r="Q679" s="1084"/>
      <c r="R679" s="1085" t="str">
        <f t="shared" si="45"/>
        <v>-</v>
      </c>
      <c r="S679" s="1089">
        <f>Dados_GLOBAL_Inicial!K679</f>
        <v>0</v>
      </c>
      <c r="T679" s="463"/>
      <c r="U679" s="463"/>
      <c r="V679" s="463"/>
      <c r="W679" s="463"/>
      <c r="X679" s="463"/>
      <c r="Y679" s="543"/>
    </row>
    <row r="680" spans="2:25">
      <c r="B680" s="1083"/>
      <c r="C680" s="461">
        <f>MEDIÇÃO_GLOBAL!I680</f>
        <v>0</v>
      </c>
      <c r="D680" s="455">
        <f>MEDIÇÃO_GLOBAL!J680</f>
        <v>0</v>
      </c>
      <c r="F680" s="1118"/>
      <c r="G680" s="1119"/>
      <c r="H680" s="1120"/>
      <c r="I680" s="1125"/>
      <c r="J680" s="1126"/>
      <c r="K680" s="1127"/>
      <c r="L680" s="1128"/>
      <c r="M680" s="57">
        <f t="shared" si="44"/>
        <v>0</v>
      </c>
      <c r="N680" s="57">
        <f t="shared" si="42"/>
        <v>0</v>
      </c>
      <c r="O680" s="460">
        <f t="shared" si="43"/>
        <v>0</v>
      </c>
      <c r="P680" s="464"/>
      <c r="Q680" s="1084"/>
      <c r="R680" s="1085" t="str">
        <f t="shared" si="45"/>
        <v>-</v>
      </c>
      <c r="S680" s="1089">
        <f>Dados_GLOBAL_Inicial!K680</f>
        <v>0</v>
      </c>
      <c r="T680" s="463"/>
      <c r="U680" s="463"/>
      <c r="V680" s="463"/>
      <c r="W680" s="463"/>
      <c r="X680" s="463"/>
      <c r="Y680" s="543"/>
    </row>
    <row r="681" spans="2:25">
      <c r="B681" s="1083"/>
      <c r="C681" s="461">
        <f>MEDIÇÃO_GLOBAL!I681</f>
        <v>0</v>
      </c>
      <c r="D681" s="455">
        <f>MEDIÇÃO_GLOBAL!J681</f>
        <v>0</v>
      </c>
      <c r="F681" s="1118"/>
      <c r="G681" s="1119"/>
      <c r="H681" s="1120"/>
      <c r="I681" s="1125"/>
      <c r="J681" s="1126"/>
      <c r="K681" s="1127"/>
      <c r="L681" s="1128"/>
      <c r="M681" s="57">
        <f t="shared" si="44"/>
        <v>0</v>
      </c>
      <c r="N681" s="57">
        <f t="shared" si="42"/>
        <v>0</v>
      </c>
      <c r="O681" s="460">
        <f t="shared" si="43"/>
        <v>0</v>
      </c>
      <c r="P681" s="464"/>
      <c r="Q681" s="1084"/>
      <c r="R681" s="1085" t="str">
        <f t="shared" si="45"/>
        <v>-</v>
      </c>
      <c r="S681" s="1089">
        <f>Dados_GLOBAL_Inicial!K681</f>
        <v>0</v>
      </c>
      <c r="T681" s="463"/>
      <c r="U681" s="463"/>
      <c r="V681" s="463"/>
      <c r="W681" s="463"/>
      <c r="X681" s="463"/>
      <c r="Y681" s="543"/>
    </row>
    <row r="682" spans="2:25">
      <c r="B682" s="1083"/>
      <c r="C682" s="461">
        <f>MEDIÇÃO_GLOBAL!I682</f>
        <v>0</v>
      </c>
      <c r="D682" s="455">
        <f>MEDIÇÃO_GLOBAL!J682</f>
        <v>0</v>
      </c>
      <c r="F682" s="1118"/>
      <c r="G682" s="1119"/>
      <c r="H682" s="1120"/>
      <c r="I682" s="1125"/>
      <c r="J682" s="1126"/>
      <c r="K682" s="1127"/>
      <c r="L682" s="1128"/>
      <c r="M682" s="57">
        <f t="shared" si="44"/>
        <v>0</v>
      </c>
      <c r="N682" s="57">
        <f t="shared" si="42"/>
        <v>0</v>
      </c>
      <c r="O682" s="460">
        <f t="shared" si="43"/>
        <v>0</v>
      </c>
      <c r="P682" s="464"/>
      <c r="Q682" s="1084"/>
      <c r="R682" s="1085" t="str">
        <f t="shared" si="45"/>
        <v>-</v>
      </c>
      <c r="S682" s="1089">
        <f>Dados_GLOBAL_Inicial!K682</f>
        <v>0</v>
      </c>
      <c r="T682" s="463"/>
      <c r="U682" s="463"/>
      <c r="V682" s="463"/>
      <c r="W682" s="463"/>
      <c r="X682" s="463"/>
      <c r="Y682" s="543"/>
    </row>
    <row r="683" spans="2:25">
      <c r="B683" s="1083"/>
      <c r="C683" s="461">
        <f>MEDIÇÃO_GLOBAL!I683</f>
        <v>0</v>
      </c>
      <c r="D683" s="455">
        <f>MEDIÇÃO_GLOBAL!J683</f>
        <v>0</v>
      </c>
      <c r="F683" s="1118"/>
      <c r="G683" s="1119"/>
      <c r="H683" s="1120"/>
      <c r="I683" s="1125"/>
      <c r="J683" s="1126"/>
      <c r="K683" s="1127"/>
      <c r="L683" s="1128"/>
      <c r="M683" s="57">
        <f t="shared" si="44"/>
        <v>0</v>
      </c>
      <c r="N683" s="57">
        <f t="shared" si="42"/>
        <v>0</v>
      </c>
      <c r="O683" s="460">
        <f t="shared" si="43"/>
        <v>0</v>
      </c>
      <c r="P683" s="464"/>
      <c r="Q683" s="1084"/>
      <c r="R683" s="1085" t="str">
        <f t="shared" si="45"/>
        <v>-</v>
      </c>
      <c r="S683" s="1089">
        <f>Dados_GLOBAL_Inicial!K683</f>
        <v>0</v>
      </c>
      <c r="T683" s="463"/>
      <c r="U683" s="463"/>
      <c r="V683" s="463"/>
      <c r="W683" s="463"/>
      <c r="X683" s="463"/>
      <c r="Y683" s="543"/>
    </row>
    <row r="684" spans="2:25">
      <c r="B684" s="1083"/>
      <c r="C684" s="461">
        <f>MEDIÇÃO_GLOBAL!I684</f>
        <v>0</v>
      </c>
      <c r="D684" s="455">
        <f>MEDIÇÃO_GLOBAL!J684</f>
        <v>0</v>
      </c>
      <c r="F684" s="1118"/>
      <c r="G684" s="1119"/>
      <c r="H684" s="1120"/>
      <c r="I684" s="1125"/>
      <c r="J684" s="1126"/>
      <c r="K684" s="1127"/>
      <c r="L684" s="1128"/>
      <c r="M684" s="57">
        <f t="shared" si="44"/>
        <v>0</v>
      </c>
      <c r="N684" s="57">
        <f t="shared" si="42"/>
        <v>0</v>
      </c>
      <c r="O684" s="460">
        <f t="shared" si="43"/>
        <v>0</v>
      </c>
      <c r="P684" s="464"/>
      <c r="Q684" s="1084"/>
      <c r="R684" s="1085" t="str">
        <f t="shared" si="45"/>
        <v>-</v>
      </c>
      <c r="S684" s="1089">
        <f>Dados_GLOBAL_Inicial!K684</f>
        <v>0</v>
      </c>
      <c r="T684" s="463"/>
      <c r="U684" s="463"/>
      <c r="V684" s="463"/>
      <c r="W684" s="463"/>
      <c r="X684" s="463"/>
      <c r="Y684" s="543"/>
    </row>
    <row r="685" spans="2:25">
      <c r="B685" s="1083"/>
      <c r="C685" s="461">
        <f>MEDIÇÃO_GLOBAL!I685</f>
        <v>0</v>
      </c>
      <c r="D685" s="455">
        <f>MEDIÇÃO_GLOBAL!J685</f>
        <v>0</v>
      </c>
      <c r="F685" s="1118"/>
      <c r="G685" s="1119"/>
      <c r="H685" s="1120"/>
      <c r="I685" s="1125"/>
      <c r="J685" s="1126"/>
      <c r="K685" s="1127"/>
      <c r="L685" s="1128"/>
      <c r="M685" s="57">
        <f t="shared" si="44"/>
        <v>0</v>
      </c>
      <c r="N685" s="57">
        <f t="shared" si="42"/>
        <v>0</v>
      </c>
      <c r="O685" s="460">
        <f t="shared" si="43"/>
        <v>0</v>
      </c>
      <c r="P685" s="464"/>
      <c r="Q685" s="1084"/>
      <c r="R685" s="1085" t="str">
        <f t="shared" si="45"/>
        <v>-</v>
      </c>
      <c r="S685" s="1089">
        <f>Dados_GLOBAL_Inicial!K685</f>
        <v>0</v>
      </c>
      <c r="T685" s="463"/>
      <c r="U685" s="463"/>
      <c r="V685" s="463"/>
      <c r="W685" s="463"/>
      <c r="X685" s="463"/>
      <c r="Y685" s="543"/>
    </row>
    <row r="686" spans="2:25">
      <c r="B686" s="1083"/>
      <c r="C686" s="461">
        <f>MEDIÇÃO_GLOBAL!I686</f>
        <v>0</v>
      </c>
      <c r="D686" s="455">
        <f>MEDIÇÃO_GLOBAL!J686</f>
        <v>0</v>
      </c>
      <c r="F686" s="1118"/>
      <c r="G686" s="1119"/>
      <c r="H686" s="1120"/>
      <c r="I686" s="1125"/>
      <c r="J686" s="1126"/>
      <c r="K686" s="1127"/>
      <c r="L686" s="1128"/>
      <c r="M686" s="57">
        <f t="shared" si="44"/>
        <v>0</v>
      </c>
      <c r="N686" s="57">
        <f t="shared" si="42"/>
        <v>0</v>
      </c>
      <c r="O686" s="460">
        <f t="shared" si="43"/>
        <v>0</v>
      </c>
      <c r="P686" s="464"/>
      <c r="Q686" s="1084"/>
      <c r="R686" s="1085" t="str">
        <f t="shared" si="45"/>
        <v>-</v>
      </c>
      <c r="S686" s="1089">
        <f>Dados_GLOBAL_Inicial!K686</f>
        <v>0</v>
      </c>
      <c r="T686" s="463"/>
      <c r="U686" s="463"/>
      <c r="V686" s="463"/>
      <c r="W686" s="463"/>
      <c r="X686" s="463"/>
      <c r="Y686" s="543"/>
    </row>
    <row r="687" spans="2:25">
      <c r="B687" s="1083"/>
      <c r="C687" s="461">
        <f>MEDIÇÃO_GLOBAL!I687</f>
        <v>0</v>
      </c>
      <c r="D687" s="455">
        <f>MEDIÇÃO_GLOBAL!J687</f>
        <v>0</v>
      </c>
      <c r="F687" s="1118"/>
      <c r="G687" s="1119"/>
      <c r="H687" s="1120"/>
      <c r="I687" s="1125"/>
      <c r="J687" s="1126"/>
      <c r="K687" s="1127"/>
      <c r="L687" s="1128"/>
      <c r="M687" s="57">
        <f t="shared" si="44"/>
        <v>0</v>
      </c>
      <c r="N687" s="57">
        <f t="shared" si="42"/>
        <v>0</v>
      </c>
      <c r="O687" s="460">
        <f t="shared" si="43"/>
        <v>0</v>
      </c>
      <c r="P687" s="464"/>
      <c r="Q687" s="1084"/>
      <c r="R687" s="1085" t="str">
        <f t="shared" si="45"/>
        <v>-</v>
      </c>
      <c r="S687" s="1089">
        <f>Dados_GLOBAL_Inicial!K687</f>
        <v>0</v>
      </c>
      <c r="T687" s="463"/>
      <c r="U687" s="463"/>
      <c r="V687" s="463"/>
      <c r="W687" s="463"/>
      <c r="X687" s="463"/>
      <c r="Y687" s="543"/>
    </row>
    <row r="688" spans="2:25">
      <c r="B688" s="1083"/>
      <c r="C688" s="461">
        <f>MEDIÇÃO_GLOBAL!I688</f>
        <v>0</v>
      </c>
      <c r="D688" s="455">
        <f>MEDIÇÃO_GLOBAL!J688</f>
        <v>0</v>
      </c>
      <c r="F688" s="1118"/>
      <c r="G688" s="1119"/>
      <c r="H688" s="1120"/>
      <c r="I688" s="1125"/>
      <c r="J688" s="1126"/>
      <c r="K688" s="1127"/>
      <c r="L688" s="1128"/>
      <c r="M688" s="57">
        <f t="shared" si="44"/>
        <v>0</v>
      </c>
      <c r="N688" s="57">
        <f t="shared" si="42"/>
        <v>0</v>
      </c>
      <c r="O688" s="460">
        <f t="shared" si="43"/>
        <v>0</v>
      </c>
      <c r="P688" s="464"/>
      <c r="Q688" s="1084"/>
      <c r="R688" s="1085" t="str">
        <f t="shared" si="45"/>
        <v>-</v>
      </c>
      <c r="S688" s="1089">
        <f>Dados_GLOBAL_Inicial!K688</f>
        <v>0</v>
      </c>
      <c r="T688" s="463"/>
      <c r="U688" s="463"/>
      <c r="V688" s="463"/>
      <c r="W688" s="463"/>
      <c r="X688" s="463"/>
      <c r="Y688" s="543"/>
    </row>
    <row r="689" spans="2:25">
      <c r="B689" s="1083"/>
      <c r="C689" s="461">
        <f>MEDIÇÃO_GLOBAL!I689</f>
        <v>0</v>
      </c>
      <c r="D689" s="455">
        <f>MEDIÇÃO_GLOBAL!J689</f>
        <v>0</v>
      </c>
      <c r="F689" s="1118"/>
      <c r="G689" s="1119"/>
      <c r="H689" s="1120"/>
      <c r="I689" s="1125"/>
      <c r="J689" s="1126"/>
      <c r="K689" s="1127"/>
      <c r="L689" s="1128"/>
      <c r="M689" s="57">
        <f t="shared" si="44"/>
        <v>0</v>
      </c>
      <c r="N689" s="57">
        <f t="shared" si="42"/>
        <v>0</v>
      </c>
      <c r="O689" s="460">
        <f t="shared" si="43"/>
        <v>0</v>
      </c>
      <c r="P689" s="464"/>
      <c r="Q689" s="1084"/>
      <c r="R689" s="1085" t="str">
        <f t="shared" si="45"/>
        <v>-</v>
      </c>
      <c r="S689" s="1089">
        <f>Dados_GLOBAL_Inicial!K689</f>
        <v>0</v>
      </c>
      <c r="T689" s="463"/>
      <c r="U689" s="463"/>
      <c r="V689" s="463"/>
      <c r="W689" s="463"/>
      <c r="X689" s="463"/>
      <c r="Y689" s="543"/>
    </row>
    <row r="690" spans="2:25">
      <c r="B690" s="1083"/>
      <c r="C690" s="461">
        <f>MEDIÇÃO_GLOBAL!I690</f>
        <v>0</v>
      </c>
      <c r="D690" s="455">
        <f>MEDIÇÃO_GLOBAL!J690</f>
        <v>0</v>
      </c>
      <c r="F690" s="1118"/>
      <c r="G690" s="1119"/>
      <c r="H690" s="1120"/>
      <c r="I690" s="1125"/>
      <c r="J690" s="1126"/>
      <c r="K690" s="1127"/>
      <c r="L690" s="1128"/>
      <c r="M690" s="57">
        <f t="shared" si="44"/>
        <v>0</v>
      </c>
      <c r="N690" s="57">
        <f t="shared" si="42"/>
        <v>0</v>
      </c>
      <c r="O690" s="460">
        <f t="shared" si="43"/>
        <v>0</v>
      </c>
      <c r="P690" s="464"/>
      <c r="Q690" s="1084"/>
      <c r="R690" s="1085" t="str">
        <f t="shared" si="45"/>
        <v>-</v>
      </c>
      <c r="S690" s="1089">
        <f>Dados_GLOBAL_Inicial!K690</f>
        <v>0</v>
      </c>
      <c r="T690" s="463"/>
      <c r="U690" s="463"/>
      <c r="V690" s="463"/>
      <c r="W690" s="463"/>
      <c r="X690" s="463"/>
      <c r="Y690" s="543"/>
    </row>
    <row r="691" spans="2:25">
      <c r="B691" s="1083"/>
      <c r="C691" s="461">
        <f>MEDIÇÃO_GLOBAL!I691</f>
        <v>0</v>
      </c>
      <c r="D691" s="455">
        <f>MEDIÇÃO_GLOBAL!J691</f>
        <v>0</v>
      </c>
      <c r="F691" s="1118"/>
      <c r="G691" s="1119"/>
      <c r="H691" s="1120"/>
      <c r="I691" s="1125"/>
      <c r="J691" s="1126"/>
      <c r="K691" s="1127"/>
      <c r="L691" s="1128"/>
      <c r="M691" s="57">
        <f t="shared" si="44"/>
        <v>0</v>
      </c>
      <c r="N691" s="57">
        <f t="shared" si="42"/>
        <v>0</v>
      </c>
      <c r="O691" s="460">
        <f t="shared" si="43"/>
        <v>0</v>
      </c>
      <c r="P691" s="464"/>
      <c r="Q691" s="1084"/>
      <c r="R691" s="1085" t="str">
        <f t="shared" si="45"/>
        <v>-</v>
      </c>
      <c r="S691" s="1089">
        <f>Dados_GLOBAL_Inicial!K691</f>
        <v>0</v>
      </c>
      <c r="T691" s="463"/>
      <c r="U691" s="463"/>
      <c r="V691" s="463"/>
      <c r="W691" s="463"/>
      <c r="X691" s="463"/>
      <c r="Y691" s="543"/>
    </row>
    <row r="692" spans="2:25">
      <c r="B692" s="1083"/>
      <c r="C692" s="461">
        <f>MEDIÇÃO_GLOBAL!I692</f>
        <v>0</v>
      </c>
      <c r="D692" s="455">
        <f>MEDIÇÃO_GLOBAL!J692</f>
        <v>0</v>
      </c>
      <c r="F692" s="1118"/>
      <c r="G692" s="1119"/>
      <c r="H692" s="1120"/>
      <c r="I692" s="1125"/>
      <c r="J692" s="1126"/>
      <c r="K692" s="1127"/>
      <c r="L692" s="1128"/>
      <c r="M692" s="57">
        <f t="shared" si="44"/>
        <v>0</v>
      </c>
      <c r="N692" s="57">
        <f t="shared" ref="N692:N713" si="46">IF(IFERROR(VALUE($F692),0)&gt;0,0,SUM(N693,M692))</f>
        <v>0</v>
      </c>
      <c r="O692" s="460">
        <f t="shared" ref="O692:O713" si="47">IF(IFERROR(VALUE($F692),0)&gt;0,SUM(N693),0)</f>
        <v>0</v>
      </c>
      <c r="P692" s="464"/>
      <c r="Q692" s="1084"/>
      <c r="R692" s="1085" t="str">
        <f t="shared" si="45"/>
        <v>-</v>
      </c>
      <c r="S692" s="1089">
        <f>Dados_GLOBAL_Inicial!K692</f>
        <v>0</v>
      </c>
      <c r="T692" s="463"/>
      <c r="U692" s="463"/>
      <c r="V692" s="463"/>
      <c r="W692" s="463"/>
      <c r="X692" s="463"/>
      <c r="Y692" s="543"/>
    </row>
    <row r="693" spans="2:25">
      <c r="B693" s="1083"/>
      <c r="C693" s="461">
        <f>MEDIÇÃO_GLOBAL!I693</f>
        <v>0</v>
      </c>
      <c r="D693" s="455">
        <f>MEDIÇÃO_GLOBAL!J693</f>
        <v>0</v>
      </c>
      <c r="F693" s="1118"/>
      <c r="G693" s="1119"/>
      <c r="H693" s="1120"/>
      <c r="I693" s="1125"/>
      <c r="J693" s="1126"/>
      <c r="K693" s="1127"/>
      <c r="L693" s="1128"/>
      <c r="M693" s="57">
        <f t="shared" si="44"/>
        <v>0</v>
      </c>
      <c r="N693" s="57">
        <f t="shared" si="46"/>
        <v>0</v>
      </c>
      <c r="O693" s="460">
        <f t="shared" si="47"/>
        <v>0</v>
      </c>
      <c r="P693" s="464"/>
      <c r="Q693" s="1084"/>
      <c r="R693" s="1085" t="str">
        <f t="shared" si="45"/>
        <v>-</v>
      </c>
      <c r="S693" s="1089">
        <f>Dados_GLOBAL_Inicial!K693</f>
        <v>0</v>
      </c>
      <c r="T693" s="463"/>
      <c r="U693" s="463"/>
      <c r="V693" s="463"/>
      <c r="W693" s="463"/>
      <c r="X693" s="463"/>
      <c r="Y693" s="543"/>
    </row>
    <row r="694" spans="2:25">
      <c r="B694" s="1083"/>
      <c r="C694" s="461">
        <f>MEDIÇÃO_GLOBAL!I694</f>
        <v>0</v>
      </c>
      <c r="D694" s="455">
        <f>MEDIÇÃO_GLOBAL!J694</f>
        <v>0</v>
      </c>
      <c r="F694" s="1118"/>
      <c r="G694" s="1119"/>
      <c r="H694" s="1120"/>
      <c r="I694" s="1125"/>
      <c r="J694" s="1126"/>
      <c r="K694" s="1127"/>
      <c r="L694" s="1128"/>
      <c r="M694" s="57">
        <f t="shared" si="44"/>
        <v>0</v>
      </c>
      <c r="N694" s="57">
        <f t="shared" si="46"/>
        <v>0</v>
      </c>
      <c r="O694" s="460">
        <f t="shared" si="47"/>
        <v>0</v>
      </c>
      <c r="P694" s="464"/>
      <c r="Q694" s="1084"/>
      <c r="R694" s="1085" t="str">
        <f t="shared" si="45"/>
        <v>-</v>
      </c>
      <c r="S694" s="1089">
        <f>Dados_GLOBAL_Inicial!K694</f>
        <v>0</v>
      </c>
      <c r="T694" s="463"/>
      <c r="U694" s="463"/>
      <c r="V694" s="463"/>
      <c r="W694" s="463"/>
      <c r="X694" s="463"/>
      <c r="Y694" s="543"/>
    </row>
    <row r="695" spans="2:25">
      <c r="B695" s="1083"/>
      <c r="C695" s="461">
        <f>MEDIÇÃO_GLOBAL!I695</f>
        <v>0</v>
      </c>
      <c r="D695" s="455">
        <f>MEDIÇÃO_GLOBAL!J695</f>
        <v>0</v>
      </c>
      <c r="F695" s="1118"/>
      <c r="G695" s="1119"/>
      <c r="H695" s="1120"/>
      <c r="I695" s="1125"/>
      <c r="J695" s="1126"/>
      <c r="K695" s="1127"/>
      <c r="L695" s="1128"/>
      <c r="M695" s="57">
        <f t="shared" si="44"/>
        <v>0</v>
      </c>
      <c r="N695" s="57">
        <f t="shared" si="46"/>
        <v>0</v>
      </c>
      <c r="O695" s="460">
        <f t="shared" si="47"/>
        <v>0</v>
      </c>
      <c r="P695" s="464"/>
      <c r="Q695" s="1084"/>
      <c r="R695" s="1085" t="str">
        <f t="shared" si="45"/>
        <v>-</v>
      </c>
      <c r="S695" s="1089">
        <f>Dados_GLOBAL_Inicial!K695</f>
        <v>0</v>
      </c>
      <c r="T695" s="463"/>
      <c r="U695" s="463"/>
      <c r="V695" s="463"/>
      <c r="W695" s="463"/>
      <c r="X695" s="463"/>
      <c r="Y695" s="543"/>
    </row>
    <row r="696" spans="2:25">
      <c r="B696" s="1083"/>
      <c r="C696" s="461">
        <f>MEDIÇÃO_GLOBAL!I696</f>
        <v>0</v>
      </c>
      <c r="D696" s="455">
        <f>MEDIÇÃO_GLOBAL!J696</f>
        <v>0</v>
      </c>
      <c r="F696" s="1118"/>
      <c r="G696" s="1119"/>
      <c r="H696" s="1120"/>
      <c r="I696" s="1125"/>
      <c r="J696" s="1126"/>
      <c r="K696" s="1127"/>
      <c r="L696" s="1128"/>
      <c r="M696" s="57">
        <f t="shared" si="44"/>
        <v>0</v>
      </c>
      <c r="N696" s="57">
        <f t="shared" si="46"/>
        <v>0</v>
      </c>
      <c r="O696" s="460">
        <f t="shared" si="47"/>
        <v>0</v>
      </c>
      <c r="P696" s="464"/>
      <c r="Q696" s="1084"/>
      <c r="R696" s="1085" t="str">
        <f t="shared" si="45"/>
        <v>-</v>
      </c>
      <c r="S696" s="1089">
        <f>Dados_GLOBAL_Inicial!K696</f>
        <v>0</v>
      </c>
      <c r="T696" s="463"/>
      <c r="U696" s="463"/>
      <c r="V696" s="463"/>
      <c r="W696" s="463"/>
      <c r="X696" s="463"/>
      <c r="Y696" s="543"/>
    </row>
    <row r="697" spans="2:25">
      <c r="B697" s="1083"/>
      <c r="C697" s="461">
        <f>MEDIÇÃO_GLOBAL!I697</f>
        <v>0</v>
      </c>
      <c r="D697" s="455">
        <f>MEDIÇÃO_GLOBAL!J697</f>
        <v>0</v>
      </c>
      <c r="F697" s="1118"/>
      <c r="G697" s="1119"/>
      <c r="H697" s="1120"/>
      <c r="I697" s="1125"/>
      <c r="J697" s="1126"/>
      <c r="K697" s="1127"/>
      <c r="L697" s="1128"/>
      <c r="M697" s="57">
        <f t="shared" si="44"/>
        <v>0</v>
      </c>
      <c r="N697" s="57">
        <f t="shared" si="46"/>
        <v>0</v>
      </c>
      <c r="O697" s="460">
        <f t="shared" si="47"/>
        <v>0</v>
      </c>
      <c r="P697" s="464"/>
      <c r="Q697" s="1084"/>
      <c r="R697" s="1085" t="str">
        <f t="shared" si="45"/>
        <v>-</v>
      </c>
      <c r="S697" s="1089">
        <f>Dados_GLOBAL_Inicial!K697</f>
        <v>0</v>
      </c>
      <c r="T697" s="463"/>
      <c r="U697" s="463"/>
      <c r="V697" s="463"/>
      <c r="W697" s="463"/>
      <c r="X697" s="463"/>
      <c r="Y697" s="543"/>
    </row>
    <row r="698" spans="2:25">
      <c r="B698" s="1083"/>
      <c r="C698" s="461">
        <f>MEDIÇÃO_GLOBAL!I698</f>
        <v>0</v>
      </c>
      <c r="D698" s="455">
        <f>MEDIÇÃO_GLOBAL!J698</f>
        <v>0</v>
      </c>
      <c r="F698" s="1118"/>
      <c r="G698" s="1119"/>
      <c r="H698" s="1120"/>
      <c r="I698" s="1125"/>
      <c r="J698" s="1126"/>
      <c r="K698" s="1127"/>
      <c r="L698" s="1128"/>
      <c r="M698" s="57">
        <f t="shared" si="44"/>
        <v>0</v>
      </c>
      <c r="N698" s="57">
        <f t="shared" si="46"/>
        <v>0</v>
      </c>
      <c r="O698" s="460">
        <f t="shared" si="47"/>
        <v>0</v>
      </c>
      <c r="P698" s="464"/>
      <c r="Q698" s="1084"/>
      <c r="R698" s="1085" t="str">
        <f t="shared" si="45"/>
        <v>-</v>
      </c>
      <c r="S698" s="1089">
        <f>Dados_GLOBAL_Inicial!K698</f>
        <v>0</v>
      </c>
      <c r="T698" s="463"/>
      <c r="U698" s="463"/>
      <c r="V698" s="463"/>
      <c r="W698" s="463"/>
      <c r="X698" s="463"/>
      <c r="Y698" s="543"/>
    </row>
    <row r="699" spans="2:25">
      <c r="B699" s="1083"/>
      <c r="C699" s="461">
        <f>MEDIÇÃO_GLOBAL!I699</f>
        <v>0</v>
      </c>
      <c r="D699" s="455">
        <f>MEDIÇÃO_GLOBAL!J699</f>
        <v>0</v>
      </c>
      <c r="F699" s="1118"/>
      <c r="G699" s="1119"/>
      <c r="H699" s="1120"/>
      <c r="I699" s="1125"/>
      <c r="J699" s="1126"/>
      <c r="K699" s="1127"/>
      <c r="L699" s="1128"/>
      <c r="M699" s="57">
        <f t="shared" si="44"/>
        <v>0</v>
      </c>
      <c r="N699" s="57">
        <f t="shared" si="46"/>
        <v>0</v>
      </c>
      <c r="O699" s="460">
        <f t="shared" si="47"/>
        <v>0</v>
      </c>
      <c r="P699" s="464"/>
      <c r="Q699" s="1084"/>
      <c r="R699" s="1085" t="str">
        <f t="shared" si="45"/>
        <v>-</v>
      </c>
      <c r="S699" s="1089">
        <f>Dados_GLOBAL_Inicial!K699</f>
        <v>0</v>
      </c>
      <c r="T699" s="463"/>
      <c r="U699" s="463"/>
      <c r="V699" s="463"/>
      <c r="W699" s="463"/>
      <c r="X699" s="463"/>
      <c r="Y699" s="543"/>
    </row>
    <row r="700" spans="2:25">
      <c r="B700" s="1083"/>
      <c r="C700" s="461">
        <f>MEDIÇÃO_GLOBAL!I700</f>
        <v>0</v>
      </c>
      <c r="D700" s="455">
        <f>MEDIÇÃO_GLOBAL!J700</f>
        <v>0</v>
      </c>
      <c r="F700" s="1118"/>
      <c r="G700" s="1119"/>
      <c r="H700" s="1120"/>
      <c r="I700" s="1125"/>
      <c r="J700" s="1126"/>
      <c r="K700" s="1127"/>
      <c r="L700" s="1128"/>
      <c r="M700" s="57">
        <f t="shared" si="44"/>
        <v>0</v>
      </c>
      <c r="N700" s="57">
        <f t="shared" si="46"/>
        <v>0</v>
      </c>
      <c r="O700" s="460">
        <f t="shared" si="47"/>
        <v>0</v>
      </c>
      <c r="P700" s="464"/>
      <c r="Q700" s="1084"/>
      <c r="R700" s="1085" t="str">
        <f t="shared" si="45"/>
        <v>-</v>
      </c>
      <c r="S700" s="1089">
        <f>Dados_GLOBAL_Inicial!K700</f>
        <v>0</v>
      </c>
      <c r="T700" s="463"/>
      <c r="U700" s="463"/>
      <c r="V700" s="463"/>
      <c r="W700" s="463"/>
      <c r="X700" s="463"/>
      <c r="Y700" s="543"/>
    </row>
    <row r="701" spans="2:25">
      <c r="B701" s="1083"/>
      <c r="C701" s="461">
        <f>MEDIÇÃO_GLOBAL!I701</f>
        <v>0</v>
      </c>
      <c r="D701" s="455">
        <f>MEDIÇÃO_GLOBAL!J701</f>
        <v>0</v>
      </c>
      <c r="F701" s="1118"/>
      <c r="G701" s="1119"/>
      <c r="H701" s="1120"/>
      <c r="I701" s="1125"/>
      <c r="J701" s="1126"/>
      <c r="K701" s="1127"/>
      <c r="L701" s="1128"/>
      <c r="M701" s="57">
        <f t="shared" si="44"/>
        <v>0</v>
      </c>
      <c r="N701" s="57">
        <f t="shared" si="46"/>
        <v>0</v>
      </c>
      <c r="O701" s="460">
        <f t="shared" si="47"/>
        <v>0</v>
      </c>
      <c r="P701" s="464"/>
      <c r="Q701" s="1084"/>
      <c r="R701" s="1085" t="str">
        <f t="shared" si="45"/>
        <v>-</v>
      </c>
      <c r="S701" s="1089">
        <f>Dados_GLOBAL_Inicial!K701</f>
        <v>0</v>
      </c>
      <c r="T701" s="463"/>
      <c r="U701" s="463"/>
      <c r="V701" s="463"/>
      <c r="W701" s="463"/>
      <c r="X701" s="463"/>
      <c r="Y701" s="543"/>
    </row>
    <row r="702" spans="2:25">
      <c r="B702" s="1083"/>
      <c r="C702" s="461">
        <f>MEDIÇÃO_GLOBAL!I702</f>
        <v>0</v>
      </c>
      <c r="D702" s="455">
        <f>MEDIÇÃO_GLOBAL!J702</f>
        <v>0</v>
      </c>
      <c r="F702" s="1118"/>
      <c r="G702" s="1119"/>
      <c r="H702" s="1120"/>
      <c r="I702" s="1125"/>
      <c r="J702" s="1126"/>
      <c r="K702" s="1127"/>
      <c r="L702" s="1128"/>
      <c r="M702" s="57">
        <f t="shared" si="44"/>
        <v>0</v>
      </c>
      <c r="N702" s="57">
        <f t="shared" si="46"/>
        <v>0</v>
      </c>
      <c r="O702" s="460">
        <f t="shared" si="47"/>
        <v>0</v>
      </c>
      <c r="P702" s="464"/>
      <c r="Q702" s="1084"/>
      <c r="R702" s="1085" t="str">
        <f t="shared" si="45"/>
        <v>-</v>
      </c>
      <c r="S702" s="1089">
        <f>Dados_GLOBAL_Inicial!K702</f>
        <v>0</v>
      </c>
      <c r="T702" s="463"/>
      <c r="U702" s="463"/>
      <c r="V702" s="463"/>
      <c r="W702" s="463"/>
      <c r="X702" s="463"/>
      <c r="Y702" s="543"/>
    </row>
    <row r="703" spans="2:25">
      <c r="B703" s="1083"/>
      <c r="C703" s="461">
        <f>MEDIÇÃO_GLOBAL!I703</f>
        <v>0</v>
      </c>
      <c r="D703" s="455">
        <f>MEDIÇÃO_GLOBAL!J703</f>
        <v>0</v>
      </c>
      <c r="F703" s="1118"/>
      <c r="G703" s="1119"/>
      <c r="H703" s="1120"/>
      <c r="I703" s="1125"/>
      <c r="J703" s="1126"/>
      <c r="K703" s="1127"/>
      <c r="L703" s="1128"/>
      <c r="M703" s="57">
        <f t="shared" si="44"/>
        <v>0</v>
      </c>
      <c r="N703" s="57">
        <f t="shared" si="46"/>
        <v>0</v>
      </c>
      <c r="O703" s="460">
        <f t="shared" si="47"/>
        <v>0</v>
      </c>
      <c r="P703" s="464"/>
      <c r="Q703" s="1084"/>
      <c r="R703" s="1085" t="str">
        <f t="shared" si="45"/>
        <v>-</v>
      </c>
      <c r="S703" s="1089">
        <f>Dados_GLOBAL_Inicial!K703</f>
        <v>0</v>
      </c>
      <c r="T703" s="463"/>
      <c r="U703" s="463"/>
      <c r="V703" s="463"/>
      <c r="W703" s="463"/>
      <c r="X703" s="463"/>
      <c r="Y703" s="543"/>
    </row>
    <row r="704" spans="2:25">
      <c r="B704" s="1083"/>
      <c r="C704" s="461">
        <f>MEDIÇÃO_GLOBAL!I704</f>
        <v>0</v>
      </c>
      <c r="D704" s="455">
        <f>MEDIÇÃO_GLOBAL!J704</f>
        <v>0</v>
      </c>
      <c r="F704" s="1118"/>
      <c r="G704" s="1119"/>
      <c r="H704" s="1120"/>
      <c r="I704" s="1125"/>
      <c r="J704" s="1126"/>
      <c r="K704" s="1127"/>
      <c r="L704" s="1128"/>
      <c r="M704" s="57">
        <f t="shared" si="44"/>
        <v>0</v>
      </c>
      <c r="N704" s="57">
        <f t="shared" si="46"/>
        <v>0</v>
      </c>
      <c r="O704" s="460">
        <f t="shared" si="47"/>
        <v>0</v>
      </c>
      <c r="P704" s="464"/>
      <c r="Q704" s="1084"/>
      <c r="R704" s="1085" t="str">
        <f t="shared" si="45"/>
        <v>-</v>
      </c>
      <c r="S704" s="1089">
        <f>Dados_GLOBAL_Inicial!K704</f>
        <v>0</v>
      </c>
      <c r="T704" s="463"/>
      <c r="U704" s="463"/>
      <c r="V704" s="463"/>
      <c r="W704" s="463"/>
      <c r="X704" s="463"/>
      <c r="Y704" s="543"/>
    </row>
    <row r="705" spans="1:25">
      <c r="B705" s="1083"/>
      <c r="C705" s="461">
        <f>MEDIÇÃO_GLOBAL!I705</f>
        <v>0</v>
      </c>
      <c r="D705" s="455">
        <f>MEDIÇÃO_GLOBAL!J705</f>
        <v>0</v>
      </c>
      <c r="F705" s="1118"/>
      <c r="G705" s="1119"/>
      <c r="H705" s="1120"/>
      <c r="I705" s="1125"/>
      <c r="J705" s="1126"/>
      <c r="K705" s="1127"/>
      <c r="L705" s="1128"/>
      <c r="M705" s="57">
        <f t="shared" si="44"/>
        <v>0</v>
      </c>
      <c r="N705" s="57">
        <f t="shared" si="46"/>
        <v>0</v>
      </c>
      <c r="O705" s="460">
        <f t="shared" si="47"/>
        <v>0</v>
      </c>
      <c r="P705" s="464"/>
      <c r="Q705" s="1084"/>
      <c r="R705" s="1085" t="str">
        <f t="shared" si="45"/>
        <v>-</v>
      </c>
      <c r="S705" s="1089">
        <f>Dados_GLOBAL_Inicial!K705</f>
        <v>0</v>
      </c>
      <c r="T705" s="463"/>
      <c r="U705" s="463"/>
      <c r="V705" s="463"/>
      <c r="W705" s="463"/>
      <c r="X705" s="463"/>
      <c r="Y705" s="543"/>
    </row>
    <row r="706" spans="1:25">
      <c r="B706" s="1083"/>
      <c r="C706" s="461">
        <f>MEDIÇÃO_GLOBAL!I706</f>
        <v>0</v>
      </c>
      <c r="D706" s="455">
        <f>MEDIÇÃO_GLOBAL!J706</f>
        <v>0</v>
      </c>
      <c r="F706" s="1118"/>
      <c r="G706" s="1119"/>
      <c r="H706" s="1120"/>
      <c r="I706" s="1125"/>
      <c r="J706" s="1126"/>
      <c r="K706" s="1127"/>
      <c r="L706" s="1128"/>
      <c r="M706" s="57">
        <f t="shared" si="44"/>
        <v>0</v>
      </c>
      <c r="N706" s="57">
        <f t="shared" si="46"/>
        <v>0</v>
      </c>
      <c r="O706" s="460">
        <f t="shared" si="47"/>
        <v>0</v>
      </c>
      <c r="P706" s="464"/>
      <c r="Q706" s="1084"/>
      <c r="R706" s="1085" t="str">
        <f t="shared" si="45"/>
        <v>-</v>
      </c>
      <c r="S706" s="1089">
        <f>Dados_GLOBAL_Inicial!K706</f>
        <v>0</v>
      </c>
      <c r="T706" s="463"/>
      <c r="U706" s="463"/>
      <c r="V706" s="463"/>
      <c r="W706" s="463"/>
      <c r="X706" s="463"/>
      <c r="Y706" s="543"/>
    </row>
    <row r="707" spans="1:25">
      <c r="B707" s="1083"/>
      <c r="C707" s="461">
        <f>MEDIÇÃO_GLOBAL!I707</f>
        <v>0</v>
      </c>
      <c r="D707" s="455">
        <f>MEDIÇÃO_GLOBAL!J707</f>
        <v>0</v>
      </c>
      <c r="F707" s="1118"/>
      <c r="G707" s="1119"/>
      <c r="H707" s="1120"/>
      <c r="I707" s="1125"/>
      <c r="J707" s="1126"/>
      <c r="K707" s="1127"/>
      <c r="L707" s="1128"/>
      <c r="M707" s="57">
        <f t="shared" si="44"/>
        <v>0</v>
      </c>
      <c r="N707" s="57">
        <f t="shared" si="46"/>
        <v>0</v>
      </c>
      <c r="O707" s="460">
        <f t="shared" si="47"/>
        <v>0</v>
      </c>
      <c r="P707" s="464"/>
      <c r="Q707" s="1084"/>
      <c r="R707" s="1085" t="str">
        <f t="shared" si="45"/>
        <v>-</v>
      </c>
      <c r="S707" s="1089">
        <f>Dados_GLOBAL_Inicial!K707</f>
        <v>0</v>
      </c>
      <c r="T707" s="463"/>
      <c r="U707" s="463"/>
      <c r="V707" s="463"/>
      <c r="W707" s="463"/>
      <c r="X707" s="463"/>
      <c r="Y707" s="543"/>
    </row>
    <row r="708" spans="1:25">
      <c r="B708" s="1083"/>
      <c r="C708" s="461">
        <f>MEDIÇÃO_GLOBAL!I708</f>
        <v>0</v>
      </c>
      <c r="D708" s="455">
        <f>MEDIÇÃO_GLOBAL!J708</f>
        <v>0</v>
      </c>
      <c r="F708" s="1118"/>
      <c r="G708" s="1119"/>
      <c r="H708" s="1120"/>
      <c r="I708" s="1125"/>
      <c r="J708" s="1126"/>
      <c r="K708" s="1127"/>
      <c r="L708" s="1128"/>
      <c r="M708" s="57">
        <f t="shared" si="44"/>
        <v>0</v>
      </c>
      <c r="N708" s="57">
        <f t="shared" si="46"/>
        <v>0</v>
      </c>
      <c r="O708" s="460">
        <f t="shared" si="47"/>
        <v>0</v>
      </c>
      <c r="P708" s="464"/>
      <c r="Q708" s="1084"/>
      <c r="R708" s="1085" t="str">
        <f t="shared" si="45"/>
        <v>-</v>
      </c>
      <c r="S708" s="1089">
        <f>Dados_GLOBAL_Inicial!K708</f>
        <v>0</v>
      </c>
      <c r="T708" s="463"/>
      <c r="U708" s="463"/>
      <c r="V708" s="463"/>
      <c r="W708" s="463"/>
      <c r="X708" s="463"/>
      <c r="Y708" s="543"/>
    </row>
    <row r="709" spans="1:25">
      <c r="B709" s="1083"/>
      <c r="C709" s="461">
        <f>MEDIÇÃO_GLOBAL!I709</f>
        <v>0</v>
      </c>
      <c r="D709" s="455">
        <f>MEDIÇÃO_GLOBAL!J709</f>
        <v>0</v>
      </c>
      <c r="F709" s="1118"/>
      <c r="G709" s="1119"/>
      <c r="H709" s="1120"/>
      <c r="I709" s="1125"/>
      <c r="J709" s="1126"/>
      <c r="K709" s="1127"/>
      <c r="L709" s="1128"/>
      <c r="M709" s="57">
        <f t="shared" si="44"/>
        <v>0</v>
      </c>
      <c r="N709" s="57">
        <f t="shared" si="46"/>
        <v>0</v>
      </c>
      <c r="O709" s="460">
        <f t="shared" si="47"/>
        <v>0</v>
      </c>
      <c r="P709" s="464"/>
      <c r="Q709" s="1084"/>
      <c r="R709" s="1085" t="str">
        <f t="shared" si="45"/>
        <v>-</v>
      </c>
      <c r="S709" s="1089">
        <f>Dados_GLOBAL_Inicial!K709</f>
        <v>0</v>
      </c>
      <c r="T709" s="463"/>
      <c r="U709" s="463"/>
      <c r="V709" s="463"/>
      <c r="W709" s="463"/>
      <c r="X709" s="463"/>
      <c r="Y709" s="543"/>
    </row>
    <row r="710" spans="1:25">
      <c r="B710" s="1083"/>
      <c r="C710" s="461">
        <f>MEDIÇÃO_GLOBAL!I710</f>
        <v>0</v>
      </c>
      <c r="D710" s="455">
        <f>MEDIÇÃO_GLOBAL!J710</f>
        <v>0</v>
      </c>
      <c r="F710" s="1118"/>
      <c r="G710" s="1119"/>
      <c r="H710" s="1120"/>
      <c r="I710" s="1125"/>
      <c r="J710" s="1126"/>
      <c r="K710" s="1127"/>
      <c r="L710" s="1128"/>
      <c r="M710" s="57">
        <f t="shared" si="44"/>
        <v>0</v>
      </c>
      <c r="N710" s="57">
        <f t="shared" si="46"/>
        <v>0</v>
      </c>
      <c r="O710" s="460">
        <f t="shared" si="47"/>
        <v>0</v>
      </c>
      <c r="P710" s="464"/>
      <c r="Q710" s="1084"/>
      <c r="R710" s="1085" t="str">
        <f t="shared" si="45"/>
        <v>-</v>
      </c>
      <c r="S710" s="1089">
        <f>Dados_GLOBAL_Inicial!K710</f>
        <v>0</v>
      </c>
      <c r="T710" s="463"/>
      <c r="U710" s="463"/>
      <c r="V710" s="463"/>
      <c r="W710" s="463"/>
      <c r="X710" s="463"/>
      <c r="Y710" s="543"/>
    </row>
    <row r="711" spans="1:25">
      <c r="B711" s="1083"/>
      <c r="C711" s="461">
        <f>MEDIÇÃO_GLOBAL!I711</f>
        <v>0</v>
      </c>
      <c r="D711" s="455">
        <f>MEDIÇÃO_GLOBAL!J711</f>
        <v>0</v>
      </c>
      <c r="F711" s="1118"/>
      <c r="G711" s="1119"/>
      <c r="H711" s="1120"/>
      <c r="I711" s="1125"/>
      <c r="J711" s="1126"/>
      <c r="K711" s="1127"/>
      <c r="L711" s="1128"/>
      <c r="M711" s="57">
        <f t="shared" si="44"/>
        <v>0</v>
      </c>
      <c r="N711" s="57">
        <f t="shared" si="46"/>
        <v>0</v>
      </c>
      <c r="O711" s="460">
        <f t="shared" si="47"/>
        <v>0</v>
      </c>
      <c r="P711" s="464"/>
      <c r="Q711" s="1084"/>
      <c r="R711" s="1085" t="str">
        <f t="shared" si="45"/>
        <v>-</v>
      </c>
      <c r="S711" s="1089">
        <f>Dados_GLOBAL_Inicial!K711</f>
        <v>0</v>
      </c>
      <c r="T711" s="463"/>
      <c r="U711" s="463"/>
      <c r="V711" s="463"/>
      <c r="W711" s="463"/>
      <c r="X711" s="463"/>
      <c r="Y711" s="543"/>
    </row>
    <row r="712" spans="1:25">
      <c r="B712" s="1083"/>
      <c r="C712" s="461">
        <f>MEDIÇÃO_GLOBAL!I712</f>
        <v>0</v>
      </c>
      <c r="D712" s="455">
        <f>MEDIÇÃO_GLOBAL!J712</f>
        <v>0</v>
      </c>
      <c r="F712" s="1118"/>
      <c r="G712" s="1119"/>
      <c r="H712" s="1120"/>
      <c r="I712" s="1125"/>
      <c r="J712" s="1126"/>
      <c r="K712" s="1127"/>
      <c r="L712" s="1128"/>
      <c r="M712" s="57">
        <f t="shared" si="44"/>
        <v>0</v>
      </c>
      <c r="N712" s="57">
        <f t="shared" si="46"/>
        <v>0</v>
      </c>
      <c r="O712" s="460">
        <f t="shared" si="47"/>
        <v>0</v>
      </c>
      <c r="P712" s="464"/>
      <c r="Q712" s="1084"/>
      <c r="R712" s="1085" t="str">
        <f t="shared" si="45"/>
        <v>-</v>
      </c>
      <c r="S712" s="1089">
        <f>Dados_GLOBAL_Inicial!K712</f>
        <v>0</v>
      </c>
      <c r="T712" s="463"/>
      <c r="U712" s="463"/>
      <c r="V712" s="463"/>
      <c r="W712" s="463"/>
      <c r="X712" s="463"/>
      <c r="Y712" s="543"/>
    </row>
    <row r="713" spans="1:25" ht="15.75" thickBot="1">
      <c r="B713" s="1083"/>
      <c r="C713" s="461">
        <f>MEDIÇÃO_GLOBAL!I713</f>
        <v>0</v>
      </c>
      <c r="D713" s="455">
        <f>MEDIÇÃO_GLOBAL!J713</f>
        <v>0</v>
      </c>
      <c r="F713" s="1118"/>
      <c r="G713" s="1119"/>
      <c r="H713" s="1120"/>
      <c r="I713" s="1125"/>
      <c r="J713" s="1126"/>
      <c r="K713" s="1127"/>
      <c r="L713" s="1128"/>
      <c r="M713" s="57">
        <f t="shared" si="44"/>
        <v>0</v>
      </c>
      <c r="N713" s="57">
        <f t="shared" si="46"/>
        <v>0</v>
      </c>
      <c r="O713" s="460">
        <f t="shared" si="47"/>
        <v>0</v>
      </c>
      <c r="P713" s="464"/>
      <c r="Q713" s="1084"/>
      <c r="R713" s="1086" t="str">
        <f t="shared" si="45"/>
        <v>-</v>
      </c>
      <c r="S713" s="1090">
        <f>Dados_GLOBAL_Inicial!K713</f>
        <v>0</v>
      </c>
      <c r="T713" s="544">
        <v>0</v>
      </c>
      <c r="U713" s="544">
        <v>0</v>
      </c>
      <c r="V713" s="544">
        <v>0</v>
      </c>
      <c r="W713" s="544">
        <v>0</v>
      </c>
      <c r="X713" s="544">
        <v>0</v>
      </c>
      <c r="Y713" s="545">
        <v>0</v>
      </c>
    </row>
    <row r="714" spans="1:25" ht="12.75">
      <c r="A714" s="1087">
        <v>0</v>
      </c>
      <c r="B714" s="1087">
        <v>0</v>
      </c>
      <c r="C714" s="1087">
        <v>0</v>
      </c>
      <c r="D714" s="1087">
        <v>0</v>
      </c>
      <c r="E714" s="1087">
        <v>0</v>
      </c>
      <c r="F714" s="1087">
        <v>0</v>
      </c>
      <c r="G714" s="1087">
        <v>0</v>
      </c>
      <c r="H714" s="1087">
        <v>0</v>
      </c>
      <c r="I714" s="1087">
        <v>0</v>
      </c>
      <c r="J714" s="1087">
        <v>0</v>
      </c>
      <c r="K714" s="1087">
        <v>0</v>
      </c>
      <c r="L714" s="1087">
        <v>0</v>
      </c>
      <c r="M714" s="1087">
        <v>0</v>
      </c>
      <c r="N714" s="1087">
        <v>0</v>
      </c>
      <c r="O714" s="1087">
        <v>0</v>
      </c>
      <c r="P714" s="1087">
        <v>0</v>
      </c>
      <c r="Q714" s="1087">
        <v>0</v>
      </c>
      <c r="R714" s="1087">
        <v>0</v>
      </c>
      <c r="S714" s="1087">
        <v>0</v>
      </c>
      <c r="T714" s="1087">
        <v>0</v>
      </c>
      <c r="U714" s="1087">
        <v>0</v>
      </c>
      <c r="V714" s="1087">
        <v>0</v>
      </c>
      <c r="W714" s="1087">
        <v>0</v>
      </c>
      <c r="X714" s="1087">
        <v>0</v>
      </c>
      <c r="Y714" s="1087">
        <v>0</v>
      </c>
    </row>
    <row r="715" spans="1:25" ht="12.75">
      <c r="E715"/>
      <c r="P715"/>
      <c r="Q715"/>
    </row>
    <row r="716" spans="1:25" ht="12.75">
      <c r="E716"/>
      <c r="P716"/>
      <c r="Q716"/>
    </row>
    <row r="717" spans="1:25" ht="12.75">
      <c r="E717"/>
      <c r="P717"/>
      <c r="Q717"/>
    </row>
    <row r="718" spans="1:25" ht="12.75">
      <c r="E718"/>
      <c r="P718"/>
      <c r="Q718"/>
    </row>
    <row r="719" spans="1:25" ht="12.75">
      <c r="E719"/>
      <c r="P719"/>
      <c r="Q719"/>
    </row>
    <row r="720" spans="1:25" ht="12.75">
      <c r="E720"/>
      <c r="P720"/>
      <c r="Q720"/>
    </row>
    <row r="721" customFormat="1" ht="12.75"/>
    <row r="722" customFormat="1" ht="12.75"/>
    <row r="723" customFormat="1" ht="12.75"/>
    <row r="724" customFormat="1" ht="12.75"/>
    <row r="725" customFormat="1" ht="12.75"/>
    <row r="726" customFormat="1" ht="12.75"/>
    <row r="727" customFormat="1" ht="12.75"/>
    <row r="728" customFormat="1" ht="12.75"/>
    <row r="729" customFormat="1" ht="12.75"/>
    <row r="730" customFormat="1" ht="12.75"/>
    <row r="731" customFormat="1" ht="12.75"/>
    <row r="732" customFormat="1" ht="12.75"/>
    <row r="733" customFormat="1" ht="12.75"/>
    <row r="734" customFormat="1" ht="12.75"/>
    <row r="735" customFormat="1" ht="12.75"/>
    <row r="736" customFormat="1" ht="12.75"/>
    <row r="737" customFormat="1" ht="12.75"/>
    <row r="738" customFormat="1" ht="12.75"/>
    <row r="739" customFormat="1" ht="12.75"/>
    <row r="740" customFormat="1" ht="12.75"/>
    <row r="741" customFormat="1" ht="12.75"/>
    <row r="742" customFormat="1" ht="12.75"/>
    <row r="743" customFormat="1" ht="12.75"/>
    <row r="744" customFormat="1" ht="12.75"/>
    <row r="745" customFormat="1" ht="12.75"/>
    <row r="746" customFormat="1" ht="12.75"/>
    <row r="747" customFormat="1" ht="12.75"/>
    <row r="748" customFormat="1" ht="12.75"/>
    <row r="749" customFormat="1" ht="12.75"/>
    <row r="750" customFormat="1" ht="12.75"/>
    <row r="751" customFormat="1" ht="12.75"/>
    <row r="752" customFormat="1" ht="12.75"/>
    <row r="753" customFormat="1" ht="12.75"/>
    <row r="754" customFormat="1" ht="12.75"/>
    <row r="755" customFormat="1" ht="12.75"/>
    <row r="756" customFormat="1" ht="12.75"/>
    <row r="757" customFormat="1" ht="12.75"/>
    <row r="758" customFormat="1" ht="12.75"/>
    <row r="759" customFormat="1" ht="12.75"/>
    <row r="760" customFormat="1" ht="12.75"/>
    <row r="761" customFormat="1" ht="12.75"/>
    <row r="762" customFormat="1" ht="12.75"/>
    <row r="763" customFormat="1" ht="12.75"/>
    <row r="764" customFormat="1" ht="12.75"/>
    <row r="765" customFormat="1" ht="12.75"/>
    <row r="766" customFormat="1" ht="12.75"/>
    <row r="767" customFormat="1" ht="12.75"/>
    <row r="768" customFormat="1" ht="12.75"/>
    <row r="769" customFormat="1" ht="12.75"/>
    <row r="770" customFormat="1" ht="12.75"/>
    <row r="771" customFormat="1" ht="12.75"/>
    <row r="772" customFormat="1" ht="12.75"/>
    <row r="773" customFormat="1" ht="12.75"/>
    <row r="774" customFormat="1" ht="12.75"/>
    <row r="775" customFormat="1" ht="12.75"/>
    <row r="776" customFormat="1" ht="12.75"/>
    <row r="777" customFormat="1" ht="12.75"/>
    <row r="778" customFormat="1" ht="12.75"/>
    <row r="779" customFormat="1" ht="12.75"/>
    <row r="780" customFormat="1" ht="12.75"/>
    <row r="781" customFormat="1" ht="12.75"/>
    <row r="782" customFormat="1" ht="12.75"/>
    <row r="783" customFormat="1" ht="12.75"/>
    <row r="784" customFormat="1" ht="12.75"/>
    <row r="785" customFormat="1" ht="12.75"/>
    <row r="786" customFormat="1" ht="12.75"/>
    <row r="787" customFormat="1" ht="12.75"/>
    <row r="788" customFormat="1" ht="12.75"/>
    <row r="789" customFormat="1" ht="12.75"/>
    <row r="790" customFormat="1" ht="12.75"/>
    <row r="791" customFormat="1" ht="12.75"/>
    <row r="792" customFormat="1" ht="12.75"/>
    <row r="793" customFormat="1" ht="12.75"/>
    <row r="794" customFormat="1" ht="12.75"/>
    <row r="795" customFormat="1" ht="12.75"/>
    <row r="796" customFormat="1" ht="12.75"/>
    <row r="797" customFormat="1" ht="12.75"/>
    <row r="798" customFormat="1" ht="12.75"/>
    <row r="799" customFormat="1" ht="12.75"/>
    <row r="800" customFormat="1" ht="12.75"/>
    <row r="801" customFormat="1" ht="12.75"/>
    <row r="802" customFormat="1" ht="12.75"/>
    <row r="803" customFormat="1" ht="12.75"/>
    <row r="804" customFormat="1" ht="12.75"/>
    <row r="805" customFormat="1" ht="12.75"/>
    <row r="806" customFormat="1" ht="12.75"/>
    <row r="807" customFormat="1" ht="12.75"/>
    <row r="808" customFormat="1" ht="12.75"/>
    <row r="809" customFormat="1" ht="12.75"/>
    <row r="810" customFormat="1" ht="12.75"/>
    <row r="811" customFormat="1" ht="12.75"/>
    <row r="812" customFormat="1" ht="12.75"/>
    <row r="813" customFormat="1" ht="12.75"/>
    <row r="814" customFormat="1" ht="12.75"/>
    <row r="815" customFormat="1" ht="12.75"/>
    <row r="816" customFormat="1" ht="12.75"/>
    <row r="817" customFormat="1" ht="12.75"/>
    <row r="818" customFormat="1" ht="12.75"/>
    <row r="819" customFormat="1" ht="12.75"/>
    <row r="820" customFormat="1" ht="12.75"/>
    <row r="821" customFormat="1" ht="12.75"/>
    <row r="822" customFormat="1" ht="12.75"/>
    <row r="823" customFormat="1" ht="12.75"/>
    <row r="824" customFormat="1" ht="12.75"/>
    <row r="825" customFormat="1" ht="12.75"/>
    <row r="826" customFormat="1" ht="12.75"/>
    <row r="827" customFormat="1" ht="12.75"/>
    <row r="828" customFormat="1" ht="12.75"/>
    <row r="829" customFormat="1" ht="12.75"/>
    <row r="830" customFormat="1" ht="12.75"/>
    <row r="831" customFormat="1" ht="12.75"/>
    <row r="832" customFormat="1" ht="12.75"/>
    <row r="833" customFormat="1" ht="12.75"/>
    <row r="834" customFormat="1" ht="12.75"/>
    <row r="835" customFormat="1" ht="12.75"/>
    <row r="836" customFormat="1" ht="12.75"/>
    <row r="837" customFormat="1" ht="12.75"/>
    <row r="838" customFormat="1" ht="12.75"/>
    <row r="839" customFormat="1" ht="12.75"/>
    <row r="840" customFormat="1" ht="12.75"/>
    <row r="841" customFormat="1" ht="12.75"/>
    <row r="842" customFormat="1" ht="12.75"/>
    <row r="843" customFormat="1" ht="12.75"/>
    <row r="844" customFormat="1" ht="12.75"/>
    <row r="845" customFormat="1" ht="12.75"/>
    <row r="846" customFormat="1" ht="12.75"/>
    <row r="847" customFormat="1" ht="12.75"/>
    <row r="848" customFormat="1" ht="12.75"/>
    <row r="849" customFormat="1" ht="12.75"/>
    <row r="850" customFormat="1" ht="12.75"/>
    <row r="851" customFormat="1" ht="12.75"/>
    <row r="852" customFormat="1" ht="12.75"/>
    <row r="853" customFormat="1" ht="12.75"/>
    <row r="854" customFormat="1" ht="12.75"/>
    <row r="855" customFormat="1" ht="12.75"/>
    <row r="856" customFormat="1" ht="12.75"/>
    <row r="857" customFormat="1" ht="12.75"/>
    <row r="858" customFormat="1" ht="12.75"/>
    <row r="859" customFormat="1" ht="12.75"/>
    <row r="860" customFormat="1" ht="12.75"/>
    <row r="861" customFormat="1" ht="12.75"/>
    <row r="862" customFormat="1" ht="12.75"/>
    <row r="863" customFormat="1" ht="12.75"/>
    <row r="864" customFormat="1" ht="12.75"/>
    <row r="865" customFormat="1" ht="12.75"/>
    <row r="866" customFormat="1" ht="12.75"/>
    <row r="867" customFormat="1" ht="12.75"/>
    <row r="868" customFormat="1" ht="12.75"/>
    <row r="869" customFormat="1" ht="12.75"/>
    <row r="870" customFormat="1" ht="12.75"/>
    <row r="871" customFormat="1" ht="12.75"/>
    <row r="872" customFormat="1" ht="12.75"/>
    <row r="873" customFormat="1" ht="12.75"/>
    <row r="874" customFormat="1" ht="12.75"/>
    <row r="875" customFormat="1" ht="12.75"/>
    <row r="876" customFormat="1" ht="12.75"/>
    <row r="877" customFormat="1" ht="12.75"/>
    <row r="878" customFormat="1" ht="12.75"/>
    <row r="879" customFormat="1" ht="12.75"/>
    <row r="880" customFormat="1" ht="12.75"/>
    <row r="881" customFormat="1" ht="12.75"/>
    <row r="882" customFormat="1" ht="12.75"/>
    <row r="883" customFormat="1" ht="12.75"/>
    <row r="884" customFormat="1" ht="12.75"/>
    <row r="885" customFormat="1" ht="12.75"/>
    <row r="886" customFormat="1" ht="12.75"/>
    <row r="887" customFormat="1" ht="12.75"/>
    <row r="888" customFormat="1" ht="12.75"/>
    <row r="889" customFormat="1" ht="12.75"/>
    <row r="890" customFormat="1" ht="12.75"/>
    <row r="891" customFormat="1" ht="12.75"/>
    <row r="892" customFormat="1" ht="12.75"/>
    <row r="893" customFormat="1" ht="12.75"/>
    <row r="894" customFormat="1" ht="12.75"/>
    <row r="895" customFormat="1" ht="12.75"/>
    <row r="896" customFormat="1" ht="12.75"/>
    <row r="897" customFormat="1" ht="12.75"/>
    <row r="898" customFormat="1" ht="12.75"/>
    <row r="899" customFormat="1" ht="12.75"/>
    <row r="900" customFormat="1" ht="12.75"/>
    <row r="901" customFormat="1" ht="12.75"/>
    <row r="902" customFormat="1" ht="12.75"/>
    <row r="903" customFormat="1" ht="12.75"/>
    <row r="904" customFormat="1" ht="12.75"/>
    <row r="905" customFormat="1" ht="12.75"/>
    <row r="906" customFormat="1" ht="12.75"/>
    <row r="907" customFormat="1" ht="12.75"/>
    <row r="908" customFormat="1" ht="12.75"/>
    <row r="909" customFormat="1" ht="12.75"/>
    <row r="910" customFormat="1" ht="12.75"/>
    <row r="911" customFormat="1" ht="12.75"/>
    <row r="912" customFormat="1" ht="12.75"/>
    <row r="913" customFormat="1" ht="12.75"/>
    <row r="914" customFormat="1" ht="12.75"/>
    <row r="915" customFormat="1" ht="12.75"/>
    <row r="916" customFormat="1" ht="12.75"/>
    <row r="917" customFormat="1" ht="12.75"/>
    <row r="918" customFormat="1" ht="12.75"/>
    <row r="919" customFormat="1" ht="12.75"/>
    <row r="920" customFormat="1" ht="12.75"/>
    <row r="921" customFormat="1" ht="12.75"/>
    <row r="922" customFormat="1" ht="12.75"/>
    <row r="923" customFormat="1" ht="12.75"/>
    <row r="924" customFormat="1" ht="12.75"/>
    <row r="925" customFormat="1" ht="12.75"/>
    <row r="926" customFormat="1" ht="12.75"/>
    <row r="927" customFormat="1" ht="12.75"/>
    <row r="928" customFormat="1" ht="12.75"/>
    <row r="929" customFormat="1" ht="12.75"/>
    <row r="930" customFormat="1" ht="12.75"/>
    <row r="931" customFormat="1" ht="12.75"/>
    <row r="932" customFormat="1" ht="12.75"/>
    <row r="933" customFormat="1" ht="12.75"/>
    <row r="934" customFormat="1" ht="12.75"/>
    <row r="935" customFormat="1" ht="12.75"/>
    <row r="936" customFormat="1" ht="12.75"/>
    <row r="937" customFormat="1" ht="12.75"/>
    <row r="938" customFormat="1" ht="12.75"/>
    <row r="939" customFormat="1" ht="12.75"/>
    <row r="940" customFormat="1" ht="12.75"/>
    <row r="941" customFormat="1" ht="12.75"/>
    <row r="942" customFormat="1" ht="12.75"/>
    <row r="943" customFormat="1" ht="12.75"/>
    <row r="944" customFormat="1" ht="12.75"/>
    <row r="945" customFormat="1" ht="12.75"/>
    <row r="946" customFormat="1" ht="12.75"/>
    <row r="947" customFormat="1" ht="12.75"/>
    <row r="948" customFormat="1" ht="12.75"/>
    <row r="949" customFormat="1" ht="12.75"/>
    <row r="950" customFormat="1" ht="12.75"/>
    <row r="951" customFormat="1" ht="12.75"/>
    <row r="952" customFormat="1" ht="12.75"/>
    <row r="953" customFormat="1" ht="12.75"/>
    <row r="954" customFormat="1" ht="12.75"/>
    <row r="955" customFormat="1" ht="12.75"/>
    <row r="956" customFormat="1" ht="12.75"/>
    <row r="957" customFormat="1" ht="12.75"/>
    <row r="958" customFormat="1" ht="12.75"/>
    <row r="959" customFormat="1" ht="12.75"/>
    <row r="960" customFormat="1" ht="12.75"/>
    <row r="961" customFormat="1" ht="12.75"/>
    <row r="962" customFormat="1" ht="12.75"/>
    <row r="963" customFormat="1" ht="12.75"/>
    <row r="964" customFormat="1" ht="12.75"/>
    <row r="965" customFormat="1" ht="12.75"/>
    <row r="966" customFormat="1" ht="12.75"/>
    <row r="967" customFormat="1" ht="12.75"/>
    <row r="968" customFormat="1" ht="12.75"/>
    <row r="969" customFormat="1" ht="12.75"/>
    <row r="970" customFormat="1" ht="12.75"/>
    <row r="971" customFormat="1" ht="12.75"/>
    <row r="972" customFormat="1" ht="12.75"/>
    <row r="973" customFormat="1" ht="12.75"/>
    <row r="974" customFormat="1" ht="12.75"/>
    <row r="975" customFormat="1" ht="12.75"/>
    <row r="976" customFormat="1" ht="12.75"/>
    <row r="977" customFormat="1" ht="12.75"/>
    <row r="978" customFormat="1" ht="12.75"/>
    <row r="979" customFormat="1" ht="12.75"/>
    <row r="980" customFormat="1" ht="12.75"/>
    <row r="981" customFormat="1" ht="12.75"/>
    <row r="982" customFormat="1" ht="12.75"/>
    <row r="983" customFormat="1" ht="12.75"/>
    <row r="984" customFormat="1" ht="12.75"/>
    <row r="985" customFormat="1" ht="12.75"/>
    <row r="986" customFormat="1" ht="12.75"/>
    <row r="987" customFormat="1" ht="12.75"/>
    <row r="988" customFormat="1" ht="12.75"/>
    <row r="989" customFormat="1" ht="12.75"/>
    <row r="990" customFormat="1" ht="12.75"/>
    <row r="991" customFormat="1" ht="12.75"/>
    <row r="992" customFormat="1" ht="12.75"/>
    <row r="993" customFormat="1" ht="12.75"/>
    <row r="994" customFormat="1" ht="12.75"/>
    <row r="995" customFormat="1" ht="12.75"/>
    <row r="996" customFormat="1" ht="12.75"/>
    <row r="997" customFormat="1" ht="12.75"/>
    <row r="998" customFormat="1" ht="12.75"/>
    <row r="999" customFormat="1" ht="12.75"/>
    <row r="1000" customFormat="1" ht="12.75"/>
    <row r="1001" customFormat="1" ht="12.75"/>
    <row r="1002" customFormat="1" ht="12.75"/>
    <row r="1003" customFormat="1" ht="12.75"/>
    <row r="1004" customFormat="1" ht="12.75"/>
    <row r="1005" customFormat="1" ht="12.75"/>
    <row r="1006" customFormat="1" ht="12.75"/>
    <row r="1007" customFormat="1" ht="12.75"/>
    <row r="1008" customFormat="1" ht="12.75"/>
    <row r="1009" customFormat="1" ht="12.75"/>
    <row r="1010" customFormat="1" ht="12.75"/>
    <row r="1011" customFormat="1" ht="12.75"/>
    <row r="1012" customFormat="1" ht="12.75"/>
    <row r="1013" customFormat="1" ht="12.75"/>
    <row r="1014" customFormat="1" ht="12.75"/>
    <row r="1015" customFormat="1" ht="12.75"/>
    <row r="1016" customFormat="1" ht="12.75"/>
    <row r="1017" customFormat="1" ht="12.75"/>
    <row r="1018" customFormat="1" ht="12.75"/>
    <row r="1019" customFormat="1" ht="12.75"/>
    <row r="1020" customFormat="1" ht="12.75"/>
    <row r="1021" customFormat="1" ht="12.75"/>
    <row r="1022" customFormat="1" ht="12.75"/>
    <row r="1023" customFormat="1" ht="12.75"/>
    <row r="1024" customFormat="1" ht="12.75"/>
    <row r="1025" customFormat="1" ht="12.75"/>
    <row r="1026" customFormat="1" ht="12.75"/>
    <row r="1027" customFormat="1" ht="12.75"/>
    <row r="1028" customFormat="1" ht="12.75"/>
    <row r="1029" customFormat="1" ht="12.75"/>
    <row r="1030" customFormat="1" ht="12.75"/>
    <row r="1031" customFormat="1" ht="12.75"/>
    <row r="1032" customFormat="1" ht="12.75"/>
    <row r="1033" customFormat="1" ht="12.75"/>
    <row r="1034" customFormat="1" ht="12.75"/>
    <row r="1035" customFormat="1" ht="12.75"/>
    <row r="1036" customFormat="1" ht="12.75"/>
    <row r="1037" customFormat="1" ht="12.75"/>
    <row r="1038" customFormat="1" ht="12.75"/>
    <row r="1039" customFormat="1" ht="12.75"/>
    <row r="1040" customFormat="1" ht="12.75"/>
    <row r="1041" customFormat="1" ht="12.75"/>
    <row r="1042" customFormat="1" ht="12.75"/>
    <row r="1043" customFormat="1" ht="12.75"/>
    <row r="1044" customFormat="1" ht="12.75"/>
    <row r="1045" customFormat="1" ht="12.75"/>
    <row r="1046" customFormat="1" ht="12.75"/>
    <row r="1047" customFormat="1" ht="12.75"/>
    <row r="1048" customFormat="1" ht="12.75"/>
    <row r="1049" customFormat="1" ht="12.75"/>
    <row r="1050" customFormat="1" ht="12.75"/>
    <row r="1051" customFormat="1" ht="12.75"/>
    <row r="1052" customFormat="1" ht="12.75"/>
    <row r="1053" customFormat="1" ht="12.75"/>
    <row r="1054" customFormat="1" ht="12.75"/>
    <row r="1055" customFormat="1" ht="12.75"/>
    <row r="1056" customFormat="1" ht="12.75"/>
    <row r="1057" customFormat="1" ht="12.75"/>
    <row r="1058" customFormat="1" ht="12.75"/>
    <row r="1059" customFormat="1" ht="12.75"/>
    <row r="1060" customFormat="1" ht="12.75"/>
    <row r="1061" customFormat="1" ht="12.75"/>
    <row r="1062" customFormat="1" ht="12.75"/>
    <row r="1063" customFormat="1" ht="12.75"/>
    <row r="1064" customFormat="1" ht="12.75"/>
    <row r="1065" customFormat="1" ht="12.75"/>
    <row r="1066" customFormat="1" ht="12.75"/>
    <row r="1067" customFormat="1" ht="12.75"/>
    <row r="1068" customFormat="1" ht="12.75"/>
    <row r="1069" customFormat="1" ht="12.75"/>
    <row r="1070" customFormat="1" ht="12.75"/>
    <row r="1071" customFormat="1" ht="12.75"/>
    <row r="1072" customFormat="1" ht="12.75"/>
    <row r="1073" customFormat="1" ht="12.75"/>
    <row r="1074" customFormat="1" ht="12.75"/>
    <row r="1075" customFormat="1" ht="12.75"/>
    <row r="1076" customFormat="1" ht="12.75"/>
    <row r="1077" customFormat="1" ht="12.75"/>
    <row r="1078" customFormat="1" ht="12.75"/>
    <row r="1079" customFormat="1" ht="12.75"/>
    <row r="1080" customFormat="1" ht="12.75"/>
    <row r="1081" customFormat="1" ht="12.75"/>
    <row r="1082" customFormat="1" ht="12.75"/>
    <row r="1083" customFormat="1" ht="12.75"/>
    <row r="1084" customFormat="1" ht="12.75"/>
    <row r="1085" customFormat="1" ht="12.75"/>
    <row r="1086" customFormat="1" ht="12.75"/>
    <row r="1087" customFormat="1" ht="12.75"/>
    <row r="1088" customFormat="1" ht="12.75"/>
    <row r="1089" customFormat="1" ht="12.75"/>
    <row r="1090" customFormat="1" ht="12.75"/>
    <row r="1091" customFormat="1" ht="12.75"/>
    <row r="1092" customFormat="1" ht="12.75"/>
    <row r="1093" customFormat="1" ht="12.75"/>
    <row r="1094" customFormat="1" ht="12.75"/>
    <row r="1095" customFormat="1" ht="12.75"/>
    <row r="1096" customFormat="1" ht="12.75"/>
    <row r="1097" customFormat="1" ht="12.75"/>
    <row r="1098" customFormat="1" ht="12.75"/>
    <row r="1099" customFormat="1" ht="12.75"/>
    <row r="1100" customFormat="1" ht="12.75"/>
    <row r="1101" customFormat="1" ht="12.75"/>
    <row r="1102" customFormat="1" ht="12.75"/>
    <row r="1103" customFormat="1" ht="12.75"/>
    <row r="1104" customFormat="1" ht="12.75"/>
    <row r="1105" customFormat="1" ht="12.75"/>
    <row r="1106" customFormat="1" ht="12.75"/>
    <row r="1107" customFormat="1" ht="12.75"/>
    <row r="1108" customFormat="1" ht="12.75"/>
    <row r="1109" customFormat="1" ht="12.75"/>
    <row r="1110" customFormat="1" ht="12.75"/>
    <row r="1111" customFormat="1" ht="12.75"/>
    <row r="1112" customFormat="1" ht="12.75"/>
    <row r="1113" customFormat="1" ht="12.75"/>
    <row r="1114" customFormat="1" ht="12.75"/>
    <row r="1115" customFormat="1" ht="12.75"/>
    <row r="1116" customFormat="1" ht="12.75"/>
    <row r="1117" customFormat="1" ht="12.75"/>
    <row r="1118" customFormat="1" ht="12.75"/>
    <row r="1119" customFormat="1" ht="12.75"/>
    <row r="1120" customFormat="1" ht="12.75"/>
    <row r="1121" customFormat="1" ht="12.75"/>
    <row r="1122" customFormat="1" ht="12.75"/>
    <row r="1123" customFormat="1" ht="12.75"/>
    <row r="1124" customFormat="1" ht="12.75"/>
    <row r="1125" customFormat="1" ht="12.75"/>
    <row r="1126" customFormat="1" ht="12.75"/>
    <row r="1127" customFormat="1" ht="12.75"/>
    <row r="1128" customFormat="1" ht="12.75"/>
    <row r="1129" customFormat="1" ht="12.75"/>
    <row r="1130" customFormat="1" ht="12.75"/>
    <row r="1131" customFormat="1" ht="12.75"/>
    <row r="1132" customFormat="1" ht="12.75"/>
    <row r="1133" customFormat="1" ht="12.75"/>
    <row r="1134" customFormat="1" ht="12.75"/>
    <row r="1135" customFormat="1" ht="12.75"/>
    <row r="1136" customFormat="1" ht="12.75"/>
    <row r="1137" customFormat="1" ht="12.75"/>
    <row r="1138" customFormat="1" ht="12.75"/>
    <row r="1139" customFormat="1" ht="12.75"/>
    <row r="1140" customFormat="1" ht="12.75"/>
    <row r="1141" customFormat="1" ht="12.75"/>
    <row r="1142" customFormat="1" ht="12.75"/>
    <row r="1143" customFormat="1" ht="12.75"/>
    <row r="1144" customFormat="1" ht="12.75"/>
    <row r="1145" customFormat="1" ht="12.75"/>
    <row r="1146" customFormat="1" ht="12.75"/>
    <row r="1147" customFormat="1" ht="12.75"/>
    <row r="1148" customFormat="1" ht="12.75"/>
    <row r="1149" customFormat="1" ht="12.75"/>
    <row r="1150" customFormat="1" ht="12.75"/>
    <row r="1151" customFormat="1" ht="12.75"/>
    <row r="1152" customFormat="1" ht="12.75"/>
    <row r="1153" customFormat="1" ht="12.75"/>
    <row r="1154" customFormat="1" ht="12.75"/>
    <row r="1155" customFormat="1" ht="12.75"/>
    <row r="1156" customFormat="1" ht="12.75"/>
    <row r="1157" customFormat="1" ht="12.75"/>
    <row r="1158" customFormat="1" ht="12.75"/>
    <row r="1159" customFormat="1" ht="12.75"/>
    <row r="1160" customFormat="1" ht="12.75"/>
    <row r="1161" customFormat="1" ht="12.75"/>
    <row r="1162" customFormat="1" ht="12.75"/>
    <row r="1163" customFormat="1" ht="12.75"/>
    <row r="1164" customFormat="1" ht="12.75"/>
    <row r="1165" customFormat="1" ht="12.75"/>
    <row r="1166" customFormat="1" ht="12.75"/>
    <row r="1167" customFormat="1" ht="12.75"/>
    <row r="1168" customFormat="1" ht="12.75"/>
    <row r="1169" customFormat="1" ht="12.75"/>
    <row r="1170" customFormat="1" ht="12.75"/>
    <row r="1171" customFormat="1" ht="12.75"/>
    <row r="1172" customFormat="1" ht="12.75"/>
    <row r="1173" customFormat="1" ht="12.75"/>
    <row r="1174" customFormat="1" ht="12.75"/>
    <row r="1175" customFormat="1" ht="12.75"/>
    <row r="1176" customFormat="1" ht="12.75"/>
    <row r="1177" customFormat="1" ht="12.75"/>
    <row r="1178" customFormat="1" ht="12.75"/>
    <row r="1179" customFormat="1" ht="12.75"/>
    <row r="1180" customFormat="1" ht="12.75"/>
    <row r="1181" customFormat="1" ht="12.75"/>
    <row r="1182" customFormat="1" ht="12.75"/>
    <row r="1183" customFormat="1" ht="12.75"/>
    <row r="1184" customFormat="1" ht="12.75"/>
    <row r="1185" customFormat="1" ht="12.75"/>
    <row r="1186" customFormat="1" ht="12.75"/>
    <row r="1187" customFormat="1" ht="12.75"/>
    <row r="1188" customFormat="1" ht="12.75"/>
    <row r="1189" customFormat="1" ht="12.75"/>
    <row r="1190" customFormat="1" ht="12.75"/>
    <row r="1191" customFormat="1" ht="12.75"/>
    <row r="1192" customFormat="1" ht="12.75"/>
    <row r="1193" customFormat="1" ht="12.75"/>
    <row r="1194" customFormat="1" ht="12.75"/>
    <row r="1195" customFormat="1" ht="12.75"/>
    <row r="1196" customFormat="1" ht="12.75"/>
    <row r="1197" customFormat="1" ht="12.75"/>
    <row r="1198" customFormat="1" ht="12.75"/>
    <row r="1199" customFormat="1" ht="12.75"/>
    <row r="1200" customFormat="1" ht="12.75"/>
    <row r="1201" customFormat="1" ht="12.75"/>
    <row r="1202" customFormat="1" ht="12.75"/>
    <row r="1203" customFormat="1" ht="12.75"/>
    <row r="1204" customFormat="1" ht="12.75"/>
    <row r="1205" customFormat="1" ht="12.75"/>
    <row r="1206" customFormat="1" ht="12.75"/>
    <row r="1207" customFormat="1" ht="12.75"/>
    <row r="1208" customFormat="1" ht="12.75"/>
    <row r="1209" customFormat="1" ht="12.75"/>
    <row r="1210" customFormat="1" ht="12.75"/>
    <row r="1211" customFormat="1" ht="12.75"/>
    <row r="1212" customFormat="1" ht="12.75"/>
    <row r="1213" customFormat="1" ht="12.75"/>
    <row r="1214" customFormat="1" ht="12.75"/>
    <row r="1215" customFormat="1" ht="12.75"/>
    <row r="1216" customFormat="1" ht="12.75"/>
    <row r="1217" customFormat="1" ht="12.75"/>
    <row r="1218" customFormat="1" ht="12.75"/>
    <row r="1219" customFormat="1" ht="12.75"/>
    <row r="1220" customFormat="1" ht="12.75"/>
    <row r="1221" customFormat="1" ht="12.75"/>
    <row r="1222" customFormat="1" ht="12.75"/>
    <row r="1223" customFormat="1" ht="12.75"/>
    <row r="1224" customFormat="1" ht="12.75"/>
    <row r="1225" customFormat="1" ht="12.75"/>
    <row r="1226" customFormat="1" ht="12.75"/>
    <row r="1227" customFormat="1" ht="12.75"/>
    <row r="1228" customFormat="1" ht="12.75"/>
    <row r="1229" customFormat="1" ht="12.75"/>
    <row r="1230" customFormat="1" ht="12.75"/>
    <row r="1231" customFormat="1" ht="12.75"/>
    <row r="1232" customFormat="1" ht="12.75"/>
    <row r="1233" customFormat="1" ht="12.75"/>
    <row r="1234" customFormat="1" ht="12.75"/>
    <row r="1235" customFormat="1" ht="12.75"/>
    <row r="1236" customFormat="1" ht="12.75"/>
    <row r="1237" customFormat="1" ht="12.75"/>
    <row r="1238" customFormat="1" ht="12.75"/>
    <row r="1239" customFormat="1" ht="12.75"/>
    <row r="1240" customFormat="1" ht="12.75"/>
    <row r="1241" customFormat="1" ht="12.75"/>
    <row r="1242" customFormat="1" ht="12.75"/>
    <row r="1243" customFormat="1" ht="12.75"/>
    <row r="1244" customFormat="1" ht="12.75"/>
    <row r="1245" customFormat="1" ht="12.75"/>
    <row r="1246" customFormat="1" ht="12.75"/>
    <row r="1247" customFormat="1" ht="12.75"/>
    <row r="1248" customFormat="1" ht="12.75"/>
    <row r="1249" customFormat="1" ht="12.75"/>
    <row r="1250" customFormat="1" ht="12.75"/>
    <row r="1251" customFormat="1" ht="12.75"/>
    <row r="1252" customFormat="1" ht="12.75"/>
    <row r="1253" customFormat="1" ht="12.75"/>
    <row r="1254" customFormat="1" ht="12.75"/>
    <row r="1255" customFormat="1" ht="12.75"/>
    <row r="1256" customFormat="1" ht="12.75"/>
    <row r="1257" customFormat="1" ht="12.75"/>
    <row r="1258" customFormat="1" ht="12.75"/>
    <row r="1259" customFormat="1" ht="12.75"/>
    <row r="1260" customFormat="1" ht="12.75"/>
    <row r="1261" customFormat="1" ht="12.75"/>
    <row r="1262" customFormat="1" ht="12.75"/>
    <row r="1263" customFormat="1" ht="12.75"/>
    <row r="1264" customFormat="1" ht="12.75"/>
    <row r="1265" customFormat="1" ht="12.75"/>
    <row r="1266" customFormat="1" ht="12.75"/>
    <row r="1267" customFormat="1" ht="12.75"/>
    <row r="1268" customFormat="1" ht="12.75"/>
    <row r="1269" customFormat="1" ht="12.75"/>
    <row r="1270" customFormat="1" ht="12.75"/>
    <row r="1271" customFormat="1" ht="12.75"/>
    <row r="1272" customFormat="1" ht="12.75"/>
    <row r="1273" customFormat="1" ht="12.75"/>
    <row r="1274" customFormat="1" ht="12.75"/>
    <row r="1275" customFormat="1" ht="12.75"/>
    <row r="1276" customFormat="1" ht="12.75"/>
    <row r="1277" customFormat="1" ht="12.75"/>
    <row r="1278" customFormat="1" ht="12.75"/>
    <row r="1279" customFormat="1" ht="12.75"/>
    <row r="1280" customFormat="1" ht="12.75"/>
    <row r="1281" customFormat="1" ht="12.75"/>
    <row r="1282" customFormat="1" ht="12.75"/>
    <row r="1283" customFormat="1" ht="12.75"/>
    <row r="1284" customFormat="1" ht="12.75"/>
    <row r="1285" customFormat="1" ht="12.75"/>
    <row r="1286" customFormat="1" ht="12.75"/>
    <row r="1287" customFormat="1" ht="12.75"/>
    <row r="1288" customFormat="1" ht="12.75"/>
    <row r="1289" customFormat="1" ht="12.75"/>
    <row r="1290" customFormat="1" ht="12.75"/>
    <row r="1291" customFormat="1" ht="12.75"/>
    <row r="1292" customFormat="1" ht="12.75"/>
    <row r="1293" customFormat="1" ht="12.75"/>
    <row r="1294" customFormat="1" ht="12.75"/>
    <row r="1295" customFormat="1" ht="12.75"/>
    <row r="1296" customFormat="1" ht="12.75"/>
    <row r="1297" customFormat="1" ht="12.75"/>
    <row r="1298" customFormat="1" ht="12.75"/>
    <row r="1299" customFormat="1" ht="12.75"/>
    <row r="1300" customFormat="1" ht="12.75"/>
    <row r="1301" customFormat="1" ht="12.75"/>
    <row r="1302" customFormat="1" ht="12.75"/>
    <row r="1303" customFormat="1" ht="12.75"/>
    <row r="1304" customFormat="1" ht="12.75"/>
    <row r="1305" customFormat="1" ht="12.75"/>
    <row r="1306" customFormat="1" ht="12.75"/>
    <row r="1307" customFormat="1" ht="12.75"/>
    <row r="1308" customFormat="1" ht="12.75"/>
    <row r="1309" customFormat="1" ht="12.75"/>
    <row r="1310" customFormat="1" ht="12.75"/>
    <row r="1311" customFormat="1" ht="12.75"/>
    <row r="1312" customFormat="1" ht="12.75"/>
    <row r="1313" customFormat="1" ht="12.75"/>
    <row r="1314" customFormat="1" ht="12.75"/>
    <row r="1315" customFormat="1" ht="12.75"/>
    <row r="1316" customFormat="1" ht="12.75"/>
    <row r="1317" customFormat="1" ht="12.75"/>
    <row r="1318" customFormat="1" ht="12.75"/>
    <row r="1319" customFormat="1" ht="12.75"/>
    <row r="1320" customFormat="1" ht="12.75"/>
    <row r="1321" customFormat="1" ht="12.75"/>
    <row r="1322" customFormat="1" ht="12.75"/>
    <row r="1323" customFormat="1" ht="12.75"/>
    <row r="1324" customFormat="1" ht="12.75"/>
    <row r="1325" customFormat="1" ht="12.75"/>
    <row r="1326" customFormat="1" ht="12.75"/>
    <row r="1327" customFormat="1" ht="12.75"/>
    <row r="1328" customFormat="1" ht="12.75"/>
    <row r="1329" customFormat="1" ht="12.75"/>
    <row r="1330" customFormat="1" ht="12.75"/>
    <row r="1331" customFormat="1" ht="12.75"/>
    <row r="1332" customFormat="1" ht="12.75"/>
    <row r="1333" customFormat="1" ht="12.75"/>
    <row r="1334" customFormat="1" ht="12.75"/>
    <row r="1335" customFormat="1" ht="12.75"/>
    <row r="1336" customFormat="1" ht="12.75"/>
    <row r="1337" customFormat="1" ht="12.75"/>
    <row r="1338" customFormat="1" ht="12.75"/>
    <row r="1339" customFormat="1" ht="12.75"/>
    <row r="1340" customFormat="1" ht="12.75"/>
    <row r="1341" customFormat="1" ht="12.75"/>
    <row r="1342" customFormat="1" ht="12.75"/>
    <row r="1343" customFormat="1" ht="12.75"/>
    <row r="1344" customFormat="1" ht="12.75"/>
    <row r="1345" customFormat="1" ht="12.75"/>
    <row r="1346" customFormat="1" ht="12.75"/>
    <row r="1347" customFormat="1" ht="12.75"/>
    <row r="1348" customFormat="1" ht="12.75"/>
    <row r="1349" customFormat="1" ht="12.75"/>
    <row r="1350" customFormat="1" ht="12.75"/>
    <row r="1351" customFormat="1" ht="12.75"/>
    <row r="1352" customFormat="1" ht="12.75"/>
    <row r="1353" customFormat="1" ht="12.75"/>
    <row r="1354" customFormat="1" ht="12.75"/>
    <row r="1355" customFormat="1" ht="12.75"/>
    <row r="1356" customFormat="1" ht="12.75"/>
    <row r="1357" customFormat="1" ht="12.75"/>
    <row r="1358" customFormat="1" ht="12.75"/>
    <row r="1359" customFormat="1" ht="12.75"/>
    <row r="1360" customFormat="1" ht="12.75"/>
    <row r="1361" customFormat="1" ht="12.75"/>
    <row r="1362" customFormat="1" ht="12.75"/>
    <row r="1363" customFormat="1" ht="12.75"/>
    <row r="1364" customFormat="1" ht="12.75"/>
    <row r="1365" customFormat="1" ht="12.75"/>
    <row r="1366" customFormat="1" ht="12.75"/>
    <row r="1367" customFormat="1" ht="12.75"/>
    <row r="1368" customFormat="1" ht="12.75"/>
    <row r="1369" customFormat="1" ht="12.75"/>
    <row r="1370" customFormat="1" ht="12.75"/>
    <row r="1371" customFormat="1" ht="12.75"/>
    <row r="1372" customFormat="1" ht="12.75"/>
    <row r="1373" customFormat="1" ht="12.75"/>
    <row r="1374" customFormat="1" ht="12.75"/>
    <row r="1375" customFormat="1" ht="12.75"/>
    <row r="1376" customFormat="1" ht="12.75"/>
    <row r="1377" customFormat="1" ht="12.75"/>
    <row r="1378" customFormat="1" ht="12.75"/>
    <row r="1379" customFormat="1" ht="12.75"/>
    <row r="1380" customFormat="1" ht="12.75"/>
    <row r="1381" customFormat="1" ht="12.75"/>
    <row r="1382" customFormat="1" ht="12.75"/>
    <row r="1383" customFormat="1" ht="12.75"/>
    <row r="1384" customFormat="1" ht="12.75"/>
    <row r="1385" customFormat="1" ht="12.75"/>
    <row r="1386" customFormat="1" ht="12.75"/>
    <row r="1387" customFormat="1" ht="12.75"/>
    <row r="1388" customFormat="1" ht="12.75"/>
    <row r="1389" customFormat="1" ht="12.75"/>
    <row r="1390" customFormat="1" ht="12.75"/>
    <row r="1391" customFormat="1" ht="12.75"/>
    <row r="1392" customFormat="1" ht="12.75"/>
    <row r="1393" customFormat="1" ht="12.75"/>
    <row r="1394" customFormat="1" ht="12.75"/>
    <row r="1395" customFormat="1" ht="12.75"/>
    <row r="1396" customFormat="1" ht="12.75"/>
    <row r="1397" customFormat="1" ht="12.75"/>
    <row r="1398" customFormat="1" ht="12.75"/>
    <row r="1399" customFormat="1" ht="12.75"/>
    <row r="1400" customFormat="1" ht="12.75"/>
    <row r="1401" customFormat="1" ht="12.75"/>
    <row r="1402" customFormat="1" ht="12.75"/>
    <row r="1403" customFormat="1" ht="12.75"/>
    <row r="1404" customFormat="1" ht="12.75"/>
    <row r="1405" customFormat="1" ht="12.75"/>
    <row r="1406" customFormat="1" ht="12.75"/>
    <row r="1407" customFormat="1" ht="12.75"/>
    <row r="1408" customFormat="1" ht="12.75"/>
    <row r="1409" customFormat="1" ht="12.75"/>
    <row r="1410" customFormat="1" ht="12.75"/>
    <row r="1411" customFormat="1" ht="12.75"/>
    <row r="1412" customFormat="1" ht="12.75"/>
    <row r="1413" customFormat="1" ht="12.75"/>
    <row r="1414" customFormat="1" ht="12.75"/>
    <row r="1415" customFormat="1" ht="12.75"/>
    <row r="1416" customFormat="1" ht="12.75"/>
    <row r="1417" customFormat="1" ht="12.75"/>
    <row r="1418" customFormat="1" ht="12.75"/>
    <row r="1419" customFormat="1" ht="12.75"/>
    <row r="1420" customFormat="1" ht="12.75"/>
    <row r="1421" customFormat="1" ht="12.75"/>
    <row r="1422" customFormat="1" ht="12.75"/>
    <row r="1423" customFormat="1" ht="12.75"/>
    <row r="1424" customFormat="1" ht="12.75"/>
    <row r="1425" customFormat="1" ht="12.75"/>
    <row r="1426" customFormat="1" ht="12.75"/>
    <row r="1427" customFormat="1" ht="12.75"/>
    <row r="1428" customFormat="1" ht="12.75"/>
    <row r="1429" customFormat="1" ht="12.75"/>
    <row r="1430" customFormat="1" ht="12.75"/>
    <row r="1431" customFormat="1" ht="12.75"/>
    <row r="1432" customFormat="1" ht="12.75"/>
    <row r="1433" customFormat="1" ht="12.75"/>
    <row r="1434" customFormat="1" ht="12.75"/>
    <row r="1435" customFormat="1" ht="12.75"/>
    <row r="1436" customFormat="1" ht="12.75"/>
    <row r="1437" customFormat="1" ht="12.75"/>
    <row r="1438" customFormat="1" ht="12.75"/>
    <row r="1439" customFormat="1" ht="12.75"/>
    <row r="1440" customFormat="1" ht="12.75"/>
    <row r="1441" customFormat="1" ht="12.75"/>
    <row r="1442" customFormat="1" ht="12.75"/>
    <row r="1443" customFormat="1" ht="12.75"/>
    <row r="1444" customFormat="1" ht="12.75"/>
    <row r="1445" customFormat="1" ht="12.75"/>
    <row r="1446" customFormat="1" ht="12.75"/>
    <row r="1447" customFormat="1" ht="12.75"/>
    <row r="1448" customFormat="1" ht="12.75"/>
    <row r="1449" customFormat="1" ht="12.75"/>
    <row r="1450" customFormat="1" ht="12.75"/>
    <row r="1451" customFormat="1" ht="12.75"/>
    <row r="1452" customFormat="1" ht="12.75"/>
    <row r="1453" customFormat="1" ht="12.75"/>
    <row r="1454" customFormat="1" ht="12.75"/>
    <row r="1455" customFormat="1" ht="12.75"/>
    <row r="1456" customFormat="1" ht="12.75"/>
    <row r="1457" customFormat="1" ht="12.75"/>
    <row r="1458" customFormat="1" ht="12.75"/>
    <row r="1459" customFormat="1" ht="12.75"/>
    <row r="1460" customFormat="1" ht="12.75"/>
    <row r="1461" customFormat="1" ht="12.75"/>
    <row r="1462" customFormat="1" ht="12.75"/>
    <row r="1463" customFormat="1" ht="12.75"/>
    <row r="1464" customFormat="1" ht="12.75"/>
    <row r="1465" customFormat="1" ht="12.75"/>
    <row r="1466" customFormat="1" ht="12.75"/>
    <row r="1467" customFormat="1" ht="12.75"/>
    <row r="1468" customFormat="1" ht="12.75"/>
    <row r="1469" customFormat="1" ht="12.75"/>
    <row r="1470" customFormat="1" ht="12.75"/>
    <row r="1471" customFormat="1" ht="12.75"/>
    <row r="1472" customFormat="1" ht="12.75"/>
    <row r="1473" customFormat="1" ht="12.75"/>
    <row r="1474" customFormat="1" ht="12.75"/>
    <row r="1475" customFormat="1" ht="12.75"/>
    <row r="1476" customFormat="1" ht="12.75"/>
    <row r="1477" customFormat="1" ht="12.75"/>
    <row r="1478" customFormat="1" ht="12.75"/>
    <row r="1479" customFormat="1" ht="12.75"/>
    <row r="1480" customFormat="1" ht="12.75"/>
    <row r="1481" customFormat="1" ht="12.75"/>
    <row r="1482" customFormat="1" ht="12.75"/>
    <row r="1483" customFormat="1" ht="12.75"/>
    <row r="1484" customFormat="1" ht="12.75"/>
    <row r="1485" customFormat="1" ht="12.75"/>
    <row r="1486" customFormat="1" ht="12.75"/>
    <row r="1487" customFormat="1" ht="12.75"/>
    <row r="1488" customFormat="1" ht="12.75"/>
    <row r="1489" customFormat="1" ht="12.75"/>
    <row r="1490" customFormat="1" ht="12.75"/>
    <row r="1491" customFormat="1" ht="12.75"/>
    <row r="1492" customFormat="1" ht="12.75"/>
    <row r="1493" customFormat="1" ht="12.75"/>
    <row r="1494" customFormat="1" ht="12.75"/>
    <row r="1495" customFormat="1" ht="12.75"/>
    <row r="1496" customFormat="1" ht="12.75"/>
    <row r="1497" customFormat="1" ht="12.75"/>
    <row r="1498" customFormat="1" ht="12.75"/>
    <row r="1499" customFormat="1" ht="12.75"/>
    <row r="1500" customFormat="1" ht="12.75"/>
    <row r="1501" customFormat="1" ht="12.75"/>
    <row r="1502" customFormat="1" ht="12.75"/>
    <row r="1503" customFormat="1" ht="12.75"/>
    <row r="1504" customFormat="1" ht="12.75"/>
    <row r="1505" customFormat="1" ht="12.75"/>
    <row r="1506" customFormat="1" ht="12.75"/>
    <row r="1507" customFormat="1" ht="12.75"/>
    <row r="1508" customFormat="1" ht="12.75"/>
    <row r="1509" customFormat="1" ht="12.75"/>
    <row r="1510" customFormat="1" ht="12.75"/>
    <row r="1511" customFormat="1" ht="12.75"/>
    <row r="1512" customFormat="1" ht="12.75"/>
    <row r="1513" customFormat="1" ht="12.75"/>
    <row r="1514" customFormat="1" ht="12.75"/>
    <row r="1515" customFormat="1" ht="12.75"/>
    <row r="1516" customFormat="1" ht="12.75"/>
    <row r="1517" customFormat="1" ht="12.75"/>
    <row r="1518" customFormat="1" ht="12.75"/>
    <row r="1519" customFormat="1" ht="12.75"/>
    <row r="1520" customFormat="1" ht="12.75"/>
    <row r="1521" customFormat="1" ht="12.75"/>
    <row r="1522" customFormat="1" ht="12.75"/>
    <row r="1523" customFormat="1" ht="12.75"/>
    <row r="1524" customFormat="1" ht="12.75"/>
    <row r="1525" customFormat="1" ht="12.75"/>
    <row r="1526" customFormat="1" ht="12.75"/>
    <row r="1527" customFormat="1" ht="12.75"/>
    <row r="1528" customFormat="1" ht="12.75"/>
    <row r="1529" customFormat="1" ht="12.75"/>
    <row r="1530" customFormat="1" ht="12.75"/>
    <row r="1531" customFormat="1" ht="12.75"/>
    <row r="1532" customFormat="1" ht="12.75"/>
    <row r="1533" customFormat="1" ht="12.75"/>
    <row r="1534" customFormat="1" ht="12.75"/>
    <row r="1535" customFormat="1" ht="12.75"/>
    <row r="1536" customFormat="1" ht="12.75"/>
    <row r="1537" customFormat="1" ht="12.75"/>
    <row r="1538" customFormat="1" ht="12.75"/>
    <row r="1539" customFormat="1" ht="12.75"/>
    <row r="1540" customFormat="1" ht="12.75"/>
    <row r="1541" customFormat="1" ht="12.75"/>
    <row r="1542" customFormat="1" ht="12.75"/>
    <row r="1543" customFormat="1" ht="12.75"/>
    <row r="1544" customFormat="1" ht="12.75"/>
    <row r="1545" customFormat="1" ht="12.75"/>
    <row r="1546" customFormat="1" ht="12.75"/>
    <row r="1547" customFormat="1" ht="12.75"/>
    <row r="1548" customFormat="1" ht="12.75"/>
    <row r="1549" customFormat="1" ht="12.75"/>
    <row r="1550" customFormat="1" ht="12.75"/>
    <row r="1551" customFormat="1" ht="12.75"/>
    <row r="1552" customFormat="1" ht="12.75"/>
    <row r="1553" customFormat="1" ht="12.75"/>
    <row r="1554" customFormat="1" ht="12.75"/>
    <row r="1555" customFormat="1" ht="12.75"/>
    <row r="1556" customFormat="1" ht="12.75"/>
    <row r="1557" customFormat="1" ht="12.75"/>
    <row r="1558" customFormat="1" ht="12.75"/>
    <row r="1559" customFormat="1" ht="12.75"/>
    <row r="1560" customFormat="1" ht="12.75"/>
    <row r="1561" customFormat="1" ht="12.75"/>
    <row r="1562" customFormat="1" ht="12.75"/>
    <row r="1563" customFormat="1" ht="12.75"/>
    <row r="1564" customFormat="1" ht="12.75"/>
    <row r="1565" customFormat="1" ht="12.75"/>
    <row r="1566" customFormat="1" ht="12.75"/>
    <row r="1567" customFormat="1" ht="12.75"/>
    <row r="1568" customFormat="1" ht="12.75"/>
    <row r="1569" customFormat="1" ht="12.75"/>
    <row r="1570" customFormat="1" ht="12.75"/>
    <row r="1571" customFormat="1" ht="12.75"/>
    <row r="1572" customFormat="1" ht="12.75"/>
    <row r="1573" customFormat="1" ht="12.75"/>
    <row r="1574" customFormat="1" ht="12.75"/>
    <row r="1575" customFormat="1" ht="12.75"/>
    <row r="1576" customFormat="1" ht="12.75"/>
    <row r="1577" customFormat="1" ht="12.75"/>
    <row r="1578" customFormat="1" ht="12.75"/>
    <row r="1579" customFormat="1" ht="12.75"/>
    <row r="1580" customFormat="1" ht="12.75"/>
    <row r="1581" customFormat="1" ht="12.75"/>
    <row r="1582" customFormat="1" ht="12.75"/>
    <row r="1583" customFormat="1" ht="12.75"/>
    <row r="1584" customFormat="1" ht="12.75"/>
    <row r="1585" customFormat="1" ht="12.75"/>
    <row r="1586" customFormat="1" ht="12.75"/>
    <row r="1587" customFormat="1" ht="12.75"/>
    <row r="1588" customFormat="1" ht="12.75"/>
    <row r="1589" customFormat="1" ht="12.75"/>
    <row r="1590" customFormat="1" ht="12.75"/>
    <row r="1591" customFormat="1" ht="12.75"/>
    <row r="1592" customFormat="1" ht="12.75"/>
    <row r="1593" customFormat="1" ht="12.75"/>
    <row r="1594" customFormat="1" ht="12.75"/>
    <row r="1595" customFormat="1" ht="12.75"/>
    <row r="1596" customFormat="1" ht="12.75"/>
    <row r="1597" customFormat="1" ht="12.75"/>
    <row r="1598" customFormat="1" ht="12.75"/>
    <row r="1599" customFormat="1" ht="12.75"/>
    <row r="1600" customFormat="1" ht="12.75"/>
    <row r="1601" customFormat="1" ht="12.75"/>
    <row r="1602" customFormat="1" ht="12.75"/>
    <row r="1603" customFormat="1" ht="12.75"/>
    <row r="1604" customFormat="1" ht="12.75"/>
    <row r="1605" customFormat="1" ht="12.75"/>
    <row r="1606" customFormat="1" ht="12.75"/>
    <row r="1607" customFormat="1" ht="12.75"/>
    <row r="1608" customFormat="1" ht="12.75"/>
    <row r="1609" customFormat="1" ht="12.75"/>
    <row r="1610" customFormat="1" ht="12.75"/>
    <row r="1611" customFormat="1" ht="12.75"/>
    <row r="1612" customFormat="1" ht="12.75"/>
    <row r="1613" customFormat="1" ht="12.75"/>
    <row r="1614" customFormat="1" ht="12.75"/>
    <row r="1615" customFormat="1" ht="12.75"/>
    <row r="1616" customFormat="1" ht="12.75"/>
    <row r="1617" customFormat="1" ht="12.75"/>
    <row r="1618" customFormat="1" ht="12.75"/>
    <row r="1619" customFormat="1" ht="12.75"/>
    <row r="1620" customFormat="1" ht="12.75"/>
    <row r="1621" customFormat="1" ht="12.75"/>
    <row r="1622" customFormat="1" ht="12.75"/>
    <row r="1623" customFormat="1" ht="12.75"/>
    <row r="1624" customFormat="1" ht="12.75"/>
    <row r="1625" customFormat="1" ht="12.75"/>
    <row r="1626" customFormat="1" ht="12.75"/>
    <row r="1627" customFormat="1" ht="12.75"/>
    <row r="1628" customFormat="1" ht="12.75"/>
    <row r="1629" customFormat="1" ht="12.75"/>
    <row r="1630" customFormat="1" ht="12.75"/>
    <row r="1631" customFormat="1" ht="12.75"/>
    <row r="1632" customFormat="1" ht="12.75"/>
    <row r="1633" customFormat="1" ht="12.75"/>
    <row r="1634" customFormat="1" ht="12.75"/>
    <row r="1635" customFormat="1" ht="12.75"/>
    <row r="1636" customFormat="1" ht="12.75"/>
    <row r="1637" customFormat="1" ht="12.75"/>
    <row r="1638" customFormat="1" ht="12.75"/>
    <row r="1639" customFormat="1" ht="12.75"/>
    <row r="1640" customFormat="1" ht="12.75"/>
    <row r="1641" customFormat="1" ht="12.75"/>
    <row r="1642" customFormat="1" ht="12.75"/>
    <row r="1643" customFormat="1" ht="12.75"/>
    <row r="1644" customFormat="1" ht="12.75"/>
    <row r="1645" customFormat="1" ht="12.75"/>
    <row r="1646" customFormat="1" ht="12.75"/>
    <row r="1647" customFormat="1" ht="12.75"/>
    <row r="1648" customFormat="1" ht="12.75"/>
    <row r="1649" customFormat="1" ht="12.75"/>
    <row r="1650" customFormat="1" ht="12.75"/>
    <row r="1651" customFormat="1" ht="12.75"/>
    <row r="1652" customFormat="1" ht="12.75"/>
    <row r="1653" customFormat="1" ht="12.75"/>
    <row r="1654" customFormat="1" ht="12.75"/>
    <row r="1655" customFormat="1" ht="12.75"/>
    <row r="1656" customFormat="1" ht="12.75"/>
    <row r="1657" customFormat="1" ht="12.75"/>
    <row r="1658" customFormat="1" ht="12.75"/>
    <row r="1659" customFormat="1" ht="12.75"/>
    <row r="1660" customFormat="1" ht="12.75"/>
    <row r="1661" customFormat="1" ht="12.75"/>
    <row r="1662" customFormat="1" ht="12.75"/>
    <row r="1663" customFormat="1" ht="12.75"/>
    <row r="1664" customFormat="1" ht="12.75"/>
    <row r="1665" customFormat="1" ht="12.75"/>
    <row r="1666" customFormat="1" ht="12.75"/>
    <row r="1667" customFormat="1" ht="12.75"/>
    <row r="1668" customFormat="1" ht="12.75"/>
    <row r="1669" customFormat="1" ht="12.75"/>
    <row r="1670" customFormat="1" ht="12.75"/>
    <row r="1671" customFormat="1" ht="12.75"/>
    <row r="1672" customFormat="1" ht="12.75"/>
    <row r="1673" customFormat="1" ht="12.75"/>
    <row r="1674" customFormat="1" ht="12.75"/>
    <row r="1675" customFormat="1" ht="12.75"/>
    <row r="1676" customFormat="1" ht="12.75"/>
    <row r="1677" customFormat="1" ht="12.75"/>
    <row r="1678" customFormat="1" ht="12.75"/>
    <row r="1679" customFormat="1" ht="12.75"/>
    <row r="1680" customFormat="1" ht="12.75"/>
    <row r="1681" customFormat="1" ht="12.75"/>
    <row r="1682" customFormat="1" ht="12.75"/>
    <row r="1683" customFormat="1" ht="12.75"/>
    <row r="1684" customFormat="1" ht="12.75"/>
    <row r="1685" customFormat="1" ht="12.75"/>
    <row r="1686" customFormat="1" ht="12.75"/>
    <row r="1687" customFormat="1" ht="12.75"/>
    <row r="1688" customFormat="1" ht="12.75"/>
    <row r="1689" customFormat="1" ht="12.75"/>
    <row r="1690" customFormat="1" ht="12.75"/>
    <row r="1691" customFormat="1" ht="12.75"/>
    <row r="1692" customFormat="1" ht="12.75"/>
    <row r="1693" customFormat="1" ht="12.75"/>
    <row r="1694" customFormat="1" ht="12.75"/>
    <row r="1695" customFormat="1" ht="12.75"/>
    <row r="1696" customFormat="1" ht="12.75"/>
    <row r="1697" customFormat="1" ht="12.75"/>
    <row r="1698" customFormat="1" ht="12.75"/>
    <row r="1699" customFormat="1" ht="12.75"/>
    <row r="1700" customFormat="1" ht="12.75"/>
    <row r="1701" customFormat="1" ht="12.75"/>
    <row r="1702" customFormat="1" ht="12.75"/>
    <row r="1703" customFormat="1" ht="12.75"/>
    <row r="1704" customFormat="1" ht="12.75"/>
    <row r="1705" customFormat="1" ht="12.75"/>
    <row r="1706" customFormat="1" ht="12.75"/>
    <row r="1707" customFormat="1" ht="12.75"/>
    <row r="1708" customFormat="1" ht="12.75"/>
    <row r="1709" customFormat="1" ht="12.75"/>
    <row r="1710" customFormat="1" ht="12.75"/>
    <row r="1711" customFormat="1" ht="12.75"/>
    <row r="1712" customFormat="1" ht="12.75"/>
    <row r="1713" customFormat="1" ht="12.75"/>
    <row r="1714" customFormat="1" ht="12.75"/>
    <row r="1715" customFormat="1" ht="12.75"/>
    <row r="1716" customFormat="1" ht="12.75"/>
    <row r="1717" customFormat="1" ht="12.75"/>
    <row r="1718" customFormat="1" ht="12.75"/>
    <row r="1719" customFormat="1" ht="12.75"/>
    <row r="1720" customFormat="1" ht="12.75"/>
    <row r="1721" customFormat="1" ht="12.75"/>
    <row r="1722" customFormat="1" ht="12.75"/>
    <row r="1723" customFormat="1" ht="12.75"/>
    <row r="1724" customFormat="1" ht="12.75"/>
    <row r="1725" customFormat="1" ht="12.75"/>
    <row r="1726" customFormat="1" ht="12.75"/>
    <row r="1727" customFormat="1" ht="12.75"/>
    <row r="1728" customFormat="1" ht="12.75"/>
    <row r="1729" customFormat="1" ht="12.75"/>
    <row r="1730" customFormat="1" ht="12.75"/>
    <row r="1731" customFormat="1" ht="12.75"/>
    <row r="1732" customFormat="1" ht="12.75"/>
    <row r="1733" customFormat="1" ht="12.75"/>
    <row r="1734" customFormat="1" ht="12.75"/>
    <row r="1735" customFormat="1" ht="12.75"/>
    <row r="1736" customFormat="1" ht="12.75"/>
    <row r="1737" customFormat="1" ht="12.75"/>
    <row r="1738" customFormat="1" ht="12.75"/>
    <row r="1739" customFormat="1" ht="12.75"/>
    <row r="1740" customFormat="1" ht="12.75"/>
    <row r="1741" customFormat="1" ht="12.75"/>
    <row r="1742" customFormat="1" ht="12.75"/>
    <row r="1743" customFormat="1" ht="12.75"/>
    <row r="1744" customFormat="1" ht="12.75"/>
    <row r="1745" customFormat="1" ht="12.75"/>
    <row r="1746" customFormat="1" ht="12.75"/>
    <row r="1747" customFormat="1" ht="12.75"/>
    <row r="1748" customFormat="1" ht="12.75"/>
    <row r="1749" customFormat="1" ht="12.75"/>
    <row r="1750" customFormat="1" ht="12.75"/>
    <row r="1751" customFormat="1" ht="12.75"/>
    <row r="1752" customFormat="1" ht="12.75"/>
    <row r="1753" customFormat="1" ht="12.75"/>
    <row r="1754" customFormat="1" ht="12.75"/>
    <row r="1755" customFormat="1" ht="12.75"/>
    <row r="1756" customFormat="1" ht="12.75"/>
    <row r="1757" customFormat="1" ht="12.75"/>
    <row r="1758" customFormat="1" ht="12.75"/>
    <row r="1759" customFormat="1" ht="12.75"/>
    <row r="1760" customFormat="1" ht="12.75"/>
    <row r="1761" customFormat="1" ht="12.75"/>
    <row r="1762" customFormat="1" ht="12.75"/>
    <row r="1763" customFormat="1" ht="12.75"/>
    <row r="1764" customFormat="1" ht="12.75"/>
    <row r="1765" customFormat="1" ht="12.75"/>
    <row r="1766" customFormat="1" ht="12.75"/>
    <row r="1767" customFormat="1" ht="12.75"/>
    <row r="1768" customFormat="1" ht="12.75"/>
    <row r="1769" customFormat="1" ht="12.75"/>
    <row r="1770" customFormat="1" ht="12.75"/>
    <row r="1771" customFormat="1" ht="12.75"/>
    <row r="1772" customFormat="1" ht="12.75"/>
    <row r="1773" customFormat="1" ht="12.75"/>
    <row r="1774" customFormat="1" ht="12.75"/>
    <row r="1775" customFormat="1" ht="12.75"/>
    <row r="1776" customFormat="1" ht="12.75"/>
    <row r="1777" customFormat="1" ht="12.75"/>
    <row r="1778" customFormat="1" ht="12.75"/>
    <row r="1779" customFormat="1" ht="12.75"/>
    <row r="1780" customFormat="1" ht="12.75"/>
    <row r="1781" customFormat="1" ht="12.75"/>
    <row r="1782" customFormat="1" ht="12.75"/>
    <row r="1783" customFormat="1" ht="12.75"/>
    <row r="1784" customFormat="1" ht="12.75"/>
    <row r="1785" customFormat="1" ht="12.75"/>
    <row r="1786" customFormat="1" ht="12.75"/>
    <row r="1787" customFormat="1" ht="12.75"/>
    <row r="1788" customFormat="1" ht="12.75"/>
    <row r="1789" customFormat="1" ht="12.75"/>
    <row r="1790" customFormat="1" ht="12.75"/>
    <row r="1791" customFormat="1" ht="12.75"/>
    <row r="1792" customFormat="1" ht="12.75"/>
    <row r="1793" customFormat="1" ht="12.75"/>
    <row r="1794" customFormat="1" ht="12.75"/>
    <row r="1795" customFormat="1" ht="12.75"/>
    <row r="1796" customFormat="1" ht="12.75"/>
    <row r="1797" customFormat="1" ht="12.75"/>
    <row r="1798" customFormat="1" ht="12.75"/>
    <row r="1799" customFormat="1" ht="12.75"/>
    <row r="1800" customFormat="1" ht="12.75"/>
    <row r="1801" customFormat="1" ht="12.75"/>
    <row r="1802" customFormat="1" ht="12.75"/>
    <row r="1803" customFormat="1" ht="12.75"/>
    <row r="1804" customFormat="1" ht="12.75"/>
    <row r="1805" customFormat="1" ht="12.75"/>
    <row r="1806" customFormat="1" ht="12.75"/>
    <row r="1807" customFormat="1" ht="12.75"/>
    <row r="1808" customFormat="1" ht="12.75"/>
    <row r="1809" customFormat="1" ht="12.75"/>
    <row r="1810" customFormat="1" ht="12.75"/>
    <row r="1811" customFormat="1" ht="12.75"/>
    <row r="1812" customFormat="1" ht="12.75"/>
    <row r="1813" customFormat="1" ht="12.75"/>
    <row r="1814" customFormat="1" ht="12.75"/>
    <row r="1815" customFormat="1" ht="12.75"/>
    <row r="1816" customFormat="1" ht="12.75"/>
    <row r="1817" customFormat="1" ht="12.75"/>
    <row r="1818" customFormat="1" ht="12.75"/>
    <row r="1819" customFormat="1" ht="12.75"/>
    <row r="1820" customFormat="1" ht="12.75"/>
    <row r="1821" customFormat="1" ht="12.75"/>
    <row r="1822" customFormat="1" ht="12.75"/>
    <row r="1823" customFormat="1" ht="12.75"/>
    <row r="1824" customFormat="1" ht="12.75"/>
    <row r="1825" customFormat="1" ht="12.75"/>
    <row r="1826" customFormat="1" ht="12.75"/>
    <row r="1827" customFormat="1" ht="12.75"/>
    <row r="1828" customFormat="1" ht="12.75"/>
    <row r="1829" customFormat="1" ht="12.75"/>
    <row r="1830" customFormat="1" ht="12.75"/>
    <row r="1831" customFormat="1" ht="12.75"/>
    <row r="1832" customFormat="1" ht="12.75"/>
    <row r="1833" customFormat="1" ht="12.75"/>
    <row r="1834" customFormat="1" ht="12.75"/>
    <row r="1835" customFormat="1" ht="12.75"/>
    <row r="1836" customFormat="1" ht="12.75"/>
    <row r="1837" customFormat="1" ht="12.75"/>
    <row r="1838" customFormat="1" ht="12.75"/>
    <row r="1839" customFormat="1" ht="12.75"/>
    <row r="1840" customFormat="1" ht="12.75"/>
    <row r="1841" customFormat="1" ht="12.75"/>
    <row r="1842" customFormat="1" ht="12.75"/>
    <row r="1843" customFormat="1" ht="12.75"/>
    <row r="1844" customFormat="1" ht="12.75"/>
    <row r="1845" customFormat="1" ht="12.75"/>
    <row r="1846" customFormat="1" ht="12.75"/>
    <row r="1847" customFormat="1" ht="12.75"/>
    <row r="1848" customFormat="1" ht="12.75"/>
    <row r="1849" customFormat="1" ht="12.75"/>
    <row r="1850" customFormat="1" ht="12.75"/>
    <row r="1851" customFormat="1" ht="12.75"/>
    <row r="1852" customFormat="1" ht="12.75"/>
    <row r="1853" customFormat="1" ht="12.75"/>
    <row r="1854" customFormat="1" ht="12.75"/>
    <row r="1855" customFormat="1" ht="12.75"/>
    <row r="1856" customFormat="1" ht="12.75"/>
    <row r="1857" customFormat="1" ht="12.75"/>
    <row r="1858" customFormat="1" ht="12.75"/>
    <row r="1859" customFormat="1" ht="12.75"/>
    <row r="1860" customFormat="1" ht="12.75"/>
    <row r="1861" customFormat="1" ht="12.75"/>
    <row r="1862" customFormat="1" ht="12.75"/>
    <row r="1863" customFormat="1" ht="12.75"/>
    <row r="1864" customFormat="1" ht="12.75"/>
    <row r="1865" customFormat="1" ht="12.75"/>
    <row r="1866" customFormat="1" ht="12.75"/>
    <row r="1867" customFormat="1" ht="12.75"/>
    <row r="1868" customFormat="1" ht="12.75"/>
    <row r="1869" customFormat="1" ht="12.75"/>
    <row r="1870" customFormat="1" ht="12.75"/>
    <row r="1871" customFormat="1" ht="12.75"/>
    <row r="1872" customFormat="1" ht="12.75"/>
    <row r="1873" customFormat="1" ht="12.75"/>
    <row r="1874" customFormat="1" ht="12.75"/>
    <row r="1875" customFormat="1" ht="12.75"/>
    <row r="1876" customFormat="1" ht="12.75"/>
    <row r="1877" customFormat="1" ht="12.75"/>
    <row r="1878" customFormat="1" ht="12.75"/>
    <row r="1879" customFormat="1" ht="12.75"/>
    <row r="1880" customFormat="1" ht="12.75"/>
    <row r="1881" customFormat="1" ht="12.75"/>
    <row r="1882" customFormat="1" ht="12.75"/>
    <row r="1883" customFormat="1" ht="12.75"/>
    <row r="1884" customFormat="1" ht="12.75"/>
    <row r="1885" customFormat="1" ht="12.75"/>
    <row r="1886" customFormat="1" ht="12.75"/>
    <row r="1887" customFormat="1" ht="12.75"/>
    <row r="1888" customFormat="1" ht="12.75"/>
    <row r="1889" customFormat="1" ht="12.75"/>
    <row r="1890" customFormat="1" ht="12.75"/>
    <row r="1891" customFormat="1" ht="12.75"/>
    <row r="1892" customFormat="1" ht="12.75"/>
    <row r="1893" customFormat="1" ht="12.75"/>
    <row r="1894" customFormat="1" ht="12.75"/>
    <row r="1895" customFormat="1" ht="12.75"/>
    <row r="1896" customFormat="1" ht="12.75"/>
    <row r="1897" customFormat="1" ht="12.75"/>
    <row r="1898" customFormat="1" ht="12.75"/>
    <row r="1899" customFormat="1" ht="12.75"/>
    <row r="1900" customFormat="1" ht="12.75"/>
    <row r="1901" customFormat="1" ht="12.75"/>
    <row r="1902" customFormat="1" ht="12.75"/>
    <row r="1903" customFormat="1" ht="12.75"/>
    <row r="1904" customFormat="1" ht="12.75"/>
    <row r="1905" customFormat="1" ht="12.75"/>
    <row r="1906" customFormat="1" ht="12.75"/>
    <row r="1907" customFormat="1" ht="12.75"/>
    <row r="1908" customFormat="1" ht="12.75"/>
    <row r="1909" customFormat="1" ht="12.75"/>
    <row r="1910" customFormat="1" ht="12.75"/>
    <row r="1911" customFormat="1" ht="12.75"/>
    <row r="1912" customFormat="1" ht="12.75"/>
    <row r="1913" customFormat="1" ht="12.75"/>
    <row r="1914" customFormat="1" ht="12.75"/>
    <row r="1915" customFormat="1" ht="12.75"/>
    <row r="1916" customFormat="1" ht="12.75"/>
    <row r="1917" customFormat="1" ht="12.75"/>
    <row r="1918" customFormat="1" ht="12.75"/>
    <row r="1919" customFormat="1" ht="12.75"/>
    <row r="1920" customFormat="1" ht="12.75"/>
    <row r="1921" customFormat="1" ht="12.75"/>
    <row r="1922" customFormat="1" ht="12.75"/>
    <row r="1923" customFormat="1" ht="12.75"/>
    <row r="1924" customFormat="1" ht="12.75"/>
    <row r="1925" customFormat="1" ht="12.75"/>
    <row r="1926" customFormat="1" ht="12.75"/>
    <row r="1927" customFormat="1" ht="12.75"/>
    <row r="1928" customFormat="1" ht="12.75"/>
    <row r="1929" customFormat="1" ht="12.75"/>
    <row r="1930" customFormat="1" ht="12.75"/>
    <row r="1931" customFormat="1" ht="12.75"/>
    <row r="1932" customFormat="1" ht="12.75"/>
    <row r="1933" customFormat="1" ht="12.75"/>
    <row r="1934" customFormat="1" ht="12.75"/>
    <row r="1935" customFormat="1" ht="12.75"/>
    <row r="1936" customFormat="1" ht="12.75"/>
    <row r="1937" customFormat="1" ht="12.75"/>
    <row r="1938" customFormat="1" ht="12.75"/>
    <row r="1939" customFormat="1" ht="12.75"/>
    <row r="1940" customFormat="1" ht="12.75"/>
    <row r="1941" customFormat="1" ht="12.75"/>
    <row r="1942" customFormat="1" ht="12.75"/>
    <row r="1943" customFormat="1" ht="12.75"/>
    <row r="1944" customFormat="1" ht="12.75"/>
    <row r="1945" customFormat="1" ht="12.75"/>
    <row r="1946" customFormat="1" ht="12.75"/>
    <row r="1947" customFormat="1" ht="12.75"/>
    <row r="1948" customFormat="1" ht="12.75"/>
    <row r="1949" customFormat="1" ht="12.75"/>
    <row r="1950" customFormat="1" ht="12.75"/>
    <row r="1951" customFormat="1" ht="12.75"/>
    <row r="1952" customFormat="1" ht="12.75"/>
    <row r="1953" customFormat="1" ht="12.75"/>
    <row r="1954" customFormat="1" ht="12.75"/>
    <row r="1955" customFormat="1" ht="12.75"/>
    <row r="1956" customFormat="1" ht="12.75"/>
    <row r="1957" customFormat="1" ht="12.75"/>
    <row r="1958" customFormat="1" ht="12.75"/>
    <row r="1959" customFormat="1" ht="12.75"/>
    <row r="1960" customFormat="1" ht="12.75"/>
    <row r="1961" customFormat="1" ht="12.75"/>
    <row r="1962" customFormat="1" ht="12.75"/>
    <row r="1963" customFormat="1" ht="12.75"/>
    <row r="1964" customFormat="1" ht="12.75"/>
    <row r="1965" customFormat="1" ht="12.75"/>
    <row r="1966" customFormat="1" ht="12.75"/>
    <row r="1967" customFormat="1" ht="12.75"/>
    <row r="1968" customFormat="1" ht="12.75"/>
    <row r="1969" customFormat="1" ht="12.75"/>
    <row r="1970" customFormat="1" ht="12.75"/>
    <row r="1971" customFormat="1" ht="12.75"/>
    <row r="1972" customFormat="1" ht="12.75"/>
    <row r="1973" customFormat="1" ht="12.75"/>
    <row r="1974" customFormat="1" ht="12.75"/>
    <row r="1975" customFormat="1" ht="12.75"/>
    <row r="1976" customFormat="1" ht="12.75"/>
    <row r="1977" customFormat="1" ht="12.75"/>
    <row r="1978" customFormat="1" ht="12.75"/>
    <row r="1979" customFormat="1" ht="12.75"/>
    <row r="1980" customFormat="1" ht="12.75"/>
    <row r="1981" customFormat="1" ht="12.75"/>
    <row r="1982" customFormat="1" ht="12.75"/>
    <row r="1983" customFormat="1" ht="12.75"/>
    <row r="1984" customFormat="1" ht="12.75"/>
    <row r="1985" customFormat="1" ht="12.75"/>
    <row r="1986" customFormat="1" ht="12.75"/>
    <row r="1987" customFormat="1" ht="12.75"/>
    <row r="1988" customFormat="1" ht="12.75"/>
    <row r="1989" customFormat="1" ht="12.75"/>
    <row r="1990" customFormat="1" ht="12.75"/>
    <row r="1991" customFormat="1" ht="12.75"/>
    <row r="1992" customFormat="1" ht="12.75"/>
    <row r="1993" customFormat="1" ht="12.75"/>
    <row r="1994" customFormat="1" ht="12.75"/>
    <row r="1995" customFormat="1" ht="12.75"/>
    <row r="1996" customFormat="1" ht="12.75"/>
    <row r="1997" customFormat="1" ht="12.75"/>
    <row r="1998" customFormat="1" ht="12.75"/>
    <row r="1999" customFormat="1" ht="12.75"/>
    <row r="2000" customFormat="1" ht="12.75"/>
    <row r="2001" customFormat="1" ht="12.75"/>
    <row r="2002" customFormat="1" ht="12.75"/>
    <row r="2003" customFormat="1" ht="12.75"/>
    <row r="2004" customFormat="1" ht="12.75"/>
    <row r="2005" customFormat="1" ht="12.75"/>
    <row r="2006" customFormat="1" ht="12.75"/>
    <row r="2007" customFormat="1" ht="12.75"/>
    <row r="2008" customFormat="1" ht="12.75"/>
    <row r="2009" customFormat="1" ht="12.75"/>
    <row r="2010" customFormat="1" ht="12.75"/>
    <row r="2011" customFormat="1" ht="12.75"/>
    <row r="2012" customFormat="1" ht="12.75"/>
    <row r="2013" customFormat="1" ht="12.75"/>
    <row r="2014" customFormat="1" ht="12.75"/>
    <row r="2015" customFormat="1" ht="12.75"/>
    <row r="2016" customFormat="1" ht="12.75"/>
    <row r="2017" customFormat="1" ht="12.75"/>
    <row r="2018" customFormat="1" ht="12.75"/>
    <row r="2019" customFormat="1" ht="12.75"/>
    <row r="2020" customFormat="1" ht="12.75"/>
    <row r="2021" customFormat="1" ht="12.75"/>
    <row r="2022" customFormat="1" ht="12.75"/>
    <row r="2023" customFormat="1" ht="12.75"/>
    <row r="2024" customFormat="1" ht="12.75"/>
    <row r="2025" customFormat="1" ht="12.75"/>
    <row r="2026" customFormat="1" ht="12.75"/>
    <row r="2027" customFormat="1" ht="12.75"/>
    <row r="2028" customFormat="1" ht="12.75"/>
    <row r="2029" customFormat="1" ht="12.75"/>
    <row r="2030" customFormat="1" ht="12.75"/>
    <row r="2031" customFormat="1" ht="12.75"/>
    <row r="2032" customFormat="1" ht="12.75"/>
    <row r="2033" customFormat="1" ht="12.75"/>
    <row r="2034" customFormat="1" ht="12.75"/>
    <row r="2035" customFormat="1" ht="12.75"/>
    <row r="2036" customFormat="1" ht="12.75"/>
    <row r="2037" customFormat="1" ht="12.75"/>
    <row r="2038" customFormat="1" ht="12.75"/>
    <row r="2039" customFormat="1" ht="12.75"/>
    <row r="2040" customFormat="1" ht="12.75"/>
    <row r="2041" customFormat="1" ht="12.75"/>
    <row r="2042" customFormat="1" ht="12.75"/>
    <row r="2043" customFormat="1" ht="12.75"/>
    <row r="2044" customFormat="1" ht="12.75"/>
    <row r="2045" customFormat="1" ht="12.75"/>
    <row r="2046" customFormat="1" ht="12.75"/>
    <row r="2047" customFormat="1" ht="12.75"/>
    <row r="2048" customFormat="1" ht="12.75"/>
    <row r="2049" customFormat="1" ht="12.75"/>
    <row r="2050" customFormat="1" ht="12.75"/>
    <row r="2051" customFormat="1" ht="12.75"/>
    <row r="2052" customFormat="1" ht="12.75"/>
    <row r="2053" customFormat="1" ht="12.75"/>
    <row r="2054" customFormat="1" ht="12.75"/>
    <row r="2055" customFormat="1" ht="12.75"/>
    <row r="2056" customFormat="1" ht="12.75"/>
    <row r="2057" customFormat="1" ht="12.75"/>
    <row r="2058" customFormat="1" ht="12.75"/>
    <row r="2059" customFormat="1" ht="12.75"/>
    <row r="2060" customFormat="1" ht="12.75"/>
    <row r="2061" customFormat="1" ht="12.75"/>
    <row r="2062" customFormat="1" ht="12.75"/>
    <row r="2063" customFormat="1" ht="12.75"/>
    <row r="2064" customFormat="1" ht="12.75"/>
    <row r="2065" customFormat="1" ht="12.75"/>
    <row r="2066" customFormat="1" ht="12.75"/>
    <row r="2067" customFormat="1" ht="12.75"/>
    <row r="2068" customFormat="1" ht="12.75"/>
    <row r="2069" customFormat="1" ht="12.75"/>
    <row r="2070" customFormat="1" ht="12.75"/>
    <row r="2071" customFormat="1" ht="12.75"/>
    <row r="2072" customFormat="1" ht="12.75"/>
    <row r="2073" customFormat="1" ht="12.75"/>
    <row r="2074" customFormat="1" ht="12.75"/>
    <row r="2075" customFormat="1" ht="12.75"/>
    <row r="2076" customFormat="1" ht="12.75"/>
    <row r="2077" customFormat="1" ht="12.75"/>
    <row r="2078" customFormat="1" ht="12.75"/>
    <row r="2079" customFormat="1" ht="12.75"/>
    <row r="2080" customFormat="1" ht="12.75"/>
    <row r="2081" customFormat="1" ht="12.75"/>
    <row r="2082" customFormat="1" ht="12.75"/>
    <row r="2083" customFormat="1" ht="12.75"/>
    <row r="2084" customFormat="1" ht="12.75"/>
    <row r="2085" customFormat="1" ht="12.75"/>
    <row r="2086" customFormat="1" ht="12.75"/>
    <row r="2087" customFormat="1" ht="12.75"/>
    <row r="2088" customFormat="1" ht="12.75"/>
    <row r="2089" customFormat="1" ht="12.75"/>
    <row r="2090" customFormat="1" ht="12.75"/>
    <row r="2091" customFormat="1" ht="12.75"/>
    <row r="2092" customFormat="1" ht="12.75"/>
    <row r="2093" customFormat="1" ht="12.75"/>
    <row r="2094" customFormat="1" ht="12.75"/>
    <row r="2095" customFormat="1" ht="12.75"/>
    <row r="2096" customFormat="1" ht="12.75"/>
    <row r="2097" customFormat="1" ht="12.75"/>
    <row r="2098" customFormat="1" ht="12.75"/>
    <row r="2099" customFormat="1" ht="12.75"/>
    <row r="2100" customFormat="1" ht="12.75"/>
    <row r="2101" customFormat="1" ht="12.75"/>
    <row r="2102" customFormat="1" ht="12.75"/>
    <row r="2103" customFormat="1" ht="12.75"/>
    <row r="2104" customFormat="1" ht="12.75"/>
    <row r="2105" customFormat="1" ht="12.75"/>
    <row r="2106" customFormat="1" ht="12.75"/>
    <row r="2107" customFormat="1" ht="12.75"/>
    <row r="2108" customFormat="1" ht="12.75"/>
    <row r="2109" customFormat="1" ht="12.75"/>
    <row r="2110" customFormat="1" ht="12.75"/>
    <row r="2111" customFormat="1" ht="12.75"/>
    <row r="2112" customFormat="1" ht="12.75"/>
    <row r="2113" customFormat="1" ht="12.75"/>
    <row r="2114" customFormat="1" ht="12.75"/>
    <row r="2115" customFormat="1" ht="12.75"/>
    <row r="2116" customFormat="1" ht="12.75"/>
    <row r="2117" customFormat="1" ht="12.75"/>
    <row r="2118" customFormat="1" ht="12.75"/>
    <row r="2119" customFormat="1" ht="12.75"/>
    <row r="2120" customFormat="1" ht="12.75"/>
    <row r="2121" customFormat="1" ht="12.75"/>
    <row r="2122" customFormat="1" ht="12.75"/>
    <row r="2123" customFormat="1" ht="12.75"/>
    <row r="2124" customFormat="1" ht="12.75"/>
    <row r="2125" customFormat="1" ht="12.75"/>
    <row r="2126" customFormat="1" ht="12.75"/>
    <row r="2127" customFormat="1" ht="12.75"/>
    <row r="2128" customFormat="1" ht="12.75"/>
    <row r="2129" customFormat="1" ht="12.75"/>
    <row r="2130" customFormat="1" ht="12.75"/>
    <row r="2131" customFormat="1" ht="12.75"/>
    <row r="2132" customFormat="1" ht="12.75"/>
    <row r="2133" customFormat="1" ht="12.75"/>
    <row r="2134" customFormat="1" ht="12.75"/>
    <row r="2135" customFormat="1" ht="12.75"/>
    <row r="2136" customFormat="1" ht="12.75"/>
    <row r="2137" customFormat="1" ht="12.75"/>
    <row r="2138" customFormat="1" ht="12.75"/>
    <row r="2139" customFormat="1" ht="12.75"/>
    <row r="2140" customFormat="1" ht="12.75"/>
    <row r="2141" customFormat="1" ht="12.75"/>
    <row r="2142" customFormat="1" ht="12.75"/>
    <row r="2143" customFormat="1" ht="12.75"/>
    <row r="2144" customFormat="1" ht="12.75"/>
    <row r="2145" customFormat="1" ht="12.75"/>
    <row r="2146" customFormat="1" ht="12.75"/>
    <row r="2147" customFormat="1" ht="12.75"/>
    <row r="2148" customFormat="1" ht="12.75"/>
    <row r="2149" customFormat="1" ht="12.75"/>
    <row r="2150" customFormat="1" ht="12.75"/>
    <row r="2151" customFormat="1" ht="12.75"/>
    <row r="2152" customFormat="1" ht="12.75"/>
    <row r="2153" customFormat="1" ht="12.75"/>
    <row r="2154" customFormat="1" ht="12.75"/>
    <row r="2155" customFormat="1" ht="12.75"/>
    <row r="2156" customFormat="1" ht="12.75"/>
    <row r="2157" customFormat="1" ht="12.75"/>
    <row r="2158" customFormat="1" ht="12.75"/>
    <row r="2159" customFormat="1" ht="12.75"/>
    <row r="2160" customFormat="1" ht="12.75"/>
    <row r="2161" customFormat="1" ht="12.75"/>
    <row r="2162" customFormat="1" ht="12.75"/>
    <row r="2163" customFormat="1" ht="12.75"/>
    <row r="2164" customFormat="1" ht="12.75"/>
    <row r="2165" customFormat="1" ht="12.75"/>
    <row r="2166" customFormat="1" ht="12.75"/>
    <row r="2167" customFormat="1" ht="12.75"/>
    <row r="2168" customFormat="1" ht="12.75"/>
    <row r="2169" customFormat="1" ht="12.75"/>
    <row r="2170" customFormat="1" ht="12.75"/>
    <row r="2171" customFormat="1" ht="12.75"/>
    <row r="2172" customFormat="1" ht="12.75"/>
    <row r="2173" customFormat="1" ht="12.75"/>
    <row r="2174" customFormat="1" ht="12.75"/>
    <row r="2175" customFormat="1" ht="12.75"/>
    <row r="2176" customFormat="1" ht="12.75"/>
    <row r="2177" customFormat="1" ht="12.75"/>
    <row r="2178" customFormat="1" ht="12.75"/>
    <row r="2179" customFormat="1" ht="12.75"/>
    <row r="2180" customFormat="1" ht="12.75"/>
    <row r="2181" customFormat="1" ht="12.75"/>
    <row r="2182" customFormat="1" ht="12.75"/>
    <row r="2183" customFormat="1" ht="12.75"/>
    <row r="2184" customFormat="1" ht="12.75"/>
    <row r="2185" customFormat="1" ht="12.75"/>
    <row r="2186" customFormat="1" ht="12.75"/>
    <row r="2187" customFormat="1" ht="12.75"/>
    <row r="2188" customFormat="1" ht="12.75"/>
    <row r="2189" customFormat="1" ht="12.75"/>
    <row r="2190" customFormat="1" ht="12.75"/>
    <row r="2191" customFormat="1" ht="12.75"/>
    <row r="2192" customFormat="1" ht="12.75"/>
    <row r="2193" customFormat="1" ht="12.75"/>
    <row r="2194" customFormat="1" ht="12.75"/>
    <row r="2195" customFormat="1" ht="12.75"/>
    <row r="2196" customFormat="1" ht="12.75"/>
    <row r="2197" customFormat="1" ht="12.75"/>
    <row r="2198" customFormat="1" ht="12.75"/>
    <row r="2199" customFormat="1" ht="12.75"/>
    <row r="2200" customFormat="1" ht="12.75"/>
    <row r="2201" customFormat="1" ht="12.75"/>
    <row r="2202" customFormat="1" ht="12.75"/>
    <row r="2203" customFormat="1" ht="12.75"/>
    <row r="2204" customFormat="1" ht="12.75"/>
    <row r="2205" customFormat="1" ht="12.75"/>
    <row r="2206" customFormat="1" ht="12.75"/>
    <row r="2207" customFormat="1" ht="12.75"/>
    <row r="2208" customFormat="1" ht="12.75"/>
    <row r="2209" customFormat="1" ht="12.75"/>
    <row r="2210" customFormat="1" ht="12.75"/>
    <row r="2211" customFormat="1" ht="12.75"/>
    <row r="2212" customFormat="1" ht="12.75"/>
    <row r="2213" customFormat="1" ht="12.75"/>
    <row r="2214" customFormat="1" ht="12.75"/>
    <row r="2215" customFormat="1" ht="12.75"/>
    <row r="2216" customFormat="1" ht="12.75"/>
    <row r="2217" customFormat="1" ht="12.75"/>
    <row r="2218" customFormat="1" ht="12.75"/>
    <row r="2219" customFormat="1" ht="12.75"/>
    <row r="2220" customFormat="1" ht="12.75"/>
    <row r="2221" customFormat="1" ht="12.75"/>
    <row r="2222" customFormat="1" ht="12.75"/>
    <row r="2223" customFormat="1" ht="12.75"/>
    <row r="2224" customFormat="1" ht="12.75"/>
    <row r="2225" customFormat="1" ht="12.75"/>
    <row r="2226" customFormat="1" ht="12.75"/>
    <row r="2227" customFormat="1" ht="12.75"/>
    <row r="2228" customFormat="1" ht="12.75"/>
    <row r="2229" customFormat="1" ht="12.75"/>
    <row r="2230" customFormat="1" ht="12.75"/>
    <row r="2231" customFormat="1" ht="12.75"/>
    <row r="2232" customFormat="1" ht="12.75"/>
    <row r="2233" customFormat="1" ht="12.75"/>
    <row r="2234" customFormat="1" ht="12.75"/>
    <row r="2235" customFormat="1" ht="12.75"/>
    <row r="2236" customFormat="1" ht="12.75"/>
    <row r="2237" customFormat="1" ht="12.75"/>
    <row r="2238" customFormat="1" ht="12.75"/>
    <row r="2239" customFormat="1" ht="12.75"/>
    <row r="2240" customFormat="1" ht="12.75"/>
    <row r="2241" customFormat="1" ht="12.75"/>
    <row r="2242" customFormat="1" ht="12.75"/>
    <row r="2243" customFormat="1" ht="12.75"/>
    <row r="2244" customFormat="1" ht="12.75"/>
    <row r="2245" customFormat="1" ht="12.75"/>
    <row r="2246" customFormat="1" ht="12.75"/>
    <row r="2247" customFormat="1" ht="12.75"/>
    <row r="2248" customFormat="1" ht="12.75"/>
    <row r="2249" customFormat="1" ht="12.75"/>
    <row r="2250" customFormat="1" ht="12.75"/>
    <row r="2251" customFormat="1" ht="12.75"/>
    <row r="2252" customFormat="1" ht="12.75"/>
    <row r="2253" customFormat="1" ht="12.75"/>
    <row r="2254" customFormat="1" ht="12.75"/>
    <row r="2255" customFormat="1" ht="12.75"/>
    <row r="2256" customFormat="1" ht="12.75"/>
    <row r="2257" customFormat="1" ht="12.75"/>
    <row r="2258" customFormat="1" ht="12.75"/>
    <row r="2259" customFormat="1" ht="12.75"/>
    <row r="2260" customFormat="1" ht="12.75"/>
    <row r="2261" customFormat="1" ht="12.75"/>
    <row r="2262" customFormat="1" ht="12.75"/>
    <row r="2263" customFormat="1" ht="12.75"/>
    <row r="2264" customFormat="1" ht="12.75"/>
    <row r="2265" customFormat="1" ht="12.75"/>
    <row r="2266" customFormat="1" ht="12.75"/>
    <row r="2267" customFormat="1" ht="12.75"/>
    <row r="2268" customFormat="1" ht="12.75"/>
    <row r="2269" customFormat="1" ht="12.75"/>
    <row r="2270" customFormat="1" ht="12.75"/>
    <row r="2271" customFormat="1" ht="12.75"/>
    <row r="2272" customFormat="1" ht="12.75"/>
    <row r="2273" customFormat="1" ht="12.75"/>
    <row r="2274" customFormat="1" ht="12.75"/>
    <row r="2275" customFormat="1" ht="12.75"/>
    <row r="2276" customFormat="1" ht="12.75"/>
    <row r="2277" customFormat="1" ht="12.75"/>
    <row r="2278" customFormat="1" ht="12.75"/>
    <row r="2279" customFormat="1" ht="12.75"/>
    <row r="2280" customFormat="1" ht="12.75"/>
    <row r="2281" customFormat="1" ht="12.75"/>
    <row r="2282" customFormat="1" ht="12.75"/>
    <row r="2283" customFormat="1" ht="12.75"/>
    <row r="2284" customFormat="1" ht="12.75"/>
    <row r="2285" customFormat="1" ht="12.75"/>
    <row r="2286" customFormat="1" ht="12.75"/>
    <row r="2287" customFormat="1" ht="12.75"/>
    <row r="2288" customFormat="1" ht="12.75"/>
    <row r="2289" customFormat="1" ht="12.75"/>
    <row r="2290" customFormat="1" ht="12.75"/>
    <row r="2291" customFormat="1" ht="12.75"/>
    <row r="2292" customFormat="1" ht="12.75"/>
    <row r="2293" customFormat="1" ht="12.75"/>
    <row r="2294" customFormat="1" ht="12.75"/>
    <row r="2295" customFormat="1" ht="12.75"/>
    <row r="2296" customFormat="1" ht="12.75"/>
    <row r="2297" customFormat="1" ht="12.75"/>
    <row r="2298" customFormat="1" ht="12.75"/>
    <row r="2299" customFormat="1" ht="12.75"/>
    <row r="2300" customFormat="1" ht="12.75"/>
    <row r="2301" customFormat="1" ht="12.75"/>
    <row r="2302" customFormat="1" ht="12.75"/>
    <row r="2303" customFormat="1" ht="12.75"/>
    <row r="2304" customFormat="1" ht="12.75"/>
    <row r="2305" customFormat="1" ht="12.75"/>
    <row r="2306" customFormat="1" ht="12.75"/>
    <row r="2307" customFormat="1" ht="12.75"/>
    <row r="2308" customFormat="1" ht="12.75"/>
    <row r="2309" customFormat="1" ht="12.75"/>
    <row r="2310" customFormat="1" ht="12.75"/>
    <row r="2311" customFormat="1" ht="12.75"/>
    <row r="2312" customFormat="1" ht="12.75"/>
    <row r="2313" customFormat="1" ht="12.75"/>
    <row r="2314" customFormat="1" ht="12.75"/>
    <row r="2315" customFormat="1" ht="12.75"/>
    <row r="2316" customFormat="1" ht="12.75"/>
    <row r="2317" customFormat="1" ht="12.75"/>
    <row r="2318" customFormat="1" ht="12.75"/>
    <row r="2319" customFormat="1" ht="12.75"/>
    <row r="2320" customFormat="1" ht="12.75"/>
    <row r="2321" customFormat="1" ht="12.75"/>
    <row r="2322" customFormat="1" ht="12.75"/>
    <row r="2323" customFormat="1" ht="12.75"/>
    <row r="2324" customFormat="1" ht="12.75"/>
    <row r="2325" customFormat="1" ht="12.75"/>
    <row r="2326" customFormat="1" ht="12.75"/>
    <row r="2327" customFormat="1" ht="12.75"/>
    <row r="2328" customFormat="1" ht="12.75"/>
    <row r="2329" customFormat="1" ht="12.75"/>
    <row r="2330" customFormat="1" ht="12.75"/>
    <row r="2331" customFormat="1" ht="12.75"/>
    <row r="2332" customFormat="1" ht="12.75"/>
    <row r="2333" customFormat="1" ht="12.75"/>
    <row r="2334" customFormat="1" ht="12.75"/>
    <row r="2335" customFormat="1" ht="12.75"/>
    <row r="2336" customFormat="1" ht="12.75"/>
    <row r="2337" customFormat="1" ht="12.75"/>
    <row r="2338" customFormat="1" ht="12.75"/>
    <row r="2339" customFormat="1" ht="12.75"/>
    <row r="2340" customFormat="1" ht="12.75"/>
    <row r="2341" customFormat="1" ht="12.75"/>
    <row r="2342" customFormat="1" ht="12.75"/>
    <row r="2343" customFormat="1" ht="12.75"/>
    <row r="2344" customFormat="1" ht="12.75"/>
    <row r="2345" customFormat="1" ht="12.75"/>
    <row r="2346" customFormat="1" ht="12.75"/>
    <row r="2347" customFormat="1" ht="12.75"/>
    <row r="2348" customFormat="1" ht="12.75"/>
    <row r="2349" customFormat="1" ht="12.75"/>
    <row r="2350" customFormat="1" ht="12.75"/>
    <row r="2351" customFormat="1" ht="12.75"/>
    <row r="2352" customFormat="1" ht="12.75"/>
    <row r="2353" customFormat="1" ht="12.75"/>
    <row r="2354" customFormat="1" ht="12.75"/>
    <row r="2355" customFormat="1" ht="12.75"/>
    <row r="2356" customFormat="1" ht="12.75"/>
    <row r="2357" customFormat="1" ht="12.75"/>
    <row r="2358" customFormat="1" ht="12.75"/>
    <row r="2359" customFormat="1" ht="12.75"/>
    <row r="2360" customFormat="1" ht="12.75"/>
    <row r="2361" customFormat="1" ht="12.75"/>
    <row r="2362" customFormat="1" ht="12.75"/>
    <row r="2363" customFormat="1" ht="12.75"/>
    <row r="2364" customFormat="1" ht="12.75"/>
    <row r="2365" customFormat="1" ht="12.75"/>
    <row r="2366" customFormat="1" ht="12.75"/>
    <row r="2367" customFormat="1" ht="12.75"/>
    <row r="2368" customFormat="1" ht="12.75"/>
    <row r="2369" customFormat="1" ht="12.75"/>
    <row r="2370" customFormat="1" ht="12.75"/>
    <row r="2371" customFormat="1" ht="12.75"/>
    <row r="2372" customFormat="1" ht="12.75"/>
    <row r="2373" customFormat="1" ht="12.75"/>
    <row r="2374" customFormat="1" ht="12.75"/>
    <row r="2375" customFormat="1" ht="12.75"/>
    <row r="2376" customFormat="1" ht="12.75"/>
    <row r="2377" customFormat="1" ht="12.75"/>
    <row r="2378" customFormat="1" ht="12.75"/>
    <row r="2379" customFormat="1" ht="12.75"/>
    <row r="2380" customFormat="1" ht="12.75"/>
    <row r="2381" customFormat="1" ht="12.75"/>
    <row r="2382" customFormat="1" ht="12.75"/>
    <row r="2383" customFormat="1" ht="12.75"/>
    <row r="2384" customFormat="1" ht="12.75"/>
    <row r="2385" customFormat="1" ht="12.75"/>
    <row r="2386" customFormat="1" ht="12.75"/>
    <row r="2387" customFormat="1" ht="12.75"/>
    <row r="2388" customFormat="1" ht="12.75"/>
    <row r="2389" customFormat="1" ht="12.75"/>
    <row r="2390" customFormat="1" ht="12.75"/>
    <row r="2391" customFormat="1" ht="12.75"/>
    <row r="2392" customFormat="1" ht="12.75"/>
    <row r="2393" customFormat="1" ht="12.75"/>
    <row r="2394" customFormat="1" ht="12.75"/>
    <row r="2395" customFormat="1" ht="12.75"/>
    <row r="2396" customFormat="1" ht="12.75"/>
    <row r="2397" customFormat="1" ht="12.75"/>
    <row r="2398" customFormat="1" ht="12.75"/>
    <row r="2399" customFormat="1" ht="12.75"/>
    <row r="2400" customFormat="1" ht="12.75"/>
    <row r="2401" customFormat="1" ht="12.75"/>
    <row r="2402" customFormat="1" ht="12.75"/>
    <row r="2403" customFormat="1" ht="12.75"/>
    <row r="2404" customFormat="1" ht="12.75"/>
    <row r="2405" customFormat="1" ht="12.75"/>
    <row r="2406" customFormat="1" ht="12.75"/>
    <row r="2407" customFormat="1" ht="12.75"/>
    <row r="2408" customFormat="1" ht="12.75"/>
    <row r="2409" customFormat="1" ht="12.75"/>
    <row r="2410" customFormat="1" ht="12.75"/>
    <row r="2411" customFormat="1" ht="12.75"/>
    <row r="2412" customFormat="1" ht="12.75"/>
    <row r="2413" customFormat="1" ht="12.75"/>
    <row r="2414" customFormat="1" ht="12.75"/>
    <row r="2415" customFormat="1" ht="12.75"/>
    <row r="2416" customFormat="1" ht="12.75"/>
    <row r="2417" customFormat="1" ht="12.75"/>
    <row r="2418" customFormat="1" ht="12.75"/>
    <row r="2419" customFormat="1" ht="12.75"/>
    <row r="2420" customFormat="1" ht="12.75"/>
    <row r="2421" customFormat="1" ht="12.75"/>
    <row r="2422" customFormat="1" ht="12.75"/>
    <row r="2423" customFormat="1" ht="12.75"/>
    <row r="2424" customFormat="1" ht="12.75"/>
    <row r="2425" customFormat="1" ht="12.75"/>
    <row r="2426" customFormat="1" ht="12.75"/>
    <row r="2427" customFormat="1" ht="12.75"/>
    <row r="2428" customFormat="1" ht="12.75"/>
    <row r="2429" customFormat="1" ht="12.75"/>
    <row r="2430" customFormat="1" ht="12.75"/>
    <row r="2431" customFormat="1" ht="12.75"/>
    <row r="2432" customFormat="1" ht="12.75"/>
    <row r="2433" customFormat="1" ht="12.75"/>
    <row r="2434" customFormat="1" ht="12.75"/>
    <row r="2435" customFormat="1" ht="12.75"/>
    <row r="2436" customFormat="1" ht="12.75"/>
    <row r="2437" customFormat="1" ht="12.75"/>
    <row r="2438" customFormat="1" ht="12.75"/>
    <row r="2439" customFormat="1" ht="12.75"/>
    <row r="2440" customFormat="1" ht="12.75"/>
    <row r="2441" customFormat="1" ht="12.75"/>
    <row r="2442" customFormat="1" ht="12.75"/>
    <row r="2443" customFormat="1" ht="12.75"/>
    <row r="2444" customFormat="1" ht="12.75"/>
    <row r="2445" customFormat="1" ht="12.75"/>
    <row r="2446" customFormat="1" ht="12.75"/>
    <row r="2447" customFormat="1" ht="12.75"/>
    <row r="2448" customFormat="1" ht="12.75"/>
    <row r="2449" customFormat="1" ht="12.75"/>
    <row r="2450" customFormat="1" ht="12.75"/>
    <row r="2451" customFormat="1" ht="12.75"/>
    <row r="2452" customFormat="1" ht="12.75"/>
    <row r="2453" customFormat="1" ht="12.75"/>
    <row r="2454" customFormat="1" ht="12.75"/>
    <row r="2455" customFormat="1" ht="12.75"/>
    <row r="2456" customFormat="1" ht="12.75"/>
    <row r="2457" customFormat="1" ht="12.75"/>
    <row r="2458" customFormat="1" ht="12.75"/>
    <row r="2459" customFormat="1" ht="12.75"/>
    <row r="2460" customFormat="1" ht="12.75"/>
    <row r="2461" customFormat="1" ht="12.75"/>
    <row r="2462" customFormat="1" ht="12.75"/>
    <row r="2463" customFormat="1" ht="12.75"/>
    <row r="2464" customFormat="1" ht="12.75"/>
    <row r="2465" customFormat="1" ht="12.75"/>
    <row r="2466" customFormat="1" ht="12.75"/>
    <row r="2467" customFormat="1" ht="12.75"/>
    <row r="2468" customFormat="1" ht="12.75"/>
    <row r="2469" customFormat="1" ht="12.75"/>
    <row r="2470" customFormat="1" ht="12.75"/>
    <row r="2471" customFormat="1" ht="12.75"/>
    <row r="2472" customFormat="1" ht="12.75"/>
    <row r="2473" customFormat="1" ht="12.75"/>
    <row r="2474" customFormat="1" ht="12.75"/>
    <row r="2475" customFormat="1" ht="12.75"/>
    <row r="2476" customFormat="1" ht="12.75"/>
    <row r="2477" customFormat="1" ht="12.75"/>
    <row r="2478" customFormat="1" ht="12.75"/>
    <row r="2479" customFormat="1" ht="12.75"/>
    <row r="2480" customFormat="1" ht="12.75"/>
    <row r="2481" customFormat="1" ht="12.75"/>
    <row r="2482" customFormat="1" ht="12.75"/>
    <row r="2483" customFormat="1" ht="12.75"/>
    <row r="2484" customFormat="1" ht="12.75"/>
    <row r="2485" customFormat="1" ht="12.75"/>
    <row r="2486" customFormat="1" ht="12.75"/>
    <row r="2487" customFormat="1" ht="12.75"/>
    <row r="2488" customFormat="1" ht="12.75"/>
    <row r="2489" customFormat="1" ht="12.75"/>
    <row r="2490" customFormat="1" ht="12.75"/>
    <row r="2491" customFormat="1" ht="12.75"/>
    <row r="2492" customFormat="1" ht="12.75"/>
    <row r="2493" customFormat="1" ht="12.75"/>
    <row r="2494" customFormat="1" ht="12.75"/>
    <row r="2495" customFormat="1" ht="12.75"/>
    <row r="2496" customFormat="1" ht="12.75"/>
    <row r="2497" customFormat="1" ht="12.75"/>
    <row r="2498" customFormat="1" ht="12.75"/>
    <row r="2499" customFormat="1" ht="12.75"/>
    <row r="2500" customFormat="1" ht="12.75"/>
    <row r="2501" customFormat="1" ht="12.75"/>
    <row r="2502" customFormat="1" ht="12.75"/>
    <row r="2503" customFormat="1" ht="12.75"/>
    <row r="2504" customFormat="1" ht="12.75"/>
    <row r="2505" customFormat="1" ht="12.75"/>
    <row r="2506" customFormat="1" ht="12.75"/>
    <row r="2507" customFormat="1" ht="12.75"/>
    <row r="2508" customFormat="1" ht="12.75"/>
    <row r="2509" customFormat="1" ht="12.75"/>
    <row r="2510" customFormat="1" ht="12.75"/>
    <row r="2511" customFormat="1" ht="12.75"/>
    <row r="2512" customFormat="1" ht="12.75"/>
    <row r="2513" customFormat="1" ht="12.75"/>
    <row r="2514" customFormat="1" ht="12.75"/>
    <row r="2515" customFormat="1" ht="12.75"/>
    <row r="2516" customFormat="1" ht="12.75"/>
    <row r="2517" customFormat="1" ht="12.75"/>
    <row r="2518" customFormat="1" ht="12.75"/>
    <row r="2519" customFormat="1" ht="12.75"/>
    <row r="2520" customFormat="1" ht="12.75"/>
    <row r="2521" customFormat="1" ht="12.75"/>
    <row r="2522" customFormat="1" ht="12.75"/>
    <row r="2523" customFormat="1" ht="12.75"/>
    <row r="2524" customFormat="1" ht="12.75"/>
    <row r="2525" customFormat="1" ht="12.75"/>
    <row r="2526" customFormat="1" ht="12.75"/>
    <row r="2527" customFormat="1" ht="12.75"/>
    <row r="2528" customFormat="1" ht="12.75"/>
    <row r="2529" customFormat="1" ht="12.75"/>
    <row r="2530" customFormat="1" ht="12.75"/>
    <row r="2531" customFormat="1" ht="12.75"/>
    <row r="2532" customFormat="1" ht="12.75"/>
    <row r="2533" customFormat="1" ht="12.75"/>
    <row r="2534" customFormat="1" ht="12.75"/>
    <row r="2535" customFormat="1" ht="12.75"/>
    <row r="2536" customFormat="1" ht="12.75"/>
    <row r="2537" customFormat="1" ht="12.75"/>
    <row r="2538" customFormat="1" ht="12.75"/>
    <row r="2539" customFormat="1" ht="12.75"/>
    <row r="2540" customFormat="1" ht="12.75"/>
    <row r="2541" customFormat="1" ht="12.75"/>
    <row r="2542" customFormat="1" ht="12.75"/>
    <row r="2543" customFormat="1" ht="12.75"/>
    <row r="2544" customFormat="1" ht="12.75"/>
    <row r="2545" customFormat="1" ht="12.75"/>
    <row r="2546" customFormat="1" ht="12.75"/>
    <row r="2547" customFormat="1" ht="12.75"/>
    <row r="2548" customFormat="1" ht="12.75"/>
    <row r="2549" customFormat="1" ht="12.75"/>
    <row r="2550" customFormat="1" ht="12.75"/>
    <row r="2551" customFormat="1" ht="12.75"/>
    <row r="2552" customFormat="1" ht="12.75"/>
    <row r="2553" customFormat="1" ht="12.75"/>
    <row r="2554" customFormat="1" ht="12.75"/>
    <row r="2555" customFormat="1" ht="12.75"/>
    <row r="2556" customFormat="1" ht="12.75"/>
    <row r="2557" customFormat="1" ht="12.75"/>
    <row r="2558" customFormat="1" ht="12.75"/>
    <row r="2559" customFormat="1" ht="12.75"/>
    <row r="2560" customFormat="1" ht="12.75"/>
    <row r="2561" customFormat="1" ht="12.75"/>
    <row r="2562" customFormat="1" ht="12.75"/>
    <row r="2563" customFormat="1" ht="12.75"/>
    <row r="2564" customFormat="1" ht="12.75"/>
    <row r="2565" customFormat="1" ht="12.75"/>
    <row r="2566" customFormat="1" ht="12.75"/>
    <row r="2567" customFormat="1" ht="12.75"/>
    <row r="2568" customFormat="1" ht="12.75"/>
    <row r="2569" customFormat="1" ht="12.75"/>
    <row r="2570" customFormat="1" ht="12.75"/>
    <row r="2571" customFormat="1" ht="12.75"/>
    <row r="2572" customFormat="1" ht="12.75"/>
    <row r="2573" customFormat="1" ht="12.75"/>
    <row r="2574" customFormat="1" ht="12.75"/>
    <row r="2575" customFormat="1" ht="12.75"/>
    <row r="2576" customFormat="1" ht="12.75"/>
    <row r="2577" customFormat="1" ht="12.75"/>
    <row r="2578" customFormat="1" ht="12.75"/>
    <row r="2579" customFormat="1" ht="12.75"/>
    <row r="2580" customFormat="1" ht="12.75"/>
    <row r="2581" customFormat="1" ht="12.75"/>
    <row r="2582" customFormat="1" ht="12.75"/>
    <row r="2583" customFormat="1" ht="12.75"/>
    <row r="2584" customFormat="1" ht="12.75"/>
    <row r="2585" customFormat="1" ht="12.75"/>
    <row r="2586" customFormat="1" ht="12.75"/>
    <row r="2587" customFormat="1" ht="12.75"/>
    <row r="2588" customFormat="1" ht="12.75"/>
    <row r="2589" customFormat="1" ht="12.75"/>
    <row r="2590" customFormat="1" ht="12.75"/>
    <row r="2591" customFormat="1" ht="12.75"/>
    <row r="2592" customFormat="1" ht="12.75"/>
    <row r="2593" customFormat="1" ht="12.75"/>
    <row r="2594" customFormat="1" ht="12.75"/>
    <row r="2595" customFormat="1" ht="12.75"/>
    <row r="2596" customFormat="1" ht="12.75"/>
    <row r="2597" customFormat="1" ht="12.75"/>
    <row r="2598" customFormat="1" ht="12.75"/>
    <row r="2599" customFormat="1" ht="12.75"/>
    <row r="2600" customFormat="1" ht="12.75"/>
    <row r="2601" customFormat="1" ht="12.75"/>
    <row r="2602" customFormat="1" ht="12.75"/>
    <row r="2603" customFormat="1" ht="12.75"/>
    <row r="2604" customFormat="1" ht="12.75"/>
    <row r="2605" customFormat="1" ht="12.75"/>
    <row r="2606" customFormat="1" ht="12.75"/>
    <row r="2607" customFormat="1" ht="12.75"/>
    <row r="2608" customFormat="1" ht="12.75"/>
    <row r="2609" customFormat="1" ht="12.75"/>
    <row r="2610" customFormat="1" ht="12.75"/>
    <row r="2611" customFormat="1" ht="12.75"/>
    <row r="2612" customFormat="1" ht="12.75"/>
    <row r="2613" customFormat="1" ht="12.75"/>
    <row r="2614" customFormat="1" ht="12.75"/>
    <row r="2615" customFormat="1" ht="12.75"/>
    <row r="2616" customFormat="1" ht="12.75"/>
    <row r="2617" customFormat="1" ht="12.75"/>
    <row r="2618" customFormat="1" ht="12.75"/>
    <row r="2619" customFormat="1" ht="12.75"/>
    <row r="2620" customFormat="1" ht="12.75"/>
    <row r="2621" customFormat="1" ht="12.75"/>
    <row r="2622" customFormat="1" ht="12.75"/>
    <row r="2623" customFormat="1" ht="12.75"/>
    <row r="2624" customFormat="1" ht="12.75"/>
    <row r="2625" customFormat="1" ht="12.75"/>
    <row r="2626" customFormat="1" ht="12.75"/>
    <row r="2627" customFormat="1" ht="12.75"/>
    <row r="2628" customFormat="1" ht="12.75"/>
    <row r="2629" customFormat="1" ht="12.75"/>
    <row r="2630" customFormat="1" ht="12.75"/>
    <row r="2631" customFormat="1" ht="12.75"/>
    <row r="2632" customFormat="1" ht="12.75"/>
    <row r="2633" customFormat="1" ht="12.75"/>
    <row r="2634" customFormat="1" ht="12.75"/>
    <row r="2635" customFormat="1" ht="12.75"/>
    <row r="2636" customFormat="1" ht="12.75"/>
    <row r="2637" customFormat="1" ht="12.75"/>
    <row r="2638" customFormat="1" ht="12.75"/>
    <row r="2639" customFormat="1" ht="12.75"/>
    <row r="2640" customFormat="1" ht="12.75"/>
    <row r="2641" customFormat="1" ht="12.75"/>
    <row r="2642" customFormat="1" ht="12.75"/>
    <row r="2643" customFormat="1" ht="12.75"/>
    <row r="2644" customFormat="1" ht="12.75"/>
    <row r="2645" customFormat="1" ht="12.75"/>
    <row r="2646" customFormat="1" ht="12.75"/>
    <row r="2647" customFormat="1" ht="12.75"/>
    <row r="2648" customFormat="1" ht="12.75"/>
    <row r="2649" customFormat="1" ht="12.75"/>
    <row r="2650" customFormat="1" ht="12.75"/>
    <row r="2651" customFormat="1" ht="12.75"/>
    <row r="2652" customFormat="1" ht="12.75"/>
    <row r="2653" customFormat="1" ht="12.75"/>
    <row r="2654" customFormat="1" ht="12.75"/>
    <row r="2655" customFormat="1" ht="12.75"/>
    <row r="2656" customFormat="1" ht="12.75"/>
    <row r="2657" customFormat="1" ht="12.75"/>
    <row r="2658" customFormat="1" ht="12.75"/>
    <row r="2659" customFormat="1" ht="12.75"/>
    <row r="2660" customFormat="1" ht="12.75"/>
    <row r="2661" customFormat="1" ht="12.75"/>
    <row r="2662" customFormat="1" ht="12.75"/>
    <row r="2663" customFormat="1" ht="12.75"/>
    <row r="2664" customFormat="1" ht="12.75"/>
    <row r="2665" customFormat="1" ht="12.75"/>
    <row r="2666" customFormat="1" ht="12.75"/>
    <row r="2667" customFormat="1" ht="12.75"/>
    <row r="2668" customFormat="1" ht="12.75"/>
    <row r="2669" customFormat="1" ht="12.75"/>
    <row r="2670" customFormat="1" ht="12.75"/>
    <row r="2671" customFormat="1" ht="12.75"/>
    <row r="2672" customFormat="1" ht="12.75"/>
    <row r="2673" customFormat="1" ht="12.75"/>
    <row r="2674" customFormat="1" ht="12.75"/>
    <row r="2675" customFormat="1" ht="12.75"/>
    <row r="2676" customFormat="1" ht="12.75"/>
    <row r="2677" customFormat="1" ht="12.75"/>
    <row r="2678" customFormat="1" ht="12.75"/>
    <row r="2679" customFormat="1" ht="12.75"/>
    <row r="2680" customFormat="1" ht="12.75"/>
    <row r="2681" customFormat="1" ht="12.75"/>
    <row r="2682" customFormat="1" ht="12.75"/>
    <row r="2683" customFormat="1" ht="12.75"/>
    <row r="2684" customFormat="1" ht="12.75"/>
    <row r="2685" customFormat="1" ht="12.75"/>
    <row r="2686" customFormat="1" ht="12.75"/>
    <row r="2687" customFormat="1" ht="12.75"/>
    <row r="2688" customFormat="1" ht="12.75"/>
    <row r="2689" customFormat="1" ht="12.75"/>
    <row r="2690" customFormat="1" ht="12.75"/>
    <row r="2691" customFormat="1" ht="12.75"/>
    <row r="2692" customFormat="1" ht="12.75"/>
    <row r="2693" customFormat="1" ht="12.75"/>
    <row r="2694" customFormat="1" ht="12.75"/>
    <row r="2695" customFormat="1" ht="12.75"/>
    <row r="2696" customFormat="1" ht="12.75"/>
    <row r="2697" customFormat="1" ht="12.75"/>
    <row r="2698" customFormat="1" ht="12.75"/>
    <row r="2699" customFormat="1" ht="12.75"/>
    <row r="2700" customFormat="1" ht="12.75"/>
    <row r="2701" customFormat="1" ht="12.75"/>
    <row r="2702" customFormat="1" ht="12.75"/>
    <row r="2703" customFormat="1" ht="12.75"/>
    <row r="2704" customFormat="1" ht="12.75"/>
    <row r="2705" customFormat="1" ht="12.75"/>
    <row r="2706" customFormat="1" ht="12.75"/>
    <row r="2707" customFormat="1" ht="12.75"/>
    <row r="2708" customFormat="1" ht="12.75"/>
    <row r="2709" customFormat="1" ht="12.75"/>
    <row r="2710" customFormat="1" ht="12.75"/>
    <row r="2711" customFormat="1" ht="12.75"/>
    <row r="2712" customFormat="1" ht="12.75"/>
    <row r="2713" customFormat="1" ht="12.75"/>
    <row r="2714" customFormat="1" ht="12.75"/>
    <row r="2715" customFormat="1" ht="12.75"/>
    <row r="2716" customFormat="1" ht="12.75"/>
    <row r="2717" customFormat="1" ht="12.75"/>
    <row r="2718" customFormat="1" ht="12.75"/>
    <row r="2719" customFormat="1" ht="12.75"/>
    <row r="2720" customFormat="1" ht="12.75"/>
    <row r="2721" customFormat="1" ht="12.75"/>
    <row r="2722" customFormat="1" ht="12.75"/>
    <row r="2723" customFormat="1" ht="12.75"/>
    <row r="2724" customFormat="1" ht="12.75"/>
    <row r="2725" customFormat="1" ht="12.75"/>
    <row r="2726" customFormat="1" ht="12.75"/>
    <row r="2727" customFormat="1" ht="12.75"/>
    <row r="2728" customFormat="1" ht="12.75"/>
    <row r="2729" customFormat="1" ht="12.75"/>
    <row r="2730" customFormat="1" ht="12.75"/>
    <row r="2731" customFormat="1" ht="12.75"/>
    <row r="2732" customFormat="1" ht="12.75"/>
    <row r="2733" customFormat="1" ht="12.75"/>
    <row r="2734" customFormat="1" ht="12.75"/>
    <row r="2735" customFormat="1" ht="12.75"/>
    <row r="2736" customFormat="1" ht="12.75"/>
    <row r="2737" customFormat="1" ht="12.75"/>
    <row r="2738" customFormat="1" ht="12.75"/>
    <row r="2739" customFormat="1" ht="12.75"/>
    <row r="2740" customFormat="1" ht="12.75"/>
    <row r="2741" customFormat="1" ht="12.75"/>
    <row r="2742" customFormat="1" ht="12.75"/>
    <row r="2743" customFormat="1" ht="12.75"/>
    <row r="2744" customFormat="1" ht="12.75"/>
    <row r="2745" customFormat="1" ht="12.75"/>
    <row r="2746" customFormat="1" ht="12.75"/>
    <row r="2747" customFormat="1" ht="12.75"/>
    <row r="2748" customFormat="1" ht="12.75"/>
    <row r="2749" customFormat="1" ht="12.75"/>
    <row r="2750" customFormat="1" ht="12.75"/>
    <row r="2751" customFormat="1" ht="12.75"/>
    <row r="2752" customFormat="1" ht="12.75"/>
    <row r="2753" customFormat="1" ht="12.75"/>
    <row r="2754" customFormat="1" ht="12.75"/>
    <row r="2755" customFormat="1" ht="12.75"/>
    <row r="2756" customFormat="1" ht="12.75"/>
    <row r="2757" customFormat="1" ht="12.75"/>
    <row r="2758" customFormat="1" ht="12.75"/>
    <row r="2759" customFormat="1" ht="12.75"/>
    <row r="2760" customFormat="1" ht="12.75"/>
    <row r="2761" customFormat="1" ht="12.75"/>
    <row r="2762" customFormat="1" ht="12.75"/>
    <row r="2763" customFormat="1" ht="12.75"/>
    <row r="2764" customFormat="1" ht="12.75"/>
    <row r="2765" customFormat="1" ht="12.75"/>
    <row r="2766" customFormat="1" ht="12.75"/>
    <row r="2767" customFormat="1" ht="12.75"/>
    <row r="2768" customFormat="1" ht="12.75"/>
    <row r="2769" customFormat="1" ht="12.75"/>
    <row r="2770" customFormat="1" ht="12.75"/>
    <row r="2771" customFormat="1" ht="12.75"/>
    <row r="2772" customFormat="1" ht="12.75"/>
    <row r="2773" customFormat="1" ht="12.75"/>
    <row r="2774" customFormat="1" ht="12.75"/>
    <row r="2775" customFormat="1" ht="12.75"/>
    <row r="2776" customFormat="1" ht="12.75"/>
    <row r="2777" customFormat="1" ht="12.75"/>
    <row r="2778" customFormat="1" ht="12.75"/>
    <row r="2779" customFormat="1" ht="12.75"/>
    <row r="2780" customFormat="1" ht="12.75"/>
    <row r="2781" customFormat="1" ht="12.75"/>
    <row r="2782" customFormat="1" ht="12.75"/>
    <row r="2783" customFormat="1" ht="12.75"/>
    <row r="2784" customFormat="1" ht="12.75"/>
    <row r="2785" customFormat="1" ht="12.75"/>
    <row r="2786" customFormat="1" ht="12.75"/>
    <row r="2787" customFormat="1" ht="12.75"/>
    <row r="2788" customFormat="1" ht="12.75"/>
    <row r="2789" customFormat="1" ht="12.75"/>
    <row r="2790" customFormat="1" ht="12.75"/>
    <row r="2791" customFormat="1" ht="12.75"/>
    <row r="2792" customFormat="1" ht="12.75"/>
    <row r="2793" customFormat="1" ht="12.75"/>
    <row r="2794" customFormat="1" ht="12.75"/>
    <row r="2795" customFormat="1" ht="12.75"/>
    <row r="2796" customFormat="1" ht="12.75"/>
    <row r="2797" customFormat="1" ht="12.75"/>
    <row r="2798" customFormat="1" ht="12.75"/>
    <row r="2799" customFormat="1" ht="12.75"/>
    <row r="2800" customFormat="1" ht="12.75"/>
    <row r="2801" customFormat="1" ht="12.75"/>
    <row r="2802" customFormat="1" ht="12.75"/>
    <row r="2803" customFormat="1" ht="12.75"/>
    <row r="2804" customFormat="1" ht="12.75"/>
    <row r="2805" customFormat="1" ht="12.75"/>
    <row r="2806" customFormat="1" ht="12.75"/>
    <row r="2807" customFormat="1" ht="12.75"/>
    <row r="2808" customFormat="1" ht="12.75"/>
    <row r="2809" customFormat="1" ht="12.75"/>
    <row r="2810" customFormat="1" ht="12.75"/>
    <row r="2811" customFormat="1" ht="12.75"/>
    <row r="2812" customFormat="1" ht="12.75"/>
    <row r="2813" customFormat="1" ht="12.75"/>
    <row r="2814" customFormat="1" ht="12.75"/>
    <row r="2815" customFormat="1" ht="12.75"/>
    <row r="2816" customFormat="1" ht="12.75"/>
    <row r="2817" customFormat="1" ht="12.75"/>
    <row r="2818" customFormat="1" ht="12.75"/>
    <row r="2819" customFormat="1" ht="12.75"/>
    <row r="2820" customFormat="1" ht="12.75"/>
    <row r="2821" customFormat="1" ht="12.75"/>
    <row r="2822" customFormat="1" ht="12.75"/>
    <row r="2823" customFormat="1" ht="12.75"/>
    <row r="2824" customFormat="1" ht="12.75"/>
    <row r="2825" customFormat="1" ht="12.75"/>
    <row r="2826" customFormat="1" ht="12.75"/>
    <row r="2827" customFormat="1" ht="12.75"/>
    <row r="2828" customFormat="1" ht="12.75"/>
    <row r="2829" customFormat="1" ht="12.75"/>
    <row r="2830" customFormat="1" ht="12.75"/>
    <row r="2831" customFormat="1" ht="12.75"/>
    <row r="2832" customFormat="1" ht="12.75"/>
    <row r="2833" customFormat="1" ht="12.75"/>
    <row r="2834" customFormat="1" ht="12.75"/>
    <row r="2835" customFormat="1" ht="12.75"/>
    <row r="2836" customFormat="1" ht="12.75"/>
    <row r="2837" customFormat="1" ht="12.75"/>
    <row r="2838" customFormat="1" ht="12.75"/>
    <row r="2839" customFormat="1" ht="12.75"/>
    <row r="2840" customFormat="1" ht="12.75"/>
    <row r="2841" customFormat="1" ht="12.75"/>
    <row r="2842" customFormat="1" ht="12.75"/>
    <row r="2843" customFormat="1" ht="12.75"/>
    <row r="2844" customFormat="1" ht="12.75"/>
    <row r="2845" customFormat="1" ht="12.75"/>
    <row r="2846" customFormat="1" ht="12.75"/>
    <row r="2847" customFormat="1" ht="12.75"/>
    <row r="2848" customFormat="1" ht="12.75"/>
    <row r="2849" customFormat="1" ht="12.75"/>
    <row r="2850" customFormat="1" ht="12.75"/>
    <row r="2851" customFormat="1" ht="12.75"/>
    <row r="2852" customFormat="1" ht="12.75"/>
    <row r="2853" customFormat="1" ht="12.75"/>
    <row r="2854" customFormat="1" ht="12.75"/>
    <row r="2855" customFormat="1" ht="12.75"/>
    <row r="2856" customFormat="1" ht="12.75"/>
    <row r="2857" customFormat="1" ht="12.75"/>
    <row r="2858" customFormat="1" ht="12.75"/>
    <row r="2859" customFormat="1" ht="12.75"/>
    <row r="2860" customFormat="1" ht="12.75"/>
    <row r="2861" customFormat="1" ht="12.75"/>
    <row r="2862" customFormat="1" ht="12.75"/>
    <row r="2863" customFormat="1" ht="12.75"/>
    <row r="2864" customFormat="1" ht="12.75"/>
    <row r="2865" customFormat="1" ht="12.75"/>
    <row r="2866" customFormat="1" ht="12.75"/>
    <row r="2867" customFormat="1" ht="12.75"/>
    <row r="2868" customFormat="1" ht="12.75"/>
    <row r="2869" customFormat="1" ht="12.75"/>
    <row r="2870" customFormat="1" ht="12.75"/>
    <row r="2871" customFormat="1" ht="12.75"/>
    <row r="2872" customFormat="1" ht="12.75"/>
    <row r="2873" customFormat="1" ht="12.75"/>
    <row r="2874" customFormat="1" ht="12.75"/>
    <row r="2875" customFormat="1" ht="12.75"/>
    <row r="2876" customFormat="1" ht="12.75"/>
    <row r="2877" customFormat="1" ht="12.75"/>
    <row r="2878" customFormat="1" ht="12.75"/>
    <row r="2879" customFormat="1" ht="12.75"/>
    <row r="2880" customFormat="1" ht="12.75"/>
    <row r="2881" customFormat="1" ht="12.75"/>
    <row r="2882" customFormat="1" ht="12.75"/>
    <row r="2883" customFormat="1" ht="12.75"/>
    <row r="2884" customFormat="1" ht="12.75"/>
    <row r="2885" customFormat="1" ht="12.75"/>
    <row r="2886" customFormat="1" ht="12.75"/>
    <row r="2887" customFormat="1" ht="12.75"/>
    <row r="2888" customFormat="1" ht="12.75"/>
    <row r="2889" customFormat="1" ht="12.75"/>
    <row r="2890" customFormat="1" ht="12.75"/>
    <row r="2891" customFormat="1" ht="12.75"/>
    <row r="2892" customFormat="1" ht="12.75"/>
    <row r="2893" customFormat="1" ht="12.75"/>
    <row r="2894" customFormat="1" ht="12.75"/>
    <row r="2895" customFormat="1" ht="12.75"/>
    <row r="2896" customFormat="1" ht="12.75"/>
    <row r="2897" customFormat="1" ht="12.75"/>
    <row r="2898" customFormat="1" ht="12.75"/>
    <row r="2899" customFormat="1" ht="12.75"/>
    <row r="2900" customFormat="1" ht="12.75"/>
    <row r="2901" customFormat="1" ht="12.75"/>
    <row r="2902" customFormat="1" ht="12.75"/>
    <row r="2903" customFormat="1" ht="12.75"/>
    <row r="2904" customFormat="1" ht="12.75"/>
    <row r="2905" customFormat="1" ht="12.75"/>
    <row r="2906" customFormat="1" ht="12.75"/>
    <row r="2907" customFormat="1" ht="12.75"/>
    <row r="2908" customFormat="1" ht="12.75"/>
    <row r="2909" customFormat="1" ht="12.75"/>
    <row r="2910" customFormat="1" ht="12.75"/>
    <row r="2911" customFormat="1" ht="12.75"/>
    <row r="2912" customFormat="1" ht="12.75"/>
    <row r="2913" customFormat="1" ht="12.75"/>
    <row r="2914" customFormat="1" ht="12.75"/>
    <row r="2915" customFormat="1" ht="12.75"/>
    <row r="2916" customFormat="1" ht="12.75"/>
    <row r="2917" customFormat="1" ht="12.75"/>
    <row r="2918" customFormat="1" ht="12.75"/>
    <row r="2919" customFormat="1" ht="12.75"/>
    <row r="2920" customFormat="1" ht="12.75"/>
    <row r="2921" customFormat="1" ht="12.75"/>
    <row r="2922" customFormat="1" ht="12.75"/>
    <row r="2923" customFormat="1" ht="12.75"/>
    <row r="2924" customFormat="1" ht="12.75"/>
    <row r="2925" customFormat="1" ht="12.75"/>
    <row r="2926" customFormat="1" ht="12.75"/>
    <row r="2927" customFormat="1" ht="12.75"/>
    <row r="2928" customFormat="1" ht="12.75"/>
    <row r="2929" customFormat="1" ht="12.75"/>
    <row r="2930" customFormat="1" ht="12.75"/>
    <row r="2931" customFormat="1" ht="12.75"/>
    <row r="2932" customFormat="1" ht="12.75"/>
    <row r="2933" customFormat="1" ht="12.75"/>
    <row r="2934" customFormat="1" ht="12.75"/>
    <row r="2935" customFormat="1" ht="12.75"/>
    <row r="2936" customFormat="1" ht="12.75"/>
    <row r="2937" customFormat="1" ht="12.75"/>
    <row r="2938" customFormat="1" ht="12.75"/>
    <row r="2939" customFormat="1" ht="12.75"/>
    <row r="2940" customFormat="1" ht="12.75"/>
    <row r="2941" customFormat="1" ht="12.75"/>
    <row r="2942" customFormat="1" ht="12.75"/>
    <row r="2943" customFormat="1" ht="12.75"/>
    <row r="2944" customFormat="1" ht="12.75"/>
    <row r="2945" customFormat="1" ht="12.75"/>
    <row r="2946" customFormat="1" ht="12.75"/>
    <row r="2947" customFormat="1" ht="12.75"/>
    <row r="2948" customFormat="1" ht="12.75"/>
    <row r="2949" customFormat="1" ht="12.75"/>
    <row r="2950" customFormat="1" ht="12.75"/>
    <row r="2951" customFormat="1" ht="12.75"/>
    <row r="2952" customFormat="1" ht="12.75"/>
    <row r="2953" customFormat="1" ht="12.75"/>
    <row r="2954" customFormat="1" ht="12.75"/>
    <row r="2955" customFormat="1" ht="12.75"/>
    <row r="2956" customFormat="1" ht="12.75"/>
    <row r="2957" customFormat="1" ht="12.75"/>
    <row r="2958" customFormat="1" ht="12.75"/>
    <row r="2959" customFormat="1" ht="12.75"/>
    <row r="2960" customFormat="1" ht="12.75"/>
    <row r="2961" customFormat="1" ht="12.75"/>
    <row r="2962" customFormat="1" ht="12.75"/>
    <row r="2963" customFormat="1" ht="12.75"/>
    <row r="2964" customFormat="1" ht="12.75"/>
    <row r="2965" customFormat="1" ht="12.75"/>
    <row r="2966" customFormat="1" ht="12.75"/>
    <row r="2967" customFormat="1" ht="12.75"/>
    <row r="2968" customFormat="1" ht="12.75"/>
    <row r="2969" customFormat="1" ht="12.75"/>
    <row r="2970" customFormat="1" ht="12.75"/>
    <row r="2971" customFormat="1" ht="12.75"/>
    <row r="2972" customFormat="1" ht="12.75"/>
    <row r="2973" customFormat="1" ht="12.75"/>
    <row r="2974" customFormat="1" ht="12.75"/>
    <row r="2975" customFormat="1" ht="12.75"/>
    <row r="2976" customFormat="1" ht="12.75"/>
    <row r="2977" customFormat="1" ht="12.75"/>
    <row r="2978" customFormat="1" ht="12.75"/>
    <row r="2979" customFormat="1" ht="12.75"/>
    <row r="2980" customFormat="1" ht="12.75"/>
    <row r="2981" customFormat="1" ht="12.75"/>
    <row r="2982" customFormat="1" ht="12.75"/>
    <row r="2983" customFormat="1" ht="12.75"/>
    <row r="2984" customFormat="1" ht="12.75"/>
    <row r="2985" customFormat="1" ht="12.75"/>
    <row r="2986" customFormat="1" ht="12.75"/>
    <row r="2987" customFormat="1" ht="12.75"/>
    <row r="2988" customFormat="1" ht="12.75"/>
    <row r="2989" customFormat="1" ht="12.75"/>
    <row r="2990" customFormat="1" ht="12.75"/>
    <row r="2991" customFormat="1" ht="12.75"/>
    <row r="2992" customFormat="1" ht="12.75"/>
    <row r="2993" customFormat="1" ht="12.75"/>
    <row r="2994" customFormat="1" ht="12.75"/>
    <row r="2995" customFormat="1" ht="12.75"/>
    <row r="2996" customFormat="1" ht="12.75"/>
    <row r="2997" customFormat="1" ht="12.75"/>
    <row r="2998" customFormat="1" ht="12.75"/>
    <row r="2999" customFormat="1" ht="12.75"/>
    <row r="3000" customFormat="1" ht="12.75"/>
    <row r="3001" customFormat="1" ht="12.75"/>
    <row r="3002" customFormat="1" ht="12.75"/>
    <row r="3003" customFormat="1" ht="12.75"/>
    <row r="3004" customFormat="1" ht="12.75"/>
    <row r="3005" customFormat="1" ht="12.75"/>
    <row r="3006" customFormat="1" ht="12.75"/>
    <row r="3007" customFormat="1" ht="12.75"/>
    <row r="3008" customFormat="1" ht="12.75"/>
    <row r="3009" customFormat="1" ht="12.75"/>
    <row r="3010" customFormat="1" ht="12.75"/>
    <row r="3011" customFormat="1" ht="12.75"/>
    <row r="3012" customFormat="1" ht="12.75"/>
    <row r="3013" customFormat="1" ht="12.75"/>
    <row r="3014" customFormat="1" ht="12.75"/>
    <row r="3015" customFormat="1" ht="12.75"/>
    <row r="3016" customFormat="1" ht="12.75"/>
    <row r="3017" customFormat="1" ht="12.75"/>
    <row r="3018" customFormat="1" ht="12.75"/>
    <row r="3019" customFormat="1" ht="12.75"/>
    <row r="3020" customFormat="1" ht="12.75"/>
    <row r="3021" customFormat="1" ht="12.75"/>
    <row r="3022" customFormat="1" ht="12.75"/>
    <row r="3023" customFormat="1" ht="12.75"/>
    <row r="3024" customFormat="1" ht="12.75"/>
    <row r="3025" customFormat="1" ht="12.75"/>
    <row r="3026" customFormat="1" ht="12.75"/>
    <row r="3027" customFormat="1" ht="12.75"/>
    <row r="3028" customFormat="1" ht="12.75"/>
    <row r="3029" customFormat="1" ht="12.75"/>
    <row r="3030" customFormat="1" ht="12.75"/>
    <row r="3031" customFormat="1" ht="12.75"/>
    <row r="3032" customFormat="1" ht="12.75"/>
    <row r="3033" customFormat="1" ht="12.75"/>
    <row r="3034" customFormat="1" ht="12.75"/>
    <row r="3035" customFormat="1" ht="12.75"/>
    <row r="3036" customFormat="1" ht="12.75"/>
    <row r="3037" customFormat="1" ht="12.75"/>
    <row r="3038" customFormat="1" ht="12.75"/>
    <row r="3039" customFormat="1" ht="12.75"/>
    <row r="3040" customFormat="1" ht="12.75"/>
    <row r="3041" customFormat="1" ht="12.75"/>
    <row r="3042" customFormat="1" ht="12.75"/>
    <row r="3043" customFormat="1" ht="12.75"/>
    <row r="3044" customFormat="1" ht="12.75"/>
    <row r="3045" customFormat="1" ht="12.75"/>
    <row r="3046" customFormat="1" ht="12.75"/>
    <row r="3047" customFormat="1" ht="12.75"/>
    <row r="3048" customFormat="1" ht="12.75"/>
    <row r="3049" customFormat="1" ht="12.75"/>
    <row r="3050" customFormat="1" ht="12.75"/>
    <row r="3051" customFormat="1" ht="12.75"/>
    <row r="3052" customFormat="1" ht="12.75"/>
    <row r="3053" customFormat="1" ht="12.75"/>
    <row r="3054" customFormat="1" ht="12.75"/>
    <row r="3055" customFormat="1" ht="12.75"/>
    <row r="3056" customFormat="1" ht="12.75"/>
    <row r="3057" customFormat="1" ht="12.75"/>
    <row r="3058" customFormat="1" ht="12.75"/>
    <row r="3059" customFormat="1" ht="12.75"/>
    <row r="3060" customFormat="1" ht="12.75"/>
    <row r="3061" customFormat="1" ht="12.75"/>
    <row r="3062" customFormat="1" ht="12.75"/>
    <row r="3063" customFormat="1" ht="12.75"/>
    <row r="3064" customFormat="1" ht="12.75"/>
    <row r="3065" customFormat="1" ht="12.75"/>
    <row r="3066" customFormat="1" ht="12.75"/>
    <row r="3067" customFormat="1" ht="12.75"/>
    <row r="3068" customFormat="1" ht="12.75"/>
    <row r="3069" customFormat="1" ht="12.75"/>
    <row r="3070" customFormat="1" ht="12.75"/>
    <row r="3071" customFormat="1" ht="12.75"/>
    <row r="3072" customFormat="1" ht="12.75"/>
    <row r="3073" customFormat="1" ht="12.75"/>
    <row r="3074" customFormat="1" ht="12.75"/>
    <row r="3075" customFormat="1" ht="12.75"/>
    <row r="3076" customFormat="1" ht="12.75"/>
    <row r="3077" customFormat="1" ht="12.75"/>
    <row r="3078" customFormat="1" ht="12.75"/>
    <row r="3079" customFormat="1" ht="12.75"/>
    <row r="3080" customFormat="1" ht="12.75"/>
    <row r="3081" customFormat="1" ht="12.75"/>
    <row r="3082" customFormat="1" ht="12.75"/>
    <row r="3083" customFormat="1" ht="12.75"/>
    <row r="3084" customFormat="1" ht="12.75"/>
    <row r="3085" customFormat="1" ht="12.75"/>
    <row r="3086" customFormat="1" ht="12.75"/>
    <row r="3087" customFormat="1" ht="12.75"/>
    <row r="3088" customFormat="1" ht="12.75"/>
    <row r="3089" customFormat="1" ht="12.75"/>
    <row r="3090" customFormat="1" ht="12.75"/>
    <row r="3091" customFormat="1" ht="12.75"/>
    <row r="3092" customFormat="1" ht="12.75"/>
    <row r="3093" customFormat="1" ht="12.75"/>
    <row r="3094" customFormat="1" ht="12.75"/>
    <row r="3095" customFormat="1" ht="12.75"/>
    <row r="3096" customFormat="1" ht="12.75"/>
    <row r="3097" customFormat="1" ht="12.75"/>
    <row r="3098" customFormat="1" ht="12.75"/>
    <row r="3099" customFormat="1" ht="12.75"/>
    <row r="3100" customFormat="1" ht="12.75"/>
    <row r="3101" customFormat="1" ht="12.75"/>
    <row r="3102" customFormat="1" ht="12.75"/>
    <row r="3103" customFormat="1" ht="12.75"/>
    <row r="3104" customFormat="1" ht="12.75"/>
    <row r="3105" customFormat="1" ht="12.75"/>
    <row r="3106" customFormat="1" ht="12.75"/>
    <row r="3107" customFormat="1" ht="12.75"/>
    <row r="3108" customFormat="1" ht="12.75"/>
    <row r="3109" customFormat="1" ht="12.75"/>
    <row r="3110" customFormat="1" ht="12.75"/>
    <row r="3111" customFormat="1" ht="12.75"/>
    <row r="3112" customFormat="1" ht="12.75"/>
    <row r="3113" customFormat="1" ht="12.75"/>
    <row r="3114" customFormat="1" ht="12.75"/>
    <row r="3115" customFormat="1" ht="12.75"/>
    <row r="3116" customFormat="1" ht="12.75"/>
    <row r="3117" customFormat="1" ht="12.75"/>
    <row r="3118" customFormat="1" ht="12.75"/>
    <row r="3119" customFormat="1" ht="12.75"/>
    <row r="3120" customFormat="1" ht="12.75"/>
    <row r="3121" customFormat="1" ht="12.75"/>
    <row r="3122" customFormat="1" ht="12.75"/>
    <row r="3123" customFormat="1" ht="12.75"/>
    <row r="3124" customFormat="1" ht="12.75"/>
    <row r="3125" customFormat="1" ht="12.75"/>
    <row r="3126" customFormat="1" ht="12.75"/>
    <row r="3127" customFormat="1" ht="12.75"/>
    <row r="3128" customFormat="1" ht="12.75"/>
    <row r="3129" customFormat="1" ht="12.75"/>
    <row r="3130" customFormat="1" ht="12.75"/>
    <row r="3131" customFormat="1" ht="12.75"/>
    <row r="3132" customFormat="1" ht="12.75"/>
    <row r="3133" customFormat="1" ht="12.75"/>
    <row r="3134" customFormat="1" ht="12.75"/>
    <row r="3135" customFormat="1" ht="12.75"/>
    <row r="3136" customFormat="1" ht="12.75"/>
    <row r="3137" customFormat="1" ht="12.75"/>
    <row r="3138" customFormat="1" ht="12.75"/>
    <row r="3139" customFormat="1" ht="12.75"/>
    <row r="3140" customFormat="1" ht="12.75"/>
    <row r="3141" customFormat="1" ht="12.75"/>
    <row r="3142" customFormat="1" ht="12.75"/>
    <row r="3143" customFormat="1" ht="12.75"/>
    <row r="3144" customFormat="1" ht="12.75"/>
    <row r="3145" customFormat="1" ht="12.75"/>
    <row r="3146" customFormat="1" ht="12.75"/>
    <row r="3147" customFormat="1" ht="12.75"/>
    <row r="3148" customFormat="1" ht="12.75"/>
    <row r="3149" customFormat="1" ht="12.75"/>
    <row r="3150" customFormat="1" ht="12.75"/>
    <row r="3151" customFormat="1" ht="12.75"/>
    <row r="3152" customFormat="1" ht="12.75"/>
    <row r="3153" customFormat="1" ht="12.75"/>
    <row r="3154" customFormat="1" ht="12.75"/>
    <row r="3155" customFormat="1" ht="12.75"/>
    <row r="3156" customFormat="1" ht="12.75"/>
    <row r="3157" customFormat="1" ht="12.75"/>
    <row r="3158" customFormat="1" ht="12.75"/>
    <row r="3159" customFormat="1" ht="12.75"/>
    <row r="3160" customFormat="1" ht="12.75"/>
    <row r="3161" customFormat="1" ht="12.75"/>
    <row r="3162" customFormat="1" ht="12.75"/>
    <row r="3163" customFormat="1" ht="12.75"/>
    <row r="3164" customFormat="1" ht="12.75"/>
    <row r="3165" customFormat="1" ht="12.75"/>
    <row r="3166" customFormat="1" ht="12.75"/>
    <row r="3167" customFormat="1" ht="12.75"/>
    <row r="3168" customFormat="1" ht="12.75"/>
    <row r="3169" customFormat="1" ht="12.75"/>
    <row r="3170" customFormat="1" ht="12.75"/>
    <row r="3171" customFormat="1" ht="12.75"/>
    <row r="3172" customFormat="1" ht="12.75"/>
    <row r="3173" customFormat="1" ht="12.75"/>
    <row r="3174" customFormat="1" ht="12.75"/>
    <row r="3175" customFormat="1" ht="12.75"/>
    <row r="3176" customFormat="1" ht="12.75"/>
    <row r="3177" customFormat="1" ht="12.75"/>
    <row r="3178" customFormat="1" ht="12.75"/>
    <row r="3179" customFormat="1" ht="12.75"/>
    <row r="3180" customFormat="1" ht="12.75"/>
    <row r="3181" customFormat="1" ht="12.75"/>
    <row r="3182" customFormat="1" ht="12.75"/>
    <row r="3183" customFormat="1" ht="12.75"/>
    <row r="3184" customFormat="1" ht="12.75"/>
    <row r="3185" customFormat="1" ht="12.75"/>
    <row r="3186" customFormat="1" ht="12.75"/>
    <row r="3187" customFormat="1" ht="12.75"/>
    <row r="3188" customFormat="1" ht="12.75"/>
    <row r="3189" customFormat="1" ht="12.75"/>
    <row r="3190" customFormat="1" ht="12.75"/>
    <row r="3191" customFormat="1" ht="12.75"/>
    <row r="3192" customFormat="1" ht="12.75"/>
    <row r="3193" customFormat="1" ht="12.75"/>
    <row r="3194" customFormat="1" ht="12.75"/>
    <row r="3195" customFormat="1" ht="12.75"/>
    <row r="3196" customFormat="1" ht="12.75"/>
    <row r="3197" customFormat="1" ht="12.75"/>
    <row r="3198" customFormat="1" ht="12.75"/>
    <row r="3199" customFormat="1" ht="12.75"/>
    <row r="3200" customFormat="1" ht="12.75"/>
    <row r="3201" customFormat="1" ht="12.75"/>
    <row r="3202" customFormat="1" ht="12.75"/>
    <row r="3203" customFormat="1" ht="12.75"/>
    <row r="3204" customFormat="1" ht="12.75"/>
    <row r="3205" customFormat="1" ht="12.75"/>
    <row r="3206" customFormat="1" ht="12.75"/>
    <row r="3207" customFormat="1" ht="12.75"/>
    <row r="3208" customFormat="1" ht="12.75"/>
    <row r="3209" customFormat="1" ht="12.75"/>
    <row r="3210" customFormat="1" ht="12.75"/>
    <row r="3211" customFormat="1" ht="12.75"/>
    <row r="3212" customFormat="1" ht="12.75"/>
    <row r="3213" customFormat="1" ht="12.75"/>
    <row r="3214" customFormat="1" ht="12.75"/>
    <row r="3215" customFormat="1" ht="12.75"/>
    <row r="3216" customFormat="1" ht="12.75"/>
    <row r="3217" customFormat="1" ht="12.75"/>
    <row r="3218" customFormat="1" ht="12.75"/>
    <row r="3219" customFormat="1" ht="12.75"/>
    <row r="3220" customFormat="1" ht="12.75"/>
    <row r="3221" customFormat="1" ht="12.75"/>
    <row r="3222" customFormat="1" ht="12.75"/>
    <row r="3223" customFormat="1" ht="12.75"/>
    <row r="3224" customFormat="1" ht="12.75"/>
    <row r="3225" customFormat="1" ht="12.75"/>
    <row r="3226" customFormat="1" ht="12.75"/>
    <row r="3227" customFormat="1" ht="12.75"/>
    <row r="3228" customFormat="1" ht="12.75"/>
    <row r="3229" customFormat="1" ht="12.75"/>
    <row r="3230" customFormat="1" ht="12.75"/>
    <row r="3231" customFormat="1" ht="12.75"/>
    <row r="3232" customFormat="1" ht="12.75"/>
    <row r="3233" customFormat="1" ht="12.75"/>
    <row r="3234" customFormat="1" ht="12.75"/>
    <row r="3235" customFormat="1" ht="12.75"/>
    <row r="3236" customFormat="1" ht="12.75"/>
    <row r="3237" customFormat="1" ht="12.75"/>
    <row r="3238" customFormat="1" ht="12.75"/>
    <row r="3239" customFormat="1" ht="12.75"/>
    <row r="3240" customFormat="1" ht="12.75"/>
    <row r="3241" customFormat="1" ht="12.75"/>
    <row r="3242" customFormat="1" ht="12.75"/>
    <row r="3243" customFormat="1" ht="12.75"/>
    <row r="3244" customFormat="1" ht="12.75"/>
    <row r="3245" customFormat="1" ht="12.75"/>
    <row r="3246" customFormat="1" ht="12.75"/>
    <row r="3247" customFormat="1" ht="12.75"/>
    <row r="3248" customFormat="1" ht="12.75"/>
    <row r="3249" customFormat="1" ht="12.75"/>
    <row r="3250" customFormat="1" ht="12.75"/>
    <row r="3251" customFormat="1" ht="12.75"/>
    <row r="3252" customFormat="1" ht="12.75"/>
    <row r="3253" customFormat="1" ht="12.75"/>
    <row r="3254" customFormat="1" ht="12.75"/>
    <row r="3255" customFormat="1" ht="12.75"/>
    <row r="3256" customFormat="1" ht="12.75"/>
    <row r="3257" customFormat="1" ht="12.75"/>
    <row r="3258" customFormat="1" ht="12.75"/>
    <row r="3259" customFormat="1" ht="12.75"/>
    <row r="3260" customFormat="1" ht="12.75"/>
    <row r="3261" customFormat="1" ht="12.75"/>
    <row r="3262" customFormat="1" ht="12.75"/>
    <row r="3263" customFormat="1" ht="12.75"/>
    <row r="3264" customFormat="1" ht="12.75"/>
    <row r="3265" customFormat="1" ht="12.75"/>
    <row r="3266" customFormat="1" ht="12.75"/>
    <row r="3267" customFormat="1" ht="12.75"/>
    <row r="3268" customFormat="1" ht="12.75"/>
    <row r="3269" customFormat="1" ht="12.75"/>
    <row r="3270" customFormat="1" ht="12.75"/>
    <row r="3271" customFormat="1" ht="12.75"/>
    <row r="3272" customFormat="1" ht="12.75"/>
    <row r="3273" customFormat="1" ht="12.75"/>
    <row r="3274" customFormat="1" ht="12.75"/>
    <row r="3275" customFormat="1" ht="12.75"/>
    <row r="3276" customFormat="1" ht="12.75"/>
    <row r="3277" customFormat="1" ht="12.75"/>
    <row r="3278" customFormat="1" ht="12.75"/>
    <row r="3279" customFormat="1" ht="12.75"/>
    <row r="3280" customFormat="1" ht="12.75"/>
    <row r="3281" customFormat="1" ht="12.75"/>
    <row r="3282" customFormat="1" ht="12.75"/>
    <row r="3283" customFormat="1" ht="12.75"/>
    <row r="3284" customFormat="1" ht="12.75"/>
    <row r="3285" customFormat="1" ht="12.75"/>
    <row r="3286" customFormat="1" ht="12.75"/>
    <row r="3287" customFormat="1" ht="12.75"/>
    <row r="3288" customFormat="1" ht="12.75"/>
    <row r="3289" customFormat="1" ht="12.75"/>
    <row r="3290" customFormat="1" ht="12.75"/>
    <row r="3291" customFormat="1" ht="12.75"/>
    <row r="3292" customFormat="1" ht="12.75"/>
    <row r="3293" customFormat="1" ht="12.75"/>
    <row r="3294" customFormat="1" ht="12.75"/>
    <row r="3295" customFormat="1" ht="12.75"/>
    <row r="3296" customFormat="1" ht="12.75"/>
    <row r="3297" customFormat="1" ht="12.75"/>
    <row r="3298" customFormat="1" ht="12.75"/>
  </sheetData>
  <sheetProtection formatCells="0" formatRows="0" insertColumns="0"/>
  <mergeCells count="3">
    <mergeCell ref="E3:G3"/>
    <mergeCell ref="S9:Y9"/>
    <mergeCell ref="R8:R9"/>
  </mergeCells>
  <phoneticPr fontId="13" type="noConversion"/>
  <conditionalFormatting sqref="G10:G713">
    <cfRule type="duplicateValues" dxfId="2" priority="40"/>
  </conditionalFormatting>
  <pageMargins left="0.511811024" right="0.511811024" top="0.78740157499999996" bottom="0.78740157499999996" header="0.31496062000000002" footer="0.31496062000000002"/>
  <ignoredErrors>
    <ignoredError sqref="D11:D14 D16:D72 D75:D178 R10 R12:R18 R11 R19:R20 R32:S713 R21:R30 R31 S10:S31" unlockedFormula="1"/>
  </ignoredErrors>
  <drawing r:id="rId1"/>
  <legacyDrawing r:id="rId2"/>
  <mc:AlternateContent xmlns:mc="http://schemas.openxmlformats.org/markup-compatibility/2006">
    <mc:Choice Requires="x14">
      <controls>
        <mc:AlternateContent xmlns:mc="http://schemas.openxmlformats.org/markup-compatibility/2006">
          <mc:Choice Requires="x14">
            <control shapeId="4099" r:id="rId3" name="Drop Down 3">
              <controlPr defaultSize="0" autoLine="0" autoPict="0">
                <anchor moveWithCells="1">
                  <from>
                    <xdr:col>7</xdr:col>
                    <xdr:colOff>57150</xdr:colOff>
                    <xdr:row>2</xdr:row>
                    <xdr:rowOff>57150</xdr:rowOff>
                  </from>
                  <to>
                    <xdr:col>7</xdr:col>
                    <xdr:colOff>704850</xdr:colOff>
                    <xdr:row>2</xdr:row>
                    <xdr:rowOff>381000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499984740745262"/>
  </sheetPr>
  <dimension ref="A1:Z68"/>
  <sheetViews>
    <sheetView showGridLines="0" showZeros="0" workbookViewId="0">
      <pane xSplit="25215" ySplit="1485" topLeftCell="X1" activePane="bottomLeft"/>
      <selection activeCell="E3" sqref="E3"/>
      <selection pane="topRight" activeCell="D16" sqref="D16"/>
      <selection pane="bottomLeft" activeCell="J25" sqref="J25"/>
      <selection pane="bottomRight" activeCell="D16" sqref="D16"/>
    </sheetView>
  </sheetViews>
  <sheetFormatPr defaultColWidth="9.140625" defaultRowHeight="12.75" outlineLevelRow="1"/>
  <cols>
    <col min="1" max="1" width="9.28515625" style="1005" customWidth="1"/>
    <col min="2" max="2" width="30.85546875" style="1005" customWidth="1"/>
    <col min="3" max="3" width="14.7109375" style="1021" customWidth="1"/>
    <col min="4" max="12" width="14.7109375" style="1005" customWidth="1"/>
    <col min="13" max="22" width="13.28515625" style="1005" customWidth="1"/>
    <col min="23" max="23" width="14.7109375" style="1005" customWidth="1"/>
    <col min="24" max="24" width="24.28515625" style="1005" customWidth="1"/>
    <col min="25" max="25" width="11.85546875" style="1005" customWidth="1"/>
    <col min="26" max="16384" width="9.140625" style="1005"/>
  </cols>
  <sheetData>
    <row r="1" spans="1:26" ht="21" customHeight="1" thickBot="1">
      <c r="A1" s="999"/>
      <c r="B1" s="1000"/>
      <c r="C1" s="1001"/>
      <c r="D1" s="1002" t="s">
        <v>1989</v>
      </c>
      <c r="E1" s="1003">
        <f>IF(E2&lt;&gt;0,1,0)</f>
        <v>1</v>
      </c>
      <c r="F1" s="1003">
        <f>IF(F2&lt;&gt;0,E1+1,0)</f>
        <v>2</v>
      </c>
      <c r="G1" s="1003">
        <f t="shared" ref="G1:V1" si="0">IF(G2&lt;&gt;0,F1+1,0)</f>
        <v>3</v>
      </c>
      <c r="H1" s="1003">
        <f t="shared" si="0"/>
        <v>4</v>
      </c>
      <c r="I1" s="1003">
        <f t="shared" si="0"/>
        <v>5</v>
      </c>
      <c r="J1" s="1003">
        <f t="shared" si="0"/>
        <v>6</v>
      </c>
      <c r="K1" s="1003">
        <f t="shared" si="0"/>
        <v>7</v>
      </c>
      <c r="L1" s="1003">
        <f t="shared" si="0"/>
        <v>0</v>
      </c>
      <c r="M1" s="1003">
        <f t="shared" si="0"/>
        <v>0</v>
      </c>
      <c r="N1" s="1003">
        <f t="shared" si="0"/>
        <v>0</v>
      </c>
      <c r="O1" s="1003">
        <f t="shared" si="0"/>
        <v>0</v>
      </c>
      <c r="P1" s="1003">
        <f t="shared" si="0"/>
        <v>0</v>
      </c>
      <c r="Q1" s="1003">
        <f t="shared" si="0"/>
        <v>0</v>
      </c>
      <c r="R1" s="1003">
        <f t="shared" si="0"/>
        <v>0</v>
      </c>
      <c r="S1" s="1003">
        <f t="shared" si="0"/>
        <v>0</v>
      </c>
      <c r="T1" s="1003">
        <f t="shared" si="0"/>
        <v>0</v>
      </c>
      <c r="U1" s="1003">
        <f t="shared" si="0"/>
        <v>0</v>
      </c>
      <c r="V1" s="1004">
        <f t="shared" si="0"/>
        <v>0</v>
      </c>
      <c r="X1" s="1006">
        <v>23</v>
      </c>
    </row>
    <row r="2" spans="1:26" s="1015" customFormat="1" ht="21" customHeight="1" thickBot="1">
      <c r="A2" s="1007"/>
      <c r="B2" s="1008"/>
      <c r="C2" s="1009"/>
      <c r="D2" s="1010" t="s">
        <v>1999</v>
      </c>
      <c r="E2" s="1011">
        <f>SUM(E7:E36)</f>
        <v>499528.39</v>
      </c>
      <c r="F2" s="1011">
        <f t="shared" ref="F2:V2" si="1">SUM(F7:F36)</f>
        <v>544433.12</v>
      </c>
      <c r="G2" s="1011">
        <f t="shared" si="1"/>
        <v>454569.43</v>
      </c>
      <c r="H2" s="1011">
        <f t="shared" si="1"/>
        <v>478984.12999999995</v>
      </c>
      <c r="I2" s="1011">
        <f t="shared" si="1"/>
        <v>509375.63</v>
      </c>
      <c r="J2" s="1011">
        <f t="shared" si="1"/>
        <v>1045888.34</v>
      </c>
      <c r="K2" s="1011">
        <f t="shared" si="1"/>
        <v>717220.96</v>
      </c>
      <c r="L2" s="1011">
        <f t="shared" si="1"/>
        <v>0</v>
      </c>
      <c r="M2" s="1012">
        <f t="shared" si="1"/>
        <v>0</v>
      </c>
      <c r="N2" s="1012">
        <f t="shared" si="1"/>
        <v>0</v>
      </c>
      <c r="O2" s="1012">
        <f t="shared" si="1"/>
        <v>0</v>
      </c>
      <c r="P2" s="1012">
        <f t="shared" si="1"/>
        <v>0</v>
      </c>
      <c r="Q2" s="1012">
        <f t="shared" si="1"/>
        <v>0</v>
      </c>
      <c r="R2" s="1012">
        <f t="shared" si="1"/>
        <v>0</v>
      </c>
      <c r="S2" s="1012">
        <f t="shared" si="1"/>
        <v>0</v>
      </c>
      <c r="T2" s="1012">
        <f t="shared" si="1"/>
        <v>0</v>
      </c>
      <c r="U2" s="1012">
        <f t="shared" si="1"/>
        <v>0</v>
      </c>
      <c r="V2" s="1012">
        <f t="shared" si="1"/>
        <v>0</v>
      </c>
      <c r="W2" s="1013"/>
      <c r="X2" s="1014">
        <f>SUM(E2:V2)</f>
        <v>4250000</v>
      </c>
      <c r="Y2" s="1005"/>
    </row>
    <row r="3" spans="1:26" ht="19.5" customHeight="1" thickBot="1">
      <c r="A3" s="1016"/>
      <c r="B3" s="182"/>
      <c r="C3" s="182"/>
      <c r="D3" s="1017" t="s">
        <v>2000</v>
      </c>
      <c r="E3" s="1018">
        <f>E2</f>
        <v>499528.39</v>
      </c>
      <c r="F3" s="1018">
        <f>IF(F2=0,0,SUM($E2:F2))</f>
        <v>1043961.51</v>
      </c>
      <c r="G3" s="1018">
        <f>IF(G2=0,0,SUM($E2:G2))</f>
        <v>1498530.94</v>
      </c>
      <c r="H3" s="1018">
        <f>IF(H2=0,0,SUM($E2:H2))</f>
        <v>1977515.0699999998</v>
      </c>
      <c r="I3" s="1018">
        <f>IF(I2=0,0,SUM($E2:I2))</f>
        <v>2486890.6999999997</v>
      </c>
      <c r="J3" s="1018">
        <f>IF(J2=0,0,SUM($E2:J2))</f>
        <v>3532779.0399999996</v>
      </c>
      <c r="K3" s="1018">
        <f>IF(K2=0,0,SUM($E2:K2))</f>
        <v>4250000</v>
      </c>
      <c r="L3" s="1018">
        <f>IF(L2=0,0,SUM($E2:L2))</f>
        <v>0</v>
      </c>
      <c r="M3" s="1018">
        <f>IF(M2=0,0,SUM($E2:M2))</f>
        <v>0</v>
      </c>
      <c r="N3" s="1018">
        <f>IF(N2=0,0,SUM($E2:N2))</f>
        <v>0</v>
      </c>
      <c r="O3" s="1018">
        <f>IF(O2=0,0,SUM($E2:O2))</f>
        <v>0</v>
      </c>
      <c r="P3" s="1018">
        <f>IF(P2=0,0,SUM($E2:P2))</f>
        <v>0</v>
      </c>
      <c r="Q3" s="1018">
        <f>IF(Q2=0,0,SUM($E2:Q2))</f>
        <v>0</v>
      </c>
      <c r="R3" s="1018">
        <f>IF(R2=0,0,SUM($E2:R2))</f>
        <v>0</v>
      </c>
      <c r="S3" s="1018">
        <f>IF(S2=0,0,SUM($E2:S2))</f>
        <v>0</v>
      </c>
      <c r="T3" s="1018">
        <f>IF(T2=0,0,SUM($E2:T2))</f>
        <v>0</v>
      </c>
      <c r="U3" s="1018">
        <f>IF(U2=0,0,SUM($E2:U2))</f>
        <v>0</v>
      </c>
      <c r="V3" s="1019">
        <f>IF(V2=0,0,SUM($E2:V2))</f>
        <v>0</v>
      </c>
      <c r="W3"/>
      <c r="X3"/>
      <c r="Y3"/>
      <c r="Z3"/>
    </row>
    <row r="4" spans="1:26" ht="51.75" customHeight="1">
      <c r="B4" s="1540" t="s">
        <v>2039</v>
      </c>
      <c r="C4" s="1540"/>
      <c r="D4" s="1540"/>
      <c r="E4" s="1540"/>
      <c r="F4" s="1540"/>
      <c r="G4" s="1540"/>
      <c r="H4" s="1540"/>
      <c r="I4" s="1540"/>
      <c r="J4" s="1540"/>
      <c r="M4" s="1020"/>
      <c r="N4" s="1020"/>
      <c r="O4" s="1020"/>
      <c r="P4" s="1020"/>
      <c r="Q4" s="1020"/>
      <c r="R4" s="1020"/>
      <c r="S4" s="1020"/>
      <c r="T4" s="1020"/>
      <c r="U4" s="1020"/>
      <c r="V4" s="1020"/>
      <c r="W4"/>
      <c r="X4" s="1020"/>
      <c r="Y4"/>
      <c r="Z4"/>
    </row>
    <row r="5" spans="1:26" ht="15">
      <c r="A5" s="1028" t="s">
        <v>1424</v>
      </c>
      <c r="B5" s="1029" t="s">
        <v>1420</v>
      </c>
      <c r="C5" s="1029" t="s">
        <v>1444</v>
      </c>
      <c r="D5" s="1030"/>
      <c r="E5" s="1031" t="s">
        <v>1445</v>
      </c>
      <c r="F5" s="1032"/>
      <c r="G5" s="1032"/>
      <c r="H5" s="1032"/>
      <c r="I5" s="1032"/>
      <c r="J5" s="1032"/>
      <c r="K5" s="1032"/>
      <c r="L5" s="1032"/>
      <c r="M5" s="1032"/>
      <c r="N5" s="1032"/>
      <c r="O5" s="1032"/>
      <c r="P5" s="1032"/>
      <c r="Q5" s="1032"/>
      <c r="R5" s="1032"/>
      <c r="S5" s="1032"/>
      <c r="T5" s="1032"/>
      <c r="U5" s="1032"/>
      <c r="V5" s="1033"/>
      <c r="W5" s="1034" t="s">
        <v>1421</v>
      </c>
      <c r="X5" s="1047" t="s">
        <v>81</v>
      </c>
      <c r="Y5"/>
    </row>
    <row r="6" spans="1:26" ht="15" thickBot="1">
      <c r="A6" s="1035"/>
      <c r="B6" s="1036"/>
      <c r="C6" s="1036"/>
      <c r="D6" s="1036" t="s">
        <v>1446</v>
      </c>
      <c r="E6" s="1037">
        <v>1</v>
      </c>
      <c r="F6" s="1037">
        <v>2</v>
      </c>
      <c r="G6" s="1037">
        <v>3</v>
      </c>
      <c r="H6" s="1037">
        <v>4</v>
      </c>
      <c r="I6" s="1037">
        <v>5</v>
      </c>
      <c r="J6" s="1037">
        <v>6</v>
      </c>
      <c r="K6" s="1037"/>
      <c r="L6" s="1037"/>
      <c r="M6" s="1037">
        <v>0</v>
      </c>
      <c r="N6" s="1037">
        <v>0</v>
      </c>
      <c r="O6" s="1037">
        <v>0</v>
      </c>
      <c r="P6" s="1037">
        <v>0</v>
      </c>
      <c r="Q6" s="1037">
        <v>0</v>
      </c>
      <c r="R6" s="1037">
        <v>0</v>
      </c>
      <c r="S6" s="1037">
        <v>0</v>
      </c>
      <c r="T6" s="1037">
        <v>0</v>
      </c>
      <c r="U6" s="1037">
        <v>0</v>
      </c>
      <c r="V6" s="1037">
        <v>0</v>
      </c>
      <c r="W6" s="1038" t="s">
        <v>1425</v>
      </c>
      <c r="X6" s="1048" t="s">
        <v>1424</v>
      </c>
      <c r="Y6"/>
    </row>
    <row r="7" spans="1:26" ht="15" thickTop="1">
      <c r="A7" s="1039" t="s">
        <v>1972</v>
      </c>
      <c r="B7" s="1040" t="s">
        <v>569</v>
      </c>
      <c r="C7" s="1041" t="s">
        <v>2171</v>
      </c>
      <c r="D7" s="1042" t="s">
        <v>1446</v>
      </c>
      <c r="E7" s="996">
        <v>5612.58</v>
      </c>
      <c r="F7" s="996">
        <v>10947.62</v>
      </c>
      <c r="G7" s="996">
        <v>6845.37</v>
      </c>
      <c r="H7" s="996">
        <v>6248.93</v>
      </c>
      <c r="I7" s="996">
        <v>3543.62</v>
      </c>
      <c r="J7" s="996">
        <v>7165.1</v>
      </c>
      <c r="K7" s="996">
        <v>0</v>
      </c>
      <c r="L7" s="996"/>
      <c r="M7" s="996"/>
      <c r="N7" s="996"/>
      <c r="O7" s="996"/>
      <c r="P7" s="996"/>
      <c r="Q7" s="996"/>
      <c r="R7" s="996"/>
      <c r="S7" s="996"/>
      <c r="T7" s="996"/>
      <c r="U7" s="996"/>
      <c r="V7" s="996"/>
      <c r="W7" s="997"/>
      <c r="X7" s="1049">
        <f>SUM(E7:V7)</f>
        <v>40363.22</v>
      </c>
      <c r="Y7"/>
    </row>
    <row r="8" spans="1:26" ht="14.25">
      <c r="A8" s="1039" t="s">
        <v>1973</v>
      </c>
      <c r="B8" s="1043" t="s">
        <v>571</v>
      </c>
      <c r="C8" s="1044" t="s">
        <v>2171</v>
      </c>
      <c r="D8" s="1045" t="s">
        <v>1446</v>
      </c>
      <c r="E8" s="998">
        <v>11381.43</v>
      </c>
      <c r="F8" s="998">
        <v>13115.24</v>
      </c>
      <c r="G8" s="998">
        <v>10366.35</v>
      </c>
      <c r="H8" s="998">
        <v>31112.58</v>
      </c>
      <c r="I8" s="998">
        <v>21465.97</v>
      </c>
      <c r="J8" s="998">
        <v>32144.23</v>
      </c>
      <c r="K8" s="998">
        <v>10976.14</v>
      </c>
      <c r="L8" s="998"/>
      <c r="M8" s="998"/>
      <c r="N8" s="998"/>
      <c r="O8" s="998"/>
      <c r="P8" s="998"/>
      <c r="Q8" s="998"/>
      <c r="R8" s="998"/>
      <c r="S8" s="998"/>
      <c r="T8" s="998"/>
      <c r="U8" s="998"/>
      <c r="V8" s="998"/>
      <c r="W8" s="997"/>
      <c r="X8" s="1049">
        <f t="shared" ref="X8:X36" si="2">SUM(E8:V8)</f>
        <v>130561.94</v>
      </c>
      <c r="Y8"/>
    </row>
    <row r="9" spans="1:26" ht="14.25">
      <c r="A9" s="1039" t="s">
        <v>1974</v>
      </c>
      <c r="B9" s="1043" t="s">
        <v>572</v>
      </c>
      <c r="C9" s="1044" t="s">
        <v>2171</v>
      </c>
      <c r="D9" s="1045" t="s">
        <v>1446</v>
      </c>
      <c r="E9" s="998">
        <v>47860.44</v>
      </c>
      <c r="F9" s="998">
        <v>66068.820000000007</v>
      </c>
      <c r="G9" s="998">
        <v>30786.95</v>
      </c>
      <c r="H9" s="998">
        <v>52053.29</v>
      </c>
      <c r="I9" s="998">
        <v>71869.05</v>
      </c>
      <c r="J9" s="998">
        <v>162510.41</v>
      </c>
      <c r="K9" s="998">
        <v>38749.03</v>
      </c>
      <c r="L9" s="998"/>
      <c r="M9" s="998"/>
      <c r="N9" s="998"/>
      <c r="O9" s="998"/>
      <c r="P9" s="998"/>
      <c r="Q9" s="998"/>
      <c r="R9" s="998"/>
      <c r="S9" s="998"/>
      <c r="T9" s="998"/>
      <c r="U9" s="998"/>
      <c r="V9" s="998"/>
      <c r="W9" s="997"/>
      <c r="X9" s="1049">
        <f t="shared" si="2"/>
        <v>469897.99000000011</v>
      </c>
      <c r="Y9"/>
    </row>
    <row r="10" spans="1:26" ht="14.25">
      <c r="A10" s="1039" t="s">
        <v>1975</v>
      </c>
      <c r="B10" s="1043" t="s">
        <v>573</v>
      </c>
      <c r="C10" s="1044" t="s">
        <v>2171</v>
      </c>
      <c r="D10" s="1045" t="s">
        <v>1446</v>
      </c>
      <c r="E10" s="998">
        <v>113770.42</v>
      </c>
      <c r="F10" s="998">
        <v>122188.34</v>
      </c>
      <c r="G10" s="998">
        <v>128435.04</v>
      </c>
      <c r="H10" s="998">
        <v>113737.51</v>
      </c>
      <c r="I10" s="998">
        <v>114626.25</v>
      </c>
      <c r="J10" s="998">
        <v>220031.58</v>
      </c>
      <c r="K10" s="998">
        <v>230551.74</v>
      </c>
      <c r="L10" s="998"/>
      <c r="M10" s="998"/>
      <c r="N10" s="998"/>
      <c r="O10" s="998"/>
      <c r="P10" s="998"/>
      <c r="Q10" s="998"/>
      <c r="R10" s="998"/>
      <c r="S10" s="998"/>
      <c r="T10" s="998"/>
      <c r="U10" s="998"/>
      <c r="V10" s="998"/>
      <c r="W10" s="997"/>
      <c r="X10" s="1049">
        <f t="shared" si="2"/>
        <v>1043340.88</v>
      </c>
      <c r="Y10"/>
    </row>
    <row r="11" spans="1:26" ht="14.25">
      <c r="A11" s="1039" t="s">
        <v>1976</v>
      </c>
      <c r="B11" s="1043" t="s">
        <v>574</v>
      </c>
      <c r="C11" s="1044" t="s">
        <v>2171</v>
      </c>
      <c r="D11" s="1045" t="s">
        <v>1446</v>
      </c>
      <c r="E11" s="998">
        <v>161912.24</v>
      </c>
      <c r="F11" s="998">
        <v>173835.09</v>
      </c>
      <c r="G11" s="998">
        <v>148028.79999999999</v>
      </c>
      <c r="H11" s="998">
        <v>161813.51999999999</v>
      </c>
      <c r="I11" s="998">
        <v>163138.04</v>
      </c>
      <c r="J11" s="998">
        <v>366120.8</v>
      </c>
      <c r="K11" s="998">
        <v>275205.18</v>
      </c>
      <c r="L11" s="998"/>
      <c r="M11" s="998"/>
      <c r="N11" s="998"/>
      <c r="O11" s="998"/>
      <c r="P11" s="998"/>
      <c r="Q11" s="998"/>
      <c r="R11" s="998"/>
      <c r="S11" s="998"/>
      <c r="T11" s="998"/>
      <c r="U11" s="998"/>
      <c r="V11" s="998"/>
      <c r="W11" s="997"/>
      <c r="X11" s="1049">
        <f t="shared" si="2"/>
        <v>1450053.67</v>
      </c>
      <c r="Y11"/>
    </row>
    <row r="12" spans="1:26" ht="14.25">
      <c r="A12" s="1039" t="s">
        <v>1977</v>
      </c>
      <c r="B12" s="1043" t="s">
        <v>570</v>
      </c>
      <c r="C12" s="1044" t="s">
        <v>2171</v>
      </c>
      <c r="D12" s="1045" t="s">
        <v>1446</v>
      </c>
      <c r="E12" s="998">
        <v>9767.1299999999992</v>
      </c>
      <c r="F12" s="998">
        <v>57456.76</v>
      </c>
      <c r="G12" s="998">
        <v>46482.87</v>
      </c>
      <c r="H12" s="998">
        <v>20277.060000000001</v>
      </c>
      <c r="I12" s="998">
        <v>21477.91</v>
      </c>
      <c r="J12" s="998">
        <v>72675.05</v>
      </c>
      <c r="K12" s="998">
        <v>38859.64</v>
      </c>
      <c r="L12" s="998"/>
      <c r="M12" s="998"/>
      <c r="N12" s="998"/>
      <c r="O12" s="998"/>
      <c r="P12" s="998"/>
      <c r="Q12" s="998"/>
      <c r="R12" s="998"/>
      <c r="S12" s="998"/>
      <c r="T12" s="998"/>
      <c r="U12" s="998"/>
      <c r="V12" s="998"/>
      <c r="W12" s="997"/>
      <c r="X12" s="1049">
        <f t="shared" si="2"/>
        <v>266996.42000000004</v>
      </c>
      <c r="Y12"/>
    </row>
    <row r="13" spans="1:26" ht="14.25">
      <c r="A13" s="1039" t="s">
        <v>1978</v>
      </c>
      <c r="B13" s="1043" t="s">
        <v>575</v>
      </c>
      <c r="C13" s="1044" t="s">
        <v>2171</v>
      </c>
      <c r="D13" s="1045" t="s">
        <v>1446</v>
      </c>
      <c r="E13" s="998">
        <v>129927.94</v>
      </c>
      <c r="F13" s="998">
        <v>72179.8</v>
      </c>
      <c r="G13" s="998">
        <v>66092.36</v>
      </c>
      <c r="H13" s="998">
        <v>69193.289999999994</v>
      </c>
      <c r="I13" s="998">
        <v>90063.28</v>
      </c>
      <c r="J13" s="998">
        <v>165279.14000000001</v>
      </c>
      <c r="K13" s="998">
        <v>104319.11</v>
      </c>
      <c r="L13" s="998"/>
      <c r="M13" s="998"/>
      <c r="N13" s="998"/>
      <c r="O13" s="998"/>
      <c r="P13" s="998"/>
      <c r="Q13" s="998"/>
      <c r="R13" s="998"/>
      <c r="S13" s="998"/>
      <c r="T13" s="998"/>
      <c r="U13" s="998"/>
      <c r="V13" s="998"/>
      <c r="W13" s="997"/>
      <c r="X13" s="1049">
        <f t="shared" si="2"/>
        <v>697054.91999999993</v>
      </c>
      <c r="Y13"/>
    </row>
    <row r="14" spans="1:26" ht="14.25">
      <c r="A14" s="1039" t="s">
        <v>1979</v>
      </c>
      <c r="B14" s="1043" t="s">
        <v>576</v>
      </c>
      <c r="C14" s="1044" t="s">
        <v>2171</v>
      </c>
      <c r="D14" s="1045" t="s">
        <v>1446</v>
      </c>
      <c r="E14" s="998">
        <v>11076.03</v>
      </c>
      <c r="F14" s="998">
        <v>20421.27</v>
      </c>
      <c r="G14" s="998">
        <v>9311.51</v>
      </c>
      <c r="H14" s="998">
        <v>16327.77</v>
      </c>
      <c r="I14" s="998">
        <v>14971.33</v>
      </c>
      <c r="J14" s="998">
        <v>11741.85</v>
      </c>
      <c r="K14" s="998">
        <v>10973.63</v>
      </c>
      <c r="L14" s="998"/>
      <c r="M14" s="998"/>
      <c r="N14" s="998"/>
      <c r="O14" s="998"/>
      <c r="P14" s="998"/>
      <c r="Q14" s="998"/>
      <c r="R14" s="998"/>
      <c r="S14" s="998"/>
      <c r="T14" s="998"/>
      <c r="U14" s="998"/>
      <c r="V14" s="998"/>
      <c r="W14" s="997"/>
      <c r="X14" s="1049">
        <f t="shared" si="2"/>
        <v>94823.390000000014</v>
      </c>
      <c r="Y14"/>
    </row>
    <row r="15" spans="1:26" ht="14.25">
      <c r="A15" s="1039" t="s">
        <v>1982</v>
      </c>
      <c r="B15" s="1043" t="s">
        <v>577</v>
      </c>
      <c r="C15" s="1044" t="s">
        <v>2171</v>
      </c>
      <c r="D15" s="1045" t="s">
        <v>1446</v>
      </c>
      <c r="E15" s="998">
        <v>8220.18</v>
      </c>
      <c r="F15" s="998">
        <v>8220.18</v>
      </c>
      <c r="G15" s="998">
        <v>8220.18</v>
      </c>
      <c r="H15" s="998">
        <v>8220.18</v>
      </c>
      <c r="I15" s="998">
        <v>8220.18</v>
      </c>
      <c r="J15" s="998">
        <v>8220.18</v>
      </c>
      <c r="K15" s="998">
        <v>7586.49</v>
      </c>
      <c r="L15" s="998"/>
      <c r="M15" s="998"/>
      <c r="N15" s="998"/>
      <c r="O15" s="998"/>
      <c r="P15" s="998"/>
      <c r="Q15" s="998"/>
      <c r="R15" s="998"/>
      <c r="S15" s="998"/>
      <c r="T15" s="998"/>
      <c r="U15" s="998"/>
      <c r="V15" s="998"/>
      <c r="W15" s="997"/>
      <c r="X15" s="1049">
        <f t="shared" si="2"/>
        <v>56907.57</v>
      </c>
      <c r="Y15"/>
    </row>
    <row r="16" spans="1:26" ht="14.25">
      <c r="A16" s="1039" t="s">
        <v>1981</v>
      </c>
      <c r="B16" s="1043"/>
      <c r="C16" s="1044"/>
      <c r="D16" s="1045"/>
      <c r="E16" s="998"/>
      <c r="F16" s="998"/>
      <c r="G16" s="998"/>
      <c r="H16" s="998"/>
      <c r="I16" s="998"/>
      <c r="J16" s="998"/>
      <c r="K16" s="998"/>
      <c r="L16" s="998"/>
      <c r="M16" s="998"/>
      <c r="N16" s="998"/>
      <c r="O16" s="998"/>
      <c r="P16" s="998"/>
      <c r="Q16" s="998"/>
      <c r="R16" s="998"/>
      <c r="S16" s="998"/>
      <c r="T16" s="998"/>
      <c r="U16" s="998"/>
      <c r="V16" s="998"/>
      <c r="W16" s="997"/>
      <c r="X16" s="1049">
        <f t="shared" si="2"/>
        <v>0</v>
      </c>
      <c r="Y16"/>
    </row>
    <row r="17" spans="1:25" ht="14.25">
      <c r="A17" s="1039" t="s">
        <v>1982</v>
      </c>
      <c r="B17" s="1043"/>
      <c r="C17" s="1044"/>
      <c r="D17" s="1045"/>
      <c r="E17" s="998"/>
      <c r="F17" s="998"/>
      <c r="G17" s="998"/>
      <c r="H17" s="998"/>
      <c r="I17" s="998"/>
      <c r="J17" s="998"/>
      <c r="K17" s="998"/>
      <c r="L17" s="998"/>
      <c r="M17" s="998"/>
      <c r="N17" s="998"/>
      <c r="O17" s="998"/>
      <c r="P17" s="998"/>
      <c r="Q17" s="998"/>
      <c r="R17" s="998"/>
      <c r="S17" s="998"/>
      <c r="T17" s="998"/>
      <c r="U17" s="998"/>
      <c r="V17" s="998"/>
      <c r="W17" s="997"/>
      <c r="X17" s="1049">
        <f t="shared" si="2"/>
        <v>0</v>
      </c>
      <c r="Y17"/>
    </row>
    <row r="18" spans="1:25" ht="14.25">
      <c r="A18" s="1042" t="str">
        <f>CONCATENATE(VALUE(LEFT(A17,2))+1,"T")</f>
        <v>12T</v>
      </c>
      <c r="B18" s="1043"/>
      <c r="C18" s="1044"/>
      <c r="D18" s="1045"/>
      <c r="E18" s="998"/>
      <c r="F18" s="998"/>
      <c r="G18" s="998"/>
      <c r="H18" s="998"/>
      <c r="I18" s="998"/>
      <c r="J18" s="998"/>
      <c r="K18" s="998"/>
      <c r="L18" s="998"/>
      <c r="M18" s="998"/>
      <c r="N18" s="998"/>
      <c r="O18" s="998"/>
      <c r="P18" s="998"/>
      <c r="Q18" s="998"/>
      <c r="R18" s="998"/>
      <c r="S18" s="998"/>
      <c r="T18" s="998"/>
      <c r="U18" s="998"/>
      <c r="V18" s="998"/>
      <c r="W18" s="997"/>
      <c r="X18" s="1049">
        <f t="shared" si="2"/>
        <v>0</v>
      </c>
      <c r="Y18"/>
    </row>
    <row r="19" spans="1:25" ht="14.25">
      <c r="A19" s="1042" t="str">
        <f t="shared" ref="A19:A36" si="3">CONCATENATE(VALUE(LEFT(A18,2))+1,"T")</f>
        <v>13T</v>
      </c>
      <c r="B19" s="1043"/>
      <c r="C19" s="1044"/>
      <c r="D19" s="1045"/>
      <c r="E19" s="998"/>
      <c r="F19" s="998"/>
      <c r="G19" s="998"/>
      <c r="H19" s="998"/>
      <c r="I19" s="998"/>
      <c r="J19" s="998"/>
      <c r="K19" s="998"/>
      <c r="L19" s="998"/>
      <c r="M19" s="998"/>
      <c r="N19" s="998"/>
      <c r="O19" s="998"/>
      <c r="P19" s="998"/>
      <c r="Q19" s="998"/>
      <c r="R19" s="998"/>
      <c r="S19" s="998"/>
      <c r="T19" s="998"/>
      <c r="U19" s="998"/>
      <c r="V19" s="998"/>
      <c r="W19" s="997"/>
      <c r="X19" s="1049">
        <f t="shared" si="2"/>
        <v>0</v>
      </c>
      <c r="Y19"/>
    </row>
    <row r="20" spans="1:25" ht="14.25" outlineLevel="1">
      <c r="A20" s="1042" t="str">
        <f t="shared" si="3"/>
        <v>14T</v>
      </c>
      <c r="B20" s="1043"/>
      <c r="C20" s="1044"/>
      <c r="D20" s="1045"/>
      <c r="E20" s="998"/>
      <c r="F20" s="998"/>
      <c r="G20" s="998"/>
      <c r="H20" s="998"/>
      <c r="I20" s="998"/>
      <c r="J20" s="998"/>
      <c r="K20" s="998"/>
      <c r="L20" s="998"/>
      <c r="M20" s="998"/>
      <c r="N20" s="998"/>
      <c r="O20" s="998"/>
      <c r="P20" s="998"/>
      <c r="Q20" s="998"/>
      <c r="R20" s="998"/>
      <c r="S20" s="998"/>
      <c r="T20" s="998"/>
      <c r="U20" s="998"/>
      <c r="V20" s="998"/>
      <c r="W20" s="997"/>
      <c r="X20" s="1049">
        <f t="shared" si="2"/>
        <v>0</v>
      </c>
      <c r="Y20"/>
    </row>
    <row r="21" spans="1:25" ht="14.25" outlineLevel="1">
      <c r="A21" s="1042" t="str">
        <f t="shared" si="3"/>
        <v>15T</v>
      </c>
      <c r="B21" s="1043"/>
      <c r="C21" s="1044"/>
      <c r="D21" s="1045"/>
      <c r="E21" s="998"/>
      <c r="F21" s="998"/>
      <c r="G21" s="998"/>
      <c r="H21" s="998"/>
      <c r="I21" s="998"/>
      <c r="J21" s="998"/>
      <c r="K21" s="998"/>
      <c r="L21" s="998"/>
      <c r="M21" s="998"/>
      <c r="N21" s="998"/>
      <c r="O21" s="998"/>
      <c r="P21" s="998"/>
      <c r="Q21" s="998"/>
      <c r="R21" s="998"/>
      <c r="S21" s="998"/>
      <c r="T21" s="998"/>
      <c r="U21" s="998"/>
      <c r="V21" s="998"/>
      <c r="W21" s="997"/>
      <c r="X21" s="1049">
        <f t="shared" si="2"/>
        <v>0</v>
      </c>
      <c r="Y21"/>
    </row>
    <row r="22" spans="1:25" ht="14.25" outlineLevel="1">
      <c r="A22" s="1042" t="str">
        <f t="shared" si="3"/>
        <v>16T</v>
      </c>
      <c r="B22" s="1043"/>
      <c r="C22" s="1044"/>
      <c r="D22" s="1045"/>
      <c r="E22" s="998"/>
      <c r="F22" s="998"/>
      <c r="G22" s="998"/>
      <c r="H22" s="998"/>
      <c r="I22" s="998"/>
      <c r="J22" s="998"/>
      <c r="K22" s="998"/>
      <c r="L22" s="998"/>
      <c r="M22" s="998"/>
      <c r="N22" s="998"/>
      <c r="O22" s="998"/>
      <c r="P22" s="998"/>
      <c r="Q22" s="998"/>
      <c r="R22" s="998"/>
      <c r="S22" s="998"/>
      <c r="T22" s="998"/>
      <c r="U22" s="998"/>
      <c r="V22" s="998"/>
      <c r="W22" s="997"/>
      <c r="X22" s="1049">
        <f t="shared" si="2"/>
        <v>0</v>
      </c>
      <c r="Y22"/>
    </row>
    <row r="23" spans="1:25" ht="14.25" outlineLevel="1">
      <c r="A23" s="1042" t="str">
        <f t="shared" si="3"/>
        <v>17T</v>
      </c>
      <c r="B23" s="1043"/>
      <c r="C23" s="1044"/>
      <c r="D23" s="1045"/>
      <c r="E23" s="998"/>
      <c r="F23" s="998"/>
      <c r="G23" s="998"/>
      <c r="H23" s="998"/>
      <c r="I23" s="998"/>
      <c r="J23" s="998"/>
      <c r="K23" s="998"/>
      <c r="L23" s="998"/>
      <c r="M23" s="998"/>
      <c r="N23" s="998"/>
      <c r="O23" s="998"/>
      <c r="P23" s="998"/>
      <c r="Q23" s="998"/>
      <c r="R23" s="998"/>
      <c r="S23" s="998"/>
      <c r="T23" s="998"/>
      <c r="U23" s="998"/>
      <c r="V23" s="998"/>
      <c r="W23" s="997"/>
      <c r="X23" s="1049">
        <f t="shared" si="2"/>
        <v>0</v>
      </c>
      <c r="Y23"/>
    </row>
    <row r="24" spans="1:25" ht="14.25" outlineLevel="1">
      <c r="A24" s="1042" t="str">
        <f t="shared" si="3"/>
        <v>18T</v>
      </c>
      <c r="B24" s="1043"/>
      <c r="C24" s="1044"/>
      <c r="D24" s="1045"/>
      <c r="E24" s="998"/>
      <c r="F24" s="998"/>
      <c r="G24" s="998"/>
      <c r="H24" s="998"/>
      <c r="I24" s="998"/>
      <c r="J24" s="998"/>
      <c r="K24" s="998"/>
      <c r="L24" s="998"/>
      <c r="M24" s="998"/>
      <c r="N24" s="998"/>
      <c r="O24" s="998"/>
      <c r="P24" s="998"/>
      <c r="Q24" s="998"/>
      <c r="R24" s="998"/>
      <c r="S24" s="998"/>
      <c r="T24" s="998"/>
      <c r="U24" s="998"/>
      <c r="V24" s="998"/>
      <c r="W24" s="997"/>
      <c r="X24" s="1049">
        <f t="shared" si="2"/>
        <v>0</v>
      </c>
      <c r="Y24"/>
    </row>
    <row r="25" spans="1:25" ht="14.25" outlineLevel="1">
      <c r="A25" s="1042" t="str">
        <f t="shared" si="3"/>
        <v>19T</v>
      </c>
      <c r="B25" s="1043"/>
      <c r="C25" s="1044"/>
      <c r="D25" s="1045"/>
      <c r="E25" s="998"/>
      <c r="F25" s="998"/>
      <c r="G25" s="998"/>
      <c r="H25" s="998"/>
      <c r="I25" s="998"/>
      <c r="J25" s="998"/>
      <c r="K25" s="998"/>
      <c r="L25" s="998"/>
      <c r="M25" s="998"/>
      <c r="N25" s="998"/>
      <c r="O25" s="998"/>
      <c r="P25" s="998"/>
      <c r="Q25" s="998"/>
      <c r="R25" s="998"/>
      <c r="S25" s="998"/>
      <c r="T25" s="998"/>
      <c r="U25" s="998"/>
      <c r="V25" s="998"/>
      <c r="W25" s="997"/>
      <c r="X25" s="1049">
        <f t="shared" si="2"/>
        <v>0</v>
      </c>
      <c r="Y25"/>
    </row>
    <row r="26" spans="1:25" ht="14.25" outlineLevel="1">
      <c r="A26" s="1042" t="str">
        <f t="shared" si="3"/>
        <v>20T</v>
      </c>
      <c r="B26" s="1043"/>
      <c r="C26" s="1044"/>
      <c r="D26" s="1045"/>
      <c r="E26" s="998"/>
      <c r="F26" s="998"/>
      <c r="G26" s="998"/>
      <c r="H26" s="998"/>
      <c r="I26" s="998"/>
      <c r="J26" s="998"/>
      <c r="K26" s="998"/>
      <c r="L26" s="998"/>
      <c r="M26" s="998"/>
      <c r="N26" s="998"/>
      <c r="O26" s="998"/>
      <c r="P26" s="998"/>
      <c r="Q26" s="998"/>
      <c r="R26" s="998"/>
      <c r="S26" s="998"/>
      <c r="T26" s="998"/>
      <c r="U26" s="998"/>
      <c r="V26" s="998"/>
      <c r="W26" s="997"/>
      <c r="X26" s="1049">
        <f t="shared" si="2"/>
        <v>0</v>
      </c>
      <c r="Y26"/>
    </row>
    <row r="27" spans="1:25" ht="14.25" outlineLevel="1">
      <c r="A27" s="1042" t="str">
        <f t="shared" si="3"/>
        <v>21T</v>
      </c>
      <c r="B27" s="1043"/>
      <c r="C27" s="1044"/>
      <c r="D27" s="1045"/>
      <c r="E27" s="998"/>
      <c r="F27" s="998"/>
      <c r="G27" s="998"/>
      <c r="H27" s="998"/>
      <c r="I27" s="998"/>
      <c r="J27" s="998"/>
      <c r="K27" s="998"/>
      <c r="L27" s="998"/>
      <c r="M27" s="998"/>
      <c r="N27" s="998"/>
      <c r="O27" s="998"/>
      <c r="P27" s="998"/>
      <c r="Q27" s="998"/>
      <c r="R27" s="998"/>
      <c r="S27" s="998"/>
      <c r="T27" s="998"/>
      <c r="U27" s="998"/>
      <c r="V27" s="998"/>
      <c r="W27" s="997"/>
      <c r="X27" s="1049">
        <f t="shared" si="2"/>
        <v>0</v>
      </c>
      <c r="Y27"/>
    </row>
    <row r="28" spans="1:25" ht="14.25" outlineLevel="1">
      <c r="A28" s="1042" t="str">
        <f t="shared" si="3"/>
        <v>22T</v>
      </c>
      <c r="B28" s="1043"/>
      <c r="C28" s="1044"/>
      <c r="D28" s="1045"/>
      <c r="E28" s="998"/>
      <c r="F28" s="998"/>
      <c r="G28" s="998"/>
      <c r="H28" s="998"/>
      <c r="I28" s="998"/>
      <c r="J28" s="998"/>
      <c r="K28" s="998"/>
      <c r="L28" s="998"/>
      <c r="M28" s="998"/>
      <c r="N28" s="998"/>
      <c r="O28" s="998"/>
      <c r="P28" s="998"/>
      <c r="Q28" s="998"/>
      <c r="R28" s="998"/>
      <c r="S28" s="998"/>
      <c r="T28" s="998"/>
      <c r="U28" s="998"/>
      <c r="V28" s="998"/>
      <c r="W28" s="997"/>
      <c r="X28" s="1049">
        <f t="shared" si="2"/>
        <v>0</v>
      </c>
      <c r="Y28"/>
    </row>
    <row r="29" spans="1:25" ht="14.25" outlineLevel="1">
      <c r="A29" s="1042" t="str">
        <f t="shared" si="3"/>
        <v>23T</v>
      </c>
      <c r="B29" s="1043"/>
      <c r="C29" s="1044"/>
      <c r="D29" s="1045"/>
      <c r="E29" s="998"/>
      <c r="F29" s="998"/>
      <c r="G29" s="998"/>
      <c r="H29" s="998"/>
      <c r="I29" s="998"/>
      <c r="J29" s="998"/>
      <c r="K29" s="998"/>
      <c r="L29" s="998"/>
      <c r="M29" s="998"/>
      <c r="N29" s="998"/>
      <c r="O29" s="998"/>
      <c r="P29" s="998"/>
      <c r="Q29" s="998"/>
      <c r="R29" s="998"/>
      <c r="S29" s="998"/>
      <c r="T29" s="998"/>
      <c r="U29" s="998"/>
      <c r="V29" s="998"/>
      <c r="W29" s="997"/>
      <c r="X29" s="1049">
        <f t="shared" si="2"/>
        <v>0</v>
      </c>
    </row>
    <row r="30" spans="1:25" ht="14.25" outlineLevel="1">
      <c r="A30" s="1042" t="str">
        <f t="shared" si="3"/>
        <v>24T</v>
      </c>
      <c r="B30" s="1043"/>
      <c r="C30" s="1044"/>
      <c r="D30" s="1045"/>
      <c r="E30" s="998"/>
      <c r="F30" s="998"/>
      <c r="G30" s="998"/>
      <c r="H30" s="998"/>
      <c r="I30" s="998"/>
      <c r="J30" s="998"/>
      <c r="K30" s="998"/>
      <c r="L30" s="998"/>
      <c r="M30" s="998"/>
      <c r="N30" s="998"/>
      <c r="O30" s="998"/>
      <c r="P30" s="998"/>
      <c r="Q30" s="998"/>
      <c r="R30" s="998"/>
      <c r="S30" s="998"/>
      <c r="T30" s="998"/>
      <c r="U30" s="998"/>
      <c r="V30" s="998"/>
      <c r="W30" s="997"/>
      <c r="X30" s="1049">
        <f t="shared" si="2"/>
        <v>0</v>
      </c>
    </row>
    <row r="31" spans="1:25" ht="14.25" outlineLevel="1">
      <c r="A31" s="1042" t="str">
        <f t="shared" si="3"/>
        <v>25T</v>
      </c>
      <c r="B31" s="1043"/>
      <c r="C31" s="1044"/>
      <c r="D31" s="1045"/>
      <c r="E31" s="998"/>
      <c r="F31" s="998"/>
      <c r="G31" s="998"/>
      <c r="H31" s="998"/>
      <c r="I31" s="998"/>
      <c r="J31" s="998"/>
      <c r="K31" s="998"/>
      <c r="L31" s="998"/>
      <c r="M31" s="998"/>
      <c r="N31" s="998"/>
      <c r="O31" s="998"/>
      <c r="P31" s="998"/>
      <c r="Q31" s="998"/>
      <c r="R31" s="998"/>
      <c r="S31" s="998"/>
      <c r="T31" s="998"/>
      <c r="U31" s="998"/>
      <c r="V31" s="998"/>
      <c r="W31" s="997"/>
      <c r="X31" s="1049">
        <f t="shared" si="2"/>
        <v>0</v>
      </c>
    </row>
    <row r="32" spans="1:25" ht="14.25" outlineLevel="1">
      <c r="A32" s="1042" t="str">
        <f t="shared" si="3"/>
        <v>26T</v>
      </c>
      <c r="B32" s="1043"/>
      <c r="C32" s="1044"/>
      <c r="D32" s="1045"/>
      <c r="E32" s="998"/>
      <c r="F32" s="998"/>
      <c r="G32" s="998"/>
      <c r="H32" s="998"/>
      <c r="I32" s="998"/>
      <c r="J32" s="998"/>
      <c r="K32" s="998"/>
      <c r="L32" s="998"/>
      <c r="M32" s="998"/>
      <c r="N32" s="998"/>
      <c r="O32" s="998"/>
      <c r="P32" s="998"/>
      <c r="Q32" s="998"/>
      <c r="R32" s="998"/>
      <c r="S32" s="998"/>
      <c r="T32" s="998"/>
      <c r="U32" s="998"/>
      <c r="V32" s="998"/>
      <c r="W32" s="997"/>
      <c r="X32" s="1049">
        <f t="shared" si="2"/>
        <v>0</v>
      </c>
    </row>
    <row r="33" spans="1:24" ht="14.25" outlineLevel="1">
      <c r="A33" s="1042" t="str">
        <f t="shared" si="3"/>
        <v>27T</v>
      </c>
      <c r="B33" s="1043"/>
      <c r="C33" s="1044"/>
      <c r="D33" s="1045"/>
      <c r="E33" s="998"/>
      <c r="F33" s="998"/>
      <c r="G33" s="998"/>
      <c r="H33" s="998"/>
      <c r="I33" s="998"/>
      <c r="J33" s="998"/>
      <c r="K33" s="998"/>
      <c r="L33" s="998"/>
      <c r="M33" s="998"/>
      <c r="N33" s="998"/>
      <c r="O33" s="998"/>
      <c r="P33" s="998"/>
      <c r="Q33" s="998"/>
      <c r="R33" s="998"/>
      <c r="S33" s="998"/>
      <c r="T33" s="998"/>
      <c r="U33" s="998"/>
      <c r="V33" s="998"/>
      <c r="W33" s="997"/>
      <c r="X33" s="1049">
        <f t="shared" si="2"/>
        <v>0</v>
      </c>
    </row>
    <row r="34" spans="1:24" ht="14.25" outlineLevel="1">
      <c r="A34" s="1042" t="str">
        <f t="shared" si="3"/>
        <v>28T</v>
      </c>
      <c r="B34" s="1043"/>
      <c r="C34" s="1044"/>
      <c r="D34" s="1045"/>
      <c r="E34" s="998"/>
      <c r="F34" s="998"/>
      <c r="G34" s="998"/>
      <c r="H34" s="998"/>
      <c r="I34" s="998"/>
      <c r="J34" s="998"/>
      <c r="K34" s="998"/>
      <c r="L34" s="998"/>
      <c r="M34" s="998"/>
      <c r="N34" s="998"/>
      <c r="O34" s="998"/>
      <c r="P34" s="998"/>
      <c r="Q34" s="998"/>
      <c r="R34" s="998"/>
      <c r="S34" s="998"/>
      <c r="T34" s="998"/>
      <c r="U34" s="998"/>
      <c r="V34" s="998"/>
      <c r="W34" s="997"/>
      <c r="X34" s="1049">
        <f t="shared" si="2"/>
        <v>0</v>
      </c>
    </row>
    <row r="35" spans="1:24" ht="14.25" outlineLevel="1">
      <c r="A35" s="1042" t="str">
        <f t="shared" si="3"/>
        <v>29T</v>
      </c>
      <c r="B35" s="1043"/>
      <c r="C35" s="1044"/>
      <c r="D35" s="1045"/>
      <c r="E35" s="998"/>
      <c r="F35" s="998"/>
      <c r="G35" s="998"/>
      <c r="H35" s="998"/>
      <c r="I35" s="998"/>
      <c r="J35" s="998"/>
      <c r="K35" s="998"/>
      <c r="L35" s="998"/>
      <c r="M35" s="998"/>
      <c r="N35" s="998"/>
      <c r="O35" s="998"/>
      <c r="P35" s="998"/>
      <c r="Q35" s="998"/>
      <c r="R35" s="998"/>
      <c r="S35" s="998"/>
      <c r="T35" s="998"/>
      <c r="U35" s="998"/>
      <c r="V35" s="998"/>
      <c r="W35" s="997"/>
      <c r="X35" s="1049">
        <f t="shared" si="2"/>
        <v>0</v>
      </c>
    </row>
    <row r="36" spans="1:24" ht="14.25" outlineLevel="1">
      <c r="A36" s="1042" t="str">
        <f t="shared" si="3"/>
        <v>30T</v>
      </c>
      <c r="B36" s="1046"/>
      <c r="C36" s="1044"/>
      <c r="D36" s="1045"/>
      <c r="E36" s="998"/>
      <c r="F36" s="998"/>
      <c r="G36" s="998"/>
      <c r="H36" s="998"/>
      <c r="I36" s="998"/>
      <c r="J36" s="998"/>
      <c r="K36" s="998"/>
      <c r="L36" s="998"/>
      <c r="M36" s="998"/>
      <c r="N36" s="998"/>
      <c r="O36" s="998"/>
      <c r="P36" s="998"/>
      <c r="Q36" s="998"/>
      <c r="R36" s="998"/>
      <c r="S36" s="998"/>
      <c r="T36" s="998"/>
      <c r="U36" s="998"/>
      <c r="V36" s="998"/>
      <c r="W36" s="997"/>
      <c r="X36" s="1049">
        <f t="shared" si="2"/>
        <v>0</v>
      </c>
    </row>
    <row r="37" spans="1:24" outlineLevel="1"/>
    <row r="38" spans="1:24" ht="19.5" customHeight="1">
      <c r="E38" s="1023" t="s">
        <v>1993</v>
      </c>
      <c r="F38" s="1024"/>
      <c r="G38" s="1024"/>
      <c r="H38" s="1024"/>
      <c r="I38" s="1024"/>
      <c r="J38" s="1024"/>
      <c r="K38" s="1024"/>
      <c r="L38" s="1024"/>
      <c r="M38" s="1024"/>
      <c r="N38" s="1024"/>
      <c r="O38" s="1024"/>
      <c r="P38" s="1024"/>
      <c r="Q38" s="1024"/>
      <c r="R38" s="1024"/>
      <c r="S38" s="1024"/>
      <c r="T38" s="1024"/>
      <c r="U38" s="1024"/>
      <c r="V38" s="1025"/>
    </row>
    <row r="39" spans="1:24">
      <c r="D39" s="1026" t="s">
        <v>1972</v>
      </c>
      <c r="E39" s="1027">
        <f t="shared" ref="E39:K45" si="4">ROUND(100*E7-INT(100*E7),3)</f>
        <v>0</v>
      </c>
      <c r="F39" s="1027">
        <f t="shared" si="4"/>
        <v>0</v>
      </c>
      <c r="G39" s="1027">
        <f t="shared" si="4"/>
        <v>0</v>
      </c>
      <c r="H39" s="1027">
        <f t="shared" si="4"/>
        <v>0</v>
      </c>
      <c r="I39" s="1027">
        <f t="shared" si="4"/>
        <v>0</v>
      </c>
      <c r="J39" s="1027">
        <f t="shared" si="4"/>
        <v>0</v>
      </c>
      <c r="K39" s="1027">
        <f t="shared" si="4"/>
        <v>0</v>
      </c>
      <c r="L39" s="1027">
        <f t="shared" ref="L39:V39" si="5">ROUND(100*L7-INT(100*L7),3)</f>
        <v>0</v>
      </c>
      <c r="M39" s="1027">
        <f t="shared" si="5"/>
        <v>0</v>
      </c>
      <c r="N39" s="1027">
        <f t="shared" si="5"/>
        <v>0</v>
      </c>
      <c r="O39" s="1027">
        <f t="shared" si="5"/>
        <v>0</v>
      </c>
      <c r="P39" s="1027">
        <f t="shared" si="5"/>
        <v>0</v>
      </c>
      <c r="Q39" s="1027">
        <f t="shared" si="5"/>
        <v>0</v>
      </c>
      <c r="R39" s="1027">
        <f t="shared" si="5"/>
        <v>0</v>
      </c>
      <c r="S39" s="1027">
        <f t="shared" si="5"/>
        <v>0</v>
      </c>
      <c r="T39" s="1027">
        <f t="shared" si="5"/>
        <v>0</v>
      </c>
      <c r="U39" s="1027">
        <f t="shared" si="5"/>
        <v>0</v>
      </c>
      <c r="V39" s="1027">
        <f t="shared" si="5"/>
        <v>0</v>
      </c>
    </row>
    <row r="40" spans="1:24">
      <c r="D40" s="74" t="s">
        <v>1973</v>
      </c>
      <c r="E40" s="1027">
        <f t="shared" si="4"/>
        <v>0</v>
      </c>
      <c r="F40" s="1027">
        <f t="shared" si="4"/>
        <v>0</v>
      </c>
      <c r="G40" s="1027">
        <f t="shared" si="4"/>
        <v>0</v>
      </c>
      <c r="H40" s="1027">
        <f t="shared" si="4"/>
        <v>0</v>
      </c>
      <c r="I40" s="1027">
        <f t="shared" si="4"/>
        <v>0</v>
      </c>
      <c r="J40" s="1027">
        <f t="shared" si="4"/>
        <v>0</v>
      </c>
      <c r="K40" s="1027">
        <f t="shared" si="4"/>
        <v>0</v>
      </c>
      <c r="L40" s="1027">
        <f t="shared" ref="L40:V40" si="6">ROUND(100*L8-INT(100*L8),3)</f>
        <v>0</v>
      </c>
      <c r="M40" s="1027">
        <f t="shared" si="6"/>
        <v>0</v>
      </c>
      <c r="N40" s="1027">
        <f t="shared" si="6"/>
        <v>0</v>
      </c>
      <c r="O40" s="1027">
        <f t="shared" si="6"/>
        <v>0</v>
      </c>
      <c r="P40" s="1027">
        <f t="shared" si="6"/>
        <v>0</v>
      </c>
      <c r="Q40" s="1027">
        <f t="shared" si="6"/>
        <v>0</v>
      </c>
      <c r="R40" s="1027">
        <f t="shared" si="6"/>
        <v>0</v>
      </c>
      <c r="S40" s="1027">
        <f t="shared" si="6"/>
        <v>0</v>
      </c>
      <c r="T40" s="1027">
        <f t="shared" si="6"/>
        <v>0</v>
      </c>
      <c r="U40" s="1027">
        <f t="shared" si="6"/>
        <v>0</v>
      </c>
      <c r="V40" s="1027">
        <f t="shared" si="6"/>
        <v>0</v>
      </c>
    </row>
    <row r="41" spans="1:24">
      <c r="D41" s="74" t="s">
        <v>1974</v>
      </c>
      <c r="E41" s="1027">
        <f t="shared" si="4"/>
        <v>0</v>
      </c>
      <c r="F41" s="1027">
        <f t="shared" si="4"/>
        <v>0</v>
      </c>
      <c r="G41" s="1027">
        <f t="shared" si="4"/>
        <v>0</v>
      </c>
      <c r="H41" s="1027">
        <f t="shared" si="4"/>
        <v>0</v>
      </c>
      <c r="I41" s="1027">
        <f t="shared" si="4"/>
        <v>0</v>
      </c>
      <c r="J41" s="1027">
        <f t="shared" si="4"/>
        <v>0</v>
      </c>
      <c r="K41" s="1027">
        <f t="shared" si="4"/>
        <v>0</v>
      </c>
      <c r="L41" s="1027">
        <f t="shared" ref="L41:V41" si="7">ROUND(100*L9-INT(100*L9),3)</f>
        <v>0</v>
      </c>
      <c r="M41" s="1027">
        <f t="shared" si="7"/>
        <v>0</v>
      </c>
      <c r="N41" s="1027">
        <f t="shared" si="7"/>
        <v>0</v>
      </c>
      <c r="O41" s="1027">
        <f t="shared" si="7"/>
        <v>0</v>
      </c>
      <c r="P41" s="1027">
        <f t="shared" si="7"/>
        <v>0</v>
      </c>
      <c r="Q41" s="1027">
        <f t="shared" si="7"/>
        <v>0</v>
      </c>
      <c r="R41" s="1027">
        <f t="shared" si="7"/>
        <v>0</v>
      </c>
      <c r="S41" s="1027">
        <f t="shared" si="7"/>
        <v>0</v>
      </c>
      <c r="T41" s="1027">
        <f t="shared" si="7"/>
        <v>0</v>
      </c>
      <c r="U41" s="1027">
        <f t="shared" si="7"/>
        <v>0</v>
      </c>
      <c r="V41" s="1027">
        <f t="shared" si="7"/>
        <v>0</v>
      </c>
    </row>
    <row r="42" spans="1:24">
      <c r="D42" s="74" t="s">
        <v>1975</v>
      </c>
      <c r="E42" s="1027">
        <f t="shared" si="4"/>
        <v>0</v>
      </c>
      <c r="F42" s="1027">
        <f t="shared" si="4"/>
        <v>0</v>
      </c>
      <c r="G42" s="1027">
        <f t="shared" si="4"/>
        <v>0</v>
      </c>
      <c r="H42" s="1027">
        <f t="shared" si="4"/>
        <v>0</v>
      </c>
      <c r="I42" s="1027">
        <f t="shared" si="4"/>
        <v>0</v>
      </c>
      <c r="J42" s="1027">
        <f t="shared" si="4"/>
        <v>0</v>
      </c>
      <c r="K42" s="1027">
        <f t="shared" si="4"/>
        <v>0</v>
      </c>
      <c r="L42" s="1027">
        <f t="shared" ref="L42:V42" si="8">ROUND(100*L10-INT(100*L10),3)</f>
        <v>0</v>
      </c>
      <c r="M42" s="1027">
        <f t="shared" si="8"/>
        <v>0</v>
      </c>
      <c r="N42" s="1027">
        <f t="shared" si="8"/>
        <v>0</v>
      </c>
      <c r="O42" s="1027">
        <f t="shared" si="8"/>
        <v>0</v>
      </c>
      <c r="P42" s="1027">
        <f t="shared" si="8"/>
        <v>0</v>
      </c>
      <c r="Q42" s="1027">
        <f t="shared" si="8"/>
        <v>0</v>
      </c>
      <c r="R42" s="1027">
        <f t="shared" si="8"/>
        <v>0</v>
      </c>
      <c r="S42" s="1027">
        <f t="shared" si="8"/>
        <v>0</v>
      </c>
      <c r="T42" s="1027">
        <f t="shared" si="8"/>
        <v>0</v>
      </c>
      <c r="U42" s="1027">
        <f t="shared" si="8"/>
        <v>0</v>
      </c>
      <c r="V42" s="1027">
        <f t="shared" si="8"/>
        <v>0</v>
      </c>
    </row>
    <row r="43" spans="1:24">
      <c r="D43" s="74" t="s">
        <v>1976</v>
      </c>
      <c r="E43" s="1027">
        <f t="shared" si="4"/>
        <v>0</v>
      </c>
      <c r="F43" s="1027">
        <f t="shared" si="4"/>
        <v>0</v>
      </c>
      <c r="G43" s="1027">
        <f t="shared" si="4"/>
        <v>0</v>
      </c>
      <c r="H43" s="1027">
        <f t="shared" si="4"/>
        <v>0</v>
      </c>
      <c r="I43" s="1027">
        <f t="shared" si="4"/>
        <v>0</v>
      </c>
      <c r="J43" s="1027">
        <f t="shared" si="4"/>
        <v>0</v>
      </c>
      <c r="K43" s="1027">
        <f t="shared" si="4"/>
        <v>0</v>
      </c>
      <c r="L43" s="1027">
        <f t="shared" ref="L43:V43" si="9">ROUND(100*L11-INT(100*L11),3)</f>
        <v>0</v>
      </c>
      <c r="M43" s="1027">
        <f t="shared" si="9"/>
        <v>0</v>
      </c>
      <c r="N43" s="1027">
        <f t="shared" si="9"/>
        <v>0</v>
      </c>
      <c r="O43" s="1027">
        <f t="shared" si="9"/>
        <v>0</v>
      </c>
      <c r="P43" s="1027">
        <f t="shared" si="9"/>
        <v>0</v>
      </c>
      <c r="Q43" s="1027">
        <f t="shared" si="9"/>
        <v>0</v>
      </c>
      <c r="R43" s="1027">
        <f t="shared" si="9"/>
        <v>0</v>
      </c>
      <c r="S43" s="1027">
        <f t="shared" si="9"/>
        <v>0</v>
      </c>
      <c r="T43" s="1027">
        <f t="shared" si="9"/>
        <v>0</v>
      </c>
      <c r="U43" s="1027">
        <f t="shared" si="9"/>
        <v>0</v>
      </c>
      <c r="V43" s="1027">
        <f t="shared" si="9"/>
        <v>0</v>
      </c>
    </row>
    <row r="44" spans="1:24">
      <c r="D44" s="74" t="s">
        <v>1977</v>
      </c>
      <c r="E44" s="1027">
        <f t="shared" si="4"/>
        <v>0</v>
      </c>
      <c r="F44" s="1027">
        <f t="shared" si="4"/>
        <v>0</v>
      </c>
      <c r="G44" s="1027">
        <f t="shared" si="4"/>
        <v>0</v>
      </c>
      <c r="H44" s="1027">
        <f t="shared" si="4"/>
        <v>0</v>
      </c>
      <c r="I44" s="1027">
        <f t="shared" si="4"/>
        <v>0</v>
      </c>
      <c r="J44" s="1027">
        <f t="shared" si="4"/>
        <v>0</v>
      </c>
      <c r="K44" s="1027">
        <f t="shared" si="4"/>
        <v>0</v>
      </c>
      <c r="L44" s="1027">
        <f t="shared" ref="L44:V44" si="10">ROUND(100*L12-INT(100*L12),3)</f>
        <v>0</v>
      </c>
      <c r="M44" s="1027">
        <f t="shared" si="10"/>
        <v>0</v>
      </c>
      <c r="N44" s="1027">
        <f t="shared" si="10"/>
        <v>0</v>
      </c>
      <c r="O44" s="1027">
        <f t="shared" si="10"/>
        <v>0</v>
      </c>
      <c r="P44" s="1027">
        <f t="shared" si="10"/>
        <v>0</v>
      </c>
      <c r="Q44" s="1027">
        <f t="shared" si="10"/>
        <v>0</v>
      </c>
      <c r="R44" s="1027">
        <f t="shared" si="10"/>
        <v>0</v>
      </c>
      <c r="S44" s="1027">
        <f t="shared" si="10"/>
        <v>0</v>
      </c>
      <c r="T44" s="1027">
        <f t="shared" si="10"/>
        <v>0</v>
      </c>
      <c r="U44" s="1027">
        <f t="shared" si="10"/>
        <v>0</v>
      </c>
      <c r="V44" s="1027">
        <f t="shared" si="10"/>
        <v>0</v>
      </c>
    </row>
    <row r="45" spans="1:24">
      <c r="D45" s="74" t="s">
        <v>1978</v>
      </c>
      <c r="E45" s="1027">
        <f t="shared" si="4"/>
        <v>0</v>
      </c>
      <c r="F45" s="1027">
        <f t="shared" si="4"/>
        <v>0</v>
      </c>
      <c r="G45" s="1027">
        <f t="shared" si="4"/>
        <v>0</v>
      </c>
      <c r="H45" s="1027">
        <f t="shared" si="4"/>
        <v>0</v>
      </c>
      <c r="I45" s="1027">
        <f t="shared" si="4"/>
        <v>0</v>
      </c>
      <c r="J45" s="1027">
        <f t="shared" si="4"/>
        <v>0</v>
      </c>
      <c r="K45" s="1027">
        <f t="shared" si="4"/>
        <v>0</v>
      </c>
      <c r="L45" s="1027">
        <f t="shared" ref="L45:V45" si="11">ROUND(100*L13-INT(100*L13),3)</f>
        <v>0</v>
      </c>
      <c r="M45" s="1027">
        <f t="shared" si="11"/>
        <v>0</v>
      </c>
      <c r="N45" s="1027">
        <f t="shared" si="11"/>
        <v>0</v>
      </c>
      <c r="O45" s="1027">
        <f t="shared" si="11"/>
        <v>0</v>
      </c>
      <c r="P45" s="1027">
        <f t="shared" si="11"/>
        <v>0</v>
      </c>
      <c r="Q45" s="1027">
        <f t="shared" si="11"/>
        <v>0</v>
      </c>
      <c r="R45" s="1027">
        <f t="shared" si="11"/>
        <v>0</v>
      </c>
      <c r="S45" s="1027">
        <f t="shared" si="11"/>
        <v>0</v>
      </c>
      <c r="T45" s="1027">
        <f t="shared" si="11"/>
        <v>0</v>
      </c>
      <c r="U45" s="1027">
        <f t="shared" si="11"/>
        <v>0</v>
      </c>
      <c r="V45" s="1027">
        <f t="shared" si="11"/>
        <v>0</v>
      </c>
    </row>
    <row r="46" spans="1:24">
      <c r="D46" s="74" t="s">
        <v>1979</v>
      </c>
      <c r="E46" s="1027">
        <f t="shared" ref="E46:K46" si="12">ROUND(100*E14-INT(100*E14),3)</f>
        <v>0</v>
      </c>
      <c r="F46" s="1027">
        <f t="shared" si="12"/>
        <v>0</v>
      </c>
      <c r="G46" s="1027">
        <f t="shared" si="12"/>
        <v>0</v>
      </c>
      <c r="H46" s="1027">
        <f t="shared" si="12"/>
        <v>0</v>
      </c>
      <c r="I46" s="1027">
        <f t="shared" si="12"/>
        <v>0</v>
      </c>
      <c r="J46" s="1027">
        <f t="shared" si="12"/>
        <v>0</v>
      </c>
      <c r="K46" s="1027">
        <f t="shared" si="12"/>
        <v>0</v>
      </c>
      <c r="L46" s="1027">
        <f t="shared" ref="L46:V46" si="13">ROUND(100*L14-INT(100*L14),3)</f>
        <v>0</v>
      </c>
      <c r="M46" s="1027">
        <f t="shared" si="13"/>
        <v>0</v>
      </c>
      <c r="N46" s="1027">
        <f t="shared" si="13"/>
        <v>0</v>
      </c>
      <c r="O46" s="1027">
        <f t="shared" si="13"/>
        <v>0</v>
      </c>
      <c r="P46" s="1027">
        <f t="shared" si="13"/>
        <v>0</v>
      </c>
      <c r="Q46" s="1027">
        <f t="shared" si="13"/>
        <v>0</v>
      </c>
      <c r="R46" s="1027">
        <f t="shared" si="13"/>
        <v>0</v>
      </c>
      <c r="S46" s="1027">
        <f t="shared" si="13"/>
        <v>0</v>
      </c>
      <c r="T46" s="1027">
        <f t="shared" si="13"/>
        <v>0</v>
      </c>
      <c r="U46" s="1027">
        <f t="shared" si="13"/>
        <v>0</v>
      </c>
      <c r="V46" s="1027">
        <f t="shared" si="13"/>
        <v>0</v>
      </c>
    </row>
    <row r="47" spans="1:24">
      <c r="D47" s="74" t="s">
        <v>1980</v>
      </c>
      <c r="E47" s="1027">
        <f t="shared" ref="E47:K47" si="14">ROUND(100*E15-INT(100*E15),3)</f>
        <v>0</v>
      </c>
      <c r="F47" s="1027">
        <f t="shared" si="14"/>
        <v>0</v>
      </c>
      <c r="G47" s="1027">
        <f t="shared" si="14"/>
        <v>0</v>
      </c>
      <c r="H47" s="1027">
        <f t="shared" si="14"/>
        <v>0</v>
      </c>
      <c r="I47" s="1027">
        <f t="shared" si="14"/>
        <v>0</v>
      </c>
      <c r="J47" s="1027">
        <f t="shared" si="14"/>
        <v>0</v>
      </c>
      <c r="K47" s="1027">
        <f t="shared" si="14"/>
        <v>0</v>
      </c>
      <c r="L47" s="1027">
        <f t="shared" ref="L47:V47" si="15">ROUND(100*L15-INT(100*L15),3)</f>
        <v>0</v>
      </c>
      <c r="M47" s="1027">
        <f t="shared" si="15"/>
        <v>0</v>
      </c>
      <c r="N47" s="1027">
        <f t="shared" si="15"/>
        <v>0</v>
      </c>
      <c r="O47" s="1027">
        <f t="shared" si="15"/>
        <v>0</v>
      </c>
      <c r="P47" s="1027">
        <f t="shared" si="15"/>
        <v>0</v>
      </c>
      <c r="Q47" s="1027">
        <f t="shared" si="15"/>
        <v>0</v>
      </c>
      <c r="R47" s="1027">
        <f t="shared" si="15"/>
        <v>0</v>
      </c>
      <c r="S47" s="1027">
        <f t="shared" si="15"/>
        <v>0</v>
      </c>
      <c r="T47" s="1027">
        <f t="shared" si="15"/>
        <v>0</v>
      </c>
      <c r="U47" s="1027">
        <f t="shared" si="15"/>
        <v>0</v>
      </c>
      <c r="V47" s="1027">
        <f t="shared" si="15"/>
        <v>0</v>
      </c>
    </row>
    <row r="48" spans="1:24">
      <c r="D48" s="74" t="s">
        <v>1981</v>
      </c>
      <c r="E48" s="1027">
        <f t="shared" ref="E48:K48" si="16">ROUND(100*E16-INT(100*E16),3)</f>
        <v>0</v>
      </c>
      <c r="F48" s="1027">
        <f t="shared" si="16"/>
        <v>0</v>
      </c>
      <c r="G48" s="1027">
        <f t="shared" si="16"/>
        <v>0</v>
      </c>
      <c r="H48" s="1027">
        <f t="shared" si="16"/>
        <v>0</v>
      </c>
      <c r="I48" s="1027">
        <f t="shared" si="16"/>
        <v>0</v>
      </c>
      <c r="J48" s="1027">
        <f t="shared" si="16"/>
        <v>0</v>
      </c>
      <c r="K48" s="1027">
        <f t="shared" si="16"/>
        <v>0</v>
      </c>
      <c r="L48" s="1027">
        <f t="shared" ref="L48:V48" si="17">ROUND(100*L16-INT(100*L16),3)</f>
        <v>0</v>
      </c>
      <c r="M48" s="1027">
        <f t="shared" si="17"/>
        <v>0</v>
      </c>
      <c r="N48" s="1027">
        <f t="shared" si="17"/>
        <v>0</v>
      </c>
      <c r="O48" s="1027">
        <f t="shared" si="17"/>
        <v>0</v>
      </c>
      <c r="P48" s="1027">
        <f t="shared" si="17"/>
        <v>0</v>
      </c>
      <c r="Q48" s="1027">
        <f t="shared" si="17"/>
        <v>0</v>
      </c>
      <c r="R48" s="1027">
        <f t="shared" si="17"/>
        <v>0</v>
      </c>
      <c r="S48" s="1027">
        <f t="shared" si="17"/>
        <v>0</v>
      </c>
      <c r="T48" s="1027">
        <f t="shared" si="17"/>
        <v>0</v>
      </c>
      <c r="U48" s="1027">
        <f t="shared" si="17"/>
        <v>0</v>
      </c>
      <c r="V48" s="1027">
        <f t="shared" si="17"/>
        <v>0</v>
      </c>
    </row>
    <row r="49" spans="4:22">
      <c r="D49" s="74" t="s">
        <v>1982</v>
      </c>
      <c r="E49" s="1027">
        <f t="shared" ref="E49:K49" si="18">ROUND(100*E17-INT(100*E17),3)</f>
        <v>0</v>
      </c>
      <c r="F49" s="1027">
        <f t="shared" si="18"/>
        <v>0</v>
      </c>
      <c r="G49" s="1027">
        <f t="shared" si="18"/>
        <v>0</v>
      </c>
      <c r="H49" s="1027">
        <f t="shared" si="18"/>
        <v>0</v>
      </c>
      <c r="I49" s="1027">
        <f t="shared" si="18"/>
        <v>0</v>
      </c>
      <c r="J49" s="1027">
        <f t="shared" si="18"/>
        <v>0</v>
      </c>
      <c r="K49" s="1027">
        <f t="shared" si="18"/>
        <v>0</v>
      </c>
      <c r="L49" s="1027">
        <f t="shared" ref="L49:V49" si="19">ROUND(100*L17-INT(100*L17),3)</f>
        <v>0</v>
      </c>
      <c r="M49" s="1027">
        <f t="shared" si="19"/>
        <v>0</v>
      </c>
      <c r="N49" s="1027">
        <f t="shared" si="19"/>
        <v>0</v>
      </c>
      <c r="O49" s="1027">
        <f t="shared" si="19"/>
        <v>0</v>
      </c>
      <c r="P49" s="1027">
        <f t="shared" si="19"/>
        <v>0</v>
      </c>
      <c r="Q49" s="1027">
        <f t="shared" si="19"/>
        <v>0</v>
      </c>
      <c r="R49" s="1027">
        <f t="shared" si="19"/>
        <v>0</v>
      </c>
      <c r="S49" s="1027">
        <f t="shared" si="19"/>
        <v>0</v>
      </c>
      <c r="T49" s="1027">
        <f t="shared" si="19"/>
        <v>0</v>
      </c>
      <c r="U49" s="1027">
        <f t="shared" si="19"/>
        <v>0</v>
      </c>
      <c r="V49" s="1027">
        <f t="shared" si="19"/>
        <v>0</v>
      </c>
    </row>
    <row r="50" spans="4:22">
      <c r="D50" s="74" t="str">
        <f>CONCATENATE(VALUE(LEFT(D49,2))+1,"T")</f>
        <v>12T</v>
      </c>
      <c r="E50" s="1027">
        <f t="shared" ref="E50:K50" si="20">ROUND(100*E18-INT(100*E18),3)</f>
        <v>0</v>
      </c>
      <c r="F50" s="1027">
        <f t="shared" si="20"/>
        <v>0</v>
      </c>
      <c r="G50" s="1027">
        <f t="shared" si="20"/>
        <v>0</v>
      </c>
      <c r="H50" s="1027">
        <f t="shared" si="20"/>
        <v>0</v>
      </c>
      <c r="I50" s="1027">
        <f t="shared" si="20"/>
        <v>0</v>
      </c>
      <c r="J50" s="1027">
        <f t="shared" si="20"/>
        <v>0</v>
      </c>
      <c r="K50" s="1027">
        <f t="shared" si="20"/>
        <v>0</v>
      </c>
      <c r="L50" s="1027">
        <f t="shared" ref="L50:V50" si="21">ROUND(100*L18-INT(100*L18),3)</f>
        <v>0</v>
      </c>
      <c r="M50" s="1027">
        <f t="shared" si="21"/>
        <v>0</v>
      </c>
      <c r="N50" s="1027">
        <f t="shared" si="21"/>
        <v>0</v>
      </c>
      <c r="O50" s="1027">
        <f t="shared" si="21"/>
        <v>0</v>
      </c>
      <c r="P50" s="1027">
        <f t="shared" si="21"/>
        <v>0</v>
      </c>
      <c r="Q50" s="1027">
        <f t="shared" si="21"/>
        <v>0</v>
      </c>
      <c r="R50" s="1027">
        <f t="shared" si="21"/>
        <v>0</v>
      </c>
      <c r="S50" s="1027">
        <f t="shared" si="21"/>
        <v>0</v>
      </c>
      <c r="T50" s="1027">
        <f t="shared" si="21"/>
        <v>0</v>
      </c>
      <c r="U50" s="1027">
        <f t="shared" si="21"/>
        <v>0</v>
      </c>
      <c r="V50" s="1027">
        <f t="shared" si="21"/>
        <v>0</v>
      </c>
    </row>
    <row r="51" spans="4:22">
      <c r="D51" s="74" t="str">
        <f t="shared" ref="D51:D68" si="22">CONCATENATE(VALUE(LEFT(D50,2))+1,"T")</f>
        <v>13T</v>
      </c>
      <c r="E51" s="1027">
        <f t="shared" ref="E51:K51" si="23">ROUND(100*E19-INT(100*E19),3)</f>
        <v>0</v>
      </c>
      <c r="F51" s="1027">
        <f t="shared" si="23"/>
        <v>0</v>
      </c>
      <c r="G51" s="1027">
        <f t="shared" si="23"/>
        <v>0</v>
      </c>
      <c r="H51" s="1027">
        <f t="shared" si="23"/>
        <v>0</v>
      </c>
      <c r="I51" s="1027">
        <f t="shared" si="23"/>
        <v>0</v>
      </c>
      <c r="J51" s="1027">
        <f t="shared" si="23"/>
        <v>0</v>
      </c>
      <c r="K51" s="1027">
        <f t="shared" si="23"/>
        <v>0</v>
      </c>
      <c r="L51" s="1027">
        <f t="shared" ref="L51:V51" si="24">ROUND(100*L19-INT(100*L19),3)</f>
        <v>0</v>
      </c>
      <c r="M51" s="1027">
        <f t="shared" si="24"/>
        <v>0</v>
      </c>
      <c r="N51" s="1027">
        <f t="shared" si="24"/>
        <v>0</v>
      </c>
      <c r="O51" s="1027">
        <f t="shared" si="24"/>
        <v>0</v>
      </c>
      <c r="P51" s="1027">
        <f t="shared" si="24"/>
        <v>0</v>
      </c>
      <c r="Q51" s="1027">
        <f t="shared" si="24"/>
        <v>0</v>
      </c>
      <c r="R51" s="1027">
        <f t="shared" si="24"/>
        <v>0</v>
      </c>
      <c r="S51" s="1027">
        <f t="shared" si="24"/>
        <v>0</v>
      </c>
      <c r="T51" s="1027">
        <f t="shared" si="24"/>
        <v>0</v>
      </c>
      <c r="U51" s="1027">
        <f t="shared" si="24"/>
        <v>0</v>
      </c>
      <c r="V51" s="1027">
        <f t="shared" si="24"/>
        <v>0</v>
      </c>
    </row>
    <row r="52" spans="4:22">
      <c r="D52" s="74" t="str">
        <f t="shared" si="22"/>
        <v>14T</v>
      </c>
      <c r="E52" s="1027">
        <f t="shared" ref="E52:K52" si="25">ROUND(100*E20-INT(100*E20),3)</f>
        <v>0</v>
      </c>
      <c r="F52" s="1027">
        <f t="shared" si="25"/>
        <v>0</v>
      </c>
      <c r="G52" s="1027">
        <f t="shared" si="25"/>
        <v>0</v>
      </c>
      <c r="H52" s="1027">
        <f t="shared" si="25"/>
        <v>0</v>
      </c>
      <c r="I52" s="1027">
        <f t="shared" si="25"/>
        <v>0</v>
      </c>
      <c r="J52" s="1027">
        <f t="shared" si="25"/>
        <v>0</v>
      </c>
      <c r="K52" s="1027">
        <f t="shared" si="25"/>
        <v>0</v>
      </c>
      <c r="L52" s="1027">
        <f t="shared" ref="L52:V52" si="26">ROUND(100*L20-INT(100*L20),3)</f>
        <v>0</v>
      </c>
      <c r="M52" s="1027">
        <f t="shared" si="26"/>
        <v>0</v>
      </c>
      <c r="N52" s="1027">
        <f t="shared" si="26"/>
        <v>0</v>
      </c>
      <c r="O52" s="1027">
        <f t="shared" si="26"/>
        <v>0</v>
      </c>
      <c r="P52" s="1027">
        <f t="shared" si="26"/>
        <v>0</v>
      </c>
      <c r="Q52" s="1027">
        <f t="shared" si="26"/>
        <v>0</v>
      </c>
      <c r="R52" s="1027">
        <f t="shared" si="26"/>
        <v>0</v>
      </c>
      <c r="S52" s="1027">
        <f t="shared" si="26"/>
        <v>0</v>
      </c>
      <c r="T52" s="1027">
        <f t="shared" si="26"/>
        <v>0</v>
      </c>
      <c r="U52" s="1027">
        <f t="shared" si="26"/>
        <v>0</v>
      </c>
      <c r="V52" s="1027">
        <f t="shared" si="26"/>
        <v>0</v>
      </c>
    </row>
    <row r="53" spans="4:22">
      <c r="D53" s="74" t="str">
        <f t="shared" si="22"/>
        <v>15T</v>
      </c>
      <c r="E53" s="1027">
        <f t="shared" ref="E53:K53" si="27">ROUND(100*E21-INT(100*E21),3)</f>
        <v>0</v>
      </c>
      <c r="F53" s="1027">
        <f t="shared" si="27"/>
        <v>0</v>
      </c>
      <c r="G53" s="1027">
        <f t="shared" si="27"/>
        <v>0</v>
      </c>
      <c r="H53" s="1027">
        <f t="shared" si="27"/>
        <v>0</v>
      </c>
      <c r="I53" s="1027">
        <f t="shared" si="27"/>
        <v>0</v>
      </c>
      <c r="J53" s="1027">
        <f t="shared" si="27"/>
        <v>0</v>
      </c>
      <c r="K53" s="1027">
        <f t="shared" si="27"/>
        <v>0</v>
      </c>
      <c r="L53" s="1027">
        <f t="shared" ref="L53:V53" si="28">ROUND(100*L21-INT(100*L21),3)</f>
        <v>0</v>
      </c>
      <c r="M53" s="1027">
        <f t="shared" si="28"/>
        <v>0</v>
      </c>
      <c r="N53" s="1027">
        <f t="shared" si="28"/>
        <v>0</v>
      </c>
      <c r="O53" s="1027">
        <f t="shared" si="28"/>
        <v>0</v>
      </c>
      <c r="P53" s="1027">
        <f t="shared" si="28"/>
        <v>0</v>
      </c>
      <c r="Q53" s="1027">
        <f t="shared" si="28"/>
        <v>0</v>
      </c>
      <c r="R53" s="1027">
        <f t="shared" si="28"/>
        <v>0</v>
      </c>
      <c r="S53" s="1027">
        <f t="shared" si="28"/>
        <v>0</v>
      </c>
      <c r="T53" s="1027">
        <f t="shared" si="28"/>
        <v>0</v>
      </c>
      <c r="U53" s="1027">
        <f t="shared" si="28"/>
        <v>0</v>
      </c>
      <c r="V53" s="1027">
        <f t="shared" si="28"/>
        <v>0</v>
      </c>
    </row>
    <row r="54" spans="4:22">
      <c r="D54" s="74" t="str">
        <f t="shared" si="22"/>
        <v>16T</v>
      </c>
      <c r="E54" s="1027">
        <f t="shared" ref="E54:K54" si="29">ROUND(100*E22-INT(100*E22),3)</f>
        <v>0</v>
      </c>
      <c r="F54" s="1027">
        <f t="shared" si="29"/>
        <v>0</v>
      </c>
      <c r="G54" s="1027">
        <f t="shared" si="29"/>
        <v>0</v>
      </c>
      <c r="H54" s="1027">
        <f t="shared" si="29"/>
        <v>0</v>
      </c>
      <c r="I54" s="1027">
        <f t="shared" si="29"/>
        <v>0</v>
      </c>
      <c r="J54" s="1027">
        <f t="shared" si="29"/>
        <v>0</v>
      </c>
      <c r="K54" s="1027">
        <f t="shared" si="29"/>
        <v>0</v>
      </c>
      <c r="L54" s="1027">
        <f t="shared" ref="L54:V54" si="30">ROUND(100*L22-INT(100*L22),3)</f>
        <v>0</v>
      </c>
      <c r="M54" s="1027">
        <f t="shared" si="30"/>
        <v>0</v>
      </c>
      <c r="N54" s="1027">
        <f t="shared" si="30"/>
        <v>0</v>
      </c>
      <c r="O54" s="1027">
        <f t="shared" si="30"/>
        <v>0</v>
      </c>
      <c r="P54" s="1027">
        <f t="shared" si="30"/>
        <v>0</v>
      </c>
      <c r="Q54" s="1027">
        <f t="shared" si="30"/>
        <v>0</v>
      </c>
      <c r="R54" s="1027">
        <f t="shared" si="30"/>
        <v>0</v>
      </c>
      <c r="S54" s="1027">
        <f t="shared" si="30"/>
        <v>0</v>
      </c>
      <c r="T54" s="1027">
        <f t="shared" si="30"/>
        <v>0</v>
      </c>
      <c r="U54" s="1027">
        <f t="shared" si="30"/>
        <v>0</v>
      </c>
      <c r="V54" s="1027">
        <f t="shared" si="30"/>
        <v>0</v>
      </c>
    </row>
    <row r="55" spans="4:22">
      <c r="D55" s="74" t="str">
        <f t="shared" si="22"/>
        <v>17T</v>
      </c>
      <c r="E55" s="1027">
        <f t="shared" ref="E55:K55" si="31">ROUND(100*E23-INT(100*E23),3)</f>
        <v>0</v>
      </c>
      <c r="F55" s="1027">
        <f t="shared" si="31"/>
        <v>0</v>
      </c>
      <c r="G55" s="1027">
        <f t="shared" si="31"/>
        <v>0</v>
      </c>
      <c r="H55" s="1027">
        <f t="shared" si="31"/>
        <v>0</v>
      </c>
      <c r="I55" s="1027">
        <f t="shared" si="31"/>
        <v>0</v>
      </c>
      <c r="J55" s="1027">
        <f t="shared" si="31"/>
        <v>0</v>
      </c>
      <c r="K55" s="1027">
        <f t="shared" si="31"/>
        <v>0</v>
      </c>
      <c r="L55" s="1027">
        <f t="shared" ref="L55:V55" si="32">ROUND(100*L23-INT(100*L23),3)</f>
        <v>0</v>
      </c>
      <c r="M55" s="1027">
        <f t="shared" si="32"/>
        <v>0</v>
      </c>
      <c r="N55" s="1027">
        <f t="shared" si="32"/>
        <v>0</v>
      </c>
      <c r="O55" s="1027">
        <f t="shared" si="32"/>
        <v>0</v>
      </c>
      <c r="P55" s="1027">
        <f t="shared" si="32"/>
        <v>0</v>
      </c>
      <c r="Q55" s="1027">
        <f t="shared" si="32"/>
        <v>0</v>
      </c>
      <c r="R55" s="1027">
        <f t="shared" si="32"/>
        <v>0</v>
      </c>
      <c r="S55" s="1027">
        <f t="shared" si="32"/>
        <v>0</v>
      </c>
      <c r="T55" s="1027">
        <f t="shared" si="32"/>
        <v>0</v>
      </c>
      <c r="U55" s="1027">
        <f t="shared" si="32"/>
        <v>0</v>
      </c>
      <c r="V55" s="1027">
        <f t="shared" si="32"/>
        <v>0</v>
      </c>
    </row>
    <row r="56" spans="4:22">
      <c r="D56" s="74" t="str">
        <f t="shared" si="22"/>
        <v>18T</v>
      </c>
      <c r="E56" s="1027">
        <f t="shared" ref="E56:K56" si="33">ROUND(100*E24-INT(100*E24),3)</f>
        <v>0</v>
      </c>
      <c r="F56" s="1027">
        <f t="shared" si="33"/>
        <v>0</v>
      </c>
      <c r="G56" s="1027">
        <f t="shared" si="33"/>
        <v>0</v>
      </c>
      <c r="H56" s="1027">
        <f t="shared" si="33"/>
        <v>0</v>
      </c>
      <c r="I56" s="1027">
        <f t="shared" si="33"/>
        <v>0</v>
      </c>
      <c r="J56" s="1027">
        <f t="shared" si="33"/>
        <v>0</v>
      </c>
      <c r="K56" s="1027">
        <f t="shared" si="33"/>
        <v>0</v>
      </c>
      <c r="L56" s="1027">
        <f t="shared" ref="L56:V56" si="34">ROUND(100*L24-INT(100*L24),3)</f>
        <v>0</v>
      </c>
      <c r="M56" s="1027">
        <f t="shared" si="34"/>
        <v>0</v>
      </c>
      <c r="N56" s="1027">
        <f t="shared" si="34"/>
        <v>0</v>
      </c>
      <c r="O56" s="1027">
        <f t="shared" si="34"/>
        <v>0</v>
      </c>
      <c r="P56" s="1027">
        <f t="shared" si="34"/>
        <v>0</v>
      </c>
      <c r="Q56" s="1027">
        <f t="shared" si="34"/>
        <v>0</v>
      </c>
      <c r="R56" s="1027">
        <f t="shared" si="34"/>
        <v>0</v>
      </c>
      <c r="S56" s="1027">
        <f t="shared" si="34"/>
        <v>0</v>
      </c>
      <c r="T56" s="1027">
        <f t="shared" si="34"/>
        <v>0</v>
      </c>
      <c r="U56" s="1027">
        <f t="shared" si="34"/>
        <v>0</v>
      </c>
      <c r="V56" s="1027">
        <f t="shared" si="34"/>
        <v>0</v>
      </c>
    </row>
    <row r="57" spans="4:22">
      <c r="D57" s="74" t="str">
        <f t="shared" si="22"/>
        <v>19T</v>
      </c>
      <c r="E57" s="1027">
        <f t="shared" ref="E57:K57" si="35">ROUND(100*E25-INT(100*E25),3)</f>
        <v>0</v>
      </c>
      <c r="F57" s="1027">
        <f t="shared" si="35"/>
        <v>0</v>
      </c>
      <c r="G57" s="1027">
        <f t="shared" si="35"/>
        <v>0</v>
      </c>
      <c r="H57" s="1027">
        <f t="shared" si="35"/>
        <v>0</v>
      </c>
      <c r="I57" s="1027">
        <f t="shared" si="35"/>
        <v>0</v>
      </c>
      <c r="J57" s="1027">
        <f t="shared" si="35"/>
        <v>0</v>
      </c>
      <c r="K57" s="1027">
        <f t="shared" si="35"/>
        <v>0</v>
      </c>
      <c r="L57" s="1027">
        <f t="shared" ref="L57:V57" si="36">ROUND(100*L25-INT(100*L25),3)</f>
        <v>0</v>
      </c>
      <c r="M57" s="1027">
        <f t="shared" si="36"/>
        <v>0</v>
      </c>
      <c r="N57" s="1027">
        <f t="shared" si="36"/>
        <v>0</v>
      </c>
      <c r="O57" s="1027">
        <f t="shared" si="36"/>
        <v>0</v>
      </c>
      <c r="P57" s="1027">
        <f t="shared" si="36"/>
        <v>0</v>
      </c>
      <c r="Q57" s="1027">
        <f t="shared" si="36"/>
        <v>0</v>
      </c>
      <c r="R57" s="1027">
        <f t="shared" si="36"/>
        <v>0</v>
      </c>
      <c r="S57" s="1027">
        <f t="shared" si="36"/>
        <v>0</v>
      </c>
      <c r="T57" s="1027">
        <f t="shared" si="36"/>
        <v>0</v>
      </c>
      <c r="U57" s="1027">
        <f t="shared" si="36"/>
        <v>0</v>
      </c>
      <c r="V57" s="1027">
        <f t="shared" si="36"/>
        <v>0</v>
      </c>
    </row>
    <row r="58" spans="4:22">
      <c r="D58" s="74" t="str">
        <f t="shared" si="22"/>
        <v>20T</v>
      </c>
      <c r="E58" s="1027">
        <f t="shared" ref="E58:K58" si="37">ROUND(100*E26-INT(100*E26),3)</f>
        <v>0</v>
      </c>
      <c r="F58" s="1027">
        <f t="shared" si="37"/>
        <v>0</v>
      </c>
      <c r="G58" s="1027">
        <f t="shared" si="37"/>
        <v>0</v>
      </c>
      <c r="H58" s="1027">
        <f t="shared" si="37"/>
        <v>0</v>
      </c>
      <c r="I58" s="1027">
        <f t="shared" si="37"/>
        <v>0</v>
      </c>
      <c r="J58" s="1027">
        <f t="shared" si="37"/>
        <v>0</v>
      </c>
      <c r="K58" s="1027">
        <f t="shared" si="37"/>
        <v>0</v>
      </c>
      <c r="L58" s="1027">
        <f t="shared" ref="L58:V58" si="38">ROUND(100*L26-INT(100*L26),3)</f>
        <v>0</v>
      </c>
      <c r="M58" s="1027">
        <f t="shared" si="38"/>
        <v>0</v>
      </c>
      <c r="N58" s="1027">
        <f t="shared" si="38"/>
        <v>0</v>
      </c>
      <c r="O58" s="1027">
        <f t="shared" si="38"/>
        <v>0</v>
      </c>
      <c r="P58" s="1027">
        <f t="shared" si="38"/>
        <v>0</v>
      </c>
      <c r="Q58" s="1027">
        <f t="shared" si="38"/>
        <v>0</v>
      </c>
      <c r="R58" s="1027">
        <f t="shared" si="38"/>
        <v>0</v>
      </c>
      <c r="S58" s="1027">
        <f t="shared" si="38"/>
        <v>0</v>
      </c>
      <c r="T58" s="1027">
        <f t="shared" si="38"/>
        <v>0</v>
      </c>
      <c r="U58" s="1027">
        <f t="shared" si="38"/>
        <v>0</v>
      </c>
      <c r="V58" s="1027">
        <f t="shared" si="38"/>
        <v>0</v>
      </c>
    </row>
    <row r="59" spans="4:22">
      <c r="D59" s="74" t="str">
        <f t="shared" si="22"/>
        <v>21T</v>
      </c>
      <c r="E59" s="1027">
        <f t="shared" ref="E59:K59" si="39">ROUND(100*E27-INT(100*E27),3)</f>
        <v>0</v>
      </c>
      <c r="F59" s="1027">
        <f t="shared" si="39"/>
        <v>0</v>
      </c>
      <c r="G59" s="1027">
        <f t="shared" si="39"/>
        <v>0</v>
      </c>
      <c r="H59" s="1027">
        <f t="shared" si="39"/>
        <v>0</v>
      </c>
      <c r="I59" s="1027">
        <f t="shared" si="39"/>
        <v>0</v>
      </c>
      <c r="J59" s="1027">
        <f t="shared" si="39"/>
        <v>0</v>
      </c>
      <c r="K59" s="1027">
        <f t="shared" si="39"/>
        <v>0</v>
      </c>
      <c r="L59" s="1027">
        <f t="shared" ref="L59:V59" si="40">ROUND(100*L27-INT(100*L27),3)</f>
        <v>0</v>
      </c>
      <c r="M59" s="1027">
        <f t="shared" si="40"/>
        <v>0</v>
      </c>
      <c r="N59" s="1027">
        <f t="shared" si="40"/>
        <v>0</v>
      </c>
      <c r="O59" s="1027">
        <f t="shared" si="40"/>
        <v>0</v>
      </c>
      <c r="P59" s="1027">
        <f t="shared" si="40"/>
        <v>0</v>
      </c>
      <c r="Q59" s="1027">
        <f t="shared" si="40"/>
        <v>0</v>
      </c>
      <c r="R59" s="1027">
        <f t="shared" si="40"/>
        <v>0</v>
      </c>
      <c r="S59" s="1027">
        <f t="shared" si="40"/>
        <v>0</v>
      </c>
      <c r="T59" s="1027">
        <f t="shared" si="40"/>
        <v>0</v>
      </c>
      <c r="U59" s="1027">
        <f t="shared" si="40"/>
        <v>0</v>
      </c>
      <c r="V59" s="1027">
        <f t="shared" si="40"/>
        <v>0</v>
      </c>
    </row>
    <row r="60" spans="4:22">
      <c r="D60" s="74" t="str">
        <f t="shared" si="22"/>
        <v>22T</v>
      </c>
      <c r="E60" s="1027">
        <f t="shared" ref="E60:K60" si="41">ROUND(100*E28-INT(100*E28),3)</f>
        <v>0</v>
      </c>
      <c r="F60" s="1027">
        <f t="shared" si="41"/>
        <v>0</v>
      </c>
      <c r="G60" s="1027">
        <f t="shared" si="41"/>
        <v>0</v>
      </c>
      <c r="H60" s="1027">
        <f t="shared" si="41"/>
        <v>0</v>
      </c>
      <c r="I60" s="1027">
        <f t="shared" si="41"/>
        <v>0</v>
      </c>
      <c r="J60" s="1027">
        <f t="shared" si="41"/>
        <v>0</v>
      </c>
      <c r="K60" s="1027">
        <f t="shared" si="41"/>
        <v>0</v>
      </c>
      <c r="L60" s="1027">
        <f t="shared" ref="L60:V60" si="42">ROUND(100*L28-INT(100*L28),3)</f>
        <v>0</v>
      </c>
      <c r="M60" s="1027">
        <f t="shared" si="42"/>
        <v>0</v>
      </c>
      <c r="N60" s="1027">
        <f t="shared" si="42"/>
        <v>0</v>
      </c>
      <c r="O60" s="1027">
        <f t="shared" si="42"/>
        <v>0</v>
      </c>
      <c r="P60" s="1027">
        <f t="shared" si="42"/>
        <v>0</v>
      </c>
      <c r="Q60" s="1027">
        <f t="shared" si="42"/>
        <v>0</v>
      </c>
      <c r="R60" s="1027">
        <f t="shared" si="42"/>
        <v>0</v>
      </c>
      <c r="S60" s="1027">
        <f t="shared" si="42"/>
        <v>0</v>
      </c>
      <c r="T60" s="1027">
        <f t="shared" si="42"/>
        <v>0</v>
      </c>
      <c r="U60" s="1027">
        <f t="shared" si="42"/>
        <v>0</v>
      </c>
      <c r="V60" s="1027">
        <f t="shared" si="42"/>
        <v>0</v>
      </c>
    </row>
    <row r="61" spans="4:22">
      <c r="D61" s="74" t="str">
        <f t="shared" si="22"/>
        <v>23T</v>
      </c>
      <c r="E61" s="1027">
        <f t="shared" ref="E61:K61" si="43">ROUND(100*E29-INT(100*E29),3)</f>
        <v>0</v>
      </c>
      <c r="F61" s="1027">
        <f t="shared" si="43"/>
        <v>0</v>
      </c>
      <c r="G61" s="1027">
        <f t="shared" si="43"/>
        <v>0</v>
      </c>
      <c r="H61" s="1027">
        <f t="shared" si="43"/>
        <v>0</v>
      </c>
      <c r="I61" s="1027">
        <f t="shared" si="43"/>
        <v>0</v>
      </c>
      <c r="J61" s="1027">
        <f t="shared" si="43"/>
        <v>0</v>
      </c>
      <c r="K61" s="1027">
        <f t="shared" si="43"/>
        <v>0</v>
      </c>
      <c r="L61" s="1027">
        <f t="shared" ref="L61:V61" si="44">ROUND(100*L29-INT(100*L29),3)</f>
        <v>0</v>
      </c>
      <c r="M61" s="1027">
        <f t="shared" si="44"/>
        <v>0</v>
      </c>
      <c r="N61" s="1027">
        <f t="shared" si="44"/>
        <v>0</v>
      </c>
      <c r="O61" s="1027">
        <f t="shared" si="44"/>
        <v>0</v>
      </c>
      <c r="P61" s="1027">
        <f t="shared" si="44"/>
        <v>0</v>
      </c>
      <c r="Q61" s="1027">
        <f t="shared" si="44"/>
        <v>0</v>
      </c>
      <c r="R61" s="1027">
        <f t="shared" si="44"/>
        <v>0</v>
      </c>
      <c r="S61" s="1027">
        <f t="shared" si="44"/>
        <v>0</v>
      </c>
      <c r="T61" s="1027">
        <f t="shared" si="44"/>
        <v>0</v>
      </c>
      <c r="U61" s="1027">
        <f t="shared" si="44"/>
        <v>0</v>
      </c>
      <c r="V61" s="1027">
        <f t="shared" si="44"/>
        <v>0</v>
      </c>
    </row>
    <row r="62" spans="4:22">
      <c r="D62" s="74" t="str">
        <f t="shared" si="22"/>
        <v>24T</v>
      </c>
      <c r="E62" s="1027">
        <f t="shared" ref="E62:K62" si="45">ROUND(100*E30-INT(100*E30),3)</f>
        <v>0</v>
      </c>
      <c r="F62" s="1027">
        <f t="shared" si="45"/>
        <v>0</v>
      </c>
      <c r="G62" s="1027">
        <f t="shared" si="45"/>
        <v>0</v>
      </c>
      <c r="H62" s="1027">
        <f t="shared" si="45"/>
        <v>0</v>
      </c>
      <c r="I62" s="1027">
        <f t="shared" si="45"/>
        <v>0</v>
      </c>
      <c r="J62" s="1027">
        <f t="shared" si="45"/>
        <v>0</v>
      </c>
      <c r="K62" s="1027">
        <f t="shared" si="45"/>
        <v>0</v>
      </c>
      <c r="L62" s="1027">
        <f t="shared" ref="L62:V62" si="46">ROUND(100*L30-INT(100*L30),3)</f>
        <v>0</v>
      </c>
      <c r="M62" s="1027">
        <f t="shared" si="46"/>
        <v>0</v>
      </c>
      <c r="N62" s="1027">
        <f t="shared" si="46"/>
        <v>0</v>
      </c>
      <c r="O62" s="1027">
        <f t="shared" si="46"/>
        <v>0</v>
      </c>
      <c r="P62" s="1027">
        <f t="shared" si="46"/>
        <v>0</v>
      </c>
      <c r="Q62" s="1027">
        <f t="shared" si="46"/>
        <v>0</v>
      </c>
      <c r="R62" s="1027">
        <f t="shared" si="46"/>
        <v>0</v>
      </c>
      <c r="S62" s="1027">
        <f t="shared" si="46"/>
        <v>0</v>
      </c>
      <c r="T62" s="1027">
        <f t="shared" si="46"/>
        <v>0</v>
      </c>
      <c r="U62" s="1027">
        <f t="shared" si="46"/>
        <v>0</v>
      </c>
      <c r="V62" s="1027">
        <f t="shared" si="46"/>
        <v>0</v>
      </c>
    </row>
    <row r="63" spans="4:22">
      <c r="D63" s="74" t="str">
        <f t="shared" si="22"/>
        <v>25T</v>
      </c>
      <c r="E63" s="1027">
        <f t="shared" ref="E63:K63" si="47">ROUND(100*E31-INT(100*E31),3)</f>
        <v>0</v>
      </c>
      <c r="F63" s="1027">
        <f t="shared" si="47"/>
        <v>0</v>
      </c>
      <c r="G63" s="1027">
        <f t="shared" si="47"/>
        <v>0</v>
      </c>
      <c r="H63" s="1027">
        <f t="shared" si="47"/>
        <v>0</v>
      </c>
      <c r="I63" s="1027">
        <f t="shared" si="47"/>
        <v>0</v>
      </c>
      <c r="J63" s="1027">
        <f t="shared" si="47"/>
        <v>0</v>
      </c>
      <c r="K63" s="1027">
        <f t="shared" si="47"/>
        <v>0</v>
      </c>
      <c r="L63" s="1027">
        <f t="shared" ref="L63:V63" si="48">ROUND(100*L31-INT(100*L31),3)</f>
        <v>0</v>
      </c>
      <c r="M63" s="1027">
        <f t="shared" si="48"/>
        <v>0</v>
      </c>
      <c r="N63" s="1027">
        <f t="shared" si="48"/>
        <v>0</v>
      </c>
      <c r="O63" s="1027">
        <f t="shared" si="48"/>
        <v>0</v>
      </c>
      <c r="P63" s="1027">
        <f t="shared" si="48"/>
        <v>0</v>
      </c>
      <c r="Q63" s="1027">
        <f t="shared" si="48"/>
        <v>0</v>
      </c>
      <c r="R63" s="1027">
        <f t="shared" si="48"/>
        <v>0</v>
      </c>
      <c r="S63" s="1027">
        <f t="shared" si="48"/>
        <v>0</v>
      </c>
      <c r="T63" s="1027">
        <f t="shared" si="48"/>
        <v>0</v>
      </c>
      <c r="U63" s="1027">
        <f t="shared" si="48"/>
        <v>0</v>
      </c>
      <c r="V63" s="1027">
        <f t="shared" si="48"/>
        <v>0</v>
      </c>
    </row>
    <row r="64" spans="4:22">
      <c r="D64" s="74" t="str">
        <f t="shared" si="22"/>
        <v>26T</v>
      </c>
      <c r="E64" s="1027">
        <f t="shared" ref="E64:K64" si="49">ROUND(100*E32-INT(100*E32),3)</f>
        <v>0</v>
      </c>
      <c r="F64" s="1027">
        <f t="shared" si="49"/>
        <v>0</v>
      </c>
      <c r="G64" s="1027">
        <f t="shared" si="49"/>
        <v>0</v>
      </c>
      <c r="H64" s="1027">
        <f t="shared" si="49"/>
        <v>0</v>
      </c>
      <c r="I64" s="1027">
        <f t="shared" si="49"/>
        <v>0</v>
      </c>
      <c r="J64" s="1027">
        <f t="shared" si="49"/>
        <v>0</v>
      </c>
      <c r="K64" s="1027">
        <f t="shared" si="49"/>
        <v>0</v>
      </c>
      <c r="L64" s="1027">
        <f t="shared" ref="L64:V64" si="50">ROUND(100*L32-INT(100*L32),3)</f>
        <v>0</v>
      </c>
      <c r="M64" s="1027">
        <f t="shared" si="50"/>
        <v>0</v>
      </c>
      <c r="N64" s="1027">
        <f t="shared" si="50"/>
        <v>0</v>
      </c>
      <c r="O64" s="1027">
        <f t="shared" si="50"/>
        <v>0</v>
      </c>
      <c r="P64" s="1027">
        <f t="shared" si="50"/>
        <v>0</v>
      </c>
      <c r="Q64" s="1027">
        <f t="shared" si="50"/>
        <v>0</v>
      </c>
      <c r="R64" s="1027">
        <f t="shared" si="50"/>
        <v>0</v>
      </c>
      <c r="S64" s="1027">
        <f t="shared" si="50"/>
        <v>0</v>
      </c>
      <c r="T64" s="1027">
        <f t="shared" si="50"/>
        <v>0</v>
      </c>
      <c r="U64" s="1027">
        <f t="shared" si="50"/>
        <v>0</v>
      </c>
      <c r="V64" s="1027">
        <f t="shared" si="50"/>
        <v>0</v>
      </c>
    </row>
    <row r="65" spans="4:22">
      <c r="D65" s="74" t="str">
        <f t="shared" si="22"/>
        <v>27T</v>
      </c>
      <c r="E65" s="1027">
        <f t="shared" ref="E65:K65" si="51">ROUND(100*E33-INT(100*E33),3)</f>
        <v>0</v>
      </c>
      <c r="F65" s="1027">
        <f t="shared" si="51"/>
        <v>0</v>
      </c>
      <c r="G65" s="1027">
        <f t="shared" si="51"/>
        <v>0</v>
      </c>
      <c r="H65" s="1027">
        <f t="shared" si="51"/>
        <v>0</v>
      </c>
      <c r="I65" s="1027">
        <f t="shared" si="51"/>
        <v>0</v>
      </c>
      <c r="J65" s="1027">
        <f t="shared" si="51"/>
        <v>0</v>
      </c>
      <c r="K65" s="1027">
        <f t="shared" si="51"/>
        <v>0</v>
      </c>
      <c r="L65" s="1027">
        <f t="shared" ref="L65:V65" si="52">ROUND(100*L33-INT(100*L33),3)</f>
        <v>0</v>
      </c>
      <c r="M65" s="1027">
        <f t="shared" si="52"/>
        <v>0</v>
      </c>
      <c r="N65" s="1027">
        <f t="shared" si="52"/>
        <v>0</v>
      </c>
      <c r="O65" s="1027">
        <f t="shared" si="52"/>
        <v>0</v>
      </c>
      <c r="P65" s="1027">
        <f t="shared" si="52"/>
        <v>0</v>
      </c>
      <c r="Q65" s="1027">
        <f t="shared" si="52"/>
        <v>0</v>
      </c>
      <c r="R65" s="1027">
        <f t="shared" si="52"/>
        <v>0</v>
      </c>
      <c r="S65" s="1027">
        <f t="shared" si="52"/>
        <v>0</v>
      </c>
      <c r="T65" s="1027">
        <f t="shared" si="52"/>
        <v>0</v>
      </c>
      <c r="U65" s="1027">
        <f t="shared" si="52"/>
        <v>0</v>
      </c>
      <c r="V65" s="1027">
        <f t="shared" si="52"/>
        <v>0</v>
      </c>
    </row>
    <row r="66" spans="4:22">
      <c r="D66" s="74" t="str">
        <f t="shared" si="22"/>
        <v>28T</v>
      </c>
      <c r="E66" s="1027">
        <f t="shared" ref="E66:K66" si="53">ROUND(100*E34-INT(100*E34),3)</f>
        <v>0</v>
      </c>
      <c r="F66" s="1027">
        <f t="shared" si="53"/>
        <v>0</v>
      </c>
      <c r="G66" s="1027">
        <f t="shared" si="53"/>
        <v>0</v>
      </c>
      <c r="H66" s="1027">
        <f t="shared" si="53"/>
        <v>0</v>
      </c>
      <c r="I66" s="1027">
        <f t="shared" si="53"/>
        <v>0</v>
      </c>
      <c r="J66" s="1027">
        <f t="shared" si="53"/>
        <v>0</v>
      </c>
      <c r="K66" s="1027">
        <f t="shared" si="53"/>
        <v>0</v>
      </c>
      <c r="L66" s="1027">
        <f t="shared" ref="L66:V66" si="54">ROUND(100*L34-INT(100*L34),3)</f>
        <v>0</v>
      </c>
      <c r="M66" s="1027">
        <f t="shared" si="54"/>
        <v>0</v>
      </c>
      <c r="N66" s="1027">
        <f t="shared" si="54"/>
        <v>0</v>
      </c>
      <c r="O66" s="1027">
        <f t="shared" si="54"/>
        <v>0</v>
      </c>
      <c r="P66" s="1027">
        <f t="shared" si="54"/>
        <v>0</v>
      </c>
      <c r="Q66" s="1027">
        <f t="shared" si="54"/>
        <v>0</v>
      </c>
      <c r="R66" s="1027">
        <f t="shared" si="54"/>
        <v>0</v>
      </c>
      <c r="S66" s="1027">
        <f t="shared" si="54"/>
        <v>0</v>
      </c>
      <c r="T66" s="1027">
        <f t="shared" si="54"/>
        <v>0</v>
      </c>
      <c r="U66" s="1027">
        <f t="shared" si="54"/>
        <v>0</v>
      </c>
      <c r="V66" s="1027">
        <f t="shared" si="54"/>
        <v>0</v>
      </c>
    </row>
    <row r="67" spans="4:22">
      <c r="D67" s="74" t="str">
        <f t="shared" si="22"/>
        <v>29T</v>
      </c>
      <c r="E67" s="1027">
        <f t="shared" ref="E67:K67" si="55">ROUND(100*E35-INT(100*E35),3)</f>
        <v>0</v>
      </c>
      <c r="F67" s="1027">
        <f t="shared" si="55"/>
        <v>0</v>
      </c>
      <c r="G67" s="1027">
        <f t="shared" si="55"/>
        <v>0</v>
      </c>
      <c r="H67" s="1027">
        <f t="shared" si="55"/>
        <v>0</v>
      </c>
      <c r="I67" s="1027">
        <f t="shared" si="55"/>
        <v>0</v>
      </c>
      <c r="J67" s="1027">
        <f t="shared" si="55"/>
        <v>0</v>
      </c>
      <c r="K67" s="1027">
        <f t="shared" si="55"/>
        <v>0</v>
      </c>
      <c r="L67" s="1027">
        <f t="shared" ref="L67:V67" si="56">ROUND(100*L35-INT(100*L35),3)</f>
        <v>0</v>
      </c>
      <c r="M67" s="1027">
        <f t="shared" si="56"/>
        <v>0</v>
      </c>
      <c r="N67" s="1027">
        <f t="shared" si="56"/>
        <v>0</v>
      </c>
      <c r="O67" s="1027">
        <f t="shared" si="56"/>
        <v>0</v>
      </c>
      <c r="P67" s="1027">
        <f t="shared" si="56"/>
        <v>0</v>
      </c>
      <c r="Q67" s="1027">
        <f t="shared" si="56"/>
        <v>0</v>
      </c>
      <c r="R67" s="1027">
        <f t="shared" si="56"/>
        <v>0</v>
      </c>
      <c r="S67" s="1027">
        <f t="shared" si="56"/>
        <v>0</v>
      </c>
      <c r="T67" s="1027">
        <f t="shared" si="56"/>
        <v>0</v>
      </c>
      <c r="U67" s="1027">
        <f t="shared" si="56"/>
        <v>0</v>
      </c>
      <c r="V67" s="1027">
        <f t="shared" si="56"/>
        <v>0</v>
      </c>
    </row>
    <row r="68" spans="4:22">
      <c r="D68" s="74" t="str">
        <f t="shared" si="22"/>
        <v>30T</v>
      </c>
      <c r="E68" s="1027">
        <f t="shared" ref="E68:K68" si="57">ROUND(100*E36-INT(100*E36),3)</f>
        <v>0</v>
      </c>
      <c r="F68" s="1027">
        <f t="shared" si="57"/>
        <v>0</v>
      </c>
      <c r="G68" s="1027">
        <f t="shared" si="57"/>
        <v>0</v>
      </c>
      <c r="H68" s="1027">
        <f t="shared" si="57"/>
        <v>0</v>
      </c>
      <c r="I68" s="1027">
        <f t="shared" si="57"/>
        <v>0</v>
      </c>
      <c r="J68" s="1027">
        <f t="shared" si="57"/>
        <v>0</v>
      </c>
      <c r="K68" s="1027">
        <f t="shared" si="57"/>
        <v>0</v>
      </c>
      <c r="L68" s="1027">
        <f t="shared" ref="L68:V68" si="58">ROUND(100*L36-INT(100*L36),3)</f>
        <v>0</v>
      </c>
      <c r="M68" s="1027">
        <f t="shared" si="58"/>
        <v>0</v>
      </c>
      <c r="N68" s="1027">
        <f t="shared" si="58"/>
        <v>0</v>
      </c>
      <c r="O68" s="1027">
        <f t="shared" si="58"/>
        <v>0</v>
      </c>
      <c r="P68" s="1027">
        <f t="shared" si="58"/>
        <v>0</v>
      </c>
      <c r="Q68" s="1027">
        <f t="shared" si="58"/>
        <v>0</v>
      </c>
      <c r="R68" s="1027">
        <f t="shared" si="58"/>
        <v>0</v>
      </c>
      <c r="S68" s="1027">
        <f t="shared" si="58"/>
        <v>0</v>
      </c>
      <c r="T68" s="1027">
        <f t="shared" si="58"/>
        <v>0</v>
      </c>
      <c r="U68" s="1027">
        <f t="shared" si="58"/>
        <v>0</v>
      </c>
      <c r="V68" s="1027">
        <f t="shared" si="58"/>
        <v>0</v>
      </c>
    </row>
  </sheetData>
  <sheetProtection algorithmName="SHA-512" hashValue="beMlEnUgXNfTh8xyALIMskE4/BFxgD2bF8hYMNEFnGe+t0IHj4LW3HB/q+jQp+rL2I1NWshthYXkOUoVDQ70LQ==" saltValue="cG92+EWQReiN+370SbWHMQ==" spinCount="100000" sheet="1" objects="1" scenarios="1" formatColumns="0" formatRows="0"/>
  <mergeCells count="1">
    <mergeCell ref="B4:J4"/>
  </mergeCells>
  <phoneticPr fontId="13" type="noConversion"/>
  <conditionalFormatting sqref="E7">
    <cfRule type="expression" dxfId="1" priority="1">
      <formula>"E42&gt;0"</formula>
    </cfRule>
  </conditionalFormatting>
  <conditionalFormatting sqref="E39:V68">
    <cfRule type="cellIs" dxfId="0" priority="2" operator="notEqual">
      <formula>E74</formula>
    </cfRule>
  </conditionalFormatting>
  <pageMargins left="0.511811024" right="0.511811024" top="0.78740157499999996" bottom="0.78740157499999996" header="0.31496062000000002" footer="0.31496062000000002"/>
  <pageSetup paperSize="9" orientation="portrait" r:id="rId1"/>
  <ignoredErrors>
    <ignoredError sqref="W2:X2 X7:X17 E2:V2" formulaRange="1"/>
  </ignoredError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7578F-A93F-497A-9A2E-54A109578538}">
  <sheetPr>
    <tabColor rgb="FFC00000"/>
  </sheetPr>
  <dimension ref="A1:XFD1000"/>
  <sheetViews>
    <sheetView showGridLines="0" showZeros="0" workbookViewId="0">
      <selection sqref="A1:I5"/>
    </sheetView>
  </sheetViews>
  <sheetFormatPr defaultColWidth="9.140625" defaultRowHeight="12.75" customHeight="1"/>
  <cols>
    <col min="1" max="396" width="9.140625" style="1091"/>
    <col min="397" max="397" width="9.140625" style="1091" hidden="1" customWidth="1"/>
    <col min="398" max="398" width="17.42578125" style="1091" hidden="1" customWidth="1"/>
    <col min="399" max="399" width="64" style="1091" hidden="1" customWidth="1"/>
    <col min="400" max="400" width="19.5703125" style="1091" hidden="1" customWidth="1"/>
    <col min="401" max="418" width="15.85546875" style="1091" hidden="1" customWidth="1"/>
    <col min="419" max="16384" width="9.140625" style="1091"/>
  </cols>
  <sheetData>
    <row r="1" spans="1:418" ht="12.75" customHeight="1">
      <c r="A1" s="1541" t="s">
        <v>2014</v>
      </c>
      <c r="B1" s="1541"/>
      <c r="C1" s="1541"/>
      <c r="D1" s="1541"/>
      <c r="E1" s="1541"/>
      <c r="F1" s="1541"/>
      <c r="G1" s="1541"/>
      <c r="H1" s="1541"/>
      <c r="I1" s="1541"/>
      <c r="OG1" s="1092" t="s">
        <v>557</v>
      </c>
      <c r="OH1" s="1092" t="s">
        <v>77</v>
      </c>
      <c r="OI1" s="1093" t="s">
        <v>558</v>
      </c>
      <c r="OJ1" s="1092" t="s">
        <v>81</v>
      </c>
      <c r="OK1" s="1094" t="str">
        <f>IF(OK2=0,"APAGAR ETAPA",CONCATENATE("ETAPA ",Dados_Obra!E14))</f>
        <v>ETAPA 1</v>
      </c>
      <c r="OL1" s="1094" t="str">
        <f>IF(OL2=0,"APAGAR ETAPA",CONCATENATE("ETAPA ",Dados_Obra!F14))</f>
        <v>ETAPA 2</v>
      </c>
      <c r="OM1" s="1094" t="str">
        <f>IF(OM2=0,"APAGAR ETAPA",CONCATENATE("ETAPA ",Dados_Obra!G14))</f>
        <v>ETAPA 3</v>
      </c>
      <c r="ON1" s="1094" t="str">
        <f>IF(ON2=0,"APAGAR ETAPA",CONCATENATE("ETAPA ",Dados_Obra!H14))</f>
        <v>ETAPA 4</v>
      </c>
      <c r="OO1" s="1094" t="str">
        <f>IF(OO2=0,"APAGAR ETAPA",CONCATENATE("ETAPA ",Dados_Obra!I14))</f>
        <v>ETAPA 5</v>
      </c>
      <c r="OP1" s="1094" t="str">
        <f>IF(OP2=0,"APAGAR ETAPA",CONCATENATE("ETAPA ",Dados_Obra!J14))</f>
        <v>ETAPA 6</v>
      </c>
      <c r="OQ1" s="1094" t="str">
        <f>IF(OQ2=0,"APAGAR ETAPA",CONCATENATE("ETAPA ",Dados_Obra!K14))</f>
        <v>ETAPA 7</v>
      </c>
      <c r="OR1" s="1094" t="str">
        <f>IF(OR2=0,"APAGAR ETAPA",CONCATENATE("ETAPA ",Dados_Obra!L14))</f>
        <v>APAGAR ETAPA</v>
      </c>
      <c r="OS1" s="1094" t="str">
        <f>IF(OS2=0,"APAGAR ETAPA",CONCATENATE("ETAPA ",Dados_Obra!M14))</f>
        <v>APAGAR ETAPA</v>
      </c>
      <c r="OT1" s="1094" t="str">
        <f>IF(OT2=0,"APAGAR ETAPA",CONCATENATE("ETAPA ",Dados_Obra!N14))</f>
        <v>APAGAR ETAPA</v>
      </c>
      <c r="OU1" s="1094" t="str">
        <f>IF(OU2=0,"APAGAR ETAPA",CONCATENATE("ETAPA ",Dados_Obra!O14))</f>
        <v>APAGAR ETAPA</v>
      </c>
      <c r="OV1" s="1094" t="str">
        <f>IF(OV2=0,"APAGAR ETAPA",CONCATENATE("ETAPA ",Dados_Obra!P14))</f>
        <v>APAGAR ETAPA</v>
      </c>
      <c r="OW1" s="1094" t="str">
        <f>IF(OW2=0,"APAGAR ETAPA",CONCATENATE("ETAPA ",Dados_Obra!Q14))</f>
        <v>APAGAR ETAPA</v>
      </c>
      <c r="OX1" s="1094" t="str">
        <f>IF(OX2=0,"APAGAR ETAPA",CONCATENATE("ETAPA ",Dados_Obra!R14))</f>
        <v>APAGAR ETAPA</v>
      </c>
      <c r="OY1" s="1094" t="str">
        <f>IF(OY2=0,"APAGAR ETAPA",CONCATENATE("ETAPA ",Dados_Obra!S14))</f>
        <v>APAGAR ETAPA</v>
      </c>
      <c r="OZ1" s="1094" t="str">
        <f>IF(OZ2=0,"APAGAR ETAPA",CONCATENATE("ETAPA ",Dados_Obra!T14))</f>
        <v>APAGAR ETAPA</v>
      </c>
      <c r="PA1" s="1094" t="str">
        <f>IF(PA2=0,"APAGAR ETAPA",CONCATENATE("ETAPA ",Dados_Obra!U14))</f>
        <v>APAGAR ETAPA</v>
      </c>
      <c r="PB1" s="1094" t="str">
        <f>IF(PB2=0,"APAGAR ETAPA",CONCATENATE("ETAPA ",Dados_Obra!V14))</f>
        <v>APAGAR ETAPA</v>
      </c>
    </row>
    <row r="2" spans="1:418" ht="12.75" customHeight="1">
      <c r="A2" s="1541"/>
      <c r="B2" s="1541"/>
      <c r="C2" s="1541"/>
      <c r="D2" s="1541"/>
      <c r="E2" s="1541"/>
      <c r="F2" s="1541"/>
      <c r="G2" s="1541"/>
      <c r="H2" s="1541"/>
      <c r="I2" s="1541"/>
      <c r="OG2" s="1095"/>
      <c r="OH2" s="1096"/>
      <c r="OI2" s="1096"/>
      <c r="OJ2" s="1097">
        <f>Dados_Obra!Q30</f>
        <v>45926</v>
      </c>
      <c r="OK2" s="1095">
        <f>IF(Dados_Obra!E16=0,0,Dados_Obra!E16)</f>
        <v>30</v>
      </c>
      <c r="OL2" s="1095">
        <f>IF(Dados_Obra!F16=0,0,Dados_Obra!F16)</f>
        <v>30</v>
      </c>
      <c r="OM2" s="1095">
        <f>IF(Dados_Obra!G16=0,0,Dados_Obra!G16)</f>
        <v>30</v>
      </c>
      <c r="ON2" s="1095">
        <f>IF(Dados_Obra!H16=0,0,Dados_Obra!H16)</f>
        <v>30</v>
      </c>
      <c r="OO2" s="1095">
        <f>IF(Dados_Obra!I16=0,0,Dados_Obra!I16)</f>
        <v>30</v>
      </c>
      <c r="OP2" s="1095">
        <f>IF(Dados_Obra!J16=0,0,Dados_Obra!J16)</f>
        <v>30</v>
      </c>
      <c r="OQ2" s="1095">
        <f>IF(Dados_Obra!K16=0,0,Dados_Obra!K16)</f>
        <v>30</v>
      </c>
      <c r="OR2" s="1095">
        <f>IF(Dados_Obra!L16=0,0,Dados_Obra!L16)</f>
        <v>0</v>
      </c>
      <c r="OS2" s="1095">
        <f>IF(Dados_Obra!M16=0,0,Dados_Obra!M16)</f>
        <v>0</v>
      </c>
      <c r="OT2" s="1095">
        <f>IF(Dados_Obra!N16=0,0,Dados_Obra!N16)</f>
        <v>0</v>
      </c>
      <c r="OU2" s="1095">
        <f>IF(Dados_Obra!O16=0,0,Dados_Obra!O16)</f>
        <v>0</v>
      </c>
      <c r="OV2" s="1095">
        <f>IF(Dados_Obra!P16=0,0,Dados_Obra!P16)</f>
        <v>0</v>
      </c>
      <c r="OW2" s="1095">
        <f>IF(Dados_Obra!Q16=0,0,Dados_Obra!Q16)</f>
        <v>0</v>
      </c>
      <c r="OX2" s="1095">
        <f>IF(Dados_Obra!R16=0,0,Dados_Obra!R16)</f>
        <v>0</v>
      </c>
      <c r="OY2" s="1095">
        <f>IF(Dados_Obra!S16=0,0,Dados_Obra!S16)</f>
        <v>0</v>
      </c>
      <c r="OZ2" s="1095">
        <f>IF(Dados_Obra!T16=0,0,Dados_Obra!T16)</f>
        <v>0</v>
      </c>
      <c r="PA2" s="1095">
        <f>IF(Dados_Obra!U16=0,0,Dados_Obra!U16)</f>
        <v>0</v>
      </c>
      <c r="PB2" s="1095">
        <f>IF(Dados_Obra!V16=0,0,Dados_Obra!V16)</f>
        <v>0</v>
      </c>
    </row>
    <row r="3" spans="1:418" ht="12.75" customHeight="1">
      <c r="A3" s="1541"/>
      <c r="B3" s="1541"/>
      <c r="C3" s="1541"/>
      <c r="D3" s="1541"/>
      <c r="E3" s="1541"/>
      <c r="F3" s="1541"/>
      <c r="G3" s="1541"/>
      <c r="H3" s="1541"/>
      <c r="I3" s="1541"/>
      <c r="OG3" s="1098"/>
      <c r="OH3" s="1099"/>
      <c r="OI3" s="1099" t="s">
        <v>1983</v>
      </c>
      <c r="OJ3" s="1100">
        <f>SUM(OJ4:OJ33)</f>
        <v>4250000</v>
      </c>
      <c r="OK3" s="1101">
        <f t="shared" ref="OK3:PB3" si="0">SUM(OK4:OK33)</f>
        <v>499528.39</v>
      </c>
      <c r="OL3" s="1101">
        <f t="shared" si="0"/>
        <v>544433.12</v>
      </c>
      <c r="OM3" s="1101">
        <f t="shared" si="0"/>
        <v>454569.43</v>
      </c>
      <c r="ON3" s="1101">
        <f t="shared" si="0"/>
        <v>478984.12999999995</v>
      </c>
      <c r="OO3" s="1101">
        <f t="shared" si="0"/>
        <v>509375.63</v>
      </c>
      <c r="OP3" s="1101">
        <f t="shared" si="0"/>
        <v>1045888.34</v>
      </c>
      <c r="OQ3" s="1101">
        <f t="shared" si="0"/>
        <v>717220.96</v>
      </c>
      <c r="OR3" s="1101">
        <f t="shared" si="0"/>
        <v>0</v>
      </c>
      <c r="OS3" s="1101">
        <f t="shared" si="0"/>
        <v>0</v>
      </c>
      <c r="OT3" s="1101">
        <f t="shared" si="0"/>
        <v>0</v>
      </c>
      <c r="OU3" s="1101">
        <f t="shared" si="0"/>
        <v>0</v>
      </c>
      <c r="OV3" s="1101">
        <f t="shared" si="0"/>
        <v>0</v>
      </c>
      <c r="OW3" s="1101">
        <f t="shared" si="0"/>
        <v>0</v>
      </c>
      <c r="OX3" s="1101">
        <f t="shared" si="0"/>
        <v>0</v>
      </c>
      <c r="OY3" s="1101">
        <f t="shared" si="0"/>
        <v>0</v>
      </c>
      <c r="OZ3" s="1101">
        <f t="shared" si="0"/>
        <v>0</v>
      </c>
      <c r="PA3" s="1101">
        <f t="shared" si="0"/>
        <v>0</v>
      </c>
      <c r="PB3" s="1101">
        <f t="shared" si="0"/>
        <v>0</v>
      </c>
    </row>
    <row r="4" spans="1:418" ht="12.75" customHeight="1">
      <c r="A4" s="1541"/>
      <c r="B4" s="1541"/>
      <c r="C4" s="1541"/>
      <c r="D4" s="1541"/>
      <c r="E4" s="1541"/>
      <c r="F4" s="1541"/>
      <c r="G4" s="1541"/>
      <c r="H4" s="1541"/>
      <c r="I4" s="1541"/>
      <c r="OG4" s="1102">
        <f>IF(RESUMO_GLOBAL!M16=0,"",RESUMO_GLOBAL!C16)</f>
        <v>1</v>
      </c>
      <c r="OH4" s="1103">
        <f>IF(OI4="","",IF(IFERROR(VLOOKUP(OI4,Cod_Gde_Itens!$A$1:$B$80,2,FALSE),0)&gt;549,IFERROR(VLOOKUP(OI4,Cod_Gde_Itens!$A$1:$B$80,2,FALSE),0),IF(Dados_GLOBAL_Inicial!J10=0,"",Dados_GLOBAL_Inicial!J10)))</f>
        <v>550</v>
      </c>
      <c r="OI4" s="1104" t="str">
        <f>IFERROR(VLOOKUP(OG4,RESUMO_GLOBAL!$C$16:$N$64,3,FALSE),"")</f>
        <v>SERVIÇOS PRELIMINARES</v>
      </c>
      <c r="OJ4" s="1105">
        <f t="shared" ref="OJ4:OJ33" si="1">IF(SUM(OK4:OV4)=0,"",SUM(OK4:OV4))</f>
        <v>40363.22</v>
      </c>
      <c r="OK4" s="1106">
        <f>IFERROR(IF(VLOOKUP($OI4,Cronograma_Proposta_Empresa!$B$7:$V$39,Cronograma_Proposta_Empresa!E$1+3,FALSE)="R$","",ROUND(VLOOKUP($OI4,Cronograma_Proposta_Empresa!$B$7:$V$39,Cronograma_Proposta_Empresa!E$1+3,FALSE),2)),"")</f>
        <v>5612.58</v>
      </c>
      <c r="OL4" s="1107">
        <f>IFERROR(IF(VLOOKUP($OI4,Cronograma_Proposta_Empresa!$B$7:$V$39,Cronograma_Proposta_Empresa!F$1+3,FALSE)="R$","",ROUND(VLOOKUP($OI4,Cronograma_Proposta_Empresa!$B$7:$V$39,Cronograma_Proposta_Empresa!F$1+3,FALSE),2)),"")</f>
        <v>10947.62</v>
      </c>
      <c r="OM4" s="1106">
        <f>IFERROR(IF(VLOOKUP($OI4,Cronograma_Proposta_Empresa!$B$7:$V$39,Cronograma_Proposta_Empresa!G$1+3,FALSE)="R$","",ROUND(VLOOKUP($OI4,Cronograma_Proposta_Empresa!$B$7:$V$39,Cronograma_Proposta_Empresa!G$1+3,FALSE),2)),"")</f>
        <v>6845.37</v>
      </c>
      <c r="ON4" s="1107">
        <f>IFERROR(IF(VLOOKUP($OI4,Cronograma_Proposta_Empresa!$B$7:$V$39,Cronograma_Proposta_Empresa!H$1+3,FALSE)="R$","",ROUND(VLOOKUP($OI4,Cronograma_Proposta_Empresa!$B$7:$V$39,Cronograma_Proposta_Empresa!H$1+3,FALSE),2)),"")</f>
        <v>6248.93</v>
      </c>
      <c r="OO4" s="1106">
        <f>IFERROR(IF(VLOOKUP($OI4,Cronograma_Proposta_Empresa!$B$7:$V$39,Cronograma_Proposta_Empresa!I$1+3,FALSE)="R$","",ROUND(VLOOKUP($OI4,Cronograma_Proposta_Empresa!$B$7:$V$39,Cronograma_Proposta_Empresa!I$1+3,FALSE),2)),"")</f>
        <v>3543.62</v>
      </c>
      <c r="OP4" s="1107">
        <f>IFERROR(IF(VLOOKUP($OI4,Cronograma_Proposta_Empresa!$B$7:$V$39,Cronograma_Proposta_Empresa!J$1+3,FALSE)="R$","",ROUND(VLOOKUP($OI4,Cronograma_Proposta_Empresa!$B$7:$V$39,Cronograma_Proposta_Empresa!J$1+3,FALSE),2)),"")</f>
        <v>7165.1</v>
      </c>
      <c r="OQ4" s="1106">
        <f>IFERROR(IF(VLOOKUP($OI4,Cronograma_Proposta_Empresa!$B$7:$V$39,Cronograma_Proposta_Empresa!K$1+3,FALSE)="R$","",ROUND(VLOOKUP($OI4,Cronograma_Proposta_Empresa!$B$7:$V$39,Cronograma_Proposta_Empresa!K$1+3,FALSE),2)),"")</f>
        <v>0</v>
      </c>
      <c r="OR4" s="1107" t="str">
        <f>IFERROR(IF(VLOOKUP($OI4,Cronograma_Proposta_Empresa!$B$7:$V$39,Cronograma_Proposta_Empresa!L$1+3,FALSE)="R$","",ROUND(VLOOKUP($OI4,Cronograma_Proposta_Empresa!$B$7:$V$39,Cronograma_Proposta_Empresa!L$1+3,FALSE),2)),"")</f>
        <v/>
      </c>
      <c r="OS4" s="1106" t="str">
        <f>IFERROR(IF(VLOOKUP($OI4,Cronograma_Proposta_Empresa!$B$7:$V$39,Cronograma_Proposta_Empresa!M$1+3,FALSE)="R$","",ROUND(VLOOKUP($OI4,Cronograma_Proposta_Empresa!$B$7:$V$39,Cronograma_Proposta_Empresa!M$1+3,FALSE),2)),"")</f>
        <v/>
      </c>
      <c r="OT4" s="1107" t="str">
        <f>IFERROR(IF(VLOOKUP($OI4,Cronograma_Proposta_Empresa!$B$7:$V$39,Cronograma_Proposta_Empresa!N$1+3,FALSE)="R$","",ROUND(VLOOKUP($OI4,Cronograma_Proposta_Empresa!$B$7:$V$39,Cronograma_Proposta_Empresa!N$1+3,FALSE),2)),"")</f>
        <v/>
      </c>
      <c r="OU4" s="1106" t="str">
        <f>IFERROR(IF(VLOOKUP($OI4,Cronograma_Proposta_Empresa!$B$7:$V$39,Cronograma_Proposta_Empresa!O$1+3,FALSE)="R$","",ROUND(VLOOKUP($OI4,Cronograma_Proposta_Empresa!$B$7:$V$39,Cronograma_Proposta_Empresa!O$1+3,FALSE),2)),"")</f>
        <v/>
      </c>
      <c r="OV4" s="1107" t="str">
        <f>IFERROR(IF(VLOOKUP($OI4,Cronograma_Proposta_Empresa!$B$7:$V$39,Cronograma_Proposta_Empresa!P$1+3,FALSE)="R$","",ROUND(VLOOKUP($OI4,Cronograma_Proposta_Empresa!$B$7:$V$39,Cronograma_Proposta_Empresa!P$1+3,FALSE),2)),"")</f>
        <v/>
      </c>
      <c r="OW4" s="1106" t="str">
        <f>IFERROR(IF(VLOOKUP($OI4,Cronograma_Proposta_Empresa!$B$7:$V$39,Cronograma_Proposta_Empresa!Q$1+3,FALSE)="R$","",ROUND(VLOOKUP($OI4,Cronograma_Proposta_Empresa!$B$7:$V$39,Cronograma_Proposta_Empresa!Q$1+3,FALSE),2)),"")</f>
        <v/>
      </c>
      <c r="OX4" s="1107" t="str">
        <f>IFERROR(IF(VLOOKUP($OI4,Cronograma_Proposta_Empresa!$B$7:$V$39,Cronograma_Proposta_Empresa!R$1+3,FALSE)="R$","",ROUND(VLOOKUP($OI4,Cronograma_Proposta_Empresa!$B$7:$V$39,Cronograma_Proposta_Empresa!R$1+3,FALSE),2)),"")</f>
        <v/>
      </c>
      <c r="OY4" s="1106" t="str">
        <f>IFERROR(IF(VLOOKUP($OI4,Cronograma_Proposta_Empresa!$B$7:$V$39,Cronograma_Proposta_Empresa!S$1+3,FALSE)="R$","",ROUND(VLOOKUP($OI4,Cronograma_Proposta_Empresa!$B$7:$V$39,Cronograma_Proposta_Empresa!S$1+3,FALSE),2)),"")</f>
        <v/>
      </c>
      <c r="OZ4" s="1107" t="str">
        <f>IFERROR(IF(VLOOKUP($OI4,Cronograma_Proposta_Empresa!$B$7:$V$39,Cronograma_Proposta_Empresa!T$1+3,FALSE)="R$","",ROUND(VLOOKUP($OI4,Cronograma_Proposta_Empresa!$B$7:$V$39,Cronograma_Proposta_Empresa!T$1+3,FALSE),2)),"")</f>
        <v/>
      </c>
      <c r="PA4" s="1106" t="str">
        <f>IFERROR(IF(VLOOKUP($OI4,Cronograma_Proposta_Empresa!$B$7:$V$39,Cronograma_Proposta_Empresa!U$1+3,FALSE)="R$","",ROUND(VLOOKUP($OI4,Cronograma_Proposta_Empresa!$B$7:$V$39,Cronograma_Proposta_Empresa!U$1+3,FALSE),2)),"")</f>
        <v/>
      </c>
      <c r="PB4" s="1107" t="str">
        <f>IFERROR(IF(VLOOKUP($OI4,Cronograma_Proposta_Empresa!$B$7:$V$39,Cronograma_Proposta_Empresa!V$1+3,FALSE)="R$","",ROUND(VLOOKUP($OI4,Cronograma_Proposta_Empresa!$B$7:$V$39,Cronograma_Proposta_Empresa!V$1+3,FALSE),2)),"")</f>
        <v/>
      </c>
    </row>
    <row r="5" spans="1:418" ht="12.75" customHeight="1">
      <c r="A5" s="1541"/>
      <c r="B5" s="1541"/>
      <c r="C5" s="1541"/>
      <c r="D5" s="1541"/>
      <c r="E5" s="1541"/>
      <c r="F5" s="1541"/>
      <c r="G5" s="1541"/>
      <c r="H5" s="1541"/>
      <c r="I5" s="1541"/>
      <c r="OG5" s="1102">
        <f>IF(RESUMO_GLOBAL!M17=0,"",RESUMO_GLOBAL!C17)</f>
        <v>2</v>
      </c>
      <c r="OH5" s="1103">
        <f>IF(OI5="","",IF(IFERROR(VLOOKUP(OI5,Cod_Gde_Itens!$A$1:$B$80,2,FALSE),0)&gt;549,IFERROR(VLOOKUP(OI5,Cod_Gde_Itens!$A$1:$B$80,2,FALSE),0),IF(Dados_GLOBAL_Inicial!J12=0,"",Dados_GLOBAL_Inicial!J12)))</f>
        <v>554</v>
      </c>
      <c r="OI5" s="1104" t="str">
        <f>IFERROR(VLOOKUP(OG5,RESUMO_GLOBAL!$C$16:$N$64,3,FALSE),"")</f>
        <v>TERRAPLENAGEM</v>
      </c>
      <c r="OJ5" s="1105">
        <f t="shared" si="1"/>
        <v>130561.94</v>
      </c>
      <c r="OK5" s="1106">
        <f>IFERROR(IF(VLOOKUP($OI5,Cronograma_Proposta_Empresa!$B$7:$V$39,Cronograma_Proposta_Empresa!E$1+3,FALSE)="R$","",ROUND(VLOOKUP($OI5,Cronograma_Proposta_Empresa!$B$7:$V$39,Cronograma_Proposta_Empresa!E$1+3,FALSE),2)),"")</f>
        <v>11381.43</v>
      </c>
      <c r="OL5" s="1107">
        <f>IFERROR(IF(VLOOKUP($OI5,Cronograma_Proposta_Empresa!$B$7:$V$39,Cronograma_Proposta_Empresa!F$1+3,FALSE)="R$","",ROUND(VLOOKUP($OI5,Cronograma_Proposta_Empresa!$B$7:$V$39,Cronograma_Proposta_Empresa!F$1+3,FALSE),2)),"")</f>
        <v>13115.24</v>
      </c>
      <c r="OM5" s="1106">
        <f>IFERROR(IF(VLOOKUP($OI5,Cronograma_Proposta_Empresa!$B$7:$V$39,Cronograma_Proposta_Empresa!G$1+3,FALSE)="R$","",ROUND(VLOOKUP($OI5,Cronograma_Proposta_Empresa!$B$7:$V$39,Cronograma_Proposta_Empresa!G$1+3,FALSE),2)),"")</f>
        <v>10366.35</v>
      </c>
      <c r="ON5" s="1107">
        <f>IFERROR(IF(VLOOKUP($OI5,Cronograma_Proposta_Empresa!$B$7:$V$39,Cronograma_Proposta_Empresa!H$1+3,FALSE)="R$","",ROUND(VLOOKUP($OI5,Cronograma_Proposta_Empresa!$B$7:$V$39,Cronograma_Proposta_Empresa!H$1+3,FALSE),2)),"")</f>
        <v>31112.58</v>
      </c>
      <c r="OO5" s="1106">
        <f>IFERROR(IF(VLOOKUP($OI5,Cronograma_Proposta_Empresa!$B$7:$V$39,Cronograma_Proposta_Empresa!I$1+3,FALSE)="R$","",ROUND(VLOOKUP($OI5,Cronograma_Proposta_Empresa!$B$7:$V$39,Cronograma_Proposta_Empresa!I$1+3,FALSE),2)),"")</f>
        <v>21465.97</v>
      </c>
      <c r="OP5" s="1107">
        <f>IFERROR(IF(VLOOKUP($OI5,Cronograma_Proposta_Empresa!$B$7:$V$39,Cronograma_Proposta_Empresa!J$1+3,FALSE)="R$","",ROUND(VLOOKUP($OI5,Cronograma_Proposta_Empresa!$B$7:$V$39,Cronograma_Proposta_Empresa!J$1+3,FALSE),2)),"")</f>
        <v>32144.23</v>
      </c>
      <c r="OQ5" s="1106">
        <f>IFERROR(IF(VLOOKUP($OI5,Cronograma_Proposta_Empresa!$B$7:$V$39,Cronograma_Proposta_Empresa!K$1+3,FALSE)="R$","",ROUND(VLOOKUP($OI5,Cronograma_Proposta_Empresa!$B$7:$V$39,Cronograma_Proposta_Empresa!K$1+3,FALSE),2)),"")</f>
        <v>10976.14</v>
      </c>
      <c r="OR5" s="1107" t="str">
        <f>IFERROR(IF(VLOOKUP($OI5,Cronograma_Proposta_Empresa!$B$7:$V$39,Cronograma_Proposta_Empresa!L$1+3,FALSE)="R$","",ROUND(VLOOKUP($OI5,Cronograma_Proposta_Empresa!$B$7:$V$39,Cronograma_Proposta_Empresa!L$1+3,FALSE),2)),"")</f>
        <v/>
      </c>
      <c r="OS5" s="1106" t="str">
        <f>IFERROR(IF(VLOOKUP($OI5,Cronograma_Proposta_Empresa!$B$7:$V$39,Cronograma_Proposta_Empresa!M$1+3,FALSE)="R$","",ROUND(VLOOKUP($OI5,Cronograma_Proposta_Empresa!$B$7:$V$39,Cronograma_Proposta_Empresa!M$1+3,FALSE),2)),"")</f>
        <v/>
      </c>
      <c r="OT5" s="1107" t="str">
        <f>IFERROR(IF(VLOOKUP($OI5,Cronograma_Proposta_Empresa!$B$7:$V$39,Cronograma_Proposta_Empresa!N$1+3,FALSE)="R$","",ROUND(VLOOKUP($OI5,Cronograma_Proposta_Empresa!$B$7:$V$39,Cronograma_Proposta_Empresa!N$1+3,FALSE),2)),"")</f>
        <v/>
      </c>
      <c r="OU5" s="1106" t="str">
        <f>IFERROR(IF(VLOOKUP($OI5,Cronograma_Proposta_Empresa!$B$7:$V$39,Cronograma_Proposta_Empresa!O$1+3,FALSE)="R$","",ROUND(VLOOKUP($OI5,Cronograma_Proposta_Empresa!$B$7:$V$39,Cronograma_Proposta_Empresa!O$1+3,FALSE),2)),"")</f>
        <v/>
      </c>
      <c r="OV5" s="1107" t="str">
        <f>IFERROR(IF(VLOOKUP($OI5,Cronograma_Proposta_Empresa!$B$7:$V$39,Cronograma_Proposta_Empresa!P$1+3,FALSE)="R$","",ROUND(VLOOKUP($OI5,Cronograma_Proposta_Empresa!$B$7:$V$39,Cronograma_Proposta_Empresa!P$1+3,FALSE),2)),"")</f>
        <v/>
      </c>
      <c r="OW5" s="1106" t="str">
        <f>IFERROR(IF(VLOOKUP($OI5,Cronograma_Proposta_Empresa!$B$7:$V$39,Cronograma_Proposta_Empresa!Q$1+3,FALSE)="R$","",ROUND(VLOOKUP($OI5,Cronograma_Proposta_Empresa!$B$7:$V$39,Cronograma_Proposta_Empresa!Q$1+3,FALSE),2)),"")</f>
        <v/>
      </c>
      <c r="OX5" s="1107" t="str">
        <f>IFERROR(IF(VLOOKUP($OI5,Cronograma_Proposta_Empresa!$B$7:$V$39,Cronograma_Proposta_Empresa!R$1+3,FALSE)="R$","",ROUND(VLOOKUP($OI5,Cronograma_Proposta_Empresa!$B$7:$V$39,Cronograma_Proposta_Empresa!R$1+3,FALSE),2)),"")</f>
        <v/>
      </c>
      <c r="OY5" s="1106" t="str">
        <f>IFERROR(IF(VLOOKUP($OI5,Cronograma_Proposta_Empresa!$B$7:$V$39,Cronograma_Proposta_Empresa!S$1+3,FALSE)="R$","",ROUND(VLOOKUP($OI5,Cronograma_Proposta_Empresa!$B$7:$V$39,Cronograma_Proposta_Empresa!S$1+3,FALSE),2)),"")</f>
        <v/>
      </c>
      <c r="OZ5" s="1107" t="str">
        <f>IFERROR(IF(VLOOKUP($OI5,Cronograma_Proposta_Empresa!$B$7:$V$39,Cronograma_Proposta_Empresa!T$1+3,FALSE)="R$","",ROUND(VLOOKUP($OI5,Cronograma_Proposta_Empresa!$B$7:$V$39,Cronograma_Proposta_Empresa!T$1+3,FALSE),2)),"")</f>
        <v/>
      </c>
      <c r="PA5" s="1106" t="str">
        <f>IFERROR(IF(VLOOKUP($OI5,Cronograma_Proposta_Empresa!$B$7:$V$39,Cronograma_Proposta_Empresa!U$1+3,FALSE)="R$","",ROUND(VLOOKUP($OI5,Cronograma_Proposta_Empresa!$B$7:$V$39,Cronograma_Proposta_Empresa!U$1+3,FALSE),2)),"")</f>
        <v/>
      </c>
      <c r="PB5" s="1107" t="str">
        <f>IFERROR(IF(VLOOKUP($OI5,Cronograma_Proposta_Empresa!$B$7:$V$39,Cronograma_Proposta_Empresa!V$1+3,FALSE)="R$","",ROUND(VLOOKUP($OI5,Cronograma_Proposta_Empresa!$B$7:$V$39,Cronograma_Proposta_Empresa!V$1+3,FALSE),2)),"")</f>
        <v/>
      </c>
    </row>
    <row r="6" spans="1:418" ht="15.75" customHeight="1">
      <c r="A6" s="1005"/>
      <c r="B6" s="1005"/>
      <c r="C6" s="1005"/>
      <c r="D6" s="1005"/>
      <c r="E6" s="1005"/>
      <c r="F6" s="1005"/>
      <c r="G6" s="1005"/>
      <c r="H6" s="1005"/>
      <c r="I6" s="1109" t="s">
        <v>2015</v>
      </c>
      <c r="OG6" s="1102">
        <f>IF(RESUMO_GLOBAL!M18=0,"",RESUMO_GLOBAL!C18)</f>
        <v>3</v>
      </c>
      <c r="OH6" s="1103">
        <f>IF(OI6="","",IF(IFERROR(VLOOKUP(OI6,Cod_Gde_Itens!$A$1:$B$80,2,FALSE),0)&gt;549,IFERROR(VLOOKUP(OI6,Cod_Gde_Itens!$A$1:$B$80,2,FALSE),0),IF(Dados_GLOBAL_Inicial!J8=0,"",Dados_GLOBAL_Inicial!J8)))</f>
        <v>589</v>
      </c>
      <c r="OI6" s="1104" t="str">
        <f>IFERROR(VLOOKUP(OG6,RESUMO_GLOBAL!$C$16:$N$64,3,FALSE),"")</f>
        <v>DRENAGEM</v>
      </c>
      <c r="OJ6" s="1105">
        <f t="shared" si="1"/>
        <v>469897.99000000011</v>
      </c>
      <c r="OK6" s="1106">
        <f>IFERROR(IF(VLOOKUP($OI6,Cronograma_Proposta_Empresa!$B$7:$V$39,Cronograma_Proposta_Empresa!E$1+3,FALSE)="R$","",ROUND(VLOOKUP($OI6,Cronograma_Proposta_Empresa!$B$7:$V$39,Cronograma_Proposta_Empresa!E$1+3,FALSE),2)),"")</f>
        <v>47860.44</v>
      </c>
      <c r="OL6" s="1107">
        <f>IFERROR(IF(VLOOKUP($OI6,Cronograma_Proposta_Empresa!$B$7:$V$39,Cronograma_Proposta_Empresa!F$1+3,FALSE)="R$","",ROUND(VLOOKUP($OI6,Cronograma_Proposta_Empresa!$B$7:$V$39,Cronograma_Proposta_Empresa!F$1+3,FALSE),2)),"")</f>
        <v>66068.820000000007</v>
      </c>
      <c r="OM6" s="1106">
        <f>IFERROR(IF(VLOOKUP($OI6,Cronograma_Proposta_Empresa!$B$7:$V$39,Cronograma_Proposta_Empresa!G$1+3,FALSE)="R$","",ROUND(VLOOKUP($OI6,Cronograma_Proposta_Empresa!$B$7:$V$39,Cronograma_Proposta_Empresa!G$1+3,FALSE),2)),"")</f>
        <v>30786.95</v>
      </c>
      <c r="ON6" s="1107">
        <f>IFERROR(IF(VLOOKUP($OI6,Cronograma_Proposta_Empresa!$B$7:$V$39,Cronograma_Proposta_Empresa!H$1+3,FALSE)="R$","",ROUND(VLOOKUP($OI6,Cronograma_Proposta_Empresa!$B$7:$V$39,Cronograma_Proposta_Empresa!H$1+3,FALSE),2)),"")</f>
        <v>52053.29</v>
      </c>
      <c r="OO6" s="1106">
        <f>IFERROR(IF(VLOOKUP($OI6,Cronograma_Proposta_Empresa!$B$7:$V$39,Cronograma_Proposta_Empresa!I$1+3,FALSE)="R$","",ROUND(VLOOKUP($OI6,Cronograma_Proposta_Empresa!$B$7:$V$39,Cronograma_Proposta_Empresa!I$1+3,FALSE),2)),"")</f>
        <v>71869.05</v>
      </c>
      <c r="OP6" s="1107">
        <f>IFERROR(IF(VLOOKUP($OI6,Cronograma_Proposta_Empresa!$B$7:$V$39,Cronograma_Proposta_Empresa!J$1+3,FALSE)="R$","",ROUND(VLOOKUP($OI6,Cronograma_Proposta_Empresa!$B$7:$V$39,Cronograma_Proposta_Empresa!J$1+3,FALSE),2)),"")</f>
        <v>162510.41</v>
      </c>
      <c r="OQ6" s="1106">
        <f>IFERROR(IF(VLOOKUP($OI6,Cronograma_Proposta_Empresa!$B$7:$V$39,Cronograma_Proposta_Empresa!K$1+3,FALSE)="R$","",ROUND(VLOOKUP($OI6,Cronograma_Proposta_Empresa!$B$7:$V$39,Cronograma_Proposta_Empresa!K$1+3,FALSE),2)),"")</f>
        <v>38749.03</v>
      </c>
      <c r="OR6" s="1107" t="str">
        <f>IFERROR(IF(VLOOKUP($OI6,Cronograma_Proposta_Empresa!$B$7:$V$39,Cronograma_Proposta_Empresa!L$1+3,FALSE)="R$","",ROUND(VLOOKUP($OI6,Cronograma_Proposta_Empresa!$B$7:$V$39,Cronograma_Proposta_Empresa!L$1+3,FALSE),2)),"")</f>
        <v/>
      </c>
      <c r="OS6" s="1106" t="str">
        <f>IFERROR(IF(VLOOKUP($OI6,Cronograma_Proposta_Empresa!$B$7:$V$39,Cronograma_Proposta_Empresa!M$1+3,FALSE)="R$","",ROUND(VLOOKUP($OI6,Cronograma_Proposta_Empresa!$B$7:$V$39,Cronograma_Proposta_Empresa!M$1+3,FALSE),2)),"")</f>
        <v/>
      </c>
      <c r="OT6" s="1107" t="str">
        <f>IFERROR(IF(VLOOKUP($OI6,Cronograma_Proposta_Empresa!$B$7:$V$39,Cronograma_Proposta_Empresa!N$1+3,FALSE)="R$","",ROUND(VLOOKUP($OI6,Cronograma_Proposta_Empresa!$B$7:$V$39,Cronograma_Proposta_Empresa!N$1+3,FALSE),2)),"")</f>
        <v/>
      </c>
      <c r="OU6" s="1106" t="str">
        <f>IFERROR(IF(VLOOKUP($OI6,Cronograma_Proposta_Empresa!$B$7:$V$39,Cronograma_Proposta_Empresa!O$1+3,FALSE)="R$","",ROUND(VLOOKUP($OI6,Cronograma_Proposta_Empresa!$B$7:$V$39,Cronograma_Proposta_Empresa!O$1+3,FALSE),2)),"")</f>
        <v/>
      </c>
      <c r="OV6" s="1107" t="str">
        <f>IFERROR(IF(VLOOKUP($OI6,Cronograma_Proposta_Empresa!$B$7:$V$39,Cronograma_Proposta_Empresa!P$1+3,FALSE)="R$","",ROUND(VLOOKUP($OI6,Cronograma_Proposta_Empresa!$B$7:$V$39,Cronograma_Proposta_Empresa!P$1+3,FALSE),2)),"")</f>
        <v/>
      </c>
      <c r="OW6" s="1106" t="str">
        <f>IFERROR(IF(VLOOKUP($OI6,Cronograma_Proposta_Empresa!$B$7:$V$39,Cronograma_Proposta_Empresa!Q$1+3,FALSE)="R$","",ROUND(VLOOKUP($OI6,Cronograma_Proposta_Empresa!$B$7:$V$39,Cronograma_Proposta_Empresa!Q$1+3,FALSE),2)),"")</f>
        <v/>
      </c>
      <c r="OX6" s="1107" t="str">
        <f>IFERROR(IF(VLOOKUP($OI6,Cronograma_Proposta_Empresa!$B$7:$V$39,Cronograma_Proposta_Empresa!R$1+3,FALSE)="R$","",ROUND(VLOOKUP($OI6,Cronograma_Proposta_Empresa!$B$7:$V$39,Cronograma_Proposta_Empresa!R$1+3,FALSE),2)),"")</f>
        <v/>
      </c>
      <c r="OY6" s="1106" t="str">
        <f>IFERROR(IF(VLOOKUP($OI6,Cronograma_Proposta_Empresa!$B$7:$V$39,Cronograma_Proposta_Empresa!S$1+3,FALSE)="R$","",ROUND(VLOOKUP($OI6,Cronograma_Proposta_Empresa!$B$7:$V$39,Cronograma_Proposta_Empresa!S$1+3,FALSE),2)),"")</f>
        <v/>
      </c>
      <c r="OZ6" s="1107" t="str">
        <f>IFERROR(IF(VLOOKUP($OI6,Cronograma_Proposta_Empresa!$B$7:$V$39,Cronograma_Proposta_Empresa!T$1+3,FALSE)="R$","",ROUND(VLOOKUP($OI6,Cronograma_Proposta_Empresa!$B$7:$V$39,Cronograma_Proposta_Empresa!T$1+3,FALSE),2)),"")</f>
        <v/>
      </c>
      <c r="PA6" s="1106" t="str">
        <f>IFERROR(IF(VLOOKUP($OI6,Cronograma_Proposta_Empresa!$B$7:$V$39,Cronograma_Proposta_Empresa!U$1+3,FALSE)="R$","",ROUND(VLOOKUP($OI6,Cronograma_Proposta_Empresa!$B$7:$V$39,Cronograma_Proposta_Empresa!U$1+3,FALSE),2)),"")</f>
        <v/>
      </c>
      <c r="PB6" s="1107" t="str">
        <f>IFERROR(IF(VLOOKUP($OI6,Cronograma_Proposta_Empresa!$B$7:$V$39,Cronograma_Proposta_Empresa!V$1+3,FALSE)="R$","",ROUND(VLOOKUP($OI6,Cronograma_Proposta_Empresa!$B$7:$V$39,Cronograma_Proposta_Empresa!V$1+3,FALSE),2)),"")</f>
        <v/>
      </c>
    </row>
    <row r="7" spans="1:418" ht="12.75" customHeight="1">
      <c r="G7" s="1005"/>
      <c r="H7" s="1005"/>
      <c r="I7" s="1108" t="s">
        <v>2016</v>
      </c>
      <c r="OG7" s="1102">
        <f>IF(RESUMO_GLOBAL!M19=0,"",RESUMO_GLOBAL!C19)</f>
        <v>4</v>
      </c>
      <c r="OH7" s="1103">
        <f>IF(OI7="","",IF(IFERROR(VLOOKUP(OI7,Cod_Gde_Itens!$A$1:$B$80,2,FALSE),0)&gt;549,IFERROR(VLOOKUP(OI7,Cod_Gde_Itens!$A$1:$B$80,2,FALSE),0),IF(Dados_GLOBAL_Inicial!J10=0,"",Dados_GLOBAL_Inicial!J10)))</f>
        <v>556</v>
      </c>
      <c r="OI7" s="1104" t="str">
        <f>IFERROR(VLOOKUP(OG7,RESUMO_GLOBAL!$C$16:$N$64,3,FALSE),"")</f>
        <v>BASE / SUB-BASE</v>
      </c>
      <c r="OJ7" s="1105">
        <f t="shared" si="1"/>
        <v>1043340.88</v>
      </c>
      <c r="OK7" s="1106">
        <f>IFERROR(IF(VLOOKUP($OI7,Cronograma_Proposta_Empresa!$B$7:$V$39,Cronograma_Proposta_Empresa!E$1+3,FALSE)="R$","",ROUND(VLOOKUP($OI7,Cronograma_Proposta_Empresa!$B$7:$V$39,Cronograma_Proposta_Empresa!E$1+3,FALSE),2)),"")</f>
        <v>113770.42</v>
      </c>
      <c r="OL7" s="1107">
        <f>IFERROR(IF(VLOOKUP($OI7,Cronograma_Proposta_Empresa!$B$7:$V$39,Cronograma_Proposta_Empresa!F$1+3,FALSE)="R$","",ROUND(VLOOKUP($OI7,Cronograma_Proposta_Empresa!$B$7:$V$39,Cronograma_Proposta_Empresa!F$1+3,FALSE),2)),"")</f>
        <v>122188.34</v>
      </c>
      <c r="OM7" s="1106">
        <f>IFERROR(IF(VLOOKUP($OI7,Cronograma_Proposta_Empresa!$B$7:$V$39,Cronograma_Proposta_Empresa!G$1+3,FALSE)="R$","",ROUND(VLOOKUP($OI7,Cronograma_Proposta_Empresa!$B$7:$V$39,Cronograma_Proposta_Empresa!G$1+3,FALSE),2)),"")</f>
        <v>128435.04</v>
      </c>
      <c r="ON7" s="1107">
        <f>IFERROR(IF(VLOOKUP($OI7,Cronograma_Proposta_Empresa!$B$7:$V$39,Cronograma_Proposta_Empresa!H$1+3,FALSE)="R$","",ROUND(VLOOKUP($OI7,Cronograma_Proposta_Empresa!$B$7:$V$39,Cronograma_Proposta_Empresa!H$1+3,FALSE),2)),"")</f>
        <v>113737.51</v>
      </c>
      <c r="OO7" s="1106">
        <f>IFERROR(IF(VLOOKUP($OI7,Cronograma_Proposta_Empresa!$B$7:$V$39,Cronograma_Proposta_Empresa!I$1+3,FALSE)="R$","",ROUND(VLOOKUP($OI7,Cronograma_Proposta_Empresa!$B$7:$V$39,Cronograma_Proposta_Empresa!I$1+3,FALSE),2)),"")</f>
        <v>114626.25</v>
      </c>
      <c r="OP7" s="1107">
        <f>IFERROR(IF(VLOOKUP($OI7,Cronograma_Proposta_Empresa!$B$7:$V$39,Cronograma_Proposta_Empresa!J$1+3,FALSE)="R$","",ROUND(VLOOKUP($OI7,Cronograma_Proposta_Empresa!$B$7:$V$39,Cronograma_Proposta_Empresa!J$1+3,FALSE),2)),"")</f>
        <v>220031.58</v>
      </c>
      <c r="OQ7" s="1106">
        <f>IFERROR(IF(VLOOKUP($OI7,Cronograma_Proposta_Empresa!$B$7:$V$39,Cronograma_Proposta_Empresa!K$1+3,FALSE)="R$","",ROUND(VLOOKUP($OI7,Cronograma_Proposta_Empresa!$B$7:$V$39,Cronograma_Proposta_Empresa!K$1+3,FALSE),2)),"")</f>
        <v>230551.74</v>
      </c>
      <c r="OR7" s="1107" t="str">
        <f>IFERROR(IF(VLOOKUP($OI7,Cronograma_Proposta_Empresa!$B$7:$V$39,Cronograma_Proposta_Empresa!L$1+3,FALSE)="R$","",ROUND(VLOOKUP($OI7,Cronograma_Proposta_Empresa!$B$7:$V$39,Cronograma_Proposta_Empresa!L$1+3,FALSE),2)),"")</f>
        <v/>
      </c>
      <c r="OS7" s="1106" t="str">
        <f>IFERROR(IF(VLOOKUP($OI7,Cronograma_Proposta_Empresa!$B$7:$V$39,Cronograma_Proposta_Empresa!M$1+3,FALSE)="R$","",ROUND(VLOOKUP($OI7,Cronograma_Proposta_Empresa!$B$7:$V$39,Cronograma_Proposta_Empresa!M$1+3,FALSE),2)),"")</f>
        <v/>
      </c>
      <c r="OT7" s="1107" t="str">
        <f>IFERROR(IF(VLOOKUP($OI7,Cronograma_Proposta_Empresa!$B$7:$V$39,Cronograma_Proposta_Empresa!N$1+3,FALSE)="R$","",ROUND(VLOOKUP($OI7,Cronograma_Proposta_Empresa!$B$7:$V$39,Cronograma_Proposta_Empresa!N$1+3,FALSE),2)),"")</f>
        <v/>
      </c>
      <c r="OU7" s="1106" t="str">
        <f>IFERROR(IF(VLOOKUP($OI7,Cronograma_Proposta_Empresa!$B$7:$V$39,Cronograma_Proposta_Empresa!O$1+3,FALSE)="R$","",ROUND(VLOOKUP($OI7,Cronograma_Proposta_Empresa!$B$7:$V$39,Cronograma_Proposta_Empresa!O$1+3,FALSE),2)),"")</f>
        <v/>
      </c>
      <c r="OV7" s="1107" t="str">
        <f>IFERROR(IF(VLOOKUP($OI7,Cronograma_Proposta_Empresa!$B$7:$V$39,Cronograma_Proposta_Empresa!P$1+3,FALSE)="R$","",ROUND(VLOOKUP($OI7,Cronograma_Proposta_Empresa!$B$7:$V$39,Cronograma_Proposta_Empresa!P$1+3,FALSE),2)),"")</f>
        <v/>
      </c>
      <c r="OW7" s="1106" t="str">
        <f>IFERROR(IF(VLOOKUP($OI7,Cronograma_Proposta_Empresa!$B$7:$V$39,Cronograma_Proposta_Empresa!Q$1+3,FALSE)="R$","",ROUND(VLOOKUP($OI7,Cronograma_Proposta_Empresa!$B$7:$V$39,Cronograma_Proposta_Empresa!Q$1+3,FALSE),2)),"")</f>
        <v/>
      </c>
      <c r="OX7" s="1107" t="str">
        <f>IFERROR(IF(VLOOKUP($OI7,Cronograma_Proposta_Empresa!$B$7:$V$39,Cronograma_Proposta_Empresa!R$1+3,FALSE)="R$","",ROUND(VLOOKUP($OI7,Cronograma_Proposta_Empresa!$B$7:$V$39,Cronograma_Proposta_Empresa!R$1+3,FALSE),2)),"")</f>
        <v/>
      </c>
      <c r="OY7" s="1106" t="str">
        <f>IFERROR(IF(VLOOKUP($OI7,Cronograma_Proposta_Empresa!$B$7:$V$39,Cronograma_Proposta_Empresa!S$1+3,FALSE)="R$","",ROUND(VLOOKUP($OI7,Cronograma_Proposta_Empresa!$B$7:$V$39,Cronograma_Proposta_Empresa!S$1+3,FALSE),2)),"")</f>
        <v/>
      </c>
      <c r="OZ7" s="1107" t="str">
        <f>IFERROR(IF(VLOOKUP($OI7,Cronograma_Proposta_Empresa!$B$7:$V$39,Cronograma_Proposta_Empresa!T$1+3,FALSE)="R$","",ROUND(VLOOKUP($OI7,Cronograma_Proposta_Empresa!$B$7:$V$39,Cronograma_Proposta_Empresa!T$1+3,FALSE),2)),"")</f>
        <v/>
      </c>
      <c r="PA7" s="1106" t="str">
        <f>IFERROR(IF(VLOOKUP($OI7,Cronograma_Proposta_Empresa!$B$7:$V$39,Cronograma_Proposta_Empresa!U$1+3,FALSE)="R$","",ROUND(VLOOKUP($OI7,Cronograma_Proposta_Empresa!$B$7:$V$39,Cronograma_Proposta_Empresa!U$1+3,FALSE),2)),"")</f>
        <v/>
      </c>
      <c r="PB7" s="1107" t="str">
        <f>IFERROR(IF(VLOOKUP($OI7,Cronograma_Proposta_Empresa!$B$7:$V$39,Cronograma_Proposta_Empresa!V$1+3,FALSE)="R$","",ROUND(VLOOKUP($OI7,Cronograma_Proposta_Empresa!$B$7:$V$39,Cronograma_Proposta_Empresa!V$1+3,FALSE),2)),"")</f>
        <v/>
      </c>
    </row>
    <row r="8" spans="1:418" ht="12.75" customHeight="1">
      <c r="OG8" s="1102">
        <f>IF(RESUMO_GLOBAL!M20=0,"",RESUMO_GLOBAL!C20)</f>
        <v>5</v>
      </c>
      <c r="OH8" s="1103">
        <f>IF(OI8="","",IF(IFERROR(VLOOKUP(OI8,Cod_Gde_Itens!$A$1:$B$80,2,FALSE),0)&gt;549,IFERROR(VLOOKUP(OI8,Cod_Gde_Itens!$A$1:$B$80,2,FALSE),0),IF(Dados_GLOBAL_Inicial!J12=0,"",Dados_GLOBAL_Inicial!J12)))</f>
        <v>551</v>
      </c>
      <c r="OI8" s="1104" t="str">
        <f>IFERROR(VLOOKUP(OG8,RESUMO_GLOBAL!$C$16:$N$64,3,FALSE),"")</f>
        <v>REVESTIMENTO</v>
      </c>
      <c r="OJ8" s="1105">
        <f t="shared" si="1"/>
        <v>1450053.67</v>
      </c>
      <c r="OK8" s="1106">
        <f>IFERROR(IF(VLOOKUP($OI8,Cronograma_Proposta_Empresa!$B$7:$V$39,Cronograma_Proposta_Empresa!E$1+3,FALSE)="R$","",ROUND(VLOOKUP($OI8,Cronograma_Proposta_Empresa!$B$7:$V$39,Cronograma_Proposta_Empresa!E$1+3,FALSE),2)),"")</f>
        <v>161912.24</v>
      </c>
      <c r="OL8" s="1107">
        <f>IFERROR(IF(VLOOKUP($OI8,Cronograma_Proposta_Empresa!$B$7:$V$39,Cronograma_Proposta_Empresa!F$1+3,FALSE)="R$","",ROUND(VLOOKUP($OI8,Cronograma_Proposta_Empresa!$B$7:$V$39,Cronograma_Proposta_Empresa!F$1+3,FALSE),2)),"")</f>
        <v>173835.09</v>
      </c>
      <c r="OM8" s="1106">
        <f>IFERROR(IF(VLOOKUP($OI8,Cronograma_Proposta_Empresa!$B$7:$V$39,Cronograma_Proposta_Empresa!G$1+3,FALSE)="R$","",ROUND(VLOOKUP($OI8,Cronograma_Proposta_Empresa!$B$7:$V$39,Cronograma_Proposta_Empresa!G$1+3,FALSE),2)),"")</f>
        <v>148028.79999999999</v>
      </c>
      <c r="ON8" s="1107">
        <f>IFERROR(IF(VLOOKUP($OI8,Cronograma_Proposta_Empresa!$B$7:$V$39,Cronograma_Proposta_Empresa!H$1+3,FALSE)="R$","",ROUND(VLOOKUP($OI8,Cronograma_Proposta_Empresa!$B$7:$V$39,Cronograma_Proposta_Empresa!H$1+3,FALSE),2)),"")</f>
        <v>161813.51999999999</v>
      </c>
      <c r="OO8" s="1106">
        <f>IFERROR(IF(VLOOKUP($OI8,Cronograma_Proposta_Empresa!$B$7:$V$39,Cronograma_Proposta_Empresa!I$1+3,FALSE)="R$","",ROUND(VLOOKUP($OI8,Cronograma_Proposta_Empresa!$B$7:$V$39,Cronograma_Proposta_Empresa!I$1+3,FALSE),2)),"")</f>
        <v>163138.04</v>
      </c>
      <c r="OP8" s="1107">
        <f>IFERROR(IF(VLOOKUP($OI8,Cronograma_Proposta_Empresa!$B$7:$V$39,Cronograma_Proposta_Empresa!J$1+3,FALSE)="R$","",ROUND(VLOOKUP($OI8,Cronograma_Proposta_Empresa!$B$7:$V$39,Cronograma_Proposta_Empresa!J$1+3,FALSE),2)),"")</f>
        <v>366120.8</v>
      </c>
      <c r="OQ8" s="1106">
        <f>IFERROR(IF(VLOOKUP($OI8,Cronograma_Proposta_Empresa!$B$7:$V$39,Cronograma_Proposta_Empresa!K$1+3,FALSE)="R$","",ROUNDDOWN(VLOOKUP($OI8,Cronograma_Proposta_Empresa!$B$7:$V$39,Cronograma_Proposta_Empresa!K$1+3,FALSE),2)),"")</f>
        <v>275205.18</v>
      </c>
      <c r="OR8" s="1107" t="str">
        <f>IFERROR(IF(VLOOKUP($OI8,Cronograma_Proposta_Empresa!$B$7:$V$39,Cronograma_Proposta_Empresa!L$1+3,FALSE)="R$","",ROUND(VLOOKUP($OI8,Cronograma_Proposta_Empresa!$B$7:$V$39,Cronograma_Proposta_Empresa!L$1+3,FALSE),2)),"")</f>
        <v/>
      </c>
      <c r="OS8" s="1106" t="str">
        <f>IFERROR(IF(VLOOKUP($OI8,Cronograma_Proposta_Empresa!$B$7:$V$39,Cronograma_Proposta_Empresa!M$1+3,FALSE)="R$","",ROUND(VLOOKUP($OI8,Cronograma_Proposta_Empresa!$B$7:$V$39,Cronograma_Proposta_Empresa!M$1+3,FALSE),2)),"")</f>
        <v/>
      </c>
      <c r="OT8" s="1107" t="str">
        <f>IFERROR(IF(VLOOKUP($OI8,Cronograma_Proposta_Empresa!$B$7:$V$39,Cronograma_Proposta_Empresa!N$1+3,FALSE)="R$","",ROUND(VLOOKUP($OI8,Cronograma_Proposta_Empresa!$B$7:$V$39,Cronograma_Proposta_Empresa!N$1+3,FALSE),2)),"")</f>
        <v/>
      </c>
      <c r="OU8" s="1106" t="str">
        <f>IFERROR(IF(VLOOKUP($OI8,Cronograma_Proposta_Empresa!$B$7:$V$39,Cronograma_Proposta_Empresa!O$1+3,FALSE)="R$","",ROUND(VLOOKUP($OI8,Cronograma_Proposta_Empresa!$B$7:$V$39,Cronograma_Proposta_Empresa!O$1+3,FALSE),2)),"")</f>
        <v/>
      </c>
      <c r="OV8" s="1107" t="str">
        <f>IFERROR(IF(VLOOKUP($OI8,Cronograma_Proposta_Empresa!$B$7:$V$39,Cronograma_Proposta_Empresa!P$1+3,FALSE)="R$","",ROUND(VLOOKUP($OI8,Cronograma_Proposta_Empresa!$B$7:$V$39,Cronograma_Proposta_Empresa!P$1+3,FALSE),2)),"")</f>
        <v/>
      </c>
      <c r="OW8" s="1106" t="str">
        <f>IFERROR(IF(VLOOKUP($OI8,Cronograma_Proposta_Empresa!$B$7:$V$39,Cronograma_Proposta_Empresa!Q$1+3,FALSE)="R$","",ROUND(VLOOKUP($OI8,Cronograma_Proposta_Empresa!$B$7:$V$39,Cronograma_Proposta_Empresa!Q$1+3,FALSE),2)),"")</f>
        <v/>
      </c>
      <c r="OX8" s="1107" t="str">
        <f>IFERROR(IF(VLOOKUP($OI8,Cronograma_Proposta_Empresa!$B$7:$V$39,Cronograma_Proposta_Empresa!R$1+3,FALSE)="R$","",ROUND(VLOOKUP($OI8,Cronograma_Proposta_Empresa!$B$7:$V$39,Cronograma_Proposta_Empresa!R$1+3,FALSE),2)),"")</f>
        <v/>
      </c>
      <c r="OY8" s="1106" t="str">
        <f>IFERROR(IF(VLOOKUP($OI8,Cronograma_Proposta_Empresa!$B$7:$V$39,Cronograma_Proposta_Empresa!S$1+3,FALSE)="R$","",ROUND(VLOOKUP($OI8,Cronograma_Proposta_Empresa!$B$7:$V$39,Cronograma_Proposta_Empresa!S$1+3,FALSE),2)),"")</f>
        <v/>
      </c>
      <c r="OZ8" s="1107" t="str">
        <f>IFERROR(IF(VLOOKUP($OI8,Cronograma_Proposta_Empresa!$B$7:$V$39,Cronograma_Proposta_Empresa!T$1+3,FALSE)="R$","",ROUND(VLOOKUP($OI8,Cronograma_Proposta_Empresa!$B$7:$V$39,Cronograma_Proposta_Empresa!T$1+3,FALSE),2)),"")</f>
        <v/>
      </c>
      <c r="PA8" s="1106" t="str">
        <f>IFERROR(IF(VLOOKUP($OI8,Cronograma_Proposta_Empresa!$B$7:$V$39,Cronograma_Proposta_Empresa!U$1+3,FALSE)="R$","",ROUND(VLOOKUP($OI8,Cronograma_Proposta_Empresa!$B$7:$V$39,Cronograma_Proposta_Empresa!U$1+3,FALSE),2)),"")</f>
        <v/>
      </c>
      <c r="PB8" s="1107" t="str">
        <f>IFERROR(IF(VLOOKUP($OI8,Cronograma_Proposta_Empresa!$B$7:$V$39,Cronograma_Proposta_Empresa!V$1+3,FALSE)="R$","",ROUND(VLOOKUP($OI8,Cronograma_Proposta_Empresa!$B$7:$V$39,Cronograma_Proposta_Empresa!V$1+3,FALSE),2)),"")</f>
        <v/>
      </c>
    </row>
    <row r="9" spans="1:418" ht="12.75" customHeight="1">
      <c r="OG9" s="1102">
        <f>IF(RESUMO_GLOBAL!M21=0,"",RESUMO_GLOBAL!C21)</f>
        <v>6</v>
      </c>
      <c r="OH9" s="1103">
        <f>IF(OI9="","",IF(IFERROR(VLOOKUP(OI9,Cod_Gde_Itens!$A$1:$B$80,2,FALSE),0)&gt;549,IFERROR(VLOOKUP(OI9,Cod_Gde_Itens!$A$1:$B$80,2,FALSE),0),IF(Dados_GLOBAL_Inicial!J14=0,"",Dados_GLOBAL_Inicial!J14)))</f>
        <v>557</v>
      </c>
      <c r="OI9" s="1104" t="str">
        <f>IFERROR(VLOOKUP(OG9,RESUMO_GLOBAL!$C$16:$N$64,3,FALSE),"")</f>
        <v>MEIO-FIO E SARJETA</v>
      </c>
      <c r="OJ9" s="1105">
        <f t="shared" si="1"/>
        <v>266996.42000000004</v>
      </c>
      <c r="OK9" s="1106">
        <f>IFERROR(IF(VLOOKUP($OI9,Cronograma_Proposta_Empresa!$B$7:$V$39,Cronograma_Proposta_Empresa!E$1+3,FALSE)="R$","",ROUND(VLOOKUP($OI9,Cronograma_Proposta_Empresa!$B$7:$V$39,Cronograma_Proposta_Empresa!E$1+3,FALSE),2)),"")</f>
        <v>9767.1299999999992</v>
      </c>
      <c r="OL9" s="1107">
        <f>IFERROR(IF(VLOOKUP($OI9,Cronograma_Proposta_Empresa!$B$7:$V$39,Cronograma_Proposta_Empresa!F$1+3,FALSE)="R$","",ROUND(VLOOKUP($OI9,Cronograma_Proposta_Empresa!$B$7:$V$39,Cronograma_Proposta_Empresa!F$1+3,FALSE),2)),"")</f>
        <v>57456.76</v>
      </c>
      <c r="OM9" s="1106">
        <f>IFERROR(IF(VLOOKUP($OI9,Cronograma_Proposta_Empresa!$B$7:$V$39,Cronograma_Proposta_Empresa!G$1+3,FALSE)="R$","",ROUND(VLOOKUP($OI9,Cronograma_Proposta_Empresa!$B$7:$V$39,Cronograma_Proposta_Empresa!G$1+3,FALSE),2)),"")</f>
        <v>46482.87</v>
      </c>
      <c r="ON9" s="1107">
        <f>IFERROR(IF(VLOOKUP($OI9,Cronograma_Proposta_Empresa!$B$7:$V$39,Cronograma_Proposta_Empresa!H$1+3,FALSE)="R$","",ROUND(VLOOKUP($OI9,Cronograma_Proposta_Empresa!$B$7:$V$39,Cronograma_Proposta_Empresa!H$1+3,FALSE),2)),"")</f>
        <v>20277.060000000001</v>
      </c>
      <c r="OO9" s="1106">
        <f>IFERROR(IF(VLOOKUP($OI9,Cronograma_Proposta_Empresa!$B$7:$V$39,Cronograma_Proposta_Empresa!I$1+3,FALSE)="R$","",ROUND(VLOOKUP($OI9,Cronograma_Proposta_Empresa!$B$7:$V$39,Cronograma_Proposta_Empresa!I$1+3,FALSE),2)),"")</f>
        <v>21477.91</v>
      </c>
      <c r="OP9" s="1107">
        <f>IFERROR(IF(VLOOKUP($OI9,Cronograma_Proposta_Empresa!$B$7:$V$39,Cronograma_Proposta_Empresa!J$1+3,FALSE)="R$","",ROUND(VLOOKUP($OI9,Cronograma_Proposta_Empresa!$B$7:$V$39,Cronograma_Proposta_Empresa!J$1+3,FALSE),2)),"")</f>
        <v>72675.05</v>
      </c>
      <c r="OQ9" s="1106">
        <f>IFERROR(IF(VLOOKUP($OI9,Cronograma_Proposta_Empresa!$B$7:$V$39,Cronograma_Proposta_Empresa!K$1+3,FALSE)="R$","",ROUND(VLOOKUP($OI9,Cronograma_Proposta_Empresa!$B$7:$V$39,Cronograma_Proposta_Empresa!K$1+3,FALSE),2)),"")</f>
        <v>38859.64</v>
      </c>
      <c r="OR9" s="1107" t="str">
        <f>IFERROR(IF(VLOOKUP($OI9,Cronograma_Proposta_Empresa!$B$7:$V$39,Cronograma_Proposta_Empresa!L$1+3,FALSE)="R$","",ROUND(VLOOKUP($OI9,Cronograma_Proposta_Empresa!$B$7:$V$39,Cronograma_Proposta_Empresa!L$1+3,FALSE),2)),"")</f>
        <v/>
      </c>
      <c r="OS9" s="1106" t="str">
        <f>IFERROR(IF(VLOOKUP($OI9,Cronograma_Proposta_Empresa!$B$7:$V$39,Cronograma_Proposta_Empresa!M$1+3,FALSE)="R$","",ROUND(VLOOKUP($OI9,Cronograma_Proposta_Empresa!$B$7:$V$39,Cronograma_Proposta_Empresa!M$1+3,FALSE),2)),"")</f>
        <v/>
      </c>
      <c r="OT9" s="1107" t="str">
        <f>IFERROR(IF(VLOOKUP($OI9,Cronograma_Proposta_Empresa!$B$7:$V$39,Cronograma_Proposta_Empresa!N$1+3,FALSE)="R$","",ROUND(VLOOKUP($OI9,Cronograma_Proposta_Empresa!$B$7:$V$39,Cronograma_Proposta_Empresa!N$1+3,FALSE),2)),"")</f>
        <v/>
      </c>
      <c r="OU9" s="1106" t="str">
        <f>IFERROR(IF(VLOOKUP($OI9,Cronograma_Proposta_Empresa!$B$7:$V$39,Cronograma_Proposta_Empresa!O$1+3,FALSE)="R$","",ROUND(VLOOKUP($OI9,Cronograma_Proposta_Empresa!$B$7:$V$39,Cronograma_Proposta_Empresa!O$1+3,FALSE),2)),"")</f>
        <v/>
      </c>
      <c r="OV9" s="1107" t="str">
        <f>IFERROR(IF(VLOOKUP($OI9,Cronograma_Proposta_Empresa!$B$7:$V$39,Cronograma_Proposta_Empresa!P$1+3,FALSE)="R$","",ROUND(VLOOKUP($OI9,Cronograma_Proposta_Empresa!$B$7:$V$39,Cronograma_Proposta_Empresa!P$1+3,FALSE),2)),"")</f>
        <v/>
      </c>
      <c r="OW9" s="1106" t="str">
        <f>IFERROR(IF(VLOOKUP($OI9,Cronograma_Proposta_Empresa!$B$7:$V$39,Cronograma_Proposta_Empresa!Q$1+3,FALSE)="R$","",ROUND(VLOOKUP($OI9,Cronograma_Proposta_Empresa!$B$7:$V$39,Cronograma_Proposta_Empresa!Q$1+3,FALSE),2)),"")</f>
        <v/>
      </c>
      <c r="OX9" s="1107" t="str">
        <f>IFERROR(IF(VLOOKUP($OI9,Cronograma_Proposta_Empresa!$B$7:$V$39,Cronograma_Proposta_Empresa!R$1+3,FALSE)="R$","",ROUND(VLOOKUP($OI9,Cronograma_Proposta_Empresa!$B$7:$V$39,Cronograma_Proposta_Empresa!R$1+3,FALSE),2)),"")</f>
        <v/>
      </c>
      <c r="OY9" s="1106" t="str">
        <f>IFERROR(IF(VLOOKUP($OI9,Cronograma_Proposta_Empresa!$B$7:$V$39,Cronograma_Proposta_Empresa!S$1+3,FALSE)="R$","",ROUND(VLOOKUP($OI9,Cronograma_Proposta_Empresa!$B$7:$V$39,Cronograma_Proposta_Empresa!S$1+3,FALSE),2)),"")</f>
        <v/>
      </c>
      <c r="OZ9" s="1107" t="str">
        <f>IFERROR(IF(VLOOKUP($OI9,Cronograma_Proposta_Empresa!$B$7:$V$39,Cronograma_Proposta_Empresa!T$1+3,FALSE)="R$","",ROUND(VLOOKUP($OI9,Cronograma_Proposta_Empresa!$B$7:$V$39,Cronograma_Proposta_Empresa!T$1+3,FALSE),2)),"")</f>
        <v/>
      </c>
      <c r="PA9" s="1106" t="str">
        <f>IFERROR(IF(VLOOKUP($OI9,Cronograma_Proposta_Empresa!$B$7:$V$39,Cronograma_Proposta_Empresa!U$1+3,FALSE)="R$","",ROUND(VLOOKUP($OI9,Cronograma_Proposta_Empresa!$B$7:$V$39,Cronograma_Proposta_Empresa!U$1+3,FALSE),2)),"")</f>
        <v/>
      </c>
      <c r="PB9" s="1107" t="str">
        <f>IFERROR(IF(VLOOKUP($OI9,Cronograma_Proposta_Empresa!$B$7:$V$39,Cronograma_Proposta_Empresa!V$1+3,FALSE)="R$","",ROUND(VLOOKUP($OI9,Cronograma_Proposta_Empresa!$B$7:$V$39,Cronograma_Proposta_Empresa!V$1+3,FALSE),2)),"")</f>
        <v/>
      </c>
    </row>
    <row r="10" spans="1:418" ht="12.75" customHeight="1">
      <c r="OG10" s="1102">
        <f>IF(RESUMO_GLOBAL!M22=0,"",RESUMO_GLOBAL!C22)</f>
        <v>7</v>
      </c>
      <c r="OH10" s="1103">
        <f>IF(OI10="","",IF(IFERROR(VLOOKUP(OI10,Cod_Gde_Itens!$A$1:$B$80,2,FALSE),0)&gt;549,IFERROR(VLOOKUP(OI10,Cod_Gde_Itens!$A$1:$B$80,2,FALSE),0),IF(Dados_GLOBAL_Inicial!J16=0,"",Dados_GLOBAL_Inicial!J16)))</f>
        <v>558</v>
      </c>
      <c r="OI10" s="1104" t="str">
        <f>IFERROR(VLOOKUP(OG10,RESUMO_GLOBAL!$C$16:$N$64,3,FALSE),"")</f>
        <v>SERVIÇOS DE URBANIZAÇÃO</v>
      </c>
      <c r="OJ10" s="1105">
        <f t="shared" si="1"/>
        <v>697054.91999999993</v>
      </c>
      <c r="OK10" s="1106">
        <f>IFERROR(IF(VLOOKUP($OI10,Cronograma_Proposta_Empresa!$B$7:$V$39,Cronograma_Proposta_Empresa!E$1+3,FALSE)="R$","",ROUND(VLOOKUP($OI10,Cronograma_Proposta_Empresa!$B$7:$V$39,Cronograma_Proposta_Empresa!E$1+3,FALSE),2)),"")</f>
        <v>129927.94</v>
      </c>
      <c r="OL10" s="1107">
        <f>IFERROR(IF(VLOOKUP($OI10,Cronograma_Proposta_Empresa!$B$7:$V$39,Cronograma_Proposta_Empresa!F$1+3,FALSE)="R$","",ROUND(VLOOKUP($OI10,Cronograma_Proposta_Empresa!$B$7:$V$39,Cronograma_Proposta_Empresa!F$1+3,FALSE),2)),"")</f>
        <v>72179.8</v>
      </c>
      <c r="OM10" s="1106">
        <f>IFERROR(IF(VLOOKUP($OI10,Cronograma_Proposta_Empresa!$B$7:$V$39,Cronograma_Proposta_Empresa!G$1+3,FALSE)="R$","",ROUND(VLOOKUP($OI10,Cronograma_Proposta_Empresa!$B$7:$V$39,Cronograma_Proposta_Empresa!G$1+3,FALSE),2)),"")</f>
        <v>66092.36</v>
      </c>
      <c r="ON10" s="1107">
        <f>IFERROR(IF(VLOOKUP($OI10,Cronograma_Proposta_Empresa!$B$7:$V$39,Cronograma_Proposta_Empresa!H$1+3,FALSE)="R$","",ROUND(VLOOKUP($OI10,Cronograma_Proposta_Empresa!$B$7:$V$39,Cronograma_Proposta_Empresa!H$1+3,FALSE),2)),"")</f>
        <v>69193.289999999994</v>
      </c>
      <c r="OO10" s="1106">
        <f>IFERROR(IF(VLOOKUP($OI10,Cronograma_Proposta_Empresa!$B$7:$V$39,Cronograma_Proposta_Empresa!I$1+3,FALSE)="R$","",ROUND(VLOOKUP($OI10,Cronograma_Proposta_Empresa!$B$7:$V$39,Cronograma_Proposta_Empresa!I$1+3,FALSE),2)),"")</f>
        <v>90063.28</v>
      </c>
      <c r="OP10" s="1107">
        <f>IFERROR(IF(VLOOKUP($OI10,Cronograma_Proposta_Empresa!$B$7:$V$39,Cronograma_Proposta_Empresa!J$1+3,FALSE)="R$","",ROUND(VLOOKUP($OI10,Cronograma_Proposta_Empresa!$B$7:$V$39,Cronograma_Proposta_Empresa!J$1+3,FALSE),2)),"")</f>
        <v>165279.14000000001</v>
      </c>
      <c r="OQ10" s="1106">
        <f>IFERROR(IF(VLOOKUP($OI10,Cronograma_Proposta_Empresa!$B$7:$V$39,Cronograma_Proposta_Empresa!K$1+3,FALSE)="R$","",ROUND(VLOOKUP($OI10,Cronograma_Proposta_Empresa!$B$7:$V$39,Cronograma_Proposta_Empresa!K$1+3,FALSE),2)),"")</f>
        <v>104319.11</v>
      </c>
      <c r="OR10" s="1107" t="str">
        <f>IFERROR(IF(VLOOKUP($OI10,Cronograma_Proposta_Empresa!$B$7:$V$39,Cronograma_Proposta_Empresa!L$1+3,FALSE)="R$","",ROUND(VLOOKUP($OI10,Cronograma_Proposta_Empresa!$B$7:$V$39,Cronograma_Proposta_Empresa!L$1+3,FALSE),2)),"")</f>
        <v/>
      </c>
      <c r="OS10" s="1106" t="str">
        <f>IFERROR(IF(VLOOKUP($OI10,Cronograma_Proposta_Empresa!$B$7:$V$39,Cronograma_Proposta_Empresa!M$1+3,FALSE)="R$","",ROUND(VLOOKUP($OI10,Cronograma_Proposta_Empresa!$B$7:$V$39,Cronograma_Proposta_Empresa!M$1+3,FALSE),2)),"")</f>
        <v/>
      </c>
      <c r="OT10" s="1107" t="str">
        <f>IFERROR(IF(VLOOKUP($OI10,Cronograma_Proposta_Empresa!$B$7:$V$39,Cronograma_Proposta_Empresa!N$1+3,FALSE)="R$","",ROUND(VLOOKUP($OI10,Cronograma_Proposta_Empresa!$B$7:$V$39,Cronograma_Proposta_Empresa!N$1+3,FALSE),2)),"")</f>
        <v/>
      </c>
      <c r="OU10" s="1106" t="str">
        <f>IFERROR(IF(VLOOKUP($OI10,Cronograma_Proposta_Empresa!$B$7:$V$39,Cronograma_Proposta_Empresa!O$1+3,FALSE)="R$","",ROUND(VLOOKUP($OI10,Cronograma_Proposta_Empresa!$B$7:$V$39,Cronograma_Proposta_Empresa!O$1+3,FALSE),2)),"")</f>
        <v/>
      </c>
      <c r="OV10" s="1107" t="str">
        <f>IFERROR(IF(VLOOKUP($OI10,Cronograma_Proposta_Empresa!$B$7:$V$39,Cronograma_Proposta_Empresa!P$1+3,FALSE)="R$","",ROUND(VLOOKUP($OI10,Cronograma_Proposta_Empresa!$B$7:$V$39,Cronograma_Proposta_Empresa!P$1+3,FALSE),2)),"")</f>
        <v/>
      </c>
      <c r="OW10" s="1106" t="str">
        <f>IFERROR(IF(VLOOKUP($OI10,Cronograma_Proposta_Empresa!$B$7:$V$39,Cronograma_Proposta_Empresa!Q$1+3,FALSE)="R$","",ROUND(VLOOKUP($OI10,Cronograma_Proposta_Empresa!$B$7:$V$39,Cronograma_Proposta_Empresa!Q$1+3,FALSE),2)),"")</f>
        <v/>
      </c>
      <c r="OX10" s="1107" t="str">
        <f>IFERROR(IF(VLOOKUP($OI10,Cronograma_Proposta_Empresa!$B$7:$V$39,Cronograma_Proposta_Empresa!R$1+3,FALSE)="R$","",ROUND(VLOOKUP($OI10,Cronograma_Proposta_Empresa!$B$7:$V$39,Cronograma_Proposta_Empresa!R$1+3,FALSE),2)),"")</f>
        <v/>
      </c>
      <c r="OY10" s="1106" t="str">
        <f>IFERROR(IF(VLOOKUP($OI10,Cronograma_Proposta_Empresa!$B$7:$V$39,Cronograma_Proposta_Empresa!S$1+3,FALSE)="R$","",ROUND(VLOOKUP($OI10,Cronograma_Proposta_Empresa!$B$7:$V$39,Cronograma_Proposta_Empresa!S$1+3,FALSE),2)),"")</f>
        <v/>
      </c>
      <c r="OZ10" s="1107" t="str">
        <f>IFERROR(IF(VLOOKUP($OI10,Cronograma_Proposta_Empresa!$B$7:$V$39,Cronograma_Proposta_Empresa!T$1+3,FALSE)="R$","",ROUND(VLOOKUP($OI10,Cronograma_Proposta_Empresa!$B$7:$V$39,Cronograma_Proposta_Empresa!T$1+3,FALSE),2)),"")</f>
        <v/>
      </c>
      <c r="PA10" s="1106" t="str">
        <f>IFERROR(IF(VLOOKUP($OI10,Cronograma_Proposta_Empresa!$B$7:$V$39,Cronograma_Proposta_Empresa!U$1+3,FALSE)="R$","",ROUND(VLOOKUP($OI10,Cronograma_Proposta_Empresa!$B$7:$V$39,Cronograma_Proposta_Empresa!U$1+3,FALSE),2)),"")</f>
        <v/>
      </c>
      <c r="PB10" s="1107" t="str">
        <f>IFERROR(IF(VLOOKUP($OI10,Cronograma_Proposta_Empresa!$B$7:$V$39,Cronograma_Proposta_Empresa!V$1+3,FALSE)="R$","",ROUND(VLOOKUP($OI10,Cronograma_Proposta_Empresa!$B$7:$V$39,Cronograma_Proposta_Empresa!V$1+3,FALSE),2)),"")</f>
        <v/>
      </c>
    </row>
    <row r="11" spans="1:418" ht="12.75" customHeight="1">
      <c r="OG11" s="1102">
        <f>IF(RESUMO_GLOBAL!M23=0,"",RESUMO_GLOBAL!C23)</f>
        <v>8</v>
      </c>
      <c r="OH11" s="1103">
        <f>IF(OI11="","",IF(IFERROR(VLOOKUP(OI11,Cod_Gde_Itens!$A$1:$B$80,2,FALSE),0)&gt;549,IFERROR(VLOOKUP(OI11,Cod_Gde_Itens!$A$1:$B$80,2,FALSE),0),IF(Dados_GLOBAL_Inicial!J24=0,"",Dados_GLOBAL_Inicial!J24)))</f>
        <v>552</v>
      </c>
      <c r="OI11" s="1104" t="str">
        <f>IFERROR(VLOOKUP(OG11,RESUMO_GLOBAL!$C$16:$N$64,3,FALSE),"")</f>
        <v>SINALIZAÇÃO DE TRÂNSITO</v>
      </c>
      <c r="OJ11" s="1105">
        <f t="shared" si="1"/>
        <v>94823.390000000014</v>
      </c>
      <c r="OK11" s="1106">
        <f>IFERROR(IF(VLOOKUP($OI11,Cronograma_Proposta_Empresa!$B$7:$V$39,Cronograma_Proposta_Empresa!E$1+3,FALSE)="R$","",ROUND(VLOOKUP($OI11,Cronograma_Proposta_Empresa!$B$7:$V$39,Cronograma_Proposta_Empresa!E$1+3,FALSE),2)),"")</f>
        <v>11076.03</v>
      </c>
      <c r="OL11" s="1107">
        <f>IFERROR(IF(VLOOKUP($OI11,Cronograma_Proposta_Empresa!$B$7:$V$39,Cronograma_Proposta_Empresa!F$1+3,FALSE)="R$","",ROUND(VLOOKUP($OI11,Cronograma_Proposta_Empresa!$B$7:$V$39,Cronograma_Proposta_Empresa!F$1+3,FALSE),2)),"")</f>
        <v>20421.27</v>
      </c>
      <c r="OM11" s="1106">
        <f>IFERROR(IF(VLOOKUP($OI11,Cronograma_Proposta_Empresa!$B$7:$V$39,Cronograma_Proposta_Empresa!G$1+3,FALSE)="R$","",ROUND(VLOOKUP($OI11,Cronograma_Proposta_Empresa!$B$7:$V$39,Cronograma_Proposta_Empresa!G$1+3,FALSE),2)),"")</f>
        <v>9311.51</v>
      </c>
      <c r="ON11" s="1107">
        <f>IFERROR(IF(VLOOKUP($OI11,Cronograma_Proposta_Empresa!$B$7:$V$39,Cronograma_Proposta_Empresa!H$1+3,FALSE)="R$","",ROUND(VLOOKUP($OI11,Cronograma_Proposta_Empresa!$B$7:$V$39,Cronograma_Proposta_Empresa!H$1+3,FALSE),2)),"")</f>
        <v>16327.77</v>
      </c>
      <c r="OO11" s="1106">
        <f>IFERROR(IF(VLOOKUP($OI11,Cronograma_Proposta_Empresa!$B$7:$V$39,Cronograma_Proposta_Empresa!I$1+3,FALSE)="R$","",ROUND(VLOOKUP($OI11,Cronograma_Proposta_Empresa!$B$7:$V$39,Cronograma_Proposta_Empresa!I$1+3,FALSE),2)),"")</f>
        <v>14971.33</v>
      </c>
      <c r="OP11" s="1107">
        <f>IFERROR(IF(VLOOKUP($OI11,Cronograma_Proposta_Empresa!$B$7:$V$39,Cronograma_Proposta_Empresa!J$1+3,FALSE)="R$","",ROUND(VLOOKUP($OI11,Cronograma_Proposta_Empresa!$B$7:$V$39,Cronograma_Proposta_Empresa!J$1+3,FALSE),2)),"")</f>
        <v>11741.85</v>
      </c>
      <c r="OQ11" s="1106">
        <f>IFERROR(IF(VLOOKUP($OI11,Cronograma_Proposta_Empresa!$B$7:$V$39,Cronograma_Proposta_Empresa!K$1+3,FALSE)="R$","",ROUND(VLOOKUP($OI11,Cronograma_Proposta_Empresa!$B$7:$V$39,Cronograma_Proposta_Empresa!K$1+3,FALSE),2)),"")</f>
        <v>10973.63</v>
      </c>
      <c r="OR11" s="1107" t="str">
        <f>IFERROR(IF(VLOOKUP($OI11,Cronograma_Proposta_Empresa!$B$7:$V$39,Cronograma_Proposta_Empresa!L$1+3,FALSE)="R$","",ROUNDUP(VLOOKUP($OI11,Cronograma_Proposta_Empresa!$B$7:$V$39,Cronograma_Proposta_Empresa!L$1+3,FALSE),2)),"")</f>
        <v/>
      </c>
      <c r="OS11" s="1106" t="str">
        <f>IFERROR(IF(VLOOKUP($OI11,Cronograma_Proposta_Empresa!$B$7:$V$39,Cronograma_Proposta_Empresa!M$1+3,FALSE)="R$","",ROUND(VLOOKUP($OI11,Cronograma_Proposta_Empresa!$B$7:$V$39,Cronograma_Proposta_Empresa!M$1+3,FALSE),2)),"")</f>
        <v/>
      </c>
      <c r="OT11" s="1107" t="str">
        <f>IFERROR(IF(VLOOKUP($OI11,Cronograma_Proposta_Empresa!$B$7:$V$39,Cronograma_Proposta_Empresa!N$1+3,FALSE)="R$","",ROUND(VLOOKUP($OI11,Cronograma_Proposta_Empresa!$B$7:$V$39,Cronograma_Proposta_Empresa!N$1+3,FALSE),2)),"")</f>
        <v/>
      </c>
      <c r="OU11" s="1106" t="str">
        <f>IFERROR(IF(VLOOKUP($OI11,Cronograma_Proposta_Empresa!$B$7:$V$39,Cronograma_Proposta_Empresa!O$1+3,FALSE)="R$","",ROUND(VLOOKUP($OI11,Cronograma_Proposta_Empresa!$B$7:$V$39,Cronograma_Proposta_Empresa!O$1+3,FALSE),2)),"")</f>
        <v/>
      </c>
      <c r="OV11" s="1107" t="str">
        <f>IFERROR(IF(VLOOKUP($OI11,Cronograma_Proposta_Empresa!$B$7:$V$39,Cronograma_Proposta_Empresa!P$1+3,FALSE)="R$","",ROUND(VLOOKUP($OI11,Cronograma_Proposta_Empresa!$B$7:$V$39,Cronograma_Proposta_Empresa!P$1+3,FALSE),2)),"")</f>
        <v/>
      </c>
      <c r="OW11" s="1106" t="str">
        <f>IFERROR(IF(VLOOKUP($OI11,Cronograma_Proposta_Empresa!$B$7:$V$39,Cronograma_Proposta_Empresa!Q$1+3,FALSE)="R$","",ROUND(VLOOKUP($OI11,Cronograma_Proposta_Empresa!$B$7:$V$39,Cronograma_Proposta_Empresa!Q$1+3,FALSE),2)),"")</f>
        <v/>
      </c>
      <c r="OX11" s="1107" t="str">
        <f>IFERROR(IF(VLOOKUP($OI11,Cronograma_Proposta_Empresa!$B$7:$V$39,Cronograma_Proposta_Empresa!R$1+3,FALSE)="R$","",ROUND(VLOOKUP($OI11,Cronograma_Proposta_Empresa!$B$7:$V$39,Cronograma_Proposta_Empresa!R$1+3,FALSE),2)),"")</f>
        <v/>
      </c>
      <c r="OY11" s="1106" t="str">
        <f>IFERROR(IF(VLOOKUP($OI11,Cronograma_Proposta_Empresa!$B$7:$V$39,Cronograma_Proposta_Empresa!S$1+3,FALSE)="R$","",ROUND(VLOOKUP($OI11,Cronograma_Proposta_Empresa!$B$7:$V$39,Cronograma_Proposta_Empresa!S$1+3,FALSE),2)),"")</f>
        <v/>
      </c>
      <c r="OZ11" s="1107" t="str">
        <f>IFERROR(IF(VLOOKUP($OI11,Cronograma_Proposta_Empresa!$B$7:$V$39,Cronograma_Proposta_Empresa!T$1+3,FALSE)="R$","",ROUND(VLOOKUP($OI11,Cronograma_Proposta_Empresa!$B$7:$V$39,Cronograma_Proposta_Empresa!T$1+3,FALSE),2)),"")</f>
        <v/>
      </c>
      <c r="PA11" s="1106" t="str">
        <f>IFERROR(IF(VLOOKUP($OI11,Cronograma_Proposta_Empresa!$B$7:$V$39,Cronograma_Proposta_Empresa!U$1+3,FALSE)="R$","",ROUND(VLOOKUP($OI11,Cronograma_Proposta_Empresa!$B$7:$V$39,Cronograma_Proposta_Empresa!U$1+3,FALSE),2)),"")</f>
        <v/>
      </c>
      <c r="PB11" s="1107" t="str">
        <f>IFERROR(IF(VLOOKUP($OI11,Cronograma_Proposta_Empresa!$B$7:$V$39,Cronograma_Proposta_Empresa!V$1+3,FALSE)="R$","",ROUND(VLOOKUP($OI11,Cronograma_Proposta_Empresa!$B$7:$V$39,Cronograma_Proposta_Empresa!V$1+3,FALSE),2)),"")</f>
        <v/>
      </c>
    </row>
    <row r="12" spans="1:418" ht="12.75" customHeight="1">
      <c r="OG12" s="1102">
        <f>IF(RESUMO_GLOBAL!M24=0,"",RESUMO_GLOBAL!C24)</f>
        <v>9</v>
      </c>
      <c r="OH12" s="1103">
        <f>IF(OI12="","",IF(IFERROR(VLOOKUP(OI12,Cod_Gde_Itens!$A$1:$B$80,2,FALSE),0)&gt;549,IFERROR(VLOOKUP(OI12,Cod_Gde_Itens!$A$1:$B$80,2,FALSE),0),IF(Dados_GLOBAL_Inicial!J20=0,"",Dados_GLOBAL_Inicial!J20)))</f>
        <v>553</v>
      </c>
      <c r="OI12" s="1104" t="str">
        <f>IFERROR(VLOOKUP(OG12,RESUMO_GLOBAL!$C$16:$N$64,3,FALSE),"")</f>
        <v>ENSAIOS TECNOLÓGICOS</v>
      </c>
      <c r="OJ12" s="1105">
        <f t="shared" si="1"/>
        <v>56907.57</v>
      </c>
      <c r="OK12" s="1106">
        <f>IFERROR(IF(VLOOKUP($OI12,Cronograma_Proposta_Empresa!$B$7:$V$39,Cronograma_Proposta_Empresa!E$1+3,FALSE)="R$","",ROUND(VLOOKUP($OI12,Cronograma_Proposta_Empresa!$B$7:$V$39,Cronograma_Proposta_Empresa!E$1+3,FALSE),2)),"")</f>
        <v>8220.18</v>
      </c>
      <c r="OL12" s="1107">
        <f>IFERROR(IF(VLOOKUP($OI12,Cronograma_Proposta_Empresa!$B$7:$V$39,Cronograma_Proposta_Empresa!F$1+3,FALSE)="R$","",ROUND(VLOOKUP($OI12,Cronograma_Proposta_Empresa!$B$7:$V$39,Cronograma_Proposta_Empresa!F$1+3,FALSE),2)),"")</f>
        <v>8220.18</v>
      </c>
      <c r="OM12" s="1106">
        <f>IFERROR(IF(VLOOKUP($OI12,Cronograma_Proposta_Empresa!$B$7:$V$39,Cronograma_Proposta_Empresa!G$1+3,FALSE)="R$","",ROUND(VLOOKUP($OI12,Cronograma_Proposta_Empresa!$B$7:$V$39,Cronograma_Proposta_Empresa!G$1+3,FALSE),2)),"")</f>
        <v>8220.18</v>
      </c>
      <c r="ON12" s="1107">
        <f>IFERROR(IF(VLOOKUP($OI12,Cronograma_Proposta_Empresa!$B$7:$V$39,Cronograma_Proposta_Empresa!H$1+3,FALSE)="R$","",ROUND(VLOOKUP($OI12,Cronograma_Proposta_Empresa!$B$7:$V$39,Cronograma_Proposta_Empresa!H$1+3,FALSE),2)),"")</f>
        <v>8220.18</v>
      </c>
      <c r="OO12" s="1106">
        <f>IFERROR(IF(VLOOKUP($OI12,Cronograma_Proposta_Empresa!$B$7:$V$39,Cronograma_Proposta_Empresa!I$1+3,FALSE)="R$","",ROUND(VLOOKUP($OI12,Cronograma_Proposta_Empresa!$B$7:$V$39,Cronograma_Proposta_Empresa!I$1+3,FALSE),2)),"")</f>
        <v>8220.18</v>
      </c>
      <c r="OP12" s="1107">
        <f>IFERROR(IF(VLOOKUP($OI12,Cronograma_Proposta_Empresa!$B$7:$V$39,Cronograma_Proposta_Empresa!J$1+3,FALSE)="R$","",ROUND(VLOOKUP($OI12,Cronograma_Proposta_Empresa!$B$7:$V$39,Cronograma_Proposta_Empresa!J$1+3,FALSE),2)),"")</f>
        <v>8220.18</v>
      </c>
      <c r="OQ12" s="1106">
        <f>IFERROR(IF(VLOOKUP($OI12,Cronograma_Proposta_Empresa!$B$7:$V$39,Cronograma_Proposta_Empresa!K$1+3,FALSE)="R$","",ROUND(VLOOKUP($OI12,Cronograma_Proposta_Empresa!$B$7:$V$39,Cronograma_Proposta_Empresa!K$1+3,FALSE),2)),"")</f>
        <v>7586.49</v>
      </c>
      <c r="OR12" s="1107" t="str">
        <f>IFERROR(IF(VLOOKUP($OI12,Cronograma_Proposta_Empresa!$B$7:$V$39,Cronograma_Proposta_Empresa!L$1+3,FALSE)="R$","",ROUND(VLOOKUP($OI12,Cronograma_Proposta_Empresa!$B$7:$V$39,Cronograma_Proposta_Empresa!L$1+3,FALSE),2)),"")</f>
        <v/>
      </c>
      <c r="OS12" s="1106" t="str">
        <f>IFERROR(IF(VLOOKUP($OI12,Cronograma_Proposta_Empresa!$B$7:$V$39,Cronograma_Proposta_Empresa!M$1+3,FALSE)="R$","",ROUND(VLOOKUP($OI12,Cronograma_Proposta_Empresa!$B$7:$V$39,Cronograma_Proposta_Empresa!M$1+3,FALSE),2)),"")</f>
        <v/>
      </c>
      <c r="OT12" s="1107" t="str">
        <f>IFERROR(IF(VLOOKUP($OI12,Cronograma_Proposta_Empresa!$B$7:$V$39,Cronograma_Proposta_Empresa!N$1+3,FALSE)="R$","",ROUND(VLOOKUP($OI12,Cronograma_Proposta_Empresa!$B$7:$V$39,Cronograma_Proposta_Empresa!N$1+3,FALSE),2)),"")</f>
        <v/>
      </c>
      <c r="OU12" s="1106" t="str">
        <f>IFERROR(IF(VLOOKUP($OI12,Cronograma_Proposta_Empresa!$B$7:$V$39,Cronograma_Proposta_Empresa!O$1+3,FALSE)="R$","",ROUND(VLOOKUP($OI12,Cronograma_Proposta_Empresa!$B$7:$V$39,Cronograma_Proposta_Empresa!O$1+3,FALSE),2)),"")</f>
        <v/>
      </c>
      <c r="OV12" s="1107" t="str">
        <f>IFERROR(IF(VLOOKUP($OI12,Cronograma_Proposta_Empresa!$B$7:$V$39,Cronograma_Proposta_Empresa!P$1+3,FALSE)="R$","",ROUND(VLOOKUP($OI12,Cronograma_Proposta_Empresa!$B$7:$V$39,Cronograma_Proposta_Empresa!P$1+3,FALSE),2)),"")</f>
        <v/>
      </c>
      <c r="OW12" s="1106" t="str">
        <f>IFERROR(IF(VLOOKUP($OI12,Cronograma_Proposta_Empresa!$B$7:$V$39,Cronograma_Proposta_Empresa!Q$1+3,FALSE)="R$","",ROUND(VLOOKUP($OI12,Cronograma_Proposta_Empresa!$B$7:$V$39,Cronograma_Proposta_Empresa!Q$1+3,FALSE),2)),"")</f>
        <v/>
      </c>
      <c r="OX12" s="1107" t="str">
        <f>IFERROR(IF(VLOOKUP($OI12,Cronograma_Proposta_Empresa!$B$7:$V$39,Cronograma_Proposta_Empresa!R$1+3,FALSE)="R$","",ROUND(VLOOKUP($OI12,Cronograma_Proposta_Empresa!$B$7:$V$39,Cronograma_Proposta_Empresa!R$1+3,FALSE),2)),"")</f>
        <v/>
      </c>
      <c r="OY12" s="1106" t="str">
        <f>IFERROR(IF(VLOOKUP($OI12,Cronograma_Proposta_Empresa!$B$7:$V$39,Cronograma_Proposta_Empresa!S$1+3,FALSE)="R$","",ROUND(VLOOKUP($OI12,Cronograma_Proposta_Empresa!$B$7:$V$39,Cronograma_Proposta_Empresa!S$1+3,FALSE),2)),"")</f>
        <v/>
      </c>
      <c r="OZ12" s="1107" t="str">
        <f>IFERROR(IF(VLOOKUP($OI12,Cronograma_Proposta_Empresa!$B$7:$V$39,Cronograma_Proposta_Empresa!T$1+3,FALSE)="R$","",ROUND(VLOOKUP($OI12,Cronograma_Proposta_Empresa!$B$7:$V$39,Cronograma_Proposta_Empresa!T$1+3,FALSE),2)),"")</f>
        <v/>
      </c>
      <c r="PA12" s="1106" t="str">
        <f>IFERROR(IF(VLOOKUP($OI12,Cronograma_Proposta_Empresa!$B$7:$V$39,Cronograma_Proposta_Empresa!U$1+3,FALSE)="R$","",ROUND(VLOOKUP($OI12,Cronograma_Proposta_Empresa!$B$7:$V$39,Cronograma_Proposta_Empresa!U$1+3,FALSE),2)),"")</f>
        <v/>
      </c>
      <c r="PB12" s="1107" t="str">
        <f>IFERROR(IF(VLOOKUP($OI12,Cronograma_Proposta_Empresa!$B$7:$V$39,Cronograma_Proposta_Empresa!V$1+3,FALSE)="R$","",ROUND(VLOOKUP($OI12,Cronograma_Proposta_Empresa!$B$7:$V$39,Cronograma_Proposta_Empresa!V$1+3,FALSE),2)),"")</f>
        <v/>
      </c>
    </row>
    <row r="13" spans="1:418" ht="12.75" customHeight="1">
      <c r="OG13" s="1102" t="str">
        <f>IF(RESUMO_GLOBAL!M25=0,"",RESUMO_GLOBAL!C25)</f>
        <v/>
      </c>
      <c r="OH13" s="1103" t="str">
        <f>IF(OI13="","",IF(IFERROR(VLOOKUP(OI13,Cod_Gde_Itens!$A$1:$B$80,2,FALSE),0)&gt;549,IFERROR(VLOOKUP(OI13,Cod_Gde_Itens!$A$1:$B$80,2,FALSE),0),IF(Dados_GLOBAL_Inicial!J22=0,"",Dados_GLOBAL_Inicial!J22)))</f>
        <v/>
      </c>
      <c r="OI13" s="1104" t="str">
        <f>IFERROR(VLOOKUP(OG13,RESUMO_GLOBAL!$C$16:$N$64,3,FALSE),"")</f>
        <v/>
      </c>
      <c r="OJ13" s="1105" t="str">
        <f t="shared" si="1"/>
        <v/>
      </c>
      <c r="OK13" s="1106" t="str">
        <f>IFERROR(IF(VLOOKUP($OI13,Cronograma_Proposta_Empresa!$B$7:$V$39,Cronograma_Proposta_Empresa!E$1+3,FALSE)="R$","",ROUND(VLOOKUP($OI13,Cronograma_Proposta_Empresa!$B$7:$V$39,Cronograma_Proposta_Empresa!E$1+3,FALSE),2)),"")</f>
        <v/>
      </c>
      <c r="OL13" s="1107" t="str">
        <f>IFERROR(IF(VLOOKUP($OI13,Cronograma_Proposta_Empresa!$B$7:$V$39,Cronograma_Proposta_Empresa!F$1+3,FALSE)="R$","",ROUND(VLOOKUP($OI13,Cronograma_Proposta_Empresa!$B$7:$V$39,Cronograma_Proposta_Empresa!F$1+3,FALSE),2)),"")</f>
        <v/>
      </c>
      <c r="OM13" s="1106" t="str">
        <f>IFERROR(IF(VLOOKUP($OI13,Cronograma_Proposta_Empresa!$B$7:$V$39,Cronograma_Proposta_Empresa!G$1+3,FALSE)="R$","",ROUND(VLOOKUP($OI13,Cronograma_Proposta_Empresa!$B$7:$V$39,Cronograma_Proposta_Empresa!G$1+3,FALSE),2)),"")</f>
        <v/>
      </c>
      <c r="ON13" s="1107" t="str">
        <f>IFERROR(IF(VLOOKUP($OI13,Cronograma_Proposta_Empresa!$B$7:$V$39,Cronograma_Proposta_Empresa!H$1+3,FALSE)="R$","",ROUND(VLOOKUP($OI13,Cronograma_Proposta_Empresa!$B$7:$V$39,Cronograma_Proposta_Empresa!H$1+3,FALSE),2)),"")</f>
        <v/>
      </c>
      <c r="OO13" s="1106" t="str">
        <f>IFERROR(IF(VLOOKUP($OI13,Cronograma_Proposta_Empresa!$B$7:$V$39,Cronograma_Proposta_Empresa!I$1+3,FALSE)="R$","",ROUND(VLOOKUP($OI13,Cronograma_Proposta_Empresa!$B$7:$V$39,Cronograma_Proposta_Empresa!I$1+3,FALSE),2)),"")</f>
        <v/>
      </c>
      <c r="OP13" s="1107" t="str">
        <f>IFERROR(IF(VLOOKUP($OI13,Cronograma_Proposta_Empresa!$B$7:$V$39,Cronograma_Proposta_Empresa!J$1+3,FALSE)="R$","",ROUND(VLOOKUP($OI13,Cronograma_Proposta_Empresa!$B$7:$V$39,Cronograma_Proposta_Empresa!J$1+3,FALSE),2)),"")</f>
        <v/>
      </c>
      <c r="OQ13" s="1106" t="str">
        <f>IFERROR(IF(VLOOKUP($OI13,Cronograma_Proposta_Empresa!$B$7:$V$39,Cronograma_Proposta_Empresa!K$1+3,FALSE)="R$","",ROUND(VLOOKUP($OI13,Cronograma_Proposta_Empresa!$B$7:$V$39,Cronograma_Proposta_Empresa!K$1+3,FALSE),2)),"")</f>
        <v/>
      </c>
      <c r="OR13" s="1107" t="str">
        <f>IFERROR(IF(VLOOKUP($OI13,Cronograma_Proposta_Empresa!$B$7:$V$39,Cronograma_Proposta_Empresa!L$1+3,FALSE)="R$","",ROUND(VLOOKUP($OI13,Cronograma_Proposta_Empresa!$B$7:$V$39,Cronograma_Proposta_Empresa!L$1+3,FALSE),2)),"")</f>
        <v/>
      </c>
      <c r="OS13" s="1106" t="str">
        <f>IFERROR(IF(VLOOKUP($OI13,Cronograma_Proposta_Empresa!$B$7:$V$39,Cronograma_Proposta_Empresa!M$1+3,FALSE)="R$","",ROUND(VLOOKUP($OI13,Cronograma_Proposta_Empresa!$B$7:$V$39,Cronograma_Proposta_Empresa!M$1+3,FALSE),2)),"")</f>
        <v/>
      </c>
      <c r="OT13" s="1107" t="str">
        <f>IFERROR(IF(VLOOKUP($OI13,Cronograma_Proposta_Empresa!$B$7:$V$39,Cronograma_Proposta_Empresa!N$1+3,FALSE)="R$","",ROUND(VLOOKUP($OI13,Cronograma_Proposta_Empresa!$B$7:$V$39,Cronograma_Proposta_Empresa!N$1+3,FALSE),2)),"")</f>
        <v/>
      </c>
      <c r="OU13" s="1106" t="str">
        <f>IFERROR(IF(VLOOKUP($OI13,Cronograma_Proposta_Empresa!$B$7:$V$39,Cronograma_Proposta_Empresa!O$1+3,FALSE)="R$","",ROUND(VLOOKUP($OI13,Cronograma_Proposta_Empresa!$B$7:$V$39,Cronograma_Proposta_Empresa!O$1+3,FALSE),2)),"")</f>
        <v/>
      </c>
      <c r="OV13" s="1107" t="str">
        <f>IFERROR(IF(VLOOKUP($OI13,Cronograma_Proposta_Empresa!$B$7:$V$39,Cronograma_Proposta_Empresa!P$1+3,FALSE)="R$","",ROUND(VLOOKUP($OI13,Cronograma_Proposta_Empresa!$B$7:$V$39,Cronograma_Proposta_Empresa!P$1+3,FALSE),2)),"")</f>
        <v/>
      </c>
      <c r="OW13" s="1106" t="str">
        <f>IFERROR(IF(VLOOKUP($OI13,Cronograma_Proposta_Empresa!$B$7:$V$39,Cronograma_Proposta_Empresa!Q$1+3,FALSE)="R$","",ROUND(VLOOKUP($OI13,Cronograma_Proposta_Empresa!$B$7:$V$39,Cronograma_Proposta_Empresa!Q$1+3,FALSE),2)),"")</f>
        <v/>
      </c>
      <c r="OX13" s="1107" t="str">
        <f>IFERROR(IF(VLOOKUP($OI13,Cronograma_Proposta_Empresa!$B$7:$V$39,Cronograma_Proposta_Empresa!R$1+3,FALSE)="R$","",ROUND(VLOOKUP($OI13,Cronograma_Proposta_Empresa!$B$7:$V$39,Cronograma_Proposta_Empresa!R$1+3,FALSE),2)),"")</f>
        <v/>
      </c>
      <c r="OY13" s="1106" t="str">
        <f>IFERROR(IF(VLOOKUP($OI13,Cronograma_Proposta_Empresa!$B$7:$V$39,Cronograma_Proposta_Empresa!S$1+3,FALSE)="R$","",ROUND(VLOOKUP($OI13,Cronograma_Proposta_Empresa!$B$7:$V$39,Cronograma_Proposta_Empresa!S$1+3,FALSE),2)),"")</f>
        <v/>
      </c>
      <c r="OZ13" s="1107" t="str">
        <f>IFERROR(IF(VLOOKUP($OI13,Cronograma_Proposta_Empresa!$B$7:$V$39,Cronograma_Proposta_Empresa!T$1+3,FALSE)="R$","",ROUND(VLOOKUP($OI13,Cronograma_Proposta_Empresa!$B$7:$V$39,Cronograma_Proposta_Empresa!T$1+3,FALSE),2)),"")</f>
        <v/>
      </c>
      <c r="PA13" s="1106" t="str">
        <f>IFERROR(IF(VLOOKUP($OI13,Cronograma_Proposta_Empresa!$B$7:$V$39,Cronograma_Proposta_Empresa!U$1+3,FALSE)="R$","",ROUND(VLOOKUP($OI13,Cronograma_Proposta_Empresa!$B$7:$V$39,Cronograma_Proposta_Empresa!U$1+3,FALSE),2)),"")</f>
        <v/>
      </c>
      <c r="PB13" s="1107" t="str">
        <f>IFERROR(IF(VLOOKUP($OI13,Cronograma_Proposta_Empresa!$B$7:$V$39,Cronograma_Proposta_Empresa!V$1+3,FALSE)="R$","",ROUND(VLOOKUP($OI13,Cronograma_Proposta_Empresa!$B$7:$V$39,Cronograma_Proposta_Empresa!V$1+3,FALSE),2)),"")</f>
        <v/>
      </c>
    </row>
    <row r="14" spans="1:418" ht="12.75" customHeight="1">
      <c r="OG14" s="1102" t="str">
        <f>IF(RESUMO_GLOBAL!M26=0,"",RESUMO_GLOBAL!C26)</f>
        <v/>
      </c>
      <c r="OH14" s="1103" t="str">
        <f>IF(OI14="","",IF(IFERROR(VLOOKUP(OI14,Cod_Gde_Itens!$A$1:$B$80,2,FALSE),0)&gt;549,IFERROR(VLOOKUP(OI14,Cod_Gde_Itens!$A$1:$B$80,2,FALSE),0),IF(Dados_GLOBAL_Inicial!J24=0,"",Dados_GLOBAL_Inicial!J24)))</f>
        <v/>
      </c>
      <c r="OI14" s="1104" t="str">
        <f>IFERROR(VLOOKUP(OG14,RESUMO_GLOBAL!$C$16:$N$64,3,FALSE),"")</f>
        <v/>
      </c>
      <c r="OJ14" s="1105" t="str">
        <f t="shared" si="1"/>
        <v/>
      </c>
      <c r="OK14" s="1106" t="str">
        <f>IFERROR(IF(VLOOKUP($OI14,Cronograma_Proposta_Empresa!$B$7:$V$39,Cronograma_Proposta_Empresa!E$1+3,FALSE)="R$","",ROUND(VLOOKUP($OI14,Cronograma_Proposta_Empresa!$B$7:$V$39,Cronograma_Proposta_Empresa!E$1+3,FALSE),2)),"")</f>
        <v/>
      </c>
      <c r="OL14" s="1107" t="str">
        <f>IFERROR(IF(VLOOKUP($OI14,Cronograma_Proposta_Empresa!$B$7:$V$39,Cronograma_Proposta_Empresa!F$1+3,FALSE)="R$","",ROUND(VLOOKUP($OI14,Cronograma_Proposta_Empresa!$B$7:$V$39,Cronograma_Proposta_Empresa!F$1+3,FALSE),2)),"")</f>
        <v/>
      </c>
      <c r="OM14" s="1106" t="str">
        <f>IFERROR(IF(VLOOKUP($OI14,Cronograma_Proposta_Empresa!$B$7:$V$39,Cronograma_Proposta_Empresa!G$1+3,FALSE)="R$","",ROUND(VLOOKUP($OI14,Cronograma_Proposta_Empresa!$B$7:$V$39,Cronograma_Proposta_Empresa!G$1+3,FALSE),2)),"")</f>
        <v/>
      </c>
      <c r="ON14" s="1107" t="str">
        <f>IFERROR(IF(VLOOKUP($OI14,Cronograma_Proposta_Empresa!$B$7:$V$39,Cronograma_Proposta_Empresa!H$1+3,FALSE)="R$","",ROUND(VLOOKUP($OI14,Cronograma_Proposta_Empresa!$B$7:$V$39,Cronograma_Proposta_Empresa!H$1+3,FALSE),2)),"")</f>
        <v/>
      </c>
      <c r="OO14" s="1106" t="str">
        <f>IFERROR(IF(VLOOKUP($OI14,Cronograma_Proposta_Empresa!$B$7:$V$39,Cronograma_Proposta_Empresa!I$1+3,FALSE)="R$","",ROUND(VLOOKUP($OI14,Cronograma_Proposta_Empresa!$B$7:$V$39,Cronograma_Proposta_Empresa!I$1+3,FALSE),2)),"")</f>
        <v/>
      </c>
      <c r="OP14" s="1107" t="str">
        <f>IFERROR(IF(VLOOKUP($OI14,Cronograma_Proposta_Empresa!$B$7:$V$39,Cronograma_Proposta_Empresa!J$1+3,FALSE)="R$","",ROUND(VLOOKUP($OI14,Cronograma_Proposta_Empresa!$B$7:$V$39,Cronograma_Proposta_Empresa!J$1+3,FALSE),2)),"")</f>
        <v/>
      </c>
      <c r="OQ14" s="1106" t="str">
        <f>IFERROR(IF(VLOOKUP($OI14,Cronograma_Proposta_Empresa!$B$7:$V$39,Cronograma_Proposta_Empresa!K$1+3,FALSE)="R$","",ROUND(VLOOKUP($OI14,Cronograma_Proposta_Empresa!$B$7:$V$39,Cronograma_Proposta_Empresa!K$1+3,FALSE),2)),"")</f>
        <v/>
      </c>
      <c r="OR14" s="1107" t="str">
        <f>IFERROR(IF(VLOOKUP($OI14,Cronograma_Proposta_Empresa!$B$7:$V$39,Cronograma_Proposta_Empresa!L$1+3,FALSE)="R$","",ROUND(VLOOKUP($OI14,Cronograma_Proposta_Empresa!$B$7:$V$39,Cronograma_Proposta_Empresa!L$1+3,FALSE),2)),"")</f>
        <v/>
      </c>
      <c r="OS14" s="1106" t="str">
        <f>IFERROR(IF(VLOOKUP($OI14,Cronograma_Proposta_Empresa!$B$7:$V$39,Cronograma_Proposta_Empresa!M$1+3,FALSE)="R$","",ROUND(VLOOKUP($OI14,Cronograma_Proposta_Empresa!$B$7:$V$39,Cronograma_Proposta_Empresa!M$1+3,FALSE),2)),"")</f>
        <v/>
      </c>
      <c r="OT14" s="1107" t="str">
        <f>IFERROR(IF(VLOOKUP($OI14,Cronograma_Proposta_Empresa!$B$7:$V$39,Cronograma_Proposta_Empresa!N$1+3,FALSE)="R$","",ROUND(VLOOKUP($OI14,Cronograma_Proposta_Empresa!$B$7:$V$39,Cronograma_Proposta_Empresa!N$1+3,FALSE),2)),"")</f>
        <v/>
      </c>
      <c r="OU14" s="1106" t="str">
        <f>IFERROR(IF(VLOOKUP($OI14,Cronograma_Proposta_Empresa!$B$7:$V$39,Cronograma_Proposta_Empresa!O$1+3,FALSE)="R$","",ROUND(VLOOKUP($OI14,Cronograma_Proposta_Empresa!$B$7:$V$39,Cronograma_Proposta_Empresa!O$1+3,FALSE),2)),"")</f>
        <v/>
      </c>
      <c r="OV14" s="1107" t="str">
        <f>IFERROR(IF(VLOOKUP($OI14,Cronograma_Proposta_Empresa!$B$7:$V$39,Cronograma_Proposta_Empresa!P$1+3,FALSE)="R$","",ROUND(VLOOKUP($OI14,Cronograma_Proposta_Empresa!$B$7:$V$39,Cronograma_Proposta_Empresa!P$1+3,FALSE),2)),"")</f>
        <v/>
      </c>
      <c r="OW14" s="1106" t="str">
        <f>IFERROR(IF(VLOOKUP($OI14,Cronograma_Proposta_Empresa!$B$7:$V$39,Cronograma_Proposta_Empresa!Q$1+3,FALSE)="R$","",ROUND(VLOOKUP($OI14,Cronograma_Proposta_Empresa!$B$7:$V$39,Cronograma_Proposta_Empresa!Q$1+3,FALSE),2)),"")</f>
        <v/>
      </c>
      <c r="OX14" s="1107" t="str">
        <f>IFERROR(IF(VLOOKUP($OI14,Cronograma_Proposta_Empresa!$B$7:$V$39,Cronograma_Proposta_Empresa!R$1+3,FALSE)="R$","",ROUND(VLOOKUP($OI14,Cronograma_Proposta_Empresa!$B$7:$V$39,Cronograma_Proposta_Empresa!R$1+3,FALSE),2)),"")</f>
        <v/>
      </c>
      <c r="OY14" s="1106" t="str">
        <f>IFERROR(IF(VLOOKUP($OI14,Cronograma_Proposta_Empresa!$B$7:$V$39,Cronograma_Proposta_Empresa!S$1+3,FALSE)="R$","",ROUND(VLOOKUP($OI14,Cronograma_Proposta_Empresa!$B$7:$V$39,Cronograma_Proposta_Empresa!S$1+3,FALSE),2)),"")</f>
        <v/>
      </c>
      <c r="OZ14" s="1107" t="str">
        <f>IFERROR(IF(VLOOKUP($OI14,Cronograma_Proposta_Empresa!$B$7:$V$39,Cronograma_Proposta_Empresa!T$1+3,FALSE)="R$","",ROUND(VLOOKUP($OI14,Cronograma_Proposta_Empresa!$B$7:$V$39,Cronograma_Proposta_Empresa!T$1+3,FALSE),2)),"")</f>
        <v/>
      </c>
      <c r="PA14" s="1106" t="str">
        <f>IFERROR(IF(VLOOKUP($OI14,Cronograma_Proposta_Empresa!$B$7:$V$39,Cronograma_Proposta_Empresa!U$1+3,FALSE)="R$","",ROUND(VLOOKUP($OI14,Cronograma_Proposta_Empresa!$B$7:$V$39,Cronograma_Proposta_Empresa!U$1+3,FALSE),2)),"")</f>
        <v/>
      </c>
      <c r="PB14" s="1107" t="str">
        <f>IFERROR(IF(VLOOKUP($OI14,Cronograma_Proposta_Empresa!$B$7:$V$39,Cronograma_Proposta_Empresa!V$1+3,FALSE)="R$","",ROUND(VLOOKUP($OI14,Cronograma_Proposta_Empresa!$B$7:$V$39,Cronograma_Proposta_Empresa!V$1+3,FALSE),2)),"")</f>
        <v/>
      </c>
    </row>
    <row r="15" spans="1:418" ht="12.75" customHeight="1">
      <c r="OG15" s="1102" t="str">
        <f>IF(RESUMO_GLOBAL!M27=0,"",RESUMO_GLOBAL!C27)</f>
        <v/>
      </c>
      <c r="OH15" s="1103" t="str">
        <f>IF(OI15="","",IF(IFERROR(VLOOKUP(OI15,Cod_Gde_Itens!$A$1:$B$80,2,FALSE),0)&gt;549,IFERROR(VLOOKUP(OI15,Cod_Gde_Itens!$A$1:$B$80,2,FALSE),0),IF(Dados_GLOBAL_Inicial!J26=0,"",Dados_GLOBAL_Inicial!J26)))</f>
        <v/>
      </c>
      <c r="OI15" s="1104" t="str">
        <f>IFERROR(VLOOKUP(OG15,RESUMO_GLOBAL!$C$16:$N$64,3,FALSE),"")</f>
        <v/>
      </c>
      <c r="OJ15" s="1105" t="str">
        <f t="shared" si="1"/>
        <v/>
      </c>
      <c r="OK15" s="1106" t="str">
        <f>IFERROR(IF(VLOOKUP($OI15,Cronograma_Proposta_Empresa!$B$7:$V$39,Cronograma_Proposta_Empresa!E$1+3,FALSE)="R$","",ROUND(VLOOKUP($OI15,Cronograma_Proposta_Empresa!$B$7:$V$39,Cronograma_Proposta_Empresa!E$1+3,FALSE),2)),"")</f>
        <v/>
      </c>
      <c r="OL15" s="1107" t="str">
        <f>IFERROR(IF(VLOOKUP($OI15,Cronograma_Proposta_Empresa!$B$7:$V$39,Cronograma_Proposta_Empresa!F$1+3,FALSE)="R$","",ROUND(VLOOKUP($OI15,Cronograma_Proposta_Empresa!$B$7:$V$39,Cronograma_Proposta_Empresa!F$1+3,FALSE),2)),"")</f>
        <v/>
      </c>
      <c r="OM15" s="1106" t="str">
        <f>IFERROR(IF(VLOOKUP($OI15,Cronograma_Proposta_Empresa!$B$7:$V$39,Cronograma_Proposta_Empresa!G$1+3,FALSE)="R$","",ROUND(VLOOKUP($OI15,Cronograma_Proposta_Empresa!$B$7:$V$39,Cronograma_Proposta_Empresa!G$1+3,FALSE),2)),"")</f>
        <v/>
      </c>
      <c r="ON15" s="1107" t="str">
        <f>IFERROR(IF(VLOOKUP($OI15,Cronograma_Proposta_Empresa!$B$7:$V$39,Cronograma_Proposta_Empresa!H$1+3,FALSE)="R$","",ROUND(VLOOKUP($OI15,Cronograma_Proposta_Empresa!$B$7:$V$39,Cronograma_Proposta_Empresa!H$1+3,FALSE),2)),"")</f>
        <v/>
      </c>
      <c r="OO15" s="1106" t="str">
        <f>IFERROR(IF(VLOOKUP($OI15,Cronograma_Proposta_Empresa!$B$7:$V$39,Cronograma_Proposta_Empresa!I$1+3,FALSE)="R$","",ROUND(VLOOKUP($OI15,Cronograma_Proposta_Empresa!$B$7:$V$39,Cronograma_Proposta_Empresa!I$1+3,FALSE),2)),"")</f>
        <v/>
      </c>
      <c r="OP15" s="1107" t="str">
        <f>IFERROR(IF(VLOOKUP($OI15,Cronograma_Proposta_Empresa!$B$7:$V$39,Cronograma_Proposta_Empresa!J$1+3,FALSE)="R$","",ROUND(VLOOKUP($OI15,Cronograma_Proposta_Empresa!$B$7:$V$39,Cronograma_Proposta_Empresa!J$1+3,FALSE),2)),"")</f>
        <v/>
      </c>
      <c r="OQ15" s="1106" t="str">
        <f>IFERROR(IF(VLOOKUP($OI15,Cronograma_Proposta_Empresa!$B$7:$V$39,Cronograma_Proposta_Empresa!K$1+3,FALSE)="R$","",ROUND(VLOOKUP($OI15,Cronograma_Proposta_Empresa!$B$7:$V$39,Cronograma_Proposta_Empresa!K$1+3,FALSE),2)),"")</f>
        <v/>
      </c>
      <c r="OR15" s="1107" t="str">
        <f>IFERROR(IF(VLOOKUP($OI15,Cronograma_Proposta_Empresa!$B$7:$V$39,Cronograma_Proposta_Empresa!L$1+3,FALSE)="R$","",ROUND(VLOOKUP($OI15,Cronograma_Proposta_Empresa!$B$7:$V$39,Cronograma_Proposta_Empresa!L$1+3,FALSE),2)),"")</f>
        <v/>
      </c>
      <c r="OS15" s="1106" t="str">
        <f>IFERROR(IF(VLOOKUP($OI15,Cronograma_Proposta_Empresa!$B$7:$V$39,Cronograma_Proposta_Empresa!M$1+3,FALSE)="R$","",ROUND(VLOOKUP($OI15,Cronograma_Proposta_Empresa!$B$7:$V$39,Cronograma_Proposta_Empresa!M$1+3,FALSE),2)),"")</f>
        <v/>
      </c>
      <c r="OT15" s="1107" t="str">
        <f>IFERROR(IF(VLOOKUP($OI15,Cronograma_Proposta_Empresa!$B$7:$V$39,Cronograma_Proposta_Empresa!N$1+3,FALSE)="R$","",ROUND(VLOOKUP($OI15,Cronograma_Proposta_Empresa!$B$7:$V$39,Cronograma_Proposta_Empresa!N$1+3,FALSE),2)),"")</f>
        <v/>
      </c>
      <c r="OU15" s="1106" t="str">
        <f>IFERROR(IF(VLOOKUP($OI15,Cronograma_Proposta_Empresa!$B$7:$V$39,Cronograma_Proposta_Empresa!O$1+3,FALSE)="R$","",ROUND(VLOOKUP($OI15,Cronograma_Proposta_Empresa!$B$7:$V$39,Cronograma_Proposta_Empresa!O$1+3,FALSE),2)),"")</f>
        <v/>
      </c>
      <c r="OV15" s="1107" t="str">
        <f>IFERROR(IF(VLOOKUP($OI15,Cronograma_Proposta_Empresa!$B$7:$V$39,Cronograma_Proposta_Empresa!P$1+3,FALSE)="R$","",ROUND(VLOOKUP($OI15,Cronograma_Proposta_Empresa!$B$7:$V$39,Cronograma_Proposta_Empresa!P$1+3,FALSE),2)),"")</f>
        <v/>
      </c>
      <c r="OW15" s="1106" t="str">
        <f>IFERROR(IF(VLOOKUP($OI15,Cronograma_Proposta_Empresa!$B$7:$V$39,Cronograma_Proposta_Empresa!Q$1+3,FALSE)="R$","",ROUND(VLOOKUP($OI15,Cronograma_Proposta_Empresa!$B$7:$V$39,Cronograma_Proposta_Empresa!Q$1+3,FALSE),2)),"")</f>
        <v/>
      </c>
      <c r="OX15" s="1107" t="str">
        <f>IFERROR(IF(VLOOKUP($OI15,Cronograma_Proposta_Empresa!$B$7:$V$39,Cronograma_Proposta_Empresa!R$1+3,FALSE)="R$","",ROUND(VLOOKUP($OI15,Cronograma_Proposta_Empresa!$B$7:$V$39,Cronograma_Proposta_Empresa!R$1+3,FALSE),2)),"")</f>
        <v/>
      </c>
      <c r="OY15" s="1106" t="str">
        <f>IFERROR(IF(VLOOKUP($OI15,Cronograma_Proposta_Empresa!$B$7:$V$39,Cronograma_Proposta_Empresa!S$1+3,FALSE)="R$","",ROUND(VLOOKUP($OI15,Cronograma_Proposta_Empresa!$B$7:$V$39,Cronograma_Proposta_Empresa!S$1+3,FALSE),2)),"")</f>
        <v/>
      </c>
      <c r="OZ15" s="1107" t="str">
        <f>IFERROR(IF(VLOOKUP($OI15,Cronograma_Proposta_Empresa!$B$7:$V$39,Cronograma_Proposta_Empresa!T$1+3,FALSE)="R$","",ROUND(VLOOKUP($OI15,Cronograma_Proposta_Empresa!$B$7:$V$39,Cronograma_Proposta_Empresa!T$1+3,FALSE),2)),"")</f>
        <v/>
      </c>
      <c r="PA15" s="1106" t="str">
        <f>IFERROR(IF(VLOOKUP($OI15,Cronograma_Proposta_Empresa!$B$7:$V$39,Cronograma_Proposta_Empresa!U$1+3,FALSE)="R$","",ROUND(VLOOKUP($OI15,Cronograma_Proposta_Empresa!$B$7:$V$39,Cronograma_Proposta_Empresa!U$1+3,FALSE),2)),"")</f>
        <v/>
      </c>
      <c r="PB15" s="1107" t="str">
        <f>IFERROR(IF(VLOOKUP($OI15,Cronograma_Proposta_Empresa!$B$7:$V$39,Cronograma_Proposta_Empresa!V$1+3,FALSE)="R$","",ROUND(VLOOKUP($OI15,Cronograma_Proposta_Empresa!$B$7:$V$39,Cronograma_Proposta_Empresa!V$1+3,FALSE),2)),"")</f>
        <v/>
      </c>
    </row>
    <row r="16" spans="1:418" ht="12.75" customHeight="1">
      <c r="OG16" s="1102" t="str">
        <f>IF(RESUMO_GLOBAL!M28=0,"",RESUMO_GLOBAL!C28)</f>
        <v/>
      </c>
      <c r="OH16" s="1103" t="str">
        <f>IF(OI16="","",IF(IFERROR(VLOOKUP(OI16,Cod_Gde_Itens!$A$1:$B$80,2,FALSE),0)&gt;549,IFERROR(VLOOKUP(OI16,Cod_Gde_Itens!$A$1:$B$80,2,FALSE),0),IF(Dados_GLOBAL_Inicial!J28=0,"",Dados_GLOBAL_Inicial!J28)))</f>
        <v/>
      </c>
      <c r="OI16" s="1104" t="str">
        <f>IFERROR(VLOOKUP(OG16,RESUMO_GLOBAL!$C$16:$N$64,3,FALSE),"")</f>
        <v/>
      </c>
      <c r="OJ16" s="1105" t="str">
        <f t="shared" si="1"/>
        <v/>
      </c>
      <c r="OK16" s="1106" t="str">
        <f>IFERROR(IF(VLOOKUP($OI16,Cronograma_Proposta_Empresa!$B$7:$V$39,Cronograma_Proposta_Empresa!E$1+3,FALSE)="R$","",ROUND(VLOOKUP($OI16,Cronograma_Proposta_Empresa!$B$7:$V$39,Cronograma_Proposta_Empresa!E$1+3,FALSE),2)),"")</f>
        <v/>
      </c>
      <c r="OL16" s="1107" t="str">
        <f>IFERROR(IF(VLOOKUP($OI16,Cronograma_Proposta_Empresa!$B$7:$V$39,Cronograma_Proposta_Empresa!F$1+3,FALSE)="R$","",ROUND(VLOOKUP($OI16,Cronograma_Proposta_Empresa!$B$7:$V$39,Cronograma_Proposta_Empresa!F$1+3,FALSE),2)),"")</f>
        <v/>
      </c>
      <c r="OM16" s="1106" t="str">
        <f>IFERROR(IF(VLOOKUP($OI16,Cronograma_Proposta_Empresa!$B$7:$V$39,Cronograma_Proposta_Empresa!G$1+3,FALSE)="R$","",ROUND(VLOOKUP($OI16,Cronograma_Proposta_Empresa!$B$7:$V$39,Cronograma_Proposta_Empresa!G$1+3,FALSE),2)),"")</f>
        <v/>
      </c>
      <c r="ON16" s="1107" t="str">
        <f>IFERROR(IF(VLOOKUP($OI16,Cronograma_Proposta_Empresa!$B$7:$V$39,Cronograma_Proposta_Empresa!H$1+3,FALSE)="R$","",ROUND(VLOOKUP($OI16,Cronograma_Proposta_Empresa!$B$7:$V$39,Cronograma_Proposta_Empresa!H$1+3,FALSE),2)),"")</f>
        <v/>
      </c>
      <c r="OO16" s="1106" t="str">
        <f>IFERROR(IF(VLOOKUP($OI16,Cronograma_Proposta_Empresa!$B$7:$V$39,Cronograma_Proposta_Empresa!I$1+3,FALSE)="R$","",ROUND(VLOOKUP($OI16,Cronograma_Proposta_Empresa!$B$7:$V$39,Cronograma_Proposta_Empresa!I$1+3,FALSE),2)),"")</f>
        <v/>
      </c>
      <c r="OP16" s="1107" t="str">
        <f>IFERROR(IF(VLOOKUP($OI16,Cronograma_Proposta_Empresa!$B$7:$V$39,Cronograma_Proposta_Empresa!J$1+3,FALSE)="R$","",ROUND(VLOOKUP($OI16,Cronograma_Proposta_Empresa!$B$7:$V$39,Cronograma_Proposta_Empresa!J$1+3,FALSE),2)),"")</f>
        <v/>
      </c>
      <c r="OQ16" s="1106" t="str">
        <f>IFERROR(IF(VLOOKUP($OI16,Cronograma_Proposta_Empresa!$B$7:$V$39,Cronograma_Proposta_Empresa!K$1+3,FALSE)="R$","",ROUND(VLOOKUP($OI16,Cronograma_Proposta_Empresa!$B$7:$V$39,Cronograma_Proposta_Empresa!K$1+3,FALSE),2)),"")</f>
        <v/>
      </c>
      <c r="OR16" s="1107" t="str">
        <f>IFERROR(IF(VLOOKUP($OI16,Cronograma_Proposta_Empresa!$B$7:$V$39,Cronograma_Proposta_Empresa!L$1+3,FALSE)="R$","",ROUND(VLOOKUP($OI16,Cronograma_Proposta_Empresa!$B$7:$V$39,Cronograma_Proposta_Empresa!L$1+3,FALSE),2)),"")</f>
        <v/>
      </c>
      <c r="OS16" s="1106" t="str">
        <f>IFERROR(IF(VLOOKUP($OI16,Cronograma_Proposta_Empresa!$B$7:$V$39,Cronograma_Proposta_Empresa!M$1+3,FALSE)="R$","",ROUND(VLOOKUP($OI16,Cronograma_Proposta_Empresa!$B$7:$V$39,Cronograma_Proposta_Empresa!M$1+3,FALSE),2)),"")</f>
        <v/>
      </c>
      <c r="OT16" s="1107" t="str">
        <f>IFERROR(IF(VLOOKUP($OI16,Cronograma_Proposta_Empresa!$B$7:$V$39,Cronograma_Proposta_Empresa!N$1+3,FALSE)="R$","",ROUND(VLOOKUP($OI16,Cronograma_Proposta_Empresa!$B$7:$V$39,Cronograma_Proposta_Empresa!N$1+3,FALSE),2)),"")</f>
        <v/>
      </c>
      <c r="OU16" s="1106" t="str">
        <f>IFERROR(IF(VLOOKUP($OI16,Cronograma_Proposta_Empresa!$B$7:$V$39,Cronograma_Proposta_Empresa!O$1+3,FALSE)="R$","",ROUND(VLOOKUP($OI16,Cronograma_Proposta_Empresa!$B$7:$V$39,Cronograma_Proposta_Empresa!O$1+3,FALSE),2)),"")</f>
        <v/>
      </c>
      <c r="OV16" s="1107" t="str">
        <f>IFERROR(IF(VLOOKUP($OI16,Cronograma_Proposta_Empresa!$B$7:$V$39,Cronograma_Proposta_Empresa!P$1+3,FALSE)="R$","",ROUND(VLOOKUP($OI16,Cronograma_Proposta_Empresa!$B$7:$V$39,Cronograma_Proposta_Empresa!P$1+3,FALSE),2)),"")</f>
        <v/>
      </c>
      <c r="OW16" s="1106" t="str">
        <f>IFERROR(IF(VLOOKUP($OI16,Cronograma_Proposta_Empresa!$B$7:$V$39,Cronograma_Proposta_Empresa!Q$1+3,FALSE)="R$","",ROUND(VLOOKUP($OI16,Cronograma_Proposta_Empresa!$B$7:$V$39,Cronograma_Proposta_Empresa!Q$1+3,FALSE),2)),"")</f>
        <v/>
      </c>
      <c r="OX16" s="1107" t="str">
        <f>IFERROR(IF(VLOOKUP($OI16,Cronograma_Proposta_Empresa!$B$7:$V$39,Cronograma_Proposta_Empresa!R$1+3,FALSE)="R$","",ROUND(VLOOKUP($OI16,Cronograma_Proposta_Empresa!$B$7:$V$39,Cronograma_Proposta_Empresa!R$1+3,FALSE),2)),"")</f>
        <v/>
      </c>
      <c r="OY16" s="1106" t="str">
        <f>IFERROR(IF(VLOOKUP($OI16,Cronograma_Proposta_Empresa!$B$7:$V$39,Cronograma_Proposta_Empresa!S$1+3,FALSE)="R$","",ROUND(VLOOKUP($OI16,Cronograma_Proposta_Empresa!$B$7:$V$39,Cronograma_Proposta_Empresa!S$1+3,FALSE),2)),"")</f>
        <v/>
      </c>
      <c r="OZ16" s="1107" t="str">
        <f>IFERROR(IF(VLOOKUP($OI16,Cronograma_Proposta_Empresa!$B$7:$V$39,Cronograma_Proposta_Empresa!T$1+3,FALSE)="R$","",ROUND(VLOOKUP($OI16,Cronograma_Proposta_Empresa!$B$7:$V$39,Cronograma_Proposta_Empresa!T$1+3,FALSE),2)),"")</f>
        <v/>
      </c>
      <c r="PA16" s="1106" t="str">
        <f>IFERROR(IF(VLOOKUP($OI16,Cronograma_Proposta_Empresa!$B$7:$V$39,Cronograma_Proposta_Empresa!U$1+3,FALSE)="R$","",ROUND(VLOOKUP($OI16,Cronograma_Proposta_Empresa!$B$7:$V$39,Cronograma_Proposta_Empresa!U$1+3,FALSE),2)),"")</f>
        <v/>
      </c>
      <c r="PB16" s="1107" t="str">
        <f>IFERROR(IF(VLOOKUP($OI16,Cronograma_Proposta_Empresa!$B$7:$V$39,Cronograma_Proposta_Empresa!V$1+3,FALSE)="R$","",ROUND(VLOOKUP($OI16,Cronograma_Proposta_Empresa!$B$7:$V$39,Cronograma_Proposta_Empresa!V$1+3,FALSE),2)),"")</f>
        <v/>
      </c>
    </row>
    <row r="17" spans="397:418" ht="12.75" customHeight="1">
      <c r="OG17" s="1102" t="str">
        <f>IF(RESUMO_GLOBAL!M29=0,"",RESUMO_GLOBAL!C29)</f>
        <v/>
      </c>
      <c r="OH17" s="1103" t="str">
        <f>IF(OI17="","",IF(IFERROR(VLOOKUP(OI17,Cod_Gde_Itens!$A$1:$B$80,2,FALSE),0)&gt;549,IFERROR(VLOOKUP(OI17,Cod_Gde_Itens!$A$1:$B$80,2,FALSE),0),IF(Dados_GLOBAL_Inicial!J36=0,"",Dados_GLOBAL_Inicial!J36)))</f>
        <v/>
      </c>
      <c r="OI17" s="1104" t="str">
        <f>IFERROR(VLOOKUP(OG17,RESUMO_GLOBAL!$C$16:$N$64,3,FALSE),"")</f>
        <v/>
      </c>
      <c r="OJ17" s="1105" t="str">
        <f t="shared" si="1"/>
        <v/>
      </c>
      <c r="OK17" s="1106" t="str">
        <f>IFERROR(IF(VLOOKUP($OI17,Cronograma_Proposta_Empresa!$B$7:$V$39,Cronograma_Proposta_Empresa!E$1+3,FALSE)="R$","",ROUND(VLOOKUP($OI17,Cronograma_Proposta_Empresa!$B$7:$V$39,Cronograma_Proposta_Empresa!E$1+3,FALSE),2)),"")</f>
        <v/>
      </c>
      <c r="OL17" s="1107" t="str">
        <f>IFERROR(IF(VLOOKUP($OI17,Cronograma_Proposta_Empresa!$B$7:$V$39,Cronograma_Proposta_Empresa!F$1+3,FALSE)="R$","",ROUND(VLOOKUP($OI17,Cronograma_Proposta_Empresa!$B$7:$V$39,Cronograma_Proposta_Empresa!F$1+3,FALSE),2)),"")</f>
        <v/>
      </c>
      <c r="OM17" s="1106" t="str">
        <f>IFERROR(IF(VLOOKUP($OI17,Cronograma_Proposta_Empresa!$B$7:$V$39,Cronograma_Proposta_Empresa!G$1+3,FALSE)="R$","",ROUND(VLOOKUP($OI17,Cronograma_Proposta_Empresa!$B$7:$V$39,Cronograma_Proposta_Empresa!G$1+3,FALSE),2)),"")</f>
        <v/>
      </c>
      <c r="ON17" s="1107" t="str">
        <f>IFERROR(IF(VLOOKUP($OI17,Cronograma_Proposta_Empresa!$B$7:$V$39,Cronograma_Proposta_Empresa!H$1+3,FALSE)="R$","",ROUND(VLOOKUP($OI17,Cronograma_Proposta_Empresa!$B$7:$V$39,Cronograma_Proposta_Empresa!H$1+3,FALSE),2)),"")</f>
        <v/>
      </c>
      <c r="OO17" s="1106" t="str">
        <f>IFERROR(IF(VLOOKUP($OI17,Cronograma_Proposta_Empresa!$B$7:$V$39,Cronograma_Proposta_Empresa!I$1+3,FALSE)="R$","",ROUND(VLOOKUP($OI17,Cronograma_Proposta_Empresa!$B$7:$V$39,Cronograma_Proposta_Empresa!I$1+3,FALSE),2)),"")</f>
        <v/>
      </c>
      <c r="OP17" s="1107" t="str">
        <f>IFERROR(IF(VLOOKUP($OI17,Cronograma_Proposta_Empresa!$B$7:$V$39,Cronograma_Proposta_Empresa!J$1+3,FALSE)="R$","",ROUND(VLOOKUP($OI17,Cronograma_Proposta_Empresa!$B$7:$V$39,Cronograma_Proposta_Empresa!J$1+3,FALSE),2)),"")</f>
        <v/>
      </c>
      <c r="OQ17" s="1106" t="str">
        <f>IFERROR(IF(VLOOKUP($OI17,Cronograma_Proposta_Empresa!$B$7:$V$39,Cronograma_Proposta_Empresa!K$1+3,FALSE)="R$","",ROUND(VLOOKUP($OI17,Cronograma_Proposta_Empresa!$B$7:$V$39,Cronograma_Proposta_Empresa!K$1+3,FALSE),2)),"")</f>
        <v/>
      </c>
      <c r="OR17" s="1107" t="str">
        <f>IFERROR(IF(VLOOKUP($OI17,Cronograma_Proposta_Empresa!$B$7:$V$39,Cronograma_Proposta_Empresa!L$1+3,FALSE)="R$","",ROUND(VLOOKUP($OI17,Cronograma_Proposta_Empresa!$B$7:$V$39,Cronograma_Proposta_Empresa!L$1+3,FALSE),2)),"")</f>
        <v/>
      </c>
      <c r="OS17" s="1106" t="str">
        <f>IFERROR(IF(VLOOKUP($OI17,Cronograma_Proposta_Empresa!$B$7:$V$39,Cronograma_Proposta_Empresa!M$1+3,FALSE)="R$","",ROUND(VLOOKUP($OI17,Cronograma_Proposta_Empresa!$B$7:$V$39,Cronograma_Proposta_Empresa!M$1+3,FALSE),2)),"")</f>
        <v/>
      </c>
      <c r="OT17" s="1107" t="str">
        <f>IFERROR(IF(VLOOKUP($OI17,Cronograma_Proposta_Empresa!$B$7:$V$39,Cronograma_Proposta_Empresa!N$1+3,FALSE)="R$","",ROUND(VLOOKUP($OI17,Cronograma_Proposta_Empresa!$B$7:$V$39,Cronograma_Proposta_Empresa!N$1+3,FALSE),2)),"")</f>
        <v/>
      </c>
      <c r="OU17" s="1106" t="str">
        <f>IFERROR(IF(VLOOKUP($OI17,Cronograma_Proposta_Empresa!$B$7:$V$39,Cronograma_Proposta_Empresa!O$1+3,FALSE)="R$","",ROUND(VLOOKUP($OI17,Cronograma_Proposta_Empresa!$B$7:$V$39,Cronograma_Proposta_Empresa!O$1+3,FALSE),2)),"")</f>
        <v/>
      </c>
      <c r="OV17" s="1107" t="str">
        <f>IFERROR(IF(VLOOKUP($OI17,Cronograma_Proposta_Empresa!$B$7:$V$39,Cronograma_Proposta_Empresa!P$1+3,FALSE)="R$","",ROUND(VLOOKUP($OI17,Cronograma_Proposta_Empresa!$B$7:$V$39,Cronograma_Proposta_Empresa!P$1+3,FALSE),2)),"")</f>
        <v/>
      </c>
      <c r="OW17" s="1106" t="str">
        <f>IFERROR(IF(VLOOKUP($OI17,Cronograma_Proposta_Empresa!$B$7:$V$39,Cronograma_Proposta_Empresa!Q$1+3,FALSE)="R$","",ROUND(VLOOKUP($OI17,Cronograma_Proposta_Empresa!$B$7:$V$39,Cronograma_Proposta_Empresa!Q$1+3,FALSE),2)),"")</f>
        <v/>
      </c>
      <c r="OX17" s="1107" t="str">
        <f>IFERROR(IF(VLOOKUP($OI17,Cronograma_Proposta_Empresa!$B$7:$V$39,Cronograma_Proposta_Empresa!R$1+3,FALSE)="R$","",ROUND(VLOOKUP($OI17,Cronograma_Proposta_Empresa!$B$7:$V$39,Cronograma_Proposta_Empresa!R$1+3,FALSE),2)),"")</f>
        <v/>
      </c>
      <c r="OY17" s="1106" t="str">
        <f>IFERROR(IF(VLOOKUP($OI17,Cronograma_Proposta_Empresa!$B$7:$V$39,Cronograma_Proposta_Empresa!S$1+3,FALSE)="R$","",ROUND(VLOOKUP($OI17,Cronograma_Proposta_Empresa!$B$7:$V$39,Cronograma_Proposta_Empresa!S$1+3,FALSE),2)),"")</f>
        <v/>
      </c>
      <c r="OZ17" s="1107" t="str">
        <f>IFERROR(IF(VLOOKUP($OI17,Cronograma_Proposta_Empresa!$B$7:$V$39,Cronograma_Proposta_Empresa!T$1+3,FALSE)="R$","",ROUND(VLOOKUP($OI17,Cronograma_Proposta_Empresa!$B$7:$V$39,Cronograma_Proposta_Empresa!T$1+3,FALSE),2)),"")</f>
        <v/>
      </c>
      <c r="PA17" s="1106" t="str">
        <f>IFERROR(IF(VLOOKUP($OI17,Cronograma_Proposta_Empresa!$B$7:$V$39,Cronograma_Proposta_Empresa!U$1+3,FALSE)="R$","",ROUND(VLOOKUP($OI17,Cronograma_Proposta_Empresa!$B$7:$V$39,Cronograma_Proposta_Empresa!U$1+3,FALSE),2)),"")</f>
        <v/>
      </c>
      <c r="PB17" s="1107" t="str">
        <f>IFERROR(IF(VLOOKUP($OI17,Cronograma_Proposta_Empresa!$B$7:$V$39,Cronograma_Proposta_Empresa!V$1+3,FALSE)="R$","",ROUND(VLOOKUP($OI17,Cronograma_Proposta_Empresa!$B$7:$V$39,Cronograma_Proposta_Empresa!V$1+3,FALSE),2)),"")</f>
        <v/>
      </c>
    </row>
    <row r="18" spans="397:418" ht="12.75" customHeight="1">
      <c r="OG18" s="1102" t="str">
        <f>IF(RESUMO_GLOBAL!M30=0,"",RESUMO_GLOBAL!C30)</f>
        <v/>
      </c>
      <c r="OH18" s="1103" t="str">
        <f>IF(OI18="","",IF(IFERROR(VLOOKUP(OI18,Cod_Gde_Itens!$A$1:$B$80,2,FALSE),0)&gt;549,IFERROR(VLOOKUP(OI18,Cod_Gde_Itens!$A$1:$B$80,2,FALSE),0),IF(Dados_GLOBAL_Inicial!J32=0,"",Dados_GLOBAL_Inicial!J32)))</f>
        <v/>
      </c>
      <c r="OI18" s="1104" t="str">
        <f>IFERROR(VLOOKUP(OG18,RESUMO_GLOBAL!$C$16:$N$64,3,FALSE),"")</f>
        <v/>
      </c>
      <c r="OJ18" s="1105" t="str">
        <f t="shared" si="1"/>
        <v/>
      </c>
      <c r="OK18" s="1106" t="str">
        <f>IFERROR(IF(VLOOKUP($OI18,Cronograma_Proposta_Empresa!$B$7:$V$39,Cronograma_Proposta_Empresa!E$1+3,FALSE)="R$","",ROUND(VLOOKUP($OI18,Cronograma_Proposta_Empresa!$B$7:$V$39,Cronograma_Proposta_Empresa!E$1+3,FALSE),2)),"")</f>
        <v/>
      </c>
      <c r="OL18" s="1107" t="str">
        <f>IFERROR(IF(VLOOKUP($OI18,Cronograma_Proposta_Empresa!$B$7:$V$39,Cronograma_Proposta_Empresa!F$1+3,FALSE)="R$","",ROUND(VLOOKUP($OI18,Cronograma_Proposta_Empresa!$B$7:$V$39,Cronograma_Proposta_Empresa!F$1+3,FALSE),2)),"")</f>
        <v/>
      </c>
      <c r="OM18" s="1106" t="str">
        <f>IFERROR(IF(VLOOKUP($OI18,Cronograma_Proposta_Empresa!$B$7:$V$39,Cronograma_Proposta_Empresa!G$1+3,FALSE)="R$","",ROUND(VLOOKUP($OI18,Cronograma_Proposta_Empresa!$B$7:$V$39,Cronograma_Proposta_Empresa!G$1+3,FALSE),2)),"")</f>
        <v/>
      </c>
      <c r="ON18" s="1107" t="str">
        <f>IFERROR(IF(VLOOKUP($OI18,Cronograma_Proposta_Empresa!$B$7:$V$39,Cronograma_Proposta_Empresa!H$1+3,FALSE)="R$","",ROUND(VLOOKUP($OI18,Cronograma_Proposta_Empresa!$B$7:$V$39,Cronograma_Proposta_Empresa!H$1+3,FALSE),2)),"")</f>
        <v/>
      </c>
      <c r="OO18" s="1106" t="str">
        <f>IFERROR(IF(VLOOKUP($OI18,Cronograma_Proposta_Empresa!$B$7:$V$39,Cronograma_Proposta_Empresa!I$1+3,FALSE)="R$","",ROUND(VLOOKUP($OI18,Cronograma_Proposta_Empresa!$B$7:$V$39,Cronograma_Proposta_Empresa!I$1+3,FALSE),2)),"")</f>
        <v/>
      </c>
      <c r="OP18" s="1107" t="str">
        <f>IFERROR(IF(VLOOKUP($OI18,Cronograma_Proposta_Empresa!$B$7:$V$39,Cronograma_Proposta_Empresa!J$1+3,FALSE)="R$","",ROUND(VLOOKUP($OI18,Cronograma_Proposta_Empresa!$B$7:$V$39,Cronograma_Proposta_Empresa!J$1+3,FALSE),2)),"")</f>
        <v/>
      </c>
      <c r="OQ18" s="1106" t="str">
        <f>IFERROR(IF(VLOOKUP($OI18,Cronograma_Proposta_Empresa!$B$7:$V$39,Cronograma_Proposta_Empresa!K$1+3,FALSE)="R$","",ROUND(VLOOKUP($OI18,Cronograma_Proposta_Empresa!$B$7:$V$39,Cronograma_Proposta_Empresa!K$1+3,FALSE),2)),"")</f>
        <v/>
      </c>
      <c r="OR18" s="1107" t="str">
        <f>IFERROR(IF(VLOOKUP($OI18,Cronograma_Proposta_Empresa!$B$7:$V$39,Cronograma_Proposta_Empresa!L$1+3,FALSE)="R$","",ROUND(VLOOKUP($OI18,Cronograma_Proposta_Empresa!$B$7:$V$39,Cronograma_Proposta_Empresa!L$1+3,FALSE),2)),"")</f>
        <v/>
      </c>
      <c r="OS18" s="1106" t="str">
        <f>IFERROR(IF(VLOOKUP($OI18,Cronograma_Proposta_Empresa!$B$7:$V$39,Cronograma_Proposta_Empresa!M$1+3,FALSE)="R$","",ROUND(VLOOKUP($OI18,Cronograma_Proposta_Empresa!$B$7:$V$39,Cronograma_Proposta_Empresa!M$1+3,FALSE),2)),"")</f>
        <v/>
      </c>
      <c r="OT18" s="1107" t="str">
        <f>IFERROR(IF(VLOOKUP($OI18,Cronograma_Proposta_Empresa!$B$7:$V$39,Cronograma_Proposta_Empresa!N$1+3,FALSE)="R$","",ROUND(VLOOKUP($OI18,Cronograma_Proposta_Empresa!$B$7:$V$39,Cronograma_Proposta_Empresa!N$1+3,FALSE),2)),"")</f>
        <v/>
      </c>
      <c r="OU18" s="1106" t="str">
        <f>IFERROR(IF(VLOOKUP($OI18,Cronograma_Proposta_Empresa!$B$7:$V$39,Cronograma_Proposta_Empresa!O$1+3,FALSE)="R$","",ROUND(VLOOKUP($OI18,Cronograma_Proposta_Empresa!$B$7:$V$39,Cronograma_Proposta_Empresa!O$1+3,FALSE),2)),"")</f>
        <v/>
      </c>
      <c r="OV18" s="1107" t="str">
        <f>IFERROR(IF(VLOOKUP($OI18,Cronograma_Proposta_Empresa!$B$7:$V$39,Cronograma_Proposta_Empresa!P$1+3,FALSE)="R$","",ROUND(VLOOKUP($OI18,Cronograma_Proposta_Empresa!$B$7:$V$39,Cronograma_Proposta_Empresa!P$1+3,FALSE),2)),"")</f>
        <v/>
      </c>
      <c r="OW18" s="1106" t="str">
        <f>IFERROR(IF(VLOOKUP($OI18,Cronograma_Proposta_Empresa!$B$7:$V$39,Cronograma_Proposta_Empresa!Q$1+3,FALSE)="R$","",ROUND(VLOOKUP($OI18,Cronograma_Proposta_Empresa!$B$7:$V$39,Cronograma_Proposta_Empresa!Q$1+3,FALSE),2)),"")</f>
        <v/>
      </c>
      <c r="OX18" s="1107" t="str">
        <f>IFERROR(IF(VLOOKUP($OI18,Cronograma_Proposta_Empresa!$B$7:$V$39,Cronograma_Proposta_Empresa!R$1+3,FALSE)="R$","",ROUND(VLOOKUP($OI18,Cronograma_Proposta_Empresa!$B$7:$V$39,Cronograma_Proposta_Empresa!R$1+3,FALSE),2)),"")</f>
        <v/>
      </c>
      <c r="OY18" s="1106" t="str">
        <f>IFERROR(IF(VLOOKUP($OI18,Cronograma_Proposta_Empresa!$B$7:$V$39,Cronograma_Proposta_Empresa!S$1+3,FALSE)="R$","",ROUND(VLOOKUP($OI18,Cronograma_Proposta_Empresa!$B$7:$V$39,Cronograma_Proposta_Empresa!S$1+3,FALSE),2)),"")</f>
        <v/>
      </c>
      <c r="OZ18" s="1107" t="str">
        <f>IFERROR(IF(VLOOKUP($OI18,Cronograma_Proposta_Empresa!$B$7:$V$39,Cronograma_Proposta_Empresa!T$1+3,FALSE)="R$","",ROUND(VLOOKUP($OI18,Cronograma_Proposta_Empresa!$B$7:$V$39,Cronograma_Proposta_Empresa!T$1+3,FALSE),2)),"")</f>
        <v/>
      </c>
      <c r="PA18" s="1106" t="str">
        <f>IFERROR(IF(VLOOKUP($OI18,Cronograma_Proposta_Empresa!$B$7:$V$39,Cronograma_Proposta_Empresa!U$1+3,FALSE)="R$","",ROUND(VLOOKUP($OI18,Cronograma_Proposta_Empresa!$B$7:$V$39,Cronograma_Proposta_Empresa!U$1+3,FALSE),2)),"")</f>
        <v/>
      </c>
      <c r="PB18" s="1107" t="str">
        <f>IFERROR(IF(VLOOKUP($OI18,Cronograma_Proposta_Empresa!$B$7:$V$39,Cronograma_Proposta_Empresa!V$1+3,FALSE)="R$","",ROUND(VLOOKUP($OI18,Cronograma_Proposta_Empresa!$B$7:$V$39,Cronograma_Proposta_Empresa!V$1+3,FALSE),2)),"")</f>
        <v/>
      </c>
    </row>
    <row r="19" spans="397:418" ht="12.75" customHeight="1">
      <c r="OG19" s="1102" t="str">
        <f>IF(RESUMO_GLOBAL!M31=0,"",RESUMO_GLOBAL!C31)</f>
        <v/>
      </c>
      <c r="OH19" s="1103" t="str">
        <f>IF(OI19="","",IF(IFERROR(VLOOKUP(OI19,Cod_Gde_Itens!$A$1:$B$80,2,FALSE),0)&gt;549,IFERROR(VLOOKUP(OI19,Cod_Gde_Itens!$A$1:$B$80,2,FALSE),0),IF(Dados_GLOBAL_Inicial!J34=0,"",Dados_GLOBAL_Inicial!J34)))</f>
        <v/>
      </c>
      <c r="OI19" s="1104" t="str">
        <f>IFERROR(VLOOKUP(OG19,RESUMO_GLOBAL!$C$16:$N$64,3,FALSE),"")</f>
        <v/>
      </c>
      <c r="OJ19" s="1105" t="str">
        <f t="shared" si="1"/>
        <v/>
      </c>
      <c r="OK19" s="1106" t="str">
        <f>IFERROR(IF(VLOOKUP($OI19,Cronograma_Proposta_Empresa!$B$7:$V$39,Cronograma_Proposta_Empresa!E$1+3,FALSE)="R$","",ROUND(VLOOKUP($OI19,Cronograma_Proposta_Empresa!$B$7:$V$39,Cronograma_Proposta_Empresa!E$1+3,FALSE),2)),"")</f>
        <v/>
      </c>
      <c r="OL19" s="1107" t="str">
        <f>IFERROR(IF(VLOOKUP($OI19,Cronograma_Proposta_Empresa!$B$7:$V$39,Cronograma_Proposta_Empresa!F$1+3,FALSE)="R$","",ROUND(VLOOKUP($OI19,Cronograma_Proposta_Empresa!$B$7:$V$39,Cronograma_Proposta_Empresa!F$1+3,FALSE),2)),"")</f>
        <v/>
      </c>
      <c r="OM19" s="1106" t="str">
        <f>IFERROR(IF(VLOOKUP($OI19,Cronograma_Proposta_Empresa!$B$7:$V$39,Cronograma_Proposta_Empresa!G$1+3,FALSE)="R$","",ROUND(VLOOKUP($OI19,Cronograma_Proposta_Empresa!$B$7:$V$39,Cronograma_Proposta_Empresa!G$1+3,FALSE),2)),"")</f>
        <v/>
      </c>
      <c r="ON19" s="1107" t="str">
        <f>IFERROR(IF(VLOOKUP($OI19,Cronograma_Proposta_Empresa!$B$7:$V$39,Cronograma_Proposta_Empresa!H$1+3,FALSE)="R$","",ROUND(VLOOKUP($OI19,Cronograma_Proposta_Empresa!$B$7:$V$39,Cronograma_Proposta_Empresa!H$1+3,FALSE),2)),"")</f>
        <v/>
      </c>
      <c r="OO19" s="1106" t="str">
        <f>IFERROR(IF(VLOOKUP($OI19,Cronograma_Proposta_Empresa!$B$7:$V$39,Cronograma_Proposta_Empresa!I$1+3,FALSE)="R$","",ROUND(VLOOKUP($OI19,Cronograma_Proposta_Empresa!$B$7:$V$39,Cronograma_Proposta_Empresa!I$1+3,FALSE),2)),"")</f>
        <v/>
      </c>
      <c r="OP19" s="1107" t="str">
        <f>IFERROR(IF(VLOOKUP($OI19,Cronograma_Proposta_Empresa!$B$7:$V$39,Cronograma_Proposta_Empresa!J$1+3,FALSE)="R$","",ROUND(VLOOKUP($OI19,Cronograma_Proposta_Empresa!$B$7:$V$39,Cronograma_Proposta_Empresa!J$1+3,FALSE),2)),"")</f>
        <v/>
      </c>
      <c r="OQ19" s="1106" t="str">
        <f>IFERROR(IF(VLOOKUP($OI19,Cronograma_Proposta_Empresa!$B$7:$V$39,Cronograma_Proposta_Empresa!K$1+3,FALSE)="R$","",ROUND(VLOOKUP($OI19,Cronograma_Proposta_Empresa!$B$7:$V$39,Cronograma_Proposta_Empresa!K$1+3,FALSE),2)),"")</f>
        <v/>
      </c>
      <c r="OR19" s="1107" t="str">
        <f>IFERROR(IF(VLOOKUP($OI19,Cronograma_Proposta_Empresa!$B$7:$V$39,Cronograma_Proposta_Empresa!L$1+3,FALSE)="R$","",ROUND(VLOOKUP($OI19,Cronograma_Proposta_Empresa!$B$7:$V$39,Cronograma_Proposta_Empresa!L$1+3,FALSE),2)),"")</f>
        <v/>
      </c>
      <c r="OS19" s="1106" t="str">
        <f>IFERROR(IF(VLOOKUP($OI19,Cronograma_Proposta_Empresa!$B$7:$V$39,Cronograma_Proposta_Empresa!M$1+3,FALSE)="R$","",ROUND(VLOOKUP($OI19,Cronograma_Proposta_Empresa!$B$7:$V$39,Cronograma_Proposta_Empresa!M$1+3,FALSE),2)),"")</f>
        <v/>
      </c>
      <c r="OT19" s="1107" t="str">
        <f>IFERROR(IF(VLOOKUP($OI19,Cronograma_Proposta_Empresa!$B$7:$V$39,Cronograma_Proposta_Empresa!N$1+3,FALSE)="R$","",ROUND(VLOOKUP($OI19,Cronograma_Proposta_Empresa!$B$7:$V$39,Cronograma_Proposta_Empresa!N$1+3,FALSE),2)),"")</f>
        <v/>
      </c>
      <c r="OU19" s="1106" t="str">
        <f>IFERROR(IF(VLOOKUP($OI19,Cronograma_Proposta_Empresa!$B$7:$V$39,Cronograma_Proposta_Empresa!O$1+3,FALSE)="R$","",ROUND(VLOOKUP($OI19,Cronograma_Proposta_Empresa!$B$7:$V$39,Cronograma_Proposta_Empresa!O$1+3,FALSE),2)),"")</f>
        <v/>
      </c>
      <c r="OV19" s="1107" t="str">
        <f>IFERROR(IF(VLOOKUP($OI19,Cronograma_Proposta_Empresa!$B$7:$V$39,Cronograma_Proposta_Empresa!P$1+3,FALSE)="R$","",ROUND(VLOOKUP($OI19,Cronograma_Proposta_Empresa!$B$7:$V$39,Cronograma_Proposta_Empresa!P$1+3,FALSE),2)),"")</f>
        <v/>
      </c>
      <c r="OW19" s="1106" t="str">
        <f>IFERROR(IF(VLOOKUP($OI19,Cronograma_Proposta_Empresa!$B$7:$V$39,Cronograma_Proposta_Empresa!Q$1+3,FALSE)="R$","",ROUND(VLOOKUP($OI19,Cronograma_Proposta_Empresa!$B$7:$V$39,Cronograma_Proposta_Empresa!Q$1+3,FALSE),2)),"")</f>
        <v/>
      </c>
      <c r="OX19" s="1107" t="str">
        <f>IFERROR(IF(VLOOKUP($OI19,Cronograma_Proposta_Empresa!$B$7:$V$39,Cronograma_Proposta_Empresa!R$1+3,FALSE)="R$","",ROUND(VLOOKUP($OI19,Cronograma_Proposta_Empresa!$B$7:$V$39,Cronograma_Proposta_Empresa!R$1+3,FALSE),2)),"")</f>
        <v/>
      </c>
      <c r="OY19" s="1106" t="str">
        <f>IFERROR(IF(VLOOKUP($OI19,Cronograma_Proposta_Empresa!$B$7:$V$39,Cronograma_Proposta_Empresa!S$1+3,FALSE)="R$","",ROUND(VLOOKUP($OI19,Cronograma_Proposta_Empresa!$B$7:$V$39,Cronograma_Proposta_Empresa!S$1+3,FALSE),2)),"")</f>
        <v/>
      </c>
      <c r="OZ19" s="1107" t="str">
        <f>IFERROR(IF(VLOOKUP($OI19,Cronograma_Proposta_Empresa!$B$7:$V$39,Cronograma_Proposta_Empresa!T$1+3,FALSE)="R$","",ROUND(VLOOKUP($OI19,Cronograma_Proposta_Empresa!$B$7:$V$39,Cronograma_Proposta_Empresa!T$1+3,FALSE),2)),"")</f>
        <v/>
      </c>
      <c r="PA19" s="1106" t="str">
        <f>IFERROR(IF(VLOOKUP($OI19,Cronograma_Proposta_Empresa!$B$7:$V$39,Cronograma_Proposta_Empresa!U$1+3,FALSE)="R$","",ROUND(VLOOKUP($OI19,Cronograma_Proposta_Empresa!$B$7:$V$39,Cronograma_Proposta_Empresa!U$1+3,FALSE),2)),"")</f>
        <v/>
      </c>
      <c r="PB19" s="1107" t="str">
        <f>IFERROR(IF(VLOOKUP($OI19,Cronograma_Proposta_Empresa!$B$7:$V$39,Cronograma_Proposta_Empresa!V$1+3,FALSE)="R$","",ROUND(VLOOKUP($OI19,Cronograma_Proposta_Empresa!$B$7:$V$39,Cronograma_Proposta_Empresa!V$1+3,FALSE),2)),"")</f>
        <v/>
      </c>
    </row>
    <row r="20" spans="397:418" ht="12.75" customHeight="1">
      <c r="OG20" s="1102" t="str">
        <f>IF(RESUMO_GLOBAL!M32=0,"",RESUMO_GLOBAL!C32)</f>
        <v/>
      </c>
      <c r="OH20" s="1103" t="str">
        <f>IF(OI20="","",IF(IFERROR(VLOOKUP(OI20,Cod_Gde_Itens!$A$1:$B$80,2,FALSE),0)&gt;549,IFERROR(VLOOKUP(OI20,Cod_Gde_Itens!$A$1:$B$80,2,FALSE),0),IF(Dados_GLOBAL_Inicial!J36=0,"",Dados_GLOBAL_Inicial!J36)))</f>
        <v/>
      </c>
      <c r="OI20" s="1104" t="str">
        <f>IFERROR(VLOOKUP(OG20,RESUMO_GLOBAL!$C$16:$N$64,3,FALSE),"")</f>
        <v/>
      </c>
      <c r="OJ20" s="1105" t="str">
        <f t="shared" si="1"/>
        <v/>
      </c>
      <c r="OK20" s="1106" t="str">
        <f>IFERROR(IF(VLOOKUP($OI20,Cronograma_Proposta_Empresa!$B$7:$V$39,Cronograma_Proposta_Empresa!E$1+3,FALSE)="R$","",ROUND(VLOOKUP($OI20,Cronograma_Proposta_Empresa!$B$7:$V$39,Cronograma_Proposta_Empresa!E$1+3,FALSE),2)),"")</f>
        <v/>
      </c>
      <c r="OL20" s="1107" t="str">
        <f>IFERROR(IF(VLOOKUP($OI20,Cronograma_Proposta_Empresa!$B$7:$V$39,Cronograma_Proposta_Empresa!F$1+3,FALSE)="R$","",ROUND(VLOOKUP($OI20,Cronograma_Proposta_Empresa!$B$7:$V$39,Cronograma_Proposta_Empresa!F$1+3,FALSE),2)),"")</f>
        <v/>
      </c>
      <c r="OM20" s="1106" t="str">
        <f>IFERROR(IF(VLOOKUP($OI20,Cronograma_Proposta_Empresa!$B$7:$V$39,Cronograma_Proposta_Empresa!G$1+3,FALSE)="R$","",ROUND(VLOOKUP($OI20,Cronograma_Proposta_Empresa!$B$7:$V$39,Cronograma_Proposta_Empresa!G$1+3,FALSE),2)),"")</f>
        <v/>
      </c>
      <c r="ON20" s="1107" t="str">
        <f>IFERROR(IF(VLOOKUP($OI20,Cronograma_Proposta_Empresa!$B$7:$V$39,Cronograma_Proposta_Empresa!H$1+3,FALSE)="R$","",ROUND(VLOOKUP($OI20,Cronograma_Proposta_Empresa!$B$7:$V$39,Cronograma_Proposta_Empresa!H$1+3,FALSE),2)),"")</f>
        <v/>
      </c>
      <c r="OO20" s="1106" t="str">
        <f>IFERROR(IF(VLOOKUP($OI20,Cronograma_Proposta_Empresa!$B$7:$V$39,Cronograma_Proposta_Empresa!I$1+3,FALSE)="R$","",ROUND(VLOOKUP($OI20,Cronograma_Proposta_Empresa!$B$7:$V$39,Cronograma_Proposta_Empresa!I$1+3,FALSE),2)),"")</f>
        <v/>
      </c>
      <c r="OP20" s="1107" t="str">
        <f>IFERROR(IF(VLOOKUP($OI20,Cronograma_Proposta_Empresa!$B$7:$V$39,Cronograma_Proposta_Empresa!J$1+3,FALSE)="R$","",ROUND(VLOOKUP($OI20,Cronograma_Proposta_Empresa!$B$7:$V$39,Cronograma_Proposta_Empresa!J$1+3,FALSE),2)),"")</f>
        <v/>
      </c>
      <c r="OQ20" s="1106" t="str">
        <f>IFERROR(IF(VLOOKUP($OI20,Cronograma_Proposta_Empresa!$B$7:$V$39,Cronograma_Proposta_Empresa!K$1+3,FALSE)="R$","",ROUND(VLOOKUP($OI20,Cronograma_Proposta_Empresa!$B$7:$V$39,Cronograma_Proposta_Empresa!K$1+3,FALSE),2)),"")</f>
        <v/>
      </c>
      <c r="OR20" s="1107" t="str">
        <f>IFERROR(IF(VLOOKUP($OI20,Cronograma_Proposta_Empresa!$B$7:$V$39,Cronograma_Proposta_Empresa!L$1+3,FALSE)="R$","",ROUND(VLOOKUP($OI20,Cronograma_Proposta_Empresa!$B$7:$V$39,Cronograma_Proposta_Empresa!L$1+3,FALSE),2)),"")</f>
        <v/>
      </c>
      <c r="OS20" s="1106" t="str">
        <f>IFERROR(IF(VLOOKUP($OI20,Cronograma_Proposta_Empresa!$B$7:$V$39,Cronograma_Proposta_Empresa!M$1+3,FALSE)="R$","",ROUND(VLOOKUP($OI20,Cronograma_Proposta_Empresa!$B$7:$V$39,Cronograma_Proposta_Empresa!M$1+3,FALSE),2)),"")</f>
        <v/>
      </c>
      <c r="OT20" s="1107" t="str">
        <f>IFERROR(IF(VLOOKUP($OI20,Cronograma_Proposta_Empresa!$B$7:$V$39,Cronograma_Proposta_Empresa!N$1+3,FALSE)="R$","",ROUND(VLOOKUP($OI20,Cronograma_Proposta_Empresa!$B$7:$V$39,Cronograma_Proposta_Empresa!N$1+3,FALSE),2)),"")</f>
        <v/>
      </c>
      <c r="OU20" s="1106" t="str">
        <f>IFERROR(IF(VLOOKUP($OI20,Cronograma_Proposta_Empresa!$B$7:$V$39,Cronograma_Proposta_Empresa!O$1+3,FALSE)="R$","",ROUND(VLOOKUP($OI20,Cronograma_Proposta_Empresa!$B$7:$V$39,Cronograma_Proposta_Empresa!O$1+3,FALSE),2)),"")</f>
        <v/>
      </c>
      <c r="OV20" s="1107" t="str">
        <f>IFERROR(IF(VLOOKUP($OI20,Cronograma_Proposta_Empresa!$B$7:$V$39,Cronograma_Proposta_Empresa!P$1+3,FALSE)="R$","",ROUND(VLOOKUP($OI20,Cronograma_Proposta_Empresa!$B$7:$V$39,Cronograma_Proposta_Empresa!P$1+3,FALSE),2)),"")</f>
        <v/>
      </c>
      <c r="OW20" s="1106" t="str">
        <f>IFERROR(IF(VLOOKUP($OI20,Cronograma_Proposta_Empresa!$B$7:$V$39,Cronograma_Proposta_Empresa!Q$1+3,FALSE)="R$","",ROUND(VLOOKUP($OI20,Cronograma_Proposta_Empresa!$B$7:$V$39,Cronograma_Proposta_Empresa!Q$1+3,FALSE),2)),"")</f>
        <v/>
      </c>
      <c r="OX20" s="1107" t="str">
        <f>IFERROR(IF(VLOOKUP($OI20,Cronograma_Proposta_Empresa!$B$7:$V$39,Cronograma_Proposta_Empresa!R$1+3,FALSE)="R$","",ROUND(VLOOKUP($OI20,Cronograma_Proposta_Empresa!$B$7:$V$39,Cronograma_Proposta_Empresa!R$1+3,FALSE),2)),"")</f>
        <v/>
      </c>
      <c r="OY20" s="1106" t="str">
        <f>IFERROR(IF(VLOOKUP($OI20,Cronograma_Proposta_Empresa!$B$7:$V$39,Cronograma_Proposta_Empresa!S$1+3,FALSE)="R$","",ROUND(VLOOKUP($OI20,Cronograma_Proposta_Empresa!$B$7:$V$39,Cronograma_Proposta_Empresa!S$1+3,FALSE),2)),"")</f>
        <v/>
      </c>
      <c r="OZ20" s="1107" t="str">
        <f>IFERROR(IF(VLOOKUP($OI20,Cronograma_Proposta_Empresa!$B$7:$V$39,Cronograma_Proposta_Empresa!T$1+3,FALSE)="R$","",ROUND(VLOOKUP($OI20,Cronograma_Proposta_Empresa!$B$7:$V$39,Cronograma_Proposta_Empresa!T$1+3,FALSE),2)),"")</f>
        <v/>
      </c>
      <c r="PA20" s="1106" t="str">
        <f>IFERROR(IF(VLOOKUP($OI20,Cronograma_Proposta_Empresa!$B$7:$V$39,Cronograma_Proposta_Empresa!U$1+3,FALSE)="R$","",ROUND(VLOOKUP($OI20,Cronograma_Proposta_Empresa!$B$7:$V$39,Cronograma_Proposta_Empresa!U$1+3,FALSE),2)),"")</f>
        <v/>
      </c>
      <c r="PB20" s="1107" t="str">
        <f>IFERROR(IF(VLOOKUP($OI20,Cronograma_Proposta_Empresa!$B$7:$V$39,Cronograma_Proposta_Empresa!V$1+3,FALSE)="R$","",ROUND(VLOOKUP($OI20,Cronograma_Proposta_Empresa!$B$7:$V$39,Cronograma_Proposta_Empresa!V$1+3,FALSE),2)),"")</f>
        <v/>
      </c>
    </row>
    <row r="21" spans="397:418" ht="12.75" customHeight="1">
      <c r="OG21" s="1102" t="str">
        <f>IF(RESUMO_GLOBAL!M33=0,"",RESUMO_GLOBAL!C33)</f>
        <v/>
      </c>
      <c r="OH21" s="1103" t="str">
        <f>IF(OI21="","",IF(IFERROR(VLOOKUP(OI21,Cod_Gde_Itens!$A$1:$B$80,2,FALSE),0)&gt;549,IFERROR(VLOOKUP(OI21,Cod_Gde_Itens!$A$1:$B$80,2,FALSE),0),IF(Dados_GLOBAL_Inicial!J38=0,"",Dados_GLOBAL_Inicial!J38)))</f>
        <v/>
      </c>
      <c r="OI21" s="1104" t="str">
        <f>IFERROR(VLOOKUP(OG21,RESUMO_GLOBAL!$C$16:$N$64,3,FALSE),"")</f>
        <v/>
      </c>
      <c r="OJ21" s="1105" t="str">
        <f t="shared" si="1"/>
        <v/>
      </c>
      <c r="OK21" s="1106" t="str">
        <f>IFERROR(IF(VLOOKUP($OI21,Cronograma_Proposta_Empresa!$B$7:$V$39,Cronograma_Proposta_Empresa!E$1+3,FALSE)="R$","",ROUND(VLOOKUP($OI21,Cronograma_Proposta_Empresa!$B$7:$V$39,Cronograma_Proposta_Empresa!E$1+3,FALSE),2)),"")</f>
        <v/>
      </c>
      <c r="OL21" s="1107" t="str">
        <f>IFERROR(IF(VLOOKUP($OI21,Cronograma_Proposta_Empresa!$B$7:$V$39,Cronograma_Proposta_Empresa!F$1+3,FALSE)="R$","",ROUND(VLOOKUP($OI21,Cronograma_Proposta_Empresa!$B$7:$V$39,Cronograma_Proposta_Empresa!F$1+3,FALSE),2)),"")</f>
        <v/>
      </c>
      <c r="OM21" s="1106" t="str">
        <f>IFERROR(IF(VLOOKUP($OI21,Cronograma_Proposta_Empresa!$B$7:$V$39,Cronograma_Proposta_Empresa!G$1+3,FALSE)="R$","",ROUND(VLOOKUP($OI21,Cronograma_Proposta_Empresa!$B$7:$V$39,Cronograma_Proposta_Empresa!G$1+3,FALSE),2)),"")</f>
        <v/>
      </c>
      <c r="ON21" s="1107" t="str">
        <f>IFERROR(IF(VLOOKUP($OI21,Cronograma_Proposta_Empresa!$B$7:$V$39,Cronograma_Proposta_Empresa!H$1+3,FALSE)="R$","",ROUND(VLOOKUP($OI21,Cronograma_Proposta_Empresa!$B$7:$V$39,Cronograma_Proposta_Empresa!H$1+3,FALSE),2)),"")</f>
        <v/>
      </c>
      <c r="OO21" s="1106" t="str">
        <f>IFERROR(IF(VLOOKUP($OI21,Cronograma_Proposta_Empresa!$B$7:$V$39,Cronograma_Proposta_Empresa!I$1+3,FALSE)="R$","",ROUND(VLOOKUP($OI21,Cronograma_Proposta_Empresa!$B$7:$V$39,Cronograma_Proposta_Empresa!I$1+3,FALSE),2)),"")</f>
        <v/>
      </c>
      <c r="OP21" s="1107" t="str">
        <f>IFERROR(IF(VLOOKUP($OI21,Cronograma_Proposta_Empresa!$B$7:$V$39,Cronograma_Proposta_Empresa!J$1+3,FALSE)="R$","",ROUND(VLOOKUP($OI21,Cronograma_Proposta_Empresa!$B$7:$V$39,Cronograma_Proposta_Empresa!J$1+3,FALSE),2)),"")</f>
        <v/>
      </c>
      <c r="OQ21" s="1106" t="str">
        <f>IFERROR(IF(VLOOKUP($OI21,Cronograma_Proposta_Empresa!$B$7:$V$39,Cronograma_Proposta_Empresa!K$1+3,FALSE)="R$","",ROUND(VLOOKUP($OI21,Cronograma_Proposta_Empresa!$B$7:$V$39,Cronograma_Proposta_Empresa!K$1+3,FALSE),2)),"")</f>
        <v/>
      </c>
      <c r="OR21" s="1107" t="str">
        <f>IFERROR(IF(VLOOKUP($OI21,Cronograma_Proposta_Empresa!$B$7:$V$39,Cronograma_Proposta_Empresa!L$1+3,FALSE)="R$","",ROUND(VLOOKUP($OI21,Cronograma_Proposta_Empresa!$B$7:$V$39,Cronograma_Proposta_Empresa!L$1+3,FALSE),2)),"")</f>
        <v/>
      </c>
      <c r="OS21" s="1106" t="str">
        <f>IFERROR(IF(VLOOKUP($OI21,Cronograma_Proposta_Empresa!$B$7:$V$39,Cronograma_Proposta_Empresa!M$1+3,FALSE)="R$","",ROUND(VLOOKUP($OI21,Cronograma_Proposta_Empresa!$B$7:$V$39,Cronograma_Proposta_Empresa!M$1+3,FALSE),2)),"")</f>
        <v/>
      </c>
      <c r="OT21" s="1107" t="str">
        <f>IFERROR(IF(VLOOKUP($OI21,Cronograma_Proposta_Empresa!$B$7:$V$39,Cronograma_Proposta_Empresa!N$1+3,FALSE)="R$","",ROUND(VLOOKUP($OI21,Cronograma_Proposta_Empresa!$B$7:$V$39,Cronograma_Proposta_Empresa!N$1+3,FALSE),2)),"")</f>
        <v/>
      </c>
      <c r="OU21" s="1106" t="str">
        <f>IFERROR(IF(VLOOKUP($OI21,Cronograma_Proposta_Empresa!$B$7:$V$39,Cronograma_Proposta_Empresa!O$1+3,FALSE)="R$","",ROUND(VLOOKUP($OI21,Cronograma_Proposta_Empresa!$B$7:$V$39,Cronograma_Proposta_Empresa!O$1+3,FALSE),2)),"")</f>
        <v/>
      </c>
      <c r="OV21" s="1107" t="str">
        <f>IFERROR(IF(VLOOKUP($OI21,Cronograma_Proposta_Empresa!$B$7:$V$39,Cronograma_Proposta_Empresa!P$1+3,FALSE)="R$","",ROUND(VLOOKUP($OI21,Cronograma_Proposta_Empresa!$B$7:$V$39,Cronograma_Proposta_Empresa!P$1+3,FALSE),2)),"")</f>
        <v/>
      </c>
      <c r="OW21" s="1106" t="str">
        <f>IFERROR(IF(VLOOKUP($OI21,Cronograma_Proposta_Empresa!$B$7:$V$39,Cronograma_Proposta_Empresa!Q$1+3,FALSE)="R$","",ROUND(VLOOKUP($OI21,Cronograma_Proposta_Empresa!$B$7:$V$39,Cronograma_Proposta_Empresa!Q$1+3,FALSE),2)),"")</f>
        <v/>
      </c>
      <c r="OX21" s="1107" t="str">
        <f>IFERROR(IF(VLOOKUP($OI21,Cronograma_Proposta_Empresa!$B$7:$V$39,Cronograma_Proposta_Empresa!R$1+3,FALSE)="R$","",ROUND(VLOOKUP($OI21,Cronograma_Proposta_Empresa!$B$7:$V$39,Cronograma_Proposta_Empresa!R$1+3,FALSE),2)),"")</f>
        <v/>
      </c>
      <c r="OY21" s="1106" t="str">
        <f>IFERROR(IF(VLOOKUP($OI21,Cronograma_Proposta_Empresa!$B$7:$V$39,Cronograma_Proposta_Empresa!S$1+3,FALSE)="R$","",ROUND(VLOOKUP($OI21,Cronograma_Proposta_Empresa!$B$7:$V$39,Cronograma_Proposta_Empresa!S$1+3,FALSE),2)),"")</f>
        <v/>
      </c>
      <c r="OZ21" s="1107" t="str">
        <f>IFERROR(IF(VLOOKUP($OI21,Cronograma_Proposta_Empresa!$B$7:$V$39,Cronograma_Proposta_Empresa!T$1+3,FALSE)="R$","",ROUND(VLOOKUP($OI21,Cronograma_Proposta_Empresa!$B$7:$V$39,Cronograma_Proposta_Empresa!T$1+3,FALSE),2)),"")</f>
        <v/>
      </c>
      <c r="PA21" s="1106" t="str">
        <f>IFERROR(IF(VLOOKUP($OI21,Cronograma_Proposta_Empresa!$B$7:$V$39,Cronograma_Proposta_Empresa!U$1+3,FALSE)="R$","",ROUND(VLOOKUP($OI21,Cronograma_Proposta_Empresa!$B$7:$V$39,Cronograma_Proposta_Empresa!U$1+3,FALSE),2)),"")</f>
        <v/>
      </c>
      <c r="PB21" s="1107" t="str">
        <f>IFERROR(IF(VLOOKUP($OI21,Cronograma_Proposta_Empresa!$B$7:$V$39,Cronograma_Proposta_Empresa!V$1+3,FALSE)="R$","",ROUND(VLOOKUP($OI21,Cronograma_Proposta_Empresa!$B$7:$V$39,Cronograma_Proposta_Empresa!V$1+3,FALSE),2)),"")</f>
        <v/>
      </c>
    </row>
    <row r="22" spans="397:418" ht="12.75" customHeight="1">
      <c r="OG22" s="1102" t="str">
        <f>IF(RESUMO_GLOBAL!M34=0,"",RESUMO_GLOBAL!C34)</f>
        <v/>
      </c>
      <c r="OH22" s="1103" t="str">
        <f>IF(OI22="","",IF(IFERROR(VLOOKUP(OI22,Cod_Gde_Itens!$A$1:$B$80,2,FALSE),0)&gt;549,IFERROR(VLOOKUP(OI22,Cod_Gde_Itens!$A$1:$B$80,2,FALSE),0),IF(Dados_GLOBAL_Inicial!J40=0,"",Dados_GLOBAL_Inicial!J40)))</f>
        <v/>
      </c>
      <c r="OI22" s="1104" t="str">
        <f>IFERROR(VLOOKUP(OG22,RESUMO_GLOBAL!$C$16:$N$64,3,FALSE),"")</f>
        <v/>
      </c>
      <c r="OJ22" s="1105" t="str">
        <f t="shared" si="1"/>
        <v/>
      </c>
      <c r="OK22" s="1106" t="str">
        <f>IFERROR(IF(VLOOKUP($OI22,Cronograma_Proposta_Empresa!$B$7:$V$39,Cronograma_Proposta_Empresa!E$1+3,FALSE)="R$","",ROUND(VLOOKUP($OI22,Cronograma_Proposta_Empresa!$B$7:$V$39,Cronograma_Proposta_Empresa!E$1+3,FALSE),2)),"")</f>
        <v/>
      </c>
      <c r="OL22" s="1107" t="str">
        <f>IFERROR(IF(VLOOKUP($OI22,Cronograma_Proposta_Empresa!$B$7:$V$39,Cronograma_Proposta_Empresa!F$1+3,FALSE)="R$","",ROUND(VLOOKUP($OI22,Cronograma_Proposta_Empresa!$B$7:$V$39,Cronograma_Proposta_Empresa!F$1+3,FALSE),2)),"")</f>
        <v/>
      </c>
      <c r="OM22" s="1106" t="str">
        <f>IFERROR(IF(VLOOKUP($OI22,Cronograma_Proposta_Empresa!$B$7:$V$39,Cronograma_Proposta_Empresa!G$1+3,FALSE)="R$","",ROUND(VLOOKUP($OI22,Cronograma_Proposta_Empresa!$B$7:$V$39,Cronograma_Proposta_Empresa!G$1+3,FALSE),2)),"")</f>
        <v/>
      </c>
      <c r="ON22" s="1107" t="str">
        <f>IFERROR(IF(VLOOKUP($OI22,Cronograma_Proposta_Empresa!$B$7:$V$39,Cronograma_Proposta_Empresa!H$1+3,FALSE)="R$","",ROUND(VLOOKUP($OI22,Cronograma_Proposta_Empresa!$B$7:$V$39,Cronograma_Proposta_Empresa!H$1+3,FALSE),2)),"")</f>
        <v/>
      </c>
      <c r="OO22" s="1106" t="str">
        <f>IFERROR(IF(VLOOKUP($OI22,Cronograma_Proposta_Empresa!$B$7:$V$39,Cronograma_Proposta_Empresa!I$1+3,FALSE)="R$","",ROUND(VLOOKUP($OI22,Cronograma_Proposta_Empresa!$B$7:$V$39,Cronograma_Proposta_Empresa!I$1+3,FALSE),2)),"")</f>
        <v/>
      </c>
      <c r="OP22" s="1107" t="str">
        <f>IFERROR(IF(VLOOKUP($OI22,Cronograma_Proposta_Empresa!$B$7:$V$39,Cronograma_Proposta_Empresa!J$1+3,FALSE)="R$","",ROUND(VLOOKUP($OI22,Cronograma_Proposta_Empresa!$B$7:$V$39,Cronograma_Proposta_Empresa!J$1+3,FALSE),2)),"")</f>
        <v/>
      </c>
      <c r="OQ22" s="1106" t="str">
        <f>IFERROR(IF(VLOOKUP($OI22,Cronograma_Proposta_Empresa!$B$7:$V$39,Cronograma_Proposta_Empresa!K$1+3,FALSE)="R$","",ROUND(VLOOKUP($OI22,Cronograma_Proposta_Empresa!$B$7:$V$39,Cronograma_Proposta_Empresa!K$1+3,FALSE),2)),"")</f>
        <v/>
      </c>
      <c r="OR22" s="1107" t="str">
        <f>IFERROR(IF(VLOOKUP($OI22,Cronograma_Proposta_Empresa!$B$7:$V$39,Cronograma_Proposta_Empresa!L$1+3,FALSE)="R$","",ROUND(VLOOKUP($OI22,Cronograma_Proposta_Empresa!$B$7:$V$39,Cronograma_Proposta_Empresa!L$1+3,FALSE),2)),"")</f>
        <v/>
      </c>
      <c r="OS22" s="1106" t="str">
        <f>IFERROR(IF(VLOOKUP($OI22,Cronograma_Proposta_Empresa!$B$7:$V$39,Cronograma_Proposta_Empresa!M$1+3,FALSE)="R$","",ROUND(VLOOKUP($OI22,Cronograma_Proposta_Empresa!$B$7:$V$39,Cronograma_Proposta_Empresa!M$1+3,FALSE),2)),"")</f>
        <v/>
      </c>
      <c r="OT22" s="1107" t="str">
        <f>IFERROR(IF(VLOOKUP($OI22,Cronograma_Proposta_Empresa!$B$7:$V$39,Cronograma_Proposta_Empresa!N$1+3,FALSE)="R$","",ROUND(VLOOKUP($OI22,Cronograma_Proposta_Empresa!$B$7:$V$39,Cronograma_Proposta_Empresa!N$1+3,FALSE),2)),"")</f>
        <v/>
      </c>
      <c r="OU22" s="1106" t="str">
        <f>IFERROR(IF(VLOOKUP($OI22,Cronograma_Proposta_Empresa!$B$7:$V$39,Cronograma_Proposta_Empresa!O$1+3,FALSE)="R$","",ROUND(VLOOKUP($OI22,Cronograma_Proposta_Empresa!$B$7:$V$39,Cronograma_Proposta_Empresa!O$1+3,FALSE),2)),"")</f>
        <v/>
      </c>
      <c r="OV22" s="1107" t="str">
        <f>IFERROR(IF(VLOOKUP($OI22,Cronograma_Proposta_Empresa!$B$7:$V$39,Cronograma_Proposta_Empresa!P$1+3,FALSE)="R$","",ROUND(VLOOKUP($OI22,Cronograma_Proposta_Empresa!$B$7:$V$39,Cronograma_Proposta_Empresa!P$1+3,FALSE),2)),"")</f>
        <v/>
      </c>
      <c r="OW22" s="1106" t="str">
        <f>IFERROR(IF(VLOOKUP($OI22,Cronograma_Proposta_Empresa!$B$7:$V$39,Cronograma_Proposta_Empresa!Q$1+3,FALSE)="R$","",ROUND(VLOOKUP($OI22,Cronograma_Proposta_Empresa!$B$7:$V$39,Cronograma_Proposta_Empresa!Q$1+3,FALSE),2)),"")</f>
        <v/>
      </c>
      <c r="OX22" s="1107" t="str">
        <f>IFERROR(IF(VLOOKUP($OI22,Cronograma_Proposta_Empresa!$B$7:$V$39,Cronograma_Proposta_Empresa!R$1+3,FALSE)="R$","",ROUND(VLOOKUP($OI22,Cronograma_Proposta_Empresa!$B$7:$V$39,Cronograma_Proposta_Empresa!R$1+3,FALSE),2)),"")</f>
        <v/>
      </c>
      <c r="OY22" s="1106" t="str">
        <f>IFERROR(IF(VLOOKUP($OI22,Cronograma_Proposta_Empresa!$B$7:$V$39,Cronograma_Proposta_Empresa!S$1+3,FALSE)="R$","",ROUND(VLOOKUP($OI22,Cronograma_Proposta_Empresa!$B$7:$V$39,Cronograma_Proposta_Empresa!S$1+3,FALSE),2)),"")</f>
        <v/>
      </c>
      <c r="OZ22" s="1107" t="str">
        <f>IFERROR(IF(VLOOKUP($OI22,Cronograma_Proposta_Empresa!$B$7:$V$39,Cronograma_Proposta_Empresa!T$1+3,FALSE)="R$","",ROUND(VLOOKUP($OI22,Cronograma_Proposta_Empresa!$B$7:$V$39,Cronograma_Proposta_Empresa!T$1+3,FALSE),2)),"")</f>
        <v/>
      </c>
      <c r="PA22" s="1106" t="str">
        <f>IFERROR(IF(VLOOKUP($OI22,Cronograma_Proposta_Empresa!$B$7:$V$39,Cronograma_Proposta_Empresa!U$1+3,FALSE)="R$","",ROUND(VLOOKUP($OI22,Cronograma_Proposta_Empresa!$B$7:$V$39,Cronograma_Proposta_Empresa!U$1+3,FALSE),2)),"")</f>
        <v/>
      </c>
      <c r="PB22" s="1107" t="str">
        <f>IFERROR(IF(VLOOKUP($OI22,Cronograma_Proposta_Empresa!$B$7:$V$39,Cronograma_Proposta_Empresa!V$1+3,FALSE)="R$","",ROUND(VLOOKUP($OI22,Cronograma_Proposta_Empresa!$B$7:$V$39,Cronograma_Proposta_Empresa!V$1+3,FALSE),2)),"")</f>
        <v/>
      </c>
    </row>
    <row r="23" spans="397:418" ht="12.75" customHeight="1">
      <c r="OG23" s="1102" t="str">
        <f>IF(RESUMO_GLOBAL!M35=0,"",RESUMO_GLOBAL!C35)</f>
        <v/>
      </c>
      <c r="OH23" s="1103" t="str">
        <f>IF(OI23="","",IF(IFERROR(VLOOKUP(OI23,Cod_Gde_Itens!$A$1:$B$80,2,FALSE),0)&gt;549,IFERROR(VLOOKUP(OI23,Cod_Gde_Itens!$A$1:$B$80,2,FALSE),0),IF(Dados_GLOBAL_Inicial!J48=0,"",Dados_GLOBAL_Inicial!J48)))</f>
        <v/>
      </c>
      <c r="OI23" s="1104" t="str">
        <f>IFERROR(VLOOKUP(OG23,RESUMO_GLOBAL!$C$16:$N$64,3,FALSE),"")</f>
        <v/>
      </c>
      <c r="OJ23" s="1105" t="str">
        <f t="shared" si="1"/>
        <v/>
      </c>
      <c r="OK23" s="1106" t="str">
        <f>IFERROR(IF(VLOOKUP($OI23,Cronograma_Proposta_Empresa!$B$7:$V$39,Cronograma_Proposta_Empresa!E$1+3,FALSE)="R$","",ROUND(VLOOKUP($OI23,Cronograma_Proposta_Empresa!$B$7:$V$39,Cronograma_Proposta_Empresa!E$1+3,FALSE),2)),"")</f>
        <v/>
      </c>
      <c r="OL23" s="1107" t="str">
        <f>IFERROR(IF(VLOOKUP($OI23,Cronograma_Proposta_Empresa!$B$7:$V$39,Cronograma_Proposta_Empresa!F$1+3,FALSE)="R$","",ROUND(VLOOKUP($OI23,Cronograma_Proposta_Empresa!$B$7:$V$39,Cronograma_Proposta_Empresa!F$1+3,FALSE),2)),"")</f>
        <v/>
      </c>
      <c r="OM23" s="1106" t="str">
        <f>IFERROR(IF(VLOOKUP($OI23,Cronograma_Proposta_Empresa!$B$7:$V$39,Cronograma_Proposta_Empresa!G$1+3,FALSE)="R$","",ROUND(VLOOKUP($OI23,Cronograma_Proposta_Empresa!$B$7:$V$39,Cronograma_Proposta_Empresa!G$1+3,FALSE),2)),"")</f>
        <v/>
      </c>
      <c r="ON23" s="1107" t="str">
        <f>IFERROR(IF(VLOOKUP($OI23,Cronograma_Proposta_Empresa!$B$7:$V$39,Cronograma_Proposta_Empresa!H$1+3,FALSE)="R$","",ROUND(VLOOKUP($OI23,Cronograma_Proposta_Empresa!$B$7:$V$39,Cronograma_Proposta_Empresa!H$1+3,FALSE),2)),"")</f>
        <v/>
      </c>
      <c r="OO23" s="1106" t="str">
        <f>IFERROR(IF(VLOOKUP($OI23,Cronograma_Proposta_Empresa!$B$7:$V$39,Cronograma_Proposta_Empresa!I$1+3,FALSE)="R$","",ROUND(VLOOKUP($OI23,Cronograma_Proposta_Empresa!$B$7:$V$39,Cronograma_Proposta_Empresa!I$1+3,FALSE),2)),"")</f>
        <v/>
      </c>
      <c r="OP23" s="1107" t="str">
        <f>IFERROR(IF(VLOOKUP($OI23,Cronograma_Proposta_Empresa!$B$7:$V$39,Cronograma_Proposta_Empresa!J$1+3,FALSE)="R$","",ROUND(VLOOKUP($OI23,Cronograma_Proposta_Empresa!$B$7:$V$39,Cronograma_Proposta_Empresa!J$1+3,FALSE),2)),"")</f>
        <v/>
      </c>
      <c r="OQ23" s="1106" t="str">
        <f>IFERROR(IF(VLOOKUP($OI23,Cronograma_Proposta_Empresa!$B$7:$V$39,Cronograma_Proposta_Empresa!K$1+3,FALSE)="R$","",ROUND(VLOOKUP($OI23,Cronograma_Proposta_Empresa!$B$7:$V$39,Cronograma_Proposta_Empresa!K$1+3,FALSE),2)),"")</f>
        <v/>
      </c>
      <c r="OR23" s="1107" t="str">
        <f>IFERROR(IF(VLOOKUP($OI23,Cronograma_Proposta_Empresa!$B$7:$V$39,Cronograma_Proposta_Empresa!L$1+3,FALSE)="R$","",ROUND(VLOOKUP($OI23,Cronograma_Proposta_Empresa!$B$7:$V$39,Cronograma_Proposta_Empresa!L$1+3,FALSE),2)),"")</f>
        <v/>
      </c>
      <c r="OS23" s="1106" t="str">
        <f>IFERROR(IF(VLOOKUP($OI23,Cronograma_Proposta_Empresa!$B$7:$V$39,Cronograma_Proposta_Empresa!M$1+3,FALSE)="R$","",ROUND(VLOOKUP($OI23,Cronograma_Proposta_Empresa!$B$7:$V$39,Cronograma_Proposta_Empresa!M$1+3,FALSE),2)),"")</f>
        <v/>
      </c>
      <c r="OT23" s="1107" t="str">
        <f>IFERROR(IF(VLOOKUP($OI23,Cronograma_Proposta_Empresa!$B$7:$V$39,Cronograma_Proposta_Empresa!N$1+3,FALSE)="R$","",ROUND(VLOOKUP($OI23,Cronograma_Proposta_Empresa!$B$7:$V$39,Cronograma_Proposta_Empresa!N$1+3,FALSE),2)),"")</f>
        <v/>
      </c>
      <c r="OU23" s="1106" t="str">
        <f>IFERROR(IF(VLOOKUP($OI23,Cronograma_Proposta_Empresa!$B$7:$V$39,Cronograma_Proposta_Empresa!O$1+3,FALSE)="R$","",ROUND(VLOOKUP($OI23,Cronograma_Proposta_Empresa!$B$7:$V$39,Cronograma_Proposta_Empresa!O$1+3,FALSE),2)),"")</f>
        <v/>
      </c>
      <c r="OV23" s="1107" t="str">
        <f>IFERROR(IF(VLOOKUP($OI23,Cronograma_Proposta_Empresa!$B$7:$V$39,Cronograma_Proposta_Empresa!P$1+3,FALSE)="R$","",ROUND(VLOOKUP($OI23,Cronograma_Proposta_Empresa!$B$7:$V$39,Cronograma_Proposta_Empresa!P$1+3,FALSE),2)),"")</f>
        <v/>
      </c>
      <c r="OW23" s="1106" t="str">
        <f>IFERROR(IF(VLOOKUP($OI23,Cronograma_Proposta_Empresa!$B$7:$V$39,Cronograma_Proposta_Empresa!Q$1+3,FALSE)="R$","",ROUND(VLOOKUP($OI23,Cronograma_Proposta_Empresa!$B$7:$V$39,Cronograma_Proposta_Empresa!Q$1+3,FALSE),2)),"")</f>
        <v/>
      </c>
      <c r="OX23" s="1107" t="str">
        <f>IFERROR(IF(VLOOKUP($OI23,Cronograma_Proposta_Empresa!$B$7:$V$39,Cronograma_Proposta_Empresa!R$1+3,FALSE)="R$","",ROUND(VLOOKUP($OI23,Cronograma_Proposta_Empresa!$B$7:$V$39,Cronograma_Proposta_Empresa!R$1+3,FALSE),2)),"")</f>
        <v/>
      </c>
      <c r="OY23" s="1106" t="str">
        <f>IFERROR(IF(VLOOKUP($OI23,Cronograma_Proposta_Empresa!$B$7:$V$39,Cronograma_Proposta_Empresa!S$1+3,FALSE)="R$","",ROUND(VLOOKUP($OI23,Cronograma_Proposta_Empresa!$B$7:$V$39,Cronograma_Proposta_Empresa!S$1+3,FALSE),2)),"")</f>
        <v/>
      </c>
      <c r="OZ23" s="1107" t="str">
        <f>IFERROR(IF(VLOOKUP($OI23,Cronograma_Proposta_Empresa!$B$7:$V$39,Cronograma_Proposta_Empresa!T$1+3,FALSE)="R$","",ROUND(VLOOKUP($OI23,Cronograma_Proposta_Empresa!$B$7:$V$39,Cronograma_Proposta_Empresa!T$1+3,FALSE),2)),"")</f>
        <v/>
      </c>
      <c r="PA23" s="1106" t="str">
        <f>IFERROR(IF(VLOOKUP($OI23,Cronograma_Proposta_Empresa!$B$7:$V$39,Cronograma_Proposta_Empresa!U$1+3,FALSE)="R$","",ROUND(VLOOKUP($OI23,Cronograma_Proposta_Empresa!$B$7:$V$39,Cronograma_Proposta_Empresa!U$1+3,FALSE),2)),"")</f>
        <v/>
      </c>
      <c r="PB23" s="1107" t="str">
        <f>IFERROR(IF(VLOOKUP($OI23,Cronograma_Proposta_Empresa!$B$7:$V$39,Cronograma_Proposta_Empresa!V$1+3,FALSE)="R$","",ROUND(VLOOKUP($OI23,Cronograma_Proposta_Empresa!$B$7:$V$39,Cronograma_Proposta_Empresa!V$1+3,FALSE),2)),"")</f>
        <v/>
      </c>
    </row>
    <row r="24" spans="397:418" ht="12.75" customHeight="1">
      <c r="OG24" s="1102" t="str">
        <f>IF(RESUMO_GLOBAL!M36=0,"",RESUMO_GLOBAL!C36)</f>
        <v/>
      </c>
      <c r="OH24" s="1103" t="str">
        <f>IF(OI24="","",IF(IFERROR(VLOOKUP(OI24,Cod_Gde_Itens!$A$1:$B$80,2,FALSE),0)&gt;549,IFERROR(VLOOKUP(OI24,Cod_Gde_Itens!$A$1:$B$80,2,FALSE),0),IF(Dados_GLOBAL_Inicial!J44=0,"",Dados_GLOBAL_Inicial!J44)))</f>
        <v/>
      </c>
      <c r="OI24" s="1104" t="str">
        <f>IFERROR(VLOOKUP(OG24,RESUMO_GLOBAL!$C$16:$N$64,3,FALSE),"")</f>
        <v/>
      </c>
      <c r="OJ24" s="1105" t="str">
        <f t="shared" si="1"/>
        <v/>
      </c>
      <c r="OK24" s="1106" t="str">
        <f>IFERROR(IF(VLOOKUP($OI24,Cronograma_Proposta_Empresa!$B$7:$V$39,Cronograma_Proposta_Empresa!E$1+3,FALSE)="R$","",ROUND(VLOOKUP($OI24,Cronograma_Proposta_Empresa!$B$7:$V$39,Cronograma_Proposta_Empresa!E$1+3,FALSE),2)),"")</f>
        <v/>
      </c>
      <c r="OL24" s="1107" t="str">
        <f>IFERROR(IF(VLOOKUP($OI24,Cronograma_Proposta_Empresa!$B$7:$V$39,Cronograma_Proposta_Empresa!F$1+3,FALSE)="R$","",ROUND(VLOOKUP($OI24,Cronograma_Proposta_Empresa!$B$7:$V$39,Cronograma_Proposta_Empresa!F$1+3,FALSE),2)),"")</f>
        <v/>
      </c>
      <c r="OM24" s="1106" t="str">
        <f>IFERROR(IF(VLOOKUP($OI24,Cronograma_Proposta_Empresa!$B$7:$V$39,Cronograma_Proposta_Empresa!G$1+3,FALSE)="R$","",ROUND(VLOOKUP($OI24,Cronograma_Proposta_Empresa!$B$7:$V$39,Cronograma_Proposta_Empresa!G$1+3,FALSE),2)),"")</f>
        <v/>
      </c>
      <c r="ON24" s="1107" t="str">
        <f>IFERROR(IF(VLOOKUP($OI24,Cronograma_Proposta_Empresa!$B$7:$V$39,Cronograma_Proposta_Empresa!H$1+3,FALSE)="R$","",ROUND(VLOOKUP($OI24,Cronograma_Proposta_Empresa!$B$7:$V$39,Cronograma_Proposta_Empresa!H$1+3,FALSE),2)),"")</f>
        <v/>
      </c>
      <c r="OO24" s="1106" t="str">
        <f>IFERROR(IF(VLOOKUP($OI24,Cronograma_Proposta_Empresa!$B$7:$V$39,Cronograma_Proposta_Empresa!I$1+3,FALSE)="R$","",ROUND(VLOOKUP($OI24,Cronograma_Proposta_Empresa!$B$7:$V$39,Cronograma_Proposta_Empresa!I$1+3,FALSE),2)),"")</f>
        <v/>
      </c>
      <c r="OP24" s="1107" t="str">
        <f>IFERROR(IF(VLOOKUP($OI24,Cronograma_Proposta_Empresa!$B$7:$V$39,Cronograma_Proposta_Empresa!J$1+3,FALSE)="R$","",ROUND(VLOOKUP($OI24,Cronograma_Proposta_Empresa!$B$7:$V$39,Cronograma_Proposta_Empresa!J$1+3,FALSE),2)),"")</f>
        <v/>
      </c>
      <c r="OQ24" s="1106" t="str">
        <f>IFERROR(IF(VLOOKUP($OI24,Cronograma_Proposta_Empresa!$B$7:$V$39,Cronograma_Proposta_Empresa!K$1+3,FALSE)="R$","",ROUND(VLOOKUP($OI24,Cronograma_Proposta_Empresa!$B$7:$V$39,Cronograma_Proposta_Empresa!K$1+3,FALSE),2)),"")</f>
        <v/>
      </c>
      <c r="OR24" s="1107" t="str">
        <f>IFERROR(IF(VLOOKUP($OI24,Cronograma_Proposta_Empresa!$B$7:$V$39,Cronograma_Proposta_Empresa!L$1+3,FALSE)="R$","",ROUND(VLOOKUP($OI24,Cronograma_Proposta_Empresa!$B$7:$V$39,Cronograma_Proposta_Empresa!L$1+3,FALSE),2)),"")</f>
        <v/>
      </c>
      <c r="OS24" s="1106" t="str">
        <f>IFERROR(IF(VLOOKUP($OI24,Cronograma_Proposta_Empresa!$B$7:$V$39,Cronograma_Proposta_Empresa!M$1+3,FALSE)="R$","",ROUND(VLOOKUP($OI24,Cronograma_Proposta_Empresa!$B$7:$V$39,Cronograma_Proposta_Empresa!M$1+3,FALSE),2)),"")</f>
        <v/>
      </c>
      <c r="OT24" s="1107" t="str">
        <f>IFERROR(IF(VLOOKUP($OI24,Cronograma_Proposta_Empresa!$B$7:$V$39,Cronograma_Proposta_Empresa!N$1+3,FALSE)="R$","",ROUND(VLOOKUP($OI24,Cronograma_Proposta_Empresa!$B$7:$V$39,Cronograma_Proposta_Empresa!N$1+3,FALSE),2)),"")</f>
        <v/>
      </c>
      <c r="OU24" s="1106" t="str">
        <f>IFERROR(IF(VLOOKUP($OI24,Cronograma_Proposta_Empresa!$B$7:$V$39,Cronograma_Proposta_Empresa!O$1+3,FALSE)="R$","",ROUND(VLOOKUP($OI24,Cronograma_Proposta_Empresa!$B$7:$V$39,Cronograma_Proposta_Empresa!O$1+3,FALSE),2)),"")</f>
        <v/>
      </c>
      <c r="OV24" s="1107" t="str">
        <f>IFERROR(IF(VLOOKUP($OI24,Cronograma_Proposta_Empresa!$B$7:$V$39,Cronograma_Proposta_Empresa!P$1+3,FALSE)="R$","",ROUND(VLOOKUP($OI24,Cronograma_Proposta_Empresa!$B$7:$V$39,Cronograma_Proposta_Empresa!P$1+3,FALSE),2)),"")</f>
        <v/>
      </c>
      <c r="OW24" s="1106" t="str">
        <f>IFERROR(IF(VLOOKUP($OI24,Cronograma_Proposta_Empresa!$B$7:$V$39,Cronograma_Proposta_Empresa!Q$1+3,FALSE)="R$","",ROUND(VLOOKUP($OI24,Cronograma_Proposta_Empresa!$B$7:$V$39,Cronograma_Proposta_Empresa!Q$1+3,FALSE),2)),"")</f>
        <v/>
      </c>
      <c r="OX24" s="1107" t="str">
        <f>IFERROR(IF(VLOOKUP($OI24,Cronograma_Proposta_Empresa!$B$7:$V$39,Cronograma_Proposta_Empresa!R$1+3,FALSE)="R$","",ROUND(VLOOKUP($OI24,Cronograma_Proposta_Empresa!$B$7:$V$39,Cronograma_Proposta_Empresa!R$1+3,FALSE),2)),"")</f>
        <v/>
      </c>
      <c r="OY24" s="1106" t="str">
        <f>IFERROR(IF(VLOOKUP($OI24,Cronograma_Proposta_Empresa!$B$7:$V$39,Cronograma_Proposta_Empresa!S$1+3,FALSE)="R$","",ROUND(VLOOKUP($OI24,Cronograma_Proposta_Empresa!$B$7:$V$39,Cronograma_Proposta_Empresa!S$1+3,FALSE),2)),"")</f>
        <v/>
      </c>
      <c r="OZ24" s="1107" t="str">
        <f>IFERROR(IF(VLOOKUP($OI24,Cronograma_Proposta_Empresa!$B$7:$V$39,Cronograma_Proposta_Empresa!T$1+3,FALSE)="R$","",ROUND(VLOOKUP($OI24,Cronograma_Proposta_Empresa!$B$7:$V$39,Cronograma_Proposta_Empresa!T$1+3,FALSE),2)),"")</f>
        <v/>
      </c>
      <c r="PA24" s="1106" t="str">
        <f>IFERROR(IF(VLOOKUP($OI24,Cronograma_Proposta_Empresa!$B$7:$V$39,Cronograma_Proposta_Empresa!U$1+3,FALSE)="R$","",ROUND(VLOOKUP($OI24,Cronograma_Proposta_Empresa!$B$7:$V$39,Cronograma_Proposta_Empresa!U$1+3,FALSE),2)),"")</f>
        <v/>
      </c>
      <c r="PB24" s="1107" t="str">
        <f>IFERROR(IF(VLOOKUP($OI24,Cronograma_Proposta_Empresa!$B$7:$V$39,Cronograma_Proposta_Empresa!V$1+3,FALSE)="R$","",ROUND(VLOOKUP($OI24,Cronograma_Proposta_Empresa!$B$7:$V$39,Cronograma_Proposta_Empresa!V$1+3,FALSE),2)),"")</f>
        <v/>
      </c>
    </row>
    <row r="25" spans="397:418" ht="12.75" customHeight="1">
      <c r="OG25" s="1102" t="str">
        <f>IF(RESUMO_GLOBAL!M37=0,"",RESUMO_GLOBAL!C37)</f>
        <v/>
      </c>
      <c r="OH25" s="1103" t="str">
        <f>IF(OI25="","",IF(IFERROR(VLOOKUP(OI25,Cod_Gde_Itens!$A$1:$B$80,2,FALSE),0)&gt;549,IFERROR(VLOOKUP(OI25,Cod_Gde_Itens!$A$1:$B$80,2,FALSE),0),IF(Dados_GLOBAL_Inicial!J46=0,"",Dados_GLOBAL_Inicial!J46)))</f>
        <v/>
      </c>
      <c r="OI25" s="1104" t="str">
        <f>IFERROR(VLOOKUP(OG25,RESUMO_GLOBAL!$C$16:$N$64,3,FALSE),"")</f>
        <v/>
      </c>
      <c r="OJ25" s="1105" t="str">
        <f t="shared" si="1"/>
        <v/>
      </c>
      <c r="OK25" s="1106" t="str">
        <f>IFERROR(IF(VLOOKUP($OI25,Cronograma_Proposta_Empresa!$B$7:$V$39,Cronograma_Proposta_Empresa!E$1+3,FALSE)="R$","",ROUND(VLOOKUP($OI25,Cronograma_Proposta_Empresa!$B$7:$V$39,Cronograma_Proposta_Empresa!E$1+3,FALSE),2)),"")</f>
        <v/>
      </c>
      <c r="OL25" s="1107" t="str">
        <f>IFERROR(IF(VLOOKUP($OI25,Cronograma_Proposta_Empresa!$B$7:$V$39,Cronograma_Proposta_Empresa!F$1+3,FALSE)="R$","",ROUND(VLOOKUP($OI25,Cronograma_Proposta_Empresa!$B$7:$V$39,Cronograma_Proposta_Empresa!F$1+3,FALSE),2)),"")</f>
        <v/>
      </c>
      <c r="OM25" s="1106" t="str">
        <f>IFERROR(IF(VLOOKUP($OI25,Cronograma_Proposta_Empresa!$B$7:$V$39,Cronograma_Proposta_Empresa!G$1+3,FALSE)="R$","",ROUND(VLOOKUP($OI25,Cronograma_Proposta_Empresa!$B$7:$V$39,Cronograma_Proposta_Empresa!G$1+3,FALSE),2)),"")</f>
        <v/>
      </c>
      <c r="ON25" s="1107" t="str">
        <f>IFERROR(IF(VLOOKUP($OI25,Cronograma_Proposta_Empresa!$B$7:$V$39,Cronograma_Proposta_Empresa!H$1+3,FALSE)="R$","",ROUND(VLOOKUP($OI25,Cronograma_Proposta_Empresa!$B$7:$V$39,Cronograma_Proposta_Empresa!H$1+3,FALSE),2)),"")</f>
        <v/>
      </c>
      <c r="OO25" s="1106" t="str">
        <f>IFERROR(IF(VLOOKUP($OI25,Cronograma_Proposta_Empresa!$B$7:$V$39,Cronograma_Proposta_Empresa!I$1+3,FALSE)="R$","",ROUND(VLOOKUP($OI25,Cronograma_Proposta_Empresa!$B$7:$V$39,Cronograma_Proposta_Empresa!I$1+3,FALSE),2)),"")</f>
        <v/>
      </c>
      <c r="OP25" s="1107" t="str">
        <f>IFERROR(IF(VLOOKUP($OI25,Cronograma_Proposta_Empresa!$B$7:$V$39,Cronograma_Proposta_Empresa!J$1+3,FALSE)="R$","",ROUND(VLOOKUP($OI25,Cronograma_Proposta_Empresa!$B$7:$V$39,Cronograma_Proposta_Empresa!J$1+3,FALSE),2)),"")</f>
        <v/>
      </c>
      <c r="OQ25" s="1106" t="str">
        <f>IFERROR(IF(VLOOKUP($OI25,Cronograma_Proposta_Empresa!$B$7:$V$39,Cronograma_Proposta_Empresa!K$1+3,FALSE)="R$","",ROUND(VLOOKUP($OI25,Cronograma_Proposta_Empresa!$B$7:$V$39,Cronograma_Proposta_Empresa!K$1+3,FALSE),2)),"")</f>
        <v/>
      </c>
      <c r="OR25" s="1107" t="str">
        <f>IFERROR(IF(VLOOKUP($OI25,Cronograma_Proposta_Empresa!$B$7:$V$39,Cronograma_Proposta_Empresa!L$1+3,FALSE)="R$","",ROUND(VLOOKUP($OI25,Cronograma_Proposta_Empresa!$B$7:$V$39,Cronograma_Proposta_Empresa!L$1+3,FALSE),2)),"")</f>
        <v/>
      </c>
      <c r="OS25" s="1106" t="str">
        <f>IFERROR(IF(VLOOKUP($OI25,Cronograma_Proposta_Empresa!$B$7:$V$39,Cronograma_Proposta_Empresa!M$1+3,FALSE)="R$","",ROUND(VLOOKUP($OI25,Cronograma_Proposta_Empresa!$B$7:$V$39,Cronograma_Proposta_Empresa!M$1+3,FALSE),2)),"")</f>
        <v/>
      </c>
      <c r="OT25" s="1107" t="str">
        <f>IFERROR(IF(VLOOKUP($OI25,Cronograma_Proposta_Empresa!$B$7:$V$39,Cronograma_Proposta_Empresa!N$1+3,FALSE)="R$","",ROUND(VLOOKUP($OI25,Cronograma_Proposta_Empresa!$B$7:$V$39,Cronograma_Proposta_Empresa!N$1+3,FALSE),2)),"")</f>
        <v/>
      </c>
      <c r="OU25" s="1106" t="str">
        <f>IFERROR(IF(VLOOKUP($OI25,Cronograma_Proposta_Empresa!$B$7:$V$39,Cronograma_Proposta_Empresa!O$1+3,FALSE)="R$","",ROUND(VLOOKUP($OI25,Cronograma_Proposta_Empresa!$B$7:$V$39,Cronograma_Proposta_Empresa!O$1+3,FALSE),2)),"")</f>
        <v/>
      </c>
      <c r="OV25" s="1107" t="str">
        <f>IFERROR(IF(VLOOKUP($OI25,Cronograma_Proposta_Empresa!$B$7:$V$39,Cronograma_Proposta_Empresa!P$1+3,FALSE)="R$","",ROUND(VLOOKUP($OI25,Cronograma_Proposta_Empresa!$B$7:$V$39,Cronograma_Proposta_Empresa!P$1+3,FALSE),2)),"")</f>
        <v/>
      </c>
      <c r="OW25" s="1106" t="str">
        <f>IFERROR(IF(VLOOKUP($OI25,Cronograma_Proposta_Empresa!$B$7:$V$39,Cronograma_Proposta_Empresa!Q$1+3,FALSE)="R$","",ROUND(VLOOKUP($OI25,Cronograma_Proposta_Empresa!$B$7:$V$39,Cronograma_Proposta_Empresa!Q$1+3,FALSE),2)),"")</f>
        <v/>
      </c>
      <c r="OX25" s="1107" t="str">
        <f>IFERROR(IF(VLOOKUP($OI25,Cronograma_Proposta_Empresa!$B$7:$V$39,Cronograma_Proposta_Empresa!R$1+3,FALSE)="R$","",ROUND(VLOOKUP($OI25,Cronograma_Proposta_Empresa!$B$7:$V$39,Cronograma_Proposta_Empresa!R$1+3,FALSE),2)),"")</f>
        <v/>
      </c>
      <c r="OY25" s="1106" t="str">
        <f>IFERROR(IF(VLOOKUP($OI25,Cronograma_Proposta_Empresa!$B$7:$V$39,Cronograma_Proposta_Empresa!S$1+3,FALSE)="R$","",ROUND(VLOOKUP($OI25,Cronograma_Proposta_Empresa!$B$7:$V$39,Cronograma_Proposta_Empresa!S$1+3,FALSE),2)),"")</f>
        <v/>
      </c>
      <c r="OZ25" s="1107" t="str">
        <f>IFERROR(IF(VLOOKUP($OI25,Cronograma_Proposta_Empresa!$B$7:$V$39,Cronograma_Proposta_Empresa!T$1+3,FALSE)="R$","",ROUND(VLOOKUP($OI25,Cronograma_Proposta_Empresa!$B$7:$V$39,Cronograma_Proposta_Empresa!T$1+3,FALSE),2)),"")</f>
        <v/>
      </c>
      <c r="PA25" s="1106" t="str">
        <f>IFERROR(IF(VLOOKUP($OI25,Cronograma_Proposta_Empresa!$B$7:$V$39,Cronograma_Proposta_Empresa!U$1+3,FALSE)="R$","",ROUND(VLOOKUP($OI25,Cronograma_Proposta_Empresa!$B$7:$V$39,Cronograma_Proposta_Empresa!U$1+3,FALSE),2)),"")</f>
        <v/>
      </c>
      <c r="PB25" s="1107" t="str">
        <f>IFERROR(IF(VLOOKUP($OI25,Cronograma_Proposta_Empresa!$B$7:$V$39,Cronograma_Proposta_Empresa!V$1+3,FALSE)="R$","",ROUND(VLOOKUP($OI25,Cronograma_Proposta_Empresa!$B$7:$V$39,Cronograma_Proposta_Empresa!V$1+3,FALSE),2)),"")</f>
        <v/>
      </c>
    </row>
    <row r="26" spans="397:418" ht="12.75" customHeight="1">
      <c r="OG26" s="1102" t="str">
        <f>IF(RESUMO_GLOBAL!M38=0,"",RESUMO_GLOBAL!C38)</f>
        <v/>
      </c>
      <c r="OH26" s="1103" t="str">
        <f>IF(OI26="","",IF(IFERROR(VLOOKUP(OI26,Cod_Gde_Itens!$A$1:$B$80,2,FALSE),0)&gt;549,IFERROR(VLOOKUP(OI26,Cod_Gde_Itens!$A$1:$B$80,2,FALSE),0),IF(Dados_GLOBAL_Inicial!J48=0,"",Dados_GLOBAL_Inicial!J48)))</f>
        <v/>
      </c>
      <c r="OI26" s="1104" t="str">
        <f>IFERROR(VLOOKUP(OG26,RESUMO_GLOBAL!$C$16:$N$64,3,FALSE),"")</f>
        <v/>
      </c>
      <c r="OJ26" s="1105" t="str">
        <f t="shared" si="1"/>
        <v/>
      </c>
      <c r="OK26" s="1106" t="str">
        <f>IFERROR(IF(VLOOKUP($OI26,Cronograma_Proposta_Empresa!$B$7:$V$39,Cronograma_Proposta_Empresa!E$1+3,FALSE)="R$","",ROUND(VLOOKUP($OI26,Cronograma_Proposta_Empresa!$B$7:$V$39,Cronograma_Proposta_Empresa!E$1+3,FALSE),2)),"")</f>
        <v/>
      </c>
      <c r="OL26" s="1107" t="str">
        <f>IFERROR(IF(VLOOKUP($OI26,Cronograma_Proposta_Empresa!$B$7:$V$39,Cronograma_Proposta_Empresa!F$1+3,FALSE)="R$","",ROUND(VLOOKUP($OI26,Cronograma_Proposta_Empresa!$B$7:$V$39,Cronograma_Proposta_Empresa!F$1+3,FALSE),2)),"")</f>
        <v/>
      </c>
      <c r="OM26" s="1106" t="str">
        <f>IFERROR(IF(VLOOKUP($OI26,Cronograma_Proposta_Empresa!$B$7:$V$39,Cronograma_Proposta_Empresa!G$1+3,FALSE)="R$","",ROUND(VLOOKUP($OI26,Cronograma_Proposta_Empresa!$B$7:$V$39,Cronograma_Proposta_Empresa!G$1+3,FALSE),2)),"")</f>
        <v/>
      </c>
      <c r="ON26" s="1107" t="str">
        <f>IFERROR(IF(VLOOKUP($OI26,Cronograma_Proposta_Empresa!$B$7:$V$39,Cronograma_Proposta_Empresa!H$1+3,FALSE)="R$","",ROUND(VLOOKUP($OI26,Cronograma_Proposta_Empresa!$B$7:$V$39,Cronograma_Proposta_Empresa!H$1+3,FALSE),2)),"")</f>
        <v/>
      </c>
      <c r="OO26" s="1106" t="str">
        <f>IFERROR(IF(VLOOKUP($OI26,Cronograma_Proposta_Empresa!$B$7:$V$39,Cronograma_Proposta_Empresa!I$1+3,FALSE)="R$","",ROUND(VLOOKUP($OI26,Cronograma_Proposta_Empresa!$B$7:$V$39,Cronograma_Proposta_Empresa!I$1+3,FALSE),2)),"")</f>
        <v/>
      </c>
      <c r="OP26" s="1107" t="str">
        <f>IFERROR(IF(VLOOKUP($OI26,Cronograma_Proposta_Empresa!$B$7:$V$39,Cronograma_Proposta_Empresa!J$1+3,FALSE)="R$","",ROUND(VLOOKUP($OI26,Cronograma_Proposta_Empresa!$B$7:$V$39,Cronograma_Proposta_Empresa!J$1+3,FALSE),2)),"")</f>
        <v/>
      </c>
      <c r="OQ26" s="1106" t="str">
        <f>IFERROR(IF(VLOOKUP($OI26,Cronograma_Proposta_Empresa!$B$7:$V$39,Cronograma_Proposta_Empresa!K$1+3,FALSE)="R$","",ROUND(VLOOKUP($OI26,Cronograma_Proposta_Empresa!$B$7:$V$39,Cronograma_Proposta_Empresa!K$1+3,FALSE),2)),"")</f>
        <v/>
      </c>
      <c r="OR26" s="1107" t="str">
        <f>IFERROR(IF(VLOOKUP($OI26,Cronograma_Proposta_Empresa!$B$7:$V$39,Cronograma_Proposta_Empresa!L$1+3,FALSE)="R$","",ROUND(VLOOKUP($OI26,Cronograma_Proposta_Empresa!$B$7:$V$39,Cronograma_Proposta_Empresa!L$1+3,FALSE),2)),"")</f>
        <v/>
      </c>
      <c r="OS26" s="1106" t="str">
        <f>IFERROR(IF(VLOOKUP($OI26,Cronograma_Proposta_Empresa!$B$7:$V$39,Cronograma_Proposta_Empresa!M$1+3,FALSE)="R$","",ROUND(VLOOKUP($OI26,Cronograma_Proposta_Empresa!$B$7:$V$39,Cronograma_Proposta_Empresa!M$1+3,FALSE),2)),"")</f>
        <v/>
      </c>
      <c r="OT26" s="1107" t="str">
        <f>IFERROR(IF(VLOOKUP($OI26,Cronograma_Proposta_Empresa!$B$7:$V$39,Cronograma_Proposta_Empresa!N$1+3,FALSE)="R$","",ROUND(VLOOKUP($OI26,Cronograma_Proposta_Empresa!$B$7:$V$39,Cronograma_Proposta_Empresa!N$1+3,FALSE),2)),"")</f>
        <v/>
      </c>
      <c r="OU26" s="1106" t="str">
        <f>IFERROR(IF(VLOOKUP($OI26,Cronograma_Proposta_Empresa!$B$7:$V$39,Cronograma_Proposta_Empresa!O$1+3,FALSE)="R$","",ROUND(VLOOKUP($OI26,Cronograma_Proposta_Empresa!$B$7:$V$39,Cronograma_Proposta_Empresa!O$1+3,FALSE),2)),"")</f>
        <v/>
      </c>
      <c r="OV26" s="1107" t="str">
        <f>IFERROR(IF(VLOOKUP($OI26,Cronograma_Proposta_Empresa!$B$7:$V$39,Cronograma_Proposta_Empresa!P$1+3,FALSE)="R$","",ROUND(VLOOKUP($OI26,Cronograma_Proposta_Empresa!$B$7:$V$39,Cronograma_Proposta_Empresa!P$1+3,FALSE),2)),"")</f>
        <v/>
      </c>
      <c r="OW26" s="1106" t="str">
        <f>IFERROR(IF(VLOOKUP($OI26,Cronograma_Proposta_Empresa!$B$7:$V$39,Cronograma_Proposta_Empresa!Q$1+3,FALSE)="R$","",ROUND(VLOOKUP($OI26,Cronograma_Proposta_Empresa!$B$7:$V$39,Cronograma_Proposta_Empresa!Q$1+3,FALSE),2)),"")</f>
        <v/>
      </c>
      <c r="OX26" s="1107" t="str">
        <f>IFERROR(IF(VLOOKUP($OI26,Cronograma_Proposta_Empresa!$B$7:$V$39,Cronograma_Proposta_Empresa!R$1+3,FALSE)="R$","",ROUND(VLOOKUP($OI26,Cronograma_Proposta_Empresa!$B$7:$V$39,Cronograma_Proposta_Empresa!R$1+3,FALSE),2)),"")</f>
        <v/>
      </c>
      <c r="OY26" s="1106" t="str">
        <f>IFERROR(IF(VLOOKUP($OI26,Cronograma_Proposta_Empresa!$B$7:$V$39,Cronograma_Proposta_Empresa!S$1+3,FALSE)="R$","",ROUND(VLOOKUP($OI26,Cronograma_Proposta_Empresa!$B$7:$V$39,Cronograma_Proposta_Empresa!S$1+3,FALSE),2)),"")</f>
        <v/>
      </c>
      <c r="OZ26" s="1107" t="str">
        <f>IFERROR(IF(VLOOKUP($OI26,Cronograma_Proposta_Empresa!$B$7:$V$39,Cronograma_Proposta_Empresa!T$1+3,FALSE)="R$","",ROUND(VLOOKUP($OI26,Cronograma_Proposta_Empresa!$B$7:$V$39,Cronograma_Proposta_Empresa!T$1+3,FALSE),2)),"")</f>
        <v/>
      </c>
      <c r="PA26" s="1106" t="str">
        <f>IFERROR(IF(VLOOKUP($OI26,Cronograma_Proposta_Empresa!$B$7:$V$39,Cronograma_Proposta_Empresa!U$1+3,FALSE)="R$","",ROUND(VLOOKUP($OI26,Cronograma_Proposta_Empresa!$B$7:$V$39,Cronograma_Proposta_Empresa!U$1+3,FALSE),2)),"")</f>
        <v/>
      </c>
      <c r="PB26" s="1107" t="str">
        <f>IFERROR(IF(VLOOKUP($OI26,Cronograma_Proposta_Empresa!$B$7:$V$39,Cronograma_Proposta_Empresa!V$1+3,FALSE)="R$","",ROUND(VLOOKUP($OI26,Cronograma_Proposta_Empresa!$B$7:$V$39,Cronograma_Proposta_Empresa!V$1+3,FALSE),2)),"")</f>
        <v/>
      </c>
    </row>
    <row r="27" spans="397:418" ht="12.75" customHeight="1">
      <c r="OG27" s="1102" t="str">
        <f>IF(RESUMO_GLOBAL!M39=0,"",RESUMO_GLOBAL!C39)</f>
        <v/>
      </c>
      <c r="OH27" s="1103" t="str">
        <f>IF(OI27="","",IF(IFERROR(VLOOKUP(OI27,Cod_Gde_Itens!$A$1:$B$80,2,FALSE),0)&gt;549,IFERROR(VLOOKUP(OI27,Cod_Gde_Itens!$A$1:$B$80,2,FALSE),0),IF(Dados_GLOBAL_Inicial!J50=0,"",Dados_GLOBAL_Inicial!J50)))</f>
        <v/>
      </c>
      <c r="OI27" s="1104" t="str">
        <f>IFERROR(VLOOKUP(OG27,RESUMO_GLOBAL!$C$16:$N$64,3,FALSE),"")</f>
        <v/>
      </c>
      <c r="OJ27" s="1105" t="str">
        <f t="shared" si="1"/>
        <v/>
      </c>
      <c r="OK27" s="1106" t="str">
        <f>IFERROR(IF(VLOOKUP($OI27,Cronograma_Proposta_Empresa!$B$7:$V$39,Cronograma_Proposta_Empresa!E$1+3,FALSE)="R$","",ROUND(VLOOKUP($OI27,Cronograma_Proposta_Empresa!$B$7:$V$39,Cronograma_Proposta_Empresa!E$1+3,FALSE),2)),"")</f>
        <v/>
      </c>
      <c r="OL27" s="1107" t="str">
        <f>IFERROR(IF(VLOOKUP($OI27,Cronograma_Proposta_Empresa!$B$7:$V$39,Cronograma_Proposta_Empresa!F$1+3,FALSE)="R$","",ROUND(VLOOKUP($OI27,Cronograma_Proposta_Empresa!$B$7:$V$39,Cronograma_Proposta_Empresa!F$1+3,FALSE),2)),"")</f>
        <v/>
      </c>
      <c r="OM27" s="1106" t="str">
        <f>IFERROR(IF(VLOOKUP($OI27,Cronograma_Proposta_Empresa!$B$7:$V$39,Cronograma_Proposta_Empresa!G$1+3,FALSE)="R$","",ROUND(VLOOKUP($OI27,Cronograma_Proposta_Empresa!$B$7:$V$39,Cronograma_Proposta_Empresa!G$1+3,FALSE),2)),"")</f>
        <v/>
      </c>
      <c r="ON27" s="1107" t="str">
        <f>IFERROR(IF(VLOOKUP($OI27,Cronograma_Proposta_Empresa!$B$7:$V$39,Cronograma_Proposta_Empresa!H$1+3,FALSE)="R$","",ROUND(VLOOKUP($OI27,Cronograma_Proposta_Empresa!$B$7:$V$39,Cronograma_Proposta_Empresa!H$1+3,FALSE),2)),"")</f>
        <v/>
      </c>
      <c r="OO27" s="1106" t="str">
        <f>IFERROR(IF(VLOOKUP($OI27,Cronograma_Proposta_Empresa!$B$7:$V$39,Cronograma_Proposta_Empresa!I$1+3,FALSE)="R$","",ROUND(VLOOKUP($OI27,Cronograma_Proposta_Empresa!$B$7:$V$39,Cronograma_Proposta_Empresa!I$1+3,FALSE),2)),"")</f>
        <v/>
      </c>
      <c r="OP27" s="1107" t="str">
        <f>IFERROR(IF(VLOOKUP($OI27,Cronograma_Proposta_Empresa!$B$7:$V$39,Cronograma_Proposta_Empresa!J$1+3,FALSE)="R$","",ROUND(VLOOKUP($OI27,Cronograma_Proposta_Empresa!$B$7:$V$39,Cronograma_Proposta_Empresa!J$1+3,FALSE),2)),"")</f>
        <v/>
      </c>
      <c r="OQ27" s="1106" t="str">
        <f>IFERROR(IF(VLOOKUP($OI27,Cronograma_Proposta_Empresa!$B$7:$V$39,Cronograma_Proposta_Empresa!K$1+3,FALSE)="R$","",ROUND(VLOOKUP($OI27,Cronograma_Proposta_Empresa!$B$7:$V$39,Cronograma_Proposta_Empresa!K$1+3,FALSE),2)),"")</f>
        <v/>
      </c>
      <c r="OR27" s="1107" t="str">
        <f>IFERROR(IF(VLOOKUP($OI27,Cronograma_Proposta_Empresa!$B$7:$V$39,Cronograma_Proposta_Empresa!L$1+3,FALSE)="R$","",ROUND(VLOOKUP($OI27,Cronograma_Proposta_Empresa!$B$7:$V$39,Cronograma_Proposta_Empresa!L$1+3,FALSE),2)),"")</f>
        <v/>
      </c>
      <c r="OS27" s="1106" t="str">
        <f>IFERROR(IF(VLOOKUP($OI27,Cronograma_Proposta_Empresa!$B$7:$V$39,Cronograma_Proposta_Empresa!M$1+3,FALSE)="R$","",ROUND(VLOOKUP($OI27,Cronograma_Proposta_Empresa!$B$7:$V$39,Cronograma_Proposta_Empresa!M$1+3,FALSE),2)),"")</f>
        <v/>
      </c>
      <c r="OT27" s="1107" t="str">
        <f>IFERROR(IF(VLOOKUP($OI27,Cronograma_Proposta_Empresa!$B$7:$V$39,Cronograma_Proposta_Empresa!N$1+3,FALSE)="R$","",ROUND(VLOOKUP($OI27,Cronograma_Proposta_Empresa!$B$7:$V$39,Cronograma_Proposta_Empresa!N$1+3,FALSE),2)),"")</f>
        <v/>
      </c>
      <c r="OU27" s="1106" t="str">
        <f>IFERROR(IF(VLOOKUP($OI27,Cronograma_Proposta_Empresa!$B$7:$V$39,Cronograma_Proposta_Empresa!O$1+3,FALSE)="R$","",ROUND(VLOOKUP($OI27,Cronograma_Proposta_Empresa!$B$7:$V$39,Cronograma_Proposta_Empresa!O$1+3,FALSE),2)),"")</f>
        <v/>
      </c>
      <c r="OV27" s="1107" t="str">
        <f>IFERROR(IF(VLOOKUP($OI27,Cronograma_Proposta_Empresa!$B$7:$V$39,Cronograma_Proposta_Empresa!P$1+3,FALSE)="R$","",ROUND(VLOOKUP($OI27,Cronograma_Proposta_Empresa!$B$7:$V$39,Cronograma_Proposta_Empresa!P$1+3,FALSE),2)),"")</f>
        <v/>
      </c>
      <c r="OW27" s="1106" t="str">
        <f>IFERROR(IF(VLOOKUP($OI27,Cronograma_Proposta_Empresa!$B$7:$V$39,Cronograma_Proposta_Empresa!Q$1+3,FALSE)="R$","",ROUND(VLOOKUP($OI27,Cronograma_Proposta_Empresa!$B$7:$V$39,Cronograma_Proposta_Empresa!Q$1+3,FALSE),2)),"")</f>
        <v/>
      </c>
      <c r="OX27" s="1107" t="str">
        <f>IFERROR(IF(VLOOKUP($OI27,Cronograma_Proposta_Empresa!$B$7:$V$39,Cronograma_Proposta_Empresa!R$1+3,FALSE)="R$","",ROUND(VLOOKUP($OI27,Cronograma_Proposta_Empresa!$B$7:$V$39,Cronograma_Proposta_Empresa!R$1+3,FALSE),2)),"")</f>
        <v/>
      </c>
      <c r="OY27" s="1106" t="str">
        <f>IFERROR(IF(VLOOKUP($OI27,Cronograma_Proposta_Empresa!$B$7:$V$39,Cronograma_Proposta_Empresa!S$1+3,FALSE)="R$","",ROUND(VLOOKUP($OI27,Cronograma_Proposta_Empresa!$B$7:$V$39,Cronograma_Proposta_Empresa!S$1+3,FALSE),2)),"")</f>
        <v/>
      </c>
      <c r="OZ27" s="1107" t="str">
        <f>IFERROR(IF(VLOOKUP($OI27,Cronograma_Proposta_Empresa!$B$7:$V$39,Cronograma_Proposta_Empresa!T$1+3,FALSE)="R$","",ROUND(VLOOKUP($OI27,Cronograma_Proposta_Empresa!$B$7:$V$39,Cronograma_Proposta_Empresa!T$1+3,FALSE),2)),"")</f>
        <v/>
      </c>
      <c r="PA27" s="1106" t="str">
        <f>IFERROR(IF(VLOOKUP($OI27,Cronograma_Proposta_Empresa!$B$7:$V$39,Cronograma_Proposta_Empresa!U$1+3,FALSE)="R$","",ROUND(VLOOKUP($OI27,Cronograma_Proposta_Empresa!$B$7:$V$39,Cronograma_Proposta_Empresa!U$1+3,FALSE),2)),"")</f>
        <v/>
      </c>
      <c r="PB27" s="1107" t="str">
        <f>IFERROR(IF(VLOOKUP($OI27,Cronograma_Proposta_Empresa!$B$7:$V$39,Cronograma_Proposta_Empresa!V$1+3,FALSE)="R$","",ROUND(VLOOKUP($OI27,Cronograma_Proposta_Empresa!$B$7:$V$39,Cronograma_Proposta_Empresa!V$1+3,FALSE),2)),"")</f>
        <v/>
      </c>
    </row>
    <row r="28" spans="397:418" ht="12.75" customHeight="1">
      <c r="OG28" s="1102" t="str">
        <f>IF(RESUMO_GLOBAL!M40=0,"",RESUMO_GLOBAL!C40)</f>
        <v/>
      </c>
      <c r="OH28" s="1103" t="str">
        <f>IF(OI28="","",IF(IFERROR(VLOOKUP(OI28,Cod_Gde_Itens!$A$1:$B$80,2,FALSE),0)&gt;549,IFERROR(VLOOKUP(OI28,Cod_Gde_Itens!$A$1:$B$80,2,FALSE),0),IF(Dados_GLOBAL_Inicial!J58=0,"",Dados_GLOBAL_Inicial!J58)))</f>
        <v/>
      </c>
      <c r="OI28" s="1104" t="str">
        <f>IFERROR(VLOOKUP(OG28,RESUMO_GLOBAL!$C$16:$N$64,3,FALSE),"")</f>
        <v/>
      </c>
      <c r="OJ28" s="1105" t="str">
        <f t="shared" si="1"/>
        <v/>
      </c>
      <c r="OK28" s="1106" t="str">
        <f>IFERROR(IF(VLOOKUP($OI28,Cronograma_Proposta_Empresa!$B$7:$V$39,Cronograma_Proposta_Empresa!E$1+3,FALSE)="R$","",ROUND(VLOOKUP($OI28,Cronograma_Proposta_Empresa!$B$7:$V$39,Cronograma_Proposta_Empresa!E$1+3,FALSE),2)),"")</f>
        <v/>
      </c>
      <c r="OL28" s="1107" t="str">
        <f>IFERROR(IF(VLOOKUP($OI28,Cronograma_Proposta_Empresa!$B$7:$V$39,Cronograma_Proposta_Empresa!F$1+3,FALSE)="R$","",ROUND(VLOOKUP($OI28,Cronograma_Proposta_Empresa!$B$7:$V$39,Cronograma_Proposta_Empresa!F$1+3,FALSE),2)),"")</f>
        <v/>
      </c>
      <c r="OM28" s="1106" t="str">
        <f>IFERROR(IF(VLOOKUP($OI28,Cronograma_Proposta_Empresa!$B$7:$V$39,Cronograma_Proposta_Empresa!G$1+3,FALSE)="R$","",ROUND(VLOOKUP($OI28,Cronograma_Proposta_Empresa!$B$7:$V$39,Cronograma_Proposta_Empresa!G$1+3,FALSE),2)),"")</f>
        <v/>
      </c>
      <c r="ON28" s="1107" t="str">
        <f>IFERROR(IF(VLOOKUP($OI28,Cronograma_Proposta_Empresa!$B$7:$V$39,Cronograma_Proposta_Empresa!H$1+3,FALSE)="R$","",ROUND(VLOOKUP($OI28,Cronograma_Proposta_Empresa!$B$7:$V$39,Cronograma_Proposta_Empresa!H$1+3,FALSE),2)),"")</f>
        <v/>
      </c>
      <c r="OO28" s="1106" t="str">
        <f>IFERROR(IF(VLOOKUP($OI28,Cronograma_Proposta_Empresa!$B$7:$V$39,Cronograma_Proposta_Empresa!I$1+3,FALSE)="R$","",ROUND(VLOOKUP($OI28,Cronograma_Proposta_Empresa!$B$7:$V$39,Cronograma_Proposta_Empresa!I$1+3,FALSE),2)),"")</f>
        <v/>
      </c>
      <c r="OP28" s="1107" t="str">
        <f>IFERROR(IF(VLOOKUP($OI28,Cronograma_Proposta_Empresa!$B$7:$V$39,Cronograma_Proposta_Empresa!J$1+3,FALSE)="R$","",ROUND(VLOOKUP($OI28,Cronograma_Proposta_Empresa!$B$7:$V$39,Cronograma_Proposta_Empresa!J$1+3,FALSE),2)),"")</f>
        <v/>
      </c>
      <c r="OQ28" s="1106" t="str">
        <f>IFERROR(IF(VLOOKUP($OI28,Cronograma_Proposta_Empresa!$B$7:$V$39,Cronograma_Proposta_Empresa!K$1+3,FALSE)="R$","",ROUND(VLOOKUP($OI28,Cronograma_Proposta_Empresa!$B$7:$V$39,Cronograma_Proposta_Empresa!K$1+3,FALSE),2)),"")</f>
        <v/>
      </c>
      <c r="OR28" s="1107" t="str">
        <f>IFERROR(IF(VLOOKUP($OI28,Cronograma_Proposta_Empresa!$B$7:$V$39,Cronograma_Proposta_Empresa!L$1+3,FALSE)="R$","",ROUND(VLOOKUP($OI28,Cronograma_Proposta_Empresa!$B$7:$V$39,Cronograma_Proposta_Empresa!L$1+3,FALSE),2)),"")</f>
        <v/>
      </c>
      <c r="OS28" s="1106" t="str">
        <f>IFERROR(IF(VLOOKUP($OI28,Cronograma_Proposta_Empresa!$B$7:$V$39,Cronograma_Proposta_Empresa!M$1+3,FALSE)="R$","",ROUND(VLOOKUP($OI28,Cronograma_Proposta_Empresa!$B$7:$V$39,Cronograma_Proposta_Empresa!M$1+3,FALSE),2)),"")</f>
        <v/>
      </c>
      <c r="OT28" s="1107" t="str">
        <f>IFERROR(IF(VLOOKUP($OI28,Cronograma_Proposta_Empresa!$B$7:$V$39,Cronograma_Proposta_Empresa!N$1+3,FALSE)="R$","",ROUND(VLOOKUP($OI28,Cronograma_Proposta_Empresa!$B$7:$V$39,Cronograma_Proposta_Empresa!N$1+3,FALSE),2)),"")</f>
        <v/>
      </c>
      <c r="OU28" s="1106" t="str">
        <f>IFERROR(IF(VLOOKUP($OI28,Cronograma_Proposta_Empresa!$B$7:$V$39,Cronograma_Proposta_Empresa!O$1+3,FALSE)="R$","",ROUND(VLOOKUP($OI28,Cronograma_Proposta_Empresa!$B$7:$V$39,Cronograma_Proposta_Empresa!O$1+3,FALSE),2)),"")</f>
        <v/>
      </c>
      <c r="OV28" s="1107" t="str">
        <f>IFERROR(IF(VLOOKUP($OI28,Cronograma_Proposta_Empresa!$B$7:$V$39,Cronograma_Proposta_Empresa!P$1+3,FALSE)="R$","",ROUND(VLOOKUP($OI28,Cronograma_Proposta_Empresa!$B$7:$V$39,Cronograma_Proposta_Empresa!P$1+3,FALSE),2)),"")</f>
        <v/>
      </c>
      <c r="OW28" s="1106" t="str">
        <f>IFERROR(IF(VLOOKUP($OI28,Cronograma_Proposta_Empresa!$B$7:$V$39,Cronograma_Proposta_Empresa!Q$1+3,FALSE)="R$","",ROUND(VLOOKUP($OI28,Cronograma_Proposta_Empresa!$B$7:$V$39,Cronograma_Proposta_Empresa!Q$1+3,FALSE),2)),"")</f>
        <v/>
      </c>
      <c r="OX28" s="1107" t="str">
        <f>IFERROR(IF(VLOOKUP($OI28,Cronograma_Proposta_Empresa!$B$7:$V$39,Cronograma_Proposta_Empresa!R$1+3,FALSE)="R$","",ROUND(VLOOKUP($OI28,Cronograma_Proposta_Empresa!$B$7:$V$39,Cronograma_Proposta_Empresa!R$1+3,FALSE),2)),"")</f>
        <v/>
      </c>
      <c r="OY28" s="1106" t="str">
        <f>IFERROR(IF(VLOOKUP($OI28,Cronograma_Proposta_Empresa!$B$7:$V$39,Cronograma_Proposta_Empresa!S$1+3,FALSE)="R$","",ROUND(VLOOKUP($OI28,Cronograma_Proposta_Empresa!$B$7:$V$39,Cronograma_Proposta_Empresa!S$1+3,FALSE),2)),"")</f>
        <v/>
      </c>
      <c r="OZ28" s="1107" t="str">
        <f>IFERROR(IF(VLOOKUP($OI28,Cronograma_Proposta_Empresa!$B$7:$V$39,Cronograma_Proposta_Empresa!T$1+3,FALSE)="R$","",ROUND(VLOOKUP($OI28,Cronograma_Proposta_Empresa!$B$7:$V$39,Cronograma_Proposta_Empresa!T$1+3,FALSE),2)),"")</f>
        <v/>
      </c>
      <c r="PA28" s="1106" t="str">
        <f>IFERROR(IF(VLOOKUP($OI28,Cronograma_Proposta_Empresa!$B$7:$V$39,Cronograma_Proposta_Empresa!U$1+3,FALSE)="R$","",ROUND(VLOOKUP($OI28,Cronograma_Proposta_Empresa!$B$7:$V$39,Cronograma_Proposta_Empresa!U$1+3,FALSE),2)),"")</f>
        <v/>
      </c>
      <c r="PB28" s="1107" t="str">
        <f>IFERROR(IF(VLOOKUP($OI28,Cronograma_Proposta_Empresa!$B$7:$V$39,Cronograma_Proposta_Empresa!V$1+3,FALSE)="R$","",ROUND(VLOOKUP($OI28,Cronograma_Proposta_Empresa!$B$7:$V$39,Cronograma_Proposta_Empresa!V$1+3,FALSE),2)),"")</f>
        <v/>
      </c>
    </row>
    <row r="29" spans="397:418" ht="12.75" customHeight="1">
      <c r="OG29" s="1102" t="str">
        <f>IF(RESUMO_GLOBAL!M41=0,"",RESUMO_GLOBAL!C41)</f>
        <v/>
      </c>
      <c r="OH29" s="1103" t="str">
        <f>IF(OI29="","",IF(IFERROR(VLOOKUP(OI29,Cod_Gde_Itens!$A$1:$B$80,2,FALSE),0)&gt;549,IFERROR(VLOOKUP(OI29,Cod_Gde_Itens!$A$1:$B$80,2,FALSE),0),IF(Dados_GLOBAL_Inicial!J60=0,"",Dados_GLOBAL_Inicial!J60)))</f>
        <v/>
      </c>
      <c r="OI29" s="1104" t="str">
        <f>IFERROR(VLOOKUP(OG29,RESUMO_GLOBAL!$C$16:$N$64,3,FALSE),"")</f>
        <v/>
      </c>
      <c r="OJ29" s="1105" t="str">
        <f t="shared" si="1"/>
        <v/>
      </c>
      <c r="OK29" s="1106" t="str">
        <f>IFERROR(IF(VLOOKUP($OI29,Cronograma_Proposta_Empresa!$B$7:$V$39,Cronograma_Proposta_Empresa!E$1+3,FALSE)="R$","",ROUND(VLOOKUP($OI29,Cronograma_Proposta_Empresa!$B$7:$V$39,Cronograma_Proposta_Empresa!E$1+3,FALSE),2)),"")</f>
        <v/>
      </c>
      <c r="OL29" s="1107" t="str">
        <f>IFERROR(IF(VLOOKUP($OI29,Cronograma_Proposta_Empresa!$B$7:$V$39,Cronograma_Proposta_Empresa!F$1+3,FALSE)="R$","",ROUND(VLOOKUP($OI29,Cronograma_Proposta_Empresa!$B$7:$V$39,Cronograma_Proposta_Empresa!F$1+3,FALSE),2)),"")</f>
        <v/>
      </c>
      <c r="OM29" s="1106" t="str">
        <f>IFERROR(IF(VLOOKUP($OI29,Cronograma_Proposta_Empresa!$B$7:$V$39,Cronograma_Proposta_Empresa!G$1+3,FALSE)="R$","",ROUND(VLOOKUP($OI29,Cronograma_Proposta_Empresa!$B$7:$V$39,Cronograma_Proposta_Empresa!G$1+3,FALSE),2)),"")</f>
        <v/>
      </c>
      <c r="ON29" s="1107" t="str">
        <f>IFERROR(IF(VLOOKUP($OI29,Cronograma_Proposta_Empresa!$B$7:$V$39,Cronograma_Proposta_Empresa!H$1+3,FALSE)="R$","",ROUND(VLOOKUP($OI29,Cronograma_Proposta_Empresa!$B$7:$V$39,Cronograma_Proposta_Empresa!H$1+3,FALSE),2)),"")</f>
        <v/>
      </c>
      <c r="OO29" s="1106" t="str">
        <f>IFERROR(IF(VLOOKUP($OI29,Cronograma_Proposta_Empresa!$B$7:$V$39,Cronograma_Proposta_Empresa!I$1+3,FALSE)="R$","",ROUND(VLOOKUP($OI29,Cronograma_Proposta_Empresa!$B$7:$V$39,Cronograma_Proposta_Empresa!I$1+3,FALSE),2)),"")</f>
        <v/>
      </c>
      <c r="OP29" s="1107" t="str">
        <f>IFERROR(IF(VLOOKUP($OI29,Cronograma_Proposta_Empresa!$B$7:$V$39,Cronograma_Proposta_Empresa!J$1+3,FALSE)="R$","",ROUND(VLOOKUP($OI29,Cronograma_Proposta_Empresa!$B$7:$V$39,Cronograma_Proposta_Empresa!J$1+3,FALSE),2)),"")</f>
        <v/>
      </c>
      <c r="OQ29" s="1106" t="str">
        <f>IFERROR(IF(VLOOKUP($OI29,Cronograma_Proposta_Empresa!$B$7:$V$39,Cronograma_Proposta_Empresa!K$1+3,FALSE)="R$","",ROUND(VLOOKUP($OI29,Cronograma_Proposta_Empresa!$B$7:$V$39,Cronograma_Proposta_Empresa!K$1+3,FALSE),2)),"")</f>
        <v/>
      </c>
      <c r="OR29" s="1107" t="str">
        <f>IFERROR(IF(VLOOKUP($OI29,Cronograma_Proposta_Empresa!$B$7:$V$39,Cronograma_Proposta_Empresa!L$1+3,FALSE)="R$","",ROUND(VLOOKUP($OI29,Cronograma_Proposta_Empresa!$B$7:$V$39,Cronograma_Proposta_Empresa!L$1+3,FALSE),2)),"")</f>
        <v/>
      </c>
      <c r="OS29" s="1106" t="str">
        <f>IFERROR(IF(VLOOKUP($OI29,Cronograma_Proposta_Empresa!$B$7:$V$39,Cronograma_Proposta_Empresa!M$1+3,FALSE)="R$","",ROUND(VLOOKUP($OI29,Cronograma_Proposta_Empresa!$B$7:$V$39,Cronograma_Proposta_Empresa!M$1+3,FALSE),2)),"")</f>
        <v/>
      </c>
      <c r="OT29" s="1107" t="str">
        <f>IFERROR(IF(VLOOKUP($OI29,Cronograma_Proposta_Empresa!$B$7:$V$39,Cronograma_Proposta_Empresa!N$1+3,FALSE)="R$","",ROUND(VLOOKUP($OI29,Cronograma_Proposta_Empresa!$B$7:$V$39,Cronograma_Proposta_Empresa!N$1+3,FALSE),2)),"")</f>
        <v/>
      </c>
      <c r="OU29" s="1106" t="str">
        <f>IFERROR(IF(VLOOKUP($OI29,Cronograma_Proposta_Empresa!$B$7:$V$39,Cronograma_Proposta_Empresa!O$1+3,FALSE)="R$","",ROUND(VLOOKUP($OI29,Cronograma_Proposta_Empresa!$B$7:$V$39,Cronograma_Proposta_Empresa!O$1+3,FALSE),2)),"")</f>
        <v/>
      </c>
      <c r="OV29" s="1107" t="str">
        <f>IFERROR(IF(VLOOKUP($OI29,Cronograma_Proposta_Empresa!$B$7:$V$39,Cronograma_Proposta_Empresa!P$1+3,FALSE)="R$","",ROUND(VLOOKUP($OI29,Cronograma_Proposta_Empresa!$B$7:$V$39,Cronograma_Proposta_Empresa!P$1+3,FALSE),2)),"")</f>
        <v/>
      </c>
      <c r="OW29" s="1106" t="str">
        <f>IFERROR(IF(VLOOKUP($OI29,Cronograma_Proposta_Empresa!$B$7:$V$39,Cronograma_Proposta_Empresa!Q$1+3,FALSE)="R$","",ROUND(VLOOKUP($OI29,Cronograma_Proposta_Empresa!$B$7:$V$39,Cronograma_Proposta_Empresa!Q$1+3,FALSE),2)),"")</f>
        <v/>
      </c>
      <c r="OX29" s="1107" t="str">
        <f>IFERROR(IF(VLOOKUP($OI29,Cronograma_Proposta_Empresa!$B$7:$V$39,Cronograma_Proposta_Empresa!R$1+3,FALSE)="R$","",ROUND(VLOOKUP($OI29,Cronograma_Proposta_Empresa!$B$7:$V$39,Cronograma_Proposta_Empresa!R$1+3,FALSE),2)),"")</f>
        <v/>
      </c>
      <c r="OY29" s="1106" t="str">
        <f>IFERROR(IF(VLOOKUP($OI29,Cronograma_Proposta_Empresa!$B$7:$V$39,Cronograma_Proposta_Empresa!S$1+3,FALSE)="R$","",ROUND(VLOOKUP($OI29,Cronograma_Proposta_Empresa!$B$7:$V$39,Cronograma_Proposta_Empresa!S$1+3,FALSE),2)),"")</f>
        <v/>
      </c>
      <c r="OZ29" s="1107" t="str">
        <f>IFERROR(IF(VLOOKUP($OI29,Cronograma_Proposta_Empresa!$B$7:$V$39,Cronograma_Proposta_Empresa!T$1+3,FALSE)="R$","",ROUND(VLOOKUP($OI29,Cronograma_Proposta_Empresa!$B$7:$V$39,Cronograma_Proposta_Empresa!T$1+3,FALSE),2)),"")</f>
        <v/>
      </c>
      <c r="PA29" s="1106" t="str">
        <f>IFERROR(IF(VLOOKUP($OI29,Cronograma_Proposta_Empresa!$B$7:$V$39,Cronograma_Proposta_Empresa!U$1+3,FALSE)="R$","",ROUND(VLOOKUP($OI29,Cronograma_Proposta_Empresa!$B$7:$V$39,Cronograma_Proposta_Empresa!U$1+3,FALSE),2)),"")</f>
        <v/>
      </c>
      <c r="PB29" s="1107" t="str">
        <f>IFERROR(IF(VLOOKUP($OI29,Cronograma_Proposta_Empresa!$B$7:$V$39,Cronograma_Proposta_Empresa!V$1+3,FALSE)="R$","",ROUND(VLOOKUP($OI29,Cronograma_Proposta_Empresa!$B$7:$V$39,Cronograma_Proposta_Empresa!V$1+3,FALSE),2)),"")</f>
        <v/>
      </c>
    </row>
    <row r="30" spans="397:418" ht="12.75" customHeight="1">
      <c r="OG30" s="1102" t="str">
        <f>IF(RESUMO_GLOBAL!M42=0,"",RESUMO_GLOBAL!C42)</f>
        <v/>
      </c>
      <c r="OH30" s="1103" t="str">
        <f>IF(OI30="","",IF(IFERROR(VLOOKUP(OI30,Cod_Gde_Itens!$A$1:$B$80,2,FALSE),0)&gt;549,IFERROR(VLOOKUP(OI30,Cod_Gde_Itens!$A$1:$B$80,2,FALSE),0),IF(Dados_GLOBAL_Inicial!J56=0,"",Dados_GLOBAL_Inicial!J56)))</f>
        <v/>
      </c>
      <c r="OI30" s="1104" t="str">
        <f>IFERROR(VLOOKUP(OG30,RESUMO_GLOBAL!$C$16:$N$64,3,FALSE),"")</f>
        <v/>
      </c>
      <c r="OJ30" s="1105" t="str">
        <f t="shared" si="1"/>
        <v/>
      </c>
      <c r="OK30" s="1106" t="str">
        <f>IFERROR(IF(VLOOKUP($OI30,Cronograma_Proposta_Empresa!$B$7:$V$39,Cronograma_Proposta_Empresa!E$1+3,FALSE)="R$","",ROUND(VLOOKUP($OI30,Cronograma_Proposta_Empresa!$B$7:$V$39,Cronograma_Proposta_Empresa!E$1+3,FALSE),2)),"")</f>
        <v/>
      </c>
      <c r="OL30" s="1107" t="str">
        <f>IFERROR(IF(VLOOKUP($OI30,Cronograma_Proposta_Empresa!$B$7:$V$39,Cronograma_Proposta_Empresa!F$1+3,FALSE)="R$","",ROUND(VLOOKUP($OI30,Cronograma_Proposta_Empresa!$B$7:$V$39,Cronograma_Proposta_Empresa!F$1+3,FALSE),2)),"")</f>
        <v/>
      </c>
      <c r="OM30" s="1106" t="str">
        <f>IFERROR(IF(VLOOKUP($OI30,Cronograma_Proposta_Empresa!$B$7:$V$39,Cronograma_Proposta_Empresa!G$1+3,FALSE)="R$","",ROUND(VLOOKUP($OI30,Cronograma_Proposta_Empresa!$B$7:$V$39,Cronograma_Proposta_Empresa!G$1+3,FALSE),2)),"")</f>
        <v/>
      </c>
      <c r="ON30" s="1107" t="str">
        <f>IFERROR(IF(VLOOKUP($OI30,Cronograma_Proposta_Empresa!$B$7:$V$39,Cronograma_Proposta_Empresa!H$1+3,FALSE)="R$","",ROUND(VLOOKUP($OI30,Cronograma_Proposta_Empresa!$B$7:$V$39,Cronograma_Proposta_Empresa!H$1+3,FALSE),2)),"")</f>
        <v/>
      </c>
      <c r="OO30" s="1106" t="str">
        <f>IFERROR(IF(VLOOKUP($OI30,Cronograma_Proposta_Empresa!$B$7:$V$39,Cronograma_Proposta_Empresa!I$1+3,FALSE)="R$","",ROUND(VLOOKUP($OI30,Cronograma_Proposta_Empresa!$B$7:$V$39,Cronograma_Proposta_Empresa!I$1+3,FALSE),2)),"")</f>
        <v/>
      </c>
      <c r="OP30" s="1107" t="str">
        <f>IFERROR(IF(VLOOKUP($OI30,Cronograma_Proposta_Empresa!$B$7:$V$39,Cronograma_Proposta_Empresa!J$1+3,FALSE)="R$","",ROUND(VLOOKUP($OI30,Cronograma_Proposta_Empresa!$B$7:$V$39,Cronograma_Proposta_Empresa!J$1+3,FALSE),2)),"")</f>
        <v/>
      </c>
      <c r="OQ30" s="1106" t="str">
        <f>IFERROR(IF(VLOOKUP($OI30,Cronograma_Proposta_Empresa!$B$7:$V$39,Cronograma_Proposta_Empresa!K$1+3,FALSE)="R$","",ROUND(VLOOKUP($OI30,Cronograma_Proposta_Empresa!$B$7:$V$39,Cronograma_Proposta_Empresa!K$1+3,FALSE),2)),"")</f>
        <v/>
      </c>
      <c r="OR30" s="1107" t="str">
        <f>IFERROR(IF(VLOOKUP($OI30,Cronograma_Proposta_Empresa!$B$7:$V$39,Cronograma_Proposta_Empresa!L$1+3,FALSE)="R$","",ROUND(VLOOKUP($OI30,Cronograma_Proposta_Empresa!$B$7:$V$39,Cronograma_Proposta_Empresa!L$1+3,FALSE),2)),"")</f>
        <v/>
      </c>
      <c r="OS30" s="1106" t="str">
        <f>IFERROR(IF(VLOOKUP($OI30,Cronograma_Proposta_Empresa!$B$7:$V$39,Cronograma_Proposta_Empresa!M$1+3,FALSE)="R$","",ROUND(VLOOKUP($OI30,Cronograma_Proposta_Empresa!$B$7:$V$39,Cronograma_Proposta_Empresa!M$1+3,FALSE),2)),"")</f>
        <v/>
      </c>
      <c r="OT30" s="1107" t="str">
        <f>IFERROR(IF(VLOOKUP($OI30,Cronograma_Proposta_Empresa!$B$7:$V$39,Cronograma_Proposta_Empresa!N$1+3,FALSE)="R$","",ROUND(VLOOKUP($OI30,Cronograma_Proposta_Empresa!$B$7:$V$39,Cronograma_Proposta_Empresa!N$1+3,FALSE),2)),"")</f>
        <v/>
      </c>
      <c r="OU30" s="1106" t="str">
        <f>IFERROR(IF(VLOOKUP($OI30,Cronograma_Proposta_Empresa!$B$7:$V$39,Cronograma_Proposta_Empresa!O$1+3,FALSE)="R$","",ROUND(VLOOKUP($OI30,Cronograma_Proposta_Empresa!$B$7:$V$39,Cronograma_Proposta_Empresa!O$1+3,FALSE),2)),"")</f>
        <v/>
      </c>
      <c r="OV30" s="1107" t="str">
        <f>IFERROR(IF(VLOOKUP($OI30,Cronograma_Proposta_Empresa!$B$7:$V$39,Cronograma_Proposta_Empresa!P$1+3,FALSE)="R$","",ROUND(VLOOKUP($OI30,Cronograma_Proposta_Empresa!$B$7:$V$39,Cronograma_Proposta_Empresa!P$1+3,FALSE),2)),"")</f>
        <v/>
      </c>
      <c r="OW30" s="1106" t="str">
        <f>IFERROR(IF(VLOOKUP($OI30,Cronograma_Proposta_Empresa!$B$7:$V$39,Cronograma_Proposta_Empresa!Q$1+3,FALSE)="R$","",ROUND(VLOOKUP($OI30,Cronograma_Proposta_Empresa!$B$7:$V$39,Cronograma_Proposta_Empresa!Q$1+3,FALSE),2)),"")</f>
        <v/>
      </c>
      <c r="OX30" s="1107" t="str">
        <f>IFERROR(IF(VLOOKUP($OI30,Cronograma_Proposta_Empresa!$B$7:$V$39,Cronograma_Proposta_Empresa!R$1+3,FALSE)="R$","",ROUND(VLOOKUP($OI30,Cronograma_Proposta_Empresa!$B$7:$V$39,Cronograma_Proposta_Empresa!R$1+3,FALSE),2)),"")</f>
        <v/>
      </c>
      <c r="OY30" s="1106" t="str">
        <f>IFERROR(IF(VLOOKUP($OI30,Cronograma_Proposta_Empresa!$B$7:$V$39,Cronograma_Proposta_Empresa!S$1+3,FALSE)="R$","",ROUND(VLOOKUP($OI30,Cronograma_Proposta_Empresa!$B$7:$V$39,Cronograma_Proposta_Empresa!S$1+3,FALSE),2)),"")</f>
        <v/>
      </c>
      <c r="OZ30" s="1107" t="str">
        <f>IFERROR(IF(VLOOKUP($OI30,Cronograma_Proposta_Empresa!$B$7:$V$39,Cronograma_Proposta_Empresa!T$1+3,FALSE)="R$","",ROUND(VLOOKUP($OI30,Cronograma_Proposta_Empresa!$B$7:$V$39,Cronograma_Proposta_Empresa!T$1+3,FALSE),2)),"")</f>
        <v/>
      </c>
      <c r="PA30" s="1106" t="str">
        <f>IFERROR(IF(VLOOKUP($OI30,Cronograma_Proposta_Empresa!$B$7:$V$39,Cronograma_Proposta_Empresa!U$1+3,FALSE)="R$","",ROUND(VLOOKUP($OI30,Cronograma_Proposta_Empresa!$B$7:$V$39,Cronograma_Proposta_Empresa!U$1+3,FALSE),2)),"")</f>
        <v/>
      </c>
      <c r="PB30" s="1107" t="str">
        <f>IFERROR(IF(VLOOKUP($OI30,Cronograma_Proposta_Empresa!$B$7:$V$39,Cronograma_Proposta_Empresa!V$1+3,FALSE)="R$","",ROUND(VLOOKUP($OI30,Cronograma_Proposta_Empresa!$B$7:$V$39,Cronograma_Proposta_Empresa!V$1+3,FALSE),2)),"")</f>
        <v/>
      </c>
    </row>
    <row r="31" spans="397:418" ht="12.75" customHeight="1">
      <c r="OG31" s="1102" t="str">
        <f>IF(RESUMO_GLOBAL!M43=0,"",RESUMO_GLOBAL!C43)</f>
        <v/>
      </c>
      <c r="OH31" s="1103" t="str">
        <f>IF(OI31="","",IF(IFERROR(VLOOKUP(OI31,Cod_Gde_Itens!$A$1:$B$80,2,FALSE),0)&gt;549,IFERROR(VLOOKUP(OI31,Cod_Gde_Itens!$A$1:$B$80,2,FALSE),0),IF(Dados_GLOBAL_Inicial!J58=0,"",Dados_GLOBAL_Inicial!J58)))</f>
        <v/>
      </c>
      <c r="OI31" s="1104" t="str">
        <f>IFERROR(VLOOKUP(OG31,RESUMO_GLOBAL!$C$16:$N$64,3,FALSE),"")</f>
        <v/>
      </c>
      <c r="OJ31" s="1105" t="str">
        <f t="shared" si="1"/>
        <v/>
      </c>
      <c r="OK31" s="1106" t="str">
        <f>IFERROR(IF(VLOOKUP($OI31,Cronograma_Proposta_Empresa!$B$7:$V$39,Cronograma_Proposta_Empresa!E$1+3,FALSE)="R$","",ROUND(VLOOKUP($OI31,Cronograma_Proposta_Empresa!$B$7:$V$39,Cronograma_Proposta_Empresa!E$1+3,FALSE),2)),"")</f>
        <v/>
      </c>
      <c r="OL31" s="1107" t="str">
        <f>IFERROR(IF(VLOOKUP($OI31,Cronograma_Proposta_Empresa!$B$7:$V$39,Cronograma_Proposta_Empresa!F$1+3,FALSE)="R$","",ROUND(VLOOKUP($OI31,Cronograma_Proposta_Empresa!$B$7:$V$39,Cronograma_Proposta_Empresa!F$1+3,FALSE),2)),"")</f>
        <v/>
      </c>
      <c r="OM31" s="1106" t="str">
        <f>IFERROR(IF(VLOOKUP($OI31,Cronograma_Proposta_Empresa!$B$7:$V$39,Cronograma_Proposta_Empresa!G$1+3,FALSE)="R$","",ROUND(VLOOKUP($OI31,Cronograma_Proposta_Empresa!$B$7:$V$39,Cronograma_Proposta_Empresa!G$1+3,FALSE),2)),"")</f>
        <v/>
      </c>
      <c r="ON31" s="1107" t="str">
        <f>IFERROR(IF(VLOOKUP($OI31,Cronograma_Proposta_Empresa!$B$7:$V$39,Cronograma_Proposta_Empresa!H$1+3,FALSE)="R$","",ROUND(VLOOKUP($OI31,Cronograma_Proposta_Empresa!$B$7:$V$39,Cronograma_Proposta_Empresa!H$1+3,FALSE),2)),"")</f>
        <v/>
      </c>
      <c r="OO31" s="1106" t="str">
        <f>IFERROR(IF(VLOOKUP($OI31,Cronograma_Proposta_Empresa!$B$7:$V$39,Cronograma_Proposta_Empresa!I$1+3,FALSE)="R$","",ROUND(VLOOKUP($OI31,Cronograma_Proposta_Empresa!$B$7:$V$39,Cronograma_Proposta_Empresa!I$1+3,FALSE),2)),"")</f>
        <v/>
      </c>
      <c r="OP31" s="1107" t="str">
        <f>IFERROR(IF(VLOOKUP($OI31,Cronograma_Proposta_Empresa!$B$7:$V$39,Cronograma_Proposta_Empresa!J$1+3,FALSE)="R$","",ROUND(VLOOKUP($OI31,Cronograma_Proposta_Empresa!$B$7:$V$39,Cronograma_Proposta_Empresa!J$1+3,FALSE),2)),"")</f>
        <v/>
      </c>
      <c r="OQ31" s="1106" t="str">
        <f>IFERROR(IF(VLOOKUP($OI31,Cronograma_Proposta_Empresa!$B$7:$V$39,Cronograma_Proposta_Empresa!K$1+3,FALSE)="R$","",ROUND(VLOOKUP($OI31,Cronograma_Proposta_Empresa!$B$7:$V$39,Cronograma_Proposta_Empresa!K$1+3,FALSE),2)),"")</f>
        <v/>
      </c>
      <c r="OR31" s="1107" t="str">
        <f>IFERROR(IF(VLOOKUP($OI31,Cronograma_Proposta_Empresa!$B$7:$V$39,Cronograma_Proposta_Empresa!L$1+3,FALSE)="R$","",ROUND(VLOOKUP($OI31,Cronograma_Proposta_Empresa!$B$7:$V$39,Cronograma_Proposta_Empresa!L$1+3,FALSE),2)),"")</f>
        <v/>
      </c>
      <c r="OS31" s="1106" t="str">
        <f>IFERROR(IF(VLOOKUP($OI31,Cronograma_Proposta_Empresa!$B$7:$V$39,Cronograma_Proposta_Empresa!M$1+3,FALSE)="R$","",ROUND(VLOOKUP($OI31,Cronograma_Proposta_Empresa!$B$7:$V$39,Cronograma_Proposta_Empresa!M$1+3,FALSE),2)),"")</f>
        <v/>
      </c>
      <c r="OT31" s="1107" t="str">
        <f>IFERROR(IF(VLOOKUP($OI31,Cronograma_Proposta_Empresa!$B$7:$V$39,Cronograma_Proposta_Empresa!N$1+3,FALSE)="R$","",ROUND(VLOOKUP($OI31,Cronograma_Proposta_Empresa!$B$7:$V$39,Cronograma_Proposta_Empresa!N$1+3,FALSE),2)),"")</f>
        <v/>
      </c>
      <c r="OU31" s="1106" t="str">
        <f>IFERROR(IF(VLOOKUP($OI31,Cronograma_Proposta_Empresa!$B$7:$V$39,Cronograma_Proposta_Empresa!O$1+3,FALSE)="R$","",ROUND(VLOOKUP($OI31,Cronograma_Proposta_Empresa!$B$7:$V$39,Cronograma_Proposta_Empresa!O$1+3,FALSE),2)),"")</f>
        <v/>
      </c>
      <c r="OV31" s="1107" t="str">
        <f>IFERROR(IF(VLOOKUP($OI31,Cronograma_Proposta_Empresa!$B$7:$V$39,Cronograma_Proposta_Empresa!P$1+3,FALSE)="R$","",ROUND(VLOOKUP($OI31,Cronograma_Proposta_Empresa!$B$7:$V$39,Cronograma_Proposta_Empresa!P$1+3,FALSE),2)),"")</f>
        <v/>
      </c>
      <c r="OW31" s="1106" t="str">
        <f>IFERROR(IF(VLOOKUP($OI31,Cronograma_Proposta_Empresa!$B$7:$V$39,Cronograma_Proposta_Empresa!Q$1+3,FALSE)="R$","",ROUND(VLOOKUP($OI31,Cronograma_Proposta_Empresa!$B$7:$V$39,Cronograma_Proposta_Empresa!Q$1+3,FALSE),2)),"")</f>
        <v/>
      </c>
      <c r="OX31" s="1107" t="str">
        <f>IFERROR(IF(VLOOKUP($OI31,Cronograma_Proposta_Empresa!$B$7:$V$39,Cronograma_Proposta_Empresa!R$1+3,FALSE)="R$","",ROUND(VLOOKUP($OI31,Cronograma_Proposta_Empresa!$B$7:$V$39,Cronograma_Proposta_Empresa!R$1+3,FALSE),2)),"")</f>
        <v/>
      </c>
      <c r="OY31" s="1106" t="str">
        <f>IFERROR(IF(VLOOKUP($OI31,Cronograma_Proposta_Empresa!$B$7:$V$39,Cronograma_Proposta_Empresa!S$1+3,FALSE)="R$","",ROUND(VLOOKUP($OI31,Cronograma_Proposta_Empresa!$B$7:$V$39,Cronograma_Proposta_Empresa!S$1+3,FALSE),2)),"")</f>
        <v/>
      </c>
      <c r="OZ31" s="1107" t="str">
        <f>IFERROR(IF(VLOOKUP($OI31,Cronograma_Proposta_Empresa!$B$7:$V$39,Cronograma_Proposta_Empresa!T$1+3,FALSE)="R$","",ROUND(VLOOKUP($OI31,Cronograma_Proposta_Empresa!$B$7:$V$39,Cronograma_Proposta_Empresa!T$1+3,FALSE),2)),"")</f>
        <v/>
      </c>
      <c r="PA31" s="1106" t="str">
        <f>IFERROR(IF(VLOOKUP($OI31,Cronograma_Proposta_Empresa!$B$7:$V$39,Cronograma_Proposta_Empresa!U$1+3,FALSE)="R$","",ROUND(VLOOKUP($OI31,Cronograma_Proposta_Empresa!$B$7:$V$39,Cronograma_Proposta_Empresa!U$1+3,FALSE),2)),"")</f>
        <v/>
      </c>
      <c r="PB31" s="1107" t="str">
        <f>IFERROR(IF(VLOOKUP($OI31,Cronograma_Proposta_Empresa!$B$7:$V$39,Cronograma_Proposta_Empresa!V$1+3,FALSE)="R$","",ROUND(VLOOKUP($OI31,Cronograma_Proposta_Empresa!$B$7:$V$39,Cronograma_Proposta_Empresa!V$1+3,FALSE),2)),"")</f>
        <v/>
      </c>
    </row>
    <row r="32" spans="397:418" ht="12.75" customHeight="1">
      <c r="OG32" s="1102" t="str">
        <f>IF(RESUMO_GLOBAL!M44=0,"",RESUMO_GLOBAL!C44)</f>
        <v/>
      </c>
      <c r="OH32" s="1103" t="str">
        <f>IF(OI32="","",IF(IFERROR(VLOOKUP(OI32,Cod_Gde_Itens!$A$1:$B$80,2,FALSE),0)&gt;549,IFERROR(VLOOKUP(OI32,Cod_Gde_Itens!$A$1:$B$80,2,FALSE),0),IF(Dados_GLOBAL_Inicial!J60=0,"",Dados_GLOBAL_Inicial!J60)))</f>
        <v/>
      </c>
      <c r="OI32" s="1104" t="str">
        <f>IFERROR(VLOOKUP(OG32,RESUMO_GLOBAL!$C$16:$N$64,3,FALSE),"")</f>
        <v/>
      </c>
      <c r="OJ32" s="1105" t="str">
        <f t="shared" si="1"/>
        <v/>
      </c>
      <c r="OK32" s="1106" t="str">
        <f>IFERROR(IF(VLOOKUP($OI32,Cronograma_Proposta_Empresa!$B$7:$V$39,Cronograma_Proposta_Empresa!E$1+3,FALSE)="R$","",ROUND(VLOOKUP($OI32,Cronograma_Proposta_Empresa!$B$7:$V$39,Cronograma_Proposta_Empresa!E$1+3,FALSE),2)),"")</f>
        <v/>
      </c>
      <c r="OL32" s="1107" t="str">
        <f>IFERROR(IF(VLOOKUP($OI32,Cronograma_Proposta_Empresa!$B$7:$V$39,Cronograma_Proposta_Empresa!F$1+3,FALSE)="R$","",ROUND(VLOOKUP($OI32,Cronograma_Proposta_Empresa!$B$7:$V$39,Cronograma_Proposta_Empresa!F$1+3,FALSE),2)),"")</f>
        <v/>
      </c>
      <c r="OM32" s="1106" t="str">
        <f>IFERROR(IF(VLOOKUP($OI32,Cronograma_Proposta_Empresa!$B$7:$V$39,Cronograma_Proposta_Empresa!G$1+3,FALSE)="R$","",ROUND(VLOOKUP($OI32,Cronograma_Proposta_Empresa!$B$7:$V$39,Cronograma_Proposta_Empresa!G$1+3,FALSE),2)),"")</f>
        <v/>
      </c>
      <c r="ON32" s="1107" t="str">
        <f>IFERROR(IF(VLOOKUP($OI32,Cronograma_Proposta_Empresa!$B$7:$V$39,Cronograma_Proposta_Empresa!H$1+3,FALSE)="R$","",ROUND(VLOOKUP($OI32,Cronograma_Proposta_Empresa!$B$7:$V$39,Cronograma_Proposta_Empresa!H$1+3,FALSE),2)),"")</f>
        <v/>
      </c>
      <c r="OO32" s="1106" t="str">
        <f>IFERROR(IF(VLOOKUP($OI32,Cronograma_Proposta_Empresa!$B$7:$V$39,Cronograma_Proposta_Empresa!I$1+3,FALSE)="R$","",ROUND(VLOOKUP($OI32,Cronograma_Proposta_Empresa!$B$7:$V$39,Cronograma_Proposta_Empresa!I$1+3,FALSE),2)),"")</f>
        <v/>
      </c>
      <c r="OP32" s="1107" t="str">
        <f>IFERROR(IF(VLOOKUP($OI32,Cronograma_Proposta_Empresa!$B$7:$V$39,Cronograma_Proposta_Empresa!J$1+3,FALSE)="R$","",ROUND(VLOOKUP($OI32,Cronograma_Proposta_Empresa!$B$7:$V$39,Cronograma_Proposta_Empresa!J$1+3,FALSE),2)),"")</f>
        <v/>
      </c>
      <c r="OQ32" s="1106" t="str">
        <f>IFERROR(IF(VLOOKUP($OI32,Cronograma_Proposta_Empresa!$B$7:$V$39,Cronograma_Proposta_Empresa!K$1+3,FALSE)="R$","",ROUND(VLOOKUP($OI32,Cronograma_Proposta_Empresa!$B$7:$V$39,Cronograma_Proposta_Empresa!K$1+3,FALSE),2)),"")</f>
        <v/>
      </c>
      <c r="OR32" s="1107" t="str">
        <f>IFERROR(IF(VLOOKUP($OI32,Cronograma_Proposta_Empresa!$B$7:$V$39,Cronograma_Proposta_Empresa!L$1+3,FALSE)="R$","",ROUND(VLOOKUP($OI32,Cronograma_Proposta_Empresa!$B$7:$V$39,Cronograma_Proposta_Empresa!L$1+3,FALSE),2)),"")</f>
        <v/>
      </c>
      <c r="OS32" s="1106" t="str">
        <f>IFERROR(IF(VLOOKUP($OI32,Cronograma_Proposta_Empresa!$B$7:$V$39,Cronograma_Proposta_Empresa!M$1+3,FALSE)="R$","",ROUND(VLOOKUP($OI32,Cronograma_Proposta_Empresa!$B$7:$V$39,Cronograma_Proposta_Empresa!M$1+3,FALSE),2)),"")</f>
        <v/>
      </c>
      <c r="OT32" s="1107" t="str">
        <f>IFERROR(IF(VLOOKUP($OI32,Cronograma_Proposta_Empresa!$B$7:$V$39,Cronograma_Proposta_Empresa!N$1+3,FALSE)="R$","",ROUND(VLOOKUP($OI32,Cronograma_Proposta_Empresa!$B$7:$V$39,Cronograma_Proposta_Empresa!N$1+3,FALSE),2)),"")</f>
        <v/>
      </c>
      <c r="OU32" s="1106" t="str">
        <f>IFERROR(IF(VLOOKUP($OI32,Cronograma_Proposta_Empresa!$B$7:$V$39,Cronograma_Proposta_Empresa!O$1+3,FALSE)="R$","",ROUND(VLOOKUP($OI32,Cronograma_Proposta_Empresa!$B$7:$V$39,Cronograma_Proposta_Empresa!O$1+3,FALSE),2)),"")</f>
        <v/>
      </c>
      <c r="OV32" s="1107" t="str">
        <f>IFERROR(IF(VLOOKUP($OI32,Cronograma_Proposta_Empresa!$B$7:$V$39,Cronograma_Proposta_Empresa!P$1+3,FALSE)="R$","",ROUND(VLOOKUP($OI32,Cronograma_Proposta_Empresa!$B$7:$V$39,Cronograma_Proposta_Empresa!P$1+3,FALSE),2)),"")</f>
        <v/>
      </c>
      <c r="OW32" s="1106" t="str">
        <f>IFERROR(IF(VLOOKUP($OI32,Cronograma_Proposta_Empresa!$B$7:$V$39,Cronograma_Proposta_Empresa!Q$1+3,FALSE)="R$","",ROUND(VLOOKUP($OI32,Cronograma_Proposta_Empresa!$B$7:$V$39,Cronograma_Proposta_Empresa!Q$1+3,FALSE),2)),"")</f>
        <v/>
      </c>
      <c r="OX32" s="1107" t="str">
        <f>IFERROR(IF(VLOOKUP($OI32,Cronograma_Proposta_Empresa!$B$7:$V$39,Cronograma_Proposta_Empresa!R$1+3,FALSE)="R$","",ROUND(VLOOKUP($OI32,Cronograma_Proposta_Empresa!$B$7:$V$39,Cronograma_Proposta_Empresa!R$1+3,FALSE),2)),"")</f>
        <v/>
      </c>
      <c r="OY32" s="1106" t="str">
        <f>IFERROR(IF(VLOOKUP($OI32,Cronograma_Proposta_Empresa!$B$7:$V$39,Cronograma_Proposta_Empresa!S$1+3,FALSE)="R$","",ROUND(VLOOKUP($OI32,Cronograma_Proposta_Empresa!$B$7:$V$39,Cronograma_Proposta_Empresa!S$1+3,FALSE),2)),"")</f>
        <v/>
      </c>
      <c r="OZ32" s="1107" t="str">
        <f>IFERROR(IF(VLOOKUP($OI32,Cronograma_Proposta_Empresa!$B$7:$V$39,Cronograma_Proposta_Empresa!T$1+3,FALSE)="R$","",ROUND(VLOOKUP($OI32,Cronograma_Proposta_Empresa!$B$7:$V$39,Cronograma_Proposta_Empresa!T$1+3,FALSE),2)),"")</f>
        <v/>
      </c>
      <c r="PA32" s="1106" t="str">
        <f>IFERROR(IF(VLOOKUP($OI32,Cronograma_Proposta_Empresa!$B$7:$V$39,Cronograma_Proposta_Empresa!U$1+3,FALSE)="R$","",ROUND(VLOOKUP($OI32,Cronograma_Proposta_Empresa!$B$7:$V$39,Cronograma_Proposta_Empresa!U$1+3,FALSE),2)),"")</f>
        <v/>
      </c>
      <c r="PB32" s="1107" t="str">
        <f>IFERROR(IF(VLOOKUP($OI32,Cronograma_Proposta_Empresa!$B$7:$V$39,Cronograma_Proposta_Empresa!V$1+3,FALSE)="R$","",ROUND(VLOOKUP($OI32,Cronograma_Proposta_Empresa!$B$7:$V$39,Cronograma_Proposta_Empresa!V$1+3,FALSE),2)),"")</f>
        <v/>
      </c>
    </row>
    <row r="33" spans="397:418" ht="12.75" customHeight="1">
      <c r="OG33" s="1102" t="str">
        <f>IF(RESUMO_GLOBAL!M45=0,"",RESUMO_GLOBAL!C45)</f>
        <v/>
      </c>
      <c r="OH33" s="1103" t="str">
        <f>IF(OI33="","",IF(IFERROR(VLOOKUP(OI33,Cod_Gde_Itens!$A$1:$B$80,2,FALSE),0)&gt;549,IFERROR(VLOOKUP(OI33,Cod_Gde_Itens!$A$1:$B$80,2,FALSE),0),IF(Dados_GLOBAL_Inicial!J62=0,"",Dados_GLOBAL_Inicial!J62)))</f>
        <v/>
      </c>
      <c r="OI33" s="1104" t="str">
        <f>IFERROR(VLOOKUP(OG33,RESUMO_GLOBAL!$C$16:$N$64,3,FALSE),"")</f>
        <v/>
      </c>
      <c r="OJ33" s="1105" t="str">
        <f t="shared" si="1"/>
        <v/>
      </c>
      <c r="OK33" s="1106" t="str">
        <f>IFERROR(IF(VLOOKUP($OI33,Cronograma_Proposta_Empresa!$B$7:$V$39,Cronograma_Proposta_Empresa!E$1+3,FALSE)="R$","",ROUND(VLOOKUP($OI33,Cronograma_Proposta_Empresa!$B$7:$V$39,Cronograma_Proposta_Empresa!E$1+3,FALSE),2)),"")</f>
        <v/>
      </c>
      <c r="OL33" s="1107" t="str">
        <f>IFERROR(IF(VLOOKUP($OI33,Cronograma_Proposta_Empresa!$B$7:$V$39,Cronograma_Proposta_Empresa!F$1+3,FALSE)="R$","",ROUND(VLOOKUP($OI33,Cronograma_Proposta_Empresa!$B$7:$V$39,Cronograma_Proposta_Empresa!F$1+3,FALSE),2)),"")</f>
        <v/>
      </c>
      <c r="OM33" s="1106" t="str">
        <f>IFERROR(IF(VLOOKUP($OI33,Cronograma_Proposta_Empresa!$B$7:$V$39,Cronograma_Proposta_Empresa!G$1+3,FALSE)="R$","",ROUND(VLOOKUP($OI33,Cronograma_Proposta_Empresa!$B$7:$V$39,Cronograma_Proposta_Empresa!G$1+3,FALSE),2)),"")</f>
        <v/>
      </c>
      <c r="ON33" s="1107" t="str">
        <f>IFERROR(IF(VLOOKUP($OI33,Cronograma_Proposta_Empresa!$B$7:$V$39,Cronograma_Proposta_Empresa!H$1+3,FALSE)="R$","",ROUND(VLOOKUP($OI33,Cronograma_Proposta_Empresa!$B$7:$V$39,Cronograma_Proposta_Empresa!H$1+3,FALSE),2)),"")</f>
        <v/>
      </c>
      <c r="OO33" s="1106" t="str">
        <f>IFERROR(IF(VLOOKUP($OI33,Cronograma_Proposta_Empresa!$B$7:$V$39,Cronograma_Proposta_Empresa!I$1+3,FALSE)="R$","",ROUND(VLOOKUP($OI33,Cronograma_Proposta_Empresa!$B$7:$V$39,Cronograma_Proposta_Empresa!I$1+3,FALSE),2)),"")</f>
        <v/>
      </c>
      <c r="OP33" s="1107" t="str">
        <f>IFERROR(IF(VLOOKUP($OI33,Cronograma_Proposta_Empresa!$B$7:$V$39,Cronograma_Proposta_Empresa!J$1+3,FALSE)="R$","",ROUND(VLOOKUP($OI33,Cronograma_Proposta_Empresa!$B$7:$V$39,Cronograma_Proposta_Empresa!J$1+3,FALSE),2)),"")</f>
        <v/>
      </c>
      <c r="OQ33" s="1106" t="str">
        <f>IFERROR(IF(VLOOKUP($OI33,Cronograma_Proposta_Empresa!$B$7:$V$39,Cronograma_Proposta_Empresa!K$1+3,FALSE)="R$","",ROUND(VLOOKUP($OI33,Cronograma_Proposta_Empresa!$B$7:$V$39,Cronograma_Proposta_Empresa!K$1+3,FALSE),2)),"")</f>
        <v/>
      </c>
      <c r="OR33" s="1107" t="str">
        <f>IFERROR(IF(VLOOKUP($OI33,Cronograma_Proposta_Empresa!$B$7:$V$39,Cronograma_Proposta_Empresa!L$1+3,FALSE)="R$","",ROUND(VLOOKUP($OI33,Cronograma_Proposta_Empresa!$B$7:$V$39,Cronograma_Proposta_Empresa!L$1+3,FALSE),2)),"")</f>
        <v/>
      </c>
      <c r="OS33" s="1106" t="str">
        <f>IFERROR(IF(VLOOKUP($OI33,Cronograma_Proposta_Empresa!$B$7:$V$39,Cronograma_Proposta_Empresa!M$1+3,FALSE)="R$","",ROUND(VLOOKUP($OI33,Cronograma_Proposta_Empresa!$B$7:$V$39,Cronograma_Proposta_Empresa!M$1+3,FALSE),2)),"")</f>
        <v/>
      </c>
      <c r="OT33" s="1107" t="str">
        <f>IFERROR(IF(VLOOKUP($OI33,Cronograma_Proposta_Empresa!$B$7:$V$39,Cronograma_Proposta_Empresa!N$1+3,FALSE)="R$","",ROUND(VLOOKUP($OI33,Cronograma_Proposta_Empresa!$B$7:$V$39,Cronograma_Proposta_Empresa!N$1+3,FALSE),2)),"")</f>
        <v/>
      </c>
      <c r="OU33" s="1106" t="str">
        <f>IFERROR(IF(VLOOKUP($OI33,Cronograma_Proposta_Empresa!$B$7:$V$39,Cronograma_Proposta_Empresa!O$1+3,FALSE)="R$","",ROUND(VLOOKUP($OI33,Cronograma_Proposta_Empresa!$B$7:$V$39,Cronograma_Proposta_Empresa!O$1+3,FALSE),2)),"")</f>
        <v/>
      </c>
      <c r="OV33" s="1107" t="str">
        <f>IFERROR(IF(VLOOKUP($OI33,Cronograma_Proposta_Empresa!$B$7:$V$39,Cronograma_Proposta_Empresa!P$1+3,FALSE)="R$","",ROUND(VLOOKUP($OI33,Cronograma_Proposta_Empresa!$B$7:$V$39,Cronograma_Proposta_Empresa!P$1+3,FALSE),2)),"")</f>
        <v/>
      </c>
      <c r="OW33" s="1106" t="str">
        <f>IFERROR(IF(VLOOKUP($OI33,Cronograma_Proposta_Empresa!$B$7:$V$39,Cronograma_Proposta_Empresa!Q$1+3,FALSE)="R$","",ROUND(VLOOKUP($OI33,Cronograma_Proposta_Empresa!$B$7:$V$39,Cronograma_Proposta_Empresa!Q$1+3,FALSE),2)),"")</f>
        <v/>
      </c>
      <c r="OX33" s="1107" t="str">
        <f>IFERROR(IF(VLOOKUP($OI33,Cronograma_Proposta_Empresa!$B$7:$V$39,Cronograma_Proposta_Empresa!R$1+3,FALSE)="R$","",ROUND(VLOOKUP($OI33,Cronograma_Proposta_Empresa!$B$7:$V$39,Cronograma_Proposta_Empresa!R$1+3,FALSE),2)),"")</f>
        <v/>
      </c>
      <c r="OY33" s="1106" t="str">
        <f>IFERROR(IF(VLOOKUP($OI33,Cronograma_Proposta_Empresa!$B$7:$V$39,Cronograma_Proposta_Empresa!S$1+3,FALSE)="R$","",ROUND(VLOOKUP($OI33,Cronograma_Proposta_Empresa!$B$7:$V$39,Cronograma_Proposta_Empresa!S$1+3,FALSE),2)),"")</f>
        <v/>
      </c>
      <c r="OZ33" s="1107" t="str">
        <f>IFERROR(IF(VLOOKUP($OI33,Cronograma_Proposta_Empresa!$B$7:$V$39,Cronograma_Proposta_Empresa!T$1+3,FALSE)="R$","",ROUND(VLOOKUP($OI33,Cronograma_Proposta_Empresa!$B$7:$V$39,Cronograma_Proposta_Empresa!T$1+3,FALSE),2)),"")</f>
        <v/>
      </c>
      <c r="PA33" s="1106" t="str">
        <f>IFERROR(IF(VLOOKUP($OI33,Cronograma_Proposta_Empresa!$B$7:$V$39,Cronograma_Proposta_Empresa!U$1+3,FALSE)="R$","",ROUND(VLOOKUP($OI33,Cronograma_Proposta_Empresa!$B$7:$V$39,Cronograma_Proposta_Empresa!U$1+3,FALSE),2)),"")</f>
        <v/>
      </c>
      <c r="PB33" s="1107" t="str">
        <f>IFERROR(IF(VLOOKUP($OI33,Cronograma_Proposta_Empresa!$B$7:$V$39,Cronograma_Proposta_Empresa!V$1+3,FALSE)="R$","",ROUND(VLOOKUP($OI33,Cronograma_Proposta_Empresa!$B$7:$V$39,Cronograma_Proposta_Empresa!V$1+3,FALSE),2)),"")</f>
        <v/>
      </c>
    </row>
    <row r="1000" spans="16384:16384" ht="23.25" customHeight="1">
      <c r="XFD1000" s="1110" t="s">
        <v>2017</v>
      </c>
    </row>
  </sheetData>
  <sheetProtection algorithmName="SHA-512" hashValue="boCUYez6mXwgIlOYKzPQhGB2QFKemVBfXqaW58ROL1OWgS9XuZGtxC3y4AYTTSkMooDuwl1oNI6d7LkLmMWhxA==" saltValue="ts5zVfHG+c4gLvIT2S0Q7A==" spinCount="100000" sheet="1" objects="1" scenarios="1" selectLockedCells="1" selectUnlockedCells="1"/>
  <mergeCells count="1">
    <mergeCell ref="A1:I5"/>
  </mergeCells>
  <pageMargins left="0.511811024" right="0.511811024" top="0.78740157499999996" bottom="0.78740157499999996" header="0.31496062000000002" footer="0.31496062000000002"/>
  <ignoredErrors>
    <ignoredError sqref="OH5:OI5 OH6:OI6 OH7:OI7 OH8:OI8 OH9:OI9 OH10:OI10 OH11:OI11 OH12:OI12 OH13:OI13 OH14:OI14 OH15:OI15" formula="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052B53-1881-485A-8492-D518D02DAFF2}">
  <sheetPr>
    <tabColor theme="1"/>
  </sheetPr>
  <dimension ref="A1:F79"/>
  <sheetViews>
    <sheetView workbookViewId="0"/>
  </sheetViews>
  <sheetFormatPr defaultColWidth="9.140625" defaultRowHeight="15"/>
  <cols>
    <col min="1" max="1" width="80.5703125" style="474" bestFit="1" customWidth="1"/>
    <col min="2" max="2" width="16.42578125" style="488" customWidth="1"/>
    <col min="3" max="3" width="74.85546875" style="474" customWidth="1"/>
    <col min="4" max="4" width="16" style="488" customWidth="1"/>
    <col min="5" max="5" width="21.140625" style="488" customWidth="1"/>
    <col min="6" max="6" width="10.42578125" style="488" customWidth="1"/>
    <col min="7" max="16384" width="9.140625" style="474"/>
  </cols>
  <sheetData>
    <row r="1" spans="1:6" ht="21" customHeight="1">
      <c r="A1" s="470" t="s">
        <v>1474</v>
      </c>
      <c r="B1" s="471" t="s">
        <v>1475</v>
      </c>
      <c r="C1" s="472" t="s">
        <v>1476</v>
      </c>
      <c r="D1" s="471" t="s">
        <v>1477</v>
      </c>
      <c r="E1" s="473" t="s">
        <v>1639</v>
      </c>
      <c r="F1" s="473" t="s">
        <v>1478</v>
      </c>
    </row>
    <row r="2" spans="1:6" ht="18" customHeight="1">
      <c r="A2" s="475" t="s">
        <v>569</v>
      </c>
      <c r="B2" s="476">
        <v>550</v>
      </c>
      <c r="C2" s="477" t="s">
        <v>1479</v>
      </c>
      <c r="D2" s="476" t="str">
        <f>CONCATENATE(B2,"-01")</f>
        <v>550-01</v>
      </c>
      <c r="E2" s="478" t="s">
        <v>1640</v>
      </c>
      <c r="F2" s="479" t="s">
        <v>1480</v>
      </c>
    </row>
    <row r="3" spans="1:6" ht="18" customHeight="1">
      <c r="A3" s="480" t="s">
        <v>574</v>
      </c>
      <c r="B3" s="481">
        <v>551</v>
      </c>
      <c r="C3" s="482" t="s">
        <v>1481</v>
      </c>
      <c r="D3" s="481" t="str">
        <f t="shared" ref="D3:D12" si="0">CONCATENATE(B3,"-01")</f>
        <v>551-01</v>
      </c>
      <c r="E3" s="483" t="s">
        <v>1640</v>
      </c>
      <c r="F3" s="483" t="s">
        <v>1480</v>
      </c>
    </row>
    <row r="4" spans="1:6" ht="18" customHeight="1">
      <c r="A4" s="480" t="s">
        <v>576</v>
      </c>
      <c r="B4" s="481">
        <v>552</v>
      </c>
      <c r="C4" s="482" t="s">
        <v>1482</v>
      </c>
      <c r="D4" s="481" t="str">
        <f t="shared" si="0"/>
        <v>552-01</v>
      </c>
      <c r="E4" s="483" t="s">
        <v>1640</v>
      </c>
      <c r="F4" s="483" t="s">
        <v>1480</v>
      </c>
    </row>
    <row r="5" spans="1:6" ht="18" customHeight="1">
      <c r="A5" s="480" t="s">
        <v>577</v>
      </c>
      <c r="B5" s="481">
        <v>553</v>
      </c>
      <c r="C5" s="482" t="s">
        <v>1483</v>
      </c>
      <c r="D5" s="481" t="str">
        <f t="shared" si="0"/>
        <v>553-01</v>
      </c>
      <c r="E5" s="483" t="s">
        <v>1640</v>
      </c>
      <c r="F5" s="483" t="s">
        <v>1480</v>
      </c>
    </row>
    <row r="6" spans="1:6" ht="18" customHeight="1">
      <c r="A6" s="480" t="s">
        <v>571</v>
      </c>
      <c r="B6" s="481">
        <v>554</v>
      </c>
      <c r="C6" s="482" t="s">
        <v>1484</v>
      </c>
      <c r="D6" s="481" t="str">
        <f t="shared" si="0"/>
        <v>554-01</v>
      </c>
      <c r="E6" s="483" t="s">
        <v>1640</v>
      </c>
      <c r="F6" s="483" t="s">
        <v>1480</v>
      </c>
    </row>
    <row r="7" spans="1:6" ht="18" customHeight="1">
      <c r="A7" s="480" t="s">
        <v>572</v>
      </c>
      <c r="B7" s="481">
        <v>589</v>
      </c>
      <c r="C7" s="482" t="s">
        <v>1485</v>
      </c>
      <c r="D7" s="481" t="str">
        <f t="shared" si="0"/>
        <v>589-01</v>
      </c>
      <c r="E7" s="483" t="s">
        <v>1640</v>
      </c>
      <c r="F7" s="483" t="s">
        <v>1480</v>
      </c>
    </row>
    <row r="8" spans="1:6" ht="18" customHeight="1">
      <c r="A8" s="480" t="s">
        <v>573</v>
      </c>
      <c r="B8" s="481">
        <v>556</v>
      </c>
      <c r="C8" s="482" t="s">
        <v>1486</v>
      </c>
      <c r="D8" s="481" t="str">
        <f t="shared" si="0"/>
        <v>556-01</v>
      </c>
      <c r="E8" s="483" t="s">
        <v>1640</v>
      </c>
      <c r="F8" s="483" t="s">
        <v>1480</v>
      </c>
    </row>
    <row r="9" spans="1:6" ht="18" customHeight="1">
      <c r="A9" s="480" t="s">
        <v>570</v>
      </c>
      <c r="B9" s="481">
        <v>557</v>
      </c>
      <c r="C9" s="482" t="s">
        <v>1487</v>
      </c>
      <c r="D9" s="481" t="str">
        <f t="shared" si="0"/>
        <v>557-01</v>
      </c>
      <c r="E9" s="483" t="s">
        <v>1640</v>
      </c>
      <c r="F9" s="483" t="s">
        <v>1480</v>
      </c>
    </row>
    <row r="10" spans="1:6" ht="18" customHeight="1">
      <c r="A10" s="480" t="s">
        <v>575</v>
      </c>
      <c r="B10" s="481">
        <v>558</v>
      </c>
      <c r="C10" s="482" t="s">
        <v>1488</v>
      </c>
      <c r="D10" s="481" t="str">
        <f t="shared" si="0"/>
        <v>558-01</v>
      </c>
      <c r="E10" s="483" t="s">
        <v>1640</v>
      </c>
      <c r="F10" s="483" t="s">
        <v>1480</v>
      </c>
    </row>
    <row r="11" spans="1:6" ht="18" customHeight="1">
      <c r="A11" s="480" t="s">
        <v>578</v>
      </c>
      <c r="B11" s="481">
        <v>559</v>
      </c>
      <c r="C11" s="482" t="s">
        <v>1489</v>
      </c>
      <c r="D11" s="481" t="str">
        <f t="shared" si="0"/>
        <v>559-01</v>
      </c>
      <c r="E11" s="483" t="s">
        <v>1640</v>
      </c>
      <c r="F11" s="483" t="s">
        <v>1480</v>
      </c>
    </row>
    <row r="12" spans="1:6" ht="18" customHeight="1">
      <c r="A12" s="484" t="s">
        <v>579</v>
      </c>
      <c r="B12" s="485">
        <v>560</v>
      </c>
      <c r="C12" s="486" t="s">
        <v>1490</v>
      </c>
      <c r="D12" s="485" t="str">
        <f t="shared" si="0"/>
        <v>560-01</v>
      </c>
      <c r="E12" s="487" t="s">
        <v>1640</v>
      </c>
      <c r="F12" s="487" t="s">
        <v>1480</v>
      </c>
    </row>
    <row r="13" spans="1:6" ht="18" customHeight="1"/>
    <row r="14" spans="1:6" ht="18" customHeight="1">
      <c r="A14" s="489" t="s">
        <v>580</v>
      </c>
      <c r="B14" s="490">
        <v>561</v>
      </c>
      <c r="C14" s="491" t="s">
        <v>1491</v>
      </c>
      <c r="D14" s="490" t="str">
        <f t="shared" ref="D14:D25" si="1">CONCATENATE(B14,"-01")</f>
        <v>561-01</v>
      </c>
      <c r="E14" s="492" t="s">
        <v>1641</v>
      </c>
      <c r="F14" s="493" t="s">
        <v>1480</v>
      </c>
    </row>
    <row r="15" spans="1:6" ht="18" customHeight="1">
      <c r="A15" s="494" t="s">
        <v>581</v>
      </c>
      <c r="B15" s="495">
        <v>562</v>
      </c>
      <c r="C15" s="496" t="s">
        <v>1603</v>
      </c>
      <c r="D15" s="495" t="str">
        <f t="shared" si="1"/>
        <v>562-01</v>
      </c>
      <c r="E15" s="497" t="s">
        <v>1641</v>
      </c>
      <c r="F15" s="497" t="s">
        <v>1480</v>
      </c>
    </row>
    <row r="16" spans="1:6" ht="18" customHeight="1">
      <c r="A16" s="494" t="s">
        <v>582</v>
      </c>
      <c r="B16" s="495">
        <v>563</v>
      </c>
      <c r="C16" s="498" t="s">
        <v>1492</v>
      </c>
      <c r="D16" s="495" t="str">
        <f t="shared" si="1"/>
        <v>563-01</v>
      </c>
      <c r="E16" s="497" t="s">
        <v>1641</v>
      </c>
      <c r="F16" s="497" t="s">
        <v>1480</v>
      </c>
    </row>
    <row r="17" spans="1:6" ht="18" customHeight="1">
      <c r="A17" s="494" t="s">
        <v>583</v>
      </c>
      <c r="B17" s="495">
        <v>564</v>
      </c>
      <c r="C17" s="498" t="s">
        <v>1493</v>
      </c>
      <c r="D17" s="495" t="str">
        <f t="shared" si="1"/>
        <v>564-01</v>
      </c>
      <c r="E17" s="497" t="s">
        <v>1641</v>
      </c>
      <c r="F17" s="497" t="s">
        <v>1480</v>
      </c>
    </row>
    <row r="18" spans="1:6" ht="18" customHeight="1">
      <c r="A18" s="494" t="s">
        <v>584</v>
      </c>
      <c r="B18" s="495">
        <v>565</v>
      </c>
      <c r="C18" s="498" t="s">
        <v>1494</v>
      </c>
      <c r="D18" s="495" t="str">
        <f t="shared" si="1"/>
        <v>565-01</v>
      </c>
      <c r="E18" s="497" t="s">
        <v>1641</v>
      </c>
      <c r="F18" s="497" t="s">
        <v>1480</v>
      </c>
    </row>
    <row r="19" spans="1:6" ht="18" customHeight="1">
      <c r="A19" s="494" t="s">
        <v>585</v>
      </c>
      <c r="B19" s="495">
        <v>566</v>
      </c>
      <c r="C19" s="498" t="s">
        <v>1495</v>
      </c>
      <c r="D19" s="495" t="str">
        <f t="shared" si="1"/>
        <v>566-01</v>
      </c>
      <c r="E19" s="497" t="s">
        <v>1641</v>
      </c>
      <c r="F19" s="497" t="s">
        <v>1480</v>
      </c>
    </row>
    <row r="20" spans="1:6" ht="18" customHeight="1">
      <c r="A20" s="494" t="s">
        <v>586</v>
      </c>
      <c r="B20" s="495">
        <v>567</v>
      </c>
      <c r="C20" s="498" t="s">
        <v>1496</v>
      </c>
      <c r="D20" s="495" t="str">
        <f t="shared" si="1"/>
        <v>567-01</v>
      </c>
      <c r="E20" s="497" t="s">
        <v>1641</v>
      </c>
      <c r="F20" s="497" t="s">
        <v>1480</v>
      </c>
    </row>
    <row r="21" spans="1:6" ht="18" customHeight="1">
      <c r="A21" s="494" t="s">
        <v>587</v>
      </c>
      <c r="B21" s="495">
        <v>568</v>
      </c>
      <c r="C21" s="498" t="s">
        <v>1497</v>
      </c>
      <c r="D21" s="495" t="str">
        <f t="shared" si="1"/>
        <v>568-01</v>
      </c>
      <c r="E21" s="497" t="s">
        <v>1641</v>
      </c>
      <c r="F21" s="497" t="s">
        <v>1480</v>
      </c>
    </row>
    <row r="22" spans="1:6" ht="18" customHeight="1">
      <c r="A22" s="494" t="s">
        <v>588</v>
      </c>
      <c r="B22" s="495">
        <v>569</v>
      </c>
      <c r="C22" s="498" t="s">
        <v>1498</v>
      </c>
      <c r="D22" s="495" t="str">
        <f t="shared" si="1"/>
        <v>569-01</v>
      </c>
      <c r="E22" s="497" t="s">
        <v>1641</v>
      </c>
      <c r="F22" s="497" t="s">
        <v>1480</v>
      </c>
    </row>
    <row r="23" spans="1:6" ht="18" customHeight="1">
      <c r="A23" s="494" t="s">
        <v>589</v>
      </c>
      <c r="B23" s="495">
        <v>570</v>
      </c>
      <c r="C23" s="498" t="s">
        <v>1499</v>
      </c>
      <c r="D23" s="495" t="str">
        <f t="shared" si="1"/>
        <v>570-01</v>
      </c>
      <c r="E23" s="497" t="s">
        <v>1641</v>
      </c>
      <c r="F23" s="497" t="s">
        <v>1480</v>
      </c>
    </row>
    <row r="24" spans="1:6" ht="18" customHeight="1">
      <c r="A24" s="494" t="s">
        <v>590</v>
      </c>
      <c r="B24" s="495">
        <v>571</v>
      </c>
      <c r="C24" s="498" t="s">
        <v>1500</v>
      </c>
      <c r="D24" s="495" t="str">
        <f t="shared" si="1"/>
        <v>571-01</v>
      </c>
      <c r="E24" s="497" t="s">
        <v>1641</v>
      </c>
      <c r="F24" s="497" t="s">
        <v>1480</v>
      </c>
    </row>
    <row r="25" spans="1:6" ht="18" customHeight="1">
      <c r="A25" s="499" t="s">
        <v>591</v>
      </c>
      <c r="B25" s="500">
        <v>572</v>
      </c>
      <c r="C25" s="501" t="s">
        <v>1501</v>
      </c>
      <c r="D25" s="500" t="str">
        <f t="shared" si="1"/>
        <v>572-01</v>
      </c>
      <c r="E25" s="502" t="s">
        <v>1641</v>
      </c>
      <c r="F25" s="502" t="s">
        <v>1480</v>
      </c>
    </row>
    <row r="26" spans="1:6" ht="18" customHeight="1"/>
    <row r="27" spans="1:6" ht="18" customHeight="1">
      <c r="A27" s="503" t="s">
        <v>1502</v>
      </c>
      <c r="B27" s="504">
        <v>624</v>
      </c>
      <c r="C27" s="505" t="s">
        <v>1554</v>
      </c>
      <c r="D27" s="504" t="s">
        <v>1924</v>
      </c>
      <c r="E27" s="506" t="s">
        <v>1642</v>
      </c>
      <c r="F27" s="507" t="s">
        <v>1480</v>
      </c>
    </row>
    <row r="28" spans="1:6" ht="18" customHeight="1">
      <c r="A28" s="508" t="s">
        <v>1503</v>
      </c>
      <c r="B28" s="509">
        <v>625</v>
      </c>
      <c r="C28" s="510" t="s">
        <v>1925</v>
      </c>
      <c r="D28" s="509" t="s">
        <v>1926</v>
      </c>
      <c r="E28" s="511" t="s">
        <v>1642</v>
      </c>
      <c r="F28" s="511" t="s">
        <v>1480</v>
      </c>
    </row>
    <row r="29" spans="1:6" ht="18" customHeight="1">
      <c r="A29" s="508" t="s">
        <v>1504</v>
      </c>
      <c r="B29" s="509">
        <v>626</v>
      </c>
      <c r="C29" s="510" t="s">
        <v>1555</v>
      </c>
      <c r="D29" s="509" t="s">
        <v>1927</v>
      </c>
      <c r="E29" s="511" t="s">
        <v>1642</v>
      </c>
      <c r="F29" s="511" t="s">
        <v>1480</v>
      </c>
    </row>
    <row r="30" spans="1:6" ht="18" customHeight="1">
      <c r="A30" s="508" t="s">
        <v>1505</v>
      </c>
      <c r="B30" s="509">
        <v>627</v>
      </c>
      <c r="C30" s="510" t="s">
        <v>1556</v>
      </c>
      <c r="D30" s="509" t="s">
        <v>1928</v>
      </c>
      <c r="E30" s="511" t="s">
        <v>1642</v>
      </c>
      <c r="F30" s="511" t="s">
        <v>1480</v>
      </c>
    </row>
    <row r="31" spans="1:6" ht="18" customHeight="1">
      <c r="A31" s="508" t="s">
        <v>1506</v>
      </c>
      <c r="B31" s="509">
        <v>628</v>
      </c>
      <c r="C31" s="510" t="s">
        <v>1557</v>
      </c>
      <c r="D31" s="509" t="s">
        <v>1929</v>
      </c>
      <c r="E31" s="511" t="s">
        <v>1642</v>
      </c>
      <c r="F31" s="511" t="s">
        <v>1480</v>
      </c>
    </row>
    <row r="32" spans="1:6" ht="18" customHeight="1">
      <c r="A32" s="508" t="s">
        <v>1507</v>
      </c>
      <c r="B32" s="509">
        <v>629</v>
      </c>
      <c r="C32" s="510" t="s">
        <v>1558</v>
      </c>
      <c r="D32" s="509" t="s">
        <v>1930</v>
      </c>
      <c r="E32" s="511" t="s">
        <v>1642</v>
      </c>
      <c r="F32" s="511" t="s">
        <v>1480</v>
      </c>
    </row>
    <row r="33" spans="1:6" ht="18" customHeight="1">
      <c r="A33" s="508" t="s">
        <v>1508</v>
      </c>
      <c r="B33" s="509">
        <v>630</v>
      </c>
      <c r="C33" s="510" t="s">
        <v>1559</v>
      </c>
      <c r="D33" s="509" t="s">
        <v>1931</v>
      </c>
      <c r="E33" s="511" t="s">
        <v>1642</v>
      </c>
      <c r="F33" s="511" t="s">
        <v>1480</v>
      </c>
    </row>
    <row r="34" spans="1:6" ht="18" customHeight="1">
      <c r="A34" s="508" t="s">
        <v>1509</v>
      </c>
      <c r="B34" s="509">
        <v>631</v>
      </c>
      <c r="C34" s="510" t="s">
        <v>1560</v>
      </c>
      <c r="D34" s="509" t="s">
        <v>1932</v>
      </c>
      <c r="E34" s="511" t="s">
        <v>1642</v>
      </c>
      <c r="F34" s="511" t="s">
        <v>1480</v>
      </c>
    </row>
    <row r="35" spans="1:6" ht="18" customHeight="1">
      <c r="A35" s="508" t="s">
        <v>1510</v>
      </c>
      <c r="B35" s="509">
        <v>632</v>
      </c>
      <c r="C35" s="510" t="s">
        <v>1561</v>
      </c>
      <c r="D35" s="509" t="s">
        <v>1933</v>
      </c>
      <c r="E35" s="511" t="s">
        <v>1642</v>
      </c>
      <c r="F35" s="511" t="s">
        <v>1480</v>
      </c>
    </row>
    <row r="36" spans="1:6" ht="18" customHeight="1">
      <c r="A36" s="508" t="s">
        <v>585</v>
      </c>
      <c r="B36" s="509">
        <v>566</v>
      </c>
      <c r="C36" s="510" t="s">
        <v>1495</v>
      </c>
      <c r="D36" s="509" t="s">
        <v>1934</v>
      </c>
      <c r="E36" s="511" t="s">
        <v>1642</v>
      </c>
      <c r="F36" s="511" t="s">
        <v>1480</v>
      </c>
    </row>
    <row r="37" spans="1:6" ht="18" customHeight="1">
      <c r="A37" s="508" t="s">
        <v>1511</v>
      </c>
      <c r="B37" s="509">
        <v>633</v>
      </c>
      <c r="C37" s="510" t="s">
        <v>1562</v>
      </c>
      <c r="D37" s="509" t="s">
        <v>1935</v>
      </c>
      <c r="E37" s="511" t="s">
        <v>1642</v>
      </c>
      <c r="F37" s="511" t="s">
        <v>1480</v>
      </c>
    </row>
    <row r="38" spans="1:6" ht="18" customHeight="1">
      <c r="A38" s="508" t="s">
        <v>1512</v>
      </c>
      <c r="B38" s="509">
        <v>634</v>
      </c>
      <c r="C38" s="510" t="s">
        <v>1563</v>
      </c>
      <c r="D38" s="509" t="s">
        <v>1936</v>
      </c>
      <c r="E38" s="511" t="s">
        <v>1642</v>
      </c>
      <c r="F38" s="511" t="s">
        <v>1480</v>
      </c>
    </row>
    <row r="39" spans="1:6" ht="18" customHeight="1">
      <c r="A39" s="508" t="s">
        <v>1513</v>
      </c>
      <c r="B39" s="509">
        <v>635</v>
      </c>
      <c r="C39" s="510" t="s">
        <v>1564</v>
      </c>
      <c r="D39" s="509" t="s">
        <v>1937</v>
      </c>
      <c r="E39" s="511" t="s">
        <v>1642</v>
      </c>
      <c r="F39" s="511" t="s">
        <v>1480</v>
      </c>
    </row>
    <row r="40" spans="1:6" ht="18" customHeight="1">
      <c r="A40" s="508" t="s">
        <v>1514</v>
      </c>
      <c r="B40" s="509">
        <v>636</v>
      </c>
      <c r="C40" s="510" t="s">
        <v>1565</v>
      </c>
      <c r="D40" s="509" t="s">
        <v>1938</v>
      </c>
      <c r="E40" s="511" t="s">
        <v>1642</v>
      </c>
      <c r="F40" s="511" t="s">
        <v>1480</v>
      </c>
    </row>
    <row r="41" spans="1:6" ht="18" customHeight="1">
      <c r="A41" s="508" t="s">
        <v>1515</v>
      </c>
      <c r="B41" s="509">
        <v>637</v>
      </c>
      <c r="C41" s="510" t="s">
        <v>1566</v>
      </c>
      <c r="D41" s="509" t="s">
        <v>1939</v>
      </c>
      <c r="E41" s="511" t="s">
        <v>1642</v>
      </c>
      <c r="F41" s="511" t="s">
        <v>1480</v>
      </c>
    </row>
    <row r="42" spans="1:6" ht="18" customHeight="1">
      <c r="A42" s="508" t="s">
        <v>1516</v>
      </c>
      <c r="B42" s="509">
        <v>638</v>
      </c>
      <c r="C42" s="510" t="s">
        <v>1567</v>
      </c>
      <c r="D42" s="509" t="s">
        <v>1940</v>
      </c>
      <c r="E42" s="511" t="s">
        <v>1642</v>
      </c>
      <c r="F42" s="511" t="s">
        <v>1480</v>
      </c>
    </row>
    <row r="43" spans="1:6" ht="18" customHeight="1">
      <c r="A43" s="508" t="s">
        <v>1517</v>
      </c>
      <c r="B43" s="509">
        <v>639</v>
      </c>
      <c r="C43" s="510" t="s">
        <v>1568</v>
      </c>
      <c r="D43" s="509" t="s">
        <v>1941</v>
      </c>
      <c r="E43" s="511" t="s">
        <v>1642</v>
      </c>
      <c r="F43" s="511" t="s">
        <v>1480</v>
      </c>
    </row>
    <row r="44" spans="1:6" ht="18" customHeight="1">
      <c r="A44" s="508" t="s">
        <v>1518</v>
      </c>
      <c r="B44" s="509">
        <v>640</v>
      </c>
      <c r="C44" s="510" t="s">
        <v>1569</v>
      </c>
      <c r="D44" s="509" t="s">
        <v>1942</v>
      </c>
      <c r="E44" s="511" t="s">
        <v>1642</v>
      </c>
      <c r="F44" s="511" t="s">
        <v>1480</v>
      </c>
    </row>
    <row r="45" spans="1:6" ht="18" customHeight="1">
      <c r="A45" s="508" t="s">
        <v>1519</v>
      </c>
      <c r="B45" s="509">
        <v>641</v>
      </c>
      <c r="C45" s="510" t="s">
        <v>1570</v>
      </c>
      <c r="D45" s="509" t="s">
        <v>1943</v>
      </c>
      <c r="E45" s="511" t="s">
        <v>1642</v>
      </c>
      <c r="F45" s="511" t="s">
        <v>1480</v>
      </c>
    </row>
    <row r="46" spans="1:6" ht="18" customHeight="1">
      <c r="A46" s="508" t="s">
        <v>1520</v>
      </c>
      <c r="B46" s="509">
        <v>642</v>
      </c>
      <c r="C46" s="510" t="s">
        <v>1571</v>
      </c>
      <c r="D46" s="509" t="s">
        <v>1944</v>
      </c>
      <c r="E46" s="511" t="s">
        <v>1642</v>
      </c>
      <c r="F46" s="511" t="s">
        <v>1480</v>
      </c>
    </row>
    <row r="47" spans="1:6" ht="18" customHeight="1">
      <c r="A47" s="508" t="s">
        <v>1521</v>
      </c>
      <c r="B47" s="509">
        <v>643</v>
      </c>
      <c r="C47" s="510" t="s">
        <v>1572</v>
      </c>
      <c r="D47" s="509" t="s">
        <v>1945</v>
      </c>
      <c r="E47" s="511" t="s">
        <v>1642</v>
      </c>
      <c r="F47" s="511" t="s">
        <v>1480</v>
      </c>
    </row>
    <row r="48" spans="1:6" ht="18" customHeight="1">
      <c r="A48" s="508" t="s">
        <v>1522</v>
      </c>
      <c r="B48" s="509">
        <v>644</v>
      </c>
      <c r="C48" s="510" t="s">
        <v>1573</v>
      </c>
      <c r="D48" s="509" t="s">
        <v>1946</v>
      </c>
      <c r="E48" s="511" t="s">
        <v>1642</v>
      </c>
      <c r="F48" s="511" t="s">
        <v>1480</v>
      </c>
    </row>
    <row r="49" spans="1:6" ht="18" customHeight="1">
      <c r="A49" s="508" t="s">
        <v>1523</v>
      </c>
      <c r="B49" s="509">
        <v>645</v>
      </c>
      <c r="C49" s="510" t="s">
        <v>1574</v>
      </c>
      <c r="D49" s="509" t="s">
        <v>1947</v>
      </c>
      <c r="E49" s="511" t="s">
        <v>1642</v>
      </c>
      <c r="F49" s="511" t="s">
        <v>1480</v>
      </c>
    </row>
    <row r="50" spans="1:6" ht="18" customHeight="1">
      <c r="A50" s="508" t="s">
        <v>1524</v>
      </c>
      <c r="B50" s="509">
        <v>646</v>
      </c>
      <c r="C50" s="510" t="s">
        <v>1575</v>
      </c>
      <c r="D50" s="509" t="s">
        <v>1948</v>
      </c>
      <c r="E50" s="511" t="s">
        <v>1642</v>
      </c>
      <c r="F50" s="511" t="s">
        <v>1480</v>
      </c>
    </row>
    <row r="51" spans="1:6" ht="18" customHeight="1">
      <c r="A51" s="508" t="s">
        <v>1525</v>
      </c>
      <c r="B51" s="509">
        <v>647</v>
      </c>
      <c r="C51" s="510" t="s">
        <v>1576</v>
      </c>
      <c r="D51" s="509" t="s">
        <v>1949</v>
      </c>
      <c r="E51" s="511" t="s">
        <v>1642</v>
      </c>
      <c r="F51" s="511" t="s">
        <v>1480</v>
      </c>
    </row>
    <row r="52" spans="1:6" ht="18" customHeight="1">
      <c r="A52" s="508" t="s">
        <v>1526</v>
      </c>
      <c r="B52" s="509">
        <v>648</v>
      </c>
      <c r="C52" s="510" t="s">
        <v>1577</v>
      </c>
      <c r="D52" s="509" t="s">
        <v>1950</v>
      </c>
      <c r="E52" s="511" t="s">
        <v>1642</v>
      </c>
      <c r="F52" s="511" t="s">
        <v>1480</v>
      </c>
    </row>
    <row r="53" spans="1:6" ht="18" customHeight="1">
      <c r="A53" s="508" t="s">
        <v>1527</v>
      </c>
      <c r="B53" s="509">
        <v>649</v>
      </c>
      <c r="C53" s="510" t="s">
        <v>1578</v>
      </c>
      <c r="D53" s="509" t="s">
        <v>1951</v>
      </c>
      <c r="E53" s="511" t="s">
        <v>1642</v>
      </c>
      <c r="F53" s="511" t="s">
        <v>1480</v>
      </c>
    </row>
    <row r="54" spans="1:6" ht="18" customHeight="1">
      <c r="A54" s="508" t="s">
        <v>1528</v>
      </c>
      <c r="B54" s="509">
        <v>650</v>
      </c>
      <c r="C54" s="510" t="s">
        <v>1579</v>
      </c>
      <c r="D54" s="509" t="s">
        <v>1952</v>
      </c>
      <c r="E54" s="511" t="s">
        <v>1642</v>
      </c>
      <c r="F54" s="511" t="s">
        <v>1480</v>
      </c>
    </row>
    <row r="55" spans="1:6" ht="18" customHeight="1">
      <c r="A55" s="508" t="s">
        <v>1529</v>
      </c>
      <c r="B55" s="509">
        <v>651</v>
      </c>
      <c r="C55" s="510" t="s">
        <v>1580</v>
      </c>
      <c r="D55" s="509" t="s">
        <v>1953</v>
      </c>
      <c r="E55" s="511" t="s">
        <v>1642</v>
      </c>
      <c r="F55" s="511" t="s">
        <v>1480</v>
      </c>
    </row>
    <row r="56" spans="1:6" ht="18" customHeight="1">
      <c r="A56" s="508" t="s">
        <v>1530</v>
      </c>
      <c r="B56" s="509">
        <v>652</v>
      </c>
      <c r="C56" s="510" t="s">
        <v>1581</v>
      </c>
      <c r="D56" s="509" t="s">
        <v>1954</v>
      </c>
      <c r="E56" s="511" t="s">
        <v>1642</v>
      </c>
      <c r="F56" s="511" t="s">
        <v>1480</v>
      </c>
    </row>
    <row r="57" spans="1:6" ht="18" customHeight="1">
      <c r="A57" s="508" t="s">
        <v>1531</v>
      </c>
      <c r="B57" s="509">
        <v>653</v>
      </c>
      <c r="C57" s="510" t="s">
        <v>1582</v>
      </c>
      <c r="D57" s="509" t="s">
        <v>1955</v>
      </c>
      <c r="E57" s="511" t="s">
        <v>1642</v>
      </c>
      <c r="F57" s="511" t="s">
        <v>1480</v>
      </c>
    </row>
    <row r="58" spans="1:6" ht="18" customHeight="1">
      <c r="A58" s="508" t="s">
        <v>1532</v>
      </c>
      <c r="B58" s="509">
        <v>654</v>
      </c>
      <c r="C58" s="510" t="s">
        <v>1583</v>
      </c>
      <c r="D58" s="509" t="s">
        <v>1956</v>
      </c>
      <c r="E58" s="511" t="s">
        <v>1642</v>
      </c>
      <c r="F58" s="511" t="s">
        <v>1480</v>
      </c>
    </row>
    <row r="59" spans="1:6" ht="18" customHeight="1">
      <c r="A59" s="508" t="s">
        <v>1533</v>
      </c>
      <c r="B59" s="509">
        <v>655</v>
      </c>
      <c r="C59" s="510" t="s">
        <v>1584</v>
      </c>
      <c r="D59" s="509" t="s">
        <v>1957</v>
      </c>
      <c r="E59" s="511" t="s">
        <v>1642</v>
      </c>
      <c r="F59" s="511" t="s">
        <v>1480</v>
      </c>
    </row>
    <row r="60" spans="1:6" ht="18" customHeight="1">
      <c r="A60" s="508" t="s">
        <v>1534</v>
      </c>
      <c r="B60" s="509">
        <v>656</v>
      </c>
      <c r="C60" s="510" t="s">
        <v>1587</v>
      </c>
      <c r="D60" s="509" t="s">
        <v>1958</v>
      </c>
      <c r="E60" s="511" t="s">
        <v>1642</v>
      </c>
      <c r="F60" s="511" t="s">
        <v>1480</v>
      </c>
    </row>
    <row r="61" spans="1:6" ht="18" customHeight="1">
      <c r="A61" s="508" t="s">
        <v>1535</v>
      </c>
      <c r="B61" s="509">
        <v>657</v>
      </c>
      <c r="C61" s="510" t="s">
        <v>1586</v>
      </c>
      <c r="D61" s="509" t="s">
        <v>1959</v>
      </c>
      <c r="E61" s="511" t="s">
        <v>1642</v>
      </c>
      <c r="F61" s="511" t="s">
        <v>1480</v>
      </c>
    </row>
    <row r="62" spans="1:6" ht="18" customHeight="1">
      <c r="A62" s="508" t="s">
        <v>1536</v>
      </c>
      <c r="B62" s="509">
        <v>658</v>
      </c>
      <c r="C62" s="510" t="s">
        <v>1585</v>
      </c>
      <c r="D62" s="509" t="s">
        <v>1960</v>
      </c>
      <c r="E62" s="511" t="s">
        <v>1642</v>
      </c>
      <c r="F62" s="511" t="s">
        <v>1480</v>
      </c>
    </row>
    <row r="63" spans="1:6" ht="18" customHeight="1">
      <c r="A63" s="508" t="s">
        <v>1537</v>
      </c>
      <c r="B63" s="512">
        <v>659</v>
      </c>
      <c r="C63" s="510" t="s">
        <v>1588</v>
      </c>
      <c r="D63" s="509" t="s">
        <v>1961</v>
      </c>
      <c r="E63" s="511" t="s">
        <v>1642</v>
      </c>
      <c r="F63" s="511" t="s">
        <v>1480</v>
      </c>
    </row>
    <row r="64" spans="1:6" ht="18" customHeight="1">
      <c r="A64" s="508" t="s">
        <v>1551</v>
      </c>
      <c r="B64" s="509">
        <v>660</v>
      </c>
      <c r="C64" s="510" t="s">
        <v>1589</v>
      </c>
      <c r="D64" s="509" t="s">
        <v>1962</v>
      </c>
      <c r="E64" s="511" t="s">
        <v>1642</v>
      </c>
      <c r="F64" s="511" t="s">
        <v>1480</v>
      </c>
    </row>
    <row r="65" spans="1:6" ht="18" customHeight="1">
      <c r="A65" s="508" t="s">
        <v>1538</v>
      </c>
      <c r="B65" s="509">
        <v>661</v>
      </c>
      <c r="C65" s="510" t="s">
        <v>1590</v>
      </c>
      <c r="D65" s="509" t="s">
        <v>1963</v>
      </c>
      <c r="E65" s="511" t="s">
        <v>1642</v>
      </c>
      <c r="F65" s="511" t="s">
        <v>1480</v>
      </c>
    </row>
    <row r="66" spans="1:6" ht="18" customHeight="1">
      <c r="A66" s="513" t="s">
        <v>1539</v>
      </c>
      <c r="B66" s="514">
        <v>662</v>
      </c>
      <c r="C66" s="515" t="s">
        <v>1591</v>
      </c>
      <c r="D66" s="514" t="s">
        <v>1964</v>
      </c>
      <c r="E66" s="516" t="s">
        <v>1642</v>
      </c>
      <c r="F66" s="516" t="s">
        <v>1480</v>
      </c>
    </row>
    <row r="67" spans="1:6" ht="18" customHeight="1"/>
    <row r="68" spans="1:6" ht="18" customHeight="1">
      <c r="A68" s="517" t="s">
        <v>1540</v>
      </c>
      <c r="B68" s="518"/>
      <c r="C68" s="519" t="s">
        <v>1592</v>
      </c>
      <c r="D68" s="518"/>
      <c r="E68" s="520" t="s">
        <v>1643</v>
      </c>
      <c r="F68" s="521" t="s">
        <v>1480</v>
      </c>
    </row>
    <row r="69" spans="1:6" ht="18" customHeight="1">
      <c r="A69" s="522" t="s">
        <v>1541</v>
      </c>
      <c r="B69" s="523"/>
      <c r="C69" s="524" t="s">
        <v>1593</v>
      </c>
      <c r="D69" s="523"/>
      <c r="E69" s="525" t="s">
        <v>1643</v>
      </c>
      <c r="F69" s="525" t="s">
        <v>1480</v>
      </c>
    </row>
    <row r="70" spans="1:6" ht="18" customHeight="1">
      <c r="A70" s="522" t="s">
        <v>1542</v>
      </c>
      <c r="B70" s="523"/>
      <c r="C70" s="524" t="s">
        <v>1594</v>
      </c>
      <c r="D70" s="523"/>
      <c r="E70" s="525" t="s">
        <v>1643</v>
      </c>
      <c r="F70" s="525" t="s">
        <v>1480</v>
      </c>
    </row>
    <row r="71" spans="1:6" ht="18" customHeight="1">
      <c r="A71" s="522" t="s">
        <v>1543</v>
      </c>
      <c r="B71" s="523"/>
      <c r="C71" s="524" t="s">
        <v>1595</v>
      </c>
      <c r="D71" s="523"/>
      <c r="E71" s="525" t="s">
        <v>1643</v>
      </c>
      <c r="F71" s="525" t="s">
        <v>1480</v>
      </c>
    </row>
    <row r="72" spans="1:6" ht="18" customHeight="1">
      <c r="A72" s="522" t="s">
        <v>1544</v>
      </c>
      <c r="B72" s="523"/>
      <c r="C72" s="524" t="s">
        <v>1596</v>
      </c>
      <c r="D72" s="523"/>
      <c r="E72" s="525" t="s">
        <v>1643</v>
      </c>
      <c r="F72" s="525" t="s">
        <v>1480</v>
      </c>
    </row>
    <row r="73" spans="1:6" ht="18" customHeight="1">
      <c r="A73" s="522" t="s">
        <v>1545</v>
      </c>
      <c r="B73" s="523"/>
      <c r="C73" s="524" t="s">
        <v>1597</v>
      </c>
      <c r="D73" s="523"/>
      <c r="E73" s="525" t="s">
        <v>1643</v>
      </c>
      <c r="F73" s="525" t="s">
        <v>1480</v>
      </c>
    </row>
    <row r="74" spans="1:6" ht="18" customHeight="1">
      <c r="A74" s="522" t="s">
        <v>1546</v>
      </c>
      <c r="B74" s="523"/>
      <c r="C74" s="524" t="s">
        <v>1598</v>
      </c>
      <c r="D74" s="523"/>
      <c r="E74" s="525" t="s">
        <v>1643</v>
      </c>
      <c r="F74" s="525" t="s">
        <v>1480</v>
      </c>
    </row>
    <row r="75" spans="1:6" ht="18" customHeight="1">
      <c r="A75" s="522" t="s">
        <v>1547</v>
      </c>
      <c r="B75" s="523"/>
      <c r="C75" s="524" t="s">
        <v>1599</v>
      </c>
      <c r="D75" s="523"/>
      <c r="E75" s="525" t="s">
        <v>1643</v>
      </c>
      <c r="F75" s="525" t="s">
        <v>1480</v>
      </c>
    </row>
    <row r="76" spans="1:6" ht="18" customHeight="1">
      <c r="A76" s="522" t="s">
        <v>1548</v>
      </c>
      <c r="B76" s="523"/>
      <c r="C76" s="524" t="s">
        <v>1600</v>
      </c>
      <c r="D76" s="523"/>
      <c r="E76" s="525" t="s">
        <v>1643</v>
      </c>
      <c r="F76" s="525" t="s">
        <v>1480</v>
      </c>
    </row>
    <row r="77" spans="1:6" ht="18" customHeight="1">
      <c r="A77" s="522" t="s">
        <v>1549</v>
      </c>
      <c r="B77" s="523"/>
      <c r="C77" s="524" t="s">
        <v>1601</v>
      </c>
      <c r="D77" s="523"/>
      <c r="E77" s="525" t="s">
        <v>1643</v>
      </c>
      <c r="F77" s="525" t="s">
        <v>1480</v>
      </c>
    </row>
    <row r="78" spans="1:6" ht="18" customHeight="1">
      <c r="A78" s="522" t="s">
        <v>1550</v>
      </c>
      <c r="B78" s="523"/>
      <c r="C78" s="524" t="s">
        <v>1602</v>
      </c>
      <c r="D78" s="523"/>
      <c r="E78" s="525" t="s">
        <v>1643</v>
      </c>
      <c r="F78" s="525" t="s">
        <v>1480</v>
      </c>
    </row>
    <row r="79" spans="1:6" ht="18" customHeight="1">
      <c r="A79" s="526" t="s">
        <v>579</v>
      </c>
      <c r="B79" s="527"/>
      <c r="C79" s="528" t="s">
        <v>1490</v>
      </c>
      <c r="D79" s="527"/>
      <c r="E79" s="529" t="s">
        <v>1643</v>
      </c>
      <c r="F79" s="529" t="s">
        <v>1480</v>
      </c>
    </row>
  </sheetData>
  <sheetProtection algorithmName="SHA-512" hashValue="VELxVGsRR9zuXI6QhtNVShD6DpKlzaWrvWZWNTCgJjEkmmpoplfOOvPujMYm1T1plP+bjYu8o5yPHcGTJpJBHw==" saltValue="T7p8mZ6pi+Fny5vLlzfC6A==" spinCount="100000" sheet="1" objects="1" scenarios="1"/>
  <pageMargins left="0.511811024" right="0.511811024" top="0.78740157499999996" bottom="0.78740157499999996" header="0.31496062000000002" footer="0.3149606200000000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5"/>
  <dimension ref="A1:X400"/>
  <sheetViews>
    <sheetView workbookViewId="0"/>
  </sheetViews>
  <sheetFormatPr defaultColWidth="9.140625" defaultRowHeight="15" customHeight="1"/>
  <cols>
    <col min="1" max="1" width="9.140625" style="42"/>
    <col min="2" max="2" width="36.5703125" bestFit="1" customWidth="1"/>
    <col min="3" max="3" width="59.5703125" customWidth="1"/>
    <col min="4" max="4" width="13.28515625" bestFit="1" customWidth="1"/>
    <col min="5" max="5" width="13.5703125" bestFit="1" customWidth="1"/>
    <col min="6" max="6" width="36.5703125" style="40" bestFit="1" customWidth="1"/>
    <col min="7" max="7" width="36.5703125" bestFit="1" customWidth="1"/>
    <col min="8" max="8" width="13.28515625" bestFit="1" customWidth="1"/>
    <col min="9" max="9" width="13.5703125" bestFit="1" customWidth="1"/>
    <col min="10" max="10" width="14.28515625" style="40" bestFit="1" customWidth="1"/>
    <col min="11" max="11" width="19.5703125" style="40" bestFit="1" customWidth="1"/>
    <col min="12" max="13" width="36.5703125" bestFit="1" customWidth="1"/>
    <col min="14" max="14" width="9.5703125" bestFit="1" customWidth="1"/>
    <col min="15" max="15" width="17.42578125" style="40" bestFit="1" customWidth="1"/>
    <col min="16" max="16" width="10.5703125" style="40" bestFit="1" customWidth="1"/>
    <col min="17" max="17" width="8.85546875" style="40" bestFit="1" customWidth="1"/>
    <col min="18" max="18" width="7" style="40" bestFit="1" customWidth="1"/>
    <col min="19" max="19" width="9.85546875" style="40" bestFit="1" customWidth="1"/>
    <col min="20" max="20" width="8.140625" bestFit="1" customWidth="1"/>
    <col min="21" max="21" width="23.85546875" bestFit="1" customWidth="1"/>
    <col min="22" max="22" width="8" bestFit="1" customWidth="1"/>
    <col min="23" max="23" width="9.42578125" bestFit="1" customWidth="1"/>
    <col min="24" max="24" width="24.42578125" bestFit="1" customWidth="1"/>
    <col min="25" max="16384" width="9.140625" style="40"/>
  </cols>
  <sheetData>
    <row r="1" spans="1:19" ht="15" customHeight="1">
      <c r="A1" s="42" t="s">
        <v>550</v>
      </c>
      <c r="B1" t="s">
        <v>548</v>
      </c>
      <c r="C1" t="s">
        <v>1645</v>
      </c>
      <c r="D1" t="s">
        <v>592</v>
      </c>
      <c r="F1" s="38" t="s">
        <v>1644</v>
      </c>
      <c r="G1" t="s">
        <v>1901</v>
      </c>
      <c r="J1" s="38" t="s">
        <v>112</v>
      </c>
      <c r="K1" s="38" t="s">
        <v>120</v>
      </c>
      <c r="O1" s="38" t="s">
        <v>113</v>
      </c>
      <c r="P1" s="39" t="s">
        <v>121</v>
      </c>
      <c r="Q1" s="39" t="s">
        <v>122</v>
      </c>
      <c r="R1" s="39" t="s">
        <v>123</v>
      </c>
      <c r="S1" s="39" t="s">
        <v>124</v>
      </c>
    </row>
    <row r="2" spans="1:19" ht="15" customHeight="1">
      <c r="A2" s="42">
        <v>1</v>
      </c>
      <c r="B2" t="s">
        <v>593</v>
      </c>
      <c r="C2" t="s">
        <v>1646</v>
      </c>
      <c r="D2">
        <v>1</v>
      </c>
      <c r="F2" s="38" t="s">
        <v>594</v>
      </c>
      <c r="G2" t="str">
        <f t="shared" ref="G2:G65" si="0">IF(C2=F2,"Reeleito",IF(C2="sub judice",C2,"Novo Prefeito(a)"))</f>
        <v>Novo Prefeito(a)</v>
      </c>
      <c r="H2">
        <f>COUNTIF($G$2:$G$400,"Novo Prefeito(a)")</f>
        <v>255</v>
      </c>
      <c r="J2" s="38" t="s">
        <v>125</v>
      </c>
      <c r="K2" s="38" t="s">
        <v>117</v>
      </c>
      <c r="O2" s="38" t="s">
        <v>126</v>
      </c>
      <c r="P2" s="41">
        <v>7753</v>
      </c>
      <c r="Q2" s="41">
        <v>7457</v>
      </c>
      <c r="R2" s="38">
        <v>0.65159999999999996</v>
      </c>
      <c r="S2" s="38" t="s">
        <v>127</v>
      </c>
    </row>
    <row r="3" spans="1:19" ht="15" customHeight="1">
      <c r="A3" s="42">
        <f>A2+1</f>
        <v>2</v>
      </c>
      <c r="B3" t="s">
        <v>595</v>
      </c>
      <c r="C3" t="s">
        <v>596</v>
      </c>
      <c r="D3">
        <v>2</v>
      </c>
      <c r="F3" s="38" t="s">
        <v>596</v>
      </c>
      <c r="G3" t="str">
        <f t="shared" si="0"/>
        <v>Reeleito</v>
      </c>
      <c r="H3">
        <f>COUNTIF($G$2:$G$400,"Reeleito")</f>
        <v>143</v>
      </c>
      <c r="J3" s="38" t="s">
        <v>128</v>
      </c>
      <c r="K3" s="38" t="s">
        <v>115</v>
      </c>
      <c r="O3" s="38" t="s">
        <v>129</v>
      </c>
      <c r="P3" s="41">
        <v>6374</v>
      </c>
      <c r="Q3" s="41">
        <v>5919</v>
      </c>
      <c r="R3" s="38">
        <v>0.67689999999999995</v>
      </c>
      <c r="S3" s="38" t="s">
        <v>127</v>
      </c>
    </row>
    <row r="4" spans="1:19" ht="15" customHeight="1">
      <c r="A4" s="42">
        <f t="shared" ref="A4:A67" si="1">A3+1</f>
        <v>3</v>
      </c>
      <c r="B4" t="s">
        <v>597</v>
      </c>
      <c r="C4" t="s">
        <v>1647</v>
      </c>
      <c r="D4">
        <v>3</v>
      </c>
      <c r="F4" s="38" t="s">
        <v>598</v>
      </c>
      <c r="G4" t="str">
        <f t="shared" si="0"/>
        <v>Novo Prefeito(a)</v>
      </c>
      <c r="H4">
        <f>COUNTIF($G$2:$G$400,"sub judice")</f>
        <v>1</v>
      </c>
      <c r="J4" s="38" t="s">
        <v>130</v>
      </c>
      <c r="K4" s="38" t="s">
        <v>115</v>
      </c>
      <c r="O4" s="38" t="s">
        <v>131</v>
      </c>
      <c r="P4" s="41">
        <v>8270</v>
      </c>
      <c r="Q4" s="41">
        <v>9371</v>
      </c>
      <c r="R4" s="38">
        <v>0.59950000000000003</v>
      </c>
      <c r="S4" s="38" t="s">
        <v>127</v>
      </c>
    </row>
    <row r="5" spans="1:19" ht="15" customHeight="1">
      <c r="A5" s="42">
        <f t="shared" si="1"/>
        <v>4</v>
      </c>
      <c r="B5" t="s">
        <v>599</v>
      </c>
      <c r="C5" t="s">
        <v>1648</v>
      </c>
      <c r="D5">
        <v>4</v>
      </c>
      <c r="F5" s="38" t="s">
        <v>600</v>
      </c>
      <c r="G5" t="str">
        <f t="shared" si="0"/>
        <v>Novo Prefeito(a)</v>
      </c>
      <c r="J5" s="38" t="s">
        <v>128</v>
      </c>
      <c r="K5" s="38" t="s">
        <v>115</v>
      </c>
      <c r="O5" s="38" t="s">
        <v>132</v>
      </c>
      <c r="P5" s="41">
        <v>103245</v>
      </c>
      <c r="Q5" s="41">
        <v>118623</v>
      </c>
      <c r="R5" s="38">
        <v>0.62270000000000003</v>
      </c>
      <c r="S5" s="38" t="s">
        <v>127</v>
      </c>
    </row>
    <row r="6" spans="1:19" ht="15" customHeight="1">
      <c r="A6" s="42">
        <f t="shared" si="1"/>
        <v>5</v>
      </c>
      <c r="B6" t="s">
        <v>601</v>
      </c>
      <c r="C6" t="s">
        <v>1649</v>
      </c>
      <c r="D6">
        <v>5</v>
      </c>
      <c r="F6" s="38" t="s">
        <v>602</v>
      </c>
      <c r="G6" t="str">
        <f t="shared" si="0"/>
        <v>Novo Prefeito(a)</v>
      </c>
      <c r="J6" s="38" t="s">
        <v>133</v>
      </c>
      <c r="K6" s="38" t="s">
        <v>116</v>
      </c>
      <c r="O6" s="38" t="s">
        <v>134</v>
      </c>
      <c r="P6" s="41">
        <v>4306</v>
      </c>
      <c r="Q6" s="41">
        <v>1942</v>
      </c>
      <c r="R6" s="38">
        <v>0.75980000000000003</v>
      </c>
      <c r="S6" s="38" t="s">
        <v>135</v>
      </c>
    </row>
    <row r="7" spans="1:19" ht="15" customHeight="1">
      <c r="A7" s="42">
        <f t="shared" si="1"/>
        <v>6</v>
      </c>
      <c r="B7" t="s">
        <v>603</v>
      </c>
      <c r="C7" t="s">
        <v>1650</v>
      </c>
      <c r="D7">
        <v>350</v>
      </c>
      <c r="F7" s="38" t="s">
        <v>604</v>
      </c>
      <c r="G7" t="str">
        <f t="shared" si="0"/>
        <v>Novo Prefeito(a)</v>
      </c>
      <c r="J7" s="38" t="s">
        <v>136</v>
      </c>
      <c r="K7" s="38" t="s">
        <v>137</v>
      </c>
      <c r="O7" s="38" t="s">
        <v>138</v>
      </c>
      <c r="P7" s="41">
        <v>3206</v>
      </c>
      <c r="Q7" s="41">
        <v>2741</v>
      </c>
      <c r="R7" s="38">
        <v>0.73640000000000005</v>
      </c>
      <c r="S7" s="38" t="s">
        <v>135</v>
      </c>
    </row>
    <row r="8" spans="1:19" ht="15" customHeight="1">
      <c r="A8" s="42">
        <f t="shared" si="1"/>
        <v>7</v>
      </c>
      <c r="B8" t="s">
        <v>605</v>
      </c>
      <c r="C8" t="s">
        <v>606</v>
      </c>
      <c r="D8">
        <v>6</v>
      </c>
      <c r="F8" s="38" t="s">
        <v>606</v>
      </c>
      <c r="G8" t="str">
        <f t="shared" si="0"/>
        <v>Reeleito</v>
      </c>
      <c r="J8" s="38" t="s">
        <v>139</v>
      </c>
      <c r="K8" s="38" t="s">
        <v>140</v>
      </c>
      <c r="O8" s="38" t="s">
        <v>141</v>
      </c>
      <c r="P8" s="41">
        <v>13662</v>
      </c>
      <c r="Q8" s="41">
        <v>14770</v>
      </c>
      <c r="R8" s="38">
        <v>0.72170000000000001</v>
      </c>
      <c r="S8" s="38" t="s">
        <v>135</v>
      </c>
    </row>
    <row r="9" spans="1:19" ht="15" customHeight="1">
      <c r="A9" s="42">
        <f t="shared" si="1"/>
        <v>8</v>
      </c>
      <c r="B9" t="s">
        <v>607</v>
      </c>
      <c r="C9" t="s">
        <v>608</v>
      </c>
      <c r="D9">
        <v>7</v>
      </c>
      <c r="F9" s="38" t="s">
        <v>608</v>
      </c>
      <c r="G9" t="str">
        <f t="shared" si="0"/>
        <v>Reeleito</v>
      </c>
      <c r="J9" s="38" t="s">
        <v>136</v>
      </c>
      <c r="K9" s="38" t="s">
        <v>137</v>
      </c>
      <c r="O9" s="38" t="s">
        <v>142</v>
      </c>
      <c r="P9" s="41">
        <v>10179</v>
      </c>
      <c r="Q9" s="41">
        <v>9836</v>
      </c>
      <c r="R9" s="38">
        <v>0.68810000000000004</v>
      </c>
      <c r="S9" s="38" t="s">
        <v>127</v>
      </c>
    </row>
    <row r="10" spans="1:19" ht="15" customHeight="1">
      <c r="A10" s="42">
        <f t="shared" si="1"/>
        <v>9</v>
      </c>
      <c r="B10" t="s">
        <v>609</v>
      </c>
      <c r="C10" t="s">
        <v>1651</v>
      </c>
      <c r="D10">
        <v>8</v>
      </c>
      <c r="F10" s="38" t="s">
        <v>610</v>
      </c>
      <c r="G10" t="str">
        <f t="shared" si="0"/>
        <v>Novo Prefeito(a)</v>
      </c>
      <c r="J10" s="38" t="s">
        <v>136</v>
      </c>
      <c r="K10" s="38" t="s">
        <v>137</v>
      </c>
      <c r="O10" s="38" t="s">
        <v>143</v>
      </c>
      <c r="P10" s="41">
        <v>20516</v>
      </c>
      <c r="Q10" s="41">
        <v>22056</v>
      </c>
      <c r="R10" s="38">
        <v>0.73199999999999998</v>
      </c>
      <c r="S10" s="38" t="s">
        <v>135</v>
      </c>
    </row>
    <row r="11" spans="1:19" ht="15" customHeight="1">
      <c r="A11" s="42">
        <f t="shared" si="1"/>
        <v>10</v>
      </c>
      <c r="B11" t="s">
        <v>611</v>
      </c>
      <c r="C11" t="s">
        <v>1652</v>
      </c>
      <c r="D11">
        <v>9</v>
      </c>
      <c r="F11" s="38" t="s">
        <v>612</v>
      </c>
      <c r="G11" t="str">
        <f t="shared" si="0"/>
        <v>Novo Prefeito(a)</v>
      </c>
      <c r="J11" s="38" t="s">
        <v>144</v>
      </c>
      <c r="K11" s="38" t="s">
        <v>117</v>
      </c>
      <c r="O11" s="38" t="s">
        <v>145</v>
      </c>
      <c r="P11" s="41">
        <v>10298</v>
      </c>
      <c r="Q11" s="41">
        <v>11406</v>
      </c>
      <c r="R11" s="38">
        <v>0.7288</v>
      </c>
      <c r="S11" s="38" t="s">
        <v>135</v>
      </c>
    </row>
    <row r="12" spans="1:19" ht="15" customHeight="1">
      <c r="A12" s="42">
        <f t="shared" si="1"/>
        <v>11</v>
      </c>
      <c r="B12" t="s">
        <v>613</v>
      </c>
      <c r="C12" t="s">
        <v>1653</v>
      </c>
      <c r="D12">
        <v>10</v>
      </c>
      <c r="F12" s="38" t="s">
        <v>614</v>
      </c>
      <c r="G12" t="str">
        <f t="shared" si="0"/>
        <v>Novo Prefeito(a)</v>
      </c>
      <c r="J12" s="38" t="s">
        <v>139</v>
      </c>
      <c r="K12" s="38" t="s">
        <v>140</v>
      </c>
      <c r="O12" s="38" t="s">
        <v>146</v>
      </c>
      <c r="P12" s="41">
        <v>5444</v>
      </c>
      <c r="Q12" s="41">
        <v>6257</v>
      </c>
      <c r="R12" s="38">
        <v>0.72770000000000001</v>
      </c>
      <c r="S12" s="38" t="s">
        <v>135</v>
      </c>
    </row>
    <row r="13" spans="1:19" ht="15" customHeight="1">
      <c r="A13" s="42">
        <f t="shared" si="1"/>
        <v>12</v>
      </c>
      <c r="B13" t="s">
        <v>615</v>
      </c>
      <c r="C13" t="s">
        <v>1654</v>
      </c>
      <c r="D13">
        <v>11</v>
      </c>
      <c r="F13" s="38" t="s">
        <v>616</v>
      </c>
      <c r="G13" t="str">
        <f t="shared" si="0"/>
        <v>Novo Prefeito(a)</v>
      </c>
      <c r="J13" s="38" t="s">
        <v>147</v>
      </c>
      <c r="K13" s="38" t="s">
        <v>148</v>
      </c>
      <c r="O13" s="38" t="s">
        <v>149</v>
      </c>
      <c r="P13" s="41">
        <v>17308</v>
      </c>
      <c r="Q13" s="41">
        <v>19152</v>
      </c>
      <c r="R13" s="38">
        <v>0.79239999999999999</v>
      </c>
      <c r="S13" s="38" t="s">
        <v>135</v>
      </c>
    </row>
    <row r="14" spans="1:19" ht="15" customHeight="1">
      <c r="A14" s="42">
        <f t="shared" si="1"/>
        <v>13</v>
      </c>
      <c r="B14" t="s">
        <v>617</v>
      </c>
      <c r="C14" t="s">
        <v>1655</v>
      </c>
      <c r="D14">
        <v>12</v>
      </c>
      <c r="F14" s="38" t="s">
        <v>618</v>
      </c>
      <c r="G14" t="str">
        <f t="shared" si="0"/>
        <v>Novo Prefeito(a)</v>
      </c>
      <c r="J14" s="38" t="s">
        <v>150</v>
      </c>
      <c r="K14" s="38" t="s">
        <v>114</v>
      </c>
      <c r="O14" s="38" t="s">
        <v>151</v>
      </c>
      <c r="P14" s="41">
        <v>2865</v>
      </c>
      <c r="Q14" s="41">
        <v>2801</v>
      </c>
      <c r="R14" s="38">
        <v>0.74880000000000002</v>
      </c>
      <c r="S14" s="38" t="s">
        <v>135</v>
      </c>
    </row>
    <row r="15" spans="1:19" ht="15" customHeight="1">
      <c r="A15" s="42">
        <f t="shared" si="1"/>
        <v>14</v>
      </c>
      <c r="B15" t="s">
        <v>619</v>
      </c>
      <c r="C15" t="s">
        <v>1656</v>
      </c>
      <c r="D15">
        <v>13</v>
      </c>
      <c r="F15" s="38" t="s">
        <v>620</v>
      </c>
      <c r="G15" t="str">
        <f t="shared" si="0"/>
        <v>Novo Prefeito(a)</v>
      </c>
      <c r="J15" s="38" t="s">
        <v>152</v>
      </c>
      <c r="K15" s="38" t="s">
        <v>117</v>
      </c>
      <c r="O15" s="38" t="s">
        <v>153</v>
      </c>
      <c r="P15" s="41">
        <v>20615</v>
      </c>
      <c r="Q15" s="41">
        <v>20031</v>
      </c>
      <c r="R15" s="38">
        <v>0.70299999999999996</v>
      </c>
      <c r="S15" s="38" t="s">
        <v>135</v>
      </c>
    </row>
    <row r="16" spans="1:19" ht="15" customHeight="1">
      <c r="A16" s="42">
        <f t="shared" si="1"/>
        <v>15</v>
      </c>
      <c r="B16" t="s">
        <v>621</v>
      </c>
      <c r="C16" t="s">
        <v>1657</v>
      </c>
      <c r="D16">
        <v>355</v>
      </c>
      <c r="F16" s="38" t="s">
        <v>622</v>
      </c>
      <c r="G16" t="str">
        <f t="shared" si="0"/>
        <v>Novo Prefeito(a)</v>
      </c>
      <c r="J16" s="38" t="s">
        <v>154</v>
      </c>
      <c r="K16" s="38" t="s">
        <v>140</v>
      </c>
      <c r="O16" s="38" t="s">
        <v>155</v>
      </c>
      <c r="P16" s="41">
        <v>2861</v>
      </c>
      <c r="Q16" s="41">
        <v>2928</v>
      </c>
      <c r="R16" s="38">
        <v>0.75180000000000002</v>
      </c>
      <c r="S16" s="38" t="s">
        <v>135</v>
      </c>
    </row>
    <row r="17" spans="1:19" ht="15" customHeight="1">
      <c r="A17" s="42">
        <f t="shared" si="1"/>
        <v>16</v>
      </c>
      <c r="B17" t="s">
        <v>623</v>
      </c>
      <c r="C17" t="s">
        <v>1658</v>
      </c>
      <c r="D17">
        <v>14</v>
      </c>
      <c r="F17" s="38" t="s">
        <v>624</v>
      </c>
      <c r="G17" t="str">
        <f t="shared" si="0"/>
        <v>Novo Prefeito(a)</v>
      </c>
      <c r="J17" s="38" t="s">
        <v>156</v>
      </c>
      <c r="K17" s="38" t="s">
        <v>115</v>
      </c>
      <c r="O17" s="38" t="s">
        <v>157</v>
      </c>
      <c r="P17" s="41">
        <v>18891</v>
      </c>
      <c r="Q17" s="41">
        <v>18980</v>
      </c>
      <c r="R17" s="38">
        <v>0.54430000000000001</v>
      </c>
      <c r="S17" s="38" t="s">
        <v>127</v>
      </c>
    </row>
    <row r="18" spans="1:19" ht="15" customHeight="1">
      <c r="A18" s="42">
        <f t="shared" si="1"/>
        <v>17</v>
      </c>
      <c r="B18" t="s">
        <v>625</v>
      </c>
      <c r="C18" t="s">
        <v>1659</v>
      </c>
      <c r="D18">
        <v>15</v>
      </c>
      <c r="F18" s="38" t="s">
        <v>626</v>
      </c>
      <c r="G18" t="str">
        <f t="shared" si="0"/>
        <v>Novo Prefeito(a)</v>
      </c>
      <c r="J18" s="38" t="s">
        <v>158</v>
      </c>
      <c r="K18" s="38" t="s">
        <v>118</v>
      </c>
      <c r="O18" s="38" t="s">
        <v>159</v>
      </c>
      <c r="P18" s="41">
        <v>7351</v>
      </c>
      <c r="Q18" s="41">
        <v>7434</v>
      </c>
      <c r="R18" s="38">
        <v>0.72140000000000004</v>
      </c>
      <c r="S18" s="38" t="s">
        <v>135</v>
      </c>
    </row>
    <row r="19" spans="1:19" ht="15" customHeight="1">
      <c r="A19" s="42">
        <f t="shared" si="1"/>
        <v>18</v>
      </c>
      <c r="B19" t="s">
        <v>627</v>
      </c>
      <c r="C19" t="s">
        <v>1660</v>
      </c>
      <c r="D19">
        <v>16</v>
      </c>
      <c r="F19" s="38" t="s">
        <v>628</v>
      </c>
      <c r="G19" t="str">
        <f t="shared" si="0"/>
        <v>Novo Prefeito(a)</v>
      </c>
      <c r="J19" s="38" t="s">
        <v>160</v>
      </c>
      <c r="K19" s="38" t="s">
        <v>117</v>
      </c>
      <c r="O19" s="38" t="s">
        <v>161</v>
      </c>
      <c r="P19" s="41">
        <v>120884</v>
      </c>
      <c r="Q19" s="41">
        <v>134996</v>
      </c>
      <c r="R19" s="38">
        <v>0.76600000000000001</v>
      </c>
      <c r="S19" s="38" t="s">
        <v>135</v>
      </c>
    </row>
    <row r="20" spans="1:19" ht="15" customHeight="1">
      <c r="A20" s="42">
        <f t="shared" si="1"/>
        <v>19</v>
      </c>
      <c r="B20" t="s">
        <v>629</v>
      </c>
      <c r="C20" t="s">
        <v>1661</v>
      </c>
      <c r="D20">
        <v>17</v>
      </c>
      <c r="F20" s="38" t="s">
        <v>630</v>
      </c>
      <c r="G20" t="str">
        <f t="shared" si="0"/>
        <v>Novo Prefeito(a)</v>
      </c>
      <c r="J20" s="38" t="s">
        <v>144</v>
      </c>
      <c r="K20" s="38" t="s">
        <v>117</v>
      </c>
      <c r="O20" s="38" t="s">
        <v>162</v>
      </c>
      <c r="P20" s="41">
        <v>104161</v>
      </c>
      <c r="Q20" s="41">
        <v>123027</v>
      </c>
      <c r="R20" s="38">
        <v>0.77869999999999995</v>
      </c>
      <c r="S20" s="38" t="s">
        <v>135</v>
      </c>
    </row>
    <row r="21" spans="1:19" ht="15" customHeight="1">
      <c r="A21" s="42">
        <f t="shared" si="1"/>
        <v>20</v>
      </c>
      <c r="B21" t="s">
        <v>631</v>
      </c>
      <c r="C21" t="s">
        <v>632</v>
      </c>
      <c r="D21">
        <v>18</v>
      </c>
      <c r="F21" s="38" t="s">
        <v>632</v>
      </c>
      <c r="G21" t="str">
        <f t="shared" si="0"/>
        <v>Reeleito</v>
      </c>
      <c r="J21" s="38" t="s">
        <v>163</v>
      </c>
      <c r="K21" s="38" t="s">
        <v>118</v>
      </c>
      <c r="O21" s="38" t="s">
        <v>164</v>
      </c>
      <c r="P21" s="41">
        <v>25856</v>
      </c>
      <c r="Q21" s="41">
        <v>28115</v>
      </c>
      <c r="R21" s="38">
        <v>0.75319999999999998</v>
      </c>
      <c r="S21" s="38" t="s">
        <v>135</v>
      </c>
    </row>
    <row r="22" spans="1:19" ht="15" customHeight="1">
      <c r="A22" s="42">
        <f t="shared" si="1"/>
        <v>21</v>
      </c>
      <c r="B22" t="s">
        <v>633</v>
      </c>
      <c r="C22" t="s">
        <v>1662</v>
      </c>
      <c r="D22">
        <v>40</v>
      </c>
      <c r="F22" s="38" t="s">
        <v>634</v>
      </c>
      <c r="G22" t="str">
        <f t="shared" si="0"/>
        <v>Novo Prefeito(a)</v>
      </c>
      <c r="J22" s="38" t="s">
        <v>160</v>
      </c>
      <c r="K22" s="38" t="s">
        <v>117</v>
      </c>
      <c r="O22" s="38" t="s">
        <v>165</v>
      </c>
      <c r="P22" s="41">
        <v>3554</v>
      </c>
      <c r="Q22" s="41">
        <v>3068</v>
      </c>
      <c r="R22" s="38">
        <v>0.68540000000000001</v>
      </c>
      <c r="S22" s="38" t="s">
        <v>127</v>
      </c>
    </row>
    <row r="23" spans="1:19" ht="15" customHeight="1">
      <c r="A23" s="42">
        <f t="shared" si="1"/>
        <v>22</v>
      </c>
      <c r="B23" t="s">
        <v>635</v>
      </c>
      <c r="C23" t="s">
        <v>1663</v>
      </c>
      <c r="D23">
        <v>19</v>
      </c>
      <c r="F23" s="38" t="s">
        <v>636</v>
      </c>
      <c r="G23" t="str">
        <f t="shared" si="0"/>
        <v>Novo Prefeito(a)</v>
      </c>
      <c r="J23" s="38" t="s">
        <v>166</v>
      </c>
      <c r="K23" s="38" t="s">
        <v>140</v>
      </c>
      <c r="O23" s="38" t="s">
        <v>167</v>
      </c>
      <c r="P23" s="41">
        <v>13424</v>
      </c>
      <c r="Q23" s="41">
        <v>13970</v>
      </c>
      <c r="R23" s="38">
        <v>0.75549999999999995</v>
      </c>
      <c r="S23" s="38" t="s">
        <v>135</v>
      </c>
    </row>
    <row r="24" spans="1:19" ht="15" customHeight="1">
      <c r="A24" s="42">
        <f t="shared" si="1"/>
        <v>23</v>
      </c>
      <c r="B24" t="s">
        <v>637</v>
      </c>
      <c r="C24" t="s">
        <v>1664</v>
      </c>
      <c r="D24">
        <v>20</v>
      </c>
      <c r="F24" s="38" t="s">
        <v>638</v>
      </c>
      <c r="G24" t="str">
        <f t="shared" si="0"/>
        <v>Novo Prefeito(a)</v>
      </c>
      <c r="J24" s="38" t="s">
        <v>128</v>
      </c>
      <c r="K24" s="38" t="s">
        <v>115</v>
      </c>
      <c r="O24" s="38" t="s">
        <v>168</v>
      </c>
      <c r="P24" s="41">
        <v>119207</v>
      </c>
      <c r="Q24" s="41">
        <v>143843</v>
      </c>
      <c r="R24" s="38">
        <v>0.79690000000000005</v>
      </c>
      <c r="S24" s="38" t="s">
        <v>135</v>
      </c>
    </row>
    <row r="25" spans="1:19" ht="15" customHeight="1">
      <c r="A25" s="42">
        <f t="shared" si="1"/>
        <v>24</v>
      </c>
      <c r="B25" t="s">
        <v>639</v>
      </c>
      <c r="C25" t="s">
        <v>640</v>
      </c>
      <c r="D25">
        <v>92</v>
      </c>
      <c r="F25" s="38" t="s">
        <v>640</v>
      </c>
      <c r="G25" t="str">
        <f t="shared" si="0"/>
        <v>Reeleito</v>
      </c>
      <c r="J25" s="38" t="s">
        <v>160</v>
      </c>
      <c r="K25" s="38" t="s">
        <v>117</v>
      </c>
      <c r="O25" s="38" t="s">
        <v>169</v>
      </c>
      <c r="P25" s="41">
        <v>2453</v>
      </c>
      <c r="Q25" s="41">
        <v>2108</v>
      </c>
      <c r="R25" s="38">
        <v>0.68669999999999998</v>
      </c>
      <c r="S25" s="38" t="s">
        <v>127</v>
      </c>
    </row>
    <row r="26" spans="1:19" ht="15" customHeight="1">
      <c r="A26" s="42">
        <f t="shared" si="1"/>
        <v>25</v>
      </c>
      <c r="B26" t="s">
        <v>641</v>
      </c>
      <c r="C26" t="s">
        <v>642</v>
      </c>
      <c r="D26">
        <v>21</v>
      </c>
      <c r="F26" s="38" t="s">
        <v>642</v>
      </c>
      <c r="G26" t="str">
        <f t="shared" si="0"/>
        <v>Reeleito</v>
      </c>
      <c r="J26" s="38" t="s">
        <v>125</v>
      </c>
      <c r="K26" s="38" t="s">
        <v>117</v>
      </c>
      <c r="O26" s="38" t="s">
        <v>170</v>
      </c>
      <c r="P26" s="41">
        <v>16368</v>
      </c>
      <c r="Q26" s="41">
        <v>15119</v>
      </c>
      <c r="R26" s="38">
        <v>0.75029999999999997</v>
      </c>
      <c r="S26" s="38" t="s">
        <v>135</v>
      </c>
    </row>
    <row r="27" spans="1:19" ht="15" customHeight="1">
      <c r="A27" s="42">
        <f t="shared" si="1"/>
        <v>26</v>
      </c>
      <c r="B27" t="s">
        <v>643</v>
      </c>
      <c r="C27" t="s">
        <v>1665</v>
      </c>
      <c r="D27">
        <v>22</v>
      </c>
      <c r="F27" s="38" t="s">
        <v>644</v>
      </c>
      <c r="G27" t="str">
        <f t="shared" si="0"/>
        <v>Novo Prefeito(a)</v>
      </c>
      <c r="J27" s="38" t="s">
        <v>150</v>
      </c>
      <c r="K27" s="38" t="s">
        <v>114</v>
      </c>
      <c r="O27" s="38" t="s">
        <v>171</v>
      </c>
      <c r="P27" s="41">
        <v>33028</v>
      </c>
      <c r="Q27" s="41">
        <v>33362</v>
      </c>
      <c r="R27" s="38">
        <v>0.74880000000000002</v>
      </c>
      <c r="S27" s="38" t="s">
        <v>135</v>
      </c>
    </row>
    <row r="28" spans="1:19" ht="15" customHeight="1">
      <c r="A28" s="42">
        <f t="shared" si="1"/>
        <v>27</v>
      </c>
      <c r="B28" t="s">
        <v>645</v>
      </c>
      <c r="C28" t="s">
        <v>646</v>
      </c>
      <c r="D28">
        <v>23</v>
      </c>
      <c r="F28" s="38" t="s">
        <v>646</v>
      </c>
      <c r="G28" t="str">
        <f t="shared" si="0"/>
        <v>Reeleito</v>
      </c>
      <c r="J28" s="38" t="s">
        <v>154</v>
      </c>
      <c r="K28" s="38" t="s">
        <v>140</v>
      </c>
      <c r="O28" s="38" t="s">
        <v>172</v>
      </c>
      <c r="P28" s="41">
        <v>24704</v>
      </c>
      <c r="Q28" s="41">
        <v>26111</v>
      </c>
      <c r="R28" s="38">
        <v>0.7611</v>
      </c>
      <c r="S28" s="38" t="s">
        <v>135</v>
      </c>
    </row>
    <row r="29" spans="1:19" ht="15" customHeight="1">
      <c r="A29" s="42">
        <f t="shared" si="1"/>
        <v>28</v>
      </c>
      <c r="B29" t="s">
        <v>647</v>
      </c>
      <c r="C29" t="s">
        <v>648</v>
      </c>
      <c r="D29">
        <v>24</v>
      </c>
      <c r="F29" s="38" t="s">
        <v>648</v>
      </c>
      <c r="G29" t="str">
        <f t="shared" si="0"/>
        <v>Reeleito</v>
      </c>
      <c r="J29" s="38" t="s">
        <v>154</v>
      </c>
      <c r="K29" s="38" t="s">
        <v>140</v>
      </c>
      <c r="O29" s="38" t="s">
        <v>173</v>
      </c>
      <c r="P29" s="41">
        <v>3913</v>
      </c>
      <c r="Q29" s="41">
        <v>3892</v>
      </c>
      <c r="R29" s="38">
        <v>0.79659999999999997</v>
      </c>
      <c r="S29" s="38" t="s">
        <v>135</v>
      </c>
    </row>
    <row r="30" spans="1:19" ht="15" customHeight="1">
      <c r="A30" s="42">
        <f t="shared" si="1"/>
        <v>29</v>
      </c>
      <c r="B30" t="s">
        <v>649</v>
      </c>
      <c r="C30" t="s">
        <v>1666</v>
      </c>
      <c r="D30">
        <v>25</v>
      </c>
      <c r="F30" s="38" t="s">
        <v>650</v>
      </c>
      <c r="G30" t="str">
        <f t="shared" si="0"/>
        <v>Novo Prefeito(a)</v>
      </c>
      <c r="J30" s="38" t="s">
        <v>128</v>
      </c>
      <c r="K30" s="38" t="s">
        <v>115</v>
      </c>
      <c r="O30" s="38" t="s">
        <v>174</v>
      </c>
      <c r="P30" s="41">
        <v>11294</v>
      </c>
      <c r="Q30" s="41">
        <v>12941</v>
      </c>
      <c r="R30" s="38">
        <v>0.74160000000000004</v>
      </c>
      <c r="S30" s="38" t="s">
        <v>135</v>
      </c>
    </row>
    <row r="31" spans="1:19" ht="15" customHeight="1">
      <c r="A31" s="42">
        <f t="shared" si="1"/>
        <v>30</v>
      </c>
      <c r="B31" t="s">
        <v>651</v>
      </c>
      <c r="C31" t="s">
        <v>652</v>
      </c>
      <c r="D31">
        <v>26</v>
      </c>
      <c r="F31" s="38" t="s">
        <v>652</v>
      </c>
      <c r="G31" t="str">
        <f t="shared" si="0"/>
        <v>Reeleito</v>
      </c>
      <c r="J31" s="38" t="s">
        <v>125</v>
      </c>
      <c r="K31" s="38" t="s">
        <v>117</v>
      </c>
      <c r="O31" s="38" t="s">
        <v>175</v>
      </c>
      <c r="P31" s="41">
        <v>32182</v>
      </c>
      <c r="Q31" s="41">
        <v>31367</v>
      </c>
      <c r="R31" s="38">
        <v>0.72889999999999999</v>
      </c>
      <c r="S31" s="38" t="s">
        <v>135</v>
      </c>
    </row>
    <row r="32" spans="1:19" ht="15" customHeight="1">
      <c r="A32" s="42">
        <f t="shared" si="1"/>
        <v>31</v>
      </c>
      <c r="B32" t="s">
        <v>653</v>
      </c>
      <c r="C32" t="s">
        <v>1667</v>
      </c>
      <c r="D32">
        <v>27</v>
      </c>
      <c r="F32" s="38" t="s">
        <v>654</v>
      </c>
      <c r="G32" t="str">
        <f t="shared" si="0"/>
        <v>Novo Prefeito(a)</v>
      </c>
      <c r="J32" s="38" t="s">
        <v>166</v>
      </c>
      <c r="K32" s="38" t="s">
        <v>140</v>
      </c>
      <c r="O32" s="38" t="s">
        <v>176</v>
      </c>
      <c r="P32" s="41">
        <v>12653</v>
      </c>
      <c r="Q32" s="41">
        <v>11568</v>
      </c>
      <c r="R32" s="38">
        <v>0.72389999999999999</v>
      </c>
      <c r="S32" s="38" t="s">
        <v>135</v>
      </c>
    </row>
    <row r="33" spans="1:19" ht="15" customHeight="1">
      <c r="A33" s="42">
        <f t="shared" si="1"/>
        <v>32</v>
      </c>
      <c r="B33" t="s">
        <v>655</v>
      </c>
      <c r="C33" t="s">
        <v>1668</v>
      </c>
      <c r="D33">
        <v>28</v>
      </c>
      <c r="F33" s="38" t="s">
        <v>656</v>
      </c>
      <c r="G33" t="str">
        <f t="shared" si="0"/>
        <v>Novo Prefeito(a)</v>
      </c>
      <c r="J33" s="38" t="s">
        <v>152</v>
      </c>
      <c r="K33" s="38" t="s">
        <v>117</v>
      </c>
      <c r="O33" s="38" t="s">
        <v>177</v>
      </c>
      <c r="P33" s="41">
        <v>2727</v>
      </c>
      <c r="Q33" s="41">
        <v>2781</v>
      </c>
      <c r="R33" s="38">
        <v>0.67059999999999997</v>
      </c>
      <c r="S33" s="38" t="s">
        <v>127</v>
      </c>
    </row>
    <row r="34" spans="1:19" ht="15" customHeight="1">
      <c r="A34" s="42">
        <f t="shared" si="1"/>
        <v>33</v>
      </c>
      <c r="B34" t="s">
        <v>657</v>
      </c>
      <c r="C34" t="s">
        <v>658</v>
      </c>
      <c r="D34">
        <v>29</v>
      </c>
      <c r="F34" s="38" t="s">
        <v>658</v>
      </c>
      <c r="G34" t="str">
        <f t="shared" si="0"/>
        <v>Reeleito</v>
      </c>
      <c r="J34" s="38" t="s">
        <v>147</v>
      </c>
      <c r="K34" s="38" t="s">
        <v>148</v>
      </c>
      <c r="O34" s="38" t="s">
        <v>178</v>
      </c>
      <c r="P34" s="41">
        <v>9737</v>
      </c>
      <c r="Q34" s="41">
        <v>10275</v>
      </c>
      <c r="R34" s="38">
        <v>0.75039999999999996</v>
      </c>
      <c r="S34" s="38" t="s">
        <v>135</v>
      </c>
    </row>
    <row r="35" spans="1:19" ht="15" customHeight="1">
      <c r="A35" s="42">
        <f t="shared" si="1"/>
        <v>34</v>
      </c>
      <c r="B35" t="s">
        <v>659</v>
      </c>
      <c r="C35" t="s">
        <v>660</v>
      </c>
      <c r="D35">
        <v>116</v>
      </c>
      <c r="F35" s="38" t="s">
        <v>660</v>
      </c>
      <c r="G35" t="str">
        <f t="shared" si="0"/>
        <v>Reeleito</v>
      </c>
      <c r="J35" s="38" t="s">
        <v>147</v>
      </c>
      <c r="K35" s="38" t="s">
        <v>148</v>
      </c>
      <c r="O35" s="38" t="s">
        <v>179</v>
      </c>
      <c r="P35" s="41">
        <v>3939</v>
      </c>
      <c r="Q35" s="41">
        <v>3511</v>
      </c>
      <c r="R35" s="38">
        <v>0.71730000000000005</v>
      </c>
      <c r="S35" s="38" t="s">
        <v>135</v>
      </c>
    </row>
    <row r="36" spans="1:19" ht="15" customHeight="1">
      <c r="A36" s="42">
        <f t="shared" si="1"/>
        <v>35</v>
      </c>
      <c r="B36" t="s">
        <v>661</v>
      </c>
      <c r="C36" t="s">
        <v>662</v>
      </c>
      <c r="D36">
        <v>30</v>
      </c>
      <c r="F36" s="38" t="s">
        <v>662</v>
      </c>
      <c r="G36" t="str">
        <f t="shared" si="0"/>
        <v>Reeleito</v>
      </c>
      <c r="J36" s="38" t="s">
        <v>144</v>
      </c>
      <c r="K36" s="38" t="s">
        <v>117</v>
      </c>
      <c r="O36" s="38" t="s">
        <v>180</v>
      </c>
      <c r="P36" s="41">
        <v>15080</v>
      </c>
      <c r="Q36" s="41">
        <v>15397</v>
      </c>
      <c r="R36" s="38">
        <v>0.68830000000000002</v>
      </c>
      <c r="S36" s="38" t="s">
        <v>127</v>
      </c>
    </row>
    <row r="37" spans="1:19" ht="15" customHeight="1">
      <c r="A37" s="42">
        <f t="shared" si="1"/>
        <v>36</v>
      </c>
      <c r="B37" t="s">
        <v>663</v>
      </c>
      <c r="C37" t="s">
        <v>664</v>
      </c>
      <c r="D37">
        <v>31</v>
      </c>
      <c r="F37" s="38" t="s">
        <v>664</v>
      </c>
      <c r="G37" t="str">
        <f t="shared" si="0"/>
        <v>Reeleito</v>
      </c>
      <c r="J37" s="38" t="s">
        <v>158</v>
      </c>
      <c r="K37" s="38" t="s">
        <v>116</v>
      </c>
      <c r="O37" s="38" t="s">
        <v>181</v>
      </c>
      <c r="P37" s="41">
        <v>15883</v>
      </c>
      <c r="Q37" s="41">
        <v>16389</v>
      </c>
      <c r="R37" s="38">
        <v>0.72319999999999995</v>
      </c>
      <c r="S37" s="38" t="s">
        <v>135</v>
      </c>
    </row>
    <row r="38" spans="1:19" ht="15" customHeight="1">
      <c r="A38" s="42">
        <f t="shared" si="1"/>
        <v>37</v>
      </c>
      <c r="B38" t="s">
        <v>665</v>
      </c>
      <c r="C38" t="s">
        <v>666</v>
      </c>
      <c r="D38">
        <v>33</v>
      </c>
      <c r="F38" s="38" t="s">
        <v>666</v>
      </c>
      <c r="G38" t="str">
        <f t="shared" si="0"/>
        <v>Reeleito</v>
      </c>
      <c r="J38" s="38" t="s">
        <v>166</v>
      </c>
      <c r="K38" s="38" t="s">
        <v>137</v>
      </c>
      <c r="O38" s="38" t="s">
        <v>182</v>
      </c>
      <c r="P38" s="41">
        <v>4568</v>
      </c>
      <c r="Q38" s="41">
        <v>4105</v>
      </c>
      <c r="R38" s="38">
        <v>0.7843</v>
      </c>
      <c r="S38" s="38" t="s">
        <v>135</v>
      </c>
    </row>
    <row r="39" spans="1:19" ht="15" customHeight="1">
      <c r="A39" s="42">
        <f t="shared" si="1"/>
        <v>38</v>
      </c>
      <c r="B39" t="s">
        <v>667</v>
      </c>
      <c r="C39" t="s">
        <v>668</v>
      </c>
      <c r="D39">
        <v>32</v>
      </c>
      <c r="F39" s="38" t="s">
        <v>668</v>
      </c>
      <c r="G39" t="str">
        <f t="shared" si="0"/>
        <v>Reeleito</v>
      </c>
      <c r="J39" s="38" t="s">
        <v>147</v>
      </c>
      <c r="K39" s="38" t="s">
        <v>148</v>
      </c>
      <c r="O39" s="38" t="s">
        <v>183</v>
      </c>
      <c r="P39" s="41">
        <v>2768</v>
      </c>
      <c r="Q39" s="41">
        <v>2503</v>
      </c>
      <c r="R39" s="38">
        <v>0.7792</v>
      </c>
      <c r="S39" s="38" t="s">
        <v>135</v>
      </c>
    </row>
    <row r="40" spans="1:19" ht="15" customHeight="1">
      <c r="A40" s="42">
        <f t="shared" si="1"/>
        <v>39</v>
      </c>
      <c r="B40" t="s">
        <v>669</v>
      </c>
      <c r="C40" t="s">
        <v>1669</v>
      </c>
      <c r="D40">
        <v>128</v>
      </c>
      <c r="F40" s="38" t="s">
        <v>670</v>
      </c>
      <c r="G40" t="str">
        <f t="shared" si="0"/>
        <v>Novo Prefeito(a)</v>
      </c>
      <c r="J40" s="38" t="s">
        <v>133</v>
      </c>
      <c r="K40" s="38" t="s">
        <v>116</v>
      </c>
      <c r="O40" s="38" t="s">
        <v>184</v>
      </c>
      <c r="P40" s="41">
        <v>6549</v>
      </c>
      <c r="Q40" s="41">
        <v>6387</v>
      </c>
      <c r="R40" s="38">
        <v>0.73360000000000003</v>
      </c>
      <c r="S40" s="38" t="s">
        <v>135</v>
      </c>
    </row>
    <row r="41" spans="1:19" ht="15" customHeight="1">
      <c r="A41" s="42">
        <f t="shared" si="1"/>
        <v>40</v>
      </c>
      <c r="B41" t="s">
        <v>671</v>
      </c>
      <c r="C41" t="s">
        <v>1670</v>
      </c>
      <c r="D41">
        <v>34</v>
      </c>
      <c r="F41" s="38" t="s">
        <v>672</v>
      </c>
      <c r="G41" t="str">
        <f t="shared" si="0"/>
        <v>Novo Prefeito(a)</v>
      </c>
      <c r="J41" s="38" t="s">
        <v>150</v>
      </c>
      <c r="K41" s="38" t="s">
        <v>114</v>
      </c>
      <c r="O41" s="38" t="s">
        <v>185</v>
      </c>
      <c r="P41" s="41">
        <v>7911</v>
      </c>
      <c r="Q41" s="41">
        <v>7591</v>
      </c>
      <c r="R41" s="38">
        <v>0.73460000000000003</v>
      </c>
      <c r="S41" s="38" t="s">
        <v>135</v>
      </c>
    </row>
    <row r="42" spans="1:19" ht="15" customHeight="1">
      <c r="A42" s="42">
        <f t="shared" si="1"/>
        <v>41</v>
      </c>
      <c r="B42" t="s">
        <v>673</v>
      </c>
      <c r="C42" t="s">
        <v>1671</v>
      </c>
      <c r="D42">
        <v>35</v>
      </c>
      <c r="F42" s="38" t="s">
        <v>674</v>
      </c>
      <c r="G42" t="str">
        <f t="shared" si="0"/>
        <v>Novo Prefeito(a)</v>
      </c>
      <c r="J42" s="38" t="s">
        <v>128</v>
      </c>
      <c r="K42" s="38" t="s">
        <v>115</v>
      </c>
      <c r="O42" s="38" t="s">
        <v>186</v>
      </c>
      <c r="P42" s="41">
        <v>11005</v>
      </c>
      <c r="Q42" s="41">
        <v>12944</v>
      </c>
      <c r="R42" s="38">
        <v>0.62719999999999998</v>
      </c>
      <c r="S42" s="38" t="s">
        <v>127</v>
      </c>
    </row>
    <row r="43" spans="1:19" ht="15" customHeight="1">
      <c r="A43" s="42">
        <f t="shared" si="1"/>
        <v>42</v>
      </c>
      <c r="B43" t="s">
        <v>675</v>
      </c>
      <c r="C43" t="s">
        <v>676</v>
      </c>
      <c r="D43">
        <v>279</v>
      </c>
      <c r="F43" s="38" t="s">
        <v>676</v>
      </c>
      <c r="G43" t="str">
        <f t="shared" si="0"/>
        <v>Reeleito</v>
      </c>
      <c r="J43" s="38" t="s">
        <v>147</v>
      </c>
      <c r="K43" s="38" t="s">
        <v>148</v>
      </c>
      <c r="O43" s="38" t="s">
        <v>187</v>
      </c>
      <c r="P43" s="41">
        <v>3796</v>
      </c>
      <c r="Q43" s="41">
        <v>3541</v>
      </c>
      <c r="R43" s="38">
        <v>0.6643</v>
      </c>
      <c r="S43" s="38" t="s">
        <v>127</v>
      </c>
    </row>
    <row r="44" spans="1:19" ht="15" customHeight="1">
      <c r="A44" s="42">
        <f t="shared" si="1"/>
        <v>43</v>
      </c>
      <c r="B44" t="s">
        <v>677</v>
      </c>
      <c r="C44" t="s">
        <v>1672</v>
      </c>
      <c r="D44">
        <v>37</v>
      </c>
      <c r="F44" s="38" t="s">
        <v>678</v>
      </c>
      <c r="G44" t="str">
        <f t="shared" si="0"/>
        <v>Novo Prefeito(a)</v>
      </c>
      <c r="J44" s="38" t="s">
        <v>160</v>
      </c>
      <c r="K44" s="38" t="s">
        <v>117</v>
      </c>
      <c r="O44" s="38" t="s">
        <v>188</v>
      </c>
      <c r="P44" s="41">
        <v>6568</v>
      </c>
      <c r="Q44" s="41">
        <v>7032</v>
      </c>
      <c r="R44" s="38">
        <v>0.69510000000000005</v>
      </c>
      <c r="S44" s="38" t="s">
        <v>127</v>
      </c>
    </row>
    <row r="45" spans="1:19" ht="15" customHeight="1">
      <c r="A45" s="42">
        <f t="shared" si="1"/>
        <v>44</v>
      </c>
      <c r="B45" t="s">
        <v>679</v>
      </c>
      <c r="C45" t="s">
        <v>1673</v>
      </c>
      <c r="D45">
        <v>36</v>
      </c>
      <c r="F45" s="38" t="s">
        <v>680</v>
      </c>
      <c r="G45" t="str">
        <f t="shared" si="0"/>
        <v>Novo Prefeito(a)</v>
      </c>
      <c r="J45" s="38" t="s">
        <v>147</v>
      </c>
      <c r="K45" s="38" t="s">
        <v>148</v>
      </c>
      <c r="O45" s="38" t="s">
        <v>189</v>
      </c>
      <c r="P45" s="41">
        <v>3296</v>
      </c>
      <c r="Q45" s="41">
        <v>3264</v>
      </c>
      <c r="R45" s="38">
        <v>0.80640000000000001</v>
      </c>
      <c r="S45" s="38" t="s">
        <v>135</v>
      </c>
    </row>
    <row r="46" spans="1:19" ht="15" customHeight="1">
      <c r="A46" s="42">
        <f t="shared" si="1"/>
        <v>45</v>
      </c>
      <c r="B46" t="s">
        <v>681</v>
      </c>
      <c r="C46" t="s">
        <v>1674</v>
      </c>
      <c r="D46">
        <v>38</v>
      </c>
      <c r="F46" s="38" t="s">
        <v>682</v>
      </c>
      <c r="G46" t="str">
        <f t="shared" si="0"/>
        <v>Novo Prefeito(a)</v>
      </c>
      <c r="J46" s="38" t="s">
        <v>160</v>
      </c>
      <c r="K46" s="38" t="s">
        <v>117</v>
      </c>
      <c r="O46" s="38" t="s">
        <v>190</v>
      </c>
      <c r="P46" s="41">
        <v>7877</v>
      </c>
      <c r="Q46" s="41">
        <v>6592</v>
      </c>
      <c r="R46" s="38">
        <v>0.72919999999999996</v>
      </c>
      <c r="S46" s="38" t="s">
        <v>135</v>
      </c>
    </row>
    <row r="47" spans="1:19" ht="15" customHeight="1">
      <c r="A47" s="42">
        <f t="shared" si="1"/>
        <v>46</v>
      </c>
      <c r="B47" t="s">
        <v>683</v>
      </c>
      <c r="C47" t="s">
        <v>1675</v>
      </c>
      <c r="D47">
        <v>39</v>
      </c>
      <c r="F47" s="38" t="s">
        <v>684</v>
      </c>
      <c r="G47" t="str">
        <f t="shared" si="0"/>
        <v>Novo Prefeito(a)</v>
      </c>
      <c r="J47" s="38" t="s">
        <v>150</v>
      </c>
      <c r="K47" s="38" t="s">
        <v>114</v>
      </c>
      <c r="O47" s="38" t="s">
        <v>191</v>
      </c>
      <c r="P47" s="41">
        <v>5735</v>
      </c>
      <c r="Q47" s="41">
        <v>5427</v>
      </c>
      <c r="R47" s="38">
        <v>0.69810000000000005</v>
      </c>
      <c r="S47" s="38" t="s">
        <v>127</v>
      </c>
    </row>
    <row r="48" spans="1:19" ht="15" customHeight="1">
      <c r="A48" s="42">
        <f t="shared" si="1"/>
        <v>47</v>
      </c>
      <c r="B48" t="s">
        <v>685</v>
      </c>
      <c r="C48" t="s">
        <v>686</v>
      </c>
      <c r="D48">
        <v>356</v>
      </c>
      <c r="F48" s="38" t="s">
        <v>686</v>
      </c>
      <c r="G48" t="str">
        <f t="shared" si="0"/>
        <v>Reeleito</v>
      </c>
      <c r="J48" s="38" t="s">
        <v>136</v>
      </c>
      <c r="K48" s="38" t="s">
        <v>137</v>
      </c>
      <c r="O48" s="38" t="s">
        <v>192</v>
      </c>
      <c r="P48" s="41">
        <v>3209</v>
      </c>
      <c r="Q48" s="41">
        <v>2651</v>
      </c>
      <c r="R48" s="38">
        <v>0.67500000000000004</v>
      </c>
      <c r="S48" s="38" t="s">
        <v>127</v>
      </c>
    </row>
    <row r="49" spans="1:19" ht="15" customHeight="1">
      <c r="A49" s="42">
        <f t="shared" si="1"/>
        <v>48</v>
      </c>
      <c r="B49" t="s">
        <v>687</v>
      </c>
      <c r="C49" t="s">
        <v>1676</v>
      </c>
      <c r="D49">
        <v>41</v>
      </c>
      <c r="F49" s="38" t="s">
        <v>688</v>
      </c>
      <c r="G49" t="str">
        <f t="shared" si="0"/>
        <v>Novo Prefeito(a)</v>
      </c>
      <c r="J49" s="38" t="s">
        <v>144</v>
      </c>
      <c r="K49" s="38" t="s">
        <v>117</v>
      </c>
      <c r="O49" s="38" t="s">
        <v>193</v>
      </c>
      <c r="P49" s="41">
        <v>2695</v>
      </c>
      <c r="Q49" s="41">
        <v>2934</v>
      </c>
      <c r="R49" s="38">
        <v>0.75900000000000001</v>
      </c>
      <c r="S49" s="38" t="s">
        <v>135</v>
      </c>
    </row>
    <row r="50" spans="1:19" ht="15" customHeight="1">
      <c r="A50" s="42">
        <f t="shared" si="1"/>
        <v>49</v>
      </c>
      <c r="B50" t="s">
        <v>689</v>
      </c>
      <c r="C50" t="s">
        <v>1677</v>
      </c>
      <c r="D50">
        <v>42</v>
      </c>
      <c r="F50" s="38" t="s">
        <v>690</v>
      </c>
      <c r="G50" t="str">
        <f t="shared" si="0"/>
        <v>Novo Prefeito(a)</v>
      </c>
      <c r="J50" s="38" t="s">
        <v>150</v>
      </c>
      <c r="K50" s="38" t="s">
        <v>114</v>
      </c>
      <c r="O50" s="38" t="s">
        <v>194</v>
      </c>
      <c r="P50" s="41">
        <v>14551</v>
      </c>
      <c r="Q50" s="41">
        <v>18120</v>
      </c>
      <c r="R50" s="38">
        <v>0.81110000000000004</v>
      </c>
      <c r="S50" s="38" t="s">
        <v>135</v>
      </c>
    </row>
    <row r="51" spans="1:19" ht="15" customHeight="1">
      <c r="A51" s="42">
        <f t="shared" si="1"/>
        <v>50</v>
      </c>
      <c r="B51" t="s">
        <v>691</v>
      </c>
      <c r="C51" t="s">
        <v>1678</v>
      </c>
      <c r="D51">
        <v>357</v>
      </c>
      <c r="F51" s="38" t="s">
        <v>692</v>
      </c>
      <c r="G51" t="str">
        <f t="shared" si="0"/>
        <v>Novo Prefeito(a)</v>
      </c>
      <c r="J51" s="38" t="s">
        <v>136</v>
      </c>
      <c r="K51" s="38" t="s">
        <v>137</v>
      </c>
      <c r="O51" s="38" t="s">
        <v>195</v>
      </c>
      <c r="P51" s="41">
        <v>4285</v>
      </c>
      <c r="Q51" s="41">
        <v>4044</v>
      </c>
      <c r="R51" s="38">
        <v>0.71489999999999998</v>
      </c>
      <c r="S51" s="38" t="s">
        <v>135</v>
      </c>
    </row>
    <row r="52" spans="1:19" ht="15" customHeight="1">
      <c r="A52" s="42">
        <f t="shared" si="1"/>
        <v>51</v>
      </c>
      <c r="B52" t="s">
        <v>693</v>
      </c>
      <c r="C52" t="s">
        <v>1679</v>
      </c>
      <c r="D52">
        <v>43</v>
      </c>
      <c r="F52" s="38" t="s">
        <v>694</v>
      </c>
      <c r="G52" t="str">
        <f t="shared" si="0"/>
        <v>Novo Prefeito(a)</v>
      </c>
      <c r="J52" s="38" t="s">
        <v>160</v>
      </c>
      <c r="K52" s="38" t="s">
        <v>117</v>
      </c>
      <c r="O52" s="38" t="s">
        <v>196</v>
      </c>
      <c r="P52" s="41">
        <v>8069</v>
      </c>
      <c r="Q52" s="41">
        <v>8570</v>
      </c>
      <c r="R52" s="38">
        <v>0.68140000000000001</v>
      </c>
      <c r="S52" s="38" t="s">
        <v>127</v>
      </c>
    </row>
    <row r="53" spans="1:19" ht="15" customHeight="1">
      <c r="A53" s="42">
        <f t="shared" si="1"/>
        <v>52</v>
      </c>
      <c r="B53" t="s">
        <v>695</v>
      </c>
      <c r="C53" t="s">
        <v>1680</v>
      </c>
      <c r="D53">
        <v>44</v>
      </c>
      <c r="F53" s="38" t="s">
        <v>696</v>
      </c>
      <c r="G53" t="str">
        <f t="shared" si="0"/>
        <v>Novo Prefeito(a)</v>
      </c>
      <c r="J53" s="38" t="s">
        <v>152</v>
      </c>
      <c r="K53" s="38" t="s">
        <v>117</v>
      </c>
      <c r="O53" s="38" t="s">
        <v>197</v>
      </c>
      <c r="P53" s="41">
        <v>23871</v>
      </c>
      <c r="Q53" s="41">
        <v>25360</v>
      </c>
      <c r="R53" s="38">
        <v>0.72560000000000002</v>
      </c>
      <c r="S53" s="38" t="s">
        <v>135</v>
      </c>
    </row>
    <row r="54" spans="1:19" ht="15" customHeight="1">
      <c r="A54" s="42">
        <f t="shared" si="1"/>
        <v>53</v>
      </c>
      <c r="B54" t="s">
        <v>697</v>
      </c>
      <c r="C54" t="s">
        <v>1681</v>
      </c>
      <c r="D54">
        <v>45</v>
      </c>
      <c r="F54" s="38" t="s">
        <v>698</v>
      </c>
      <c r="G54" t="str">
        <f t="shared" si="0"/>
        <v>Novo Prefeito(a)</v>
      </c>
      <c r="J54" s="38" t="s">
        <v>144</v>
      </c>
      <c r="K54" s="38" t="s">
        <v>117</v>
      </c>
      <c r="O54" s="38" t="s">
        <v>198</v>
      </c>
      <c r="P54" s="41">
        <v>96735</v>
      </c>
      <c r="Q54" s="41">
        <v>106533</v>
      </c>
      <c r="R54" s="38">
        <v>0.75470000000000004</v>
      </c>
      <c r="S54" s="38" t="s">
        <v>135</v>
      </c>
    </row>
    <row r="55" spans="1:19" ht="15" customHeight="1">
      <c r="A55" s="42">
        <f t="shared" si="1"/>
        <v>54</v>
      </c>
      <c r="B55" t="s">
        <v>699</v>
      </c>
      <c r="C55" t="s">
        <v>1682</v>
      </c>
      <c r="D55">
        <v>46</v>
      </c>
      <c r="F55" s="38" t="s">
        <v>700</v>
      </c>
      <c r="G55" t="str">
        <f t="shared" si="0"/>
        <v>Novo Prefeito(a)</v>
      </c>
      <c r="J55" s="38" t="s">
        <v>160</v>
      </c>
      <c r="K55" s="38" t="s">
        <v>117</v>
      </c>
      <c r="O55" s="38" t="s">
        <v>199</v>
      </c>
      <c r="P55" s="41">
        <v>7236</v>
      </c>
      <c r="Q55" s="41">
        <v>7865</v>
      </c>
      <c r="R55" s="38">
        <v>0.76919999999999999</v>
      </c>
      <c r="S55" s="38" t="s">
        <v>135</v>
      </c>
    </row>
    <row r="56" spans="1:19" ht="15" customHeight="1">
      <c r="A56" s="42">
        <f t="shared" si="1"/>
        <v>55</v>
      </c>
      <c r="B56" t="s">
        <v>701</v>
      </c>
      <c r="C56" t="s">
        <v>1683</v>
      </c>
      <c r="D56">
        <v>47</v>
      </c>
      <c r="F56" s="38" t="s">
        <v>702</v>
      </c>
      <c r="G56" t="str">
        <f t="shared" si="0"/>
        <v>Novo Prefeito(a)</v>
      </c>
      <c r="J56" s="38" t="s">
        <v>166</v>
      </c>
      <c r="K56" s="38" t="s">
        <v>137</v>
      </c>
      <c r="O56" s="38" t="s">
        <v>200</v>
      </c>
      <c r="P56" s="41">
        <v>15393</v>
      </c>
      <c r="Q56" s="41">
        <v>14202</v>
      </c>
      <c r="R56" s="38">
        <v>0.71319999999999995</v>
      </c>
      <c r="S56" s="38" t="s">
        <v>135</v>
      </c>
    </row>
    <row r="57" spans="1:19" ht="15" customHeight="1">
      <c r="A57" s="42">
        <f t="shared" si="1"/>
        <v>56</v>
      </c>
      <c r="B57" t="s">
        <v>703</v>
      </c>
      <c r="C57" t="s">
        <v>704</v>
      </c>
      <c r="D57">
        <v>89</v>
      </c>
      <c r="F57" s="38" t="s">
        <v>704</v>
      </c>
      <c r="G57" t="str">
        <f t="shared" si="0"/>
        <v>Reeleito</v>
      </c>
      <c r="J57" s="38" t="s">
        <v>133</v>
      </c>
      <c r="K57" s="38" t="s">
        <v>116</v>
      </c>
      <c r="O57" s="38" t="s">
        <v>201</v>
      </c>
      <c r="P57" s="41">
        <v>4076</v>
      </c>
      <c r="Q57" s="41">
        <v>3887</v>
      </c>
      <c r="R57" s="38">
        <v>0.67459999999999998</v>
      </c>
      <c r="S57" s="38" t="s">
        <v>127</v>
      </c>
    </row>
    <row r="58" spans="1:19" ht="15" customHeight="1">
      <c r="A58" s="42">
        <f t="shared" si="1"/>
        <v>57</v>
      </c>
      <c r="B58" t="s">
        <v>705</v>
      </c>
      <c r="C58" t="s">
        <v>1684</v>
      </c>
      <c r="D58">
        <v>48</v>
      </c>
      <c r="F58" s="38" t="s">
        <v>706</v>
      </c>
      <c r="G58" t="str">
        <f t="shared" si="0"/>
        <v>Novo Prefeito(a)</v>
      </c>
      <c r="J58" s="38" t="s">
        <v>128</v>
      </c>
      <c r="K58" s="38" t="s">
        <v>115</v>
      </c>
      <c r="O58" s="38" t="s">
        <v>202</v>
      </c>
      <c r="P58" s="41">
        <v>38756</v>
      </c>
      <c r="Q58" s="41">
        <v>43288</v>
      </c>
      <c r="R58" s="38">
        <v>0.69420000000000004</v>
      </c>
      <c r="S58" s="38" t="s">
        <v>127</v>
      </c>
    </row>
    <row r="59" spans="1:19" ht="15" customHeight="1">
      <c r="A59" s="42">
        <f t="shared" si="1"/>
        <v>58</v>
      </c>
      <c r="B59" t="s">
        <v>707</v>
      </c>
      <c r="C59" t="s">
        <v>708</v>
      </c>
      <c r="D59">
        <v>49</v>
      </c>
      <c r="F59" s="38" t="s">
        <v>708</v>
      </c>
      <c r="G59" t="str">
        <f t="shared" si="0"/>
        <v>Reeleito</v>
      </c>
      <c r="J59" s="38" t="s">
        <v>150</v>
      </c>
      <c r="K59" s="38" t="s">
        <v>114</v>
      </c>
      <c r="O59" s="38" t="s">
        <v>203</v>
      </c>
      <c r="P59" s="41">
        <v>4407</v>
      </c>
      <c r="Q59" s="41">
        <v>3833</v>
      </c>
      <c r="R59" s="38">
        <v>0.72309999999999997</v>
      </c>
      <c r="S59" s="38" t="s">
        <v>135</v>
      </c>
    </row>
    <row r="60" spans="1:19" ht="15" customHeight="1">
      <c r="A60" s="42">
        <f t="shared" si="1"/>
        <v>59</v>
      </c>
      <c r="B60" t="s">
        <v>709</v>
      </c>
      <c r="C60" t="s">
        <v>710</v>
      </c>
      <c r="D60">
        <v>50</v>
      </c>
      <c r="F60" s="38" t="s">
        <v>710</v>
      </c>
      <c r="G60" t="str">
        <f t="shared" si="0"/>
        <v>Reeleito</v>
      </c>
      <c r="J60" s="38" t="s">
        <v>130</v>
      </c>
      <c r="K60" s="38" t="s">
        <v>115</v>
      </c>
      <c r="O60" s="38" t="s">
        <v>204</v>
      </c>
      <c r="P60" s="41">
        <v>7125</v>
      </c>
      <c r="Q60" s="41">
        <v>7971</v>
      </c>
      <c r="R60" s="38">
        <v>0.68310000000000004</v>
      </c>
      <c r="S60" s="38" t="s">
        <v>127</v>
      </c>
    </row>
    <row r="61" spans="1:19" ht="15" customHeight="1">
      <c r="A61" s="42">
        <f t="shared" si="1"/>
        <v>60</v>
      </c>
      <c r="B61" t="s">
        <v>711</v>
      </c>
      <c r="C61" t="s">
        <v>1685</v>
      </c>
      <c r="D61">
        <v>51</v>
      </c>
      <c r="F61" s="38" t="s">
        <v>712</v>
      </c>
      <c r="G61" t="str">
        <f t="shared" si="0"/>
        <v>Novo Prefeito(a)</v>
      </c>
      <c r="J61" s="38" t="s">
        <v>128</v>
      </c>
      <c r="K61" s="38" t="s">
        <v>115</v>
      </c>
      <c r="O61" s="38" t="s">
        <v>205</v>
      </c>
      <c r="P61" s="41">
        <v>112486</v>
      </c>
      <c r="Q61" s="41">
        <v>132002</v>
      </c>
      <c r="R61" s="38">
        <v>0.7278</v>
      </c>
      <c r="S61" s="38" t="s">
        <v>135</v>
      </c>
    </row>
    <row r="62" spans="1:19" ht="15" customHeight="1">
      <c r="A62" s="42">
        <f t="shared" si="1"/>
        <v>61</v>
      </c>
      <c r="B62" t="s">
        <v>713</v>
      </c>
      <c r="C62" t="s">
        <v>1686</v>
      </c>
      <c r="D62">
        <v>378</v>
      </c>
      <c r="F62" s="38" t="s">
        <v>714</v>
      </c>
      <c r="G62" t="str">
        <f t="shared" si="0"/>
        <v>Novo Prefeito(a)</v>
      </c>
      <c r="J62" s="38" t="s">
        <v>128</v>
      </c>
      <c r="K62" s="38" t="s">
        <v>115</v>
      </c>
      <c r="O62" s="38" t="s">
        <v>206</v>
      </c>
      <c r="P62" s="41">
        <v>24836</v>
      </c>
      <c r="Q62" s="41">
        <v>29318</v>
      </c>
      <c r="R62" s="38">
        <v>0.70930000000000004</v>
      </c>
      <c r="S62" s="38" t="s">
        <v>135</v>
      </c>
    </row>
    <row r="63" spans="1:19" ht="15" customHeight="1">
      <c r="A63" s="42">
        <f t="shared" si="1"/>
        <v>62</v>
      </c>
      <c r="B63" t="s">
        <v>715</v>
      </c>
      <c r="C63" t="s">
        <v>1687</v>
      </c>
      <c r="D63">
        <v>52</v>
      </c>
      <c r="F63" s="38" t="s">
        <v>716</v>
      </c>
      <c r="G63" t="str">
        <f t="shared" si="0"/>
        <v>Novo Prefeito(a)</v>
      </c>
      <c r="J63" s="38" t="s">
        <v>166</v>
      </c>
      <c r="K63" s="38" t="s">
        <v>140</v>
      </c>
      <c r="O63" s="38" t="s">
        <v>207</v>
      </c>
      <c r="P63" s="41">
        <v>84287</v>
      </c>
      <c r="Q63" s="41">
        <v>94859</v>
      </c>
      <c r="R63" s="38">
        <v>0.80640000000000001</v>
      </c>
      <c r="S63" s="38" t="s">
        <v>135</v>
      </c>
    </row>
    <row r="64" spans="1:19" ht="15" customHeight="1">
      <c r="A64" s="42">
        <f t="shared" si="1"/>
        <v>63</v>
      </c>
      <c r="B64" t="s">
        <v>717</v>
      </c>
      <c r="C64" t="s">
        <v>718</v>
      </c>
      <c r="D64">
        <v>53</v>
      </c>
      <c r="F64" s="38" t="s">
        <v>718</v>
      </c>
      <c r="G64" t="str">
        <f t="shared" si="0"/>
        <v>Reeleito</v>
      </c>
      <c r="J64" s="38" t="s">
        <v>133</v>
      </c>
      <c r="K64" s="38" t="s">
        <v>116</v>
      </c>
      <c r="O64" s="38" t="s">
        <v>208</v>
      </c>
      <c r="P64" s="41">
        <v>16662</v>
      </c>
      <c r="Q64" s="41">
        <v>15018</v>
      </c>
      <c r="R64" s="38">
        <v>0.63959999999999995</v>
      </c>
      <c r="S64" s="38" t="s">
        <v>127</v>
      </c>
    </row>
    <row r="65" spans="1:19" ht="15" customHeight="1">
      <c r="A65" s="42">
        <f t="shared" si="1"/>
        <v>64</v>
      </c>
      <c r="B65" t="s">
        <v>719</v>
      </c>
      <c r="C65" t="s">
        <v>720</v>
      </c>
      <c r="D65">
        <v>358</v>
      </c>
      <c r="F65" s="38" t="s">
        <v>720</v>
      </c>
      <c r="G65" t="str">
        <f t="shared" si="0"/>
        <v>Reeleito</v>
      </c>
      <c r="J65" s="38" t="s">
        <v>209</v>
      </c>
      <c r="K65" s="38" t="s">
        <v>116</v>
      </c>
      <c r="O65" s="38" t="s">
        <v>210</v>
      </c>
      <c r="P65" s="41">
        <v>14982</v>
      </c>
      <c r="Q65" s="41">
        <v>15979</v>
      </c>
      <c r="R65" s="38">
        <v>0.68940000000000001</v>
      </c>
      <c r="S65" s="38" t="s">
        <v>127</v>
      </c>
    </row>
    <row r="66" spans="1:19" ht="15" customHeight="1">
      <c r="A66" s="42">
        <f t="shared" si="1"/>
        <v>65</v>
      </c>
      <c r="B66" t="s">
        <v>721</v>
      </c>
      <c r="C66" t="s">
        <v>1688</v>
      </c>
      <c r="D66">
        <v>54</v>
      </c>
      <c r="F66" s="38" t="s">
        <v>722</v>
      </c>
      <c r="G66" t="str">
        <f t="shared" ref="G66:G129" si="2">IF(C66=F66,"Reeleito",IF(C66="sub judice",C66,"Novo Prefeito(a)"))</f>
        <v>Novo Prefeito(a)</v>
      </c>
      <c r="J66" s="38" t="s">
        <v>209</v>
      </c>
      <c r="K66" s="38" t="s">
        <v>116</v>
      </c>
      <c r="O66" s="38" t="s">
        <v>211</v>
      </c>
      <c r="P66" s="41">
        <v>12952</v>
      </c>
      <c r="Q66" s="41">
        <v>13317</v>
      </c>
      <c r="R66" s="38">
        <v>0.68300000000000005</v>
      </c>
      <c r="S66" s="38" t="s">
        <v>127</v>
      </c>
    </row>
    <row r="67" spans="1:19" ht="15" customHeight="1">
      <c r="A67" s="42">
        <f t="shared" si="1"/>
        <v>66</v>
      </c>
      <c r="B67" t="s">
        <v>723</v>
      </c>
      <c r="C67" t="s">
        <v>1689</v>
      </c>
      <c r="D67">
        <v>55</v>
      </c>
      <c r="F67" s="38" t="s">
        <v>724</v>
      </c>
      <c r="G67" t="str">
        <f t="shared" si="2"/>
        <v>Novo Prefeito(a)</v>
      </c>
      <c r="J67" s="38" t="s">
        <v>147</v>
      </c>
      <c r="K67" s="38" t="s">
        <v>148</v>
      </c>
      <c r="O67" s="38" t="s">
        <v>212</v>
      </c>
      <c r="P67" s="41">
        <v>18512</v>
      </c>
      <c r="Q67" s="41">
        <v>19124</v>
      </c>
      <c r="R67" s="38">
        <v>0.78480000000000005</v>
      </c>
      <c r="S67" s="38" t="s">
        <v>135</v>
      </c>
    </row>
    <row r="68" spans="1:19" ht="15" customHeight="1">
      <c r="A68" s="42">
        <f t="shared" ref="A68:A131" si="3">A67+1</f>
        <v>67</v>
      </c>
      <c r="B68" t="s">
        <v>725</v>
      </c>
      <c r="C68" t="s">
        <v>726</v>
      </c>
      <c r="D68">
        <v>56</v>
      </c>
      <c r="F68" s="38" t="s">
        <v>726</v>
      </c>
      <c r="G68" t="str">
        <f t="shared" si="2"/>
        <v>Reeleito</v>
      </c>
      <c r="J68" s="38" t="s">
        <v>150</v>
      </c>
      <c r="K68" s="38" t="s">
        <v>114</v>
      </c>
      <c r="O68" s="38" t="s">
        <v>213</v>
      </c>
      <c r="P68" s="41">
        <v>14936</v>
      </c>
      <c r="Q68" s="41">
        <v>15780</v>
      </c>
      <c r="R68" s="38">
        <v>0.74819999999999998</v>
      </c>
      <c r="S68" s="38" t="s">
        <v>135</v>
      </c>
    </row>
    <row r="69" spans="1:19" ht="15" customHeight="1">
      <c r="A69" s="42">
        <f t="shared" si="3"/>
        <v>68</v>
      </c>
      <c r="B69" t="s">
        <v>727</v>
      </c>
      <c r="C69" t="s">
        <v>728</v>
      </c>
      <c r="D69">
        <v>379</v>
      </c>
      <c r="F69" s="38" t="s">
        <v>728</v>
      </c>
      <c r="G69" t="str">
        <f t="shared" si="2"/>
        <v>Reeleito</v>
      </c>
      <c r="J69" s="38" t="s">
        <v>163</v>
      </c>
      <c r="K69" s="38" t="s">
        <v>118</v>
      </c>
      <c r="O69" s="38" t="s">
        <v>214</v>
      </c>
      <c r="P69" s="41">
        <v>19171</v>
      </c>
      <c r="Q69" s="41">
        <v>23415</v>
      </c>
      <c r="R69" s="38">
        <v>0.77680000000000005</v>
      </c>
      <c r="S69" s="38" t="s">
        <v>135</v>
      </c>
    </row>
    <row r="70" spans="1:19" ht="15" customHeight="1">
      <c r="A70" s="42">
        <f t="shared" si="3"/>
        <v>69</v>
      </c>
      <c r="B70" t="s">
        <v>729</v>
      </c>
      <c r="C70" t="s">
        <v>1690</v>
      </c>
      <c r="D70">
        <v>57</v>
      </c>
      <c r="F70" s="38" t="s">
        <v>730</v>
      </c>
      <c r="G70" t="str">
        <f t="shared" si="2"/>
        <v>Novo Prefeito(a)</v>
      </c>
      <c r="J70" s="38" t="s">
        <v>152</v>
      </c>
      <c r="K70" s="38" t="s">
        <v>117</v>
      </c>
      <c r="O70" s="38" t="s">
        <v>215</v>
      </c>
      <c r="P70" s="41">
        <v>13706</v>
      </c>
      <c r="Q70" s="41">
        <v>14320</v>
      </c>
      <c r="R70" s="38">
        <v>0.66549999999999998</v>
      </c>
      <c r="S70" s="38" t="s">
        <v>127</v>
      </c>
    </row>
    <row r="71" spans="1:19" ht="15" customHeight="1">
      <c r="A71" s="42">
        <f t="shared" si="3"/>
        <v>70</v>
      </c>
      <c r="B71" t="s">
        <v>731</v>
      </c>
      <c r="C71" t="s">
        <v>1691</v>
      </c>
      <c r="D71">
        <v>58</v>
      </c>
      <c r="F71" s="38" t="s">
        <v>732</v>
      </c>
      <c r="G71" t="str">
        <f t="shared" si="2"/>
        <v>Novo Prefeito(a)</v>
      </c>
      <c r="J71" s="38" t="s">
        <v>150</v>
      </c>
      <c r="K71" s="38" t="s">
        <v>114</v>
      </c>
      <c r="O71" s="38" t="s">
        <v>216</v>
      </c>
      <c r="P71" s="41">
        <v>289339</v>
      </c>
      <c r="Q71" s="41">
        <v>328454</v>
      </c>
      <c r="R71" s="38">
        <v>0.8085</v>
      </c>
      <c r="S71" s="38" t="s">
        <v>135</v>
      </c>
    </row>
    <row r="72" spans="1:19" ht="15" customHeight="1">
      <c r="A72" s="42">
        <f t="shared" si="3"/>
        <v>71</v>
      </c>
      <c r="B72" t="s">
        <v>733</v>
      </c>
      <c r="C72" t="s">
        <v>1692</v>
      </c>
      <c r="D72">
        <v>59</v>
      </c>
      <c r="F72" s="38" t="s">
        <v>734</v>
      </c>
      <c r="G72" t="str">
        <f t="shared" si="2"/>
        <v>Novo Prefeito(a)</v>
      </c>
      <c r="J72" s="38" t="s">
        <v>163</v>
      </c>
      <c r="K72" s="38" t="s">
        <v>118</v>
      </c>
      <c r="O72" s="38" t="s">
        <v>217</v>
      </c>
      <c r="P72" s="41">
        <v>67082</v>
      </c>
      <c r="Q72" s="41">
        <v>71484</v>
      </c>
      <c r="R72" s="38">
        <v>0.73250000000000004</v>
      </c>
      <c r="S72" s="38" t="s">
        <v>135</v>
      </c>
    </row>
    <row r="73" spans="1:19" ht="15" customHeight="1">
      <c r="A73" s="42">
        <f t="shared" si="3"/>
        <v>72</v>
      </c>
      <c r="B73" t="s">
        <v>735</v>
      </c>
      <c r="C73" t="s">
        <v>1693</v>
      </c>
      <c r="D73">
        <v>60</v>
      </c>
      <c r="F73" s="38" t="s">
        <v>736</v>
      </c>
      <c r="G73" t="str">
        <f t="shared" si="2"/>
        <v>Novo Prefeito(a)</v>
      </c>
      <c r="J73" s="38" t="s">
        <v>150</v>
      </c>
      <c r="K73" s="38" t="s">
        <v>114</v>
      </c>
      <c r="O73" s="38" t="s">
        <v>218</v>
      </c>
      <c r="P73" s="41">
        <v>10208</v>
      </c>
      <c r="Q73" s="41">
        <v>10189</v>
      </c>
      <c r="R73" s="38">
        <v>0.71060000000000001</v>
      </c>
      <c r="S73" s="38" t="s">
        <v>135</v>
      </c>
    </row>
    <row r="74" spans="1:19" ht="15" customHeight="1">
      <c r="A74" s="42">
        <f t="shared" si="3"/>
        <v>73</v>
      </c>
      <c r="B74" t="s">
        <v>737</v>
      </c>
      <c r="C74" t="s">
        <v>738</v>
      </c>
      <c r="D74">
        <v>61</v>
      </c>
      <c r="F74" s="38" t="s">
        <v>738</v>
      </c>
      <c r="G74" t="str">
        <f t="shared" si="2"/>
        <v>Reeleito</v>
      </c>
      <c r="J74" s="38" t="s">
        <v>144</v>
      </c>
      <c r="K74" s="38" t="s">
        <v>117</v>
      </c>
      <c r="O74" s="38" t="s">
        <v>219</v>
      </c>
      <c r="P74" s="41">
        <v>11178</v>
      </c>
      <c r="Q74" s="41">
        <v>10827</v>
      </c>
      <c r="R74" s="38">
        <v>0.74050000000000005</v>
      </c>
      <c r="S74" s="38" t="s">
        <v>135</v>
      </c>
    </row>
    <row r="75" spans="1:19" ht="15" customHeight="1">
      <c r="A75" s="42">
        <f t="shared" si="3"/>
        <v>74</v>
      </c>
      <c r="B75" t="s">
        <v>739</v>
      </c>
      <c r="C75" t="s">
        <v>1694</v>
      </c>
      <c r="D75">
        <v>62</v>
      </c>
      <c r="F75" s="38" t="s">
        <v>740</v>
      </c>
      <c r="G75" t="str">
        <f t="shared" si="2"/>
        <v>Novo Prefeito(a)</v>
      </c>
      <c r="J75" s="38" t="s">
        <v>128</v>
      </c>
      <c r="K75" s="38" t="s">
        <v>115</v>
      </c>
      <c r="O75" s="38" t="s">
        <v>220</v>
      </c>
      <c r="P75" s="41">
        <v>16948</v>
      </c>
      <c r="Q75" s="41">
        <v>17779</v>
      </c>
      <c r="R75" s="38">
        <v>0.61480000000000001</v>
      </c>
      <c r="S75" s="38" t="s">
        <v>127</v>
      </c>
    </row>
    <row r="76" spans="1:19" ht="15" customHeight="1">
      <c r="A76" s="42">
        <f t="shared" si="3"/>
        <v>75</v>
      </c>
      <c r="B76" t="s">
        <v>741</v>
      </c>
      <c r="C76" t="s">
        <v>742</v>
      </c>
      <c r="D76">
        <v>63</v>
      </c>
      <c r="F76" s="38" t="s">
        <v>742</v>
      </c>
      <c r="G76" t="str">
        <f t="shared" si="2"/>
        <v>Reeleito</v>
      </c>
      <c r="J76" s="38" t="s">
        <v>150</v>
      </c>
      <c r="K76" s="38" t="s">
        <v>114</v>
      </c>
      <c r="O76" s="38" t="s">
        <v>221</v>
      </c>
      <c r="P76" s="41">
        <v>11032</v>
      </c>
      <c r="Q76" s="41">
        <v>11765</v>
      </c>
      <c r="R76" s="38">
        <v>0.75339999999999996</v>
      </c>
      <c r="S76" s="38" t="s">
        <v>135</v>
      </c>
    </row>
    <row r="77" spans="1:19" ht="15" customHeight="1">
      <c r="A77" s="42">
        <f t="shared" si="3"/>
        <v>76</v>
      </c>
      <c r="B77" t="s">
        <v>743</v>
      </c>
      <c r="C77" t="s">
        <v>1695</v>
      </c>
      <c r="D77">
        <v>64</v>
      </c>
      <c r="F77" s="38" t="s">
        <v>744</v>
      </c>
      <c r="G77" t="str">
        <f t="shared" si="2"/>
        <v>Novo Prefeito(a)</v>
      </c>
      <c r="J77" s="38" t="s">
        <v>147</v>
      </c>
      <c r="K77" s="38" t="s">
        <v>148</v>
      </c>
      <c r="O77" s="38" t="s">
        <v>222</v>
      </c>
      <c r="P77" s="41">
        <v>19673</v>
      </c>
      <c r="Q77" s="41">
        <v>19254</v>
      </c>
      <c r="R77" s="38">
        <v>0.7853</v>
      </c>
      <c r="S77" s="38" t="s">
        <v>135</v>
      </c>
    </row>
    <row r="78" spans="1:19" ht="15" customHeight="1">
      <c r="A78" s="42">
        <f t="shared" si="3"/>
        <v>77</v>
      </c>
      <c r="B78" t="s">
        <v>745</v>
      </c>
      <c r="C78" t="s">
        <v>746</v>
      </c>
      <c r="D78">
        <v>65</v>
      </c>
      <c r="F78" s="38" t="s">
        <v>746</v>
      </c>
      <c r="G78" t="str">
        <f t="shared" si="2"/>
        <v>Reeleito</v>
      </c>
      <c r="J78" s="38" t="s">
        <v>223</v>
      </c>
      <c r="K78" s="38" t="s">
        <v>140</v>
      </c>
      <c r="O78" s="38" t="s">
        <v>224</v>
      </c>
      <c r="P78" s="41">
        <v>83553</v>
      </c>
      <c r="Q78" s="41">
        <v>82620</v>
      </c>
      <c r="R78" s="38">
        <v>0.79020000000000001</v>
      </c>
      <c r="S78" s="38" t="s">
        <v>135</v>
      </c>
    </row>
    <row r="79" spans="1:19" ht="15" customHeight="1">
      <c r="A79" s="42">
        <f t="shared" si="3"/>
        <v>78</v>
      </c>
      <c r="B79" t="s">
        <v>747</v>
      </c>
      <c r="C79" t="s">
        <v>1696</v>
      </c>
      <c r="D79">
        <v>66</v>
      </c>
      <c r="F79" s="38" t="s">
        <v>748</v>
      </c>
      <c r="G79" t="str">
        <f t="shared" si="2"/>
        <v>Novo Prefeito(a)</v>
      </c>
      <c r="J79" s="38" t="s">
        <v>223</v>
      </c>
      <c r="K79" s="38" t="s">
        <v>137</v>
      </c>
      <c r="O79" s="38" t="s">
        <v>225</v>
      </c>
      <c r="P79" s="41">
        <v>11067</v>
      </c>
      <c r="Q79" s="41">
        <v>12652</v>
      </c>
      <c r="R79" s="38">
        <v>0.73709999999999998</v>
      </c>
      <c r="S79" s="38" t="s">
        <v>135</v>
      </c>
    </row>
    <row r="80" spans="1:19" ht="15" customHeight="1">
      <c r="A80" s="42">
        <f t="shared" si="3"/>
        <v>79</v>
      </c>
      <c r="B80" t="s">
        <v>749</v>
      </c>
      <c r="C80" t="s">
        <v>750</v>
      </c>
      <c r="D80">
        <v>67</v>
      </c>
      <c r="F80" s="38" t="s">
        <v>750</v>
      </c>
      <c r="G80" t="str">
        <f t="shared" si="2"/>
        <v>Reeleito</v>
      </c>
      <c r="J80" s="38" t="s">
        <v>147</v>
      </c>
      <c r="K80" s="38" t="s">
        <v>148</v>
      </c>
      <c r="O80" s="38" t="s">
        <v>226</v>
      </c>
      <c r="P80" s="41">
        <v>17232</v>
      </c>
      <c r="Q80" s="41">
        <v>16559</v>
      </c>
      <c r="R80" s="38">
        <v>0.63829999999999998</v>
      </c>
      <c r="S80" s="38" t="s">
        <v>127</v>
      </c>
    </row>
    <row r="81" spans="1:19" ht="15" customHeight="1">
      <c r="A81" s="42">
        <f t="shared" si="3"/>
        <v>80</v>
      </c>
      <c r="B81" t="s">
        <v>751</v>
      </c>
      <c r="C81" t="s">
        <v>752</v>
      </c>
      <c r="D81">
        <v>68</v>
      </c>
      <c r="F81" s="38" t="s">
        <v>752</v>
      </c>
      <c r="G81" t="str">
        <f t="shared" si="2"/>
        <v>Reeleito</v>
      </c>
      <c r="J81" s="38" t="s">
        <v>128</v>
      </c>
      <c r="K81" s="38" t="s">
        <v>115</v>
      </c>
      <c r="O81" s="38" t="s">
        <v>227</v>
      </c>
      <c r="P81" s="41">
        <v>213027</v>
      </c>
      <c r="Q81" s="41">
        <v>243726</v>
      </c>
      <c r="R81" s="38">
        <v>0.68910000000000005</v>
      </c>
      <c r="S81" s="38" t="s">
        <v>127</v>
      </c>
    </row>
    <row r="82" spans="1:19" ht="15" customHeight="1">
      <c r="A82" s="42">
        <f t="shared" si="3"/>
        <v>81</v>
      </c>
      <c r="B82" t="s">
        <v>753</v>
      </c>
      <c r="C82" t="s">
        <v>1697</v>
      </c>
      <c r="D82">
        <v>69</v>
      </c>
      <c r="F82" s="38" t="s">
        <v>754</v>
      </c>
      <c r="G82" t="str">
        <f t="shared" si="2"/>
        <v>Novo Prefeito(a)</v>
      </c>
      <c r="J82" s="38" t="s">
        <v>154</v>
      </c>
      <c r="K82" s="38" t="s">
        <v>140</v>
      </c>
      <c r="O82" s="38" t="s">
        <v>228</v>
      </c>
      <c r="P82" s="41">
        <v>22347</v>
      </c>
      <c r="Q82" s="41">
        <v>24012</v>
      </c>
      <c r="R82" s="38">
        <v>0.74070000000000003</v>
      </c>
      <c r="S82" s="38" t="s">
        <v>135</v>
      </c>
    </row>
    <row r="83" spans="1:19" ht="15" customHeight="1">
      <c r="A83" s="42">
        <f t="shared" si="3"/>
        <v>82</v>
      </c>
      <c r="B83" t="s">
        <v>755</v>
      </c>
      <c r="C83" t="s">
        <v>1698</v>
      </c>
      <c r="D83">
        <v>70</v>
      </c>
      <c r="F83" s="38" t="s">
        <v>756</v>
      </c>
      <c r="G83" t="str">
        <f t="shared" si="2"/>
        <v>Novo Prefeito(a)</v>
      </c>
      <c r="J83" s="38" t="s">
        <v>125</v>
      </c>
      <c r="K83" s="38" t="s">
        <v>117</v>
      </c>
      <c r="O83" s="38" t="s">
        <v>229</v>
      </c>
      <c r="P83" s="41">
        <v>8279</v>
      </c>
      <c r="Q83" s="41">
        <v>8818</v>
      </c>
      <c r="R83" s="38">
        <v>0.68899999999999995</v>
      </c>
      <c r="S83" s="38" t="s">
        <v>127</v>
      </c>
    </row>
    <row r="84" spans="1:19" ht="15" customHeight="1">
      <c r="A84" s="42">
        <f t="shared" si="3"/>
        <v>83</v>
      </c>
      <c r="B84" t="s">
        <v>757</v>
      </c>
      <c r="C84" t="s">
        <v>1699</v>
      </c>
      <c r="D84">
        <v>71</v>
      </c>
      <c r="F84" s="38" t="s">
        <v>758</v>
      </c>
      <c r="G84" t="str">
        <f t="shared" si="2"/>
        <v>Novo Prefeito(a)</v>
      </c>
      <c r="J84" s="38" t="s">
        <v>152</v>
      </c>
      <c r="K84" s="38" t="s">
        <v>117</v>
      </c>
      <c r="O84" s="38" t="s">
        <v>230</v>
      </c>
      <c r="P84" s="41">
        <v>3627</v>
      </c>
      <c r="Q84" s="41">
        <v>3860</v>
      </c>
      <c r="R84" s="38">
        <v>0.68059999999999998</v>
      </c>
      <c r="S84" s="38" t="s">
        <v>127</v>
      </c>
    </row>
    <row r="85" spans="1:19" ht="15" customHeight="1">
      <c r="A85" s="42">
        <f t="shared" si="3"/>
        <v>84</v>
      </c>
      <c r="B85" t="s">
        <v>759</v>
      </c>
      <c r="C85" t="s">
        <v>760</v>
      </c>
      <c r="D85">
        <v>72</v>
      </c>
      <c r="F85" s="38" t="s">
        <v>760</v>
      </c>
      <c r="G85" t="str">
        <f t="shared" si="2"/>
        <v>Reeleito</v>
      </c>
      <c r="J85" s="38" t="s">
        <v>128</v>
      </c>
      <c r="K85" s="38" t="s">
        <v>115</v>
      </c>
      <c r="O85" s="38" t="s">
        <v>231</v>
      </c>
      <c r="P85" s="41">
        <v>15892</v>
      </c>
      <c r="Q85" s="41">
        <v>18584</v>
      </c>
      <c r="R85" s="38">
        <v>0.67310000000000003</v>
      </c>
      <c r="S85" s="38" t="s">
        <v>127</v>
      </c>
    </row>
    <row r="86" spans="1:19" ht="15" customHeight="1">
      <c r="A86" s="42">
        <f t="shared" si="3"/>
        <v>85</v>
      </c>
      <c r="B86" t="s">
        <v>761</v>
      </c>
      <c r="C86" t="s">
        <v>1700</v>
      </c>
      <c r="D86">
        <v>73</v>
      </c>
      <c r="F86" s="38" t="s">
        <v>762</v>
      </c>
      <c r="G86" t="str">
        <f t="shared" si="2"/>
        <v>Novo Prefeito(a)</v>
      </c>
      <c r="J86" s="38" t="s">
        <v>150</v>
      </c>
      <c r="K86" s="38" t="s">
        <v>114</v>
      </c>
      <c r="O86" s="38" t="s">
        <v>232</v>
      </c>
      <c r="P86" s="41">
        <v>16302</v>
      </c>
      <c r="Q86" s="41">
        <v>17071</v>
      </c>
      <c r="R86" s="38">
        <v>0.74939999999999996</v>
      </c>
      <c r="S86" s="38" t="s">
        <v>135</v>
      </c>
    </row>
    <row r="87" spans="1:19" ht="15" customHeight="1">
      <c r="A87" s="42">
        <f t="shared" si="3"/>
        <v>86</v>
      </c>
      <c r="B87" t="s">
        <v>763</v>
      </c>
      <c r="C87" t="s">
        <v>1701</v>
      </c>
      <c r="D87">
        <v>74</v>
      </c>
      <c r="F87" s="38" t="s">
        <v>764</v>
      </c>
      <c r="G87" t="str">
        <f t="shared" si="2"/>
        <v>Novo Prefeito(a)</v>
      </c>
      <c r="J87" s="38" t="s">
        <v>125</v>
      </c>
      <c r="K87" s="38" t="s">
        <v>117</v>
      </c>
      <c r="O87" s="38" t="s">
        <v>233</v>
      </c>
      <c r="P87" s="41">
        <v>46925</v>
      </c>
      <c r="Q87" s="41">
        <v>47845</v>
      </c>
      <c r="R87" s="38">
        <v>0.76739999999999997</v>
      </c>
      <c r="S87" s="38" t="s">
        <v>135</v>
      </c>
    </row>
    <row r="88" spans="1:19" ht="15" customHeight="1">
      <c r="A88" s="42">
        <f t="shared" si="3"/>
        <v>87</v>
      </c>
      <c r="B88" t="s">
        <v>765</v>
      </c>
      <c r="C88" t="s">
        <v>1702</v>
      </c>
      <c r="D88">
        <v>380</v>
      </c>
      <c r="F88" s="38" t="s">
        <v>766</v>
      </c>
      <c r="G88" t="str">
        <f t="shared" si="2"/>
        <v>Novo Prefeito(a)</v>
      </c>
      <c r="J88" s="38" t="s">
        <v>147</v>
      </c>
      <c r="K88" s="38" t="s">
        <v>148</v>
      </c>
      <c r="O88" s="38" t="s">
        <v>234</v>
      </c>
      <c r="P88" s="41">
        <v>7238</v>
      </c>
      <c r="Q88" s="41">
        <v>7497</v>
      </c>
      <c r="R88" s="38">
        <v>0.69499999999999995</v>
      </c>
      <c r="S88" s="38" t="s">
        <v>127</v>
      </c>
    </row>
    <row r="89" spans="1:19" ht="15" customHeight="1">
      <c r="A89" s="42">
        <f t="shared" si="3"/>
        <v>88</v>
      </c>
      <c r="B89" t="s">
        <v>767</v>
      </c>
      <c r="C89" t="s">
        <v>768</v>
      </c>
      <c r="D89">
        <v>75</v>
      </c>
      <c r="F89" s="38" t="s">
        <v>768</v>
      </c>
      <c r="G89" t="str">
        <f t="shared" si="2"/>
        <v>Reeleito</v>
      </c>
      <c r="J89" s="38" t="s">
        <v>147</v>
      </c>
      <c r="K89" s="38" t="s">
        <v>148</v>
      </c>
      <c r="O89" s="38" t="s">
        <v>235</v>
      </c>
      <c r="P89" s="41">
        <v>21737</v>
      </c>
      <c r="Q89" s="41">
        <v>20734</v>
      </c>
      <c r="R89" s="38">
        <v>0.75309999999999999</v>
      </c>
      <c r="S89" s="38" t="s">
        <v>135</v>
      </c>
    </row>
    <row r="90" spans="1:19" ht="15" customHeight="1">
      <c r="A90" s="42">
        <f t="shared" si="3"/>
        <v>89</v>
      </c>
      <c r="B90" t="s">
        <v>769</v>
      </c>
      <c r="C90" t="s">
        <v>770</v>
      </c>
      <c r="D90">
        <v>76</v>
      </c>
      <c r="F90" s="38" t="s">
        <v>770</v>
      </c>
      <c r="G90" t="str">
        <f t="shared" si="2"/>
        <v>Reeleito</v>
      </c>
      <c r="J90" s="38" t="s">
        <v>166</v>
      </c>
      <c r="K90" s="38" t="s">
        <v>140</v>
      </c>
      <c r="O90" s="38" t="s">
        <v>236</v>
      </c>
      <c r="P90" s="41">
        <v>4003</v>
      </c>
      <c r="Q90" s="41">
        <v>3219</v>
      </c>
      <c r="R90" s="38">
        <v>0.70960000000000001</v>
      </c>
      <c r="S90" s="38" t="s">
        <v>135</v>
      </c>
    </row>
    <row r="91" spans="1:19" ht="15" customHeight="1">
      <c r="A91" s="42">
        <f t="shared" si="3"/>
        <v>90</v>
      </c>
      <c r="B91" t="s">
        <v>771</v>
      </c>
      <c r="C91" t="s">
        <v>1703</v>
      </c>
      <c r="D91">
        <v>77</v>
      </c>
      <c r="F91" s="38" t="s">
        <v>772</v>
      </c>
      <c r="G91" t="str">
        <f t="shared" si="2"/>
        <v>Novo Prefeito(a)</v>
      </c>
      <c r="J91" s="38" t="s">
        <v>158</v>
      </c>
      <c r="K91" s="38" t="s">
        <v>118</v>
      </c>
      <c r="O91" s="38" t="s">
        <v>237</v>
      </c>
      <c r="P91" s="41">
        <v>18043</v>
      </c>
      <c r="Q91" s="41">
        <v>18708</v>
      </c>
      <c r="R91" s="38">
        <v>0.68100000000000005</v>
      </c>
      <c r="S91" s="38" t="s">
        <v>127</v>
      </c>
    </row>
    <row r="92" spans="1:19" ht="15" customHeight="1">
      <c r="A92" s="42">
        <f t="shared" si="3"/>
        <v>91</v>
      </c>
      <c r="B92" t="s">
        <v>773</v>
      </c>
      <c r="C92" t="s">
        <v>1704</v>
      </c>
      <c r="D92">
        <v>78</v>
      </c>
      <c r="F92" s="38" t="s">
        <v>774</v>
      </c>
      <c r="G92" t="str">
        <f t="shared" si="2"/>
        <v>Novo Prefeito(a)</v>
      </c>
      <c r="J92" s="38" t="s">
        <v>147</v>
      </c>
      <c r="K92" s="38" t="s">
        <v>148</v>
      </c>
      <c r="O92" s="38" t="s">
        <v>238</v>
      </c>
      <c r="P92" s="41">
        <v>4274</v>
      </c>
      <c r="Q92" s="41">
        <v>4252</v>
      </c>
      <c r="R92" s="38">
        <v>0.72550000000000003</v>
      </c>
      <c r="S92" s="38" t="s">
        <v>135</v>
      </c>
    </row>
    <row r="93" spans="1:19" ht="15" customHeight="1">
      <c r="A93" s="42">
        <f t="shared" si="3"/>
        <v>92</v>
      </c>
      <c r="B93" t="s">
        <v>775</v>
      </c>
      <c r="C93" t="s">
        <v>1705</v>
      </c>
      <c r="D93">
        <v>79</v>
      </c>
      <c r="F93" s="38" t="s">
        <v>776</v>
      </c>
      <c r="G93" t="str">
        <f t="shared" si="2"/>
        <v>Novo Prefeito(a)</v>
      </c>
      <c r="J93" s="38" t="s">
        <v>136</v>
      </c>
      <c r="K93" s="38" t="s">
        <v>137</v>
      </c>
      <c r="O93" s="38" t="s">
        <v>239</v>
      </c>
      <c r="P93" s="41">
        <v>20419</v>
      </c>
      <c r="Q93" s="41">
        <v>20932</v>
      </c>
      <c r="R93" s="38">
        <v>0.72409999999999997</v>
      </c>
      <c r="S93" s="38" t="s">
        <v>135</v>
      </c>
    </row>
    <row r="94" spans="1:19" ht="15" customHeight="1">
      <c r="A94" s="42">
        <f t="shared" si="3"/>
        <v>93</v>
      </c>
      <c r="B94" t="s">
        <v>777</v>
      </c>
      <c r="C94" t="s">
        <v>1706</v>
      </c>
      <c r="D94">
        <v>80</v>
      </c>
      <c r="F94" s="38" t="s">
        <v>778</v>
      </c>
      <c r="G94" t="str">
        <f t="shared" si="2"/>
        <v>Novo Prefeito(a)</v>
      </c>
      <c r="J94" s="38" t="s">
        <v>139</v>
      </c>
      <c r="K94" s="38" t="s">
        <v>140</v>
      </c>
      <c r="O94" s="38" t="s">
        <v>240</v>
      </c>
      <c r="P94" s="41">
        <v>4563</v>
      </c>
      <c r="Q94" s="41">
        <v>4469</v>
      </c>
      <c r="R94" s="38">
        <v>0.70679999999999998</v>
      </c>
      <c r="S94" s="38" t="s">
        <v>135</v>
      </c>
    </row>
    <row r="95" spans="1:19" ht="15" customHeight="1">
      <c r="A95" s="42">
        <f t="shared" si="3"/>
        <v>94</v>
      </c>
      <c r="B95" t="s">
        <v>779</v>
      </c>
      <c r="C95" t="s">
        <v>1707</v>
      </c>
      <c r="D95">
        <v>381</v>
      </c>
      <c r="F95" s="38" t="s">
        <v>780</v>
      </c>
      <c r="G95" t="str">
        <f t="shared" si="2"/>
        <v>Novo Prefeito(a)</v>
      </c>
      <c r="J95" s="38" t="s">
        <v>160</v>
      </c>
      <c r="K95" s="38" t="s">
        <v>117</v>
      </c>
      <c r="O95" s="38" t="s">
        <v>241</v>
      </c>
      <c r="P95" s="41">
        <v>3162</v>
      </c>
      <c r="Q95" s="41">
        <v>2950</v>
      </c>
      <c r="R95" s="38">
        <v>0.76090000000000002</v>
      </c>
      <c r="S95" s="38" t="s">
        <v>135</v>
      </c>
    </row>
    <row r="96" spans="1:19" ht="15" customHeight="1">
      <c r="A96" s="42">
        <f t="shared" si="3"/>
        <v>95</v>
      </c>
      <c r="B96" t="s">
        <v>781</v>
      </c>
      <c r="C96" t="s">
        <v>1708</v>
      </c>
      <c r="D96">
        <v>81</v>
      </c>
      <c r="F96" s="38" t="s">
        <v>782</v>
      </c>
      <c r="G96" t="str">
        <f t="shared" si="2"/>
        <v>Novo Prefeito(a)</v>
      </c>
      <c r="J96" s="38" t="s">
        <v>128</v>
      </c>
      <c r="K96" s="38" t="s">
        <v>115</v>
      </c>
      <c r="O96" s="38" t="s">
        <v>242</v>
      </c>
      <c r="P96" s="41">
        <v>1746896</v>
      </c>
      <c r="Q96" s="41">
        <v>1933105</v>
      </c>
      <c r="R96" s="38">
        <v>0.873</v>
      </c>
      <c r="S96" s="38" t="s">
        <v>135</v>
      </c>
    </row>
    <row r="97" spans="1:19" ht="15" customHeight="1">
      <c r="A97" s="42">
        <f t="shared" si="3"/>
        <v>96</v>
      </c>
      <c r="B97" t="s">
        <v>783</v>
      </c>
      <c r="C97" t="s">
        <v>1709</v>
      </c>
      <c r="D97">
        <v>82</v>
      </c>
      <c r="F97" s="38" t="s">
        <v>784</v>
      </c>
      <c r="G97" t="str">
        <f t="shared" si="2"/>
        <v>Novo Prefeito(a)</v>
      </c>
      <c r="J97" s="38" t="s">
        <v>163</v>
      </c>
      <c r="K97" s="38" t="s">
        <v>117</v>
      </c>
      <c r="O97" s="38" t="s">
        <v>243</v>
      </c>
      <c r="P97" s="41">
        <v>13924</v>
      </c>
      <c r="Q97" s="41">
        <v>15101</v>
      </c>
      <c r="R97" s="38">
        <v>0.6371</v>
      </c>
      <c r="S97" s="38" t="s">
        <v>127</v>
      </c>
    </row>
    <row r="98" spans="1:19" ht="15" customHeight="1">
      <c r="A98" s="42">
        <f t="shared" si="3"/>
        <v>97</v>
      </c>
      <c r="B98" t="s">
        <v>785</v>
      </c>
      <c r="C98" t="s">
        <v>786</v>
      </c>
      <c r="D98">
        <v>84</v>
      </c>
      <c r="F98" s="38" t="s">
        <v>786</v>
      </c>
      <c r="G98" t="str">
        <f t="shared" si="2"/>
        <v>Reeleito</v>
      </c>
      <c r="J98" s="38" t="s">
        <v>139</v>
      </c>
      <c r="K98" s="38" t="s">
        <v>140</v>
      </c>
      <c r="O98" s="38" t="s">
        <v>244</v>
      </c>
      <c r="P98" s="41">
        <v>5524</v>
      </c>
      <c r="Q98" s="41">
        <v>5087</v>
      </c>
      <c r="R98" s="38">
        <v>0.78380000000000005</v>
      </c>
      <c r="S98" s="38" t="s">
        <v>135</v>
      </c>
    </row>
    <row r="99" spans="1:19" ht="15" customHeight="1">
      <c r="A99" s="42">
        <f t="shared" si="3"/>
        <v>98</v>
      </c>
      <c r="B99" t="s">
        <v>787</v>
      </c>
      <c r="C99" t="s">
        <v>1710</v>
      </c>
      <c r="D99">
        <v>359</v>
      </c>
      <c r="F99" s="38" t="s">
        <v>788</v>
      </c>
      <c r="G99" t="str">
        <f t="shared" si="2"/>
        <v>Novo Prefeito(a)</v>
      </c>
      <c r="J99" s="38" t="s">
        <v>150</v>
      </c>
      <c r="K99" s="38" t="s">
        <v>114</v>
      </c>
      <c r="O99" s="38" t="s">
        <v>245</v>
      </c>
      <c r="P99" s="41">
        <v>5027</v>
      </c>
      <c r="Q99" s="41">
        <v>5253</v>
      </c>
      <c r="R99" s="38">
        <v>0.67259999999999998</v>
      </c>
      <c r="S99" s="38" t="s">
        <v>127</v>
      </c>
    </row>
    <row r="100" spans="1:19" ht="15" customHeight="1">
      <c r="A100" s="42">
        <f t="shared" si="3"/>
        <v>99</v>
      </c>
      <c r="B100" t="s">
        <v>789</v>
      </c>
      <c r="C100" t="s">
        <v>790</v>
      </c>
      <c r="D100">
        <v>83</v>
      </c>
      <c r="F100" s="38" t="s">
        <v>790</v>
      </c>
      <c r="G100" t="str">
        <f t="shared" si="2"/>
        <v>Reeleito</v>
      </c>
      <c r="J100" s="38" t="s">
        <v>150</v>
      </c>
      <c r="K100" s="38" t="s">
        <v>114</v>
      </c>
      <c r="O100" s="38" t="s">
        <v>246</v>
      </c>
      <c r="P100" s="41">
        <v>3510</v>
      </c>
      <c r="Q100" s="41">
        <v>3439</v>
      </c>
      <c r="R100" s="38">
        <v>0.70779999999999998</v>
      </c>
      <c r="S100" s="38" t="s">
        <v>135</v>
      </c>
    </row>
    <row r="101" spans="1:19" ht="15" customHeight="1">
      <c r="A101" s="42">
        <f t="shared" si="3"/>
        <v>100</v>
      </c>
      <c r="B101" t="s">
        <v>791</v>
      </c>
      <c r="C101" t="s">
        <v>792</v>
      </c>
      <c r="D101">
        <v>85</v>
      </c>
      <c r="F101" s="38" t="s">
        <v>792</v>
      </c>
      <c r="G101" t="str">
        <f t="shared" si="2"/>
        <v>Reeleito</v>
      </c>
      <c r="J101" s="38" t="s">
        <v>147</v>
      </c>
      <c r="K101" s="38" t="s">
        <v>148</v>
      </c>
      <c r="O101" s="38" t="s">
        <v>247</v>
      </c>
      <c r="P101" s="41">
        <v>36198</v>
      </c>
      <c r="Q101" s="41">
        <v>40641</v>
      </c>
      <c r="R101" s="38">
        <v>0.81769999999999998</v>
      </c>
      <c r="S101" s="38" t="s">
        <v>135</v>
      </c>
    </row>
    <row r="102" spans="1:19" ht="15" customHeight="1">
      <c r="A102" s="42">
        <f t="shared" si="3"/>
        <v>101</v>
      </c>
      <c r="B102" t="s">
        <v>793</v>
      </c>
      <c r="C102" t="s">
        <v>794</v>
      </c>
      <c r="D102">
        <v>86</v>
      </c>
      <c r="F102" s="38" t="s">
        <v>794</v>
      </c>
      <c r="G102" t="str">
        <f t="shared" si="2"/>
        <v>Reeleito</v>
      </c>
      <c r="J102" s="38" t="s">
        <v>136</v>
      </c>
      <c r="K102" s="38" t="s">
        <v>137</v>
      </c>
      <c r="O102" s="38" t="s">
        <v>248</v>
      </c>
      <c r="P102" s="41">
        <v>7446</v>
      </c>
      <c r="Q102" s="41">
        <v>8747</v>
      </c>
      <c r="R102" s="38">
        <v>0.86270000000000002</v>
      </c>
      <c r="S102" s="38" t="s">
        <v>135</v>
      </c>
    </row>
    <row r="103" spans="1:19" ht="15" customHeight="1">
      <c r="A103" s="42">
        <f t="shared" si="3"/>
        <v>102</v>
      </c>
      <c r="B103" t="s">
        <v>795</v>
      </c>
      <c r="C103" t="s">
        <v>1711</v>
      </c>
      <c r="D103">
        <v>87</v>
      </c>
      <c r="F103" s="38" t="s">
        <v>796</v>
      </c>
      <c r="G103" t="str">
        <f t="shared" si="2"/>
        <v>Novo Prefeito(a)</v>
      </c>
      <c r="J103" s="38" t="s">
        <v>154</v>
      </c>
      <c r="K103" s="38" t="s">
        <v>140</v>
      </c>
      <c r="O103" s="38" t="s">
        <v>249</v>
      </c>
      <c r="P103" s="41">
        <v>5829</v>
      </c>
      <c r="Q103" s="41">
        <v>5979</v>
      </c>
      <c r="R103" s="38">
        <v>0.73939999999999995</v>
      </c>
      <c r="S103" s="38" t="s">
        <v>135</v>
      </c>
    </row>
    <row r="104" spans="1:19" ht="15" customHeight="1">
      <c r="A104" s="42">
        <f t="shared" si="3"/>
        <v>103</v>
      </c>
      <c r="B104" t="s">
        <v>797</v>
      </c>
      <c r="C104" t="s">
        <v>1712</v>
      </c>
      <c r="D104">
        <v>88</v>
      </c>
      <c r="F104" s="38" t="s">
        <v>798</v>
      </c>
      <c r="G104" t="str">
        <f t="shared" si="2"/>
        <v>Novo Prefeito(a)</v>
      </c>
      <c r="J104" s="38" t="s">
        <v>128</v>
      </c>
      <c r="K104" s="38" t="s">
        <v>115</v>
      </c>
      <c r="O104" s="38" t="s">
        <v>250</v>
      </c>
      <c r="P104" s="41">
        <v>5734</v>
      </c>
      <c r="Q104" s="41">
        <v>5580</v>
      </c>
      <c r="R104" s="38">
        <v>0.54820000000000002</v>
      </c>
      <c r="S104" s="38" t="s">
        <v>127</v>
      </c>
    </row>
    <row r="105" spans="1:19" ht="15" customHeight="1">
      <c r="A105" s="42">
        <f t="shared" si="3"/>
        <v>104</v>
      </c>
      <c r="B105" t="s">
        <v>799</v>
      </c>
      <c r="C105" t="s">
        <v>800</v>
      </c>
      <c r="D105">
        <v>90</v>
      </c>
      <c r="F105" s="38" t="s">
        <v>800</v>
      </c>
      <c r="G105" t="str">
        <f t="shared" si="2"/>
        <v>Reeleito</v>
      </c>
      <c r="J105" s="38" t="s">
        <v>147</v>
      </c>
      <c r="K105" s="38" t="s">
        <v>148</v>
      </c>
      <c r="O105" s="38" t="s">
        <v>251</v>
      </c>
      <c r="P105" s="41">
        <v>6101</v>
      </c>
      <c r="Q105" s="41">
        <v>5961</v>
      </c>
      <c r="R105" s="38">
        <v>0.7288</v>
      </c>
      <c r="S105" s="38" t="s">
        <v>135</v>
      </c>
    </row>
    <row r="106" spans="1:19" ht="15" customHeight="1">
      <c r="A106" s="42">
        <f t="shared" si="3"/>
        <v>105</v>
      </c>
      <c r="B106" t="s">
        <v>801</v>
      </c>
      <c r="C106" t="s">
        <v>1713</v>
      </c>
      <c r="D106">
        <v>91</v>
      </c>
      <c r="F106" s="38" t="s">
        <v>802</v>
      </c>
      <c r="G106" t="str">
        <f t="shared" si="2"/>
        <v>Novo Prefeito(a)</v>
      </c>
      <c r="J106" s="38" t="s">
        <v>166</v>
      </c>
      <c r="K106" s="38" t="s">
        <v>140</v>
      </c>
      <c r="O106" s="38" t="s">
        <v>252</v>
      </c>
      <c r="P106" s="41">
        <v>13920</v>
      </c>
      <c r="Q106" s="41">
        <v>14000</v>
      </c>
      <c r="R106" s="38">
        <v>0.75190000000000001</v>
      </c>
      <c r="S106" s="38" t="s">
        <v>135</v>
      </c>
    </row>
    <row r="107" spans="1:19" ht="15" customHeight="1">
      <c r="A107" s="42">
        <f t="shared" si="3"/>
        <v>106</v>
      </c>
      <c r="B107" t="s">
        <v>803</v>
      </c>
      <c r="C107" t="s">
        <v>1714</v>
      </c>
      <c r="D107">
        <v>360</v>
      </c>
      <c r="F107" s="38" t="s">
        <v>804</v>
      </c>
      <c r="G107" t="str">
        <f t="shared" si="2"/>
        <v>Novo Prefeito(a)</v>
      </c>
      <c r="J107" s="38" t="s">
        <v>150</v>
      </c>
      <c r="K107" s="38" t="s">
        <v>114</v>
      </c>
      <c r="O107" s="38" t="s">
        <v>253</v>
      </c>
      <c r="P107" s="41">
        <v>3922</v>
      </c>
      <c r="Q107" s="41">
        <v>4539</v>
      </c>
      <c r="R107" s="38">
        <v>0.75990000000000002</v>
      </c>
      <c r="S107" s="38" t="s">
        <v>135</v>
      </c>
    </row>
    <row r="108" spans="1:19" ht="15" customHeight="1">
      <c r="A108" s="42">
        <f t="shared" si="3"/>
        <v>107</v>
      </c>
      <c r="B108" t="s">
        <v>805</v>
      </c>
      <c r="C108" t="s">
        <v>806</v>
      </c>
      <c r="D108">
        <v>382</v>
      </c>
      <c r="F108" s="38" t="s">
        <v>806</v>
      </c>
      <c r="G108" t="str">
        <f t="shared" si="2"/>
        <v>Reeleito</v>
      </c>
      <c r="J108" s="38" t="s">
        <v>136</v>
      </c>
      <c r="K108" s="38" t="s">
        <v>137</v>
      </c>
      <c r="O108" s="38" t="s">
        <v>254</v>
      </c>
      <c r="P108" s="41">
        <v>1970</v>
      </c>
      <c r="Q108" s="41">
        <v>1698</v>
      </c>
      <c r="R108" s="38">
        <v>0.75690000000000002</v>
      </c>
      <c r="S108" s="38" t="s">
        <v>135</v>
      </c>
    </row>
    <row r="109" spans="1:19" ht="15" customHeight="1">
      <c r="A109" s="42">
        <f t="shared" si="3"/>
        <v>108</v>
      </c>
      <c r="B109" t="s">
        <v>807</v>
      </c>
      <c r="C109" t="s">
        <v>808</v>
      </c>
      <c r="D109">
        <v>383</v>
      </c>
      <c r="F109" s="38" t="s">
        <v>808</v>
      </c>
      <c r="G109" t="str">
        <f t="shared" si="2"/>
        <v>Reeleito</v>
      </c>
      <c r="J109" s="38" t="s">
        <v>209</v>
      </c>
      <c r="K109" s="38" t="s">
        <v>116</v>
      </c>
      <c r="O109" s="38" t="s">
        <v>255</v>
      </c>
      <c r="P109" s="41">
        <v>4677</v>
      </c>
      <c r="Q109" s="41">
        <v>4117</v>
      </c>
      <c r="R109" s="38">
        <v>0.69740000000000002</v>
      </c>
      <c r="S109" s="38" t="s">
        <v>127</v>
      </c>
    </row>
    <row r="110" spans="1:19" ht="15" customHeight="1">
      <c r="A110" s="42">
        <f t="shared" si="3"/>
        <v>109</v>
      </c>
      <c r="B110" t="s">
        <v>809</v>
      </c>
      <c r="C110" t="s">
        <v>810</v>
      </c>
      <c r="D110">
        <v>93</v>
      </c>
      <c r="F110" s="38" t="s">
        <v>810</v>
      </c>
      <c r="G110" t="str">
        <f t="shared" si="2"/>
        <v>Reeleito</v>
      </c>
      <c r="J110" s="38" t="s">
        <v>166</v>
      </c>
      <c r="K110" s="38" t="s">
        <v>137</v>
      </c>
      <c r="O110" s="38" t="s">
        <v>256</v>
      </c>
      <c r="P110" s="41">
        <v>3472</v>
      </c>
      <c r="Q110" s="41">
        <v>3089</v>
      </c>
      <c r="R110" s="38">
        <v>0.65059999999999996</v>
      </c>
      <c r="S110" s="38" t="s">
        <v>127</v>
      </c>
    </row>
    <row r="111" spans="1:19" ht="15" customHeight="1">
      <c r="A111" s="42">
        <f t="shared" si="3"/>
        <v>110</v>
      </c>
      <c r="B111" t="s">
        <v>811</v>
      </c>
      <c r="C111" t="s">
        <v>1715</v>
      </c>
      <c r="D111">
        <v>94</v>
      </c>
      <c r="F111" s="38" t="s">
        <v>812</v>
      </c>
      <c r="G111" t="str">
        <f t="shared" si="2"/>
        <v>Novo Prefeito(a)</v>
      </c>
      <c r="J111" s="38" t="s">
        <v>160</v>
      </c>
      <c r="K111" s="38" t="s">
        <v>117</v>
      </c>
      <c r="O111" s="38" t="s">
        <v>257</v>
      </c>
      <c r="P111" s="41">
        <v>16317</v>
      </c>
      <c r="Q111" s="41">
        <v>17251</v>
      </c>
      <c r="R111" s="38">
        <v>0.71599999999999997</v>
      </c>
      <c r="S111" s="38" t="s">
        <v>135</v>
      </c>
    </row>
    <row r="112" spans="1:19" ht="15" customHeight="1">
      <c r="A112" s="42">
        <f t="shared" si="3"/>
        <v>111</v>
      </c>
      <c r="B112" t="s">
        <v>813</v>
      </c>
      <c r="C112" t="s">
        <v>814</v>
      </c>
      <c r="D112">
        <v>95</v>
      </c>
      <c r="F112" s="38" t="s">
        <v>814</v>
      </c>
      <c r="G112" t="str">
        <f t="shared" si="2"/>
        <v>Reeleito</v>
      </c>
      <c r="J112" s="38" t="s">
        <v>128</v>
      </c>
      <c r="K112" s="38" t="s">
        <v>115</v>
      </c>
      <c r="O112" s="38" t="s">
        <v>258</v>
      </c>
      <c r="P112" s="41">
        <v>83687</v>
      </c>
      <c r="Q112" s="41">
        <v>100209</v>
      </c>
      <c r="R112" s="38">
        <v>0.72760000000000002</v>
      </c>
      <c r="S112" s="38" t="s">
        <v>135</v>
      </c>
    </row>
    <row r="113" spans="1:19" ht="15" customHeight="1">
      <c r="A113" s="42">
        <f t="shared" si="3"/>
        <v>112</v>
      </c>
      <c r="B113" t="s">
        <v>815</v>
      </c>
      <c r="C113" t="s">
        <v>1716</v>
      </c>
      <c r="D113">
        <v>96</v>
      </c>
      <c r="F113" s="38" t="s">
        <v>816</v>
      </c>
      <c r="G113" t="str">
        <f t="shared" si="2"/>
        <v>Novo Prefeito(a)</v>
      </c>
      <c r="J113" s="38" t="s">
        <v>166</v>
      </c>
      <c r="K113" s="38" t="s">
        <v>140</v>
      </c>
      <c r="O113" s="38" t="s">
        <v>259</v>
      </c>
      <c r="P113" s="41">
        <v>4802</v>
      </c>
      <c r="Q113" s="41">
        <v>4762</v>
      </c>
      <c r="R113" s="38">
        <v>0.71430000000000005</v>
      </c>
      <c r="S113" s="38" t="s">
        <v>135</v>
      </c>
    </row>
    <row r="114" spans="1:19" ht="15" customHeight="1">
      <c r="A114" s="42">
        <f t="shared" si="3"/>
        <v>113</v>
      </c>
      <c r="B114" t="s">
        <v>817</v>
      </c>
      <c r="C114" t="s">
        <v>1717</v>
      </c>
      <c r="D114">
        <v>384</v>
      </c>
      <c r="F114" s="38" t="s">
        <v>818</v>
      </c>
      <c r="G114" t="str">
        <f t="shared" si="2"/>
        <v>Novo Prefeito(a)</v>
      </c>
      <c r="J114" s="38" t="s">
        <v>260</v>
      </c>
      <c r="K114" s="38" t="s">
        <v>118</v>
      </c>
      <c r="O114" s="38" t="s">
        <v>261</v>
      </c>
      <c r="P114" s="41">
        <v>5932</v>
      </c>
      <c r="Q114" s="41">
        <v>5646</v>
      </c>
      <c r="R114" s="38">
        <v>0.70760000000000001</v>
      </c>
      <c r="S114" s="38" t="s">
        <v>135</v>
      </c>
    </row>
    <row r="115" spans="1:19" ht="15" customHeight="1">
      <c r="A115" s="42">
        <f t="shared" si="3"/>
        <v>114</v>
      </c>
      <c r="B115" t="s">
        <v>819</v>
      </c>
      <c r="C115" t="s">
        <v>1718</v>
      </c>
      <c r="D115">
        <v>97</v>
      </c>
      <c r="F115" s="38" t="s">
        <v>820</v>
      </c>
      <c r="G115" t="str">
        <f t="shared" si="2"/>
        <v>Novo Prefeito(a)</v>
      </c>
      <c r="J115" s="38" t="s">
        <v>152</v>
      </c>
      <c r="K115" s="38" t="s">
        <v>117</v>
      </c>
      <c r="O115" s="38" t="s">
        <v>262</v>
      </c>
      <c r="P115" s="41">
        <v>8293</v>
      </c>
      <c r="Q115" s="41">
        <v>7770</v>
      </c>
      <c r="R115" s="38">
        <v>0.68589999999999995</v>
      </c>
      <c r="S115" s="38" t="s">
        <v>127</v>
      </c>
    </row>
    <row r="116" spans="1:19" ht="15" customHeight="1">
      <c r="A116" s="42">
        <f t="shared" si="3"/>
        <v>115</v>
      </c>
      <c r="B116" t="s">
        <v>821</v>
      </c>
      <c r="C116" t="s">
        <v>822</v>
      </c>
      <c r="D116">
        <v>98</v>
      </c>
      <c r="F116" s="38" t="s">
        <v>822</v>
      </c>
      <c r="G116" t="str">
        <f t="shared" si="2"/>
        <v>Reeleito</v>
      </c>
      <c r="J116" s="38" t="s">
        <v>147</v>
      </c>
      <c r="K116" s="38" t="s">
        <v>148</v>
      </c>
      <c r="O116" s="38" t="s">
        <v>263</v>
      </c>
      <c r="P116" s="41">
        <v>4725</v>
      </c>
      <c r="Q116" s="41">
        <v>4624</v>
      </c>
      <c r="R116" s="38">
        <v>0.7258</v>
      </c>
      <c r="S116" s="38" t="s">
        <v>135</v>
      </c>
    </row>
    <row r="117" spans="1:19" ht="15" customHeight="1">
      <c r="A117" s="42">
        <f t="shared" si="3"/>
        <v>116</v>
      </c>
      <c r="B117" t="s">
        <v>823</v>
      </c>
      <c r="C117" t="s">
        <v>824</v>
      </c>
      <c r="D117">
        <v>99</v>
      </c>
      <c r="F117" s="38" t="s">
        <v>824</v>
      </c>
      <c r="G117" t="str">
        <f t="shared" si="2"/>
        <v>Reeleito</v>
      </c>
      <c r="J117" s="38" t="s">
        <v>154</v>
      </c>
      <c r="K117" s="38" t="s">
        <v>140</v>
      </c>
      <c r="O117" s="38" t="s">
        <v>264</v>
      </c>
      <c r="P117" s="41">
        <v>5050</v>
      </c>
      <c r="Q117" s="41">
        <v>4929</v>
      </c>
      <c r="R117" s="38">
        <v>0.77959999999999996</v>
      </c>
      <c r="S117" s="38" t="s">
        <v>135</v>
      </c>
    </row>
    <row r="118" spans="1:19" ht="15" customHeight="1">
      <c r="A118" s="42">
        <f t="shared" si="3"/>
        <v>117</v>
      </c>
      <c r="B118" t="s">
        <v>825</v>
      </c>
      <c r="C118" t="s">
        <v>1719</v>
      </c>
      <c r="D118">
        <v>100</v>
      </c>
      <c r="F118" s="38" t="s">
        <v>826</v>
      </c>
      <c r="G118" t="str">
        <f t="shared" si="2"/>
        <v>Novo Prefeito(a)</v>
      </c>
      <c r="J118" s="38" t="s">
        <v>154</v>
      </c>
      <c r="K118" s="38" t="s">
        <v>140</v>
      </c>
      <c r="O118" s="38" t="s">
        <v>265</v>
      </c>
      <c r="P118" s="41">
        <v>5921</v>
      </c>
      <c r="Q118" s="41">
        <v>6774</v>
      </c>
      <c r="R118" s="38">
        <v>0.73850000000000005</v>
      </c>
      <c r="S118" s="38" t="s">
        <v>135</v>
      </c>
    </row>
    <row r="119" spans="1:19" ht="15" customHeight="1">
      <c r="A119" s="42">
        <f t="shared" si="3"/>
        <v>118</v>
      </c>
      <c r="B119" t="s">
        <v>827</v>
      </c>
      <c r="C119" t="s">
        <v>828</v>
      </c>
      <c r="D119">
        <v>101</v>
      </c>
      <c r="F119" s="38" t="s">
        <v>828</v>
      </c>
      <c r="G119" t="str">
        <f t="shared" si="2"/>
        <v>Reeleito</v>
      </c>
      <c r="J119" s="38" t="s">
        <v>144</v>
      </c>
      <c r="K119" s="38" t="s">
        <v>117</v>
      </c>
      <c r="O119" s="38" t="s">
        <v>266</v>
      </c>
      <c r="P119" s="41">
        <v>11220</v>
      </c>
      <c r="Q119" s="41">
        <v>10548</v>
      </c>
      <c r="R119" s="38">
        <v>0.68300000000000005</v>
      </c>
      <c r="S119" s="38" t="s">
        <v>127</v>
      </c>
    </row>
    <row r="120" spans="1:19" ht="15" customHeight="1">
      <c r="A120" s="42">
        <f t="shared" si="3"/>
        <v>119</v>
      </c>
      <c r="B120" t="s">
        <v>829</v>
      </c>
      <c r="C120" t="s">
        <v>830</v>
      </c>
      <c r="D120">
        <v>102</v>
      </c>
      <c r="F120" s="38" t="s">
        <v>830</v>
      </c>
      <c r="G120" t="str">
        <f t="shared" si="2"/>
        <v>Reeleito</v>
      </c>
      <c r="J120" s="38" t="s">
        <v>154</v>
      </c>
      <c r="K120" s="38" t="s">
        <v>140</v>
      </c>
      <c r="O120" s="38" t="s">
        <v>267</v>
      </c>
      <c r="P120" s="41">
        <v>2540</v>
      </c>
      <c r="Q120" s="41">
        <v>2689</v>
      </c>
      <c r="R120" s="38">
        <v>0.76719999999999999</v>
      </c>
      <c r="S120" s="38" t="s">
        <v>135</v>
      </c>
    </row>
    <row r="121" spans="1:19" ht="15" customHeight="1">
      <c r="A121" s="42">
        <f t="shared" si="3"/>
        <v>120</v>
      </c>
      <c r="B121" t="s">
        <v>831</v>
      </c>
      <c r="C121" t="s">
        <v>1720</v>
      </c>
      <c r="D121">
        <v>103</v>
      </c>
      <c r="F121" s="38" t="s">
        <v>832</v>
      </c>
      <c r="G121" t="str">
        <f t="shared" si="2"/>
        <v>Novo Prefeito(a)</v>
      </c>
      <c r="J121" s="38" t="s">
        <v>150</v>
      </c>
      <c r="K121" s="38" t="s">
        <v>114</v>
      </c>
      <c r="O121" s="38" t="s">
        <v>268</v>
      </c>
      <c r="P121" s="41">
        <v>7543</v>
      </c>
      <c r="Q121" s="41">
        <v>6578</v>
      </c>
      <c r="R121" s="38">
        <v>0.74180000000000001</v>
      </c>
      <c r="S121" s="38" t="s">
        <v>135</v>
      </c>
    </row>
    <row r="122" spans="1:19" ht="15" customHeight="1">
      <c r="A122" s="42">
        <f t="shared" si="3"/>
        <v>121</v>
      </c>
      <c r="B122" t="s">
        <v>833</v>
      </c>
      <c r="C122" t="s">
        <v>1721</v>
      </c>
      <c r="D122">
        <v>104</v>
      </c>
      <c r="F122" s="38" t="s">
        <v>834</v>
      </c>
      <c r="G122" t="str">
        <f t="shared" si="2"/>
        <v>Novo Prefeito(a)</v>
      </c>
      <c r="J122" s="38" t="s">
        <v>150</v>
      </c>
      <c r="K122" s="38" t="s">
        <v>114</v>
      </c>
      <c r="O122" s="38" t="s">
        <v>269</v>
      </c>
      <c r="P122" s="41">
        <v>256081</v>
      </c>
      <c r="Q122" s="41">
        <v>258532</v>
      </c>
      <c r="R122" s="38">
        <v>0.73770000000000002</v>
      </c>
      <c r="S122" s="38" t="s">
        <v>135</v>
      </c>
    </row>
    <row r="123" spans="1:19" ht="15" customHeight="1">
      <c r="A123" s="42">
        <f t="shared" si="3"/>
        <v>122</v>
      </c>
      <c r="B123" t="s">
        <v>835</v>
      </c>
      <c r="C123" t="s">
        <v>836</v>
      </c>
      <c r="D123">
        <v>385</v>
      </c>
      <c r="F123" s="38" t="s">
        <v>836</v>
      </c>
      <c r="G123" t="str">
        <f t="shared" si="2"/>
        <v>Reeleito</v>
      </c>
      <c r="J123" s="38" t="s">
        <v>209</v>
      </c>
      <c r="K123" s="38" t="s">
        <v>116</v>
      </c>
      <c r="O123" s="38" t="s">
        <v>270</v>
      </c>
      <c r="P123" s="41">
        <v>5414</v>
      </c>
      <c r="Q123" s="41">
        <v>4650</v>
      </c>
      <c r="R123" s="38">
        <v>0.64959999999999996</v>
      </c>
      <c r="S123" s="38" t="s">
        <v>127</v>
      </c>
    </row>
    <row r="124" spans="1:19" ht="15" customHeight="1">
      <c r="A124" s="42">
        <f t="shared" si="3"/>
        <v>123</v>
      </c>
      <c r="B124" t="s">
        <v>837</v>
      </c>
      <c r="C124" t="s">
        <v>1722</v>
      </c>
      <c r="D124">
        <v>105</v>
      </c>
      <c r="F124" s="38" t="s">
        <v>838</v>
      </c>
      <c r="G124" t="str">
        <f t="shared" si="2"/>
        <v>Novo Prefeito(a)</v>
      </c>
      <c r="J124" s="38" t="s">
        <v>136</v>
      </c>
      <c r="K124" s="38" t="s">
        <v>137</v>
      </c>
      <c r="O124" s="38" t="s">
        <v>271</v>
      </c>
      <c r="P124" s="41">
        <v>6424</v>
      </c>
      <c r="Q124" s="41">
        <v>6046</v>
      </c>
      <c r="R124" s="38">
        <v>0.66339999999999999</v>
      </c>
      <c r="S124" s="38" t="s">
        <v>127</v>
      </c>
    </row>
    <row r="125" spans="1:19" ht="15" customHeight="1">
      <c r="A125" s="42">
        <f t="shared" si="3"/>
        <v>124</v>
      </c>
      <c r="B125" t="s">
        <v>839</v>
      </c>
      <c r="C125" t="s">
        <v>1723</v>
      </c>
      <c r="D125">
        <v>106</v>
      </c>
      <c r="F125" s="38" t="s">
        <v>840</v>
      </c>
      <c r="G125" t="str">
        <f t="shared" si="2"/>
        <v>Novo Prefeito(a)</v>
      </c>
      <c r="J125" s="38" t="s">
        <v>147</v>
      </c>
      <c r="K125" s="38" t="s">
        <v>148</v>
      </c>
      <c r="O125" s="38" t="s">
        <v>272</v>
      </c>
      <c r="P125" s="41">
        <v>78373</v>
      </c>
      <c r="Q125" s="41">
        <v>91093</v>
      </c>
      <c r="R125" s="38">
        <v>0.76280000000000003</v>
      </c>
      <c r="S125" s="38" t="s">
        <v>135</v>
      </c>
    </row>
    <row r="126" spans="1:19" ht="15" customHeight="1">
      <c r="A126" s="42">
        <f t="shared" si="3"/>
        <v>125</v>
      </c>
      <c r="B126" t="s">
        <v>841</v>
      </c>
      <c r="C126" t="s">
        <v>842</v>
      </c>
      <c r="D126">
        <v>107</v>
      </c>
      <c r="F126" s="38" t="s">
        <v>842</v>
      </c>
      <c r="G126" t="str">
        <f t="shared" si="2"/>
        <v>Reeleito</v>
      </c>
      <c r="J126" s="38" t="s">
        <v>158</v>
      </c>
      <c r="K126" s="38" t="s">
        <v>116</v>
      </c>
      <c r="O126" s="38" t="s">
        <v>273</v>
      </c>
      <c r="P126" s="41">
        <v>13667</v>
      </c>
      <c r="Q126" s="41">
        <v>13710</v>
      </c>
      <c r="R126" s="38">
        <v>0.64039999999999997</v>
      </c>
      <c r="S126" s="38" t="s">
        <v>127</v>
      </c>
    </row>
    <row r="127" spans="1:19" ht="15" customHeight="1">
      <c r="A127" s="42">
        <f t="shared" si="3"/>
        <v>126</v>
      </c>
      <c r="B127" t="s">
        <v>843</v>
      </c>
      <c r="C127" t="s">
        <v>844</v>
      </c>
      <c r="D127">
        <v>108</v>
      </c>
      <c r="F127" s="38" t="s">
        <v>844</v>
      </c>
      <c r="G127" t="str">
        <f t="shared" si="2"/>
        <v>Reeleito</v>
      </c>
      <c r="J127" s="38" t="s">
        <v>160</v>
      </c>
      <c r="K127" s="38" t="s">
        <v>117</v>
      </c>
      <c r="O127" s="38" t="s">
        <v>274</v>
      </c>
      <c r="P127" s="41">
        <v>3337</v>
      </c>
      <c r="Q127" s="41">
        <v>2946</v>
      </c>
      <c r="R127" s="38">
        <v>0.72609999999999997</v>
      </c>
      <c r="S127" s="38" t="s">
        <v>135</v>
      </c>
    </row>
    <row r="128" spans="1:19" ht="15" customHeight="1">
      <c r="A128" s="42">
        <f t="shared" si="3"/>
        <v>127</v>
      </c>
      <c r="B128" t="s">
        <v>845</v>
      </c>
      <c r="C128" t="s">
        <v>1724</v>
      </c>
      <c r="D128">
        <v>109</v>
      </c>
      <c r="F128" s="38" t="s">
        <v>846</v>
      </c>
      <c r="G128" t="str">
        <f t="shared" si="2"/>
        <v>Novo Prefeito(a)</v>
      </c>
      <c r="J128" s="38" t="s">
        <v>166</v>
      </c>
      <c r="K128" s="38" t="s">
        <v>137</v>
      </c>
      <c r="O128" s="38" t="s">
        <v>275</v>
      </c>
      <c r="P128" s="41">
        <v>29024</v>
      </c>
      <c r="Q128" s="41">
        <v>28884</v>
      </c>
      <c r="R128" s="38">
        <v>0.74990000000000001</v>
      </c>
      <c r="S128" s="38" t="s">
        <v>135</v>
      </c>
    </row>
    <row r="129" spans="1:19" ht="15" customHeight="1">
      <c r="A129" s="42">
        <f t="shared" si="3"/>
        <v>128</v>
      </c>
      <c r="B129" t="s">
        <v>847</v>
      </c>
      <c r="C129" t="s">
        <v>1725</v>
      </c>
      <c r="D129">
        <v>386</v>
      </c>
      <c r="F129" s="38" t="s">
        <v>848</v>
      </c>
      <c r="G129" t="str">
        <f t="shared" si="2"/>
        <v>Novo Prefeito(a)</v>
      </c>
      <c r="J129" s="38" t="s">
        <v>209</v>
      </c>
      <c r="K129" s="38" t="s">
        <v>116</v>
      </c>
      <c r="O129" s="38" t="s">
        <v>276</v>
      </c>
      <c r="P129" s="41">
        <v>7504</v>
      </c>
      <c r="Q129" s="41">
        <v>7111</v>
      </c>
      <c r="R129" s="38">
        <v>0.70520000000000005</v>
      </c>
      <c r="S129" s="38" t="s">
        <v>135</v>
      </c>
    </row>
    <row r="130" spans="1:19" ht="15" customHeight="1">
      <c r="A130" s="42">
        <f t="shared" si="3"/>
        <v>129</v>
      </c>
      <c r="B130" t="s">
        <v>849</v>
      </c>
      <c r="C130" t="s">
        <v>1726</v>
      </c>
      <c r="D130">
        <v>110</v>
      </c>
      <c r="F130" s="38" t="s">
        <v>850</v>
      </c>
      <c r="G130" t="str">
        <f t="shared" ref="G130:G193" si="4">IF(C130=F130,"Reeleito",IF(C130="sub judice",C130,"Novo Prefeito(a)"))</f>
        <v>Novo Prefeito(a)</v>
      </c>
      <c r="J130" s="38" t="s">
        <v>160</v>
      </c>
      <c r="K130" s="38" t="s">
        <v>117</v>
      </c>
      <c r="O130" s="38" t="s">
        <v>277</v>
      </c>
      <c r="P130" s="41">
        <v>6625</v>
      </c>
      <c r="Q130" s="41">
        <v>5618</v>
      </c>
      <c r="R130" s="38">
        <v>0.71279999999999999</v>
      </c>
      <c r="S130" s="38" t="s">
        <v>135</v>
      </c>
    </row>
    <row r="131" spans="1:19" ht="15" customHeight="1">
      <c r="A131" s="42">
        <f t="shared" si="3"/>
        <v>130</v>
      </c>
      <c r="B131" t="s">
        <v>851</v>
      </c>
      <c r="C131" t="s">
        <v>1727</v>
      </c>
      <c r="D131">
        <v>111</v>
      </c>
      <c r="F131" s="38" t="s">
        <v>852</v>
      </c>
      <c r="G131" t="str">
        <f t="shared" si="4"/>
        <v>Novo Prefeito(a)</v>
      </c>
      <c r="J131" s="38" t="s">
        <v>150</v>
      </c>
      <c r="K131" s="38" t="s">
        <v>114</v>
      </c>
      <c r="O131" s="38" t="s">
        <v>278</v>
      </c>
      <c r="P131" s="41">
        <v>30669</v>
      </c>
      <c r="Q131" s="41">
        <v>33119</v>
      </c>
      <c r="R131" s="38">
        <v>0.70340000000000003</v>
      </c>
      <c r="S131" s="38" t="s">
        <v>135</v>
      </c>
    </row>
    <row r="132" spans="1:19" ht="15" customHeight="1">
      <c r="A132" s="42">
        <f t="shared" ref="A132:A195" si="5">A131+1</f>
        <v>131</v>
      </c>
      <c r="B132" t="s">
        <v>853</v>
      </c>
      <c r="C132" t="s">
        <v>854</v>
      </c>
      <c r="D132">
        <v>112</v>
      </c>
      <c r="F132" s="38" t="s">
        <v>854</v>
      </c>
      <c r="G132" t="str">
        <f t="shared" si="4"/>
        <v>Reeleito</v>
      </c>
      <c r="J132" s="38" t="s">
        <v>139</v>
      </c>
      <c r="K132" s="38" t="s">
        <v>140</v>
      </c>
      <c r="O132" s="38" t="s">
        <v>279</v>
      </c>
      <c r="P132" s="41">
        <v>6194</v>
      </c>
      <c r="Q132" s="41">
        <v>6581</v>
      </c>
      <c r="R132" s="38">
        <v>0.67249999999999999</v>
      </c>
      <c r="S132" s="38" t="s">
        <v>127</v>
      </c>
    </row>
    <row r="133" spans="1:19" ht="15" customHeight="1">
      <c r="A133" s="42">
        <f t="shared" si="5"/>
        <v>132</v>
      </c>
      <c r="B133" t="s">
        <v>855</v>
      </c>
      <c r="C133" t="s">
        <v>856</v>
      </c>
      <c r="D133">
        <v>387</v>
      </c>
      <c r="F133" s="38" t="s">
        <v>856</v>
      </c>
      <c r="G133" t="str">
        <f t="shared" si="4"/>
        <v>Reeleito</v>
      </c>
      <c r="J133" s="38" t="s">
        <v>260</v>
      </c>
      <c r="K133" s="38" t="s">
        <v>118</v>
      </c>
      <c r="O133" s="38" t="s">
        <v>280</v>
      </c>
      <c r="P133" s="41">
        <v>7900</v>
      </c>
      <c r="Q133" s="41">
        <v>8739</v>
      </c>
      <c r="R133" s="38">
        <v>0.67910000000000004</v>
      </c>
      <c r="S133" s="38" t="s">
        <v>127</v>
      </c>
    </row>
    <row r="134" spans="1:19" ht="15" customHeight="1">
      <c r="A134" s="42">
        <f t="shared" si="5"/>
        <v>133</v>
      </c>
      <c r="B134" t="s">
        <v>857</v>
      </c>
      <c r="C134" t="s">
        <v>1728</v>
      </c>
      <c r="D134">
        <v>113</v>
      </c>
      <c r="F134" s="38" t="s">
        <v>858</v>
      </c>
      <c r="G134" t="str">
        <f t="shared" si="4"/>
        <v>Novo Prefeito(a)</v>
      </c>
      <c r="J134" s="38" t="s">
        <v>152</v>
      </c>
      <c r="K134" s="38" t="s">
        <v>117</v>
      </c>
      <c r="O134" s="38" t="s">
        <v>281</v>
      </c>
      <c r="P134" s="41">
        <v>3886</v>
      </c>
      <c r="Q134" s="41">
        <v>3802</v>
      </c>
      <c r="R134" s="38">
        <v>0.74739999999999995</v>
      </c>
      <c r="S134" s="38" t="s">
        <v>135</v>
      </c>
    </row>
    <row r="135" spans="1:19" ht="15" customHeight="1">
      <c r="A135" s="42">
        <f t="shared" si="5"/>
        <v>134</v>
      </c>
      <c r="B135" t="s">
        <v>859</v>
      </c>
      <c r="C135" t="s">
        <v>860</v>
      </c>
      <c r="D135">
        <v>114</v>
      </c>
      <c r="F135" s="38" t="s">
        <v>860</v>
      </c>
      <c r="G135" t="str">
        <f t="shared" si="4"/>
        <v>Reeleito</v>
      </c>
      <c r="J135" s="38" t="s">
        <v>223</v>
      </c>
      <c r="K135" s="38" t="s">
        <v>137</v>
      </c>
      <c r="O135" s="38" t="s">
        <v>282</v>
      </c>
      <c r="P135" s="41">
        <v>2218</v>
      </c>
      <c r="Q135" s="41">
        <v>2243</v>
      </c>
      <c r="R135" s="38">
        <v>0.74019999999999997</v>
      </c>
      <c r="S135" s="38" t="s">
        <v>135</v>
      </c>
    </row>
    <row r="136" spans="1:19" ht="15" customHeight="1">
      <c r="A136" s="42">
        <f t="shared" si="5"/>
        <v>135</v>
      </c>
      <c r="B136" t="s">
        <v>861</v>
      </c>
      <c r="C136" t="s">
        <v>1729</v>
      </c>
      <c r="D136">
        <v>115</v>
      </c>
      <c r="F136" s="38" t="s">
        <v>862</v>
      </c>
      <c r="G136" t="str">
        <f t="shared" si="4"/>
        <v>Novo Prefeito(a)</v>
      </c>
      <c r="J136" s="38" t="s">
        <v>144</v>
      </c>
      <c r="K136" s="38" t="s">
        <v>117</v>
      </c>
      <c r="O136" s="38" t="s">
        <v>283</v>
      </c>
      <c r="P136" s="41">
        <v>5247</v>
      </c>
      <c r="Q136" s="41">
        <v>5502</v>
      </c>
      <c r="R136" s="38">
        <v>0.68189999999999995</v>
      </c>
      <c r="S136" s="38" t="s">
        <v>127</v>
      </c>
    </row>
    <row r="137" spans="1:19" ht="15" customHeight="1">
      <c r="A137" s="42">
        <f t="shared" si="5"/>
        <v>136</v>
      </c>
      <c r="B137" t="s">
        <v>863</v>
      </c>
      <c r="C137" t="s">
        <v>1730</v>
      </c>
      <c r="D137">
        <v>117</v>
      </c>
      <c r="F137" s="38" t="s">
        <v>864</v>
      </c>
      <c r="G137" t="str">
        <f t="shared" si="4"/>
        <v>Novo Prefeito(a)</v>
      </c>
      <c r="J137" s="38" t="s">
        <v>150</v>
      </c>
      <c r="K137" s="38" t="s">
        <v>114</v>
      </c>
      <c r="O137" s="38" t="s">
        <v>284</v>
      </c>
      <c r="P137" s="41">
        <v>14583</v>
      </c>
      <c r="Q137" s="41">
        <v>12472</v>
      </c>
      <c r="R137" s="38">
        <v>0.70640000000000003</v>
      </c>
      <c r="S137" s="38" t="s">
        <v>135</v>
      </c>
    </row>
    <row r="138" spans="1:19" ht="15" customHeight="1">
      <c r="A138" s="42">
        <f t="shared" si="5"/>
        <v>137</v>
      </c>
      <c r="B138" t="s">
        <v>865</v>
      </c>
      <c r="C138" t="s">
        <v>1731</v>
      </c>
      <c r="D138">
        <v>118</v>
      </c>
      <c r="F138" s="38" t="s">
        <v>866</v>
      </c>
      <c r="G138" t="str">
        <f t="shared" si="4"/>
        <v>Novo Prefeito(a)</v>
      </c>
      <c r="J138" s="38" t="s">
        <v>133</v>
      </c>
      <c r="K138" s="38" t="s">
        <v>116</v>
      </c>
      <c r="O138" s="38" t="s">
        <v>285</v>
      </c>
      <c r="P138" s="41">
        <v>167463</v>
      </c>
      <c r="Q138" s="41">
        <v>181504</v>
      </c>
      <c r="R138" s="38">
        <v>0.77110000000000001</v>
      </c>
      <c r="S138" s="38" t="s">
        <v>135</v>
      </c>
    </row>
    <row r="139" spans="1:19" ht="15" customHeight="1">
      <c r="A139" s="42">
        <f t="shared" si="5"/>
        <v>138</v>
      </c>
      <c r="B139" t="s">
        <v>867</v>
      </c>
      <c r="C139" t="s">
        <v>1732</v>
      </c>
      <c r="D139">
        <v>119</v>
      </c>
      <c r="F139" s="38" t="s">
        <v>868</v>
      </c>
      <c r="G139" t="str">
        <f t="shared" si="4"/>
        <v>Novo Prefeito(a)</v>
      </c>
      <c r="J139" s="38" t="s">
        <v>156</v>
      </c>
      <c r="K139" s="38" t="s">
        <v>115</v>
      </c>
      <c r="O139" s="38" t="s">
        <v>286</v>
      </c>
      <c r="P139" s="41">
        <v>7870</v>
      </c>
      <c r="Q139" s="41">
        <v>7636</v>
      </c>
      <c r="R139" s="38">
        <v>0.5494</v>
      </c>
      <c r="S139" s="38" t="s">
        <v>127</v>
      </c>
    </row>
    <row r="140" spans="1:19" ht="15" customHeight="1">
      <c r="A140" s="42">
        <f t="shared" si="5"/>
        <v>139</v>
      </c>
      <c r="B140" t="s">
        <v>869</v>
      </c>
      <c r="C140" t="s">
        <v>1733</v>
      </c>
      <c r="D140">
        <v>120</v>
      </c>
      <c r="F140" s="38" t="s">
        <v>870</v>
      </c>
      <c r="G140" t="str">
        <f t="shared" si="4"/>
        <v>Novo Prefeito(a)</v>
      </c>
      <c r="J140" s="38" t="s">
        <v>156</v>
      </c>
      <c r="K140" s="38" t="s">
        <v>115</v>
      </c>
      <c r="O140" s="38" t="s">
        <v>287</v>
      </c>
      <c r="P140" s="41">
        <v>32088</v>
      </c>
      <c r="Q140" s="41">
        <v>37067</v>
      </c>
      <c r="R140" s="38">
        <v>0.64359999999999995</v>
      </c>
      <c r="S140" s="38" t="s">
        <v>127</v>
      </c>
    </row>
    <row r="141" spans="1:19" ht="15" customHeight="1">
      <c r="A141" s="42">
        <f t="shared" si="5"/>
        <v>140</v>
      </c>
      <c r="B141" t="s">
        <v>871</v>
      </c>
      <c r="C141" t="s">
        <v>1734</v>
      </c>
      <c r="D141">
        <v>121</v>
      </c>
      <c r="F141" s="38" t="s">
        <v>872</v>
      </c>
      <c r="G141" t="str">
        <f t="shared" si="4"/>
        <v>Novo Prefeito(a)</v>
      </c>
      <c r="J141" s="38" t="s">
        <v>147</v>
      </c>
      <c r="K141" s="38" t="s">
        <v>148</v>
      </c>
      <c r="O141" s="38" t="s">
        <v>288</v>
      </c>
      <c r="P141" s="41">
        <v>5960</v>
      </c>
      <c r="Q141" s="41">
        <v>5211</v>
      </c>
      <c r="R141" s="38">
        <v>0.73609999999999998</v>
      </c>
      <c r="S141" s="38" t="s">
        <v>135</v>
      </c>
    </row>
    <row r="142" spans="1:19" ht="15" customHeight="1">
      <c r="A142" s="42">
        <f t="shared" si="5"/>
        <v>141</v>
      </c>
      <c r="B142" t="s">
        <v>873</v>
      </c>
      <c r="C142" t="s">
        <v>1735</v>
      </c>
      <c r="D142">
        <v>122</v>
      </c>
      <c r="F142" s="38" t="s">
        <v>874</v>
      </c>
      <c r="G142" t="str">
        <f t="shared" si="4"/>
        <v>Novo Prefeito(a)</v>
      </c>
      <c r="J142" s="38" t="s">
        <v>152</v>
      </c>
      <c r="K142" s="38" t="s">
        <v>117</v>
      </c>
      <c r="O142" s="38" t="s">
        <v>289</v>
      </c>
      <c r="P142" s="41">
        <v>28725</v>
      </c>
      <c r="Q142" s="41">
        <v>31364</v>
      </c>
      <c r="R142" s="38">
        <v>0.72650000000000003</v>
      </c>
      <c r="S142" s="38" t="s">
        <v>135</v>
      </c>
    </row>
    <row r="143" spans="1:19" ht="15" customHeight="1">
      <c r="A143" s="42">
        <f t="shared" si="5"/>
        <v>142</v>
      </c>
      <c r="B143" t="s">
        <v>875</v>
      </c>
      <c r="C143" t="s">
        <v>876</v>
      </c>
      <c r="D143">
        <v>123</v>
      </c>
      <c r="F143" s="38" t="s">
        <v>876</v>
      </c>
      <c r="G143" t="str">
        <f t="shared" si="4"/>
        <v>Reeleito</v>
      </c>
      <c r="J143" s="38" t="s">
        <v>150</v>
      </c>
      <c r="K143" s="38" t="s">
        <v>114</v>
      </c>
      <c r="O143" s="38" t="s">
        <v>290</v>
      </c>
      <c r="P143" s="41">
        <v>6066</v>
      </c>
      <c r="Q143" s="41">
        <v>6352</v>
      </c>
      <c r="R143" s="38">
        <v>0.71540000000000004</v>
      </c>
      <c r="S143" s="38" t="s">
        <v>135</v>
      </c>
    </row>
    <row r="144" spans="1:19" ht="15" customHeight="1">
      <c r="A144" s="42">
        <f t="shared" si="5"/>
        <v>143</v>
      </c>
      <c r="B144" t="s">
        <v>877</v>
      </c>
      <c r="C144" t="s">
        <v>878</v>
      </c>
      <c r="D144">
        <v>124</v>
      </c>
      <c r="F144" s="38" t="s">
        <v>878</v>
      </c>
      <c r="G144" t="str">
        <f t="shared" si="4"/>
        <v>Reeleito</v>
      </c>
      <c r="J144" s="38" t="s">
        <v>144</v>
      </c>
      <c r="K144" s="38" t="s">
        <v>117</v>
      </c>
      <c r="O144" s="38" t="s">
        <v>291</v>
      </c>
      <c r="P144" s="41">
        <v>48200</v>
      </c>
      <c r="Q144" s="41">
        <v>54558</v>
      </c>
      <c r="R144" s="38">
        <v>0.75039999999999996</v>
      </c>
      <c r="S144" s="38" t="s">
        <v>135</v>
      </c>
    </row>
    <row r="145" spans="1:19" ht="15" customHeight="1">
      <c r="A145" s="42">
        <f t="shared" si="5"/>
        <v>144</v>
      </c>
      <c r="B145" t="s">
        <v>879</v>
      </c>
      <c r="C145" t="s">
        <v>1736</v>
      </c>
      <c r="D145">
        <v>125</v>
      </c>
      <c r="F145" s="38" t="s">
        <v>880</v>
      </c>
      <c r="G145" t="str">
        <f t="shared" si="4"/>
        <v>Novo Prefeito(a)</v>
      </c>
      <c r="J145" s="38" t="s">
        <v>136</v>
      </c>
      <c r="K145" s="38" t="s">
        <v>137</v>
      </c>
      <c r="O145" s="38" t="s">
        <v>292</v>
      </c>
      <c r="P145" s="41">
        <v>8839</v>
      </c>
      <c r="Q145" s="41">
        <v>7904</v>
      </c>
      <c r="R145" s="38">
        <v>0.69989999999999997</v>
      </c>
      <c r="S145" s="38" t="s">
        <v>127</v>
      </c>
    </row>
    <row r="146" spans="1:19" ht="15" customHeight="1">
      <c r="A146" s="42">
        <f t="shared" si="5"/>
        <v>145</v>
      </c>
      <c r="B146" t="s">
        <v>881</v>
      </c>
      <c r="C146" t="s">
        <v>1737</v>
      </c>
      <c r="D146">
        <v>126</v>
      </c>
      <c r="F146" s="38" t="s">
        <v>882</v>
      </c>
      <c r="G146" t="str">
        <f t="shared" si="4"/>
        <v>Novo Prefeito(a)</v>
      </c>
      <c r="J146" s="38" t="s">
        <v>154</v>
      </c>
      <c r="K146" s="38" t="s">
        <v>140</v>
      </c>
      <c r="O146" s="38" t="s">
        <v>293</v>
      </c>
      <c r="P146" s="41">
        <v>3992</v>
      </c>
      <c r="Q146" s="41">
        <v>4404</v>
      </c>
      <c r="R146" s="38">
        <v>0.79959999999999998</v>
      </c>
      <c r="S146" s="38" t="s">
        <v>135</v>
      </c>
    </row>
    <row r="147" spans="1:19" ht="15" customHeight="1">
      <c r="A147" s="42">
        <f t="shared" si="5"/>
        <v>146</v>
      </c>
      <c r="B147" t="s">
        <v>883</v>
      </c>
      <c r="C147" t="s">
        <v>1738</v>
      </c>
      <c r="D147">
        <v>127</v>
      </c>
      <c r="F147" s="38" t="s">
        <v>884</v>
      </c>
      <c r="G147" t="str">
        <f t="shared" si="4"/>
        <v>Novo Prefeito(a)</v>
      </c>
      <c r="J147" s="38" t="s">
        <v>150</v>
      </c>
      <c r="K147" s="38" t="s">
        <v>114</v>
      </c>
      <c r="O147" s="38" t="s">
        <v>294</v>
      </c>
      <c r="P147" s="41">
        <v>2233</v>
      </c>
      <c r="Q147" s="41">
        <v>2256</v>
      </c>
      <c r="R147" s="38">
        <v>0.76060000000000005</v>
      </c>
      <c r="S147" s="38" t="s">
        <v>135</v>
      </c>
    </row>
    <row r="148" spans="1:19" ht="15" customHeight="1">
      <c r="A148" s="42">
        <f t="shared" si="5"/>
        <v>147</v>
      </c>
      <c r="B148" t="s">
        <v>885</v>
      </c>
      <c r="C148" t="s">
        <v>886</v>
      </c>
      <c r="D148">
        <v>388</v>
      </c>
      <c r="F148" s="38" t="s">
        <v>886</v>
      </c>
      <c r="G148" t="str">
        <f t="shared" si="4"/>
        <v>Reeleito</v>
      </c>
      <c r="J148" s="38" t="s">
        <v>163</v>
      </c>
      <c r="K148" s="38" t="s">
        <v>118</v>
      </c>
      <c r="O148" s="38" t="s">
        <v>295</v>
      </c>
      <c r="P148" s="41">
        <v>11276</v>
      </c>
      <c r="Q148" s="41">
        <v>13111</v>
      </c>
      <c r="R148" s="38">
        <v>0.62329999999999997</v>
      </c>
      <c r="S148" s="38" t="s">
        <v>127</v>
      </c>
    </row>
    <row r="149" spans="1:19" ht="15" customHeight="1">
      <c r="A149" s="42">
        <f t="shared" si="5"/>
        <v>148</v>
      </c>
      <c r="B149" t="s">
        <v>887</v>
      </c>
      <c r="C149" t="s">
        <v>1739</v>
      </c>
      <c r="D149">
        <v>129</v>
      </c>
      <c r="F149" s="38" t="s">
        <v>888</v>
      </c>
      <c r="G149" t="str">
        <f t="shared" si="4"/>
        <v>Novo Prefeito(a)</v>
      </c>
      <c r="J149" s="38" t="s">
        <v>260</v>
      </c>
      <c r="K149" s="38" t="s">
        <v>118</v>
      </c>
      <c r="O149" s="38" t="s">
        <v>296</v>
      </c>
      <c r="P149" s="41">
        <v>28455</v>
      </c>
      <c r="Q149" s="41">
        <v>32564</v>
      </c>
      <c r="R149" s="38">
        <v>0.72109999999999996</v>
      </c>
      <c r="S149" s="38" t="s">
        <v>135</v>
      </c>
    </row>
    <row r="150" spans="1:19" ht="15" customHeight="1">
      <c r="A150" s="42">
        <f t="shared" si="5"/>
        <v>149</v>
      </c>
      <c r="B150" t="s">
        <v>889</v>
      </c>
      <c r="C150" t="s">
        <v>1740</v>
      </c>
      <c r="D150">
        <v>130</v>
      </c>
      <c r="F150" s="38" t="s">
        <v>890</v>
      </c>
      <c r="G150" t="str">
        <f t="shared" si="4"/>
        <v>Novo Prefeito(a)</v>
      </c>
      <c r="J150" s="38" t="s">
        <v>260</v>
      </c>
      <c r="K150" s="38" t="s">
        <v>116</v>
      </c>
      <c r="O150" s="38" t="s">
        <v>297</v>
      </c>
      <c r="P150" s="41">
        <v>10943</v>
      </c>
      <c r="Q150" s="41">
        <v>11125</v>
      </c>
      <c r="R150" s="38">
        <v>0.64429999999999998</v>
      </c>
      <c r="S150" s="38" t="s">
        <v>127</v>
      </c>
    </row>
    <row r="151" spans="1:19" ht="15" customHeight="1">
      <c r="A151" s="42">
        <f t="shared" si="5"/>
        <v>150</v>
      </c>
      <c r="B151" t="s">
        <v>891</v>
      </c>
      <c r="C151" t="s">
        <v>1741</v>
      </c>
      <c r="D151">
        <v>131</v>
      </c>
      <c r="F151" s="38" t="s">
        <v>892</v>
      </c>
      <c r="G151" t="str">
        <f t="shared" si="4"/>
        <v>Novo Prefeito(a)</v>
      </c>
      <c r="J151" s="38" t="s">
        <v>139</v>
      </c>
      <c r="K151" s="38" t="s">
        <v>140</v>
      </c>
      <c r="O151" s="38" t="s">
        <v>298</v>
      </c>
      <c r="P151" s="41">
        <v>2988</v>
      </c>
      <c r="Q151" s="41">
        <v>3109</v>
      </c>
      <c r="R151" s="38">
        <v>0.7429</v>
      </c>
      <c r="S151" s="38" t="s">
        <v>135</v>
      </c>
    </row>
    <row r="152" spans="1:19" ht="15" customHeight="1">
      <c r="A152" s="42">
        <f t="shared" si="5"/>
        <v>151</v>
      </c>
      <c r="B152" t="s">
        <v>893</v>
      </c>
      <c r="C152" t="s">
        <v>1742</v>
      </c>
      <c r="D152">
        <v>132</v>
      </c>
      <c r="F152" s="38" t="s">
        <v>894</v>
      </c>
      <c r="G152" t="str">
        <f t="shared" si="4"/>
        <v>Novo Prefeito(a)</v>
      </c>
      <c r="J152" s="38" t="s">
        <v>223</v>
      </c>
      <c r="K152" s="38" t="s">
        <v>137</v>
      </c>
      <c r="O152" s="38" t="s">
        <v>299</v>
      </c>
      <c r="P152" s="41">
        <v>4299</v>
      </c>
      <c r="Q152" s="41">
        <v>4457</v>
      </c>
      <c r="R152" s="38">
        <v>0.73150000000000004</v>
      </c>
      <c r="S152" s="38" t="s">
        <v>135</v>
      </c>
    </row>
    <row r="153" spans="1:19" ht="15" customHeight="1">
      <c r="A153" s="42">
        <f t="shared" si="5"/>
        <v>152</v>
      </c>
      <c r="B153" t="s">
        <v>895</v>
      </c>
      <c r="C153" t="s">
        <v>896</v>
      </c>
      <c r="D153">
        <v>133</v>
      </c>
      <c r="F153" s="38" t="s">
        <v>896</v>
      </c>
      <c r="G153" t="str">
        <f t="shared" si="4"/>
        <v>Reeleito</v>
      </c>
      <c r="J153" s="38" t="s">
        <v>163</v>
      </c>
      <c r="K153" s="38" t="s">
        <v>118</v>
      </c>
      <c r="O153" s="38" t="s">
        <v>300</v>
      </c>
      <c r="P153" s="41">
        <v>14153</v>
      </c>
      <c r="Q153" s="41">
        <v>15172</v>
      </c>
      <c r="R153" s="38">
        <v>0.6331</v>
      </c>
      <c r="S153" s="38" t="s">
        <v>127</v>
      </c>
    </row>
    <row r="154" spans="1:19" ht="15" customHeight="1">
      <c r="A154" s="42">
        <f t="shared" si="5"/>
        <v>153</v>
      </c>
      <c r="B154" t="s">
        <v>897</v>
      </c>
      <c r="C154" t="s">
        <v>1743</v>
      </c>
      <c r="D154">
        <v>134</v>
      </c>
      <c r="F154" s="38" t="s">
        <v>898</v>
      </c>
      <c r="G154" t="str">
        <f t="shared" si="4"/>
        <v>Novo Prefeito(a)</v>
      </c>
      <c r="J154" s="38" t="s">
        <v>136</v>
      </c>
      <c r="K154" s="38" t="s">
        <v>137</v>
      </c>
      <c r="O154" s="38" t="s">
        <v>301</v>
      </c>
      <c r="P154" s="41">
        <v>14964</v>
      </c>
      <c r="Q154" s="41">
        <v>13926</v>
      </c>
      <c r="R154" s="38">
        <v>0.69599999999999995</v>
      </c>
      <c r="S154" s="38" t="s">
        <v>127</v>
      </c>
    </row>
    <row r="155" spans="1:19" ht="15" customHeight="1">
      <c r="A155" s="42">
        <f t="shared" si="5"/>
        <v>154</v>
      </c>
      <c r="B155" t="s">
        <v>899</v>
      </c>
      <c r="C155" t="s">
        <v>900</v>
      </c>
      <c r="D155">
        <v>361</v>
      </c>
      <c r="F155" s="38" t="s">
        <v>900</v>
      </c>
      <c r="G155" t="str">
        <f t="shared" si="4"/>
        <v>Reeleito</v>
      </c>
      <c r="J155" s="38" t="s">
        <v>150</v>
      </c>
      <c r="K155" s="38" t="s">
        <v>114</v>
      </c>
      <c r="O155" s="38" t="s">
        <v>302</v>
      </c>
      <c r="P155" s="41">
        <v>2578</v>
      </c>
      <c r="Q155" s="41">
        <v>2288</v>
      </c>
      <c r="R155" s="38">
        <v>0.68710000000000004</v>
      </c>
      <c r="S155" s="38" t="s">
        <v>127</v>
      </c>
    </row>
    <row r="156" spans="1:19" ht="15" customHeight="1">
      <c r="A156" s="42">
        <f t="shared" si="5"/>
        <v>155</v>
      </c>
      <c r="B156" t="s">
        <v>901</v>
      </c>
      <c r="C156" t="s">
        <v>1744</v>
      </c>
      <c r="D156">
        <v>135</v>
      </c>
      <c r="F156" s="38" t="s">
        <v>902</v>
      </c>
      <c r="G156" t="str">
        <f t="shared" si="4"/>
        <v>Novo Prefeito(a)</v>
      </c>
      <c r="J156" s="38" t="s">
        <v>260</v>
      </c>
      <c r="K156" s="38" t="s">
        <v>116</v>
      </c>
      <c r="O156" s="38" t="s">
        <v>303</v>
      </c>
      <c r="P156" s="41">
        <v>56288</v>
      </c>
      <c r="Q156" s="41">
        <v>60727</v>
      </c>
      <c r="R156" s="38">
        <v>0.752</v>
      </c>
      <c r="S156" s="38" t="s">
        <v>135</v>
      </c>
    </row>
    <row r="157" spans="1:19" ht="15" customHeight="1">
      <c r="A157" s="42">
        <f t="shared" si="5"/>
        <v>156</v>
      </c>
      <c r="B157" t="s">
        <v>903</v>
      </c>
      <c r="C157" t="s">
        <v>904</v>
      </c>
      <c r="D157">
        <v>136</v>
      </c>
      <c r="F157" s="38" t="s">
        <v>904</v>
      </c>
      <c r="G157" t="str">
        <f t="shared" si="4"/>
        <v>Reeleito</v>
      </c>
      <c r="J157" s="38" t="s">
        <v>166</v>
      </c>
      <c r="K157" s="38" t="s">
        <v>116</v>
      </c>
      <c r="O157" s="38" t="s">
        <v>304</v>
      </c>
      <c r="P157" s="41">
        <v>10602</v>
      </c>
      <c r="Q157" s="41">
        <v>10169</v>
      </c>
      <c r="R157" s="38">
        <v>0.71460000000000001</v>
      </c>
      <c r="S157" s="38" t="s">
        <v>135</v>
      </c>
    </row>
    <row r="158" spans="1:19" ht="15" customHeight="1">
      <c r="A158" s="42">
        <f t="shared" si="5"/>
        <v>157</v>
      </c>
      <c r="B158" t="s">
        <v>905</v>
      </c>
      <c r="C158" t="s">
        <v>1745</v>
      </c>
      <c r="D158">
        <v>137</v>
      </c>
      <c r="F158" s="38" t="s">
        <v>906</v>
      </c>
      <c r="G158" t="str">
        <f t="shared" si="4"/>
        <v>Novo Prefeito(a)</v>
      </c>
      <c r="J158" s="38" t="s">
        <v>154</v>
      </c>
      <c r="K158" s="38" t="s">
        <v>140</v>
      </c>
      <c r="O158" s="38" t="s">
        <v>305</v>
      </c>
      <c r="P158" s="41">
        <v>4568</v>
      </c>
      <c r="Q158" s="41">
        <v>4466</v>
      </c>
      <c r="R158" s="38">
        <v>0.71909999999999996</v>
      </c>
      <c r="S158" s="38" t="s">
        <v>135</v>
      </c>
    </row>
    <row r="159" spans="1:19" ht="15" customHeight="1">
      <c r="A159" s="42">
        <f t="shared" si="5"/>
        <v>158</v>
      </c>
      <c r="B159" t="s">
        <v>907</v>
      </c>
      <c r="C159" t="s">
        <v>1746</v>
      </c>
      <c r="D159">
        <v>362</v>
      </c>
      <c r="F159" s="38" t="s">
        <v>908</v>
      </c>
      <c r="G159" t="str">
        <f t="shared" si="4"/>
        <v>Novo Prefeito(a)</v>
      </c>
      <c r="J159" s="38" t="s">
        <v>150</v>
      </c>
      <c r="K159" s="38" t="s">
        <v>114</v>
      </c>
      <c r="O159" s="38" t="s">
        <v>306</v>
      </c>
      <c r="P159" s="41">
        <v>9027</v>
      </c>
      <c r="Q159" s="41">
        <v>11176</v>
      </c>
      <c r="R159" s="38">
        <v>0.77739999999999998</v>
      </c>
      <c r="S159" s="38" t="s">
        <v>135</v>
      </c>
    </row>
    <row r="160" spans="1:19" ht="15" customHeight="1">
      <c r="A160" s="42">
        <f t="shared" si="5"/>
        <v>159</v>
      </c>
      <c r="B160" t="s">
        <v>909</v>
      </c>
      <c r="C160" t="s">
        <v>1747</v>
      </c>
      <c r="D160">
        <v>138</v>
      </c>
      <c r="F160" s="38" t="s">
        <v>910</v>
      </c>
      <c r="G160" t="str">
        <f t="shared" si="4"/>
        <v>Novo Prefeito(a)</v>
      </c>
      <c r="J160" s="38" t="s">
        <v>125</v>
      </c>
      <c r="K160" s="38" t="s">
        <v>117</v>
      </c>
      <c r="O160" s="38" t="s">
        <v>307</v>
      </c>
      <c r="P160" s="41">
        <v>6759</v>
      </c>
      <c r="Q160" s="41">
        <v>6582</v>
      </c>
      <c r="R160" s="38">
        <v>0.65959999999999996</v>
      </c>
      <c r="S160" s="38" t="s">
        <v>127</v>
      </c>
    </row>
    <row r="161" spans="1:19" ht="15" customHeight="1">
      <c r="A161" s="42">
        <f t="shared" si="5"/>
        <v>160</v>
      </c>
      <c r="B161" t="s">
        <v>911</v>
      </c>
      <c r="C161" t="s">
        <v>1748</v>
      </c>
      <c r="D161">
        <v>139</v>
      </c>
      <c r="F161" s="38" t="s">
        <v>912</v>
      </c>
      <c r="G161" t="str">
        <f t="shared" si="4"/>
        <v>Novo Prefeito(a)</v>
      </c>
      <c r="J161" s="38" t="s">
        <v>154</v>
      </c>
      <c r="K161" s="38" t="s">
        <v>140</v>
      </c>
      <c r="O161" s="38" t="s">
        <v>308</v>
      </c>
      <c r="P161" s="41">
        <v>5977</v>
      </c>
      <c r="Q161" s="41">
        <v>6108</v>
      </c>
      <c r="R161" s="38">
        <v>0.72729999999999995</v>
      </c>
      <c r="S161" s="38" t="s">
        <v>135</v>
      </c>
    </row>
    <row r="162" spans="1:19" ht="15" customHeight="1">
      <c r="A162" s="42">
        <f t="shared" si="5"/>
        <v>161</v>
      </c>
      <c r="B162" t="s">
        <v>913</v>
      </c>
      <c r="C162" t="s">
        <v>914</v>
      </c>
      <c r="D162">
        <v>140</v>
      </c>
      <c r="F162" s="38" t="s">
        <v>914</v>
      </c>
      <c r="G162" t="str">
        <f t="shared" si="4"/>
        <v>Reeleito</v>
      </c>
      <c r="J162" s="38" t="s">
        <v>147</v>
      </c>
      <c r="K162" s="38" t="s">
        <v>148</v>
      </c>
      <c r="O162" s="38" t="s">
        <v>309</v>
      </c>
      <c r="P162" s="41">
        <v>10532</v>
      </c>
      <c r="Q162" s="41">
        <v>11964</v>
      </c>
      <c r="R162" s="38">
        <v>0.77329999999999999</v>
      </c>
      <c r="S162" s="38" t="s">
        <v>135</v>
      </c>
    </row>
    <row r="163" spans="1:19" ht="15" customHeight="1">
      <c r="A163" s="42">
        <f t="shared" si="5"/>
        <v>162</v>
      </c>
      <c r="B163" t="s">
        <v>915</v>
      </c>
      <c r="C163" t="s">
        <v>1749</v>
      </c>
      <c r="D163">
        <v>363</v>
      </c>
      <c r="F163" s="38" t="s">
        <v>916</v>
      </c>
      <c r="G163" t="str">
        <f t="shared" si="4"/>
        <v>Novo Prefeito(a)</v>
      </c>
      <c r="J163" s="38" t="s">
        <v>128</v>
      </c>
      <c r="K163" s="38" t="s">
        <v>115</v>
      </c>
      <c r="O163" s="38" t="s">
        <v>310</v>
      </c>
      <c r="P163" s="41">
        <v>23899</v>
      </c>
      <c r="Q163" s="41">
        <v>28634</v>
      </c>
      <c r="R163" s="38">
        <v>0.59330000000000005</v>
      </c>
      <c r="S163" s="38" t="s">
        <v>127</v>
      </c>
    </row>
    <row r="164" spans="1:19" ht="15" customHeight="1">
      <c r="A164" s="42">
        <f t="shared" si="5"/>
        <v>163</v>
      </c>
      <c r="B164" t="s">
        <v>917</v>
      </c>
      <c r="C164" t="s">
        <v>918</v>
      </c>
      <c r="D164">
        <v>141</v>
      </c>
      <c r="F164" s="38" t="s">
        <v>918</v>
      </c>
      <c r="G164" t="str">
        <f t="shared" si="4"/>
        <v>Reeleito</v>
      </c>
      <c r="J164" s="38" t="s">
        <v>139</v>
      </c>
      <c r="K164" s="38" t="s">
        <v>140</v>
      </c>
      <c r="O164" s="38" t="s">
        <v>311</v>
      </c>
      <c r="P164" s="41">
        <v>3585</v>
      </c>
      <c r="Q164" s="41">
        <v>2865</v>
      </c>
      <c r="R164" s="38">
        <v>0.66310000000000002</v>
      </c>
      <c r="S164" s="38" t="s">
        <v>127</v>
      </c>
    </row>
    <row r="165" spans="1:19" ht="15" customHeight="1">
      <c r="A165" s="42">
        <f t="shared" si="5"/>
        <v>164</v>
      </c>
      <c r="B165" t="s">
        <v>919</v>
      </c>
      <c r="C165" t="s">
        <v>1750</v>
      </c>
      <c r="D165">
        <v>142</v>
      </c>
      <c r="F165" s="38" t="s">
        <v>920</v>
      </c>
      <c r="G165" t="str">
        <f t="shared" si="4"/>
        <v>Novo Prefeito(a)</v>
      </c>
      <c r="J165" s="38" t="s">
        <v>163</v>
      </c>
      <c r="K165" s="38" t="s">
        <v>118</v>
      </c>
      <c r="O165" s="38" t="s">
        <v>312</v>
      </c>
      <c r="P165" s="41">
        <v>12806</v>
      </c>
      <c r="Q165" s="41">
        <v>13879</v>
      </c>
      <c r="R165" s="38">
        <v>0.68320000000000003</v>
      </c>
      <c r="S165" s="38" t="s">
        <v>127</v>
      </c>
    </row>
    <row r="166" spans="1:19" ht="15" customHeight="1">
      <c r="A166" s="42">
        <f t="shared" si="5"/>
        <v>165</v>
      </c>
      <c r="B166" t="s">
        <v>921</v>
      </c>
      <c r="C166" t="s">
        <v>922</v>
      </c>
      <c r="D166">
        <v>143</v>
      </c>
      <c r="F166" s="38" t="s">
        <v>922</v>
      </c>
      <c r="G166" t="str">
        <f t="shared" si="4"/>
        <v>Reeleito</v>
      </c>
      <c r="J166" s="38" t="s">
        <v>160</v>
      </c>
      <c r="K166" s="38" t="s">
        <v>117</v>
      </c>
      <c r="O166" s="38" t="s">
        <v>313</v>
      </c>
      <c r="P166" s="41">
        <v>31812</v>
      </c>
      <c r="Q166" s="41">
        <v>31984</v>
      </c>
      <c r="R166" s="38">
        <v>0.73629999999999995</v>
      </c>
      <c r="S166" s="38" t="s">
        <v>135</v>
      </c>
    </row>
    <row r="167" spans="1:19" ht="15" customHeight="1">
      <c r="A167" s="42">
        <f t="shared" si="5"/>
        <v>166</v>
      </c>
      <c r="B167" t="s">
        <v>923</v>
      </c>
      <c r="C167" t="s">
        <v>924</v>
      </c>
      <c r="D167">
        <v>144</v>
      </c>
      <c r="F167" s="38" t="s">
        <v>924</v>
      </c>
      <c r="G167" t="str">
        <f t="shared" si="4"/>
        <v>Reeleito</v>
      </c>
      <c r="J167" s="38" t="s">
        <v>136</v>
      </c>
      <c r="K167" s="38" t="s">
        <v>137</v>
      </c>
      <c r="O167" s="38" t="s">
        <v>314</v>
      </c>
      <c r="P167" s="41">
        <v>7524</v>
      </c>
      <c r="Q167" s="41">
        <v>8185</v>
      </c>
      <c r="R167" s="38">
        <v>0.7621</v>
      </c>
      <c r="S167" s="38" t="s">
        <v>135</v>
      </c>
    </row>
    <row r="168" spans="1:19" ht="15" customHeight="1">
      <c r="A168" s="42">
        <f t="shared" si="5"/>
        <v>167</v>
      </c>
      <c r="B168" t="s">
        <v>925</v>
      </c>
      <c r="C168" t="s">
        <v>1751</v>
      </c>
      <c r="D168">
        <v>145</v>
      </c>
      <c r="F168" s="38" t="s">
        <v>926</v>
      </c>
      <c r="G168" t="str">
        <f t="shared" si="4"/>
        <v>Novo Prefeito(a)</v>
      </c>
      <c r="J168" s="38" t="s">
        <v>154</v>
      </c>
      <c r="K168" s="38" t="s">
        <v>140</v>
      </c>
      <c r="O168" s="38" t="s">
        <v>315</v>
      </c>
      <c r="P168" s="41">
        <v>3008</v>
      </c>
      <c r="Q168" s="41">
        <v>3259</v>
      </c>
      <c r="R168" s="38">
        <v>0.73480000000000001</v>
      </c>
      <c r="S168" s="38" t="s">
        <v>135</v>
      </c>
    </row>
    <row r="169" spans="1:19" ht="15" customHeight="1">
      <c r="A169" s="42">
        <f t="shared" si="5"/>
        <v>168</v>
      </c>
      <c r="B169" t="s">
        <v>927</v>
      </c>
      <c r="C169" t="s">
        <v>928</v>
      </c>
      <c r="D169">
        <v>146</v>
      </c>
      <c r="F169" s="38" t="s">
        <v>928</v>
      </c>
      <c r="G169" t="str">
        <f t="shared" si="4"/>
        <v>Reeleito</v>
      </c>
      <c r="J169" s="38" t="s">
        <v>152</v>
      </c>
      <c r="K169" s="38" t="s">
        <v>117</v>
      </c>
      <c r="O169" s="38" t="s">
        <v>316</v>
      </c>
      <c r="P169" s="41">
        <v>4895</v>
      </c>
      <c r="Q169" s="41">
        <v>5274</v>
      </c>
      <c r="R169" s="38">
        <v>0.71009999999999995</v>
      </c>
      <c r="S169" s="38" t="s">
        <v>135</v>
      </c>
    </row>
    <row r="170" spans="1:19" ht="15" customHeight="1">
      <c r="A170" s="42">
        <f t="shared" si="5"/>
        <v>169</v>
      </c>
      <c r="B170" t="s">
        <v>929</v>
      </c>
      <c r="C170" t="s">
        <v>1752</v>
      </c>
      <c r="D170">
        <v>147</v>
      </c>
      <c r="F170" s="38" t="s">
        <v>930</v>
      </c>
      <c r="G170" t="str">
        <f t="shared" si="4"/>
        <v>Novo Prefeito(a)</v>
      </c>
      <c r="J170" s="38" t="s">
        <v>152</v>
      </c>
      <c r="K170" s="38" t="s">
        <v>117</v>
      </c>
      <c r="O170" s="38" t="s">
        <v>317</v>
      </c>
      <c r="P170" s="41">
        <v>39093</v>
      </c>
      <c r="Q170" s="41">
        <v>39378</v>
      </c>
      <c r="R170" s="38">
        <v>0.74809999999999999</v>
      </c>
      <c r="S170" s="38" t="s">
        <v>135</v>
      </c>
    </row>
    <row r="171" spans="1:19" ht="15" customHeight="1">
      <c r="A171" s="42">
        <f t="shared" si="5"/>
        <v>170</v>
      </c>
      <c r="B171" t="s">
        <v>931</v>
      </c>
      <c r="C171" t="s">
        <v>1753</v>
      </c>
      <c r="D171">
        <v>148</v>
      </c>
      <c r="F171" s="38" t="s">
        <v>932</v>
      </c>
      <c r="G171" t="str">
        <f t="shared" si="4"/>
        <v>Novo Prefeito(a)</v>
      </c>
      <c r="J171" s="38" t="s">
        <v>144</v>
      </c>
      <c r="K171" s="38" t="s">
        <v>117</v>
      </c>
      <c r="O171" s="38" t="s">
        <v>318</v>
      </c>
      <c r="P171" s="41">
        <v>12256</v>
      </c>
      <c r="Q171" s="41">
        <v>13620</v>
      </c>
      <c r="R171" s="38">
        <v>0.78659999999999997</v>
      </c>
      <c r="S171" s="38" t="s">
        <v>135</v>
      </c>
    </row>
    <row r="172" spans="1:19" ht="15" customHeight="1">
      <c r="A172" s="42">
        <f t="shared" si="5"/>
        <v>171</v>
      </c>
      <c r="B172" t="s">
        <v>933</v>
      </c>
      <c r="C172" t="s">
        <v>1754</v>
      </c>
      <c r="D172">
        <v>149</v>
      </c>
      <c r="F172" s="38" t="s">
        <v>934</v>
      </c>
      <c r="G172" t="str">
        <f t="shared" si="4"/>
        <v>Novo Prefeito(a)</v>
      </c>
      <c r="J172" s="38" t="s">
        <v>163</v>
      </c>
      <c r="K172" s="38" t="s">
        <v>118</v>
      </c>
      <c r="O172" s="38" t="s">
        <v>319</v>
      </c>
      <c r="P172" s="41">
        <v>32616</v>
      </c>
      <c r="Q172" s="41">
        <v>34857</v>
      </c>
      <c r="R172" s="38">
        <v>0.7349</v>
      </c>
      <c r="S172" s="38" t="s">
        <v>135</v>
      </c>
    </row>
    <row r="173" spans="1:19" ht="15" customHeight="1">
      <c r="A173" s="42">
        <f t="shared" si="5"/>
        <v>172</v>
      </c>
      <c r="B173" t="s">
        <v>935</v>
      </c>
      <c r="C173" t="s">
        <v>1755</v>
      </c>
      <c r="D173">
        <v>150</v>
      </c>
      <c r="F173" s="38" t="s">
        <v>936</v>
      </c>
      <c r="G173" t="str">
        <f t="shared" si="4"/>
        <v>Novo Prefeito(a)</v>
      </c>
      <c r="J173" s="38" t="s">
        <v>160</v>
      </c>
      <c r="K173" s="38" t="s">
        <v>117</v>
      </c>
      <c r="O173" s="38" t="s">
        <v>320</v>
      </c>
      <c r="P173" s="41">
        <v>20283</v>
      </c>
      <c r="Q173" s="41">
        <v>21176</v>
      </c>
      <c r="R173" s="38">
        <v>0.77559999999999996</v>
      </c>
      <c r="S173" s="38" t="s">
        <v>135</v>
      </c>
    </row>
    <row r="174" spans="1:19" ht="15" customHeight="1">
      <c r="A174" s="42">
        <f t="shared" si="5"/>
        <v>173</v>
      </c>
      <c r="B174" t="s">
        <v>937</v>
      </c>
      <c r="C174" t="s">
        <v>1756</v>
      </c>
      <c r="D174">
        <v>151</v>
      </c>
      <c r="F174" s="38" t="s">
        <v>938</v>
      </c>
      <c r="G174" t="str">
        <f t="shared" si="4"/>
        <v>Novo Prefeito(a)</v>
      </c>
      <c r="J174" s="38" t="s">
        <v>166</v>
      </c>
      <c r="K174" s="38" t="s">
        <v>137</v>
      </c>
      <c r="O174" s="38" t="s">
        <v>321</v>
      </c>
      <c r="P174" s="41">
        <v>6536</v>
      </c>
      <c r="Q174" s="41">
        <v>5245</v>
      </c>
      <c r="R174" s="38">
        <v>0.74470000000000003</v>
      </c>
      <c r="S174" s="38" t="s">
        <v>135</v>
      </c>
    </row>
    <row r="175" spans="1:19" ht="15" customHeight="1">
      <c r="A175" s="42">
        <f t="shared" si="5"/>
        <v>174</v>
      </c>
      <c r="B175" t="s">
        <v>939</v>
      </c>
      <c r="C175" t="s">
        <v>1757</v>
      </c>
      <c r="D175">
        <v>152</v>
      </c>
      <c r="F175" s="38" t="s">
        <v>940</v>
      </c>
      <c r="G175" t="str">
        <f t="shared" si="4"/>
        <v>Novo Prefeito(a)</v>
      </c>
      <c r="J175" s="38" t="s">
        <v>152</v>
      </c>
      <c r="K175" s="38" t="s">
        <v>117</v>
      </c>
      <c r="O175" s="38" t="s">
        <v>322</v>
      </c>
      <c r="P175" s="41">
        <v>4910</v>
      </c>
      <c r="Q175" s="41">
        <v>4994</v>
      </c>
      <c r="R175" s="38">
        <v>0.64880000000000004</v>
      </c>
      <c r="S175" s="38" t="s">
        <v>127</v>
      </c>
    </row>
    <row r="176" spans="1:19" ht="15" customHeight="1">
      <c r="A176" s="42">
        <f t="shared" si="5"/>
        <v>175</v>
      </c>
      <c r="B176" t="s">
        <v>941</v>
      </c>
      <c r="C176" t="s">
        <v>942</v>
      </c>
      <c r="D176">
        <v>153</v>
      </c>
      <c r="F176" s="38" t="s">
        <v>942</v>
      </c>
      <c r="G176" t="str">
        <f t="shared" si="4"/>
        <v>Reeleito</v>
      </c>
      <c r="J176" s="38" t="s">
        <v>223</v>
      </c>
      <c r="K176" s="38" t="s">
        <v>140</v>
      </c>
      <c r="O176" s="38" t="s">
        <v>323</v>
      </c>
      <c r="P176" s="41">
        <v>8547</v>
      </c>
      <c r="Q176" s="41">
        <v>9425</v>
      </c>
      <c r="R176" s="38">
        <v>0.78190000000000004</v>
      </c>
      <c r="S176" s="38" t="s">
        <v>135</v>
      </c>
    </row>
    <row r="177" spans="1:19" ht="15" customHeight="1">
      <c r="A177" s="42">
        <f t="shared" si="5"/>
        <v>176</v>
      </c>
      <c r="B177" t="s">
        <v>943</v>
      </c>
      <c r="C177" t="s">
        <v>1758</v>
      </c>
      <c r="D177">
        <v>154</v>
      </c>
      <c r="F177" s="38" t="s">
        <v>944</v>
      </c>
      <c r="G177" t="str">
        <f t="shared" si="4"/>
        <v>Novo Prefeito(a)</v>
      </c>
      <c r="J177" s="38" t="s">
        <v>160</v>
      </c>
      <c r="K177" s="38" t="s">
        <v>117</v>
      </c>
      <c r="O177" s="38" t="s">
        <v>324</v>
      </c>
      <c r="P177" s="41">
        <v>12325</v>
      </c>
      <c r="Q177" s="41">
        <v>11328</v>
      </c>
      <c r="R177" s="38">
        <v>0.72030000000000005</v>
      </c>
      <c r="S177" s="38" t="s">
        <v>135</v>
      </c>
    </row>
    <row r="178" spans="1:19" ht="15" customHeight="1">
      <c r="A178" s="42">
        <f t="shared" si="5"/>
        <v>177</v>
      </c>
      <c r="B178" t="s">
        <v>945</v>
      </c>
      <c r="C178" t="s">
        <v>1759</v>
      </c>
      <c r="D178">
        <v>155</v>
      </c>
      <c r="F178" s="38" t="s">
        <v>946</v>
      </c>
      <c r="G178" t="str">
        <f t="shared" si="4"/>
        <v>Novo Prefeito(a)</v>
      </c>
      <c r="J178" s="38" t="s">
        <v>139</v>
      </c>
      <c r="K178" s="38" t="s">
        <v>140</v>
      </c>
      <c r="O178" s="38" t="s">
        <v>325</v>
      </c>
      <c r="P178" s="41">
        <v>1409</v>
      </c>
      <c r="Q178" s="41">
        <v>1331</v>
      </c>
      <c r="R178" s="38">
        <v>0.73760000000000003</v>
      </c>
      <c r="S178" s="38" t="s">
        <v>135</v>
      </c>
    </row>
    <row r="179" spans="1:19" ht="15" customHeight="1">
      <c r="A179" s="42">
        <f t="shared" si="5"/>
        <v>178</v>
      </c>
      <c r="B179" t="s">
        <v>947</v>
      </c>
      <c r="C179" t="s">
        <v>948</v>
      </c>
      <c r="D179">
        <v>156</v>
      </c>
      <c r="F179" s="38" t="s">
        <v>948</v>
      </c>
      <c r="G179" t="str">
        <f t="shared" si="4"/>
        <v>Reeleito</v>
      </c>
      <c r="J179" s="38" t="s">
        <v>144</v>
      </c>
      <c r="K179" s="38" t="s">
        <v>117</v>
      </c>
      <c r="O179" s="38" t="s">
        <v>326</v>
      </c>
      <c r="P179" s="41">
        <v>11859</v>
      </c>
      <c r="Q179" s="41">
        <v>12588</v>
      </c>
      <c r="R179" s="38">
        <v>0.64019999999999999</v>
      </c>
      <c r="S179" s="38" t="s">
        <v>127</v>
      </c>
    </row>
    <row r="180" spans="1:19" ht="15" customHeight="1">
      <c r="A180" s="42">
        <f t="shared" si="5"/>
        <v>179</v>
      </c>
      <c r="B180" t="s">
        <v>949</v>
      </c>
      <c r="C180" t="s">
        <v>1760</v>
      </c>
      <c r="D180">
        <v>157</v>
      </c>
      <c r="F180" s="38" t="s">
        <v>950</v>
      </c>
      <c r="G180" t="str">
        <f t="shared" si="4"/>
        <v>Novo Prefeito(a)</v>
      </c>
      <c r="J180" s="38" t="s">
        <v>150</v>
      </c>
      <c r="K180" s="38" t="s">
        <v>114</v>
      </c>
      <c r="O180" s="38" t="s">
        <v>327</v>
      </c>
      <c r="P180" s="41">
        <v>9001</v>
      </c>
      <c r="Q180" s="41">
        <v>8412</v>
      </c>
      <c r="R180" s="38">
        <v>0.74650000000000005</v>
      </c>
      <c r="S180" s="38" t="s">
        <v>135</v>
      </c>
    </row>
    <row r="181" spans="1:19" ht="15" customHeight="1">
      <c r="A181" s="42">
        <f t="shared" si="5"/>
        <v>180</v>
      </c>
      <c r="B181" t="s">
        <v>951</v>
      </c>
      <c r="C181" t="s">
        <v>1761</v>
      </c>
      <c r="D181">
        <v>158</v>
      </c>
      <c r="F181" s="38" t="s">
        <v>952</v>
      </c>
      <c r="G181" t="str">
        <f t="shared" si="4"/>
        <v>Novo Prefeito(a)</v>
      </c>
      <c r="J181" s="38" t="s">
        <v>152</v>
      </c>
      <c r="K181" s="38" t="s">
        <v>117</v>
      </c>
      <c r="O181" s="38" t="s">
        <v>328</v>
      </c>
      <c r="P181" s="41">
        <v>10735</v>
      </c>
      <c r="Q181" s="41">
        <v>11908</v>
      </c>
      <c r="R181" s="38">
        <v>0.78849999999999998</v>
      </c>
      <c r="S181" s="38" t="s">
        <v>135</v>
      </c>
    </row>
    <row r="182" spans="1:19" ht="15" customHeight="1">
      <c r="A182" s="42">
        <f t="shared" si="5"/>
        <v>181</v>
      </c>
      <c r="B182" t="s">
        <v>953</v>
      </c>
      <c r="C182" t="s">
        <v>1762</v>
      </c>
      <c r="D182">
        <v>159</v>
      </c>
      <c r="F182" s="38" t="s">
        <v>954</v>
      </c>
      <c r="G182" t="str">
        <f t="shared" si="4"/>
        <v>Novo Prefeito(a)</v>
      </c>
      <c r="J182" s="38" t="s">
        <v>152</v>
      </c>
      <c r="K182" s="38" t="s">
        <v>117</v>
      </c>
      <c r="O182" s="38" t="s">
        <v>329</v>
      </c>
      <c r="P182" s="41">
        <v>3433</v>
      </c>
      <c r="Q182" s="41">
        <v>3292</v>
      </c>
      <c r="R182" s="38">
        <v>0.69210000000000005</v>
      </c>
      <c r="S182" s="38" t="s">
        <v>127</v>
      </c>
    </row>
    <row r="183" spans="1:19" ht="15" customHeight="1">
      <c r="A183" s="42">
        <f t="shared" si="5"/>
        <v>182</v>
      </c>
      <c r="B183" t="s">
        <v>955</v>
      </c>
      <c r="C183" t="s">
        <v>1763</v>
      </c>
      <c r="D183">
        <v>160</v>
      </c>
      <c r="F183" s="38" t="s">
        <v>956</v>
      </c>
      <c r="G183" t="str">
        <f t="shared" si="4"/>
        <v>Novo Prefeito(a)</v>
      </c>
      <c r="J183" s="38" t="s">
        <v>166</v>
      </c>
      <c r="K183" s="38" t="s">
        <v>137</v>
      </c>
      <c r="O183" s="38" t="s">
        <v>330</v>
      </c>
      <c r="P183" s="41">
        <v>7641</v>
      </c>
      <c r="Q183" s="41">
        <v>7340</v>
      </c>
      <c r="R183" s="38">
        <v>0.7389</v>
      </c>
      <c r="S183" s="38" t="s">
        <v>135</v>
      </c>
    </row>
    <row r="184" spans="1:19" ht="15" customHeight="1">
      <c r="A184" s="42">
        <f t="shared" si="5"/>
        <v>183</v>
      </c>
      <c r="B184" t="s">
        <v>957</v>
      </c>
      <c r="C184" t="s">
        <v>1764</v>
      </c>
      <c r="D184">
        <v>161</v>
      </c>
      <c r="F184" s="38" t="s">
        <v>958</v>
      </c>
      <c r="G184" t="str">
        <f t="shared" si="4"/>
        <v>Novo Prefeito(a)</v>
      </c>
      <c r="J184" s="38" t="s">
        <v>223</v>
      </c>
      <c r="K184" s="38" t="s">
        <v>140</v>
      </c>
      <c r="O184" s="38" t="s">
        <v>331</v>
      </c>
      <c r="P184" s="41">
        <v>6613</v>
      </c>
      <c r="Q184" s="41">
        <v>7013</v>
      </c>
      <c r="R184" s="38">
        <v>0.80110000000000003</v>
      </c>
      <c r="S184" s="38" t="s">
        <v>135</v>
      </c>
    </row>
    <row r="185" spans="1:19" ht="15" customHeight="1">
      <c r="A185" s="42">
        <f t="shared" si="5"/>
        <v>184</v>
      </c>
      <c r="B185" t="s">
        <v>959</v>
      </c>
      <c r="C185" t="s">
        <v>1765</v>
      </c>
      <c r="D185">
        <v>162</v>
      </c>
      <c r="F185" s="38" t="s">
        <v>960</v>
      </c>
      <c r="G185" t="str">
        <f t="shared" si="4"/>
        <v>Novo Prefeito(a)</v>
      </c>
      <c r="J185" s="38" t="s">
        <v>160</v>
      </c>
      <c r="K185" s="38" t="s">
        <v>117</v>
      </c>
      <c r="O185" s="38" t="s">
        <v>332</v>
      </c>
      <c r="P185" s="41">
        <v>4503</v>
      </c>
      <c r="Q185" s="41">
        <v>4100</v>
      </c>
      <c r="R185" s="38">
        <v>0.74239999999999995</v>
      </c>
      <c r="S185" s="38" t="s">
        <v>135</v>
      </c>
    </row>
    <row r="186" spans="1:19" ht="15" customHeight="1">
      <c r="A186" s="42">
        <f t="shared" si="5"/>
        <v>185</v>
      </c>
      <c r="B186" t="s">
        <v>961</v>
      </c>
      <c r="C186" t="s">
        <v>962</v>
      </c>
      <c r="D186">
        <v>163</v>
      </c>
      <c r="F186" s="38" t="s">
        <v>962</v>
      </c>
      <c r="G186" t="str">
        <f t="shared" si="4"/>
        <v>Reeleito</v>
      </c>
      <c r="J186" s="38" t="s">
        <v>128</v>
      </c>
      <c r="K186" s="38" t="s">
        <v>118</v>
      </c>
      <c r="O186" s="38" t="s">
        <v>333</v>
      </c>
      <c r="P186" s="41">
        <v>44936</v>
      </c>
      <c r="Q186" s="41">
        <v>48163</v>
      </c>
      <c r="R186" s="38">
        <v>0.69259999999999999</v>
      </c>
      <c r="S186" s="38" t="s">
        <v>127</v>
      </c>
    </row>
    <row r="187" spans="1:19" ht="15" customHeight="1">
      <c r="A187" s="42">
        <f t="shared" si="5"/>
        <v>186</v>
      </c>
      <c r="B187" t="s">
        <v>963</v>
      </c>
      <c r="C187" t="s">
        <v>1766</v>
      </c>
      <c r="D187">
        <v>364</v>
      </c>
      <c r="F187" s="38" t="s">
        <v>964</v>
      </c>
      <c r="G187" t="str">
        <f t="shared" si="4"/>
        <v>Novo Prefeito(a)</v>
      </c>
      <c r="J187" s="38" t="s">
        <v>133</v>
      </c>
      <c r="K187" s="38" t="s">
        <v>116</v>
      </c>
      <c r="O187" s="38" t="s">
        <v>334</v>
      </c>
      <c r="P187" s="41">
        <v>6361</v>
      </c>
      <c r="Q187" s="41">
        <v>5852</v>
      </c>
      <c r="R187" s="38">
        <v>0.61580000000000001</v>
      </c>
      <c r="S187" s="38" t="s">
        <v>127</v>
      </c>
    </row>
    <row r="188" spans="1:19" ht="15" customHeight="1">
      <c r="A188" s="42">
        <f t="shared" si="5"/>
        <v>187</v>
      </c>
      <c r="B188" t="s">
        <v>965</v>
      </c>
      <c r="C188" t="s">
        <v>1767</v>
      </c>
      <c r="D188">
        <v>164</v>
      </c>
      <c r="F188" s="38" t="s">
        <v>966</v>
      </c>
      <c r="G188" t="str">
        <f t="shared" si="4"/>
        <v>Novo Prefeito(a)</v>
      </c>
      <c r="J188" s="38" t="s">
        <v>209</v>
      </c>
      <c r="K188" s="38" t="s">
        <v>116</v>
      </c>
      <c r="O188" s="38" t="s">
        <v>335</v>
      </c>
      <c r="P188" s="41">
        <v>30783</v>
      </c>
      <c r="Q188" s="41">
        <v>32073</v>
      </c>
      <c r="R188" s="38">
        <v>0.72640000000000005</v>
      </c>
      <c r="S188" s="38" t="s">
        <v>135</v>
      </c>
    </row>
    <row r="189" spans="1:19" ht="15" customHeight="1">
      <c r="A189" s="42">
        <f t="shared" si="5"/>
        <v>188</v>
      </c>
      <c r="B189" t="s">
        <v>967</v>
      </c>
      <c r="C189" t="s">
        <v>1768</v>
      </c>
      <c r="D189">
        <v>165</v>
      </c>
      <c r="F189" s="38" t="s">
        <v>968</v>
      </c>
      <c r="G189" t="str">
        <f t="shared" si="4"/>
        <v>Novo Prefeito(a)</v>
      </c>
      <c r="J189" s="38" t="s">
        <v>125</v>
      </c>
      <c r="K189" s="38" t="s">
        <v>117</v>
      </c>
      <c r="O189" s="38" t="s">
        <v>336</v>
      </c>
      <c r="P189" s="41">
        <v>4145</v>
      </c>
      <c r="Q189" s="41">
        <v>3954</v>
      </c>
      <c r="R189" s="38">
        <v>0.66420000000000001</v>
      </c>
      <c r="S189" s="38" t="s">
        <v>127</v>
      </c>
    </row>
    <row r="190" spans="1:19" ht="15" customHeight="1">
      <c r="A190" s="42">
        <f t="shared" si="5"/>
        <v>189</v>
      </c>
      <c r="B190" t="s">
        <v>969</v>
      </c>
      <c r="C190" t="s">
        <v>1769</v>
      </c>
      <c r="D190">
        <v>166</v>
      </c>
      <c r="F190" s="38" t="s">
        <v>970</v>
      </c>
      <c r="G190" t="str">
        <f t="shared" si="4"/>
        <v>Novo Prefeito(a)</v>
      </c>
      <c r="J190" s="38" t="s">
        <v>160</v>
      </c>
      <c r="K190" s="38" t="s">
        <v>117</v>
      </c>
      <c r="O190" s="38" t="s">
        <v>337</v>
      </c>
      <c r="P190" s="41">
        <v>3972</v>
      </c>
      <c r="Q190" s="41">
        <v>3310</v>
      </c>
      <c r="R190" s="38">
        <v>0.69220000000000004</v>
      </c>
      <c r="S190" s="38" t="s">
        <v>127</v>
      </c>
    </row>
    <row r="191" spans="1:19" ht="15" customHeight="1">
      <c r="A191" s="42">
        <f t="shared" si="5"/>
        <v>190</v>
      </c>
      <c r="B191" t="s">
        <v>971</v>
      </c>
      <c r="C191" t="s">
        <v>972</v>
      </c>
      <c r="D191">
        <v>167</v>
      </c>
      <c r="F191" s="38" t="s">
        <v>972</v>
      </c>
      <c r="G191" t="str">
        <f t="shared" si="4"/>
        <v>Reeleito</v>
      </c>
      <c r="J191" s="38" t="s">
        <v>150</v>
      </c>
      <c r="K191" s="38" t="s">
        <v>114</v>
      </c>
      <c r="O191" s="38" t="s">
        <v>338</v>
      </c>
      <c r="P191" s="41">
        <v>5363</v>
      </c>
      <c r="Q191" s="41">
        <v>4676</v>
      </c>
      <c r="R191" s="38">
        <v>0.71250000000000002</v>
      </c>
      <c r="S191" s="38" t="s">
        <v>135</v>
      </c>
    </row>
    <row r="192" spans="1:19" ht="15" customHeight="1">
      <c r="A192" s="42">
        <f t="shared" si="5"/>
        <v>191</v>
      </c>
      <c r="B192" t="s">
        <v>973</v>
      </c>
      <c r="C192" t="s">
        <v>1770</v>
      </c>
      <c r="D192">
        <v>168</v>
      </c>
      <c r="F192" s="38" t="s">
        <v>974</v>
      </c>
      <c r="G192" t="str">
        <f t="shared" si="4"/>
        <v>Novo Prefeito(a)</v>
      </c>
      <c r="J192" s="38" t="s">
        <v>139</v>
      </c>
      <c r="K192" s="38" t="s">
        <v>137</v>
      </c>
      <c r="O192" s="38" t="s">
        <v>339</v>
      </c>
      <c r="P192" s="41">
        <v>21211</v>
      </c>
      <c r="Q192" s="41">
        <v>23086</v>
      </c>
      <c r="R192" s="38">
        <v>0.6925</v>
      </c>
      <c r="S192" s="38" t="s">
        <v>127</v>
      </c>
    </row>
    <row r="193" spans="1:19" ht="15" customHeight="1">
      <c r="A193" s="42">
        <f t="shared" si="5"/>
        <v>192</v>
      </c>
      <c r="B193" t="s">
        <v>975</v>
      </c>
      <c r="C193" t="s">
        <v>976</v>
      </c>
      <c r="D193">
        <v>169</v>
      </c>
      <c r="F193" s="38" t="s">
        <v>976</v>
      </c>
      <c r="G193" t="str">
        <f t="shared" si="4"/>
        <v>Reeleito</v>
      </c>
      <c r="J193" s="38" t="s">
        <v>154</v>
      </c>
      <c r="K193" s="38" t="s">
        <v>140</v>
      </c>
      <c r="O193" s="38" t="s">
        <v>340</v>
      </c>
      <c r="P193" s="41">
        <v>4392</v>
      </c>
      <c r="Q193" s="41">
        <v>4787</v>
      </c>
      <c r="R193" s="38">
        <v>0.74399999999999999</v>
      </c>
      <c r="S193" s="38" t="s">
        <v>135</v>
      </c>
    </row>
    <row r="194" spans="1:19" ht="15" customHeight="1">
      <c r="A194" s="42">
        <f t="shared" si="5"/>
        <v>193</v>
      </c>
      <c r="B194" t="s">
        <v>977</v>
      </c>
      <c r="C194" t="s">
        <v>1771</v>
      </c>
      <c r="D194">
        <v>170</v>
      </c>
      <c r="F194" s="38" t="s">
        <v>978</v>
      </c>
      <c r="G194" t="str">
        <f t="shared" ref="G194:G257" si="6">IF(C194=F194,"Reeleito",IF(C194="sub judice",C194,"Novo Prefeito(a)"))</f>
        <v>Novo Prefeito(a)</v>
      </c>
      <c r="J194" s="38" t="s">
        <v>144</v>
      </c>
      <c r="K194" s="38" t="s">
        <v>117</v>
      </c>
      <c r="O194" s="38" t="s">
        <v>341</v>
      </c>
      <c r="P194" s="41">
        <v>506645</v>
      </c>
      <c r="Q194" s="41">
        <v>569733</v>
      </c>
      <c r="R194" s="38">
        <v>0.80510000000000004</v>
      </c>
      <c r="S194" s="38" t="s">
        <v>135</v>
      </c>
    </row>
    <row r="195" spans="1:19" ht="15" customHeight="1">
      <c r="A195" s="42">
        <f t="shared" si="5"/>
        <v>194</v>
      </c>
      <c r="B195" t="s">
        <v>979</v>
      </c>
      <c r="C195" t="s">
        <v>1772</v>
      </c>
      <c r="D195">
        <v>171</v>
      </c>
      <c r="F195" s="38" t="s">
        <v>980</v>
      </c>
      <c r="G195" t="str">
        <f t="shared" si="6"/>
        <v>Novo Prefeito(a)</v>
      </c>
      <c r="J195" s="38" t="s">
        <v>166</v>
      </c>
      <c r="K195" s="38" t="s">
        <v>140</v>
      </c>
      <c r="O195" s="38" t="s">
        <v>342</v>
      </c>
      <c r="P195" s="41">
        <v>7317</v>
      </c>
      <c r="Q195" s="41">
        <v>7262</v>
      </c>
      <c r="R195" s="38">
        <v>0.73799999999999999</v>
      </c>
      <c r="S195" s="38" t="s">
        <v>135</v>
      </c>
    </row>
    <row r="196" spans="1:19" ht="15" customHeight="1">
      <c r="A196" s="42">
        <f t="shared" ref="A196:A259" si="7">A195+1</f>
        <v>195</v>
      </c>
      <c r="B196" t="s">
        <v>981</v>
      </c>
      <c r="C196" t="s">
        <v>1773</v>
      </c>
      <c r="D196">
        <v>172</v>
      </c>
      <c r="F196" s="38" t="s">
        <v>982</v>
      </c>
      <c r="G196" t="str">
        <f t="shared" si="6"/>
        <v>Novo Prefeito(a)</v>
      </c>
      <c r="J196" s="38" t="s">
        <v>160</v>
      </c>
      <c r="K196" s="38" t="s">
        <v>117</v>
      </c>
      <c r="O196" s="38" t="s">
        <v>343</v>
      </c>
      <c r="P196" s="41">
        <v>5156</v>
      </c>
      <c r="Q196" s="41">
        <v>4794</v>
      </c>
      <c r="R196" s="38">
        <v>0.73939999999999995</v>
      </c>
      <c r="S196" s="38" t="s">
        <v>135</v>
      </c>
    </row>
    <row r="197" spans="1:19" ht="15" customHeight="1">
      <c r="A197" s="42">
        <f t="shared" si="7"/>
        <v>196</v>
      </c>
      <c r="B197" t="s">
        <v>983</v>
      </c>
      <c r="C197" t="s">
        <v>1774</v>
      </c>
      <c r="D197">
        <v>173</v>
      </c>
      <c r="F197" s="38" t="s">
        <v>984</v>
      </c>
      <c r="G197" t="str">
        <f t="shared" si="6"/>
        <v>Novo Prefeito(a)</v>
      </c>
      <c r="J197" s="38" t="s">
        <v>144</v>
      </c>
      <c r="K197" s="38" t="s">
        <v>117</v>
      </c>
      <c r="O197" s="38" t="s">
        <v>344</v>
      </c>
      <c r="P197" s="41">
        <v>4592</v>
      </c>
      <c r="Q197" s="41">
        <v>4920</v>
      </c>
      <c r="R197" s="38">
        <v>0.62949999999999995</v>
      </c>
      <c r="S197" s="38" t="s">
        <v>127</v>
      </c>
    </row>
    <row r="198" spans="1:19" ht="15" customHeight="1">
      <c r="A198" s="42">
        <f t="shared" si="7"/>
        <v>197</v>
      </c>
      <c r="B198" t="s">
        <v>985</v>
      </c>
      <c r="C198" t="s">
        <v>1775</v>
      </c>
      <c r="D198">
        <v>174</v>
      </c>
      <c r="F198" s="38" t="s">
        <v>986</v>
      </c>
      <c r="G198" t="str">
        <f t="shared" si="6"/>
        <v>Novo Prefeito(a)</v>
      </c>
      <c r="J198" s="38" t="s">
        <v>260</v>
      </c>
      <c r="K198" s="38" t="s">
        <v>118</v>
      </c>
      <c r="O198" s="38" t="s">
        <v>345</v>
      </c>
      <c r="P198" s="41">
        <v>12973</v>
      </c>
      <c r="Q198" s="41">
        <v>13630</v>
      </c>
      <c r="R198" s="38">
        <v>0.78520000000000001</v>
      </c>
      <c r="S198" s="38" t="s">
        <v>135</v>
      </c>
    </row>
    <row r="199" spans="1:19" ht="15" customHeight="1">
      <c r="A199" s="42">
        <f t="shared" si="7"/>
        <v>198</v>
      </c>
      <c r="B199" t="s">
        <v>987</v>
      </c>
      <c r="C199" t="s">
        <v>1776</v>
      </c>
      <c r="D199">
        <v>175</v>
      </c>
      <c r="F199" s="38" t="s">
        <v>988</v>
      </c>
      <c r="G199" t="str">
        <f t="shared" si="6"/>
        <v>Novo Prefeito(a)</v>
      </c>
      <c r="J199" s="38" t="s">
        <v>166</v>
      </c>
      <c r="K199" s="38" t="s">
        <v>140</v>
      </c>
      <c r="O199" s="38" t="s">
        <v>346</v>
      </c>
      <c r="P199" s="41">
        <v>13968</v>
      </c>
      <c r="Q199" s="41">
        <v>13132</v>
      </c>
      <c r="R199" s="38">
        <v>0.76039999999999996</v>
      </c>
      <c r="S199" s="38" t="s">
        <v>135</v>
      </c>
    </row>
    <row r="200" spans="1:19" ht="15" customHeight="1">
      <c r="A200" s="42">
        <f t="shared" si="7"/>
        <v>199</v>
      </c>
      <c r="B200" t="s">
        <v>989</v>
      </c>
      <c r="C200" t="s">
        <v>1777</v>
      </c>
      <c r="D200">
        <v>176</v>
      </c>
      <c r="F200" s="38" t="s">
        <v>990</v>
      </c>
      <c r="G200" t="str">
        <f t="shared" si="6"/>
        <v>Novo Prefeito(a)</v>
      </c>
      <c r="J200" s="38" t="s">
        <v>154</v>
      </c>
      <c r="K200" s="38" t="s">
        <v>140</v>
      </c>
      <c r="O200" s="38" t="s">
        <v>347</v>
      </c>
      <c r="P200" s="41">
        <v>19784</v>
      </c>
      <c r="Q200" s="41">
        <v>22819</v>
      </c>
      <c r="R200" s="38">
        <v>0.75729999999999997</v>
      </c>
      <c r="S200" s="38" t="s">
        <v>135</v>
      </c>
    </row>
    <row r="201" spans="1:19" ht="15" customHeight="1">
      <c r="A201" s="42">
        <f t="shared" si="7"/>
        <v>200</v>
      </c>
      <c r="B201" t="s">
        <v>991</v>
      </c>
      <c r="C201" t="s">
        <v>992</v>
      </c>
      <c r="D201">
        <v>177</v>
      </c>
      <c r="F201" s="38" t="s">
        <v>992</v>
      </c>
      <c r="G201" t="str">
        <f t="shared" si="6"/>
        <v>Reeleito</v>
      </c>
      <c r="J201" s="38" t="s">
        <v>154</v>
      </c>
      <c r="K201" s="38" t="s">
        <v>140</v>
      </c>
      <c r="O201" s="38" t="s">
        <v>348</v>
      </c>
      <c r="P201" s="41">
        <v>32669</v>
      </c>
      <c r="Q201" s="41">
        <v>34400</v>
      </c>
      <c r="R201" s="38">
        <v>0.79730000000000001</v>
      </c>
      <c r="S201" s="38" t="s">
        <v>135</v>
      </c>
    </row>
    <row r="202" spans="1:19" ht="15" customHeight="1">
      <c r="A202" s="42">
        <f t="shared" si="7"/>
        <v>201</v>
      </c>
      <c r="B202" t="s">
        <v>993</v>
      </c>
      <c r="C202" t="s">
        <v>1778</v>
      </c>
      <c r="D202">
        <v>178</v>
      </c>
      <c r="F202" s="38" t="s">
        <v>994</v>
      </c>
      <c r="G202" t="str">
        <f t="shared" si="6"/>
        <v>Novo Prefeito(a)</v>
      </c>
      <c r="J202" s="38" t="s">
        <v>128</v>
      </c>
      <c r="K202" s="38" t="s">
        <v>115</v>
      </c>
      <c r="O202" s="38" t="s">
        <v>349</v>
      </c>
      <c r="P202" s="41">
        <v>22235</v>
      </c>
      <c r="Q202" s="41">
        <v>26869</v>
      </c>
      <c r="R202" s="38">
        <v>0.64200000000000002</v>
      </c>
      <c r="S202" s="38" t="s">
        <v>127</v>
      </c>
    </row>
    <row r="203" spans="1:19" ht="15" customHeight="1">
      <c r="A203" s="42">
        <f t="shared" si="7"/>
        <v>202</v>
      </c>
      <c r="B203" t="s">
        <v>995</v>
      </c>
      <c r="C203" t="s">
        <v>1779</v>
      </c>
      <c r="D203">
        <v>389</v>
      </c>
      <c r="F203" s="38" t="s">
        <v>996</v>
      </c>
      <c r="G203" t="str">
        <f t="shared" si="6"/>
        <v>Novo Prefeito(a)</v>
      </c>
      <c r="J203" s="38" t="s">
        <v>147</v>
      </c>
      <c r="K203" s="38" t="s">
        <v>148</v>
      </c>
      <c r="O203" s="38" t="s">
        <v>350</v>
      </c>
      <c r="P203" s="41">
        <v>3127</v>
      </c>
      <c r="Q203" s="41">
        <v>2571</v>
      </c>
      <c r="R203" s="38">
        <v>0.57889999999999997</v>
      </c>
      <c r="S203" s="38" t="s">
        <v>127</v>
      </c>
    </row>
    <row r="204" spans="1:19" ht="15" customHeight="1">
      <c r="A204" s="42">
        <f t="shared" si="7"/>
        <v>203</v>
      </c>
      <c r="B204" t="s">
        <v>997</v>
      </c>
      <c r="C204" t="s">
        <v>1780</v>
      </c>
      <c r="D204">
        <v>179</v>
      </c>
      <c r="F204" s="38" t="s">
        <v>998</v>
      </c>
      <c r="G204" t="str">
        <f t="shared" si="6"/>
        <v>Novo Prefeito(a)</v>
      </c>
      <c r="J204" s="38" t="s">
        <v>147</v>
      </c>
      <c r="K204" s="38" t="s">
        <v>148</v>
      </c>
      <c r="O204" s="38" t="s">
        <v>351</v>
      </c>
      <c r="P204" s="41">
        <v>17041</v>
      </c>
      <c r="Q204" s="41">
        <v>16714</v>
      </c>
      <c r="R204" s="38">
        <v>0.72170000000000001</v>
      </c>
      <c r="S204" s="38" t="s">
        <v>135</v>
      </c>
    </row>
    <row r="205" spans="1:19" ht="15" customHeight="1">
      <c r="A205" s="42">
        <f t="shared" si="7"/>
        <v>204</v>
      </c>
      <c r="B205" t="s">
        <v>999</v>
      </c>
      <c r="C205" t="s">
        <v>1000</v>
      </c>
      <c r="D205">
        <v>180</v>
      </c>
      <c r="F205" s="38" t="s">
        <v>1000</v>
      </c>
      <c r="G205" t="str">
        <f t="shared" si="6"/>
        <v>Reeleito</v>
      </c>
      <c r="J205" s="38" t="s">
        <v>133</v>
      </c>
      <c r="K205" s="38" t="s">
        <v>116</v>
      </c>
      <c r="O205" s="38" t="s">
        <v>352</v>
      </c>
      <c r="P205" s="41">
        <v>13164</v>
      </c>
      <c r="Q205" s="41">
        <v>13502</v>
      </c>
      <c r="R205" s="38">
        <v>0.66900000000000004</v>
      </c>
      <c r="S205" s="38" t="s">
        <v>127</v>
      </c>
    </row>
    <row r="206" spans="1:19" ht="15" customHeight="1">
      <c r="A206" s="42">
        <f t="shared" si="7"/>
        <v>205</v>
      </c>
      <c r="B206" t="s">
        <v>1001</v>
      </c>
      <c r="C206" t="s">
        <v>1781</v>
      </c>
      <c r="D206">
        <v>181</v>
      </c>
      <c r="F206" s="38" t="s">
        <v>1002</v>
      </c>
      <c r="G206" t="str">
        <f t="shared" si="6"/>
        <v>Novo Prefeito(a)</v>
      </c>
      <c r="J206" s="38" t="s">
        <v>150</v>
      </c>
      <c r="K206" s="38" t="s">
        <v>114</v>
      </c>
      <c r="O206" s="38" t="s">
        <v>353</v>
      </c>
      <c r="P206" s="41">
        <v>46799</v>
      </c>
      <c r="Q206" s="41">
        <v>52944</v>
      </c>
      <c r="R206" s="38">
        <v>0.79530000000000001</v>
      </c>
      <c r="S206" s="38" t="s">
        <v>135</v>
      </c>
    </row>
    <row r="207" spans="1:19" ht="15" customHeight="1">
      <c r="A207" s="42">
        <f t="shared" si="7"/>
        <v>206</v>
      </c>
      <c r="B207" t="s">
        <v>1003</v>
      </c>
      <c r="C207" t="s">
        <v>1004</v>
      </c>
      <c r="D207">
        <v>182</v>
      </c>
      <c r="F207" s="38" t="s">
        <v>1004</v>
      </c>
      <c r="G207" t="str">
        <f t="shared" si="6"/>
        <v>Reeleito</v>
      </c>
      <c r="J207" s="38" t="s">
        <v>136</v>
      </c>
      <c r="K207" s="38" t="s">
        <v>137</v>
      </c>
      <c r="O207" s="38" t="s">
        <v>354</v>
      </c>
      <c r="P207" s="41">
        <v>5956</v>
      </c>
      <c r="Q207" s="41">
        <v>5677</v>
      </c>
      <c r="R207" s="38">
        <v>0.72460000000000002</v>
      </c>
      <c r="S207" s="38" t="s">
        <v>135</v>
      </c>
    </row>
    <row r="208" spans="1:19" ht="15" customHeight="1">
      <c r="A208" s="42">
        <f t="shared" si="7"/>
        <v>207</v>
      </c>
      <c r="B208" t="s">
        <v>1005</v>
      </c>
      <c r="C208" t="s">
        <v>1782</v>
      </c>
      <c r="D208">
        <v>183</v>
      </c>
      <c r="F208" s="38" t="s">
        <v>1006</v>
      </c>
      <c r="G208" t="str">
        <f t="shared" si="6"/>
        <v>Novo Prefeito(a)</v>
      </c>
      <c r="J208" s="38" t="s">
        <v>154</v>
      </c>
      <c r="K208" s="38" t="s">
        <v>140</v>
      </c>
      <c r="O208" s="38" t="s">
        <v>355</v>
      </c>
      <c r="P208" s="41">
        <v>31972</v>
      </c>
      <c r="Q208" s="41">
        <v>35496</v>
      </c>
      <c r="R208" s="38">
        <v>0.77400000000000002</v>
      </c>
      <c r="S208" s="38" t="s">
        <v>135</v>
      </c>
    </row>
    <row r="209" spans="1:19" ht="15" customHeight="1">
      <c r="A209" s="42">
        <f t="shared" si="7"/>
        <v>208</v>
      </c>
      <c r="B209" t="s">
        <v>1007</v>
      </c>
      <c r="C209" t="s">
        <v>1783</v>
      </c>
      <c r="D209">
        <v>184</v>
      </c>
      <c r="F209" s="38" t="s">
        <v>1008</v>
      </c>
      <c r="G209" t="str">
        <f t="shared" si="6"/>
        <v>Novo Prefeito(a)</v>
      </c>
      <c r="J209" s="38" t="s">
        <v>160</v>
      </c>
      <c r="K209" s="38" t="s">
        <v>117</v>
      </c>
      <c r="O209" s="38" t="s">
        <v>356</v>
      </c>
      <c r="P209" s="41">
        <v>8855</v>
      </c>
      <c r="Q209" s="41">
        <v>8836</v>
      </c>
      <c r="R209" s="38">
        <v>0.70820000000000005</v>
      </c>
      <c r="S209" s="38" t="s">
        <v>135</v>
      </c>
    </row>
    <row r="210" spans="1:19" ht="15" customHeight="1">
      <c r="A210" s="42">
        <f t="shared" si="7"/>
        <v>209</v>
      </c>
      <c r="B210" t="s">
        <v>1009</v>
      </c>
      <c r="C210" t="s">
        <v>1784</v>
      </c>
      <c r="D210">
        <v>185</v>
      </c>
      <c r="F210" s="38" t="s">
        <v>1010</v>
      </c>
      <c r="G210" t="str">
        <f t="shared" si="6"/>
        <v>Novo Prefeito(a)</v>
      </c>
      <c r="J210" s="38" t="s">
        <v>139</v>
      </c>
      <c r="K210" s="38" t="s">
        <v>140</v>
      </c>
      <c r="O210" s="38" t="s">
        <v>357</v>
      </c>
      <c r="P210" s="41">
        <v>6854</v>
      </c>
      <c r="Q210" s="41">
        <v>7076</v>
      </c>
      <c r="R210" s="38">
        <v>0.72599999999999998</v>
      </c>
      <c r="S210" s="38" t="s">
        <v>135</v>
      </c>
    </row>
    <row r="211" spans="1:19" ht="15" customHeight="1">
      <c r="A211" s="42">
        <f t="shared" si="7"/>
        <v>210</v>
      </c>
      <c r="B211" t="s">
        <v>1011</v>
      </c>
      <c r="C211" t="s">
        <v>1012</v>
      </c>
      <c r="D211">
        <v>186</v>
      </c>
      <c r="F211" s="38" t="s">
        <v>1012</v>
      </c>
      <c r="G211" t="str">
        <f t="shared" si="6"/>
        <v>Reeleito</v>
      </c>
      <c r="J211" s="38" t="s">
        <v>136</v>
      </c>
      <c r="K211" s="38" t="s">
        <v>137</v>
      </c>
      <c r="O211" s="38" t="s">
        <v>358</v>
      </c>
      <c r="P211" s="41">
        <v>10224</v>
      </c>
      <c r="Q211" s="41">
        <v>10345</v>
      </c>
      <c r="R211" s="38">
        <v>0.65580000000000005</v>
      </c>
      <c r="S211" s="38" t="s">
        <v>127</v>
      </c>
    </row>
    <row r="212" spans="1:19" ht="15" customHeight="1">
      <c r="A212" s="42">
        <f t="shared" si="7"/>
        <v>211</v>
      </c>
      <c r="B212" t="s">
        <v>1013</v>
      </c>
      <c r="C212" t="s">
        <v>1785</v>
      </c>
      <c r="D212">
        <v>187</v>
      </c>
      <c r="F212" s="38" t="s">
        <v>1014</v>
      </c>
      <c r="G212" t="str">
        <f t="shared" si="6"/>
        <v>Novo Prefeito(a)</v>
      </c>
      <c r="J212" s="38" t="s">
        <v>154</v>
      </c>
      <c r="K212" s="38" t="s">
        <v>140</v>
      </c>
      <c r="O212" s="38" t="s">
        <v>359</v>
      </c>
      <c r="P212" s="41">
        <v>357117</v>
      </c>
      <c r="Q212" s="41">
        <v>423666</v>
      </c>
      <c r="R212" s="38">
        <v>0.81059999999999999</v>
      </c>
      <c r="S212" s="38" t="s">
        <v>135</v>
      </c>
    </row>
    <row r="213" spans="1:19" ht="15" customHeight="1">
      <c r="A213" s="42">
        <f t="shared" si="7"/>
        <v>212</v>
      </c>
      <c r="B213" t="s">
        <v>1015</v>
      </c>
      <c r="C213" t="s">
        <v>1016</v>
      </c>
      <c r="D213">
        <v>188</v>
      </c>
      <c r="F213" s="38" t="s">
        <v>1016</v>
      </c>
      <c r="G213" t="str">
        <f t="shared" si="6"/>
        <v>Reeleito</v>
      </c>
      <c r="J213" s="38" t="s">
        <v>147</v>
      </c>
      <c r="K213" s="38" t="s">
        <v>148</v>
      </c>
      <c r="O213" s="38" t="s">
        <v>360</v>
      </c>
      <c r="P213" s="41">
        <v>6269</v>
      </c>
      <c r="Q213" s="41">
        <v>6610</v>
      </c>
      <c r="R213" s="38">
        <v>0.72929999999999995</v>
      </c>
      <c r="S213" s="38" t="s">
        <v>135</v>
      </c>
    </row>
    <row r="214" spans="1:19" ht="15" customHeight="1">
      <c r="A214" s="42">
        <f t="shared" si="7"/>
        <v>213</v>
      </c>
      <c r="B214" t="s">
        <v>1017</v>
      </c>
      <c r="C214" t="s">
        <v>1786</v>
      </c>
      <c r="D214">
        <v>189</v>
      </c>
      <c r="F214" s="38" t="s">
        <v>1018</v>
      </c>
      <c r="G214" t="str">
        <f t="shared" si="6"/>
        <v>Novo Prefeito(a)</v>
      </c>
      <c r="J214" s="38" t="s">
        <v>150</v>
      </c>
      <c r="K214" s="38" t="s">
        <v>114</v>
      </c>
      <c r="O214" s="38" t="s">
        <v>361</v>
      </c>
      <c r="P214" s="41">
        <v>5691</v>
      </c>
      <c r="Q214" s="41">
        <v>5603</v>
      </c>
      <c r="R214" s="38">
        <v>0.80349999999999999</v>
      </c>
      <c r="S214" s="38" t="s">
        <v>135</v>
      </c>
    </row>
    <row r="215" spans="1:19" ht="15" customHeight="1">
      <c r="A215" s="42">
        <f t="shared" si="7"/>
        <v>214</v>
      </c>
      <c r="B215" t="s">
        <v>1019</v>
      </c>
      <c r="C215" t="s">
        <v>1787</v>
      </c>
      <c r="D215">
        <v>190</v>
      </c>
      <c r="F215" s="38" t="s">
        <v>1020</v>
      </c>
      <c r="G215" t="str">
        <f t="shared" si="6"/>
        <v>Novo Prefeito(a)</v>
      </c>
      <c r="J215" s="38" t="s">
        <v>147</v>
      </c>
      <c r="K215" s="38" t="s">
        <v>148</v>
      </c>
      <c r="O215" s="38" t="s">
        <v>362</v>
      </c>
      <c r="P215" s="41">
        <v>13909</v>
      </c>
      <c r="Q215" s="41">
        <v>14367</v>
      </c>
      <c r="R215" s="38">
        <v>0.75360000000000005</v>
      </c>
      <c r="S215" s="38" t="s">
        <v>135</v>
      </c>
    </row>
    <row r="216" spans="1:19" ht="15" customHeight="1">
      <c r="A216" s="42">
        <f t="shared" si="7"/>
        <v>215</v>
      </c>
      <c r="B216" t="s">
        <v>1021</v>
      </c>
      <c r="C216" t="s">
        <v>1022</v>
      </c>
      <c r="D216">
        <v>390</v>
      </c>
      <c r="F216" s="38" t="s">
        <v>1022</v>
      </c>
      <c r="G216" t="str">
        <f t="shared" si="6"/>
        <v>Reeleito</v>
      </c>
      <c r="J216" s="38" t="s">
        <v>209</v>
      </c>
      <c r="K216" s="38" t="s">
        <v>116</v>
      </c>
      <c r="O216" s="38" t="s">
        <v>363</v>
      </c>
      <c r="P216" s="41">
        <v>4983</v>
      </c>
      <c r="Q216" s="41">
        <v>4405</v>
      </c>
      <c r="R216" s="38">
        <v>0.69769999999999999</v>
      </c>
      <c r="S216" s="38" t="s">
        <v>127</v>
      </c>
    </row>
    <row r="217" spans="1:19" ht="15" customHeight="1">
      <c r="A217" s="42">
        <f t="shared" si="7"/>
        <v>216</v>
      </c>
      <c r="B217" t="s">
        <v>1023</v>
      </c>
      <c r="C217" t="s">
        <v>1788</v>
      </c>
      <c r="D217">
        <v>191</v>
      </c>
      <c r="F217" s="38" t="s">
        <v>1024</v>
      </c>
      <c r="G217" t="str">
        <f t="shared" si="6"/>
        <v>Novo Prefeito(a)</v>
      </c>
      <c r="J217" s="38" t="s">
        <v>160</v>
      </c>
      <c r="K217" s="38" t="s">
        <v>117</v>
      </c>
      <c r="O217" s="38" t="s">
        <v>364</v>
      </c>
      <c r="P217" s="41">
        <v>4599</v>
      </c>
      <c r="Q217" s="41">
        <v>4679</v>
      </c>
      <c r="R217" s="38">
        <v>0.76759999999999995</v>
      </c>
      <c r="S217" s="38" t="s">
        <v>135</v>
      </c>
    </row>
    <row r="218" spans="1:19" ht="15" customHeight="1">
      <c r="A218" s="42">
        <f t="shared" si="7"/>
        <v>217</v>
      </c>
      <c r="B218" t="s">
        <v>1025</v>
      </c>
      <c r="C218" t="s">
        <v>1789</v>
      </c>
      <c r="D218">
        <v>192</v>
      </c>
      <c r="F218" s="38" t="s">
        <v>1026</v>
      </c>
      <c r="G218" t="str">
        <f t="shared" si="6"/>
        <v>Novo Prefeito(a)</v>
      </c>
      <c r="J218" s="38" t="s">
        <v>150</v>
      </c>
      <c r="K218" s="38" t="s">
        <v>114</v>
      </c>
      <c r="O218" s="38" t="s">
        <v>365</v>
      </c>
      <c r="P218" s="41">
        <v>16077</v>
      </c>
      <c r="Q218" s="41">
        <v>17943</v>
      </c>
      <c r="R218" s="38">
        <v>0.79149999999999998</v>
      </c>
      <c r="S218" s="38" t="s">
        <v>135</v>
      </c>
    </row>
    <row r="219" spans="1:19" ht="15" customHeight="1">
      <c r="A219" s="42">
        <f t="shared" si="7"/>
        <v>218</v>
      </c>
      <c r="B219" t="s">
        <v>1027</v>
      </c>
      <c r="C219" t="s">
        <v>1790</v>
      </c>
      <c r="D219">
        <v>193</v>
      </c>
      <c r="F219" s="38" t="s">
        <v>1028</v>
      </c>
      <c r="G219" t="str">
        <f t="shared" si="6"/>
        <v>Novo Prefeito(a)</v>
      </c>
      <c r="J219" s="38" t="s">
        <v>156</v>
      </c>
      <c r="K219" s="38" t="s">
        <v>115</v>
      </c>
      <c r="O219" s="38" t="s">
        <v>366</v>
      </c>
      <c r="P219" s="41">
        <v>29426</v>
      </c>
      <c r="Q219" s="41">
        <v>34720</v>
      </c>
      <c r="R219" s="38">
        <v>0.58169999999999999</v>
      </c>
      <c r="S219" s="38" t="s">
        <v>127</v>
      </c>
    </row>
    <row r="220" spans="1:19" ht="15" customHeight="1">
      <c r="A220" s="42">
        <f t="shared" si="7"/>
        <v>219</v>
      </c>
      <c r="B220" t="s">
        <v>1029</v>
      </c>
      <c r="C220" t="s">
        <v>1030</v>
      </c>
      <c r="D220">
        <v>365</v>
      </c>
      <c r="F220" s="38" t="s">
        <v>1030</v>
      </c>
      <c r="G220" t="str">
        <f t="shared" si="6"/>
        <v>Reeleito</v>
      </c>
      <c r="J220" s="38" t="s">
        <v>133</v>
      </c>
      <c r="K220" s="38" t="s">
        <v>116</v>
      </c>
      <c r="O220" s="38" t="s">
        <v>367</v>
      </c>
      <c r="P220" s="41">
        <v>3822</v>
      </c>
      <c r="Q220" s="41">
        <v>3272</v>
      </c>
      <c r="R220" s="38">
        <v>0.73280000000000001</v>
      </c>
      <c r="S220" s="38" t="s">
        <v>135</v>
      </c>
    </row>
    <row r="221" spans="1:19" ht="15" customHeight="1">
      <c r="A221" s="42">
        <f t="shared" si="7"/>
        <v>220</v>
      </c>
      <c r="B221" t="s">
        <v>1031</v>
      </c>
      <c r="C221" t="s">
        <v>1791</v>
      </c>
      <c r="D221">
        <v>194</v>
      </c>
      <c r="F221" s="38" t="s">
        <v>1032</v>
      </c>
      <c r="G221" t="str">
        <f t="shared" si="6"/>
        <v>Novo Prefeito(a)</v>
      </c>
      <c r="J221" s="38" t="s">
        <v>160</v>
      </c>
      <c r="K221" s="38" t="s">
        <v>117</v>
      </c>
      <c r="O221" s="38" t="s">
        <v>368</v>
      </c>
      <c r="P221" s="41">
        <v>8553</v>
      </c>
      <c r="Q221" s="41">
        <v>10601</v>
      </c>
      <c r="R221" s="38">
        <v>0.71640000000000004</v>
      </c>
      <c r="S221" s="38" t="s">
        <v>135</v>
      </c>
    </row>
    <row r="222" spans="1:19" ht="15" customHeight="1">
      <c r="A222" s="42">
        <f t="shared" si="7"/>
        <v>221</v>
      </c>
      <c r="B222" t="s">
        <v>1033</v>
      </c>
      <c r="C222" t="s">
        <v>1034</v>
      </c>
      <c r="D222">
        <v>195</v>
      </c>
      <c r="F222" s="38" t="s">
        <v>1034</v>
      </c>
      <c r="G222" t="str">
        <f t="shared" si="6"/>
        <v>Reeleito</v>
      </c>
      <c r="J222" s="38" t="s">
        <v>150</v>
      </c>
      <c r="K222" s="38" t="s">
        <v>114</v>
      </c>
      <c r="O222" s="38" t="s">
        <v>369</v>
      </c>
      <c r="P222" s="41">
        <v>41830</v>
      </c>
      <c r="Q222" s="41">
        <v>46198</v>
      </c>
      <c r="R222" s="38">
        <v>0.7883</v>
      </c>
      <c r="S222" s="38" t="s">
        <v>135</v>
      </c>
    </row>
    <row r="223" spans="1:19" ht="15" customHeight="1">
      <c r="A223" s="42">
        <f t="shared" si="7"/>
        <v>222</v>
      </c>
      <c r="B223" t="s">
        <v>1035</v>
      </c>
      <c r="C223" t="s">
        <v>1036</v>
      </c>
      <c r="D223">
        <v>366</v>
      </c>
      <c r="F223" s="38" t="s">
        <v>1036</v>
      </c>
      <c r="G223" t="str">
        <f t="shared" si="6"/>
        <v>Reeleito</v>
      </c>
      <c r="J223" s="38" t="s">
        <v>150</v>
      </c>
      <c r="K223" s="38" t="s">
        <v>114</v>
      </c>
      <c r="O223" s="38" t="s">
        <v>370</v>
      </c>
      <c r="P223" s="41">
        <v>5046</v>
      </c>
      <c r="Q223" s="41">
        <v>5536</v>
      </c>
      <c r="R223" s="38">
        <v>0.76949999999999996</v>
      </c>
      <c r="S223" s="38" t="s">
        <v>135</v>
      </c>
    </row>
    <row r="224" spans="1:19" ht="15" customHeight="1">
      <c r="A224" s="42">
        <f t="shared" si="7"/>
        <v>223</v>
      </c>
      <c r="B224" t="s">
        <v>1037</v>
      </c>
      <c r="C224" t="s">
        <v>1038</v>
      </c>
      <c r="D224">
        <v>196</v>
      </c>
      <c r="F224" s="38" t="s">
        <v>1038</v>
      </c>
      <c r="G224" t="str">
        <f t="shared" si="6"/>
        <v>Reeleito</v>
      </c>
      <c r="J224" s="38" t="s">
        <v>139</v>
      </c>
      <c r="K224" s="38" t="s">
        <v>140</v>
      </c>
      <c r="O224" s="38" t="s">
        <v>371</v>
      </c>
      <c r="P224" s="41">
        <v>2327</v>
      </c>
      <c r="Q224" s="41">
        <v>2213</v>
      </c>
      <c r="R224" s="38">
        <v>0.75139999999999996</v>
      </c>
      <c r="S224" s="38" t="s">
        <v>135</v>
      </c>
    </row>
    <row r="225" spans="1:19" ht="15" customHeight="1">
      <c r="A225" s="42">
        <f t="shared" si="7"/>
        <v>224</v>
      </c>
      <c r="B225" t="s">
        <v>1039</v>
      </c>
      <c r="C225" t="s">
        <v>1792</v>
      </c>
      <c r="D225">
        <v>197</v>
      </c>
      <c r="F225" s="38" t="s">
        <v>1040</v>
      </c>
      <c r="G225" t="str">
        <f t="shared" si="6"/>
        <v>Novo Prefeito(a)</v>
      </c>
      <c r="J225" s="38" t="s">
        <v>144</v>
      </c>
      <c r="K225" s="38" t="s">
        <v>117</v>
      </c>
      <c r="O225" s="38" t="s">
        <v>372</v>
      </c>
      <c r="P225" s="41">
        <v>1858</v>
      </c>
      <c r="Q225" s="41">
        <v>1806</v>
      </c>
      <c r="R225" s="38">
        <v>0.75900000000000001</v>
      </c>
      <c r="S225" s="38" t="s">
        <v>135</v>
      </c>
    </row>
    <row r="226" spans="1:19" ht="15" customHeight="1">
      <c r="A226" s="42">
        <f t="shared" si="7"/>
        <v>225</v>
      </c>
      <c r="B226" t="s">
        <v>1041</v>
      </c>
      <c r="C226" t="s">
        <v>1042</v>
      </c>
      <c r="D226">
        <v>198</v>
      </c>
      <c r="F226" s="38" t="s">
        <v>1042</v>
      </c>
      <c r="G226" t="str">
        <f t="shared" si="6"/>
        <v>Reeleito</v>
      </c>
      <c r="J226" s="38" t="s">
        <v>150</v>
      </c>
      <c r="K226" s="38" t="s">
        <v>114</v>
      </c>
      <c r="O226" s="38" t="s">
        <v>373</v>
      </c>
      <c r="P226" s="41">
        <v>10474</v>
      </c>
      <c r="Q226" s="41">
        <v>10702</v>
      </c>
      <c r="R226" s="38">
        <v>0.71220000000000006</v>
      </c>
      <c r="S226" s="38" t="s">
        <v>135</v>
      </c>
    </row>
    <row r="227" spans="1:19" ht="15" customHeight="1">
      <c r="A227" s="42">
        <f t="shared" si="7"/>
        <v>226</v>
      </c>
      <c r="B227" t="s">
        <v>1043</v>
      </c>
      <c r="C227" t="s">
        <v>1793</v>
      </c>
      <c r="D227">
        <v>199</v>
      </c>
      <c r="F227" s="38" t="s">
        <v>1044</v>
      </c>
      <c r="G227" t="str">
        <f t="shared" si="6"/>
        <v>Novo Prefeito(a)</v>
      </c>
      <c r="J227" s="38" t="s">
        <v>166</v>
      </c>
      <c r="K227" s="38" t="s">
        <v>137</v>
      </c>
      <c r="O227" s="38" t="s">
        <v>374</v>
      </c>
      <c r="P227" s="41">
        <v>12606</v>
      </c>
      <c r="Q227" s="41">
        <v>12121</v>
      </c>
      <c r="R227" s="38">
        <v>0.70020000000000004</v>
      </c>
      <c r="S227" s="38" t="s">
        <v>135</v>
      </c>
    </row>
    <row r="228" spans="1:19" ht="15" customHeight="1">
      <c r="A228" s="42">
        <f t="shared" si="7"/>
        <v>227</v>
      </c>
      <c r="B228" t="s">
        <v>1045</v>
      </c>
      <c r="C228" t="s">
        <v>1794</v>
      </c>
      <c r="D228">
        <v>200</v>
      </c>
      <c r="F228" s="38" t="s">
        <v>1046</v>
      </c>
      <c r="G228" t="str">
        <f t="shared" si="6"/>
        <v>Novo Prefeito(a)</v>
      </c>
      <c r="J228" s="38" t="s">
        <v>156</v>
      </c>
      <c r="K228" s="38" t="s">
        <v>115</v>
      </c>
      <c r="O228" s="38" t="s">
        <v>375</v>
      </c>
      <c r="P228" s="41">
        <v>15718</v>
      </c>
      <c r="Q228" s="41">
        <v>16406</v>
      </c>
      <c r="R228" s="38">
        <v>0.59450000000000003</v>
      </c>
      <c r="S228" s="38" t="s">
        <v>127</v>
      </c>
    </row>
    <row r="229" spans="1:19" ht="15" customHeight="1">
      <c r="A229" s="42">
        <f t="shared" si="7"/>
        <v>228</v>
      </c>
      <c r="B229" t="s">
        <v>1047</v>
      </c>
      <c r="C229" t="s">
        <v>1795</v>
      </c>
      <c r="D229">
        <v>201</v>
      </c>
      <c r="F229" s="38" t="s">
        <v>1048</v>
      </c>
      <c r="G229" t="str">
        <f t="shared" si="6"/>
        <v>Novo Prefeito(a)</v>
      </c>
      <c r="J229" s="38" t="s">
        <v>154</v>
      </c>
      <c r="K229" s="38" t="s">
        <v>140</v>
      </c>
      <c r="O229" s="38" t="s">
        <v>376</v>
      </c>
      <c r="P229" s="41">
        <v>3678</v>
      </c>
      <c r="Q229" s="41">
        <v>3984</v>
      </c>
      <c r="R229" s="38">
        <v>0.71479999999999999</v>
      </c>
      <c r="S229" s="38" t="s">
        <v>135</v>
      </c>
    </row>
    <row r="230" spans="1:19" ht="15" customHeight="1">
      <c r="A230" s="42">
        <f t="shared" si="7"/>
        <v>229</v>
      </c>
      <c r="B230" t="s">
        <v>1049</v>
      </c>
      <c r="C230" t="s">
        <v>1050</v>
      </c>
      <c r="D230">
        <v>202</v>
      </c>
      <c r="F230" s="38" t="s">
        <v>1050</v>
      </c>
      <c r="G230" t="str">
        <f t="shared" si="6"/>
        <v>Reeleito</v>
      </c>
      <c r="J230" s="38" t="s">
        <v>154</v>
      </c>
      <c r="K230" s="38" t="s">
        <v>140</v>
      </c>
      <c r="O230" s="38" t="s">
        <v>377</v>
      </c>
      <c r="P230" s="41">
        <v>3834</v>
      </c>
      <c r="Q230" s="41">
        <v>4008</v>
      </c>
      <c r="R230" s="38">
        <v>0.71279999999999999</v>
      </c>
      <c r="S230" s="38" t="s">
        <v>135</v>
      </c>
    </row>
    <row r="231" spans="1:19" ht="15" customHeight="1">
      <c r="A231" s="42">
        <f t="shared" si="7"/>
        <v>230</v>
      </c>
      <c r="B231" t="s">
        <v>1051</v>
      </c>
      <c r="C231" t="s">
        <v>1052</v>
      </c>
      <c r="D231">
        <v>203</v>
      </c>
      <c r="F231" s="38" t="s">
        <v>1052</v>
      </c>
      <c r="G231" t="str">
        <f t="shared" si="6"/>
        <v>Reeleito</v>
      </c>
      <c r="J231" s="38" t="s">
        <v>139</v>
      </c>
      <c r="K231" s="38" t="s">
        <v>140</v>
      </c>
      <c r="O231" s="38" t="s">
        <v>378</v>
      </c>
      <c r="P231" s="41">
        <v>1433</v>
      </c>
      <c r="Q231" s="41">
        <v>1543</v>
      </c>
      <c r="R231" s="38">
        <v>0.79949999999999999</v>
      </c>
      <c r="S231" s="38" t="s">
        <v>135</v>
      </c>
    </row>
    <row r="232" spans="1:19" ht="15" customHeight="1">
      <c r="A232" s="42">
        <f t="shared" si="7"/>
        <v>231</v>
      </c>
      <c r="B232" t="s">
        <v>1053</v>
      </c>
      <c r="C232" t="s">
        <v>1796</v>
      </c>
      <c r="D232">
        <v>204</v>
      </c>
      <c r="F232" s="38" t="s">
        <v>1054</v>
      </c>
      <c r="G232" t="str">
        <f t="shared" si="6"/>
        <v>Novo Prefeito(a)</v>
      </c>
      <c r="J232" s="38" t="s">
        <v>125</v>
      </c>
      <c r="K232" s="38" t="s">
        <v>117</v>
      </c>
      <c r="O232" s="38" t="s">
        <v>379</v>
      </c>
      <c r="P232" s="41">
        <v>3480</v>
      </c>
      <c r="Q232" s="41">
        <v>3445</v>
      </c>
      <c r="R232" s="38">
        <v>0.72760000000000002</v>
      </c>
      <c r="S232" s="38" t="s">
        <v>135</v>
      </c>
    </row>
    <row r="233" spans="1:19" ht="15" customHeight="1">
      <c r="A233" s="42">
        <f t="shared" si="7"/>
        <v>232</v>
      </c>
      <c r="B233" t="s">
        <v>1055</v>
      </c>
      <c r="C233" t="s">
        <v>1797</v>
      </c>
      <c r="D233">
        <v>205</v>
      </c>
      <c r="F233" s="38" t="s">
        <v>1056</v>
      </c>
      <c r="G233" t="str">
        <f t="shared" si="6"/>
        <v>Novo Prefeito(a)</v>
      </c>
      <c r="J233" s="38" t="s">
        <v>150</v>
      </c>
      <c r="K233" s="38" t="s">
        <v>114</v>
      </c>
      <c r="O233" s="38" t="s">
        <v>380</v>
      </c>
      <c r="P233" s="41">
        <v>11871</v>
      </c>
      <c r="Q233" s="41">
        <v>10472</v>
      </c>
      <c r="R233" s="38">
        <v>0.7823</v>
      </c>
      <c r="S233" s="38" t="s">
        <v>135</v>
      </c>
    </row>
    <row r="234" spans="1:19" ht="15" customHeight="1">
      <c r="A234" s="42">
        <f t="shared" si="7"/>
        <v>233</v>
      </c>
      <c r="B234" t="s">
        <v>1057</v>
      </c>
      <c r="C234" t="s">
        <v>1058</v>
      </c>
      <c r="D234">
        <v>206</v>
      </c>
      <c r="F234" s="38" t="s">
        <v>1058</v>
      </c>
      <c r="G234" t="str">
        <f t="shared" si="6"/>
        <v>Reeleito</v>
      </c>
      <c r="J234" s="38" t="s">
        <v>166</v>
      </c>
      <c r="K234" s="38" t="s">
        <v>137</v>
      </c>
      <c r="O234" s="38" t="s">
        <v>381</v>
      </c>
      <c r="P234" s="41">
        <v>7425</v>
      </c>
      <c r="Q234" s="41">
        <v>5302</v>
      </c>
      <c r="R234" s="38">
        <v>0.73780000000000001</v>
      </c>
      <c r="S234" s="38" t="s">
        <v>135</v>
      </c>
    </row>
    <row r="235" spans="1:19" ht="15" customHeight="1">
      <c r="A235" s="42">
        <f t="shared" si="7"/>
        <v>234</v>
      </c>
      <c r="B235" t="s">
        <v>1059</v>
      </c>
      <c r="C235" t="s">
        <v>1798</v>
      </c>
      <c r="D235">
        <v>208</v>
      </c>
      <c r="F235" s="38" t="s">
        <v>1060</v>
      </c>
      <c r="G235" t="str">
        <f t="shared" si="6"/>
        <v>Novo Prefeito(a)</v>
      </c>
      <c r="J235" s="38" t="s">
        <v>154</v>
      </c>
      <c r="K235" s="38" t="s">
        <v>140</v>
      </c>
      <c r="O235" s="38" t="s">
        <v>382</v>
      </c>
      <c r="P235" s="41">
        <v>26613</v>
      </c>
      <c r="Q235" s="41">
        <v>27904</v>
      </c>
      <c r="R235" s="38">
        <v>0.76190000000000002</v>
      </c>
      <c r="S235" s="38" t="s">
        <v>135</v>
      </c>
    </row>
    <row r="236" spans="1:19" ht="15" customHeight="1">
      <c r="A236" s="42">
        <f t="shared" si="7"/>
        <v>235</v>
      </c>
      <c r="B236" t="s">
        <v>1061</v>
      </c>
      <c r="C236" t="s">
        <v>1062</v>
      </c>
      <c r="D236">
        <v>207</v>
      </c>
      <c r="F236" s="38" t="s">
        <v>1062</v>
      </c>
      <c r="G236" t="str">
        <f t="shared" si="6"/>
        <v>Reeleito</v>
      </c>
      <c r="J236" s="38" t="s">
        <v>147</v>
      </c>
      <c r="K236" s="38" t="s">
        <v>148</v>
      </c>
      <c r="O236" s="38" t="s">
        <v>383</v>
      </c>
      <c r="P236" s="41">
        <v>5110</v>
      </c>
      <c r="Q236" s="41">
        <v>5046</v>
      </c>
      <c r="R236" s="38">
        <v>0.67649999999999999</v>
      </c>
      <c r="S236" s="38" t="s">
        <v>127</v>
      </c>
    </row>
    <row r="237" spans="1:19" ht="15" customHeight="1">
      <c r="A237" s="42">
        <f t="shared" si="7"/>
        <v>236</v>
      </c>
      <c r="B237" t="s">
        <v>1063</v>
      </c>
      <c r="C237" t="s">
        <v>1799</v>
      </c>
      <c r="D237">
        <v>209</v>
      </c>
      <c r="F237" s="38" t="s">
        <v>1064</v>
      </c>
      <c r="G237" t="str">
        <f t="shared" si="6"/>
        <v>Novo Prefeito(a)</v>
      </c>
      <c r="J237" s="38" t="s">
        <v>125</v>
      </c>
      <c r="K237" s="38" t="s">
        <v>117</v>
      </c>
      <c r="O237" s="38" t="s">
        <v>384</v>
      </c>
      <c r="P237" s="41">
        <v>8153</v>
      </c>
      <c r="Q237" s="41">
        <v>8153</v>
      </c>
      <c r="R237" s="38">
        <v>0.75029999999999997</v>
      </c>
      <c r="S237" s="38" t="s">
        <v>135</v>
      </c>
    </row>
    <row r="238" spans="1:19" ht="15" customHeight="1">
      <c r="A238" s="42">
        <f t="shared" si="7"/>
        <v>237</v>
      </c>
      <c r="B238" t="s">
        <v>1065</v>
      </c>
      <c r="C238" t="s">
        <v>1066</v>
      </c>
      <c r="D238">
        <v>210</v>
      </c>
      <c r="F238" s="38" t="s">
        <v>1066</v>
      </c>
      <c r="G238" t="str">
        <f t="shared" si="6"/>
        <v>Reeleito</v>
      </c>
      <c r="J238" s="38" t="s">
        <v>209</v>
      </c>
      <c r="K238" s="38" t="s">
        <v>116</v>
      </c>
      <c r="O238" s="38" t="s">
        <v>385</v>
      </c>
      <c r="P238" s="41">
        <v>11239</v>
      </c>
      <c r="Q238" s="41">
        <v>11554</v>
      </c>
      <c r="R238" s="38">
        <v>0.58960000000000001</v>
      </c>
      <c r="S238" s="38" t="s">
        <v>127</v>
      </c>
    </row>
    <row r="239" spans="1:19" ht="15" customHeight="1">
      <c r="A239" s="42">
        <f t="shared" si="7"/>
        <v>238</v>
      </c>
      <c r="B239" t="s">
        <v>1067</v>
      </c>
      <c r="C239" t="s">
        <v>1800</v>
      </c>
      <c r="D239">
        <v>211</v>
      </c>
      <c r="F239" s="38" t="s">
        <v>1068</v>
      </c>
      <c r="G239" t="str">
        <f t="shared" si="6"/>
        <v>Novo Prefeito(a)</v>
      </c>
      <c r="J239" s="38" t="s">
        <v>139</v>
      </c>
      <c r="K239" s="38" t="s">
        <v>140</v>
      </c>
      <c r="O239" s="38" t="s">
        <v>386</v>
      </c>
      <c r="P239" s="41">
        <v>13069</v>
      </c>
      <c r="Q239" s="41">
        <v>13213</v>
      </c>
      <c r="R239" s="38">
        <v>0.77869999999999995</v>
      </c>
      <c r="S239" s="38" t="s">
        <v>135</v>
      </c>
    </row>
    <row r="240" spans="1:19" ht="15" customHeight="1">
      <c r="A240" s="42">
        <f t="shared" si="7"/>
        <v>239</v>
      </c>
      <c r="B240" t="s">
        <v>1069</v>
      </c>
      <c r="C240" t="s">
        <v>1070</v>
      </c>
      <c r="D240">
        <v>212</v>
      </c>
      <c r="F240" s="38" t="s">
        <v>1070</v>
      </c>
      <c r="G240" t="str">
        <f t="shared" si="6"/>
        <v>Reeleito</v>
      </c>
      <c r="J240" s="38" t="s">
        <v>136</v>
      </c>
      <c r="K240" s="38" t="s">
        <v>137</v>
      </c>
      <c r="O240" s="38" t="s">
        <v>387</v>
      </c>
      <c r="P240" s="41">
        <v>5506</v>
      </c>
      <c r="Q240" s="41">
        <v>5806</v>
      </c>
      <c r="R240" s="38">
        <v>0.71899999999999997</v>
      </c>
      <c r="S240" s="38" t="s">
        <v>135</v>
      </c>
    </row>
    <row r="241" spans="1:19" ht="15" customHeight="1">
      <c r="A241" s="42">
        <f t="shared" si="7"/>
        <v>240</v>
      </c>
      <c r="B241" t="s">
        <v>1071</v>
      </c>
      <c r="C241" t="s">
        <v>1801</v>
      </c>
      <c r="D241">
        <v>213</v>
      </c>
      <c r="F241" s="38" t="s">
        <v>1072</v>
      </c>
      <c r="G241" t="str">
        <f t="shared" si="6"/>
        <v>Novo Prefeito(a)</v>
      </c>
      <c r="J241" s="38" t="s">
        <v>147</v>
      </c>
      <c r="K241" s="38" t="s">
        <v>148</v>
      </c>
      <c r="O241" s="38" t="s">
        <v>388</v>
      </c>
      <c r="P241" s="41">
        <v>10369</v>
      </c>
      <c r="Q241" s="41">
        <v>10548</v>
      </c>
      <c r="R241" s="38">
        <v>0.71809999999999996</v>
      </c>
      <c r="S241" s="38" t="s">
        <v>135</v>
      </c>
    </row>
    <row r="242" spans="1:19" ht="15" customHeight="1">
      <c r="A242" s="42">
        <f t="shared" si="7"/>
        <v>241</v>
      </c>
      <c r="B242" t="s">
        <v>1073</v>
      </c>
      <c r="C242" t="s">
        <v>1802</v>
      </c>
      <c r="D242">
        <v>214</v>
      </c>
      <c r="F242" s="38" t="s">
        <v>1074</v>
      </c>
      <c r="G242" t="str">
        <f t="shared" si="6"/>
        <v>Novo Prefeito(a)</v>
      </c>
      <c r="J242" s="38" t="s">
        <v>125</v>
      </c>
      <c r="K242" s="38" t="s">
        <v>117</v>
      </c>
      <c r="O242" s="38" t="s">
        <v>389</v>
      </c>
      <c r="P242" s="41">
        <v>3911</v>
      </c>
      <c r="Q242" s="41">
        <v>4249</v>
      </c>
      <c r="R242" s="38">
        <v>0.65810000000000002</v>
      </c>
      <c r="S242" s="38" t="s">
        <v>127</v>
      </c>
    </row>
    <row r="243" spans="1:19" ht="15" customHeight="1">
      <c r="A243" s="42">
        <f t="shared" si="7"/>
        <v>242</v>
      </c>
      <c r="B243" t="s">
        <v>1075</v>
      </c>
      <c r="C243" t="s">
        <v>1803</v>
      </c>
      <c r="D243">
        <v>215</v>
      </c>
      <c r="F243" s="38" t="s">
        <v>1076</v>
      </c>
      <c r="G243" t="str">
        <f t="shared" si="6"/>
        <v>Novo Prefeito(a)</v>
      </c>
      <c r="J243" s="38" t="s">
        <v>150</v>
      </c>
      <c r="K243" s="38" t="s">
        <v>114</v>
      </c>
      <c r="O243" s="38" t="s">
        <v>390</v>
      </c>
      <c r="P243" s="41">
        <v>7625</v>
      </c>
      <c r="Q243" s="41">
        <v>8219</v>
      </c>
      <c r="R243" s="38">
        <v>0.74319999999999997</v>
      </c>
      <c r="S243" s="38" t="s">
        <v>135</v>
      </c>
    </row>
    <row r="244" spans="1:19" ht="15" customHeight="1">
      <c r="A244" s="42">
        <f t="shared" si="7"/>
        <v>243</v>
      </c>
      <c r="B244" t="s">
        <v>1077</v>
      </c>
      <c r="C244" t="s">
        <v>1804</v>
      </c>
      <c r="D244">
        <v>216</v>
      </c>
      <c r="F244" s="38" t="s">
        <v>1078</v>
      </c>
      <c r="G244" t="str">
        <f t="shared" si="6"/>
        <v>Novo Prefeito(a)</v>
      </c>
      <c r="J244" s="38" t="s">
        <v>133</v>
      </c>
      <c r="K244" s="38" t="s">
        <v>116</v>
      </c>
      <c r="O244" s="38" t="s">
        <v>391</v>
      </c>
      <c r="P244" s="41">
        <v>7389</v>
      </c>
      <c r="Q244" s="41">
        <v>5649</v>
      </c>
      <c r="R244" s="38">
        <v>0.6694</v>
      </c>
      <c r="S244" s="38" t="s">
        <v>127</v>
      </c>
    </row>
    <row r="245" spans="1:19" ht="15" customHeight="1">
      <c r="A245" s="42">
        <f t="shared" si="7"/>
        <v>244</v>
      </c>
      <c r="B245" t="s">
        <v>1079</v>
      </c>
      <c r="C245" t="s">
        <v>1805</v>
      </c>
      <c r="D245">
        <v>367</v>
      </c>
      <c r="F245" s="38" t="s">
        <v>1080</v>
      </c>
      <c r="G245" t="str">
        <f t="shared" si="6"/>
        <v>Novo Prefeito(a)</v>
      </c>
      <c r="J245" s="38" t="s">
        <v>160</v>
      </c>
      <c r="K245" s="38" t="s">
        <v>117</v>
      </c>
      <c r="O245" s="38" t="s">
        <v>392</v>
      </c>
      <c r="P245" s="41">
        <v>2827</v>
      </c>
      <c r="Q245" s="41">
        <v>2844</v>
      </c>
      <c r="R245" s="38">
        <v>0.73829999999999996</v>
      </c>
      <c r="S245" s="38" t="s">
        <v>135</v>
      </c>
    </row>
    <row r="246" spans="1:19" ht="15" customHeight="1">
      <c r="A246" s="42">
        <f t="shared" si="7"/>
        <v>245</v>
      </c>
      <c r="B246" t="s">
        <v>1081</v>
      </c>
      <c r="C246" t="s">
        <v>1082</v>
      </c>
      <c r="D246">
        <v>217</v>
      </c>
      <c r="F246" s="38" t="s">
        <v>1082</v>
      </c>
      <c r="G246" t="str">
        <f t="shared" si="6"/>
        <v>Reeleito</v>
      </c>
      <c r="J246" s="38" t="s">
        <v>163</v>
      </c>
      <c r="K246" s="38" t="s">
        <v>118</v>
      </c>
      <c r="O246" s="38" t="s">
        <v>393</v>
      </c>
      <c r="P246" s="41">
        <v>23364</v>
      </c>
      <c r="Q246" s="41">
        <v>22141</v>
      </c>
      <c r="R246" s="38">
        <v>0.79259999999999997</v>
      </c>
      <c r="S246" s="38" t="s">
        <v>135</v>
      </c>
    </row>
    <row r="247" spans="1:19" ht="15" customHeight="1">
      <c r="A247" s="42">
        <f t="shared" si="7"/>
        <v>246</v>
      </c>
      <c r="B247" t="s">
        <v>1083</v>
      </c>
      <c r="C247" t="s">
        <v>1806</v>
      </c>
      <c r="D247">
        <v>218</v>
      </c>
      <c r="F247" s="38" t="s">
        <v>1084</v>
      </c>
      <c r="G247" t="str">
        <f t="shared" si="6"/>
        <v>Novo Prefeito(a)</v>
      </c>
      <c r="J247" s="38" t="s">
        <v>154</v>
      </c>
      <c r="K247" s="38" t="s">
        <v>140</v>
      </c>
      <c r="O247" s="38" t="s">
        <v>394</v>
      </c>
      <c r="P247" s="41">
        <v>3380</v>
      </c>
      <c r="Q247" s="41">
        <v>3428</v>
      </c>
      <c r="R247" s="38">
        <v>0.74019999999999997</v>
      </c>
      <c r="S247" s="38" t="s">
        <v>135</v>
      </c>
    </row>
    <row r="248" spans="1:19" ht="15" customHeight="1">
      <c r="A248" s="42">
        <f t="shared" si="7"/>
        <v>247</v>
      </c>
      <c r="B248" t="s">
        <v>1085</v>
      </c>
      <c r="C248" t="s">
        <v>1086</v>
      </c>
      <c r="D248">
        <v>219</v>
      </c>
      <c r="F248" s="38" t="s">
        <v>1086</v>
      </c>
      <c r="G248" t="str">
        <f t="shared" si="6"/>
        <v>Reeleito</v>
      </c>
      <c r="J248" s="38" t="s">
        <v>150</v>
      </c>
      <c r="K248" s="38" t="s">
        <v>114</v>
      </c>
      <c r="O248" s="38" t="s">
        <v>395</v>
      </c>
      <c r="P248" s="41">
        <v>5690</v>
      </c>
      <c r="Q248" s="41">
        <v>5996</v>
      </c>
      <c r="R248" s="38">
        <v>0.73860000000000003</v>
      </c>
      <c r="S248" s="38" t="s">
        <v>135</v>
      </c>
    </row>
    <row r="249" spans="1:19" ht="15" customHeight="1">
      <c r="A249" s="42">
        <f t="shared" si="7"/>
        <v>248</v>
      </c>
      <c r="B249" t="s">
        <v>1087</v>
      </c>
      <c r="C249" t="s">
        <v>1088</v>
      </c>
      <c r="D249">
        <v>220</v>
      </c>
      <c r="F249" s="38" t="s">
        <v>1088</v>
      </c>
      <c r="G249" t="str">
        <f t="shared" si="6"/>
        <v>Reeleito</v>
      </c>
      <c r="J249" s="38" t="s">
        <v>154</v>
      </c>
      <c r="K249" s="38" t="s">
        <v>140</v>
      </c>
      <c r="O249" s="38" t="s">
        <v>396</v>
      </c>
      <c r="P249" s="41">
        <v>35941</v>
      </c>
      <c r="Q249" s="41">
        <v>41281</v>
      </c>
      <c r="R249" s="38">
        <v>0.70850000000000002</v>
      </c>
      <c r="S249" s="38" t="s">
        <v>135</v>
      </c>
    </row>
    <row r="250" spans="1:19" ht="15" customHeight="1">
      <c r="A250" s="42">
        <f t="shared" si="7"/>
        <v>249</v>
      </c>
      <c r="B250" t="s">
        <v>1089</v>
      </c>
      <c r="C250" t="s">
        <v>1807</v>
      </c>
      <c r="D250">
        <v>221</v>
      </c>
      <c r="F250" s="38" t="s">
        <v>1090</v>
      </c>
      <c r="G250" t="str">
        <f t="shared" si="6"/>
        <v>Novo Prefeito(a)</v>
      </c>
      <c r="J250" s="38" t="s">
        <v>147</v>
      </c>
      <c r="K250" s="38" t="s">
        <v>148</v>
      </c>
      <c r="O250" s="38" t="s">
        <v>397</v>
      </c>
      <c r="P250" s="41">
        <v>42887</v>
      </c>
      <c r="Q250" s="41">
        <v>50986</v>
      </c>
      <c r="R250" s="38">
        <v>0.6583</v>
      </c>
      <c r="S250" s="38" t="s">
        <v>127</v>
      </c>
    </row>
    <row r="251" spans="1:19" ht="15" customHeight="1">
      <c r="A251" s="42">
        <f t="shared" si="7"/>
        <v>250</v>
      </c>
      <c r="B251" t="s">
        <v>1091</v>
      </c>
      <c r="C251" t="s">
        <v>1808</v>
      </c>
      <c r="D251">
        <v>222</v>
      </c>
      <c r="F251" s="38" t="s">
        <v>1092</v>
      </c>
      <c r="G251" t="str">
        <f t="shared" si="6"/>
        <v>Novo Prefeito(a)</v>
      </c>
      <c r="J251" s="38" t="s">
        <v>163</v>
      </c>
      <c r="K251" s="38" t="s">
        <v>118</v>
      </c>
      <c r="O251" s="38" t="s">
        <v>398</v>
      </c>
      <c r="P251" s="41">
        <v>32125</v>
      </c>
      <c r="Q251" s="41">
        <v>33877</v>
      </c>
      <c r="R251" s="38">
        <v>0.73950000000000005</v>
      </c>
      <c r="S251" s="38" t="s">
        <v>135</v>
      </c>
    </row>
    <row r="252" spans="1:19" ht="15" customHeight="1">
      <c r="A252" s="42">
        <f t="shared" si="7"/>
        <v>251</v>
      </c>
      <c r="B252" t="s">
        <v>1093</v>
      </c>
      <c r="C252" t="s">
        <v>1809</v>
      </c>
      <c r="D252">
        <v>223</v>
      </c>
      <c r="F252" s="38" t="s">
        <v>1094</v>
      </c>
      <c r="G252" t="str">
        <f t="shared" si="6"/>
        <v>Novo Prefeito(a)</v>
      </c>
      <c r="J252" s="38" t="s">
        <v>133</v>
      </c>
      <c r="K252" s="38" t="s">
        <v>116</v>
      </c>
      <c r="O252" s="38" t="s">
        <v>399</v>
      </c>
      <c r="P252" s="41">
        <v>14870</v>
      </c>
      <c r="Q252" s="41">
        <v>13172</v>
      </c>
      <c r="R252" s="38">
        <v>0.68759999999999999</v>
      </c>
      <c r="S252" s="38" t="s">
        <v>127</v>
      </c>
    </row>
    <row r="253" spans="1:19" ht="15" customHeight="1">
      <c r="A253" s="42">
        <f t="shared" si="7"/>
        <v>252</v>
      </c>
      <c r="B253" t="s">
        <v>1095</v>
      </c>
      <c r="C253" t="s">
        <v>1810</v>
      </c>
      <c r="D253">
        <v>224</v>
      </c>
      <c r="F253" s="38" t="s">
        <v>1096</v>
      </c>
      <c r="G253" t="str">
        <f t="shared" si="6"/>
        <v>Novo Prefeito(a)</v>
      </c>
      <c r="J253" s="38" t="s">
        <v>150</v>
      </c>
      <c r="K253" s="38" t="s">
        <v>114</v>
      </c>
      <c r="O253" s="38" t="s">
        <v>400</v>
      </c>
      <c r="P253" s="41">
        <v>28692</v>
      </c>
      <c r="Q253" s="41">
        <v>31846</v>
      </c>
      <c r="R253" s="38">
        <v>0.85209999999999997</v>
      </c>
      <c r="S253" s="38" t="s">
        <v>135</v>
      </c>
    </row>
    <row r="254" spans="1:19" ht="15" customHeight="1">
      <c r="A254" s="42">
        <f t="shared" si="7"/>
        <v>253</v>
      </c>
      <c r="B254" t="s">
        <v>1097</v>
      </c>
      <c r="C254" t="s">
        <v>1098</v>
      </c>
      <c r="D254">
        <v>225</v>
      </c>
      <c r="F254" s="38" t="s">
        <v>1098</v>
      </c>
      <c r="G254" t="str">
        <f t="shared" si="6"/>
        <v>Reeleito</v>
      </c>
      <c r="J254" s="38" t="s">
        <v>139</v>
      </c>
      <c r="K254" s="38" t="s">
        <v>140</v>
      </c>
      <c r="O254" s="38" t="s">
        <v>401</v>
      </c>
      <c r="P254" s="41">
        <v>11781</v>
      </c>
      <c r="Q254" s="41">
        <v>13830</v>
      </c>
      <c r="R254" s="38">
        <v>0.75090000000000001</v>
      </c>
      <c r="S254" s="38" t="s">
        <v>135</v>
      </c>
    </row>
    <row r="255" spans="1:19" ht="15" customHeight="1">
      <c r="A255" s="42">
        <f t="shared" si="7"/>
        <v>254</v>
      </c>
      <c r="B255" t="s">
        <v>1099</v>
      </c>
      <c r="C255" t="s">
        <v>1811</v>
      </c>
      <c r="D255">
        <v>226</v>
      </c>
      <c r="F255" s="38" t="s">
        <v>1100</v>
      </c>
      <c r="G255" t="str">
        <f t="shared" si="6"/>
        <v>Novo Prefeito(a)</v>
      </c>
      <c r="J255" s="38" t="s">
        <v>154</v>
      </c>
      <c r="K255" s="38" t="s">
        <v>140</v>
      </c>
      <c r="O255" s="38" t="s">
        <v>402</v>
      </c>
      <c r="P255" s="41">
        <v>10256</v>
      </c>
      <c r="Q255" s="41">
        <v>11472</v>
      </c>
      <c r="R255" s="38">
        <v>0.68740000000000001</v>
      </c>
      <c r="S255" s="38" t="s">
        <v>127</v>
      </c>
    </row>
    <row r="256" spans="1:19" ht="15" customHeight="1">
      <c r="A256" s="42">
        <f t="shared" si="7"/>
        <v>255</v>
      </c>
      <c r="B256" t="s">
        <v>1101</v>
      </c>
      <c r="C256" t="s">
        <v>1812</v>
      </c>
      <c r="D256">
        <v>227</v>
      </c>
      <c r="F256" s="38" t="s">
        <v>1102</v>
      </c>
      <c r="G256" t="str">
        <f t="shared" si="6"/>
        <v>Novo Prefeito(a)</v>
      </c>
      <c r="J256" s="38" t="s">
        <v>156</v>
      </c>
      <c r="K256" s="38" t="s">
        <v>115</v>
      </c>
      <c r="O256" s="38" t="s">
        <v>403</v>
      </c>
      <c r="P256" s="41">
        <v>151230</v>
      </c>
      <c r="Q256" s="41">
        <v>154936</v>
      </c>
      <c r="R256" s="38">
        <v>0.70630000000000004</v>
      </c>
      <c r="S256" s="38" t="s">
        <v>135</v>
      </c>
    </row>
    <row r="257" spans="1:19" ht="15" customHeight="1">
      <c r="A257" s="42">
        <f t="shared" si="7"/>
        <v>256</v>
      </c>
      <c r="B257" t="s">
        <v>1103</v>
      </c>
      <c r="C257" t="s">
        <v>1104</v>
      </c>
      <c r="D257">
        <v>228</v>
      </c>
      <c r="F257" s="38" t="s">
        <v>1104</v>
      </c>
      <c r="G257" t="str">
        <f t="shared" si="6"/>
        <v>Reeleito</v>
      </c>
      <c r="J257" s="38" t="s">
        <v>139</v>
      </c>
      <c r="K257" s="38" t="s">
        <v>140</v>
      </c>
      <c r="O257" s="38" t="s">
        <v>404</v>
      </c>
      <c r="P257" s="41">
        <v>2791</v>
      </c>
      <c r="Q257" s="41">
        <v>3203</v>
      </c>
      <c r="R257" s="38">
        <v>0.76800000000000002</v>
      </c>
      <c r="S257" s="38" t="s">
        <v>135</v>
      </c>
    </row>
    <row r="258" spans="1:19" ht="15" customHeight="1">
      <c r="A258" s="42">
        <f t="shared" si="7"/>
        <v>257</v>
      </c>
      <c r="B258" t="s">
        <v>1105</v>
      </c>
      <c r="C258" t="s">
        <v>1813</v>
      </c>
      <c r="D258">
        <v>229</v>
      </c>
      <c r="F258" s="38" t="s">
        <v>1106</v>
      </c>
      <c r="G258" t="str">
        <f t="shared" ref="G258:G321" si="8">IF(C258=F258,"Reeleito",IF(C258="sub judice",C258,"Novo Prefeito(a)"))</f>
        <v>Novo Prefeito(a)</v>
      </c>
      <c r="J258" s="38" t="s">
        <v>139</v>
      </c>
      <c r="K258" s="38" t="s">
        <v>140</v>
      </c>
      <c r="O258" s="38" t="s">
        <v>405</v>
      </c>
      <c r="P258" s="41">
        <v>81595</v>
      </c>
      <c r="Q258" s="41">
        <v>88374</v>
      </c>
      <c r="R258" s="38">
        <v>0.77600000000000002</v>
      </c>
      <c r="S258" s="38" t="s">
        <v>135</v>
      </c>
    </row>
    <row r="259" spans="1:19" ht="15" customHeight="1">
      <c r="A259" s="42">
        <f t="shared" si="7"/>
        <v>258</v>
      </c>
      <c r="B259" t="s">
        <v>1107</v>
      </c>
      <c r="C259" t="s">
        <v>1814</v>
      </c>
      <c r="D259">
        <v>230</v>
      </c>
      <c r="F259" s="38" t="s">
        <v>1108</v>
      </c>
      <c r="G259" t="str">
        <f t="shared" si="8"/>
        <v>Novo Prefeito(a)</v>
      </c>
      <c r="J259" s="38" t="s">
        <v>150</v>
      </c>
      <c r="K259" s="38" t="s">
        <v>114</v>
      </c>
      <c r="O259" s="38" t="s">
        <v>406</v>
      </c>
      <c r="P259" s="41">
        <v>4823</v>
      </c>
      <c r="Q259" s="41">
        <v>5610</v>
      </c>
      <c r="R259" s="38">
        <v>0.79759999999999998</v>
      </c>
      <c r="S259" s="38" t="s">
        <v>135</v>
      </c>
    </row>
    <row r="260" spans="1:19" ht="15" customHeight="1">
      <c r="A260" s="42">
        <f t="shared" ref="A260:A323" si="9">A259+1</f>
        <v>259</v>
      </c>
      <c r="B260" t="s">
        <v>1109</v>
      </c>
      <c r="C260" t="s">
        <v>1815</v>
      </c>
      <c r="D260">
        <v>231</v>
      </c>
      <c r="F260" s="38" t="s">
        <v>1110</v>
      </c>
      <c r="G260" t="str">
        <f t="shared" si="8"/>
        <v>Novo Prefeito(a)</v>
      </c>
      <c r="J260" s="38" t="s">
        <v>147</v>
      </c>
      <c r="K260" s="38" t="s">
        <v>148</v>
      </c>
      <c r="O260" s="38" t="s">
        <v>407</v>
      </c>
      <c r="P260" s="41">
        <v>75962</v>
      </c>
      <c r="Q260" s="41">
        <v>82881</v>
      </c>
      <c r="R260" s="38">
        <v>0.81879999999999997</v>
      </c>
      <c r="S260" s="38" t="s">
        <v>135</v>
      </c>
    </row>
    <row r="261" spans="1:19" ht="15" customHeight="1">
      <c r="A261" s="42">
        <f t="shared" si="9"/>
        <v>260</v>
      </c>
      <c r="B261" t="s">
        <v>1111</v>
      </c>
      <c r="C261" t="s">
        <v>1816</v>
      </c>
      <c r="D261">
        <v>232</v>
      </c>
      <c r="F261" s="38" t="s">
        <v>1112</v>
      </c>
      <c r="G261" t="str">
        <f t="shared" si="8"/>
        <v>Novo Prefeito(a)</v>
      </c>
      <c r="J261" s="38" t="s">
        <v>158</v>
      </c>
      <c r="K261" s="38" t="s">
        <v>116</v>
      </c>
      <c r="O261" s="38" t="s">
        <v>408</v>
      </c>
      <c r="P261" s="41">
        <v>5430</v>
      </c>
      <c r="Q261" s="41">
        <v>5873</v>
      </c>
      <c r="R261" s="38">
        <v>0.73839999999999995</v>
      </c>
      <c r="S261" s="38" t="s">
        <v>135</v>
      </c>
    </row>
    <row r="262" spans="1:19" ht="15" customHeight="1">
      <c r="A262" s="42">
        <f t="shared" si="9"/>
        <v>261</v>
      </c>
      <c r="B262" t="s">
        <v>1113</v>
      </c>
      <c r="C262" t="s">
        <v>1817</v>
      </c>
      <c r="D262">
        <v>233</v>
      </c>
      <c r="F262" s="38" t="s">
        <v>1114</v>
      </c>
      <c r="G262" t="str">
        <f t="shared" si="8"/>
        <v>Novo Prefeito(a)</v>
      </c>
      <c r="J262" s="38" t="s">
        <v>158</v>
      </c>
      <c r="K262" s="38" t="s">
        <v>118</v>
      </c>
      <c r="O262" s="38" t="s">
        <v>409</v>
      </c>
      <c r="P262" s="41">
        <v>6913</v>
      </c>
      <c r="Q262" s="41">
        <v>7354</v>
      </c>
      <c r="R262" s="38">
        <v>0.71140000000000003</v>
      </c>
      <c r="S262" s="38" t="s">
        <v>135</v>
      </c>
    </row>
    <row r="263" spans="1:19" ht="15" customHeight="1">
      <c r="A263" s="42">
        <f t="shared" si="9"/>
        <v>262</v>
      </c>
      <c r="B263" t="s">
        <v>1115</v>
      </c>
      <c r="C263" t="s">
        <v>1818</v>
      </c>
      <c r="D263">
        <v>234</v>
      </c>
      <c r="F263" s="38" t="s">
        <v>1116</v>
      </c>
      <c r="G263" t="str">
        <f t="shared" si="8"/>
        <v>Novo Prefeito(a)</v>
      </c>
      <c r="J263" s="38" t="s">
        <v>166</v>
      </c>
      <c r="K263" s="38" t="s">
        <v>140</v>
      </c>
      <c r="O263" s="38" t="s">
        <v>410</v>
      </c>
      <c r="P263" s="41">
        <v>13622</v>
      </c>
      <c r="Q263" s="41">
        <v>13996</v>
      </c>
      <c r="R263" s="38">
        <v>0.74490000000000001</v>
      </c>
      <c r="S263" s="38" t="s">
        <v>135</v>
      </c>
    </row>
    <row r="264" spans="1:19" ht="15" customHeight="1">
      <c r="A264" s="42">
        <f t="shared" si="9"/>
        <v>263</v>
      </c>
      <c r="B264" t="s">
        <v>1117</v>
      </c>
      <c r="C264" t="s">
        <v>1819</v>
      </c>
      <c r="D264">
        <v>391</v>
      </c>
      <c r="F264" s="38" t="s">
        <v>1118</v>
      </c>
      <c r="G264" t="str">
        <f t="shared" si="8"/>
        <v>Novo Prefeito(a)</v>
      </c>
      <c r="J264" s="38" t="s">
        <v>136</v>
      </c>
      <c r="K264" s="38" t="s">
        <v>137</v>
      </c>
      <c r="O264" s="38" t="s">
        <v>411</v>
      </c>
      <c r="P264" s="41">
        <v>5648</v>
      </c>
      <c r="Q264" s="41">
        <v>6127</v>
      </c>
      <c r="R264" s="38">
        <v>0.71499999999999997</v>
      </c>
      <c r="S264" s="38" t="s">
        <v>135</v>
      </c>
    </row>
    <row r="265" spans="1:19" ht="15" customHeight="1">
      <c r="A265" s="42">
        <f t="shared" si="9"/>
        <v>264</v>
      </c>
      <c r="B265" t="s">
        <v>1119</v>
      </c>
      <c r="C265" t="s">
        <v>1820</v>
      </c>
      <c r="D265">
        <v>236</v>
      </c>
      <c r="F265" s="38" t="s">
        <v>1120</v>
      </c>
      <c r="G265" t="str">
        <f t="shared" si="8"/>
        <v>Novo Prefeito(a)</v>
      </c>
      <c r="J265" s="38" t="s">
        <v>136</v>
      </c>
      <c r="K265" s="38" t="s">
        <v>137</v>
      </c>
      <c r="O265" s="38" t="s">
        <v>412</v>
      </c>
      <c r="P265" s="41">
        <v>10208</v>
      </c>
      <c r="Q265" s="41">
        <v>11234</v>
      </c>
      <c r="R265" s="38">
        <v>0.69140000000000001</v>
      </c>
      <c r="S265" s="38" t="s">
        <v>127</v>
      </c>
    </row>
    <row r="266" spans="1:19" ht="15" customHeight="1">
      <c r="A266" s="42">
        <f t="shared" si="9"/>
        <v>265</v>
      </c>
      <c r="B266" t="s">
        <v>1121</v>
      </c>
      <c r="C266" t="s">
        <v>1122</v>
      </c>
      <c r="D266">
        <v>235</v>
      </c>
      <c r="F266" s="38" t="s">
        <v>1122</v>
      </c>
      <c r="G266" t="str">
        <f t="shared" si="8"/>
        <v>Reeleito</v>
      </c>
      <c r="J266" s="38" t="s">
        <v>147</v>
      </c>
      <c r="K266" s="38" t="s">
        <v>148</v>
      </c>
      <c r="O266" s="38" t="s">
        <v>413</v>
      </c>
      <c r="P266" s="41">
        <v>6764</v>
      </c>
      <c r="Q266" s="41">
        <v>6347</v>
      </c>
      <c r="R266" s="38">
        <v>0.71479999999999999</v>
      </c>
      <c r="S266" s="38" t="s">
        <v>135</v>
      </c>
    </row>
    <row r="267" spans="1:19" ht="15" customHeight="1">
      <c r="A267" s="42">
        <f t="shared" si="9"/>
        <v>266</v>
      </c>
      <c r="B267" t="s">
        <v>1123</v>
      </c>
      <c r="C267" t="s">
        <v>1124</v>
      </c>
      <c r="D267">
        <v>237</v>
      </c>
      <c r="F267" s="38" t="s">
        <v>1124</v>
      </c>
      <c r="G267" t="str">
        <f t="shared" si="8"/>
        <v>Reeleito</v>
      </c>
      <c r="J267" s="38" t="s">
        <v>130</v>
      </c>
      <c r="K267" s="38" t="s">
        <v>115</v>
      </c>
      <c r="O267" s="38" t="s">
        <v>414</v>
      </c>
      <c r="P267" s="41">
        <v>11214</v>
      </c>
      <c r="Q267" s="41">
        <v>12746</v>
      </c>
      <c r="R267" s="38">
        <v>0.75260000000000005</v>
      </c>
      <c r="S267" s="38" t="s">
        <v>135</v>
      </c>
    </row>
    <row r="268" spans="1:19" ht="15" customHeight="1">
      <c r="A268" s="42">
        <f t="shared" si="9"/>
        <v>267</v>
      </c>
      <c r="B268" t="s">
        <v>1125</v>
      </c>
      <c r="C268" t="s">
        <v>1126</v>
      </c>
      <c r="D268">
        <v>368</v>
      </c>
      <c r="F268" s="38" t="s">
        <v>1126</v>
      </c>
      <c r="G268" t="str">
        <f t="shared" si="8"/>
        <v>Reeleito</v>
      </c>
      <c r="J268" s="38" t="s">
        <v>128</v>
      </c>
      <c r="K268" s="38" t="s">
        <v>115</v>
      </c>
      <c r="O268" s="38" t="s">
        <v>415</v>
      </c>
      <c r="P268" s="41">
        <v>117166</v>
      </c>
      <c r="Q268" s="41">
        <v>132157</v>
      </c>
      <c r="R268" s="38">
        <v>0.77580000000000005</v>
      </c>
      <c r="S268" s="38" t="s">
        <v>135</v>
      </c>
    </row>
    <row r="269" spans="1:19" ht="15" customHeight="1">
      <c r="A269" s="42">
        <f t="shared" si="9"/>
        <v>268</v>
      </c>
      <c r="B269" t="s">
        <v>1127</v>
      </c>
      <c r="C269" t="s">
        <v>1128</v>
      </c>
      <c r="D269">
        <v>238</v>
      </c>
      <c r="F269" s="38" t="s">
        <v>1128</v>
      </c>
      <c r="G269" t="str">
        <f t="shared" si="8"/>
        <v>Reeleito</v>
      </c>
      <c r="J269" s="38" t="s">
        <v>147</v>
      </c>
      <c r="K269" s="38" t="s">
        <v>148</v>
      </c>
      <c r="O269" s="38" t="s">
        <v>416</v>
      </c>
      <c r="P269" s="41">
        <v>2620</v>
      </c>
      <c r="Q269" s="41">
        <v>2731</v>
      </c>
      <c r="R269" s="38">
        <v>0.76060000000000005</v>
      </c>
      <c r="S269" s="38" t="s">
        <v>135</v>
      </c>
    </row>
    <row r="270" spans="1:19" ht="15" customHeight="1">
      <c r="A270" s="42">
        <f t="shared" si="9"/>
        <v>269</v>
      </c>
      <c r="B270" t="s">
        <v>1129</v>
      </c>
      <c r="C270" t="s">
        <v>1821</v>
      </c>
      <c r="D270">
        <v>239</v>
      </c>
      <c r="F270" s="38" t="s">
        <v>1130</v>
      </c>
      <c r="G270" t="str">
        <f t="shared" si="8"/>
        <v>Novo Prefeito(a)</v>
      </c>
      <c r="J270" s="38" t="s">
        <v>152</v>
      </c>
      <c r="K270" s="38" t="s">
        <v>117</v>
      </c>
      <c r="O270" s="38" t="s">
        <v>417</v>
      </c>
      <c r="P270" s="41">
        <v>6210</v>
      </c>
      <c r="Q270" s="41">
        <v>6326</v>
      </c>
      <c r="R270" s="38">
        <v>0.75780000000000003</v>
      </c>
      <c r="S270" s="38" t="s">
        <v>135</v>
      </c>
    </row>
    <row r="271" spans="1:19" ht="15" customHeight="1">
      <c r="A271" s="42">
        <f t="shared" si="9"/>
        <v>270</v>
      </c>
      <c r="B271" t="s">
        <v>1131</v>
      </c>
      <c r="C271" t="s">
        <v>1132</v>
      </c>
      <c r="D271">
        <v>240</v>
      </c>
      <c r="F271" s="38" t="s">
        <v>1132</v>
      </c>
      <c r="G271" t="str">
        <f t="shared" si="8"/>
        <v>Reeleito</v>
      </c>
      <c r="J271" s="38" t="s">
        <v>209</v>
      </c>
      <c r="K271" s="38" t="s">
        <v>116</v>
      </c>
      <c r="O271" s="38" t="s">
        <v>418</v>
      </c>
      <c r="P271" s="41">
        <v>30233</v>
      </c>
      <c r="Q271" s="41">
        <v>32391</v>
      </c>
      <c r="R271" s="38">
        <v>0.6774</v>
      </c>
      <c r="S271" s="38" t="s">
        <v>127</v>
      </c>
    </row>
    <row r="272" spans="1:19" ht="15" customHeight="1">
      <c r="A272" s="42">
        <f t="shared" si="9"/>
        <v>271</v>
      </c>
      <c r="B272" t="s">
        <v>1133</v>
      </c>
      <c r="C272" t="s">
        <v>1134</v>
      </c>
      <c r="D272">
        <v>241</v>
      </c>
      <c r="F272" s="38" t="s">
        <v>1134</v>
      </c>
      <c r="G272" t="str">
        <f t="shared" si="8"/>
        <v>Reeleito</v>
      </c>
      <c r="J272" s="38" t="s">
        <v>163</v>
      </c>
      <c r="K272" s="38" t="s">
        <v>118</v>
      </c>
      <c r="O272" s="38" t="s">
        <v>419</v>
      </c>
      <c r="P272" s="41">
        <v>23425</v>
      </c>
      <c r="Q272" s="41">
        <v>25463</v>
      </c>
      <c r="R272" s="38">
        <v>0.69340000000000002</v>
      </c>
      <c r="S272" s="38" t="s">
        <v>127</v>
      </c>
    </row>
    <row r="273" spans="1:19" ht="15" customHeight="1">
      <c r="A273" s="42">
        <f t="shared" si="9"/>
        <v>272</v>
      </c>
      <c r="B273" t="s">
        <v>1135</v>
      </c>
      <c r="C273" t="s">
        <v>1822</v>
      </c>
      <c r="D273">
        <v>242</v>
      </c>
      <c r="F273" s="38" t="s">
        <v>1136</v>
      </c>
      <c r="G273" t="str">
        <f t="shared" si="8"/>
        <v>Novo Prefeito(a)</v>
      </c>
      <c r="J273" s="38" t="s">
        <v>128</v>
      </c>
      <c r="K273" s="38" t="s">
        <v>115</v>
      </c>
      <c r="O273" s="38" t="s">
        <v>420</v>
      </c>
      <c r="P273" s="41">
        <v>93279</v>
      </c>
      <c r="Q273" s="41">
        <v>113036</v>
      </c>
      <c r="R273" s="38">
        <v>0.62270000000000003</v>
      </c>
      <c r="S273" s="38" t="s">
        <v>127</v>
      </c>
    </row>
    <row r="274" spans="1:19" ht="15" customHeight="1">
      <c r="A274" s="42">
        <f t="shared" si="9"/>
        <v>273</v>
      </c>
      <c r="B274" t="s">
        <v>1137</v>
      </c>
      <c r="C274" t="s">
        <v>1823</v>
      </c>
      <c r="D274">
        <v>243</v>
      </c>
      <c r="F274" s="38" t="s">
        <v>1138</v>
      </c>
      <c r="G274" t="str">
        <f t="shared" si="8"/>
        <v>Novo Prefeito(a)</v>
      </c>
      <c r="J274" s="38" t="s">
        <v>133</v>
      </c>
      <c r="K274" s="38" t="s">
        <v>116</v>
      </c>
      <c r="O274" s="38" t="s">
        <v>421</v>
      </c>
      <c r="P274" s="41">
        <v>32645</v>
      </c>
      <c r="Q274" s="41">
        <v>30310</v>
      </c>
      <c r="R274" s="38">
        <v>0.74850000000000005</v>
      </c>
      <c r="S274" s="38" t="s">
        <v>135</v>
      </c>
    </row>
    <row r="275" spans="1:19" ht="15" customHeight="1">
      <c r="A275" s="42">
        <f t="shared" si="9"/>
        <v>274</v>
      </c>
      <c r="B275" t="s">
        <v>1139</v>
      </c>
      <c r="C275" t="s">
        <v>1140</v>
      </c>
      <c r="D275">
        <v>369</v>
      </c>
      <c r="F275" s="38" t="s">
        <v>1140</v>
      </c>
      <c r="G275" t="str">
        <f t="shared" si="8"/>
        <v>Reeleito</v>
      </c>
      <c r="J275" s="38" t="s">
        <v>144</v>
      </c>
      <c r="K275" s="38" t="s">
        <v>117</v>
      </c>
      <c r="O275" s="38" t="s">
        <v>422</v>
      </c>
      <c r="P275" s="41">
        <v>2814</v>
      </c>
      <c r="Q275" s="41">
        <v>3224</v>
      </c>
      <c r="R275" s="38">
        <v>0.75800000000000001</v>
      </c>
      <c r="S275" s="38" t="s">
        <v>135</v>
      </c>
    </row>
    <row r="276" spans="1:19" ht="15" customHeight="1">
      <c r="A276" s="42">
        <f t="shared" si="9"/>
        <v>275</v>
      </c>
      <c r="B276" t="s">
        <v>1141</v>
      </c>
      <c r="C276" t="s">
        <v>1142</v>
      </c>
      <c r="D276">
        <v>244</v>
      </c>
      <c r="F276" s="38" t="s">
        <v>1142</v>
      </c>
      <c r="G276" t="str">
        <f t="shared" si="8"/>
        <v>Reeleito</v>
      </c>
      <c r="J276" s="38" t="s">
        <v>139</v>
      </c>
      <c r="K276" s="38" t="s">
        <v>137</v>
      </c>
      <c r="O276" s="38" t="s">
        <v>423</v>
      </c>
      <c r="P276" s="41">
        <v>4095</v>
      </c>
      <c r="Q276" s="41">
        <v>4263</v>
      </c>
      <c r="R276" s="38">
        <v>0.72489999999999999</v>
      </c>
      <c r="S276" s="38" t="s">
        <v>135</v>
      </c>
    </row>
    <row r="277" spans="1:19" ht="15" customHeight="1">
      <c r="A277" s="42">
        <f t="shared" si="9"/>
        <v>276</v>
      </c>
      <c r="B277" t="s">
        <v>1143</v>
      </c>
      <c r="C277" t="s">
        <v>1144</v>
      </c>
      <c r="D277">
        <v>245</v>
      </c>
      <c r="F277" s="38" t="s">
        <v>1144</v>
      </c>
      <c r="G277" t="str">
        <f t="shared" si="8"/>
        <v>Reeleito</v>
      </c>
      <c r="J277" s="38" t="s">
        <v>147</v>
      </c>
      <c r="K277" s="38" t="s">
        <v>148</v>
      </c>
      <c r="O277" s="38" t="s">
        <v>424</v>
      </c>
      <c r="P277" s="41">
        <v>13668</v>
      </c>
      <c r="Q277" s="41">
        <v>13479</v>
      </c>
      <c r="R277" s="38">
        <v>0.71540000000000004</v>
      </c>
      <c r="S277" s="38" t="s">
        <v>135</v>
      </c>
    </row>
    <row r="278" spans="1:19" ht="15" customHeight="1">
      <c r="A278" s="42">
        <f t="shared" si="9"/>
        <v>277</v>
      </c>
      <c r="B278" t="s">
        <v>1145</v>
      </c>
      <c r="C278" t="s">
        <v>1146</v>
      </c>
      <c r="D278">
        <v>246</v>
      </c>
      <c r="F278" s="38" t="s">
        <v>1146</v>
      </c>
      <c r="G278" t="str">
        <f t="shared" si="8"/>
        <v>Reeleito</v>
      </c>
      <c r="J278" s="38" t="s">
        <v>163</v>
      </c>
      <c r="K278" s="38" t="s">
        <v>118</v>
      </c>
      <c r="O278" s="38" t="s">
        <v>425</v>
      </c>
      <c r="P278" s="41">
        <v>318697</v>
      </c>
      <c r="Q278" s="41">
        <v>351736</v>
      </c>
      <c r="R278" s="38">
        <v>0.73819999999999997</v>
      </c>
      <c r="S278" s="38" t="s">
        <v>135</v>
      </c>
    </row>
    <row r="279" spans="1:19" ht="15" customHeight="1">
      <c r="A279" s="42">
        <f t="shared" si="9"/>
        <v>278</v>
      </c>
      <c r="B279" t="s">
        <v>1147</v>
      </c>
      <c r="C279" t="s">
        <v>1148</v>
      </c>
      <c r="D279">
        <v>392</v>
      </c>
      <c r="F279" s="38" t="s">
        <v>1148</v>
      </c>
      <c r="G279" t="str">
        <f t="shared" si="8"/>
        <v>Reeleito</v>
      </c>
      <c r="J279" s="38" t="s">
        <v>156</v>
      </c>
      <c r="K279" s="38" t="s">
        <v>115</v>
      </c>
      <c r="O279" s="38" t="s">
        <v>426</v>
      </c>
      <c r="P279" s="41">
        <v>20919</v>
      </c>
      <c r="Q279" s="41">
        <v>27284</v>
      </c>
      <c r="R279" s="38">
        <v>0.57099999999999995</v>
      </c>
      <c r="S279" s="38" t="s">
        <v>127</v>
      </c>
    </row>
    <row r="280" spans="1:19" ht="15" customHeight="1">
      <c r="A280" s="42">
        <f t="shared" si="9"/>
        <v>279</v>
      </c>
      <c r="B280" t="s">
        <v>1149</v>
      </c>
      <c r="C280" t="s">
        <v>1824</v>
      </c>
      <c r="D280">
        <v>247</v>
      </c>
      <c r="F280" s="38" t="s">
        <v>1150</v>
      </c>
      <c r="G280" t="str">
        <f t="shared" si="8"/>
        <v>Novo Prefeito(a)</v>
      </c>
      <c r="J280" s="38" t="s">
        <v>144</v>
      </c>
      <c r="K280" s="38" t="s">
        <v>117</v>
      </c>
      <c r="O280" s="38" t="s">
        <v>427</v>
      </c>
      <c r="P280" s="41">
        <v>14183</v>
      </c>
      <c r="Q280" s="41">
        <v>12914</v>
      </c>
      <c r="R280" s="38">
        <v>0.65800000000000003</v>
      </c>
      <c r="S280" s="38" t="s">
        <v>127</v>
      </c>
    </row>
    <row r="281" spans="1:19" ht="15" customHeight="1">
      <c r="A281" s="42">
        <f t="shared" si="9"/>
        <v>280</v>
      </c>
      <c r="B281" t="s">
        <v>1151</v>
      </c>
      <c r="C281" t="s">
        <v>1152</v>
      </c>
      <c r="D281">
        <v>248</v>
      </c>
      <c r="F281" s="38" t="s">
        <v>1152</v>
      </c>
      <c r="G281" t="str">
        <f t="shared" si="8"/>
        <v>Reeleito</v>
      </c>
      <c r="J281" s="38" t="s">
        <v>163</v>
      </c>
      <c r="K281" s="38" t="s">
        <v>118</v>
      </c>
      <c r="O281" s="38" t="s">
        <v>428</v>
      </c>
      <c r="P281" s="41">
        <v>4515</v>
      </c>
      <c r="Q281" s="41">
        <v>4848</v>
      </c>
      <c r="R281" s="38">
        <v>0.68930000000000002</v>
      </c>
      <c r="S281" s="38" t="s">
        <v>127</v>
      </c>
    </row>
    <row r="282" spans="1:19" ht="15" customHeight="1">
      <c r="A282" s="42">
        <f t="shared" si="9"/>
        <v>281</v>
      </c>
      <c r="B282" t="s">
        <v>1153</v>
      </c>
      <c r="C282" t="s">
        <v>1154</v>
      </c>
      <c r="D282">
        <v>393</v>
      </c>
      <c r="F282" s="38" t="s">
        <v>1154</v>
      </c>
      <c r="G282" t="str">
        <f t="shared" si="8"/>
        <v>Reeleito</v>
      </c>
      <c r="J282" s="38" t="s">
        <v>209</v>
      </c>
      <c r="K282" s="38" t="s">
        <v>116</v>
      </c>
      <c r="O282" s="38" t="s">
        <v>429</v>
      </c>
      <c r="P282" s="41">
        <v>3659</v>
      </c>
      <c r="Q282" s="41">
        <v>3237</v>
      </c>
      <c r="R282" s="38">
        <v>0.71960000000000002</v>
      </c>
      <c r="S282" s="38" t="s">
        <v>135</v>
      </c>
    </row>
    <row r="283" spans="1:19" ht="15" customHeight="1">
      <c r="A283" s="42">
        <f t="shared" si="9"/>
        <v>282</v>
      </c>
      <c r="B283" t="s">
        <v>1155</v>
      </c>
      <c r="C283" t="s">
        <v>1825</v>
      </c>
      <c r="D283">
        <v>249</v>
      </c>
      <c r="F283" s="38" t="s">
        <v>1156</v>
      </c>
      <c r="G283" t="str">
        <f t="shared" si="8"/>
        <v>Novo Prefeito(a)</v>
      </c>
      <c r="J283" s="38" t="s">
        <v>139</v>
      </c>
      <c r="K283" s="38" t="s">
        <v>137</v>
      </c>
      <c r="O283" s="38" t="s">
        <v>430</v>
      </c>
      <c r="P283" s="41">
        <v>2531</v>
      </c>
      <c r="Q283" s="41">
        <v>2559</v>
      </c>
      <c r="R283" s="38">
        <v>0.73409999999999997</v>
      </c>
      <c r="S283" s="38" t="s">
        <v>135</v>
      </c>
    </row>
    <row r="284" spans="1:19" ht="15" customHeight="1">
      <c r="A284" s="42">
        <f t="shared" si="9"/>
        <v>283</v>
      </c>
      <c r="B284" t="s">
        <v>1157</v>
      </c>
      <c r="C284" t="s">
        <v>1826</v>
      </c>
      <c r="D284">
        <v>250</v>
      </c>
      <c r="F284" s="38" t="s">
        <v>1158</v>
      </c>
      <c r="G284" t="str">
        <f t="shared" si="8"/>
        <v>Novo Prefeito(a)</v>
      </c>
      <c r="J284" s="38" t="s">
        <v>158</v>
      </c>
      <c r="K284" s="38" t="s">
        <v>118</v>
      </c>
      <c r="O284" s="38" t="s">
        <v>431</v>
      </c>
      <c r="P284" s="41">
        <v>4020</v>
      </c>
      <c r="Q284" s="41">
        <v>4065</v>
      </c>
      <c r="R284" s="38">
        <v>0.73499999999999999</v>
      </c>
      <c r="S284" s="38" t="s">
        <v>135</v>
      </c>
    </row>
    <row r="285" spans="1:19" ht="15" customHeight="1">
      <c r="A285" s="42">
        <f t="shared" si="9"/>
        <v>284</v>
      </c>
      <c r="B285" t="s">
        <v>1159</v>
      </c>
      <c r="C285" t="s">
        <v>1827</v>
      </c>
      <c r="D285">
        <v>394</v>
      </c>
      <c r="F285" s="38" t="s">
        <v>1160</v>
      </c>
      <c r="G285" t="str">
        <f t="shared" si="8"/>
        <v>Novo Prefeito(a)</v>
      </c>
      <c r="J285" s="38" t="s">
        <v>144</v>
      </c>
      <c r="K285" s="38" t="s">
        <v>117</v>
      </c>
      <c r="O285" s="38" t="s">
        <v>432</v>
      </c>
      <c r="P285" s="41">
        <v>3434</v>
      </c>
      <c r="Q285" s="41">
        <v>3753</v>
      </c>
      <c r="R285" s="38">
        <v>0.71870000000000001</v>
      </c>
      <c r="S285" s="38" t="s">
        <v>135</v>
      </c>
    </row>
    <row r="286" spans="1:19" ht="15" customHeight="1">
      <c r="A286" s="42">
        <f t="shared" si="9"/>
        <v>285</v>
      </c>
      <c r="B286" t="s">
        <v>1161</v>
      </c>
      <c r="C286" t="s">
        <v>1828</v>
      </c>
      <c r="D286">
        <v>251</v>
      </c>
      <c r="F286" s="38" t="s">
        <v>1162</v>
      </c>
      <c r="G286" t="str">
        <f t="shared" si="8"/>
        <v>Novo Prefeito(a)</v>
      </c>
      <c r="J286" s="38" t="s">
        <v>147</v>
      </c>
      <c r="K286" s="38" t="s">
        <v>148</v>
      </c>
      <c r="O286" s="38" t="s">
        <v>433</v>
      </c>
      <c r="P286" s="41">
        <v>5632</v>
      </c>
      <c r="Q286" s="41">
        <v>5157</v>
      </c>
      <c r="R286" s="38">
        <v>0.68149999999999999</v>
      </c>
      <c r="S286" s="38" t="s">
        <v>127</v>
      </c>
    </row>
    <row r="287" spans="1:19" ht="15" customHeight="1">
      <c r="A287" s="42">
        <f t="shared" si="9"/>
        <v>286</v>
      </c>
      <c r="B287" t="s">
        <v>1163</v>
      </c>
      <c r="C287" t="s">
        <v>1829</v>
      </c>
      <c r="D287">
        <v>252</v>
      </c>
      <c r="F287" s="38" t="s">
        <v>1164</v>
      </c>
      <c r="G287" t="str">
        <f t="shared" si="8"/>
        <v>Novo Prefeito(a)</v>
      </c>
      <c r="J287" s="38" t="s">
        <v>154</v>
      </c>
      <c r="K287" s="38" t="s">
        <v>140</v>
      </c>
      <c r="O287" s="38" t="s">
        <v>434</v>
      </c>
      <c r="P287" s="41">
        <v>4775</v>
      </c>
      <c r="Q287" s="41">
        <v>5306</v>
      </c>
      <c r="R287" s="38">
        <v>0.69479999999999997</v>
      </c>
      <c r="S287" s="38" t="s">
        <v>127</v>
      </c>
    </row>
    <row r="288" spans="1:19" ht="15" customHeight="1">
      <c r="A288" s="42">
        <f t="shared" si="9"/>
        <v>287</v>
      </c>
      <c r="B288" t="s">
        <v>1165</v>
      </c>
      <c r="C288" t="s">
        <v>1830</v>
      </c>
      <c r="D288">
        <v>253</v>
      </c>
      <c r="F288" s="38" t="s">
        <v>1166</v>
      </c>
      <c r="G288" t="str">
        <f t="shared" si="8"/>
        <v>Novo Prefeito(a)</v>
      </c>
      <c r="J288" s="38" t="s">
        <v>144</v>
      </c>
      <c r="K288" s="38" t="s">
        <v>117</v>
      </c>
      <c r="O288" s="38" t="s">
        <v>435</v>
      </c>
      <c r="P288" s="41">
        <v>10832</v>
      </c>
      <c r="Q288" s="41">
        <v>11123</v>
      </c>
      <c r="R288" s="38">
        <v>0.70220000000000005</v>
      </c>
      <c r="S288" s="38" t="s">
        <v>135</v>
      </c>
    </row>
    <row r="289" spans="1:19" ht="15" customHeight="1">
      <c r="A289" s="42">
        <f t="shared" si="9"/>
        <v>288</v>
      </c>
      <c r="B289" t="s">
        <v>1167</v>
      </c>
      <c r="C289" t="s">
        <v>1831</v>
      </c>
      <c r="D289">
        <v>254</v>
      </c>
      <c r="F289" s="38" t="s">
        <v>1168</v>
      </c>
      <c r="G289" t="str">
        <f t="shared" si="8"/>
        <v>Novo Prefeito(a)</v>
      </c>
      <c r="J289" s="38" t="s">
        <v>260</v>
      </c>
      <c r="K289" s="38" t="s">
        <v>116</v>
      </c>
      <c r="O289" s="38" t="s">
        <v>436</v>
      </c>
      <c r="P289" s="41">
        <v>48793</v>
      </c>
      <c r="Q289" s="41">
        <v>52241</v>
      </c>
      <c r="R289" s="38">
        <v>0.73270000000000002</v>
      </c>
      <c r="S289" s="38" t="s">
        <v>135</v>
      </c>
    </row>
    <row r="290" spans="1:19" ht="15" customHeight="1">
      <c r="A290" s="42">
        <f t="shared" si="9"/>
        <v>289</v>
      </c>
      <c r="B290" t="s">
        <v>1169</v>
      </c>
      <c r="C290" t="s">
        <v>1170</v>
      </c>
      <c r="D290">
        <v>395</v>
      </c>
      <c r="F290" s="38" t="s">
        <v>1170</v>
      </c>
      <c r="G290" t="str">
        <f t="shared" si="8"/>
        <v>Reeleito</v>
      </c>
      <c r="J290" s="38" t="s">
        <v>166</v>
      </c>
      <c r="K290" s="38" t="s">
        <v>137</v>
      </c>
      <c r="O290" s="38" t="s">
        <v>437</v>
      </c>
      <c r="P290" s="41">
        <v>4856</v>
      </c>
      <c r="Q290" s="41">
        <v>4512</v>
      </c>
      <c r="R290" s="38">
        <v>0.77490000000000003</v>
      </c>
      <c r="S290" s="38" t="s">
        <v>135</v>
      </c>
    </row>
    <row r="291" spans="1:19" ht="15" customHeight="1">
      <c r="A291" s="42">
        <f t="shared" si="9"/>
        <v>290</v>
      </c>
      <c r="B291" t="s">
        <v>1171</v>
      </c>
      <c r="C291" t="s">
        <v>1832</v>
      </c>
      <c r="D291">
        <v>255</v>
      </c>
      <c r="F291" s="38" t="s">
        <v>1172</v>
      </c>
      <c r="G291" t="str">
        <f t="shared" si="8"/>
        <v>Novo Prefeito(a)</v>
      </c>
      <c r="J291" s="38" t="s">
        <v>152</v>
      </c>
      <c r="K291" s="38" t="s">
        <v>117</v>
      </c>
      <c r="O291" s="38" t="s">
        <v>438</v>
      </c>
      <c r="P291" s="41">
        <v>7044</v>
      </c>
      <c r="Q291" s="41">
        <v>7449</v>
      </c>
      <c r="R291" s="38">
        <v>0.74570000000000003</v>
      </c>
      <c r="S291" s="38" t="s">
        <v>135</v>
      </c>
    </row>
    <row r="292" spans="1:19" ht="15" customHeight="1">
      <c r="A292" s="42">
        <f t="shared" si="9"/>
        <v>291</v>
      </c>
      <c r="B292" t="s">
        <v>1173</v>
      </c>
      <c r="C292" t="s">
        <v>1174</v>
      </c>
      <c r="D292">
        <v>256</v>
      </c>
      <c r="F292" s="38" t="s">
        <v>1174</v>
      </c>
      <c r="G292" t="str">
        <f t="shared" si="8"/>
        <v>Reeleito</v>
      </c>
      <c r="J292" s="38" t="s">
        <v>128</v>
      </c>
      <c r="K292" s="38" t="s">
        <v>115</v>
      </c>
      <c r="O292" s="38" t="s">
        <v>439</v>
      </c>
      <c r="P292" s="41">
        <v>19786</v>
      </c>
      <c r="Q292" s="41">
        <v>23559</v>
      </c>
      <c r="R292" s="38">
        <v>0.83260000000000001</v>
      </c>
      <c r="S292" s="38" t="s">
        <v>135</v>
      </c>
    </row>
    <row r="293" spans="1:19" ht="15" customHeight="1">
      <c r="A293" s="42">
        <f t="shared" si="9"/>
        <v>292</v>
      </c>
      <c r="B293" t="s">
        <v>1175</v>
      </c>
      <c r="C293" t="s">
        <v>1833</v>
      </c>
      <c r="D293">
        <v>370</v>
      </c>
      <c r="F293" s="38" t="s">
        <v>1176</v>
      </c>
      <c r="G293" t="str">
        <f t="shared" si="8"/>
        <v>Novo Prefeito(a)</v>
      </c>
      <c r="J293" s="38" t="s">
        <v>150</v>
      </c>
      <c r="K293" s="38" t="s">
        <v>114</v>
      </c>
      <c r="O293" s="38" t="s">
        <v>440</v>
      </c>
      <c r="P293" s="41">
        <v>3804</v>
      </c>
      <c r="Q293" s="41">
        <v>4015</v>
      </c>
      <c r="R293" s="38">
        <v>0.76639999999999997</v>
      </c>
      <c r="S293" s="38" t="s">
        <v>135</v>
      </c>
    </row>
    <row r="294" spans="1:19" ht="15" customHeight="1">
      <c r="A294" s="42">
        <f t="shared" si="9"/>
        <v>293</v>
      </c>
      <c r="B294" t="s">
        <v>1177</v>
      </c>
      <c r="C294" t="s">
        <v>1834</v>
      </c>
      <c r="D294">
        <v>257</v>
      </c>
      <c r="F294" s="38" t="s">
        <v>1178</v>
      </c>
      <c r="G294" t="str">
        <f t="shared" si="8"/>
        <v>Novo Prefeito(a)</v>
      </c>
      <c r="J294" s="38" t="s">
        <v>209</v>
      </c>
      <c r="K294" s="38" t="s">
        <v>116</v>
      </c>
      <c r="O294" s="38" t="s">
        <v>441</v>
      </c>
      <c r="P294" s="41">
        <v>30585</v>
      </c>
      <c r="Q294" s="41">
        <v>34103</v>
      </c>
      <c r="R294" s="38">
        <v>0.71250000000000002</v>
      </c>
      <c r="S294" s="38" t="s">
        <v>135</v>
      </c>
    </row>
    <row r="295" spans="1:19" ht="15" customHeight="1">
      <c r="A295" s="42">
        <f t="shared" si="9"/>
        <v>294</v>
      </c>
      <c r="B295" t="s">
        <v>1179</v>
      </c>
      <c r="C295" t="s">
        <v>1180</v>
      </c>
      <c r="D295">
        <v>258</v>
      </c>
      <c r="F295" s="38" t="s">
        <v>1180</v>
      </c>
      <c r="G295" t="str">
        <f t="shared" si="8"/>
        <v>Reeleito</v>
      </c>
      <c r="J295" s="38" t="s">
        <v>139</v>
      </c>
      <c r="K295" s="38" t="s">
        <v>137</v>
      </c>
      <c r="O295" s="38" t="s">
        <v>442</v>
      </c>
      <c r="P295" s="41">
        <v>11749</v>
      </c>
      <c r="Q295" s="41">
        <v>12206</v>
      </c>
      <c r="R295" s="38">
        <v>0.68899999999999995</v>
      </c>
      <c r="S295" s="38" t="s">
        <v>127</v>
      </c>
    </row>
    <row r="296" spans="1:19" ht="15" customHeight="1">
      <c r="A296" s="42">
        <f t="shared" si="9"/>
        <v>295</v>
      </c>
      <c r="B296" t="s">
        <v>1181</v>
      </c>
      <c r="C296" t="s">
        <v>1182</v>
      </c>
      <c r="D296">
        <v>259</v>
      </c>
      <c r="F296" s="38" t="s">
        <v>1182</v>
      </c>
      <c r="G296" t="str">
        <f t="shared" si="8"/>
        <v>Reeleito</v>
      </c>
      <c r="J296" s="38" t="s">
        <v>166</v>
      </c>
      <c r="K296" s="38" t="s">
        <v>140</v>
      </c>
      <c r="O296" s="38" t="s">
        <v>443</v>
      </c>
      <c r="P296" s="41">
        <v>5085</v>
      </c>
      <c r="Q296" s="41">
        <v>4573</v>
      </c>
      <c r="R296" s="38">
        <v>0.72889999999999999</v>
      </c>
      <c r="S296" s="38" t="s">
        <v>135</v>
      </c>
    </row>
    <row r="297" spans="1:19" ht="15" customHeight="1">
      <c r="A297" s="42">
        <f t="shared" si="9"/>
        <v>296</v>
      </c>
      <c r="B297" t="s">
        <v>1183</v>
      </c>
      <c r="C297" t="s">
        <v>1835</v>
      </c>
      <c r="D297">
        <v>260</v>
      </c>
      <c r="F297" s="38" t="s">
        <v>1184</v>
      </c>
      <c r="G297" t="str">
        <f t="shared" si="8"/>
        <v>Novo Prefeito(a)</v>
      </c>
      <c r="J297" s="38" t="s">
        <v>130</v>
      </c>
      <c r="K297" s="38" t="s">
        <v>115</v>
      </c>
      <c r="O297" s="38" t="s">
        <v>444</v>
      </c>
      <c r="P297" s="41">
        <v>17088</v>
      </c>
      <c r="Q297" s="41">
        <v>19049</v>
      </c>
      <c r="R297" s="38">
        <v>0.68140000000000001</v>
      </c>
      <c r="S297" s="38" t="s">
        <v>127</v>
      </c>
    </row>
    <row r="298" spans="1:19" ht="15" customHeight="1">
      <c r="A298" s="42">
        <f t="shared" si="9"/>
        <v>297</v>
      </c>
      <c r="B298" t="s">
        <v>1185</v>
      </c>
      <c r="C298" t="s">
        <v>1186</v>
      </c>
      <c r="D298">
        <v>371</v>
      </c>
      <c r="F298" s="38" t="s">
        <v>1186</v>
      </c>
      <c r="G298" t="str">
        <f t="shared" si="8"/>
        <v>Reeleito</v>
      </c>
      <c r="J298" s="38" t="s">
        <v>150</v>
      </c>
      <c r="K298" s="38" t="s">
        <v>114</v>
      </c>
      <c r="O298" s="38" t="s">
        <v>445</v>
      </c>
      <c r="P298" s="41">
        <v>4134</v>
      </c>
      <c r="Q298" s="41">
        <v>4451</v>
      </c>
      <c r="R298" s="38">
        <v>0.5524</v>
      </c>
      <c r="S298" s="38" t="s">
        <v>127</v>
      </c>
    </row>
    <row r="299" spans="1:19" ht="15" customHeight="1">
      <c r="A299" s="42">
        <f t="shared" si="9"/>
        <v>298</v>
      </c>
      <c r="B299" t="s">
        <v>1187</v>
      </c>
      <c r="C299" t="s">
        <v>1836</v>
      </c>
      <c r="D299">
        <v>372</v>
      </c>
      <c r="F299" s="38" t="s">
        <v>1188</v>
      </c>
      <c r="G299" t="str">
        <f t="shared" si="8"/>
        <v>Novo Prefeito(a)</v>
      </c>
      <c r="J299" s="38" t="s">
        <v>125</v>
      </c>
      <c r="K299" s="38" t="s">
        <v>117</v>
      </c>
      <c r="O299" s="38" t="s">
        <v>446</v>
      </c>
      <c r="P299" s="41">
        <v>3955</v>
      </c>
      <c r="Q299" s="41">
        <v>3808</v>
      </c>
      <c r="R299" s="38">
        <v>0.68769999999999998</v>
      </c>
      <c r="S299" s="38" t="s">
        <v>127</v>
      </c>
    </row>
    <row r="300" spans="1:19" ht="15" customHeight="1">
      <c r="A300" s="42">
        <f t="shared" si="9"/>
        <v>299</v>
      </c>
      <c r="B300" t="s">
        <v>1189</v>
      </c>
      <c r="C300" t="s">
        <v>1837</v>
      </c>
      <c r="D300">
        <v>261</v>
      </c>
      <c r="F300" s="38" t="s">
        <v>1190</v>
      </c>
      <c r="G300" t="str">
        <f t="shared" si="8"/>
        <v>Novo Prefeito(a)</v>
      </c>
      <c r="J300" s="38" t="s">
        <v>166</v>
      </c>
      <c r="K300" s="38" t="s">
        <v>137</v>
      </c>
      <c r="O300" s="38" t="s">
        <v>447</v>
      </c>
      <c r="P300" s="41">
        <v>2847</v>
      </c>
      <c r="Q300" s="41">
        <v>2655</v>
      </c>
      <c r="R300" s="38">
        <v>0.77100000000000002</v>
      </c>
      <c r="S300" s="38" t="s">
        <v>135</v>
      </c>
    </row>
    <row r="301" spans="1:19" ht="15" customHeight="1">
      <c r="A301" s="42">
        <f t="shared" si="9"/>
        <v>300</v>
      </c>
      <c r="B301" t="s">
        <v>1191</v>
      </c>
      <c r="C301" t="s">
        <v>1192</v>
      </c>
      <c r="D301">
        <v>262</v>
      </c>
      <c r="F301" s="38" t="s">
        <v>1192</v>
      </c>
      <c r="G301" t="str">
        <f t="shared" si="8"/>
        <v>Reeleito</v>
      </c>
      <c r="J301" s="38" t="s">
        <v>147</v>
      </c>
      <c r="K301" s="38" t="s">
        <v>148</v>
      </c>
      <c r="O301" s="38" t="s">
        <v>448</v>
      </c>
      <c r="P301" s="41">
        <v>16348</v>
      </c>
      <c r="Q301" s="41">
        <v>16922</v>
      </c>
      <c r="R301" s="38">
        <v>0.76149999999999995</v>
      </c>
      <c r="S301" s="38" t="s">
        <v>135</v>
      </c>
    </row>
    <row r="302" spans="1:19" ht="15" customHeight="1">
      <c r="A302" s="42">
        <f t="shared" si="9"/>
        <v>301</v>
      </c>
      <c r="B302" t="s">
        <v>1193</v>
      </c>
      <c r="C302" t="s">
        <v>1838</v>
      </c>
      <c r="D302">
        <v>263</v>
      </c>
      <c r="F302" s="38" t="s">
        <v>1194</v>
      </c>
      <c r="G302" t="str">
        <f t="shared" si="8"/>
        <v>Novo Prefeito(a)</v>
      </c>
      <c r="J302" s="38" t="s">
        <v>260</v>
      </c>
      <c r="K302" s="38" t="s">
        <v>118</v>
      </c>
      <c r="O302" s="38" t="s">
        <v>449</v>
      </c>
      <c r="P302" s="41">
        <v>14176</v>
      </c>
      <c r="Q302" s="41">
        <v>14899</v>
      </c>
      <c r="R302" s="38">
        <v>0.73480000000000001</v>
      </c>
      <c r="S302" s="38" t="s">
        <v>135</v>
      </c>
    </row>
    <row r="303" spans="1:19" ht="15" customHeight="1">
      <c r="A303" s="42">
        <f t="shared" si="9"/>
        <v>302</v>
      </c>
      <c r="B303" t="s">
        <v>1195</v>
      </c>
      <c r="C303" t="s">
        <v>1839</v>
      </c>
      <c r="D303">
        <v>264</v>
      </c>
      <c r="F303" s="38" t="s">
        <v>1196</v>
      </c>
      <c r="G303" t="str">
        <f t="shared" si="8"/>
        <v>Novo Prefeito(a)</v>
      </c>
      <c r="J303" s="38" t="s">
        <v>147</v>
      </c>
      <c r="K303" s="38" t="s">
        <v>148</v>
      </c>
      <c r="O303" s="38" t="s">
        <v>450</v>
      </c>
      <c r="P303" s="41">
        <v>6810</v>
      </c>
      <c r="Q303" s="41">
        <v>6802</v>
      </c>
      <c r="R303" s="38">
        <v>0.77339999999999998</v>
      </c>
      <c r="S303" s="38" t="s">
        <v>135</v>
      </c>
    </row>
    <row r="304" spans="1:19" ht="15" customHeight="1">
      <c r="A304" s="42">
        <f t="shared" si="9"/>
        <v>303</v>
      </c>
      <c r="B304" t="s">
        <v>1197</v>
      </c>
      <c r="C304" t="s">
        <v>1198</v>
      </c>
      <c r="D304">
        <v>265</v>
      </c>
      <c r="F304" s="38" t="s">
        <v>1198</v>
      </c>
      <c r="G304" t="str">
        <f t="shared" si="8"/>
        <v>Reeleito</v>
      </c>
      <c r="J304" s="38" t="s">
        <v>163</v>
      </c>
      <c r="K304" s="38" t="s">
        <v>118</v>
      </c>
      <c r="O304" s="38" t="s">
        <v>451</v>
      </c>
      <c r="P304" s="41">
        <v>25177</v>
      </c>
      <c r="Q304" s="41">
        <v>26715</v>
      </c>
      <c r="R304" s="38">
        <v>0.65159999999999996</v>
      </c>
      <c r="S304" s="38" t="s">
        <v>127</v>
      </c>
    </row>
    <row r="305" spans="1:19" ht="15" customHeight="1">
      <c r="A305" s="42">
        <f t="shared" si="9"/>
        <v>304</v>
      </c>
      <c r="B305" t="s">
        <v>1199</v>
      </c>
      <c r="C305" t="s">
        <v>1200</v>
      </c>
      <c r="D305">
        <v>396</v>
      </c>
      <c r="F305" s="38" t="s">
        <v>1200</v>
      </c>
      <c r="G305" t="str">
        <f t="shared" si="8"/>
        <v>Reeleito</v>
      </c>
      <c r="J305" s="38" t="s">
        <v>209</v>
      </c>
      <c r="K305" s="38" t="s">
        <v>116</v>
      </c>
      <c r="O305" s="38" t="s">
        <v>452</v>
      </c>
      <c r="P305" s="41">
        <v>7327</v>
      </c>
      <c r="Q305" s="41">
        <v>8010</v>
      </c>
      <c r="R305" s="38">
        <v>0.67759999999999998</v>
      </c>
      <c r="S305" s="38" t="s">
        <v>127</v>
      </c>
    </row>
    <row r="306" spans="1:19" ht="15" customHeight="1">
      <c r="A306" s="42">
        <f t="shared" si="9"/>
        <v>305</v>
      </c>
      <c r="B306" t="s">
        <v>1201</v>
      </c>
      <c r="C306" t="s">
        <v>1840</v>
      </c>
      <c r="D306">
        <v>266</v>
      </c>
      <c r="F306" s="38" t="s">
        <v>1202</v>
      </c>
      <c r="G306" t="str">
        <f t="shared" si="8"/>
        <v>Novo Prefeito(a)</v>
      </c>
      <c r="J306" s="38" t="s">
        <v>152</v>
      </c>
      <c r="K306" s="38" t="s">
        <v>117</v>
      </c>
      <c r="O306" s="38" t="s">
        <v>453</v>
      </c>
      <c r="P306" s="41">
        <v>10690</v>
      </c>
      <c r="Q306" s="41">
        <v>10668</v>
      </c>
      <c r="R306" s="38">
        <v>0.75070000000000003</v>
      </c>
      <c r="S306" s="38" t="s">
        <v>135</v>
      </c>
    </row>
    <row r="307" spans="1:19" ht="15" customHeight="1">
      <c r="A307" s="42">
        <f t="shared" si="9"/>
        <v>306</v>
      </c>
      <c r="B307" t="s">
        <v>1203</v>
      </c>
      <c r="C307" t="s">
        <v>1204</v>
      </c>
      <c r="D307">
        <v>267</v>
      </c>
      <c r="F307" s="38" t="s">
        <v>1204</v>
      </c>
      <c r="G307" t="str">
        <f t="shared" si="8"/>
        <v>Reeleito</v>
      </c>
      <c r="J307" s="38" t="s">
        <v>152</v>
      </c>
      <c r="K307" s="38" t="s">
        <v>117</v>
      </c>
      <c r="O307" s="38" t="s">
        <v>454</v>
      </c>
      <c r="P307" s="41">
        <v>13522</v>
      </c>
      <c r="Q307" s="41">
        <v>13029</v>
      </c>
      <c r="R307" s="38">
        <v>0.70089999999999997</v>
      </c>
      <c r="S307" s="38" t="s">
        <v>135</v>
      </c>
    </row>
    <row r="308" spans="1:19" ht="15" customHeight="1">
      <c r="A308" s="42">
        <f t="shared" si="9"/>
        <v>307</v>
      </c>
      <c r="B308" t="s">
        <v>1205</v>
      </c>
      <c r="C308" t="s">
        <v>1206</v>
      </c>
      <c r="D308">
        <v>268</v>
      </c>
      <c r="F308" s="38" t="s">
        <v>1206</v>
      </c>
      <c r="G308" t="str">
        <f t="shared" si="8"/>
        <v>Reeleito</v>
      </c>
      <c r="J308" s="38" t="s">
        <v>260</v>
      </c>
      <c r="K308" s="38" t="s">
        <v>118</v>
      </c>
      <c r="O308" s="38" t="s">
        <v>455</v>
      </c>
      <c r="P308" s="41">
        <v>14093</v>
      </c>
      <c r="Q308" s="41">
        <v>15236</v>
      </c>
      <c r="R308" s="38">
        <v>0.68830000000000002</v>
      </c>
      <c r="S308" s="38" t="s">
        <v>127</v>
      </c>
    </row>
    <row r="309" spans="1:19" ht="15" customHeight="1">
      <c r="A309" s="42">
        <f t="shared" si="9"/>
        <v>308</v>
      </c>
      <c r="B309" t="s">
        <v>1207</v>
      </c>
      <c r="C309" t="s">
        <v>1208</v>
      </c>
      <c r="D309">
        <v>269</v>
      </c>
      <c r="F309" s="38" t="s">
        <v>1208</v>
      </c>
      <c r="G309" t="str">
        <f t="shared" si="8"/>
        <v>Reeleito</v>
      </c>
      <c r="J309" s="38" t="s">
        <v>160</v>
      </c>
      <c r="K309" s="38" t="s">
        <v>117</v>
      </c>
      <c r="O309" s="38" t="s">
        <v>456</v>
      </c>
      <c r="P309" s="41">
        <v>3334</v>
      </c>
      <c r="Q309" s="41">
        <v>3203</v>
      </c>
      <c r="R309" s="38">
        <v>0.70779999999999998</v>
      </c>
      <c r="S309" s="38" t="s">
        <v>135</v>
      </c>
    </row>
    <row r="310" spans="1:19" ht="15" customHeight="1">
      <c r="A310" s="42">
        <f t="shared" si="9"/>
        <v>309</v>
      </c>
      <c r="B310" t="s">
        <v>1209</v>
      </c>
      <c r="C310" t="s">
        <v>1210</v>
      </c>
      <c r="D310">
        <v>270</v>
      </c>
      <c r="F310" s="38" t="s">
        <v>1210</v>
      </c>
      <c r="G310" t="str">
        <f t="shared" si="8"/>
        <v>Reeleito</v>
      </c>
      <c r="J310" s="38" t="s">
        <v>209</v>
      </c>
      <c r="K310" s="38" t="s">
        <v>116</v>
      </c>
      <c r="O310" s="38" t="s">
        <v>457</v>
      </c>
      <c r="P310" s="41">
        <v>13660</v>
      </c>
      <c r="Q310" s="41">
        <v>13269</v>
      </c>
      <c r="R310" s="38">
        <v>0.65769999999999995</v>
      </c>
      <c r="S310" s="38" t="s">
        <v>127</v>
      </c>
    </row>
    <row r="311" spans="1:19" ht="15" customHeight="1">
      <c r="A311" s="42">
        <f t="shared" si="9"/>
        <v>310</v>
      </c>
      <c r="B311" t="s">
        <v>1211</v>
      </c>
      <c r="C311" t="s">
        <v>1212</v>
      </c>
      <c r="D311">
        <v>397</v>
      </c>
      <c r="F311" s="38" t="s">
        <v>1212</v>
      </c>
      <c r="G311" t="str">
        <f t="shared" si="8"/>
        <v>Reeleito</v>
      </c>
      <c r="J311" s="38" t="s">
        <v>160</v>
      </c>
      <c r="K311" s="38" t="s">
        <v>117</v>
      </c>
      <c r="O311" s="38" t="s">
        <v>458</v>
      </c>
      <c r="P311" s="41">
        <v>3897</v>
      </c>
      <c r="Q311" s="41">
        <v>4096</v>
      </c>
      <c r="R311" s="38">
        <v>0.73150000000000004</v>
      </c>
      <c r="S311" s="38" t="s">
        <v>135</v>
      </c>
    </row>
    <row r="312" spans="1:19" ht="15" customHeight="1">
      <c r="A312" s="42">
        <f t="shared" si="9"/>
        <v>311</v>
      </c>
      <c r="B312" t="s">
        <v>1213</v>
      </c>
      <c r="C312" t="s">
        <v>1214</v>
      </c>
      <c r="D312">
        <v>271</v>
      </c>
      <c r="F312" s="38" t="s">
        <v>1214</v>
      </c>
      <c r="G312" t="str">
        <f t="shared" si="8"/>
        <v>Reeleito</v>
      </c>
      <c r="J312" s="38" t="s">
        <v>128</v>
      </c>
      <c r="K312" s="38" t="s">
        <v>115</v>
      </c>
      <c r="O312" s="38" t="s">
        <v>459</v>
      </c>
      <c r="P312" s="41">
        <v>30662</v>
      </c>
      <c r="Q312" s="41">
        <v>32397</v>
      </c>
      <c r="R312" s="38">
        <v>0.67230000000000001</v>
      </c>
      <c r="S312" s="38" t="s">
        <v>127</v>
      </c>
    </row>
    <row r="313" spans="1:19" ht="15" customHeight="1">
      <c r="A313" s="42">
        <f t="shared" si="9"/>
        <v>312</v>
      </c>
      <c r="B313" t="s">
        <v>1215</v>
      </c>
      <c r="C313" t="s">
        <v>1841</v>
      </c>
      <c r="D313">
        <v>272</v>
      </c>
      <c r="F313" s="38" t="s">
        <v>1216</v>
      </c>
      <c r="G313" t="str">
        <f t="shared" si="8"/>
        <v>Novo Prefeito(a)</v>
      </c>
      <c r="J313" s="38" t="s">
        <v>130</v>
      </c>
      <c r="K313" s="38" t="s">
        <v>115</v>
      </c>
      <c r="O313" s="38" t="s">
        <v>460</v>
      </c>
      <c r="P313" s="41">
        <v>31261</v>
      </c>
      <c r="Q313" s="41">
        <v>34170</v>
      </c>
      <c r="R313" s="38">
        <v>0.78390000000000004</v>
      </c>
      <c r="S313" s="38" t="s">
        <v>135</v>
      </c>
    </row>
    <row r="314" spans="1:19" ht="15" customHeight="1">
      <c r="A314" s="42">
        <f t="shared" si="9"/>
        <v>313</v>
      </c>
      <c r="B314" t="s">
        <v>1217</v>
      </c>
      <c r="C314" t="s">
        <v>1842</v>
      </c>
      <c r="D314">
        <v>273</v>
      </c>
      <c r="F314" s="38" t="s">
        <v>1218</v>
      </c>
      <c r="G314" t="str">
        <f t="shared" si="8"/>
        <v>Novo Prefeito(a)</v>
      </c>
      <c r="J314" s="38" t="s">
        <v>144</v>
      </c>
      <c r="K314" s="38" t="s">
        <v>117</v>
      </c>
      <c r="O314" s="38" t="s">
        <v>461</v>
      </c>
      <c r="P314" s="41">
        <v>57870</v>
      </c>
      <c r="Q314" s="41">
        <v>66580</v>
      </c>
      <c r="R314" s="38">
        <v>0.78500000000000003</v>
      </c>
      <c r="S314" s="38" t="s">
        <v>135</v>
      </c>
    </row>
    <row r="315" spans="1:19" ht="15" customHeight="1">
      <c r="A315" s="42">
        <f t="shared" si="9"/>
        <v>314</v>
      </c>
      <c r="B315" t="s">
        <v>1219</v>
      </c>
      <c r="C315" t="s">
        <v>1843</v>
      </c>
      <c r="D315">
        <v>274</v>
      </c>
      <c r="F315" s="38" t="s">
        <v>1220</v>
      </c>
      <c r="G315" t="str">
        <f t="shared" si="8"/>
        <v>Novo Prefeito(a)</v>
      </c>
      <c r="J315" s="38" t="s">
        <v>133</v>
      </c>
      <c r="K315" s="38" t="s">
        <v>116</v>
      </c>
      <c r="O315" s="38" t="s">
        <v>462</v>
      </c>
      <c r="P315" s="41">
        <v>11544</v>
      </c>
      <c r="Q315" s="41">
        <v>9849</v>
      </c>
      <c r="R315" s="38">
        <v>0.72160000000000002</v>
      </c>
      <c r="S315" s="38" t="s">
        <v>135</v>
      </c>
    </row>
    <row r="316" spans="1:19" ht="15" customHeight="1">
      <c r="A316" s="42">
        <f t="shared" si="9"/>
        <v>315</v>
      </c>
      <c r="B316" t="s">
        <v>1221</v>
      </c>
      <c r="C316" t="s">
        <v>1222</v>
      </c>
      <c r="D316">
        <v>275</v>
      </c>
      <c r="F316" s="38" t="s">
        <v>1222</v>
      </c>
      <c r="G316" t="str">
        <f t="shared" si="8"/>
        <v>Reeleito</v>
      </c>
      <c r="J316" s="38" t="s">
        <v>223</v>
      </c>
      <c r="K316" s="38" t="s">
        <v>137</v>
      </c>
      <c r="O316" s="38" t="s">
        <v>463</v>
      </c>
      <c r="P316" s="41">
        <v>9005</v>
      </c>
      <c r="Q316" s="41">
        <v>9579</v>
      </c>
      <c r="R316" s="38">
        <v>0.73509999999999998</v>
      </c>
      <c r="S316" s="38" t="s">
        <v>135</v>
      </c>
    </row>
    <row r="317" spans="1:19" ht="15" customHeight="1">
      <c r="A317" s="42">
        <f t="shared" si="9"/>
        <v>316</v>
      </c>
      <c r="B317" t="s">
        <v>1223</v>
      </c>
      <c r="C317" t="s">
        <v>1844</v>
      </c>
      <c r="D317">
        <v>276</v>
      </c>
      <c r="F317" s="38" t="s">
        <v>1224</v>
      </c>
      <c r="G317" t="str">
        <f t="shared" si="8"/>
        <v>Novo Prefeito(a)</v>
      </c>
      <c r="J317" s="38" t="s">
        <v>160</v>
      </c>
      <c r="K317" s="38" t="s">
        <v>117</v>
      </c>
      <c r="O317" s="38" t="s">
        <v>464</v>
      </c>
      <c r="P317" s="41">
        <v>5586</v>
      </c>
      <c r="Q317" s="41">
        <v>4786</v>
      </c>
      <c r="R317" s="38">
        <v>0.71409999999999996</v>
      </c>
      <c r="S317" s="38" t="s">
        <v>135</v>
      </c>
    </row>
    <row r="318" spans="1:19" ht="15" customHeight="1">
      <c r="A318" s="42">
        <f t="shared" si="9"/>
        <v>317</v>
      </c>
      <c r="B318" t="s">
        <v>1225</v>
      </c>
      <c r="C318" t="s">
        <v>1845</v>
      </c>
      <c r="D318">
        <v>277</v>
      </c>
      <c r="F318" s="38" t="s">
        <v>1226</v>
      </c>
      <c r="G318" t="str">
        <f t="shared" si="8"/>
        <v>Novo Prefeito(a)</v>
      </c>
      <c r="J318" s="38" t="s">
        <v>144</v>
      </c>
      <c r="K318" s="38" t="s">
        <v>117</v>
      </c>
      <c r="O318" s="38" t="s">
        <v>465</v>
      </c>
      <c r="P318" s="41">
        <v>6095</v>
      </c>
      <c r="Q318" s="41">
        <v>6827</v>
      </c>
      <c r="R318" s="38">
        <v>0.82469999999999999</v>
      </c>
      <c r="S318" s="38" t="s">
        <v>135</v>
      </c>
    </row>
    <row r="319" spans="1:19" ht="15" customHeight="1">
      <c r="A319" s="42">
        <f t="shared" si="9"/>
        <v>318</v>
      </c>
      <c r="B319" t="s">
        <v>1227</v>
      </c>
      <c r="C319" t="s">
        <v>1228</v>
      </c>
      <c r="D319">
        <v>278</v>
      </c>
      <c r="F319" s="38" t="s">
        <v>1228</v>
      </c>
      <c r="G319" t="str">
        <f t="shared" si="8"/>
        <v>Reeleito</v>
      </c>
      <c r="J319" s="38" t="s">
        <v>147</v>
      </c>
      <c r="K319" s="38" t="s">
        <v>148</v>
      </c>
      <c r="O319" s="38" t="s">
        <v>466</v>
      </c>
      <c r="P319" s="41">
        <v>4403</v>
      </c>
      <c r="Q319" s="41">
        <v>3580</v>
      </c>
      <c r="R319" s="38">
        <v>0.72870000000000001</v>
      </c>
      <c r="S319" s="38" t="s">
        <v>135</v>
      </c>
    </row>
    <row r="320" spans="1:19" ht="15" customHeight="1">
      <c r="A320" s="42">
        <f t="shared" si="9"/>
        <v>319</v>
      </c>
      <c r="B320" t="s">
        <v>1229</v>
      </c>
      <c r="C320" t="s">
        <v>1846</v>
      </c>
      <c r="D320">
        <v>373</v>
      </c>
      <c r="F320" s="38" t="s">
        <v>1230</v>
      </c>
      <c r="G320" t="str">
        <f t="shared" si="8"/>
        <v>Novo Prefeito(a)</v>
      </c>
      <c r="J320" s="38" t="s">
        <v>152</v>
      </c>
      <c r="K320" s="38" t="s">
        <v>117</v>
      </c>
      <c r="O320" s="38" t="s">
        <v>467</v>
      </c>
      <c r="P320" s="41">
        <v>5178</v>
      </c>
      <c r="Q320" s="41">
        <v>4935</v>
      </c>
      <c r="R320" s="38">
        <v>0.71540000000000004</v>
      </c>
      <c r="S320" s="38" t="s">
        <v>135</v>
      </c>
    </row>
    <row r="321" spans="1:19" ht="15" customHeight="1">
      <c r="A321" s="42">
        <f t="shared" si="9"/>
        <v>320</v>
      </c>
      <c r="B321" t="s">
        <v>1231</v>
      </c>
      <c r="C321" t="s">
        <v>1232</v>
      </c>
      <c r="D321">
        <v>280</v>
      </c>
      <c r="F321" s="38" t="s">
        <v>1232</v>
      </c>
      <c r="G321" t="str">
        <f t="shared" si="8"/>
        <v>Reeleito</v>
      </c>
      <c r="J321" s="38" t="s">
        <v>147</v>
      </c>
      <c r="K321" s="38" t="s">
        <v>148</v>
      </c>
      <c r="O321" s="38" t="s">
        <v>468</v>
      </c>
      <c r="P321" s="41">
        <v>13672</v>
      </c>
      <c r="Q321" s="41">
        <v>14785</v>
      </c>
      <c r="R321" s="38">
        <v>0.76400000000000001</v>
      </c>
      <c r="S321" s="38" t="s">
        <v>135</v>
      </c>
    </row>
    <row r="322" spans="1:19" ht="15" customHeight="1">
      <c r="A322" s="42">
        <f t="shared" si="9"/>
        <v>321</v>
      </c>
      <c r="B322" t="s">
        <v>1233</v>
      </c>
      <c r="C322" t="s">
        <v>1234</v>
      </c>
      <c r="D322">
        <v>281</v>
      </c>
      <c r="F322" s="38" t="s">
        <v>1234</v>
      </c>
      <c r="G322" t="str">
        <f t="shared" ref="G322:G360" si="10">IF(C322=F322,"Reeleito",IF(C322="sub judice",C322,"Novo Prefeito(a)"))</f>
        <v>Reeleito</v>
      </c>
      <c r="J322" s="38" t="s">
        <v>125</v>
      </c>
      <c r="K322" s="38" t="s">
        <v>117</v>
      </c>
      <c r="O322" s="38" t="s">
        <v>469</v>
      </c>
      <c r="P322" s="41">
        <v>3804</v>
      </c>
      <c r="Q322" s="41">
        <v>3324</v>
      </c>
      <c r="R322" s="38">
        <v>0.6895</v>
      </c>
      <c r="S322" s="38" t="s">
        <v>127</v>
      </c>
    </row>
    <row r="323" spans="1:19" ht="15" customHeight="1">
      <c r="A323" s="42">
        <f t="shared" si="9"/>
        <v>322</v>
      </c>
      <c r="B323" t="s">
        <v>1235</v>
      </c>
      <c r="C323" t="s">
        <v>1847</v>
      </c>
      <c r="D323">
        <v>282</v>
      </c>
      <c r="F323" s="38" t="s">
        <v>1236</v>
      </c>
      <c r="G323" t="str">
        <f t="shared" si="10"/>
        <v>Novo Prefeito(a)</v>
      </c>
      <c r="J323" s="38" t="s">
        <v>125</v>
      </c>
      <c r="K323" s="38" t="s">
        <v>117</v>
      </c>
      <c r="O323" s="38" t="s">
        <v>470</v>
      </c>
      <c r="P323" s="41">
        <v>3646</v>
      </c>
      <c r="Q323" s="41">
        <v>3334</v>
      </c>
      <c r="R323" s="38">
        <v>0.66020000000000001</v>
      </c>
      <c r="S323" s="38" t="s">
        <v>127</v>
      </c>
    </row>
    <row r="324" spans="1:19" ht="15" customHeight="1">
      <c r="A324" s="42">
        <f t="shared" ref="A324:A387" si="11">A323+1</f>
        <v>323</v>
      </c>
      <c r="B324" t="s">
        <v>1237</v>
      </c>
      <c r="C324" t="s">
        <v>1848</v>
      </c>
      <c r="D324">
        <v>283</v>
      </c>
      <c r="F324" s="38" t="s">
        <v>1238</v>
      </c>
      <c r="G324" t="str">
        <f t="shared" si="10"/>
        <v>Novo Prefeito(a)</v>
      </c>
      <c r="J324" s="38" t="s">
        <v>139</v>
      </c>
      <c r="K324" s="38" t="s">
        <v>137</v>
      </c>
      <c r="O324" s="38" t="s">
        <v>471</v>
      </c>
      <c r="P324" s="41">
        <v>8093</v>
      </c>
      <c r="Q324" s="41">
        <v>7800</v>
      </c>
      <c r="R324" s="38">
        <v>0.68220000000000003</v>
      </c>
      <c r="S324" s="38" t="s">
        <v>127</v>
      </c>
    </row>
    <row r="325" spans="1:19" ht="15" customHeight="1">
      <c r="A325" s="42">
        <f t="shared" si="11"/>
        <v>324</v>
      </c>
      <c r="B325" t="s">
        <v>1239</v>
      </c>
      <c r="C325" t="s">
        <v>1849</v>
      </c>
      <c r="D325">
        <v>284</v>
      </c>
      <c r="F325" s="38" t="s">
        <v>1240</v>
      </c>
      <c r="G325" t="str">
        <f t="shared" si="10"/>
        <v>Novo Prefeito(a)</v>
      </c>
      <c r="J325" s="38" t="s">
        <v>154</v>
      </c>
      <c r="K325" s="38" t="s">
        <v>140</v>
      </c>
      <c r="O325" s="38" t="s">
        <v>472</v>
      </c>
      <c r="P325" s="41">
        <v>10436</v>
      </c>
      <c r="Q325" s="41">
        <v>12037</v>
      </c>
      <c r="R325" s="38">
        <v>0.76090000000000002</v>
      </c>
      <c r="S325" s="38" t="s">
        <v>135</v>
      </c>
    </row>
    <row r="326" spans="1:19" ht="15" customHeight="1">
      <c r="A326" s="42">
        <f t="shared" si="11"/>
        <v>325</v>
      </c>
      <c r="B326" t="s">
        <v>1241</v>
      </c>
      <c r="C326" t="s">
        <v>1850</v>
      </c>
      <c r="D326">
        <v>285</v>
      </c>
      <c r="F326" s="38" t="s">
        <v>1242</v>
      </c>
      <c r="G326" t="str">
        <f t="shared" si="10"/>
        <v>Novo Prefeito(a)</v>
      </c>
      <c r="J326" s="38" t="s">
        <v>150</v>
      </c>
      <c r="K326" s="38" t="s">
        <v>114</v>
      </c>
      <c r="O326" s="38" t="s">
        <v>473</v>
      </c>
      <c r="P326" s="41">
        <v>23425</v>
      </c>
      <c r="Q326" s="41">
        <v>26490</v>
      </c>
      <c r="R326" s="38">
        <v>0.75280000000000002</v>
      </c>
      <c r="S326" s="38" t="s">
        <v>135</v>
      </c>
    </row>
    <row r="327" spans="1:19" ht="15" customHeight="1">
      <c r="A327" s="42">
        <f t="shared" si="11"/>
        <v>326</v>
      </c>
      <c r="B327" t="s">
        <v>1243</v>
      </c>
      <c r="C327" t="s">
        <v>1851</v>
      </c>
      <c r="D327">
        <v>286</v>
      </c>
      <c r="F327" s="38" t="s">
        <v>1244</v>
      </c>
      <c r="G327" t="str">
        <f t="shared" si="10"/>
        <v>Novo Prefeito(a)</v>
      </c>
      <c r="J327" s="38" t="s">
        <v>154</v>
      </c>
      <c r="K327" s="38" t="s">
        <v>140</v>
      </c>
      <c r="O327" s="38" t="s">
        <v>474</v>
      </c>
      <c r="P327" s="41">
        <v>1818</v>
      </c>
      <c r="Q327" s="41">
        <v>1596</v>
      </c>
      <c r="R327" s="38">
        <v>0.76070000000000004</v>
      </c>
      <c r="S327" s="38" t="s">
        <v>135</v>
      </c>
    </row>
    <row r="328" spans="1:19" ht="15" customHeight="1">
      <c r="A328" s="42">
        <f t="shared" si="11"/>
        <v>327</v>
      </c>
      <c r="B328" t="s">
        <v>1245</v>
      </c>
      <c r="C328" t="s">
        <v>1852</v>
      </c>
      <c r="D328">
        <v>287</v>
      </c>
      <c r="F328" s="38" t="s">
        <v>1246</v>
      </c>
      <c r="G328" t="str">
        <f t="shared" si="10"/>
        <v>Novo Prefeito(a)</v>
      </c>
      <c r="J328" s="38" t="s">
        <v>139</v>
      </c>
      <c r="K328" s="38" t="s">
        <v>137</v>
      </c>
      <c r="O328" s="38" t="s">
        <v>475</v>
      </c>
      <c r="P328" s="41">
        <v>8755</v>
      </c>
      <c r="Q328" s="41">
        <v>8562</v>
      </c>
      <c r="R328" s="38">
        <v>0.70340000000000003</v>
      </c>
      <c r="S328" s="38" t="s">
        <v>135</v>
      </c>
    </row>
    <row r="329" spans="1:19" ht="15" customHeight="1">
      <c r="A329" s="42">
        <f t="shared" si="11"/>
        <v>328</v>
      </c>
      <c r="B329" t="s">
        <v>1247</v>
      </c>
      <c r="C329" t="s">
        <v>1248</v>
      </c>
      <c r="D329">
        <v>288</v>
      </c>
      <c r="F329" s="38" t="s">
        <v>1248</v>
      </c>
      <c r="G329" t="str">
        <f t="shared" si="10"/>
        <v>Reeleito</v>
      </c>
      <c r="J329" s="38" t="s">
        <v>147</v>
      </c>
      <c r="K329" s="38" t="s">
        <v>148</v>
      </c>
      <c r="O329" s="38" t="s">
        <v>476</v>
      </c>
      <c r="P329" s="41">
        <v>13134</v>
      </c>
      <c r="Q329" s="41">
        <v>14659</v>
      </c>
      <c r="R329" s="38">
        <v>0.76570000000000005</v>
      </c>
      <c r="S329" s="38" t="s">
        <v>135</v>
      </c>
    </row>
    <row r="330" spans="1:19" ht="15" customHeight="1">
      <c r="A330" s="42">
        <f t="shared" si="11"/>
        <v>329</v>
      </c>
      <c r="B330" t="s">
        <v>1249</v>
      </c>
      <c r="C330" t="s">
        <v>1853</v>
      </c>
      <c r="D330">
        <v>289</v>
      </c>
      <c r="F330" s="38" t="s">
        <v>1250</v>
      </c>
      <c r="G330" t="str">
        <f t="shared" si="10"/>
        <v>Novo Prefeito(a)</v>
      </c>
      <c r="J330" s="38" t="s">
        <v>150</v>
      </c>
      <c r="K330" s="38" t="s">
        <v>114</v>
      </c>
      <c r="O330" s="38" t="s">
        <v>477</v>
      </c>
      <c r="P330" s="41">
        <v>3926</v>
      </c>
      <c r="Q330" s="41">
        <v>3813</v>
      </c>
      <c r="R330" s="38">
        <v>0.67779999999999996</v>
      </c>
      <c r="S330" s="38" t="s">
        <v>127</v>
      </c>
    </row>
    <row r="331" spans="1:19" ht="15" customHeight="1">
      <c r="A331" s="42">
        <f t="shared" si="11"/>
        <v>330</v>
      </c>
      <c r="B331" t="s">
        <v>1251</v>
      </c>
      <c r="C331" t="s">
        <v>1252</v>
      </c>
      <c r="D331">
        <v>374</v>
      </c>
      <c r="F331" s="38" t="s">
        <v>1252</v>
      </c>
      <c r="G331" t="str">
        <f t="shared" si="10"/>
        <v>Reeleito</v>
      </c>
      <c r="J331" s="38" t="s">
        <v>133</v>
      </c>
      <c r="K331" s="38" t="s">
        <v>116</v>
      </c>
      <c r="O331" s="38" t="s">
        <v>478</v>
      </c>
      <c r="P331" s="41">
        <v>11497</v>
      </c>
      <c r="Q331" s="41">
        <v>9615</v>
      </c>
      <c r="R331" s="38">
        <v>0.63749999999999996</v>
      </c>
      <c r="S331" s="38" t="s">
        <v>127</v>
      </c>
    </row>
    <row r="332" spans="1:19" ht="15" customHeight="1">
      <c r="A332" s="42">
        <f t="shared" si="11"/>
        <v>331</v>
      </c>
      <c r="B332" t="s">
        <v>1253</v>
      </c>
      <c r="C332" t="s">
        <v>1854</v>
      </c>
      <c r="D332">
        <v>290</v>
      </c>
      <c r="F332" s="38" t="s">
        <v>1254</v>
      </c>
      <c r="G332" t="str">
        <f t="shared" si="10"/>
        <v>Novo Prefeito(a)</v>
      </c>
      <c r="J332" s="38" t="s">
        <v>125</v>
      </c>
      <c r="K332" s="38" t="s">
        <v>117</v>
      </c>
      <c r="O332" s="38" t="s">
        <v>479</v>
      </c>
      <c r="P332" s="41">
        <v>12437</v>
      </c>
      <c r="Q332" s="41">
        <v>11724</v>
      </c>
      <c r="R332" s="38">
        <v>0.71</v>
      </c>
      <c r="S332" s="38" t="s">
        <v>135</v>
      </c>
    </row>
    <row r="333" spans="1:19" ht="15" customHeight="1">
      <c r="A333" s="42">
        <f t="shared" si="11"/>
        <v>332</v>
      </c>
      <c r="B333" t="s">
        <v>1255</v>
      </c>
      <c r="C333" t="s">
        <v>1256</v>
      </c>
      <c r="D333">
        <v>291</v>
      </c>
      <c r="F333" s="38" t="s">
        <v>1256</v>
      </c>
      <c r="G333" t="str">
        <f t="shared" si="10"/>
        <v>Reeleito</v>
      </c>
      <c r="J333" s="38" t="s">
        <v>139</v>
      </c>
      <c r="K333" s="38" t="s">
        <v>137</v>
      </c>
      <c r="O333" s="38" t="s">
        <v>480</v>
      </c>
      <c r="P333" s="41">
        <v>3570</v>
      </c>
      <c r="Q333" s="41">
        <v>3981</v>
      </c>
      <c r="R333" s="38">
        <v>0.67259999999999998</v>
      </c>
      <c r="S333" s="38" t="s">
        <v>127</v>
      </c>
    </row>
    <row r="334" spans="1:19" ht="15" customHeight="1">
      <c r="A334" s="42">
        <f t="shared" si="11"/>
        <v>333</v>
      </c>
      <c r="B334" t="s">
        <v>1257</v>
      </c>
      <c r="C334" t="s">
        <v>1855</v>
      </c>
      <c r="D334">
        <v>292</v>
      </c>
      <c r="F334" s="38" t="s">
        <v>1258</v>
      </c>
      <c r="G334" t="str">
        <f t="shared" si="10"/>
        <v>Novo Prefeito(a)</v>
      </c>
      <c r="J334" s="38" t="s">
        <v>150</v>
      </c>
      <c r="K334" s="38" t="s">
        <v>114</v>
      </c>
      <c r="O334" s="38" t="s">
        <v>481</v>
      </c>
      <c r="P334" s="41">
        <v>10342</v>
      </c>
      <c r="Q334" s="41">
        <v>10139</v>
      </c>
      <c r="R334" s="38">
        <v>0.73570000000000002</v>
      </c>
      <c r="S334" s="38" t="s">
        <v>135</v>
      </c>
    </row>
    <row r="335" spans="1:19" ht="15" customHeight="1">
      <c r="A335" s="42">
        <f t="shared" si="11"/>
        <v>334</v>
      </c>
      <c r="B335" t="s">
        <v>1259</v>
      </c>
      <c r="C335" t="s">
        <v>1856</v>
      </c>
      <c r="D335">
        <v>293</v>
      </c>
      <c r="F335" s="38" t="s">
        <v>1260</v>
      </c>
      <c r="G335" t="str">
        <f t="shared" si="10"/>
        <v>Novo Prefeito(a)</v>
      </c>
      <c r="J335" s="38" t="s">
        <v>150</v>
      </c>
      <c r="K335" s="38" t="s">
        <v>114</v>
      </c>
      <c r="O335" s="38" t="s">
        <v>482</v>
      </c>
      <c r="P335" s="41">
        <v>20834</v>
      </c>
      <c r="Q335" s="41">
        <v>23465</v>
      </c>
      <c r="R335" s="38">
        <v>0.68969999999999998</v>
      </c>
      <c r="S335" s="38" t="s">
        <v>127</v>
      </c>
    </row>
    <row r="336" spans="1:19" ht="15" customHeight="1">
      <c r="A336" s="42">
        <f t="shared" si="11"/>
        <v>335</v>
      </c>
      <c r="B336" t="s">
        <v>1261</v>
      </c>
      <c r="C336" t="s">
        <v>1857</v>
      </c>
      <c r="D336">
        <v>294</v>
      </c>
      <c r="F336" s="38" t="s">
        <v>1262</v>
      </c>
      <c r="G336" t="str">
        <f t="shared" si="10"/>
        <v>Novo Prefeito(a)</v>
      </c>
      <c r="J336" s="38" t="s">
        <v>152</v>
      </c>
      <c r="K336" s="38" t="s">
        <v>117</v>
      </c>
      <c r="O336" s="38" t="s">
        <v>483</v>
      </c>
      <c r="P336" s="41">
        <v>5249</v>
      </c>
      <c r="Q336" s="41">
        <v>4992</v>
      </c>
      <c r="R336" s="38">
        <v>0.69840000000000002</v>
      </c>
      <c r="S336" s="38" t="s">
        <v>127</v>
      </c>
    </row>
    <row r="337" spans="1:19" ht="15" customHeight="1">
      <c r="A337" s="42">
        <f t="shared" si="11"/>
        <v>336</v>
      </c>
      <c r="B337" t="s">
        <v>1263</v>
      </c>
      <c r="C337" t="s">
        <v>1858</v>
      </c>
      <c r="D337">
        <v>295</v>
      </c>
      <c r="F337" s="38" t="s">
        <v>1264</v>
      </c>
      <c r="G337" t="str">
        <f t="shared" si="10"/>
        <v>Novo Prefeito(a)</v>
      </c>
      <c r="J337" s="38" t="s">
        <v>152</v>
      </c>
      <c r="K337" s="38" t="s">
        <v>117</v>
      </c>
      <c r="O337" s="38" t="s">
        <v>484</v>
      </c>
      <c r="P337" s="41">
        <v>42688</v>
      </c>
      <c r="Q337" s="41">
        <v>45993</v>
      </c>
      <c r="R337" s="38">
        <v>0.67879999999999996</v>
      </c>
      <c r="S337" s="38" t="s">
        <v>127</v>
      </c>
    </row>
    <row r="338" spans="1:19" ht="15" customHeight="1">
      <c r="A338" s="42">
        <f t="shared" si="11"/>
        <v>337</v>
      </c>
      <c r="B338" t="s">
        <v>1265</v>
      </c>
      <c r="C338" t="s">
        <v>1266</v>
      </c>
      <c r="D338">
        <v>296</v>
      </c>
      <c r="F338" s="38" t="s">
        <v>1266</v>
      </c>
      <c r="G338" t="str">
        <f t="shared" si="10"/>
        <v>Reeleito</v>
      </c>
      <c r="J338" s="38" t="s">
        <v>139</v>
      </c>
      <c r="K338" s="38" t="s">
        <v>140</v>
      </c>
      <c r="O338" s="38" t="s">
        <v>485</v>
      </c>
      <c r="P338" s="41">
        <v>2732</v>
      </c>
      <c r="Q338" s="41">
        <v>2641</v>
      </c>
      <c r="R338" s="38">
        <v>0.71220000000000006</v>
      </c>
      <c r="S338" s="38" t="s">
        <v>135</v>
      </c>
    </row>
    <row r="339" spans="1:19" ht="15" customHeight="1">
      <c r="A339" s="42">
        <f t="shared" si="11"/>
        <v>338</v>
      </c>
      <c r="B339" t="s">
        <v>1267</v>
      </c>
      <c r="C339" t="s">
        <v>1268</v>
      </c>
      <c r="D339">
        <v>297</v>
      </c>
      <c r="F339" s="38" t="s">
        <v>1268</v>
      </c>
      <c r="G339" t="str">
        <f t="shared" si="10"/>
        <v>Reeleito</v>
      </c>
      <c r="J339" s="38" t="s">
        <v>125</v>
      </c>
      <c r="K339" s="38" t="s">
        <v>117</v>
      </c>
      <c r="O339" s="38" t="s">
        <v>486</v>
      </c>
      <c r="P339" s="41">
        <v>2412</v>
      </c>
      <c r="Q339" s="41">
        <v>2106</v>
      </c>
      <c r="R339" s="38">
        <v>0.65080000000000005</v>
      </c>
      <c r="S339" s="38" t="s">
        <v>127</v>
      </c>
    </row>
    <row r="340" spans="1:19" ht="15" customHeight="1">
      <c r="A340" s="42">
        <f t="shared" si="11"/>
        <v>339</v>
      </c>
      <c r="B340" t="s">
        <v>1269</v>
      </c>
      <c r="C340" t="s">
        <v>1859</v>
      </c>
      <c r="D340">
        <v>298</v>
      </c>
      <c r="F340" s="38" t="s">
        <v>1270</v>
      </c>
      <c r="G340" t="str">
        <f t="shared" si="10"/>
        <v>Novo Prefeito(a)</v>
      </c>
      <c r="J340" s="38" t="s">
        <v>147</v>
      </c>
      <c r="K340" s="38" t="s">
        <v>148</v>
      </c>
      <c r="O340" s="38" t="s">
        <v>487</v>
      </c>
      <c r="P340" s="41">
        <v>18905</v>
      </c>
      <c r="Q340" s="41">
        <v>20166</v>
      </c>
      <c r="R340" s="38">
        <v>0.72509999999999997</v>
      </c>
      <c r="S340" s="38" t="s">
        <v>135</v>
      </c>
    </row>
    <row r="341" spans="1:19" ht="15" customHeight="1">
      <c r="A341" s="42">
        <f t="shared" si="11"/>
        <v>340</v>
      </c>
      <c r="B341" t="s">
        <v>1271</v>
      </c>
      <c r="C341" t="s">
        <v>1272</v>
      </c>
      <c r="D341">
        <v>299</v>
      </c>
      <c r="F341" s="38" t="s">
        <v>1272</v>
      </c>
      <c r="G341" t="str">
        <f t="shared" si="10"/>
        <v>Reeleito</v>
      </c>
      <c r="J341" s="38" t="s">
        <v>154</v>
      </c>
      <c r="K341" s="38" t="s">
        <v>140</v>
      </c>
      <c r="O341" s="38" t="s">
        <v>488</v>
      </c>
      <c r="P341" s="41">
        <v>5269</v>
      </c>
      <c r="Q341" s="41">
        <v>5438</v>
      </c>
      <c r="R341" s="38">
        <v>0.8</v>
      </c>
      <c r="S341" s="38" t="s">
        <v>135</v>
      </c>
    </row>
    <row r="342" spans="1:19" ht="15" customHeight="1">
      <c r="A342" s="42">
        <f t="shared" si="11"/>
        <v>341</v>
      </c>
      <c r="B342" t="s">
        <v>1273</v>
      </c>
      <c r="C342" t="s">
        <v>1860</v>
      </c>
      <c r="D342">
        <v>300</v>
      </c>
      <c r="F342" s="38" t="s">
        <v>1274</v>
      </c>
      <c r="G342" t="str">
        <f t="shared" si="10"/>
        <v>Novo Prefeito(a)</v>
      </c>
      <c r="J342" s="38" t="s">
        <v>139</v>
      </c>
      <c r="K342" s="38" t="s">
        <v>140</v>
      </c>
      <c r="O342" s="38" t="s">
        <v>489</v>
      </c>
      <c r="P342" s="41">
        <v>6352</v>
      </c>
      <c r="Q342" s="41">
        <v>6878</v>
      </c>
      <c r="R342" s="38">
        <v>0.79090000000000005</v>
      </c>
      <c r="S342" s="38" t="s">
        <v>135</v>
      </c>
    </row>
    <row r="343" spans="1:19" ht="15" customHeight="1">
      <c r="A343" s="42">
        <f t="shared" si="11"/>
        <v>342</v>
      </c>
      <c r="B343" t="s">
        <v>1275</v>
      </c>
      <c r="C343" t="s">
        <v>1276</v>
      </c>
      <c r="D343">
        <v>301</v>
      </c>
      <c r="F343" s="38" t="s">
        <v>1276</v>
      </c>
      <c r="G343" t="str">
        <f t="shared" si="10"/>
        <v>Reeleito</v>
      </c>
      <c r="J343" s="38" t="s">
        <v>125</v>
      </c>
      <c r="K343" s="38" t="s">
        <v>117</v>
      </c>
      <c r="O343" s="38" t="s">
        <v>490</v>
      </c>
      <c r="P343" s="41">
        <v>11336</v>
      </c>
      <c r="Q343" s="41">
        <v>11170</v>
      </c>
      <c r="R343" s="38">
        <v>0.63500000000000001</v>
      </c>
      <c r="S343" s="38" t="s">
        <v>127</v>
      </c>
    </row>
    <row r="344" spans="1:19" ht="15" customHeight="1">
      <c r="A344" s="42">
        <f t="shared" si="11"/>
        <v>343</v>
      </c>
      <c r="B344" t="s">
        <v>1277</v>
      </c>
      <c r="C344" t="s">
        <v>1278</v>
      </c>
      <c r="D344">
        <v>303</v>
      </c>
      <c r="F344" s="38" t="s">
        <v>1278</v>
      </c>
      <c r="G344" t="str">
        <f t="shared" si="10"/>
        <v>Reeleito</v>
      </c>
      <c r="J344" s="38" t="s">
        <v>147</v>
      </c>
      <c r="K344" s="38" t="s">
        <v>148</v>
      </c>
      <c r="O344" s="38" t="s">
        <v>491</v>
      </c>
      <c r="P344" s="41">
        <v>10607</v>
      </c>
      <c r="Q344" s="41">
        <v>10241</v>
      </c>
      <c r="R344" s="38">
        <v>0.78580000000000005</v>
      </c>
      <c r="S344" s="38" t="s">
        <v>135</v>
      </c>
    </row>
    <row r="345" spans="1:19" ht="15" customHeight="1">
      <c r="A345" s="42">
        <f t="shared" si="11"/>
        <v>344</v>
      </c>
      <c r="B345" t="s">
        <v>1279</v>
      </c>
      <c r="C345" t="s">
        <v>1861</v>
      </c>
      <c r="D345">
        <v>304</v>
      </c>
      <c r="F345" s="38" t="s">
        <v>1280</v>
      </c>
      <c r="G345" t="str">
        <f t="shared" si="10"/>
        <v>Novo Prefeito(a)</v>
      </c>
      <c r="J345" s="38" t="s">
        <v>139</v>
      </c>
      <c r="K345" s="38" t="s">
        <v>140</v>
      </c>
      <c r="O345" s="38" t="s">
        <v>492</v>
      </c>
      <c r="P345" s="41">
        <v>5909</v>
      </c>
      <c r="Q345" s="41">
        <v>5855</v>
      </c>
      <c r="R345" s="38">
        <v>0.71189999999999998</v>
      </c>
      <c r="S345" s="38" t="s">
        <v>135</v>
      </c>
    </row>
    <row r="346" spans="1:19" ht="15" customHeight="1">
      <c r="A346" s="42">
        <f t="shared" si="11"/>
        <v>345</v>
      </c>
      <c r="B346" t="s">
        <v>1281</v>
      </c>
      <c r="C346" t="s">
        <v>1862</v>
      </c>
      <c r="D346">
        <v>305</v>
      </c>
      <c r="F346" s="38" t="s">
        <v>1282</v>
      </c>
      <c r="G346" t="str">
        <f t="shared" si="10"/>
        <v>Novo Prefeito(a)</v>
      </c>
      <c r="J346" s="38" t="s">
        <v>160</v>
      </c>
      <c r="K346" s="38" t="s">
        <v>117</v>
      </c>
      <c r="O346" s="38" t="s">
        <v>493</v>
      </c>
      <c r="P346" s="41">
        <v>11523</v>
      </c>
      <c r="Q346" s="41">
        <v>10219</v>
      </c>
      <c r="R346" s="38">
        <v>0.72219999999999995</v>
      </c>
      <c r="S346" s="38" t="s">
        <v>135</v>
      </c>
    </row>
    <row r="347" spans="1:19" ht="15" customHeight="1">
      <c r="A347" s="42">
        <f t="shared" si="11"/>
        <v>346</v>
      </c>
      <c r="B347" t="s">
        <v>1283</v>
      </c>
      <c r="C347" t="s">
        <v>1863</v>
      </c>
      <c r="D347">
        <v>302</v>
      </c>
      <c r="F347" s="38" t="s">
        <v>1284</v>
      </c>
      <c r="G347" t="str">
        <f t="shared" si="10"/>
        <v>Novo Prefeito(a)</v>
      </c>
      <c r="J347" s="38" t="s">
        <v>163</v>
      </c>
      <c r="K347" s="38" t="s">
        <v>118</v>
      </c>
      <c r="O347" s="38" t="s">
        <v>494</v>
      </c>
      <c r="P347" s="41">
        <v>13704</v>
      </c>
      <c r="Q347" s="41">
        <v>15120</v>
      </c>
      <c r="R347" s="38">
        <v>0.6623</v>
      </c>
      <c r="S347" s="38" t="s">
        <v>127</v>
      </c>
    </row>
    <row r="348" spans="1:19" ht="15" customHeight="1">
      <c r="A348" s="42">
        <f t="shared" si="11"/>
        <v>347</v>
      </c>
      <c r="B348" t="s">
        <v>1285</v>
      </c>
      <c r="C348" t="s">
        <v>1864</v>
      </c>
      <c r="D348">
        <v>307</v>
      </c>
      <c r="F348" s="38" t="s">
        <v>1286</v>
      </c>
      <c r="G348" t="str">
        <f t="shared" si="10"/>
        <v>Novo Prefeito(a)</v>
      </c>
      <c r="J348" s="38" t="s">
        <v>154</v>
      </c>
      <c r="K348" s="38" t="s">
        <v>140</v>
      </c>
      <c r="O348" s="38" t="s">
        <v>495</v>
      </c>
      <c r="P348" s="41">
        <v>5508</v>
      </c>
      <c r="Q348" s="41">
        <v>5551</v>
      </c>
      <c r="R348" s="38">
        <v>0.77600000000000002</v>
      </c>
      <c r="S348" s="38" t="s">
        <v>135</v>
      </c>
    </row>
    <row r="349" spans="1:19" ht="15" customHeight="1">
      <c r="A349" s="42">
        <f t="shared" si="11"/>
        <v>348</v>
      </c>
      <c r="B349" t="s">
        <v>1287</v>
      </c>
      <c r="C349" t="s">
        <v>1865</v>
      </c>
      <c r="D349">
        <v>308</v>
      </c>
      <c r="F349" s="38" t="s">
        <v>1288</v>
      </c>
      <c r="G349" t="str">
        <f t="shared" si="10"/>
        <v>Novo Prefeito(a)</v>
      </c>
      <c r="J349" s="38" t="s">
        <v>147</v>
      </c>
      <c r="K349" s="38" t="s">
        <v>148</v>
      </c>
      <c r="O349" s="38" t="s">
        <v>496</v>
      </c>
      <c r="P349" s="41">
        <v>9085</v>
      </c>
      <c r="Q349" s="41">
        <v>9050</v>
      </c>
      <c r="R349" s="38">
        <v>0.80400000000000005</v>
      </c>
      <c r="S349" s="38" t="s">
        <v>135</v>
      </c>
    </row>
    <row r="350" spans="1:19" ht="15" customHeight="1">
      <c r="A350" s="42">
        <f t="shared" si="11"/>
        <v>349</v>
      </c>
      <c r="B350" t="s">
        <v>1289</v>
      </c>
      <c r="C350" t="s">
        <v>1866</v>
      </c>
      <c r="D350">
        <v>306</v>
      </c>
      <c r="F350" s="38" t="s">
        <v>1290</v>
      </c>
      <c r="G350" t="str">
        <f t="shared" si="10"/>
        <v>Novo Prefeito(a)</v>
      </c>
      <c r="J350" s="38" t="s">
        <v>136</v>
      </c>
      <c r="K350" s="38" t="s">
        <v>137</v>
      </c>
      <c r="O350" s="38" t="s">
        <v>497</v>
      </c>
      <c r="P350" s="41">
        <v>6047</v>
      </c>
      <c r="Q350" s="41">
        <v>5641</v>
      </c>
      <c r="R350" s="38">
        <v>0.69620000000000004</v>
      </c>
      <c r="S350" s="38" t="s">
        <v>127</v>
      </c>
    </row>
    <row r="351" spans="1:19" ht="15" customHeight="1">
      <c r="A351" s="42">
        <f t="shared" si="11"/>
        <v>350</v>
      </c>
      <c r="B351" t="s">
        <v>1291</v>
      </c>
      <c r="C351" t="s">
        <v>1867</v>
      </c>
      <c r="D351">
        <v>309</v>
      </c>
      <c r="F351" s="38" t="s">
        <v>1292</v>
      </c>
      <c r="G351" t="str">
        <f t="shared" si="10"/>
        <v>Novo Prefeito(a)</v>
      </c>
      <c r="J351" s="38" t="s">
        <v>152</v>
      </c>
      <c r="K351" s="38" t="s">
        <v>117</v>
      </c>
      <c r="O351" s="38" t="s">
        <v>498</v>
      </c>
      <c r="P351" s="41">
        <v>6511</v>
      </c>
      <c r="Q351" s="41">
        <v>6206</v>
      </c>
      <c r="R351" s="38">
        <v>0.71040000000000003</v>
      </c>
      <c r="S351" s="38" t="s">
        <v>135</v>
      </c>
    </row>
    <row r="352" spans="1:19" ht="15" customHeight="1">
      <c r="A352" s="42">
        <f t="shared" si="11"/>
        <v>351</v>
      </c>
      <c r="B352" t="s">
        <v>1293</v>
      </c>
      <c r="C352" t="s">
        <v>1868</v>
      </c>
      <c r="D352">
        <v>310</v>
      </c>
      <c r="F352" s="38" t="s">
        <v>1294</v>
      </c>
      <c r="G352" t="str">
        <f t="shared" si="10"/>
        <v>Novo Prefeito(a)</v>
      </c>
      <c r="J352" s="38" t="s">
        <v>150</v>
      </c>
      <c r="K352" s="38" t="s">
        <v>114</v>
      </c>
      <c r="O352" s="38" t="s">
        <v>499</v>
      </c>
      <c r="P352" s="41">
        <v>3831</v>
      </c>
      <c r="Q352" s="41">
        <v>3654</v>
      </c>
      <c r="R352" s="38">
        <v>0.7127</v>
      </c>
      <c r="S352" s="38" t="s">
        <v>135</v>
      </c>
    </row>
    <row r="353" spans="1:19" ht="15" customHeight="1">
      <c r="A353" s="42">
        <f t="shared" si="11"/>
        <v>352</v>
      </c>
      <c r="B353" t="s">
        <v>1295</v>
      </c>
      <c r="C353" t="s">
        <v>1296</v>
      </c>
      <c r="D353">
        <v>311</v>
      </c>
      <c r="F353" s="38" t="s">
        <v>1296</v>
      </c>
      <c r="G353" t="str">
        <f t="shared" si="10"/>
        <v>Reeleito</v>
      </c>
      <c r="J353" s="38" t="s">
        <v>128</v>
      </c>
      <c r="K353" s="38" t="s">
        <v>115</v>
      </c>
      <c r="O353" s="38" t="s">
        <v>500</v>
      </c>
      <c r="P353" s="41">
        <v>263488</v>
      </c>
      <c r="Q353" s="41">
        <v>323340</v>
      </c>
      <c r="R353" s="38">
        <v>0.75</v>
      </c>
      <c r="S353" s="38" t="s">
        <v>135</v>
      </c>
    </row>
    <row r="354" spans="1:19" ht="15" customHeight="1">
      <c r="A354" s="42">
        <f t="shared" si="11"/>
        <v>353</v>
      </c>
      <c r="B354" t="s">
        <v>1297</v>
      </c>
      <c r="C354" t="s">
        <v>1869</v>
      </c>
      <c r="D354">
        <v>375</v>
      </c>
      <c r="F354" s="38" t="s">
        <v>1298</v>
      </c>
      <c r="G354" t="str">
        <f t="shared" si="10"/>
        <v>Novo Prefeito(a)</v>
      </c>
      <c r="J354" s="38" t="s">
        <v>223</v>
      </c>
      <c r="K354" s="38" t="s">
        <v>140</v>
      </c>
      <c r="O354" s="38" t="s">
        <v>501</v>
      </c>
      <c r="P354" s="41">
        <v>2098</v>
      </c>
      <c r="Q354" s="41">
        <v>2160</v>
      </c>
      <c r="R354" s="38">
        <v>0.8044</v>
      </c>
      <c r="S354" s="38" t="s">
        <v>135</v>
      </c>
    </row>
    <row r="355" spans="1:19" ht="15" customHeight="1">
      <c r="A355" s="42">
        <f t="shared" si="11"/>
        <v>354</v>
      </c>
      <c r="B355" t="s">
        <v>1299</v>
      </c>
      <c r="C355" t="s">
        <v>1300</v>
      </c>
      <c r="D355">
        <v>312</v>
      </c>
      <c r="F355" s="38" t="s">
        <v>1300</v>
      </c>
      <c r="G355" t="str">
        <f t="shared" si="10"/>
        <v>Reeleito</v>
      </c>
      <c r="J355" s="38" t="s">
        <v>158</v>
      </c>
      <c r="K355" s="38" t="s">
        <v>118</v>
      </c>
      <c r="O355" s="38" t="s">
        <v>502</v>
      </c>
      <c r="P355" s="41">
        <v>41257</v>
      </c>
      <c r="Q355" s="41">
        <v>46261</v>
      </c>
      <c r="R355" s="38">
        <v>0.75819999999999999</v>
      </c>
      <c r="S355" s="38" t="s">
        <v>135</v>
      </c>
    </row>
    <row r="356" spans="1:19" ht="15" customHeight="1">
      <c r="A356" s="42">
        <f t="shared" si="11"/>
        <v>355</v>
      </c>
      <c r="B356" t="s">
        <v>1301</v>
      </c>
      <c r="C356" t="s">
        <v>1302</v>
      </c>
      <c r="D356">
        <v>313</v>
      </c>
      <c r="F356" s="38" t="s">
        <v>1302</v>
      </c>
      <c r="G356" t="str">
        <f t="shared" si="10"/>
        <v>Reeleito</v>
      </c>
      <c r="J356" s="38" t="s">
        <v>150</v>
      </c>
      <c r="K356" s="38" t="s">
        <v>114</v>
      </c>
      <c r="O356" s="38" t="s">
        <v>503</v>
      </c>
      <c r="P356" s="41">
        <v>25755</v>
      </c>
      <c r="Q356" s="41">
        <v>27452</v>
      </c>
      <c r="R356" s="38">
        <v>0.73309999999999997</v>
      </c>
      <c r="S356" s="38" t="s">
        <v>135</v>
      </c>
    </row>
    <row r="357" spans="1:19" ht="15" customHeight="1">
      <c r="A357" s="42">
        <f t="shared" si="11"/>
        <v>356</v>
      </c>
      <c r="B357" t="s">
        <v>1303</v>
      </c>
      <c r="C357" t="s">
        <v>1870</v>
      </c>
      <c r="D357">
        <v>376</v>
      </c>
      <c r="F357" s="38" t="s">
        <v>1304</v>
      </c>
      <c r="G357" t="str">
        <f t="shared" si="10"/>
        <v>Novo Prefeito(a)</v>
      </c>
      <c r="J357" s="38" t="s">
        <v>150</v>
      </c>
      <c r="K357" s="38" t="s">
        <v>114</v>
      </c>
      <c r="O357" s="38" t="s">
        <v>504</v>
      </c>
      <c r="P357" s="41">
        <v>6492</v>
      </c>
      <c r="Q357" s="41">
        <v>5897</v>
      </c>
      <c r="R357" s="38">
        <v>0.68930000000000002</v>
      </c>
      <c r="S357" s="38" t="s">
        <v>127</v>
      </c>
    </row>
    <row r="358" spans="1:19" ht="15" customHeight="1">
      <c r="A358" s="42">
        <f t="shared" si="11"/>
        <v>357</v>
      </c>
      <c r="B358" t="s">
        <v>1305</v>
      </c>
      <c r="C358" t="s">
        <v>1871</v>
      </c>
      <c r="D358">
        <v>314</v>
      </c>
      <c r="F358" s="38" t="s">
        <v>1306</v>
      </c>
      <c r="G358" t="str">
        <f t="shared" si="10"/>
        <v>Novo Prefeito(a)</v>
      </c>
      <c r="J358" s="38" t="s">
        <v>160</v>
      </c>
      <c r="K358" s="38" t="s">
        <v>117</v>
      </c>
      <c r="O358" s="38" t="s">
        <v>505</v>
      </c>
      <c r="P358" s="41">
        <v>10164</v>
      </c>
      <c r="Q358" s="41">
        <v>10981</v>
      </c>
      <c r="R358" s="38">
        <v>0.66959999999999997</v>
      </c>
      <c r="S358" s="38" t="s">
        <v>127</v>
      </c>
    </row>
    <row r="359" spans="1:19" ht="15" customHeight="1">
      <c r="A359" s="42">
        <f t="shared" si="11"/>
        <v>358</v>
      </c>
      <c r="B359" t="s">
        <v>1307</v>
      </c>
      <c r="C359" t="s">
        <v>1872</v>
      </c>
      <c r="D359">
        <v>315</v>
      </c>
      <c r="F359" s="38" t="s">
        <v>1308</v>
      </c>
      <c r="G359" t="str">
        <f t="shared" si="10"/>
        <v>Novo Prefeito(a)</v>
      </c>
      <c r="J359" s="38" t="s">
        <v>139</v>
      </c>
      <c r="K359" s="38" t="s">
        <v>137</v>
      </c>
      <c r="O359" s="38" t="s">
        <v>506</v>
      </c>
      <c r="P359" s="41">
        <v>2494</v>
      </c>
      <c r="Q359" s="41">
        <v>2313</v>
      </c>
      <c r="R359" s="38">
        <v>0.69989999999999997</v>
      </c>
      <c r="S359" s="38" t="s">
        <v>127</v>
      </c>
    </row>
    <row r="360" spans="1:19" ht="15" customHeight="1">
      <c r="A360" s="42">
        <f t="shared" si="11"/>
        <v>359</v>
      </c>
      <c r="B360" t="s">
        <v>1309</v>
      </c>
      <c r="C360" t="s">
        <v>1310</v>
      </c>
      <c r="D360">
        <v>316</v>
      </c>
      <c r="F360" s="38" t="s">
        <v>1310</v>
      </c>
      <c r="G360" t="str">
        <f t="shared" si="10"/>
        <v>Reeleito</v>
      </c>
      <c r="J360" s="38" t="s">
        <v>125</v>
      </c>
      <c r="K360" s="38" t="s">
        <v>117</v>
      </c>
      <c r="O360" s="38" t="s">
        <v>507</v>
      </c>
      <c r="P360" s="41">
        <v>8629</v>
      </c>
      <c r="Q360" s="41">
        <v>8853</v>
      </c>
      <c r="R360" s="38">
        <v>0.66949999999999998</v>
      </c>
      <c r="S360" s="38" t="s">
        <v>127</v>
      </c>
    </row>
    <row r="361" spans="1:19" ht="15" customHeight="1">
      <c r="A361" s="42">
        <f t="shared" si="11"/>
        <v>360</v>
      </c>
      <c r="B361" t="s">
        <v>1311</v>
      </c>
      <c r="C361" t="s">
        <v>1902</v>
      </c>
      <c r="D361">
        <v>317</v>
      </c>
      <c r="F361" s="38" t="s">
        <v>1312</v>
      </c>
      <c r="G361" t="str">
        <f>IF(C361=F361,"Reeleito",IF(C361="sub judice",C361,"Novo Prefeito(a)"))</f>
        <v>sub judice</v>
      </c>
      <c r="J361" s="38" t="s">
        <v>223</v>
      </c>
      <c r="K361" s="38" t="s">
        <v>140</v>
      </c>
      <c r="O361" s="38" t="s">
        <v>508</v>
      </c>
      <c r="P361" s="41">
        <v>5349</v>
      </c>
      <c r="Q361" s="41">
        <v>5722</v>
      </c>
      <c r="R361" s="38">
        <v>0.74990000000000001</v>
      </c>
      <c r="S361" s="38" t="s">
        <v>135</v>
      </c>
    </row>
    <row r="362" spans="1:19" ht="15" customHeight="1">
      <c r="A362" s="42">
        <f t="shared" si="11"/>
        <v>361</v>
      </c>
      <c r="B362" t="s">
        <v>1313</v>
      </c>
      <c r="C362" t="s">
        <v>1314</v>
      </c>
      <c r="D362">
        <v>318</v>
      </c>
      <c r="F362" s="38" t="s">
        <v>1314</v>
      </c>
      <c r="G362" t="str">
        <f t="shared" ref="G362:G400" si="12">IF(C362=F362,"Reeleito",IF(C362="sub judice",C362,"Novo Prefeito(a)"))</f>
        <v>Reeleito</v>
      </c>
      <c r="J362" s="38" t="s">
        <v>125</v>
      </c>
      <c r="K362" s="38" t="s">
        <v>117</v>
      </c>
      <c r="O362" s="38" t="s">
        <v>509</v>
      </c>
      <c r="P362" s="41">
        <v>6736</v>
      </c>
      <c r="Q362" s="41">
        <v>6736</v>
      </c>
      <c r="R362" s="38">
        <v>0.65620000000000001</v>
      </c>
      <c r="S362" s="38" t="s">
        <v>127</v>
      </c>
    </row>
    <row r="363" spans="1:19" ht="15" customHeight="1">
      <c r="A363" s="42">
        <f t="shared" si="11"/>
        <v>362</v>
      </c>
      <c r="B363" t="s">
        <v>1315</v>
      </c>
      <c r="C363" t="s">
        <v>1873</v>
      </c>
      <c r="D363">
        <v>319</v>
      </c>
      <c r="F363" s="38" t="s">
        <v>1316</v>
      </c>
      <c r="G363" t="str">
        <f t="shared" si="12"/>
        <v>Novo Prefeito(a)</v>
      </c>
      <c r="J363" s="38" t="s">
        <v>154</v>
      </c>
      <c r="K363" s="38" t="s">
        <v>140</v>
      </c>
      <c r="O363" s="38" t="s">
        <v>510</v>
      </c>
      <c r="P363" s="41">
        <v>83842</v>
      </c>
      <c r="Q363" s="41">
        <v>96688</v>
      </c>
      <c r="R363" s="38">
        <v>0.69820000000000004</v>
      </c>
      <c r="S363" s="38" t="s">
        <v>127</v>
      </c>
    </row>
    <row r="364" spans="1:19" ht="15" customHeight="1">
      <c r="A364" s="42">
        <f t="shared" si="11"/>
        <v>363</v>
      </c>
      <c r="B364" t="s">
        <v>1317</v>
      </c>
      <c r="C364" t="s">
        <v>1874</v>
      </c>
      <c r="D364">
        <v>377</v>
      </c>
      <c r="F364" s="38" t="s">
        <v>1318</v>
      </c>
      <c r="G364" t="str">
        <f t="shared" si="12"/>
        <v>Novo Prefeito(a)</v>
      </c>
      <c r="J364" s="38" t="s">
        <v>147</v>
      </c>
      <c r="K364" s="38" t="s">
        <v>148</v>
      </c>
      <c r="O364" s="38" t="s">
        <v>511</v>
      </c>
      <c r="P364" s="41">
        <v>5007</v>
      </c>
      <c r="Q364" s="41">
        <v>5500</v>
      </c>
      <c r="R364" s="38">
        <v>0.80779999999999996</v>
      </c>
      <c r="S364" s="38" t="s">
        <v>135</v>
      </c>
    </row>
    <row r="365" spans="1:19" ht="15" customHeight="1">
      <c r="A365" s="42">
        <f t="shared" si="11"/>
        <v>364</v>
      </c>
      <c r="B365" t="s">
        <v>1319</v>
      </c>
      <c r="C365" t="s">
        <v>1875</v>
      </c>
      <c r="D365">
        <v>320</v>
      </c>
      <c r="F365" s="38" t="s">
        <v>1320</v>
      </c>
      <c r="G365" t="str">
        <f t="shared" si="12"/>
        <v>Novo Prefeito(a)</v>
      </c>
      <c r="J365" s="38" t="s">
        <v>163</v>
      </c>
      <c r="K365" s="38" t="s">
        <v>118</v>
      </c>
      <c r="O365" s="38" t="s">
        <v>512</v>
      </c>
      <c r="P365" s="41">
        <v>18410</v>
      </c>
      <c r="Q365" s="41">
        <v>19327</v>
      </c>
      <c r="R365" s="38">
        <v>0.73380000000000001</v>
      </c>
      <c r="S365" s="38" t="s">
        <v>135</v>
      </c>
    </row>
    <row r="366" spans="1:19" ht="15" customHeight="1">
      <c r="A366" s="42">
        <f t="shared" si="11"/>
        <v>365</v>
      </c>
      <c r="B366" t="s">
        <v>1321</v>
      </c>
      <c r="C366" t="s">
        <v>1876</v>
      </c>
      <c r="D366">
        <v>398</v>
      </c>
      <c r="F366" s="38" t="s">
        <v>1322</v>
      </c>
      <c r="G366" t="str">
        <f t="shared" si="12"/>
        <v>Novo Prefeito(a)</v>
      </c>
      <c r="J366" s="38" t="s">
        <v>150</v>
      </c>
      <c r="K366" s="38" t="s">
        <v>114</v>
      </c>
      <c r="O366" s="38" t="s">
        <v>513</v>
      </c>
      <c r="P366" s="41">
        <v>4568</v>
      </c>
      <c r="Q366" s="41">
        <v>4495</v>
      </c>
      <c r="R366" s="38">
        <v>0.72250000000000003</v>
      </c>
      <c r="S366" s="38" t="s">
        <v>135</v>
      </c>
    </row>
    <row r="367" spans="1:19" ht="15" customHeight="1">
      <c r="A367" s="42">
        <f t="shared" si="11"/>
        <v>366</v>
      </c>
      <c r="B367" t="s">
        <v>1323</v>
      </c>
      <c r="C367" t="s">
        <v>1877</v>
      </c>
      <c r="D367">
        <v>321</v>
      </c>
      <c r="F367" s="38" t="s">
        <v>1324</v>
      </c>
      <c r="G367" t="str">
        <f t="shared" si="12"/>
        <v>Novo Prefeito(a)</v>
      </c>
      <c r="J367" s="38" t="s">
        <v>125</v>
      </c>
      <c r="K367" s="38" t="s">
        <v>117</v>
      </c>
      <c r="O367" s="38" t="s">
        <v>514</v>
      </c>
      <c r="P367" s="41">
        <v>5817</v>
      </c>
      <c r="Q367" s="41">
        <v>5284</v>
      </c>
      <c r="R367" s="38">
        <v>0.76439999999999997</v>
      </c>
      <c r="S367" s="38" t="s">
        <v>135</v>
      </c>
    </row>
    <row r="368" spans="1:19" ht="15" customHeight="1">
      <c r="A368" s="42">
        <f t="shared" si="11"/>
        <v>367</v>
      </c>
      <c r="B368" t="s">
        <v>1325</v>
      </c>
      <c r="C368" t="s">
        <v>1878</v>
      </c>
      <c r="D368">
        <v>322</v>
      </c>
      <c r="F368" s="38" t="s">
        <v>1326</v>
      </c>
      <c r="G368" t="str">
        <f t="shared" si="12"/>
        <v>Novo Prefeito(a)</v>
      </c>
      <c r="J368" s="38" t="s">
        <v>144</v>
      </c>
      <c r="K368" s="38" t="s">
        <v>117</v>
      </c>
      <c r="O368" s="38" t="s">
        <v>515</v>
      </c>
      <c r="P368" s="41">
        <v>15637</v>
      </c>
      <c r="Q368" s="41">
        <v>16369</v>
      </c>
      <c r="R368" s="38">
        <v>0.7802</v>
      </c>
      <c r="S368" s="38" t="s">
        <v>135</v>
      </c>
    </row>
    <row r="369" spans="1:19" ht="15" customHeight="1">
      <c r="A369" s="42">
        <f t="shared" si="11"/>
        <v>368</v>
      </c>
      <c r="B369" t="s">
        <v>1327</v>
      </c>
      <c r="C369" t="s">
        <v>1328</v>
      </c>
      <c r="D369">
        <v>323</v>
      </c>
      <c r="F369" s="38" t="s">
        <v>1328</v>
      </c>
      <c r="G369" t="str">
        <f t="shared" si="12"/>
        <v>Reeleito</v>
      </c>
      <c r="J369" s="38" t="s">
        <v>152</v>
      </c>
      <c r="K369" s="38" t="s">
        <v>117</v>
      </c>
      <c r="O369" s="38" t="s">
        <v>516</v>
      </c>
      <c r="P369" s="41">
        <v>18446</v>
      </c>
      <c r="Q369" s="41">
        <v>21016</v>
      </c>
      <c r="R369" s="38">
        <v>0.74980000000000002</v>
      </c>
      <c r="S369" s="38" t="s">
        <v>135</v>
      </c>
    </row>
    <row r="370" spans="1:19" ht="15" customHeight="1">
      <c r="A370" s="42">
        <f t="shared" si="11"/>
        <v>369</v>
      </c>
      <c r="B370" t="s">
        <v>1329</v>
      </c>
      <c r="C370" t="s">
        <v>1879</v>
      </c>
      <c r="D370">
        <v>324</v>
      </c>
      <c r="F370" s="38" t="s">
        <v>1330</v>
      </c>
      <c r="G370" t="str">
        <f t="shared" si="12"/>
        <v>Novo Prefeito(a)</v>
      </c>
      <c r="J370" s="38" t="s">
        <v>147</v>
      </c>
      <c r="K370" s="38" t="s">
        <v>148</v>
      </c>
      <c r="O370" s="38" t="s">
        <v>517</v>
      </c>
      <c r="P370" s="41">
        <v>3394</v>
      </c>
      <c r="Q370" s="41">
        <v>2981</v>
      </c>
      <c r="R370" s="38">
        <v>0.75980000000000003</v>
      </c>
      <c r="S370" s="38" t="s">
        <v>135</v>
      </c>
    </row>
    <row r="371" spans="1:19" ht="15" customHeight="1">
      <c r="A371" s="42">
        <f t="shared" si="11"/>
        <v>370</v>
      </c>
      <c r="B371" t="s">
        <v>1331</v>
      </c>
      <c r="C371" t="s">
        <v>1332</v>
      </c>
      <c r="D371">
        <v>399</v>
      </c>
      <c r="F371" s="38" t="s">
        <v>1332</v>
      </c>
      <c r="G371" t="str">
        <f t="shared" si="12"/>
        <v>Reeleito</v>
      </c>
      <c r="J371" s="38" t="s">
        <v>144</v>
      </c>
      <c r="K371" s="38" t="s">
        <v>117</v>
      </c>
      <c r="O371" s="38" t="s">
        <v>518</v>
      </c>
      <c r="P371" s="41">
        <v>12232</v>
      </c>
      <c r="Q371" s="41">
        <v>14797</v>
      </c>
      <c r="R371" s="38">
        <v>0.61929999999999996</v>
      </c>
      <c r="S371" s="38" t="s">
        <v>127</v>
      </c>
    </row>
    <row r="372" spans="1:19" ht="15" customHeight="1">
      <c r="A372" s="42">
        <f t="shared" si="11"/>
        <v>371</v>
      </c>
      <c r="B372" t="s">
        <v>1333</v>
      </c>
      <c r="C372" t="s">
        <v>1880</v>
      </c>
      <c r="D372">
        <v>325</v>
      </c>
      <c r="F372" s="38" t="s">
        <v>1334</v>
      </c>
      <c r="G372" t="str">
        <f t="shared" si="12"/>
        <v>Novo Prefeito(a)</v>
      </c>
      <c r="J372" s="38" t="s">
        <v>139</v>
      </c>
      <c r="K372" s="38" t="s">
        <v>140</v>
      </c>
      <c r="O372" s="38" t="s">
        <v>519</v>
      </c>
      <c r="P372" s="41">
        <v>4664</v>
      </c>
      <c r="Q372" s="41">
        <v>5120</v>
      </c>
      <c r="R372" s="38">
        <v>0.75019999999999998</v>
      </c>
      <c r="S372" s="38" t="s">
        <v>135</v>
      </c>
    </row>
    <row r="373" spans="1:19" ht="15" customHeight="1">
      <c r="A373" s="42">
        <f t="shared" si="11"/>
        <v>372</v>
      </c>
      <c r="B373" t="s">
        <v>1335</v>
      </c>
      <c r="C373" t="s">
        <v>1881</v>
      </c>
      <c r="D373">
        <v>326</v>
      </c>
      <c r="F373" s="38" t="s">
        <v>1336</v>
      </c>
      <c r="G373" t="str">
        <f t="shared" si="12"/>
        <v>Novo Prefeito(a)</v>
      </c>
      <c r="J373" s="38" t="s">
        <v>223</v>
      </c>
      <c r="K373" s="38" t="s">
        <v>137</v>
      </c>
      <c r="O373" s="38" t="s">
        <v>520</v>
      </c>
      <c r="P373" s="41">
        <v>14600</v>
      </c>
      <c r="Q373" s="41">
        <v>16205</v>
      </c>
      <c r="R373" s="38">
        <v>0.75009999999999999</v>
      </c>
      <c r="S373" s="38" t="s">
        <v>135</v>
      </c>
    </row>
    <row r="374" spans="1:19" ht="15" customHeight="1">
      <c r="A374" s="42">
        <f t="shared" si="11"/>
        <v>373</v>
      </c>
      <c r="B374" t="s">
        <v>1337</v>
      </c>
      <c r="C374" t="s">
        <v>1882</v>
      </c>
      <c r="D374">
        <v>327</v>
      </c>
      <c r="F374" s="38" t="s">
        <v>1338</v>
      </c>
      <c r="G374" t="str">
        <f t="shared" si="12"/>
        <v>Novo Prefeito(a)</v>
      </c>
      <c r="J374" s="38" t="s">
        <v>136</v>
      </c>
      <c r="K374" s="38" t="s">
        <v>137</v>
      </c>
      <c r="O374" s="38" t="s">
        <v>521</v>
      </c>
      <c r="P374" s="41">
        <v>5834</v>
      </c>
      <c r="Q374" s="41">
        <v>5539</v>
      </c>
      <c r="R374" s="38">
        <v>0.67010000000000003</v>
      </c>
      <c r="S374" s="38" t="s">
        <v>127</v>
      </c>
    </row>
    <row r="375" spans="1:19" ht="15" customHeight="1">
      <c r="A375" s="42">
        <f t="shared" si="11"/>
        <v>374</v>
      </c>
      <c r="B375" t="s">
        <v>1339</v>
      </c>
      <c r="C375" t="s">
        <v>1883</v>
      </c>
      <c r="D375">
        <v>328</v>
      </c>
      <c r="F375" s="38" t="s">
        <v>1340</v>
      </c>
      <c r="G375" t="str">
        <f t="shared" si="12"/>
        <v>Novo Prefeito(a)</v>
      </c>
      <c r="J375" s="38" t="s">
        <v>260</v>
      </c>
      <c r="K375" s="38" t="s">
        <v>118</v>
      </c>
      <c r="O375" s="38" t="s">
        <v>522</v>
      </c>
      <c r="P375" s="41">
        <v>10277</v>
      </c>
      <c r="Q375" s="41">
        <v>12367</v>
      </c>
      <c r="R375" s="38">
        <v>0.70640000000000003</v>
      </c>
      <c r="S375" s="38" t="s">
        <v>135</v>
      </c>
    </row>
    <row r="376" spans="1:19" ht="15" customHeight="1">
      <c r="A376" s="42">
        <f t="shared" si="11"/>
        <v>375</v>
      </c>
      <c r="B376" t="s">
        <v>1341</v>
      </c>
      <c r="C376" t="s">
        <v>1884</v>
      </c>
      <c r="D376">
        <v>329</v>
      </c>
      <c r="F376" s="38" t="s">
        <v>1342</v>
      </c>
      <c r="G376" t="str">
        <f t="shared" si="12"/>
        <v>Novo Prefeito(a)</v>
      </c>
      <c r="J376" s="38" t="s">
        <v>163</v>
      </c>
      <c r="K376" s="38" t="s">
        <v>118</v>
      </c>
      <c r="O376" s="38" t="s">
        <v>523</v>
      </c>
      <c r="P376" s="41">
        <v>69878</v>
      </c>
      <c r="Q376" s="41">
        <v>78974</v>
      </c>
      <c r="R376" s="38">
        <v>0.75849999999999995</v>
      </c>
      <c r="S376" s="38" t="s">
        <v>135</v>
      </c>
    </row>
    <row r="377" spans="1:19" ht="15" customHeight="1">
      <c r="A377" s="42">
        <f t="shared" si="11"/>
        <v>376</v>
      </c>
      <c r="B377" t="s">
        <v>1343</v>
      </c>
      <c r="C377" t="s">
        <v>1885</v>
      </c>
      <c r="D377">
        <v>330</v>
      </c>
      <c r="F377" s="38" t="s">
        <v>1344</v>
      </c>
      <c r="G377" t="str">
        <f t="shared" si="12"/>
        <v>Novo Prefeito(a)</v>
      </c>
      <c r="J377" s="38" t="s">
        <v>166</v>
      </c>
      <c r="K377" s="38" t="s">
        <v>140</v>
      </c>
      <c r="O377" s="38" t="s">
        <v>524</v>
      </c>
      <c r="P377" s="41">
        <v>15791</v>
      </c>
      <c r="Q377" s="41">
        <v>17094</v>
      </c>
      <c r="R377" s="38">
        <v>0.76429999999999998</v>
      </c>
      <c r="S377" s="38" t="s">
        <v>135</v>
      </c>
    </row>
    <row r="378" spans="1:19" ht="15" customHeight="1">
      <c r="A378" s="42">
        <f t="shared" si="11"/>
        <v>377</v>
      </c>
      <c r="B378" t="s">
        <v>1345</v>
      </c>
      <c r="C378" t="s">
        <v>1886</v>
      </c>
      <c r="D378">
        <v>331</v>
      </c>
      <c r="F378" s="38" t="s">
        <v>1346</v>
      </c>
      <c r="G378" t="str">
        <f t="shared" si="12"/>
        <v>Novo Prefeito(a)</v>
      </c>
      <c r="J378" s="38" t="s">
        <v>139</v>
      </c>
      <c r="K378" s="38" t="s">
        <v>140</v>
      </c>
      <c r="O378" s="38" t="s">
        <v>525</v>
      </c>
      <c r="P378" s="41">
        <v>15256</v>
      </c>
      <c r="Q378" s="41">
        <v>16789</v>
      </c>
      <c r="R378" s="38">
        <v>0.7429</v>
      </c>
      <c r="S378" s="38" t="s">
        <v>135</v>
      </c>
    </row>
    <row r="379" spans="1:19" ht="15" customHeight="1">
      <c r="A379" s="42">
        <f t="shared" si="11"/>
        <v>378</v>
      </c>
      <c r="B379" t="s">
        <v>1347</v>
      </c>
      <c r="C379" t="s">
        <v>1348</v>
      </c>
      <c r="D379">
        <v>332</v>
      </c>
      <c r="F379" s="38" t="s">
        <v>1348</v>
      </c>
      <c r="G379" t="str">
        <f t="shared" si="12"/>
        <v>Reeleito</v>
      </c>
      <c r="J379" s="38" t="s">
        <v>150</v>
      </c>
      <c r="K379" s="38" t="s">
        <v>114</v>
      </c>
      <c r="O379" s="38" t="s">
        <v>526</v>
      </c>
      <c r="P379" s="41">
        <v>16763</v>
      </c>
      <c r="Q379" s="41">
        <v>17481</v>
      </c>
      <c r="R379" s="38">
        <v>0.75900000000000001</v>
      </c>
      <c r="S379" s="38" t="s">
        <v>135</v>
      </c>
    </row>
    <row r="380" spans="1:19" ht="15" customHeight="1">
      <c r="A380" s="42">
        <f t="shared" si="11"/>
        <v>379</v>
      </c>
      <c r="B380" t="s">
        <v>1349</v>
      </c>
      <c r="C380" t="s">
        <v>1887</v>
      </c>
      <c r="D380">
        <v>333</v>
      </c>
      <c r="F380" s="38" t="s">
        <v>1350</v>
      </c>
      <c r="G380" t="str">
        <f t="shared" si="12"/>
        <v>Novo Prefeito(a)</v>
      </c>
      <c r="J380" s="38" t="s">
        <v>163</v>
      </c>
      <c r="K380" s="38" t="s">
        <v>118</v>
      </c>
      <c r="O380" s="38" t="s">
        <v>527</v>
      </c>
      <c r="P380" s="41">
        <v>19332</v>
      </c>
      <c r="Q380" s="41">
        <v>20522</v>
      </c>
      <c r="R380" s="38">
        <v>0.6734</v>
      </c>
      <c r="S380" s="38" t="s">
        <v>127</v>
      </c>
    </row>
    <row r="381" spans="1:19" ht="15" customHeight="1">
      <c r="A381" s="42">
        <f t="shared" si="11"/>
        <v>380</v>
      </c>
      <c r="B381" t="s">
        <v>1351</v>
      </c>
      <c r="C381" t="s">
        <v>1352</v>
      </c>
      <c r="D381">
        <v>334</v>
      </c>
      <c r="F381" s="38" t="s">
        <v>1352</v>
      </c>
      <c r="G381" t="str">
        <f t="shared" si="12"/>
        <v>Reeleito</v>
      </c>
      <c r="J381" s="38" t="s">
        <v>128</v>
      </c>
      <c r="K381" s="38" t="s">
        <v>115</v>
      </c>
      <c r="O381" s="38" t="s">
        <v>528</v>
      </c>
      <c r="P381" s="41">
        <v>14526</v>
      </c>
      <c r="Q381" s="41">
        <v>16868</v>
      </c>
      <c r="R381" s="38">
        <v>0.64770000000000005</v>
      </c>
      <c r="S381" s="38" t="s">
        <v>127</v>
      </c>
    </row>
    <row r="382" spans="1:19" ht="15" customHeight="1">
      <c r="A382" s="42">
        <f t="shared" si="11"/>
        <v>381</v>
      </c>
      <c r="B382" t="s">
        <v>1353</v>
      </c>
      <c r="C382" t="s">
        <v>1888</v>
      </c>
      <c r="D382">
        <v>335</v>
      </c>
      <c r="F382" s="38" t="s">
        <v>1354</v>
      </c>
      <c r="G382" t="str">
        <f t="shared" si="12"/>
        <v>Novo Prefeito(a)</v>
      </c>
      <c r="J382" s="38" t="s">
        <v>150</v>
      </c>
      <c r="K382" s="38" t="s">
        <v>114</v>
      </c>
      <c r="O382" s="38" t="s">
        <v>529</v>
      </c>
      <c r="P382" s="41">
        <v>119353</v>
      </c>
      <c r="Q382" s="41">
        <v>140635</v>
      </c>
      <c r="R382" s="38">
        <v>0.8478</v>
      </c>
      <c r="S382" s="38" t="s">
        <v>135</v>
      </c>
    </row>
    <row r="383" spans="1:19" ht="15" customHeight="1">
      <c r="A383" s="42">
        <f t="shared" si="11"/>
        <v>382</v>
      </c>
      <c r="B383" t="s">
        <v>1355</v>
      </c>
      <c r="C383" t="s">
        <v>1889</v>
      </c>
      <c r="D383">
        <v>336</v>
      </c>
      <c r="F383" s="38" t="s">
        <v>1356</v>
      </c>
      <c r="G383" t="str">
        <f t="shared" si="12"/>
        <v>Novo Prefeito(a)</v>
      </c>
      <c r="J383" s="38" t="s">
        <v>152</v>
      </c>
      <c r="K383" s="38" t="s">
        <v>117</v>
      </c>
      <c r="O383" s="38" t="s">
        <v>530</v>
      </c>
      <c r="P383" s="41">
        <v>8788</v>
      </c>
      <c r="Q383" s="41">
        <v>7918</v>
      </c>
      <c r="R383" s="38">
        <v>0.7288</v>
      </c>
      <c r="S383" s="38" t="s">
        <v>135</v>
      </c>
    </row>
    <row r="384" spans="1:19" ht="15" customHeight="1">
      <c r="A384" s="42">
        <f t="shared" si="11"/>
        <v>383</v>
      </c>
      <c r="B384" t="s">
        <v>1357</v>
      </c>
      <c r="C384" t="s">
        <v>1358</v>
      </c>
      <c r="D384">
        <v>337</v>
      </c>
      <c r="F384" s="38" t="s">
        <v>1358</v>
      </c>
      <c r="G384" t="str">
        <f t="shared" si="12"/>
        <v>Reeleito</v>
      </c>
      <c r="J384" s="38" t="s">
        <v>150</v>
      </c>
      <c r="K384" s="38" t="s">
        <v>114</v>
      </c>
      <c r="O384" s="38" t="s">
        <v>531</v>
      </c>
      <c r="P384" s="41">
        <v>11824</v>
      </c>
      <c r="Q384" s="41">
        <v>12040</v>
      </c>
      <c r="R384" s="38">
        <v>0.74429999999999996</v>
      </c>
      <c r="S384" s="38" t="s">
        <v>135</v>
      </c>
    </row>
    <row r="385" spans="1:19" ht="15" customHeight="1">
      <c r="A385" s="42">
        <f t="shared" si="11"/>
        <v>384</v>
      </c>
      <c r="B385" t="s">
        <v>1359</v>
      </c>
      <c r="C385" t="s">
        <v>1360</v>
      </c>
      <c r="D385">
        <v>338</v>
      </c>
      <c r="F385" s="38" t="s">
        <v>1360</v>
      </c>
      <c r="G385" t="str">
        <f t="shared" si="12"/>
        <v>Reeleito</v>
      </c>
      <c r="J385" s="38" t="s">
        <v>128</v>
      </c>
      <c r="K385" s="38" t="s">
        <v>115</v>
      </c>
      <c r="O385" s="38" t="s">
        <v>532</v>
      </c>
      <c r="P385" s="41">
        <v>6258</v>
      </c>
      <c r="Q385" s="41">
        <v>8769</v>
      </c>
      <c r="R385" s="38">
        <v>0.57879999999999998</v>
      </c>
      <c r="S385" s="38" t="s">
        <v>127</v>
      </c>
    </row>
    <row r="386" spans="1:19" ht="15" customHeight="1">
      <c r="A386" s="42">
        <f t="shared" si="11"/>
        <v>385</v>
      </c>
      <c r="B386" t="s">
        <v>1361</v>
      </c>
      <c r="C386" t="s">
        <v>1890</v>
      </c>
      <c r="D386">
        <v>339</v>
      </c>
      <c r="F386" s="38" t="s">
        <v>1362</v>
      </c>
      <c r="G386" t="str">
        <f t="shared" si="12"/>
        <v>Novo Prefeito(a)</v>
      </c>
      <c r="J386" s="38" t="s">
        <v>223</v>
      </c>
      <c r="K386" s="38" t="s">
        <v>137</v>
      </c>
      <c r="O386" s="38" t="s">
        <v>533</v>
      </c>
      <c r="P386" s="41">
        <v>8697</v>
      </c>
      <c r="Q386" s="41">
        <v>8566</v>
      </c>
      <c r="R386" s="38">
        <v>0.68259999999999998</v>
      </c>
      <c r="S386" s="38" t="s">
        <v>127</v>
      </c>
    </row>
    <row r="387" spans="1:19" ht="15" customHeight="1">
      <c r="A387" s="42">
        <f t="shared" si="11"/>
        <v>386</v>
      </c>
      <c r="B387" t="s">
        <v>1363</v>
      </c>
      <c r="C387" t="s">
        <v>1891</v>
      </c>
      <c r="D387">
        <v>340</v>
      </c>
      <c r="F387" s="38" t="s">
        <v>1364</v>
      </c>
      <c r="G387" t="str">
        <f t="shared" si="12"/>
        <v>Novo Prefeito(a)</v>
      </c>
      <c r="J387" s="38" t="s">
        <v>150</v>
      </c>
      <c r="K387" s="38" t="s">
        <v>114</v>
      </c>
      <c r="O387" s="38" t="s">
        <v>534</v>
      </c>
      <c r="P387" s="41">
        <v>7997</v>
      </c>
      <c r="Q387" s="41">
        <v>8124</v>
      </c>
      <c r="R387" s="38">
        <v>0.75160000000000005</v>
      </c>
      <c r="S387" s="38" t="s">
        <v>135</v>
      </c>
    </row>
    <row r="388" spans="1:19" ht="15" customHeight="1">
      <c r="A388" s="42">
        <f t="shared" ref="A388:A400" si="13">A387+1</f>
        <v>387</v>
      </c>
      <c r="B388" t="s">
        <v>1365</v>
      </c>
      <c r="C388" t="s">
        <v>1892</v>
      </c>
      <c r="D388">
        <v>341</v>
      </c>
      <c r="F388" s="38" t="s">
        <v>1366</v>
      </c>
      <c r="G388" t="str">
        <f t="shared" si="12"/>
        <v>Novo Prefeito(a)</v>
      </c>
      <c r="J388" s="38" t="s">
        <v>133</v>
      </c>
      <c r="K388" s="38" t="s">
        <v>116</v>
      </c>
      <c r="O388" s="38" t="s">
        <v>535</v>
      </c>
      <c r="P388" s="41">
        <v>13838</v>
      </c>
      <c r="Q388" s="41">
        <v>13215</v>
      </c>
      <c r="R388" s="38">
        <v>0.73770000000000002</v>
      </c>
      <c r="S388" s="38" t="s">
        <v>135</v>
      </c>
    </row>
    <row r="389" spans="1:19" ht="15" customHeight="1">
      <c r="A389" s="42">
        <f t="shared" si="13"/>
        <v>388</v>
      </c>
      <c r="B389" t="s">
        <v>1367</v>
      </c>
      <c r="C389" t="s">
        <v>1368</v>
      </c>
      <c r="D389">
        <v>342</v>
      </c>
      <c r="F389" s="38" t="s">
        <v>1368</v>
      </c>
      <c r="G389" t="str">
        <f t="shared" si="12"/>
        <v>Reeleito</v>
      </c>
      <c r="J389" s="38" t="s">
        <v>166</v>
      </c>
      <c r="K389" s="38" t="s">
        <v>137</v>
      </c>
      <c r="O389" s="38" t="s">
        <v>536</v>
      </c>
      <c r="P389" s="41">
        <v>21562</v>
      </c>
      <c r="Q389" s="41">
        <v>21013</v>
      </c>
      <c r="R389" s="38">
        <v>0.82899999999999996</v>
      </c>
      <c r="S389" s="38" t="s">
        <v>135</v>
      </c>
    </row>
    <row r="390" spans="1:19" ht="15" customHeight="1">
      <c r="A390" s="42">
        <f t="shared" si="13"/>
        <v>389</v>
      </c>
      <c r="B390" t="s">
        <v>1369</v>
      </c>
      <c r="C390" t="s">
        <v>1893</v>
      </c>
      <c r="D390">
        <v>343</v>
      </c>
      <c r="F390" s="38" t="s">
        <v>1405</v>
      </c>
      <c r="G390" t="str">
        <f t="shared" si="12"/>
        <v>Novo Prefeito(a)</v>
      </c>
      <c r="J390" s="38" t="s">
        <v>136</v>
      </c>
      <c r="K390" s="38" t="s">
        <v>137</v>
      </c>
      <c r="O390" s="38" t="s">
        <v>537</v>
      </c>
      <c r="P390" s="41">
        <v>100716</v>
      </c>
      <c r="Q390" s="41">
        <v>111557</v>
      </c>
      <c r="R390" s="38">
        <v>0.77329999999999999</v>
      </c>
      <c r="S390" s="38" t="s">
        <v>135</v>
      </c>
    </row>
    <row r="391" spans="1:19" ht="15" customHeight="1">
      <c r="A391" s="42">
        <f t="shared" si="13"/>
        <v>390</v>
      </c>
      <c r="B391" t="s">
        <v>1370</v>
      </c>
      <c r="C391" t="s">
        <v>1894</v>
      </c>
      <c r="D391">
        <v>344</v>
      </c>
      <c r="F391" s="38" t="s">
        <v>1371</v>
      </c>
      <c r="G391" t="str">
        <f t="shared" si="12"/>
        <v>Novo Prefeito(a)</v>
      </c>
      <c r="J391" s="38" t="s">
        <v>158</v>
      </c>
      <c r="K391" s="38" t="s">
        <v>118</v>
      </c>
      <c r="O391" s="38" t="s">
        <v>538</v>
      </c>
      <c r="P391" s="41">
        <v>52753</v>
      </c>
      <c r="Q391" s="41">
        <v>57517</v>
      </c>
      <c r="R391" s="38">
        <v>0.75900000000000001</v>
      </c>
      <c r="S391" s="38" t="s">
        <v>135</v>
      </c>
    </row>
    <row r="392" spans="1:19" ht="15" customHeight="1">
      <c r="A392" s="42">
        <f t="shared" si="13"/>
        <v>391</v>
      </c>
      <c r="B392" t="s">
        <v>1372</v>
      </c>
      <c r="C392" t="s">
        <v>1895</v>
      </c>
      <c r="D392">
        <v>345</v>
      </c>
      <c r="F392" s="38" t="s">
        <v>1373</v>
      </c>
      <c r="G392" t="str">
        <f t="shared" si="12"/>
        <v>Novo Prefeito(a)</v>
      </c>
      <c r="J392" s="38" t="s">
        <v>154</v>
      </c>
      <c r="K392" s="38" t="s">
        <v>140</v>
      </c>
      <c r="O392" s="38" t="s">
        <v>539</v>
      </c>
      <c r="P392" s="41">
        <v>2465</v>
      </c>
      <c r="Q392" s="41">
        <v>2605</v>
      </c>
      <c r="R392" s="38">
        <v>0.69689999999999996</v>
      </c>
      <c r="S392" s="38" t="s">
        <v>127</v>
      </c>
    </row>
    <row r="393" spans="1:19" ht="15" customHeight="1">
      <c r="A393" s="42">
        <f t="shared" si="13"/>
        <v>392</v>
      </c>
      <c r="B393" t="s">
        <v>1374</v>
      </c>
      <c r="C393" t="s">
        <v>1375</v>
      </c>
      <c r="D393">
        <v>346</v>
      </c>
      <c r="F393" s="38" t="s">
        <v>1375</v>
      </c>
      <c r="G393" t="str">
        <f t="shared" si="12"/>
        <v>Reeleito</v>
      </c>
      <c r="J393" s="38" t="s">
        <v>125</v>
      </c>
      <c r="K393" s="38" t="s">
        <v>117</v>
      </c>
      <c r="O393" s="38" t="s">
        <v>540</v>
      </c>
      <c r="P393" s="41">
        <v>11472</v>
      </c>
      <c r="Q393" s="41">
        <v>11314</v>
      </c>
      <c r="R393" s="38">
        <v>0.69679999999999997</v>
      </c>
      <c r="S393" s="38" t="s">
        <v>127</v>
      </c>
    </row>
    <row r="394" spans="1:19" ht="15" customHeight="1">
      <c r="A394" s="42">
        <f t="shared" si="13"/>
        <v>393</v>
      </c>
      <c r="B394" t="s">
        <v>1376</v>
      </c>
      <c r="C394" t="s">
        <v>1896</v>
      </c>
      <c r="D394">
        <v>347</v>
      </c>
      <c r="F394" s="38" t="s">
        <v>1377</v>
      </c>
      <c r="G394" t="str">
        <f t="shared" si="12"/>
        <v>Novo Prefeito(a)</v>
      </c>
      <c r="J394" s="38" t="s">
        <v>163</v>
      </c>
      <c r="K394" s="38" t="s">
        <v>118</v>
      </c>
      <c r="O394" s="38" t="s">
        <v>541</v>
      </c>
      <c r="P394" s="41">
        <v>9967</v>
      </c>
      <c r="Q394" s="41">
        <v>11892</v>
      </c>
      <c r="R394" s="38">
        <v>0.64900000000000002</v>
      </c>
      <c r="S394" s="38" t="s">
        <v>127</v>
      </c>
    </row>
    <row r="395" spans="1:19" ht="15" customHeight="1">
      <c r="A395" s="42">
        <f t="shared" si="13"/>
        <v>394</v>
      </c>
      <c r="B395" t="s">
        <v>1378</v>
      </c>
      <c r="C395" t="s">
        <v>1897</v>
      </c>
      <c r="D395">
        <v>348</v>
      </c>
      <c r="F395" s="38" t="s">
        <v>1379</v>
      </c>
      <c r="G395" t="str">
        <f t="shared" si="12"/>
        <v>Novo Prefeito(a)</v>
      </c>
      <c r="J395" s="38" t="s">
        <v>150</v>
      </c>
      <c r="K395" s="38" t="s">
        <v>114</v>
      </c>
      <c r="O395" s="38" t="s">
        <v>542</v>
      </c>
      <c r="P395" s="41">
        <v>8973</v>
      </c>
      <c r="Q395" s="41">
        <v>8521</v>
      </c>
      <c r="R395" s="38">
        <v>0.73560000000000003</v>
      </c>
      <c r="S395" s="38" t="s">
        <v>135</v>
      </c>
    </row>
    <row r="396" spans="1:19" ht="15" customHeight="1">
      <c r="A396" s="42">
        <f t="shared" si="13"/>
        <v>395</v>
      </c>
      <c r="B396" t="s">
        <v>1380</v>
      </c>
      <c r="C396" t="s">
        <v>1898</v>
      </c>
      <c r="D396">
        <v>349</v>
      </c>
      <c r="F396" s="38" t="s">
        <v>1381</v>
      </c>
      <c r="G396" t="str">
        <f t="shared" si="12"/>
        <v>Novo Prefeito(a)</v>
      </c>
      <c r="J396" s="38" t="s">
        <v>147</v>
      </c>
      <c r="K396" s="38" t="s">
        <v>148</v>
      </c>
      <c r="O396" s="38" t="s">
        <v>543</v>
      </c>
      <c r="P396" s="41">
        <v>7879</v>
      </c>
      <c r="Q396" s="41">
        <v>7257</v>
      </c>
      <c r="R396" s="38">
        <v>0.77290000000000003</v>
      </c>
      <c r="S396" s="38" t="s">
        <v>135</v>
      </c>
    </row>
    <row r="397" spans="1:19" ht="15" customHeight="1">
      <c r="A397" s="42">
        <f t="shared" si="13"/>
        <v>396</v>
      </c>
      <c r="B397" t="s">
        <v>1382</v>
      </c>
      <c r="C397" t="s">
        <v>1899</v>
      </c>
      <c r="D397">
        <v>351</v>
      </c>
      <c r="F397" s="38" t="s">
        <v>1383</v>
      </c>
      <c r="G397" t="str">
        <f t="shared" si="12"/>
        <v>Novo Prefeito(a)</v>
      </c>
      <c r="J397" s="38" t="s">
        <v>209</v>
      </c>
      <c r="K397" s="38" t="s">
        <v>116</v>
      </c>
      <c r="O397" s="38" t="s">
        <v>544</v>
      </c>
      <c r="P397" s="41">
        <v>3950</v>
      </c>
      <c r="Q397" s="41">
        <v>4023</v>
      </c>
      <c r="R397" s="38">
        <v>0.75519999999999998</v>
      </c>
      <c r="S397" s="38" t="s">
        <v>135</v>
      </c>
    </row>
    <row r="398" spans="1:19" ht="15" customHeight="1">
      <c r="A398" s="42">
        <f t="shared" si="13"/>
        <v>397</v>
      </c>
      <c r="B398" t="s">
        <v>1384</v>
      </c>
      <c r="C398" t="s">
        <v>1385</v>
      </c>
      <c r="D398">
        <v>352</v>
      </c>
      <c r="F398" s="38" t="s">
        <v>1385</v>
      </c>
      <c r="G398" t="str">
        <f t="shared" si="12"/>
        <v>Reeleito</v>
      </c>
      <c r="J398" s="38" t="s">
        <v>147</v>
      </c>
      <c r="K398" s="38" t="s">
        <v>148</v>
      </c>
      <c r="O398" s="38" t="s">
        <v>545</v>
      </c>
      <c r="P398" s="41">
        <v>6509</v>
      </c>
      <c r="Q398" s="41">
        <v>6838</v>
      </c>
      <c r="R398" s="38">
        <v>0.73309999999999997</v>
      </c>
      <c r="S398" s="38" t="s">
        <v>135</v>
      </c>
    </row>
    <row r="399" spans="1:19" ht="15" customHeight="1">
      <c r="A399" s="42">
        <f t="shared" si="13"/>
        <v>398</v>
      </c>
      <c r="B399" t="s">
        <v>1386</v>
      </c>
      <c r="C399" t="s">
        <v>1900</v>
      </c>
      <c r="D399">
        <v>353</v>
      </c>
      <c r="F399" s="38" t="s">
        <v>1387</v>
      </c>
      <c r="G399" t="str">
        <f t="shared" si="12"/>
        <v>Novo Prefeito(a)</v>
      </c>
      <c r="J399" s="38" t="s">
        <v>152</v>
      </c>
      <c r="K399" s="38" t="s">
        <v>117</v>
      </c>
      <c r="O399" s="38" t="s">
        <v>546</v>
      </c>
      <c r="P399" s="41">
        <v>19294</v>
      </c>
      <c r="Q399" s="41">
        <v>19414</v>
      </c>
      <c r="R399" s="38">
        <v>0.71419999999999995</v>
      </c>
      <c r="S399" s="38" t="s">
        <v>135</v>
      </c>
    </row>
    <row r="400" spans="1:19" ht="15" customHeight="1">
      <c r="A400" s="42">
        <f t="shared" si="13"/>
        <v>399</v>
      </c>
      <c r="B400" t="s">
        <v>1388</v>
      </c>
      <c r="C400" t="s">
        <v>1389</v>
      </c>
      <c r="D400">
        <v>354</v>
      </c>
      <c r="F400" s="38" t="s">
        <v>1389</v>
      </c>
      <c r="G400" t="str">
        <f t="shared" si="12"/>
        <v>Reeleito</v>
      </c>
      <c r="J400" s="38" t="s">
        <v>136</v>
      </c>
      <c r="K400" s="38" t="s">
        <v>137</v>
      </c>
      <c r="O400" s="38" t="s">
        <v>547</v>
      </c>
      <c r="P400" s="41">
        <v>6011</v>
      </c>
      <c r="Q400" s="41">
        <v>5679</v>
      </c>
      <c r="R400" s="38">
        <v>0.66410000000000002</v>
      </c>
      <c r="S400" s="38" t="s">
        <v>127</v>
      </c>
    </row>
  </sheetData>
  <sheetProtection algorithmName="SHA-512" hashValue="HROJCbREBXWHD69cOlh7DX9LmSk22r+Di2pDdPAuT3jdqMxm7JtohXPuHAf35VlCkDji6j6V3CJ5C7UrapEZsg==" saltValue="UDkyYuCS++FyHWEd//vWDA==" spinCount="100000" sheet="1" objects="1" scenarios="1" autoFilter="0"/>
  <pageMargins left="0.78740157499999996" right="0.78740157499999996" top="0.984251969" bottom="0.984251969" header="0.4921259845" footer="0.4921259845"/>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614A437-57F0-4E00-AA37-2C2AD9773670}">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13</vt:i4>
      </vt:variant>
      <vt:variant>
        <vt:lpstr>Intervalos Nomeados</vt:lpstr>
      </vt:variant>
      <vt:variant>
        <vt:i4>10</vt:i4>
      </vt:variant>
    </vt:vector>
  </HeadingPairs>
  <TitlesOfParts>
    <vt:vector size="23" baseType="lpstr">
      <vt:lpstr>faixas_ultima_medição</vt:lpstr>
      <vt:lpstr>Cronograma_Empresa</vt:lpstr>
      <vt:lpstr>Descrições_ETAPAS_Empresa</vt:lpstr>
      <vt:lpstr>Carimbo_Unificado</vt:lpstr>
      <vt:lpstr>MEDIÇÃO_OBJETO (1)</vt:lpstr>
      <vt:lpstr>MEDIÇÃO_GLOBAL</vt:lpstr>
      <vt:lpstr>RESUMO_GLOBAL</vt:lpstr>
      <vt:lpstr>Dados_Obra</vt:lpstr>
      <vt:lpstr>Dados_GLOBAL_Inicial</vt:lpstr>
      <vt:lpstr>Cronograma_Proposta_Empresa</vt:lpstr>
      <vt:lpstr>BASEMED</vt:lpstr>
      <vt:lpstr>Cod_Gde_Itens</vt:lpstr>
      <vt:lpstr>PREFEITURAS</vt:lpstr>
      <vt:lpstr>Carimbo_Unificado!Area_de_impressao</vt:lpstr>
      <vt:lpstr>Cronograma_Empresa!Area_de_impressao</vt:lpstr>
      <vt:lpstr>Descrições_ETAPAS_Empresa!Area_de_impressao</vt:lpstr>
      <vt:lpstr>MEDIÇÃO_GLOBAL!Area_de_impressao</vt:lpstr>
      <vt:lpstr>'MEDIÇÃO_OBJETO (1)'!Area_de_impressao</vt:lpstr>
      <vt:lpstr>RESUMO_GLOBAL!Area_de_impressao</vt:lpstr>
      <vt:lpstr>MEDIÇÃO_GLOBAL!Titulos_de_impressao</vt:lpstr>
      <vt:lpstr>'MEDIÇÃO_OBJETO (1)'!Titulos_de_impressao</vt:lpstr>
      <vt:lpstr>MEDIÇÃO_GLOBAL!total</vt:lpstr>
      <vt:lpstr>'MEDIÇÃO_OBJETO (1)'!total</vt:lpstr>
    </vt:vector>
  </TitlesOfParts>
  <Company>PARANACIDADE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Roberto Pan</dc:creator>
  <cp:lastModifiedBy>Prefeitura</cp:lastModifiedBy>
  <cp:lastPrinted>2026-02-23T19:52:49Z</cp:lastPrinted>
  <dcterms:created xsi:type="dcterms:W3CDTF">2001-08-30T17:18:48Z</dcterms:created>
  <dcterms:modified xsi:type="dcterms:W3CDTF">2026-04-06T13:14:43Z</dcterms:modified>
</cp:coreProperties>
</file>